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mcclone\Desktop\"/>
    </mc:Choice>
  </mc:AlternateContent>
  <xr:revisionPtr revIDLastSave="0" documentId="8_{5AD695DD-D41D-45AD-A751-D549A8B8917A}" xr6:coauthVersionLast="47" xr6:coauthVersionMax="47" xr10:uidLastSave="{00000000-0000-0000-0000-000000000000}"/>
  <bookViews>
    <workbookView xWindow="28680" yWindow="-120" windowWidth="19440" windowHeight="15000" tabRatio="457" xr2:uid="{00000000-000D-0000-FFFF-FFFF00000000}"/>
  </bookViews>
  <sheets>
    <sheet name="Retail Pricing" sheetId="88" r:id="rId1"/>
    <sheet name="Price Codes" sheetId="158" r:id="rId2"/>
    <sheet name="Lifestyle" sheetId="151" state="hidden" r:id="rId3"/>
    <sheet name="Event" sheetId="127" state="hidden" r:id="rId4"/>
    <sheet name="SB" sheetId="145" state="hidden" r:id="rId5"/>
    <sheet name="Racing" sheetId="87" state="hidden" r:id="rId6"/>
  </sheets>
  <definedNames>
    <definedName name="\e">#N/A</definedName>
    <definedName name="\p">#N/A</definedName>
    <definedName name="\r">#N/A</definedName>
    <definedName name="\s">#REF!</definedName>
    <definedName name="\v">#REF!</definedName>
    <definedName name="_xlnm._FilterDatabase" localSheetId="3" hidden="1">Event!$C$1:$E$5</definedName>
    <definedName name="_xlnm._FilterDatabase" localSheetId="0" hidden="1">'Retail Pricing'!$A$506:$G$506</definedName>
    <definedName name="_Order1" hidden="1">255</definedName>
    <definedName name="_xlnm.Consolidate_Area" localSheetId="2">#REF!</definedName>
    <definedName name="_xlnm.Consolidate_Area" localSheetId="4">#REF!</definedName>
    <definedName name="_xlnm.Consolidate_Area">#REF!</definedName>
    <definedName name="D">#REF!</definedName>
    <definedName name="MACRO">#N/A</definedName>
    <definedName name="_xlnm.Print_Area" localSheetId="3">Event!$D$1:$AX$13</definedName>
    <definedName name="_xlnm.Print_Area" localSheetId="2">Lifestyle!$BB$1:$BJ$12</definedName>
    <definedName name="_xlnm.Print_Area" localSheetId="5">Racing!$B$14:$AU$559</definedName>
    <definedName name="_xlnm.Print_Area" localSheetId="0">'Retail Pricing'!$A$1:$G$1023</definedName>
    <definedName name="_xlnm.Print_Area" localSheetId="4">SB!$D$1:$AX$13</definedName>
    <definedName name="_xlnm.Print_Titles" localSheetId="3">Event!$D:$I,Event!$1:$8</definedName>
    <definedName name="_xlnm.Print_Titles" localSheetId="2">Lifestyle!$D:$I,Lifestyle!$1:$9</definedName>
    <definedName name="_xlnm.Print_Titles" localSheetId="5">Racing!$B:$H,Racing!$1:$8</definedName>
    <definedName name="_xlnm.Print_Titles" localSheetId="0">'Retail Pricing'!$C:$E,'Retail Pricing'!$1:$9</definedName>
    <definedName name="_xlnm.Print_Titles" localSheetId="4">SB!$D:$I,SB!$1:$8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52" i="87" l="1"/>
  <c r="I45" i="87"/>
  <c r="Y11" i="127"/>
  <c r="AU11" i="127" s="1"/>
  <c r="BI11" i="127" s="1"/>
  <c r="O11" i="127"/>
  <c r="W11" i="127" s="1"/>
  <c r="EK11" i="145"/>
  <c r="AZ11" i="145"/>
  <c r="AS11" i="145"/>
  <c r="AO11" i="145"/>
  <c r="AK11" i="145"/>
  <c r="AF11" i="145"/>
  <c r="AA11" i="145"/>
  <c r="AI11" i="145"/>
  <c r="T11" i="145"/>
  <c r="O11" i="145"/>
  <c r="X11" i="145" s="1"/>
  <c r="EK11" i="127"/>
  <c r="AZ11" i="127"/>
  <c r="AS11" i="127"/>
  <c r="AO11" i="127"/>
  <c r="AK11" i="127"/>
  <c r="AF11" i="127"/>
  <c r="AA11" i="127"/>
  <c r="T11" i="127"/>
  <c r="EH13" i="151"/>
  <c r="EH689" i="151"/>
  <c r="EH688" i="151"/>
  <c r="AZ11" i="151"/>
  <c r="AX691" i="151"/>
  <c r="AX690" i="151"/>
  <c r="AX689" i="151"/>
  <c r="AX688" i="151"/>
  <c r="AX691" i="127"/>
  <c r="AX691" i="145" s="1"/>
  <c r="AX690" i="127"/>
  <c r="AX690" i="145" s="1"/>
  <c r="AX689" i="127"/>
  <c r="AX689" i="145"/>
  <c r="AX688" i="127"/>
  <c r="AX688" i="145" s="1"/>
  <c r="AT730" i="151"/>
  <c r="AS730" i="151"/>
  <c r="AT729" i="151"/>
  <c r="AS729" i="151"/>
  <c r="AT728" i="151"/>
  <c r="AS728" i="151"/>
  <c r="AT727" i="151"/>
  <c r="AS727" i="151"/>
  <c r="AT726" i="151"/>
  <c r="AS726" i="151"/>
  <c r="AT725" i="151"/>
  <c r="AS725" i="151"/>
  <c r="AT724" i="151"/>
  <c r="AS724" i="151"/>
  <c r="AT723" i="151"/>
  <c r="AS723" i="151"/>
  <c r="AT722" i="151"/>
  <c r="AS722" i="151"/>
  <c r="AT721" i="151"/>
  <c r="AS721" i="151"/>
  <c r="AT720" i="151"/>
  <c r="AS720" i="151"/>
  <c r="AT719" i="151"/>
  <c r="AS719" i="151"/>
  <c r="AT718" i="151"/>
  <c r="AS718" i="151"/>
  <c r="AT717" i="151"/>
  <c r="AS717" i="151"/>
  <c r="AT716" i="151"/>
  <c r="AS716" i="151"/>
  <c r="AT715" i="151"/>
  <c r="AS715" i="151"/>
  <c r="AT714" i="151"/>
  <c r="AS714" i="151"/>
  <c r="AT713" i="151"/>
  <c r="AS713" i="151"/>
  <c r="AT712" i="151"/>
  <c r="AS712" i="151"/>
  <c r="AT711" i="151"/>
  <c r="AS711" i="151"/>
  <c r="AT710" i="151"/>
  <c r="AS710" i="151"/>
  <c r="AT709" i="151"/>
  <c r="AS709" i="151"/>
  <c r="AT708" i="151"/>
  <c r="AS708" i="151"/>
  <c r="AT707" i="151"/>
  <c r="AS707" i="151"/>
  <c r="AT706" i="151"/>
  <c r="AS706" i="151"/>
  <c r="AT705" i="151"/>
  <c r="AS705" i="151"/>
  <c r="AT704" i="151"/>
  <c r="AS704" i="151"/>
  <c r="AT703" i="151"/>
  <c r="AS703" i="151"/>
  <c r="AT702" i="151"/>
  <c r="AS702" i="151"/>
  <c r="AT701" i="151"/>
  <c r="AS701" i="151"/>
  <c r="AT700" i="151"/>
  <c r="AS700" i="151"/>
  <c r="AT699" i="151"/>
  <c r="AS699" i="151"/>
  <c r="AT698" i="151"/>
  <c r="AS698" i="151"/>
  <c r="AT697" i="151"/>
  <c r="AS697" i="151"/>
  <c r="AT696" i="151"/>
  <c r="AS696" i="151"/>
  <c r="AT695" i="151"/>
  <c r="AS695" i="151"/>
  <c r="AT694" i="151"/>
  <c r="AS694" i="151"/>
  <c r="AT693" i="151"/>
  <c r="AS693" i="151"/>
  <c r="AT692" i="151"/>
  <c r="AS692" i="151"/>
  <c r="AT691" i="151"/>
  <c r="AS691" i="151"/>
  <c r="AT690" i="151"/>
  <c r="AS690" i="151"/>
  <c r="AT689" i="151"/>
  <c r="AS689" i="151"/>
  <c r="AT688" i="151"/>
  <c r="AS688" i="151"/>
  <c r="AT730" i="127"/>
  <c r="AS730" i="127"/>
  <c r="AT729" i="127"/>
  <c r="AS729" i="127"/>
  <c r="AT728" i="127"/>
  <c r="AS728" i="127"/>
  <c r="AT727" i="127"/>
  <c r="AS727" i="127"/>
  <c r="AT726" i="127"/>
  <c r="AS726" i="127"/>
  <c r="AT725" i="127"/>
  <c r="AS725" i="127"/>
  <c r="AT724" i="127"/>
  <c r="AS724" i="127"/>
  <c r="AT723" i="127"/>
  <c r="AS723" i="127"/>
  <c r="AT722" i="127"/>
  <c r="AS722" i="127"/>
  <c r="AT721" i="127"/>
  <c r="AS721" i="127"/>
  <c r="AT720" i="127"/>
  <c r="AS720" i="127"/>
  <c r="AT719" i="127"/>
  <c r="AS719" i="127"/>
  <c r="AT718" i="127"/>
  <c r="AS718" i="127"/>
  <c r="AT717" i="127"/>
  <c r="AS717" i="127"/>
  <c r="AT716" i="127"/>
  <c r="AS716" i="127"/>
  <c r="AT715" i="127"/>
  <c r="AS715" i="127"/>
  <c r="AT714" i="127"/>
  <c r="AS714" i="127"/>
  <c r="AT713" i="127"/>
  <c r="AS713" i="127"/>
  <c r="AT712" i="127"/>
  <c r="AS712" i="127"/>
  <c r="AT711" i="127"/>
  <c r="AS711" i="127"/>
  <c r="AT710" i="127"/>
  <c r="AS710" i="127"/>
  <c r="AT709" i="127"/>
  <c r="AS709" i="127"/>
  <c r="AT708" i="127"/>
  <c r="AS708" i="127"/>
  <c r="AT707" i="127"/>
  <c r="AS707" i="127"/>
  <c r="AT706" i="127"/>
  <c r="AS706" i="127"/>
  <c r="AT705" i="127"/>
  <c r="AS705" i="127"/>
  <c r="AT704" i="127"/>
  <c r="AS704" i="127"/>
  <c r="AT703" i="127"/>
  <c r="AS703" i="127"/>
  <c r="AT702" i="127"/>
  <c r="AS702" i="127"/>
  <c r="AT701" i="127"/>
  <c r="AS701" i="127"/>
  <c r="AT700" i="127"/>
  <c r="AS700" i="127"/>
  <c r="AT699" i="127"/>
  <c r="AS699" i="127"/>
  <c r="AT698" i="127"/>
  <c r="AS698" i="127"/>
  <c r="AT697" i="127"/>
  <c r="AS697" i="127"/>
  <c r="AT696" i="127"/>
  <c r="AS696" i="127"/>
  <c r="AT695" i="127"/>
  <c r="AS695" i="127"/>
  <c r="AT694" i="127"/>
  <c r="AS694" i="127"/>
  <c r="AT693" i="127"/>
  <c r="AS693" i="127"/>
  <c r="AT692" i="127"/>
  <c r="AS692" i="127"/>
  <c r="AT691" i="127"/>
  <c r="AS691" i="127"/>
  <c r="AT690" i="127"/>
  <c r="AS690" i="127"/>
  <c r="AT689" i="127"/>
  <c r="AS689" i="127"/>
  <c r="AT688" i="127"/>
  <c r="AS688" i="127"/>
  <c r="AT730" i="145"/>
  <c r="AS730" i="145"/>
  <c r="AT729" i="145"/>
  <c r="AS729" i="145"/>
  <c r="AT728" i="145"/>
  <c r="AS728" i="145"/>
  <c r="AT727" i="145"/>
  <c r="AS727" i="145"/>
  <c r="AT726" i="145"/>
  <c r="AS726" i="145"/>
  <c r="AT725" i="145"/>
  <c r="AS725" i="145"/>
  <c r="AT724" i="145"/>
  <c r="AS724" i="145"/>
  <c r="AT723" i="145"/>
  <c r="AS723" i="145"/>
  <c r="AT722" i="145"/>
  <c r="AS722" i="145"/>
  <c r="AT721" i="145"/>
  <c r="AS721" i="145"/>
  <c r="AT720" i="145"/>
  <c r="AS720" i="145"/>
  <c r="AT719" i="145"/>
  <c r="AS719" i="145"/>
  <c r="AT718" i="145"/>
  <c r="AS718" i="145"/>
  <c r="AT717" i="145"/>
  <c r="AS717" i="145"/>
  <c r="AT716" i="145"/>
  <c r="AS716" i="145"/>
  <c r="AT715" i="145"/>
  <c r="AS715" i="145"/>
  <c r="AT714" i="145"/>
  <c r="AS714" i="145"/>
  <c r="AT713" i="145"/>
  <c r="AS713" i="145"/>
  <c r="AT712" i="145"/>
  <c r="AS712" i="145"/>
  <c r="AT711" i="145"/>
  <c r="AS711" i="145"/>
  <c r="AT710" i="145"/>
  <c r="AS710" i="145"/>
  <c r="AT709" i="145"/>
  <c r="AS709" i="145"/>
  <c r="AT708" i="145"/>
  <c r="AS708" i="145"/>
  <c r="AT707" i="145"/>
  <c r="AS707" i="145"/>
  <c r="AT706" i="145"/>
  <c r="AS706" i="145"/>
  <c r="AT705" i="145"/>
  <c r="AS705" i="145"/>
  <c r="AT704" i="145"/>
  <c r="AS704" i="145"/>
  <c r="AT703" i="145"/>
  <c r="AS703" i="145"/>
  <c r="AT702" i="145"/>
  <c r="AS702" i="145"/>
  <c r="AT701" i="145"/>
  <c r="AS701" i="145"/>
  <c r="AT700" i="145"/>
  <c r="AS700" i="145"/>
  <c r="AT699" i="145"/>
  <c r="AS699" i="145"/>
  <c r="AT698" i="145"/>
  <c r="AS698" i="145"/>
  <c r="AT697" i="145"/>
  <c r="AS697" i="145"/>
  <c r="AT696" i="145"/>
  <c r="AS696" i="145"/>
  <c r="AT695" i="145"/>
  <c r="AS695" i="145"/>
  <c r="AT694" i="145"/>
  <c r="AS694" i="145"/>
  <c r="AT693" i="145"/>
  <c r="AS693" i="145"/>
  <c r="AT692" i="145"/>
  <c r="AS692" i="145"/>
  <c r="AT691" i="145"/>
  <c r="AS691" i="145"/>
  <c r="AT690" i="145"/>
  <c r="AS690" i="145"/>
  <c r="AT689" i="145"/>
  <c r="AS689" i="145"/>
  <c r="AT688" i="145"/>
  <c r="AS688" i="145"/>
  <c r="AP731" i="151"/>
  <c r="AO731" i="151"/>
  <c r="AP730" i="151"/>
  <c r="AO730" i="151"/>
  <c r="AP729" i="151"/>
  <c r="AO729" i="151"/>
  <c r="AP728" i="151"/>
  <c r="AO728" i="151"/>
  <c r="AP727" i="151"/>
  <c r="AO727" i="151"/>
  <c r="AP726" i="151"/>
  <c r="AO726" i="151"/>
  <c r="AP725" i="151"/>
  <c r="AO725" i="151"/>
  <c r="AP724" i="151"/>
  <c r="AO724" i="151"/>
  <c r="AP723" i="151"/>
  <c r="AO723" i="151"/>
  <c r="AP722" i="151"/>
  <c r="AO722" i="151"/>
  <c r="AP721" i="151"/>
  <c r="AO721" i="151"/>
  <c r="AP720" i="151"/>
  <c r="AO720" i="151"/>
  <c r="AP719" i="151"/>
  <c r="AO719" i="151"/>
  <c r="AP718" i="151"/>
  <c r="AO718" i="151"/>
  <c r="AP717" i="151"/>
  <c r="AO717" i="151"/>
  <c r="AP716" i="151"/>
  <c r="AO716" i="151"/>
  <c r="AP715" i="151"/>
  <c r="AO715" i="151"/>
  <c r="AP714" i="151"/>
  <c r="AO714" i="151"/>
  <c r="AP713" i="151"/>
  <c r="AO713" i="151"/>
  <c r="AP712" i="151"/>
  <c r="AO712" i="151"/>
  <c r="AP711" i="151"/>
  <c r="AO711" i="151"/>
  <c r="AP710" i="151"/>
  <c r="AO710" i="151"/>
  <c r="AP709" i="151"/>
  <c r="AO709" i="151"/>
  <c r="AP708" i="151"/>
  <c r="AO708" i="151"/>
  <c r="AP707" i="151"/>
  <c r="AO707" i="151"/>
  <c r="AP706" i="151"/>
  <c r="AO706" i="151"/>
  <c r="AP705" i="151"/>
  <c r="AO705" i="151"/>
  <c r="AP704" i="151"/>
  <c r="AO704" i="151"/>
  <c r="AP703" i="151"/>
  <c r="AO703" i="151"/>
  <c r="AP702" i="151"/>
  <c r="AO702" i="151"/>
  <c r="AP701" i="151"/>
  <c r="AO701" i="151"/>
  <c r="AP700" i="151"/>
  <c r="AO700" i="151"/>
  <c r="AP699" i="151"/>
  <c r="AO699" i="151"/>
  <c r="AP698" i="151"/>
  <c r="AO698" i="151"/>
  <c r="AP697" i="151"/>
  <c r="AO697" i="151"/>
  <c r="AP696" i="151"/>
  <c r="AO696" i="151"/>
  <c r="AP695" i="151"/>
  <c r="AO695" i="151"/>
  <c r="AP694" i="151"/>
  <c r="AO694" i="151"/>
  <c r="AP693" i="151"/>
  <c r="AO693" i="151"/>
  <c r="AP692" i="151"/>
  <c r="AO692" i="151"/>
  <c r="AP691" i="151"/>
  <c r="AO691" i="151"/>
  <c r="AP690" i="151"/>
  <c r="AO690" i="151"/>
  <c r="AP689" i="151"/>
  <c r="AO689" i="151"/>
  <c r="AP688" i="151"/>
  <c r="AO688" i="151"/>
  <c r="AP731" i="127"/>
  <c r="AO731" i="127"/>
  <c r="AP730" i="127"/>
  <c r="AO730" i="127"/>
  <c r="AP729" i="127"/>
  <c r="AO729" i="127"/>
  <c r="AP728" i="127"/>
  <c r="AO728" i="127"/>
  <c r="AP727" i="127"/>
  <c r="AO727" i="127"/>
  <c r="AP726" i="127"/>
  <c r="AO726" i="127"/>
  <c r="AP725" i="127"/>
  <c r="AO725" i="127"/>
  <c r="AP724" i="127"/>
  <c r="AO724" i="127"/>
  <c r="AP723" i="127"/>
  <c r="AO723" i="127"/>
  <c r="AP722" i="127"/>
  <c r="AO722" i="127"/>
  <c r="AP721" i="127"/>
  <c r="AO721" i="127"/>
  <c r="AP720" i="127"/>
  <c r="AO720" i="127"/>
  <c r="AP719" i="127"/>
  <c r="AO719" i="127"/>
  <c r="AP718" i="127"/>
  <c r="AO718" i="127"/>
  <c r="AP717" i="127"/>
  <c r="AO717" i="127"/>
  <c r="AP716" i="127"/>
  <c r="AO716" i="127"/>
  <c r="AP715" i="127"/>
  <c r="AO715" i="127"/>
  <c r="AP714" i="127"/>
  <c r="AO714" i="127"/>
  <c r="AP713" i="127"/>
  <c r="AO713" i="127"/>
  <c r="AP712" i="127"/>
  <c r="AO712" i="127"/>
  <c r="AP711" i="127"/>
  <c r="AO711" i="127"/>
  <c r="AP710" i="127"/>
  <c r="AO710" i="127"/>
  <c r="AP709" i="127"/>
  <c r="AO709" i="127"/>
  <c r="AP708" i="127"/>
  <c r="AO708" i="127"/>
  <c r="AP707" i="127"/>
  <c r="AO707" i="127"/>
  <c r="AP706" i="127"/>
  <c r="AO706" i="127"/>
  <c r="AP705" i="127"/>
  <c r="AO705" i="127"/>
  <c r="AP704" i="127"/>
  <c r="AO704" i="127"/>
  <c r="AP703" i="127"/>
  <c r="AO703" i="127"/>
  <c r="AP702" i="127"/>
  <c r="AO702" i="127"/>
  <c r="AP701" i="127"/>
  <c r="AO701" i="127"/>
  <c r="AP700" i="127"/>
  <c r="AO700" i="127"/>
  <c r="AP699" i="127"/>
  <c r="AO699" i="127"/>
  <c r="AP698" i="127"/>
  <c r="AO698" i="127"/>
  <c r="AP697" i="127"/>
  <c r="AO697" i="127"/>
  <c r="AP696" i="127"/>
  <c r="AO696" i="127"/>
  <c r="AP695" i="127"/>
  <c r="AO695" i="127"/>
  <c r="AP694" i="127"/>
  <c r="AO694" i="127"/>
  <c r="AP693" i="127"/>
  <c r="AO693" i="127"/>
  <c r="AP692" i="127"/>
  <c r="AO692" i="127"/>
  <c r="AP691" i="127"/>
  <c r="AO691" i="127"/>
  <c r="AP690" i="127"/>
  <c r="AO690" i="127"/>
  <c r="AP689" i="127"/>
  <c r="AO689" i="127"/>
  <c r="AP688" i="127"/>
  <c r="AO688" i="127"/>
  <c r="AP731" i="145"/>
  <c r="AO731" i="145"/>
  <c r="AP730" i="145"/>
  <c r="AO730" i="145"/>
  <c r="AP729" i="145"/>
  <c r="AO729" i="145"/>
  <c r="AP728" i="145"/>
  <c r="AO728" i="145"/>
  <c r="AP727" i="145"/>
  <c r="AO727" i="145"/>
  <c r="AP726" i="145"/>
  <c r="AO726" i="145"/>
  <c r="AP725" i="145"/>
  <c r="AO725" i="145"/>
  <c r="AP724" i="145"/>
  <c r="AO724" i="145"/>
  <c r="AP723" i="145"/>
  <c r="AO723" i="145"/>
  <c r="AP722" i="145"/>
  <c r="AO722" i="145"/>
  <c r="AP721" i="145"/>
  <c r="AO721" i="145"/>
  <c r="AP720" i="145"/>
  <c r="AO720" i="145"/>
  <c r="AP719" i="145"/>
  <c r="AO719" i="145"/>
  <c r="AP718" i="145"/>
  <c r="AO718" i="145"/>
  <c r="AP717" i="145"/>
  <c r="AO717" i="145"/>
  <c r="AP716" i="145"/>
  <c r="AO716" i="145"/>
  <c r="AP715" i="145"/>
  <c r="AO715" i="145"/>
  <c r="AP714" i="145"/>
  <c r="AO714" i="145"/>
  <c r="AP713" i="145"/>
  <c r="AO713" i="145"/>
  <c r="AP712" i="145"/>
  <c r="AO712" i="145"/>
  <c r="AP711" i="145"/>
  <c r="AO711" i="145"/>
  <c r="AP710" i="145"/>
  <c r="AO710" i="145"/>
  <c r="AP709" i="145"/>
  <c r="AO709" i="145"/>
  <c r="AP708" i="145"/>
  <c r="AO708" i="145"/>
  <c r="AP707" i="145"/>
  <c r="AO707" i="145"/>
  <c r="AP706" i="145"/>
  <c r="AO706" i="145"/>
  <c r="AP705" i="145"/>
  <c r="AO705" i="145"/>
  <c r="AP704" i="145"/>
  <c r="AO704" i="145"/>
  <c r="AP703" i="145"/>
  <c r="AO703" i="145"/>
  <c r="AP702" i="145"/>
  <c r="AO702" i="145"/>
  <c r="AP701" i="145"/>
  <c r="AO701" i="145"/>
  <c r="AP700" i="145"/>
  <c r="AO700" i="145"/>
  <c r="AP699" i="145"/>
  <c r="AO699" i="145"/>
  <c r="AP698" i="145"/>
  <c r="AO698" i="145"/>
  <c r="AP697" i="145"/>
  <c r="AO697" i="145"/>
  <c r="AP696" i="145"/>
  <c r="AO696" i="145"/>
  <c r="AP695" i="145"/>
  <c r="AO695" i="145"/>
  <c r="AP694" i="145"/>
  <c r="AO694" i="145"/>
  <c r="AP693" i="145"/>
  <c r="AO693" i="145"/>
  <c r="AP692" i="145"/>
  <c r="AO692" i="145"/>
  <c r="AP691" i="145"/>
  <c r="AO691" i="145"/>
  <c r="AP690" i="145"/>
  <c r="AO690" i="145"/>
  <c r="AP689" i="145"/>
  <c r="AO689" i="145"/>
  <c r="AP688" i="145"/>
  <c r="AO688" i="145"/>
  <c r="AL729" i="151"/>
  <c r="AK729" i="151"/>
  <c r="AL728" i="151"/>
  <c r="AK728" i="151"/>
  <c r="AL727" i="151"/>
  <c r="AK727" i="151"/>
  <c r="AL726" i="151"/>
  <c r="AK726" i="151"/>
  <c r="AL725" i="151"/>
  <c r="AK725" i="151"/>
  <c r="AL724" i="151"/>
  <c r="AK724" i="151"/>
  <c r="AL723" i="151"/>
  <c r="AK723" i="151"/>
  <c r="AL722" i="151"/>
  <c r="AK722" i="151"/>
  <c r="AL721" i="151"/>
  <c r="AK721" i="151"/>
  <c r="AL720" i="151"/>
  <c r="AK720" i="151"/>
  <c r="AL719" i="151"/>
  <c r="AK719" i="151"/>
  <c r="AL718" i="151"/>
  <c r="AK718" i="151"/>
  <c r="AL717" i="151"/>
  <c r="AK717" i="151"/>
  <c r="AL716" i="151"/>
  <c r="AK716" i="151"/>
  <c r="AL715" i="151"/>
  <c r="AK715" i="151"/>
  <c r="AL714" i="151"/>
  <c r="AK714" i="151"/>
  <c r="AL713" i="151"/>
  <c r="AK713" i="151"/>
  <c r="AL712" i="151"/>
  <c r="AK712" i="151"/>
  <c r="AL711" i="151"/>
  <c r="AK711" i="151"/>
  <c r="AL710" i="151"/>
  <c r="AK710" i="151"/>
  <c r="AL709" i="151"/>
  <c r="AK709" i="151"/>
  <c r="AL708" i="151"/>
  <c r="AK708" i="151"/>
  <c r="AL707" i="151"/>
  <c r="AK707" i="151"/>
  <c r="AL706" i="151"/>
  <c r="AK706" i="151"/>
  <c r="AL705" i="151"/>
  <c r="AK705" i="151"/>
  <c r="AL704" i="151"/>
  <c r="AK704" i="151"/>
  <c r="AL703" i="151"/>
  <c r="AK703" i="151"/>
  <c r="AL702" i="151"/>
  <c r="AK702" i="151"/>
  <c r="AL701" i="151"/>
  <c r="AK701" i="151"/>
  <c r="AL700" i="151"/>
  <c r="AK700" i="151"/>
  <c r="AL699" i="151"/>
  <c r="AK699" i="151"/>
  <c r="AL698" i="151"/>
  <c r="AK698" i="151"/>
  <c r="AL697" i="151"/>
  <c r="AK697" i="151"/>
  <c r="AL696" i="151"/>
  <c r="AK696" i="151"/>
  <c r="AL695" i="151"/>
  <c r="AK695" i="151"/>
  <c r="AL694" i="151"/>
  <c r="AK694" i="151"/>
  <c r="AL693" i="151"/>
  <c r="AK693" i="151"/>
  <c r="AL692" i="151"/>
  <c r="AK692" i="151"/>
  <c r="AL691" i="151"/>
  <c r="AK691" i="151"/>
  <c r="AL690" i="151"/>
  <c r="AK690" i="151"/>
  <c r="AL689" i="151"/>
  <c r="AK689" i="151"/>
  <c r="AL688" i="151"/>
  <c r="AK688" i="151"/>
  <c r="AL729" i="127"/>
  <c r="AK729" i="127"/>
  <c r="AL728" i="127"/>
  <c r="AK728" i="127"/>
  <c r="AL727" i="127"/>
  <c r="AK727" i="127"/>
  <c r="AL726" i="127"/>
  <c r="AK726" i="127"/>
  <c r="AL725" i="127"/>
  <c r="AK725" i="127"/>
  <c r="AL724" i="127"/>
  <c r="AK724" i="127"/>
  <c r="AL723" i="127"/>
  <c r="AK723" i="127"/>
  <c r="AL722" i="127"/>
  <c r="AK722" i="127"/>
  <c r="AL721" i="127"/>
  <c r="AK721" i="127"/>
  <c r="AL720" i="127"/>
  <c r="AK720" i="127"/>
  <c r="AL719" i="127"/>
  <c r="AK719" i="127"/>
  <c r="AL718" i="127"/>
  <c r="AK718" i="127"/>
  <c r="AL717" i="127"/>
  <c r="AK717" i="127"/>
  <c r="AL716" i="127"/>
  <c r="AK716" i="127"/>
  <c r="AL715" i="127"/>
  <c r="AK715" i="127"/>
  <c r="AL714" i="127"/>
  <c r="AK714" i="127"/>
  <c r="AL713" i="127"/>
  <c r="AK713" i="127"/>
  <c r="AL712" i="127"/>
  <c r="AK712" i="127"/>
  <c r="AL711" i="127"/>
  <c r="AK711" i="127"/>
  <c r="AL710" i="127"/>
  <c r="AK710" i="127"/>
  <c r="AL709" i="127"/>
  <c r="AK709" i="127"/>
  <c r="AL708" i="127"/>
  <c r="AK708" i="127"/>
  <c r="AL707" i="127"/>
  <c r="AK707" i="127"/>
  <c r="AL706" i="127"/>
  <c r="AK706" i="127"/>
  <c r="AL705" i="127"/>
  <c r="AK705" i="127"/>
  <c r="AL704" i="127"/>
  <c r="AK704" i="127"/>
  <c r="AL703" i="127"/>
  <c r="AK703" i="127"/>
  <c r="AL702" i="127"/>
  <c r="AK702" i="127"/>
  <c r="AL701" i="127"/>
  <c r="AK701" i="127"/>
  <c r="AL700" i="127"/>
  <c r="AK700" i="127"/>
  <c r="AL699" i="127"/>
  <c r="AK699" i="127"/>
  <c r="AL698" i="127"/>
  <c r="AK698" i="127"/>
  <c r="AL697" i="127"/>
  <c r="AK697" i="127"/>
  <c r="AL696" i="127"/>
  <c r="AK696" i="127"/>
  <c r="AL695" i="127"/>
  <c r="AK695" i="127"/>
  <c r="AL694" i="127"/>
  <c r="AK694" i="127"/>
  <c r="AL693" i="127"/>
  <c r="AK693" i="127"/>
  <c r="AL692" i="127"/>
  <c r="AK692" i="127"/>
  <c r="AL691" i="127"/>
  <c r="AK691" i="127"/>
  <c r="AL690" i="127"/>
  <c r="AK690" i="127"/>
  <c r="AL689" i="127"/>
  <c r="AK689" i="127"/>
  <c r="AL688" i="127"/>
  <c r="AK688" i="127"/>
  <c r="AL729" i="145"/>
  <c r="AK729" i="145"/>
  <c r="AL728" i="145"/>
  <c r="AK728" i="145"/>
  <c r="AL727" i="145"/>
  <c r="AK727" i="145"/>
  <c r="AL726" i="145"/>
  <c r="AK726" i="145"/>
  <c r="AL725" i="145"/>
  <c r="AK725" i="145"/>
  <c r="AL724" i="145"/>
  <c r="AK724" i="145"/>
  <c r="AL723" i="145"/>
  <c r="AK723" i="145"/>
  <c r="AL722" i="145"/>
  <c r="AK722" i="145"/>
  <c r="AL721" i="145"/>
  <c r="AK721" i="145"/>
  <c r="AL720" i="145"/>
  <c r="AK720" i="145"/>
  <c r="AL719" i="145"/>
  <c r="AK719" i="145"/>
  <c r="AL718" i="145"/>
  <c r="AK718" i="145"/>
  <c r="AL717" i="145"/>
  <c r="AK717" i="145"/>
  <c r="AL716" i="145"/>
  <c r="AK716" i="145"/>
  <c r="AL715" i="145"/>
  <c r="AK715" i="145"/>
  <c r="AL714" i="145"/>
  <c r="AK714" i="145"/>
  <c r="AL713" i="145"/>
  <c r="AK713" i="145"/>
  <c r="AL712" i="145"/>
  <c r="AK712" i="145"/>
  <c r="AL711" i="145"/>
  <c r="AK711" i="145"/>
  <c r="AL710" i="145"/>
  <c r="AK710" i="145"/>
  <c r="AL709" i="145"/>
  <c r="AK709" i="145"/>
  <c r="AL708" i="145"/>
  <c r="AK708" i="145"/>
  <c r="AL707" i="145"/>
  <c r="AK707" i="145"/>
  <c r="AL706" i="145"/>
  <c r="AK706" i="145"/>
  <c r="AL705" i="145"/>
  <c r="AK705" i="145"/>
  <c r="AL704" i="145"/>
  <c r="AK704" i="145"/>
  <c r="AL703" i="145"/>
  <c r="AK703" i="145"/>
  <c r="AL702" i="145"/>
  <c r="AK702" i="145"/>
  <c r="AL701" i="145"/>
  <c r="AK701" i="145"/>
  <c r="AL700" i="145"/>
  <c r="AK700" i="145"/>
  <c r="AL699" i="145"/>
  <c r="AK699" i="145"/>
  <c r="AL698" i="145"/>
  <c r="AK698" i="145"/>
  <c r="AL697" i="145"/>
  <c r="AK697" i="145"/>
  <c r="AL696" i="145"/>
  <c r="AK696" i="145"/>
  <c r="AL695" i="145"/>
  <c r="AK695" i="145"/>
  <c r="AL694" i="145"/>
  <c r="AK694" i="145"/>
  <c r="AL693" i="145"/>
  <c r="AK693" i="145"/>
  <c r="AL692" i="145"/>
  <c r="AK692" i="145"/>
  <c r="AL691" i="145"/>
  <c r="AK691" i="145"/>
  <c r="AL690" i="145"/>
  <c r="AK690" i="145"/>
  <c r="AL689" i="145"/>
  <c r="AK689" i="145"/>
  <c r="AL688" i="145"/>
  <c r="AK688" i="145"/>
  <c r="AF692" i="151"/>
  <c r="AF691" i="151"/>
  <c r="AF690" i="151"/>
  <c r="AF689" i="151"/>
  <c r="AF688" i="151"/>
  <c r="AG692" i="127"/>
  <c r="AF692" i="127"/>
  <c r="AG691" i="127"/>
  <c r="AF691" i="127"/>
  <c r="AG690" i="127"/>
  <c r="AF690" i="127"/>
  <c r="AG689" i="127"/>
  <c r="AF689" i="127"/>
  <c r="AG688" i="127"/>
  <c r="AF688" i="127"/>
  <c r="AG692" i="145"/>
  <c r="AF692" i="145"/>
  <c r="AG691" i="145"/>
  <c r="AF691" i="145"/>
  <c r="AG690" i="145"/>
  <c r="AF690" i="145"/>
  <c r="AG689" i="145"/>
  <c r="AF689" i="145"/>
  <c r="AG688" i="145"/>
  <c r="AF688" i="145"/>
  <c r="AB695" i="151"/>
  <c r="AA695" i="151"/>
  <c r="AB694" i="151"/>
  <c r="AA694" i="151"/>
  <c r="AB693" i="151"/>
  <c r="AA693" i="151"/>
  <c r="AB692" i="151"/>
  <c r="AA692" i="151"/>
  <c r="AB691" i="151"/>
  <c r="AA691" i="151"/>
  <c r="AB690" i="151"/>
  <c r="AA690" i="151"/>
  <c r="AB689" i="151"/>
  <c r="AA689" i="151"/>
  <c r="AB688" i="151"/>
  <c r="AA688" i="151"/>
  <c r="AB695" i="127"/>
  <c r="AA695" i="127"/>
  <c r="AB694" i="127"/>
  <c r="AA694" i="127"/>
  <c r="AB693" i="127"/>
  <c r="AA693" i="127"/>
  <c r="AB692" i="127"/>
  <c r="AA692" i="127"/>
  <c r="AB691" i="127"/>
  <c r="AA691" i="127"/>
  <c r="AB690" i="127"/>
  <c r="AA690" i="127"/>
  <c r="AB689" i="127"/>
  <c r="AA689" i="127"/>
  <c r="AB688" i="127"/>
  <c r="AA688" i="127"/>
  <c r="AB695" i="145"/>
  <c r="AA695" i="145"/>
  <c r="AB694" i="145"/>
  <c r="AA694" i="145"/>
  <c r="AB693" i="145"/>
  <c r="AA693" i="145"/>
  <c r="AB692" i="145"/>
  <c r="AA692" i="145"/>
  <c r="AB691" i="145"/>
  <c r="AA691" i="145"/>
  <c r="AB690" i="145"/>
  <c r="AA690" i="145"/>
  <c r="AB689" i="145"/>
  <c r="AA689" i="145"/>
  <c r="AB688" i="145"/>
  <c r="AA688" i="145"/>
  <c r="EF701" i="127"/>
  <c r="EG701" i="127" s="1"/>
  <c r="EF700" i="127"/>
  <c r="EG700" i="127" s="1"/>
  <c r="EF699" i="127"/>
  <c r="EG699" i="127" s="1"/>
  <c r="EF698" i="127"/>
  <c r="EG698" i="127" s="1"/>
  <c r="EF697" i="127"/>
  <c r="EF696" i="127"/>
  <c r="EG696" i="127" s="1"/>
  <c r="EF695" i="127"/>
  <c r="EG695" i="127" s="1"/>
  <c r="EF694" i="127"/>
  <c r="EG694" i="127" s="1"/>
  <c r="EF693" i="127"/>
  <c r="EG693" i="127" s="1"/>
  <c r="EF692" i="127"/>
  <c r="EG692" i="127" s="1"/>
  <c r="EF691" i="127"/>
  <c r="EF690" i="127"/>
  <c r="EG690" i="127" s="1"/>
  <c r="EF689" i="127"/>
  <c r="EG689" i="127" s="1"/>
  <c r="EF688" i="127"/>
  <c r="EG688" i="127" s="1"/>
  <c r="ED701" i="127"/>
  <c r="ED700" i="127"/>
  <c r="EE700" i="127" s="1"/>
  <c r="ED699" i="127"/>
  <c r="EE699" i="127" s="1"/>
  <c r="ED698" i="127"/>
  <c r="EE698" i="127" s="1"/>
  <c r="ED697" i="127"/>
  <c r="ED696" i="127"/>
  <c r="EE696" i="127" s="1"/>
  <c r="ED695" i="127"/>
  <c r="EE695" i="127" s="1"/>
  <c r="ED694" i="127"/>
  <c r="EE694" i="127" s="1"/>
  <c r="ED693" i="127"/>
  <c r="ED692" i="127"/>
  <c r="EE692" i="127" s="1"/>
  <c r="ED691" i="127"/>
  <c r="EE691" i="127" s="1"/>
  <c r="ED690" i="127"/>
  <c r="EE690" i="127" s="1"/>
  <c r="ED689" i="127"/>
  <c r="ED688" i="127"/>
  <c r="EE688" i="127" s="1"/>
  <c r="DP701" i="127"/>
  <c r="DQ701" i="127" s="1"/>
  <c r="DP700" i="127"/>
  <c r="DQ700" i="127" s="1"/>
  <c r="DP699" i="127"/>
  <c r="DP698" i="127"/>
  <c r="DQ698" i="127" s="1"/>
  <c r="DP697" i="127"/>
  <c r="DQ697" i="127" s="1"/>
  <c r="DP696" i="127"/>
  <c r="DQ696" i="127" s="1"/>
  <c r="DP695" i="127"/>
  <c r="DQ695" i="127" s="1"/>
  <c r="DP694" i="127"/>
  <c r="DQ694" i="127" s="1"/>
  <c r="DP693" i="127"/>
  <c r="DP692" i="127"/>
  <c r="DP691" i="127"/>
  <c r="DP690" i="127"/>
  <c r="DQ690" i="127" s="1"/>
  <c r="DP689" i="127"/>
  <c r="DQ689" i="127" s="1"/>
  <c r="DP688" i="127"/>
  <c r="DQ688" i="127" s="1"/>
  <c r="EB701" i="127"/>
  <c r="EB700" i="127"/>
  <c r="EC700" i="127" s="1"/>
  <c r="EB699" i="127"/>
  <c r="EC699" i="127" s="1"/>
  <c r="EB698" i="127"/>
  <c r="EC698" i="127" s="1"/>
  <c r="EB697" i="127"/>
  <c r="EB696" i="127"/>
  <c r="EC696" i="127" s="1"/>
  <c r="EB695" i="127"/>
  <c r="EC695" i="127" s="1"/>
  <c r="EB694" i="127"/>
  <c r="EC694" i="127" s="1"/>
  <c r="EB693" i="127"/>
  <c r="EB692" i="127"/>
  <c r="EB691" i="127"/>
  <c r="EC691" i="127" s="1"/>
  <c r="EB690" i="127"/>
  <c r="EC690" i="127" s="1"/>
  <c r="EB689" i="127"/>
  <c r="EC689" i="127" s="1"/>
  <c r="EB688" i="127"/>
  <c r="EC688" i="127" s="1"/>
  <c r="EA13" i="127"/>
  <c r="DN701" i="127"/>
  <c r="DO701" i="127" s="1"/>
  <c r="DN700" i="127"/>
  <c r="DN699" i="127"/>
  <c r="DO699" i="127" s="1"/>
  <c r="DN698" i="127"/>
  <c r="DO698" i="127" s="1"/>
  <c r="DN697" i="127"/>
  <c r="DO697" i="127" s="1"/>
  <c r="DN696" i="127"/>
  <c r="DN695" i="127"/>
  <c r="DO695" i="127" s="1"/>
  <c r="DN694" i="127"/>
  <c r="DO694" i="127" s="1"/>
  <c r="DN693" i="127"/>
  <c r="DO693" i="127" s="1"/>
  <c r="DN692" i="127"/>
  <c r="DO692" i="127" s="1"/>
  <c r="DN691" i="127"/>
  <c r="DO691" i="127" s="1"/>
  <c r="DN690" i="127"/>
  <c r="DO690" i="127" s="1"/>
  <c r="DN689" i="127"/>
  <c r="DO689" i="127" s="1"/>
  <c r="DN688" i="127"/>
  <c r="DL701" i="127"/>
  <c r="DM701" i="127" s="1"/>
  <c r="DL700" i="127"/>
  <c r="DM700" i="127" s="1"/>
  <c r="DL699" i="127"/>
  <c r="DM699" i="127" s="1"/>
  <c r="DL698" i="127"/>
  <c r="DM698" i="127" s="1"/>
  <c r="DL697" i="127"/>
  <c r="DM697" i="127" s="1"/>
  <c r="DL696" i="127"/>
  <c r="DM696" i="127" s="1"/>
  <c r="DL695" i="127"/>
  <c r="DM695" i="127" s="1"/>
  <c r="DL694" i="127"/>
  <c r="DM694" i="127"/>
  <c r="DL693" i="127"/>
  <c r="DM693" i="127" s="1"/>
  <c r="DL692" i="127"/>
  <c r="DM692" i="127" s="1"/>
  <c r="DL691" i="127"/>
  <c r="DM691" i="127"/>
  <c r="DL690" i="127"/>
  <c r="DM690" i="127" s="1"/>
  <c r="DL689" i="127"/>
  <c r="DM689" i="127" s="1"/>
  <c r="DL688" i="127"/>
  <c r="EL701" i="127"/>
  <c r="EM701" i="127" s="1"/>
  <c r="EJ701" i="127"/>
  <c r="EK701" i="127" s="1"/>
  <c r="EH701" i="127"/>
  <c r="EI701" i="127" s="1"/>
  <c r="EE701" i="127"/>
  <c r="EC701" i="127"/>
  <c r="DZ701" i="127"/>
  <c r="EA701" i="127" s="1"/>
  <c r="DX701" i="127"/>
  <c r="DY701" i="127" s="1"/>
  <c r="DV701" i="127"/>
  <c r="DW701" i="127" s="1"/>
  <c r="DT701" i="127"/>
  <c r="DU701" i="127" s="1"/>
  <c r="DR701" i="127"/>
  <c r="DS701" i="127" s="1"/>
  <c r="DJ701" i="127"/>
  <c r="DK701" i="127" s="1"/>
  <c r="DH701" i="127"/>
  <c r="DI701" i="127" s="1"/>
  <c r="DF701" i="127"/>
  <c r="DG701" i="127" s="1"/>
  <c r="DD701" i="127"/>
  <c r="DE701" i="127" s="1"/>
  <c r="DB701" i="127"/>
  <c r="DC701" i="127" s="1"/>
  <c r="CZ701" i="127"/>
  <c r="DA701" i="127" s="1"/>
  <c r="CX701" i="127"/>
  <c r="CY701" i="127" s="1"/>
  <c r="EL700" i="127"/>
  <c r="EM700" i="127" s="1"/>
  <c r="EJ700" i="127"/>
  <c r="EK700" i="127" s="1"/>
  <c r="EH700" i="127"/>
  <c r="EI700" i="127" s="1"/>
  <c r="DZ700" i="127"/>
  <c r="EA700" i="127" s="1"/>
  <c r="DX700" i="127"/>
  <c r="DY700" i="127" s="1"/>
  <c r="DV700" i="127"/>
  <c r="DW700" i="127" s="1"/>
  <c r="DT700" i="127"/>
  <c r="DU700" i="127" s="1"/>
  <c r="DR700" i="127"/>
  <c r="DS700" i="127" s="1"/>
  <c r="DO700" i="127"/>
  <c r="DJ700" i="127"/>
  <c r="DK700" i="127" s="1"/>
  <c r="DH700" i="127"/>
  <c r="DI700" i="127" s="1"/>
  <c r="DF700" i="127"/>
  <c r="DG700" i="127" s="1"/>
  <c r="DD700" i="127"/>
  <c r="DE700" i="127" s="1"/>
  <c r="DB700" i="127"/>
  <c r="DC700" i="127" s="1"/>
  <c r="CZ700" i="127"/>
  <c r="DA700" i="127" s="1"/>
  <c r="CX700" i="127"/>
  <c r="CY700" i="127" s="1"/>
  <c r="EL699" i="127"/>
  <c r="EM699" i="127" s="1"/>
  <c r="EJ699" i="127"/>
  <c r="EK699" i="127" s="1"/>
  <c r="EH699" i="127"/>
  <c r="EI699" i="127" s="1"/>
  <c r="DZ699" i="127"/>
  <c r="EA699" i="127" s="1"/>
  <c r="DX699" i="127"/>
  <c r="DY699" i="127" s="1"/>
  <c r="DV699" i="127"/>
  <c r="DW699" i="127" s="1"/>
  <c r="DT699" i="127"/>
  <c r="DU699" i="127" s="1"/>
  <c r="DR699" i="127"/>
  <c r="DS699" i="127" s="1"/>
  <c r="DQ699" i="127"/>
  <c r="DJ699" i="127"/>
  <c r="DK699" i="127" s="1"/>
  <c r="DH699" i="127"/>
  <c r="DI699" i="127" s="1"/>
  <c r="DF699" i="127"/>
  <c r="DG699" i="127" s="1"/>
  <c r="DD699" i="127"/>
  <c r="DE699" i="127" s="1"/>
  <c r="DB699" i="127"/>
  <c r="DC699" i="127" s="1"/>
  <c r="CZ699" i="127"/>
  <c r="DA699" i="127" s="1"/>
  <c r="CX699" i="127"/>
  <c r="CY699" i="127" s="1"/>
  <c r="EL698" i="127"/>
  <c r="EM698" i="127" s="1"/>
  <c r="EJ698" i="127"/>
  <c r="EK698" i="127" s="1"/>
  <c r="EH698" i="127"/>
  <c r="EI698" i="127" s="1"/>
  <c r="DZ698" i="127"/>
  <c r="EA698" i="127" s="1"/>
  <c r="DX698" i="127"/>
  <c r="DY698" i="127" s="1"/>
  <c r="DV698" i="127"/>
  <c r="DW698" i="127" s="1"/>
  <c r="DT698" i="127"/>
  <c r="DU698" i="127" s="1"/>
  <c r="DR698" i="127"/>
  <c r="DS698" i="127" s="1"/>
  <c r="DJ698" i="127"/>
  <c r="DK698" i="127" s="1"/>
  <c r="DH698" i="127"/>
  <c r="DI698" i="127" s="1"/>
  <c r="DF698" i="127"/>
  <c r="DG698" i="127" s="1"/>
  <c r="DD698" i="127"/>
  <c r="DE698" i="127" s="1"/>
  <c r="DB698" i="127"/>
  <c r="DC698" i="127" s="1"/>
  <c r="CZ698" i="127"/>
  <c r="DA698" i="127" s="1"/>
  <c r="CX698" i="127"/>
  <c r="CY698" i="127" s="1"/>
  <c r="EL697" i="127"/>
  <c r="EM697" i="127" s="1"/>
  <c r="EJ697" i="127"/>
  <c r="EK697" i="127" s="1"/>
  <c r="EH697" i="127"/>
  <c r="EI697" i="127" s="1"/>
  <c r="EG697" i="127"/>
  <c r="EE697" i="127"/>
  <c r="EC697" i="127"/>
  <c r="DZ697" i="127"/>
  <c r="EA697" i="127" s="1"/>
  <c r="DX697" i="127"/>
  <c r="DY697" i="127" s="1"/>
  <c r="DV697" i="127"/>
  <c r="DW697" i="127" s="1"/>
  <c r="DT697" i="127"/>
  <c r="DU697" i="127" s="1"/>
  <c r="DR697" i="127"/>
  <c r="DS697" i="127" s="1"/>
  <c r="DJ697" i="127"/>
  <c r="DK697" i="127" s="1"/>
  <c r="DH697" i="127"/>
  <c r="DI697" i="127" s="1"/>
  <c r="DF697" i="127"/>
  <c r="DG697" i="127" s="1"/>
  <c r="DD697" i="127"/>
  <c r="DE697" i="127" s="1"/>
  <c r="DB697" i="127"/>
  <c r="DC697" i="127" s="1"/>
  <c r="CZ697" i="127"/>
  <c r="DA697" i="127" s="1"/>
  <c r="CX697" i="127"/>
  <c r="CY697" i="127" s="1"/>
  <c r="EL696" i="127"/>
  <c r="EM696" i="127" s="1"/>
  <c r="EJ696" i="127"/>
  <c r="EK696" i="127" s="1"/>
  <c r="EH696" i="127"/>
  <c r="EI696" i="127" s="1"/>
  <c r="DZ696" i="127"/>
  <c r="EA696" i="127" s="1"/>
  <c r="DX696" i="127"/>
  <c r="DY696" i="127" s="1"/>
  <c r="DV696" i="127"/>
  <c r="DW696" i="127" s="1"/>
  <c r="DT696" i="127"/>
  <c r="DU696" i="127" s="1"/>
  <c r="DR696" i="127"/>
  <c r="DS696" i="127" s="1"/>
  <c r="DO696" i="127"/>
  <c r="DJ696" i="127"/>
  <c r="DK696" i="127" s="1"/>
  <c r="DH696" i="127"/>
  <c r="DI696" i="127" s="1"/>
  <c r="DF696" i="127"/>
  <c r="DG696" i="127" s="1"/>
  <c r="DD696" i="127"/>
  <c r="DE696" i="127" s="1"/>
  <c r="DB696" i="127"/>
  <c r="DC696" i="127" s="1"/>
  <c r="CZ696" i="127"/>
  <c r="DA696" i="127" s="1"/>
  <c r="CX696" i="127"/>
  <c r="CY696" i="127" s="1"/>
  <c r="EL695" i="127"/>
  <c r="EM695" i="127" s="1"/>
  <c r="EJ695" i="127"/>
  <c r="EK695" i="127" s="1"/>
  <c r="EH695" i="127"/>
  <c r="EI695" i="127" s="1"/>
  <c r="DZ695" i="127"/>
  <c r="EA695" i="127" s="1"/>
  <c r="DX695" i="127"/>
  <c r="DY695" i="127" s="1"/>
  <c r="DV695" i="127"/>
  <c r="DW695" i="127"/>
  <c r="DT695" i="127"/>
  <c r="DU695" i="127" s="1"/>
  <c r="DR695" i="127"/>
  <c r="DS695" i="127" s="1"/>
  <c r="DJ695" i="127"/>
  <c r="DK695" i="127" s="1"/>
  <c r="DH695" i="127"/>
  <c r="DI695" i="127" s="1"/>
  <c r="DF695" i="127"/>
  <c r="DG695" i="127" s="1"/>
  <c r="DD695" i="127"/>
  <c r="DE695" i="127" s="1"/>
  <c r="DB695" i="127"/>
  <c r="DC695" i="127" s="1"/>
  <c r="CZ695" i="127"/>
  <c r="DA695" i="127" s="1"/>
  <c r="CX695" i="127"/>
  <c r="CY695" i="127" s="1"/>
  <c r="EL694" i="127"/>
  <c r="EM694" i="127" s="1"/>
  <c r="EJ694" i="127"/>
  <c r="EK694" i="127" s="1"/>
  <c r="EH694" i="127"/>
  <c r="EI694" i="127" s="1"/>
  <c r="DZ694" i="127"/>
  <c r="EA694" i="127" s="1"/>
  <c r="DX694" i="127"/>
  <c r="DY694" i="127" s="1"/>
  <c r="DV694" i="127"/>
  <c r="DW694" i="127" s="1"/>
  <c r="DT694" i="127"/>
  <c r="DU694" i="127" s="1"/>
  <c r="DR694" i="127"/>
  <c r="DS694" i="127" s="1"/>
  <c r="DJ694" i="127"/>
  <c r="DK694" i="127" s="1"/>
  <c r="DH694" i="127"/>
  <c r="DI694" i="127" s="1"/>
  <c r="DF694" i="127"/>
  <c r="DG694" i="127" s="1"/>
  <c r="DD694" i="127"/>
  <c r="DE694" i="127" s="1"/>
  <c r="DB694" i="127"/>
  <c r="DC694" i="127" s="1"/>
  <c r="CZ694" i="127"/>
  <c r="DA694" i="127" s="1"/>
  <c r="CX694" i="127"/>
  <c r="CY694" i="127" s="1"/>
  <c r="EL693" i="127"/>
  <c r="EM693" i="127" s="1"/>
  <c r="EJ693" i="127"/>
  <c r="EK693" i="127" s="1"/>
  <c r="EH693" i="127"/>
  <c r="EI693" i="127" s="1"/>
  <c r="EE693" i="127"/>
  <c r="EC693" i="127"/>
  <c r="DZ693" i="127"/>
  <c r="EA693" i="127" s="1"/>
  <c r="DX693" i="127"/>
  <c r="DY693" i="127" s="1"/>
  <c r="DV693" i="127"/>
  <c r="DW693" i="127" s="1"/>
  <c r="DT693" i="127"/>
  <c r="DU693" i="127" s="1"/>
  <c r="DR693" i="127"/>
  <c r="DS693" i="127" s="1"/>
  <c r="DQ693" i="127"/>
  <c r="DJ693" i="127"/>
  <c r="DK693" i="127" s="1"/>
  <c r="DH693" i="127"/>
  <c r="DI693" i="127" s="1"/>
  <c r="DF693" i="127"/>
  <c r="DG693" i="127" s="1"/>
  <c r="DD693" i="127"/>
  <c r="DE693" i="127" s="1"/>
  <c r="DB693" i="127"/>
  <c r="DC693" i="127" s="1"/>
  <c r="CZ693" i="127"/>
  <c r="DA693" i="127" s="1"/>
  <c r="CX693" i="127"/>
  <c r="CY693" i="127" s="1"/>
  <c r="EL692" i="127"/>
  <c r="EM692" i="127" s="1"/>
  <c r="EJ692" i="127"/>
  <c r="EK692" i="127" s="1"/>
  <c r="EH692" i="127"/>
  <c r="EI692" i="127" s="1"/>
  <c r="EC692" i="127"/>
  <c r="DZ692" i="127"/>
  <c r="EA692" i="127" s="1"/>
  <c r="DX692" i="127"/>
  <c r="DY692" i="127" s="1"/>
  <c r="DV692" i="127"/>
  <c r="DW692" i="127" s="1"/>
  <c r="DT692" i="127"/>
  <c r="DU692" i="127" s="1"/>
  <c r="DR692" i="127"/>
  <c r="DS692" i="127" s="1"/>
  <c r="DQ692" i="127"/>
  <c r="DJ692" i="127"/>
  <c r="DK692" i="127" s="1"/>
  <c r="DH692" i="127"/>
  <c r="DI692" i="127" s="1"/>
  <c r="DF692" i="127"/>
  <c r="DG692" i="127" s="1"/>
  <c r="DD692" i="127"/>
  <c r="DE692" i="127" s="1"/>
  <c r="DB692" i="127"/>
  <c r="DC692" i="127" s="1"/>
  <c r="CZ692" i="127"/>
  <c r="DA692" i="127" s="1"/>
  <c r="CX692" i="127"/>
  <c r="CY692" i="127" s="1"/>
  <c r="EL691" i="127"/>
  <c r="EM691" i="127" s="1"/>
  <c r="EJ691" i="127"/>
  <c r="EK691" i="127" s="1"/>
  <c r="EH691" i="127"/>
  <c r="EI691" i="127" s="1"/>
  <c r="EG691" i="127"/>
  <c r="DZ691" i="127"/>
  <c r="EA691" i="127" s="1"/>
  <c r="DX691" i="127"/>
  <c r="DY691" i="127" s="1"/>
  <c r="DV691" i="127"/>
  <c r="DW691" i="127" s="1"/>
  <c r="DT691" i="127"/>
  <c r="DU691" i="127" s="1"/>
  <c r="DR691" i="127"/>
  <c r="DS691" i="127" s="1"/>
  <c r="DQ691" i="127"/>
  <c r="DJ691" i="127"/>
  <c r="DK691" i="127" s="1"/>
  <c r="DH691" i="127"/>
  <c r="DI691" i="127" s="1"/>
  <c r="DF691" i="127"/>
  <c r="DG691" i="127" s="1"/>
  <c r="DD691" i="127"/>
  <c r="DE691" i="127" s="1"/>
  <c r="DB691" i="127"/>
  <c r="DC691" i="127" s="1"/>
  <c r="CZ691" i="127"/>
  <c r="DA691" i="127" s="1"/>
  <c r="CX691" i="127"/>
  <c r="CY691" i="127" s="1"/>
  <c r="EL690" i="127"/>
  <c r="EM690" i="127" s="1"/>
  <c r="EJ690" i="127"/>
  <c r="EK690" i="127" s="1"/>
  <c r="EH690" i="127"/>
  <c r="EI690" i="127" s="1"/>
  <c r="DZ690" i="127"/>
  <c r="EA690" i="127" s="1"/>
  <c r="DX690" i="127"/>
  <c r="DY690" i="127" s="1"/>
  <c r="DV690" i="127"/>
  <c r="DW690" i="127" s="1"/>
  <c r="DT690" i="127"/>
  <c r="DU690" i="127" s="1"/>
  <c r="DR690" i="127"/>
  <c r="DS690" i="127" s="1"/>
  <c r="DJ690" i="127"/>
  <c r="DK690" i="127" s="1"/>
  <c r="DH690" i="127"/>
  <c r="DI690" i="127" s="1"/>
  <c r="DF690" i="127"/>
  <c r="DG690" i="127" s="1"/>
  <c r="DD690" i="127"/>
  <c r="DE690" i="127" s="1"/>
  <c r="DB690" i="127"/>
  <c r="DC690" i="127" s="1"/>
  <c r="CZ690" i="127"/>
  <c r="DA690" i="127" s="1"/>
  <c r="CX690" i="127"/>
  <c r="CY690" i="127" s="1"/>
  <c r="EL689" i="127"/>
  <c r="EM689" i="127" s="1"/>
  <c r="EJ689" i="127"/>
  <c r="EK689" i="127" s="1"/>
  <c r="EH689" i="127"/>
  <c r="EI689" i="127" s="1"/>
  <c r="EE689" i="127"/>
  <c r="DZ689" i="127"/>
  <c r="EA689" i="127" s="1"/>
  <c r="DX689" i="127"/>
  <c r="DY689" i="127" s="1"/>
  <c r="DV689" i="127"/>
  <c r="DW689" i="127" s="1"/>
  <c r="DT689" i="127"/>
  <c r="DU689" i="127" s="1"/>
  <c r="DR689" i="127"/>
  <c r="DS689" i="127" s="1"/>
  <c r="DJ689" i="127"/>
  <c r="DK689" i="127" s="1"/>
  <c r="DH689" i="127"/>
  <c r="DI689" i="127" s="1"/>
  <c r="DF689" i="127"/>
  <c r="DG689" i="127" s="1"/>
  <c r="DD689" i="127"/>
  <c r="DE689" i="127" s="1"/>
  <c r="DB689" i="127"/>
  <c r="DC689" i="127" s="1"/>
  <c r="CZ689" i="127"/>
  <c r="DA689" i="127" s="1"/>
  <c r="CX689" i="127"/>
  <c r="CY689" i="127" s="1"/>
  <c r="EL688" i="127"/>
  <c r="EM688" i="127" s="1"/>
  <c r="EJ688" i="127"/>
  <c r="EK688" i="127" s="1"/>
  <c r="EH688" i="127"/>
  <c r="EI688" i="127" s="1"/>
  <c r="DZ688" i="127"/>
  <c r="EA688" i="127" s="1"/>
  <c r="DX688" i="127"/>
  <c r="DY688" i="127" s="1"/>
  <c r="DV688" i="127"/>
  <c r="DW688" i="127" s="1"/>
  <c r="DT688" i="127"/>
  <c r="DU688" i="127" s="1"/>
  <c r="DR688" i="127"/>
  <c r="DS688" i="127" s="1"/>
  <c r="DO688" i="127"/>
  <c r="DM688" i="127"/>
  <c r="DJ688" i="127"/>
  <c r="DK688" i="127" s="1"/>
  <c r="DH688" i="127"/>
  <c r="DI688" i="127" s="1"/>
  <c r="DF688" i="127"/>
  <c r="DG688" i="127" s="1"/>
  <c r="DD688" i="127"/>
  <c r="DE688" i="127" s="1"/>
  <c r="DB688" i="127"/>
  <c r="DC688" i="127" s="1"/>
  <c r="CZ688" i="127"/>
  <c r="DA688" i="127" s="1"/>
  <c r="CX688" i="127"/>
  <c r="CY688" i="127" s="1"/>
  <c r="DG13" i="127"/>
  <c r="EA13" i="151"/>
  <c r="DG13" i="151"/>
  <c r="DB701" i="151"/>
  <c r="DB700" i="151"/>
  <c r="DB699" i="151"/>
  <c r="DB698" i="151"/>
  <c r="DB697" i="151"/>
  <c r="DB696" i="151"/>
  <c r="DB695" i="151"/>
  <c r="DB694" i="151"/>
  <c r="DB693" i="151"/>
  <c r="DB692" i="151"/>
  <c r="DB691" i="151"/>
  <c r="DB690" i="151"/>
  <c r="DB689" i="151"/>
  <c r="DB688" i="151"/>
  <c r="EL701" i="151"/>
  <c r="EL700" i="151"/>
  <c r="EL699" i="151"/>
  <c r="EL698" i="151"/>
  <c r="EL697" i="151"/>
  <c r="EL696" i="151"/>
  <c r="EL695" i="151"/>
  <c r="EL694" i="151"/>
  <c r="EL693" i="151"/>
  <c r="EL692" i="151"/>
  <c r="EL691" i="151"/>
  <c r="EL690" i="151"/>
  <c r="EL689" i="151"/>
  <c r="EL688" i="151"/>
  <c r="EL701" i="145"/>
  <c r="EL700" i="145"/>
  <c r="EL699" i="145"/>
  <c r="EL698" i="145"/>
  <c r="EL697" i="145"/>
  <c r="EL696" i="145"/>
  <c r="EL695" i="145"/>
  <c r="EL694" i="145"/>
  <c r="EL693" i="145"/>
  <c r="EL692" i="145"/>
  <c r="EL691" i="145"/>
  <c r="EL690" i="145"/>
  <c r="EL689" i="145"/>
  <c r="EL688" i="145"/>
  <c r="DZ13" i="151"/>
  <c r="DZ12" i="151"/>
  <c r="EA12" i="151" s="1"/>
  <c r="DZ13" i="145"/>
  <c r="EA13" i="145" s="1"/>
  <c r="DZ12" i="145"/>
  <c r="EA12" i="145" s="1"/>
  <c r="DZ13" i="127"/>
  <c r="DZ12" i="127"/>
  <c r="DC13" i="151"/>
  <c r="DC12" i="151"/>
  <c r="DB7" i="151"/>
  <c r="DC13" i="127"/>
  <c r="DC12" i="127"/>
  <c r="DB7" i="127"/>
  <c r="DC13" i="145"/>
  <c r="DC12" i="145"/>
  <c r="DB7" i="145"/>
  <c r="EJ13" i="145"/>
  <c r="EK13" i="145" s="1"/>
  <c r="DY13" i="145"/>
  <c r="DV13" i="145"/>
  <c r="DW13" i="145" s="1"/>
  <c r="DT13" i="145"/>
  <c r="DU13" i="145" s="1"/>
  <c r="DR13" i="145"/>
  <c r="DS13" i="145" s="1"/>
  <c r="DG13" i="145"/>
  <c r="AD1092" i="151"/>
  <c r="AD1091" i="151"/>
  <c r="AD1090" i="151"/>
  <c r="AD1089" i="151"/>
  <c r="AD1088" i="151"/>
  <c r="AD1087" i="151"/>
  <c r="AD1086" i="151"/>
  <c r="AD1085" i="151"/>
  <c r="AD1084" i="151"/>
  <c r="AD1083" i="151"/>
  <c r="AD1082" i="151"/>
  <c r="AD1081" i="151"/>
  <c r="AD1080" i="151"/>
  <c r="AD1079" i="151"/>
  <c r="AD1078" i="151"/>
  <c r="AD1077" i="151"/>
  <c r="AD1076" i="151"/>
  <c r="AD1075" i="151"/>
  <c r="AD1074" i="151"/>
  <c r="AD1073" i="151"/>
  <c r="AD1072" i="151"/>
  <c r="AD1071" i="151"/>
  <c r="AD1070" i="151"/>
  <c r="AD1069" i="151"/>
  <c r="AD1068" i="151"/>
  <c r="AD1067" i="151"/>
  <c r="AD1066" i="151"/>
  <c r="AD1065" i="151"/>
  <c r="AD1064" i="151"/>
  <c r="AD1063" i="151"/>
  <c r="AD1062" i="151"/>
  <c r="AD1061" i="151"/>
  <c r="AD1060" i="151"/>
  <c r="AD1059" i="151"/>
  <c r="AD1058" i="151"/>
  <c r="AD1057" i="151"/>
  <c r="AD1056" i="151"/>
  <c r="AD1055" i="151"/>
  <c r="AD1054" i="151"/>
  <c r="AD1053" i="151"/>
  <c r="AD1052" i="151"/>
  <c r="AD1051" i="151"/>
  <c r="AD1050" i="151"/>
  <c r="AD1049" i="151"/>
  <c r="AD1048" i="151"/>
  <c r="AD1047" i="151"/>
  <c r="AD1046" i="151"/>
  <c r="AD1045" i="151"/>
  <c r="AD1044" i="151"/>
  <c r="AD1043" i="151"/>
  <c r="AD1042" i="151"/>
  <c r="AD1041" i="151"/>
  <c r="AD1040" i="151"/>
  <c r="AD1039" i="151"/>
  <c r="AD1038" i="151"/>
  <c r="AD1037" i="151"/>
  <c r="AD1036" i="151"/>
  <c r="AD1035" i="151"/>
  <c r="AD1034" i="151"/>
  <c r="AD1033" i="151"/>
  <c r="AD1032" i="151"/>
  <c r="AD1031" i="151"/>
  <c r="AD1030" i="151"/>
  <c r="AD1029" i="151"/>
  <c r="AD1028" i="151"/>
  <c r="AD1027" i="151"/>
  <c r="AD1026" i="151"/>
  <c r="AD1025" i="151"/>
  <c r="AD1024" i="151"/>
  <c r="AD1023" i="151"/>
  <c r="AD1022" i="151"/>
  <c r="AD1021" i="151"/>
  <c r="AD1020" i="151"/>
  <c r="AD1019" i="151"/>
  <c r="AD1018" i="151"/>
  <c r="AD1017" i="151"/>
  <c r="AD1016" i="151"/>
  <c r="AD1015" i="151"/>
  <c r="AD1014" i="151"/>
  <c r="AD1013" i="151"/>
  <c r="AD1012" i="151"/>
  <c r="AD1011" i="151"/>
  <c r="AD1010" i="151"/>
  <c r="AD1009" i="151"/>
  <c r="AD1008" i="151"/>
  <c r="AD1007" i="151"/>
  <c r="AD1006" i="151"/>
  <c r="AD1005" i="151"/>
  <c r="AD1004" i="151"/>
  <c r="AD1003" i="151"/>
  <c r="AD1002" i="151"/>
  <c r="AD1001" i="151"/>
  <c r="AD1000" i="151"/>
  <c r="AD999" i="151"/>
  <c r="AD998" i="151"/>
  <c r="AD997" i="151"/>
  <c r="AD996" i="151"/>
  <c r="AD995" i="151"/>
  <c r="AD994" i="151"/>
  <c r="AD993" i="151"/>
  <c r="AD992" i="151"/>
  <c r="AD991" i="151"/>
  <c r="AD990" i="151"/>
  <c r="AD989" i="151"/>
  <c r="AD988" i="151"/>
  <c r="AD987" i="151"/>
  <c r="AD986" i="151"/>
  <c r="AD985" i="151"/>
  <c r="AD984" i="151"/>
  <c r="AD983" i="151"/>
  <c r="AD982" i="151"/>
  <c r="AD981" i="151"/>
  <c r="AD980" i="151"/>
  <c r="AD979" i="151"/>
  <c r="AD978" i="151"/>
  <c r="AD977" i="151"/>
  <c r="AD976" i="151"/>
  <c r="AD975" i="151"/>
  <c r="AD974" i="151"/>
  <c r="AD973" i="151"/>
  <c r="AD972" i="151"/>
  <c r="AD971" i="151"/>
  <c r="AD970" i="151"/>
  <c r="AD969" i="151"/>
  <c r="AD968" i="151"/>
  <c r="AD967" i="151"/>
  <c r="AD966" i="151"/>
  <c r="AD965" i="151"/>
  <c r="AD964" i="151"/>
  <c r="AD963" i="151"/>
  <c r="AD962" i="151"/>
  <c r="AD961" i="151"/>
  <c r="AD960" i="151"/>
  <c r="AD959" i="151"/>
  <c r="AD958" i="151"/>
  <c r="AD957" i="151"/>
  <c r="AD956" i="151"/>
  <c r="AD955" i="151"/>
  <c r="AD954" i="151"/>
  <c r="AD953" i="151"/>
  <c r="AD952" i="151"/>
  <c r="AD951" i="151"/>
  <c r="AD950" i="151"/>
  <c r="AD949" i="151"/>
  <c r="AD948" i="151"/>
  <c r="AD947" i="151"/>
  <c r="AD946" i="151"/>
  <c r="AD945" i="151"/>
  <c r="AD944" i="151"/>
  <c r="AD943" i="151"/>
  <c r="AD942" i="151"/>
  <c r="AD941" i="151"/>
  <c r="AD940" i="151"/>
  <c r="AD939" i="151"/>
  <c r="AD938" i="151"/>
  <c r="AD937" i="151"/>
  <c r="AD936" i="151"/>
  <c r="AD935" i="151"/>
  <c r="AD934" i="151"/>
  <c r="AD933" i="151"/>
  <c r="AD932" i="151"/>
  <c r="AD931" i="151"/>
  <c r="AD930" i="151"/>
  <c r="AD929" i="151"/>
  <c r="AD928" i="151"/>
  <c r="AD927" i="151"/>
  <c r="AD926" i="151"/>
  <c r="AD925" i="151"/>
  <c r="AD924" i="151"/>
  <c r="AD923" i="151"/>
  <c r="AD922" i="151"/>
  <c r="AD921" i="151"/>
  <c r="AD920" i="151"/>
  <c r="AD919" i="151"/>
  <c r="AD918" i="151"/>
  <c r="AD917" i="151"/>
  <c r="AD916" i="151"/>
  <c r="AD915" i="151"/>
  <c r="AD914" i="151"/>
  <c r="AD913" i="151"/>
  <c r="AD912" i="151"/>
  <c r="AD911" i="151"/>
  <c r="AD910" i="151"/>
  <c r="AD909" i="151"/>
  <c r="AD908" i="151"/>
  <c r="AD907" i="151"/>
  <c r="AD906" i="151"/>
  <c r="AD905" i="151"/>
  <c r="AD904" i="151"/>
  <c r="AD903" i="151"/>
  <c r="AD902" i="151"/>
  <c r="AD901" i="151"/>
  <c r="AD900" i="151"/>
  <c r="AD899" i="151"/>
  <c r="AD898" i="151"/>
  <c r="AD897" i="151"/>
  <c r="AD896" i="151"/>
  <c r="AD895" i="151"/>
  <c r="AD894" i="151"/>
  <c r="AD893" i="151"/>
  <c r="AD892" i="151"/>
  <c r="AD891" i="151"/>
  <c r="AD890" i="151"/>
  <c r="AD889" i="151"/>
  <c r="AD888" i="151"/>
  <c r="AD887" i="151"/>
  <c r="AD886" i="151"/>
  <c r="AD885" i="151"/>
  <c r="AD884" i="151"/>
  <c r="AD883" i="151"/>
  <c r="AD882" i="151"/>
  <c r="AD881" i="151"/>
  <c r="AD880" i="151"/>
  <c r="AD879" i="151"/>
  <c r="AD878" i="151"/>
  <c r="AD877" i="151"/>
  <c r="AD876" i="151"/>
  <c r="AD875" i="151"/>
  <c r="AD874" i="151"/>
  <c r="AD873" i="151"/>
  <c r="AD872" i="151"/>
  <c r="AD871" i="151"/>
  <c r="AD870" i="151"/>
  <c r="AD869" i="151"/>
  <c r="AD868" i="151"/>
  <c r="AD867" i="151"/>
  <c r="AD866" i="151"/>
  <c r="AD865" i="151"/>
  <c r="AD864" i="151"/>
  <c r="AD863" i="151"/>
  <c r="AD862" i="151"/>
  <c r="AD861" i="151"/>
  <c r="AD860" i="151"/>
  <c r="AD859" i="151"/>
  <c r="AD858" i="151"/>
  <c r="AD857" i="151"/>
  <c r="AD856" i="151"/>
  <c r="AD855" i="151"/>
  <c r="AD854" i="151"/>
  <c r="AD853" i="151"/>
  <c r="AD852" i="151"/>
  <c r="AD851" i="151"/>
  <c r="AD850" i="151"/>
  <c r="AD849" i="151"/>
  <c r="AD848" i="151"/>
  <c r="AD847" i="151"/>
  <c r="AD846" i="151"/>
  <c r="AD845" i="151"/>
  <c r="AD844" i="151"/>
  <c r="AD843" i="151"/>
  <c r="AD842" i="151"/>
  <c r="AD841" i="151"/>
  <c r="AD840" i="151"/>
  <c r="AD839" i="151"/>
  <c r="AD838" i="151"/>
  <c r="AD837" i="151"/>
  <c r="AD836" i="151"/>
  <c r="AD835" i="151"/>
  <c r="AD834" i="151"/>
  <c r="AD833" i="151"/>
  <c r="AD832" i="151"/>
  <c r="AD831" i="151"/>
  <c r="AD830" i="151"/>
  <c r="AD829" i="151"/>
  <c r="AD828" i="151"/>
  <c r="AD827" i="151"/>
  <c r="AD826" i="151"/>
  <c r="AD825" i="151"/>
  <c r="AD824" i="151"/>
  <c r="AD823" i="151"/>
  <c r="AD822" i="151"/>
  <c r="AD821" i="151"/>
  <c r="AD820" i="151"/>
  <c r="AD819" i="151"/>
  <c r="AD818" i="151"/>
  <c r="AD817" i="151"/>
  <c r="AD816" i="151"/>
  <c r="AD815" i="151"/>
  <c r="AD814" i="151"/>
  <c r="AD813" i="151"/>
  <c r="AD812" i="151"/>
  <c r="AD811" i="151"/>
  <c r="AD810" i="151"/>
  <c r="AD809" i="151"/>
  <c r="AD808" i="151"/>
  <c r="AD807" i="151"/>
  <c r="AD806" i="151"/>
  <c r="AD805" i="151"/>
  <c r="AD804" i="151"/>
  <c r="AD803" i="151"/>
  <c r="AD802" i="151"/>
  <c r="AD801" i="151"/>
  <c r="AD800" i="151"/>
  <c r="AD799" i="151"/>
  <c r="AD798" i="151"/>
  <c r="AD797" i="151"/>
  <c r="AD796" i="151"/>
  <c r="AD795" i="151"/>
  <c r="AD794" i="151"/>
  <c r="AD793" i="151"/>
  <c r="AD792" i="151"/>
  <c r="AD791" i="151"/>
  <c r="AD790" i="151"/>
  <c r="AD789" i="151"/>
  <c r="AD788" i="151"/>
  <c r="AD787" i="151"/>
  <c r="AD786" i="151"/>
  <c r="AD785" i="151"/>
  <c r="AD784" i="151"/>
  <c r="AD783" i="151"/>
  <c r="AD782" i="151"/>
  <c r="AD781" i="151"/>
  <c r="AD780" i="151"/>
  <c r="AD779" i="151"/>
  <c r="AD778" i="151"/>
  <c r="AD777" i="151"/>
  <c r="AD776" i="151"/>
  <c r="AD775" i="151"/>
  <c r="AD774" i="151"/>
  <c r="AD773" i="151"/>
  <c r="AD772" i="151"/>
  <c r="AD771" i="151"/>
  <c r="AD770" i="151"/>
  <c r="AD769" i="151"/>
  <c r="AD768" i="151"/>
  <c r="AD767" i="151"/>
  <c r="AD766" i="151"/>
  <c r="AD765" i="151"/>
  <c r="AD764" i="151"/>
  <c r="AD763" i="151"/>
  <c r="AD762" i="151"/>
  <c r="AD761" i="151"/>
  <c r="AD760" i="151"/>
  <c r="AD759" i="151"/>
  <c r="AD758" i="151"/>
  <c r="AD757" i="151"/>
  <c r="AD756" i="151"/>
  <c r="AD755" i="151"/>
  <c r="AD754" i="151"/>
  <c r="AD753" i="151"/>
  <c r="AD752" i="151"/>
  <c r="AD751" i="151"/>
  <c r="AD750" i="151"/>
  <c r="AD749" i="151"/>
  <c r="AD748" i="151"/>
  <c r="AD747" i="151"/>
  <c r="AD746" i="151"/>
  <c r="AD745" i="151"/>
  <c r="AD744" i="151"/>
  <c r="AD743" i="151"/>
  <c r="AD742" i="151"/>
  <c r="AD741" i="151"/>
  <c r="AD740" i="151"/>
  <c r="AD739" i="151"/>
  <c r="AD738" i="151"/>
  <c r="AD737" i="151"/>
  <c r="AD736" i="151"/>
  <c r="AD735" i="151"/>
  <c r="AD734" i="151"/>
  <c r="AD733" i="151"/>
  <c r="AD732" i="151"/>
  <c r="AD731" i="151"/>
  <c r="AD730" i="151"/>
  <c r="AD729" i="151"/>
  <c r="AD728" i="151"/>
  <c r="AD727" i="151"/>
  <c r="AD726" i="151"/>
  <c r="AD725" i="151"/>
  <c r="AD724" i="151"/>
  <c r="AD723" i="151"/>
  <c r="AD722" i="151"/>
  <c r="AD721" i="151"/>
  <c r="AD720" i="151"/>
  <c r="AD719" i="151"/>
  <c r="AD718" i="151"/>
  <c r="AD717" i="151"/>
  <c r="AD716" i="151"/>
  <c r="AD715" i="151"/>
  <c r="AD714" i="151"/>
  <c r="AD713" i="151"/>
  <c r="AD712" i="151"/>
  <c r="AD711" i="151"/>
  <c r="AD710" i="151"/>
  <c r="AD709" i="151"/>
  <c r="AD708" i="151"/>
  <c r="AD707" i="151"/>
  <c r="AD706" i="151"/>
  <c r="AD705" i="151"/>
  <c r="AD704" i="151"/>
  <c r="AD703" i="151"/>
  <c r="AD702" i="151"/>
  <c r="AD701" i="151"/>
  <c r="AD700" i="151"/>
  <c r="AD699" i="151"/>
  <c r="AD698" i="151"/>
  <c r="AD697" i="151"/>
  <c r="AD696" i="151"/>
  <c r="AD695" i="151"/>
  <c r="AD694" i="151"/>
  <c r="AD693" i="151"/>
  <c r="AD692" i="151"/>
  <c r="AG692" i="151" s="1"/>
  <c r="AD691" i="151"/>
  <c r="AG691" i="151" s="1"/>
  <c r="AD690" i="151"/>
  <c r="AG690" i="151" s="1"/>
  <c r="AD689" i="151"/>
  <c r="AG689" i="151" s="1"/>
  <c r="AD688" i="151"/>
  <c r="AG688" i="151" s="1"/>
  <c r="AC1056" i="151"/>
  <c r="AC1055" i="151"/>
  <c r="AC1054" i="151"/>
  <c r="AC1053" i="151"/>
  <c r="AC1052" i="151"/>
  <c r="AC1051" i="151"/>
  <c r="AC1050" i="151"/>
  <c r="AC1049" i="151"/>
  <c r="AC1048" i="151"/>
  <c r="AC1047" i="151"/>
  <c r="AC1046" i="151"/>
  <c r="AC1045" i="151"/>
  <c r="AC1044" i="151"/>
  <c r="AC1043" i="151"/>
  <c r="AC1042" i="151"/>
  <c r="AC1041" i="151"/>
  <c r="AC1040" i="151"/>
  <c r="AC1039" i="151"/>
  <c r="AC1038" i="151"/>
  <c r="AC1037" i="151"/>
  <c r="AC1036" i="151"/>
  <c r="AC1035" i="151"/>
  <c r="AC1034" i="151"/>
  <c r="AC1033" i="151"/>
  <c r="AC1032" i="151"/>
  <c r="AC1031" i="151"/>
  <c r="AC1030" i="151"/>
  <c r="AC1029" i="151"/>
  <c r="AC1028" i="151"/>
  <c r="AC1027" i="151"/>
  <c r="AC1026" i="151"/>
  <c r="AC1025" i="151"/>
  <c r="AC1024" i="151"/>
  <c r="AC1023" i="151"/>
  <c r="AC1022" i="151"/>
  <c r="AC1021" i="151"/>
  <c r="AC1020" i="151"/>
  <c r="AC1019" i="151"/>
  <c r="AC1018" i="151"/>
  <c r="AC1017" i="151"/>
  <c r="AC1016" i="151"/>
  <c r="AC1015" i="151"/>
  <c r="AC1014" i="151"/>
  <c r="AC1013" i="151"/>
  <c r="AC1012" i="151"/>
  <c r="AC1011" i="151"/>
  <c r="AC1010" i="151"/>
  <c r="AC1009" i="151"/>
  <c r="AC1008" i="151"/>
  <c r="AC1007" i="151"/>
  <c r="AC1006" i="151"/>
  <c r="AC1005" i="151"/>
  <c r="AC1004" i="151"/>
  <c r="AC1003" i="151"/>
  <c r="AC1002" i="151"/>
  <c r="AC1001" i="151"/>
  <c r="AC1000" i="151"/>
  <c r="AC999" i="151"/>
  <c r="AC998" i="151"/>
  <c r="AC997" i="151"/>
  <c r="AC996" i="151"/>
  <c r="AC995" i="151"/>
  <c r="AC994" i="151"/>
  <c r="AC993" i="151"/>
  <c r="AC992" i="151"/>
  <c r="AC991" i="151"/>
  <c r="AC990" i="151"/>
  <c r="AC989" i="151"/>
  <c r="AC988" i="151"/>
  <c r="AC987" i="151"/>
  <c r="AC986" i="151"/>
  <c r="AC985" i="151"/>
  <c r="AC984" i="151"/>
  <c r="AC983" i="151"/>
  <c r="AC982" i="151"/>
  <c r="AC981" i="151"/>
  <c r="AC980" i="151"/>
  <c r="AC979" i="151"/>
  <c r="AC978" i="151"/>
  <c r="AC977" i="151"/>
  <c r="AC976" i="151"/>
  <c r="AC975" i="151"/>
  <c r="AC974" i="151"/>
  <c r="AC973" i="151"/>
  <c r="AC972" i="151"/>
  <c r="AC971" i="151"/>
  <c r="AC970" i="151"/>
  <c r="AC969" i="151"/>
  <c r="AC968" i="151"/>
  <c r="AC967" i="151"/>
  <c r="AC966" i="151"/>
  <c r="AC965" i="151"/>
  <c r="AC964" i="151"/>
  <c r="AC963" i="151"/>
  <c r="AC962" i="151"/>
  <c r="AC961" i="151"/>
  <c r="AC960" i="151"/>
  <c r="AC959" i="151"/>
  <c r="AC958" i="151"/>
  <c r="AC957" i="151"/>
  <c r="AC956" i="151"/>
  <c r="AC955" i="151"/>
  <c r="AC954" i="151"/>
  <c r="AC953" i="151"/>
  <c r="AC952" i="151"/>
  <c r="AC951" i="151"/>
  <c r="AC950" i="151"/>
  <c r="AC949" i="151"/>
  <c r="AC948" i="151"/>
  <c r="AC947" i="151"/>
  <c r="AC946" i="151"/>
  <c r="AC945" i="151"/>
  <c r="AC944" i="151"/>
  <c r="AC943" i="151"/>
  <c r="AC942" i="151"/>
  <c r="AC941" i="151"/>
  <c r="AC940" i="151"/>
  <c r="AC939" i="151"/>
  <c r="AC938" i="151"/>
  <c r="AC937" i="151"/>
  <c r="AC936" i="151"/>
  <c r="AC935" i="151"/>
  <c r="AC934" i="151"/>
  <c r="AC933" i="151"/>
  <c r="AC932" i="151"/>
  <c r="AC931" i="151"/>
  <c r="AC930" i="151"/>
  <c r="AC929" i="151"/>
  <c r="AC928" i="151"/>
  <c r="AC927" i="151"/>
  <c r="AC926" i="151"/>
  <c r="AC925" i="151"/>
  <c r="AC924" i="151"/>
  <c r="AC923" i="151"/>
  <c r="AC922" i="151"/>
  <c r="AC921" i="151"/>
  <c r="AC920" i="151"/>
  <c r="AC919" i="151"/>
  <c r="AC918" i="151"/>
  <c r="AC917" i="151"/>
  <c r="AC916" i="151"/>
  <c r="AC915" i="151"/>
  <c r="AC914" i="151"/>
  <c r="AC913" i="151"/>
  <c r="AC912" i="151"/>
  <c r="AC911" i="151"/>
  <c r="AC910" i="151"/>
  <c r="AC909" i="151"/>
  <c r="AC908" i="151"/>
  <c r="AC907" i="151"/>
  <c r="AC906" i="151"/>
  <c r="AC905" i="151"/>
  <c r="AC904" i="151"/>
  <c r="AC903" i="151"/>
  <c r="AC902" i="151"/>
  <c r="AC901" i="151"/>
  <c r="AC900" i="151"/>
  <c r="AC899" i="151"/>
  <c r="AC898" i="151"/>
  <c r="AC897" i="151"/>
  <c r="AC896" i="151"/>
  <c r="AC895" i="151"/>
  <c r="AC894" i="151"/>
  <c r="AC893" i="151"/>
  <c r="AC892" i="151"/>
  <c r="AC891" i="151"/>
  <c r="AC890" i="151"/>
  <c r="AC889" i="151"/>
  <c r="AC888" i="151"/>
  <c r="AC887" i="151"/>
  <c r="AC886" i="151"/>
  <c r="AC885" i="151"/>
  <c r="AC884" i="151"/>
  <c r="AC883" i="151"/>
  <c r="AC882" i="151"/>
  <c r="AC881" i="151"/>
  <c r="AC880" i="151"/>
  <c r="AC879" i="151"/>
  <c r="AC878" i="151"/>
  <c r="AC877" i="151"/>
  <c r="AC876" i="151"/>
  <c r="AC875" i="151"/>
  <c r="AC874" i="151"/>
  <c r="AC873" i="151"/>
  <c r="AC872" i="151"/>
  <c r="AC871" i="151"/>
  <c r="AC870" i="151"/>
  <c r="AC869" i="151"/>
  <c r="AC868" i="151"/>
  <c r="AC867" i="151"/>
  <c r="AC866" i="151"/>
  <c r="AC865" i="151"/>
  <c r="AC864" i="151"/>
  <c r="AC863" i="151"/>
  <c r="AC862" i="151"/>
  <c r="AC861" i="151"/>
  <c r="AC860" i="151"/>
  <c r="AC859" i="151"/>
  <c r="AC858" i="151"/>
  <c r="AC857" i="151"/>
  <c r="AC856" i="151"/>
  <c r="AC855" i="151"/>
  <c r="AC854" i="151"/>
  <c r="AC853" i="151"/>
  <c r="AC852" i="151"/>
  <c r="AC851" i="151"/>
  <c r="AC850" i="151"/>
  <c r="AC849" i="151"/>
  <c r="AC848" i="151"/>
  <c r="AC847" i="151"/>
  <c r="AC846" i="151"/>
  <c r="AC845" i="151"/>
  <c r="AC844" i="151"/>
  <c r="AC843" i="151"/>
  <c r="AC842" i="151"/>
  <c r="AC841" i="151"/>
  <c r="AC840" i="151"/>
  <c r="AC839" i="151"/>
  <c r="AC838" i="151"/>
  <c r="AC837" i="151"/>
  <c r="AC836" i="151"/>
  <c r="AC835" i="151"/>
  <c r="AC834" i="151"/>
  <c r="AC833" i="151"/>
  <c r="AC832" i="151"/>
  <c r="AC831" i="151"/>
  <c r="AC830" i="151"/>
  <c r="AC829" i="151"/>
  <c r="AC828" i="151"/>
  <c r="AC827" i="151"/>
  <c r="AC826" i="151"/>
  <c r="AC825" i="151"/>
  <c r="AC824" i="151"/>
  <c r="AC823" i="151"/>
  <c r="AC822" i="151"/>
  <c r="AC821" i="151"/>
  <c r="AC820" i="151"/>
  <c r="AC819" i="151"/>
  <c r="AC818" i="151"/>
  <c r="AC817" i="151"/>
  <c r="AC816" i="151"/>
  <c r="AC815" i="151"/>
  <c r="AC814" i="151"/>
  <c r="AC813" i="151"/>
  <c r="AC812" i="151"/>
  <c r="AC811" i="151"/>
  <c r="AC810" i="151"/>
  <c r="AC809" i="151"/>
  <c r="AC808" i="151"/>
  <c r="AC807" i="151"/>
  <c r="AC806" i="151"/>
  <c r="AC805" i="151"/>
  <c r="AC804" i="151"/>
  <c r="AC803" i="151"/>
  <c r="AC802" i="151"/>
  <c r="AC801" i="151"/>
  <c r="AC800" i="151"/>
  <c r="AC799" i="151"/>
  <c r="AC798" i="151"/>
  <c r="AC797" i="151"/>
  <c r="AC796" i="151"/>
  <c r="AC795" i="151"/>
  <c r="AC794" i="151"/>
  <c r="AC793" i="151"/>
  <c r="AC792" i="151"/>
  <c r="AC791" i="151"/>
  <c r="AC790" i="151"/>
  <c r="AC789" i="151"/>
  <c r="AC788" i="151"/>
  <c r="AC787" i="151"/>
  <c r="AC786" i="151"/>
  <c r="AC785" i="151"/>
  <c r="AC784" i="151"/>
  <c r="AC783" i="151"/>
  <c r="AC782" i="151"/>
  <c r="AC781" i="151"/>
  <c r="AC780" i="151"/>
  <c r="AC779" i="151"/>
  <c r="AC778" i="151"/>
  <c r="AC777" i="151"/>
  <c r="AC776" i="151"/>
  <c r="AC775" i="151"/>
  <c r="AC774" i="151"/>
  <c r="AC773" i="151"/>
  <c r="AC772" i="151"/>
  <c r="AC771" i="151"/>
  <c r="AC770" i="151"/>
  <c r="AC769" i="151"/>
  <c r="AC768" i="151"/>
  <c r="AC767" i="151"/>
  <c r="AC766" i="151"/>
  <c r="AC765" i="151"/>
  <c r="AC764" i="151"/>
  <c r="AC763" i="151"/>
  <c r="AC762" i="151"/>
  <c r="AC761" i="151"/>
  <c r="AC760" i="151"/>
  <c r="AC759" i="151"/>
  <c r="AC758" i="151"/>
  <c r="AC757" i="151"/>
  <c r="AC756" i="151"/>
  <c r="AC755" i="151"/>
  <c r="AC754" i="151"/>
  <c r="AC753" i="151"/>
  <c r="AC752" i="151"/>
  <c r="AC751" i="151"/>
  <c r="AC750" i="151"/>
  <c r="AC749" i="151"/>
  <c r="AC748" i="151"/>
  <c r="AC747" i="151"/>
  <c r="AC746" i="151"/>
  <c r="AC745" i="151"/>
  <c r="AC744" i="151"/>
  <c r="AC743" i="151"/>
  <c r="AC742" i="151"/>
  <c r="AC741" i="151"/>
  <c r="AC740" i="151"/>
  <c r="AC739" i="151"/>
  <c r="AC738" i="151"/>
  <c r="AC737" i="151"/>
  <c r="AC736" i="151"/>
  <c r="AC735" i="151"/>
  <c r="AC734" i="151"/>
  <c r="AC733" i="151"/>
  <c r="AC732" i="151"/>
  <c r="AC731" i="151"/>
  <c r="AC730" i="151"/>
  <c r="AC729" i="151"/>
  <c r="AC728" i="151"/>
  <c r="AC727" i="151"/>
  <c r="AC726" i="151"/>
  <c r="AC725" i="151"/>
  <c r="AC724" i="151"/>
  <c r="AC723" i="151"/>
  <c r="AC722" i="151"/>
  <c r="AC721" i="151"/>
  <c r="AC720" i="151"/>
  <c r="AC719" i="151"/>
  <c r="AC718" i="151"/>
  <c r="AC717" i="151"/>
  <c r="AC716" i="151"/>
  <c r="AC715" i="151"/>
  <c r="AC714" i="151"/>
  <c r="AC713" i="151"/>
  <c r="AC712" i="151"/>
  <c r="AC711" i="151"/>
  <c r="AC710" i="151"/>
  <c r="AC709" i="151"/>
  <c r="AC708" i="151"/>
  <c r="AC707" i="151"/>
  <c r="AC706" i="151"/>
  <c r="AC705" i="151"/>
  <c r="AC704" i="151"/>
  <c r="AC703" i="151"/>
  <c r="AC702" i="151"/>
  <c r="AC701" i="151"/>
  <c r="AC700" i="151"/>
  <c r="AC699" i="151"/>
  <c r="AC698" i="151"/>
  <c r="AC697" i="151"/>
  <c r="AC696" i="151"/>
  <c r="AC695" i="151"/>
  <c r="AC694" i="151"/>
  <c r="AC693" i="151"/>
  <c r="AC692" i="151"/>
  <c r="AC691" i="151"/>
  <c r="AC690" i="151"/>
  <c r="AC689" i="151"/>
  <c r="AC688" i="151"/>
  <c r="EM12" i="151"/>
  <c r="EL7" i="151"/>
  <c r="EM13" i="127"/>
  <c r="EM12" i="127"/>
  <c r="EL7" i="127"/>
  <c r="EM12" i="145"/>
  <c r="EL7" i="145"/>
  <c r="EG13" i="151"/>
  <c r="EG12" i="151"/>
  <c r="EF7" i="151"/>
  <c r="EG13" i="127"/>
  <c r="EG12" i="127"/>
  <c r="EF7" i="127"/>
  <c r="EG13" i="145"/>
  <c r="EG12" i="145"/>
  <c r="EF7" i="145"/>
  <c r="EE13" i="151"/>
  <c r="EE12" i="151"/>
  <c r="ED7" i="151"/>
  <c r="EE13" i="127"/>
  <c r="EE12" i="127"/>
  <c r="ED7" i="127"/>
  <c r="EE12" i="145"/>
  <c r="ED7" i="145"/>
  <c r="EC13" i="151"/>
  <c r="EC12" i="151"/>
  <c r="EB7" i="151"/>
  <c r="EC13" i="127"/>
  <c r="EC12" i="127"/>
  <c r="EB7" i="127"/>
  <c r="EC12" i="145"/>
  <c r="EB7" i="145"/>
  <c r="DY13" i="151"/>
  <c r="DY12" i="151"/>
  <c r="DX7" i="151"/>
  <c r="DY12" i="127"/>
  <c r="DX7" i="127"/>
  <c r="DY12" i="145"/>
  <c r="DX7" i="145"/>
  <c r="DQ13" i="151"/>
  <c r="DR13" i="151" s="1"/>
  <c r="DS13" i="151" s="1"/>
  <c r="DT13" i="151" s="1"/>
  <c r="DU13" i="151" s="1"/>
  <c r="DV13" i="151" s="1"/>
  <c r="DW13" i="151" s="1"/>
  <c r="DQ12" i="151"/>
  <c r="DP7" i="151"/>
  <c r="DQ13" i="127"/>
  <c r="DR13" i="127" s="1"/>
  <c r="DS13" i="127" s="1"/>
  <c r="DT13" i="127" s="1"/>
  <c r="DU13" i="127" s="1"/>
  <c r="DV13" i="127" s="1"/>
  <c r="DW13" i="127" s="1"/>
  <c r="DQ12" i="127"/>
  <c r="DP7" i="127"/>
  <c r="DQ12" i="145"/>
  <c r="DP7" i="145"/>
  <c r="DO13" i="151"/>
  <c r="DO12" i="151"/>
  <c r="DN7" i="151"/>
  <c r="DO13" i="127"/>
  <c r="DO12" i="127"/>
  <c r="DN7" i="127"/>
  <c r="DO12" i="145"/>
  <c r="DN7" i="145"/>
  <c r="DM13" i="151"/>
  <c r="DM12" i="151"/>
  <c r="DL7" i="151"/>
  <c r="DM13" i="127"/>
  <c r="DM12" i="127"/>
  <c r="DL7" i="127"/>
  <c r="DM12" i="145"/>
  <c r="DL7" i="145"/>
  <c r="DY13" i="127"/>
  <c r="EE13" i="145"/>
  <c r="EM13" i="145"/>
  <c r="DO13" i="145"/>
  <c r="EC13" i="145"/>
  <c r="DM13" i="145"/>
  <c r="DQ13" i="145"/>
  <c r="CI11" i="151"/>
  <c r="BW11" i="151"/>
  <c r="ED11" i="151" s="1"/>
  <c r="EE11" i="151" s="1"/>
  <c r="BB11" i="151"/>
  <c r="AX11" i="151"/>
  <c r="AV11" i="151"/>
  <c r="BJ11" i="151" s="1"/>
  <c r="AU11" i="151"/>
  <c r="BI11" i="151" s="1"/>
  <c r="AS11" i="151"/>
  <c r="AQ11" i="151"/>
  <c r="BH11" i="151" s="1"/>
  <c r="AO11" i="151"/>
  <c r="AM11" i="151"/>
  <c r="BG11" i="151" s="1"/>
  <c r="AK11" i="151"/>
  <c r="AI11" i="151"/>
  <c r="AL11" i="151" s="1"/>
  <c r="AH11" i="151"/>
  <c r="BE11" i="151" s="1"/>
  <c r="AF11" i="151"/>
  <c r="AD11" i="151"/>
  <c r="BD11" i="151" s="1"/>
  <c r="AC11" i="151"/>
  <c r="BC11" i="151" s="1"/>
  <c r="AB11" i="151"/>
  <c r="AA11" i="151"/>
  <c r="T11" i="151"/>
  <c r="O11" i="151"/>
  <c r="X11" i="151" s="1"/>
  <c r="N11" i="151"/>
  <c r="AG11" i="87"/>
  <c r="DC11" i="151"/>
  <c r="DM11" i="151"/>
  <c r="EK11" i="151"/>
  <c r="BF11" i="151"/>
  <c r="AP11" i="151"/>
  <c r="DH13" i="151"/>
  <c r="DI13" i="151" s="1"/>
  <c r="DH12" i="151"/>
  <c r="DI12" i="151" s="1"/>
  <c r="DH7" i="151"/>
  <c r="DH13" i="127"/>
  <c r="DI13" i="127" s="1"/>
  <c r="DH12" i="127"/>
  <c r="DI12" i="127" s="1"/>
  <c r="DH7" i="127"/>
  <c r="DH12" i="145"/>
  <c r="DI12" i="145" s="1"/>
  <c r="DH7" i="145"/>
  <c r="BB2" i="145"/>
  <c r="AU4" i="127"/>
  <c r="AH4" i="127"/>
  <c r="AC4" i="127"/>
  <c r="BB2" i="151"/>
  <c r="AQ4" i="151"/>
  <c r="AU4" i="151" s="1"/>
  <c r="AI4" i="151"/>
  <c r="AH4" i="151"/>
  <c r="AD4" i="151"/>
  <c r="AC4" i="151"/>
  <c r="AM4" i="151" s="1"/>
  <c r="EK12" i="127"/>
  <c r="EA12" i="127"/>
  <c r="DV12" i="127"/>
  <c r="DW12" i="127" s="1"/>
  <c r="DT12" i="127"/>
  <c r="DU12" i="127" s="1"/>
  <c r="DR12" i="127"/>
  <c r="DS12" i="127" s="1"/>
  <c r="DG12" i="127"/>
  <c r="DE12" i="127"/>
  <c r="CZ12" i="127"/>
  <c r="DA12" i="127" s="1"/>
  <c r="EH12" i="127"/>
  <c r="EI12" i="127" s="1"/>
  <c r="DK12" i="127"/>
  <c r="CX12" i="127"/>
  <c r="CY12" i="127" s="1"/>
  <c r="EJ7" i="127"/>
  <c r="DZ7" i="127"/>
  <c r="DV7" i="127"/>
  <c r="DT7" i="127"/>
  <c r="DR7" i="127"/>
  <c r="DF7" i="127"/>
  <c r="DD7" i="127"/>
  <c r="CZ7" i="127"/>
  <c r="EH7" i="127"/>
  <c r="DJ7" i="127"/>
  <c r="CX7" i="127"/>
  <c r="EK12" i="145"/>
  <c r="DV12" i="145"/>
  <c r="DW12" i="145" s="1"/>
  <c r="DT12" i="145"/>
  <c r="DU12" i="145" s="1"/>
  <c r="DR12" i="145"/>
  <c r="DS12" i="145" s="1"/>
  <c r="DG12" i="145"/>
  <c r="DE12" i="145"/>
  <c r="CZ12" i="145"/>
  <c r="DA12" i="145" s="1"/>
  <c r="EH12" i="145"/>
  <c r="EI12" i="145" s="1"/>
  <c r="DK12" i="145"/>
  <c r="CX12" i="145"/>
  <c r="CY12" i="145" s="1"/>
  <c r="EJ7" i="145"/>
  <c r="DZ7" i="145"/>
  <c r="DV7" i="145"/>
  <c r="DT7" i="145"/>
  <c r="DR7" i="145"/>
  <c r="DF7" i="145"/>
  <c r="DD7" i="145"/>
  <c r="CZ7" i="145"/>
  <c r="EH7" i="145"/>
  <c r="DJ7" i="145"/>
  <c r="CX7" i="145"/>
  <c r="EK12" i="151"/>
  <c r="DV12" i="151"/>
  <c r="DW12" i="151" s="1"/>
  <c r="DT12" i="151"/>
  <c r="DU12" i="151" s="1"/>
  <c r="DR12" i="151"/>
  <c r="DS12" i="151" s="1"/>
  <c r="DG12" i="151"/>
  <c r="DE12" i="151"/>
  <c r="CZ12" i="151"/>
  <c r="DA12" i="151" s="1"/>
  <c r="EH12" i="151"/>
  <c r="EI12" i="151" s="1"/>
  <c r="DK12" i="151"/>
  <c r="CX12" i="151"/>
  <c r="CY12" i="151" s="1"/>
  <c r="EJ7" i="151"/>
  <c r="DZ7" i="151"/>
  <c r="DV7" i="151"/>
  <c r="DT7" i="151"/>
  <c r="DR7" i="151"/>
  <c r="DF7" i="151"/>
  <c r="DD7" i="151"/>
  <c r="CZ7" i="151"/>
  <c r="EH7" i="151"/>
  <c r="DJ7" i="151"/>
  <c r="CX7" i="151"/>
  <c r="CZ13" i="151"/>
  <c r="DA13" i="151" s="1"/>
  <c r="CZ13" i="127"/>
  <c r="CZ13" i="145" s="1"/>
  <c r="DA13" i="145" s="1"/>
  <c r="DE674" i="87"/>
  <c r="DE590" i="87"/>
  <c r="DE561" i="87"/>
  <c r="DE557" i="87"/>
  <c r="DE555" i="87"/>
  <c r="DE530" i="87"/>
  <c r="DE523" i="87"/>
  <c r="DE520" i="87"/>
  <c r="DE514" i="87"/>
  <c r="DE510" i="87"/>
  <c r="DE459" i="87"/>
  <c r="DE456" i="87"/>
  <c r="DE447" i="87"/>
  <c r="DE441" i="87"/>
  <c r="DE439" i="87"/>
  <c r="DE423" i="87"/>
  <c r="DE408" i="87"/>
  <c r="DE406" i="87"/>
  <c r="DE402" i="87"/>
  <c r="DE378" i="87"/>
  <c r="DE369" i="87"/>
  <c r="DE341" i="87"/>
  <c r="DE339" i="87"/>
  <c r="DE335" i="87"/>
  <c r="DE320" i="87"/>
  <c r="DE271" i="87"/>
  <c r="DE256" i="87"/>
  <c r="DE251" i="87"/>
  <c r="DE182" i="87"/>
  <c r="DE178" i="87"/>
  <c r="DE176" i="87"/>
  <c r="DE145" i="87"/>
  <c r="DE131" i="87"/>
  <c r="DE109" i="87"/>
  <c r="DE92" i="87"/>
  <c r="DE35" i="87"/>
  <c r="DE26" i="87"/>
  <c r="DE14" i="87"/>
  <c r="DE12" i="87"/>
  <c r="DE7" i="87"/>
  <c r="EI13" i="151"/>
  <c r="EJ13" i="151" s="1"/>
  <c r="EK13" i="151" s="1"/>
  <c r="EL13" i="151" s="1"/>
  <c r="EM13" i="151" s="1"/>
  <c r="EH13" i="127"/>
  <c r="EI13" i="127" s="1"/>
  <c r="DC674" i="87"/>
  <c r="DC590" i="87"/>
  <c r="DC561" i="87"/>
  <c r="DC557" i="87"/>
  <c r="DC555" i="87"/>
  <c r="DC530" i="87"/>
  <c r="DC523" i="87"/>
  <c r="DC520" i="87"/>
  <c r="DC514" i="87"/>
  <c r="DC510" i="87"/>
  <c r="DC459" i="87"/>
  <c r="DC456" i="87"/>
  <c r="DC447" i="87"/>
  <c r="DC441" i="87"/>
  <c r="DC439" i="87"/>
  <c r="DC423" i="87"/>
  <c r="DC408" i="87"/>
  <c r="DC406" i="87"/>
  <c r="DC402" i="87"/>
  <c r="DC378" i="87"/>
  <c r="DC369" i="87"/>
  <c r="DC341" i="87"/>
  <c r="DC339" i="87"/>
  <c r="DC335" i="87"/>
  <c r="DC320" i="87"/>
  <c r="DC271" i="87"/>
  <c r="DC256" i="87"/>
  <c r="DC251" i="87"/>
  <c r="DC182" i="87"/>
  <c r="DC178" i="87"/>
  <c r="DC176" i="87"/>
  <c r="DC145" i="87"/>
  <c r="DC131" i="87"/>
  <c r="DC109" i="87"/>
  <c r="DC92" i="87"/>
  <c r="DC35" i="87"/>
  <c r="DC26" i="87"/>
  <c r="DC14" i="87"/>
  <c r="DC12" i="87"/>
  <c r="DC7" i="87"/>
  <c r="DK13" i="151"/>
  <c r="DA674" i="87"/>
  <c r="DA590" i="87"/>
  <c r="DA561" i="87"/>
  <c r="DA557" i="87"/>
  <c r="DA555" i="87"/>
  <c r="DA530" i="87"/>
  <c r="DA523" i="87"/>
  <c r="DA520" i="87"/>
  <c r="DA514" i="87"/>
  <c r="DA510" i="87"/>
  <c r="DA459" i="87"/>
  <c r="DA456" i="87"/>
  <c r="DA447" i="87"/>
  <c r="DA441" i="87"/>
  <c r="DA439" i="87"/>
  <c r="DA423" i="87"/>
  <c r="DA408" i="87"/>
  <c r="DA406" i="87"/>
  <c r="DA402" i="87"/>
  <c r="DA378" i="87"/>
  <c r="DA369" i="87"/>
  <c r="DA341" i="87"/>
  <c r="DA339" i="87"/>
  <c r="DA335" i="87"/>
  <c r="DA320" i="87"/>
  <c r="DA271" i="87"/>
  <c r="DA256" i="87"/>
  <c r="DA251" i="87"/>
  <c r="DA182" i="87"/>
  <c r="DA178" i="87"/>
  <c r="DA176" i="87"/>
  <c r="DA145" i="87"/>
  <c r="DA131" i="87"/>
  <c r="DA109" i="87"/>
  <c r="DA92" i="87"/>
  <c r="DA35" i="87"/>
  <c r="DA26" i="87"/>
  <c r="DA14" i="87"/>
  <c r="DA12" i="87"/>
  <c r="DA7" i="87"/>
  <c r="CY674" i="87"/>
  <c r="CY590" i="87"/>
  <c r="CY561" i="87"/>
  <c r="CY557" i="87"/>
  <c r="CY555" i="87"/>
  <c r="CY530" i="87"/>
  <c r="CY523" i="87"/>
  <c r="CY520" i="87"/>
  <c r="CY514" i="87"/>
  <c r="CY510" i="87"/>
  <c r="CY459" i="87"/>
  <c r="CY456" i="87"/>
  <c r="CY447" i="87"/>
  <c r="CY441" i="87"/>
  <c r="CY439" i="87"/>
  <c r="CY423" i="87"/>
  <c r="CY408" i="87"/>
  <c r="CY406" i="87"/>
  <c r="CY402" i="87"/>
  <c r="CY378" i="87"/>
  <c r="CY369" i="87"/>
  <c r="CY341" i="87"/>
  <c r="CY339" i="87"/>
  <c r="CY335" i="87"/>
  <c r="CY320" i="87"/>
  <c r="CY271" i="87"/>
  <c r="CY256" i="87"/>
  <c r="CY251" i="87"/>
  <c r="CY182" i="87"/>
  <c r="CY178" i="87"/>
  <c r="CY176" i="87"/>
  <c r="CY145" i="87"/>
  <c r="CY131" i="87"/>
  <c r="CY109" i="87"/>
  <c r="CY92" i="87"/>
  <c r="CY35" i="87"/>
  <c r="CY26" i="87"/>
  <c r="CY14" i="87"/>
  <c r="CY12" i="87"/>
  <c r="CY7" i="87"/>
  <c r="DK13" i="127"/>
  <c r="DK13" i="145"/>
  <c r="EH13" i="145"/>
  <c r="EI13" i="145" s="1"/>
  <c r="D4" i="127"/>
  <c r="D4" i="151"/>
  <c r="G174" i="87"/>
  <c r="G173" i="87"/>
  <c r="G172" i="87"/>
  <c r="G171" i="87"/>
  <c r="G170" i="87"/>
  <c r="G169" i="87"/>
  <c r="G168" i="87"/>
  <c r="G167" i="87"/>
  <c r="G166" i="87"/>
  <c r="G165" i="87"/>
  <c r="G164" i="87"/>
  <c r="G163" i="87"/>
  <c r="G162" i="87"/>
  <c r="G161" i="87"/>
  <c r="G160" i="87"/>
  <c r="G159" i="87"/>
  <c r="G158" i="87"/>
  <c r="G157" i="87"/>
  <c r="G156" i="87"/>
  <c r="G155" i="87"/>
  <c r="G154" i="87"/>
  <c r="G153" i="87"/>
  <c r="G152" i="87"/>
  <c r="G151" i="87"/>
  <c r="G150" i="87"/>
  <c r="G149" i="87"/>
  <c r="G148" i="87"/>
  <c r="G147" i="87"/>
  <c r="G146" i="87"/>
  <c r="G145" i="87"/>
  <c r="G144" i="87"/>
  <c r="G143" i="87"/>
  <c r="G142" i="87"/>
  <c r="G141" i="87"/>
  <c r="G140" i="87"/>
  <c r="G139" i="87"/>
  <c r="G138" i="87"/>
  <c r="G137" i="87"/>
  <c r="G136" i="87"/>
  <c r="G135" i="87"/>
  <c r="G134" i="87"/>
  <c r="G133" i="87"/>
  <c r="G132" i="87"/>
  <c r="G131" i="87"/>
  <c r="G130" i="87"/>
  <c r="G129" i="87"/>
  <c r="G128" i="87"/>
  <c r="G127" i="87"/>
  <c r="G126" i="87"/>
  <c r="G125" i="87"/>
  <c r="G124" i="87"/>
  <c r="G123" i="87"/>
  <c r="G122" i="87"/>
  <c r="G121" i="87"/>
  <c r="G120" i="87"/>
  <c r="G119" i="87"/>
  <c r="G118" i="87"/>
  <c r="G117" i="87"/>
  <c r="G116" i="87"/>
  <c r="G115" i="87"/>
  <c r="G114" i="87"/>
  <c r="G113" i="87"/>
  <c r="G112" i="87"/>
  <c r="G111" i="87"/>
  <c r="G110" i="87"/>
  <c r="G109" i="87"/>
  <c r="G108" i="87"/>
  <c r="G107" i="87"/>
  <c r="G106" i="87"/>
  <c r="G105" i="87"/>
  <c r="G104" i="87"/>
  <c r="G103" i="87"/>
  <c r="G102" i="87"/>
  <c r="G101" i="87"/>
  <c r="G100" i="87"/>
  <c r="G99" i="87"/>
  <c r="G98" i="87"/>
  <c r="G97" i="87"/>
  <c r="G96" i="87"/>
  <c r="G95" i="87"/>
  <c r="G94" i="87"/>
  <c r="G93" i="87"/>
  <c r="G92" i="87"/>
  <c r="G91" i="87"/>
  <c r="G90" i="87"/>
  <c r="G89" i="87"/>
  <c r="G88" i="87"/>
  <c r="G87" i="87"/>
  <c r="G86" i="87"/>
  <c r="G85" i="87"/>
  <c r="G84" i="87"/>
  <c r="G83" i="87"/>
  <c r="G82" i="87"/>
  <c r="G81" i="87"/>
  <c r="G80" i="87"/>
  <c r="G79" i="87"/>
  <c r="G78" i="87"/>
  <c r="G77" i="87"/>
  <c r="G76" i="87"/>
  <c r="G75" i="87"/>
  <c r="G74" i="87"/>
  <c r="G73" i="87"/>
  <c r="G72" i="87"/>
  <c r="G71" i="87"/>
  <c r="G70" i="87"/>
  <c r="G69" i="87"/>
  <c r="G68" i="87"/>
  <c r="G67" i="87"/>
  <c r="G66" i="87"/>
  <c r="G65" i="87"/>
  <c r="G64" i="87"/>
  <c r="G63" i="87"/>
  <c r="G62" i="87"/>
  <c r="G61" i="87"/>
  <c r="G60" i="87"/>
  <c r="G59" i="87"/>
  <c r="G58" i="87"/>
  <c r="G57" i="87"/>
  <c r="G56" i="87"/>
  <c r="G55" i="87"/>
  <c r="G54" i="87"/>
  <c r="G53" i="87"/>
  <c r="G52" i="87"/>
  <c r="G51" i="87"/>
  <c r="G50" i="87"/>
  <c r="G49" i="87"/>
  <c r="G48" i="87"/>
  <c r="G47" i="87"/>
  <c r="G46" i="87"/>
  <c r="G45" i="87"/>
  <c r="G44" i="87"/>
  <c r="G43" i="87"/>
  <c r="G42" i="87"/>
  <c r="G39" i="87"/>
  <c r="G38" i="87"/>
  <c r="G37" i="87"/>
  <c r="G36" i="87"/>
  <c r="G35" i="87"/>
  <c r="G34" i="87"/>
  <c r="G33" i="87"/>
  <c r="G32" i="87"/>
  <c r="G31" i="87"/>
  <c r="G30" i="87"/>
  <c r="G29" i="87"/>
  <c r="G28" i="87"/>
  <c r="G27" i="87"/>
  <c r="G26" i="87"/>
  <c r="G25" i="87"/>
  <c r="G24" i="87"/>
  <c r="G23" i="87"/>
  <c r="G22" i="87"/>
  <c r="G21" i="87"/>
  <c r="G20" i="87"/>
  <c r="G19" i="87"/>
  <c r="G18" i="87"/>
  <c r="G17" i="87"/>
  <c r="G16" i="87"/>
  <c r="G15" i="87"/>
  <c r="J193" i="87"/>
  <c r="J666" i="87"/>
  <c r="J665" i="87"/>
  <c r="J664" i="87"/>
  <c r="J663" i="87"/>
  <c r="J662" i="87"/>
  <c r="J661" i="87"/>
  <c r="J660" i="87"/>
  <c r="J659" i="87"/>
  <c r="J658" i="87"/>
  <c r="J657" i="87"/>
  <c r="J656" i="87"/>
  <c r="J655" i="87"/>
  <c r="J654" i="87"/>
  <c r="J653" i="87"/>
  <c r="J652" i="87"/>
  <c r="J651" i="87"/>
  <c r="J650" i="87"/>
  <c r="J649" i="87"/>
  <c r="J648" i="87"/>
  <c r="J647" i="87"/>
  <c r="J646" i="87"/>
  <c r="J645" i="87"/>
  <c r="J644" i="87"/>
  <c r="J643" i="87"/>
  <c r="J642" i="87"/>
  <c r="J641" i="87"/>
  <c r="J640" i="87"/>
  <c r="J639" i="87"/>
  <c r="J638" i="87"/>
  <c r="J637" i="87"/>
  <c r="J636" i="87"/>
  <c r="J635" i="87"/>
  <c r="J634" i="87"/>
  <c r="J633" i="87"/>
  <c r="J632" i="87"/>
  <c r="J631" i="87"/>
  <c r="J630" i="87"/>
  <c r="J629" i="87"/>
  <c r="J628" i="87"/>
  <c r="J627" i="87"/>
  <c r="J626" i="87"/>
  <c r="J625" i="87"/>
  <c r="J624" i="87"/>
  <c r="J623" i="87"/>
  <c r="J622" i="87"/>
  <c r="J621" i="87"/>
  <c r="J620" i="87"/>
  <c r="J619" i="87"/>
  <c r="J618" i="87"/>
  <c r="J617" i="87"/>
  <c r="J616" i="87"/>
  <c r="J615" i="87"/>
  <c r="J614" i="87"/>
  <c r="J613" i="87"/>
  <c r="J612" i="87"/>
  <c r="J611" i="87"/>
  <c r="J610" i="87"/>
  <c r="J609" i="87"/>
  <c r="J608" i="87"/>
  <c r="J607" i="87"/>
  <c r="J606" i="87"/>
  <c r="J605" i="87"/>
  <c r="J604" i="87"/>
  <c r="J603" i="87"/>
  <c r="J602" i="87"/>
  <c r="J601" i="87"/>
  <c r="J600" i="87"/>
  <c r="J599" i="87"/>
  <c r="J598" i="87"/>
  <c r="J597" i="87"/>
  <c r="J596" i="87"/>
  <c r="J595" i="87"/>
  <c r="J594" i="87"/>
  <c r="J593" i="87"/>
  <c r="J592" i="87"/>
  <c r="J591" i="87"/>
  <c r="J590" i="87"/>
  <c r="J589" i="87"/>
  <c r="J588" i="87"/>
  <c r="J587" i="87"/>
  <c r="J586" i="87"/>
  <c r="J585" i="87"/>
  <c r="AP753" i="87"/>
  <c r="BG753" i="87" s="1"/>
  <c r="AK753" i="87"/>
  <c r="BF753" i="87" s="1"/>
  <c r="AG753" i="87"/>
  <c r="AI753" i="87" s="1"/>
  <c r="AB753" i="87"/>
  <c r="AD753" i="87" s="1"/>
  <c r="W753" i="87"/>
  <c r="AW753" i="87" s="1"/>
  <c r="S753" i="87"/>
  <c r="R753" i="87"/>
  <c r="Q753" i="87"/>
  <c r="O753" i="87"/>
  <c r="N753" i="87"/>
  <c r="M753" i="87" s="1"/>
  <c r="U753" i="87" s="1"/>
  <c r="L753" i="87"/>
  <c r="K753" i="87"/>
  <c r="J753" i="87"/>
  <c r="I753" i="87"/>
  <c r="BB753" i="87"/>
  <c r="BM753" i="87" s="1"/>
  <c r="BD753" i="87"/>
  <c r="BH753" i="87"/>
  <c r="BS753" i="87" s="1"/>
  <c r="AS13" i="151"/>
  <c r="AO13" i="151"/>
  <c r="AK13" i="151"/>
  <c r="AF13" i="151"/>
  <c r="AA13" i="151"/>
  <c r="AX13" i="151"/>
  <c r="AG12" i="151"/>
  <c r="W9" i="151"/>
  <c r="T7" i="151"/>
  <c r="Q7" i="151"/>
  <c r="S7" i="151" s="1"/>
  <c r="AB13" i="151"/>
  <c r="AT13" i="151"/>
  <c r="AL13" i="151"/>
  <c r="AP13" i="151"/>
  <c r="AG13" i="151"/>
  <c r="W37" i="87"/>
  <c r="AP600" i="87"/>
  <c r="AG600" i="87"/>
  <c r="BE600" i="87" s="1"/>
  <c r="AB600" i="87"/>
  <c r="BC600" i="87" s="1"/>
  <c r="W600" i="87"/>
  <c r="CH600" i="87" s="1"/>
  <c r="BB600" i="87"/>
  <c r="I393" i="87"/>
  <c r="BH600" i="87"/>
  <c r="BD600" i="87"/>
  <c r="P521" i="87"/>
  <c r="P586" i="87"/>
  <c r="AP656" i="87"/>
  <c r="BG656" i="87" s="1"/>
  <c r="W656" i="87"/>
  <c r="BV656" i="87" s="1"/>
  <c r="S656" i="87"/>
  <c r="R656" i="87"/>
  <c r="Q656" i="87"/>
  <c r="O656" i="87"/>
  <c r="N656" i="87"/>
  <c r="M656" i="87" s="1"/>
  <c r="U656" i="87" s="1"/>
  <c r="L656" i="87"/>
  <c r="K656" i="87"/>
  <c r="I656" i="87"/>
  <c r="AP650" i="87"/>
  <c r="BG650" i="87" s="1"/>
  <c r="W650" i="87"/>
  <c r="CH650" i="87" s="1"/>
  <c r="S650" i="87"/>
  <c r="R650" i="87"/>
  <c r="Q650" i="87"/>
  <c r="O650" i="87"/>
  <c r="N650" i="87"/>
  <c r="M650" i="87" s="1"/>
  <c r="U650" i="87" s="1"/>
  <c r="L650" i="87"/>
  <c r="K650" i="87"/>
  <c r="AP649" i="87"/>
  <c r="AR649" i="87" s="1"/>
  <c r="W649" i="87"/>
  <c r="BA649" i="87" s="1"/>
  <c r="S649" i="87"/>
  <c r="R649" i="87"/>
  <c r="Q649" i="87"/>
  <c r="O649" i="87"/>
  <c r="N649" i="87"/>
  <c r="M649" i="87" s="1"/>
  <c r="U649" i="87" s="1"/>
  <c r="L649" i="87"/>
  <c r="K649" i="87"/>
  <c r="I397" i="87"/>
  <c r="W647" i="87"/>
  <c r="BV647" i="87" s="1"/>
  <c r="S647" i="87"/>
  <c r="R647" i="87"/>
  <c r="Q647" i="87"/>
  <c r="O647" i="87"/>
  <c r="N647" i="87"/>
  <c r="M647" i="87" s="1"/>
  <c r="U647" i="87" s="1"/>
  <c r="L647" i="87"/>
  <c r="K647" i="87"/>
  <c r="I647" i="87"/>
  <c r="AP646" i="87"/>
  <c r="AG646" i="87"/>
  <c r="BE646" i="87" s="1"/>
  <c r="AB646" i="87"/>
  <c r="BC646" i="87" s="1"/>
  <c r="W646" i="87"/>
  <c r="BA646" i="87" s="1"/>
  <c r="S646" i="87"/>
  <c r="R646" i="87"/>
  <c r="Q646" i="87"/>
  <c r="O646" i="87"/>
  <c r="N646" i="87"/>
  <c r="M646" i="87" s="1"/>
  <c r="U646" i="87" s="1"/>
  <c r="L646" i="87"/>
  <c r="K646" i="87"/>
  <c r="W619" i="87"/>
  <c r="BA619" i="87" s="1"/>
  <c r="AU619" i="87" s="1"/>
  <c r="BI619" i="87" s="1"/>
  <c r="S619" i="87"/>
  <c r="R619" i="87"/>
  <c r="Q619" i="87"/>
  <c r="O619" i="87"/>
  <c r="N619" i="87"/>
  <c r="M619" i="87" s="1"/>
  <c r="U619" i="87" s="1"/>
  <c r="L619" i="87"/>
  <c r="K619" i="87"/>
  <c r="I619" i="87"/>
  <c r="AP642" i="87"/>
  <c r="W642" i="87"/>
  <c r="CH642" i="87" s="1"/>
  <c r="S642" i="87"/>
  <c r="R642" i="87"/>
  <c r="Q642" i="87"/>
  <c r="O642" i="87"/>
  <c r="N642" i="87"/>
  <c r="M642" i="87" s="1"/>
  <c r="U642" i="87" s="1"/>
  <c r="L642" i="87"/>
  <c r="K642" i="87"/>
  <c r="I642" i="87"/>
  <c r="AP636" i="87"/>
  <c r="BG636" i="87" s="1"/>
  <c r="W636" i="87"/>
  <c r="BV636" i="87" s="1"/>
  <c r="CF636" i="87" s="1"/>
  <c r="S636" i="87"/>
  <c r="R636" i="87"/>
  <c r="Q636" i="87"/>
  <c r="O636" i="87"/>
  <c r="N636" i="87"/>
  <c r="M636" i="87" s="1"/>
  <c r="U636" i="87" s="1"/>
  <c r="L636" i="87"/>
  <c r="K636" i="87"/>
  <c r="W635" i="87"/>
  <c r="Y635" i="87" s="1"/>
  <c r="S635" i="87"/>
  <c r="R635" i="87"/>
  <c r="Q635" i="87"/>
  <c r="O635" i="87"/>
  <c r="N635" i="87"/>
  <c r="M635" i="87" s="1"/>
  <c r="U635" i="87" s="1"/>
  <c r="L635" i="87"/>
  <c r="K635" i="87"/>
  <c r="AP634" i="87"/>
  <c r="W634" i="87"/>
  <c r="CH634" i="87" s="1"/>
  <c r="S634" i="87"/>
  <c r="R634" i="87"/>
  <c r="Q634" i="87"/>
  <c r="O634" i="87"/>
  <c r="N634" i="87"/>
  <c r="M634" i="87" s="1"/>
  <c r="U634" i="87" s="1"/>
  <c r="L634" i="87"/>
  <c r="K634" i="87"/>
  <c r="W633" i="87"/>
  <c r="CH633" i="87" s="1"/>
  <c r="S633" i="87"/>
  <c r="R633" i="87"/>
  <c r="Q633" i="87"/>
  <c r="O633" i="87"/>
  <c r="N633" i="87"/>
  <c r="M633" i="87" s="1"/>
  <c r="U633" i="87" s="1"/>
  <c r="L633" i="87"/>
  <c r="K633" i="87"/>
  <c r="I90" i="87"/>
  <c r="W632" i="87"/>
  <c r="Y632" i="87" s="1"/>
  <c r="S632" i="87"/>
  <c r="R632" i="87"/>
  <c r="Q632" i="87"/>
  <c r="O632" i="87"/>
  <c r="N632" i="87"/>
  <c r="M632" i="87" s="1"/>
  <c r="U632" i="87" s="1"/>
  <c r="L632" i="87"/>
  <c r="K632" i="87"/>
  <c r="I632" i="87"/>
  <c r="AP631" i="87"/>
  <c r="BG631" i="87" s="1"/>
  <c r="W631" i="87"/>
  <c r="CH631" i="87" s="1"/>
  <c r="S631" i="87"/>
  <c r="R631" i="87"/>
  <c r="Q631" i="87"/>
  <c r="O631" i="87"/>
  <c r="N631" i="87"/>
  <c r="M631" i="87" s="1"/>
  <c r="U631" i="87" s="1"/>
  <c r="L631" i="87"/>
  <c r="K631" i="87"/>
  <c r="I631" i="87"/>
  <c r="W630" i="87"/>
  <c r="CH630" i="87" s="1"/>
  <c r="S630" i="87"/>
  <c r="R630" i="87"/>
  <c r="Q630" i="87"/>
  <c r="O630" i="87"/>
  <c r="N630" i="87"/>
  <c r="M630" i="87" s="1"/>
  <c r="U630" i="87" s="1"/>
  <c r="L630" i="87"/>
  <c r="K630" i="87"/>
  <c r="W628" i="87"/>
  <c r="Y628" i="87" s="1"/>
  <c r="S628" i="87"/>
  <c r="R628" i="87"/>
  <c r="Q628" i="87"/>
  <c r="O628" i="87"/>
  <c r="N628" i="87"/>
  <c r="M628" i="87" s="1"/>
  <c r="U628" i="87" s="1"/>
  <c r="L628" i="87"/>
  <c r="K628" i="87"/>
  <c r="W627" i="87"/>
  <c r="Y627" i="87" s="1"/>
  <c r="S627" i="87"/>
  <c r="R627" i="87"/>
  <c r="Q627" i="87"/>
  <c r="O627" i="87"/>
  <c r="N627" i="87"/>
  <c r="M627" i="87" s="1"/>
  <c r="U627" i="87" s="1"/>
  <c r="L627" i="87"/>
  <c r="K627" i="87"/>
  <c r="AP626" i="87"/>
  <c r="BG626" i="87" s="1"/>
  <c r="AG626" i="87"/>
  <c r="AB626" i="87"/>
  <c r="AD626" i="87" s="1"/>
  <c r="W626" i="87"/>
  <c r="CH626" i="87" s="1"/>
  <c r="S626" i="87"/>
  <c r="R626" i="87"/>
  <c r="Q626" i="87"/>
  <c r="O626" i="87"/>
  <c r="N626" i="87"/>
  <c r="M626" i="87" s="1"/>
  <c r="U626" i="87" s="1"/>
  <c r="L626" i="87"/>
  <c r="K626" i="87"/>
  <c r="W625" i="87"/>
  <c r="CH625" i="87" s="1"/>
  <c r="S625" i="87"/>
  <c r="R625" i="87"/>
  <c r="Q625" i="87"/>
  <c r="O625" i="87"/>
  <c r="N625" i="87"/>
  <c r="M625" i="87" s="1"/>
  <c r="U625" i="87" s="1"/>
  <c r="L625" i="87"/>
  <c r="K625" i="87"/>
  <c r="W624" i="87"/>
  <c r="CH624" i="87" s="1"/>
  <c r="S624" i="87"/>
  <c r="R624" i="87"/>
  <c r="Q624" i="87"/>
  <c r="O624" i="87"/>
  <c r="N624" i="87"/>
  <c r="M624" i="87" s="1"/>
  <c r="U624" i="87" s="1"/>
  <c r="L624" i="87"/>
  <c r="K624" i="87"/>
  <c r="I626" i="87"/>
  <c r="I624" i="87"/>
  <c r="AP623" i="87"/>
  <c r="AG623" i="87"/>
  <c r="AI623" i="87" s="1"/>
  <c r="AB623" i="87"/>
  <c r="BC623" i="87" s="1"/>
  <c r="W623" i="87"/>
  <c r="CH623" i="87" s="1"/>
  <c r="AB636" i="87"/>
  <c r="AD636" i="87" s="1"/>
  <c r="AG647" i="87"/>
  <c r="AI647" i="87" s="1"/>
  <c r="AB619" i="87"/>
  <c r="AD619" i="87" s="1"/>
  <c r="AG624" i="87"/>
  <c r="AI624" i="87" s="1"/>
  <c r="AG636" i="87"/>
  <c r="AB624" i="87"/>
  <c r="AD624" i="87" s="1"/>
  <c r="AG619" i="87"/>
  <c r="BB650" i="87"/>
  <c r="AG656" i="87"/>
  <c r="AI656" i="87" s="1"/>
  <c r="AB656" i="87"/>
  <c r="BC656" i="87" s="1"/>
  <c r="AG650" i="87"/>
  <c r="AI650" i="87" s="1"/>
  <c r="AB650" i="87"/>
  <c r="AD650" i="87" s="1"/>
  <c r="AB647" i="87"/>
  <c r="BC647" i="87" s="1"/>
  <c r="BB649" i="87"/>
  <c r="AK649" i="87"/>
  <c r="AN649" i="87" s="1"/>
  <c r="AB649" i="87"/>
  <c r="AD649" i="87" s="1"/>
  <c r="AG649" i="87"/>
  <c r="AI649" i="87" s="1"/>
  <c r="AP647" i="87"/>
  <c r="BG647" i="87" s="1"/>
  <c r="BB647" i="87"/>
  <c r="AK646" i="87"/>
  <c r="AN646" i="87" s="1"/>
  <c r="AP619" i="87"/>
  <c r="AR619" i="87" s="1"/>
  <c r="AG642" i="87"/>
  <c r="BE642" i="87" s="1"/>
  <c r="BB633" i="87"/>
  <c r="BB619" i="87"/>
  <c r="AB642" i="87"/>
  <c r="AD642" i="87" s="1"/>
  <c r="BB636" i="87"/>
  <c r="BB635" i="87"/>
  <c r="AP635" i="87"/>
  <c r="AR635" i="87" s="1"/>
  <c r="AP633" i="87"/>
  <c r="AR633" i="87" s="1"/>
  <c r="BB634" i="87"/>
  <c r="AB635" i="87"/>
  <c r="AD635" i="87" s="1"/>
  <c r="I635" i="87"/>
  <c r="AG635" i="87"/>
  <c r="AI635" i="87" s="1"/>
  <c r="AG633" i="87"/>
  <c r="AI633" i="87" s="1"/>
  <c r="AB634" i="87"/>
  <c r="AD634" i="87" s="1"/>
  <c r="AB633" i="87"/>
  <c r="AD633" i="87" s="1"/>
  <c r="AG634" i="87"/>
  <c r="AI634" i="87" s="1"/>
  <c r="AB632" i="87"/>
  <c r="AD632" i="87" s="1"/>
  <c r="AP632" i="87"/>
  <c r="AR632" i="87" s="1"/>
  <c r="AG632" i="87"/>
  <c r="AI632" i="87" s="1"/>
  <c r="BB632" i="87"/>
  <c r="BH631" i="87"/>
  <c r="AG631" i="87"/>
  <c r="AI631" i="87" s="1"/>
  <c r="AB631" i="87"/>
  <c r="BB627" i="87"/>
  <c r="BM627" i="87" s="1"/>
  <c r="AP630" i="87"/>
  <c r="AR630" i="87" s="1"/>
  <c r="BB630" i="87"/>
  <c r="AG630" i="87"/>
  <c r="AI630" i="87" s="1"/>
  <c r="AB630" i="87"/>
  <c r="AD630" i="87" s="1"/>
  <c r="AG627" i="87"/>
  <c r="AI627" i="87" s="1"/>
  <c r="AP628" i="87"/>
  <c r="AR628" i="87" s="1"/>
  <c r="AB628" i="87"/>
  <c r="BC628" i="87" s="1"/>
  <c r="AG628" i="87"/>
  <c r="AI628" i="87" s="1"/>
  <c r="BB628" i="87"/>
  <c r="AB627" i="87"/>
  <c r="BC627" i="87" s="1"/>
  <c r="BN627" i="87" s="1"/>
  <c r="I627" i="87"/>
  <c r="AP627" i="87"/>
  <c r="AR627" i="87" s="1"/>
  <c r="AK626" i="87"/>
  <c r="AN626" i="87" s="1"/>
  <c r="BB625" i="87"/>
  <c r="AP624" i="87"/>
  <c r="AR624" i="87" s="1"/>
  <c r="AB625" i="87"/>
  <c r="AD625" i="87" s="1"/>
  <c r="BB624" i="87"/>
  <c r="AG625" i="87"/>
  <c r="AI625" i="87" s="1"/>
  <c r="BB626" i="87"/>
  <c r="AP625" i="87"/>
  <c r="AR625" i="87" s="1"/>
  <c r="BB623" i="87"/>
  <c r="AK623" i="87"/>
  <c r="BF623" i="87" s="1"/>
  <c r="BH634" i="87"/>
  <c r="BB646" i="87"/>
  <c r="AK625" i="87"/>
  <c r="AN625" i="87" s="1"/>
  <c r="AK650" i="87"/>
  <c r="AN650" i="87" s="1"/>
  <c r="BH650" i="87"/>
  <c r="AK619" i="87"/>
  <c r="BF619" i="87" s="1"/>
  <c r="BH646" i="87"/>
  <c r="AK647" i="87"/>
  <c r="AN647" i="87" s="1"/>
  <c r="BB656" i="87"/>
  <c r="AK656" i="87"/>
  <c r="AN656" i="87" s="1"/>
  <c r="BH649" i="87"/>
  <c r="BH636" i="87"/>
  <c r="AK642" i="87"/>
  <c r="BF642" i="87" s="1"/>
  <c r="BH619" i="87"/>
  <c r="BD646" i="87"/>
  <c r="BM635" i="87"/>
  <c r="BH642" i="87"/>
  <c r="BB642" i="87"/>
  <c r="AK636" i="87"/>
  <c r="AN636" i="87" s="1"/>
  <c r="BH633" i="87"/>
  <c r="BH635" i="87"/>
  <c r="BS635" i="87" s="1"/>
  <c r="AK635" i="87"/>
  <c r="AN635" i="87" s="1"/>
  <c r="BH626" i="87"/>
  <c r="BD626" i="87"/>
  <c r="AK634" i="87"/>
  <c r="AN634" i="87" s="1"/>
  <c r="AK633" i="87"/>
  <c r="AN633" i="87" s="1"/>
  <c r="AK632" i="87"/>
  <c r="AN632" i="87" s="1"/>
  <c r="BH632" i="87"/>
  <c r="AK628" i="87"/>
  <c r="AN628" i="87" s="1"/>
  <c r="BB631" i="87"/>
  <c r="AK631" i="87"/>
  <c r="AN631" i="87" s="1"/>
  <c r="AK630" i="87"/>
  <c r="BF630" i="87" s="1"/>
  <c r="BH630" i="87"/>
  <c r="BH628" i="87"/>
  <c r="BH623" i="87"/>
  <c r="AK627" i="87"/>
  <c r="BF627" i="87" s="1"/>
  <c r="BQ627" i="87" s="1"/>
  <c r="BH627" i="87"/>
  <c r="BS627" i="87" s="1"/>
  <c r="BD624" i="87"/>
  <c r="BH625" i="87"/>
  <c r="AK624" i="87"/>
  <c r="BF624" i="87" s="1"/>
  <c r="BH624" i="87"/>
  <c r="W629" i="87"/>
  <c r="BV629" i="87" s="1"/>
  <c r="AB629" i="87"/>
  <c r="AD629" i="87" s="1"/>
  <c r="AG629" i="87"/>
  <c r="BE629" i="87" s="1"/>
  <c r="AP629" i="87"/>
  <c r="BG629" i="87" s="1"/>
  <c r="BD636" i="87"/>
  <c r="BD619" i="87"/>
  <c r="BD627" i="87"/>
  <c r="AK629" i="87"/>
  <c r="AN629" i="87" s="1"/>
  <c r="BD623" i="87"/>
  <c r="BH656" i="87"/>
  <c r="BD656" i="87"/>
  <c r="BD650" i="87"/>
  <c r="BD649" i="87"/>
  <c r="BD647" i="87"/>
  <c r="BH647" i="87"/>
  <c r="BD642" i="87"/>
  <c r="BD635" i="87"/>
  <c r="BO635" i="87" s="1"/>
  <c r="BD634" i="87"/>
  <c r="BD633" i="87"/>
  <c r="BD632" i="87"/>
  <c r="BD631" i="87"/>
  <c r="BD630" i="87"/>
  <c r="BD628" i="87"/>
  <c r="BD625" i="87"/>
  <c r="I52" i="87"/>
  <c r="J52" i="87"/>
  <c r="K52" i="87"/>
  <c r="L52" i="87"/>
  <c r="N52" i="87"/>
  <c r="M52" i="87" s="1"/>
  <c r="U52" i="87" s="1"/>
  <c r="O52" i="87"/>
  <c r="Q52" i="87"/>
  <c r="W52" i="87"/>
  <c r="BA52" i="87" s="1"/>
  <c r="AB52" i="87"/>
  <c r="AD52" i="87" s="1"/>
  <c r="AG52" i="87"/>
  <c r="AI52" i="87" s="1"/>
  <c r="AK52" i="87"/>
  <c r="AN52" i="87" s="1"/>
  <c r="AP52" i="87"/>
  <c r="BG52" i="87" s="1"/>
  <c r="BO627" i="87"/>
  <c r="S52" i="87"/>
  <c r="O592" i="87"/>
  <c r="Q592" i="87"/>
  <c r="R592" i="87"/>
  <c r="S592" i="87"/>
  <c r="O594" i="87"/>
  <c r="Q594" i="87"/>
  <c r="R594" i="87"/>
  <c r="S594" i="87"/>
  <c r="O597" i="87"/>
  <c r="Q597" i="87"/>
  <c r="R597" i="87"/>
  <c r="S597" i="87"/>
  <c r="K592" i="87"/>
  <c r="W667" i="87"/>
  <c r="CH667" i="87" s="1"/>
  <c r="S667" i="87"/>
  <c r="R667" i="87"/>
  <c r="Q667" i="87"/>
  <c r="O667" i="87"/>
  <c r="L667" i="87"/>
  <c r="K667" i="87"/>
  <c r="J667" i="87"/>
  <c r="AP667" i="87"/>
  <c r="AR667" i="87" s="1"/>
  <c r="BB667" i="87"/>
  <c r="AB667" i="87"/>
  <c r="AD667" i="87" s="1"/>
  <c r="AG667" i="87"/>
  <c r="AI667" i="87" s="1"/>
  <c r="AK667" i="87"/>
  <c r="AN667" i="87" s="1"/>
  <c r="BH667" i="87"/>
  <c r="BD667" i="87"/>
  <c r="BA134" i="87"/>
  <c r="BB134" i="87"/>
  <c r="BC134" i="87"/>
  <c r="BD134" i="87"/>
  <c r="BE134" i="87"/>
  <c r="BF134" i="87"/>
  <c r="BG134" i="87"/>
  <c r="BK134" i="87" s="1"/>
  <c r="BH134" i="87"/>
  <c r="BI134" i="87"/>
  <c r="I134" i="87"/>
  <c r="J134" i="87"/>
  <c r="K134" i="87"/>
  <c r="L134" i="87"/>
  <c r="N134" i="87"/>
  <c r="M134" i="87" s="1"/>
  <c r="U134" i="87" s="1"/>
  <c r="Q134" i="87"/>
  <c r="Y134" i="87"/>
  <c r="AD134" i="87"/>
  <c r="AI134" i="87"/>
  <c r="AN134" i="87"/>
  <c r="AR134" i="87"/>
  <c r="BV134" i="87"/>
  <c r="CH134" i="87"/>
  <c r="R134" i="87"/>
  <c r="S134" i="87"/>
  <c r="U488" i="87"/>
  <c r="I488" i="87"/>
  <c r="J488" i="87"/>
  <c r="K488" i="87"/>
  <c r="L488" i="87"/>
  <c r="S488" i="87"/>
  <c r="R488" i="87"/>
  <c r="BE77" i="87"/>
  <c r="S489" i="87"/>
  <c r="R489" i="87"/>
  <c r="W217" i="87"/>
  <c r="BA217" i="87" s="1"/>
  <c r="AU217" i="87" s="1"/>
  <c r="BI217" i="87" s="1"/>
  <c r="BT217" i="87" s="1"/>
  <c r="AP652" i="87"/>
  <c r="AR652" i="87" s="1"/>
  <c r="AG652" i="87"/>
  <c r="BE652" i="87" s="1"/>
  <c r="BP652" i="87" s="1"/>
  <c r="AB652" i="87"/>
  <c r="BC652" i="87" s="1"/>
  <c r="W652" i="87"/>
  <c r="BV652" i="87" s="1"/>
  <c r="S652" i="87"/>
  <c r="R652" i="87"/>
  <c r="Q652" i="87"/>
  <c r="O652" i="87"/>
  <c r="N652" i="87"/>
  <c r="M652" i="87" s="1"/>
  <c r="U652" i="87" s="1"/>
  <c r="L652" i="87"/>
  <c r="K652" i="87"/>
  <c r="I652" i="87"/>
  <c r="AK652" i="87"/>
  <c r="BF652" i="87" s="1"/>
  <c r="BQ652" i="87" s="1"/>
  <c r="BB652" i="87"/>
  <c r="BM652" i="87" s="1"/>
  <c r="BD652" i="87"/>
  <c r="BO652" i="87" s="1"/>
  <c r="BH652" i="87"/>
  <c r="BS652" i="87" s="1"/>
  <c r="AK600" i="87"/>
  <c r="BF600" i="87" s="1"/>
  <c r="AG497" i="87"/>
  <c r="BE497" i="87" s="1"/>
  <c r="BP497" i="87" s="1"/>
  <c r="AB497" i="87"/>
  <c r="BC497" i="87" s="1"/>
  <c r="W497" i="87"/>
  <c r="AP507" i="87"/>
  <c r="BG507" i="87" s="1"/>
  <c r="AK507" i="87"/>
  <c r="AN507" i="87" s="1"/>
  <c r="AG507" i="87"/>
  <c r="BE507" i="87" s="1"/>
  <c r="AB507" i="87"/>
  <c r="BC507" i="87" s="1"/>
  <c r="W507" i="87"/>
  <c r="BA507" i="87" s="1"/>
  <c r="AU507" i="87" s="1"/>
  <c r="BI507" i="87" s="1"/>
  <c r="BT507" i="87" s="1"/>
  <c r="Q507" i="87"/>
  <c r="O507" i="87"/>
  <c r="N507" i="87"/>
  <c r="M507" i="87" s="1"/>
  <c r="U507" i="87" s="1"/>
  <c r="L507" i="87"/>
  <c r="K507" i="87"/>
  <c r="J507" i="87"/>
  <c r="I507" i="87"/>
  <c r="AG501" i="87"/>
  <c r="AI501" i="87" s="1"/>
  <c r="W501" i="87"/>
  <c r="BV501" i="87" s="1"/>
  <c r="Q501" i="87"/>
  <c r="O501" i="87"/>
  <c r="L501" i="87"/>
  <c r="K501" i="87"/>
  <c r="J501" i="87"/>
  <c r="I501" i="87"/>
  <c r="CH500" i="87"/>
  <c r="BV500" i="87"/>
  <c r="BI500" i="87"/>
  <c r="BH500" i="87"/>
  <c r="BG500" i="87"/>
  <c r="BF500" i="87"/>
  <c r="BE500" i="87"/>
  <c r="BD500" i="87"/>
  <c r="BC500" i="87"/>
  <c r="BB500" i="87"/>
  <c r="BA500" i="87"/>
  <c r="AR500" i="87"/>
  <c r="AN500" i="87"/>
  <c r="AI500" i="87"/>
  <c r="AD500" i="87"/>
  <c r="Y500" i="87"/>
  <c r="Q500" i="87"/>
  <c r="O500" i="87"/>
  <c r="N500" i="87"/>
  <c r="M500" i="87" s="1"/>
  <c r="U500" i="87" s="1"/>
  <c r="L500" i="87"/>
  <c r="K500" i="87"/>
  <c r="J500" i="87"/>
  <c r="I500" i="87"/>
  <c r="AP503" i="87"/>
  <c r="AK503" i="87"/>
  <c r="AN503" i="87" s="1"/>
  <c r="AG503" i="87"/>
  <c r="BE503" i="87" s="1"/>
  <c r="AB503" i="87"/>
  <c r="AD503" i="87" s="1"/>
  <c r="W503" i="87"/>
  <c r="Q503" i="87"/>
  <c r="O503" i="87"/>
  <c r="N503" i="87"/>
  <c r="M503" i="87" s="1"/>
  <c r="U503" i="87" s="1"/>
  <c r="L503" i="87"/>
  <c r="K503" i="87"/>
  <c r="J503" i="87"/>
  <c r="I503" i="87"/>
  <c r="AP497" i="87"/>
  <c r="AR497" i="87" s="1"/>
  <c r="AK497" i="87"/>
  <c r="BF497" i="87" s="1"/>
  <c r="BQ497" i="87" s="1"/>
  <c r="L497" i="87"/>
  <c r="K497" i="87"/>
  <c r="J497" i="87"/>
  <c r="I497" i="87"/>
  <c r="CH496" i="87"/>
  <c r="BV496" i="87"/>
  <c r="BI496" i="87"/>
  <c r="BH496" i="87"/>
  <c r="BG496" i="87"/>
  <c r="BF496" i="87"/>
  <c r="BE496" i="87"/>
  <c r="BD496" i="87"/>
  <c r="BC496" i="87"/>
  <c r="BK496" i="87" s="1"/>
  <c r="BB496" i="87"/>
  <c r="BA496" i="87"/>
  <c r="AR496" i="87"/>
  <c r="AN496" i="87"/>
  <c r="AI496" i="87"/>
  <c r="AD496" i="87"/>
  <c r="Y496" i="87"/>
  <c r="Q496" i="87"/>
  <c r="O496" i="87"/>
  <c r="N496" i="87"/>
  <c r="M496" i="87" s="1"/>
  <c r="U496" i="87" s="1"/>
  <c r="L496" i="87"/>
  <c r="K496" i="87"/>
  <c r="J496" i="87"/>
  <c r="I496" i="87"/>
  <c r="AP493" i="87"/>
  <c r="AR493" i="87" s="1"/>
  <c r="AK493" i="87"/>
  <c r="AN493" i="87" s="1"/>
  <c r="AG493" i="87"/>
  <c r="BE493" i="87" s="1"/>
  <c r="AB493" i="87"/>
  <c r="W493" i="87"/>
  <c r="CH493" i="87" s="1"/>
  <c r="Q493" i="87"/>
  <c r="O493" i="87"/>
  <c r="N493" i="87"/>
  <c r="M493" i="87" s="1"/>
  <c r="U493" i="87" s="1"/>
  <c r="L493" i="87"/>
  <c r="K493" i="87"/>
  <c r="J493" i="87"/>
  <c r="I493" i="87"/>
  <c r="AP491" i="87"/>
  <c r="AR491" i="87" s="1"/>
  <c r="AK491" i="87"/>
  <c r="BF491" i="87" s="1"/>
  <c r="AG491" i="87"/>
  <c r="AI491" i="87" s="1"/>
  <c r="AB491" i="87"/>
  <c r="W491" i="87"/>
  <c r="Y491" i="87" s="1"/>
  <c r="Q491" i="87"/>
  <c r="O491" i="87"/>
  <c r="N491" i="87"/>
  <c r="M491" i="87" s="1"/>
  <c r="U491" i="87" s="1"/>
  <c r="L491" i="87"/>
  <c r="K491" i="87"/>
  <c r="J491" i="87"/>
  <c r="I491" i="87"/>
  <c r="S500" i="87"/>
  <c r="O497" i="87"/>
  <c r="R500" i="87"/>
  <c r="N501" i="87"/>
  <c r="M501" i="87" s="1"/>
  <c r="U501" i="87" s="1"/>
  <c r="AP501" i="87"/>
  <c r="AK501" i="87"/>
  <c r="AN501" i="87" s="1"/>
  <c r="AB501" i="87"/>
  <c r="AD501" i="87" s="1"/>
  <c r="S507" i="87"/>
  <c r="R507" i="87"/>
  <c r="BB507" i="87"/>
  <c r="S501" i="87"/>
  <c r="BB501" i="87"/>
  <c r="BM501" i="87" s="1"/>
  <c r="S503" i="87"/>
  <c r="R503" i="87"/>
  <c r="S496" i="87"/>
  <c r="Q497" i="87"/>
  <c r="N497" i="87"/>
  <c r="M497" i="87" s="1"/>
  <c r="U497" i="87" s="1"/>
  <c r="R496" i="87"/>
  <c r="BB493" i="87"/>
  <c r="R493" i="87"/>
  <c r="S493" i="87"/>
  <c r="BH493" i="87"/>
  <c r="BH491" i="87"/>
  <c r="S491" i="87"/>
  <c r="R491" i="87"/>
  <c r="BB503" i="87"/>
  <c r="BD503" i="87"/>
  <c r="BD493" i="87"/>
  <c r="BH503" i="87"/>
  <c r="BH507" i="87"/>
  <c r="R501" i="87"/>
  <c r="BH501" i="87"/>
  <c r="BS501" i="87" s="1"/>
  <c r="R497" i="87"/>
  <c r="S497" i="87"/>
  <c r="BB497" i="87"/>
  <c r="BM497" i="87" s="1"/>
  <c r="BB491" i="87"/>
  <c r="BD497" i="87"/>
  <c r="BO497" i="87" s="1"/>
  <c r="BD491" i="87"/>
  <c r="BD507" i="87"/>
  <c r="BD501" i="87"/>
  <c r="BO501" i="87" s="1"/>
  <c r="BH497" i="87"/>
  <c r="BS497" i="87" s="1"/>
  <c r="AU501" i="87"/>
  <c r="BI501" i="87" s="1"/>
  <c r="BT501" i="87" s="1"/>
  <c r="AP156" i="87"/>
  <c r="BG156" i="87" s="1"/>
  <c r="BR156" i="87" s="1"/>
  <c r="AK156" i="87"/>
  <c r="AN156" i="87" s="1"/>
  <c r="AG156" i="87"/>
  <c r="AI156" i="87" s="1"/>
  <c r="W156" i="87"/>
  <c r="Y156" i="87" s="1"/>
  <c r="K156" i="87"/>
  <c r="J156" i="87"/>
  <c r="I156" i="87"/>
  <c r="S156" i="87"/>
  <c r="Q156" i="87"/>
  <c r="O156" i="87"/>
  <c r="N156" i="87"/>
  <c r="M156" i="87" s="1"/>
  <c r="U156" i="87" s="1"/>
  <c r="L156" i="87"/>
  <c r="AB156" i="87"/>
  <c r="AD156" i="87" s="1"/>
  <c r="R156" i="87"/>
  <c r="BB156" i="87"/>
  <c r="BM156" i="87" s="1"/>
  <c r="CQ682" i="87"/>
  <c r="CP682" i="87"/>
  <c r="CO682" i="87"/>
  <c r="CN682" i="87"/>
  <c r="CM682" i="87"/>
  <c r="CL682" i="87"/>
  <c r="CK682" i="87"/>
  <c r="CJ682" i="87"/>
  <c r="CQ680" i="87"/>
  <c r="CP680" i="87"/>
  <c r="CO680" i="87"/>
  <c r="CN680" i="87"/>
  <c r="CM680" i="87"/>
  <c r="CL680" i="87"/>
  <c r="CK680" i="87"/>
  <c r="CJ680" i="87"/>
  <c r="CQ677" i="87"/>
  <c r="CP677" i="87"/>
  <c r="CO677" i="87"/>
  <c r="CN677" i="87"/>
  <c r="CM677" i="87"/>
  <c r="CL677" i="87"/>
  <c r="CK677" i="87"/>
  <c r="CJ677" i="87"/>
  <c r="CQ675" i="87"/>
  <c r="CP675" i="87"/>
  <c r="CO675" i="87"/>
  <c r="CN675" i="87"/>
  <c r="CM675" i="87"/>
  <c r="CL675" i="87"/>
  <c r="CK675" i="87"/>
  <c r="CJ675" i="87"/>
  <c r="CQ674" i="87"/>
  <c r="CP674" i="87"/>
  <c r="CO674" i="87"/>
  <c r="CN674" i="87"/>
  <c r="CM674" i="87"/>
  <c r="CL674" i="87"/>
  <c r="CK674" i="87"/>
  <c r="CJ674" i="87"/>
  <c r="CQ590" i="87"/>
  <c r="CP590" i="87"/>
  <c r="CO590" i="87"/>
  <c r="CN590" i="87"/>
  <c r="CM590" i="87"/>
  <c r="CL590" i="87"/>
  <c r="CK590" i="87"/>
  <c r="CJ590" i="87"/>
  <c r="CQ561" i="87"/>
  <c r="CP561" i="87"/>
  <c r="CO561" i="87"/>
  <c r="CN561" i="87"/>
  <c r="CM561" i="87"/>
  <c r="CL561" i="87"/>
  <c r="CK561" i="87"/>
  <c r="CJ561" i="87"/>
  <c r="CQ557" i="87"/>
  <c r="CP557" i="87"/>
  <c r="CO557" i="87"/>
  <c r="CN557" i="87"/>
  <c r="CM557" i="87"/>
  <c r="CL557" i="87"/>
  <c r="CK557" i="87"/>
  <c r="CJ557" i="87"/>
  <c r="CQ555" i="87"/>
  <c r="CP555" i="87"/>
  <c r="CO555" i="87"/>
  <c r="CN555" i="87"/>
  <c r="CM555" i="87"/>
  <c r="CL555" i="87"/>
  <c r="CK555" i="87"/>
  <c r="CJ555" i="87"/>
  <c r="CQ530" i="87"/>
  <c r="CP530" i="87"/>
  <c r="CO530" i="87"/>
  <c r="CN530" i="87"/>
  <c r="CM530" i="87"/>
  <c r="CL530" i="87"/>
  <c r="CK530" i="87"/>
  <c r="CJ530" i="87"/>
  <c r="CQ523" i="87"/>
  <c r="CP523" i="87"/>
  <c r="CO523" i="87"/>
  <c r="CN523" i="87"/>
  <c r="CM523" i="87"/>
  <c r="CL523" i="87"/>
  <c r="CK523" i="87"/>
  <c r="CJ523" i="87"/>
  <c r="CQ520" i="87"/>
  <c r="CP520" i="87"/>
  <c r="CO520" i="87"/>
  <c r="CN520" i="87"/>
  <c r="CM520" i="87"/>
  <c r="CL520" i="87"/>
  <c r="CK520" i="87"/>
  <c r="CJ520" i="87"/>
  <c r="CQ514" i="87"/>
  <c r="CP514" i="87"/>
  <c r="CO514" i="87"/>
  <c r="CN514" i="87"/>
  <c r="CM514" i="87"/>
  <c r="CL514" i="87"/>
  <c r="CK514" i="87"/>
  <c r="CJ514" i="87"/>
  <c r="CQ510" i="87"/>
  <c r="CP510" i="87"/>
  <c r="CO510" i="87"/>
  <c r="CN510" i="87"/>
  <c r="CM510" i="87"/>
  <c r="CL510" i="87"/>
  <c r="CK510" i="87"/>
  <c r="CJ510" i="87"/>
  <c r="CQ459" i="87"/>
  <c r="CP459" i="87"/>
  <c r="CO459" i="87"/>
  <c r="CN459" i="87"/>
  <c r="CM459" i="87"/>
  <c r="CL459" i="87"/>
  <c r="CK459" i="87"/>
  <c r="CJ459" i="87"/>
  <c r="CQ456" i="87"/>
  <c r="CP456" i="87"/>
  <c r="CO456" i="87"/>
  <c r="CN456" i="87"/>
  <c r="CM456" i="87"/>
  <c r="CL456" i="87"/>
  <c r="CK456" i="87"/>
  <c r="CJ456" i="87"/>
  <c r="CQ447" i="87"/>
  <c r="CP447" i="87"/>
  <c r="CO447" i="87"/>
  <c r="CN447" i="87"/>
  <c r="CM447" i="87"/>
  <c r="CL447" i="87"/>
  <c r="CK447" i="87"/>
  <c r="CJ447" i="87"/>
  <c r="CQ441" i="87"/>
  <c r="CP441" i="87"/>
  <c r="CO441" i="87"/>
  <c r="CN441" i="87"/>
  <c r="CM441" i="87"/>
  <c r="CL441" i="87"/>
  <c r="CK441" i="87"/>
  <c r="CJ441" i="87"/>
  <c r="CQ439" i="87"/>
  <c r="CP439" i="87"/>
  <c r="CO439" i="87"/>
  <c r="CN439" i="87"/>
  <c r="CM439" i="87"/>
  <c r="CL439" i="87"/>
  <c r="CK439" i="87"/>
  <c r="CJ439" i="87"/>
  <c r="CQ423" i="87"/>
  <c r="CP423" i="87"/>
  <c r="CO423" i="87"/>
  <c r="CN423" i="87"/>
  <c r="CM423" i="87"/>
  <c r="CL423" i="87"/>
  <c r="CK423" i="87"/>
  <c r="CJ423" i="87"/>
  <c r="CQ408" i="87"/>
  <c r="CP408" i="87"/>
  <c r="CO408" i="87"/>
  <c r="CN408" i="87"/>
  <c r="CM408" i="87"/>
  <c r="CL408" i="87"/>
  <c r="CK408" i="87"/>
  <c r="CJ408" i="87"/>
  <c r="CQ406" i="87"/>
  <c r="CP406" i="87"/>
  <c r="CO406" i="87"/>
  <c r="CN406" i="87"/>
  <c r="CM406" i="87"/>
  <c r="CL406" i="87"/>
  <c r="CK406" i="87"/>
  <c r="CJ406" i="87"/>
  <c r="CQ402" i="87"/>
  <c r="CP402" i="87"/>
  <c r="CO402" i="87"/>
  <c r="CN402" i="87"/>
  <c r="CM402" i="87"/>
  <c r="CL402" i="87"/>
  <c r="CK402" i="87"/>
  <c r="CJ402" i="87"/>
  <c r="CQ378" i="87"/>
  <c r="CP378" i="87"/>
  <c r="CO378" i="87"/>
  <c r="CN378" i="87"/>
  <c r="CM378" i="87"/>
  <c r="CL378" i="87"/>
  <c r="CK378" i="87"/>
  <c r="CJ378" i="87"/>
  <c r="CQ369" i="87"/>
  <c r="CP369" i="87"/>
  <c r="CO369" i="87"/>
  <c r="CN369" i="87"/>
  <c r="CM369" i="87"/>
  <c r="CL369" i="87"/>
  <c r="CK369" i="87"/>
  <c r="CJ369" i="87"/>
  <c r="CQ341" i="87"/>
  <c r="CP341" i="87"/>
  <c r="CO341" i="87"/>
  <c r="CN341" i="87"/>
  <c r="CM341" i="87"/>
  <c r="CL341" i="87"/>
  <c r="CK341" i="87"/>
  <c r="CJ341" i="87"/>
  <c r="CQ339" i="87"/>
  <c r="CP339" i="87"/>
  <c r="CO339" i="87"/>
  <c r="CN339" i="87"/>
  <c r="CM339" i="87"/>
  <c r="CL339" i="87"/>
  <c r="CK339" i="87"/>
  <c r="CJ339" i="87"/>
  <c r="CQ335" i="87"/>
  <c r="CP335" i="87"/>
  <c r="CO335" i="87"/>
  <c r="CN335" i="87"/>
  <c r="CM335" i="87"/>
  <c r="CL335" i="87"/>
  <c r="CK335" i="87"/>
  <c r="CJ335" i="87"/>
  <c r="CQ320" i="87"/>
  <c r="CP320" i="87"/>
  <c r="CO320" i="87"/>
  <c r="CN320" i="87"/>
  <c r="CM320" i="87"/>
  <c r="CL320" i="87"/>
  <c r="CK320" i="87"/>
  <c r="CJ320" i="87"/>
  <c r="CQ271" i="87"/>
  <c r="CP271" i="87"/>
  <c r="CO271" i="87"/>
  <c r="CN271" i="87"/>
  <c r="CM271" i="87"/>
  <c r="CL271" i="87"/>
  <c r="CK271" i="87"/>
  <c r="CJ271" i="87"/>
  <c r="CQ256" i="87"/>
  <c r="CP256" i="87"/>
  <c r="CO256" i="87"/>
  <c r="CN256" i="87"/>
  <c r="CM256" i="87"/>
  <c r="CL256" i="87"/>
  <c r="CK256" i="87"/>
  <c r="CJ256" i="87"/>
  <c r="CQ251" i="87"/>
  <c r="CP251" i="87"/>
  <c r="CO251" i="87"/>
  <c r="CN251" i="87"/>
  <c r="CM251" i="87"/>
  <c r="CL251" i="87"/>
  <c r="CK251" i="87"/>
  <c r="CJ251" i="87"/>
  <c r="CQ182" i="87"/>
  <c r="CP182" i="87"/>
  <c r="CO182" i="87"/>
  <c r="CN182" i="87"/>
  <c r="CM182" i="87"/>
  <c r="CL182" i="87"/>
  <c r="CK182" i="87"/>
  <c r="CJ182" i="87"/>
  <c r="CQ178" i="87"/>
  <c r="CP178" i="87"/>
  <c r="CO178" i="87"/>
  <c r="CN178" i="87"/>
  <c r="CM178" i="87"/>
  <c r="CL178" i="87"/>
  <c r="CK178" i="87"/>
  <c r="CJ178" i="87"/>
  <c r="CQ176" i="87"/>
  <c r="CP176" i="87"/>
  <c r="CO176" i="87"/>
  <c r="CN176" i="87"/>
  <c r="CM176" i="87"/>
  <c r="CL176" i="87"/>
  <c r="CK176" i="87"/>
  <c r="CJ176" i="87"/>
  <c r="CQ145" i="87"/>
  <c r="CP145" i="87"/>
  <c r="CO145" i="87"/>
  <c r="CN145" i="87"/>
  <c r="CM145" i="87"/>
  <c r="CL145" i="87"/>
  <c r="CK145" i="87"/>
  <c r="CJ145" i="87"/>
  <c r="CQ131" i="87"/>
  <c r="CP131" i="87"/>
  <c r="CO131" i="87"/>
  <c r="CN131" i="87"/>
  <c r="CM131" i="87"/>
  <c r="CL131" i="87"/>
  <c r="CK131" i="87"/>
  <c r="CJ131" i="87"/>
  <c r="CQ109" i="87"/>
  <c r="CP109" i="87"/>
  <c r="CO109" i="87"/>
  <c r="CN109" i="87"/>
  <c r="CM109" i="87"/>
  <c r="CL109" i="87"/>
  <c r="CK109" i="87"/>
  <c r="CJ109" i="87"/>
  <c r="CQ92" i="87"/>
  <c r="CP92" i="87"/>
  <c r="CO92" i="87"/>
  <c r="CN92" i="87"/>
  <c r="CM92" i="87"/>
  <c r="CL92" i="87"/>
  <c r="CK92" i="87"/>
  <c r="CJ92" i="87"/>
  <c r="CQ35" i="87"/>
  <c r="CP35" i="87"/>
  <c r="CO35" i="87"/>
  <c r="CN35" i="87"/>
  <c r="CM35" i="87"/>
  <c r="CL35" i="87"/>
  <c r="CK35" i="87"/>
  <c r="CJ35" i="87"/>
  <c r="CQ26" i="87"/>
  <c r="CP26" i="87"/>
  <c r="CO26" i="87"/>
  <c r="CN26" i="87"/>
  <c r="CM26" i="87"/>
  <c r="CL26" i="87"/>
  <c r="CK26" i="87"/>
  <c r="CJ26" i="87"/>
  <c r="CK12" i="151"/>
  <c r="CK12" i="145"/>
  <c r="CN9" i="87"/>
  <c r="BH156" i="87"/>
  <c r="BS156" i="87" s="1"/>
  <c r="BD156" i="87"/>
  <c r="BO156" i="87" s="1"/>
  <c r="W672" i="87"/>
  <c r="Y672" i="87" s="1"/>
  <c r="S672" i="87"/>
  <c r="R672" i="87"/>
  <c r="Q672" i="87"/>
  <c r="O672" i="87"/>
  <c r="N672" i="87"/>
  <c r="M672" i="87" s="1"/>
  <c r="U672" i="87" s="1"/>
  <c r="L672" i="87"/>
  <c r="K672" i="87"/>
  <c r="J672" i="87"/>
  <c r="AP671" i="87"/>
  <c r="AR671" i="87" s="1"/>
  <c r="AG671" i="87"/>
  <c r="AB671" i="87"/>
  <c r="BC671" i="87" s="1"/>
  <c r="W671" i="87"/>
  <c r="CH671" i="87" s="1"/>
  <c r="S671" i="87"/>
  <c r="R671" i="87"/>
  <c r="Q671" i="87"/>
  <c r="O671" i="87"/>
  <c r="N671" i="87"/>
  <c r="M671" i="87" s="1"/>
  <c r="U671" i="87" s="1"/>
  <c r="L671" i="87"/>
  <c r="K671" i="87"/>
  <c r="J671" i="87"/>
  <c r="W670" i="87"/>
  <c r="CH670" i="87" s="1"/>
  <c r="S670" i="87"/>
  <c r="R670" i="87"/>
  <c r="Q670" i="87"/>
  <c r="O670" i="87"/>
  <c r="N670" i="87"/>
  <c r="M670" i="87" s="1"/>
  <c r="U670" i="87" s="1"/>
  <c r="L670" i="87"/>
  <c r="K670" i="87"/>
  <c r="J670" i="87"/>
  <c r="AP669" i="87"/>
  <c r="BG669" i="87" s="1"/>
  <c r="W669" i="87"/>
  <c r="BA669" i="87" s="1"/>
  <c r="AU669" i="87" s="1"/>
  <c r="BI669" i="87" s="1"/>
  <c r="BT669" i="87" s="1"/>
  <c r="S669" i="87"/>
  <c r="R669" i="87"/>
  <c r="Q669" i="87"/>
  <c r="O669" i="87"/>
  <c r="N669" i="87"/>
  <c r="M669" i="87" s="1"/>
  <c r="U669" i="87" s="1"/>
  <c r="L669" i="87"/>
  <c r="K669" i="87"/>
  <c r="J669" i="87"/>
  <c r="AP668" i="87"/>
  <c r="BG668" i="87" s="1"/>
  <c r="AG668" i="87"/>
  <c r="BE668" i="87" s="1"/>
  <c r="AB668" i="87"/>
  <c r="BC668" i="87" s="1"/>
  <c r="W668" i="87"/>
  <c r="AW668" i="87" s="1"/>
  <c r="S668" i="87"/>
  <c r="R668" i="87"/>
  <c r="Q668" i="87"/>
  <c r="O668" i="87"/>
  <c r="N668" i="87"/>
  <c r="M668" i="87" s="1"/>
  <c r="U668" i="87" s="1"/>
  <c r="L668" i="87"/>
  <c r="K668" i="87"/>
  <c r="J668" i="87"/>
  <c r="W666" i="87"/>
  <c r="BA666" i="87" s="1"/>
  <c r="AU666" i="87" s="1"/>
  <c r="BI666" i="87" s="1"/>
  <c r="BT666" i="87" s="1"/>
  <c r="S666" i="87"/>
  <c r="R666" i="87"/>
  <c r="Q666" i="87"/>
  <c r="O666" i="87"/>
  <c r="N666" i="87"/>
  <c r="M666" i="87" s="1"/>
  <c r="U666" i="87" s="1"/>
  <c r="L666" i="87"/>
  <c r="K666" i="87"/>
  <c r="AP665" i="87"/>
  <c r="BG665" i="87" s="1"/>
  <c r="AG665" i="87"/>
  <c r="BE665" i="87" s="1"/>
  <c r="AB665" i="87"/>
  <c r="AD665" i="87" s="1"/>
  <c r="W665" i="87"/>
  <c r="BA665" i="87" s="1"/>
  <c r="AU665" i="87" s="1"/>
  <c r="BI665" i="87" s="1"/>
  <c r="BT665" i="87" s="1"/>
  <c r="S665" i="87"/>
  <c r="R665" i="87"/>
  <c r="Q665" i="87"/>
  <c r="O665" i="87"/>
  <c r="N665" i="87"/>
  <c r="M665" i="87" s="1"/>
  <c r="U665" i="87" s="1"/>
  <c r="L665" i="87"/>
  <c r="K665" i="87"/>
  <c r="AP664" i="87"/>
  <c r="AG664" i="87"/>
  <c r="BE664" i="87" s="1"/>
  <c r="AB664" i="87"/>
  <c r="AD664" i="87" s="1"/>
  <c r="W664" i="87"/>
  <c r="CH664" i="87" s="1"/>
  <c r="S664" i="87"/>
  <c r="R664" i="87"/>
  <c r="Q664" i="87"/>
  <c r="O664" i="87"/>
  <c r="N664" i="87"/>
  <c r="M664" i="87" s="1"/>
  <c r="U664" i="87" s="1"/>
  <c r="L664" i="87"/>
  <c r="K664" i="87"/>
  <c r="AP663" i="87"/>
  <c r="BG663" i="87" s="1"/>
  <c r="AG663" i="87"/>
  <c r="AI663" i="87" s="1"/>
  <c r="AB663" i="87"/>
  <c r="BC663" i="87" s="1"/>
  <c r="W663" i="87"/>
  <c r="BA663" i="87" s="1"/>
  <c r="S663" i="87"/>
  <c r="R663" i="87"/>
  <c r="Q663" i="87"/>
  <c r="O663" i="87"/>
  <c r="N663" i="87"/>
  <c r="M663" i="87" s="1"/>
  <c r="U663" i="87" s="1"/>
  <c r="L663" i="87"/>
  <c r="K663" i="87"/>
  <c r="W662" i="87"/>
  <c r="CH662" i="87" s="1"/>
  <c r="S662" i="87"/>
  <c r="R662" i="87"/>
  <c r="Q662" i="87"/>
  <c r="O662" i="87"/>
  <c r="N662" i="87"/>
  <c r="M662" i="87" s="1"/>
  <c r="U662" i="87" s="1"/>
  <c r="L662" i="87"/>
  <c r="K662" i="87"/>
  <c r="W661" i="87"/>
  <c r="CH661" i="87" s="1"/>
  <c r="S661" i="87"/>
  <c r="R661" i="87"/>
  <c r="Q661" i="87"/>
  <c r="O661" i="87"/>
  <c r="N661" i="87"/>
  <c r="M661" i="87" s="1"/>
  <c r="U661" i="87" s="1"/>
  <c r="L661" i="87"/>
  <c r="K661" i="87"/>
  <c r="W658" i="87"/>
  <c r="Y658" i="87" s="1"/>
  <c r="S658" i="87"/>
  <c r="R658" i="87"/>
  <c r="Q658" i="87"/>
  <c r="O658" i="87"/>
  <c r="N658" i="87"/>
  <c r="M658" i="87" s="1"/>
  <c r="U658" i="87" s="1"/>
  <c r="L658" i="87"/>
  <c r="K658" i="87"/>
  <c r="AP657" i="87"/>
  <c r="BG657" i="87" s="1"/>
  <c r="W657" i="87"/>
  <c r="Y657" i="87" s="1"/>
  <c r="S657" i="87"/>
  <c r="R657" i="87"/>
  <c r="Q657" i="87"/>
  <c r="O657" i="87"/>
  <c r="N657" i="87"/>
  <c r="M657" i="87" s="1"/>
  <c r="U657" i="87" s="1"/>
  <c r="L657" i="87"/>
  <c r="K657" i="87"/>
  <c r="W655" i="87"/>
  <c r="CH655" i="87" s="1"/>
  <c r="S655" i="87"/>
  <c r="R655" i="87"/>
  <c r="Q655" i="87"/>
  <c r="O655" i="87"/>
  <c r="N655" i="87"/>
  <c r="M655" i="87" s="1"/>
  <c r="U655" i="87" s="1"/>
  <c r="L655" i="87"/>
  <c r="K655" i="87"/>
  <c r="AP651" i="87"/>
  <c r="BG651" i="87" s="1"/>
  <c r="W651" i="87"/>
  <c r="BA651" i="87" s="1"/>
  <c r="S651" i="87"/>
  <c r="R651" i="87"/>
  <c r="Q651" i="87"/>
  <c r="O651" i="87"/>
  <c r="N651" i="87"/>
  <c r="M651" i="87" s="1"/>
  <c r="U651" i="87" s="1"/>
  <c r="L651" i="87"/>
  <c r="K651" i="87"/>
  <c r="AP644" i="87"/>
  <c r="BG644" i="87" s="1"/>
  <c r="AG644" i="87"/>
  <c r="BE644" i="87" s="1"/>
  <c r="AB644" i="87"/>
  <c r="AD644" i="87" s="1"/>
  <c r="W644" i="87"/>
  <c r="Y644" i="87" s="1"/>
  <c r="S644" i="87"/>
  <c r="R644" i="87"/>
  <c r="Q644" i="87"/>
  <c r="O644" i="87"/>
  <c r="N644" i="87"/>
  <c r="M644" i="87" s="1"/>
  <c r="U644" i="87" s="1"/>
  <c r="L644" i="87"/>
  <c r="K644" i="87"/>
  <c r="AP640" i="87"/>
  <c r="AG640" i="87"/>
  <c r="AB640" i="87"/>
  <c r="AD640" i="87" s="1"/>
  <c r="W640" i="87"/>
  <c r="BV640" i="87" s="1"/>
  <c r="S640" i="87"/>
  <c r="R640" i="87"/>
  <c r="Q640" i="87"/>
  <c r="O640" i="87"/>
  <c r="N640" i="87"/>
  <c r="M640" i="87" s="1"/>
  <c r="U640" i="87" s="1"/>
  <c r="L640" i="87"/>
  <c r="K640" i="87"/>
  <c r="W639" i="87"/>
  <c r="CH639" i="87" s="1"/>
  <c r="S639" i="87"/>
  <c r="R639" i="87"/>
  <c r="Q639" i="87"/>
  <c r="O639" i="87"/>
  <c r="N639" i="87"/>
  <c r="M639" i="87" s="1"/>
  <c r="U639" i="87" s="1"/>
  <c r="L639" i="87"/>
  <c r="K639" i="87"/>
  <c r="AP638" i="87"/>
  <c r="BG638" i="87" s="1"/>
  <c r="W638" i="87"/>
  <c r="S638" i="87"/>
  <c r="R638" i="87"/>
  <c r="Q638" i="87"/>
  <c r="O638" i="87"/>
  <c r="N638" i="87"/>
  <c r="M638" i="87" s="1"/>
  <c r="U638" i="87" s="1"/>
  <c r="L638" i="87"/>
  <c r="K638" i="87"/>
  <c r="S629" i="87"/>
  <c r="R629" i="87"/>
  <c r="Q629" i="87"/>
  <c r="O629" i="87"/>
  <c r="N629" i="87"/>
  <c r="M629" i="87" s="1"/>
  <c r="U629" i="87" s="1"/>
  <c r="L629" i="87"/>
  <c r="K629" i="87"/>
  <c r="W622" i="87"/>
  <c r="CH622" i="87" s="1"/>
  <c r="S622" i="87"/>
  <c r="R622" i="87"/>
  <c r="Q622" i="87"/>
  <c r="O622" i="87"/>
  <c r="N622" i="87"/>
  <c r="M622" i="87" s="1"/>
  <c r="U622" i="87" s="1"/>
  <c r="L622" i="87"/>
  <c r="K622" i="87"/>
  <c r="AP621" i="87"/>
  <c r="BG621" i="87" s="1"/>
  <c r="AG621" i="87"/>
  <c r="AB621" i="87"/>
  <c r="W621" i="87"/>
  <c r="CH621" i="87" s="1"/>
  <c r="S621" i="87"/>
  <c r="R621" i="87"/>
  <c r="Q621" i="87"/>
  <c r="O621" i="87"/>
  <c r="N621" i="87"/>
  <c r="M621" i="87" s="1"/>
  <c r="U621" i="87" s="1"/>
  <c r="L621" i="87"/>
  <c r="K621" i="87"/>
  <c r="AP620" i="87"/>
  <c r="BG620" i="87" s="1"/>
  <c r="AG620" i="87"/>
  <c r="BE620" i="87" s="1"/>
  <c r="BP620" i="87" s="1"/>
  <c r="AB620" i="87"/>
  <c r="W620" i="87"/>
  <c r="S620" i="87"/>
  <c r="R620" i="87"/>
  <c r="Q620" i="87"/>
  <c r="O620" i="87"/>
  <c r="N620" i="87"/>
  <c r="M620" i="87" s="1"/>
  <c r="U620" i="87" s="1"/>
  <c r="L620" i="87"/>
  <c r="K620" i="87"/>
  <c r="AP618" i="87"/>
  <c r="BG618" i="87" s="1"/>
  <c r="W618" i="87"/>
  <c r="CH618" i="87" s="1"/>
  <c r="S618" i="87"/>
  <c r="R618" i="87"/>
  <c r="Q618" i="87"/>
  <c r="O618" i="87"/>
  <c r="N618" i="87"/>
  <c r="M618" i="87" s="1"/>
  <c r="U618" i="87" s="1"/>
  <c r="L618" i="87"/>
  <c r="K618" i="87"/>
  <c r="W617" i="87"/>
  <c r="CH617" i="87" s="1"/>
  <c r="S617" i="87"/>
  <c r="R617" i="87"/>
  <c r="Q617" i="87"/>
  <c r="O617" i="87"/>
  <c r="N617" i="87"/>
  <c r="M617" i="87" s="1"/>
  <c r="U617" i="87" s="1"/>
  <c r="L617" i="87"/>
  <c r="K617" i="87"/>
  <c r="AP616" i="87"/>
  <c r="AR616" i="87" s="1"/>
  <c r="AG616" i="87"/>
  <c r="BE616" i="87" s="1"/>
  <c r="AB616" i="87"/>
  <c r="W616" i="87"/>
  <c r="BV616" i="87" s="1"/>
  <c r="S616" i="87"/>
  <c r="R616" i="87"/>
  <c r="Q616" i="87"/>
  <c r="O616" i="87"/>
  <c r="N616" i="87"/>
  <c r="M616" i="87" s="1"/>
  <c r="U616" i="87" s="1"/>
  <c r="L616" i="87"/>
  <c r="K616" i="87"/>
  <c r="AP615" i="87"/>
  <c r="AG615" i="87"/>
  <c r="BE615" i="87" s="1"/>
  <c r="AB615" i="87"/>
  <c r="W615" i="87"/>
  <c r="BV615" i="87" s="1"/>
  <c r="S615" i="87"/>
  <c r="R615" i="87"/>
  <c r="Q615" i="87"/>
  <c r="O615" i="87"/>
  <c r="N615" i="87"/>
  <c r="M615" i="87" s="1"/>
  <c r="U615" i="87" s="1"/>
  <c r="L615" i="87"/>
  <c r="K615" i="87"/>
  <c r="AP614" i="87"/>
  <c r="BG614" i="87" s="1"/>
  <c r="AG614" i="87"/>
  <c r="BE614" i="87" s="1"/>
  <c r="AB614" i="87"/>
  <c r="W614" i="87"/>
  <c r="CH614" i="87" s="1"/>
  <c r="S614" i="87"/>
  <c r="R614" i="87"/>
  <c r="Q614" i="87"/>
  <c r="O614" i="87"/>
  <c r="N614" i="87"/>
  <c r="M614" i="87" s="1"/>
  <c r="U614" i="87" s="1"/>
  <c r="L614" i="87"/>
  <c r="K614" i="87"/>
  <c r="AP613" i="87"/>
  <c r="BG613" i="87" s="1"/>
  <c r="W613" i="87"/>
  <c r="CH613" i="87" s="1"/>
  <c r="S613" i="87"/>
  <c r="R613" i="87"/>
  <c r="Q613" i="87"/>
  <c r="O613" i="87"/>
  <c r="N613" i="87"/>
  <c r="M613" i="87" s="1"/>
  <c r="U613" i="87" s="1"/>
  <c r="L613" i="87"/>
  <c r="K613" i="87"/>
  <c r="AP612" i="87"/>
  <c r="BG612" i="87" s="1"/>
  <c r="AG612" i="87"/>
  <c r="AB612" i="87"/>
  <c r="W612" i="87"/>
  <c r="CH612" i="87" s="1"/>
  <c r="S612" i="87"/>
  <c r="R612" i="87"/>
  <c r="Q612" i="87"/>
  <c r="O612" i="87"/>
  <c r="N612" i="87"/>
  <c r="M612" i="87" s="1"/>
  <c r="U612" i="87" s="1"/>
  <c r="L612" i="87"/>
  <c r="K612" i="87"/>
  <c r="AP611" i="87"/>
  <c r="BG611" i="87" s="1"/>
  <c r="AG611" i="87"/>
  <c r="BE611" i="87" s="1"/>
  <c r="AB611" i="87"/>
  <c r="W611" i="87"/>
  <c r="CH611" i="87" s="1"/>
  <c r="N611" i="87"/>
  <c r="M611" i="87" s="1"/>
  <c r="K611" i="87"/>
  <c r="AP610" i="87"/>
  <c r="AG610" i="87"/>
  <c r="BE610" i="87" s="1"/>
  <c r="AB610" i="87"/>
  <c r="AD610" i="87" s="1"/>
  <c r="W610" i="87"/>
  <c r="CH610" i="87" s="1"/>
  <c r="N610" i="87"/>
  <c r="M610" i="87" s="1"/>
  <c r="K610" i="87"/>
  <c r="AP599" i="87"/>
  <c r="BG599" i="87" s="1"/>
  <c r="AG599" i="87"/>
  <c r="BE599" i="87" s="1"/>
  <c r="AB599" i="87"/>
  <c r="W599" i="87"/>
  <c r="CH599" i="87" s="1"/>
  <c r="S599" i="87"/>
  <c r="R599" i="87"/>
  <c r="Q599" i="87"/>
  <c r="O599" i="87"/>
  <c r="N599" i="87"/>
  <c r="M599" i="87" s="1"/>
  <c r="U599" i="87" s="1"/>
  <c r="L599" i="87"/>
  <c r="K599" i="87"/>
  <c r="AR598" i="87"/>
  <c r="AP598" i="87"/>
  <c r="BG598" i="87" s="1"/>
  <c r="AN598" i="87"/>
  <c r="AI598" i="87"/>
  <c r="AG598" i="87"/>
  <c r="BE598" i="87" s="1"/>
  <c r="BP598" i="87" s="1"/>
  <c r="AD598" i="87"/>
  <c r="AB598" i="87"/>
  <c r="BC598" i="87" s="1"/>
  <c r="BN598" i="87" s="1"/>
  <c r="Y598" i="87"/>
  <c r="W598" i="87"/>
  <c r="CH598" i="87" s="1"/>
  <c r="S598" i="87"/>
  <c r="R598" i="87"/>
  <c r="Q598" i="87"/>
  <c r="O598" i="87"/>
  <c r="N598" i="87"/>
  <c r="M598" i="87" s="1"/>
  <c r="U598" i="87" s="1"/>
  <c r="L598" i="87"/>
  <c r="K598" i="87"/>
  <c r="AP597" i="87"/>
  <c r="BG597" i="87" s="1"/>
  <c r="AG597" i="87"/>
  <c r="BE597" i="87" s="1"/>
  <c r="BP597" i="87" s="1"/>
  <c r="AB597" i="87"/>
  <c r="BC597" i="87" s="1"/>
  <c r="W597" i="87"/>
  <c r="AW597" i="87" s="1"/>
  <c r="N597" i="87"/>
  <c r="M597" i="87" s="1"/>
  <c r="U597" i="87" s="1"/>
  <c r="L597" i="87"/>
  <c r="K597" i="87"/>
  <c r="AP594" i="87"/>
  <c r="AG594" i="87"/>
  <c r="BE594" i="87" s="1"/>
  <c r="AB594" i="87"/>
  <c r="AD594" i="87" s="1"/>
  <c r="W594" i="87"/>
  <c r="CH594" i="87" s="1"/>
  <c r="N594" i="87"/>
  <c r="M594" i="87" s="1"/>
  <c r="U594" i="87" s="1"/>
  <c r="L594" i="87"/>
  <c r="K594" i="87"/>
  <c r="I671" i="87"/>
  <c r="I614" i="87"/>
  <c r="I599" i="87"/>
  <c r="AK599" i="87"/>
  <c r="BF599" i="87" s="1"/>
  <c r="BB629" i="87"/>
  <c r="BB599" i="87"/>
  <c r="BB613" i="87"/>
  <c r="BM613" i="87" s="1"/>
  <c r="AK614" i="87"/>
  <c r="AN614" i="87" s="1"/>
  <c r="AK671" i="87"/>
  <c r="BF671" i="87" s="1"/>
  <c r="I670" i="87"/>
  <c r="AB670" i="87"/>
  <c r="BC670" i="87" s="1"/>
  <c r="BN670" i="87" s="1"/>
  <c r="AG670" i="87"/>
  <c r="BE670" i="87" s="1"/>
  <c r="BP670" i="87" s="1"/>
  <c r="AP670" i="87"/>
  <c r="AR670" i="87" s="1"/>
  <c r="BH671" i="87"/>
  <c r="BH611" i="87"/>
  <c r="BB655" i="87"/>
  <c r="BB664" i="87"/>
  <c r="BB666" i="87"/>
  <c r="BB618" i="87"/>
  <c r="BM618" i="87" s="1"/>
  <c r="BH615" i="87"/>
  <c r="BH657" i="87"/>
  <c r="BH597" i="87"/>
  <c r="BB617" i="87"/>
  <c r="BM617" i="87" s="1"/>
  <c r="BB622" i="87"/>
  <c r="BB639" i="87"/>
  <c r="BM639" i="87" s="1"/>
  <c r="BB598" i="87"/>
  <c r="BB612" i="87"/>
  <c r="BB594" i="87"/>
  <c r="BB610" i="87"/>
  <c r="BB614" i="87"/>
  <c r="BB616" i="87"/>
  <c r="BB621" i="87"/>
  <c r="BB658" i="87"/>
  <c r="BB662" i="87"/>
  <c r="BB665" i="87"/>
  <c r="BB668" i="87"/>
  <c r="BB672" i="87"/>
  <c r="BB670" i="87"/>
  <c r="BB669" i="87"/>
  <c r="BD599" i="87"/>
  <c r="BH613" i="87"/>
  <c r="BS613" i="87" s="1"/>
  <c r="BB611" i="87"/>
  <c r="BH618" i="87"/>
  <c r="BS618" i="87" s="1"/>
  <c r="BH599" i="87"/>
  <c r="BH629" i="87"/>
  <c r="BD629" i="87"/>
  <c r="AK670" i="87"/>
  <c r="BF670" i="87" s="1"/>
  <c r="BQ670" i="87" s="1"/>
  <c r="BB657" i="87"/>
  <c r="BB663" i="87"/>
  <c r="BD671" i="87"/>
  <c r="BH664" i="87"/>
  <c r="BD663" i="87"/>
  <c r="BH663" i="87"/>
  <c r="BB671" i="87"/>
  <c r="BH640" i="87"/>
  <c r="BB640" i="87"/>
  <c r="BM670" i="87"/>
  <c r="BB615" i="87"/>
  <c r="BH598" i="87"/>
  <c r="BS598" i="87" s="1"/>
  <c r="BH621" i="87"/>
  <c r="BB597" i="87"/>
  <c r="BM597" i="87" s="1"/>
  <c r="BH668" i="87"/>
  <c r="BH665" i="87"/>
  <c r="BH610" i="87"/>
  <c r="BB661" i="87"/>
  <c r="BH669" i="87"/>
  <c r="BH670" i="87"/>
  <c r="BB651" i="87"/>
  <c r="BM651" i="87" s="1"/>
  <c r="BB644" i="87"/>
  <c r="BH644" i="87"/>
  <c r="BH612" i="87"/>
  <c r="BH614" i="87"/>
  <c r="BH594" i="87"/>
  <c r="BB638" i="87"/>
  <c r="BH638" i="87"/>
  <c r="BB620" i="87"/>
  <c r="BH620" i="87"/>
  <c r="BH616" i="87"/>
  <c r="BS670" i="87"/>
  <c r="BD611" i="87"/>
  <c r="BD640" i="87"/>
  <c r="BD670" i="87"/>
  <c r="BO670" i="87"/>
  <c r="BD612" i="87"/>
  <c r="BD644" i="87"/>
  <c r="BD594" i="87"/>
  <c r="BD668" i="87"/>
  <c r="BD597" i="87"/>
  <c r="BD610" i="87"/>
  <c r="BD620" i="87"/>
  <c r="BD598" i="87"/>
  <c r="BO598" i="87" s="1"/>
  <c r="BD621" i="87"/>
  <c r="BD614" i="87"/>
  <c r="BD616" i="87"/>
  <c r="BD664" i="87"/>
  <c r="BD615" i="87"/>
  <c r="BD665" i="87"/>
  <c r="BH651" i="87"/>
  <c r="BM598" i="87"/>
  <c r="I598" i="87"/>
  <c r="AK598" i="87"/>
  <c r="BF598" i="87" s="1"/>
  <c r="BQ598" i="87" s="1"/>
  <c r="AP591" i="87"/>
  <c r="BG591" i="87" s="1"/>
  <c r="AG591" i="87"/>
  <c r="BE591" i="87" s="1"/>
  <c r="AB591" i="87"/>
  <c r="BC591" i="87" s="1"/>
  <c r="W591" i="87"/>
  <c r="BA591" i="87" s="1"/>
  <c r="S591" i="87"/>
  <c r="R591" i="87"/>
  <c r="Q591" i="87"/>
  <c r="O591" i="87"/>
  <c r="N591" i="87"/>
  <c r="M591" i="87" s="1"/>
  <c r="U591" i="87" s="1"/>
  <c r="L591" i="87"/>
  <c r="K591" i="87"/>
  <c r="I672" i="87"/>
  <c r="I669" i="87"/>
  <c r="I666" i="87"/>
  <c r="AP672" i="87"/>
  <c r="AR672" i="87" s="1"/>
  <c r="AP666" i="87"/>
  <c r="AR666" i="87" s="1"/>
  <c r="AG666" i="87"/>
  <c r="AI666" i="87" s="1"/>
  <c r="AG669" i="87"/>
  <c r="AI669" i="87" s="1"/>
  <c r="AG672" i="87"/>
  <c r="AI672" i="87" s="1"/>
  <c r="AB666" i="87"/>
  <c r="AD666" i="87" s="1"/>
  <c r="AB669" i="87"/>
  <c r="AD669" i="87" s="1"/>
  <c r="AB672" i="87"/>
  <c r="AD672" i="87" s="1"/>
  <c r="AK666" i="87"/>
  <c r="AN666" i="87" s="1"/>
  <c r="AK669" i="87"/>
  <c r="AN669" i="87" s="1"/>
  <c r="AK672" i="87"/>
  <c r="AN672" i="87" s="1"/>
  <c r="BB591" i="87"/>
  <c r="BH666" i="87"/>
  <c r="BD672" i="87"/>
  <c r="BH672" i="87"/>
  <c r="BD666" i="87"/>
  <c r="BD669" i="87"/>
  <c r="BD591" i="87"/>
  <c r="BH591" i="87"/>
  <c r="I332" i="87"/>
  <c r="I331" i="87"/>
  <c r="AP661" i="87"/>
  <c r="AR661" i="87" s="1"/>
  <c r="AG661" i="87"/>
  <c r="BE661" i="87" s="1"/>
  <c r="AG662" i="87"/>
  <c r="BE662" i="87" s="1"/>
  <c r="AB661" i="87"/>
  <c r="AD661" i="87" s="1"/>
  <c r="AB662" i="87"/>
  <c r="AD662" i="87" s="1"/>
  <c r="AP662" i="87"/>
  <c r="AK662" i="87"/>
  <c r="AN662" i="87" s="1"/>
  <c r="AK661" i="87"/>
  <c r="AN661" i="87" s="1"/>
  <c r="I658" i="87"/>
  <c r="I657" i="87"/>
  <c r="AB658" i="87"/>
  <c r="AD658" i="87" s="1"/>
  <c r="AG657" i="87"/>
  <c r="BE657" i="87" s="1"/>
  <c r="AG658" i="87"/>
  <c r="AI658" i="87" s="1"/>
  <c r="I651" i="87"/>
  <c r="AB651" i="87"/>
  <c r="AD651" i="87" s="1"/>
  <c r="BD661" i="87"/>
  <c r="BH661" i="87"/>
  <c r="BH662" i="87"/>
  <c r="AP658" i="87"/>
  <c r="AR658" i="87" s="1"/>
  <c r="AG651" i="87"/>
  <c r="BE651" i="87" s="1"/>
  <c r="BP651" i="87" s="1"/>
  <c r="AB657" i="87"/>
  <c r="AD657" i="87" s="1"/>
  <c r="BD662" i="87"/>
  <c r="I655" i="87"/>
  <c r="I622" i="87"/>
  <c r="BS651" i="87"/>
  <c r="AG638" i="87"/>
  <c r="AI638" i="87" s="1"/>
  <c r="AB655" i="87"/>
  <c r="AD655" i="87" s="1"/>
  <c r="I618" i="87"/>
  <c r="I639" i="87"/>
  <c r="AB639" i="87"/>
  <c r="AD639" i="87" s="1"/>
  <c r="AB622" i="87"/>
  <c r="AD622" i="87" s="1"/>
  <c r="AP655" i="87"/>
  <c r="AR655" i="87" s="1"/>
  <c r="AK657" i="87"/>
  <c r="BF657" i="87" s="1"/>
  <c r="AG618" i="87"/>
  <c r="AI618" i="87" s="1"/>
  <c r="AB618" i="87"/>
  <c r="AD618" i="87" s="1"/>
  <c r="AB638" i="87"/>
  <c r="AD638" i="87" s="1"/>
  <c r="AP639" i="87"/>
  <c r="AR639" i="87" s="1"/>
  <c r="AP622" i="87"/>
  <c r="AR622" i="87" s="1"/>
  <c r="AG655" i="87"/>
  <c r="AK651" i="87"/>
  <c r="AN651" i="87" s="1"/>
  <c r="AG639" i="87"/>
  <c r="AI639" i="87" s="1"/>
  <c r="AG622" i="87"/>
  <c r="BE622" i="87" s="1"/>
  <c r="AK658" i="87"/>
  <c r="BF658" i="87" s="1"/>
  <c r="BH658" i="87"/>
  <c r="BD657" i="87"/>
  <c r="AK638" i="87"/>
  <c r="AN638" i="87" s="1"/>
  <c r="AK655" i="87"/>
  <c r="AN655" i="87" s="1"/>
  <c r="AK622" i="87"/>
  <c r="BF622" i="87" s="1"/>
  <c r="BD658" i="87"/>
  <c r="AK618" i="87"/>
  <c r="BF618" i="87" s="1"/>
  <c r="BQ618" i="87" s="1"/>
  <c r="AK639" i="87"/>
  <c r="AN639" i="87" s="1"/>
  <c r="BD651" i="87"/>
  <c r="BO651" i="87" s="1"/>
  <c r="BD655" i="87"/>
  <c r="BH655" i="87"/>
  <c r="BD639" i="87"/>
  <c r="BO639" i="87" s="1"/>
  <c r="BD622" i="87"/>
  <c r="BD618" i="87"/>
  <c r="BO618" i="87" s="1"/>
  <c r="BD638" i="87"/>
  <c r="BH639" i="87"/>
  <c r="BS639" i="87" s="1"/>
  <c r="BH622" i="87"/>
  <c r="AG613" i="87"/>
  <c r="AI613" i="87" s="1"/>
  <c r="AB617" i="87"/>
  <c r="AD617" i="87" s="1"/>
  <c r="I613" i="87"/>
  <c r="AG617" i="87"/>
  <c r="AB613" i="87"/>
  <c r="AD613" i="87" s="1"/>
  <c r="AP617" i="87"/>
  <c r="AR617" i="87" s="1"/>
  <c r="I617" i="87"/>
  <c r="AK617" i="87"/>
  <c r="AK613" i="87"/>
  <c r="AN613" i="87" s="1"/>
  <c r="BD617" i="87"/>
  <c r="BD613" i="87"/>
  <c r="BO613" i="87" s="1"/>
  <c r="BH617" i="87"/>
  <c r="S348" i="87"/>
  <c r="S345" i="87"/>
  <c r="I616" i="87"/>
  <c r="I615" i="87"/>
  <c r="I668" i="87"/>
  <c r="I664" i="87"/>
  <c r="I665" i="87"/>
  <c r="I644" i="87"/>
  <c r="I629" i="87"/>
  <c r="I640" i="87"/>
  <c r="I594" i="87"/>
  <c r="I597" i="87"/>
  <c r="AK665" i="87"/>
  <c r="BF665" i="87" s="1"/>
  <c r="AK620" i="87"/>
  <c r="BF620" i="87" s="1"/>
  <c r="AK611" i="87"/>
  <c r="BF611" i="87" s="1"/>
  <c r="AK664" i="87"/>
  <c r="BF664" i="87" s="1"/>
  <c r="AK621" i="87"/>
  <c r="AK640" i="87"/>
  <c r="AN640" i="87" s="1"/>
  <c r="AK612" i="87"/>
  <c r="AN612" i="87" s="1"/>
  <c r="AK663" i="87"/>
  <c r="BF663" i="87" s="1"/>
  <c r="AK668" i="87"/>
  <c r="AN668" i="87" s="1"/>
  <c r="AK615" i="87"/>
  <c r="AN615" i="87" s="1"/>
  <c r="AK594" i="87"/>
  <c r="AN594" i="87" s="1"/>
  <c r="AK644" i="87"/>
  <c r="AN644" i="87" s="1"/>
  <c r="AK616" i="87"/>
  <c r="AN616" i="87" s="1"/>
  <c r="AK591" i="87"/>
  <c r="AN591" i="87" s="1"/>
  <c r="I591" i="87"/>
  <c r="CW590" i="87"/>
  <c r="AK610" i="87"/>
  <c r="AN610" i="87" s="1"/>
  <c r="BS597" i="87"/>
  <c r="AK597" i="87"/>
  <c r="AN597" i="87" s="1"/>
  <c r="AG584" i="87"/>
  <c r="AK584" i="87" s="1"/>
  <c r="BO597" i="87"/>
  <c r="I452" i="87"/>
  <c r="I455" i="87"/>
  <c r="AB748" i="87"/>
  <c r="AB586" i="87"/>
  <c r="BC586" i="87" s="1"/>
  <c r="BN586" i="87" s="1"/>
  <c r="AB585" i="87"/>
  <c r="BC585" i="87" s="1"/>
  <c r="AB583" i="87"/>
  <c r="AB580" i="87"/>
  <c r="BC580" i="87" s="1"/>
  <c r="BN580" i="87" s="1"/>
  <c r="AB579" i="87"/>
  <c r="BC579" i="87" s="1"/>
  <c r="AB576" i="87"/>
  <c r="AB575" i="87"/>
  <c r="BC575" i="87" s="1"/>
  <c r="AB574" i="87"/>
  <c r="BC574" i="87" s="1"/>
  <c r="AB573" i="87"/>
  <c r="AB572" i="87"/>
  <c r="AB571" i="87"/>
  <c r="BC571" i="87" s="1"/>
  <c r="AB570" i="87"/>
  <c r="AB567" i="87"/>
  <c r="BC567" i="87" s="1"/>
  <c r="AB566" i="87"/>
  <c r="BC566" i="87" s="1"/>
  <c r="BN566" i="87" s="1"/>
  <c r="AB556" i="87"/>
  <c r="AB551" i="87"/>
  <c r="BC551" i="87" s="1"/>
  <c r="AB550" i="87"/>
  <c r="BC550" i="87" s="1"/>
  <c r="AB549" i="87"/>
  <c r="AB548" i="87"/>
  <c r="BC548" i="87" s="1"/>
  <c r="BN548" i="87" s="1"/>
  <c r="AB536" i="87"/>
  <c r="BC536" i="87" s="1"/>
  <c r="AB535" i="87"/>
  <c r="AB522" i="87"/>
  <c r="AB521" i="87"/>
  <c r="BC521" i="87" s="1"/>
  <c r="AB518" i="87"/>
  <c r="BC518" i="87" s="1"/>
  <c r="AB512" i="87"/>
  <c r="BC512" i="87" s="1"/>
  <c r="AB511" i="87"/>
  <c r="BC511" i="87" s="1"/>
  <c r="AB506" i="87"/>
  <c r="BC506" i="87" s="1"/>
  <c r="AB505" i="87"/>
  <c r="AD505" i="87" s="1"/>
  <c r="AB504" i="87"/>
  <c r="BC504" i="87" s="1"/>
  <c r="AB502" i="87"/>
  <c r="AB492" i="87"/>
  <c r="BC492" i="87" s="1"/>
  <c r="BN492" i="87" s="1"/>
  <c r="AB490" i="87"/>
  <c r="BC490" i="87" s="1"/>
  <c r="BN490" i="87" s="1"/>
  <c r="AB489" i="87"/>
  <c r="AB485" i="87"/>
  <c r="BC485" i="87" s="1"/>
  <c r="BN485" i="87" s="1"/>
  <c r="AB478" i="87"/>
  <c r="BC478" i="87" s="1"/>
  <c r="AB476" i="87"/>
  <c r="AB475" i="87"/>
  <c r="BC475" i="87" s="1"/>
  <c r="BN475" i="87" s="1"/>
  <c r="AB470" i="87"/>
  <c r="BC470" i="87" s="1"/>
  <c r="AB463" i="87"/>
  <c r="AB462" i="87"/>
  <c r="AB458" i="87"/>
  <c r="BC458" i="87" s="1"/>
  <c r="AB457" i="87"/>
  <c r="AB455" i="87"/>
  <c r="AD455" i="87" s="1"/>
  <c r="AB454" i="87"/>
  <c r="AB453" i="87"/>
  <c r="AB452" i="87"/>
  <c r="AB451" i="87"/>
  <c r="BC451" i="87" s="1"/>
  <c r="AB450" i="87"/>
  <c r="AB449" i="87"/>
  <c r="BC449" i="87" s="1"/>
  <c r="AB448" i="87"/>
  <c r="BC448" i="87" s="1"/>
  <c r="AB438" i="87"/>
  <c r="AB433" i="87"/>
  <c r="BC433" i="87" s="1"/>
  <c r="BN433" i="87" s="1"/>
  <c r="AB415" i="87"/>
  <c r="BC415" i="87" s="1"/>
  <c r="AB413" i="87"/>
  <c r="AB409" i="87"/>
  <c r="BC409" i="87" s="1"/>
  <c r="AB407" i="87"/>
  <c r="BC407" i="87" s="1"/>
  <c r="AB405" i="87"/>
  <c r="AB401" i="87"/>
  <c r="BC401" i="87" s="1"/>
  <c r="AB400" i="87"/>
  <c r="AD400" i="87" s="1"/>
  <c r="AB399" i="87"/>
  <c r="AB398" i="87"/>
  <c r="BC398" i="87" s="1"/>
  <c r="BN398" i="87" s="1"/>
  <c r="AB397" i="87"/>
  <c r="BC397" i="87" s="1"/>
  <c r="AB388" i="87"/>
  <c r="BC388" i="87" s="1"/>
  <c r="AB386" i="87"/>
  <c r="AB381" i="87"/>
  <c r="BC381" i="87" s="1"/>
  <c r="AB377" i="87"/>
  <c r="AB374" i="87"/>
  <c r="BC374" i="87" s="1"/>
  <c r="BN374" i="87" s="1"/>
  <c r="AB366" i="87"/>
  <c r="BC366" i="87" s="1"/>
  <c r="AB356" i="87"/>
  <c r="AB355" i="87"/>
  <c r="AD355" i="87" s="1"/>
  <c r="AB354" i="87"/>
  <c r="BC354" i="87" s="1"/>
  <c r="BN354" i="87" s="1"/>
  <c r="AB353" i="87"/>
  <c r="AB338" i="87"/>
  <c r="BC338" i="87" s="1"/>
  <c r="AB337" i="87"/>
  <c r="BC337" i="87" s="1"/>
  <c r="AB336" i="87"/>
  <c r="AB334" i="87"/>
  <c r="BC334" i="87" s="1"/>
  <c r="BN334" i="87" s="1"/>
  <c r="AB331" i="87"/>
  <c r="BC331" i="87" s="1"/>
  <c r="AB321" i="87"/>
  <c r="AB319" i="87"/>
  <c r="BC319" i="87" s="1"/>
  <c r="BN319" i="87" s="1"/>
  <c r="AB311" i="87"/>
  <c r="BC311" i="87" s="1"/>
  <c r="BN311" i="87" s="1"/>
  <c r="AB310" i="87"/>
  <c r="AB307" i="87"/>
  <c r="AB306" i="87"/>
  <c r="BC306" i="87" s="1"/>
  <c r="AB305" i="87"/>
  <c r="AB300" i="87"/>
  <c r="BC300" i="87" s="1"/>
  <c r="BN300" i="87" s="1"/>
  <c r="AB299" i="87"/>
  <c r="BC299" i="87" s="1"/>
  <c r="AB296" i="87"/>
  <c r="BC296" i="87" s="1"/>
  <c r="BN296" i="87" s="1"/>
  <c r="AB293" i="87"/>
  <c r="BC293" i="87" s="1"/>
  <c r="AB292" i="87"/>
  <c r="BC292" i="87" s="1"/>
  <c r="AB728" i="87"/>
  <c r="AB727" i="87"/>
  <c r="BC727" i="87" s="1"/>
  <c r="AB287" i="87"/>
  <c r="BC287" i="87" s="1"/>
  <c r="AB286" i="87"/>
  <c r="AB285" i="87"/>
  <c r="AB284" i="87"/>
  <c r="BC284" i="87" s="1"/>
  <c r="BN284" i="87" s="1"/>
  <c r="AB282" i="87"/>
  <c r="BC282" i="87" s="1"/>
  <c r="BN282" i="87" s="1"/>
  <c r="AB732" i="87"/>
  <c r="BC732" i="87" s="1"/>
  <c r="AB276" i="87"/>
  <c r="AD276" i="87" s="1"/>
  <c r="AB275" i="87"/>
  <c r="AB274" i="87"/>
  <c r="AB273" i="87"/>
  <c r="BC273" i="87" s="1"/>
  <c r="AB272" i="87"/>
  <c r="AB197" i="87"/>
  <c r="BC197" i="87" s="1"/>
  <c r="BN197" i="87" s="1"/>
  <c r="AB207" i="87"/>
  <c r="BC207" i="87" s="1"/>
  <c r="AB206" i="87"/>
  <c r="AB205" i="87"/>
  <c r="AB204" i="87"/>
  <c r="BC204" i="87" s="1"/>
  <c r="AB203" i="87"/>
  <c r="BC203" i="87" s="1"/>
  <c r="BN203" i="87" s="1"/>
  <c r="AB196" i="87"/>
  <c r="BC196" i="87" s="1"/>
  <c r="AB195" i="87"/>
  <c r="BC195" i="87" s="1"/>
  <c r="AB194" i="87"/>
  <c r="AD194" i="87" s="1"/>
  <c r="AB193" i="87"/>
  <c r="AB192" i="87"/>
  <c r="BC192" i="87" s="1"/>
  <c r="AB202" i="87"/>
  <c r="AB201" i="87"/>
  <c r="BC201" i="87" s="1"/>
  <c r="AB200" i="87"/>
  <c r="BC200" i="87" s="1"/>
  <c r="AB199" i="87"/>
  <c r="BC199" i="87" s="1"/>
  <c r="BN199" i="87" s="1"/>
  <c r="AB191" i="87"/>
  <c r="AB190" i="87"/>
  <c r="BC190" i="87" s="1"/>
  <c r="BN190" i="87" s="1"/>
  <c r="AB189" i="87"/>
  <c r="BC189" i="87" s="1"/>
  <c r="BN189" i="87" s="1"/>
  <c r="AB188" i="87"/>
  <c r="BC188" i="87" s="1"/>
  <c r="AB186" i="87"/>
  <c r="AB185" i="87"/>
  <c r="AB184" i="87"/>
  <c r="AD184" i="87" s="1"/>
  <c r="AB181" i="87"/>
  <c r="AD181" i="87" s="1"/>
  <c r="AB179" i="87"/>
  <c r="BC179" i="87" s="1"/>
  <c r="BN179" i="87" s="1"/>
  <c r="AB739" i="87"/>
  <c r="BC739" i="87" s="1"/>
  <c r="BN739" i="87" s="1"/>
  <c r="AB177" i="87"/>
  <c r="BC177" i="87" s="1"/>
  <c r="AB734" i="87"/>
  <c r="AB175" i="87"/>
  <c r="AB174" i="87"/>
  <c r="BC174" i="87" s="1"/>
  <c r="AB173" i="87"/>
  <c r="AD173" i="87" s="1"/>
  <c r="AB172" i="87"/>
  <c r="BC172" i="87" s="1"/>
  <c r="AB171" i="87"/>
  <c r="AD171" i="87" s="1"/>
  <c r="AB169" i="87"/>
  <c r="AB168" i="87"/>
  <c r="BC168" i="87" s="1"/>
  <c r="BN168" i="87" s="1"/>
  <c r="AB159" i="87"/>
  <c r="BC159" i="87" s="1"/>
  <c r="AB155" i="87"/>
  <c r="BC155" i="87" s="1"/>
  <c r="AB141" i="87"/>
  <c r="BC141" i="87" s="1"/>
  <c r="BN141" i="87" s="1"/>
  <c r="AB116" i="87"/>
  <c r="AB95" i="87"/>
  <c r="AB90" i="87"/>
  <c r="AB89" i="87"/>
  <c r="BC89" i="87" s="1"/>
  <c r="AB61" i="87"/>
  <c r="AB58" i="87"/>
  <c r="BC58" i="87" s="1"/>
  <c r="AB56" i="87"/>
  <c r="BC56" i="87" s="1"/>
  <c r="M132" i="87"/>
  <c r="R7" i="87"/>
  <c r="O7" i="87"/>
  <c r="S7" i="87" s="1"/>
  <c r="M7" i="87"/>
  <c r="T7" i="145"/>
  <c r="Q7" i="145"/>
  <c r="S7" i="145" s="1"/>
  <c r="T7" i="127"/>
  <c r="Q7" i="127"/>
  <c r="S7" i="127" s="1"/>
  <c r="AB584" i="87"/>
  <c r="W584" i="87"/>
  <c r="BA584" i="87" s="1"/>
  <c r="AP466" i="87"/>
  <c r="AR466" i="87" s="1"/>
  <c r="AK466" i="87"/>
  <c r="AG466" i="87"/>
  <c r="BE466" i="87" s="1"/>
  <c r="BP466" i="87" s="1"/>
  <c r="AB466" i="87"/>
  <c r="BC466" i="87" s="1"/>
  <c r="BN466" i="87" s="1"/>
  <c r="W466" i="87"/>
  <c r="AP358" i="87"/>
  <c r="AP359" i="87" s="1"/>
  <c r="AR359" i="87" s="1"/>
  <c r="AK358" i="87"/>
  <c r="AK359" i="87" s="1"/>
  <c r="AG358" i="87"/>
  <c r="AG357" i="87"/>
  <c r="AB358" i="87"/>
  <c r="AB359" i="87" s="1"/>
  <c r="AB357" i="87"/>
  <c r="AD357" i="87" s="1"/>
  <c r="W358" i="87"/>
  <c r="AK357" i="87"/>
  <c r="AP357" i="87"/>
  <c r="W357" i="87"/>
  <c r="AK150" i="87"/>
  <c r="AP150" i="87"/>
  <c r="AG150" i="87"/>
  <c r="AB150" i="87"/>
  <c r="W150" i="87"/>
  <c r="AK110" i="87"/>
  <c r="AP110" i="87"/>
  <c r="AR110" i="87" s="1"/>
  <c r="AG110" i="87"/>
  <c r="AI110" i="87" s="1"/>
  <c r="AB110" i="87"/>
  <c r="W110" i="87"/>
  <c r="AP90" i="87"/>
  <c r="BG90" i="87" s="1"/>
  <c r="AK90" i="87"/>
  <c r="AK40" i="87"/>
  <c r="AP40" i="87"/>
  <c r="AG40" i="87"/>
  <c r="AB40" i="87"/>
  <c r="W40" i="87"/>
  <c r="AP88" i="87"/>
  <c r="AR88" i="87" s="1"/>
  <c r="AK88" i="87"/>
  <c r="AG88" i="87"/>
  <c r="AB88" i="87"/>
  <c r="W88" i="87"/>
  <c r="AK72" i="87"/>
  <c r="AN72" i="87" s="1"/>
  <c r="AK71" i="87"/>
  <c r="AK70" i="87"/>
  <c r="AP72" i="87"/>
  <c r="AR72" i="87" s="1"/>
  <c r="AP71" i="87"/>
  <c r="AR71" i="87" s="1"/>
  <c r="AP70" i="87"/>
  <c r="BG70" i="87" s="1"/>
  <c r="AP69" i="87"/>
  <c r="BG69" i="87" s="1"/>
  <c r="AK69" i="87"/>
  <c r="BF69" i="87" s="1"/>
  <c r="BQ69" i="87" s="1"/>
  <c r="AG69" i="87"/>
  <c r="AI69" i="87" s="1"/>
  <c r="AG58" i="87"/>
  <c r="AI58" i="87" s="1"/>
  <c r="AK58" i="87"/>
  <c r="BF58" i="87" s="1"/>
  <c r="AP58" i="87"/>
  <c r="AP51" i="87"/>
  <c r="BG51" i="87" s="1"/>
  <c r="AK51" i="87"/>
  <c r="AN51" i="87" s="1"/>
  <c r="AK48" i="87"/>
  <c r="BF48" i="87" s="1"/>
  <c r="AK47" i="87"/>
  <c r="AN47" i="87" s="1"/>
  <c r="AP48" i="87"/>
  <c r="BG48" i="87" s="1"/>
  <c r="AP47" i="87"/>
  <c r="AR47" i="87" s="1"/>
  <c r="AP42" i="87"/>
  <c r="BG42" i="87" s="1"/>
  <c r="BR42" i="87" s="1"/>
  <c r="AP41" i="87"/>
  <c r="AK42" i="87"/>
  <c r="AN42" i="87" s="1"/>
  <c r="AK41" i="87"/>
  <c r="BF41" i="87" s="1"/>
  <c r="BQ41" i="87" s="1"/>
  <c r="AP37" i="87"/>
  <c r="AR37" i="87" s="1"/>
  <c r="AK37" i="87"/>
  <c r="AN37" i="87" s="1"/>
  <c r="AP719" i="87"/>
  <c r="AR719" i="87" s="1"/>
  <c r="AK719" i="87"/>
  <c r="BF719" i="87" s="1"/>
  <c r="BQ719" i="87" s="1"/>
  <c r="AG719" i="87"/>
  <c r="BE719" i="87" s="1"/>
  <c r="BP719" i="87" s="1"/>
  <c r="AB719" i="87"/>
  <c r="BC719" i="87" s="1"/>
  <c r="W719" i="87"/>
  <c r="Y719" i="87" s="1"/>
  <c r="AP18" i="87"/>
  <c r="AR18" i="87" s="1"/>
  <c r="AK18" i="87"/>
  <c r="BF18" i="87" s="1"/>
  <c r="BQ18" i="87" s="1"/>
  <c r="AG18" i="87"/>
  <c r="BE18" i="87" s="1"/>
  <c r="BP18" i="87" s="1"/>
  <c r="AB18" i="87"/>
  <c r="W18" i="87"/>
  <c r="Y18" i="87" s="1"/>
  <c r="AG592" i="87"/>
  <c r="AI592" i="87" s="1"/>
  <c r="AP592" i="87"/>
  <c r="AR592" i="87" s="1"/>
  <c r="AK592" i="87"/>
  <c r="AN592" i="87" s="1"/>
  <c r="AB592" i="87"/>
  <c r="AD592" i="87" s="1"/>
  <c r="W592" i="87"/>
  <c r="Y592" i="87" s="1"/>
  <c r="BB592" i="87"/>
  <c r="AB740" i="87"/>
  <c r="BC740" i="87" s="1"/>
  <c r="BN740" i="87" s="1"/>
  <c r="BH592" i="87"/>
  <c r="BD592" i="87"/>
  <c r="AB60" i="87"/>
  <c r="BC60" i="87" s="1"/>
  <c r="BN60" i="87" s="1"/>
  <c r="AB59" i="87"/>
  <c r="BC59" i="87" s="1"/>
  <c r="BN59" i="87" s="1"/>
  <c r="AK60" i="87"/>
  <c r="BF60" i="87" s="1"/>
  <c r="BQ60" i="87" s="1"/>
  <c r="AK59" i="87"/>
  <c r="AP60" i="87"/>
  <c r="AP59" i="87"/>
  <c r="AK44" i="87"/>
  <c r="AN44" i="87" s="1"/>
  <c r="AK43" i="87"/>
  <c r="AN43" i="87" s="1"/>
  <c r="AP44" i="87"/>
  <c r="AX44" i="87" s="1"/>
  <c r="AP43" i="87"/>
  <c r="AG59" i="87"/>
  <c r="AR736" i="87"/>
  <c r="AN736" i="87"/>
  <c r="AI736" i="87"/>
  <c r="AD736" i="87"/>
  <c r="Y738" i="87"/>
  <c r="Y737" i="87"/>
  <c r="Y736" i="87"/>
  <c r="AR587" i="87"/>
  <c r="AR581" i="87"/>
  <c r="AR577" i="87"/>
  <c r="AR568" i="87"/>
  <c r="AR564" i="87"/>
  <c r="AR563" i="87"/>
  <c r="AR562" i="87"/>
  <c r="AR560" i="87"/>
  <c r="AR558" i="87"/>
  <c r="AR746" i="87"/>
  <c r="AR554" i="87"/>
  <c r="AR552" i="87"/>
  <c r="AR547" i="87"/>
  <c r="AR545" i="87"/>
  <c r="AR544" i="87"/>
  <c r="AR543" i="87"/>
  <c r="AR541" i="87"/>
  <c r="AR539" i="87"/>
  <c r="AR537" i="87"/>
  <c r="AR534" i="87"/>
  <c r="AR532" i="87"/>
  <c r="AR531" i="87"/>
  <c r="AR528" i="87"/>
  <c r="AR527" i="87"/>
  <c r="AR525" i="87"/>
  <c r="AR524" i="87"/>
  <c r="AR519" i="87"/>
  <c r="AR516" i="87"/>
  <c r="AR515" i="87"/>
  <c r="AR513" i="87"/>
  <c r="AR498" i="87"/>
  <c r="AR494" i="87"/>
  <c r="AR486" i="87"/>
  <c r="AR483" i="87"/>
  <c r="AR481" i="87"/>
  <c r="AR508" i="87"/>
  <c r="AR480" i="87"/>
  <c r="AR479" i="87"/>
  <c r="AR477" i="87"/>
  <c r="AR474" i="87"/>
  <c r="AR473" i="87"/>
  <c r="AR471" i="87"/>
  <c r="AR469" i="87"/>
  <c r="AR467" i="87"/>
  <c r="AR464" i="87"/>
  <c r="AR460" i="87"/>
  <c r="AR445" i="87"/>
  <c r="AR443" i="87"/>
  <c r="AR440" i="87"/>
  <c r="AR435" i="87"/>
  <c r="AR434" i="87"/>
  <c r="AR432" i="87"/>
  <c r="AR431" i="87"/>
  <c r="AR430" i="87"/>
  <c r="AR429" i="87"/>
  <c r="AR428" i="87"/>
  <c r="AR684" i="87"/>
  <c r="AR683" i="87"/>
  <c r="AR427" i="87"/>
  <c r="AR426" i="87"/>
  <c r="AR425" i="87"/>
  <c r="AR424" i="87"/>
  <c r="AR744" i="87"/>
  <c r="AR743" i="87"/>
  <c r="AR421" i="87"/>
  <c r="AR418" i="87"/>
  <c r="AR417" i="87"/>
  <c r="AR416" i="87"/>
  <c r="AR414" i="87"/>
  <c r="AR412" i="87"/>
  <c r="AR411" i="87"/>
  <c r="AR410" i="87"/>
  <c r="AR403" i="87"/>
  <c r="AR395" i="87"/>
  <c r="AR393" i="87"/>
  <c r="AR391" i="87"/>
  <c r="AR389" i="87"/>
  <c r="AR387" i="87"/>
  <c r="AR384" i="87"/>
  <c r="AR382" i="87"/>
  <c r="AR379" i="87"/>
  <c r="AR375" i="87"/>
  <c r="AR372" i="87"/>
  <c r="AR370" i="87"/>
  <c r="AR367" i="87"/>
  <c r="AR364" i="87"/>
  <c r="AR362" i="87"/>
  <c r="AR360" i="87"/>
  <c r="AR357" i="87"/>
  <c r="AR349" i="87"/>
  <c r="AR348" i="87"/>
  <c r="AR346" i="87"/>
  <c r="AR345" i="87"/>
  <c r="AR343" i="87"/>
  <c r="AR340" i="87"/>
  <c r="AR332" i="87"/>
  <c r="AR329" i="87"/>
  <c r="AR327" i="87"/>
  <c r="AR325" i="87"/>
  <c r="AR323" i="87"/>
  <c r="AR322" i="87"/>
  <c r="AR317" i="87"/>
  <c r="AR315" i="87"/>
  <c r="AR314" i="87"/>
  <c r="AR312" i="87"/>
  <c r="AR308" i="87"/>
  <c r="AR304" i="87"/>
  <c r="AR303" i="87"/>
  <c r="AR302" i="87"/>
  <c r="AR301" i="87"/>
  <c r="AR294" i="87"/>
  <c r="AR729" i="87"/>
  <c r="AR290" i="87"/>
  <c r="AR289" i="87"/>
  <c r="AR280" i="87"/>
  <c r="AR725" i="87"/>
  <c r="AR278" i="87"/>
  <c r="AR270" i="87"/>
  <c r="AR269" i="87"/>
  <c r="AR268" i="87"/>
  <c r="AR267" i="87"/>
  <c r="AR266" i="87"/>
  <c r="AR265" i="87"/>
  <c r="AR264" i="87"/>
  <c r="AR263" i="87"/>
  <c r="AR262" i="87"/>
  <c r="AR261" i="87"/>
  <c r="AR260" i="87"/>
  <c r="AR259" i="87"/>
  <c r="AR258" i="87"/>
  <c r="AR257" i="87"/>
  <c r="AR254" i="87"/>
  <c r="AR252" i="87"/>
  <c r="AR250" i="87"/>
  <c r="AR249" i="87"/>
  <c r="AR248" i="87"/>
  <c r="AR758" i="87"/>
  <c r="AR247" i="87"/>
  <c r="AR246" i="87"/>
  <c r="AR756" i="87"/>
  <c r="AR245" i="87"/>
  <c r="AR754" i="87"/>
  <c r="AR244" i="87"/>
  <c r="AR243" i="87"/>
  <c r="AR752" i="87"/>
  <c r="AR242" i="87"/>
  <c r="AR241" i="87"/>
  <c r="AR750" i="87"/>
  <c r="AR187" i="87"/>
  <c r="AR198" i="87"/>
  <c r="AR183" i="87"/>
  <c r="AR180" i="87"/>
  <c r="AR741" i="87"/>
  <c r="AR738" i="87"/>
  <c r="AR737" i="87"/>
  <c r="AR166" i="87"/>
  <c r="AR164" i="87"/>
  <c r="AR162" i="87"/>
  <c r="AR160" i="87"/>
  <c r="AR153" i="87"/>
  <c r="AR151" i="87"/>
  <c r="AR149" i="87"/>
  <c r="AR148" i="87"/>
  <c r="AR146" i="87"/>
  <c r="AR142" i="87"/>
  <c r="AR139" i="87"/>
  <c r="AR137" i="87"/>
  <c r="AR133" i="87"/>
  <c r="AR128" i="87"/>
  <c r="AR126" i="87"/>
  <c r="AR124" i="87"/>
  <c r="AR122" i="87"/>
  <c r="AR120" i="87"/>
  <c r="AR119" i="87"/>
  <c r="AR117" i="87"/>
  <c r="AR115" i="87"/>
  <c r="AR114" i="87"/>
  <c r="AR112" i="87"/>
  <c r="AR111" i="87"/>
  <c r="AR130" i="87"/>
  <c r="AR108" i="87"/>
  <c r="AR107" i="87"/>
  <c r="AR106" i="87"/>
  <c r="AR105" i="87"/>
  <c r="AR104" i="87"/>
  <c r="AR103" i="87"/>
  <c r="AR102" i="87"/>
  <c r="AR101" i="87"/>
  <c r="AR99" i="87"/>
  <c r="AR97" i="87"/>
  <c r="AR96" i="87"/>
  <c r="AR93" i="87"/>
  <c r="AR87" i="87"/>
  <c r="AR83" i="87"/>
  <c r="AR82" i="87"/>
  <c r="AR80" i="87"/>
  <c r="AR77" i="87"/>
  <c r="AR73" i="87"/>
  <c r="AR75" i="87"/>
  <c r="AR62" i="87"/>
  <c r="AR55" i="87"/>
  <c r="AR53" i="87"/>
  <c r="AR49" i="87"/>
  <c r="AR45" i="87"/>
  <c r="AR38" i="87"/>
  <c r="AR33" i="87"/>
  <c r="AR32" i="87"/>
  <c r="AR30" i="87"/>
  <c r="AR27" i="87"/>
  <c r="AR16" i="87"/>
  <c r="AR11" i="87"/>
  <c r="AN587" i="87"/>
  <c r="AN581" i="87"/>
  <c r="AN577" i="87"/>
  <c r="AN568" i="87"/>
  <c r="AN564" i="87"/>
  <c r="AN563" i="87"/>
  <c r="AN562" i="87"/>
  <c r="AN560" i="87"/>
  <c r="AN558" i="87"/>
  <c r="AN746" i="87"/>
  <c r="AN554" i="87"/>
  <c r="AN552" i="87"/>
  <c r="AN547" i="87"/>
  <c r="AN545" i="87"/>
  <c r="AN544" i="87"/>
  <c r="AN543" i="87"/>
  <c r="AN541" i="87"/>
  <c r="AN539" i="87"/>
  <c r="AN537" i="87"/>
  <c r="AN534" i="87"/>
  <c r="AN532" i="87"/>
  <c r="AN531" i="87"/>
  <c r="AN528" i="87"/>
  <c r="AN527" i="87"/>
  <c r="AN525" i="87"/>
  <c r="AN524" i="87"/>
  <c r="AN519" i="87"/>
  <c r="AN516" i="87"/>
  <c r="AN515" i="87"/>
  <c r="AN513" i="87"/>
  <c r="AN498" i="87"/>
  <c r="AN494" i="87"/>
  <c r="AN486" i="87"/>
  <c r="AN483" i="87"/>
  <c r="AN481" i="87"/>
  <c r="AN508" i="87"/>
  <c r="AN480" i="87"/>
  <c r="AN479" i="87"/>
  <c r="AN477" i="87"/>
  <c r="AN474" i="87"/>
  <c r="AN473" i="87"/>
  <c r="AN471" i="87"/>
  <c r="AN469" i="87"/>
  <c r="AN467" i="87"/>
  <c r="AN464" i="87"/>
  <c r="AN460" i="87"/>
  <c r="AN445" i="87"/>
  <c r="AN443" i="87"/>
  <c r="AN440" i="87"/>
  <c r="AN435" i="87"/>
  <c r="AN434" i="87"/>
  <c r="AN432" i="87"/>
  <c r="AN431" i="87"/>
  <c r="AN430" i="87"/>
  <c r="AN429" i="87"/>
  <c r="AN428" i="87"/>
  <c r="AN684" i="87"/>
  <c r="AN683" i="87"/>
  <c r="AN427" i="87"/>
  <c r="AN426" i="87"/>
  <c r="AN425" i="87"/>
  <c r="AN424" i="87"/>
  <c r="AN744" i="87"/>
  <c r="AN743" i="87"/>
  <c r="AN421" i="87"/>
  <c r="AN418" i="87"/>
  <c r="AN417" i="87"/>
  <c r="AN416" i="87"/>
  <c r="AN414" i="87"/>
  <c r="AN412" i="87"/>
  <c r="AN411" i="87"/>
  <c r="AN410" i="87"/>
  <c r="AN403" i="87"/>
  <c r="AN395" i="87"/>
  <c r="AN393" i="87"/>
  <c r="AN391" i="87"/>
  <c r="AN389" i="87"/>
  <c r="AN387" i="87"/>
  <c r="AN384" i="87"/>
  <c r="AN382" i="87"/>
  <c r="AN379" i="87"/>
  <c r="AN375" i="87"/>
  <c r="AN372" i="87"/>
  <c r="AN370" i="87"/>
  <c r="AN367" i="87"/>
  <c r="AN364" i="87"/>
  <c r="AN362" i="87"/>
  <c r="AN360" i="87"/>
  <c r="AN358" i="87"/>
  <c r="AN349" i="87"/>
  <c r="AN348" i="87"/>
  <c r="AN346" i="87"/>
  <c r="AN345" i="87"/>
  <c r="AN343" i="87"/>
  <c r="AN340" i="87"/>
  <c r="AN332" i="87"/>
  <c r="AN329" i="87"/>
  <c r="AN327" i="87"/>
  <c r="AN325" i="87"/>
  <c r="AN323" i="87"/>
  <c r="AN322" i="87"/>
  <c r="AN317" i="87"/>
  <c r="AN315" i="87"/>
  <c r="AN314" i="87"/>
  <c r="AN312" i="87"/>
  <c r="AN308" i="87"/>
  <c r="AN304" i="87"/>
  <c r="AN303" i="87"/>
  <c r="AN302" i="87"/>
  <c r="AN301" i="87"/>
  <c r="AN294" i="87"/>
  <c r="AN729" i="87"/>
  <c r="AN290" i="87"/>
  <c r="AN289" i="87"/>
  <c r="AN280" i="87"/>
  <c r="AN725" i="87"/>
  <c r="AN278" i="87"/>
  <c r="AN270" i="87"/>
  <c r="AN269" i="87"/>
  <c r="AN268" i="87"/>
  <c r="AN267" i="87"/>
  <c r="AN266" i="87"/>
  <c r="AN265" i="87"/>
  <c r="AN264" i="87"/>
  <c r="AN263" i="87"/>
  <c r="AN262" i="87"/>
  <c r="AN261" i="87"/>
  <c r="AN260" i="87"/>
  <c r="AN259" i="87"/>
  <c r="AN258" i="87"/>
  <c r="AN257" i="87"/>
  <c r="AN254" i="87"/>
  <c r="AN252" i="87"/>
  <c r="AN250" i="87"/>
  <c r="AN249" i="87"/>
  <c r="AN248" i="87"/>
  <c r="AN758" i="87"/>
  <c r="AN247" i="87"/>
  <c r="AN246" i="87"/>
  <c r="AN756" i="87"/>
  <c r="AN245" i="87"/>
  <c r="AN754" i="87"/>
  <c r="AN244" i="87"/>
  <c r="AN243" i="87"/>
  <c r="AN752" i="87"/>
  <c r="AN242" i="87"/>
  <c r="AN241" i="87"/>
  <c r="AN750" i="87"/>
  <c r="AN187" i="87"/>
  <c r="AN198" i="87"/>
  <c r="AN183" i="87"/>
  <c r="AN180" i="87"/>
  <c r="AN741" i="87"/>
  <c r="AN738" i="87"/>
  <c r="AN737" i="87"/>
  <c r="AN166" i="87"/>
  <c r="AN164" i="87"/>
  <c r="AN162" i="87"/>
  <c r="AN160" i="87"/>
  <c r="AN153" i="87"/>
  <c r="AN151" i="87"/>
  <c r="AN149" i="87"/>
  <c r="AN148" i="87"/>
  <c r="AN146" i="87"/>
  <c r="AN142" i="87"/>
  <c r="AN139" i="87"/>
  <c r="AN137" i="87"/>
  <c r="AN133" i="87"/>
  <c r="AN128" i="87"/>
  <c r="AN126" i="87"/>
  <c r="AN124" i="87"/>
  <c r="AN122" i="87"/>
  <c r="AN120" i="87"/>
  <c r="AN119" i="87"/>
  <c r="AN117" i="87"/>
  <c r="AN115" i="87"/>
  <c r="AN114" i="87"/>
  <c r="AN112" i="87"/>
  <c r="AN111" i="87"/>
  <c r="AN130" i="87"/>
  <c r="AN108" i="87"/>
  <c r="AN107" i="87"/>
  <c r="AN106" i="87"/>
  <c r="AN105" i="87"/>
  <c r="AN104" i="87"/>
  <c r="AN103" i="87"/>
  <c r="AN102" i="87"/>
  <c r="AN101" i="87"/>
  <c r="AN99" i="87"/>
  <c r="AN97" i="87"/>
  <c r="AN96" i="87"/>
  <c r="AN93" i="87"/>
  <c r="AN87" i="87"/>
  <c r="AN83" i="87"/>
  <c r="AN82" i="87"/>
  <c r="AN80" i="87"/>
  <c r="AN77" i="87"/>
  <c r="AN73" i="87"/>
  <c r="AN75" i="87"/>
  <c r="AN62" i="87"/>
  <c r="AN55" i="87"/>
  <c r="AN53" i="87"/>
  <c r="AN49" i="87"/>
  <c r="AN45" i="87"/>
  <c r="AN38" i="87"/>
  <c r="AN33" i="87"/>
  <c r="AN32" i="87"/>
  <c r="AN30" i="87"/>
  <c r="AN27" i="87"/>
  <c r="AN16" i="87"/>
  <c r="AN11" i="87"/>
  <c r="AI587" i="87"/>
  <c r="AI581" i="87"/>
  <c r="AI577" i="87"/>
  <c r="AI568" i="87"/>
  <c r="AI564" i="87"/>
  <c r="AI563" i="87"/>
  <c r="AI562" i="87"/>
  <c r="AI560" i="87"/>
  <c r="AI558" i="87"/>
  <c r="AI746" i="87"/>
  <c r="AI554" i="87"/>
  <c r="AI552" i="87"/>
  <c r="AI547" i="87"/>
  <c r="AI545" i="87"/>
  <c r="AI544" i="87"/>
  <c r="AI543" i="87"/>
  <c r="AI541" i="87"/>
  <c r="AI539" i="87"/>
  <c r="AI537" i="87"/>
  <c r="AI534" i="87"/>
  <c r="AI532" i="87"/>
  <c r="AI531" i="87"/>
  <c r="AI528" i="87"/>
  <c r="AI527" i="87"/>
  <c r="AI525" i="87"/>
  <c r="AI524" i="87"/>
  <c r="AI519" i="87"/>
  <c r="AI516" i="87"/>
  <c r="AI515" i="87"/>
  <c r="AI513" i="87"/>
  <c r="AI498" i="87"/>
  <c r="AI494" i="87"/>
  <c r="AI486" i="87"/>
  <c r="AI483" i="87"/>
  <c r="AI481" i="87"/>
  <c r="AI508" i="87"/>
  <c r="AI480" i="87"/>
  <c r="AI479" i="87"/>
  <c r="AI477" i="87"/>
  <c r="AI474" i="87"/>
  <c r="AI473" i="87"/>
  <c r="AI471" i="87"/>
  <c r="AI469" i="87"/>
  <c r="AI467" i="87"/>
  <c r="AI464" i="87"/>
  <c r="AI460" i="87"/>
  <c r="AI445" i="87"/>
  <c r="AI443" i="87"/>
  <c r="AI440" i="87"/>
  <c r="AI435" i="87"/>
  <c r="AI434" i="87"/>
  <c r="AI432" i="87"/>
  <c r="AI431" i="87"/>
  <c r="AI430" i="87"/>
  <c r="AI429" i="87"/>
  <c r="AI428" i="87"/>
  <c r="AI684" i="87"/>
  <c r="AI683" i="87"/>
  <c r="AI427" i="87"/>
  <c r="AI426" i="87"/>
  <c r="AI425" i="87"/>
  <c r="AI424" i="87"/>
  <c r="AI744" i="87"/>
  <c r="AI743" i="87"/>
  <c r="AI421" i="87"/>
  <c r="AI418" i="87"/>
  <c r="AI417" i="87"/>
  <c r="AI416" i="87"/>
  <c r="AI414" i="87"/>
  <c r="AI412" i="87"/>
  <c r="AI411" i="87"/>
  <c r="AI410" i="87"/>
  <c r="AI403" i="87"/>
  <c r="AI395" i="87"/>
  <c r="AI393" i="87"/>
  <c r="AI391" i="87"/>
  <c r="AI389" i="87"/>
  <c r="AI387" i="87"/>
  <c r="AI384" i="87"/>
  <c r="AI382" i="87"/>
  <c r="AI379" i="87"/>
  <c r="AI375" i="87"/>
  <c r="AI372" i="87"/>
  <c r="AI370" i="87"/>
  <c r="AI367" i="87"/>
  <c r="AI364" i="87"/>
  <c r="AI362" i="87"/>
  <c r="AI360" i="87"/>
  <c r="AI357" i="87"/>
  <c r="AI349" i="87"/>
  <c r="AI348" i="87"/>
  <c r="AI346" i="87"/>
  <c r="AI345" i="87"/>
  <c r="AI343" i="87"/>
  <c r="AI340" i="87"/>
  <c r="AI332" i="87"/>
  <c r="AI329" i="87"/>
  <c r="AI327" i="87"/>
  <c r="AI325" i="87"/>
  <c r="AI323" i="87"/>
  <c r="AI322" i="87"/>
  <c r="AI317" i="87"/>
  <c r="AI315" i="87"/>
  <c r="AI314" i="87"/>
  <c r="AI312" i="87"/>
  <c r="AI308" i="87"/>
  <c r="AI304" i="87"/>
  <c r="AI303" i="87"/>
  <c r="AI302" i="87"/>
  <c r="AI301" i="87"/>
  <c r="AI294" i="87"/>
  <c r="AI729" i="87"/>
  <c r="AI290" i="87"/>
  <c r="AI289" i="87"/>
  <c r="AI280" i="87"/>
  <c r="AI725" i="87"/>
  <c r="AI278" i="87"/>
  <c r="AI270" i="87"/>
  <c r="AI269" i="87"/>
  <c r="AI268" i="87"/>
  <c r="AI267" i="87"/>
  <c r="AI266" i="87"/>
  <c r="AI265" i="87"/>
  <c r="AI264" i="87"/>
  <c r="AI263" i="87"/>
  <c r="AI262" i="87"/>
  <c r="AI261" i="87"/>
  <c r="AI260" i="87"/>
  <c r="AI259" i="87"/>
  <c r="AI258" i="87"/>
  <c r="AI257" i="87"/>
  <c r="AI254" i="87"/>
  <c r="AI252" i="87"/>
  <c r="AI250" i="87"/>
  <c r="AI249" i="87"/>
  <c r="AI248" i="87"/>
  <c r="AI758" i="87"/>
  <c r="AI247" i="87"/>
  <c r="AI246" i="87"/>
  <c r="AI756" i="87"/>
  <c r="AI245" i="87"/>
  <c r="AI754" i="87"/>
  <c r="AI244" i="87"/>
  <c r="AI243" i="87"/>
  <c r="AI752" i="87"/>
  <c r="AI242" i="87"/>
  <c r="AI241" i="87"/>
  <c r="AI750" i="87"/>
  <c r="AI187" i="87"/>
  <c r="AI198" i="87"/>
  <c r="AI183" i="87"/>
  <c r="AI180" i="87"/>
  <c r="AI741" i="87"/>
  <c r="AI738" i="87"/>
  <c r="AI737" i="87"/>
  <c r="AI166" i="87"/>
  <c r="AI164" i="87"/>
  <c r="AI162" i="87"/>
  <c r="AI160" i="87"/>
  <c r="AI153" i="87"/>
  <c r="AI151" i="87"/>
  <c r="AI149" i="87"/>
  <c r="AI148" i="87"/>
  <c r="AI146" i="87"/>
  <c r="AI142" i="87"/>
  <c r="AI139" i="87"/>
  <c r="AI137" i="87"/>
  <c r="AI133" i="87"/>
  <c r="AI128" i="87"/>
  <c r="AI126" i="87"/>
  <c r="AI124" i="87"/>
  <c r="AI122" i="87"/>
  <c r="AI120" i="87"/>
  <c r="AI119" i="87"/>
  <c r="AI117" i="87"/>
  <c r="AI115" i="87"/>
  <c r="AI114" i="87"/>
  <c r="AI112" i="87"/>
  <c r="AI111" i="87"/>
  <c r="AI130" i="87"/>
  <c r="AI108" i="87"/>
  <c r="AI107" i="87"/>
  <c r="AI106" i="87"/>
  <c r="AI105" i="87"/>
  <c r="AI104" i="87"/>
  <c r="AI103" i="87"/>
  <c r="AI102" i="87"/>
  <c r="AI101" i="87"/>
  <c r="AI99" i="87"/>
  <c r="AI97" i="87"/>
  <c r="AI96" i="87"/>
  <c r="AI93" i="87"/>
  <c r="AI87" i="87"/>
  <c r="AI83" i="87"/>
  <c r="AI82" i="87"/>
  <c r="AI80" i="87"/>
  <c r="AI77" i="87"/>
  <c r="AI73" i="87"/>
  <c r="AI75" i="87"/>
  <c r="AI62" i="87"/>
  <c r="AI55" i="87"/>
  <c r="AI53" i="87"/>
  <c r="AI49" i="87"/>
  <c r="AI45" i="87"/>
  <c r="AI38" i="87"/>
  <c r="AI33" i="87"/>
  <c r="AI32" i="87"/>
  <c r="AI30" i="87"/>
  <c r="AI27" i="87"/>
  <c r="AI16" i="87"/>
  <c r="AI11" i="87"/>
  <c r="AD587" i="87"/>
  <c r="AD713" i="87"/>
  <c r="AD711" i="87"/>
  <c r="AD581" i="87"/>
  <c r="AD577" i="87"/>
  <c r="AD568" i="87"/>
  <c r="AD564" i="87"/>
  <c r="AD563" i="87"/>
  <c r="AD562" i="87"/>
  <c r="AD560" i="87"/>
  <c r="AD558" i="87"/>
  <c r="AD746" i="87"/>
  <c r="AD554" i="87"/>
  <c r="AD552" i="87"/>
  <c r="AD547" i="87"/>
  <c r="AD545" i="87"/>
  <c r="AD544" i="87"/>
  <c r="AD543" i="87"/>
  <c r="AD541" i="87"/>
  <c r="AD539" i="87"/>
  <c r="AD537" i="87"/>
  <c r="AD534" i="87"/>
  <c r="AD532" i="87"/>
  <c r="AD531" i="87"/>
  <c r="AD528" i="87"/>
  <c r="AD527" i="87"/>
  <c r="AD525" i="87"/>
  <c r="AD524" i="87"/>
  <c r="AD519" i="87"/>
  <c r="AD516" i="87"/>
  <c r="AD515" i="87"/>
  <c r="AD513" i="87"/>
  <c r="AD498" i="87"/>
  <c r="AD494" i="87"/>
  <c r="AD486" i="87"/>
  <c r="AD483" i="87"/>
  <c r="AD481" i="87"/>
  <c r="AD508" i="87"/>
  <c r="AD480" i="87"/>
  <c r="AD479" i="87"/>
  <c r="AD477" i="87"/>
  <c r="AD474" i="87"/>
  <c r="AD473" i="87"/>
  <c r="AD471" i="87"/>
  <c r="AD469" i="87"/>
  <c r="AD467" i="87"/>
  <c r="AD464" i="87"/>
  <c r="AD460" i="87"/>
  <c r="AD445" i="87"/>
  <c r="AD443" i="87"/>
  <c r="AD440" i="87"/>
  <c r="AD435" i="87"/>
  <c r="AD434" i="87"/>
  <c r="AD432" i="87"/>
  <c r="AD431" i="87"/>
  <c r="AD430" i="87"/>
  <c r="AD429" i="87"/>
  <c r="AD428" i="87"/>
  <c r="AD684" i="87"/>
  <c r="AD683" i="87"/>
  <c r="AD427" i="87"/>
  <c r="AD426" i="87"/>
  <c r="AD425" i="87"/>
  <c r="AD424" i="87"/>
  <c r="AD744" i="87"/>
  <c r="AD743" i="87"/>
  <c r="AD421" i="87"/>
  <c r="AD418" i="87"/>
  <c r="AD417" i="87"/>
  <c r="AD416" i="87"/>
  <c r="AD414" i="87"/>
  <c r="AD412" i="87"/>
  <c r="AD411" i="87"/>
  <c r="AD410" i="87"/>
  <c r="AD403" i="87"/>
  <c r="AD395" i="87"/>
  <c r="AD393" i="87"/>
  <c r="AD391" i="87"/>
  <c r="AD389" i="87"/>
  <c r="AD387" i="87"/>
  <c r="AD384" i="87"/>
  <c r="AD382" i="87"/>
  <c r="AD379" i="87"/>
  <c r="AD375" i="87"/>
  <c r="AD372" i="87"/>
  <c r="AD370" i="87"/>
  <c r="AD367" i="87"/>
  <c r="AD364" i="87"/>
  <c r="AD362" i="87"/>
  <c r="AD360" i="87"/>
  <c r="AD358" i="87"/>
  <c r="AD349" i="87"/>
  <c r="AD348" i="87"/>
  <c r="AD346" i="87"/>
  <c r="AD345" i="87"/>
  <c r="AD343" i="87"/>
  <c r="AD340" i="87"/>
  <c r="AD332" i="87"/>
  <c r="AD329" i="87"/>
  <c r="AD327" i="87"/>
  <c r="AD325" i="87"/>
  <c r="AD323" i="87"/>
  <c r="AD322" i="87"/>
  <c r="AD317" i="87"/>
  <c r="AD315" i="87"/>
  <c r="AD314" i="87"/>
  <c r="AD312" i="87"/>
  <c r="AD308" i="87"/>
  <c r="AD304" i="87"/>
  <c r="AD303" i="87"/>
  <c r="AD302" i="87"/>
  <c r="AD301" i="87"/>
  <c r="AD294" i="87"/>
  <c r="AD729" i="87"/>
  <c r="AD290" i="87"/>
  <c r="AD289" i="87"/>
  <c r="AD280" i="87"/>
  <c r="AD725" i="87"/>
  <c r="AD278" i="87"/>
  <c r="AD270" i="87"/>
  <c r="AD269" i="87"/>
  <c r="AD268" i="87"/>
  <c r="AD267" i="87"/>
  <c r="AD266" i="87"/>
  <c r="AD265" i="87"/>
  <c r="AD264" i="87"/>
  <c r="AD263" i="87"/>
  <c r="AD262" i="87"/>
  <c r="AD261" i="87"/>
  <c r="AD260" i="87"/>
  <c r="AD259" i="87"/>
  <c r="AD258" i="87"/>
  <c r="AD257" i="87"/>
  <c r="AD254" i="87"/>
  <c r="AD252" i="87"/>
  <c r="AD250" i="87"/>
  <c r="AD249" i="87"/>
  <c r="AD248" i="87"/>
  <c r="AD758" i="87"/>
  <c r="AD247" i="87"/>
  <c r="AD246" i="87"/>
  <c r="AD756" i="87"/>
  <c r="AD245" i="87"/>
  <c r="AD754" i="87"/>
  <c r="AD244" i="87"/>
  <c r="AD243" i="87"/>
  <c r="AD752" i="87"/>
  <c r="AD242" i="87"/>
  <c r="AD241" i="87"/>
  <c r="AD750" i="87"/>
  <c r="AD187" i="87"/>
  <c r="AD198" i="87"/>
  <c r="AD183" i="87"/>
  <c r="AD180" i="87"/>
  <c r="AD741" i="87"/>
  <c r="AD738" i="87"/>
  <c r="AD737" i="87"/>
  <c r="AD166" i="87"/>
  <c r="AD164" i="87"/>
  <c r="AD162" i="87"/>
  <c r="AD160" i="87"/>
  <c r="AD153" i="87"/>
  <c r="AD151" i="87"/>
  <c r="AD149" i="87"/>
  <c r="AD148" i="87"/>
  <c r="AD146" i="87"/>
  <c r="AD142" i="87"/>
  <c r="AD139" i="87"/>
  <c r="AD137" i="87"/>
  <c r="AD133" i="87"/>
  <c r="AD128" i="87"/>
  <c r="AD126" i="87"/>
  <c r="AD124" i="87"/>
  <c r="AD122" i="87"/>
  <c r="AD120" i="87"/>
  <c r="AD119" i="87"/>
  <c r="AD117" i="87"/>
  <c r="AD115" i="87"/>
  <c r="AD114" i="87"/>
  <c r="AD112" i="87"/>
  <c r="AD111" i="87"/>
  <c r="AD130" i="87"/>
  <c r="AD108" i="87"/>
  <c r="AD107" i="87"/>
  <c r="AD106" i="87"/>
  <c r="AD105" i="87"/>
  <c r="AD104" i="87"/>
  <c r="AD103" i="87"/>
  <c r="AD101" i="87"/>
  <c r="AD99" i="87"/>
  <c r="AD97" i="87"/>
  <c r="AD96" i="87"/>
  <c r="AD93" i="87"/>
  <c r="AD87" i="87"/>
  <c r="AD83" i="87"/>
  <c r="AD82" i="87"/>
  <c r="AD80" i="87"/>
  <c r="AD77" i="87"/>
  <c r="AD73" i="87"/>
  <c r="AD75" i="87"/>
  <c r="AD62" i="87"/>
  <c r="AD55" i="87"/>
  <c r="AD53" i="87"/>
  <c r="AD49" i="87"/>
  <c r="AD45" i="87"/>
  <c r="AD38" i="87"/>
  <c r="AD33" i="87"/>
  <c r="AD32" i="87"/>
  <c r="AD30" i="87"/>
  <c r="AD16" i="87"/>
  <c r="AD11" i="87"/>
  <c r="Y587" i="87"/>
  <c r="Y581" i="87"/>
  <c r="Y577" i="87"/>
  <c r="Y568" i="87"/>
  <c r="Y564" i="87"/>
  <c r="Y563" i="87"/>
  <c r="Y562" i="87"/>
  <c r="Y560" i="87"/>
  <c r="Y558" i="87"/>
  <c r="Y746" i="87"/>
  <c r="Y554" i="87"/>
  <c r="Y552" i="87"/>
  <c r="Y547" i="87"/>
  <c r="Y545" i="87"/>
  <c r="Y544" i="87"/>
  <c r="Y543" i="87"/>
  <c r="Y541" i="87"/>
  <c r="Y539" i="87"/>
  <c r="Y537" i="87"/>
  <c r="Y534" i="87"/>
  <c r="Y532" i="87"/>
  <c r="Y531" i="87"/>
  <c r="Y528" i="87"/>
  <c r="Y527" i="87"/>
  <c r="Y525" i="87"/>
  <c r="Y524" i="87"/>
  <c r="Y519" i="87"/>
  <c r="Y516" i="87"/>
  <c r="Y515" i="87"/>
  <c r="Y513" i="87"/>
  <c r="Y498" i="87"/>
  <c r="Y494" i="87"/>
  <c r="Y486" i="87"/>
  <c r="Y483" i="87"/>
  <c r="Y481" i="87"/>
  <c r="Y508" i="87"/>
  <c r="Y480" i="87"/>
  <c r="Y479" i="87"/>
  <c r="Y477" i="87"/>
  <c r="Y474" i="87"/>
  <c r="Y473" i="87"/>
  <c r="Y471" i="87"/>
  <c r="Y469" i="87"/>
  <c r="Y467" i="87"/>
  <c r="Y464" i="87"/>
  <c r="Y460" i="87"/>
  <c r="Y445" i="87"/>
  <c r="Y443" i="87"/>
  <c r="Y440" i="87"/>
  <c r="Y435" i="87"/>
  <c r="Y434" i="87"/>
  <c r="Y432" i="87"/>
  <c r="Y431" i="87"/>
  <c r="Y430" i="87"/>
  <c r="Y429" i="87"/>
  <c r="Y428" i="87"/>
  <c r="Y684" i="87"/>
  <c r="Y683" i="87"/>
  <c r="Y427" i="87"/>
  <c r="Y426" i="87"/>
  <c r="Y425" i="87"/>
  <c r="Y424" i="87"/>
  <c r="Y744" i="87"/>
  <c r="Y743" i="87"/>
  <c r="Y421" i="87"/>
  <c r="Y418" i="87"/>
  <c r="Y417" i="87"/>
  <c r="Y416" i="87"/>
  <c r="Y414" i="87"/>
  <c r="Y412" i="87"/>
  <c r="Y411" i="87"/>
  <c r="Y410" i="87"/>
  <c r="Y403" i="87"/>
  <c r="Y395" i="87"/>
  <c r="Y393" i="87"/>
  <c r="Y391" i="87"/>
  <c r="Y389" i="87"/>
  <c r="Y387" i="87"/>
  <c r="Y384" i="87"/>
  <c r="Y382" i="87"/>
  <c r="Y379" i="87"/>
  <c r="Y375" i="87"/>
  <c r="Y372" i="87"/>
  <c r="Y370" i="87"/>
  <c r="Y367" i="87"/>
  <c r="Y364" i="87"/>
  <c r="Y362" i="87"/>
  <c r="Y360" i="87"/>
  <c r="Y357" i="87"/>
  <c r="Y349" i="87"/>
  <c r="Y348" i="87"/>
  <c r="Y346" i="87"/>
  <c r="Y345" i="87"/>
  <c r="Y343" i="87"/>
  <c r="Y340" i="87"/>
  <c r="Y332" i="87"/>
  <c r="Y329" i="87"/>
  <c r="Y327" i="87"/>
  <c r="Y325" i="87"/>
  <c r="Y323" i="87"/>
  <c r="Y322" i="87"/>
  <c r="Y317" i="87"/>
  <c r="Y315" i="87"/>
  <c r="Y314" i="87"/>
  <c r="Y312" i="87"/>
  <c r="Y308" i="87"/>
  <c r="Y304" i="87"/>
  <c r="Y303" i="87"/>
  <c r="Y302" i="87"/>
  <c r="Y301" i="87"/>
  <c r="Y294" i="87"/>
  <c r="Y729" i="87"/>
  <c r="Y290" i="87"/>
  <c r="Y289" i="87"/>
  <c r="Y280" i="87"/>
  <c r="Y725" i="87"/>
  <c r="Y278" i="87"/>
  <c r="Y270" i="87"/>
  <c r="Y269" i="87"/>
  <c r="Y268" i="87"/>
  <c r="Y267" i="87"/>
  <c r="Y266" i="87"/>
  <c r="Y265" i="87"/>
  <c r="Y264" i="87"/>
  <c r="Y263" i="87"/>
  <c r="Y262" i="87"/>
  <c r="Y261" i="87"/>
  <c r="Y260" i="87"/>
  <c r="Y259" i="87"/>
  <c r="Y258" i="87"/>
  <c r="Y257" i="87"/>
  <c r="Y254" i="87"/>
  <c r="Y252" i="87"/>
  <c r="Y250" i="87"/>
  <c r="Y249" i="87"/>
  <c r="Y248" i="87"/>
  <c r="Y758" i="87"/>
  <c r="Y247" i="87"/>
  <c r="Y246" i="87"/>
  <c r="Y756" i="87"/>
  <c r="Y245" i="87"/>
  <c r="Y754" i="87"/>
  <c r="Y244" i="87"/>
  <c r="Y243" i="87"/>
  <c r="Y752" i="87"/>
  <c r="Y242" i="87"/>
  <c r="Y241" i="87"/>
  <c r="Y750" i="87"/>
  <c r="Y187" i="87"/>
  <c r="Y198" i="87"/>
  <c r="Y183" i="87"/>
  <c r="Y180" i="87"/>
  <c r="Y741" i="87"/>
  <c r="Y166" i="87"/>
  <c r="Y164" i="87"/>
  <c r="Y162" i="87"/>
  <c r="Y160" i="87"/>
  <c r="Y153" i="87"/>
  <c r="Y151" i="87"/>
  <c r="Y149" i="87"/>
  <c r="Y148" i="87"/>
  <c r="Y146" i="87"/>
  <c r="Y142" i="87"/>
  <c r="Y139" i="87"/>
  <c r="Y137" i="87"/>
  <c r="Y133" i="87"/>
  <c r="Y128" i="87"/>
  <c r="Y126" i="87"/>
  <c r="Y124" i="87"/>
  <c r="Y122" i="87"/>
  <c r="Y120" i="87"/>
  <c r="Y119" i="87"/>
  <c r="Y117" i="87"/>
  <c r="Y115" i="87"/>
  <c r="Y114" i="87"/>
  <c r="Y112" i="87"/>
  <c r="Y111" i="87"/>
  <c r="Y130" i="87"/>
  <c r="Y108" i="87"/>
  <c r="Y107" i="87"/>
  <c r="Y106" i="87"/>
  <c r="Y105" i="87"/>
  <c r="Y104" i="87"/>
  <c r="Y103" i="87"/>
  <c r="Y102" i="87"/>
  <c r="Y101" i="87"/>
  <c r="Y99" i="87"/>
  <c r="Y97" i="87"/>
  <c r="Y96" i="87"/>
  <c r="Y93" i="87"/>
  <c r="Y87" i="87"/>
  <c r="Y83" i="87"/>
  <c r="Y82" i="87"/>
  <c r="Y80" i="87"/>
  <c r="Y77" i="87"/>
  <c r="Y73" i="87"/>
  <c r="Y75" i="87"/>
  <c r="Y62" i="87"/>
  <c r="Y55" i="87"/>
  <c r="Y53" i="87"/>
  <c r="Y49" i="87"/>
  <c r="Y45" i="87"/>
  <c r="Y38" i="87"/>
  <c r="Y33" i="87"/>
  <c r="Y32" i="87"/>
  <c r="Y30" i="87"/>
  <c r="Y27" i="87"/>
  <c r="Y16" i="87"/>
  <c r="Y11" i="87"/>
  <c r="AG60" i="87"/>
  <c r="L85" i="87"/>
  <c r="K85" i="87"/>
  <c r="J85" i="87"/>
  <c r="I85" i="87"/>
  <c r="AX308" i="87"/>
  <c r="BC308" i="87"/>
  <c r="BN308" i="87" s="1"/>
  <c r="Q308" i="87"/>
  <c r="O308" i="87"/>
  <c r="L308" i="87"/>
  <c r="K308" i="87"/>
  <c r="J308" i="87"/>
  <c r="I308" i="87"/>
  <c r="AG296" i="87"/>
  <c r="AK296" i="87" s="1"/>
  <c r="AN296" i="87" s="1"/>
  <c r="W296" i="87"/>
  <c r="BA296" i="87" s="1"/>
  <c r="Q296" i="87"/>
  <c r="O296" i="87"/>
  <c r="N296" i="87"/>
  <c r="M296" i="87" s="1"/>
  <c r="U296" i="87" s="1"/>
  <c r="L296" i="87"/>
  <c r="K296" i="87"/>
  <c r="J296" i="87"/>
  <c r="I296" i="87"/>
  <c r="N308" i="87"/>
  <c r="M308" i="87" s="1"/>
  <c r="U308" i="87" s="1"/>
  <c r="BE308" i="87"/>
  <c r="BF308" i="87"/>
  <c r="BG308" i="87"/>
  <c r="BA308" i="87"/>
  <c r="AW308" i="87"/>
  <c r="CH308" i="87"/>
  <c r="BV308" i="87"/>
  <c r="W21" i="87"/>
  <c r="BA21" i="87" s="1"/>
  <c r="Q21" i="87"/>
  <c r="O21" i="87"/>
  <c r="N21" i="87"/>
  <c r="M21" i="87" s="1"/>
  <c r="U21" i="87" s="1"/>
  <c r="L21" i="87"/>
  <c r="K21" i="87"/>
  <c r="J21" i="87"/>
  <c r="I21" i="87"/>
  <c r="W401" i="87"/>
  <c r="CH401" i="87" s="1"/>
  <c r="Q401" i="87"/>
  <c r="O401" i="87"/>
  <c r="N401" i="87"/>
  <c r="M401" i="87" s="1"/>
  <c r="U401" i="87" s="1"/>
  <c r="L401" i="87"/>
  <c r="K401" i="87"/>
  <c r="J401" i="87"/>
  <c r="AG401" i="87"/>
  <c r="AP401" i="87"/>
  <c r="AR401" i="87" s="1"/>
  <c r="AB21" i="87"/>
  <c r="BC21" i="87" s="1"/>
  <c r="AG21" i="87"/>
  <c r="BE21" i="87" s="1"/>
  <c r="BP21" i="87" s="1"/>
  <c r="AP21" i="87"/>
  <c r="AR21" i="87" s="1"/>
  <c r="W326" i="87"/>
  <c r="L326" i="87"/>
  <c r="K326" i="87"/>
  <c r="J326" i="87"/>
  <c r="I326" i="87"/>
  <c r="CH325" i="87"/>
  <c r="O325" i="87"/>
  <c r="N325" i="87"/>
  <c r="M325" i="87" s="1"/>
  <c r="U325" i="87" s="1"/>
  <c r="L325" i="87"/>
  <c r="K325" i="87"/>
  <c r="J325" i="87"/>
  <c r="I325" i="87"/>
  <c r="AB326" i="87"/>
  <c r="AP326" i="87"/>
  <c r="AX326" i="87" s="1"/>
  <c r="AW325" i="87"/>
  <c r="BA325" i="87"/>
  <c r="BI325" i="87"/>
  <c r="BV325" i="87"/>
  <c r="BE325" i="87"/>
  <c r="BC325" i="87"/>
  <c r="BG325" i="87"/>
  <c r="BD325" i="87"/>
  <c r="BH325" i="87"/>
  <c r="BB325" i="87"/>
  <c r="AP86" i="87"/>
  <c r="AR86" i="87" s="1"/>
  <c r="AK86" i="87"/>
  <c r="BF86" i="87" s="1"/>
  <c r="BQ86" i="87" s="1"/>
  <c r="AG86" i="87"/>
  <c r="AB86" i="87"/>
  <c r="W86" i="87"/>
  <c r="CH86" i="87" s="1"/>
  <c r="Q86" i="87"/>
  <c r="O86" i="87"/>
  <c r="N86" i="87"/>
  <c r="M86" i="87" s="1"/>
  <c r="U86" i="87" s="1"/>
  <c r="L86" i="87"/>
  <c r="BH86" i="87"/>
  <c r="K86" i="87"/>
  <c r="J86" i="87"/>
  <c r="I86" i="87"/>
  <c r="BF325" i="87"/>
  <c r="CH250" i="87"/>
  <c r="BV250" i="87"/>
  <c r="CE250" i="87" s="1"/>
  <c r="CQ250" i="87" s="1"/>
  <c r="BI250" i="87"/>
  <c r="BH250" i="87"/>
  <c r="BG250" i="87"/>
  <c r="BF250" i="87"/>
  <c r="BE250" i="87"/>
  <c r="BD250" i="87"/>
  <c r="BC250" i="87"/>
  <c r="BB250" i="87"/>
  <c r="BA250" i="87"/>
  <c r="S250" i="87"/>
  <c r="R250" i="87"/>
  <c r="Q250" i="87"/>
  <c r="O250" i="87"/>
  <c r="N250" i="87"/>
  <c r="M250" i="87" s="1"/>
  <c r="L250" i="87"/>
  <c r="K250" i="87"/>
  <c r="J250" i="87"/>
  <c r="I250" i="87"/>
  <c r="CH249" i="87"/>
  <c r="BV249" i="87"/>
  <c r="BI249" i="87"/>
  <c r="BH249" i="87"/>
  <c r="BG249" i="87"/>
  <c r="BF249" i="87"/>
  <c r="BE249" i="87"/>
  <c r="BD249" i="87"/>
  <c r="BC249" i="87"/>
  <c r="BB249" i="87"/>
  <c r="BA249" i="87"/>
  <c r="S249" i="87"/>
  <c r="R249" i="87"/>
  <c r="Q249" i="87"/>
  <c r="O249" i="87"/>
  <c r="N249" i="87"/>
  <c r="M249" i="87" s="1"/>
  <c r="L249" i="87"/>
  <c r="K249" i="87"/>
  <c r="J249" i="87"/>
  <c r="I249" i="87"/>
  <c r="CH248" i="87"/>
  <c r="BV248" i="87"/>
  <c r="BI248" i="87"/>
  <c r="BH248" i="87"/>
  <c r="BG248" i="87"/>
  <c r="BF248" i="87"/>
  <c r="BE248" i="87"/>
  <c r="BD248" i="87"/>
  <c r="BC248" i="87"/>
  <c r="BB248" i="87"/>
  <c r="BA248" i="87"/>
  <c r="S248" i="87"/>
  <c r="R248" i="87"/>
  <c r="Q248" i="87"/>
  <c r="O248" i="87"/>
  <c r="N248" i="87"/>
  <c r="M248" i="87" s="1"/>
  <c r="L248" i="87"/>
  <c r="K248" i="87"/>
  <c r="J248" i="87"/>
  <c r="I248" i="87"/>
  <c r="CH758" i="87"/>
  <c r="BV758" i="87"/>
  <c r="BI758" i="87"/>
  <c r="BH758" i="87"/>
  <c r="BG758" i="87"/>
  <c r="BF758" i="87"/>
  <c r="BE758" i="87"/>
  <c r="BD758" i="87"/>
  <c r="BC758" i="87"/>
  <c r="BB758" i="87"/>
  <c r="BA758" i="87"/>
  <c r="S758" i="87"/>
  <c r="R758" i="87"/>
  <c r="Q758" i="87"/>
  <c r="O758" i="87"/>
  <c r="N758" i="87"/>
  <c r="M758" i="87" s="1"/>
  <c r="L758" i="87"/>
  <c r="K758" i="87"/>
  <c r="J758" i="87"/>
  <c r="I758" i="87"/>
  <c r="AP222" i="87"/>
  <c r="AK222" i="87"/>
  <c r="AG222" i="87"/>
  <c r="BE222" i="87" s="1"/>
  <c r="AB222" i="87"/>
  <c r="BC222" i="87" s="1"/>
  <c r="W222" i="87"/>
  <c r="BV222" i="87" s="1"/>
  <c r="BZ222" i="87" s="1"/>
  <c r="CM222" i="87" s="1"/>
  <c r="S222" i="87"/>
  <c r="R222" i="87"/>
  <c r="Q222" i="87"/>
  <c r="O222" i="87"/>
  <c r="N222" i="87"/>
  <c r="M222" i="87" s="1"/>
  <c r="U222" i="87" s="1"/>
  <c r="L222" i="87"/>
  <c r="K222" i="87"/>
  <c r="I222" i="87"/>
  <c r="AP218" i="87"/>
  <c r="AK218" i="87"/>
  <c r="BF218" i="87" s="1"/>
  <c r="AG218" i="87"/>
  <c r="BE218" i="87" s="1"/>
  <c r="AB218" i="87"/>
  <c r="BC218" i="87" s="1"/>
  <c r="W218" i="87"/>
  <c r="Y218" i="87" s="1"/>
  <c r="S218" i="87"/>
  <c r="R218" i="87"/>
  <c r="Q218" i="87"/>
  <c r="O218" i="87"/>
  <c r="N218" i="87"/>
  <c r="M218" i="87" s="1"/>
  <c r="U218" i="87" s="1"/>
  <c r="L218" i="87"/>
  <c r="K218" i="87"/>
  <c r="I218" i="87"/>
  <c r="W64" i="87"/>
  <c r="CH64" i="87" s="1"/>
  <c r="Q64" i="87"/>
  <c r="O64" i="87"/>
  <c r="N64" i="87"/>
  <c r="M64" i="87" s="1"/>
  <c r="U64" i="87" s="1"/>
  <c r="L64" i="87"/>
  <c r="K64" i="87"/>
  <c r="J64" i="87"/>
  <c r="I64" i="87"/>
  <c r="AG64" i="87"/>
  <c r="AI64" i="87" s="1"/>
  <c r="AP64" i="87"/>
  <c r="BG64" i="87" s="1"/>
  <c r="AB64" i="87"/>
  <c r="BC64" i="87" s="1"/>
  <c r="AK64" i="87"/>
  <c r="CH247" i="87"/>
  <c r="BV247" i="87"/>
  <c r="BI247" i="87"/>
  <c r="BH247" i="87"/>
  <c r="BG247" i="87"/>
  <c r="BF247" i="87"/>
  <c r="BE247" i="87"/>
  <c r="BD247" i="87"/>
  <c r="BC247" i="87"/>
  <c r="BB247" i="87"/>
  <c r="BA247" i="87"/>
  <c r="S247" i="87"/>
  <c r="R247" i="87"/>
  <c r="Q247" i="87"/>
  <c r="O247" i="87"/>
  <c r="N247" i="87"/>
  <c r="M247" i="87" s="1"/>
  <c r="L247" i="87"/>
  <c r="K247" i="87"/>
  <c r="J247" i="87"/>
  <c r="I247" i="87"/>
  <c r="L240" i="87"/>
  <c r="K240" i="87"/>
  <c r="AP240" i="87"/>
  <c r="BG240" i="87" s="1"/>
  <c r="AG240" i="87"/>
  <c r="BE240" i="87" s="1"/>
  <c r="AB240" i="87"/>
  <c r="BC240" i="87" s="1"/>
  <c r="W240" i="87"/>
  <c r="S240" i="87"/>
  <c r="R240" i="87"/>
  <c r="Q240" i="87"/>
  <c r="O240" i="87"/>
  <c r="N240" i="87"/>
  <c r="M240" i="87" s="1"/>
  <c r="U240" i="87" s="1"/>
  <c r="I240" i="87"/>
  <c r="BG246" i="87"/>
  <c r="BF246" i="87"/>
  <c r="BE246" i="87"/>
  <c r="BC246" i="87"/>
  <c r="BA246" i="87"/>
  <c r="CH246" i="87"/>
  <c r="S246" i="87"/>
  <c r="R246" i="87"/>
  <c r="Q246" i="87"/>
  <c r="O246" i="87"/>
  <c r="N246" i="87"/>
  <c r="M246" i="87" s="1"/>
  <c r="L246" i="87"/>
  <c r="K246" i="87"/>
  <c r="I246" i="87"/>
  <c r="BG756" i="87"/>
  <c r="BF756" i="87"/>
  <c r="BE756" i="87"/>
  <c r="BC756" i="87"/>
  <c r="BB756" i="87"/>
  <c r="BA756" i="87"/>
  <c r="BI756" i="87"/>
  <c r="BH756" i="87"/>
  <c r="BD756" i="87"/>
  <c r="CH756" i="87"/>
  <c r="S756" i="87"/>
  <c r="R756" i="87"/>
  <c r="Q756" i="87"/>
  <c r="O756" i="87"/>
  <c r="N756" i="87"/>
  <c r="M756" i="87" s="1"/>
  <c r="L756" i="87"/>
  <c r="K756" i="87"/>
  <c r="J756" i="87"/>
  <c r="I756" i="87"/>
  <c r="BG245" i="87"/>
  <c r="BF245" i="87"/>
  <c r="BE245" i="87"/>
  <c r="BC245" i="87"/>
  <c r="BB245" i="87"/>
  <c r="BA245" i="87"/>
  <c r="BI245" i="87"/>
  <c r="S245" i="87"/>
  <c r="R245" i="87"/>
  <c r="Q245" i="87"/>
  <c r="O245" i="87"/>
  <c r="N245" i="87"/>
  <c r="M245" i="87" s="1"/>
  <c r="L245" i="87"/>
  <c r="K245" i="87"/>
  <c r="I245" i="87"/>
  <c r="BG754" i="87"/>
  <c r="BF754" i="87"/>
  <c r="BE754" i="87"/>
  <c r="BC754" i="87"/>
  <c r="BA754" i="87"/>
  <c r="CH754" i="87"/>
  <c r="S754" i="87"/>
  <c r="R754" i="87"/>
  <c r="Q754" i="87"/>
  <c r="O754" i="87"/>
  <c r="N754" i="87"/>
  <c r="M754" i="87" s="1"/>
  <c r="L754" i="87"/>
  <c r="BD754" i="87"/>
  <c r="K754" i="87"/>
  <c r="J754" i="87"/>
  <c r="I754" i="87"/>
  <c r="BB754" i="87"/>
  <c r="BD245" i="87"/>
  <c r="BH245" i="87"/>
  <c r="BV245" i="87"/>
  <c r="CH245" i="87"/>
  <c r="BV756" i="87"/>
  <c r="CP756" i="87" s="1"/>
  <c r="BI246" i="87"/>
  <c r="BV246" i="87"/>
  <c r="BH754" i="87"/>
  <c r="BI754" i="87"/>
  <c r="BV754" i="87"/>
  <c r="BG244" i="87"/>
  <c r="BF244" i="87"/>
  <c r="BE244" i="87"/>
  <c r="BC244" i="87"/>
  <c r="BA244" i="87"/>
  <c r="BD244" i="87"/>
  <c r="CH244" i="87"/>
  <c r="S244" i="87"/>
  <c r="R244" i="87"/>
  <c r="Q244" i="87"/>
  <c r="O244" i="87"/>
  <c r="N244" i="87"/>
  <c r="M244" i="87" s="1"/>
  <c r="L244" i="87"/>
  <c r="K244" i="87"/>
  <c r="I244" i="87"/>
  <c r="BG243" i="87"/>
  <c r="BF243" i="87"/>
  <c r="BE243" i="87"/>
  <c r="BC243" i="87"/>
  <c r="BA243" i="87"/>
  <c r="BD243" i="87"/>
  <c r="BB243" i="87"/>
  <c r="CH243" i="87"/>
  <c r="S243" i="87"/>
  <c r="R243" i="87"/>
  <c r="Q243" i="87"/>
  <c r="O243" i="87"/>
  <c r="N243" i="87"/>
  <c r="M243" i="87" s="1"/>
  <c r="L243" i="87"/>
  <c r="K243" i="87"/>
  <c r="I243" i="87"/>
  <c r="BG752" i="87"/>
  <c r="BF752" i="87"/>
  <c r="BE752" i="87"/>
  <c r="BC752" i="87"/>
  <c r="BA752" i="87"/>
  <c r="S752" i="87"/>
  <c r="R752" i="87"/>
  <c r="Q752" i="87"/>
  <c r="O752" i="87"/>
  <c r="N752" i="87"/>
  <c r="M752" i="87" s="1"/>
  <c r="L752" i="87"/>
  <c r="K752" i="87"/>
  <c r="J752" i="87"/>
  <c r="I752" i="87"/>
  <c r="BG242" i="87"/>
  <c r="BF242" i="87"/>
  <c r="BE242" i="87"/>
  <c r="BC242" i="87"/>
  <c r="BB242" i="87"/>
  <c r="BA242" i="87"/>
  <c r="BD242" i="87"/>
  <c r="CH242" i="87"/>
  <c r="S242" i="87"/>
  <c r="R242" i="87"/>
  <c r="Q242" i="87"/>
  <c r="O242" i="87"/>
  <c r="N242" i="87"/>
  <c r="M242" i="87" s="1"/>
  <c r="L242" i="87"/>
  <c r="K242" i="87"/>
  <c r="I242" i="87"/>
  <c r="BH246" i="87"/>
  <c r="BB246" i="87"/>
  <c r="BD246" i="87"/>
  <c r="BB244" i="87"/>
  <c r="BV752" i="87"/>
  <c r="CH752" i="87"/>
  <c r="BI752" i="87"/>
  <c r="BH243" i="87"/>
  <c r="BH244" i="87"/>
  <c r="BI243" i="87"/>
  <c r="BI244" i="87"/>
  <c r="BV243" i="87"/>
  <c r="BV244" i="87"/>
  <c r="CC244" i="87" s="1"/>
  <c r="BH242" i="87"/>
  <c r="BI242" i="87"/>
  <c r="BV242" i="87"/>
  <c r="BD752" i="87"/>
  <c r="BB752" i="87"/>
  <c r="BH752" i="87"/>
  <c r="CH564" i="87"/>
  <c r="BV564" i="87"/>
  <c r="BI564" i="87"/>
  <c r="BH564" i="87"/>
  <c r="BG564" i="87"/>
  <c r="BF564" i="87"/>
  <c r="BE564" i="87"/>
  <c r="BD564" i="87"/>
  <c r="BC564" i="87"/>
  <c r="BB564" i="87"/>
  <c r="BA564" i="87"/>
  <c r="S564" i="87"/>
  <c r="R564" i="87"/>
  <c r="Q564" i="87"/>
  <c r="O564" i="87"/>
  <c r="N564" i="87"/>
  <c r="M564" i="87" s="1"/>
  <c r="U564" i="87" s="1"/>
  <c r="L564" i="87"/>
  <c r="K564" i="87"/>
  <c r="J564" i="87"/>
  <c r="I564" i="87"/>
  <c r="CH563" i="87"/>
  <c r="BV563" i="87"/>
  <c r="CC563" i="87" s="1"/>
  <c r="CO563" i="87" s="1"/>
  <c r="BI563" i="87"/>
  <c r="BH563" i="87"/>
  <c r="BG563" i="87"/>
  <c r="BF563" i="87"/>
  <c r="BE563" i="87"/>
  <c r="BD563" i="87"/>
  <c r="BC563" i="87"/>
  <c r="BB563" i="87"/>
  <c r="BA563" i="87"/>
  <c r="S563" i="87"/>
  <c r="R563" i="87"/>
  <c r="Q563" i="87"/>
  <c r="O563" i="87"/>
  <c r="N563" i="87"/>
  <c r="M563" i="87" s="1"/>
  <c r="U563" i="87" s="1"/>
  <c r="L563" i="87"/>
  <c r="K563" i="87"/>
  <c r="J563" i="87"/>
  <c r="I563" i="87"/>
  <c r="BG750" i="87"/>
  <c r="BF750" i="87"/>
  <c r="BE750" i="87"/>
  <c r="BC750" i="87"/>
  <c r="CH750" i="87"/>
  <c r="S750" i="87"/>
  <c r="R750" i="87"/>
  <c r="Q750" i="87"/>
  <c r="O750" i="87"/>
  <c r="N750" i="87"/>
  <c r="M750" i="87" s="1"/>
  <c r="L750" i="87"/>
  <c r="K750" i="87"/>
  <c r="I750" i="87"/>
  <c r="W237" i="87"/>
  <c r="BV237" i="87" s="1"/>
  <c r="S237" i="87"/>
  <c r="R237" i="87"/>
  <c r="Q237" i="87"/>
  <c r="O237" i="87"/>
  <c r="N237" i="87"/>
  <c r="M237" i="87" s="1"/>
  <c r="U237" i="87" s="1"/>
  <c r="L237" i="87"/>
  <c r="K237" i="87"/>
  <c r="I237" i="87"/>
  <c r="AP231" i="87"/>
  <c r="BG231" i="87" s="1"/>
  <c r="AK231" i="87"/>
  <c r="AN231" i="87" s="1"/>
  <c r="AG231" i="87"/>
  <c r="AB231" i="87"/>
  <c r="W231" i="87"/>
  <c r="BA231" i="87" s="1"/>
  <c r="S231" i="87"/>
  <c r="R231" i="87"/>
  <c r="Q231" i="87"/>
  <c r="O231" i="87"/>
  <c r="N231" i="87"/>
  <c r="M231" i="87" s="1"/>
  <c r="U231" i="87" s="1"/>
  <c r="L231" i="87"/>
  <c r="K231" i="87"/>
  <c r="I231" i="87"/>
  <c r="AP197" i="87"/>
  <c r="BG197" i="87" s="1"/>
  <c r="AK197" i="87"/>
  <c r="AG197" i="87"/>
  <c r="W197" i="87"/>
  <c r="CH197" i="87" s="1"/>
  <c r="S197" i="87"/>
  <c r="R197" i="87"/>
  <c r="Q197" i="87"/>
  <c r="O197" i="87"/>
  <c r="N197" i="87"/>
  <c r="M197" i="87" s="1"/>
  <c r="U197" i="87" s="1"/>
  <c r="L197" i="87"/>
  <c r="K197" i="87"/>
  <c r="I197" i="87"/>
  <c r="AP239" i="87"/>
  <c r="BG239" i="87" s="1"/>
  <c r="AK239" i="87"/>
  <c r="AN239" i="87" s="1"/>
  <c r="AG239" i="87"/>
  <c r="W239" i="87"/>
  <c r="S239" i="87"/>
  <c r="R239" i="87"/>
  <c r="Q239" i="87"/>
  <c r="O239" i="87"/>
  <c r="N239" i="87"/>
  <c r="M239" i="87" s="1"/>
  <c r="U239" i="87" s="1"/>
  <c r="L239" i="87"/>
  <c r="K239" i="87"/>
  <c r="I239" i="87"/>
  <c r="AP238" i="87"/>
  <c r="AR238" i="87" s="1"/>
  <c r="AK238" i="87"/>
  <c r="AG238" i="87"/>
  <c r="AI238" i="87" s="1"/>
  <c r="AB238" i="87"/>
  <c r="BC238" i="87" s="1"/>
  <c r="W238" i="87"/>
  <c r="S238" i="87"/>
  <c r="R238" i="87"/>
  <c r="Q238" i="87"/>
  <c r="O238" i="87"/>
  <c r="N238" i="87"/>
  <c r="M238" i="87" s="1"/>
  <c r="U238" i="87" s="1"/>
  <c r="L238" i="87"/>
  <c r="K238" i="87"/>
  <c r="I238" i="87"/>
  <c r="BG241" i="87"/>
  <c r="BF241" i="87"/>
  <c r="BE241" i="87"/>
  <c r="BC241" i="87"/>
  <c r="CH241" i="87"/>
  <c r="S241" i="87"/>
  <c r="R241" i="87"/>
  <c r="Q241" i="87"/>
  <c r="O241" i="87"/>
  <c r="N241" i="87"/>
  <c r="M241" i="87" s="1"/>
  <c r="L241" i="87"/>
  <c r="K241" i="87"/>
  <c r="I241" i="87"/>
  <c r="BI750" i="87"/>
  <c r="BI241" i="87"/>
  <c r="BA750" i="87"/>
  <c r="BA241" i="87"/>
  <c r="BV750" i="87"/>
  <c r="BH241" i="87"/>
  <c r="BV241" i="87"/>
  <c r="BH750" i="87"/>
  <c r="BB750" i="87"/>
  <c r="BD241" i="87"/>
  <c r="BB241" i="87"/>
  <c r="BD750" i="87"/>
  <c r="AP237" i="87"/>
  <c r="BG237" i="87" s="1"/>
  <c r="AG237" i="87"/>
  <c r="BE237" i="87" s="1"/>
  <c r="AB237" i="87"/>
  <c r="BC237" i="87" s="1"/>
  <c r="AK237" i="87"/>
  <c r="AB239" i="87"/>
  <c r="W214" i="87"/>
  <c r="S214" i="87"/>
  <c r="R214" i="87"/>
  <c r="Q214" i="87"/>
  <c r="O214" i="87"/>
  <c r="N214" i="87"/>
  <c r="M214" i="87" s="1"/>
  <c r="U214" i="87" s="1"/>
  <c r="L214" i="87"/>
  <c r="K214" i="87"/>
  <c r="I214" i="87"/>
  <c r="AP214" i="87"/>
  <c r="AG214" i="87"/>
  <c r="AB214" i="87"/>
  <c r="BC214" i="87" s="1"/>
  <c r="AK214" i="87"/>
  <c r="AN214" i="87" s="1"/>
  <c r="U187" i="87"/>
  <c r="U184" i="87"/>
  <c r="AB533" i="87"/>
  <c r="BC533" i="87" s="1"/>
  <c r="BN533" i="87" s="1"/>
  <c r="W533" i="87"/>
  <c r="CH533" i="87" s="1"/>
  <c r="L533" i="87"/>
  <c r="K533" i="87"/>
  <c r="J533" i="87"/>
  <c r="I533" i="87"/>
  <c r="AP533" i="87"/>
  <c r="BG533" i="87" s="1"/>
  <c r="AG533" i="87"/>
  <c r="AI533" i="87" s="1"/>
  <c r="AK533" i="87"/>
  <c r="Q546" i="87"/>
  <c r="O546" i="87"/>
  <c r="L546" i="87"/>
  <c r="K546" i="87"/>
  <c r="J546" i="87"/>
  <c r="I546" i="87"/>
  <c r="AK546" i="87"/>
  <c r="W546" i="87"/>
  <c r="CH546" i="87" s="1"/>
  <c r="AG546" i="87"/>
  <c r="BE546" i="87" s="1"/>
  <c r="BP546" i="87" s="1"/>
  <c r="AP546" i="87"/>
  <c r="BG546" i="87" s="1"/>
  <c r="BG142" i="87"/>
  <c r="BF142" i="87"/>
  <c r="BE142" i="87"/>
  <c r="BC142" i="87"/>
  <c r="BA142" i="87"/>
  <c r="BJ142" i="87" s="1"/>
  <c r="CH142" i="87"/>
  <c r="L142" i="87"/>
  <c r="K142" i="87"/>
  <c r="J142" i="87"/>
  <c r="I142" i="87"/>
  <c r="BD142" i="87"/>
  <c r="BB142" i="87"/>
  <c r="BH142" i="87"/>
  <c r="BI142" i="87"/>
  <c r="BV142" i="87"/>
  <c r="AP208" i="87"/>
  <c r="AK208" i="87"/>
  <c r="BF208" i="87" s="1"/>
  <c r="AG208" i="87"/>
  <c r="AI208" i="87" s="1"/>
  <c r="AB208" i="87"/>
  <c r="AD208" i="87" s="1"/>
  <c r="W208" i="87"/>
  <c r="AW208" i="87" s="1"/>
  <c r="S208" i="87"/>
  <c r="R208" i="87"/>
  <c r="Q208" i="87"/>
  <c r="O208" i="87"/>
  <c r="N208" i="87"/>
  <c r="M208" i="87" s="1"/>
  <c r="U208" i="87" s="1"/>
  <c r="L208" i="87"/>
  <c r="K208" i="87"/>
  <c r="I208" i="87"/>
  <c r="K589" i="87"/>
  <c r="I589" i="87"/>
  <c r="K588" i="87"/>
  <c r="I588" i="87"/>
  <c r="K587" i="87"/>
  <c r="I587" i="87"/>
  <c r="K748" i="87"/>
  <c r="J748" i="87"/>
  <c r="I748" i="87"/>
  <c r="K717" i="87"/>
  <c r="J717" i="87"/>
  <c r="I717" i="87"/>
  <c r="K716" i="87"/>
  <c r="J716" i="87"/>
  <c r="I716" i="87"/>
  <c r="K715" i="87"/>
  <c r="J715" i="87"/>
  <c r="I715" i="87"/>
  <c r="K714" i="87"/>
  <c r="J714" i="87"/>
  <c r="I714" i="87"/>
  <c r="K713" i="87"/>
  <c r="J713" i="87"/>
  <c r="I713" i="87"/>
  <c r="K712" i="87"/>
  <c r="J712" i="87"/>
  <c r="I712" i="87"/>
  <c r="K711" i="87"/>
  <c r="J711" i="87"/>
  <c r="I711" i="87"/>
  <c r="K586" i="87"/>
  <c r="I586" i="87"/>
  <c r="K710" i="87"/>
  <c r="J710" i="87"/>
  <c r="I710" i="87"/>
  <c r="K585" i="87"/>
  <c r="I585" i="87"/>
  <c r="K709" i="87"/>
  <c r="J709" i="87"/>
  <c r="I709" i="87"/>
  <c r="K708" i="87"/>
  <c r="J708" i="87"/>
  <c r="I708" i="87"/>
  <c r="K707" i="87"/>
  <c r="J707" i="87"/>
  <c r="I707" i="87"/>
  <c r="K706" i="87"/>
  <c r="J706" i="87"/>
  <c r="I706" i="87"/>
  <c r="K705" i="87"/>
  <c r="J705" i="87"/>
  <c r="I705" i="87"/>
  <c r="K704" i="87"/>
  <c r="J704" i="87"/>
  <c r="I704" i="87"/>
  <c r="K703" i="87"/>
  <c r="J703" i="87"/>
  <c r="I703" i="87"/>
  <c r="K702" i="87"/>
  <c r="J702" i="87"/>
  <c r="I702" i="87"/>
  <c r="K701" i="87"/>
  <c r="J701" i="87"/>
  <c r="I701" i="87"/>
  <c r="K700" i="87"/>
  <c r="J700" i="87"/>
  <c r="I700" i="87"/>
  <c r="K699" i="87"/>
  <c r="J699" i="87"/>
  <c r="I699" i="87"/>
  <c r="K698" i="87"/>
  <c r="J698" i="87"/>
  <c r="I698" i="87"/>
  <c r="K697" i="87"/>
  <c r="J697" i="87"/>
  <c r="I697" i="87"/>
  <c r="K584" i="87"/>
  <c r="J584" i="87"/>
  <c r="I584" i="87"/>
  <c r="K583" i="87"/>
  <c r="J583" i="87"/>
  <c r="I583" i="87"/>
  <c r="K696" i="87"/>
  <c r="J696" i="87"/>
  <c r="I696" i="87"/>
  <c r="K582" i="87"/>
  <c r="J582" i="87"/>
  <c r="I582" i="87"/>
  <c r="K581" i="87"/>
  <c r="J581" i="87"/>
  <c r="I581" i="87"/>
  <c r="K695" i="87"/>
  <c r="J695" i="87"/>
  <c r="I695" i="87"/>
  <c r="K694" i="87"/>
  <c r="J694" i="87"/>
  <c r="I694" i="87"/>
  <c r="K580" i="87"/>
  <c r="J580" i="87"/>
  <c r="I580" i="87"/>
  <c r="K579" i="87"/>
  <c r="J579" i="87"/>
  <c r="I579" i="87"/>
  <c r="K578" i="87"/>
  <c r="J578" i="87"/>
  <c r="I578" i="87"/>
  <c r="K577" i="87"/>
  <c r="J577" i="87"/>
  <c r="K576" i="87"/>
  <c r="J576" i="87"/>
  <c r="K575" i="87"/>
  <c r="J575" i="87"/>
  <c r="K693" i="87"/>
  <c r="J693" i="87"/>
  <c r="I693" i="87"/>
  <c r="K574" i="87"/>
  <c r="J574" i="87"/>
  <c r="I574" i="87"/>
  <c r="K692" i="87"/>
  <c r="J692" i="87"/>
  <c r="I692" i="87"/>
  <c r="K691" i="87"/>
  <c r="J691" i="87"/>
  <c r="I691" i="87"/>
  <c r="K573" i="87"/>
  <c r="J573" i="87"/>
  <c r="I573" i="87"/>
  <c r="K572" i="87"/>
  <c r="J572" i="87"/>
  <c r="I572" i="87"/>
  <c r="K571" i="87"/>
  <c r="J571" i="87"/>
  <c r="I571" i="87"/>
  <c r="K570" i="87"/>
  <c r="J570" i="87"/>
  <c r="I570" i="87"/>
  <c r="K569" i="87"/>
  <c r="J569" i="87"/>
  <c r="I569" i="87"/>
  <c r="K568" i="87"/>
  <c r="J568" i="87"/>
  <c r="I568" i="87"/>
  <c r="K690" i="87"/>
  <c r="J690" i="87"/>
  <c r="I690" i="87"/>
  <c r="K689" i="87"/>
  <c r="J689" i="87"/>
  <c r="I689" i="87"/>
  <c r="K688" i="87"/>
  <c r="J688" i="87"/>
  <c r="I688" i="87"/>
  <c r="K687" i="87"/>
  <c r="J687" i="87"/>
  <c r="I687" i="87"/>
  <c r="K567" i="87"/>
  <c r="J567" i="87"/>
  <c r="I567" i="87"/>
  <c r="K566" i="87"/>
  <c r="J566" i="87"/>
  <c r="I566" i="87"/>
  <c r="K565" i="87"/>
  <c r="J565" i="87"/>
  <c r="I565" i="87"/>
  <c r="K562" i="87"/>
  <c r="J562" i="87"/>
  <c r="I562" i="87"/>
  <c r="K560" i="87"/>
  <c r="J560" i="87"/>
  <c r="I560" i="87"/>
  <c r="K559" i="87"/>
  <c r="J559" i="87"/>
  <c r="I559" i="87"/>
  <c r="K558" i="87"/>
  <c r="J558" i="87"/>
  <c r="I558" i="87"/>
  <c r="K556" i="87"/>
  <c r="J556" i="87"/>
  <c r="I556" i="87"/>
  <c r="K746" i="87"/>
  <c r="J746" i="87"/>
  <c r="I746" i="87"/>
  <c r="K554" i="87"/>
  <c r="J554" i="87"/>
  <c r="I554" i="87"/>
  <c r="K553" i="87"/>
  <c r="J553" i="87"/>
  <c r="I553" i="87"/>
  <c r="K552" i="87"/>
  <c r="J552" i="87"/>
  <c r="I552" i="87"/>
  <c r="K551" i="87"/>
  <c r="J551" i="87"/>
  <c r="I551" i="87"/>
  <c r="K550" i="87"/>
  <c r="J550" i="87"/>
  <c r="I550" i="87"/>
  <c r="K549" i="87"/>
  <c r="J549" i="87"/>
  <c r="I549" i="87"/>
  <c r="K548" i="87"/>
  <c r="J548" i="87"/>
  <c r="I548" i="87"/>
  <c r="K547" i="87"/>
  <c r="J547" i="87"/>
  <c r="I547" i="87"/>
  <c r="K545" i="87"/>
  <c r="J545" i="87"/>
  <c r="I545" i="87"/>
  <c r="K544" i="87"/>
  <c r="J544" i="87"/>
  <c r="I544" i="87"/>
  <c r="K543" i="87"/>
  <c r="J543" i="87"/>
  <c r="I543" i="87"/>
  <c r="K542" i="87"/>
  <c r="J542" i="87"/>
  <c r="I542" i="87"/>
  <c r="K541" i="87"/>
  <c r="J541" i="87"/>
  <c r="I541" i="87"/>
  <c r="K540" i="87"/>
  <c r="J540" i="87"/>
  <c r="I540" i="87"/>
  <c r="K539" i="87"/>
  <c r="J539" i="87"/>
  <c r="I539" i="87"/>
  <c r="K538" i="87"/>
  <c r="J538" i="87"/>
  <c r="I538" i="87"/>
  <c r="K537" i="87"/>
  <c r="J537" i="87"/>
  <c r="I537" i="87"/>
  <c r="K536" i="87"/>
  <c r="J536" i="87"/>
  <c r="I536" i="87"/>
  <c r="K535" i="87"/>
  <c r="J535" i="87"/>
  <c r="I535" i="87"/>
  <c r="K534" i="87"/>
  <c r="J534" i="87"/>
  <c r="I534" i="87"/>
  <c r="K532" i="87"/>
  <c r="J532" i="87"/>
  <c r="I532" i="87"/>
  <c r="K531" i="87"/>
  <c r="J531" i="87"/>
  <c r="I531" i="87"/>
  <c r="K529" i="87"/>
  <c r="J529" i="87"/>
  <c r="I529" i="87"/>
  <c r="K528" i="87"/>
  <c r="J528" i="87"/>
  <c r="I528" i="87"/>
  <c r="K527" i="87"/>
  <c r="J527" i="87"/>
  <c r="I527" i="87"/>
  <c r="K526" i="87"/>
  <c r="J526" i="87"/>
  <c r="I526" i="87"/>
  <c r="K525" i="87"/>
  <c r="J525" i="87"/>
  <c r="I525" i="87"/>
  <c r="K524" i="87"/>
  <c r="J524" i="87"/>
  <c r="I524" i="87"/>
  <c r="K522" i="87"/>
  <c r="J522" i="87"/>
  <c r="I522" i="87"/>
  <c r="K521" i="87"/>
  <c r="J521" i="87"/>
  <c r="I521" i="87"/>
  <c r="K519" i="87"/>
  <c r="J519" i="87"/>
  <c r="I519" i="87"/>
  <c r="K518" i="87"/>
  <c r="J518" i="87"/>
  <c r="I518" i="87"/>
  <c r="K517" i="87"/>
  <c r="J517" i="87"/>
  <c r="I517" i="87"/>
  <c r="K516" i="87"/>
  <c r="J516" i="87"/>
  <c r="I516" i="87"/>
  <c r="K515" i="87"/>
  <c r="J515" i="87"/>
  <c r="I515" i="87"/>
  <c r="K513" i="87"/>
  <c r="J513" i="87"/>
  <c r="I513" i="87"/>
  <c r="K512" i="87"/>
  <c r="J512" i="87"/>
  <c r="I512" i="87"/>
  <c r="K511" i="87"/>
  <c r="J511" i="87"/>
  <c r="I511" i="87"/>
  <c r="K506" i="87"/>
  <c r="J506" i="87"/>
  <c r="I506" i="87"/>
  <c r="K505" i="87"/>
  <c r="J505" i="87"/>
  <c r="I505" i="87"/>
  <c r="K504" i="87"/>
  <c r="J504" i="87"/>
  <c r="I504" i="87"/>
  <c r="K502" i="87"/>
  <c r="J502" i="87"/>
  <c r="I502" i="87"/>
  <c r="K499" i="87"/>
  <c r="J499" i="87"/>
  <c r="I499" i="87"/>
  <c r="K498" i="87"/>
  <c r="J498" i="87"/>
  <c r="I498" i="87"/>
  <c r="K495" i="87"/>
  <c r="J495" i="87"/>
  <c r="I495" i="87"/>
  <c r="K494" i="87"/>
  <c r="J494" i="87"/>
  <c r="I494" i="87"/>
  <c r="K492" i="87"/>
  <c r="J492" i="87"/>
  <c r="I492" i="87"/>
  <c r="K490" i="87"/>
  <c r="J490" i="87"/>
  <c r="I490" i="87"/>
  <c r="K489" i="87"/>
  <c r="J489" i="87"/>
  <c r="I489" i="87"/>
  <c r="K487" i="87"/>
  <c r="J487" i="87"/>
  <c r="I487" i="87"/>
  <c r="K486" i="87"/>
  <c r="J486" i="87"/>
  <c r="I486" i="87"/>
  <c r="K485" i="87"/>
  <c r="J485" i="87"/>
  <c r="I485" i="87"/>
  <c r="K484" i="87"/>
  <c r="J484" i="87"/>
  <c r="I484" i="87"/>
  <c r="K483" i="87"/>
  <c r="J483" i="87"/>
  <c r="I483" i="87"/>
  <c r="K482" i="87"/>
  <c r="J482" i="87"/>
  <c r="I482" i="87"/>
  <c r="K481" i="87"/>
  <c r="J481" i="87"/>
  <c r="I481" i="87"/>
  <c r="K509" i="87"/>
  <c r="J509" i="87"/>
  <c r="I509" i="87"/>
  <c r="K508" i="87"/>
  <c r="J508" i="87"/>
  <c r="I508" i="87"/>
  <c r="K480" i="87"/>
  <c r="J480" i="87"/>
  <c r="I480" i="87"/>
  <c r="K479" i="87"/>
  <c r="J479" i="87"/>
  <c r="I479" i="87"/>
  <c r="K478" i="87"/>
  <c r="J478" i="87"/>
  <c r="I478" i="87"/>
  <c r="K477" i="87"/>
  <c r="J477" i="87"/>
  <c r="I477" i="87"/>
  <c r="K476" i="87"/>
  <c r="J476" i="87"/>
  <c r="I476" i="87"/>
  <c r="K475" i="87"/>
  <c r="J475" i="87"/>
  <c r="I475" i="87"/>
  <c r="K474" i="87"/>
  <c r="J474" i="87"/>
  <c r="I474" i="87"/>
  <c r="K473" i="87"/>
  <c r="J473" i="87"/>
  <c r="I473" i="87"/>
  <c r="K472" i="87"/>
  <c r="J472" i="87"/>
  <c r="I472" i="87"/>
  <c r="K471" i="87"/>
  <c r="J471" i="87"/>
  <c r="I471" i="87"/>
  <c r="K470" i="87"/>
  <c r="J470" i="87"/>
  <c r="I470" i="87"/>
  <c r="K469" i="87"/>
  <c r="J469" i="87"/>
  <c r="I469" i="87"/>
  <c r="K468" i="87"/>
  <c r="J468" i="87"/>
  <c r="I468" i="87"/>
  <c r="K467" i="87"/>
  <c r="J467" i="87"/>
  <c r="I467" i="87"/>
  <c r="K466" i="87"/>
  <c r="J466" i="87"/>
  <c r="I466" i="87"/>
  <c r="K465" i="87"/>
  <c r="J465" i="87"/>
  <c r="I465" i="87"/>
  <c r="K464" i="87"/>
  <c r="J464" i="87"/>
  <c r="I464" i="87"/>
  <c r="K463" i="87"/>
  <c r="J463" i="87"/>
  <c r="I463" i="87"/>
  <c r="K462" i="87"/>
  <c r="J462" i="87"/>
  <c r="I462" i="87"/>
  <c r="K461" i="87"/>
  <c r="J461" i="87"/>
  <c r="I461" i="87"/>
  <c r="K460" i="87"/>
  <c r="J460" i="87"/>
  <c r="I460" i="87"/>
  <c r="K458" i="87"/>
  <c r="J458" i="87"/>
  <c r="I458" i="87"/>
  <c r="K457" i="87"/>
  <c r="J457" i="87"/>
  <c r="I457" i="87"/>
  <c r="K455" i="87"/>
  <c r="J455" i="87"/>
  <c r="K454" i="87"/>
  <c r="J454" i="87"/>
  <c r="I454" i="87"/>
  <c r="K453" i="87"/>
  <c r="J453" i="87"/>
  <c r="I453" i="87"/>
  <c r="K452" i="87"/>
  <c r="J452" i="87"/>
  <c r="K451" i="87"/>
  <c r="J451" i="87"/>
  <c r="I451" i="87"/>
  <c r="K450" i="87"/>
  <c r="J450" i="87"/>
  <c r="I450" i="87"/>
  <c r="K449" i="87"/>
  <c r="J449" i="87"/>
  <c r="I449" i="87"/>
  <c r="K448" i="87"/>
  <c r="J448" i="87"/>
  <c r="I448" i="87"/>
  <c r="K446" i="87"/>
  <c r="J446" i="87"/>
  <c r="I446" i="87"/>
  <c r="K445" i="87"/>
  <c r="J445" i="87"/>
  <c r="I445" i="87"/>
  <c r="K444" i="87"/>
  <c r="J444" i="87"/>
  <c r="I444" i="87"/>
  <c r="K443" i="87"/>
  <c r="J443" i="87"/>
  <c r="I443" i="87"/>
  <c r="K440" i="87"/>
  <c r="J440" i="87"/>
  <c r="I440" i="87"/>
  <c r="K438" i="87"/>
  <c r="J438" i="87"/>
  <c r="I438" i="87"/>
  <c r="K437" i="87"/>
  <c r="J437" i="87"/>
  <c r="I437" i="87"/>
  <c r="K436" i="87"/>
  <c r="J436" i="87"/>
  <c r="I436" i="87"/>
  <c r="K435" i="87"/>
  <c r="J435" i="87"/>
  <c r="I435" i="87"/>
  <c r="K434" i="87"/>
  <c r="J434" i="87"/>
  <c r="I434" i="87"/>
  <c r="K433" i="87"/>
  <c r="J433" i="87"/>
  <c r="I433" i="87"/>
  <c r="K685" i="87"/>
  <c r="J685" i="87"/>
  <c r="I685" i="87"/>
  <c r="K432" i="87"/>
  <c r="J432" i="87"/>
  <c r="I432" i="87"/>
  <c r="K431" i="87"/>
  <c r="J431" i="87"/>
  <c r="I431" i="87"/>
  <c r="K430" i="87"/>
  <c r="J430" i="87"/>
  <c r="I430" i="87"/>
  <c r="K429" i="87"/>
  <c r="J429" i="87"/>
  <c r="I429" i="87"/>
  <c r="K428" i="87"/>
  <c r="J428" i="87"/>
  <c r="I428" i="87"/>
  <c r="K684" i="87"/>
  <c r="J684" i="87"/>
  <c r="I684" i="87"/>
  <c r="K683" i="87"/>
  <c r="J683" i="87"/>
  <c r="I683" i="87"/>
  <c r="K427" i="87"/>
  <c r="J427" i="87"/>
  <c r="I427" i="87"/>
  <c r="K426" i="87"/>
  <c r="J426" i="87"/>
  <c r="I426" i="87"/>
  <c r="K425" i="87"/>
  <c r="J425" i="87"/>
  <c r="I425" i="87"/>
  <c r="K424" i="87"/>
  <c r="J424" i="87"/>
  <c r="I424" i="87"/>
  <c r="K744" i="87"/>
  <c r="J744" i="87"/>
  <c r="I744" i="87"/>
  <c r="K743" i="87"/>
  <c r="J743" i="87"/>
  <c r="I743" i="87"/>
  <c r="K422" i="87"/>
  <c r="J422" i="87"/>
  <c r="I422" i="87"/>
  <c r="K421" i="87"/>
  <c r="J421" i="87"/>
  <c r="I421" i="87"/>
  <c r="K420" i="87"/>
  <c r="J420" i="87"/>
  <c r="I420" i="87"/>
  <c r="K419" i="87"/>
  <c r="J419" i="87"/>
  <c r="I419" i="87"/>
  <c r="K418" i="87"/>
  <c r="J418" i="87"/>
  <c r="I418" i="87"/>
  <c r="K417" i="87"/>
  <c r="J417" i="87"/>
  <c r="I417" i="87"/>
  <c r="K416" i="87"/>
  <c r="J416" i="87"/>
  <c r="I416" i="87"/>
  <c r="K415" i="87"/>
  <c r="J415" i="87"/>
  <c r="I415" i="87"/>
  <c r="K414" i="87"/>
  <c r="J414" i="87"/>
  <c r="I414" i="87"/>
  <c r="K413" i="87"/>
  <c r="J413" i="87"/>
  <c r="I413" i="87"/>
  <c r="K412" i="87"/>
  <c r="J412" i="87"/>
  <c r="I412" i="87"/>
  <c r="K411" i="87"/>
  <c r="J411" i="87"/>
  <c r="I411" i="87"/>
  <c r="K410" i="87"/>
  <c r="J410" i="87"/>
  <c r="I410" i="87"/>
  <c r="K409" i="87"/>
  <c r="J409" i="87"/>
  <c r="I409" i="87"/>
  <c r="K407" i="87"/>
  <c r="J407" i="87"/>
  <c r="I407" i="87"/>
  <c r="K405" i="87"/>
  <c r="J405" i="87"/>
  <c r="I405" i="87"/>
  <c r="K404" i="87"/>
  <c r="J404" i="87"/>
  <c r="I404" i="87"/>
  <c r="K403" i="87"/>
  <c r="J403" i="87"/>
  <c r="I403" i="87"/>
  <c r="K400" i="87"/>
  <c r="J400" i="87"/>
  <c r="K399" i="87"/>
  <c r="J399" i="87"/>
  <c r="K398" i="87"/>
  <c r="J398" i="87"/>
  <c r="I398" i="87"/>
  <c r="K397" i="87"/>
  <c r="J397" i="87"/>
  <c r="K396" i="87"/>
  <c r="J396" i="87"/>
  <c r="I396" i="87"/>
  <c r="K395" i="87"/>
  <c r="J395" i="87"/>
  <c r="K394" i="87"/>
  <c r="J394" i="87"/>
  <c r="I394" i="87"/>
  <c r="K393" i="87"/>
  <c r="J393" i="87"/>
  <c r="K392" i="87"/>
  <c r="J392" i="87"/>
  <c r="I392" i="87"/>
  <c r="K391" i="87"/>
  <c r="J391" i="87"/>
  <c r="I391" i="87"/>
  <c r="K390" i="87"/>
  <c r="J390" i="87"/>
  <c r="I390" i="87"/>
  <c r="K389" i="87"/>
  <c r="J389" i="87"/>
  <c r="I389" i="87"/>
  <c r="K388" i="87"/>
  <c r="J388" i="87"/>
  <c r="I388" i="87"/>
  <c r="K387" i="87"/>
  <c r="J387" i="87"/>
  <c r="I387" i="87"/>
  <c r="K386" i="87"/>
  <c r="J386" i="87"/>
  <c r="I386" i="87"/>
  <c r="K385" i="87"/>
  <c r="J385" i="87"/>
  <c r="I385" i="87"/>
  <c r="K384" i="87"/>
  <c r="J384" i="87"/>
  <c r="I384" i="87"/>
  <c r="K383" i="87"/>
  <c r="J383" i="87"/>
  <c r="I383" i="87"/>
  <c r="K382" i="87"/>
  <c r="J382" i="87"/>
  <c r="I382" i="87"/>
  <c r="K381" i="87"/>
  <c r="J381" i="87"/>
  <c r="I381" i="87"/>
  <c r="K380" i="87"/>
  <c r="J380" i="87"/>
  <c r="I380" i="87"/>
  <c r="K379" i="87"/>
  <c r="J379" i="87"/>
  <c r="I379" i="87"/>
  <c r="K377" i="87"/>
  <c r="J377" i="87"/>
  <c r="I377" i="87"/>
  <c r="K376" i="87"/>
  <c r="J376" i="87"/>
  <c r="I376" i="87"/>
  <c r="K375" i="87"/>
  <c r="J375" i="87"/>
  <c r="I375" i="87"/>
  <c r="K374" i="87"/>
  <c r="J374" i="87"/>
  <c r="I374" i="87"/>
  <c r="K373" i="87"/>
  <c r="J373" i="87"/>
  <c r="I373" i="87"/>
  <c r="K372" i="87"/>
  <c r="J372" i="87"/>
  <c r="I372" i="87"/>
  <c r="K371" i="87"/>
  <c r="J371" i="87"/>
  <c r="I371" i="87"/>
  <c r="K370" i="87"/>
  <c r="J370" i="87"/>
  <c r="I370" i="87"/>
  <c r="K368" i="87"/>
  <c r="J368" i="87"/>
  <c r="I368" i="87"/>
  <c r="K367" i="87"/>
  <c r="J367" i="87"/>
  <c r="I367" i="87"/>
  <c r="K366" i="87"/>
  <c r="J366" i="87"/>
  <c r="I366" i="87"/>
  <c r="K365" i="87"/>
  <c r="J365" i="87"/>
  <c r="I365" i="87"/>
  <c r="K364" i="87"/>
  <c r="J364" i="87"/>
  <c r="I364" i="87"/>
  <c r="K363" i="87"/>
  <c r="J363" i="87"/>
  <c r="I363" i="87"/>
  <c r="K362" i="87"/>
  <c r="J362" i="87"/>
  <c r="I362" i="87"/>
  <c r="K361" i="87"/>
  <c r="J361" i="87"/>
  <c r="I361" i="87"/>
  <c r="K360" i="87"/>
  <c r="J360" i="87"/>
  <c r="I360" i="87"/>
  <c r="K359" i="87"/>
  <c r="J359" i="87"/>
  <c r="I359" i="87"/>
  <c r="K358" i="87"/>
  <c r="J358" i="87"/>
  <c r="I358" i="87"/>
  <c r="K357" i="87"/>
  <c r="J357" i="87"/>
  <c r="I357" i="87"/>
  <c r="K356" i="87"/>
  <c r="J356" i="87"/>
  <c r="I356" i="87"/>
  <c r="K355" i="87"/>
  <c r="J355" i="87"/>
  <c r="I355" i="87"/>
  <c r="K354" i="87"/>
  <c r="J354" i="87"/>
  <c r="I354" i="87"/>
  <c r="K353" i="87"/>
  <c r="J353" i="87"/>
  <c r="I353" i="87"/>
  <c r="K352" i="87"/>
  <c r="J352" i="87"/>
  <c r="I352" i="87"/>
  <c r="K351" i="87"/>
  <c r="J351" i="87"/>
  <c r="I351" i="87"/>
  <c r="K350" i="87"/>
  <c r="J350" i="87"/>
  <c r="I350" i="87"/>
  <c r="K349" i="87"/>
  <c r="J349" i="87"/>
  <c r="I349" i="87"/>
  <c r="K348" i="87"/>
  <c r="J348" i="87"/>
  <c r="I348" i="87"/>
  <c r="K347" i="87"/>
  <c r="J347" i="87"/>
  <c r="I347" i="87"/>
  <c r="K346" i="87"/>
  <c r="J346" i="87"/>
  <c r="I346" i="87"/>
  <c r="K345" i="87"/>
  <c r="J345" i="87"/>
  <c r="I345" i="87"/>
  <c r="K344" i="87"/>
  <c r="J344" i="87"/>
  <c r="I344" i="87"/>
  <c r="K343" i="87"/>
  <c r="J343" i="87"/>
  <c r="I343" i="87"/>
  <c r="K342" i="87"/>
  <c r="J342" i="87"/>
  <c r="I342" i="87"/>
  <c r="K340" i="87"/>
  <c r="J340" i="87"/>
  <c r="I340" i="87"/>
  <c r="K338" i="87"/>
  <c r="J338" i="87"/>
  <c r="I338" i="87"/>
  <c r="K337" i="87"/>
  <c r="J337" i="87"/>
  <c r="I337" i="87"/>
  <c r="K336" i="87"/>
  <c r="J336" i="87"/>
  <c r="I336" i="87"/>
  <c r="K334" i="87"/>
  <c r="J334" i="87"/>
  <c r="I334" i="87"/>
  <c r="K333" i="87"/>
  <c r="J333" i="87"/>
  <c r="K332" i="87"/>
  <c r="J332" i="87"/>
  <c r="K331" i="87"/>
  <c r="J331" i="87"/>
  <c r="K330" i="87"/>
  <c r="J330" i="87"/>
  <c r="I330" i="87"/>
  <c r="K329" i="87"/>
  <c r="J329" i="87"/>
  <c r="I329" i="87"/>
  <c r="K328" i="87"/>
  <c r="J328" i="87"/>
  <c r="I328" i="87"/>
  <c r="K327" i="87"/>
  <c r="J327" i="87"/>
  <c r="I327" i="87"/>
  <c r="K324" i="87"/>
  <c r="J324" i="87"/>
  <c r="I324" i="87"/>
  <c r="K323" i="87"/>
  <c r="J323" i="87"/>
  <c r="I323" i="87"/>
  <c r="K322" i="87"/>
  <c r="J322" i="87"/>
  <c r="I322" i="87"/>
  <c r="K321" i="87"/>
  <c r="J321" i="87"/>
  <c r="I321" i="87"/>
  <c r="K319" i="87"/>
  <c r="J319" i="87"/>
  <c r="I319" i="87"/>
  <c r="K318" i="87"/>
  <c r="J318" i="87"/>
  <c r="I318" i="87"/>
  <c r="K317" i="87"/>
  <c r="J317" i="87"/>
  <c r="I317" i="87"/>
  <c r="K316" i="87"/>
  <c r="J316" i="87"/>
  <c r="I316" i="87"/>
  <c r="K315" i="87"/>
  <c r="J315" i="87"/>
  <c r="I315" i="87"/>
  <c r="K314" i="87"/>
  <c r="J314" i="87"/>
  <c r="I314" i="87"/>
  <c r="K313" i="87"/>
  <c r="J313" i="87"/>
  <c r="I313" i="87"/>
  <c r="K312" i="87"/>
  <c r="J312" i="87"/>
  <c r="I312" i="87"/>
  <c r="K311" i="87"/>
  <c r="J311" i="87"/>
  <c r="I311" i="87"/>
  <c r="K310" i="87"/>
  <c r="J310" i="87"/>
  <c r="I310" i="87"/>
  <c r="K309" i="87"/>
  <c r="J309" i="87"/>
  <c r="I309" i="87"/>
  <c r="K307" i="87"/>
  <c r="J307" i="87"/>
  <c r="I307" i="87"/>
  <c r="K306" i="87"/>
  <c r="J306" i="87"/>
  <c r="I306" i="87"/>
  <c r="K305" i="87"/>
  <c r="J305" i="87"/>
  <c r="I305" i="87"/>
  <c r="K304" i="87"/>
  <c r="J304" i="87"/>
  <c r="I304" i="87"/>
  <c r="K303" i="87"/>
  <c r="J303" i="87"/>
  <c r="I303" i="87"/>
  <c r="K302" i="87"/>
  <c r="J302" i="87"/>
  <c r="I302" i="87"/>
  <c r="K301" i="87"/>
  <c r="J301" i="87"/>
  <c r="I301" i="87"/>
  <c r="K300" i="87"/>
  <c r="J300" i="87"/>
  <c r="I300" i="87"/>
  <c r="K299" i="87"/>
  <c r="J299" i="87"/>
  <c r="I299" i="87"/>
  <c r="K298" i="87"/>
  <c r="J298" i="87"/>
  <c r="I298" i="87"/>
  <c r="K297" i="87"/>
  <c r="J297" i="87"/>
  <c r="I297" i="87"/>
  <c r="K295" i="87"/>
  <c r="J295" i="87"/>
  <c r="I295" i="87"/>
  <c r="K294" i="87"/>
  <c r="J294" i="87"/>
  <c r="I294" i="87"/>
  <c r="J293" i="87"/>
  <c r="I293" i="87"/>
  <c r="K292" i="87"/>
  <c r="J292" i="87"/>
  <c r="I292" i="87"/>
  <c r="K730" i="87"/>
  <c r="J730" i="87"/>
  <c r="I730" i="87"/>
  <c r="K729" i="87"/>
  <c r="J729" i="87"/>
  <c r="I729" i="87"/>
  <c r="K291" i="87"/>
  <c r="J291" i="87"/>
  <c r="I291" i="87"/>
  <c r="K290" i="87"/>
  <c r="J290" i="87"/>
  <c r="I290" i="87"/>
  <c r="K289" i="87"/>
  <c r="J289" i="87"/>
  <c r="I289" i="87"/>
  <c r="K681" i="87"/>
  <c r="J681" i="87"/>
  <c r="I681" i="87"/>
  <c r="K728" i="87"/>
  <c r="J728" i="87"/>
  <c r="I728" i="87"/>
  <c r="K727" i="87"/>
  <c r="J727" i="87"/>
  <c r="I727" i="87"/>
  <c r="K679" i="87"/>
  <c r="J679" i="87"/>
  <c r="I679" i="87"/>
  <c r="K678" i="87"/>
  <c r="J678" i="87"/>
  <c r="I678" i="87"/>
  <c r="K288" i="87"/>
  <c r="J288" i="87"/>
  <c r="I288" i="87"/>
  <c r="K287" i="87"/>
  <c r="J287" i="87"/>
  <c r="I287" i="87"/>
  <c r="K286" i="87"/>
  <c r="J286" i="87"/>
  <c r="I286" i="87"/>
  <c r="K285" i="87"/>
  <c r="J285" i="87"/>
  <c r="I285" i="87"/>
  <c r="K284" i="87"/>
  <c r="J284" i="87"/>
  <c r="I284" i="87"/>
  <c r="K283" i="87"/>
  <c r="J283" i="87"/>
  <c r="I283" i="87"/>
  <c r="K282" i="87"/>
  <c r="J282" i="87"/>
  <c r="I282" i="87"/>
  <c r="K281" i="87"/>
  <c r="J281" i="87"/>
  <c r="I281" i="87"/>
  <c r="K280" i="87"/>
  <c r="J280" i="87"/>
  <c r="I280" i="87"/>
  <c r="K732" i="87"/>
  <c r="J732" i="87"/>
  <c r="I732" i="87"/>
  <c r="K725" i="87"/>
  <c r="J725" i="87"/>
  <c r="I725" i="87"/>
  <c r="K279" i="87"/>
  <c r="J279" i="87"/>
  <c r="I279" i="87"/>
  <c r="K278" i="87"/>
  <c r="J278" i="87"/>
  <c r="I278" i="87"/>
  <c r="K277" i="87"/>
  <c r="J277" i="87"/>
  <c r="I277" i="87"/>
  <c r="K276" i="87"/>
  <c r="J276" i="87"/>
  <c r="I276" i="87"/>
  <c r="K275" i="87"/>
  <c r="J275" i="87"/>
  <c r="I275" i="87"/>
  <c r="K274" i="87"/>
  <c r="J274" i="87"/>
  <c r="I274" i="87"/>
  <c r="K273" i="87"/>
  <c r="J273" i="87"/>
  <c r="I273" i="87"/>
  <c r="K272" i="87"/>
  <c r="J272" i="87"/>
  <c r="I272" i="87"/>
  <c r="K270" i="87"/>
  <c r="J270" i="87"/>
  <c r="I270" i="87"/>
  <c r="K269" i="87"/>
  <c r="J269" i="87"/>
  <c r="I269" i="87"/>
  <c r="K268" i="87"/>
  <c r="J268" i="87"/>
  <c r="I268" i="87"/>
  <c r="K267" i="87"/>
  <c r="J267" i="87"/>
  <c r="I267" i="87"/>
  <c r="K266" i="87"/>
  <c r="J266" i="87"/>
  <c r="I266" i="87"/>
  <c r="K265" i="87"/>
  <c r="J265" i="87"/>
  <c r="I265" i="87"/>
  <c r="K264" i="87"/>
  <c r="J264" i="87"/>
  <c r="I264" i="87"/>
  <c r="K263" i="87"/>
  <c r="J263" i="87"/>
  <c r="I263" i="87"/>
  <c r="K262" i="87"/>
  <c r="J262" i="87"/>
  <c r="I262" i="87"/>
  <c r="K261" i="87"/>
  <c r="J261" i="87"/>
  <c r="I261" i="87"/>
  <c r="K260" i="87"/>
  <c r="J260" i="87"/>
  <c r="I260" i="87"/>
  <c r="K259" i="87"/>
  <c r="J259" i="87"/>
  <c r="I259" i="87"/>
  <c r="K258" i="87"/>
  <c r="J258" i="87"/>
  <c r="I258" i="87"/>
  <c r="K257" i="87"/>
  <c r="J257" i="87"/>
  <c r="I257" i="87"/>
  <c r="K255" i="87"/>
  <c r="J255" i="87"/>
  <c r="I255" i="87"/>
  <c r="K254" i="87"/>
  <c r="J254" i="87"/>
  <c r="I254" i="87"/>
  <c r="K253" i="87"/>
  <c r="J253" i="87"/>
  <c r="I253" i="87"/>
  <c r="K252" i="87"/>
  <c r="J252" i="87"/>
  <c r="I252" i="87"/>
  <c r="K229" i="87"/>
  <c r="I229" i="87"/>
  <c r="K228" i="87"/>
  <c r="I228" i="87"/>
  <c r="K223" i="87"/>
  <c r="I223" i="87"/>
  <c r="K227" i="87"/>
  <c r="I227" i="87"/>
  <c r="K215" i="87"/>
  <c r="I215" i="87"/>
  <c r="K213" i="87"/>
  <c r="I213" i="87"/>
  <c r="K226" i="87"/>
  <c r="I226" i="87"/>
  <c r="K217" i="87"/>
  <c r="I217" i="87"/>
  <c r="K216" i="87"/>
  <c r="I216" i="87"/>
  <c r="K225" i="87"/>
  <c r="I225" i="87"/>
  <c r="K230" i="87"/>
  <c r="I230" i="87"/>
  <c r="K235" i="87"/>
  <c r="I235" i="87"/>
  <c r="K236" i="87"/>
  <c r="I236" i="87"/>
  <c r="K221" i="87"/>
  <c r="I221" i="87"/>
  <c r="K220" i="87"/>
  <c r="I220" i="87"/>
  <c r="K234" i="87"/>
  <c r="I234" i="87"/>
  <c r="K224" i="87"/>
  <c r="I224" i="87"/>
  <c r="K219" i="87"/>
  <c r="I219" i="87"/>
  <c r="K233" i="87"/>
  <c r="I233" i="87"/>
  <c r="K212" i="87"/>
  <c r="I212" i="87"/>
  <c r="K232" i="87"/>
  <c r="I232" i="87"/>
  <c r="K211" i="87"/>
  <c r="I211" i="87"/>
  <c r="K210" i="87"/>
  <c r="I210" i="87"/>
  <c r="K209" i="87"/>
  <c r="I209" i="87"/>
  <c r="K207" i="87"/>
  <c r="I207" i="87"/>
  <c r="K206" i="87"/>
  <c r="I206" i="87"/>
  <c r="K205" i="87"/>
  <c r="I205" i="87"/>
  <c r="K204" i="87"/>
  <c r="I204" i="87"/>
  <c r="K203" i="87"/>
  <c r="J203" i="87"/>
  <c r="I203" i="87"/>
  <c r="K196" i="87"/>
  <c r="J196" i="87"/>
  <c r="I196" i="87"/>
  <c r="K195" i="87"/>
  <c r="J195" i="87"/>
  <c r="I195" i="87"/>
  <c r="K194" i="87"/>
  <c r="J194" i="87"/>
  <c r="I194" i="87"/>
  <c r="K193" i="87"/>
  <c r="K192" i="87"/>
  <c r="J192" i="87"/>
  <c r="I192" i="87"/>
  <c r="K202" i="87"/>
  <c r="J202" i="87"/>
  <c r="I202" i="87"/>
  <c r="K201" i="87"/>
  <c r="J201" i="87"/>
  <c r="I201" i="87"/>
  <c r="K200" i="87"/>
  <c r="J200" i="87"/>
  <c r="I200" i="87"/>
  <c r="K199" i="87"/>
  <c r="J199" i="87"/>
  <c r="I199" i="87"/>
  <c r="K191" i="87"/>
  <c r="J191" i="87"/>
  <c r="I191" i="87"/>
  <c r="K190" i="87"/>
  <c r="J190" i="87"/>
  <c r="I190" i="87"/>
  <c r="K189" i="87"/>
  <c r="J189" i="87"/>
  <c r="I189" i="87"/>
  <c r="K188" i="87"/>
  <c r="J188" i="87"/>
  <c r="I188" i="87"/>
  <c r="K187" i="87"/>
  <c r="J187" i="87"/>
  <c r="I187" i="87"/>
  <c r="K186" i="87"/>
  <c r="J186" i="87"/>
  <c r="I186" i="87"/>
  <c r="K185" i="87"/>
  <c r="J185" i="87"/>
  <c r="I185" i="87"/>
  <c r="K198" i="87"/>
  <c r="J198" i="87"/>
  <c r="I198" i="87"/>
  <c r="K184" i="87"/>
  <c r="J184" i="87"/>
  <c r="I184" i="87"/>
  <c r="K183" i="87"/>
  <c r="J183" i="87"/>
  <c r="I183" i="87"/>
  <c r="K181" i="87"/>
  <c r="J181" i="87"/>
  <c r="I181" i="87"/>
  <c r="K180" i="87"/>
  <c r="J180" i="87"/>
  <c r="I180" i="87"/>
  <c r="K179" i="87"/>
  <c r="J179" i="87"/>
  <c r="I179" i="87"/>
  <c r="K741" i="87"/>
  <c r="J741" i="87"/>
  <c r="I741" i="87"/>
  <c r="K740" i="87"/>
  <c r="J740" i="87"/>
  <c r="I740" i="87"/>
  <c r="K739" i="87"/>
  <c r="J739" i="87"/>
  <c r="I739" i="87"/>
  <c r="K738" i="87"/>
  <c r="J738" i="87"/>
  <c r="I738" i="87"/>
  <c r="K737" i="87"/>
  <c r="J737" i="87"/>
  <c r="I737" i="87"/>
  <c r="K736" i="87"/>
  <c r="J736" i="87"/>
  <c r="I736" i="87"/>
  <c r="K177" i="87"/>
  <c r="J177" i="87"/>
  <c r="I177" i="87"/>
  <c r="K734" i="87"/>
  <c r="J734" i="87"/>
  <c r="I734" i="87"/>
  <c r="K175" i="87"/>
  <c r="J175" i="87"/>
  <c r="I175" i="87"/>
  <c r="K174" i="87"/>
  <c r="J174" i="87"/>
  <c r="I174" i="87"/>
  <c r="K173" i="87"/>
  <c r="J173" i="87"/>
  <c r="I173" i="87"/>
  <c r="K172" i="87"/>
  <c r="J172" i="87"/>
  <c r="I172" i="87"/>
  <c r="K171" i="87"/>
  <c r="J171" i="87"/>
  <c r="I171" i="87"/>
  <c r="K676" i="87"/>
  <c r="J676" i="87"/>
  <c r="I676" i="87"/>
  <c r="K170" i="87"/>
  <c r="J170" i="87"/>
  <c r="I170" i="87"/>
  <c r="K169" i="87"/>
  <c r="J169" i="87"/>
  <c r="I169" i="87"/>
  <c r="K168" i="87"/>
  <c r="J168" i="87"/>
  <c r="I168" i="87"/>
  <c r="K167" i="87"/>
  <c r="J167" i="87"/>
  <c r="I167" i="87"/>
  <c r="K166" i="87"/>
  <c r="J166" i="87"/>
  <c r="I166" i="87"/>
  <c r="K165" i="87"/>
  <c r="J165" i="87"/>
  <c r="I165" i="87"/>
  <c r="K164" i="87"/>
  <c r="J164" i="87"/>
  <c r="I164" i="87"/>
  <c r="K163" i="87"/>
  <c r="J163" i="87"/>
  <c r="I163" i="87"/>
  <c r="K162" i="87"/>
  <c r="J162" i="87"/>
  <c r="I162" i="87"/>
  <c r="K161" i="87"/>
  <c r="J161" i="87"/>
  <c r="I161" i="87"/>
  <c r="K160" i="87"/>
  <c r="J160" i="87"/>
  <c r="I160" i="87"/>
  <c r="K159" i="87"/>
  <c r="J159" i="87"/>
  <c r="I159" i="87"/>
  <c r="K158" i="87"/>
  <c r="J158" i="87"/>
  <c r="I158" i="87"/>
  <c r="K157" i="87"/>
  <c r="J157" i="87"/>
  <c r="I157" i="87"/>
  <c r="K155" i="87"/>
  <c r="J155" i="87"/>
  <c r="I155" i="87"/>
  <c r="K154" i="87"/>
  <c r="J154" i="87"/>
  <c r="I154" i="87"/>
  <c r="K153" i="87"/>
  <c r="J153" i="87"/>
  <c r="I153" i="87"/>
  <c r="K152" i="87"/>
  <c r="J152" i="87"/>
  <c r="I152" i="87"/>
  <c r="K151" i="87"/>
  <c r="J151" i="87"/>
  <c r="I151" i="87"/>
  <c r="K150" i="87"/>
  <c r="J150" i="87"/>
  <c r="I150" i="87"/>
  <c r="K149" i="87"/>
  <c r="J149" i="87"/>
  <c r="I149" i="87"/>
  <c r="K148" i="87"/>
  <c r="J148" i="87"/>
  <c r="I148" i="87"/>
  <c r="K147" i="87"/>
  <c r="J147" i="87"/>
  <c r="I147" i="87"/>
  <c r="K146" i="87"/>
  <c r="J146" i="87"/>
  <c r="I146" i="87"/>
  <c r="K143" i="87"/>
  <c r="J143" i="87"/>
  <c r="I143" i="87"/>
  <c r="K141" i="87"/>
  <c r="J141" i="87"/>
  <c r="I141" i="87"/>
  <c r="K140" i="87"/>
  <c r="J140" i="87"/>
  <c r="I140" i="87"/>
  <c r="K139" i="87"/>
  <c r="J139" i="87"/>
  <c r="I139" i="87"/>
  <c r="K138" i="87"/>
  <c r="J138" i="87"/>
  <c r="I138" i="87"/>
  <c r="K137" i="87"/>
  <c r="J137" i="87"/>
  <c r="I137" i="87"/>
  <c r="K136" i="87"/>
  <c r="J136" i="87"/>
  <c r="I136" i="87"/>
  <c r="K135" i="87"/>
  <c r="J135" i="87"/>
  <c r="I135" i="87"/>
  <c r="K133" i="87"/>
  <c r="J133" i="87"/>
  <c r="I133" i="87"/>
  <c r="K132" i="87"/>
  <c r="J132" i="87"/>
  <c r="I132" i="87"/>
  <c r="K129" i="87"/>
  <c r="J129" i="87"/>
  <c r="I129" i="87"/>
  <c r="K128" i="87"/>
  <c r="J128" i="87"/>
  <c r="I128" i="87"/>
  <c r="K127" i="87"/>
  <c r="J127" i="87"/>
  <c r="I127" i="87"/>
  <c r="K126" i="87"/>
  <c r="J126" i="87"/>
  <c r="I126" i="87"/>
  <c r="K125" i="87"/>
  <c r="J125" i="87"/>
  <c r="I125" i="87"/>
  <c r="K124" i="87"/>
  <c r="J124" i="87"/>
  <c r="I124" i="87"/>
  <c r="K123" i="87"/>
  <c r="J123" i="87"/>
  <c r="I123" i="87"/>
  <c r="K122" i="87"/>
  <c r="J122" i="87"/>
  <c r="I122" i="87"/>
  <c r="K121" i="87"/>
  <c r="J121" i="87"/>
  <c r="I121" i="87"/>
  <c r="K120" i="87"/>
  <c r="J120" i="87"/>
  <c r="I120" i="87"/>
  <c r="K119" i="87"/>
  <c r="J119" i="87"/>
  <c r="I119" i="87"/>
  <c r="K118" i="87"/>
  <c r="J118" i="87"/>
  <c r="I118" i="87"/>
  <c r="K117" i="87"/>
  <c r="J117" i="87"/>
  <c r="I117" i="87"/>
  <c r="K116" i="87"/>
  <c r="J116" i="87"/>
  <c r="I116" i="87"/>
  <c r="K115" i="87"/>
  <c r="J115" i="87"/>
  <c r="I115" i="87"/>
  <c r="K114" i="87"/>
  <c r="J114" i="87"/>
  <c r="I114" i="87"/>
  <c r="K113" i="87"/>
  <c r="J113" i="87"/>
  <c r="I113" i="87"/>
  <c r="K112" i="87"/>
  <c r="J112" i="87"/>
  <c r="I112" i="87"/>
  <c r="K723" i="87"/>
  <c r="J723" i="87"/>
  <c r="I723" i="87"/>
  <c r="K111" i="87"/>
  <c r="J111" i="87"/>
  <c r="I111" i="87"/>
  <c r="K130" i="87"/>
  <c r="J130" i="87"/>
  <c r="I130" i="87"/>
  <c r="K110" i="87"/>
  <c r="J110" i="87"/>
  <c r="I110" i="87"/>
  <c r="K108" i="87"/>
  <c r="J108" i="87"/>
  <c r="I108" i="87"/>
  <c r="K107" i="87"/>
  <c r="J107" i="87"/>
  <c r="I107" i="87"/>
  <c r="K106" i="87"/>
  <c r="J106" i="87"/>
  <c r="I106" i="87"/>
  <c r="K105" i="87"/>
  <c r="J105" i="87"/>
  <c r="I105" i="87"/>
  <c r="K104" i="87"/>
  <c r="J104" i="87"/>
  <c r="I104" i="87"/>
  <c r="K103" i="87"/>
  <c r="J103" i="87"/>
  <c r="I103" i="87"/>
  <c r="K102" i="87"/>
  <c r="J102" i="87"/>
  <c r="I102" i="87"/>
  <c r="K101" i="87"/>
  <c r="J101" i="87"/>
  <c r="I101" i="87"/>
  <c r="K100" i="87"/>
  <c r="J100" i="87"/>
  <c r="I100" i="87"/>
  <c r="K99" i="87"/>
  <c r="J99" i="87"/>
  <c r="I99" i="87"/>
  <c r="K98" i="87"/>
  <c r="J98" i="87"/>
  <c r="I98" i="87"/>
  <c r="K97" i="87"/>
  <c r="J97" i="87"/>
  <c r="I97" i="87"/>
  <c r="K96" i="87"/>
  <c r="J96" i="87"/>
  <c r="I96" i="87"/>
  <c r="K95" i="87"/>
  <c r="J95" i="87"/>
  <c r="I95" i="87"/>
  <c r="K94" i="87"/>
  <c r="J94" i="87"/>
  <c r="I94" i="87"/>
  <c r="K93" i="87"/>
  <c r="J93" i="87"/>
  <c r="I93" i="87"/>
  <c r="K40" i="87"/>
  <c r="J40" i="87"/>
  <c r="I40" i="87"/>
  <c r="K91" i="87"/>
  <c r="J91" i="87"/>
  <c r="I91" i="87"/>
  <c r="K90" i="87"/>
  <c r="J90" i="87"/>
  <c r="K89" i="87"/>
  <c r="J89" i="87"/>
  <c r="I89" i="87"/>
  <c r="K88" i="87"/>
  <c r="J88" i="87"/>
  <c r="I88" i="87"/>
  <c r="K721" i="87"/>
  <c r="J721" i="87"/>
  <c r="I721" i="87"/>
  <c r="K87" i="87"/>
  <c r="J87" i="87"/>
  <c r="I87" i="87"/>
  <c r="K84" i="87"/>
  <c r="J84" i="87"/>
  <c r="I84" i="87"/>
  <c r="K83" i="87"/>
  <c r="J83" i="87"/>
  <c r="I83" i="87"/>
  <c r="K720" i="87"/>
  <c r="J720" i="87"/>
  <c r="I720" i="87"/>
  <c r="K82" i="87"/>
  <c r="J82" i="87"/>
  <c r="I82" i="87"/>
  <c r="K81" i="87"/>
  <c r="J81" i="87"/>
  <c r="I81" i="87"/>
  <c r="K80" i="87"/>
  <c r="J80" i="87"/>
  <c r="I80" i="87"/>
  <c r="K79" i="87"/>
  <c r="J79" i="87"/>
  <c r="I79" i="87"/>
  <c r="K78" i="87"/>
  <c r="J78" i="87"/>
  <c r="I78" i="87"/>
  <c r="K77" i="87"/>
  <c r="J77" i="87"/>
  <c r="I77" i="87"/>
  <c r="K74" i="87"/>
  <c r="J74" i="87"/>
  <c r="I74" i="87"/>
  <c r="K73" i="87"/>
  <c r="J73" i="87"/>
  <c r="I73" i="87"/>
  <c r="K76" i="87"/>
  <c r="J76" i="87"/>
  <c r="I76" i="87"/>
  <c r="K75" i="87"/>
  <c r="J75" i="87"/>
  <c r="I75" i="87"/>
  <c r="K72" i="87"/>
  <c r="J72" i="87"/>
  <c r="I72" i="87"/>
  <c r="K71" i="87"/>
  <c r="J71" i="87"/>
  <c r="I71" i="87"/>
  <c r="K70" i="87"/>
  <c r="J70" i="87"/>
  <c r="I70" i="87"/>
  <c r="K69" i="87"/>
  <c r="J69" i="87"/>
  <c r="I69" i="87"/>
  <c r="K68" i="87"/>
  <c r="J68" i="87"/>
  <c r="I68" i="87"/>
  <c r="K67" i="87"/>
  <c r="J67" i="87"/>
  <c r="I67" i="87"/>
  <c r="K66" i="87"/>
  <c r="J66" i="87"/>
  <c r="I66" i="87"/>
  <c r="K65" i="87"/>
  <c r="J65" i="87"/>
  <c r="I65" i="87"/>
  <c r="K63" i="87"/>
  <c r="J63" i="87"/>
  <c r="I63" i="87"/>
  <c r="K62" i="87"/>
  <c r="J62" i="87"/>
  <c r="I62" i="87"/>
  <c r="K61" i="87"/>
  <c r="J61" i="87"/>
  <c r="I61" i="87"/>
  <c r="K60" i="87"/>
  <c r="J60" i="87"/>
  <c r="I60" i="87"/>
  <c r="K59" i="87"/>
  <c r="J59" i="87"/>
  <c r="I59" i="87"/>
  <c r="K58" i="87"/>
  <c r="J58" i="87"/>
  <c r="I58" i="87"/>
  <c r="K56" i="87"/>
  <c r="J56" i="87"/>
  <c r="K55" i="87"/>
  <c r="J55" i="87"/>
  <c r="I55" i="87"/>
  <c r="K54" i="87"/>
  <c r="J54" i="87"/>
  <c r="I54" i="87"/>
  <c r="K53" i="87"/>
  <c r="J53" i="87"/>
  <c r="K51" i="87"/>
  <c r="J51" i="87"/>
  <c r="K50" i="87"/>
  <c r="J50" i="87"/>
  <c r="I50" i="87"/>
  <c r="K49" i="87"/>
  <c r="J49" i="87"/>
  <c r="K48" i="87"/>
  <c r="J48" i="87"/>
  <c r="I48" i="87"/>
  <c r="K47" i="87"/>
  <c r="J47" i="87"/>
  <c r="K46" i="87"/>
  <c r="J46" i="87"/>
  <c r="I46" i="87"/>
  <c r="K45" i="87"/>
  <c r="J45" i="87"/>
  <c r="K44" i="87"/>
  <c r="J44" i="87"/>
  <c r="I44" i="87"/>
  <c r="K43" i="87"/>
  <c r="J43" i="87"/>
  <c r="I43" i="87"/>
  <c r="K42" i="87"/>
  <c r="J42" i="87"/>
  <c r="K41" i="87"/>
  <c r="J41" i="87"/>
  <c r="I41" i="87"/>
  <c r="K39" i="87"/>
  <c r="J39" i="87"/>
  <c r="I39" i="87"/>
  <c r="K38" i="87"/>
  <c r="J38" i="87"/>
  <c r="I38" i="87"/>
  <c r="K37" i="87"/>
  <c r="J37" i="87"/>
  <c r="I37" i="87"/>
  <c r="K719" i="87"/>
  <c r="J719" i="87"/>
  <c r="I719" i="87"/>
  <c r="K36" i="87"/>
  <c r="J36" i="87"/>
  <c r="I36" i="87"/>
  <c r="K34" i="87"/>
  <c r="J34" i="87"/>
  <c r="I34" i="87"/>
  <c r="K33" i="87"/>
  <c r="J33" i="87"/>
  <c r="I33" i="87"/>
  <c r="K32" i="87"/>
  <c r="J32" i="87"/>
  <c r="I32" i="87"/>
  <c r="K31" i="87"/>
  <c r="J31" i="87"/>
  <c r="I31" i="87"/>
  <c r="K30" i="87"/>
  <c r="J30" i="87"/>
  <c r="I30" i="87"/>
  <c r="K29" i="87"/>
  <c r="J29" i="87"/>
  <c r="I29" i="87"/>
  <c r="K28" i="87"/>
  <c r="J28" i="87"/>
  <c r="I28" i="87"/>
  <c r="K27" i="87"/>
  <c r="J27" i="87"/>
  <c r="I27" i="87"/>
  <c r="K25" i="87"/>
  <c r="J25" i="87"/>
  <c r="I25" i="87"/>
  <c r="K24" i="87"/>
  <c r="J24" i="87"/>
  <c r="I24" i="87"/>
  <c r="K23" i="87"/>
  <c r="J23" i="87"/>
  <c r="I23" i="87"/>
  <c r="K22" i="87"/>
  <c r="J22" i="87"/>
  <c r="I22" i="87"/>
  <c r="K20" i="87"/>
  <c r="J20" i="87"/>
  <c r="I20" i="87"/>
  <c r="K19" i="87"/>
  <c r="J19" i="87"/>
  <c r="I19" i="87"/>
  <c r="K18" i="87"/>
  <c r="J18" i="87"/>
  <c r="I18" i="87"/>
  <c r="K17" i="87"/>
  <c r="J17" i="87"/>
  <c r="I17" i="87"/>
  <c r="K16" i="87"/>
  <c r="J16" i="87"/>
  <c r="I16" i="87"/>
  <c r="K15" i="87"/>
  <c r="J15" i="87"/>
  <c r="I15" i="87"/>
  <c r="K11" i="87"/>
  <c r="J11" i="87"/>
  <c r="I11" i="87"/>
  <c r="CD142" i="87"/>
  <c r="CP142" i="87" s="1"/>
  <c r="BZ142" i="87"/>
  <c r="CM142" i="87" s="1"/>
  <c r="CG142" i="87"/>
  <c r="CC142" i="87"/>
  <c r="CO142" i="87" s="1"/>
  <c r="BY142" i="87"/>
  <c r="CL142" i="87" s="1"/>
  <c r="CF142" i="87"/>
  <c r="BX142" i="87"/>
  <c r="CK142" i="87" s="1"/>
  <c r="CE142" i="87"/>
  <c r="CQ142" i="87" s="1"/>
  <c r="CA142" i="87"/>
  <c r="BW142" i="87"/>
  <c r="AP229" i="87"/>
  <c r="BG229" i="87" s="1"/>
  <c r="AK229" i="87"/>
  <c r="BF229" i="87" s="1"/>
  <c r="AG229" i="87"/>
  <c r="AB229" i="87"/>
  <c r="BC229" i="87" s="1"/>
  <c r="W229" i="87"/>
  <c r="S229" i="87"/>
  <c r="R229" i="87"/>
  <c r="Q229" i="87"/>
  <c r="O229" i="87"/>
  <c r="N229" i="87"/>
  <c r="M229" i="87" s="1"/>
  <c r="U229" i="87" s="1"/>
  <c r="L229" i="87"/>
  <c r="AP228" i="87"/>
  <c r="AK228" i="87"/>
  <c r="BF228" i="87" s="1"/>
  <c r="AG228" i="87"/>
  <c r="BE228" i="87" s="1"/>
  <c r="AB228" i="87"/>
  <c r="W228" i="87"/>
  <c r="CH228" i="87" s="1"/>
  <c r="S228" i="87"/>
  <c r="R228" i="87"/>
  <c r="Q228" i="87"/>
  <c r="O228" i="87"/>
  <c r="N228" i="87"/>
  <c r="M228" i="87" s="1"/>
  <c r="U228" i="87" s="1"/>
  <c r="L228" i="87"/>
  <c r="AP223" i="87"/>
  <c r="AK223" i="87"/>
  <c r="AG223" i="87"/>
  <c r="BE223" i="87" s="1"/>
  <c r="AB223" i="87"/>
  <c r="W223" i="87"/>
  <c r="S223" i="87"/>
  <c r="R223" i="87"/>
  <c r="Q223" i="87"/>
  <c r="O223" i="87"/>
  <c r="N223" i="87"/>
  <c r="M223" i="87" s="1"/>
  <c r="U223" i="87" s="1"/>
  <c r="L223" i="87"/>
  <c r="AP227" i="87"/>
  <c r="BG227" i="87" s="1"/>
  <c r="AK227" i="87"/>
  <c r="BF227" i="87" s="1"/>
  <c r="AG227" i="87"/>
  <c r="AB227" i="87"/>
  <c r="AD227" i="87" s="1"/>
  <c r="W227" i="87"/>
  <c r="BA227" i="87" s="1"/>
  <c r="AU227" i="87" s="1"/>
  <c r="BI227" i="87" s="1"/>
  <c r="BT227" i="87" s="1"/>
  <c r="S227" i="87"/>
  <c r="R227" i="87"/>
  <c r="Q227" i="87"/>
  <c r="O227" i="87"/>
  <c r="N227" i="87"/>
  <c r="M227" i="87" s="1"/>
  <c r="U227" i="87" s="1"/>
  <c r="L227" i="87"/>
  <c r="AP215" i="87"/>
  <c r="BG215" i="87" s="1"/>
  <c r="AG215" i="87"/>
  <c r="AB215" i="87"/>
  <c r="W215" i="87"/>
  <c r="Y215" i="87" s="1"/>
  <c r="S215" i="87"/>
  <c r="R215" i="87"/>
  <c r="Q215" i="87"/>
  <c r="O215" i="87"/>
  <c r="N215" i="87"/>
  <c r="M215" i="87" s="1"/>
  <c r="U215" i="87" s="1"/>
  <c r="L215" i="87"/>
  <c r="AP213" i="87"/>
  <c r="AR213" i="87" s="1"/>
  <c r="AK213" i="87"/>
  <c r="BF213" i="87" s="1"/>
  <c r="AG213" i="87"/>
  <c r="AB213" i="87"/>
  <c r="BC213" i="87" s="1"/>
  <c r="W213" i="87"/>
  <c r="Y213" i="87" s="1"/>
  <c r="S213" i="87"/>
  <c r="R213" i="87"/>
  <c r="Q213" i="87"/>
  <c r="O213" i="87"/>
  <c r="N213" i="87"/>
  <c r="M213" i="87" s="1"/>
  <c r="U213" i="87" s="1"/>
  <c r="L213" i="87"/>
  <c r="AK226" i="87"/>
  <c r="BF226" i="87" s="1"/>
  <c r="AG226" i="87"/>
  <c r="BE226" i="87" s="1"/>
  <c r="AB226" i="87"/>
  <c r="W226" i="87"/>
  <c r="S226" i="87"/>
  <c r="R226" i="87"/>
  <c r="Q226" i="87"/>
  <c r="O226" i="87"/>
  <c r="N226" i="87"/>
  <c r="M226" i="87" s="1"/>
  <c r="U226" i="87" s="1"/>
  <c r="L226" i="87"/>
  <c r="AP217" i="87"/>
  <c r="AR217" i="87" s="1"/>
  <c r="AK217" i="87"/>
  <c r="AG217" i="87"/>
  <c r="AB217" i="87"/>
  <c r="BC217" i="87" s="1"/>
  <c r="S217" i="87"/>
  <c r="R217" i="87"/>
  <c r="Q217" i="87"/>
  <c r="O217" i="87"/>
  <c r="N217" i="87"/>
  <c r="M217" i="87" s="1"/>
  <c r="U217" i="87" s="1"/>
  <c r="L217" i="87"/>
  <c r="AP216" i="87"/>
  <c r="AK216" i="87"/>
  <c r="AG216" i="87"/>
  <c r="AB216" i="87"/>
  <c r="W216" i="87"/>
  <c r="BV216" i="87" s="1"/>
  <c r="CF216" i="87" s="1"/>
  <c r="S216" i="87"/>
  <c r="R216" i="87"/>
  <c r="Q216" i="87"/>
  <c r="O216" i="87"/>
  <c r="N216" i="87"/>
  <c r="M216" i="87" s="1"/>
  <c r="U216" i="87" s="1"/>
  <c r="L216" i="87"/>
  <c r="AP225" i="87"/>
  <c r="AR225" i="87" s="1"/>
  <c r="AK225" i="87"/>
  <c r="AG225" i="87"/>
  <c r="AB225" i="87"/>
  <c r="AD225" i="87" s="1"/>
  <c r="W225" i="87"/>
  <c r="S225" i="87"/>
  <c r="R225" i="87"/>
  <c r="Q225" i="87"/>
  <c r="O225" i="87"/>
  <c r="N225" i="87"/>
  <c r="M225" i="87" s="1"/>
  <c r="U225" i="87" s="1"/>
  <c r="L225" i="87"/>
  <c r="AP230" i="87"/>
  <c r="AK230" i="87"/>
  <c r="BF230" i="87" s="1"/>
  <c r="AG230" i="87"/>
  <c r="AB230" i="87"/>
  <c r="W230" i="87"/>
  <c r="Y230" i="87" s="1"/>
  <c r="S230" i="87"/>
  <c r="R230" i="87"/>
  <c r="Q230" i="87"/>
  <c r="O230" i="87"/>
  <c r="N230" i="87"/>
  <c r="M230" i="87" s="1"/>
  <c r="U230" i="87" s="1"/>
  <c r="L230" i="87"/>
  <c r="AP235" i="87"/>
  <c r="AR235" i="87" s="1"/>
  <c r="AK235" i="87"/>
  <c r="AG235" i="87"/>
  <c r="BE235" i="87" s="1"/>
  <c r="AB235" i="87"/>
  <c r="W235" i="87"/>
  <c r="S235" i="87"/>
  <c r="R235" i="87"/>
  <c r="Q235" i="87"/>
  <c r="O235" i="87"/>
  <c r="N235" i="87"/>
  <c r="M235" i="87" s="1"/>
  <c r="U235" i="87" s="1"/>
  <c r="L235" i="87"/>
  <c r="AP236" i="87"/>
  <c r="BG236" i="87" s="1"/>
  <c r="AG236" i="87"/>
  <c r="BE236" i="87" s="1"/>
  <c r="AB236" i="87"/>
  <c r="W236" i="87"/>
  <c r="BA236" i="87" s="1"/>
  <c r="S236" i="87"/>
  <c r="R236" i="87"/>
  <c r="Q236" i="87"/>
  <c r="O236" i="87"/>
  <c r="N236" i="87"/>
  <c r="M236" i="87" s="1"/>
  <c r="U236" i="87" s="1"/>
  <c r="L236" i="87"/>
  <c r="AP221" i="87"/>
  <c r="AR221" i="87" s="1"/>
  <c r="AK221" i="87"/>
  <c r="AG221" i="87"/>
  <c r="BE221" i="87" s="1"/>
  <c r="AB221" i="87"/>
  <c r="W221" i="87"/>
  <c r="BV221" i="87" s="1"/>
  <c r="S221" i="87"/>
  <c r="R221" i="87"/>
  <c r="Q221" i="87"/>
  <c r="O221" i="87"/>
  <c r="N221" i="87"/>
  <c r="M221" i="87" s="1"/>
  <c r="U221" i="87" s="1"/>
  <c r="L221" i="87"/>
  <c r="W220" i="87"/>
  <c r="BA220" i="87" s="1"/>
  <c r="AU220" i="87" s="1"/>
  <c r="BI220" i="87" s="1"/>
  <c r="BT220" i="87" s="1"/>
  <c r="S220" i="87"/>
  <c r="R220" i="87"/>
  <c r="Q220" i="87"/>
  <c r="O220" i="87"/>
  <c r="N220" i="87"/>
  <c r="M220" i="87" s="1"/>
  <c r="U220" i="87" s="1"/>
  <c r="L220" i="87"/>
  <c r="AP234" i="87"/>
  <c r="AK234" i="87"/>
  <c r="AG234" i="87"/>
  <c r="BE234" i="87" s="1"/>
  <c r="AB234" i="87"/>
  <c r="W234" i="87"/>
  <c r="S234" i="87"/>
  <c r="R234" i="87"/>
  <c r="Q234" i="87"/>
  <c r="O234" i="87"/>
  <c r="N234" i="87"/>
  <c r="M234" i="87" s="1"/>
  <c r="U234" i="87" s="1"/>
  <c r="L234" i="87"/>
  <c r="AP224" i="87"/>
  <c r="BG224" i="87" s="1"/>
  <c r="AK224" i="87"/>
  <c r="AN224" i="87" s="1"/>
  <c r="AG224" i="87"/>
  <c r="AB224" i="87"/>
  <c r="BC224" i="87" s="1"/>
  <c r="W224" i="87"/>
  <c r="S224" i="87"/>
  <c r="R224" i="87"/>
  <c r="Q224" i="87"/>
  <c r="O224" i="87"/>
  <c r="N224" i="87"/>
  <c r="M224" i="87" s="1"/>
  <c r="U224" i="87" s="1"/>
  <c r="L224" i="87"/>
  <c r="AP219" i="87"/>
  <c r="BG219" i="87" s="1"/>
  <c r="AK219" i="87"/>
  <c r="BF219" i="87" s="1"/>
  <c r="AG219" i="87"/>
  <c r="AB219" i="87"/>
  <c r="W219" i="87"/>
  <c r="CH219" i="87" s="1"/>
  <c r="S219" i="87"/>
  <c r="R219" i="87"/>
  <c r="Q219" i="87"/>
  <c r="O219" i="87"/>
  <c r="N219" i="87"/>
  <c r="M219" i="87" s="1"/>
  <c r="U219" i="87" s="1"/>
  <c r="L219" i="87"/>
  <c r="AP233" i="87"/>
  <c r="AR233" i="87" s="1"/>
  <c r="AK233" i="87"/>
  <c r="AG233" i="87"/>
  <c r="BE233" i="87" s="1"/>
  <c r="AB233" i="87"/>
  <c r="W233" i="87"/>
  <c r="BA233" i="87" s="1"/>
  <c r="AU233" i="87" s="1"/>
  <c r="BI233" i="87" s="1"/>
  <c r="BT233" i="87" s="1"/>
  <c r="S233" i="87"/>
  <c r="R233" i="87"/>
  <c r="Q233" i="87"/>
  <c r="O233" i="87"/>
  <c r="N233" i="87"/>
  <c r="M233" i="87" s="1"/>
  <c r="U233" i="87" s="1"/>
  <c r="L233" i="87"/>
  <c r="AP212" i="87"/>
  <c r="AR212" i="87" s="1"/>
  <c r="AK212" i="87"/>
  <c r="AG212" i="87"/>
  <c r="AB212" i="87"/>
  <c r="BC212" i="87" s="1"/>
  <c r="W212" i="87"/>
  <c r="Y212" i="87" s="1"/>
  <c r="S212" i="87"/>
  <c r="R212" i="87"/>
  <c r="Q212" i="87"/>
  <c r="O212" i="87"/>
  <c r="N212" i="87"/>
  <c r="M212" i="87" s="1"/>
  <c r="U212" i="87" s="1"/>
  <c r="L212" i="87"/>
  <c r="AP232" i="87"/>
  <c r="AK232" i="87"/>
  <c r="BF232" i="87" s="1"/>
  <c r="AG232" i="87"/>
  <c r="AB232" i="87"/>
  <c r="W232" i="87"/>
  <c r="CH232" i="87" s="1"/>
  <c r="S232" i="87"/>
  <c r="R232" i="87"/>
  <c r="Q232" i="87"/>
  <c r="O232" i="87"/>
  <c r="N232" i="87"/>
  <c r="M232" i="87" s="1"/>
  <c r="U232" i="87" s="1"/>
  <c r="L232" i="87"/>
  <c r="AP211" i="87"/>
  <c r="BG211" i="87" s="1"/>
  <c r="AK211" i="87"/>
  <c r="AG211" i="87"/>
  <c r="AB211" i="87"/>
  <c r="W211" i="87"/>
  <c r="S211" i="87"/>
  <c r="R211" i="87"/>
  <c r="Q211" i="87"/>
  <c r="O211" i="87"/>
  <c r="N211" i="87"/>
  <c r="M211" i="87" s="1"/>
  <c r="U211" i="87" s="1"/>
  <c r="L211" i="87"/>
  <c r="AP210" i="87"/>
  <c r="BG210" i="87" s="1"/>
  <c r="AK210" i="87"/>
  <c r="AG210" i="87"/>
  <c r="AB210" i="87"/>
  <c r="BC210" i="87" s="1"/>
  <c r="W210" i="87"/>
  <c r="S210" i="87"/>
  <c r="R210" i="87"/>
  <c r="Q210" i="87"/>
  <c r="O210" i="87"/>
  <c r="N210" i="87"/>
  <c r="M210" i="87" s="1"/>
  <c r="U210" i="87" s="1"/>
  <c r="L210" i="87"/>
  <c r="AP209" i="87"/>
  <c r="AK209" i="87"/>
  <c r="BF209" i="87" s="1"/>
  <c r="AG209" i="87"/>
  <c r="BE209" i="87" s="1"/>
  <c r="AB209" i="87"/>
  <c r="W209" i="87"/>
  <c r="CH209" i="87" s="1"/>
  <c r="S209" i="87"/>
  <c r="R209" i="87"/>
  <c r="Q209" i="87"/>
  <c r="O209" i="87"/>
  <c r="N209" i="87"/>
  <c r="M209" i="87" s="1"/>
  <c r="U209" i="87" s="1"/>
  <c r="L209" i="87"/>
  <c r="W288" i="87"/>
  <c r="BV288" i="87" s="1"/>
  <c r="CD288" i="87" s="1"/>
  <c r="CP288" i="87" s="1"/>
  <c r="S288" i="87"/>
  <c r="Q288" i="87"/>
  <c r="O288" i="87"/>
  <c r="L288" i="87"/>
  <c r="AG288" i="87"/>
  <c r="BE288" i="87" s="1"/>
  <c r="BP288" i="87" s="1"/>
  <c r="AB288" i="87"/>
  <c r="BC288" i="87" s="1"/>
  <c r="BN288" i="87" s="1"/>
  <c r="AP288" i="87"/>
  <c r="AP220" i="87"/>
  <c r="AB220" i="87"/>
  <c r="AG220" i="87"/>
  <c r="AK220" i="87"/>
  <c r="BF220" i="87" s="1"/>
  <c r="W746" i="87"/>
  <c r="AW746" i="87" s="1"/>
  <c r="Q746" i="87"/>
  <c r="O746" i="87"/>
  <c r="N746" i="87"/>
  <c r="M746" i="87" s="1"/>
  <c r="U746" i="87" s="1"/>
  <c r="L746" i="87"/>
  <c r="AB746" i="87"/>
  <c r="BC746" i="87" s="1"/>
  <c r="BN746" i="87" s="1"/>
  <c r="AP746" i="87"/>
  <c r="BG746" i="87" s="1"/>
  <c r="BR746" i="87" s="1"/>
  <c r="CW251" i="87"/>
  <c r="L252" i="87"/>
  <c r="N252" i="87"/>
  <c r="M252" i="87" s="1"/>
  <c r="O252" i="87"/>
  <c r="Q252" i="87"/>
  <c r="R252" i="87"/>
  <c r="BA252" i="87"/>
  <c r="BB252" i="87"/>
  <c r="BC252" i="87"/>
  <c r="BD252" i="87"/>
  <c r="BE252" i="87"/>
  <c r="BF252" i="87"/>
  <c r="BG252" i="87"/>
  <c r="BH252" i="87"/>
  <c r="BI252" i="87"/>
  <c r="BV252" i="87"/>
  <c r="CE252" i="87" s="1"/>
  <c r="CQ252" i="87" s="1"/>
  <c r="CH252" i="87"/>
  <c r="AP226" i="87"/>
  <c r="Q542" i="87"/>
  <c r="O542" i="87"/>
  <c r="N542" i="87"/>
  <c r="M542" i="87" s="1"/>
  <c r="U542" i="87" s="1"/>
  <c r="L542" i="87"/>
  <c r="AG542" i="87"/>
  <c r="AK542" i="87"/>
  <c r="AN542" i="87" s="1"/>
  <c r="AB542" i="87"/>
  <c r="BC542" i="87" s="1"/>
  <c r="W542" i="87"/>
  <c r="AP542" i="87"/>
  <c r="Q540" i="87"/>
  <c r="O540" i="87"/>
  <c r="N540" i="87"/>
  <c r="M540" i="87" s="1"/>
  <c r="U540" i="87" s="1"/>
  <c r="L540" i="87"/>
  <c r="AG540" i="87"/>
  <c r="BE540" i="87" s="1"/>
  <c r="BP540" i="87" s="1"/>
  <c r="AK540" i="87"/>
  <c r="AB540" i="87"/>
  <c r="AP540" i="87"/>
  <c r="BG540" i="87" s="1"/>
  <c r="W540" i="87"/>
  <c r="CH540" i="87" s="1"/>
  <c r="W309" i="87"/>
  <c r="Y309" i="87" s="1"/>
  <c r="Q309" i="87"/>
  <c r="O309" i="87"/>
  <c r="N309" i="87"/>
  <c r="M309" i="87" s="1"/>
  <c r="U309" i="87" s="1"/>
  <c r="L309" i="87"/>
  <c r="Q298" i="87"/>
  <c r="O298" i="87"/>
  <c r="N298" i="87"/>
  <c r="M298" i="87" s="1"/>
  <c r="U298" i="87" s="1"/>
  <c r="L298" i="87"/>
  <c r="W297" i="87"/>
  <c r="Q297" i="87"/>
  <c r="O297" i="87"/>
  <c r="N297" i="87"/>
  <c r="M297" i="87" s="1"/>
  <c r="U297" i="87" s="1"/>
  <c r="L297" i="87"/>
  <c r="W298" i="87"/>
  <c r="AW298" i="87" s="1"/>
  <c r="AG309" i="87"/>
  <c r="AB309" i="87"/>
  <c r="AD309" i="87" s="1"/>
  <c r="AP309" i="87"/>
  <c r="BG309" i="87" s="1"/>
  <c r="AK309" i="87"/>
  <c r="AG297" i="87"/>
  <c r="AG298" i="87"/>
  <c r="AB297" i="87"/>
  <c r="BC297" i="87" s="1"/>
  <c r="AB298" i="87"/>
  <c r="BC298" i="87" s="1"/>
  <c r="AP297" i="87"/>
  <c r="AP298" i="87"/>
  <c r="BG298" i="87" s="1"/>
  <c r="S297" i="87"/>
  <c r="AK297" i="87"/>
  <c r="BF297" i="87" s="1"/>
  <c r="BQ297" i="87" s="1"/>
  <c r="AK298" i="87"/>
  <c r="Q277" i="87"/>
  <c r="O277" i="87"/>
  <c r="N277" i="87"/>
  <c r="M277" i="87" s="1"/>
  <c r="U277" i="87" s="1"/>
  <c r="L277" i="87"/>
  <c r="AG277" i="87"/>
  <c r="BE277" i="87" s="1"/>
  <c r="AP277" i="87"/>
  <c r="BG277" i="87" s="1"/>
  <c r="CX13" i="151"/>
  <c r="CY13" i="151" s="1"/>
  <c r="BQ13" i="151"/>
  <c r="CG12" i="151"/>
  <c r="CC12" i="151"/>
  <c r="BX12" i="151"/>
  <c r="BQ12" i="151"/>
  <c r="BP12" i="151"/>
  <c r="BO12" i="151"/>
  <c r="BN12" i="151"/>
  <c r="BM12" i="151"/>
  <c r="BQ9" i="151"/>
  <c r="BQ8" i="151"/>
  <c r="BQ7" i="151"/>
  <c r="BP7" i="151"/>
  <c r="N395" i="87"/>
  <c r="M395" i="87" s="1"/>
  <c r="U395" i="87" s="1"/>
  <c r="S283" i="87"/>
  <c r="R283" i="87"/>
  <c r="Q283" i="87"/>
  <c r="N283" i="87"/>
  <c r="M283" i="87" s="1"/>
  <c r="U283" i="87" s="1"/>
  <c r="L283" i="87"/>
  <c r="AK283" i="87"/>
  <c r="W283" i="87"/>
  <c r="Y283" i="87" s="1"/>
  <c r="AB283" i="87"/>
  <c r="BC283" i="87" s="1"/>
  <c r="BN283" i="87" s="1"/>
  <c r="U368" i="87"/>
  <c r="U367" i="87"/>
  <c r="L521" i="87"/>
  <c r="N521" i="87"/>
  <c r="M521" i="87" s="1"/>
  <c r="O521" i="87"/>
  <c r="Q521" i="87"/>
  <c r="W521" i="87"/>
  <c r="AW521" i="87" s="1"/>
  <c r="BB521" i="87"/>
  <c r="AG521" i="87"/>
  <c r="AI521" i="87" s="1"/>
  <c r="AK521" i="87"/>
  <c r="AP521" i="87"/>
  <c r="BG521" i="87" s="1"/>
  <c r="N409" i="87"/>
  <c r="M409" i="87" s="1"/>
  <c r="U409" i="87" s="1"/>
  <c r="L158" i="87"/>
  <c r="AK96" i="87"/>
  <c r="BF96" i="87" s="1"/>
  <c r="BI96" i="87"/>
  <c r="BG96" i="87"/>
  <c r="BE96" i="87"/>
  <c r="BC96" i="87"/>
  <c r="CH96" i="87"/>
  <c r="L96" i="87"/>
  <c r="AP380" i="87"/>
  <c r="BG380" i="87" s="1"/>
  <c r="AK380" i="87"/>
  <c r="AG380" i="87"/>
  <c r="AI380" i="87" s="1"/>
  <c r="AB380" i="87"/>
  <c r="W380" i="87"/>
  <c r="L380" i="87"/>
  <c r="BB96" i="87"/>
  <c r="BA96" i="87"/>
  <c r="BV96" i="87"/>
  <c r="BX96" i="87" s="1"/>
  <c r="CK96" i="87" s="1"/>
  <c r="BH96" i="87"/>
  <c r="BD96" i="87"/>
  <c r="CX13" i="127"/>
  <c r="CY13" i="127" s="1"/>
  <c r="CW12" i="87"/>
  <c r="S157" i="87"/>
  <c r="Q157" i="87"/>
  <c r="O157" i="87"/>
  <c r="N157" i="87"/>
  <c r="M157" i="87" s="1"/>
  <c r="U157" i="87" s="1"/>
  <c r="L157" i="87"/>
  <c r="AK157" i="87"/>
  <c r="AB157" i="87"/>
  <c r="AD157" i="87" s="1"/>
  <c r="W157" i="87"/>
  <c r="AW157" i="87" s="1"/>
  <c r="AP157" i="87"/>
  <c r="AP158" i="87"/>
  <c r="AP54" i="87"/>
  <c r="AR54" i="87" s="1"/>
  <c r="AK54" i="87"/>
  <c r="AG54" i="87"/>
  <c r="AB54" i="87"/>
  <c r="BC54" i="87" s="1"/>
  <c r="BN54" i="87" s="1"/>
  <c r="W54" i="87"/>
  <c r="AP569" i="87"/>
  <c r="BG569" i="87" s="1"/>
  <c r="BR569" i="87" s="1"/>
  <c r="AK569" i="87"/>
  <c r="BF569" i="87" s="1"/>
  <c r="BQ569" i="87" s="1"/>
  <c r="AG569" i="87"/>
  <c r="BE569" i="87" s="1"/>
  <c r="BP569" i="87" s="1"/>
  <c r="AB569" i="87"/>
  <c r="W569" i="87"/>
  <c r="AW569" i="87" s="1"/>
  <c r="AP565" i="87"/>
  <c r="AK565" i="87"/>
  <c r="BF565" i="87" s="1"/>
  <c r="BQ565" i="87" s="1"/>
  <c r="AG565" i="87"/>
  <c r="BE565" i="87" s="1"/>
  <c r="BP565" i="87" s="1"/>
  <c r="AB565" i="87"/>
  <c r="W565" i="87"/>
  <c r="AP152" i="87"/>
  <c r="BG152" i="87" s="1"/>
  <c r="AK152" i="87"/>
  <c r="AG152" i="87"/>
  <c r="AB152" i="87"/>
  <c r="W152" i="87"/>
  <c r="Y152" i="87" s="1"/>
  <c r="AP368" i="87"/>
  <c r="AK368" i="87"/>
  <c r="BF368" i="87" s="1"/>
  <c r="AG368" i="87"/>
  <c r="AI368" i="87" s="1"/>
  <c r="AB368" i="87"/>
  <c r="W368" i="87"/>
  <c r="AP291" i="87"/>
  <c r="AK291" i="87"/>
  <c r="AG291" i="87"/>
  <c r="BE291" i="87" s="1"/>
  <c r="BP291" i="87" s="1"/>
  <c r="AB291" i="87"/>
  <c r="BC291" i="87" s="1"/>
  <c r="BN291" i="87" s="1"/>
  <c r="W291" i="87"/>
  <c r="BI532" i="87"/>
  <c r="N532" i="87"/>
  <c r="M532" i="87" s="1"/>
  <c r="U532" i="87" s="1"/>
  <c r="L532" i="87"/>
  <c r="BF532" i="87"/>
  <c r="BE532" i="87"/>
  <c r="BC532" i="87"/>
  <c r="CH532" i="87"/>
  <c r="BA532" i="87"/>
  <c r="BG532" i="87"/>
  <c r="BB532" i="87"/>
  <c r="BV532" i="87"/>
  <c r="BH532" i="87"/>
  <c r="BD532" i="87"/>
  <c r="AP74" i="87"/>
  <c r="BG74" i="87" s="1"/>
  <c r="BR74" i="87" s="1"/>
  <c r="AG74" i="87"/>
  <c r="BE74" i="87" s="1"/>
  <c r="BP74" i="87" s="1"/>
  <c r="AB74" i="87"/>
  <c r="BC74" i="87" s="1"/>
  <c r="W76" i="87"/>
  <c r="Y76" i="87" s="1"/>
  <c r="W74" i="87"/>
  <c r="AW74" i="87" s="1"/>
  <c r="L74" i="87"/>
  <c r="BI73" i="87"/>
  <c r="BG73" i="87"/>
  <c r="BF73" i="87"/>
  <c r="BE73" i="87"/>
  <c r="BC73" i="87"/>
  <c r="BA73" i="87"/>
  <c r="CH73" i="87"/>
  <c r="Q73" i="87"/>
  <c r="O73" i="87"/>
  <c r="N73" i="87"/>
  <c r="M73" i="87" s="1"/>
  <c r="U73" i="87" s="1"/>
  <c r="L73" i="87"/>
  <c r="BV73" i="87"/>
  <c r="BH73" i="87"/>
  <c r="BB73" i="87"/>
  <c r="BD73" i="87"/>
  <c r="AP24" i="87"/>
  <c r="AK24" i="87"/>
  <c r="BF24" i="87" s="1"/>
  <c r="AG24" i="87"/>
  <c r="AB24" i="87"/>
  <c r="BC24" i="87" s="1"/>
  <c r="W24" i="87"/>
  <c r="CH24" i="87" s="1"/>
  <c r="S24" i="87"/>
  <c r="R24" i="87"/>
  <c r="Q24" i="87"/>
  <c r="O24" i="87"/>
  <c r="N24" i="87"/>
  <c r="M24" i="87" s="1"/>
  <c r="U24" i="87" s="1"/>
  <c r="L24" i="87"/>
  <c r="AP23" i="87"/>
  <c r="BG23" i="87" s="1"/>
  <c r="AK23" i="87"/>
  <c r="AN23" i="87" s="1"/>
  <c r="AG23" i="87"/>
  <c r="AI23" i="87" s="1"/>
  <c r="AB23" i="87"/>
  <c r="W23" i="87"/>
  <c r="S23" i="87"/>
  <c r="R23" i="87"/>
  <c r="Q23" i="87"/>
  <c r="O23" i="87"/>
  <c r="N23" i="87"/>
  <c r="M23" i="87" s="1"/>
  <c r="U23" i="87" s="1"/>
  <c r="L23" i="87"/>
  <c r="AP22" i="87"/>
  <c r="AK22" i="87"/>
  <c r="AN22" i="87" s="1"/>
  <c r="AG22" i="87"/>
  <c r="AB22" i="87"/>
  <c r="BC22" i="87" s="1"/>
  <c r="W22" i="87"/>
  <c r="AW22" i="87" s="1"/>
  <c r="S22" i="87"/>
  <c r="R22" i="87"/>
  <c r="Q22" i="87"/>
  <c r="O22" i="87"/>
  <c r="N22" i="87"/>
  <c r="M22" i="87" s="1"/>
  <c r="U22" i="87" s="1"/>
  <c r="L22" i="87"/>
  <c r="AP709" i="87"/>
  <c r="BG709" i="87" s="1"/>
  <c r="BR709" i="87" s="1"/>
  <c r="AK709" i="87"/>
  <c r="BF709" i="87" s="1"/>
  <c r="BQ709" i="87" s="1"/>
  <c r="AG709" i="87"/>
  <c r="BE709" i="87" s="1"/>
  <c r="BP709" i="87" s="1"/>
  <c r="AG476" i="87"/>
  <c r="AP132" i="87"/>
  <c r="AR132" i="87" s="1"/>
  <c r="AK132" i="87"/>
  <c r="AG132" i="87"/>
  <c r="W132" i="87"/>
  <c r="AW132" i="87" s="1"/>
  <c r="AB132" i="87"/>
  <c r="AP95" i="87"/>
  <c r="AK95" i="87"/>
  <c r="AB65" i="87"/>
  <c r="AB66" i="87"/>
  <c r="AB67" i="87"/>
  <c r="BC67" i="87" s="1"/>
  <c r="BN67" i="87" s="1"/>
  <c r="AB68" i="87"/>
  <c r="BC68" i="87" s="1"/>
  <c r="AB91" i="87"/>
  <c r="AB72" i="87"/>
  <c r="AB71" i="87"/>
  <c r="BC71" i="87" s="1"/>
  <c r="AB70" i="87"/>
  <c r="AB69" i="87"/>
  <c r="BC69" i="87" s="1"/>
  <c r="BN69" i="87" s="1"/>
  <c r="AB51" i="87"/>
  <c r="BC51" i="87" s="1"/>
  <c r="AB48" i="87"/>
  <c r="AB47" i="87"/>
  <c r="BC47" i="87" s="1"/>
  <c r="BN47" i="87" s="1"/>
  <c r="AB44" i="87"/>
  <c r="BC44" i="87" s="1"/>
  <c r="AB43" i="87"/>
  <c r="AB42" i="87"/>
  <c r="BC42" i="87" s="1"/>
  <c r="AB41" i="87"/>
  <c r="BC41" i="87" s="1"/>
  <c r="AB37" i="87"/>
  <c r="AB36" i="87"/>
  <c r="AP589" i="87"/>
  <c r="BG589" i="87" s="1"/>
  <c r="AP748" i="87"/>
  <c r="AP717" i="87"/>
  <c r="BG717" i="87" s="1"/>
  <c r="BR717" i="87" s="1"/>
  <c r="AP716" i="87"/>
  <c r="BG716" i="87" s="1"/>
  <c r="BR716" i="87" s="1"/>
  <c r="AP715" i="87"/>
  <c r="BG715" i="87" s="1"/>
  <c r="BR715" i="87" s="1"/>
  <c r="AP714" i="87"/>
  <c r="BG714" i="87" s="1"/>
  <c r="BR714" i="87" s="1"/>
  <c r="AP713" i="87"/>
  <c r="BG713" i="87" s="1"/>
  <c r="AP712" i="87"/>
  <c r="BG712" i="87" s="1"/>
  <c r="BR712" i="87" s="1"/>
  <c r="AP711" i="87"/>
  <c r="BG711" i="87" s="1"/>
  <c r="BR711" i="87" s="1"/>
  <c r="AP586" i="87"/>
  <c r="AP710" i="87"/>
  <c r="BG710" i="87" s="1"/>
  <c r="BR710" i="87" s="1"/>
  <c r="AP585" i="87"/>
  <c r="BG585" i="87" s="1"/>
  <c r="BR585" i="87" s="1"/>
  <c r="AP708" i="87"/>
  <c r="BG708" i="87" s="1"/>
  <c r="BR708" i="87" s="1"/>
  <c r="AP707" i="87"/>
  <c r="BG707" i="87" s="1"/>
  <c r="BR707" i="87" s="1"/>
  <c r="AP706" i="87"/>
  <c r="BG706" i="87" s="1"/>
  <c r="BR706" i="87" s="1"/>
  <c r="AP705" i="87"/>
  <c r="BG705" i="87" s="1"/>
  <c r="BR705" i="87" s="1"/>
  <c r="AP704" i="87"/>
  <c r="BG704" i="87" s="1"/>
  <c r="AP703" i="87"/>
  <c r="BG703" i="87" s="1"/>
  <c r="BR703" i="87" s="1"/>
  <c r="AP702" i="87"/>
  <c r="BG702" i="87" s="1"/>
  <c r="BR702" i="87" s="1"/>
  <c r="AP701" i="87"/>
  <c r="BG701" i="87" s="1"/>
  <c r="BR701" i="87" s="1"/>
  <c r="AP700" i="87"/>
  <c r="BG700" i="87" s="1"/>
  <c r="BR700" i="87" s="1"/>
  <c r="AP699" i="87"/>
  <c r="BG699" i="87" s="1"/>
  <c r="BR699" i="87" s="1"/>
  <c r="AP698" i="87"/>
  <c r="BG698" i="87" s="1"/>
  <c r="BR698" i="87" s="1"/>
  <c r="AP697" i="87"/>
  <c r="BG697" i="87" s="1"/>
  <c r="BR697" i="87" s="1"/>
  <c r="AP583" i="87"/>
  <c r="BG583" i="87" s="1"/>
  <c r="BR583" i="87" s="1"/>
  <c r="AP696" i="87"/>
  <c r="BG696" i="87" s="1"/>
  <c r="BR696" i="87" s="1"/>
  <c r="AP576" i="87"/>
  <c r="AX576" i="87" s="1"/>
  <c r="AP575" i="87"/>
  <c r="AP693" i="87"/>
  <c r="BG693" i="87" s="1"/>
  <c r="BR693" i="87" s="1"/>
  <c r="AP574" i="87"/>
  <c r="AP692" i="87"/>
  <c r="BG692" i="87" s="1"/>
  <c r="BR692" i="87" s="1"/>
  <c r="AP691" i="87"/>
  <c r="BG691" i="87" s="1"/>
  <c r="BR691" i="87" s="1"/>
  <c r="AP573" i="87"/>
  <c r="BG573" i="87" s="1"/>
  <c r="AP572" i="87"/>
  <c r="AP571" i="87"/>
  <c r="AP570" i="87"/>
  <c r="AP690" i="87"/>
  <c r="BG690" i="87" s="1"/>
  <c r="BR690" i="87" s="1"/>
  <c r="AP689" i="87"/>
  <c r="BG689" i="87" s="1"/>
  <c r="BR689" i="87" s="1"/>
  <c r="AP688" i="87"/>
  <c r="BG688" i="87" s="1"/>
  <c r="BR688" i="87" s="1"/>
  <c r="AP687" i="87"/>
  <c r="BG687" i="87" s="1"/>
  <c r="BR687" i="87" s="1"/>
  <c r="AP567" i="87"/>
  <c r="AP566" i="87"/>
  <c r="AP556" i="87"/>
  <c r="AP551" i="87"/>
  <c r="AP550" i="87"/>
  <c r="AX550" i="87" s="1"/>
  <c r="AP549" i="87"/>
  <c r="BG549" i="87" s="1"/>
  <c r="AP548" i="87"/>
  <c r="BG548" i="87" s="1"/>
  <c r="AP536" i="87"/>
  <c r="AP535" i="87"/>
  <c r="BG535" i="87" s="1"/>
  <c r="AP522" i="87"/>
  <c r="AP518" i="87"/>
  <c r="BG518" i="87" s="1"/>
  <c r="AP512" i="87"/>
  <c r="BG512" i="87" s="1"/>
  <c r="AP511" i="87"/>
  <c r="AP506" i="87"/>
  <c r="AP505" i="87"/>
  <c r="AR505" i="87" s="1"/>
  <c r="AP504" i="87"/>
  <c r="BG504" i="87" s="1"/>
  <c r="BR504" i="87" s="1"/>
  <c r="AP502" i="87"/>
  <c r="BG502" i="87" s="1"/>
  <c r="BR502" i="87" s="1"/>
  <c r="AP492" i="87"/>
  <c r="BG492" i="87" s="1"/>
  <c r="BR492" i="87" s="1"/>
  <c r="AP490" i="87"/>
  <c r="BG490" i="87" s="1"/>
  <c r="AP489" i="87"/>
  <c r="BG489" i="87" s="1"/>
  <c r="AP485" i="87"/>
  <c r="AR485" i="87" s="1"/>
  <c r="AP478" i="87"/>
  <c r="AP476" i="87"/>
  <c r="AX476" i="87" s="1"/>
  <c r="AP470" i="87"/>
  <c r="AR470" i="87" s="1"/>
  <c r="AP463" i="87"/>
  <c r="AP462" i="87"/>
  <c r="AP458" i="87"/>
  <c r="AR458" i="87" s="1"/>
  <c r="AP457" i="87"/>
  <c r="AP455" i="87"/>
  <c r="BG455" i="87" s="1"/>
  <c r="AP454" i="87"/>
  <c r="AP453" i="87"/>
  <c r="AP452" i="87"/>
  <c r="AP451" i="87"/>
  <c r="AP450" i="87"/>
  <c r="BG450" i="87" s="1"/>
  <c r="AP449" i="87"/>
  <c r="BG449" i="87" s="1"/>
  <c r="AP448" i="87"/>
  <c r="AP438" i="87"/>
  <c r="AP433" i="87"/>
  <c r="AP415" i="87"/>
  <c r="AP413" i="87"/>
  <c r="AP409" i="87"/>
  <c r="BG409" i="87" s="1"/>
  <c r="AP407" i="87"/>
  <c r="BG407" i="87" s="1"/>
  <c r="AP405" i="87"/>
  <c r="AP400" i="87"/>
  <c r="AP399" i="87"/>
  <c r="AP398" i="87"/>
  <c r="AP397" i="87"/>
  <c r="BG397" i="87" s="1"/>
  <c r="AP388" i="87"/>
  <c r="AP386" i="87"/>
  <c r="AP381" i="87"/>
  <c r="AP377" i="87"/>
  <c r="AP374" i="87"/>
  <c r="AP366" i="87"/>
  <c r="BG366" i="87" s="1"/>
  <c r="AP356" i="87"/>
  <c r="BG356" i="87" s="1"/>
  <c r="AP355" i="87"/>
  <c r="AP354" i="87"/>
  <c r="AP353" i="87"/>
  <c r="AP334" i="87"/>
  <c r="AP331" i="87"/>
  <c r="AX331" i="87" s="1"/>
  <c r="AP321" i="87"/>
  <c r="AP319" i="87"/>
  <c r="BG319" i="87" s="1"/>
  <c r="AP311" i="87"/>
  <c r="AP310" i="87"/>
  <c r="AR310" i="87" s="1"/>
  <c r="AP307" i="87"/>
  <c r="AP306" i="87"/>
  <c r="BG306" i="87" s="1"/>
  <c r="AP305" i="87"/>
  <c r="BG305" i="87" s="1"/>
  <c r="AP300" i="87"/>
  <c r="AP299" i="87"/>
  <c r="AR299" i="87" s="1"/>
  <c r="AP681" i="87"/>
  <c r="AP728" i="87"/>
  <c r="AP727" i="87"/>
  <c r="BG727" i="87" s="1"/>
  <c r="AP679" i="87"/>
  <c r="BG679" i="87" s="1"/>
  <c r="AP678" i="87"/>
  <c r="AP287" i="87"/>
  <c r="BG287" i="87" s="1"/>
  <c r="BR287" i="87" s="1"/>
  <c r="AP286" i="87"/>
  <c r="AR286" i="87" s="1"/>
  <c r="AP285" i="87"/>
  <c r="AP284" i="87"/>
  <c r="BG284" i="87" s="1"/>
  <c r="AP282" i="87"/>
  <c r="AP283" i="87" s="1"/>
  <c r="AP732" i="87"/>
  <c r="AP276" i="87"/>
  <c r="AP275" i="87"/>
  <c r="AP274" i="87"/>
  <c r="BG274" i="87" s="1"/>
  <c r="AP273" i="87"/>
  <c r="BG273" i="87" s="1"/>
  <c r="AP272" i="87"/>
  <c r="AP194" i="87"/>
  <c r="AP196" i="87"/>
  <c r="AP195" i="87"/>
  <c r="AP192" i="87"/>
  <c r="AP191" i="87"/>
  <c r="BG191" i="87" s="1"/>
  <c r="AP207" i="87"/>
  <c r="BG207" i="87" s="1"/>
  <c r="AP206" i="87"/>
  <c r="AP205" i="87"/>
  <c r="AP204" i="87"/>
  <c r="AP203" i="87"/>
  <c r="AP201" i="87"/>
  <c r="BG201" i="87" s="1"/>
  <c r="AP202" i="87"/>
  <c r="AP199" i="87"/>
  <c r="AX199" i="87" s="1"/>
  <c r="AP200" i="87"/>
  <c r="AP186" i="87"/>
  <c r="AP189" i="87"/>
  <c r="AP190" i="87"/>
  <c r="BG190" i="87" s="1"/>
  <c r="AP184" i="87"/>
  <c r="AX184" i="87" s="1"/>
  <c r="AP185" i="87"/>
  <c r="AP193" i="87"/>
  <c r="AP181" i="87"/>
  <c r="AR181" i="87" s="1"/>
  <c r="AP179" i="87"/>
  <c r="BG179" i="87" s="1"/>
  <c r="AP740" i="87"/>
  <c r="BG740" i="87" s="1"/>
  <c r="BR740" i="87" s="1"/>
  <c r="AP739" i="87"/>
  <c r="BG739" i="87" s="1"/>
  <c r="AP177" i="87"/>
  <c r="AP734" i="87"/>
  <c r="AP175" i="87"/>
  <c r="AP174" i="87"/>
  <c r="AR174" i="87" s="1"/>
  <c r="AP173" i="87"/>
  <c r="BG173" i="87" s="1"/>
  <c r="AP172" i="87"/>
  <c r="AR172" i="87" s="1"/>
  <c r="AP171" i="87"/>
  <c r="AR171" i="87" s="1"/>
  <c r="AP676" i="87"/>
  <c r="AP170" i="87"/>
  <c r="AP169" i="87"/>
  <c r="AP168" i="87"/>
  <c r="BG168" i="87" s="1"/>
  <c r="AP159" i="87"/>
  <c r="AP155" i="87"/>
  <c r="AP141" i="87"/>
  <c r="AR141" i="87" s="1"/>
  <c r="AP116" i="87"/>
  <c r="BG116" i="87" s="1"/>
  <c r="AP89" i="87"/>
  <c r="AP68" i="87"/>
  <c r="BG68" i="87" s="1"/>
  <c r="BR68" i="87" s="1"/>
  <c r="AP67" i="87"/>
  <c r="AP66" i="87"/>
  <c r="AP65" i="87"/>
  <c r="AP61" i="87"/>
  <c r="AR61" i="87" s="1"/>
  <c r="AP36" i="87"/>
  <c r="AP29" i="87"/>
  <c r="BG29" i="87" s="1"/>
  <c r="AP28" i="87"/>
  <c r="AP15" i="87"/>
  <c r="BG15" i="87" s="1"/>
  <c r="AK61" i="87"/>
  <c r="AK67" i="87"/>
  <c r="BF67" i="87" s="1"/>
  <c r="BQ67" i="87" s="1"/>
  <c r="AK66" i="87"/>
  <c r="AK65" i="87"/>
  <c r="BF65" i="87" s="1"/>
  <c r="AK68" i="87"/>
  <c r="BF68" i="87" s="1"/>
  <c r="BQ68" i="87" s="1"/>
  <c r="AK89" i="87"/>
  <c r="AK116" i="87"/>
  <c r="BF116" i="87" s="1"/>
  <c r="BQ116" i="87" s="1"/>
  <c r="AK141" i="87"/>
  <c r="AK155" i="87"/>
  <c r="AK159" i="87"/>
  <c r="BF159" i="87" s="1"/>
  <c r="AK734" i="87"/>
  <c r="AN734" i="87" s="1"/>
  <c r="AK175" i="87"/>
  <c r="AK174" i="87"/>
  <c r="AK173" i="87"/>
  <c r="AK172" i="87"/>
  <c r="AN172" i="87" s="1"/>
  <c r="AK171" i="87"/>
  <c r="AN171" i="87" s="1"/>
  <c r="AK676" i="87"/>
  <c r="AK170" i="87"/>
  <c r="AN170" i="87" s="1"/>
  <c r="AK169" i="87"/>
  <c r="AK168" i="87"/>
  <c r="AK165" i="87"/>
  <c r="AK177" i="87"/>
  <c r="BF177" i="87" s="1"/>
  <c r="AK740" i="87"/>
  <c r="AK739" i="87"/>
  <c r="AK179" i="87"/>
  <c r="AK181" i="87"/>
  <c r="AN181" i="87" s="1"/>
  <c r="AK184" i="87"/>
  <c r="AK185" i="87"/>
  <c r="BF185" i="87" s="1"/>
  <c r="AK193" i="87"/>
  <c r="AK188" i="87"/>
  <c r="AK194" i="87"/>
  <c r="AK196" i="87"/>
  <c r="AK195" i="87"/>
  <c r="AK192" i="87"/>
  <c r="BF192" i="87" s="1"/>
  <c r="AK191" i="87"/>
  <c r="AK207" i="87"/>
  <c r="AK206" i="87"/>
  <c r="AK205" i="87"/>
  <c r="BF205" i="87" s="1"/>
  <c r="BQ205" i="87" s="1"/>
  <c r="AK204" i="87"/>
  <c r="AK203" i="87"/>
  <c r="BF203" i="87" s="1"/>
  <c r="AK201" i="87"/>
  <c r="BF201" i="87" s="1"/>
  <c r="AK202" i="87"/>
  <c r="AK199" i="87"/>
  <c r="AK200" i="87"/>
  <c r="AK186" i="87"/>
  <c r="AK189" i="87"/>
  <c r="BF189" i="87" s="1"/>
  <c r="AK190" i="87"/>
  <c r="BF190" i="87" s="1"/>
  <c r="BQ190" i="87" s="1"/>
  <c r="AK274" i="87"/>
  <c r="AK273" i="87"/>
  <c r="BF273" i="87" s="1"/>
  <c r="AK272" i="87"/>
  <c r="AK275" i="87"/>
  <c r="AK276" i="87"/>
  <c r="BF276" i="87" s="1"/>
  <c r="AK732" i="87"/>
  <c r="AK728" i="87"/>
  <c r="BF728" i="87" s="1"/>
  <c r="BQ728" i="87" s="1"/>
  <c r="AK727" i="87"/>
  <c r="AK679" i="87"/>
  <c r="AK678" i="87"/>
  <c r="AK287" i="87"/>
  <c r="BF287" i="87" s="1"/>
  <c r="BQ287" i="87" s="1"/>
  <c r="AK286" i="87"/>
  <c r="AK285" i="87"/>
  <c r="AK284" i="87"/>
  <c r="AK282" i="87"/>
  <c r="BF282" i="87" s="1"/>
  <c r="BQ282" i="87" s="1"/>
  <c r="AK681" i="87"/>
  <c r="AK300" i="87"/>
  <c r="BF300" i="87" s="1"/>
  <c r="BQ300" i="87" s="1"/>
  <c r="AK299" i="87"/>
  <c r="AK311" i="87"/>
  <c r="AK310" i="87"/>
  <c r="AN310" i="87" s="1"/>
  <c r="AK307" i="87"/>
  <c r="AK306" i="87"/>
  <c r="AK305" i="87"/>
  <c r="BF305" i="87" s="1"/>
  <c r="AK319" i="87"/>
  <c r="AK321" i="87"/>
  <c r="AK331" i="87"/>
  <c r="AK334" i="87"/>
  <c r="AP338" i="87"/>
  <c r="AP337" i="87"/>
  <c r="BG337" i="87" s="1"/>
  <c r="AP336" i="87"/>
  <c r="BG336" i="87" s="1"/>
  <c r="AK337" i="87"/>
  <c r="AK336" i="87"/>
  <c r="BF336" i="87" s="1"/>
  <c r="AK338" i="87"/>
  <c r="AK355" i="87"/>
  <c r="AK354" i="87"/>
  <c r="BF354" i="87" s="1"/>
  <c r="BQ354" i="87" s="1"/>
  <c r="AK353" i="87"/>
  <c r="BF353" i="87" s="1"/>
  <c r="BQ353" i="87" s="1"/>
  <c r="AK356" i="87"/>
  <c r="AK366" i="87"/>
  <c r="AK374" i="87"/>
  <c r="BF374" i="87" s="1"/>
  <c r="AK377" i="87"/>
  <c r="AK381" i="87"/>
  <c r="BF381" i="87" s="1"/>
  <c r="BQ381" i="87" s="1"/>
  <c r="AK386" i="87"/>
  <c r="AK388" i="87"/>
  <c r="AK400" i="87"/>
  <c r="AK399" i="87"/>
  <c r="AK398" i="87"/>
  <c r="AK397" i="87"/>
  <c r="BF397" i="87" s="1"/>
  <c r="AK405" i="87"/>
  <c r="AK407" i="87"/>
  <c r="AK409" i="87"/>
  <c r="AK413" i="87"/>
  <c r="AK415" i="87"/>
  <c r="AK433" i="87"/>
  <c r="BF433" i="87" s="1"/>
  <c r="BQ433" i="87" s="1"/>
  <c r="AK438" i="87"/>
  <c r="BF438" i="87" s="1"/>
  <c r="BQ438" i="87" s="1"/>
  <c r="AK455" i="87"/>
  <c r="BF455" i="87" s="1"/>
  <c r="AK454" i="87"/>
  <c r="BF454" i="87" s="1"/>
  <c r="AK453" i="87"/>
  <c r="AK452" i="87"/>
  <c r="BF452" i="87" s="1"/>
  <c r="AK451" i="87"/>
  <c r="BF451" i="87" s="1"/>
  <c r="AK450" i="87"/>
  <c r="AK449" i="87"/>
  <c r="AK448" i="87"/>
  <c r="AK458" i="87"/>
  <c r="AK457" i="87"/>
  <c r="AK462" i="87"/>
  <c r="BF462" i="87" s="1"/>
  <c r="AK463" i="87"/>
  <c r="AK470" i="87"/>
  <c r="AK476" i="87"/>
  <c r="AK478" i="87"/>
  <c r="AK485" i="87"/>
  <c r="BF485" i="87" s="1"/>
  <c r="AK492" i="87"/>
  <c r="BF492" i="87" s="1"/>
  <c r="BQ492" i="87" s="1"/>
  <c r="AK490" i="87"/>
  <c r="AK489" i="87"/>
  <c r="AK506" i="87"/>
  <c r="AK505" i="87"/>
  <c r="AN505" i="87" s="1"/>
  <c r="AK504" i="87"/>
  <c r="AK502" i="87"/>
  <c r="BF502" i="87" s="1"/>
  <c r="BQ502" i="87" s="1"/>
  <c r="AK512" i="87"/>
  <c r="BF512" i="87" s="1"/>
  <c r="AK511" i="87"/>
  <c r="BF511" i="87" s="1"/>
  <c r="AK518" i="87"/>
  <c r="AK522" i="87"/>
  <c r="AK535" i="87"/>
  <c r="BF535" i="87" s="1"/>
  <c r="AK536" i="87"/>
  <c r="BF536" i="87" s="1"/>
  <c r="AK548" i="87"/>
  <c r="BF548" i="87" s="1"/>
  <c r="BQ548" i="87" s="1"/>
  <c r="AK549" i="87"/>
  <c r="AK550" i="87"/>
  <c r="AK551" i="87"/>
  <c r="BF551" i="87" s="1"/>
  <c r="AK690" i="87"/>
  <c r="BF690" i="87" s="1"/>
  <c r="BQ690" i="87" s="1"/>
  <c r="AK689" i="87"/>
  <c r="BF689" i="87" s="1"/>
  <c r="BQ689" i="87" s="1"/>
  <c r="AK688" i="87"/>
  <c r="BF688" i="87" s="1"/>
  <c r="BQ688" i="87" s="1"/>
  <c r="AK687" i="87"/>
  <c r="BF687" i="87" s="1"/>
  <c r="BQ687" i="87" s="1"/>
  <c r="AK567" i="87"/>
  <c r="BF567" i="87" s="1"/>
  <c r="AK566" i="87"/>
  <c r="AK576" i="87"/>
  <c r="AK575" i="87"/>
  <c r="BF575" i="87" s="1"/>
  <c r="AK693" i="87"/>
  <c r="BF693" i="87" s="1"/>
  <c r="BQ693" i="87" s="1"/>
  <c r="AK574" i="87"/>
  <c r="BF574" i="87" s="1"/>
  <c r="AK692" i="87"/>
  <c r="BF692" i="87" s="1"/>
  <c r="BQ692" i="87" s="1"/>
  <c r="AK691" i="87"/>
  <c r="BF691" i="87" s="1"/>
  <c r="BQ691" i="87" s="1"/>
  <c r="AK573" i="87"/>
  <c r="AK572" i="87"/>
  <c r="BF572" i="87" s="1"/>
  <c r="BQ572" i="87" s="1"/>
  <c r="AK571" i="87"/>
  <c r="AK570" i="87"/>
  <c r="BF570" i="87" s="1"/>
  <c r="AK578" i="87"/>
  <c r="AK579" i="87"/>
  <c r="AK580" i="87"/>
  <c r="BF580" i="87" s="1"/>
  <c r="BQ580" i="87" s="1"/>
  <c r="AK694" i="87"/>
  <c r="BF694" i="87" s="1"/>
  <c r="BQ694" i="87" s="1"/>
  <c r="AK695" i="87"/>
  <c r="BF695" i="87" s="1"/>
  <c r="BQ695" i="87" s="1"/>
  <c r="AK696" i="87"/>
  <c r="BF696" i="87" s="1"/>
  <c r="BQ696" i="87" s="1"/>
  <c r="AK583" i="87"/>
  <c r="AK697" i="87"/>
  <c r="BF697" i="87" s="1"/>
  <c r="BQ697" i="87" s="1"/>
  <c r="AK698" i="87"/>
  <c r="BF698" i="87" s="1"/>
  <c r="BQ698" i="87" s="1"/>
  <c r="AK699" i="87"/>
  <c r="BF699" i="87" s="1"/>
  <c r="BQ699" i="87" s="1"/>
  <c r="AK700" i="87"/>
  <c r="BF700" i="87" s="1"/>
  <c r="BQ700" i="87" s="1"/>
  <c r="AK701" i="87"/>
  <c r="BF701" i="87" s="1"/>
  <c r="BQ701" i="87" s="1"/>
  <c r="AK702" i="87"/>
  <c r="BF702" i="87" s="1"/>
  <c r="BQ702" i="87" s="1"/>
  <c r="AK703" i="87"/>
  <c r="BF703" i="87" s="1"/>
  <c r="BQ703" i="87" s="1"/>
  <c r="AK704" i="87"/>
  <c r="BF704" i="87" s="1"/>
  <c r="BQ704" i="87" s="1"/>
  <c r="AK705" i="87"/>
  <c r="BF705" i="87" s="1"/>
  <c r="BQ705" i="87" s="1"/>
  <c r="AK706" i="87"/>
  <c r="BF706" i="87" s="1"/>
  <c r="BQ706" i="87" s="1"/>
  <c r="AK707" i="87"/>
  <c r="BF707" i="87" s="1"/>
  <c r="BQ707" i="87" s="1"/>
  <c r="AK708" i="87"/>
  <c r="BF708" i="87" s="1"/>
  <c r="BQ708" i="87" s="1"/>
  <c r="AK585" i="87"/>
  <c r="AK710" i="87"/>
  <c r="BF710" i="87" s="1"/>
  <c r="BQ710" i="87" s="1"/>
  <c r="AK586" i="87"/>
  <c r="BF586" i="87" s="1"/>
  <c r="BQ586" i="87" s="1"/>
  <c r="AK711" i="87"/>
  <c r="BF711" i="87" s="1"/>
  <c r="BQ711" i="87" s="1"/>
  <c r="AK712" i="87"/>
  <c r="BF712" i="87" s="1"/>
  <c r="BQ712" i="87" s="1"/>
  <c r="AK713" i="87"/>
  <c r="BF713" i="87" s="1"/>
  <c r="BQ713" i="87" s="1"/>
  <c r="AK714" i="87"/>
  <c r="BF714" i="87" s="1"/>
  <c r="BQ714" i="87" s="1"/>
  <c r="AK715" i="87"/>
  <c r="BF715" i="87" s="1"/>
  <c r="BQ715" i="87" s="1"/>
  <c r="AK716" i="87"/>
  <c r="BF716" i="87" s="1"/>
  <c r="BQ716" i="87" s="1"/>
  <c r="AK717" i="87"/>
  <c r="BF717" i="87" s="1"/>
  <c r="BQ717" i="87" s="1"/>
  <c r="AK748" i="87"/>
  <c r="AK588" i="87"/>
  <c r="AK589" i="87"/>
  <c r="BF589" i="87" s="1"/>
  <c r="AK36" i="87"/>
  <c r="AK29" i="87"/>
  <c r="BF29" i="87" s="1"/>
  <c r="AK28" i="87"/>
  <c r="BF28" i="87" s="1"/>
  <c r="AG748" i="87"/>
  <c r="AG589" i="87"/>
  <c r="AG717" i="87"/>
  <c r="BE717" i="87" s="1"/>
  <c r="BP717" i="87" s="1"/>
  <c r="AG716" i="87"/>
  <c r="BE716" i="87" s="1"/>
  <c r="BP716" i="87" s="1"/>
  <c r="AG715" i="87"/>
  <c r="BE715" i="87" s="1"/>
  <c r="BP715" i="87" s="1"/>
  <c r="AG714" i="87"/>
  <c r="BE714" i="87" s="1"/>
  <c r="BP714" i="87" s="1"/>
  <c r="AG713" i="87"/>
  <c r="BE713" i="87" s="1"/>
  <c r="BP713" i="87" s="1"/>
  <c r="AG712" i="87"/>
  <c r="BE712" i="87" s="1"/>
  <c r="BP712" i="87" s="1"/>
  <c r="AG711" i="87"/>
  <c r="BE711" i="87" s="1"/>
  <c r="BP711" i="87" s="1"/>
  <c r="AG586" i="87"/>
  <c r="AG710" i="87"/>
  <c r="BE710" i="87" s="1"/>
  <c r="BP710" i="87" s="1"/>
  <c r="AG585" i="87"/>
  <c r="AG708" i="87"/>
  <c r="BE708" i="87" s="1"/>
  <c r="BP708" i="87" s="1"/>
  <c r="AG707" i="87"/>
  <c r="BE707" i="87" s="1"/>
  <c r="BP707" i="87" s="1"/>
  <c r="AG706" i="87"/>
  <c r="BE706" i="87" s="1"/>
  <c r="BP706" i="87" s="1"/>
  <c r="AG705" i="87"/>
  <c r="BE705" i="87" s="1"/>
  <c r="BP705" i="87" s="1"/>
  <c r="AG704" i="87"/>
  <c r="BE704" i="87" s="1"/>
  <c r="BP704" i="87" s="1"/>
  <c r="AG703" i="87"/>
  <c r="BE703" i="87" s="1"/>
  <c r="BP703" i="87" s="1"/>
  <c r="AG702" i="87"/>
  <c r="BE702" i="87" s="1"/>
  <c r="BP702" i="87" s="1"/>
  <c r="AG701" i="87"/>
  <c r="BE701" i="87" s="1"/>
  <c r="BP701" i="87" s="1"/>
  <c r="AG700" i="87"/>
  <c r="BE700" i="87" s="1"/>
  <c r="BP700" i="87" s="1"/>
  <c r="AG699" i="87"/>
  <c r="BE699" i="87" s="1"/>
  <c r="BP699" i="87" s="1"/>
  <c r="AG698" i="87"/>
  <c r="BE698" i="87" s="1"/>
  <c r="BP698" i="87" s="1"/>
  <c r="AG697" i="87"/>
  <c r="BE697" i="87" s="1"/>
  <c r="BP697" i="87" s="1"/>
  <c r="AG583" i="87"/>
  <c r="AG696" i="87"/>
  <c r="BE696" i="87" s="1"/>
  <c r="BP696" i="87" s="1"/>
  <c r="AG695" i="87"/>
  <c r="AG694" i="87"/>
  <c r="AP694" i="87" s="1"/>
  <c r="BG694" i="87" s="1"/>
  <c r="BR694" i="87" s="1"/>
  <c r="AG580" i="87"/>
  <c r="AP580" i="87" s="1"/>
  <c r="BG580" i="87" s="1"/>
  <c r="AG579" i="87"/>
  <c r="AI579" i="87" s="1"/>
  <c r="AG576" i="87"/>
  <c r="AG575" i="87"/>
  <c r="AG693" i="87"/>
  <c r="BE693" i="87" s="1"/>
  <c r="BP693" i="87" s="1"/>
  <c r="AG574" i="87"/>
  <c r="AG692" i="87"/>
  <c r="BE692" i="87" s="1"/>
  <c r="BP692" i="87" s="1"/>
  <c r="AG691" i="87"/>
  <c r="BE691" i="87" s="1"/>
  <c r="BP691" i="87" s="1"/>
  <c r="AG573" i="87"/>
  <c r="AG572" i="87"/>
  <c r="AG571" i="87"/>
  <c r="AG570" i="87"/>
  <c r="AI570" i="87" s="1"/>
  <c r="AG690" i="87"/>
  <c r="BE690" i="87" s="1"/>
  <c r="BP690" i="87" s="1"/>
  <c r="AG689" i="87"/>
  <c r="BE689" i="87" s="1"/>
  <c r="BP689" i="87" s="1"/>
  <c r="AG688" i="87"/>
  <c r="BE688" i="87" s="1"/>
  <c r="BP688" i="87" s="1"/>
  <c r="AG687" i="87"/>
  <c r="BE687" i="87" s="1"/>
  <c r="BP687" i="87" s="1"/>
  <c r="AG567" i="87"/>
  <c r="BE567" i="87" s="1"/>
  <c r="BP567" i="87" s="1"/>
  <c r="AG566" i="87"/>
  <c r="AG556" i="87"/>
  <c r="BE556" i="87" s="1"/>
  <c r="BP556" i="87" s="1"/>
  <c r="AG551" i="87"/>
  <c r="BE551" i="87" s="1"/>
  <c r="BP551" i="87" s="1"/>
  <c r="AG550" i="87"/>
  <c r="AG549" i="87"/>
  <c r="BE549" i="87" s="1"/>
  <c r="BP549" i="87" s="1"/>
  <c r="AG548" i="87"/>
  <c r="AG536" i="87"/>
  <c r="AG535" i="87"/>
  <c r="BE535" i="87" s="1"/>
  <c r="AG522" i="87"/>
  <c r="BE522" i="87" s="1"/>
  <c r="BP522" i="87" s="1"/>
  <c r="AG518" i="87"/>
  <c r="AG512" i="87"/>
  <c r="AG511" i="87"/>
  <c r="AG506" i="87"/>
  <c r="AG505" i="87"/>
  <c r="BE505" i="87" s="1"/>
  <c r="AG504" i="87"/>
  <c r="BE504" i="87" s="1"/>
  <c r="AG502" i="87"/>
  <c r="AG492" i="87"/>
  <c r="AG490" i="87"/>
  <c r="AG489" i="87"/>
  <c r="AG485" i="87"/>
  <c r="BE485" i="87" s="1"/>
  <c r="BP485" i="87" s="1"/>
  <c r="AG478" i="87"/>
  <c r="BE478" i="87" s="1"/>
  <c r="BP478" i="87" s="1"/>
  <c r="AG470" i="87"/>
  <c r="BE470" i="87" s="1"/>
  <c r="AG463" i="87"/>
  <c r="AG462" i="87"/>
  <c r="AG458" i="87"/>
  <c r="AG457" i="87"/>
  <c r="BE457" i="87" s="1"/>
  <c r="AG455" i="87"/>
  <c r="AG454" i="87"/>
  <c r="AG453" i="87"/>
  <c r="AG452" i="87"/>
  <c r="AG451" i="87"/>
  <c r="AG450" i="87"/>
  <c r="BE450" i="87" s="1"/>
  <c r="AG449" i="87"/>
  <c r="AG448" i="87"/>
  <c r="BE448" i="87" s="1"/>
  <c r="AG438" i="87"/>
  <c r="AG433" i="87"/>
  <c r="BE433" i="87" s="1"/>
  <c r="BP433" i="87" s="1"/>
  <c r="AG415" i="87"/>
  <c r="AG413" i="87"/>
  <c r="BE413" i="87" s="1"/>
  <c r="AG409" i="87"/>
  <c r="BE409" i="87" s="1"/>
  <c r="AG405" i="87"/>
  <c r="AG400" i="87"/>
  <c r="AG399" i="87"/>
  <c r="AG398" i="87"/>
  <c r="AG397" i="87"/>
  <c r="BE397" i="87" s="1"/>
  <c r="AG388" i="87"/>
  <c r="BE388" i="87" s="1"/>
  <c r="AG386" i="87"/>
  <c r="BE386" i="87" s="1"/>
  <c r="AG381" i="87"/>
  <c r="AG377" i="87"/>
  <c r="AG374" i="87"/>
  <c r="AG366" i="87"/>
  <c r="BE366" i="87" s="1"/>
  <c r="AG356" i="87"/>
  <c r="AG355" i="87"/>
  <c r="AG354" i="87"/>
  <c r="AG353" i="87"/>
  <c r="BE353" i="87" s="1"/>
  <c r="BP353" i="87" s="1"/>
  <c r="AG338" i="87"/>
  <c r="BE338" i="87" s="1"/>
  <c r="AG337" i="87"/>
  <c r="BE337" i="87" s="1"/>
  <c r="AG336" i="87"/>
  <c r="AG334" i="87"/>
  <c r="AG331" i="87"/>
  <c r="BE331" i="87" s="1"/>
  <c r="AG321" i="87"/>
  <c r="BE321" i="87" s="1"/>
  <c r="BP321" i="87" s="1"/>
  <c r="AG319" i="87"/>
  <c r="AG311" i="87"/>
  <c r="BE311" i="87" s="1"/>
  <c r="AG310" i="87"/>
  <c r="BE310" i="87" s="1"/>
  <c r="AG307" i="87"/>
  <c r="AG306" i="87"/>
  <c r="AG305" i="87"/>
  <c r="AG300" i="87"/>
  <c r="AG299" i="87"/>
  <c r="BE299" i="87" s="1"/>
  <c r="AG293" i="87"/>
  <c r="AP293" i="87" s="1"/>
  <c r="AX293" i="87" s="1"/>
  <c r="AG292" i="87"/>
  <c r="AI292" i="87" s="1"/>
  <c r="AG681" i="87"/>
  <c r="AG728" i="87"/>
  <c r="AG727" i="87"/>
  <c r="AG679" i="87"/>
  <c r="BE679" i="87" s="1"/>
  <c r="BP679" i="87" s="1"/>
  <c r="AG678" i="87"/>
  <c r="AG287" i="87"/>
  <c r="AG286" i="87"/>
  <c r="BE286" i="87" s="1"/>
  <c r="BP286" i="87" s="1"/>
  <c r="AG285" i="87"/>
  <c r="BE285" i="87" s="1"/>
  <c r="BP285" i="87" s="1"/>
  <c r="AG284" i="87"/>
  <c r="BE284" i="87" s="1"/>
  <c r="BP284" i="87" s="1"/>
  <c r="AG282" i="87"/>
  <c r="BE282" i="87" s="1"/>
  <c r="BP282" i="87" s="1"/>
  <c r="AG732" i="87"/>
  <c r="BE732" i="87" s="1"/>
  <c r="BP732" i="87" s="1"/>
  <c r="AG276" i="87"/>
  <c r="AG275" i="87"/>
  <c r="AG274" i="87"/>
  <c r="BE274" i="87" s="1"/>
  <c r="AG273" i="87"/>
  <c r="AG272" i="87"/>
  <c r="BE272" i="87" s="1"/>
  <c r="AG194" i="87"/>
  <c r="AG196" i="87"/>
  <c r="BE196" i="87" s="1"/>
  <c r="AG195" i="87"/>
  <c r="AG192" i="87"/>
  <c r="AG191" i="87"/>
  <c r="AG207" i="87"/>
  <c r="BE207" i="87" s="1"/>
  <c r="AG206" i="87"/>
  <c r="AG205" i="87"/>
  <c r="AG204" i="87"/>
  <c r="AG203" i="87"/>
  <c r="AG201" i="87"/>
  <c r="AG202" i="87"/>
  <c r="BE202" i="87" s="1"/>
  <c r="AG199" i="87"/>
  <c r="BE199" i="87" s="1"/>
  <c r="BP199" i="87" s="1"/>
  <c r="AG200" i="87"/>
  <c r="AG186" i="87"/>
  <c r="AG189" i="87"/>
  <c r="BE189" i="87" s="1"/>
  <c r="AG190" i="87"/>
  <c r="BE190" i="87" s="1"/>
  <c r="BP190" i="87" s="1"/>
  <c r="AG184" i="87"/>
  <c r="BE184" i="87" s="1"/>
  <c r="AG185" i="87"/>
  <c r="BE185" i="87" s="1"/>
  <c r="AG193" i="87"/>
  <c r="AG188" i="87"/>
  <c r="AI188" i="87" s="1"/>
  <c r="AG181" i="87"/>
  <c r="BE181" i="87" s="1"/>
  <c r="AG179" i="87"/>
  <c r="AG740" i="87"/>
  <c r="BE740" i="87" s="1"/>
  <c r="BP740" i="87" s="1"/>
  <c r="AG739" i="87"/>
  <c r="AG177" i="87"/>
  <c r="AG734" i="87"/>
  <c r="AG175" i="87"/>
  <c r="AG174" i="87"/>
  <c r="AG173" i="87"/>
  <c r="AI173" i="87" s="1"/>
  <c r="AG172" i="87"/>
  <c r="AG171" i="87"/>
  <c r="AG676" i="87"/>
  <c r="AG170" i="87"/>
  <c r="AG169" i="87"/>
  <c r="AG168" i="87"/>
  <c r="BE168" i="87" s="1"/>
  <c r="BP168" i="87" s="1"/>
  <c r="AG159" i="87"/>
  <c r="BE159" i="87" s="1"/>
  <c r="AG155" i="87"/>
  <c r="BE155" i="87" s="1"/>
  <c r="AG141" i="87"/>
  <c r="AG116" i="87"/>
  <c r="AK102" i="87"/>
  <c r="AG95" i="87"/>
  <c r="BE95" i="87" s="1"/>
  <c r="AG90" i="87"/>
  <c r="AG89" i="87"/>
  <c r="AG91" i="87"/>
  <c r="AG72" i="87"/>
  <c r="BE72" i="87" s="1"/>
  <c r="AG71" i="87"/>
  <c r="AG70" i="87"/>
  <c r="BE70" i="87" s="1"/>
  <c r="AG68" i="87"/>
  <c r="BE68" i="87" s="1"/>
  <c r="BP68" i="87" s="1"/>
  <c r="AG67" i="87"/>
  <c r="BE67" i="87" s="1"/>
  <c r="BP67" i="87" s="1"/>
  <c r="AG66" i="87"/>
  <c r="AG65" i="87"/>
  <c r="BE65" i="87" s="1"/>
  <c r="AG61" i="87"/>
  <c r="AG51" i="87"/>
  <c r="BE51" i="87" s="1"/>
  <c r="AG48" i="87"/>
  <c r="BE48" i="87" s="1"/>
  <c r="BP48" i="87" s="1"/>
  <c r="AG47" i="87"/>
  <c r="AG44" i="87"/>
  <c r="AG43" i="87"/>
  <c r="AG42" i="87"/>
  <c r="AG41" i="87"/>
  <c r="BE41" i="87" s="1"/>
  <c r="BP41" i="87" s="1"/>
  <c r="AG39" i="87"/>
  <c r="AG37" i="87"/>
  <c r="AG36" i="87"/>
  <c r="AB20" i="87"/>
  <c r="BC20" i="87" s="1"/>
  <c r="AB19" i="87"/>
  <c r="BC19" i="87" s="1"/>
  <c r="AB25" i="87"/>
  <c r="BC25" i="87" s="1"/>
  <c r="AB15" i="87"/>
  <c r="AD15" i="87" s="1"/>
  <c r="AP78" i="87"/>
  <c r="AR78" i="87" s="1"/>
  <c r="AK93" i="87"/>
  <c r="BF93" i="87" s="1"/>
  <c r="AK97" i="87"/>
  <c r="BF97" i="87" s="1"/>
  <c r="AK99" i="87"/>
  <c r="BF99" i="87" s="1"/>
  <c r="AK101" i="87"/>
  <c r="AK106" i="87"/>
  <c r="BF106" i="87" s="1"/>
  <c r="AP147" i="87"/>
  <c r="AR147" i="87" s="1"/>
  <c r="AU446" i="87"/>
  <c r="BI446" i="87" s="1"/>
  <c r="BT446" i="87" s="1"/>
  <c r="AG526" i="87"/>
  <c r="AB685" i="87"/>
  <c r="AB436" i="87"/>
  <c r="BC436" i="87" s="1"/>
  <c r="BN436" i="87" s="1"/>
  <c r="AB437" i="87"/>
  <c r="AB163" i="87"/>
  <c r="W373" i="87"/>
  <c r="AB27" i="87"/>
  <c r="BC27" i="87" s="1"/>
  <c r="AP25" i="87"/>
  <c r="AP19" i="87"/>
  <c r="BG19" i="87" s="1"/>
  <c r="AP20" i="87"/>
  <c r="BG20" i="87" s="1"/>
  <c r="AG29" i="87"/>
  <c r="AG28" i="87"/>
  <c r="BE28" i="87" s="1"/>
  <c r="BP28" i="87" s="1"/>
  <c r="AG20" i="87"/>
  <c r="AK20" i="87"/>
  <c r="AK19" i="87"/>
  <c r="BF19" i="87" s="1"/>
  <c r="AK25" i="87"/>
  <c r="AK15" i="87"/>
  <c r="AG19" i="87"/>
  <c r="AG25" i="87"/>
  <c r="AG15" i="87"/>
  <c r="AW445" i="87"/>
  <c r="AW440" i="87"/>
  <c r="AW414" i="87"/>
  <c r="AW357" i="87"/>
  <c r="AU517" i="87"/>
  <c r="BI517" i="87" s="1"/>
  <c r="BT517" i="87" s="1"/>
  <c r="AU436" i="87"/>
  <c r="BI436" i="87" s="1"/>
  <c r="BT436" i="87" s="1"/>
  <c r="AU161" i="87"/>
  <c r="BI161" i="87" s="1"/>
  <c r="BT161" i="87" s="1"/>
  <c r="W589" i="87"/>
  <c r="BV589" i="87" s="1"/>
  <c r="CE589" i="87" s="1"/>
  <c r="CQ589" i="87" s="1"/>
  <c r="W748" i="87"/>
  <c r="BV748" i="87" s="1"/>
  <c r="CE748" i="87" s="1"/>
  <c r="W717" i="87"/>
  <c r="AB717" i="87" s="1"/>
  <c r="BC717" i="87" s="1"/>
  <c r="W716" i="87"/>
  <c r="CH716" i="87" s="1"/>
  <c r="W715" i="87"/>
  <c r="CH715" i="87" s="1"/>
  <c r="W714" i="87"/>
  <c r="W713" i="87"/>
  <c r="BV713" i="87" s="1"/>
  <c r="W712" i="87"/>
  <c r="BV712" i="87" s="1"/>
  <c r="BZ712" i="87" s="1"/>
  <c r="W711" i="87"/>
  <c r="BV711" i="87" s="1"/>
  <c r="CC711" i="87" s="1"/>
  <c r="W586" i="87"/>
  <c r="W710" i="87"/>
  <c r="W585" i="87"/>
  <c r="Y585" i="87" s="1"/>
  <c r="W709" i="87"/>
  <c r="AB709" i="87" s="1"/>
  <c r="BC709" i="87" s="1"/>
  <c r="W708" i="87"/>
  <c r="W707" i="87"/>
  <c r="BV707" i="87" s="1"/>
  <c r="BX707" i="87" s="1"/>
  <c r="W706" i="87"/>
  <c r="W705" i="87"/>
  <c r="W704" i="87"/>
  <c r="AB704" i="87" s="1"/>
  <c r="BC704" i="87" s="1"/>
  <c r="W703" i="87"/>
  <c r="W702" i="87"/>
  <c r="BV702" i="87" s="1"/>
  <c r="CP702" i="87" s="1"/>
  <c r="W701" i="87"/>
  <c r="BV701" i="87" s="1"/>
  <c r="BX701" i="87" s="1"/>
  <c r="W700" i="87"/>
  <c r="AW700" i="87" s="1"/>
  <c r="W699" i="87"/>
  <c r="W698" i="87"/>
  <c r="BA698" i="87" s="1"/>
  <c r="W697" i="87"/>
  <c r="W583" i="87"/>
  <c r="BA583" i="87" s="1"/>
  <c r="W696" i="87"/>
  <c r="BV696" i="87" s="1"/>
  <c r="CC696" i="87" s="1"/>
  <c r="W695" i="87"/>
  <c r="AW695" i="87" s="1"/>
  <c r="W694" i="87"/>
  <c r="AB694" i="87" s="1"/>
  <c r="BC694" i="87" s="1"/>
  <c r="BN694" i="87" s="1"/>
  <c r="W580" i="87"/>
  <c r="W579" i="87"/>
  <c r="Y579" i="87" s="1"/>
  <c r="W576" i="87"/>
  <c r="BV576" i="87" s="1"/>
  <c r="W575" i="87"/>
  <c r="BV575" i="87" s="1"/>
  <c r="CF575" i="87" s="1"/>
  <c r="W693" i="87"/>
  <c r="W574" i="87"/>
  <c r="W692" i="87"/>
  <c r="CH692" i="87" s="1"/>
  <c r="W691" i="87"/>
  <c r="W573" i="87"/>
  <c r="W572" i="87"/>
  <c r="BV572" i="87" s="1"/>
  <c r="CG572" i="87" s="1"/>
  <c r="W571" i="87"/>
  <c r="AW571" i="87" s="1"/>
  <c r="W570" i="87"/>
  <c r="W690" i="87"/>
  <c r="W689" i="87"/>
  <c r="BA689" i="87" s="1"/>
  <c r="W688" i="87"/>
  <c r="AB688" i="87" s="1"/>
  <c r="BC688" i="87" s="1"/>
  <c r="W687" i="87"/>
  <c r="BV687" i="87" s="1"/>
  <c r="BX687" i="87" s="1"/>
  <c r="W567" i="87"/>
  <c r="Y567" i="87" s="1"/>
  <c r="W566" i="87"/>
  <c r="Y566" i="87" s="1"/>
  <c r="W556" i="87"/>
  <c r="W551" i="87"/>
  <c r="Y551" i="87" s="1"/>
  <c r="W550" i="87"/>
  <c r="BV550" i="87" s="1"/>
  <c r="CF550" i="87" s="1"/>
  <c r="W549" i="87"/>
  <c r="BV549" i="87" s="1"/>
  <c r="CA549" i="87" s="1"/>
  <c r="W548" i="87"/>
  <c r="CH548" i="87" s="1"/>
  <c r="W536" i="87"/>
  <c r="Y536" i="87" s="1"/>
  <c r="W535" i="87"/>
  <c r="W522" i="87"/>
  <c r="Y522" i="87" s="1"/>
  <c r="W518" i="87"/>
  <c r="AW518" i="87" s="1"/>
  <c r="W512" i="87"/>
  <c r="BA512" i="87" s="1"/>
  <c r="W511" i="87"/>
  <c r="CH511" i="87" s="1"/>
  <c r="W506" i="87"/>
  <c r="Y506" i="87" s="1"/>
  <c r="W505" i="87"/>
  <c r="W504" i="87"/>
  <c r="Y504" i="87" s="1"/>
  <c r="W502" i="87"/>
  <c r="W492" i="87"/>
  <c r="Y492" i="87" s="1"/>
  <c r="W490" i="87"/>
  <c r="CH490" i="87" s="1"/>
  <c r="W489" i="87"/>
  <c r="W485" i="87"/>
  <c r="W478" i="87"/>
  <c r="Y478" i="87" s="1"/>
  <c r="W476" i="87"/>
  <c r="W470" i="87"/>
  <c r="AW470" i="87" s="1"/>
  <c r="W463" i="87"/>
  <c r="W462" i="87"/>
  <c r="Y462" i="87" s="1"/>
  <c r="W458" i="87"/>
  <c r="Y458" i="87" s="1"/>
  <c r="W457" i="87"/>
  <c r="Y457" i="87" s="1"/>
  <c r="W455" i="87"/>
  <c r="W454" i="87"/>
  <c r="Y454" i="87" s="1"/>
  <c r="W453" i="87"/>
  <c r="W452" i="87"/>
  <c r="Y452" i="87" s="1"/>
  <c r="W451" i="87"/>
  <c r="CH451" i="87" s="1"/>
  <c r="W450" i="87"/>
  <c r="CH450" i="87" s="1"/>
  <c r="W449" i="87"/>
  <c r="W448" i="87"/>
  <c r="AW448" i="87" s="1"/>
  <c r="W438" i="87"/>
  <c r="W433" i="87"/>
  <c r="W415" i="87"/>
  <c r="Y415" i="87" s="1"/>
  <c r="W413" i="87"/>
  <c r="W409" i="87"/>
  <c r="Y409" i="87" s="1"/>
  <c r="W407" i="87"/>
  <c r="CH407" i="87" s="1"/>
  <c r="W405" i="87"/>
  <c r="AW405" i="87" s="1"/>
  <c r="W400" i="87"/>
  <c r="W399" i="87"/>
  <c r="W398" i="87"/>
  <c r="W397" i="87"/>
  <c r="W388" i="87"/>
  <c r="BA388" i="87" s="1"/>
  <c r="AU388" i="87" s="1"/>
  <c r="BI388" i="87" s="1"/>
  <c r="BT388" i="87" s="1"/>
  <c r="W386" i="87"/>
  <c r="Y386" i="87" s="1"/>
  <c r="W381" i="87"/>
  <c r="W377" i="87"/>
  <c r="Y377" i="87" s="1"/>
  <c r="W374" i="87"/>
  <c r="Y374" i="87" s="1"/>
  <c r="W366" i="87"/>
  <c r="W356" i="87"/>
  <c r="CH356" i="87" s="1"/>
  <c r="W355" i="87"/>
  <c r="CH355" i="87" s="1"/>
  <c r="W354" i="87"/>
  <c r="W353" i="87"/>
  <c r="Y353" i="87" s="1"/>
  <c r="W342" i="87"/>
  <c r="Y342" i="87" s="1"/>
  <c r="W338" i="87"/>
  <c r="W337" i="87"/>
  <c r="BV337" i="87" s="1"/>
  <c r="CF337" i="87" s="1"/>
  <c r="W336" i="87"/>
  <c r="W334" i="87"/>
  <c r="Y334" i="87" s="1"/>
  <c r="W331" i="87"/>
  <c r="Y331" i="87" s="1"/>
  <c r="W321" i="87"/>
  <c r="W319" i="87"/>
  <c r="BV319" i="87" s="1"/>
  <c r="BZ319" i="87" s="1"/>
  <c r="CM319" i="87" s="1"/>
  <c r="W311" i="87"/>
  <c r="CH311" i="87" s="1"/>
  <c r="W310" i="87"/>
  <c r="BA310" i="87" s="1"/>
  <c r="W307" i="87"/>
  <c r="Y307" i="87" s="1"/>
  <c r="W306" i="87"/>
  <c r="Y306" i="87" s="1"/>
  <c r="W305" i="87"/>
  <c r="Y305" i="87" s="1"/>
  <c r="W300" i="87"/>
  <c r="W299" i="87"/>
  <c r="BV299" i="87" s="1"/>
  <c r="CE299" i="87" s="1"/>
  <c r="CQ299" i="87" s="1"/>
  <c r="W293" i="87"/>
  <c r="W292" i="87"/>
  <c r="Y292" i="87" s="1"/>
  <c r="W681" i="87"/>
  <c r="W728" i="87"/>
  <c r="Y728" i="87" s="1"/>
  <c r="W727" i="87"/>
  <c r="W679" i="87"/>
  <c r="AW679" i="87" s="1"/>
  <c r="W678" i="87"/>
  <c r="W287" i="87"/>
  <c r="W286" i="87"/>
  <c r="Y286" i="87" s="1"/>
  <c r="W285" i="87"/>
  <c r="Y285" i="87" s="1"/>
  <c r="W284" i="87"/>
  <c r="W282" i="87"/>
  <c r="CH282" i="87" s="1"/>
  <c r="W732" i="87"/>
  <c r="CH732" i="87" s="1"/>
  <c r="W276" i="87"/>
  <c r="W275" i="87"/>
  <c r="Y275" i="87" s="1"/>
  <c r="W274" i="87"/>
  <c r="Y274" i="87" s="1"/>
  <c r="W273" i="87"/>
  <c r="Y273" i="87" s="1"/>
  <c r="W272" i="87"/>
  <c r="AW272" i="87" s="1"/>
  <c r="W194" i="87"/>
  <c r="Y194" i="87" s="1"/>
  <c r="W196" i="87"/>
  <c r="W195" i="87"/>
  <c r="Y195" i="87" s="1"/>
  <c r="W192" i="87"/>
  <c r="Y192" i="87" s="1"/>
  <c r="W191" i="87"/>
  <c r="W207" i="87"/>
  <c r="AW207" i="87" s="1"/>
  <c r="W206" i="87"/>
  <c r="AW206" i="87" s="1"/>
  <c r="W205" i="87"/>
  <c r="AW205" i="87" s="1"/>
  <c r="W204" i="87"/>
  <c r="W203" i="87"/>
  <c r="Y203" i="87" s="1"/>
  <c r="W201" i="87"/>
  <c r="W202" i="87"/>
  <c r="AW202" i="87" s="1"/>
  <c r="W199" i="87"/>
  <c r="W200" i="87"/>
  <c r="Y200" i="87" s="1"/>
  <c r="W186" i="87"/>
  <c r="W189" i="87"/>
  <c r="Y189" i="87" s="1"/>
  <c r="W190" i="87"/>
  <c r="W184" i="87"/>
  <c r="BV184" i="87" s="1"/>
  <c r="BW184" i="87" s="1"/>
  <c r="CJ184" i="87" s="1"/>
  <c r="W185" i="87"/>
  <c r="AW185" i="87" s="1"/>
  <c r="W193" i="87"/>
  <c r="Y193" i="87" s="1"/>
  <c r="W188" i="87"/>
  <c r="Y188" i="87" s="1"/>
  <c r="W181" i="87"/>
  <c r="W179" i="87"/>
  <c r="AW179" i="87" s="1"/>
  <c r="W740" i="87"/>
  <c r="BV740" i="87" s="1"/>
  <c r="BY740" i="87" s="1"/>
  <c r="W739" i="87"/>
  <c r="AW739" i="87" s="1"/>
  <c r="W177" i="87"/>
  <c r="W734" i="87"/>
  <c r="W175" i="87"/>
  <c r="BA175" i="87" s="1"/>
  <c r="W174" i="87"/>
  <c r="W173" i="87"/>
  <c r="BA173" i="87" s="1"/>
  <c r="AU173" i="87" s="1"/>
  <c r="BI173" i="87" s="1"/>
  <c r="BT173" i="87" s="1"/>
  <c r="W172" i="87"/>
  <c r="W171" i="87"/>
  <c r="W676" i="87"/>
  <c r="AW676" i="87" s="1"/>
  <c r="W170" i="87"/>
  <c r="BV170" i="87" s="1"/>
  <c r="BZ170" i="87" s="1"/>
  <c r="CM170" i="87" s="1"/>
  <c r="W169" i="87"/>
  <c r="W168" i="87"/>
  <c r="BV168" i="87" s="1"/>
  <c r="CA168" i="87" s="1"/>
  <c r="CB168" i="87" s="1"/>
  <c r="W165" i="87"/>
  <c r="Y165" i="87" s="1"/>
  <c r="W159" i="87"/>
  <c r="Y159" i="87" s="1"/>
  <c r="W155" i="87"/>
  <c r="Y155" i="87" s="1"/>
  <c r="W141" i="87"/>
  <c r="Y141" i="87" s="1"/>
  <c r="W116" i="87"/>
  <c r="BV116" i="87" s="1"/>
  <c r="CC116" i="87" s="1"/>
  <c r="CO116" i="87" s="1"/>
  <c r="W95" i="87"/>
  <c r="BA95" i="87" s="1"/>
  <c r="W90" i="87"/>
  <c r="W89" i="87"/>
  <c r="Y89" i="87" s="1"/>
  <c r="W91" i="87"/>
  <c r="Y91" i="87" s="1"/>
  <c r="W72" i="87"/>
  <c r="W71" i="87"/>
  <c r="W70" i="87"/>
  <c r="BA70" i="87" s="1"/>
  <c r="W69" i="87"/>
  <c r="W68" i="87"/>
  <c r="W67" i="87"/>
  <c r="Y67" i="87" s="1"/>
  <c r="W66" i="87"/>
  <c r="Y66" i="87" s="1"/>
  <c r="W65" i="87"/>
  <c r="W61" i="87"/>
  <c r="BA61" i="87" s="1"/>
  <c r="W60" i="87"/>
  <c r="BA60" i="87" s="1"/>
  <c r="AU60" i="87" s="1"/>
  <c r="BI60" i="87" s="1"/>
  <c r="BT60" i="87" s="1"/>
  <c r="W59" i="87"/>
  <c r="CH59" i="87" s="1"/>
  <c r="W58" i="87"/>
  <c r="Y58" i="87" s="1"/>
  <c r="W51" i="87"/>
  <c r="BV51" i="87" s="1"/>
  <c r="BX51" i="87" s="1"/>
  <c r="CK51" i="87" s="1"/>
  <c r="W48" i="87"/>
  <c r="W47" i="87"/>
  <c r="AW47" i="87" s="1"/>
  <c r="W44" i="87"/>
  <c r="CH44" i="87" s="1"/>
  <c r="W43" i="87"/>
  <c r="Y43" i="87" s="1"/>
  <c r="W42" i="87"/>
  <c r="Y42" i="87" s="1"/>
  <c r="W41" i="87"/>
  <c r="BV41" i="87" s="1"/>
  <c r="BX41" i="87" s="1"/>
  <c r="CK41" i="87" s="1"/>
  <c r="W36" i="87"/>
  <c r="W29" i="87"/>
  <c r="AW29" i="87" s="1"/>
  <c r="W28" i="87"/>
  <c r="AW28" i="87" s="1"/>
  <c r="W20" i="87"/>
  <c r="Y20" i="87" s="1"/>
  <c r="W19" i="87"/>
  <c r="W25" i="87"/>
  <c r="Y25" i="87" s="1"/>
  <c r="W17" i="87"/>
  <c r="AW53" i="87"/>
  <c r="AW367" i="87"/>
  <c r="AW554" i="87"/>
  <c r="W15" i="87"/>
  <c r="CH15" i="87" s="1"/>
  <c r="W11" i="87"/>
  <c r="CH11" i="87" s="1"/>
  <c r="AB710" i="87"/>
  <c r="BC710" i="87" s="1"/>
  <c r="BI552" i="87"/>
  <c r="BI547" i="87"/>
  <c r="BI545" i="87"/>
  <c r="BI544" i="87"/>
  <c r="BI543" i="87"/>
  <c r="BI541" i="87"/>
  <c r="BI539" i="87"/>
  <c r="BI537" i="87"/>
  <c r="AG50" i="87"/>
  <c r="BE50" i="87" s="1"/>
  <c r="AU487" i="87"/>
  <c r="BI487" i="87" s="1"/>
  <c r="BT487" i="87" s="1"/>
  <c r="AP487" i="87"/>
  <c r="AK487" i="87"/>
  <c r="BF487" i="87" s="1"/>
  <c r="BQ487" i="87" s="1"/>
  <c r="AG487" i="87"/>
  <c r="BE487" i="87" s="1"/>
  <c r="BP487" i="87" s="1"/>
  <c r="AB487" i="87"/>
  <c r="BC487" i="87" s="1"/>
  <c r="BN487" i="87" s="1"/>
  <c r="W487" i="87"/>
  <c r="AP730" i="87"/>
  <c r="AR730" i="87" s="1"/>
  <c r="AK730" i="87"/>
  <c r="AG730" i="87"/>
  <c r="AB730" i="87"/>
  <c r="BC730" i="87" s="1"/>
  <c r="BN730" i="87" s="1"/>
  <c r="W730" i="87"/>
  <c r="AW730" i="87" s="1"/>
  <c r="S455" i="87"/>
  <c r="Q455" i="87"/>
  <c r="O455" i="87"/>
  <c r="N455" i="87"/>
  <c r="M455" i="87" s="1"/>
  <c r="U455" i="87" s="1"/>
  <c r="L455" i="87"/>
  <c r="R455" i="87"/>
  <c r="L495" i="87"/>
  <c r="AP495" i="87"/>
  <c r="AK495" i="87"/>
  <c r="BF495" i="87" s="1"/>
  <c r="BQ495" i="87" s="1"/>
  <c r="AG495" i="87"/>
  <c r="BE495" i="87" s="1"/>
  <c r="BP495" i="87" s="1"/>
  <c r="AB495" i="87"/>
  <c r="W495" i="87"/>
  <c r="L553" i="87"/>
  <c r="AK553" i="87"/>
  <c r="AP553" i="87"/>
  <c r="BG553" i="87" s="1"/>
  <c r="BR553" i="87" s="1"/>
  <c r="AG553" i="87"/>
  <c r="W553" i="87"/>
  <c r="L461" i="87"/>
  <c r="L569" i="87"/>
  <c r="L165" i="87"/>
  <c r="AK499" i="87"/>
  <c r="AG499" i="87"/>
  <c r="AB499" i="87"/>
  <c r="AB165" i="87"/>
  <c r="AP165" i="87"/>
  <c r="AR165" i="87" s="1"/>
  <c r="AG165" i="87"/>
  <c r="Q499" i="87"/>
  <c r="O499" i="87"/>
  <c r="L499" i="87"/>
  <c r="AP499" i="87"/>
  <c r="W499" i="87"/>
  <c r="N571" i="87"/>
  <c r="M571" i="87" s="1"/>
  <c r="U571" i="87" s="1"/>
  <c r="L571" i="87"/>
  <c r="Q164" i="87"/>
  <c r="N164" i="87"/>
  <c r="M164" i="87" s="1"/>
  <c r="U164" i="87" s="1"/>
  <c r="L164" i="87"/>
  <c r="CH164" i="87"/>
  <c r="BE164" i="87"/>
  <c r="BF164" i="87"/>
  <c r="BA164" i="87"/>
  <c r="BG164" i="87"/>
  <c r="BC164" i="87"/>
  <c r="BI164" i="87"/>
  <c r="BV164" i="87"/>
  <c r="BH164" i="87"/>
  <c r="BB164" i="87"/>
  <c r="BD164" i="87"/>
  <c r="S589" i="87"/>
  <c r="R589" i="87"/>
  <c r="O589" i="87"/>
  <c r="N589" i="87"/>
  <c r="M589" i="87" s="1"/>
  <c r="L589" i="87"/>
  <c r="L487" i="87"/>
  <c r="N345" i="87"/>
  <c r="M345" i="87" s="1"/>
  <c r="U345" i="87" s="1"/>
  <c r="Q300" i="87"/>
  <c r="O300" i="87"/>
  <c r="L300" i="87"/>
  <c r="Q554" i="87"/>
  <c r="N554" i="87"/>
  <c r="M554" i="87" s="1"/>
  <c r="U554" i="87" s="1"/>
  <c r="L554" i="87"/>
  <c r="W436" i="87"/>
  <c r="W376" i="87"/>
  <c r="W316" i="87"/>
  <c r="W279" i="87"/>
  <c r="Y279" i="87" s="1"/>
  <c r="W255" i="87"/>
  <c r="BV255" i="87" s="1"/>
  <c r="CD255" i="87" s="1"/>
  <c r="CP255" i="87" s="1"/>
  <c r="W129" i="87"/>
  <c r="BV129" i="87" s="1"/>
  <c r="W31" i="87"/>
  <c r="L588" i="87"/>
  <c r="L587" i="87"/>
  <c r="L748" i="87"/>
  <c r="L717" i="87"/>
  <c r="L716" i="87"/>
  <c r="L715" i="87"/>
  <c r="L714" i="87"/>
  <c r="L713" i="87"/>
  <c r="L712" i="87"/>
  <c r="L711" i="87"/>
  <c r="L586" i="87"/>
  <c r="L710" i="87"/>
  <c r="L585" i="87"/>
  <c r="L709" i="87"/>
  <c r="L708" i="87"/>
  <c r="L707" i="87"/>
  <c r="L706" i="87"/>
  <c r="L705" i="87"/>
  <c r="L704" i="87"/>
  <c r="L703" i="87"/>
  <c r="L702" i="87"/>
  <c r="L701" i="87"/>
  <c r="L700" i="87"/>
  <c r="L699" i="87"/>
  <c r="L698" i="87"/>
  <c r="L697" i="87"/>
  <c r="L584" i="87"/>
  <c r="L583" i="87"/>
  <c r="L696" i="87"/>
  <c r="L582" i="87"/>
  <c r="L581" i="87"/>
  <c r="L695" i="87"/>
  <c r="L694" i="87"/>
  <c r="L580" i="87"/>
  <c r="L579" i="87"/>
  <c r="L578" i="87"/>
  <c r="L577" i="87"/>
  <c r="L576" i="87"/>
  <c r="L575" i="87"/>
  <c r="L693" i="87"/>
  <c r="L574" i="87"/>
  <c r="L692" i="87"/>
  <c r="L691" i="87"/>
  <c r="L573" i="87"/>
  <c r="L572" i="87"/>
  <c r="L570" i="87"/>
  <c r="L568" i="87"/>
  <c r="L690" i="87"/>
  <c r="L689" i="87"/>
  <c r="L688" i="87"/>
  <c r="L687" i="87"/>
  <c r="L567" i="87"/>
  <c r="L566" i="87"/>
  <c r="L565" i="87"/>
  <c r="BV562" i="87"/>
  <c r="BZ562" i="87" s="1"/>
  <c r="CM562" i="87" s="1"/>
  <c r="L562" i="87"/>
  <c r="BI560" i="87"/>
  <c r="L560" i="87"/>
  <c r="W559" i="87"/>
  <c r="L559" i="87"/>
  <c r="L558" i="87"/>
  <c r="L556" i="87"/>
  <c r="L552" i="87"/>
  <c r="L551" i="87"/>
  <c r="L550" i="87"/>
  <c r="L549" i="87"/>
  <c r="L548" i="87"/>
  <c r="L547" i="87"/>
  <c r="L545" i="87"/>
  <c r="L544" i="87"/>
  <c r="L543" i="87"/>
  <c r="L541" i="87"/>
  <c r="L539" i="87"/>
  <c r="L538" i="87"/>
  <c r="L537" i="87"/>
  <c r="L536" i="87"/>
  <c r="L535" i="87"/>
  <c r="L534" i="87"/>
  <c r="L531" i="87"/>
  <c r="L529" i="87"/>
  <c r="L528" i="87"/>
  <c r="BI527" i="87"/>
  <c r="L527" i="87"/>
  <c r="L526" i="87"/>
  <c r="L525" i="87"/>
  <c r="L524" i="87"/>
  <c r="L522" i="87"/>
  <c r="L519" i="87"/>
  <c r="L518" i="87"/>
  <c r="L517" i="87"/>
  <c r="L516" i="87"/>
  <c r="L515" i="87"/>
  <c r="L513" i="87"/>
  <c r="L512" i="87"/>
  <c r="L511" i="87"/>
  <c r="L506" i="87"/>
  <c r="L505" i="87"/>
  <c r="L504" i="87"/>
  <c r="L502" i="87"/>
  <c r="L498" i="87"/>
  <c r="L494" i="87"/>
  <c r="L492" i="87"/>
  <c r="L490" i="87"/>
  <c r="L489" i="87"/>
  <c r="L486" i="87"/>
  <c r="L485" i="87"/>
  <c r="L484" i="87"/>
  <c r="L483" i="87"/>
  <c r="W482" i="87"/>
  <c r="BA482" i="87" s="1"/>
  <c r="L482" i="87"/>
  <c r="L481" i="87"/>
  <c r="L509" i="87"/>
  <c r="BI508" i="87"/>
  <c r="L508" i="87"/>
  <c r="BI480" i="87"/>
  <c r="L480" i="87"/>
  <c r="L479" i="87"/>
  <c r="L478" i="87"/>
  <c r="L477" i="87"/>
  <c r="L476" i="87"/>
  <c r="W475" i="87"/>
  <c r="BV475" i="87" s="1"/>
  <c r="L475" i="87"/>
  <c r="BI474" i="87"/>
  <c r="L474" i="87"/>
  <c r="W472" i="87"/>
  <c r="L472" i="87"/>
  <c r="BI473" i="87"/>
  <c r="L473" i="87"/>
  <c r="L471" i="87"/>
  <c r="L470" i="87"/>
  <c r="L469" i="87"/>
  <c r="L468" i="87"/>
  <c r="BI467" i="87"/>
  <c r="L467" i="87"/>
  <c r="L466" i="87"/>
  <c r="W465" i="87"/>
  <c r="L465" i="87"/>
  <c r="L464" i="87"/>
  <c r="L463" i="87"/>
  <c r="L462" i="87"/>
  <c r="L460" i="87"/>
  <c r="L458" i="87"/>
  <c r="L457" i="87"/>
  <c r="L454" i="87"/>
  <c r="L453" i="87"/>
  <c r="L452" i="87"/>
  <c r="L451" i="87"/>
  <c r="L450" i="87"/>
  <c r="L449" i="87"/>
  <c r="L448" i="87"/>
  <c r="W446" i="87"/>
  <c r="BA446" i="87" s="1"/>
  <c r="BL446" i="87" s="1"/>
  <c r="L446" i="87"/>
  <c r="L445" i="87"/>
  <c r="W444" i="87"/>
  <c r="BA444" i="87" s="1"/>
  <c r="BL444" i="87" s="1"/>
  <c r="L444" i="87"/>
  <c r="L443" i="87"/>
  <c r="L440" i="87"/>
  <c r="L438" i="87"/>
  <c r="L437" i="87"/>
  <c r="L436" i="87"/>
  <c r="L435" i="87"/>
  <c r="L434" i="87"/>
  <c r="L433" i="87"/>
  <c r="L685" i="87"/>
  <c r="L432" i="87"/>
  <c r="L431" i="87"/>
  <c r="L430" i="87"/>
  <c r="L429" i="87"/>
  <c r="L428" i="87"/>
  <c r="L684" i="87"/>
  <c r="L683" i="87"/>
  <c r="L427" i="87"/>
  <c r="L426" i="87"/>
  <c r="L425" i="87"/>
  <c r="L424" i="87"/>
  <c r="L744" i="87"/>
  <c r="L743" i="87"/>
  <c r="L422" i="87"/>
  <c r="L421" i="87"/>
  <c r="W420" i="87"/>
  <c r="CH420" i="87" s="1"/>
  <c r="L419" i="87"/>
  <c r="BI418" i="87"/>
  <c r="L418" i="87"/>
  <c r="L417" i="87"/>
  <c r="L416" i="87"/>
  <c r="L415" i="87"/>
  <c r="L414" i="87"/>
  <c r="L413" i="87"/>
  <c r="BI412" i="87"/>
  <c r="L412" i="87"/>
  <c r="L411" i="87"/>
  <c r="L410" i="87"/>
  <c r="L409" i="87"/>
  <c r="L407" i="87"/>
  <c r="L405" i="87"/>
  <c r="L404" i="87"/>
  <c r="L403" i="87"/>
  <c r="L400" i="87"/>
  <c r="L399" i="87"/>
  <c r="L398" i="87"/>
  <c r="L397" i="87"/>
  <c r="L396" i="87"/>
  <c r="L395" i="87"/>
  <c r="L394" i="87"/>
  <c r="L393" i="87"/>
  <c r="L392" i="87"/>
  <c r="L391" i="87"/>
  <c r="L390" i="87"/>
  <c r="L389" i="87"/>
  <c r="L388" i="87"/>
  <c r="L387" i="87"/>
  <c r="L386" i="87"/>
  <c r="W385" i="87"/>
  <c r="CH385" i="87" s="1"/>
  <c r="L384" i="87"/>
  <c r="L383" i="87"/>
  <c r="L382" i="87"/>
  <c r="L381" i="87"/>
  <c r="L379" i="87"/>
  <c r="L377" i="87"/>
  <c r="L376" i="87"/>
  <c r="L375" i="87"/>
  <c r="L374" i="87"/>
  <c r="L373" i="87"/>
  <c r="L372" i="87"/>
  <c r="W371" i="87"/>
  <c r="CH371" i="87" s="1"/>
  <c r="L371" i="87"/>
  <c r="L370" i="87"/>
  <c r="W351" i="87"/>
  <c r="L352" i="87"/>
  <c r="L351" i="87"/>
  <c r="L349" i="87"/>
  <c r="W347" i="87"/>
  <c r="L347" i="87"/>
  <c r="BI346" i="87"/>
  <c r="L346" i="87"/>
  <c r="W344" i="87"/>
  <c r="AW344" i="87" s="1"/>
  <c r="L344" i="87"/>
  <c r="L343" i="87"/>
  <c r="L368" i="87"/>
  <c r="L367" i="87"/>
  <c r="L366" i="87"/>
  <c r="L365" i="87"/>
  <c r="L364" i="87"/>
  <c r="L363" i="87"/>
  <c r="L362" i="87"/>
  <c r="L361" i="87"/>
  <c r="L360" i="87"/>
  <c r="L359" i="87"/>
  <c r="BB359" i="87"/>
  <c r="BM359" i="87" s="1"/>
  <c r="L358" i="87"/>
  <c r="BH358" i="87"/>
  <c r="BV357" i="87"/>
  <c r="L357" i="87"/>
  <c r="L356" i="87"/>
  <c r="L355" i="87"/>
  <c r="L354" i="87"/>
  <c r="L353" i="87"/>
  <c r="W350" i="87"/>
  <c r="BV350" i="87" s="1"/>
  <c r="BX350" i="87" s="1"/>
  <c r="CK350" i="87" s="1"/>
  <c r="L350" i="87"/>
  <c r="L348" i="87"/>
  <c r="L345" i="87"/>
  <c r="L342" i="87"/>
  <c r="BI340" i="87"/>
  <c r="L340" i="87"/>
  <c r="L338" i="87"/>
  <c r="L337" i="87"/>
  <c r="L336" i="87"/>
  <c r="L334" i="87"/>
  <c r="L333" i="87"/>
  <c r="L332" i="87"/>
  <c r="L331" i="87"/>
  <c r="L330" i="87"/>
  <c r="L329" i="87"/>
  <c r="L328" i="87"/>
  <c r="BI327" i="87"/>
  <c r="L327" i="87"/>
  <c r="L324" i="87"/>
  <c r="BI323" i="87"/>
  <c r="L323" i="87"/>
  <c r="L322" i="87"/>
  <c r="L321" i="87"/>
  <c r="L319" i="87"/>
  <c r="L318" i="87"/>
  <c r="L317" i="87"/>
  <c r="L316" i="87"/>
  <c r="L315" i="87"/>
  <c r="L314" i="87"/>
  <c r="L313" i="87"/>
  <c r="L312" i="87"/>
  <c r="L311" i="87"/>
  <c r="L310" i="87"/>
  <c r="L307" i="87"/>
  <c r="L306" i="87"/>
  <c r="L305" i="87"/>
  <c r="L304" i="87"/>
  <c r="L303" i="87"/>
  <c r="L302" i="87"/>
  <c r="L301" i="87"/>
  <c r="L299" i="87"/>
  <c r="L295" i="87"/>
  <c r="L294" i="87"/>
  <c r="L293" i="87"/>
  <c r="L292" i="87"/>
  <c r="L291" i="87"/>
  <c r="BD291" i="87"/>
  <c r="L729" i="87"/>
  <c r="L290" i="87"/>
  <c r="L289" i="87"/>
  <c r="L681" i="87"/>
  <c r="L728" i="87"/>
  <c r="L727" i="87"/>
  <c r="L679" i="87"/>
  <c r="L678" i="87"/>
  <c r="L287" i="87"/>
  <c r="L286" i="87"/>
  <c r="L285" i="87"/>
  <c r="L284" i="87"/>
  <c r="L282" i="87"/>
  <c r="L280" i="87"/>
  <c r="L732" i="87"/>
  <c r="L725" i="87"/>
  <c r="L279" i="87"/>
  <c r="L278" i="87"/>
  <c r="L276" i="87"/>
  <c r="L275" i="87"/>
  <c r="L274" i="87"/>
  <c r="L273" i="87"/>
  <c r="L272" i="87"/>
  <c r="L270" i="87"/>
  <c r="L269" i="87"/>
  <c r="L268" i="87"/>
  <c r="L267" i="87"/>
  <c r="L266" i="87"/>
  <c r="L265" i="87"/>
  <c r="L264" i="87"/>
  <c r="L263" i="87"/>
  <c r="L262" i="87"/>
  <c r="L261" i="87"/>
  <c r="L260" i="87"/>
  <c r="L259" i="87"/>
  <c r="L258" i="87"/>
  <c r="L257" i="87"/>
  <c r="L255" i="87"/>
  <c r="BI254" i="87"/>
  <c r="L254" i="87"/>
  <c r="L253" i="87"/>
  <c r="L194" i="87"/>
  <c r="L196" i="87"/>
  <c r="L195" i="87"/>
  <c r="L192" i="87"/>
  <c r="L191" i="87"/>
  <c r="L207" i="87"/>
  <c r="L206" i="87"/>
  <c r="L205" i="87"/>
  <c r="L204" i="87"/>
  <c r="L203" i="87"/>
  <c r="L201" i="87"/>
  <c r="L202" i="87"/>
  <c r="L199" i="87"/>
  <c r="L200" i="87"/>
  <c r="L186" i="87"/>
  <c r="L189" i="87"/>
  <c r="L190" i="87"/>
  <c r="L183" i="87"/>
  <c r="L184" i="87"/>
  <c r="L185" i="87"/>
  <c r="L193" i="87"/>
  <c r="L188" i="87"/>
  <c r="L187" i="87"/>
  <c r="L198" i="87"/>
  <c r="L181" i="87"/>
  <c r="L180" i="87"/>
  <c r="L179" i="87"/>
  <c r="L741" i="87"/>
  <c r="L740" i="87"/>
  <c r="L739" i="87"/>
  <c r="L738" i="87"/>
  <c r="L737" i="87"/>
  <c r="L736" i="87"/>
  <c r="L177" i="87"/>
  <c r="L734" i="87"/>
  <c r="L175" i="87"/>
  <c r="L174" i="87"/>
  <c r="L173" i="87"/>
  <c r="L172" i="87"/>
  <c r="L171" i="87"/>
  <c r="BI676" i="87"/>
  <c r="L676" i="87"/>
  <c r="L170" i="87"/>
  <c r="L169" i="87"/>
  <c r="L168" i="87"/>
  <c r="L167" i="87"/>
  <c r="L166" i="87"/>
  <c r="L163" i="87"/>
  <c r="L162" i="87"/>
  <c r="L161" i="87"/>
  <c r="L160" i="87"/>
  <c r="L159" i="87"/>
  <c r="L155" i="87"/>
  <c r="L154" i="87"/>
  <c r="L153" i="87"/>
  <c r="L152" i="87"/>
  <c r="L151" i="87"/>
  <c r="L150" i="87"/>
  <c r="L149" i="87"/>
  <c r="L148" i="87"/>
  <c r="W147" i="87"/>
  <c r="BV147" i="87" s="1"/>
  <c r="CA147" i="87" s="1"/>
  <c r="L147" i="87"/>
  <c r="L146" i="87"/>
  <c r="L143" i="87"/>
  <c r="L141" i="87"/>
  <c r="W140" i="87"/>
  <c r="AW140" i="87" s="1"/>
  <c r="L139" i="87"/>
  <c r="W138" i="87"/>
  <c r="L138" i="87"/>
  <c r="L137" i="87"/>
  <c r="L136" i="87"/>
  <c r="L135" i="87"/>
  <c r="L133" i="87"/>
  <c r="L132" i="87"/>
  <c r="L129" i="87"/>
  <c r="BI128" i="87"/>
  <c r="L128" i="87"/>
  <c r="L127" i="87"/>
  <c r="BI126" i="87"/>
  <c r="L126" i="87"/>
  <c r="W125" i="87"/>
  <c r="Y125" i="87" s="1"/>
  <c r="L125" i="87"/>
  <c r="BI124" i="87"/>
  <c r="L124" i="87"/>
  <c r="L123" i="87"/>
  <c r="BI122" i="87"/>
  <c r="L122" i="87"/>
  <c r="L121" i="87"/>
  <c r="BI120" i="87"/>
  <c r="L120" i="87"/>
  <c r="L119" i="87"/>
  <c r="L118" i="87"/>
  <c r="L117" i="87"/>
  <c r="L116" i="87"/>
  <c r="L115" i="87"/>
  <c r="L114" i="87"/>
  <c r="L113" i="87"/>
  <c r="L112" i="87"/>
  <c r="L723" i="87"/>
  <c r="L111" i="87"/>
  <c r="L110" i="87"/>
  <c r="L108" i="87"/>
  <c r="L107" i="87"/>
  <c r="L106" i="87"/>
  <c r="BI105" i="87"/>
  <c r="L105" i="87"/>
  <c r="L104" i="87"/>
  <c r="L102" i="87"/>
  <c r="BI103" i="87"/>
  <c r="L103" i="87"/>
  <c r="L101" i="87"/>
  <c r="L100" i="87"/>
  <c r="L99" i="87"/>
  <c r="L98" i="87"/>
  <c r="L97" i="87"/>
  <c r="L95" i="87"/>
  <c r="W94" i="87"/>
  <c r="Y94" i="87" s="1"/>
  <c r="L94" i="87"/>
  <c r="L93" i="87"/>
  <c r="L40" i="87"/>
  <c r="L90" i="87"/>
  <c r="L89" i="87"/>
  <c r="L88" i="87"/>
  <c r="BI87" i="87"/>
  <c r="L87" i="87"/>
  <c r="W84" i="87"/>
  <c r="BV84" i="87" s="1"/>
  <c r="BX84" i="87" s="1"/>
  <c r="CK84" i="87" s="1"/>
  <c r="L84" i="87"/>
  <c r="L83" i="87"/>
  <c r="L720" i="87"/>
  <c r="BI82" i="87"/>
  <c r="L82" i="87"/>
  <c r="W81" i="87"/>
  <c r="BV81" i="87" s="1"/>
  <c r="BX81" i="87" s="1"/>
  <c r="CK81" i="87" s="1"/>
  <c r="L81" i="87"/>
  <c r="L80" i="87"/>
  <c r="W78" i="87"/>
  <c r="Y78" i="87" s="1"/>
  <c r="L79" i="87"/>
  <c r="L78" i="87"/>
  <c r="BI77" i="87"/>
  <c r="L77" i="87"/>
  <c r="L76" i="87"/>
  <c r="BI75" i="87"/>
  <c r="L75" i="87"/>
  <c r="L91" i="87"/>
  <c r="L72" i="87"/>
  <c r="L71" i="87"/>
  <c r="L70" i="87"/>
  <c r="L69" i="87"/>
  <c r="L68" i="87"/>
  <c r="L67" i="87"/>
  <c r="L66" i="87"/>
  <c r="L65" i="87"/>
  <c r="L63" i="87"/>
  <c r="L62" i="87"/>
  <c r="L61" i="87"/>
  <c r="L60" i="87"/>
  <c r="L59" i="87"/>
  <c r="L58" i="87"/>
  <c r="L56" i="87"/>
  <c r="L55" i="87"/>
  <c r="L54" i="87"/>
  <c r="L53" i="87"/>
  <c r="W50" i="87"/>
  <c r="BV50" i="87" s="1"/>
  <c r="CE50" i="87" s="1"/>
  <c r="CQ50" i="87" s="1"/>
  <c r="L50" i="87"/>
  <c r="BI49" i="87"/>
  <c r="L49" i="87"/>
  <c r="L51" i="87"/>
  <c r="L48" i="87"/>
  <c r="L47" i="87"/>
  <c r="L46" i="87"/>
  <c r="L45" i="87"/>
  <c r="L44" i="87"/>
  <c r="L43" i="87"/>
  <c r="L42" i="87"/>
  <c r="L41" i="87"/>
  <c r="L38" i="87"/>
  <c r="L37" i="87"/>
  <c r="L719" i="87"/>
  <c r="BB719" i="87"/>
  <c r="L36" i="87"/>
  <c r="W34" i="87"/>
  <c r="AW34" i="87" s="1"/>
  <c r="L34" i="87"/>
  <c r="L33" i="87"/>
  <c r="L32" i="87"/>
  <c r="L31" i="87"/>
  <c r="L30" i="87"/>
  <c r="L29" i="87"/>
  <c r="L28" i="87"/>
  <c r="L27" i="87"/>
  <c r="L20" i="87"/>
  <c r="L19" i="87"/>
  <c r="L25" i="87"/>
  <c r="L18" i="87"/>
  <c r="BD18" i="87"/>
  <c r="L17" i="87"/>
  <c r="L16" i="87"/>
  <c r="L15" i="87"/>
  <c r="BV13" i="87"/>
  <c r="CO13" i="87" s="1"/>
  <c r="S565" i="87"/>
  <c r="R565" i="87"/>
  <c r="Q565" i="87"/>
  <c r="O565" i="87"/>
  <c r="Q552" i="87"/>
  <c r="O552" i="87"/>
  <c r="N552" i="87"/>
  <c r="M552" i="87" s="1"/>
  <c r="U552" i="87" s="1"/>
  <c r="Q395" i="87"/>
  <c r="O395" i="87"/>
  <c r="AP396" i="87"/>
  <c r="BG396" i="87" s="1"/>
  <c r="BR396" i="87" s="1"/>
  <c r="BI587" i="87"/>
  <c r="S275" i="87"/>
  <c r="R748" i="87"/>
  <c r="R717" i="87"/>
  <c r="R716" i="87"/>
  <c r="R715" i="87"/>
  <c r="R714" i="87"/>
  <c r="R713" i="87"/>
  <c r="R712" i="87"/>
  <c r="R711" i="87"/>
  <c r="R586" i="87"/>
  <c r="R710" i="87"/>
  <c r="R585" i="87"/>
  <c r="R709" i="87"/>
  <c r="R708" i="87"/>
  <c r="R707" i="87"/>
  <c r="R706" i="87"/>
  <c r="R705" i="87"/>
  <c r="R704" i="87"/>
  <c r="R703" i="87"/>
  <c r="R702" i="87"/>
  <c r="R701" i="87"/>
  <c r="R700" i="87"/>
  <c r="R699" i="87"/>
  <c r="R698" i="87"/>
  <c r="R697" i="87"/>
  <c r="R584" i="87"/>
  <c r="R583" i="87"/>
  <c r="R696" i="87"/>
  <c r="R581" i="87"/>
  <c r="R695" i="87"/>
  <c r="R694" i="87"/>
  <c r="R580" i="87"/>
  <c r="R579" i="87"/>
  <c r="R577" i="87"/>
  <c r="R576" i="87"/>
  <c r="R575" i="87"/>
  <c r="R693" i="87"/>
  <c r="R574" i="87"/>
  <c r="R692" i="87"/>
  <c r="R691" i="87"/>
  <c r="R573" i="87"/>
  <c r="R572" i="87"/>
  <c r="R568" i="87"/>
  <c r="R690" i="87"/>
  <c r="R689" i="87"/>
  <c r="R688" i="87"/>
  <c r="R687" i="87"/>
  <c r="R567" i="87"/>
  <c r="R566" i="87"/>
  <c r="R562" i="87"/>
  <c r="R560" i="87"/>
  <c r="R549" i="87"/>
  <c r="R545" i="87"/>
  <c r="R544" i="87"/>
  <c r="R535" i="87"/>
  <c r="R531" i="87"/>
  <c r="R528" i="87"/>
  <c r="R527" i="87"/>
  <c r="R519" i="87"/>
  <c r="R518" i="87"/>
  <c r="R515" i="87"/>
  <c r="R512" i="87"/>
  <c r="R511" i="87"/>
  <c r="R454" i="87"/>
  <c r="R453" i="87"/>
  <c r="R451" i="87"/>
  <c r="R450" i="87"/>
  <c r="R449" i="87"/>
  <c r="R448" i="87"/>
  <c r="R425" i="87"/>
  <c r="R424" i="87"/>
  <c r="R743" i="87"/>
  <c r="R421" i="87"/>
  <c r="R419" i="87"/>
  <c r="R418" i="87"/>
  <c r="R417" i="87"/>
  <c r="R416" i="87"/>
  <c r="R415" i="87"/>
  <c r="R414" i="87"/>
  <c r="R413" i="87"/>
  <c r="R412" i="87"/>
  <c r="R411" i="87"/>
  <c r="R410" i="87"/>
  <c r="R409" i="87"/>
  <c r="R377" i="87"/>
  <c r="R348" i="87"/>
  <c r="R345" i="87"/>
  <c r="R314" i="87"/>
  <c r="R679" i="87"/>
  <c r="R678" i="87"/>
  <c r="R254" i="87"/>
  <c r="R207" i="87"/>
  <c r="R206" i="87"/>
  <c r="R205" i="87"/>
  <c r="R186" i="87"/>
  <c r="R740" i="87"/>
  <c r="R739" i="87"/>
  <c r="R738" i="87"/>
  <c r="R737" i="87"/>
  <c r="R736" i="87"/>
  <c r="R734" i="87"/>
  <c r="R175" i="87"/>
  <c r="R174" i="87"/>
  <c r="R173" i="87"/>
  <c r="R172" i="87"/>
  <c r="R171" i="87"/>
  <c r="R676" i="87"/>
  <c r="R170" i="87"/>
  <c r="R149" i="87"/>
  <c r="R72" i="87"/>
  <c r="R45" i="87"/>
  <c r="R42" i="87"/>
  <c r="R36" i="87"/>
  <c r="R32" i="87"/>
  <c r="R28" i="87"/>
  <c r="R27" i="87"/>
  <c r="R25" i="87"/>
  <c r="S111" i="87"/>
  <c r="S130" i="87"/>
  <c r="S107" i="87"/>
  <c r="S101" i="87"/>
  <c r="S97" i="87"/>
  <c r="S40" i="87"/>
  <c r="S90" i="87"/>
  <c r="S89" i="87"/>
  <c r="S88" i="87"/>
  <c r="S87" i="87"/>
  <c r="S83" i="87"/>
  <c r="S82" i="87"/>
  <c r="S80" i="87"/>
  <c r="S77" i="87"/>
  <c r="S75" i="87"/>
  <c r="S91" i="87"/>
  <c r="S72" i="87"/>
  <c r="S71" i="87"/>
  <c r="S70" i="87"/>
  <c r="S41" i="87"/>
  <c r="S38" i="87"/>
  <c r="S37" i="87"/>
  <c r="S36" i="87"/>
  <c r="S32" i="87"/>
  <c r="S28" i="87"/>
  <c r="S27" i="87"/>
  <c r="S25" i="87"/>
  <c r="S15" i="87"/>
  <c r="R15" i="87"/>
  <c r="N562" i="87"/>
  <c r="M562" i="87" s="1"/>
  <c r="U562" i="87" s="1"/>
  <c r="T4" i="127"/>
  <c r="T4" i="145" s="1"/>
  <c r="T3" i="127"/>
  <c r="T3" i="145" s="1"/>
  <c r="T2" i="127"/>
  <c r="T2" i="145" s="1"/>
  <c r="T1" i="127"/>
  <c r="T1" i="145" s="1"/>
  <c r="S511" i="87"/>
  <c r="Q511" i="87"/>
  <c r="O511" i="87"/>
  <c r="N511" i="87"/>
  <c r="L420" i="87"/>
  <c r="L385" i="87"/>
  <c r="L730" i="87"/>
  <c r="L281" i="87"/>
  <c r="L140" i="87"/>
  <c r="L130" i="87"/>
  <c r="L721" i="87"/>
  <c r="L39" i="87"/>
  <c r="Q587" i="87"/>
  <c r="O587" i="87"/>
  <c r="N587" i="87"/>
  <c r="M587" i="87" s="1"/>
  <c r="U587" i="87" s="1"/>
  <c r="S748" i="87"/>
  <c r="Q748" i="87"/>
  <c r="O748" i="87"/>
  <c r="N748" i="87"/>
  <c r="M748" i="87" s="1"/>
  <c r="U748" i="87" s="1"/>
  <c r="S717" i="87"/>
  <c r="Q717" i="87"/>
  <c r="O717" i="87"/>
  <c r="S716" i="87"/>
  <c r="Q716" i="87"/>
  <c r="O716" i="87"/>
  <c r="S715" i="87"/>
  <c r="Q715" i="87"/>
  <c r="O715" i="87"/>
  <c r="S714" i="87"/>
  <c r="Q714" i="87"/>
  <c r="O714" i="87"/>
  <c r="S713" i="87"/>
  <c r="Q713" i="87"/>
  <c r="O713" i="87"/>
  <c r="S712" i="87"/>
  <c r="Q712" i="87"/>
  <c r="O712" i="87"/>
  <c r="S560" i="87"/>
  <c r="N448" i="87"/>
  <c r="M448" i="87" s="1"/>
  <c r="U448" i="87" s="1"/>
  <c r="S403" i="87"/>
  <c r="O133" i="87"/>
  <c r="O135" i="87" s="1"/>
  <c r="O137" i="87" s="1"/>
  <c r="Q39" i="87"/>
  <c r="Q719" i="87"/>
  <c r="O719" i="87"/>
  <c r="AP138" i="87"/>
  <c r="BG138" i="87" s="1"/>
  <c r="AK138" i="87"/>
  <c r="BF138" i="87" s="1"/>
  <c r="BQ138" i="87" s="1"/>
  <c r="AG138" i="87"/>
  <c r="BE138" i="87" s="1"/>
  <c r="BP138" i="87" s="1"/>
  <c r="AB138" i="87"/>
  <c r="S258" i="87"/>
  <c r="S354" i="87"/>
  <c r="Q354" i="87"/>
  <c r="O354" i="87"/>
  <c r="N354" i="87"/>
  <c r="M354" i="87" s="1"/>
  <c r="U354" i="87" s="1"/>
  <c r="BI516" i="87"/>
  <c r="N516" i="87"/>
  <c r="M516" i="87" s="1"/>
  <c r="U516" i="87" s="1"/>
  <c r="AK509" i="87"/>
  <c r="BF509" i="87" s="1"/>
  <c r="BQ509" i="87" s="1"/>
  <c r="Q480" i="87"/>
  <c r="O480" i="87"/>
  <c r="N480" i="87"/>
  <c r="M480" i="87" s="1"/>
  <c r="U480" i="87" s="1"/>
  <c r="Q473" i="87"/>
  <c r="O473" i="87"/>
  <c r="N473" i="87"/>
  <c r="M473" i="87" s="1"/>
  <c r="U473" i="87" s="1"/>
  <c r="Q470" i="87"/>
  <c r="O470" i="87"/>
  <c r="N470" i="87"/>
  <c r="M470" i="87" s="1"/>
  <c r="BI744" i="87"/>
  <c r="S744" i="87"/>
  <c r="N744" i="87"/>
  <c r="M744" i="87" s="1"/>
  <c r="U744" i="87" s="1"/>
  <c r="CW674" i="87"/>
  <c r="CW561" i="87"/>
  <c r="CW557" i="87"/>
  <c r="CW555" i="87"/>
  <c r="CW530" i="87"/>
  <c r="CW523" i="87"/>
  <c r="CW520" i="87"/>
  <c r="CW514" i="87"/>
  <c r="CW510" i="87"/>
  <c r="CW459" i="87"/>
  <c r="CW456" i="87"/>
  <c r="CW447" i="87"/>
  <c r="CW441" i="87"/>
  <c r="CW439" i="87"/>
  <c r="CW423" i="87"/>
  <c r="CW408" i="87"/>
  <c r="CW406" i="87"/>
  <c r="CW402" i="87"/>
  <c r="CW378" i="87"/>
  <c r="CW369" i="87"/>
  <c r="CW341" i="87"/>
  <c r="CW339" i="87"/>
  <c r="CW335" i="87"/>
  <c r="CW320" i="87"/>
  <c r="CW271" i="87"/>
  <c r="CW256" i="87"/>
  <c r="CW182" i="87"/>
  <c r="CW178" i="87"/>
  <c r="CW176" i="87"/>
  <c r="CW145" i="87"/>
  <c r="CW131" i="87"/>
  <c r="CW109" i="87"/>
  <c r="CW92" i="87"/>
  <c r="CW35" i="87"/>
  <c r="CW26" i="87"/>
  <c r="CW14" i="87"/>
  <c r="CH562" i="87"/>
  <c r="CH357" i="87"/>
  <c r="W4" i="145"/>
  <c r="W1" i="145"/>
  <c r="W9" i="127"/>
  <c r="BU13" i="145"/>
  <c r="BT13" i="145"/>
  <c r="BS13" i="145"/>
  <c r="BR13" i="145"/>
  <c r="BQ13" i="145"/>
  <c r="BP13" i="145"/>
  <c r="BO13" i="145"/>
  <c r="BN13" i="145"/>
  <c r="BM13" i="145"/>
  <c r="BU12" i="145"/>
  <c r="BT12" i="145"/>
  <c r="BS12" i="145"/>
  <c r="BR12" i="145"/>
  <c r="BQ12" i="145"/>
  <c r="BP12" i="145"/>
  <c r="BO12" i="145"/>
  <c r="BN12" i="145"/>
  <c r="BM12" i="145"/>
  <c r="CI13" i="145"/>
  <c r="CG12" i="145"/>
  <c r="CC12" i="145"/>
  <c r="BX12" i="145"/>
  <c r="W9" i="145"/>
  <c r="BI477" i="87"/>
  <c r="BI429" i="87"/>
  <c r="BI428" i="87"/>
  <c r="BI684" i="87"/>
  <c r="BI683" i="87"/>
  <c r="BI270" i="87"/>
  <c r="BI268" i="87"/>
  <c r="BI266" i="87"/>
  <c r="BI264" i="87"/>
  <c r="BI260" i="87"/>
  <c r="BI258" i="87"/>
  <c r="AP34" i="87"/>
  <c r="AK34" i="87"/>
  <c r="AN34" i="87" s="1"/>
  <c r="AG34" i="87"/>
  <c r="BE34" i="87" s="1"/>
  <c r="BP34" i="87" s="1"/>
  <c r="AB34" i="87"/>
  <c r="BC34" i="87" s="1"/>
  <c r="BN34" i="87" s="1"/>
  <c r="AB295" i="87"/>
  <c r="BC295" i="87" s="1"/>
  <c r="BT13" i="87"/>
  <c r="BS13" i="87"/>
  <c r="BR13" i="87"/>
  <c r="BQ13" i="87"/>
  <c r="BP13" i="87"/>
  <c r="BO13" i="87"/>
  <c r="BN13" i="87"/>
  <c r="BM13" i="87"/>
  <c r="BL13" i="87"/>
  <c r="Q155" i="87"/>
  <c r="N155" i="87"/>
  <c r="M155" i="87" s="1"/>
  <c r="U155" i="87" s="1"/>
  <c r="Q307" i="87"/>
  <c r="O307" i="87"/>
  <c r="N307" i="87"/>
  <c r="M307" i="87" s="1"/>
  <c r="U307" i="87" s="1"/>
  <c r="Q276" i="87"/>
  <c r="O276" i="87"/>
  <c r="N276" i="87"/>
  <c r="M276" i="87" s="1"/>
  <c r="U276" i="87" s="1"/>
  <c r="N67" i="87"/>
  <c r="M67" i="87" s="1"/>
  <c r="U67" i="87" s="1"/>
  <c r="N66" i="87"/>
  <c r="M66" i="87" s="1"/>
  <c r="U66" i="87" s="1"/>
  <c r="Q65" i="87"/>
  <c r="O65" i="87"/>
  <c r="N65" i="87"/>
  <c r="M65" i="87" s="1"/>
  <c r="U65" i="87" s="1"/>
  <c r="BI102" i="87"/>
  <c r="AB102" i="87"/>
  <c r="CH445" i="87"/>
  <c r="CH443" i="87"/>
  <c r="CH418" i="87"/>
  <c r="CH414" i="87"/>
  <c r="BC411" i="87"/>
  <c r="CH370" i="87"/>
  <c r="CH349" i="87"/>
  <c r="BE343" i="87"/>
  <c r="CH343" i="87"/>
  <c r="AB344" i="87"/>
  <c r="BC344" i="87" s="1"/>
  <c r="BN344" i="87" s="1"/>
  <c r="AG344" i="87"/>
  <c r="AK344" i="87"/>
  <c r="AP344" i="87"/>
  <c r="CH345" i="87"/>
  <c r="CH332" i="87"/>
  <c r="CH327" i="87"/>
  <c r="CH737" i="87"/>
  <c r="BI115" i="87"/>
  <c r="BI106" i="87"/>
  <c r="BG531" i="87"/>
  <c r="BE531" i="87"/>
  <c r="BE494" i="87"/>
  <c r="BG486" i="87"/>
  <c r="CH481" i="87"/>
  <c r="BC479" i="87"/>
  <c r="CH474" i="87"/>
  <c r="CH469" i="87"/>
  <c r="CH464" i="87"/>
  <c r="AB446" i="87"/>
  <c r="AB444" i="87"/>
  <c r="BC427" i="87"/>
  <c r="AU376" i="87"/>
  <c r="BI376" i="87" s="1"/>
  <c r="BT376" i="87" s="1"/>
  <c r="AU347" i="87"/>
  <c r="BI347" i="87" s="1"/>
  <c r="BT347" i="87" s="1"/>
  <c r="AP347" i="87"/>
  <c r="AR347" i="87" s="1"/>
  <c r="AK347" i="87"/>
  <c r="AG347" i="87"/>
  <c r="BE347" i="87" s="1"/>
  <c r="BP347" i="87" s="1"/>
  <c r="AB347" i="87"/>
  <c r="BC347" i="87" s="1"/>
  <c r="BN347" i="87" s="1"/>
  <c r="CH384" i="87"/>
  <c r="BG38" i="87"/>
  <c r="BI16" i="87"/>
  <c r="Q16" i="87"/>
  <c r="O16" i="87"/>
  <c r="N16" i="87"/>
  <c r="M16" i="87" s="1"/>
  <c r="U16" i="87" s="1"/>
  <c r="BQ7" i="127"/>
  <c r="BP7" i="127"/>
  <c r="AP538" i="87"/>
  <c r="BG538" i="87" s="1"/>
  <c r="BR538" i="87" s="1"/>
  <c r="AP529" i="87"/>
  <c r="BG529" i="87" s="1"/>
  <c r="BG525" i="87"/>
  <c r="AP444" i="87"/>
  <c r="BG444" i="87" s="1"/>
  <c r="BR444" i="87" s="1"/>
  <c r="AP437" i="87"/>
  <c r="BG437" i="87" s="1"/>
  <c r="BR437" i="87" s="1"/>
  <c r="AP376" i="87"/>
  <c r="AX376" i="87" s="1"/>
  <c r="AP342" i="87"/>
  <c r="AP295" i="87"/>
  <c r="BG295" i="87" s="1"/>
  <c r="BG270" i="87"/>
  <c r="BG260" i="87"/>
  <c r="BG198" i="87"/>
  <c r="AP163" i="87"/>
  <c r="AP723" i="87"/>
  <c r="AP94" i="87"/>
  <c r="AK538" i="87"/>
  <c r="BF538" i="87" s="1"/>
  <c r="AK529" i="87"/>
  <c r="BF529" i="87" s="1"/>
  <c r="BQ529" i="87" s="1"/>
  <c r="BF525" i="87"/>
  <c r="BF483" i="87"/>
  <c r="BF481" i="87"/>
  <c r="BF479" i="87"/>
  <c r="BF477" i="87"/>
  <c r="AK446" i="87"/>
  <c r="BF446" i="87" s="1"/>
  <c r="BQ446" i="87" s="1"/>
  <c r="AK444" i="87"/>
  <c r="BF444" i="87" s="1"/>
  <c r="BQ444" i="87" s="1"/>
  <c r="AK437" i="87"/>
  <c r="BF684" i="87"/>
  <c r="AK376" i="87"/>
  <c r="BF376" i="87" s="1"/>
  <c r="BQ376" i="87" s="1"/>
  <c r="AK295" i="87"/>
  <c r="BF295" i="87" s="1"/>
  <c r="BF738" i="87"/>
  <c r="AK163" i="87"/>
  <c r="BF163" i="87" s="1"/>
  <c r="BQ163" i="87" s="1"/>
  <c r="AK723" i="87"/>
  <c r="AK94" i="87"/>
  <c r="AK46" i="87"/>
  <c r="BF46" i="87" s="1"/>
  <c r="BQ46" i="87" s="1"/>
  <c r="AK17" i="87"/>
  <c r="BF17" i="87" s="1"/>
  <c r="BQ17" i="87" s="1"/>
  <c r="BC547" i="87"/>
  <c r="AB538" i="87"/>
  <c r="BC538" i="87" s="1"/>
  <c r="AB529" i="87"/>
  <c r="AB526" i="87"/>
  <c r="BC525" i="87"/>
  <c r="BC515" i="87"/>
  <c r="AB484" i="87"/>
  <c r="BC484" i="87" s="1"/>
  <c r="BN484" i="87" s="1"/>
  <c r="BC483" i="87"/>
  <c r="AB422" i="87"/>
  <c r="AB419" i="87"/>
  <c r="AB385" i="87"/>
  <c r="BC385" i="87" s="1"/>
  <c r="BN385" i="87" s="1"/>
  <c r="AB376" i="87"/>
  <c r="BC376" i="87" s="1"/>
  <c r="AB373" i="87"/>
  <c r="BC373" i="87" s="1"/>
  <c r="AB365" i="87"/>
  <c r="AB363" i="87"/>
  <c r="AB361" i="87"/>
  <c r="BC361" i="87" s="1"/>
  <c r="BN361" i="87" s="1"/>
  <c r="AB342" i="87"/>
  <c r="BC342" i="87" s="1"/>
  <c r="AB333" i="87"/>
  <c r="BC333" i="87" s="1"/>
  <c r="BC330" i="87"/>
  <c r="AB318" i="87"/>
  <c r="AB313" i="87"/>
  <c r="AB681" i="87"/>
  <c r="BC681" i="87" s="1"/>
  <c r="BN681" i="87" s="1"/>
  <c r="AB679" i="87"/>
  <c r="BC679" i="87" s="1"/>
  <c r="BN679" i="87" s="1"/>
  <c r="AB678" i="87"/>
  <c r="BC678" i="87" s="1"/>
  <c r="BN678" i="87" s="1"/>
  <c r="BC259" i="87"/>
  <c r="BC187" i="87"/>
  <c r="AB676" i="87"/>
  <c r="AB170" i="87"/>
  <c r="AG538" i="87"/>
  <c r="BE538" i="87" s="1"/>
  <c r="BP538" i="87" s="1"/>
  <c r="AG529" i="87"/>
  <c r="BE525" i="87"/>
  <c r="BE483" i="87"/>
  <c r="BE481" i="87"/>
  <c r="BE479" i="87"/>
  <c r="AG475" i="87"/>
  <c r="BE475" i="87" s="1"/>
  <c r="BP475" i="87" s="1"/>
  <c r="AG468" i="87"/>
  <c r="BE468" i="87" s="1"/>
  <c r="BP468" i="87" s="1"/>
  <c r="AG465" i="87"/>
  <c r="AG446" i="87"/>
  <c r="BE440" i="87"/>
  <c r="AG437" i="87"/>
  <c r="BE437" i="87" s="1"/>
  <c r="BP437" i="87" s="1"/>
  <c r="AG685" i="87"/>
  <c r="BE685" i="87" s="1"/>
  <c r="BP685" i="87" s="1"/>
  <c r="AG422" i="87"/>
  <c r="BE422" i="87" s="1"/>
  <c r="BP422" i="87" s="1"/>
  <c r="AG419" i="87"/>
  <c r="AG394" i="87"/>
  <c r="AG392" i="87"/>
  <c r="BE392" i="87" s="1"/>
  <c r="BP392" i="87" s="1"/>
  <c r="AG390" i="87"/>
  <c r="BE390" i="87" s="1"/>
  <c r="BP390" i="87" s="1"/>
  <c r="AG383" i="87"/>
  <c r="BE383" i="87" s="1"/>
  <c r="BP383" i="87" s="1"/>
  <c r="AG376" i="87"/>
  <c r="BE376" i="87" s="1"/>
  <c r="BP376" i="87" s="1"/>
  <c r="AG373" i="87"/>
  <c r="AG361" i="87"/>
  <c r="AG324" i="87"/>
  <c r="AG295" i="87"/>
  <c r="BE295" i="87" s="1"/>
  <c r="AG281" i="87"/>
  <c r="BE281" i="87" s="1"/>
  <c r="BP281" i="87" s="1"/>
  <c r="BE268" i="87"/>
  <c r="AG253" i="87"/>
  <c r="AG163" i="87"/>
  <c r="AG161" i="87"/>
  <c r="AG143" i="87"/>
  <c r="BE143" i="87" s="1"/>
  <c r="AG121" i="87"/>
  <c r="BE121" i="87" s="1"/>
  <c r="BP121" i="87" s="1"/>
  <c r="AG118" i="87"/>
  <c r="AI118" i="87" s="1"/>
  <c r="AG723" i="87"/>
  <c r="AG94" i="87"/>
  <c r="AG720" i="87"/>
  <c r="BE720" i="87" s="1"/>
  <c r="BP720" i="87" s="1"/>
  <c r="AG81" i="87"/>
  <c r="BE81" i="87" s="1"/>
  <c r="AG78" i="87"/>
  <c r="AI78" i="87" s="1"/>
  <c r="AG76" i="87"/>
  <c r="AG56" i="87"/>
  <c r="AG46" i="87"/>
  <c r="BI417" i="87"/>
  <c r="S418" i="87"/>
  <c r="Q418" i="87"/>
  <c r="O418" i="87"/>
  <c r="N418" i="87"/>
  <c r="M418" i="87" s="1"/>
  <c r="BI416" i="87"/>
  <c r="S416" i="87"/>
  <c r="Q416" i="87"/>
  <c r="O416" i="87"/>
  <c r="N416" i="87"/>
  <c r="M416" i="87" s="1"/>
  <c r="U416" i="87" s="1"/>
  <c r="BI414" i="87"/>
  <c r="S414" i="87"/>
  <c r="Q414" i="87"/>
  <c r="O414" i="87"/>
  <c r="N414" i="87"/>
  <c r="M414" i="87" s="1"/>
  <c r="U414" i="87" s="1"/>
  <c r="S412" i="87"/>
  <c r="Q412" i="87"/>
  <c r="O412" i="87"/>
  <c r="N412" i="87"/>
  <c r="M412" i="87" s="1"/>
  <c r="U412" i="87" s="1"/>
  <c r="BI411" i="87"/>
  <c r="S411" i="87"/>
  <c r="Q411" i="87"/>
  <c r="O411" i="87"/>
  <c r="N411" i="87"/>
  <c r="M411" i="87" s="1"/>
  <c r="U411" i="87" s="1"/>
  <c r="BI410" i="87"/>
  <c r="S410" i="87"/>
  <c r="Q410" i="87"/>
  <c r="O410" i="87"/>
  <c r="N410" i="87"/>
  <c r="M410" i="87" s="1"/>
  <c r="U410" i="87" s="1"/>
  <c r="BI421" i="87"/>
  <c r="S421" i="87"/>
  <c r="Q421" i="87"/>
  <c r="O421" i="87"/>
  <c r="N421" i="87"/>
  <c r="M421" i="87" s="1"/>
  <c r="U421" i="87" s="1"/>
  <c r="N420" i="87"/>
  <c r="M420" i="87" s="1"/>
  <c r="U420" i="87" s="1"/>
  <c r="Q560" i="87"/>
  <c r="O560" i="87"/>
  <c r="N560" i="87"/>
  <c r="M560" i="87" s="1"/>
  <c r="U560" i="87" s="1"/>
  <c r="BI558" i="87"/>
  <c r="S558" i="87"/>
  <c r="Q558" i="87"/>
  <c r="O558" i="87"/>
  <c r="N558" i="87"/>
  <c r="M558" i="87" s="1"/>
  <c r="S528" i="87"/>
  <c r="Q528" i="87"/>
  <c r="O528" i="87"/>
  <c r="N528" i="87"/>
  <c r="M528" i="87" s="1"/>
  <c r="S527" i="87"/>
  <c r="Q527" i="87"/>
  <c r="O527" i="87"/>
  <c r="N527" i="87"/>
  <c r="M527" i="87" s="1"/>
  <c r="BI528" i="87"/>
  <c r="BI525" i="87"/>
  <c r="S525" i="87"/>
  <c r="Q525" i="87"/>
  <c r="O525" i="87"/>
  <c r="BI524" i="87"/>
  <c r="S524" i="87"/>
  <c r="Q524" i="87"/>
  <c r="O524" i="87"/>
  <c r="N524" i="87"/>
  <c r="M524" i="87" s="1"/>
  <c r="BI513" i="87"/>
  <c r="S513" i="87"/>
  <c r="O513" i="87"/>
  <c r="Q483" i="87"/>
  <c r="O483" i="87"/>
  <c r="N483" i="87"/>
  <c r="M483" i="87" s="1"/>
  <c r="Q481" i="87"/>
  <c r="O481" i="87"/>
  <c r="N481" i="87"/>
  <c r="M481" i="87" s="1"/>
  <c r="BI479" i="87"/>
  <c r="Q479" i="87"/>
  <c r="O479" i="87"/>
  <c r="N479" i="87"/>
  <c r="M479" i="87" s="1"/>
  <c r="U479" i="87" s="1"/>
  <c r="Q474" i="87"/>
  <c r="O474" i="87"/>
  <c r="N474" i="87"/>
  <c r="M474" i="87" s="1"/>
  <c r="U474" i="87" s="1"/>
  <c r="BI471" i="87"/>
  <c r="Q471" i="87"/>
  <c r="O471" i="87"/>
  <c r="N471" i="87"/>
  <c r="M471" i="87" s="1"/>
  <c r="U471" i="87" s="1"/>
  <c r="BI469" i="87"/>
  <c r="Q469" i="87"/>
  <c r="O469" i="87"/>
  <c r="N469" i="87"/>
  <c r="M469" i="87" s="1"/>
  <c r="U469" i="87" s="1"/>
  <c r="Q467" i="87"/>
  <c r="O467" i="87"/>
  <c r="N467" i="87"/>
  <c r="M467" i="87" s="1"/>
  <c r="U467" i="87" s="1"/>
  <c r="Q466" i="87"/>
  <c r="O466" i="87"/>
  <c r="N466" i="87"/>
  <c r="M466" i="87" s="1"/>
  <c r="U466" i="87" s="1"/>
  <c r="Q464" i="87"/>
  <c r="O464" i="87"/>
  <c r="N464" i="87"/>
  <c r="M464" i="87" s="1"/>
  <c r="U464" i="87" s="1"/>
  <c r="Q462" i="87"/>
  <c r="O462" i="87"/>
  <c r="N462" i="87"/>
  <c r="M462" i="87" s="1"/>
  <c r="BI460" i="87"/>
  <c r="Q460" i="87"/>
  <c r="O460" i="87"/>
  <c r="N460" i="87"/>
  <c r="M460" i="87" s="1"/>
  <c r="S454" i="87"/>
  <c r="Q454" i="87"/>
  <c r="O454" i="87"/>
  <c r="N454" i="87"/>
  <c r="M454" i="87" s="1"/>
  <c r="U454" i="87" s="1"/>
  <c r="S453" i="87"/>
  <c r="Q453" i="87"/>
  <c r="O453" i="87"/>
  <c r="N453" i="87"/>
  <c r="M453" i="87" s="1"/>
  <c r="U453" i="87" s="1"/>
  <c r="Q452" i="87"/>
  <c r="O452" i="87"/>
  <c r="N452" i="87"/>
  <c r="M452" i="87" s="1"/>
  <c r="U452" i="87" s="1"/>
  <c r="S451" i="87"/>
  <c r="Q451" i="87"/>
  <c r="O451" i="87"/>
  <c r="N451" i="87"/>
  <c r="M451" i="87" s="1"/>
  <c r="U451" i="87" s="1"/>
  <c r="S450" i="87"/>
  <c r="Q450" i="87"/>
  <c r="O450" i="87"/>
  <c r="N450" i="87"/>
  <c r="M450" i="87" s="1"/>
  <c r="U450" i="87" s="1"/>
  <c r="S449" i="87"/>
  <c r="Q449" i="87"/>
  <c r="O449" i="87"/>
  <c r="N449" i="87"/>
  <c r="M449" i="87" s="1"/>
  <c r="U449" i="87" s="1"/>
  <c r="S448" i="87"/>
  <c r="Q448" i="87"/>
  <c r="O448" i="87"/>
  <c r="S445" i="87"/>
  <c r="S443" i="87"/>
  <c r="Q445" i="87"/>
  <c r="O445" i="87"/>
  <c r="N445" i="87"/>
  <c r="M445" i="87" s="1"/>
  <c r="U445" i="87" s="1"/>
  <c r="BI443" i="87"/>
  <c r="Q443" i="87"/>
  <c r="O443" i="87"/>
  <c r="N443" i="87"/>
  <c r="M443" i="87" s="1"/>
  <c r="U443" i="87" s="1"/>
  <c r="BI440" i="87"/>
  <c r="Q440" i="87"/>
  <c r="O440" i="87"/>
  <c r="N440" i="87"/>
  <c r="M440" i="87" s="1"/>
  <c r="U440" i="87" s="1"/>
  <c r="Q438" i="87"/>
  <c r="O438" i="87"/>
  <c r="N438" i="87"/>
  <c r="M438" i="87" s="1"/>
  <c r="U438" i="87" s="1"/>
  <c r="Q435" i="87"/>
  <c r="O435" i="87"/>
  <c r="N435" i="87"/>
  <c r="M435" i="87" s="1"/>
  <c r="U435" i="87" s="1"/>
  <c r="BI434" i="87"/>
  <c r="Q434" i="87"/>
  <c r="O434" i="87"/>
  <c r="N434" i="87"/>
  <c r="M434" i="87" s="1"/>
  <c r="U434" i="87" s="1"/>
  <c r="Q433" i="87"/>
  <c r="N433" i="87"/>
  <c r="M433" i="87" s="1"/>
  <c r="U433" i="87" s="1"/>
  <c r="BI432" i="87"/>
  <c r="Q432" i="87"/>
  <c r="O432" i="87"/>
  <c r="N432" i="87"/>
  <c r="M432" i="87" s="1"/>
  <c r="U432" i="87" s="1"/>
  <c r="Q431" i="87"/>
  <c r="O431" i="87"/>
  <c r="BI427" i="87"/>
  <c r="BI426" i="87"/>
  <c r="S430" i="87"/>
  <c r="Q430" i="87"/>
  <c r="O430" i="87"/>
  <c r="N430" i="87"/>
  <c r="M430" i="87" s="1"/>
  <c r="U430" i="87" s="1"/>
  <c r="S428" i="87"/>
  <c r="S683" i="87"/>
  <c r="O427" i="87"/>
  <c r="S426" i="87"/>
  <c r="Q426" i="87"/>
  <c r="O426" i="87"/>
  <c r="N426" i="87"/>
  <c r="M426" i="87" s="1"/>
  <c r="U426" i="87" s="1"/>
  <c r="BI483" i="87"/>
  <c r="BI445" i="87"/>
  <c r="BI431" i="87"/>
  <c r="BI430" i="87"/>
  <c r="BI425" i="87"/>
  <c r="S425" i="87"/>
  <c r="Q425" i="87"/>
  <c r="O425" i="87"/>
  <c r="N425" i="87"/>
  <c r="M425" i="87" s="1"/>
  <c r="U425" i="87" s="1"/>
  <c r="S424" i="87"/>
  <c r="Q424" i="87"/>
  <c r="O424" i="87"/>
  <c r="N424" i="87"/>
  <c r="M424" i="87" s="1"/>
  <c r="U424" i="87" s="1"/>
  <c r="S743" i="87"/>
  <c r="Q743" i="87"/>
  <c r="O743" i="87"/>
  <c r="N743" i="87"/>
  <c r="M743" i="87" s="1"/>
  <c r="U743" i="87" s="1"/>
  <c r="BI403" i="87"/>
  <c r="Q403" i="87"/>
  <c r="O403" i="87"/>
  <c r="N403" i="87"/>
  <c r="M403" i="87" s="1"/>
  <c r="BI424" i="87"/>
  <c r="BI743" i="87"/>
  <c r="BI372" i="87"/>
  <c r="Q372" i="87"/>
  <c r="O372" i="87"/>
  <c r="N372" i="87"/>
  <c r="M372" i="87" s="1"/>
  <c r="U372" i="87" s="1"/>
  <c r="Q370" i="87"/>
  <c r="O370" i="87"/>
  <c r="N370" i="87"/>
  <c r="M370" i="87" s="1"/>
  <c r="U370" i="87" s="1"/>
  <c r="BI349" i="87"/>
  <c r="BI343" i="87"/>
  <c r="Q349" i="87"/>
  <c r="N349" i="87"/>
  <c r="M349" i="87" s="1"/>
  <c r="U349" i="87" s="1"/>
  <c r="Q346" i="87"/>
  <c r="N346" i="87"/>
  <c r="M346" i="87" s="1"/>
  <c r="U346" i="87" s="1"/>
  <c r="Q343" i="87"/>
  <c r="O343" i="87"/>
  <c r="N343" i="87"/>
  <c r="M343" i="87" s="1"/>
  <c r="U343" i="87" s="1"/>
  <c r="Q364" i="87"/>
  <c r="O364" i="87"/>
  <c r="N364" i="87"/>
  <c r="M364" i="87" s="1"/>
  <c r="U364" i="87" s="1"/>
  <c r="BI362" i="87"/>
  <c r="Q362" i="87"/>
  <c r="N362" i="87"/>
  <c r="M362" i="87" s="1"/>
  <c r="U362" i="87" s="1"/>
  <c r="BA349" i="87"/>
  <c r="BA343" i="87"/>
  <c r="BI364" i="87"/>
  <c r="BI360" i="87"/>
  <c r="Q360" i="87"/>
  <c r="O360" i="87"/>
  <c r="N360" i="87"/>
  <c r="M360" i="87" s="1"/>
  <c r="Q358" i="87"/>
  <c r="O358" i="87"/>
  <c r="Q357" i="87"/>
  <c r="O357" i="87"/>
  <c r="Q356" i="87"/>
  <c r="Q355" i="87"/>
  <c r="BI348" i="87"/>
  <c r="Q348" i="87"/>
  <c r="O348" i="87"/>
  <c r="N348" i="87"/>
  <c r="M348" i="87" s="1"/>
  <c r="U348" i="87" s="1"/>
  <c r="BI345" i="87"/>
  <c r="Q345" i="87"/>
  <c r="O345" i="87"/>
  <c r="Q340" i="87"/>
  <c r="O340" i="87"/>
  <c r="N340" i="87"/>
  <c r="M340" i="87" s="1"/>
  <c r="Q338" i="87"/>
  <c r="O338" i="87"/>
  <c r="N338" i="87"/>
  <c r="M338" i="87" s="1"/>
  <c r="U338" i="87" s="1"/>
  <c r="Q337" i="87"/>
  <c r="O337" i="87"/>
  <c r="N337" i="87"/>
  <c r="M337" i="87" s="1"/>
  <c r="U337" i="87" s="1"/>
  <c r="S336" i="87"/>
  <c r="Q336" i="87"/>
  <c r="O336" i="87"/>
  <c r="N336" i="87"/>
  <c r="M336" i="87" s="1"/>
  <c r="U336" i="87" s="1"/>
  <c r="BI332" i="87"/>
  <c r="Q332" i="87"/>
  <c r="O332" i="87"/>
  <c r="N332" i="87"/>
  <c r="M332" i="87" s="1"/>
  <c r="U332" i="87" s="1"/>
  <c r="BI329" i="87"/>
  <c r="Q329" i="87"/>
  <c r="O329" i="87"/>
  <c r="N329" i="87"/>
  <c r="M329" i="87" s="1"/>
  <c r="U329" i="87" s="1"/>
  <c r="Q327" i="87"/>
  <c r="O327" i="87"/>
  <c r="N327" i="87"/>
  <c r="M327" i="87" s="1"/>
  <c r="U327" i="87" s="1"/>
  <c r="Q323" i="87"/>
  <c r="O323" i="87"/>
  <c r="BI322" i="87"/>
  <c r="S322" i="87"/>
  <c r="Q322" i="87"/>
  <c r="O322" i="87"/>
  <c r="N322" i="87"/>
  <c r="M322" i="87" s="1"/>
  <c r="U322" i="87" s="1"/>
  <c r="Q319" i="87"/>
  <c r="O319" i="87"/>
  <c r="S318" i="87"/>
  <c r="S317" i="87"/>
  <c r="S315" i="87"/>
  <c r="Q315" i="87"/>
  <c r="O315" i="87"/>
  <c r="N315" i="87"/>
  <c r="M315" i="87" s="1"/>
  <c r="U315" i="87" s="1"/>
  <c r="S314" i="87"/>
  <c r="O314" i="87"/>
  <c r="N314" i="87"/>
  <c r="M314" i="87" s="1"/>
  <c r="U314" i="87" s="1"/>
  <c r="S312" i="87"/>
  <c r="O312" i="87"/>
  <c r="S304" i="87"/>
  <c r="O304" i="87"/>
  <c r="Q303" i="87"/>
  <c r="O303" i="87"/>
  <c r="N303" i="87"/>
  <c r="M303" i="87" s="1"/>
  <c r="Q302" i="87"/>
  <c r="O302" i="87"/>
  <c r="N302" i="87"/>
  <c r="M302" i="87" s="1"/>
  <c r="Q301" i="87"/>
  <c r="O301" i="87"/>
  <c r="N301" i="87"/>
  <c r="M301" i="87" s="1"/>
  <c r="S292" i="87"/>
  <c r="S293" i="87"/>
  <c r="Q294" i="87"/>
  <c r="O294" i="87"/>
  <c r="N294" i="87"/>
  <c r="M294" i="87" s="1"/>
  <c r="U294" i="87" s="1"/>
  <c r="S681" i="87"/>
  <c r="Q681" i="87"/>
  <c r="O681" i="87"/>
  <c r="N681" i="87"/>
  <c r="M681" i="87" s="1"/>
  <c r="S679" i="87"/>
  <c r="O679" i="87"/>
  <c r="N679" i="87"/>
  <c r="M679" i="87" s="1"/>
  <c r="U679" i="87" s="1"/>
  <c r="S678" i="87"/>
  <c r="O678" i="87"/>
  <c r="N678" i="87"/>
  <c r="M678" i="87" s="1"/>
  <c r="U678" i="87" s="1"/>
  <c r="Q287" i="87"/>
  <c r="N287" i="87"/>
  <c r="M287" i="87" s="1"/>
  <c r="U287" i="87" s="1"/>
  <c r="Q732" i="87"/>
  <c r="O732" i="87"/>
  <c r="N732" i="87"/>
  <c r="M732" i="87" s="1"/>
  <c r="S725" i="87"/>
  <c r="BA345" i="87"/>
  <c r="S278" i="87"/>
  <c r="O278" i="87"/>
  <c r="BI269" i="87"/>
  <c r="Q269" i="87"/>
  <c r="O269" i="87"/>
  <c r="N269" i="87"/>
  <c r="M269" i="87" s="1"/>
  <c r="U269" i="87" s="1"/>
  <c r="BI267" i="87"/>
  <c r="Q267" i="87"/>
  <c r="O267" i="87"/>
  <c r="N267" i="87"/>
  <c r="M267" i="87" s="1"/>
  <c r="U267" i="87" s="1"/>
  <c r="BI265" i="87"/>
  <c r="Q265" i="87"/>
  <c r="BI263" i="87"/>
  <c r="S263" i="87"/>
  <c r="Q263" i="87"/>
  <c r="O263" i="87"/>
  <c r="N263" i="87"/>
  <c r="M263" i="87" s="1"/>
  <c r="U263" i="87" s="1"/>
  <c r="BI262" i="87"/>
  <c r="BI261" i="87"/>
  <c r="S261" i="87"/>
  <c r="Q261" i="87"/>
  <c r="O261" i="87"/>
  <c r="N261" i="87"/>
  <c r="M261" i="87" s="1"/>
  <c r="U261" i="87" s="1"/>
  <c r="BI259" i="87"/>
  <c r="Q259" i="87"/>
  <c r="O259" i="87"/>
  <c r="BI257" i="87"/>
  <c r="S257" i="87"/>
  <c r="Q257" i="87"/>
  <c r="O257" i="87"/>
  <c r="N257" i="87"/>
  <c r="M257" i="87" s="1"/>
  <c r="U257" i="87" s="1"/>
  <c r="S255" i="87"/>
  <c r="S253" i="87"/>
  <c r="Q254" i="87"/>
  <c r="O254" i="87"/>
  <c r="N254" i="87"/>
  <c r="M254" i="87" s="1"/>
  <c r="S254" i="87"/>
  <c r="BI180" i="87"/>
  <c r="S180" i="87"/>
  <c r="Q180" i="87"/>
  <c r="O180" i="87"/>
  <c r="N180" i="87"/>
  <c r="M180" i="87" s="1"/>
  <c r="U180" i="87" s="1"/>
  <c r="BI741" i="87"/>
  <c r="S741" i="87"/>
  <c r="O741" i="87"/>
  <c r="Q740" i="87"/>
  <c r="O740" i="87"/>
  <c r="N740" i="87"/>
  <c r="M740" i="87" s="1"/>
  <c r="U740" i="87" s="1"/>
  <c r="O739" i="87"/>
  <c r="N739" i="87"/>
  <c r="M739" i="87" s="1"/>
  <c r="U739" i="87" s="1"/>
  <c r="BI738" i="87"/>
  <c r="S738" i="87"/>
  <c r="O738" i="87"/>
  <c r="N738" i="87"/>
  <c r="M738" i="87" s="1"/>
  <c r="U738" i="87" s="1"/>
  <c r="BI737" i="87"/>
  <c r="S737" i="87"/>
  <c r="Q737" i="87"/>
  <c r="O737" i="87"/>
  <c r="N737" i="87"/>
  <c r="M737" i="87" s="1"/>
  <c r="U737" i="87" s="1"/>
  <c r="BI736" i="87"/>
  <c r="S736" i="87"/>
  <c r="Q736" i="87"/>
  <c r="O736" i="87"/>
  <c r="N736" i="87"/>
  <c r="M736" i="87" s="1"/>
  <c r="U736" i="87" s="1"/>
  <c r="S177" i="87"/>
  <c r="Q177" i="87"/>
  <c r="O177" i="87"/>
  <c r="N177" i="87"/>
  <c r="M177" i="87" s="1"/>
  <c r="U177" i="87" s="1"/>
  <c r="S734" i="87"/>
  <c r="O734" i="87"/>
  <c r="S175" i="87"/>
  <c r="O175" i="87"/>
  <c r="S174" i="87"/>
  <c r="O174" i="87"/>
  <c r="S173" i="87"/>
  <c r="O173" i="87"/>
  <c r="S172" i="87"/>
  <c r="O172" i="87"/>
  <c r="S171" i="87"/>
  <c r="O171" i="87"/>
  <c r="S676" i="87"/>
  <c r="O676" i="87"/>
  <c r="S170" i="87"/>
  <c r="O170" i="87"/>
  <c r="S168" i="87"/>
  <c r="Q168" i="87"/>
  <c r="O168" i="87"/>
  <c r="N168" i="87"/>
  <c r="M168" i="87" s="1"/>
  <c r="S166" i="87"/>
  <c r="Q166" i="87"/>
  <c r="N166" i="87"/>
  <c r="M166" i="87" s="1"/>
  <c r="S162" i="87"/>
  <c r="S160" i="87"/>
  <c r="BI162" i="87"/>
  <c r="Q162" i="87"/>
  <c r="O162" i="87"/>
  <c r="N162" i="87"/>
  <c r="M162" i="87" s="1"/>
  <c r="U162" i="87" s="1"/>
  <c r="BI160" i="87"/>
  <c r="Q160" i="87"/>
  <c r="O160" i="87"/>
  <c r="N160" i="87"/>
  <c r="M160" i="87" s="1"/>
  <c r="U160" i="87" s="1"/>
  <c r="BI153" i="87"/>
  <c r="S153" i="87"/>
  <c r="Q153" i="87"/>
  <c r="O153" i="87"/>
  <c r="N153" i="87"/>
  <c r="M153" i="87" s="1"/>
  <c r="U153" i="87" s="1"/>
  <c r="Q150" i="87"/>
  <c r="N150" i="87"/>
  <c r="M150" i="87" s="1"/>
  <c r="S149" i="87"/>
  <c r="Q149" i="87"/>
  <c r="O149" i="87"/>
  <c r="N149" i="87"/>
  <c r="M149" i="87" s="1"/>
  <c r="U149" i="87" s="1"/>
  <c r="BI166" i="87"/>
  <c r="BI149" i="87"/>
  <c r="BI148" i="87"/>
  <c r="S148" i="87"/>
  <c r="Q148" i="87"/>
  <c r="O148" i="87"/>
  <c r="N148" i="87"/>
  <c r="M148" i="87" s="1"/>
  <c r="U148" i="87" s="1"/>
  <c r="BI146" i="87"/>
  <c r="S146" i="87"/>
  <c r="Q146" i="87"/>
  <c r="O146" i="87"/>
  <c r="N146" i="87"/>
  <c r="M146" i="87" s="1"/>
  <c r="BI133" i="87"/>
  <c r="N133" i="87"/>
  <c r="M133" i="87" s="1"/>
  <c r="U133" i="87" s="1"/>
  <c r="Q128" i="87"/>
  <c r="O128" i="87"/>
  <c r="N128" i="87"/>
  <c r="M128" i="87" s="1"/>
  <c r="Q126" i="87"/>
  <c r="O126" i="87"/>
  <c r="N126" i="87"/>
  <c r="M126" i="87" s="1"/>
  <c r="Q124" i="87"/>
  <c r="O124" i="87"/>
  <c r="N124" i="87"/>
  <c r="M124" i="87" s="1"/>
  <c r="Q122" i="87"/>
  <c r="O122" i="87"/>
  <c r="N122" i="87"/>
  <c r="M122" i="87" s="1"/>
  <c r="U122" i="87" s="1"/>
  <c r="Q120" i="87"/>
  <c r="O120" i="87"/>
  <c r="Q119" i="87"/>
  <c r="O119" i="87"/>
  <c r="N119" i="87"/>
  <c r="M119" i="87" s="1"/>
  <c r="Q117" i="87"/>
  <c r="O117" i="87"/>
  <c r="N117" i="87"/>
  <c r="M117" i="87" s="1"/>
  <c r="BI119" i="87"/>
  <c r="BI117" i="87"/>
  <c r="BI114" i="87"/>
  <c r="Q114" i="87"/>
  <c r="N114" i="87"/>
  <c r="M114" i="87" s="1"/>
  <c r="U114" i="87" s="1"/>
  <c r="BI112" i="87"/>
  <c r="BI111" i="87"/>
  <c r="Q111" i="87"/>
  <c r="N111" i="87"/>
  <c r="M111" i="87" s="1"/>
  <c r="U111" i="87" s="1"/>
  <c r="Q130" i="87"/>
  <c r="O130" i="87"/>
  <c r="N130" i="87"/>
  <c r="M130" i="87" s="1"/>
  <c r="U130" i="87" s="1"/>
  <c r="Q110" i="87"/>
  <c r="N110" i="87"/>
  <c r="M110" i="87" s="1"/>
  <c r="U110" i="87" s="1"/>
  <c r="Q40" i="87"/>
  <c r="O40" i="87"/>
  <c r="N40" i="87"/>
  <c r="M40" i="87" s="1"/>
  <c r="U40" i="87" s="1"/>
  <c r="Q90" i="87"/>
  <c r="O90" i="87"/>
  <c r="N90" i="87"/>
  <c r="M90" i="87" s="1"/>
  <c r="U90" i="87" s="1"/>
  <c r="Q88" i="87"/>
  <c r="O88" i="87"/>
  <c r="N88" i="87"/>
  <c r="M88" i="87" s="1"/>
  <c r="U88" i="87" s="1"/>
  <c r="Q87" i="87"/>
  <c r="O87" i="87"/>
  <c r="N87" i="87"/>
  <c r="M87" i="87" s="1"/>
  <c r="U87" i="87" s="1"/>
  <c r="Q83" i="87"/>
  <c r="O83" i="87"/>
  <c r="N83" i="87"/>
  <c r="M83" i="87" s="1"/>
  <c r="U83" i="87" s="1"/>
  <c r="Q82" i="87"/>
  <c r="O82" i="87"/>
  <c r="N82" i="87"/>
  <c r="M82" i="87" s="1"/>
  <c r="U82" i="87" s="1"/>
  <c r="Q80" i="87"/>
  <c r="O80" i="87"/>
  <c r="N80" i="87"/>
  <c r="M80" i="87" s="1"/>
  <c r="U80" i="87" s="1"/>
  <c r="Q77" i="87"/>
  <c r="O77" i="87"/>
  <c r="N77" i="87"/>
  <c r="M77" i="87" s="1"/>
  <c r="U77" i="87" s="1"/>
  <c r="Q75" i="87"/>
  <c r="O75" i="87"/>
  <c r="N75" i="87"/>
  <c r="M75" i="87" s="1"/>
  <c r="U75" i="87" s="1"/>
  <c r="Q91" i="87"/>
  <c r="O91" i="87"/>
  <c r="N91" i="87"/>
  <c r="M91" i="87" s="1"/>
  <c r="U91" i="87" s="1"/>
  <c r="Q69" i="87"/>
  <c r="O69" i="87"/>
  <c r="N69" i="87"/>
  <c r="M69" i="87" s="1"/>
  <c r="U69" i="87" s="1"/>
  <c r="BI80" i="87"/>
  <c r="Q62" i="87"/>
  <c r="O62" i="87"/>
  <c r="N62" i="87"/>
  <c r="M62" i="87" s="1"/>
  <c r="U62" i="87" s="1"/>
  <c r="BI62" i="87"/>
  <c r="N60" i="87"/>
  <c r="M60" i="87" s="1"/>
  <c r="U60" i="87" s="1"/>
  <c r="N59" i="87"/>
  <c r="M59" i="87" s="1"/>
  <c r="U59" i="87" s="1"/>
  <c r="O58" i="87"/>
  <c r="N58" i="87"/>
  <c r="M58" i="87" s="1"/>
  <c r="U58" i="87" s="1"/>
  <c r="Q55" i="87"/>
  <c r="O55" i="87"/>
  <c r="N55" i="87"/>
  <c r="M55" i="87" s="1"/>
  <c r="U55" i="87" s="1"/>
  <c r="Q49" i="87"/>
  <c r="O49" i="87"/>
  <c r="BI55" i="87"/>
  <c r="N49" i="87"/>
  <c r="M49" i="87" s="1"/>
  <c r="U49" i="87" s="1"/>
  <c r="BA360" i="87"/>
  <c r="Q71" i="87"/>
  <c r="O71" i="87"/>
  <c r="N71" i="87"/>
  <c r="M71" i="87" s="1"/>
  <c r="U71" i="87" s="1"/>
  <c r="CH513" i="87"/>
  <c r="S517" i="87"/>
  <c r="Q517" i="87"/>
  <c r="O517" i="87"/>
  <c r="N517" i="87"/>
  <c r="M517" i="87" s="1"/>
  <c r="Q123" i="87"/>
  <c r="O123" i="87"/>
  <c r="N123" i="87"/>
  <c r="M123" i="87" s="1"/>
  <c r="BA513" i="87"/>
  <c r="BA469" i="87"/>
  <c r="CH736" i="87"/>
  <c r="BA327" i="87"/>
  <c r="CH153" i="87"/>
  <c r="BA737" i="87"/>
  <c r="BA332" i="87"/>
  <c r="BA166" i="87"/>
  <c r="CH166" i="87"/>
  <c r="BA262" i="87"/>
  <c r="BA162" i="87"/>
  <c r="CH162" i="87"/>
  <c r="CH77" i="87"/>
  <c r="CH83" i="87"/>
  <c r="CH110" i="87"/>
  <c r="BE110" i="87"/>
  <c r="CH126" i="87"/>
  <c r="CH80" i="87"/>
  <c r="CH262" i="87"/>
  <c r="BA443" i="87"/>
  <c r="BA445" i="87"/>
  <c r="BA477" i="87"/>
  <c r="Q68" i="87"/>
  <c r="O68" i="87"/>
  <c r="N68" i="87"/>
  <c r="M68" i="87" s="1"/>
  <c r="U68" i="87" s="1"/>
  <c r="Q422" i="87"/>
  <c r="O422" i="87"/>
  <c r="O356" i="87"/>
  <c r="O355" i="87"/>
  <c r="S264" i="87"/>
  <c r="S163" i="87"/>
  <c r="S78" i="87"/>
  <c r="S76" i="87"/>
  <c r="S739" i="87"/>
  <c r="O111" i="87"/>
  <c r="BI498" i="87"/>
  <c r="BI494" i="87"/>
  <c r="Q506" i="87"/>
  <c r="O506" i="87"/>
  <c r="N506" i="87"/>
  <c r="M506" i="87" s="1"/>
  <c r="U506" i="87" s="1"/>
  <c r="Q505" i="87"/>
  <c r="O505" i="87"/>
  <c r="N505" i="87"/>
  <c r="M505" i="87" s="1"/>
  <c r="U505" i="87" s="1"/>
  <c r="Q504" i="87"/>
  <c r="O504" i="87"/>
  <c r="N504" i="87"/>
  <c r="M504" i="87" s="1"/>
  <c r="U504" i="87" s="1"/>
  <c r="Q502" i="87"/>
  <c r="O502" i="87"/>
  <c r="N502" i="87"/>
  <c r="M502" i="87" s="1"/>
  <c r="U502" i="87" s="1"/>
  <c r="CH498" i="87"/>
  <c r="Q498" i="87"/>
  <c r="O498" i="87"/>
  <c r="N498" i="87"/>
  <c r="M498" i="87" s="1"/>
  <c r="U498" i="87" s="1"/>
  <c r="CH494" i="87"/>
  <c r="Q494" i="87"/>
  <c r="O494" i="87"/>
  <c r="N494" i="87"/>
  <c r="M494" i="87" s="1"/>
  <c r="U494" i="87" s="1"/>
  <c r="Q492" i="87"/>
  <c r="O492" i="87"/>
  <c r="N492" i="87"/>
  <c r="M492" i="87" s="1"/>
  <c r="U492" i="87" s="1"/>
  <c r="Q490" i="87"/>
  <c r="O490" i="87"/>
  <c r="N490" i="87"/>
  <c r="M490" i="87" s="1"/>
  <c r="U490" i="87" s="1"/>
  <c r="Q489" i="87"/>
  <c r="O489" i="87"/>
  <c r="N489" i="87"/>
  <c r="M489" i="87" s="1"/>
  <c r="U489" i="87" s="1"/>
  <c r="U1" i="87"/>
  <c r="U667" i="87" s="1"/>
  <c r="BI717" i="87"/>
  <c r="BI716" i="87"/>
  <c r="BI715" i="87"/>
  <c r="N194" i="87"/>
  <c r="M194" i="87" s="1"/>
  <c r="U194" i="87" s="1"/>
  <c r="O194" i="87"/>
  <c r="Q194" i="87"/>
  <c r="N196" i="87"/>
  <c r="M196" i="87" s="1"/>
  <c r="U196" i="87" s="1"/>
  <c r="O196" i="87"/>
  <c r="Q196" i="87"/>
  <c r="N195" i="87"/>
  <c r="M195" i="87" s="1"/>
  <c r="U195" i="87" s="1"/>
  <c r="O195" i="87"/>
  <c r="Q195" i="87"/>
  <c r="N192" i="87"/>
  <c r="M192" i="87" s="1"/>
  <c r="U192" i="87" s="1"/>
  <c r="O192" i="87"/>
  <c r="Q192" i="87"/>
  <c r="N191" i="87"/>
  <c r="M191" i="87" s="1"/>
  <c r="U191" i="87" s="1"/>
  <c r="O191" i="87"/>
  <c r="Q191" i="87"/>
  <c r="O207" i="87"/>
  <c r="S207" i="87"/>
  <c r="N206" i="87"/>
  <c r="M206" i="87" s="1"/>
  <c r="U206" i="87" s="1"/>
  <c r="O206" i="87"/>
  <c r="S206" i="87"/>
  <c r="N205" i="87"/>
  <c r="M205" i="87" s="1"/>
  <c r="U205" i="87" s="1"/>
  <c r="O205" i="87"/>
  <c r="S205" i="87"/>
  <c r="N204" i="87"/>
  <c r="M204" i="87" s="1"/>
  <c r="U204" i="87" s="1"/>
  <c r="O204" i="87"/>
  <c r="Q204" i="87"/>
  <c r="S204" i="87"/>
  <c r="N203" i="87"/>
  <c r="M203" i="87" s="1"/>
  <c r="U203" i="87" s="1"/>
  <c r="O203" i="87"/>
  <c r="S203" i="87"/>
  <c r="N201" i="87"/>
  <c r="M201" i="87" s="1"/>
  <c r="U201" i="87" s="1"/>
  <c r="O201" i="87"/>
  <c r="Q201" i="87"/>
  <c r="N202" i="87"/>
  <c r="M202" i="87" s="1"/>
  <c r="U202" i="87" s="1"/>
  <c r="O202" i="87"/>
  <c r="Q202" i="87"/>
  <c r="BI183" i="87"/>
  <c r="N199" i="87"/>
  <c r="M199" i="87" s="1"/>
  <c r="U199" i="87" s="1"/>
  <c r="O199" i="87"/>
  <c r="Q199" i="87"/>
  <c r="N200" i="87"/>
  <c r="M200" i="87" s="1"/>
  <c r="U200" i="87" s="1"/>
  <c r="O200" i="87"/>
  <c r="Q200" i="87"/>
  <c r="N186" i="87"/>
  <c r="M186" i="87" s="1"/>
  <c r="U186" i="87" s="1"/>
  <c r="O186" i="87"/>
  <c r="Q186" i="87"/>
  <c r="S186" i="87"/>
  <c r="N189" i="87"/>
  <c r="M189" i="87" s="1"/>
  <c r="U189" i="87" s="1"/>
  <c r="O189" i="87"/>
  <c r="Q189" i="87"/>
  <c r="N190" i="87"/>
  <c r="M190" i="87" s="1"/>
  <c r="U190" i="87" s="1"/>
  <c r="O190" i="87"/>
  <c r="Q190" i="87"/>
  <c r="S190" i="87"/>
  <c r="N183" i="87"/>
  <c r="M183" i="87" s="1"/>
  <c r="U183" i="87" s="1"/>
  <c r="O183" i="87"/>
  <c r="Q183" i="87"/>
  <c r="N185" i="87"/>
  <c r="M185" i="87" s="1"/>
  <c r="U185" i="87" s="1"/>
  <c r="O185" i="87"/>
  <c r="Q185" i="87"/>
  <c r="N193" i="87"/>
  <c r="M193" i="87" s="1"/>
  <c r="U193" i="87" s="1"/>
  <c r="O193" i="87"/>
  <c r="Q193" i="87"/>
  <c r="N188" i="87"/>
  <c r="M188" i="87" s="1"/>
  <c r="U188" i="87" s="1"/>
  <c r="O188" i="87"/>
  <c r="Q188" i="87"/>
  <c r="BI198" i="87"/>
  <c r="N198" i="87"/>
  <c r="M198" i="87" s="1"/>
  <c r="U198" i="87" s="1"/>
  <c r="O198" i="87"/>
  <c r="Q198" i="87"/>
  <c r="BI33" i="87"/>
  <c r="N33" i="87"/>
  <c r="M33" i="87" s="1"/>
  <c r="U33" i="87" s="1"/>
  <c r="O33" i="87"/>
  <c r="Q33" i="87"/>
  <c r="N711" i="87"/>
  <c r="M711" i="87" s="1"/>
  <c r="U711" i="87" s="1"/>
  <c r="O711" i="87"/>
  <c r="Q711" i="87"/>
  <c r="S711" i="87"/>
  <c r="N377" i="87"/>
  <c r="M377" i="87" s="1"/>
  <c r="U377" i="87" s="1"/>
  <c r="O377" i="87"/>
  <c r="Q377" i="87"/>
  <c r="S377" i="87"/>
  <c r="N518" i="87"/>
  <c r="M518" i="87" s="1"/>
  <c r="U518" i="87" s="1"/>
  <c r="O518" i="87"/>
  <c r="Q518" i="87"/>
  <c r="S518" i="87"/>
  <c r="BI519" i="87"/>
  <c r="CH519" i="87"/>
  <c r="N519" i="87"/>
  <c r="M519" i="87" s="1"/>
  <c r="U519" i="87" s="1"/>
  <c r="O519" i="87"/>
  <c r="Q519" i="87"/>
  <c r="S519" i="87"/>
  <c r="BI515" i="87"/>
  <c r="N515" i="87"/>
  <c r="M515" i="87" s="1"/>
  <c r="U515" i="87" s="1"/>
  <c r="O515" i="87"/>
  <c r="Q515" i="87"/>
  <c r="S515" i="87"/>
  <c r="N397" i="87"/>
  <c r="M397" i="87" s="1"/>
  <c r="U397" i="87" s="1"/>
  <c r="O397" i="87"/>
  <c r="Q397" i="87"/>
  <c r="BI393" i="87"/>
  <c r="N393" i="87"/>
  <c r="M393" i="87" s="1"/>
  <c r="U393" i="87" s="1"/>
  <c r="O393" i="87"/>
  <c r="Q393" i="87"/>
  <c r="N391" i="87"/>
  <c r="M391" i="87" s="1"/>
  <c r="U391" i="87" s="1"/>
  <c r="O391" i="87"/>
  <c r="Q391" i="87"/>
  <c r="N389" i="87"/>
  <c r="M389" i="87" s="1"/>
  <c r="U389" i="87" s="1"/>
  <c r="O389" i="87"/>
  <c r="Q389" i="87"/>
  <c r="N387" i="87"/>
  <c r="M387" i="87" s="1"/>
  <c r="U387" i="87" s="1"/>
  <c r="O387" i="87"/>
  <c r="Q387" i="87"/>
  <c r="N386" i="87"/>
  <c r="M386" i="87" s="1"/>
  <c r="U386" i="87" s="1"/>
  <c r="O386" i="87"/>
  <c r="Q386" i="87"/>
  <c r="S386" i="87"/>
  <c r="N384" i="87"/>
  <c r="M384" i="87" s="1"/>
  <c r="U384" i="87" s="1"/>
  <c r="O384" i="87"/>
  <c r="Q384" i="87"/>
  <c r="S384" i="87"/>
  <c r="N382" i="87"/>
  <c r="M382" i="87" s="1"/>
  <c r="U382" i="87" s="1"/>
  <c r="O382" i="87"/>
  <c r="Q382" i="87"/>
  <c r="S382" i="87"/>
  <c r="BI379" i="87"/>
  <c r="N379" i="87"/>
  <c r="M379" i="87" s="1"/>
  <c r="U379" i="87" s="1"/>
  <c r="O379" i="87"/>
  <c r="Q379" i="87"/>
  <c r="S379" i="87"/>
  <c r="N399" i="87"/>
  <c r="M399" i="87" s="1"/>
  <c r="U399" i="87" s="1"/>
  <c r="O399" i="87"/>
  <c r="Q399" i="87"/>
  <c r="BI137" i="87"/>
  <c r="N137" i="87"/>
  <c r="M137" i="87" s="1"/>
  <c r="U137" i="87" s="1"/>
  <c r="BI139" i="87"/>
  <c r="N139" i="87"/>
  <c r="M139" i="87" s="1"/>
  <c r="U139" i="87" s="1"/>
  <c r="Q139" i="87"/>
  <c r="N531" i="87"/>
  <c r="M531" i="87" s="1"/>
  <c r="U531" i="87" s="1"/>
  <c r="O531" i="87"/>
  <c r="Q531" i="87"/>
  <c r="BI531" i="87"/>
  <c r="S531" i="87"/>
  <c r="N556" i="87"/>
  <c r="M556" i="87" s="1"/>
  <c r="U556" i="87" s="1"/>
  <c r="O556" i="87"/>
  <c r="Q556" i="87"/>
  <c r="S556" i="87"/>
  <c r="O551" i="87"/>
  <c r="Q551" i="87"/>
  <c r="N550" i="87"/>
  <c r="M550" i="87" s="1"/>
  <c r="U550" i="87" s="1"/>
  <c r="O550" i="87"/>
  <c r="Q550" i="87"/>
  <c r="N549" i="87"/>
  <c r="M549" i="87" s="1"/>
  <c r="U549" i="87" s="1"/>
  <c r="O549" i="87"/>
  <c r="Q549" i="87"/>
  <c r="S549" i="87"/>
  <c r="N548" i="87"/>
  <c r="M548" i="87" s="1"/>
  <c r="U548" i="87" s="1"/>
  <c r="R548" i="87"/>
  <c r="Q548" i="87"/>
  <c r="N547" i="87"/>
  <c r="M547" i="87" s="1"/>
  <c r="U547" i="87" s="1"/>
  <c r="O547" i="87"/>
  <c r="R547" i="87"/>
  <c r="Q547" i="87"/>
  <c r="N545" i="87"/>
  <c r="M545" i="87" s="1"/>
  <c r="U545" i="87" s="1"/>
  <c r="O545" i="87"/>
  <c r="Q545" i="87"/>
  <c r="S545" i="87"/>
  <c r="N544" i="87"/>
  <c r="M544" i="87" s="1"/>
  <c r="U544" i="87" s="1"/>
  <c r="O544" i="87"/>
  <c r="Q544" i="87"/>
  <c r="S544" i="87"/>
  <c r="N541" i="87"/>
  <c r="M541" i="87" s="1"/>
  <c r="U541" i="87" s="1"/>
  <c r="O541" i="87"/>
  <c r="Q541" i="87"/>
  <c r="N539" i="87"/>
  <c r="M539" i="87" s="1"/>
  <c r="U539" i="87" s="1"/>
  <c r="O539" i="87"/>
  <c r="Q539" i="87"/>
  <c r="N537" i="87"/>
  <c r="M537" i="87" s="1"/>
  <c r="U537" i="87" s="1"/>
  <c r="O537" i="87"/>
  <c r="Q537" i="87"/>
  <c r="N536" i="87"/>
  <c r="M536" i="87" s="1"/>
  <c r="U536" i="87" s="1"/>
  <c r="O536" i="87"/>
  <c r="Q536" i="87"/>
  <c r="N535" i="87"/>
  <c r="M535" i="87" s="1"/>
  <c r="U535" i="87" s="1"/>
  <c r="O535" i="87"/>
  <c r="Q535" i="87"/>
  <c r="S535" i="87"/>
  <c r="BI534" i="87"/>
  <c r="N534" i="87"/>
  <c r="M534" i="87" s="1"/>
  <c r="U534" i="87" s="1"/>
  <c r="O534" i="87"/>
  <c r="Q534" i="87"/>
  <c r="BI108" i="87"/>
  <c r="BI107" i="87"/>
  <c r="BI104" i="87"/>
  <c r="BI101" i="87"/>
  <c r="Q108" i="87"/>
  <c r="N107" i="87"/>
  <c r="M107" i="87" s="1"/>
  <c r="U107" i="87" s="1"/>
  <c r="O107" i="87"/>
  <c r="Q107" i="87"/>
  <c r="Q104" i="87"/>
  <c r="N101" i="87"/>
  <c r="M101" i="87" s="1"/>
  <c r="U101" i="87" s="1"/>
  <c r="O101" i="87"/>
  <c r="Q101" i="87"/>
  <c r="O99" i="87"/>
  <c r="Q99" i="87"/>
  <c r="N97" i="87"/>
  <c r="M97" i="87" s="1"/>
  <c r="U97" i="87" s="1"/>
  <c r="O97" i="87"/>
  <c r="Q97" i="87"/>
  <c r="N95" i="87"/>
  <c r="M95" i="87" s="1"/>
  <c r="U95" i="87" s="1"/>
  <c r="O95" i="87"/>
  <c r="Q95" i="87"/>
  <c r="BI93" i="87"/>
  <c r="N93" i="87"/>
  <c r="M93" i="87" s="1"/>
  <c r="U93" i="87" s="1"/>
  <c r="O93" i="87"/>
  <c r="Q93" i="87"/>
  <c r="CH367" i="87"/>
  <c r="BA357" i="87"/>
  <c r="AG351" i="87"/>
  <c r="AI351" i="87" s="1"/>
  <c r="AG350" i="87"/>
  <c r="BI53" i="87"/>
  <c r="N486" i="87"/>
  <c r="M486" i="87" s="1"/>
  <c r="U486" i="87" s="1"/>
  <c r="O486" i="87"/>
  <c r="Q486" i="87"/>
  <c r="N713" i="87"/>
  <c r="M713" i="87" s="1"/>
  <c r="U713" i="87" s="1"/>
  <c r="N708" i="87"/>
  <c r="M708" i="87" s="1"/>
  <c r="U708" i="87" s="1"/>
  <c r="N702" i="87"/>
  <c r="M702" i="87" s="1"/>
  <c r="U702" i="87" s="1"/>
  <c r="N696" i="87"/>
  <c r="M696" i="87" s="1"/>
  <c r="U696" i="87" s="1"/>
  <c r="N695" i="87"/>
  <c r="M695" i="87" s="1"/>
  <c r="U695" i="87" s="1"/>
  <c r="N53" i="87"/>
  <c r="M53" i="87" s="1"/>
  <c r="U53" i="87" s="1"/>
  <c r="O53" i="87"/>
  <c r="Q53" i="87"/>
  <c r="N51" i="87"/>
  <c r="M51" i="87" s="1"/>
  <c r="U51" i="87" s="1"/>
  <c r="O51" i="87"/>
  <c r="Q51" i="87"/>
  <c r="N48" i="87"/>
  <c r="M48" i="87" s="1"/>
  <c r="U48" i="87" s="1"/>
  <c r="O48" i="87"/>
  <c r="Q48" i="87"/>
  <c r="N45" i="87"/>
  <c r="M45" i="87" s="1"/>
  <c r="U45" i="87" s="1"/>
  <c r="O45" i="87"/>
  <c r="Q45" i="87"/>
  <c r="N44" i="87"/>
  <c r="M44" i="87" s="1"/>
  <c r="U44" i="87" s="1"/>
  <c r="N43" i="87"/>
  <c r="M43" i="87" s="1"/>
  <c r="U43" i="87" s="1"/>
  <c r="N42" i="87"/>
  <c r="M42" i="87" s="1"/>
  <c r="U42" i="87" s="1"/>
  <c r="O42" i="87"/>
  <c r="Q42" i="87"/>
  <c r="N41" i="87"/>
  <c r="M41" i="87" s="1"/>
  <c r="U41" i="87" s="1"/>
  <c r="O41" i="87"/>
  <c r="Q41" i="87"/>
  <c r="BI38" i="87"/>
  <c r="N38" i="87"/>
  <c r="M38" i="87" s="1"/>
  <c r="U38" i="87" s="1"/>
  <c r="O38" i="87"/>
  <c r="Q38" i="87"/>
  <c r="N31" i="87"/>
  <c r="M31" i="87" s="1"/>
  <c r="Q30" i="87"/>
  <c r="O30" i="87"/>
  <c r="N30" i="87"/>
  <c r="M30" i="87" s="1"/>
  <c r="U30" i="87" s="1"/>
  <c r="Q29" i="87"/>
  <c r="O29" i="87"/>
  <c r="N29" i="87"/>
  <c r="M29" i="87" s="1"/>
  <c r="U29" i="87" s="1"/>
  <c r="Q28" i="87"/>
  <c r="O28" i="87"/>
  <c r="N28" i="87"/>
  <c r="M28" i="87" s="1"/>
  <c r="Q27" i="87"/>
  <c r="O27" i="87"/>
  <c r="N27" i="87"/>
  <c r="M27" i="87" s="1"/>
  <c r="U27" i="87" s="1"/>
  <c r="Q20" i="87"/>
  <c r="O20" i="87"/>
  <c r="N20" i="87"/>
  <c r="M20" i="87" s="1"/>
  <c r="U20" i="87" s="1"/>
  <c r="Q19" i="87"/>
  <c r="O19" i="87"/>
  <c r="N19" i="87"/>
  <c r="M19" i="87" s="1"/>
  <c r="U19" i="87" s="1"/>
  <c r="Q25" i="87"/>
  <c r="O25" i="87"/>
  <c r="N25" i="87"/>
  <c r="M25" i="87" s="1"/>
  <c r="Q15" i="87"/>
  <c r="O15" i="87"/>
  <c r="N15" i="87"/>
  <c r="M15" i="87" s="1"/>
  <c r="U15" i="87" s="1"/>
  <c r="L11" i="87"/>
  <c r="N11" i="87"/>
  <c r="M11" i="87" s="1"/>
  <c r="U11" i="87" s="1"/>
  <c r="S11" i="87"/>
  <c r="Q11" i="87"/>
  <c r="O11" i="87"/>
  <c r="O586" i="87"/>
  <c r="Q586" i="87"/>
  <c r="S586" i="87"/>
  <c r="O710" i="87"/>
  <c r="Q710" i="87"/>
  <c r="S710" i="87"/>
  <c r="O585" i="87"/>
  <c r="Q585" i="87"/>
  <c r="S585" i="87"/>
  <c r="O709" i="87"/>
  <c r="Q709" i="87"/>
  <c r="S709" i="87"/>
  <c r="O708" i="87"/>
  <c r="Q708" i="87"/>
  <c r="S708" i="87"/>
  <c r="O707" i="87"/>
  <c r="Q707" i="87"/>
  <c r="S707" i="87"/>
  <c r="O706" i="87"/>
  <c r="Q706" i="87"/>
  <c r="S706" i="87"/>
  <c r="O705" i="87"/>
  <c r="Q705" i="87"/>
  <c r="S705" i="87"/>
  <c r="O704" i="87"/>
  <c r="Q704" i="87"/>
  <c r="S704" i="87"/>
  <c r="O703" i="87"/>
  <c r="Q703" i="87"/>
  <c r="S703" i="87"/>
  <c r="O702" i="87"/>
  <c r="Q702" i="87"/>
  <c r="S702" i="87"/>
  <c r="O701" i="87"/>
  <c r="Q701" i="87"/>
  <c r="S701" i="87"/>
  <c r="O700" i="87"/>
  <c r="Q700" i="87"/>
  <c r="S700" i="87"/>
  <c r="O699" i="87"/>
  <c r="Q699" i="87"/>
  <c r="S699" i="87"/>
  <c r="O698" i="87"/>
  <c r="Q698" i="87"/>
  <c r="S698" i="87"/>
  <c r="O697" i="87"/>
  <c r="Q697" i="87"/>
  <c r="S697" i="87"/>
  <c r="O584" i="87"/>
  <c r="Q584" i="87"/>
  <c r="S584" i="87"/>
  <c r="O583" i="87"/>
  <c r="Q583" i="87"/>
  <c r="S583" i="87"/>
  <c r="O696" i="87"/>
  <c r="Q696" i="87"/>
  <c r="S696" i="87"/>
  <c r="BI581" i="87"/>
  <c r="O581" i="87"/>
  <c r="Q581" i="87"/>
  <c r="S581" i="87"/>
  <c r="O695" i="87"/>
  <c r="Q695" i="87"/>
  <c r="S695" i="87"/>
  <c r="O694" i="87"/>
  <c r="Q694" i="87"/>
  <c r="S694" i="87"/>
  <c r="O580" i="87"/>
  <c r="Q580" i="87"/>
  <c r="S580" i="87"/>
  <c r="O579" i="87"/>
  <c r="Q579" i="87"/>
  <c r="S579" i="87"/>
  <c r="BI577" i="87"/>
  <c r="O577" i="87"/>
  <c r="Q577" i="87"/>
  <c r="S577" i="87"/>
  <c r="O576" i="87"/>
  <c r="Q576" i="87"/>
  <c r="S576" i="87"/>
  <c r="N575" i="87"/>
  <c r="M575" i="87" s="1"/>
  <c r="U575" i="87" s="1"/>
  <c r="O575" i="87"/>
  <c r="Q575" i="87"/>
  <c r="S575" i="87"/>
  <c r="O693" i="87"/>
  <c r="Q693" i="87"/>
  <c r="S693" i="87"/>
  <c r="O574" i="87"/>
  <c r="Q574" i="87"/>
  <c r="S574" i="87"/>
  <c r="O692" i="87"/>
  <c r="Q692" i="87"/>
  <c r="S692" i="87"/>
  <c r="O691" i="87"/>
  <c r="Q691" i="87"/>
  <c r="S691" i="87"/>
  <c r="O573" i="87"/>
  <c r="Q573" i="87"/>
  <c r="S573" i="87"/>
  <c r="O572" i="87"/>
  <c r="Q572" i="87"/>
  <c r="S572" i="87"/>
  <c r="BA568" i="87"/>
  <c r="BI568" i="87"/>
  <c r="N568" i="87"/>
  <c r="M568" i="87" s="1"/>
  <c r="U568" i="87" s="1"/>
  <c r="O568" i="87"/>
  <c r="Q568" i="87"/>
  <c r="S568" i="87"/>
  <c r="O690" i="87"/>
  <c r="Q690" i="87"/>
  <c r="S690" i="87"/>
  <c r="O689" i="87"/>
  <c r="Q689" i="87"/>
  <c r="S689" i="87"/>
  <c r="O688" i="87"/>
  <c r="Q688" i="87"/>
  <c r="S688" i="87"/>
  <c r="O687" i="87"/>
  <c r="Q687" i="87"/>
  <c r="S687" i="87"/>
  <c r="N567" i="87"/>
  <c r="M567" i="87" s="1"/>
  <c r="U567" i="87" s="1"/>
  <c r="O567" i="87"/>
  <c r="Q567" i="87"/>
  <c r="S567" i="87"/>
  <c r="O566" i="87"/>
  <c r="Q566" i="87"/>
  <c r="S566" i="87"/>
  <c r="BA562" i="87"/>
  <c r="BI562" i="87"/>
  <c r="O562" i="87"/>
  <c r="Q562" i="87"/>
  <c r="S562" i="87"/>
  <c r="Q32" i="87"/>
  <c r="O32" i="87"/>
  <c r="N32" i="87"/>
  <c r="M32" i="87" s="1"/>
  <c r="U32" i="87" s="1"/>
  <c r="BI30" i="87"/>
  <c r="BI27" i="87"/>
  <c r="S466" i="87"/>
  <c r="S342" i="87"/>
  <c r="S444" i="87"/>
  <c r="S529" i="87"/>
  <c r="S526" i="87"/>
  <c r="S446" i="87"/>
  <c r="S420" i="87"/>
  <c r="S415" i="87"/>
  <c r="S413" i="87"/>
  <c r="S405" i="87"/>
  <c r="S404" i="87"/>
  <c r="S388" i="87"/>
  <c r="S383" i="87"/>
  <c r="S381" i="87"/>
  <c r="S334" i="87"/>
  <c r="S281" i="87"/>
  <c r="S316" i="87"/>
  <c r="S311" i="87"/>
  <c r="S313" i="87"/>
  <c r="S310" i="87"/>
  <c r="S305" i="87"/>
  <c r="S299" i="87"/>
  <c r="S728" i="87"/>
  <c r="S727" i="87"/>
  <c r="S273" i="87"/>
  <c r="S272" i="87"/>
  <c r="S181" i="87"/>
  <c r="S179" i="87"/>
  <c r="S169" i="87"/>
  <c r="S159" i="87"/>
  <c r="S151" i="87"/>
  <c r="S136" i="87"/>
  <c r="Q458" i="87"/>
  <c r="O458" i="87"/>
  <c r="N458" i="87"/>
  <c r="M458" i="87" s="1"/>
  <c r="U458" i="87" s="1"/>
  <c r="AB559" i="87"/>
  <c r="BC559" i="87" s="1"/>
  <c r="N522" i="87"/>
  <c r="M522" i="87" s="1"/>
  <c r="O522" i="87"/>
  <c r="Q522" i="87"/>
  <c r="AB517" i="87"/>
  <c r="N463" i="87"/>
  <c r="M463" i="87" s="1"/>
  <c r="O463" i="87"/>
  <c r="Q463" i="87"/>
  <c r="N405" i="87"/>
  <c r="M405" i="87" s="1"/>
  <c r="O405" i="87"/>
  <c r="Q405" i="87"/>
  <c r="N392" i="87"/>
  <c r="M392" i="87" s="1"/>
  <c r="O392" i="87"/>
  <c r="Q392" i="87"/>
  <c r="N390" i="87"/>
  <c r="M390" i="87" s="1"/>
  <c r="O390" i="87"/>
  <c r="Q390" i="87"/>
  <c r="N383" i="87"/>
  <c r="M383" i="87" s="1"/>
  <c r="O383" i="87"/>
  <c r="Q383" i="87"/>
  <c r="N381" i="87"/>
  <c r="M381" i="87" s="1"/>
  <c r="O381" i="87"/>
  <c r="Q381" i="87"/>
  <c r="N375" i="87"/>
  <c r="M375" i="87" s="1"/>
  <c r="U375" i="87" s="1"/>
  <c r="O375" i="87"/>
  <c r="Q375" i="87"/>
  <c r="N374" i="87"/>
  <c r="M374" i="87" s="1"/>
  <c r="U374" i="87" s="1"/>
  <c r="O374" i="87"/>
  <c r="Q374" i="87"/>
  <c r="AB371" i="87"/>
  <c r="BC371" i="87" s="1"/>
  <c r="N366" i="87"/>
  <c r="M366" i="87" s="1"/>
  <c r="U366" i="87" s="1"/>
  <c r="O366" i="87"/>
  <c r="Q366" i="87"/>
  <c r="O353" i="87"/>
  <c r="N331" i="87"/>
  <c r="M331" i="87" s="1"/>
  <c r="U331" i="87" s="1"/>
  <c r="O331" i="87"/>
  <c r="Q331" i="87"/>
  <c r="N330" i="87"/>
  <c r="M330" i="87" s="1"/>
  <c r="U330" i="87" s="1"/>
  <c r="O330" i="87"/>
  <c r="Q330" i="87"/>
  <c r="AB324" i="87"/>
  <c r="BC324" i="87" s="1"/>
  <c r="N321" i="87"/>
  <c r="M321" i="87" s="1"/>
  <c r="U321" i="87" s="1"/>
  <c r="O321" i="87"/>
  <c r="Q321" i="87"/>
  <c r="N285" i="87"/>
  <c r="M285" i="87" s="1"/>
  <c r="U285" i="87" s="1"/>
  <c r="O285" i="87"/>
  <c r="N284" i="87"/>
  <c r="M284" i="87" s="1"/>
  <c r="U284" i="87" s="1"/>
  <c r="O284" i="87"/>
  <c r="N313" i="87"/>
  <c r="M313" i="87" s="1"/>
  <c r="U313" i="87" s="1"/>
  <c r="O313" i="87"/>
  <c r="O310" i="87"/>
  <c r="O299" i="87"/>
  <c r="O289" i="87"/>
  <c r="N727" i="87"/>
  <c r="M727" i="87" s="1"/>
  <c r="O727" i="87"/>
  <c r="Q727" i="87"/>
  <c r="O273" i="87"/>
  <c r="AB253" i="87"/>
  <c r="N169" i="87"/>
  <c r="M169" i="87" s="1"/>
  <c r="O169" i="87"/>
  <c r="Q169" i="87"/>
  <c r="N159" i="87"/>
  <c r="M159" i="87" s="1"/>
  <c r="O159" i="87"/>
  <c r="Q159" i="87"/>
  <c r="N151" i="87"/>
  <c r="M151" i="87" s="1"/>
  <c r="U151" i="87" s="1"/>
  <c r="O151" i="87"/>
  <c r="Q151" i="87"/>
  <c r="AB100" i="87"/>
  <c r="BC100" i="87" s="1"/>
  <c r="BN100" i="87" s="1"/>
  <c r="N89" i="87"/>
  <c r="M89" i="87" s="1"/>
  <c r="U89" i="87" s="1"/>
  <c r="O89" i="87"/>
  <c r="Q89" i="87"/>
  <c r="N70" i="87"/>
  <c r="M70" i="87" s="1"/>
  <c r="U70" i="87" s="1"/>
  <c r="O70" i="87"/>
  <c r="Q70" i="87"/>
  <c r="N63" i="87"/>
  <c r="M63" i="87" s="1"/>
  <c r="U63" i="87" s="1"/>
  <c r="O63" i="87"/>
  <c r="Q63" i="87"/>
  <c r="CW7" i="87"/>
  <c r="Q478" i="87"/>
  <c r="O478" i="87"/>
  <c r="N478" i="87"/>
  <c r="M478" i="87" s="1"/>
  <c r="AX359" i="87"/>
  <c r="Q400" i="87"/>
  <c r="O400" i="87"/>
  <c r="N400" i="87"/>
  <c r="M400" i="87" s="1"/>
  <c r="U400" i="87" s="1"/>
  <c r="N367" i="87"/>
  <c r="M367" i="87" s="1"/>
  <c r="Q367" i="87"/>
  <c r="O367" i="87"/>
  <c r="R338" i="87"/>
  <c r="Q485" i="87"/>
  <c r="O485" i="87"/>
  <c r="N485" i="87"/>
  <c r="M485" i="87" s="1"/>
  <c r="U485" i="87" s="1"/>
  <c r="B4" i="87"/>
  <c r="BI151" i="87"/>
  <c r="AK31" i="87"/>
  <c r="BF31" i="87" s="1"/>
  <c r="BQ31" i="87" s="1"/>
  <c r="R438" i="87"/>
  <c r="AP17" i="87"/>
  <c r="Q476" i="87"/>
  <c r="O476" i="87"/>
  <c r="Q184" i="87"/>
  <c r="O184" i="87"/>
  <c r="Q187" i="87"/>
  <c r="O187" i="87"/>
  <c r="AU444" i="87"/>
  <c r="BI444" i="87" s="1"/>
  <c r="BT444" i="87" s="1"/>
  <c r="N398" i="87"/>
  <c r="M398" i="87" s="1"/>
  <c r="U398" i="87" s="1"/>
  <c r="O398" i="87"/>
  <c r="Q293" i="87"/>
  <c r="O293" i="87"/>
  <c r="N293" i="87"/>
  <c r="M293" i="87" s="1"/>
  <c r="U293" i="87" s="1"/>
  <c r="Q388" i="87"/>
  <c r="O388" i="87"/>
  <c r="N388" i="87"/>
  <c r="M388" i="87" s="1"/>
  <c r="Q37" i="87"/>
  <c r="O37" i="87"/>
  <c r="N37" i="87"/>
  <c r="M37" i="87" s="1"/>
  <c r="U37" i="87" s="1"/>
  <c r="Q398" i="87"/>
  <c r="R398" i="87"/>
  <c r="Q334" i="87"/>
  <c r="O334" i="87"/>
  <c r="N334" i="87"/>
  <c r="M334" i="87" s="1"/>
  <c r="U334" i="87" s="1"/>
  <c r="AU365" i="87"/>
  <c r="BI365" i="87" s="1"/>
  <c r="BT365" i="87" s="1"/>
  <c r="Q292" i="87"/>
  <c r="O292" i="87"/>
  <c r="N292" i="87"/>
  <c r="M292" i="87" s="1"/>
  <c r="U292" i="87" s="1"/>
  <c r="Q141" i="87"/>
  <c r="N141" i="87"/>
  <c r="M141" i="87" s="1"/>
  <c r="U141" i="87" s="1"/>
  <c r="Q72" i="87"/>
  <c r="O72" i="87"/>
  <c r="N72" i="87"/>
  <c r="M72" i="87" s="1"/>
  <c r="U72" i="87" s="1"/>
  <c r="Q47" i="87"/>
  <c r="O47" i="87"/>
  <c r="N47" i="87"/>
  <c r="M47" i="87" s="1"/>
  <c r="U47" i="87" s="1"/>
  <c r="O286" i="87"/>
  <c r="O282" i="87"/>
  <c r="Q121" i="87"/>
  <c r="Q721" i="87"/>
  <c r="O721" i="87"/>
  <c r="Q61" i="87"/>
  <c r="O61" i="87"/>
  <c r="AU419" i="87"/>
  <c r="BI419" i="87" s="1"/>
  <c r="BT419" i="87" s="1"/>
  <c r="AU420" i="87"/>
  <c r="BI420" i="87" s="1"/>
  <c r="BT420" i="87" s="1"/>
  <c r="AU422" i="87"/>
  <c r="BI422" i="87" s="1"/>
  <c r="BT422" i="87" s="1"/>
  <c r="BI375" i="87"/>
  <c r="AU328" i="87"/>
  <c r="BI328" i="87" s="1"/>
  <c r="BT328" i="87" s="1"/>
  <c r="AU324" i="87"/>
  <c r="BI324" i="87" s="1"/>
  <c r="BT324" i="87" s="1"/>
  <c r="BG359" i="87"/>
  <c r="AP526" i="87"/>
  <c r="AK526" i="87"/>
  <c r="AU484" i="87"/>
  <c r="BI484" i="87" s="1"/>
  <c r="BT484" i="87" s="1"/>
  <c r="AU390" i="87"/>
  <c r="BI390" i="87" s="1"/>
  <c r="BT390" i="87" s="1"/>
  <c r="BI39" i="87"/>
  <c r="AU31" i="87"/>
  <c r="BI31" i="87" s="1"/>
  <c r="BT31" i="87" s="1"/>
  <c r="AP373" i="87"/>
  <c r="AP333" i="87"/>
  <c r="AX333" i="87" s="1"/>
  <c r="AP167" i="87"/>
  <c r="AR167" i="87" s="1"/>
  <c r="AP154" i="87"/>
  <c r="AR154" i="87" s="1"/>
  <c r="N61" i="87"/>
  <c r="M61" i="87" s="1"/>
  <c r="U61" i="87" s="1"/>
  <c r="AK365" i="87"/>
  <c r="N187" i="87"/>
  <c r="M187" i="87" s="1"/>
  <c r="N721" i="87"/>
  <c r="M721" i="87" s="1"/>
  <c r="U721" i="87" s="1"/>
  <c r="N719" i="87"/>
  <c r="BI719" i="87"/>
  <c r="O728" i="87"/>
  <c r="O121" i="87"/>
  <c r="N720" i="87"/>
  <c r="M720" i="87" s="1"/>
  <c r="U720" i="87" s="1"/>
  <c r="CI13" i="127"/>
  <c r="R304" i="87"/>
  <c r="R727" i="87"/>
  <c r="R342" i="87"/>
  <c r="BB11" i="87"/>
  <c r="BM11" i="87" s="1"/>
  <c r="N311" i="87"/>
  <c r="M311" i="87" s="1"/>
  <c r="BD11" i="87"/>
  <c r="BO11" i="87" s="1"/>
  <c r="CH13" i="87"/>
  <c r="M13" i="87"/>
  <c r="BI11" i="87"/>
  <c r="BA11" i="87"/>
  <c r="BE11" i="87"/>
  <c r="BC11" i="87"/>
  <c r="N286" i="87"/>
  <c r="M286" i="87" s="1"/>
  <c r="U286" i="87" s="1"/>
  <c r="CA9" i="87"/>
  <c r="Q529" i="87"/>
  <c r="O529" i="87"/>
  <c r="Q526" i="87"/>
  <c r="O526" i="87"/>
  <c r="Q472" i="87"/>
  <c r="O472" i="87"/>
  <c r="Q420" i="87"/>
  <c r="O420" i="87"/>
  <c r="Q415" i="87"/>
  <c r="O415" i="87"/>
  <c r="Q413" i="87"/>
  <c r="O413" i="87"/>
  <c r="Q407" i="87"/>
  <c r="O407" i="87"/>
  <c r="O272" i="87"/>
  <c r="Q181" i="87"/>
  <c r="O181" i="87"/>
  <c r="Q179" i="87"/>
  <c r="O179" i="87"/>
  <c r="Q143" i="87"/>
  <c r="O143" i="87"/>
  <c r="N135" i="87"/>
  <c r="M135" i="87" s="1"/>
  <c r="Q118" i="87"/>
  <c r="O118" i="87"/>
  <c r="Q116" i="87"/>
  <c r="Q342" i="87"/>
  <c r="O342" i="87"/>
  <c r="AX4" i="127"/>
  <c r="N282" i="87"/>
  <c r="M282" i="87" s="1"/>
  <c r="U282" i="87" s="1"/>
  <c r="N184" i="87"/>
  <c r="M184" i="87" s="1"/>
  <c r="BV1" i="87"/>
  <c r="N181" i="87"/>
  <c r="M181" i="87" s="1"/>
  <c r="AB4" i="87"/>
  <c r="AG4" i="87"/>
  <c r="AK4" i="87" s="1"/>
  <c r="AP4" i="87" s="1"/>
  <c r="AU4" i="87"/>
  <c r="AW4" i="87" s="1"/>
  <c r="AP2" i="87"/>
  <c r="N179" i="87"/>
  <c r="M179" i="87" s="1"/>
  <c r="N415" i="87"/>
  <c r="M415" i="87" s="1"/>
  <c r="U415" i="87" s="1"/>
  <c r="N413" i="87"/>
  <c r="M413" i="87" s="1"/>
  <c r="U413" i="87" s="1"/>
  <c r="N118" i="87"/>
  <c r="N121" i="87" s="1"/>
  <c r="M121" i="87" s="1"/>
  <c r="N342" i="87"/>
  <c r="M342" i="87" s="1"/>
  <c r="AK147" i="87"/>
  <c r="N306" i="87"/>
  <c r="M306" i="87" s="1"/>
  <c r="N116" i="87"/>
  <c r="M116" i="87" s="1"/>
  <c r="N143" i="87"/>
  <c r="M143" i="87" s="1"/>
  <c r="N407" i="87"/>
  <c r="M407" i="87" s="1"/>
  <c r="N472" i="87"/>
  <c r="M472" i="87" s="1"/>
  <c r="N529" i="87"/>
  <c r="M529" i="87" s="1"/>
  <c r="N526" i="87"/>
  <c r="M526" i="87" s="1"/>
  <c r="N272" i="87"/>
  <c r="M272" i="87" s="1"/>
  <c r="AP31" i="87"/>
  <c r="BG31" i="87" s="1"/>
  <c r="AK56" i="87"/>
  <c r="AK419" i="87"/>
  <c r="BF419" i="87" s="1"/>
  <c r="BQ419" i="87" s="1"/>
  <c r="AP422" i="87"/>
  <c r="AK127" i="87"/>
  <c r="BF127" i="87" s="1"/>
  <c r="BQ127" i="87" s="1"/>
  <c r="AK129" i="87"/>
  <c r="BF129" i="87" s="1"/>
  <c r="BQ129" i="87" s="1"/>
  <c r="AP255" i="87"/>
  <c r="AP324" i="87"/>
  <c r="BG324" i="87" s="1"/>
  <c r="BR324" i="87" s="1"/>
  <c r="AK123" i="87"/>
  <c r="AP253" i="87"/>
  <c r="BG253" i="87" s="1"/>
  <c r="AK121" i="87"/>
  <c r="BF121" i="87" s="1"/>
  <c r="BQ121" i="87" s="1"/>
  <c r="AK318" i="87"/>
  <c r="BF318" i="87" s="1"/>
  <c r="BQ318" i="87" s="1"/>
  <c r="AK436" i="87"/>
  <c r="AK333" i="87"/>
  <c r="AP161" i="87"/>
  <c r="AP517" i="87"/>
  <c r="AX517" i="87" s="1"/>
  <c r="AX330" i="87"/>
  <c r="AP383" i="87"/>
  <c r="AR383" i="87" s="1"/>
  <c r="AP394" i="87"/>
  <c r="AR394" i="87" s="1"/>
  <c r="AP50" i="87"/>
  <c r="AR50" i="87" s="1"/>
  <c r="AP720" i="87"/>
  <c r="AP98" i="87"/>
  <c r="BG98" i="87" s="1"/>
  <c r="BR98" i="87" s="1"/>
  <c r="AP351" i="87"/>
  <c r="BG351" i="87" s="1"/>
  <c r="AP385" i="87"/>
  <c r="AR385" i="87" s="1"/>
  <c r="AP392" i="87"/>
  <c r="AP559" i="87"/>
  <c r="AR559" i="87" s="1"/>
  <c r="AP39" i="87"/>
  <c r="AX39" i="87" s="1"/>
  <c r="AP371" i="87"/>
  <c r="AP484" i="87"/>
  <c r="AX484" i="87" s="1"/>
  <c r="AP404" i="87"/>
  <c r="BI367" i="87"/>
  <c r="AP279" i="87"/>
  <c r="AP316" i="87"/>
  <c r="AX316" i="87" s="1"/>
  <c r="AK253" i="87"/>
  <c r="BF253" i="87" s="1"/>
  <c r="BQ253" i="87" s="1"/>
  <c r="AP100" i="87"/>
  <c r="BG100" i="87" s="1"/>
  <c r="AP63" i="87"/>
  <c r="AX63" i="87" s="1"/>
  <c r="AP361" i="87"/>
  <c r="AK39" i="87"/>
  <c r="BF39" i="87" s="1"/>
  <c r="BQ39" i="87" s="1"/>
  <c r="AK118" i="87"/>
  <c r="BF118" i="87" s="1"/>
  <c r="BQ118" i="87" s="1"/>
  <c r="AP118" i="87"/>
  <c r="AR118" i="87" s="1"/>
  <c r="AP76" i="87"/>
  <c r="AR76" i="87" s="1"/>
  <c r="AK281" i="87"/>
  <c r="BF281" i="87" s="1"/>
  <c r="BQ281" i="87" s="1"/>
  <c r="AP125" i="87"/>
  <c r="BG125" i="87" s="1"/>
  <c r="BR125" i="87" s="1"/>
  <c r="AP127" i="87"/>
  <c r="BG127" i="87" s="1"/>
  <c r="BR127" i="87" s="1"/>
  <c r="AP121" i="87"/>
  <c r="BG121" i="87" s="1"/>
  <c r="AP129" i="87"/>
  <c r="AP123" i="87"/>
  <c r="AK78" i="87"/>
  <c r="AK84" i="87"/>
  <c r="AN84" i="87" s="1"/>
  <c r="AK472" i="87"/>
  <c r="BF472" i="87" s="1"/>
  <c r="BA187" i="87"/>
  <c r="AP363" i="87"/>
  <c r="BA367" i="87"/>
  <c r="BF358" i="87"/>
  <c r="AP482" i="87"/>
  <c r="BG482" i="87" s="1"/>
  <c r="AP721" i="87"/>
  <c r="BG721" i="87" s="1"/>
  <c r="BR721" i="87" s="1"/>
  <c r="AP350" i="87"/>
  <c r="AP436" i="87"/>
  <c r="AP468" i="87"/>
  <c r="AR468" i="87" s="1"/>
  <c r="AP84" i="87"/>
  <c r="AR84" i="87" s="1"/>
  <c r="AK363" i="87"/>
  <c r="BF363" i="87" s="1"/>
  <c r="BQ363" i="87" s="1"/>
  <c r="AP365" i="87"/>
  <c r="AR365" i="87" s="1"/>
  <c r="AK422" i="87"/>
  <c r="AK361" i="87"/>
  <c r="AN361" i="87" s="1"/>
  <c r="AK279" i="87"/>
  <c r="AN279" i="87" s="1"/>
  <c r="AP472" i="87"/>
  <c r="AR472" i="87" s="1"/>
  <c r="AP313" i="87"/>
  <c r="AK404" i="87"/>
  <c r="AK482" i="87"/>
  <c r="AK465" i="87"/>
  <c r="AP328" i="87"/>
  <c r="AX328" i="87" s="1"/>
  <c r="AP318" i="87"/>
  <c r="AR318" i="87" s="1"/>
  <c r="AP113" i="87"/>
  <c r="AP81" i="87"/>
  <c r="AK373" i="87"/>
  <c r="BI187" i="87"/>
  <c r="AP419" i="87"/>
  <c r="AK140" i="87"/>
  <c r="BF140" i="87" s="1"/>
  <c r="BQ140" i="87" s="1"/>
  <c r="AK125" i="87"/>
  <c r="BF125" i="87" s="1"/>
  <c r="BQ125" i="87" s="1"/>
  <c r="AK50" i="87"/>
  <c r="AP475" i="87"/>
  <c r="AR475" i="87" s="1"/>
  <c r="AK685" i="87"/>
  <c r="AK255" i="87"/>
  <c r="BF255" i="87" s="1"/>
  <c r="BQ255" i="87" s="1"/>
  <c r="AK313" i="87"/>
  <c r="BF313" i="87" s="1"/>
  <c r="BQ313" i="87" s="1"/>
  <c r="AK316" i="87"/>
  <c r="BF316" i="87" s="1"/>
  <c r="BQ316" i="87" s="1"/>
  <c r="AK100" i="87"/>
  <c r="BF330" i="87"/>
  <c r="AK350" i="87"/>
  <c r="BC358" i="87"/>
  <c r="BC357" i="87"/>
  <c r="AK420" i="87"/>
  <c r="BF420" i="87" s="1"/>
  <c r="BQ420" i="87" s="1"/>
  <c r="BG357" i="87"/>
  <c r="AX357" i="87"/>
  <c r="O113" i="87"/>
  <c r="AB281" i="87"/>
  <c r="AB39" i="87"/>
  <c r="BC39" i="87" s="1"/>
  <c r="BN39" i="87" s="1"/>
  <c r="AB721" i="87"/>
  <c r="BC721" i="87" s="1"/>
  <c r="AB140" i="87"/>
  <c r="AK324" i="87"/>
  <c r="BF324" i="87" s="1"/>
  <c r="BQ324" i="87" s="1"/>
  <c r="AP143" i="87"/>
  <c r="AK81" i="87"/>
  <c r="BF81" i="87" s="1"/>
  <c r="R274" i="87"/>
  <c r="AK394" i="87"/>
  <c r="BF394" i="87" s="1"/>
  <c r="BQ394" i="87" s="1"/>
  <c r="AK392" i="87"/>
  <c r="BF392" i="87" s="1"/>
  <c r="BQ392" i="87" s="1"/>
  <c r="AK390" i="87"/>
  <c r="AK351" i="87"/>
  <c r="BF351" i="87" s="1"/>
  <c r="AK135" i="87"/>
  <c r="BF135" i="87" s="1"/>
  <c r="AK383" i="87"/>
  <c r="AK517" i="87"/>
  <c r="BF517" i="87" s="1"/>
  <c r="BQ517" i="87" s="1"/>
  <c r="AP420" i="87"/>
  <c r="AR420" i="87" s="1"/>
  <c r="AK475" i="87"/>
  <c r="BF475" i="87" s="1"/>
  <c r="BQ475" i="87" s="1"/>
  <c r="O116" i="87"/>
  <c r="N289" i="87"/>
  <c r="M289" i="87" s="1"/>
  <c r="N290" i="87"/>
  <c r="M290" i="87" s="1"/>
  <c r="N299" i="87"/>
  <c r="M299" i="87" s="1"/>
  <c r="N274" i="87"/>
  <c r="M274" i="87" s="1"/>
  <c r="N273" i="87"/>
  <c r="M273" i="87" s="1"/>
  <c r="Q273" i="87"/>
  <c r="N275" i="87"/>
  <c r="M275" i="87" s="1"/>
  <c r="AK143" i="87"/>
  <c r="CH27" i="87"/>
  <c r="BA38" i="87"/>
  <c r="BC713" i="87"/>
  <c r="BA577" i="87"/>
  <c r="BC581" i="87"/>
  <c r="BA581" i="87"/>
  <c r="BC562" i="87"/>
  <c r="BA53" i="87"/>
  <c r="BI486" i="87"/>
  <c r="BA486" i="87"/>
  <c r="BJ486" i="87" s="1"/>
  <c r="AX358" i="87"/>
  <c r="BA33" i="87"/>
  <c r="BA544" i="87"/>
  <c r="BA379" i="87"/>
  <c r="BA384" i="87"/>
  <c r="AP56" i="87"/>
  <c r="AK63" i="87"/>
  <c r="BF63" i="87" s="1"/>
  <c r="AP135" i="87"/>
  <c r="AR135" i="87" s="1"/>
  <c r="AP281" i="87"/>
  <c r="AR281" i="87" s="1"/>
  <c r="AK371" i="87"/>
  <c r="AP685" i="87"/>
  <c r="AK559" i="87"/>
  <c r="BF559" i="87" s="1"/>
  <c r="BE27" i="87"/>
  <c r="BI389" i="87"/>
  <c r="BI391" i="87"/>
  <c r="BI382" i="87"/>
  <c r="BA137" i="87"/>
  <c r="BA519" i="87"/>
  <c r="Q207" i="87"/>
  <c r="BE357" i="87"/>
  <c r="BC711" i="87"/>
  <c r="CH486" i="87"/>
  <c r="R290" i="87"/>
  <c r="R289" i="87"/>
  <c r="R278" i="87"/>
  <c r="R725" i="87"/>
  <c r="R728" i="87"/>
  <c r="R287" i="87"/>
  <c r="R273" i="87"/>
  <c r="R272" i="87"/>
  <c r="N576" i="87"/>
  <c r="M576" i="87" s="1"/>
  <c r="U576" i="87" s="1"/>
  <c r="N583" i="87"/>
  <c r="M583" i="87" s="1"/>
  <c r="U583" i="87" s="1"/>
  <c r="N710" i="87"/>
  <c r="M710" i="87" s="1"/>
  <c r="U710" i="87" s="1"/>
  <c r="CH568" i="87"/>
  <c r="BA151" i="87"/>
  <c r="CH151" i="87"/>
  <c r="Q275" i="87"/>
  <c r="N573" i="87"/>
  <c r="M573" i="87" s="1"/>
  <c r="U573" i="87" s="1"/>
  <c r="N581" i="87"/>
  <c r="M581" i="87" s="1"/>
  <c r="U581" i="87" s="1"/>
  <c r="Q274" i="87"/>
  <c r="Q305" i="87"/>
  <c r="N579" i="87"/>
  <c r="M579" i="87" s="1"/>
  <c r="U579" i="87" s="1"/>
  <c r="CH53" i="87"/>
  <c r="CH137" i="87"/>
  <c r="CH577" i="87"/>
  <c r="CH101" i="87"/>
  <c r="CH534" i="87"/>
  <c r="CH581" i="87"/>
  <c r="CH544" i="87"/>
  <c r="CH198" i="87"/>
  <c r="CH531" i="87"/>
  <c r="N305" i="87"/>
  <c r="M305" i="87" s="1"/>
  <c r="N728" i="87"/>
  <c r="M728" i="87" s="1"/>
  <c r="Q272" i="87"/>
  <c r="Q289" i="87"/>
  <c r="O287" i="87"/>
  <c r="N278" i="87"/>
  <c r="M278" i="87" s="1"/>
  <c r="U278" i="87" s="1"/>
  <c r="S287" i="87"/>
  <c r="N584" i="87"/>
  <c r="M584" i="87" s="1"/>
  <c r="U584" i="87" s="1"/>
  <c r="Q678" i="87"/>
  <c r="Q34" i="87"/>
  <c r="O725" i="87"/>
  <c r="O274" i="87"/>
  <c r="O290" i="87"/>
  <c r="N304" i="87"/>
  <c r="M304" i="87" s="1"/>
  <c r="N566" i="87"/>
  <c r="M566" i="87" s="1"/>
  <c r="U566" i="87" s="1"/>
  <c r="N577" i="87"/>
  <c r="M577" i="87" s="1"/>
  <c r="U577" i="87" s="1"/>
  <c r="N580" i="87"/>
  <c r="M580" i="87" s="1"/>
  <c r="U580" i="87" s="1"/>
  <c r="N586" i="87"/>
  <c r="M586" i="87" s="1"/>
  <c r="U586" i="87" s="1"/>
  <c r="BA414" i="87"/>
  <c r="BA416" i="87"/>
  <c r="BA418" i="87"/>
  <c r="BA410" i="87"/>
  <c r="BG358" i="87"/>
  <c r="BA45" i="87"/>
  <c r="Q679" i="87"/>
  <c r="N319" i="87"/>
  <c r="M319" i="87" s="1"/>
  <c r="U319" i="87" s="1"/>
  <c r="Q278" i="87"/>
  <c r="N725" i="87"/>
  <c r="M725" i="87" s="1"/>
  <c r="S740" i="87"/>
  <c r="BA494" i="87"/>
  <c r="O112" i="87"/>
  <c r="O110" i="87"/>
  <c r="AK385" i="87"/>
  <c r="BF385" i="87" s="1"/>
  <c r="BQ385" i="87" s="1"/>
  <c r="AK484" i="87"/>
  <c r="BF484" i="87" s="1"/>
  <c r="BQ484" i="87" s="1"/>
  <c r="AK167" i="87"/>
  <c r="BF167" i="87" s="1"/>
  <c r="AB482" i="87"/>
  <c r="BC482" i="87" s="1"/>
  <c r="AB472" i="87"/>
  <c r="AB465" i="87"/>
  <c r="BC465" i="87" s="1"/>
  <c r="AG436" i="87"/>
  <c r="BE436" i="87" s="1"/>
  <c r="BP436" i="87" s="1"/>
  <c r="AB420" i="87"/>
  <c r="BC420" i="87" s="1"/>
  <c r="BN420" i="87" s="1"/>
  <c r="AB390" i="87"/>
  <c r="AB383" i="87"/>
  <c r="BC383" i="87" s="1"/>
  <c r="BN383" i="87" s="1"/>
  <c r="AB394" i="87"/>
  <c r="AB351" i="87"/>
  <c r="AB350" i="87"/>
  <c r="BC350" i="87" s="1"/>
  <c r="AB279" i="87"/>
  <c r="AB255" i="87"/>
  <c r="BC255" i="87" s="1"/>
  <c r="BN255" i="87" s="1"/>
  <c r="AB167" i="87"/>
  <c r="BC167" i="87" s="1"/>
  <c r="AK161" i="87"/>
  <c r="AB154" i="87"/>
  <c r="BC154" i="87" s="1"/>
  <c r="BN154" i="87" s="1"/>
  <c r="AB147" i="87"/>
  <c r="AB143" i="87"/>
  <c r="BC143" i="87" s="1"/>
  <c r="AB129" i="87"/>
  <c r="BC129" i="87" s="1"/>
  <c r="AB127" i="87"/>
  <c r="AB125" i="87"/>
  <c r="BC125" i="87" s="1"/>
  <c r="BN125" i="87" s="1"/>
  <c r="AB123" i="87"/>
  <c r="BC123" i="87" s="1"/>
  <c r="AB121" i="87"/>
  <c r="BC121" i="87" s="1"/>
  <c r="BN121" i="87" s="1"/>
  <c r="AB118" i="87"/>
  <c r="BC118" i="87" s="1"/>
  <c r="AB113" i="87"/>
  <c r="BC113" i="87" s="1"/>
  <c r="AB98" i="87"/>
  <c r="AK720" i="87"/>
  <c r="AB720" i="87"/>
  <c r="BC720" i="87" s="1"/>
  <c r="AB31" i="87"/>
  <c r="BC31" i="87" s="1"/>
  <c r="BN31" i="87" s="1"/>
  <c r="N207" i="87"/>
  <c r="M207" i="87" s="1"/>
  <c r="U207" i="87" s="1"/>
  <c r="BA27" i="87"/>
  <c r="CH38" i="87"/>
  <c r="BA531" i="87"/>
  <c r="Q203" i="87"/>
  <c r="Q206" i="87"/>
  <c r="BA534" i="87"/>
  <c r="BI97" i="87"/>
  <c r="BA198" i="87"/>
  <c r="N585" i="87"/>
  <c r="M585" i="87" s="1"/>
  <c r="U585" i="87" s="1"/>
  <c r="BI99" i="87"/>
  <c r="BA101" i="87"/>
  <c r="CH33" i="87"/>
  <c r="AK468" i="87"/>
  <c r="BF468" i="87" s="1"/>
  <c r="BQ468" i="87" s="1"/>
  <c r="AP140" i="87"/>
  <c r="AX140" i="87" s="1"/>
  <c r="AK328" i="87"/>
  <c r="Q312" i="87"/>
  <c r="Q310" i="87"/>
  <c r="AK76" i="87"/>
  <c r="AP390" i="87"/>
  <c r="AX390" i="87" s="1"/>
  <c r="AK154" i="87"/>
  <c r="BF154" i="87" s="1"/>
  <c r="BQ154" i="87" s="1"/>
  <c r="AP465" i="87"/>
  <c r="AR465" i="87" s="1"/>
  <c r="AG420" i="87"/>
  <c r="BE420" i="87" s="1"/>
  <c r="BP420" i="87" s="1"/>
  <c r="BI384" i="87"/>
  <c r="BA498" i="87"/>
  <c r="BC395" i="87"/>
  <c r="BF395" i="87"/>
  <c r="BG395" i="87"/>
  <c r="BA395" i="87"/>
  <c r="BI395" i="87"/>
  <c r="R305" i="87"/>
  <c r="Q304" i="87"/>
  <c r="Q133" i="87"/>
  <c r="Q135" i="87"/>
  <c r="Q136" i="87" s="1"/>
  <c r="Q137" i="87"/>
  <c r="Q205" i="87"/>
  <c r="BE486" i="87"/>
  <c r="BC545" i="87"/>
  <c r="BF387" i="87"/>
  <c r="BI387" i="87"/>
  <c r="Q290" i="87"/>
  <c r="Q730" i="87" s="1"/>
  <c r="Q299" i="87"/>
  <c r="Q306" i="87"/>
  <c r="BG494" i="87"/>
  <c r="R551" i="87"/>
  <c r="N551" i="87"/>
  <c r="M551" i="87" s="1"/>
  <c r="U551" i="87" s="1"/>
  <c r="AG313" i="87"/>
  <c r="N572" i="87"/>
  <c r="M572" i="87" s="1"/>
  <c r="U572" i="87" s="1"/>
  <c r="N704" i="87"/>
  <c r="M704" i="87" s="1"/>
  <c r="U704" i="87" s="1"/>
  <c r="N703" i="87"/>
  <c r="M703" i="87" s="1"/>
  <c r="U703" i="87" s="1"/>
  <c r="N699" i="87"/>
  <c r="M699" i="87" s="1"/>
  <c r="U699" i="87" s="1"/>
  <c r="AB50" i="87"/>
  <c r="BC50" i="87" s="1"/>
  <c r="AG371" i="87"/>
  <c r="BE371" i="87" s="1"/>
  <c r="AB28" i="87"/>
  <c r="BC28" i="87" s="1"/>
  <c r="BN28" i="87" s="1"/>
  <c r="AB392" i="87"/>
  <c r="AG316" i="87"/>
  <c r="BE316" i="87" s="1"/>
  <c r="BP316" i="87" s="1"/>
  <c r="AG363" i="87"/>
  <c r="BE363" i="87" s="1"/>
  <c r="BP363" i="87" s="1"/>
  <c r="N700" i="87"/>
  <c r="M700" i="87" s="1"/>
  <c r="U700" i="87" s="1"/>
  <c r="BG552" i="87"/>
  <c r="R382" i="87"/>
  <c r="BV340" i="87"/>
  <c r="CE340" i="87" s="1"/>
  <c r="CQ340" i="87" s="1"/>
  <c r="W361" i="87"/>
  <c r="BA361" i="87" s="1"/>
  <c r="W363" i="87"/>
  <c r="W390" i="87"/>
  <c r="W392" i="87"/>
  <c r="W394" i="87"/>
  <c r="W396" i="87"/>
  <c r="W404" i="87"/>
  <c r="Y404" i="87" s="1"/>
  <c r="W517" i="87"/>
  <c r="W582" i="87"/>
  <c r="AG578" i="87"/>
  <c r="BE578" i="87" s="1"/>
  <c r="BP578" i="87" s="1"/>
  <c r="BF552" i="87"/>
  <c r="CH99" i="87"/>
  <c r="W143" i="87"/>
  <c r="W163" i="87"/>
  <c r="W253" i="87"/>
  <c r="W281" i="87"/>
  <c r="AW281" i="87" s="1"/>
  <c r="BG743" i="87"/>
  <c r="BA49" i="87"/>
  <c r="BA75" i="87"/>
  <c r="BA80" i="87"/>
  <c r="BA474" i="87"/>
  <c r="BA479" i="87"/>
  <c r="BA525" i="87"/>
  <c r="BJ525" i="87" s="1"/>
  <c r="BA552" i="87"/>
  <c r="R153" i="87"/>
  <c r="AB578" i="87"/>
  <c r="BC578" i="87" s="1"/>
  <c r="BN578" i="87" s="1"/>
  <c r="BF471" i="87"/>
  <c r="BE552" i="87"/>
  <c r="BV729" i="87"/>
  <c r="W295" i="87"/>
  <c r="BV301" i="87"/>
  <c r="W313" i="87"/>
  <c r="Y313" i="87" s="1"/>
  <c r="W333" i="87"/>
  <c r="W383" i="87"/>
  <c r="W419" i="87"/>
  <c r="W437" i="87"/>
  <c r="W468" i="87"/>
  <c r="AW468" i="87" s="1"/>
  <c r="W484" i="87"/>
  <c r="BA77" i="87"/>
  <c r="BC75" i="87"/>
  <c r="BA560" i="87"/>
  <c r="CH525" i="87"/>
  <c r="CH278" i="87"/>
  <c r="BA126" i="87"/>
  <c r="BE254" i="87"/>
  <c r="BC527" i="87"/>
  <c r="CH477" i="87"/>
  <c r="W324" i="87"/>
  <c r="W422" i="87"/>
  <c r="W56" i="87"/>
  <c r="Y56" i="87" s="1"/>
  <c r="W63" i="87"/>
  <c r="W721" i="87"/>
  <c r="Y721" i="87" s="1"/>
  <c r="CH97" i="87"/>
  <c r="W98" i="87"/>
  <c r="W100" i="87"/>
  <c r="W161" i="87"/>
  <c r="AW161" i="87" s="1"/>
  <c r="AG484" i="87"/>
  <c r="BE471" i="87"/>
  <c r="AG517" i="87"/>
  <c r="BV151" i="87"/>
  <c r="CE151" i="87" s="1"/>
  <c r="CQ151" i="87" s="1"/>
  <c r="AG63" i="87"/>
  <c r="AG100" i="87"/>
  <c r="BE100" i="87" s="1"/>
  <c r="BP100" i="87" s="1"/>
  <c r="BE119" i="87"/>
  <c r="BE126" i="87"/>
  <c r="AG129" i="87"/>
  <c r="AG135" i="87"/>
  <c r="AG154" i="87"/>
  <c r="BE154" i="87" s="1"/>
  <c r="BP154" i="87" s="1"/>
  <c r="BE258" i="87"/>
  <c r="BE266" i="87"/>
  <c r="BE270" i="87"/>
  <c r="AG279" i="87"/>
  <c r="BE322" i="87"/>
  <c r="AG342" i="87"/>
  <c r="BE372" i="87"/>
  <c r="AG444" i="87"/>
  <c r="BE444" i="87" s="1"/>
  <c r="BP444" i="87" s="1"/>
  <c r="BE524" i="87"/>
  <c r="BE528" i="87"/>
  <c r="AK556" i="87"/>
  <c r="BF556" i="87" s="1"/>
  <c r="AP446" i="87"/>
  <c r="BG446" i="87" s="1"/>
  <c r="AG31" i="87"/>
  <c r="BE31" i="87" s="1"/>
  <c r="BP31" i="87" s="1"/>
  <c r="AG127" i="87"/>
  <c r="BE127" i="87" s="1"/>
  <c r="BP127" i="87" s="1"/>
  <c r="AG167" i="87"/>
  <c r="AI167" i="87" s="1"/>
  <c r="AG318" i="87"/>
  <c r="AG328" i="87"/>
  <c r="BE328" i="87" s="1"/>
  <c r="BP328" i="87" s="1"/>
  <c r="AG123" i="87"/>
  <c r="AG365" i="87"/>
  <c r="BE365" i="87" s="1"/>
  <c r="BP365" i="87" s="1"/>
  <c r="BC539" i="87"/>
  <c r="BG519" i="87"/>
  <c r="BC150" i="87"/>
  <c r="BG539" i="87"/>
  <c r="AB46" i="87"/>
  <c r="BC119" i="87"/>
  <c r="BC133" i="87"/>
  <c r="BF198" i="87"/>
  <c r="BG126" i="87"/>
  <c r="BC80" i="87"/>
  <c r="BE537" i="87"/>
  <c r="BF425" i="87"/>
  <c r="BG384" i="87"/>
  <c r="BG389" i="87"/>
  <c r="BE425" i="87"/>
  <c r="BG112" i="87"/>
  <c r="BC467" i="87"/>
  <c r="BF187" i="87"/>
  <c r="BF262" i="87"/>
  <c r="S578" i="87"/>
  <c r="BF349" i="87"/>
  <c r="BE432" i="87"/>
  <c r="BF737" i="87"/>
  <c r="BE370" i="87"/>
  <c r="BG403" i="87"/>
  <c r="BC254" i="87"/>
  <c r="BF327" i="87"/>
  <c r="BE430" i="87"/>
  <c r="N578" i="87"/>
  <c r="M578" i="87" s="1"/>
  <c r="U578" i="87" s="1"/>
  <c r="BE424" i="87"/>
  <c r="BE474" i="87"/>
  <c r="BE558" i="87"/>
  <c r="BC426" i="87"/>
  <c r="BF257" i="87"/>
  <c r="BF269" i="87"/>
  <c r="BG267" i="87"/>
  <c r="BG424" i="87"/>
  <c r="BG471" i="87"/>
  <c r="BC486" i="87"/>
  <c r="BE360" i="87"/>
  <c r="BC480" i="87"/>
  <c r="BC417" i="87"/>
  <c r="AB509" i="87"/>
  <c r="BF524" i="87"/>
  <c r="BG443" i="87"/>
  <c r="AP509" i="87"/>
  <c r="AX509" i="87" s="1"/>
  <c r="BE103" i="87"/>
  <c r="Q359" i="87"/>
  <c r="BE587" i="87"/>
  <c r="BE412" i="87"/>
  <c r="BE513" i="87"/>
  <c r="AB94" i="87"/>
  <c r="AB723" i="87"/>
  <c r="BC723" i="87" s="1"/>
  <c r="BG102" i="87"/>
  <c r="BF384" i="87"/>
  <c r="BC537" i="87"/>
  <c r="BG122" i="87"/>
  <c r="BG120" i="87"/>
  <c r="BG114" i="87"/>
  <c r="BF323" i="87"/>
  <c r="BF332" i="87"/>
  <c r="BF440" i="87"/>
  <c r="BF528" i="87"/>
  <c r="BC432" i="87"/>
  <c r="BE101" i="87"/>
  <c r="BC477" i="87"/>
  <c r="BE80" i="87"/>
  <c r="Q56" i="87"/>
  <c r="BF683" i="87"/>
  <c r="BE443" i="87"/>
  <c r="BF432" i="87"/>
  <c r="BE323" i="87"/>
  <c r="BC364" i="87"/>
  <c r="BG426" i="87"/>
  <c r="BF427" i="87"/>
  <c r="BC469" i="87"/>
  <c r="BG346" i="87"/>
  <c r="BC370" i="87"/>
  <c r="BE162" i="87"/>
  <c r="BE736" i="87"/>
  <c r="BE737" i="87"/>
  <c r="BE741" i="87"/>
  <c r="BG515" i="87"/>
  <c r="BK515" i="87" s="1"/>
  <c r="BC389" i="87"/>
  <c r="BC684" i="87"/>
  <c r="BC431" i="87"/>
  <c r="BC534" i="87"/>
  <c r="BF260" i="87"/>
  <c r="BF434" i="87"/>
  <c r="BG391" i="87"/>
  <c r="BG534" i="87"/>
  <c r="BE148" i="87"/>
  <c r="BE153" i="87"/>
  <c r="BC148" i="87"/>
  <c r="BE421" i="87"/>
  <c r="BC424" i="87"/>
  <c r="BF128" i="87"/>
  <c r="BF264" i="87"/>
  <c r="BF270" i="87"/>
  <c r="BF370" i="87"/>
  <c r="BF411" i="87"/>
  <c r="BF430" i="87"/>
  <c r="BF467" i="87"/>
  <c r="BF527" i="87"/>
  <c r="BG332" i="87"/>
  <c r="BG360" i="87"/>
  <c r="BG684" i="87"/>
  <c r="BK684" i="87" s="1"/>
  <c r="BG467" i="87"/>
  <c r="BE427" i="87"/>
  <c r="BG427" i="87"/>
  <c r="BF345" i="87"/>
  <c r="BC346" i="87"/>
  <c r="BE340" i="87"/>
  <c r="BC124" i="87"/>
  <c r="BC120" i="87"/>
  <c r="BK120" i="87" s="1"/>
  <c r="BE384" i="87"/>
  <c r="BC162" i="87"/>
  <c r="BC329" i="87"/>
  <c r="BC362" i="87"/>
  <c r="BC429" i="87"/>
  <c r="BC524" i="87"/>
  <c r="BF112" i="87"/>
  <c r="BF115" i="87"/>
  <c r="BF133" i="87"/>
  <c r="BF180" i="87"/>
  <c r="BF254" i="87"/>
  <c r="BF258" i="87"/>
  <c r="BF266" i="87"/>
  <c r="BF268" i="87"/>
  <c r="BF322" i="87"/>
  <c r="BF362" i="87"/>
  <c r="BF372" i="87"/>
  <c r="BF382" i="87"/>
  <c r="BF424" i="87"/>
  <c r="BF428" i="87"/>
  <c r="BG115" i="87"/>
  <c r="BG117" i="87"/>
  <c r="BG128" i="87"/>
  <c r="BG146" i="87"/>
  <c r="BG160" i="87"/>
  <c r="BG187" i="87"/>
  <c r="BG322" i="87"/>
  <c r="BG323" i="87"/>
  <c r="BG340" i="87"/>
  <c r="BG372" i="87"/>
  <c r="BG411" i="87"/>
  <c r="BG425" i="87"/>
  <c r="BG429" i="87"/>
  <c r="BG469" i="87"/>
  <c r="BG474" i="87"/>
  <c r="BG524" i="87"/>
  <c r="BG537" i="87"/>
  <c r="BF329" i="87"/>
  <c r="Q570" i="87"/>
  <c r="BC379" i="87"/>
  <c r="BC126" i="87"/>
  <c r="BG124" i="87"/>
  <c r="BE133" i="87"/>
  <c r="BC166" i="87"/>
  <c r="BF348" i="87"/>
  <c r="BG349" i="87"/>
  <c r="BK349" i="87" s="1"/>
  <c r="BC445" i="87"/>
  <c r="S570" i="87"/>
  <c r="BC77" i="87"/>
  <c r="BC343" i="87"/>
  <c r="BC349" i="87"/>
  <c r="BE265" i="87"/>
  <c r="BE382" i="87"/>
  <c r="BE426" i="87"/>
  <c r="BE683" i="87"/>
  <c r="BE428" i="87"/>
  <c r="BE434" i="87"/>
  <c r="BE527" i="87"/>
  <c r="BE534" i="87"/>
  <c r="BC114" i="87"/>
  <c r="BC180" i="87"/>
  <c r="BC403" i="87"/>
  <c r="BC421" i="87"/>
  <c r="BC683" i="87"/>
  <c r="BC428" i="87"/>
  <c r="BC430" i="87"/>
  <c r="BC544" i="87"/>
  <c r="BF119" i="87"/>
  <c r="BF122" i="87"/>
  <c r="BF146" i="87"/>
  <c r="BF160" i="87"/>
  <c r="BF736" i="87"/>
  <c r="BF259" i="87"/>
  <c r="BF375" i="87"/>
  <c r="BF537" i="87"/>
  <c r="BG153" i="87"/>
  <c r="BG162" i="87"/>
  <c r="BG327" i="87"/>
  <c r="BG362" i="87"/>
  <c r="BG382" i="87"/>
  <c r="BG432" i="87"/>
  <c r="BG477" i="87"/>
  <c r="BG527" i="87"/>
  <c r="BG329" i="87"/>
  <c r="R570" i="87"/>
  <c r="BE260" i="87"/>
  <c r="BE264" i="87"/>
  <c r="BE362" i="87"/>
  <c r="BE411" i="87"/>
  <c r="BE417" i="87"/>
  <c r="BE429" i="87"/>
  <c r="BE469" i="87"/>
  <c r="BE477" i="87"/>
  <c r="BC117" i="87"/>
  <c r="BK117" i="87" s="1"/>
  <c r="BC258" i="87"/>
  <c r="BC266" i="87"/>
  <c r="BC425" i="87"/>
  <c r="BC434" i="87"/>
  <c r="BC558" i="87"/>
  <c r="BF114" i="87"/>
  <c r="BF149" i="87"/>
  <c r="BF162" i="87"/>
  <c r="BF261" i="87"/>
  <c r="BF263" i="87"/>
  <c r="BF265" i="87"/>
  <c r="BF267" i="87"/>
  <c r="BF403" i="87"/>
  <c r="BF429" i="87"/>
  <c r="BF431" i="87"/>
  <c r="BF464" i="87"/>
  <c r="BF474" i="87"/>
  <c r="BF513" i="87"/>
  <c r="BG148" i="87"/>
  <c r="BG736" i="87"/>
  <c r="BG180" i="87"/>
  <c r="BG254" i="87"/>
  <c r="BG263" i="87"/>
  <c r="BG364" i="87"/>
  <c r="BG412" i="87"/>
  <c r="BG428" i="87"/>
  <c r="BF124" i="87"/>
  <c r="BG348" i="87"/>
  <c r="BF343" i="87"/>
  <c r="BG343" i="87"/>
  <c r="BG417" i="87"/>
  <c r="BC443" i="87"/>
  <c r="BC49" i="87"/>
  <c r="BE112" i="87"/>
  <c r="BE115" i="87"/>
  <c r="BE128" i="87"/>
  <c r="BE146" i="87"/>
  <c r="BE257" i="87"/>
  <c r="BE259" i="87"/>
  <c r="BE261" i="87"/>
  <c r="BE263" i="87"/>
  <c r="BE269" i="87"/>
  <c r="BE329" i="87"/>
  <c r="BE267" i="87"/>
  <c r="BE332" i="87"/>
  <c r="BC160" i="87"/>
  <c r="BE445" i="87"/>
  <c r="BE467" i="87"/>
  <c r="BC261" i="87"/>
  <c r="BC340" i="87"/>
  <c r="BC440" i="87"/>
  <c r="BC528" i="87"/>
  <c r="BF126" i="87"/>
  <c r="BF741" i="87"/>
  <c r="BF340" i="87"/>
  <c r="BF364" i="87"/>
  <c r="BG149" i="87"/>
  <c r="BG166" i="87"/>
  <c r="BK166" i="87" s="1"/>
  <c r="BG268" i="87"/>
  <c r="BG431" i="87"/>
  <c r="BG464" i="87"/>
  <c r="BG513" i="87"/>
  <c r="BG528" i="87"/>
  <c r="BG558" i="87"/>
  <c r="BK558" i="87" s="1"/>
  <c r="BF417" i="87"/>
  <c r="BC471" i="87"/>
  <c r="BC474" i="87"/>
  <c r="BC736" i="87"/>
  <c r="BC737" i="87"/>
  <c r="BC738" i="87"/>
  <c r="BC322" i="87"/>
  <c r="BC83" i="87"/>
  <c r="AK103" i="87"/>
  <c r="BF534" i="87"/>
  <c r="BG119" i="87"/>
  <c r="BG258" i="87"/>
  <c r="BF445" i="87"/>
  <c r="BF443" i="87"/>
  <c r="BF421" i="87"/>
  <c r="BG257" i="87"/>
  <c r="BG738" i="87"/>
  <c r="BJ738" i="87" s="1"/>
  <c r="BG269" i="87"/>
  <c r="BK269" i="87" s="1"/>
  <c r="BG265" i="87"/>
  <c r="BG737" i="87"/>
  <c r="BG264" i="87"/>
  <c r="BG741" i="87"/>
  <c r="BG261" i="87"/>
  <c r="BG259" i="87"/>
  <c r="BK259" i="87" s="1"/>
  <c r="BG266" i="87"/>
  <c r="BF469" i="87"/>
  <c r="BG370" i="87"/>
  <c r="BF558" i="87"/>
  <c r="BF412" i="87"/>
  <c r="BC265" i="87"/>
  <c r="BC269" i="87"/>
  <c r="BF360" i="87"/>
  <c r="BE345" i="87"/>
  <c r="BC360" i="87"/>
  <c r="BE346" i="87"/>
  <c r="BF346" i="87"/>
  <c r="BF80" i="87"/>
  <c r="BI130" i="87"/>
  <c r="BE114" i="87"/>
  <c r="BE180" i="87"/>
  <c r="BE516" i="87"/>
  <c r="BC741" i="87"/>
  <c r="BK741" i="87" s="1"/>
  <c r="BC260" i="87"/>
  <c r="BC262" i="87"/>
  <c r="BC264" i="87"/>
  <c r="BC268" i="87"/>
  <c r="BC270" i="87"/>
  <c r="BC323" i="87"/>
  <c r="BK323" i="87" s="1"/>
  <c r="BC372" i="87"/>
  <c r="BE149" i="87"/>
  <c r="AG509" i="87"/>
  <c r="BC257" i="87"/>
  <c r="BC263" i="87"/>
  <c r="BC267" i="87"/>
  <c r="BC327" i="87"/>
  <c r="CI12" i="145"/>
  <c r="BC516" i="87"/>
  <c r="O570" i="87"/>
  <c r="R65" i="87"/>
  <c r="BC473" i="87"/>
  <c r="N570" i="87"/>
  <c r="M570" i="87" s="1"/>
  <c r="U570" i="87" s="1"/>
  <c r="BV481" i="87"/>
  <c r="BV494" i="87"/>
  <c r="BV544" i="87"/>
  <c r="BV560" i="87"/>
  <c r="BZ560" i="87" s="1"/>
  <c r="CM560" i="87" s="1"/>
  <c r="BV479" i="87"/>
  <c r="BV486" i="87"/>
  <c r="BV498" i="87"/>
  <c r="BV519" i="87"/>
  <c r="BV525" i="87"/>
  <c r="BV531" i="87"/>
  <c r="BZ531" i="87" s="1"/>
  <c r="CM531" i="87" s="1"/>
  <c r="BG562" i="87"/>
  <c r="AP578" i="87"/>
  <c r="BG578" i="87" s="1"/>
  <c r="BE480" i="87"/>
  <c r="AG396" i="87"/>
  <c r="BE396" i="87" s="1"/>
  <c r="BP396" i="87" s="1"/>
  <c r="AB396" i="87"/>
  <c r="BC396" i="87" s="1"/>
  <c r="BG581" i="87"/>
  <c r="AK396" i="87"/>
  <c r="BF396" i="87" s="1"/>
  <c r="BQ396" i="87" s="1"/>
  <c r="BF480" i="87"/>
  <c r="AP588" i="87"/>
  <c r="BG588" i="87" s="1"/>
  <c r="BC508" i="87"/>
  <c r="AG588" i="87"/>
  <c r="S155" i="87"/>
  <c r="O155" i="87"/>
  <c r="AK582" i="87"/>
  <c r="BF582" i="87" s="1"/>
  <c r="BQ582" i="87" s="1"/>
  <c r="AP582" i="87"/>
  <c r="BG582" i="87" s="1"/>
  <c r="BE508" i="87"/>
  <c r="BG508" i="87"/>
  <c r="AB588" i="87"/>
  <c r="BF508" i="87"/>
  <c r="R536" i="87"/>
  <c r="Q444" i="87"/>
  <c r="Q578" i="87"/>
  <c r="S452" i="87"/>
  <c r="S39" i="87"/>
  <c r="R578" i="87"/>
  <c r="S202" i="87"/>
  <c r="Q446" i="87"/>
  <c r="O578" i="87"/>
  <c r="R204" i="87"/>
  <c r="O723" i="87"/>
  <c r="S539" i="87"/>
  <c r="S201" i="87"/>
  <c r="O34" i="87"/>
  <c r="N357" i="87"/>
  <c r="M357" i="87" s="1"/>
  <c r="U357" i="87" s="1"/>
  <c r="O56" i="87"/>
  <c r="S150" i="87"/>
  <c r="R200" i="87"/>
  <c r="S199" i="87"/>
  <c r="S536" i="87"/>
  <c r="N358" i="87"/>
  <c r="M358" i="87" s="1"/>
  <c r="U358" i="87" s="1"/>
  <c r="N706" i="87"/>
  <c r="M706" i="87" s="1"/>
  <c r="U706" i="87" s="1"/>
  <c r="BF744" i="87"/>
  <c r="BA340" i="87"/>
  <c r="BJ340" i="87" s="1"/>
  <c r="CH340" i="87"/>
  <c r="BG516" i="87"/>
  <c r="BE387" i="87"/>
  <c r="BE684" i="87"/>
  <c r="BE431" i="87"/>
  <c r="BC375" i="87"/>
  <c r="BE375" i="87"/>
  <c r="BF516" i="87"/>
  <c r="BC543" i="87"/>
  <c r="BC587" i="87"/>
  <c r="BE166" i="87"/>
  <c r="CH741" i="87"/>
  <c r="BE581" i="87"/>
  <c r="BE391" i="87"/>
  <c r="CH372" i="87"/>
  <c r="BV725" i="87"/>
  <c r="CH725" i="87"/>
  <c r="CH524" i="87"/>
  <c r="BV304" i="87"/>
  <c r="CH301" i="87"/>
  <c r="CH294" i="87"/>
  <c r="BV294" i="87"/>
  <c r="CH729" i="87"/>
  <c r="BC577" i="87"/>
  <c r="BG545" i="87"/>
  <c r="R203" i="87"/>
  <c r="BE416" i="87"/>
  <c r="BC410" i="87"/>
  <c r="BA267" i="87"/>
  <c r="CH259" i="87"/>
  <c r="BA120" i="87"/>
  <c r="BA117" i="87"/>
  <c r="BA411" i="87"/>
  <c r="BA587" i="87"/>
  <c r="CH467" i="87"/>
  <c r="CH417" i="87"/>
  <c r="CH412" i="87"/>
  <c r="BA387" i="87"/>
  <c r="CH105" i="87"/>
  <c r="BA269" i="87"/>
  <c r="BA265" i="87"/>
  <c r="BA261" i="87"/>
  <c r="BA257" i="87"/>
  <c r="CH183" i="87"/>
  <c r="CH124" i="87"/>
  <c r="BV119" i="87"/>
  <c r="BV389" i="87"/>
  <c r="CC389" i="87" s="1"/>
  <c r="CO389" i="87" s="1"/>
  <c r="CH329" i="87"/>
  <c r="BV139" i="87"/>
  <c r="BZ139" i="87" s="1"/>
  <c r="CM139" i="87" s="1"/>
  <c r="BA108" i="87"/>
  <c r="BA93" i="87"/>
  <c r="BA364" i="87"/>
  <c r="BG421" i="87"/>
  <c r="BA391" i="87"/>
  <c r="BJ391" i="87" s="1"/>
  <c r="BV403" i="87"/>
  <c r="CH382" i="87"/>
  <c r="BV33" i="87"/>
  <c r="BB33" i="87"/>
  <c r="BB82" i="87"/>
  <c r="BV126" i="87"/>
  <c r="BB151" i="87"/>
  <c r="BV153" i="87"/>
  <c r="BV166" i="87"/>
  <c r="BV198" i="87"/>
  <c r="BV327" i="87"/>
  <c r="BV349" i="87"/>
  <c r="BV370" i="87"/>
  <c r="BV414" i="87"/>
  <c r="BV418" i="87"/>
  <c r="BZ418" i="87" s="1"/>
  <c r="CM418" i="87" s="1"/>
  <c r="BV477" i="87"/>
  <c r="BV552" i="87"/>
  <c r="CC552" i="87" s="1"/>
  <c r="CO552" i="87" s="1"/>
  <c r="BB562" i="87"/>
  <c r="BV568" i="87"/>
  <c r="BG387" i="87"/>
  <c r="BV38" i="87"/>
  <c r="BY38" i="87" s="1"/>
  <c r="CL38" i="87" s="1"/>
  <c r="BD49" i="87"/>
  <c r="BV80" i="87"/>
  <c r="BD80" i="87"/>
  <c r="BV137" i="87"/>
  <c r="BB137" i="87"/>
  <c r="BV278" i="87"/>
  <c r="BV332" i="87"/>
  <c r="CH410" i="87"/>
  <c r="BV464" i="87"/>
  <c r="CH560" i="87"/>
  <c r="BG393" i="87"/>
  <c r="BB45" i="87"/>
  <c r="BV75" i="87"/>
  <c r="BD75" i="87"/>
  <c r="BV101" i="87"/>
  <c r="BZ101" i="87" s="1"/>
  <c r="CM101" i="87" s="1"/>
  <c r="BV162" i="87"/>
  <c r="BV737" i="87"/>
  <c r="BV187" i="87"/>
  <c r="BV262" i="87"/>
  <c r="BV360" i="87"/>
  <c r="BW360" i="87" s="1"/>
  <c r="BV384" i="87"/>
  <c r="BV469" i="87"/>
  <c r="BA471" i="87"/>
  <c r="BV474" i="87"/>
  <c r="CD474" i="87" s="1"/>
  <c r="CP474" i="87" s="1"/>
  <c r="BV513" i="87"/>
  <c r="BV581" i="87"/>
  <c r="BV27" i="87"/>
  <c r="BV53" i="87"/>
  <c r="BV77" i="87"/>
  <c r="BD77" i="87"/>
  <c r="BV83" i="87"/>
  <c r="BV367" i="87"/>
  <c r="CF367" i="87" s="1"/>
  <c r="BB367" i="87"/>
  <c r="BV343" i="87"/>
  <c r="BV443" i="87"/>
  <c r="BV445" i="87"/>
  <c r="CA445" i="87" s="1"/>
  <c r="CB445" i="87" s="1"/>
  <c r="CH558" i="87"/>
  <c r="BV577" i="87"/>
  <c r="BB577" i="87"/>
  <c r="BV534" i="87"/>
  <c r="BV345" i="87"/>
  <c r="BB474" i="87"/>
  <c r="BB80" i="87"/>
  <c r="BA153" i="87"/>
  <c r="CH187" i="87"/>
  <c r="CH479" i="87"/>
  <c r="BE75" i="87"/>
  <c r="BI45" i="87"/>
  <c r="BC348" i="87"/>
  <c r="CH360" i="87"/>
  <c r="BB153" i="87"/>
  <c r="BB83" i="87"/>
  <c r="BB75" i="87"/>
  <c r="BF543" i="87"/>
  <c r="BB544" i="87"/>
  <c r="BD544" i="87"/>
  <c r="BB445" i="87"/>
  <c r="BB348" i="87"/>
  <c r="BB568" i="87"/>
  <c r="BA107" i="87"/>
  <c r="BJ107" i="87" s="1"/>
  <c r="CH32" i="87"/>
  <c r="BA32" i="87"/>
  <c r="BA524" i="87"/>
  <c r="BV524" i="87"/>
  <c r="CA524" i="87" s="1"/>
  <c r="BV393" i="87"/>
  <c r="BA393" i="87"/>
  <c r="CH393" i="87"/>
  <c r="BV372" i="87"/>
  <c r="CE372" i="87" s="1"/>
  <c r="CQ372" i="87" s="1"/>
  <c r="BA372" i="87"/>
  <c r="BJ372" i="87" s="1"/>
  <c r="BV315" i="87"/>
  <c r="BZ315" i="87" s="1"/>
  <c r="CM315" i="87" s="1"/>
  <c r="CH315" i="87"/>
  <c r="CH312" i="87"/>
  <c r="BV312" i="87"/>
  <c r="CF312" i="87" s="1"/>
  <c r="CH304" i="87"/>
  <c r="BV303" i="87"/>
  <c r="CH303" i="87"/>
  <c r="BV302" i="87"/>
  <c r="CH302" i="87"/>
  <c r="CH434" i="87"/>
  <c r="BA434" i="87"/>
  <c r="BV434" i="87"/>
  <c r="BV421" i="87"/>
  <c r="CE421" i="87" s="1"/>
  <c r="CQ421" i="87" s="1"/>
  <c r="CH421" i="87"/>
  <c r="BA421" i="87"/>
  <c r="BJ421" i="87" s="1"/>
  <c r="BG547" i="87"/>
  <c r="R199" i="87"/>
  <c r="S200" i="87"/>
  <c r="BE53" i="87"/>
  <c r="BG498" i="87"/>
  <c r="BF410" i="87"/>
  <c r="BF379" i="87"/>
  <c r="CH411" i="87"/>
  <c r="BV411" i="87"/>
  <c r="BG110" i="87"/>
  <c r="BC744" i="87"/>
  <c r="BG587" i="87"/>
  <c r="BK587" i="87" s="1"/>
  <c r="BV587" i="87"/>
  <c r="CH587" i="87"/>
  <c r="BB77" i="87"/>
  <c r="BB49" i="87"/>
  <c r="BB345" i="87"/>
  <c r="BB736" i="87"/>
  <c r="BH736" i="87"/>
  <c r="BD736" i="87"/>
  <c r="BC146" i="87"/>
  <c r="BV440" i="87"/>
  <c r="BZ440" i="87" s="1"/>
  <c r="CM440" i="87" s="1"/>
  <c r="CH440" i="87"/>
  <c r="BA440" i="87"/>
  <c r="BV382" i="87"/>
  <c r="BA382" i="87"/>
  <c r="BV364" i="87"/>
  <c r="CH364" i="87"/>
  <c r="BE577" i="87"/>
  <c r="BB525" i="87"/>
  <c r="BH479" i="87"/>
  <c r="BB464" i="87"/>
  <c r="BD498" i="87"/>
  <c r="BH498" i="87"/>
  <c r="BB498" i="87"/>
  <c r="BB479" i="87"/>
  <c r="BD479" i="87"/>
  <c r="BB346" i="87"/>
  <c r="BB414" i="87"/>
  <c r="BB187" i="87"/>
  <c r="BD260" i="87"/>
  <c r="BB260" i="87"/>
  <c r="BH260" i="87"/>
  <c r="BB513" i="87"/>
  <c r="BB379" i="87"/>
  <c r="BD379" i="87"/>
  <c r="BB737" i="87"/>
  <c r="BE106" i="87"/>
  <c r="BE122" i="87"/>
  <c r="CH289" i="87"/>
  <c r="CH280" i="87"/>
  <c r="BV280" i="87"/>
  <c r="BV391" i="87"/>
  <c r="CH391" i="87"/>
  <c r="CH515" i="87"/>
  <c r="BA389" i="87"/>
  <c r="CH389" i="87"/>
  <c r="BV329" i="87"/>
  <c r="BA329" i="87"/>
  <c r="BF367" i="87"/>
  <c r="O316" i="87"/>
  <c r="R293" i="87"/>
  <c r="R379" i="87"/>
  <c r="BE38" i="87"/>
  <c r="BG101" i="87"/>
  <c r="BJ101" i="87" s="1"/>
  <c r="BB477" i="87"/>
  <c r="BG479" i="87"/>
  <c r="CH16" i="87"/>
  <c r="BV317" i="87"/>
  <c r="CH317" i="87"/>
  <c r="BV314" i="87"/>
  <c r="CH314" i="87"/>
  <c r="BV267" i="87"/>
  <c r="CH267" i="87"/>
  <c r="BV263" i="87"/>
  <c r="CC263" i="87" s="1"/>
  <c r="CO263" i="87" s="1"/>
  <c r="CH263" i="87"/>
  <c r="BA263" i="87"/>
  <c r="BV259" i="87"/>
  <c r="CE259" i="87" s="1"/>
  <c r="CQ259" i="87" s="1"/>
  <c r="BA259" i="87"/>
  <c r="BA254" i="87"/>
  <c r="BJ254" i="87" s="1"/>
  <c r="BV254" i="87"/>
  <c r="CH254" i="87"/>
  <c r="CH120" i="87"/>
  <c r="BV120" i="87"/>
  <c r="BW120" i="87" s="1"/>
  <c r="CH117" i="87"/>
  <c r="BV117" i="87"/>
  <c r="BB16" i="87"/>
  <c r="BE16" i="87"/>
  <c r="BV16" i="87"/>
  <c r="BA16" i="87"/>
  <c r="BB460" i="87"/>
  <c r="CH460" i="87"/>
  <c r="BV460" i="87"/>
  <c r="BA460" i="87"/>
  <c r="BA403" i="87"/>
  <c r="BJ403" i="87" s="1"/>
  <c r="CH403" i="87"/>
  <c r="BA149" i="87"/>
  <c r="CH149" i="87"/>
  <c r="BV149" i="87"/>
  <c r="BV99" i="87"/>
  <c r="BA99" i="87"/>
  <c r="BB99" i="87"/>
  <c r="BB469" i="87"/>
  <c r="BB581" i="87"/>
  <c r="BB418" i="87"/>
  <c r="BC99" i="87"/>
  <c r="BD519" i="87"/>
  <c r="BB486" i="87"/>
  <c r="BD410" i="87"/>
  <c r="BH410" i="87"/>
  <c r="BB410" i="87"/>
  <c r="BB494" i="87"/>
  <c r="BB481" i="87"/>
  <c r="BB370" i="87"/>
  <c r="BB327" i="87"/>
  <c r="BB166" i="87"/>
  <c r="BF587" i="87"/>
  <c r="BB416" i="87"/>
  <c r="BD416" i="87"/>
  <c r="BB471" i="87"/>
  <c r="BH471" i="87"/>
  <c r="BD471" i="87"/>
  <c r="BB343" i="87"/>
  <c r="BD558" i="87"/>
  <c r="BH558" i="87"/>
  <c r="BB558" i="87"/>
  <c r="BD114" i="87"/>
  <c r="BH114" i="87"/>
  <c r="BG103" i="87"/>
  <c r="BB27" i="87"/>
  <c r="BB552" i="87"/>
  <c r="BG577" i="87"/>
  <c r="BJ577" i="87" s="1"/>
  <c r="BE519" i="87"/>
  <c r="BA105" i="87"/>
  <c r="BB198" i="87"/>
  <c r="BF577" i="87"/>
  <c r="BB384" i="87"/>
  <c r="BE395" i="87"/>
  <c r="BC106" i="87"/>
  <c r="BG435" i="87"/>
  <c r="BE435" i="87"/>
  <c r="BC435" i="87"/>
  <c r="BI435" i="87"/>
  <c r="BG379" i="87"/>
  <c r="BJ379" i="87" s="1"/>
  <c r="CH323" i="87"/>
  <c r="BA323" i="87"/>
  <c r="BH738" i="87"/>
  <c r="BB262" i="87"/>
  <c r="BB162" i="87"/>
  <c r="BV467" i="87"/>
  <c r="CC467" i="87" s="1"/>
  <c r="CO467" i="87" s="1"/>
  <c r="BH519" i="87"/>
  <c r="BV269" i="87"/>
  <c r="CF269" i="87" s="1"/>
  <c r="CH269" i="87"/>
  <c r="BV265" i="87"/>
  <c r="CH265" i="87"/>
  <c r="BV261" i="87"/>
  <c r="CD261" i="87" s="1"/>
  <c r="CP261" i="87" s="1"/>
  <c r="CH261" i="87"/>
  <c r="BV257" i="87"/>
  <c r="CH257" i="87"/>
  <c r="BB183" i="87"/>
  <c r="BA183" i="87"/>
  <c r="BV183" i="87"/>
  <c r="CE183" i="87" s="1"/>
  <c r="CQ183" i="87" s="1"/>
  <c r="BV741" i="87"/>
  <c r="CG741" i="87" s="1"/>
  <c r="BA741" i="87"/>
  <c r="BA146" i="87"/>
  <c r="CH146" i="87"/>
  <c r="BV146" i="87"/>
  <c r="BA124" i="87"/>
  <c r="BJ124" i="87" s="1"/>
  <c r="BV124" i="87"/>
  <c r="CH119" i="87"/>
  <c r="BA119" i="87"/>
  <c r="BA115" i="87"/>
  <c r="BV115" i="87"/>
  <c r="CH115" i="87"/>
  <c r="BV107" i="87"/>
  <c r="CH107" i="87"/>
  <c r="BB97" i="87"/>
  <c r="BV97" i="87"/>
  <c r="CD97" i="87" s="1"/>
  <c r="CP97" i="87" s="1"/>
  <c r="BA97" i="87"/>
  <c r="CH87" i="87"/>
  <c r="BV87" i="87"/>
  <c r="BA87" i="87"/>
  <c r="BB32" i="87"/>
  <c r="BV32" i="87"/>
  <c r="BV417" i="87"/>
  <c r="BA417" i="87"/>
  <c r="BA412" i="87"/>
  <c r="BV412" i="87"/>
  <c r="CF412" i="87" s="1"/>
  <c r="CH387" i="87"/>
  <c r="BA375" i="87"/>
  <c r="BV375" i="87"/>
  <c r="CH375" i="87"/>
  <c r="BA139" i="87"/>
  <c r="CH139" i="87"/>
  <c r="BB108" i="87"/>
  <c r="BV93" i="87"/>
  <c r="CH93" i="87"/>
  <c r="BV55" i="87"/>
  <c r="CD55" i="87" s="1"/>
  <c r="CP55" i="87" s="1"/>
  <c r="BA348" i="87"/>
  <c r="BV45" i="87"/>
  <c r="CD45" i="87" s="1"/>
  <c r="CP45" i="87" s="1"/>
  <c r="BV49" i="87"/>
  <c r="CH49" i="87"/>
  <c r="BV82" i="87"/>
  <c r="CD82" i="87" s="1"/>
  <c r="CP82" i="87" s="1"/>
  <c r="BI83" i="87"/>
  <c r="BA83" i="87"/>
  <c r="BV736" i="87"/>
  <c r="CK736" i="87" s="1"/>
  <c r="BA736" i="87"/>
  <c r="BJ736" i="87" s="1"/>
  <c r="BA738" i="87"/>
  <c r="BI370" i="87"/>
  <c r="BA370" i="87"/>
  <c r="BI464" i="87"/>
  <c r="BA464" i="87"/>
  <c r="BI481" i="87"/>
  <c r="BA481" i="87"/>
  <c r="BA558" i="87"/>
  <c r="BJ558" i="87" s="1"/>
  <c r="BC412" i="87"/>
  <c r="BK412" i="87" s="1"/>
  <c r="BV323" i="87"/>
  <c r="BE99" i="87"/>
  <c r="BC151" i="87"/>
  <c r="N56" i="87"/>
  <c r="M56" i="87" s="1"/>
  <c r="U56" i="87" s="1"/>
  <c r="R294" i="87"/>
  <c r="R541" i="87"/>
  <c r="CH290" i="87"/>
  <c r="BE87" i="87"/>
  <c r="BC16" i="87"/>
  <c r="BC87" i="87"/>
  <c r="BE97" i="87"/>
  <c r="BE107" i="87"/>
  <c r="BA467" i="87"/>
  <c r="BJ467" i="87" s="1"/>
  <c r="BD149" i="87"/>
  <c r="BD568" i="87"/>
  <c r="BH552" i="87"/>
  <c r="BC128" i="87"/>
  <c r="BG480" i="87"/>
  <c r="BB332" i="87"/>
  <c r="BB519" i="87"/>
  <c r="BD340" i="87"/>
  <c r="BB412" i="87"/>
  <c r="BF290" i="87"/>
  <c r="BG290" i="87"/>
  <c r="BK290" i="87" s="1"/>
  <c r="BC290" i="87"/>
  <c r="BI290" i="87"/>
  <c r="BB107" i="87"/>
  <c r="BV289" i="87"/>
  <c r="BE543" i="87"/>
  <c r="S541" i="87"/>
  <c r="BA515" i="87"/>
  <c r="BV515" i="87"/>
  <c r="CE515" i="87" s="1"/>
  <c r="CQ515" i="87" s="1"/>
  <c r="BE262" i="87"/>
  <c r="BB114" i="87"/>
  <c r="BF743" i="87"/>
  <c r="BC112" i="87"/>
  <c r="BC743" i="87"/>
  <c r="BD289" i="87"/>
  <c r="BA289" i="87"/>
  <c r="BH289" i="87"/>
  <c r="BI681" i="87"/>
  <c r="BE102" i="87"/>
  <c r="BD387" i="87"/>
  <c r="BG744" i="87"/>
  <c r="BK744" i="87" s="1"/>
  <c r="N310" i="87"/>
  <c r="M310" i="87" s="1"/>
  <c r="U310" i="87" s="1"/>
  <c r="BF38" i="87"/>
  <c r="R336" i="87"/>
  <c r="BB349" i="87"/>
  <c r="BG541" i="87"/>
  <c r="BF435" i="87"/>
  <c r="S302" i="87"/>
  <c r="BE515" i="87"/>
  <c r="BF515" i="87"/>
  <c r="BE545" i="87"/>
  <c r="BF544" i="87"/>
  <c r="BG683" i="87"/>
  <c r="BG434" i="87"/>
  <c r="BG544" i="87"/>
  <c r="BC494" i="87"/>
  <c r="BC519" i="87"/>
  <c r="BK519" i="87" s="1"/>
  <c r="BC418" i="87"/>
  <c r="BB387" i="87"/>
  <c r="BH387" i="87"/>
  <c r="BV387" i="87"/>
  <c r="BB149" i="87"/>
  <c r="BB124" i="87"/>
  <c r="BF75" i="87"/>
  <c r="BB53" i="87"/>
  <c r="BB101" i="87"/>
  <c r="BG77" i="87"/>
  <c r="BV108" i="87"/>
  <c r="CH108" i="87"/>
  <c r="BB93" i="87"/>
  <c r="BA55" i="87"/>
  <c r="CH55" i="87"/>
  <c r="BC38" i="87"/>
  <c r="BB112" i="87"/>
  <c r="BD112" i="87"/>
  <c r="BB38" i="87"/>
  <c r="BE137" i="87"/>
  <c r="BC101" i="87"/>
  <c r="BK101" i="87" s="1"/>
  <c r="BB126" i="87"/>
  <c r="BB119" i="87"/>
  <c r="BF77" i="87"/>
  <c r="BG75" i="87"/>
  <c r="BJ75" i="87" s="1"/>
  <c r="BV105" i="87"/>
  <c r="BZ105" i="87" s="1"/>
  <c r="CM105" i="87" s="1"/>
  <c r="CH82" i="87"/>
  <c r="CH75" i="87"/>
  <c r="BA82" i="87"/>
  <c r="CH45" i="87"/>
  <c r="BG80" i="87"/>
  <c r="AG482" i="87"/>
  <c r="BV738" i="87"/>
  <c r="CH738" i="87"/>
  <c r="BV348" i="87"/>
  <c r="CH348" i="87"/>
  <c r="BV346" i="87"/>
  <c r="BA346" i="87"/>
  <c r="CH346" i="87"/>
  <c r="BV379" i="87"/>
  <c r="CH379" i="87"/>
  <c r="BV410" i="87"/>
  <c r="CF410" i="87" s="1"/>
  <c r="BV416" i="87"/>
  <c r="CH416" i="87"/>
  <c r="BV471" i="87"/>
  <c r="CH471" i="87"/>
  <c r="BV558" i="87"/>
  <c r="CD558" i="87" s="1"/>
  <c r="CP558" i="87" s="1"/>
  <c r="BC513" i="87"/>
  <c r="BK513" i="87" s="1"/>
  <c r="AB81" i="87"/>
  <c r="BE539" i="87"/>
  <c r="BE560" i="87"/>
  <c r="BF519" i="87"/>
  <c r="BF560" i="87"/>
  <c r="BG481" i="87"/>
  <c r="BE464" i="87"/>
  <c r="BC382" i="87"/>
  <c r="BC560" i="87"/>
  <c r="BG560" i="87"/>
  <c r="BE743" i="87"/>
  <c r="BF418" i="87"/>
  <c r="BE544" i="87"/>
  <c r="BE547" i="87"/>
  <c r="BG440" i="87"/>
  <c r="BC384" i="87"/>
  <c r="BF391" i="87"/>
  <c r="BC531" i="87"/>
  <c r="BG133" i="87"/>
  <c r="BK133" i="87" s="1"/>
  <c r="BC149" i="87"/>
  <c r="BK149" i="87" s="1"/>
  <c r="BC153" i="87"/>
  <c r="BC332" i="87"/>
  <c r="BG345" i="87"/>
  <c r="BE348" i="87"/>
  <c r="BF541" i="87"/>
  <c r="BE403" i="87"/>
  <c r="BE327" i="87"/>
  <c r="BF486" i="87"/>
  <c r="BC498" i="87"/>
  <c r="BG416" i="87"/>
  <c r="BE379" i="87"/>
  <c r="BC393" i="87"/>
  <c r="BF547" i="87"/>
  <c r="BG262" i="87"/>
  <c r="BG483" i="87"/>
  <c r="BC481" i="87"/>
  <c r="BK481" i="87" s="1"/>
  <c r="BG414" i="87"/>
  <c r="BJ414" i="87" s="1"/>
  <c r="BG430" i="87"/>
  <c r="BC55" i="87"/>
  <c r="BE349" i="87"/>
  <c r="BE414" i="87"/>
  <c r="BF426" i="87"/>
  <c r="BC464" i="87"/>
  <c r="BK464" i="87" s="1"/>
  <c r="BC345" i="87"/>
  <c r="AB468" i="87"/>
  <c r="S167" i="87"/>
  <c r="S303" i="87"/>
  <c r="N513" i="87"/>
  <c r="M513" i="87" s="1"/>
  <c r="U513" i="87" s="1"/>
  <c r="O262" i="87"/>
  <c r="BG289" i="87"/>
  <c r="BC289" i="87"/>
  <c r="BB289" i="87"/>
  <c r="BF289" i="87"/>
  <c r="BE289" i="87"/>
  <c r="BI289" i="87"/>
  <c r="BF53" i="87"/>
  <c r="BG106" i="87"/>
  <c r="O311" i="87"/>
  <c r="O446" i="87"/>
  <c r="R388" i="87"/>
  <c r="AB78" i="87"/>
  <c r="AB404" i="87"/>
  <c r="BC404" i="87" s="1"/>
  <c r="O150" i="87"/>
  <c r="BC33" i="87"/>
  <c r="BG445" i="87"/>
  <c r="BD317" i="87"/>
  <c r="BE738" i="87"/>
  <c r="BE568" i="87"/>
  <c r="CH552" i="87"/>
  <c r="BE367" i="87"/>
  <c r="BF539" i="87"/>
  <c r="BF494" i="87"/>
  <c r="BE410" i="87"/>
  <c r="BG410" i="87"/>
  <c r="BC414" i="87"/>
  <c r="BE418" i="87"/>
  <c r="BF393" i="87"/>
  <c r="BF545" i="87"/>
  <c r="BE498" i="87"/>
  <c r="BF531" i="87"/>
  <c r="BF414" i="87"/>
  <c r="BG418" i="87"/>
  <c r="BG53" i="87"/>
  <c r="O444" i="87"/>
  <c r="N698" i="87"/>
  <c r="M698" i="87" s="1"/>
  <c r="U698" i="87" s="1"/>
  <c r="BV114" i="87"/>
  <c r="CC114" i="87" s="1"/>
  <c r="CO114" i="87" s="1"/>
  <c r="CH114" i="87"/>
  <c r="BA114" i="87"/>
  <c r="N355" i="87"/>
  <c r="M355" i="87" s="1"/>
  <c r="U355" i="87" s="1"/>
  <c r="N574" i="87"/>
  <c r="M574" i="87" s="1"/>
  <c r="U574" i="87" s="1"/>
  <c r="BE562" i="87"/>
  <c r="AB553" i="87"/>
  <c r="BV395" i="87"/>
  <c r="CH395" i="87"/>
  <c r="BG367" i="87"/>
  <c r="BE151" i="87"/>
  <c r="BD486" i="87"/>
  <c r="BE541" i="87"/>
  <c r="BC552" i="87"/>
  <c r="BK552" i="87" s="1"/>
  <c r="BE364" i="87"/>
  <c r="BG543" i="87"/>
  <c r="Q316" i="87"/>
  <c r="N312" i="87"/>
  <c r="M312" i="87" s="1"/>
  <c r="U312" i="87" s="1"/>
  <c r="BV112" i="87"/>
  <c r="CE112" i="87" s="1"/>
  <c r="CQ112" i="87" s="1"/>
  <c r="BA112" i="87"/>
  <c r="BJ112" i="87" s="1"/>
  <c r="CH112" i="87"/>
  <c r="BV260" i="87"/>
  <c r="BA260" i="87"/>
  <c r="BJ260" i="87" s="1"/>
  <c r="CH260" i="87"/>
  <c r="W118" i="87"/>
  <c r="AW118" i="87" s="1"/>
  <c r="W121" i="87"/>
  <c r="BA121" i="87" s="1"/>
  <c r="W167" i="87"/>
  <c r="W461" i="87"/>
  <c r="BV461" i="87" s="1"/>
  <c r="BZ461" i="87" s="1"/>
  <c r="CM461" i="87" s="1"/>
  <c r="BF416" i="87"/>
  <c r="BC387" i="87"/>
  <c r="BK387" i="87" s="1"/>
  <c r="BC416" i="87"/>
  <c r="BF473" i="87"/>
  <c r="Q313" i="87"/>
  <c r="AB84" i="87"/>
  <c r="AD84" i="87" s="1"/>
  <c r="BC45" i="87"/>
  <c r="BF151" i="87"/>
  <c r="BC53" i="87"/>
  <c r="N701" i="87"/>
  <c r="M701" i="87" s="1"/>
  <c r="U701" i="87" s="1"/>
  <c r="N705" i="87"/>
  <c r="M705" i="87" s="1"/>
  <c r="U705" i="87" s="1"/>
  <c r="N697" i="87"/>
  <c r="M697" i="87" s="1"/>
  <c r="U697" i="87" s="1"/>
  <c r="BI32" i="87"/>
  <c r="N446" i="87"/>
  <c r="M446" i="87" s="1"/>
  <c r="AG407" i="87"/>
  <c r="AG559" i="87"/>
  <c r="BE559" i="87" s="1"/>
  <c r="BP559" i="87" s="1"/>
  <c r="AB161" i="87"/>
  <c r="AG472" i="87"/>
  <c r="BE472" i="87" s="1"/>
  <c r="AB63" i="87"/>
  <c r="AB328" i="87"/>
  <c r="BC328" i="87" s="1"/>
  <c r="BN328" i="87" s="1"/>
  <c r="AG255" i="87"/>
  <c r="AB76" i="87"/>
  <c r="AB135" i="87"/>
  <c r="BC568" i="87"/>
  <c r="AG17" i="87"/>
  <c r="AG721" i="87"/>
  <c r="BE721" i="87" s="1"/>
  <c r="BP721" i="87" s="1"/>
  <c r="AG98" i="87"/>
  <c r="BE98" i="87" s="1"/>
  <c r="BP98" i="87" s="1"/>
  <c r="AG113" i="87"/>
  <c r="AG147" i="87"/>
  <c r="AB17" i="87"/>
  <c r="AK721" i="87"/>
  <c r="AK98" i="87"/>
  <c r="BF98" i="87" s="1"/>
  <c r="BQ98" i="87" s="1"/>
  <c r="AK113" i="87"/>
  <c r="BE330" i="87"/>
  <c r="BP330" i="87" s="1"/>
  <c r="AG140" i="87"/>
  <c r="BE140" i="87" s="1"/>
  <c r="BP140" i="87" s="1"/>
  <c r="AG125" i="87"/>
  <c r="BE125" i="87" s="1"/>
  <c r="BP125" i="87" s="1"/>
  <c r="AB316" i="87"/>
  <c r="BC316" i="87" s="1"/>
  <c r="BN316" i="87" s="1"/>
  <c r="AG84" i="87"/>
  <c r="AI84" i="87" s="1"/>
  <c r="BE198" i="87"/>
  <c r="BE389" i="87"/>
  <c r="BE393" i="87"/>
  <c r="BF498" i="87"/>
  <c r="BE33" i="87"/>
  <c r="AG385" i="87"/>
  <c r="AG404" i="87"/>
  <c r="BE404" i="87" s="1"/>
  <c r="AG333" i="87"/>
  <c r="AP46" i="87"/>
  <c r="AX46" i="87" s="1"/>
  <c r="R159" i="87"/>
  <c r="R202" i="87"/>
  <c r="R201" i="87"/>
  <c r="W723" i="87"/>
  <c r="Y723" i="87" s="1"/>
  <c r="W123" i="87"/>
  <c r="W720" i="87"/>
  <c r="W365" i="87"/>
  <c r="BE187" i="87"/>
  <c r="BC391" i="87"/>
  <c r="BC137" i="87"/>
  <c r="BC541" i="87"/>
  <c r="N730" i="87"/>
  <c r="M730" i="87" s="1"/>
  <c r="N729" i="87"/>
  <c r="M729" i="87" s="1"/>
  <c r="W113" i="87"/>
  <c r="Y113" i="87" s="1"/>
  <c r="W578" i="87"/>
  <c r="BF389" i="87"/>
  <c r="BG375" i="87"/>
  <c r="BC198" i="87"/>
  <c r="R452" i="87"/>
  <c r="R539" i="87"/>
  <c r="W685" i="87"/>
  <c r="BA685" i="87" s="1"/>
  <c r="W538" i="87"/>
  <c r="W154" i="87"/>
  <c r="W318" i="87"/>
  <c r="AW318" i="87" s="1"/>
  <c r="W328" i="87"/>
  <c r="CH328" i="87" s="1"/>
  <c r="W526" i="87"/>
  <c r="W46" i="87"/>
  <c r="BV46" i="87" s="1"/>
  <c r="W127" i="87"/>
  <c r="W135" i="87"/>
  <c r="AW135" i="87" s="1"/>
  <c r="W39" i="87"/>
  <c r="W529" i="87"/>
  <c r="AW529" i="87" s="1"/>
  <c r="CH554" i="87"/>
  <c r="BV554" i="87"/>
  <c r="N300" i="87"/>
  <c r="M300" i="87" s="1"/>
  <c r="U300" i="87" s="1"/>
  <c r="BC554" i="87"/>
  <c r="BA554" i="87"/>
  <c r="AU554" i="87" s="1"/>
  <c r="BI554" i="87" s="1"/>
  <c r="BB554" i="87"/>
  <c r="AB589" i="87"/>
  <c r="BC589" i="87" s="1"/>
  <c r="S295" i="87"/>
  <c r="BH11" i="87"/>
  <c r="BS11" i="87" s="1"/>
  <c r="BG11" i="87"/>
  <c r="S532" i="87"/>
  <c r="Q532" i="87"/>
  <c r="R532" i="87"/>
  <c r="O532" i="87"/>
  <c r="BG568" i="87"/>
  <c r="BH581" i="87"/>
  <c r="BB560" i="87"/>
  <c r="BH544" i="87"/>
  <c r="BH416" i="87"/>
  <c r="BD414" i="87"/>
  <c r="BH395" i="87"/>
  <c r="BH379" i="87"/>
  <c r="BD370" i="87"/>
  <c r="BB360" i="87"/>
  <c r="BD348" i="87"/>
  <c r="BH348" i="87"/>
  <c r="BD346" i="87"/>
  <c r="BH346" i="87"/>
  <c r="BB340" i="87"/>
  <c r="BD327" i="87"/>
  <c r="BH187" i="87"/>
  <c r="BD198" i="87"/>
  <c r="BH737" i="87"/>
  <c r="BH166" i="87"/>
  <c r="BD153" i="87"/>
  <c r="BH112" i="87"/>
  <c r="BH77" i="87"/>
  <c r="BF11" i="87"/>
  <c r="BD494" i="87"/>
  <c r="BD481" i="87"/>
  <c r="BB738" i="87"/>
  <c r="BD738" i="87"/>
  <c r="BV290" i="87"/>
  <c r="CA290" i="87" s="1"/>
  <c r="BD395" i="87"/>
  <c r="BB395" i="87"/>
  <c r="BB534" i="87"/>
  <c r="BD534" i="87"/>
  <c r="BH534" i="87"/>
  <c r="BD262" i="87"/>
  <c r="BB443" i="87"/>
  <c r="BD443" i="87"/>
  <c r="BH525" i="87"/>
  <c r="BH340" i="87"/>
  <c r="BD33" i="87"/>
  <c r="BD474" i="87"/>
  <c r="BD560" i="87"/>
  <c r="BH443" i="87"/>
  <c r="BH80" i="87"/>
  <c r="BH560" i="87"/>
  <c r="BH367" i="87"/>
  <c r="BH474" i="87"/>
  <c r="BA290" i="87"/>
  <c r="BD83" i="87"/>
  <c r="BH153" i="87"/>
  <c r="BD469" i="87"/>
  <c r="BD360" i="87"/>
  <c r="BH469" i="87"/>
  <c r="BD445" i="87"/>
  <c r="BH360" i="87"/>
  <c r="BB393" i="87"/>
  <c r="BD393" i="87"/>
  <c r="BF107" i="87"/>
  <c r="BH587" i="87"/>
  <c r="BB587" i="87"/>
  <c r="BH75" i="87"/>
  <c r="BH126" i="87"/>
  <c r="BD126" i="87"/>
  <c r="BD332" i="87"/>
  <c r="BD345" i="87"/>
  <c r="BD32" i="87"/>
  <c r="BH445" i="87"/>
  <c r="BB382" i="87"/>
  <c r="BH382" i="87"/>
  <c r="BD525" i="87"/>
  <c r="BH464" i="87"/>
  <c r="BD464" i="87"/>
  <c r="BD162" i="87"/>
  <c r="BH162" i="87"/>
  <c r="BH513" i="87"/>
  <c r="BD187" i="87"/>
  <c r="BD737" i="87"/>
  <c r="BD513" i="87"/>
  <c r="BH414" i="87"/>
  <c r="BD329" i="87"/>
  <c r="BH329" i="87"/>
  <c r="BB329" i="87"/>
  <c r="BB389" i="87"/>
  <c r="BH515" i="87"/>
  <c r="BB515" i="87"/>
  <c r="BD515" i="87"/>
  <c r="BG554" i="87"/>
  <c r="BB403" i="87"/>
  <c r="BB254" i="87"/>
  <c r="BD254" i="87"/>
  <c r="BH254" i="87"/>
  <c r="BB117" i="87"/>
  <c r="BH117" i="87"/>
  <c r="BD117" i="87"/>
  <c r="BB120" i="87"/>
  <c r="BD120" i="87"/>
  <c r="BH120" i="87"/>
  <c r="BH99" i="87"/>
  <c r="BG99" i="87"/>
  <c r="BB411" i="87"/>
  <c r="BH345" i="87"/>
  <c r="BD418" i="87"/>
  <c r="BD581" i="87"/>
  <c r="BH418" i="87"/>
  <c r="BD166" i="87"/>
  <c r="BH494" i="87"/>
  <c r="BH370" i="87"/>
  <c r="BH327" i="87"/>
  <c r="BH481" i="87"/>
  <c r="BD349" i="87"/>
  <c r="BD343" i="87"/>
  <c r="BH577" i="87"/>
  <c r="BD552" i="87"/>
  <c r="BD577" i="87"/>
  <c r="BD384" i="87"/>
  <c r="BH198" i="87"/>
  <c r="BH384" i="87"/>
  <c r="BC105" i="87"/>
  <c r="BE105" i="87"/>
  <c r="AK105" i="87"/>
  <c r="BC183" i="87"/>
  <c r="BB364" i="87"/>
  <c r="BE32" i="87"/>
  <c r="BC97" i="87"/>
  <c r="BH412" i="87"/>
  <c r="BC32" i="87"/>
  <c r="BC107" i="87"/>
  <c r="BB146" i="87"/>
  <c r="BE183" i="87"/>
  <c r="BB417" i="87"/>
  <c r="BH417" i="87"/>
  <c r="BD417" i="87"/>
  <c r="BD375" i="87"/>
  <c r="BH375" i="87"/>
  <c r="BB375" i="87"/>
  <c r="BE139" i="87"/>
  <c r="BE108" i="87"/>
  <c r="BD124" i="87"/>
  <c r="BE45" i="87"/>
  <c r="BD82" i="87"/>
  <c r="BC82" i="87"/>
  <c r="BE82" i="87"/>
  <c r="BB440" i="87"/>
  <c r="BD323" i="87"/>
  <c r="BB323" i="87"/>
  <c r="BH323" i="87"/>
  <c r="BG87" i="87"/>
  <c r="BB290" i="87"/>
  <c r="BD183" i="87"/>
  <c r="BG16" i="87"/>
  <c r="BF16" i="87"/>
  <c r="BD403" i="87"/>
  <c r="BD99" i="87"/>
  <c r="BD16" i="87"/>
  <c r="BG97" i="87"/>
  <c r="BJ97" i="87" s="1"/>
  <c r="BG107" i="87"/>
  <c r="BH486" i="87"/>
  <c r="BH332" i="87"/>
  <c r="BB467" i="87"/>
  <c r="BB524" i="87"/>
  <c r="BB372" i="87"/>
  <c r="BB115" i="87"/>
  <c r="BB741" i="87"/>
  <c r="BD107" i="87"/>
  <c r="BH119" i="87"/>
  <c r="BA278" i="87"/>
  <c r="BH278" i="87"/>
  <c r="BC278" i="87"/>
  <c r="BI278" i="87"/>
  <c r="BB278" i="87"/>
  <c r="BG278" i="87"/>
  <c r="BF278" i="87"/>
  <c r="BC294" i="87"/>
  <c r="BE294" i="87"/>
  <c r="BG294" i="87"/>
  <c r="BK294" i="87" s="1"/>
  <c r="BF294" i="87"/>
  <c r="BD294" i="87"/>
  <c r="BA294" i="87"/>
  <c r="BB294" i="87"/>
  <c r="BH294" i="87"/>
  <c r="BI294" i="87"/>
  <c r="BA302" i="87"/>
  <c r="BE302" i="87"/>
  <c r="BC302" i="87"/>
  <c r="BF302" i="87"/>
  <c r="BI302" i="87"/>
  <c r="BD302" i="87"/>
  <c r="BH302" i="87"/>
  <c r="BG302" i="87"/>
  <c r="BB302" i="87"/>
  <c r="BI679" i="87"/>
  <c r="BT679" i="87" s="1"/>
  <c r="BI729" i="87"/>
  <c r="BA729" i="87"/>
  <c r="BF729" i="87"/>
  <c r="BE729" i="87"/>
  <c r="BB729" i="87"/>
  <c r="BG729" i="87"/>
  <c r="BC729" i="87"/>
  <c r="BG725" i="87"/>
  <c r="BB725" i="87"/>
  <c r="BH725" i="87"/>
  <c r="BI725" i="87"/>
  <c r="BD725" i="87"/>
  <c r="BC725" i="87"/>
  <c r="BE725" i="87"/>
  <c r="BA725" i="87"/>
  <c r="BF725" i="87"/>
  <c r="BI678" i="87"/>
  <c r="BT678" i="87" s="1"/>
  <c r="BC317" i="87"/>
  <c r="BE317" i="87"/>
  <c r="BA317" i="87"/>
  <c r="BJ317" i="87" s="1"/>
  <c r="BF317" i="87"/>
  <c r="BG317" i="87"/>
  <c r="BB317" i="87"/>
  <c r="BI317" i="87"/>
  <c r="BG312" i="87"/>
  <c r="BF312" i="87"/>
  <c r="BI312" i="87"/>
  <c r="BB312" i="87"/>
  <c r="BA312" i="87"/>
  <c r="BH312" i="87"/>
  <c r="BC312" i="87"/>
  <c r="BE312" i="87"/>
  <c r="BD312" i="87"/>
  <c r="BB434" i="87"/>
  <c r="BB421" i="87"/>
  <c r="BB261" i="87"/>
  <c r="BB269" i="87"/>
  <c r="BB257" i="87"/>
  <c r="BB265" i="87"/>
  <c r="BD278" i="87"/>
  <c r="BA301" i="87"/>
  <c r="BE301" i="87"/>
  <c r="BC301" i="87"/>
  <c r="BB301" i="87"/>
  <c r="BH301" i="87"/>
  <c r="BI301" i="87"/>
  <c r="BG301" i="87"/>
  <c r="BF301" i="87"/>
  <c r="BA304" i="87"/>
  <c r="BI304" i="87"/>
  <c r="BC304" i="87"/>
  <c r="BE304" i="87"/>
  <c r="BF304" i="87"/>
  <c r="BD304" i="87"/>
  <c r="BH304" i="87"/>
  <c r="BG304" i="87"/>
  <c r="BB304" i="87"/>
  <c r="BF315" i="87"/>
  <c r="BG315" i="87"/>
  <c r="BI315" i="87"/>
  <c r="BC315" i="87"/>
  <c r="BA315" i="87"/>
  <c r="BE315" i="87"/>
  <c r="BE280" i="87"/>
  <c r="BC280" i="87"/>
  <c r="BA280" i="87"/>
  <c r="BB280" i="87"/>
  <c r="BI280" i="87"/>
  <c r="BG280" i="87"/>
  <c r="BF280" i="87"/>
  <c r="BA314" i="87"/>
  <c r="BB314" i="87"/>
  <c r="BF314" i="87"/>
  <c r="BD314" i="87"/>
  <c r="BC314" i="87"/>
  <c r="BI314" i="87"/>
  <c r="BG314" i="87"/>
  <c r="BE314" i="87"/>
  <c r="BA303" i="87"/>
  <c r="BD303" i="87"/>
  <c r="BH303" i="87"/>
  <c r="BE303" i="87"/>
  <c r="BB303" i="87"/>
  <c r="BG303" i="87"/>
  <c r="BI303" i="87"/>
  <c r="BC303" i="87"/>
  <c r="BF303" i="87"/>
  <c r="BB263" i="87"/>
  <c r="BB259" i="87"/>
  <c r="BB267" i="87"/>
  <c r="BD137" i="87"/>
  <c r="BD55" i="87"/>
  <c r="BE49" i="87"/>
  <c r="BB105" i="87"/>
  <c r="BD105" i="87"/>
  <c r="BH105" i="87"/>
  <c r="BF87" i="87"/>
  <c r="BF27" i="87"/>
  <c r="BF137" i="87"/>
  <c r="BD27" i="87"/>
  <c r="BH149" i="87"/>
  <c r="BD101" i="87"/>
  <c r="BE55" i="87"/>
  <c r="BE93" i="87"/>
  <c r="BB139" i="87"/>
  <c r="BH53" i="87"/>
  <c r="BE83" i="87"/>
  <c r="BD45" i="87"/>
  <c r="BD38" i="87"/>
  <c r="BB55" i="87"/>
  <c r="BC93" i="87"/>
  <c r="BH101" i="87"/>
  <c r="BD53" i="87"/>
  <c r="BD97" i="87"/>
  <c r="BD119" i="87"/>
  <c r="BG137" i="87"/>
  <c r="BK137" i="87" s="1"/>
  <c r="BH38" i="87"/>
  <c r="BD108" i="87"/>
  <c r="BC108" i="87"/>
  <c r="BC139" i="87"/>
  <c r="BK139" i="87" s="1"/>
  <c r="BH124" i="87"/>
  <c r="BB87" i="87"/>
  <c r="O139" i="87"/>
  <c r="BA130" i="87"/>
  <c r="R150" i="87"/>
  <c r="BF562" i="87"/>
  <c r="AG582" i="87"/>
  <c r="BE582" i="87" s="1"/>
  <c r="BP582" i="87" s="1"/>
  <c r="BV516" i="87"/>
  <c r="CE516" i="87" s="1"/>
  <c r="CQ516" i="87" s="1"/>
  <c r="BA516" i="87"/>
  <c r="CH516" i="87"/>
  <c r="BE473" i="87"/>
  <c r="BH343" i="87"/>
  <c r="BH349" i="87"/>
  <c r="BD280" i="87"/>
  <c r="BH280" i="87"/>
  <c r="BH317" i="87"/>
  <c r="BV424" i="87"/>
  <c r="CH424" i="87"/>
  <c r="BA424" i="87"/>
  <c r="BD151" i="87"/>
  <c r="BV104" i="87"/>
  <c r="CH104" i="87"/>
  <c r="BA104" i="87"/>
  <c r="BB104" i="87"/>
  <c r="BG27" i="87"/>
  <c r="BJ27" i="87" s="1"/>
  <c r="BD146" i="87"/>
  <c r="W588" i="87"/>
  <c r="BD477" i="87"/>
  <c r="BE744" i="87"/>
  <c r="BB391" i="87"/>
  <c r="BG473" i="87"/>
  <c r="BK473" i="87" s="1"/>
  <c r="BB315" i="87"/>
  <c r="BH477" i="87"/>
  <c r="AP461" i="87"/>
  <c r="BG461" i="87" s="1"/>
  <c r="BF460" i="87"/>
  <c r="BG460" i="87"/>
  <c r="BJ460" i="87" s="1"/>
  <c r="AB461" i="87"/>
  <c r="BV111" i="87"/>
  <c r="BY111" i="87" s="1"/>
  <c r="CL111" i="87" s="1"/>
  <c r="BA111" i="87"/>
  <c r="CH111" i="87"/>
  <c r="BB111" i="87"/>
  <c r="BV62" i="87"/>
  <c r="CE62" i="87" s="1"/>
  <c r="CQ62" i="87" s="1"/>
  <c r="BA62" i="87"/>
  <c r="CH62" i="87"/>
  <c r="BC460" i="87"/>
  <c r="AG461" i="87"/>
  <c r="BE461" i="87" s="1"/>
  <c r="BP461" i="87" s="1"/>
  <c r="BV322" i="87"/>
  <c r="CE322" i="87" s="1"/>
  <c r="CQ322" i="87" s="1"/>
  <c r="BA322" i="87"/>
  <c r="CH322" i="87"/>
  <c r="AK461" i="87"/>
  <c r="BF461" i="87" s="1"/>
  <c r="BQ461" i="87" s="1"/>
  <c r="BE460" i="87"/>
  <c r="N280" i="87"/>
  <c r="M280" i="87" s="1"/>
  <c r="U280" i="87" s="1"/>
  <c r="BF581" i="87"/>
  <c r="BV160" i="87"/>
  <c r="BZ160" i="87" s="1"/>
  <c r="CM160" i="87" s="1"/>
  <c r="CH160" i="87"/>
  <c r="BA160" i="87"/>
  <c r="BJ160" i="87" s="1"/>
  <c r="BV30" i="87"/>
  <c r="CG30" i="87" s="1"/>
  <c r="CH30" i="87"/>
  <c r="BA30" i="87"/>
  <c r="BB30" i="87"/>
  <c r="BV106" i="87"/>
  <c r="CH106" i="87"/>
  <c r="BA106" i="87"/>
  <c r="BV103" i="87"/>
  <c r="CE103" i="87" s="1"/>
  <c r="CQ103" i="87" s="1"/>
  <c r="CH103" i="87"/>
  <c r="BA103" i="87"/>
  <c r="BF568" i="87"/>
  <c r="BG151" i="87"/>
  <c r="BV683" i="87"/>
  <c r="BA683" i="87"/>
  <c r="CH683" i="87"/>
  <c r="CH537" i="87"/>
  <c r="BA537" i="87"/>
  <c r="BJ537" i="87" s="1"/>
  <c r="BV537" i="87"/>
  <c r="CE537" i="87" s="1"/>
  <c r="CQ537" i="87" s="1"/>
  <c r="BV473" i="87"/>
  <c r="BX473" i="87" s="1"/>
  <c r="CK473" i="87" s="1"/>
  <c r="CH473" i="87"/>
  <c r="BA473" i="87"/>
  <c r="BV268" i="87"/>
  <c r="BY268" i="87" s="1"/>
  <c r="CL268" i="87" s="1"/>
  <c r="BA268" i="87"/>
  <c r="CH268" i="87"/>
  <c r="BA539" i="87"/>
  <c r="BJ539" i="87" s="1"/>
  <c r="CH539" i="87"/>
  <c r="BV539" i="87"/>
  <c r="BY539" i="87" s="1"/>
  <c r="CL539" i="87" s="1"/>
  <c r="BV426" i="87"/>
  <c r="BZ426" i="87" s="1"/>
  <c r="CM426" i="87" s="1"/>
  <c r="BA426" i="87"/>
  <c r="CH426" i="87"/>
  <c r="BV148" i="87"/>
  <c r="BA148" i="87"/>
  <c r="CH148" i="87"/>
  <c r="BF117" i="87"/>
  <c r="BC122" i="87"/>
  <c r="BE117" i="87"/>
  <c r="BF166" i="87"/>
  <c r="BF153" i="87"/>
  <c r="BE160" i="87"/>
  <c r="BF148" i="87"/>
  <c r="BC115" i="87"/>
  <c r="BK115" i="87" s="1"/>
  <c r="BE120" i="87"/>
  <c r="BF120" i="87"/>
  <c r="BE124" i="87"/>
  <c r="BC367" i="87"/>
  <c r="S571" i="87"/>
  <c r="BV684" i="87"/>
  <c r="CE684" i="87" s="1"/>
  <c r="CQ684" i="87" s="1"/>
  <c r="BA684" i="87"/>
  <c r="BJ684" i="87" s="1"/>
  <c r="CH684" i="87"/>
  <c r="AB582" i="87"/>
  <c r="BC582" i="87" s="1"/>
  <c r="BG33" i="87"/>
  <c r="BV362" i="87"/>
  <c r="BZ362" i="87" s="1"/>
  <c r="CM362" i="87" s="1"/>
  <c r="BA362" i="87"/>
  <c r="CH362" i="87"/>
  <c r="BV435" i="87"/>
  <c r="BX435" i="87" s="1"/>
  <c r="CK435" i="87" s="1"/>
  <c r="CH435" i="87"/>
  <c r="BA435" i="87"/>
  <c r="BV431" i="87"/>
  <c r="BZ431" i="87" s="1"/>
  <c r="CM431" i="87" s="1"/>
  <c r="BA431" i="87"/>
  <c r="CH431" i="87"/>
  <c r="BV429" i="87"/>
  <c r="CH429" i="87"/>
  <c r="BA429" i="87"/>
  <c r="BV266" i="87"/>
  <c r="BW266" i="87" s="1"/>
  <c r="CW266" i="87" s="1"/>
  <c r="BA266" i="87"/>
  <c r="BJ266" i="87" s="1"/>
  <c r="CH266" i="87"/>
  <c r="BV258" i="87"/>
  <c r="CA258" i="87" s="1"/>
  <c r="CH258" i="87"/>
  <c r="BA258" i="87"/>
  <c r="BE290" i="87"/>
  <c r="W509" i="87"/>
  <c r="Y509" i="87" s="1"/>
  <c r="BA541" i="87"/>
  <c r="CH541" i="87"/>
  <c r="BV541" i="87"/>
  <c r="CD541" i="87" s="1"/>
  <c r="CP541" i="87" s="1"/>
  <c r="BV528" i="87"/>
  <c r="CF528" i="87" s="1"/>
  <c r="BA528" i="87"/>
  <c r="CH528" i="87"/>
  <c r="BV130" i="87"/>
  <c r="BZ130" i="87" s="1"/>
  <c r="CM130" i="87" s="1"/>
  <c r="CH130" i="87"/>
  <c r="BV270" i="87"/>
  <c r="BZ270" i="87" s="1"/>
  <c r="CM270" i="87" s="1"/>
  <c r="CH270" i="87"/>
  <c r="BA270" i="87"/>
  <c r="BJ270" i="87" s="1"/>
  <c r="BB531" i="87"/>
  <c r="BE278" i="87"/>
  <c r="BV547" i="87"/>
  <c r="BA547" i="87"/>
  <c r="CH547" i="87"/>
  <c r="BV432" i="87"/>
  <c r="BX432" i="87" s="1"/>
  <c r="CK432" i="87" s="1"/>
  <c r="BA432" i="87"/>
  <c r="BJ432" i="87" s="1"/>
  <c r="CH432" i="87"/>
  <c r="BV128" i="87"/>
  <c r="CG128" i="87" s="1"/>
  <c r="CH128" i="87"/>
  <c r="BA128" i="87"/>
  <c r="BV425" i="87"/>
  <c r="CD425" i="87" s="1"/>
  <c r="CP425" i="87" s="1"/>
  <c r="BA425" i="87"/>
  <c r="BJ425" i="87" s="1"/>
  <c r="CH425" i="87"/>
  <c r="BV264" i="87"/>
  <c r="BA264" i="87"/>
  <c r="BJ264" i="87" s="1"/>
  <c r="CH264" i="87"/>
  <c r="BA545" i="87"/>
  <c r="BJ545" i="87" s="1"/>
  <c r="CH545" i="87"/>
  <c r="BV545" i="87"/>
  <c r="CF545" i="87" s="1"/>
  <c r="BV428" i="87"/>
  <c r="CH428" i="87"/>
  <c r="BA428" i="87"/>
  <c r="BJ428" i="87" s="1"/>
  <c r="BV122" i="87"/>
  <c r="BW122" i="87" s="1"/>
  <c r="BA122" i="87"/>
  <c r="CH122" i="87"/>
  <c r="BV527" i="87"/>
  <c r="CH527" i="87"/>
  <c r="BA527" i="87"/>
  <c r="BJ527" i="87" s="1"/>
  <c r="BA483" i="87"/>
  <c r="BJ483" i="87" s="1"/>
  <c r="CH483" i="87"/>
  <c r="BV483" i="87"/>
  <c r="CG483" i="87" s="1"/>
  <c r="BV133" i="87"/>
  <c r="CF133" i="87" s="1"/>
  <c r="BA133" i="87"/>
  <c r="CH133" i="87"/>
  <c r="BV180" i="87"/>
  <c r="CD180" i="87" s="1"/>
  <c r="CP180" i="87" s="1"/>
  <c r="BA180" i="87"/>
  <c r="CH180" i="87"/>
  <c r="BV430" i="87"/>
  <c r="BW430" i="87" s="1"/>
  <c r="CH430" i="87"/>
  <c r="BA430" i="87"/>
  <c r="BV427" i="87"/>
  <c r="BW427" i="87" s="1"/>
  <c r="CH427" i="87"/>
  <c r="BA427" i="87"/>
  <c r="BV743" i="87"/>
  <c r="CH743" i="87"/>
  <c r="BA743" i="87"/>
  <c r="BJ743" i="87" s="1"/>
  <c r="BV102" i="87"/>
  <c r="BY102" i="87" s="1"/>
  <c r="CL102" i="87" s="1"/>
  <c r="CH102" i="87"/>
  <c r="BA102" i="87"/>
  <c r="BD554" i="87"/>
  <c r="N120" i="87"/>
  <c r="M120" i="87" s="1"/>
  <c r="U120" i="87" s="1"/>
  <c r="BF33" i="87"/>
  <c r="BE554" i="87"/>
  <c r="BH262" i="87"/>
  <c r="BD562" i="87"/>
  <c r="BH562" i="87"/>
  <c r="BD729" i="87"/>
  <c r="BH314" i="87"/>
  <c r="BD301" i="87"/>
  <c r="BH729" i="87"/>
  <c r="BH393" i="87"/>
  <c r="BD587" i="87"/>
  <c r="BD382" i="87"/>
  <c r="N104" i="87"/>
  <c r="M104" i="87" s="1"/>
  <c r="U104" i="87" s="1"/>
  <c r="BH389" i="87"/>
  <c r="BD389" i="87"/>
  <c r="BH403" i="87"/>
  <c r="BH411" i="87"/>
  <c r="BD411" i="87"/>
  <c r="BG105" i="87"/>
  <c r="BF183" i="87"/>
  <c r="BG32" i="87"/>
  <c r="BD364" i="87"/>
  <c r="BG183" i="87"/>
  <c r="BH146" i="87"/>
  <c r="BD412" i="87"/>
  <c r="BF32" i="87"/>
  <c r="BH364" i="87"/>
  <c r="BG108" i="87"/>
  <c r="BF139" i="87"/>
  <c r="BG139" i="87"/>
  <c r="BF108" i="87"/>
  <c r="BG82" i="87"/>
  <c r="BG45" i="87"/>
  <c r="BF45" i="87"/>
  <c r="BF82" i="87"/>
  <c r="BH440" i="87"/>
  <c r="BD440" i="87"/>
  <c r="BD290" i="87"/>
  <c r="BH290" i="87"/>
  <c r="BH16" i="87"/>
  <c r="BH107" i="87"/>
  <c r="BH97" i="87"/>
  <c r="BD524" i="87"/>
  <c r="BD467" i="87"/>
  <c r="BH524" i="87"/>
  <c r="BD372" i="87"/>
  <c r="BH372" i="87"/>
  <c r="BH467" i="87"/>
  <c r="BD741" i="87"/>
  <c r="BH741" i="87"/>
  <c r="BH115" i="87"/>
  <c r="R317" i="87"/>
  <c r="BH421" i="87"/>
  <c r="BD421" i="87"/>
  <c r="BH434" i="87"/>
  <c r="BD434" i="87"/>
  <c r="BD269" i="87"/>
  <c r="BD265" i="87"/>
  <c r="BH269" i="87"/>
  <c r="BD261" i="87"/>
  <c r="BH257" i="87"/>
  <c r="BH261" i="87"/>
  <c r="BH265" i="87"/>
  <c r="BD257" i="87"/>
  <c r="BD267" i="87"/>
  <c r="BH263" i="87"/>
  <c r="BH267" i="87"/>
  <c r="BD259" i="87"/>
  <c r="BH259" i="87"/>
  <c r="BD263" i="87"/>
  <c r="BG83" i="87"/>
  <c r="BG55" i="87"/>
  <c r="BG49" i="87"/>
  <c r="BJ49" i="87" s="1"/>
  <c r="BD139" i="87"/>
  <c r="BF83" i="87"/>
  <c r="BD93" i="87"/>
  <c r="BH139" i="87"/>
  <c r="BG93" i="87"/>
  <c r="BJ93" i="87" s="1"/>
  <c r="BF55" i="87"/>
  <c r="BF49" i="87"/>
  <c r="BH137" i="87"/>
  <c r="BH87" i="87"/>
  <c r="BD87" i="87"/>
  <c r="BH554" i="87"/>
  <c r="BH516" i="87"/>
  <c r="BB516" i="87"/>
  <c r="BD516" i="87"/>
  <c r="BH568" i="87"/>
  <c r="BH424" i="87"/>
  <c r="BD424" i="87"/>
  <c r="BB424" i="87"/>
  <c r="AK104" i="87"/>
  <c r="BF104" i="87" s="1"/>
  <c r="BE104" i="87"/>
  <c r="BC104" i="87"/>
  <c r="BD104" i="87"/>
  <c r="BH27" i="87"/>
  <c r="BH315" i="87"/>
  <c r="BD315" i="87"/>
  <c r="BH391" i="87"/>
  <c r="BD391" i="87"/>
  <c r="BH322" i="87"/>
  <c r="BB322" i="87"/>
  <c r="BD322" i="87"/>
  <c r="BB62" i="87"/>
  <c r="BD62" i="87"/>
  <c r="BC62" i="87"/>
  <c r="BC111" i="87"/>
  <c r="BD111" i="87"/>
  <c r="BE111" i="87"/>
  <c r="BE62" i="87"/>
  <c r="BD460" i="87"/>
  <c r="BH460" i="87"/>
  <c r="BH151" i="87"/>
  <c r="BB103" i="87"/>
  <c r="BC103" i="87"/>
  <c r="BK103" i="87" s="1"/>
  <c r="BD103" i="87"/>
  <c r="BH160" i="87"/>
  <c r="BB160" i="87"/>
  <c r="BD160" i="87"/>
  <c r="BC30" i="87"/>
  <c r="BD30" i="87"/>
  <c r="BB106" i="87"/>
  <c r="BD106" i="87"/>
  <c r="BH106" i="87"/>
  <c r="BE30" i="87"/>
  <c r="BB148" i="87"/>
  <c r="BD148" i="87"/>
  <c r="BH148" i="87"/>
  <c r="BH426" i="87"/>
  <c r="BB426" i="87"/>
  <c r="BD426" i="87"/>
  <c r="BB537" i="87"/>
  <c r="BD537" i="87"/>
  <c r="BH537" i="87"/>
  <c r="BD539" i="87"/>
  <c r="BB539" i="87"/>
  <c r="BH539" i="87"/>
  <c r="BD473" i="87"/>
  <c r="BB473" i="87"/>
  <c r="BH473" i="87"/>
  <c r="BH683" i="87"/>
  <c r="BB683" i="87"/>
  <c r="BD683" i="87"/>
  <c r="O317" i="87"/>
  <c r="BD268" i="87"/>
  <c r="BB268" i="87"/>
  <c r="BH268" i="87"/>
  <c r="BD115" i="87"/>
  <c r="BD367" i="87"/>
  <c r="N317" i="87"/>
  <c r="M317" i="87" s="1"/>
  <c r="U317" i="87" s="1"/>
  <c r="BB684" i="87"/>
  <c r="BD684" i="87"/>
  <c r="BH684" i="87"/>
  <c r="BH33" i="87"/>
  <c r="BD435" i="87"/>
  <c r="BB435" i="87"/>
  <c r="BH435" i="87"/>
  <c r="BD258" i="87"/>
  <c r="BH258" i="87"/>
  <c r="BB258" i="87"/>
  <c r="BD362" i="87"/>
  <c r="BB362" i="87"/>
  <c r="BH362" i="87"/>
  <c r="BB266" i="87"/>
  <c r="BD266" i="87"/>
  <c r="BH266" i="87"/>
  <c r="BH429" i="87"/>
  <c r="BD429" i="87"/>
  <c r="BB429" i="87"/>
  <c r="BB431" i="87"/>
  <c r="BD431" i="87"/>
  <c r="BH431" i="87"/>
  <c r="Q317" i="87"/>
  <c r="BE130" i="87"/>
  <c r="BC130" i="87"/>
  <c r="BB541" i="87"/>
  <c r="BH541" i="87"/>
  <c r="BD541" i="87"/>
  <c r="BB528" i="87"/>
  <c r="BH528" i="87"/>
  <c r="BD528" i="87"/>
  <c r="BD270" i="87"/>
  <c r="BH270" i="87"/>
  <c r="BB270" i="87"/>
  <c r="BB130" i="87"/>
  <c r="CH480" i="87"/>
  <c r="BA480" i="87"/>
  <c r="BJ480" i="87" s="1"/>
  <c r="BV480" i="87"/>
  <c r="BX480" i="87" s="1"/>
  <c r="CK480" i="87" s="1"/>
  <c r="CH543" i="87"/>
  <c r="BA543" i="87"/>
  <c r="BV543" i="87"/>
  <c r="BD531" i="87"/>
  <c r="BH531" i="87"/>
  <c r="BV744" i="87"/>
  <c r="CG744" i="87" s="1"/>
  <c r="CH744" i="87"/>
  <c r="BA744" i="87"/>
  <c r="BH483" i="87"/>
  <c r="BB483" i="87"/>
  <c r="BD483" i="87"/>
  <c r="BB427" i="87"/>
  <c r="BD427" i="87"/>
  <c r="BH427" i="87"/>
  <c r="BB180" i="87"/>
  <c r="BD180" i="87"/>
  <c r="BH180" i="87"/>
  <c r="BH133" i="87"/>
  <c r="BD133" i="87"/>
  <c r="BB133" i="87"/>
  <c r="BB527" i="87"/>
  <c r="BH527" i="87"/>
  <c r="BD527" i="87"/>
  <c r="BH122" i="87"/>
  <c r="BB122" i="87"/>
  <c r="BD122" i="87"/>
  <c r="BB545" i="87"/>
  <c r="BH545" i="87"/>
  <c r="BD545" i="87"/>
  <c r="BB432" i="87"/>
  <c r="BD432" i="87"/>
  <c r="BH432" i="87"/>
  <c r="BB102" i="87"/>
  <c r="BH102" i="87"/>
  <c r="BB430" i="87"/>
  <c r="BD430" i="87"/>
  <c r="BH430" i="87"/>
  <c r="BB428" i="87"/>
  <c r="BH428" i="87"/>
  <c r="BD428" i="87"/>
  <c r="BF554" i="87"/>
  <c r="BQ554" i="87" s="1"/>
  <c r="BB425" i="87"/>
  <c r="BD425" i="87"/>
  <c r="BH425" i="87"/>
  <c r="BB128" i="87"/>
  <c r="BH128" i="87"/>
  <c r="BD128" i="87"/>
  <c r="BD743" i="87"/>
  <c r="BB743" i="87"/>
  <c r="BH743" i="87"/>
  <c r="BD264" i="87"/>
  <c r="BH264" i="87"/>
  <c r="BB264" i="87"/>
  <c r="BB547" i="87"/>
  <c r="BD547" i="87"/>
  <c r="BH547" i="87"/>
  <c r="BH183" i="87"/>
  <c r="BH32" i="87"/>
  <c r="BH108" i="87"/>
  <c r="BH45" i="87"/>
  <c r="BH82" i="87"/>
  <c r="BH55" i="87"/>
  <c r="BH83" i="87"/>
  <c r="BH93" i="87"/>
  <c r="BH49" i="87"/>
  <c r="BF62" i="87"/>
  <c r="BG104" i="87"/>
  <c r="BF111" i="87"/>
  <c r="BG62" i="87"/>
  <c r="BG111" i="87"/>
  <c r="BF30" i="87"/>
  <c r="BG30" i="87"/>
  <c r="BH103" i="87"/>
  <c r="O318" i="87"/>
  <c r="Q318" i="87"/>
  <c r="BF130" i="87"/>
  <c r="BH480" i="87"/>
  <c r="BB480" i="87"/>
  <c r="BD480" i="87"/>
  <c r="BV508" i="87"/>
  <c r="BZ508" i="87" s="1"/>
  <c r="CM508" i="87" s="1"/>
  <c r="CH508" i="87"/>
  <c r="BA508" i="87"/>
  <c r="BG130" i="87"/>
  <c r="BB543" i="87"/>
  <c r="BD543" i="87"/>
  <c r="BH543" i="87"/>
  <c r="BD130" i="87"/>
  <c r="BB744" i="87"/>
  <c r="BH744" i="87"/>
  <c r="BD744" i="87"/>
  <c r="BH104" i="87"/>
  <c r="BH111" i="87"/>
  <c r="BH62" i="87"/>
  <c r="BH30" i="87"/>
  <c r="BH130" i="87"/>
  <c r="BB508" i="87"/>
  <c r="BH508" i="87"/>
  <c r="BD508" i="87"/>
  <c r="W158" i="87"/>
  <c r="AW158" i="87" s="1"/>
  <c r="O166" i="87"/>
  <c r="W277" i="87"/>
  <c r="AB277" i="87"/>
  <c r="R311" i="87"/>
  <c r="R529" i="87"/>
  <c r="S143" i="87"/>
  <c r="S407" i="87"/>
  <c r="S471" i="87"/>
  <c r="S467" i="87"/>
  <c r="Q152" i="87"/>
  <c r="Q475" i="87"/>
  <c r="R275" i="87"/>
  <c r="R582" i="87"/>
  <c r="Q158" i="87"/>
  <c r="S732" i="87"/>
  <c r="S464" i="87"/>
  <c r="O260" i="87"/>
  <c r="Q98" i="87"/>
  <c r="Q125" i="87"/>
  <c r="S262" i="87"/>
  <c r="S158" i="87"/>
  <c r="R433" i="87"/>
  <c r="Q262" i="87"/>
  <c r="S128" i="87"/>
  <c r="S259" i="87"/>
  <c r="S506" i="87"/>
  <c r="N723" i="87"/>
  <c r="M723" i="87" s="1"/>
  <c r="U723" i="87" s="1"/>
  <c r="Q427" i="87"/>
  <c r="O270" i="87"/>
  <c r="S521" i="87"/>
  <c r="S93" i="87"/>
  <c r="O436" i="87"/>
  <c r="O279" i="87"/>
  <c r="O582" i="87"/>
  <c r="O495" i="87"/>
  <c r="S164" i="87"/>
  <c r="S474" i="87"/>
  <c r="S434" i="87"/>
  <c r="Q404" i="87"/>
  <c r="R310" i="87"/>
  <c r="O465" i="87"/>
  <c r="O333" i="87"/>
  <c r="Q84" i="87"/>
  <c r="S49" i="87"/>
  <c r="S285" i="87"/>
  <c r="S47" i="87"/>
  <c r="S20" i="87"/>
  <c r="S191" i="87"/>
  <c r="S196" i="87"/>
  <c r="Q351" i="87"/>
  <c r="O559" i="87"/>
  <c r="Q538" i="87"/>
  <c r="O50" i="87"/>
  <c r="S113" i="87"/>
  <c r="Q508" i="87"/>
  <c r="R291" i="87"/>
  <c r="Q165" i="87"/>
  <c r="O158" i="87"/>
  <c r="DE142" i="87"/>
  <c r="DC142" i="87"/>
  <c r="DA142" i="87"/>
  <c r="CY142" i="87"/>
  <c r="Q285" i="87"/>
  <c r="R322" i="87"/>
  <c r="N350" i="87"/>
  <c r="M350" i="87" s="1"/>
  <c r="N333" i="87"/>
  <c r="M333" i="87" s="1"/>
  <c r="U333" i="87" s="1"/>
  <c r="N482" i="87"/>
  <c r="M482" i="87" s="1"/>
  <c r="R69" i="87"/>
  <c r="N475" i="87"/>
  <c r="M475" i="87" s="1"/>
  <c r="U475" i="87" s="1"/>
  <c r="N363" i="87"/>
  <c r="M363" i="87" s="1"/>
  <c r="R407" i="87"/>
  <c r="N163" i="87"/>
  <c r="M163" i="87" s="1"/>
  <c r="R126" i="87"/>
  <c r="R469" i="87"/>
  <c r="R479" i="87"/>
  <c r="N84" i="87"/>
  <c r="M84" i="87" s="1"/>
  <c r="U84" i="87" s="1"/>
  <c r="N46" i="87"/>
  <c r="M46" i="87" s="1"/>
  <c r="U46" i="87" s="1"/>
  <c r="S551" i="87"/>
  <c r="R33" i="87"/>
  <c r="R505" i="87"/>
  <c r="O66" i="87"/>
  <c r="O554" i="87"/>
  <c r="N262" i="87"/>
  <c r="M262" i="87" s="1"/>
  <c r="U262" i="87" s="1"/>
  <c r="R464" i="87"/>
  <c r="N76" i="87"/>
  <c r="M76" i="87" s="1"/>
  <c r="U76" i="87" s="1"/>
  <c r="R184" i="87"/>
  <c r="R93" i="87"/>
  <c r="S550" i="87"/>
  <c r="R193" i="87"/>
  <c r="R504" i="87"/>
  <c r="R473" i="87"/>
  <c r="O114" i="87"/>
  <c r="N508" i="87"/>
  <c r="M508" i="87" s="1"/>
  <c r="U508" i="87" s="1"/>
  <c r="R89" i="87"/>
  <c r="N371" i="87"/>
  <c r="M371" i="87" s="1"/>
  <c r="U371" i="87" s="1"/>
  <c r="R485" i="87"/>
  <c r="Q284" i="87"/>
  <c r="R374" i="87"/>
  <c r="R366" i="87"/>
  <c r="N167" i="87"/>
  <c r="M167" i="87" s="1"/>
  <c r="R91" i="87"/>
  <c r="R351" i="87"/>
  <c r="N140" i="87"/>
  <c r="M140" i="87" s="1"/>
  <c r="U140" i="87" s="1"/>
  <c r="R298" i="87"/>
  <c r="N323" i="87"/>
  <c r="M323" i="87" s="1"/>
  <c r="U323" i="87" s="1"/>
  <c r="R19" i="87"/>
  <c r="O43" i="87"/>
  <c r="N108" i="87"/>
  <c r="M108" i="87" s="1"/>
  <c r="U108" i="87" s="1"/>
  <c r="R534" i="87"/>
  <c r="R393" i="87"/>
  <c r="R185" i="87"/>
  <c r="R196" i="87"/>
  <c r="R307" i="87"/>
  <c r="O516" i="87"/>
  <c r="R71" i="87"/>
  <c r="S537" i="87"/>
  <c r="R389" i="87"/>
  <c r="R375" i="87"/>
  <c r="R492" i="87"/>
  <c r="R495" i="87"/>
  <c r="N396" i="87"/>
  <c r="M396" i="87" s="1"/>
  <c r="U396" i="87" s="1"/>
  <c r="S552" i="87"/>
  <c r="N96" i="87"/>
  <c r="M96" i="87" s="1"/>
  <c r="U96" i="87" s="1"/>
  <c r="S546" i="87"/>
  <c r="CE245" i="87"/>
  <c r="CQ245" i="87" s="1"/>
  <c r="S553" i="87"/>
  <c r="CC564" i="87"/>
  <c r="CO564" i="87" s="1"/>
  <c r="CD245" i="87"/>
  <c r="CP245" i="87" s="1"/>
  <c r="BB569" i="87"/>
  <c r="Q495" i="87"/>
  <c r="AP11" i="87"/>
  <c r="S298" i="87"/>
  <c r="CD754" i="87"/>
  <c r="CF758" i="87"/>
  <c r="CE248" i="87"/>
  <c r="CQ248" i="87" s="1"/>
  <c r="BY250" i="87"/>
  <c r="CL250" i="87" s="1"/>
  <c r="BW564" i="87"/>
  <c r="CW564" i="87" s="1"/>
  <c r="BJ750" i="87"/>
  <c r="O134" i="87"/>
  <c r="R337" i="87"/>
  <c r="CA758" i="87"/>
  <c r="CB758" i="87" s="1"/>
  <c r="CF248" i="87"/>
  <c r="CW142" i="87"/>
  <c r="CC249" i="87"/>
  <c r="CO249" i="87" s="1"/>
  <c r="BW248" i="87"/>
  <c r="CC245" i="87"/>
  <c r="CO245" i="87" s="1"/>
  <c r="BZ248" i="87"/>
  <c r="CM248" i="87" s="1"/>
  <c r="BZ245" i="87"/>
  <c r="CM245" i="87" s="1"/>
  <c r="CF245" i="87"/>
  <c r="S300" i="87"/>
  <c r="S270" i="87"/>
  <c r="S58" i="87"/>
  <c r="CJ142" i="87"/>
  <c r="CM752" i="87"/>
  <c r="CK752" i="87"/>
  <c r="CK743" i="87"/>
  <c r="CQ754" i="87"/>
  <c r="CO754" i="87"/>
  <c r="CQ738" i="87"/>
  <c r="CJ738" i="87"/>
  <c r="CQ736" i="87"/>
  <c r="CM736" i="87"/>
  <c r="CN736" i="87"/>
  <c r="CM756" i="87"/>
  <c r="CK756" i="87"/>
  <c r="CN729" i="87"/>
  <c r="CQ729" i="87"/>
  <c r="CM729" i="87"/>
  <c r="CP729" i="87"/>
  <c r="CL729" i="87"/>
  <c r="CO729" i="87"/>
  <c r="CK729" i="87"/>
  <c r="CJ729" i="87"/>
  <c r="CM13" i="87"/>
  <c r="CP13" i="87"/>
  <c r="CL13" i="87"/>
  <c r="CM750" i="87"/>
  <c r="CK750" i="87"/>
  <c r="CM758" i="87"/>
  <c r="CP758" i="87"/>
  <c r="CK758" i="87"/>
  <c r="CN758" i="87"/>
  <c r="R569" i="87"/>
  <c r="BZ421" i="87"/>
  <c r="CM421" i="87" s="1"/>
  <c r="S569" i="87"/>
  <c r="BJ114" i="87"/>
  <c r="R556" i="87"/>
  <c r="BB291" i="87"/>
  <c r="O487" i="87"/>
  <c r="N538" i="87"/>
  <c r="M538" i="87" s="1"/>
  <c r="U538" i="87" s="1"/>
  <c r="N487" i="87"/>
  <c r="M487" i="87" s="1"/>
  <c r="U487" i="87" s="1"/>
  <c r="CE122" i="87"/>
  <c r="CQ122" i="87" s="1"/>
  <c r="CE55" i="87"/>
  <c r="CQ55" i="87" s="1"/>
  <c r="CE257" i="87"/>
  <c r="CQ257" i="87" s="1"/>
  <c r="R571" i="87"/>
  <c r="S266" i="87"/>
  <c r="R554" i="87"/>
  <c r="Q569" i="87"/>
  <c r="BZ587" i="87"/>
  <c r="CM587" i="87" s="1"/>
  <c r="BZ483" i="87"/>
  <c r="CM483" i="87" s="1"/>
  <c r="CE45" i="87"/>
  <c r="CQ45" i="87" s="1"/>
  <c r="CC265" i="87"/>
  <c r="CO265" i="87" s="1"/>
  <c r="CE180" i="87"/>
  <c r="CQ180" i="87" s="1"/>
  <c r="CE403" i="87"/>
  <c r="CQ403" i="87" s="1"/>
  <c r="CE389" i="87"/>
  <c r="CQ389" i="87" s="1"/>
  <c r="BW357" i="87"/>
  <c r="CO244" i="87"/>
  <c r="CE531" i="87"/>
  <c r="CQ531" i="87" s="1"/>
  <c r="BX425" i="87"/>
  <c r="CK425" i="87" s="1"/>
  <c r="CC160" i="87"/>
  <c r="CO160" i="87" s="1"/>
  <c r="BY558" i="87"/>
  <c r="CL558" i="87" s="1"/>
  <c r="Q741" i="87"/>
  <c r="O571" i="87"/>
  <c r="Q571" i="87"/>
  <c r="N125" i="87"/>
  <c r="M125" i="87" s="1"/>
  <c r="N318" i="87"/>
  <c r="M318" i="87" s="1"/>
  <c r="U318" i="87" s="1"/>
  <c r="CE130" i="87"/>
  <c r="CQ130" i="87" s="1"/>
  <c r="CF102" i="87"/>
  <c r="BX111" i="87"/>
  <c r="CK111" i="87" s="1"/>
  <c r="CD111" i="87"/>
  <c r="CP111" i="87" s="1"/>
  <c r="CD93" i="87"/>
  <c r="CP93" i="87" s="1"/>
  <c r="CE93" i="87"/>
  <c r="CQ93" i="87" s="1"/>
  <c r="CC122" i="87"/>
  <c r="CO122" i="87" s="1"/>
  <c r="BX527" i="87"/>
  <c r="CK527" i="87" s="1"/>
  <c r="BZ537" i="87"/>
  <c r="CM537" i="87" s="1"/>
  <c r="CE440" i="87"/>
  <c r="CQ440" i="87" s="1"/>
  <c r="O46" i="87"/>
  <c r="S123" i="87"/>
  <c r="N714" i="87"/>
  <c r="M714" i="87" s="1"/>
  <c r="U714" i="87" s="1"/>
  <c r="N709" i="87"/>
  <c r="M709" i="87" s="1"/>
  <c r="U709" i="87" s="1"/>
  <c r="CC480" i="87"/>
  <c r="CO480" i="87" s="1"/>
  <c r="BW103" i="87"/>
  <c r="DE103" i="87" s="1"/>
  <c r="BZ62" i="87"/>
  <c r="CM62" i="87" s="1"/>
  <c r="R104" i="87"/>
  <c r="CA473" i="87"/>
  <c r="BK82" i="87"/>
  <c r="CG114" i="87"/>
  <c r="CE524" i="87"/>
  <c r="CQ524" i="87" s="1"/>
  <c r="R169" i="87"/>
  <c r="Q725" i="87"/>
  <c r="O361" i="87"/>
  <c r="R194" i="87"/>
  <c r="BX244" i="87"/>
  <c r="CK244" i="87" s="1"/>
  <c r="BX752" i="87"/>
  <c r="CG244" i="87"/>
  <c r="Q58" i="87"/>
  <c r="BW752" i="87"/>
  <c r="BW180" i="87"/>
  <c r="CY180" i="87" s="1"/>
  <c r="BZ180" i="87"/>
  <c r="CM180" i="87" s="1"/>
  <c r="R318" i="87"/>
  <c r="BY543" i="87"/>
  <c r="CL543" i="87" s="1"/>
  <c r="BK33" i="87"/>
  <c r="CE290" i="87"/>
  <c r="CQ290" i="87" s="1"/>
  <c r="BW160" i="87"/>
  <c r="N484" i="87"/>
  <c r="M484" i="87" s="1"/>
  <c r="N253" i="87"/>
  <c r="M253" i="87" s="1"/>
  <c r="N444" i="87"/>
  <c r="M444" i="87" s="1"/>
  <c r="U444" i="87" s="1"/>
  <c r="O154" i="87"/>
  <c r="CF425" i="87"/>
  <c r="BK183" i="87"/>
  <c r="S522" i="87"/>
  <c r="S198" i="87"/>
  <c r="BZ545" i="87"/>
  <c r="CM545" i="87" s="1"/>
  <c r="BJ151" i="87"/>
  <c r="BW543" i="87"/>
  <c r="CW543" i="87" s="1"/>
  <c r="CE32" i="87"/>
  <c r="CQ32" i="87" s="1"/>
  <c r="CA122" i="87"/>
  <c r="CA427" i="87"/>
  <c r="CB427" i="87" s="1"/>
  <c r="CA545" i="87"/>
  <c r="CC537" i="87"/>
  <c r="CO537" i="87" s="1"/>
  <c r="BW537" i="87"/>
  <c r="CE105" i="87"/>
  <c r="CQ105" i="87" s="1"/>
  <c r="CE33" i="87"/>
  <c r="CQ33" i="87" s="1"/>
  <c r="CD122" i="87"/>
  <c r="CP122" i="87" s="1"/>
  <c r="BW545" i="87"/>
  <c r="CD268" i="87"/>
  <c r="CP268" i="87" s="1"/>
  <c r="CE269" i="87"/>
  <c r="CQ269" i="87" s="1"/>
  <c r="BZ741" i="87"/>
  <c r="S337" i="87"/>
  <c r="O433" i="87"/>
  <c r="Q266" i="87"/>
  <c r="R195" i="87"/>
  <c r="S492" i="87"/>
  <c r="R292" i="87"/>
  <c r="S329" i="87"/>
  <c r="S133" i="87"/>
  <c r="O683" i="87"/>
  <c r="S51" i="87"/>
  <c r="R183" i="87"/>
  <c r="S69" i="87"/>
  <c r="O385" i="87"/>
  <c r="O17" i="87"/>
  <c r="BW425" i="87"/>
  <c r="CA425" i="87"/>
  <c r="CC128" i="87"/>
  <c r="CO128" i="87" s="1"/>
  <c r="CE270" i="87"/>
  <c r="CQ270" i="87" s="1"/>
  <c r="CC180" i="87"/>
  <c r="CO180" i="87" s="1"/>
  <c r="CE483" i="87"/>
  <c r="CQ483" i="87" s="1"/>
  <c r="CG122" i="87"/>
  <c r="N281" i="87"/>
  <c r="M281" i="87" s="1"/>
  <c r="U281" i="87" s="1"/>
  <c r="CE534" i="87"/>
  <c r="CQ534" i="87" s="1"/>
  <c r="O59" i="87"/>
  <c r="R445" i="87"/>
  <c r="BZ93" i="87"/>
  <c r="CM93" i="87" s="1"/>
  <c r="CC93" i="87"/>
  <c r="CO93" i="87" s="1"/>
  <c r="O533" i="87"/>
  <c r="BX130" i="87"/>
  <c r="CK130" i="87" s="1"/>
  <c r="CF130" i="87"/>
  <c r="CG106" i="87"/>
  <c r="R120" i="87"/>
  <c r="BX427" i="87"/>
  <c r="CK427" i="87" s="1"/>
  <c r="CD683" i="87"/>
  <c r="CP683" i="87" s="1"/>
  <c r="BY265" i="87"/>
  <c r="CL265" i="87" s="1"/>
  <c r="CF467" i="87"/>
  <c r="Q286" i="87"/>
  <c r="CE265" i="87"/>
  <c r="CQ265" i="87" s="1"/>
  <c r="CD32" i="87"/>
  <c r="CP32" i="87" s="1"/>
  <c r="BZ317" i="87"/>
  <c r="CM317" i="87" s="1"/>
  <c r="BJ410" i="87"/>
  <c r="CG257" i="87"/>
  <c r="BW527" i="87"/>
  <c r="BI36" i="87"/>
  <c r="BT36" i="87" s="1"/>
  <c r="CF160" i="87"/>
  <c r="CE160" i="87"/>
  <c r="CQ160" i="87" s="1"/>
  <c r="BX160" i="87"/>
  <c r="CK160" i="87" s="1"/>
  <c r="CG426" i="87"/>
  <c r="CA537" i="87"/>
  <c r="CB537" i="87" s="1"/>
  <c r="BX683" i="87"/>
  <c r="CK683" i="87" s="1"/>
  <c r="CG62" i="87"/>
  <c r="BX102" i="87"/>
  <c r="CK102" i="87" s="1"/>
  <c r="BW102" i="87"/>
  <c r="CG180" i="87"/>
  <c r="CC102" i="87"/>
  <c r="CO102" i="87" s="1"/>
  <c r="CD483" i="87"/>
  <c r="CP483" i="87" s="1"/>
  <c r="BX483" i="87"/>
  <c r="CK483" i="87" s="1"/>
  <c r="CG268" i="87"/>
  <c r="R280" i="87"/>
  <c r="Q533" i="87"/>
  <c r="CD105" i="87"/>
  <c r="CP105" i="87" s="1"/>
  <c r="N351" i="87"/>
  <c r="M351" i="87" s="1"/>
  <c r="R177" i="87"/>
  <c r="Q465" i="87"/>
  <c r="O376" i="87"/>
  <c r="S137" i="87"/>
  <c r="BX280" i="87"/>
  <c r="CK280" i="87" s="1"/>
  <c r="CC97" i="87"/>
  <c r="CO97" i="87" s="1"/>
  <c r="BW97" i="87"/>
  <c r="CW97" i="87" s="1"/>
  <c r="BZ97" i="87"/>
  <c r="CM97" i="87" s="1"/>
  <c r="BW265" i="87"/>
  <c r="CJ265" i="87" s="1"/>
  <c r="BX265" i="87"/>
  <c r="CK265" i="87" s="1"/>
  <c r="BZ265" i="87"/>
  <c r="CM265" i="87" s="1"/>
  <c r="BX467" i="87"/>
  <c r="CK467" i="87" s="1"/>
  <c r="BZ467" i="87"/>
  <c r="CM467" i="87" s="1"/>
  <c r="BO18" i="87"/>
  <c r="R484" i="87"/>
  <c r="N264" i="87"/>
  <c r="M264" i="87" s="1"/>
  <c r="U264" i="87" s="1"/>
  <c r="Q385" i="87"/>
  <c r="S330" i="87"/>
  <c r="BX547" i="87"/>
  <c r="CK547" i="87" s="1"/>
  <c r="CA541" i="87"/>
  <c r="CF362" i="87"/>
  <c r="CC183" i="87"/>
  <c r="CO183" i="87" s="1"/>
  <c r="BZ183" i="87"/>
  <c r="CM183" i="87" s="1"/>
  <c r="CD183" i="87"/>
  <c r="CP183" i="87" s="1"/>
  <c r="CE137" i="87"/>
  <c r="CQ137" i="87" s="1"/>
  <c r="CF547" i="87"/>
  <c r="CA483" i="87"/>
  <c r="CC483" i="87"/>
  <c r="CO483" i="87" s="1"/>
  <c r="BY483" i="87"/>
  <c r="CL483" i="87" s="1"/>
  <c r="BJ370" i="87"/>
  <c r="CG545" i="87"/>
  <c r="CC545" i="87"/>
  <c r="CO545" i="87" s="1"/>
  <c r="BY545" i="87"/>
  <c r="CL545" i="87" s="1"/>
  <c r="CC431" i="87"/>
  <c r="CO431" i="87" s="1"/>
  <c r="CG431" i="87"/>
  <c r="CF427" i="87"/>
  <c r="CG541" i="87"/>
  <c r="BX541" i="87"/>
  <c r="CK541" i="87" s="1"/>
  <c r="CC541" i="87"/>
  <c r="CO541" i="87" s="1"/>
  <c r="CA268" i="87"/>
  <c r="BX268" i="87"/>
  <c r="CK268" i="87" s="1"/>
  <c r="CE268" i="87"/>
  <c r="CQ268" i="87" s="1"/>
  <c r="BX460" i="87"/>
  <c r="CK460" i="87" s="1"/>
  <c r="N373" i="87"/>
  <c r="M373" i="87" s="1"/>
  <c r="N352" i="87"/>
  <c r="M352" i="87" s="1"/>
  <c r="U352" i="87" s="1"/>
  <c r="N161" i="87"/>
  <c r="M161" i="87" s="1"/>
  <c r="O163" i="87"/>
  <c r="Q161" i="87"/>
  <c r="Q720" i="87"/>
  <c r="R261" i="87"/>
  <c r="R255" i="87"/>
  <c r="S429" i="87"/>
  <c r="N693" i="87"/>
  <c r="M693" i="87" s="1"/>
  <c r="U693" i="87" s="1"/>
  <c r="CC568" i="87"/>
  <c r="CO568" i="87" s="1"/>
  <c r="CA460" i="87"/>
  <c r="BY32" i="87"/>
  <c r="CL32" i="87" s="1"/>
  <c r="CC33" i="87"/>
  <c r="CO33" i="87" s="1"/>
  <c r="O346" i="87"/>
  <c r="R420" i="87"/>
  <c r="BK198" i="87"/>
  <c r="O475" i="87"/>
  <c r="O548" i="87"/>
  <c r="BD509" i="87"/>
  <c r="O140" i="87"/>
  <c r="Q683" i="87"/>
  <c r="CC752" i="87"/>
  <c r="CA752" i="87"/>
  <c r="CB752" i="87" s="1"/>
  <c r="BW244" i="87"/>
  <c r="CJ244" i="87" s="1"/>
  <c r="CF244" i="87"/>
  <c r="BZ244" i="87"/>
  <c r="CM244" i="87" s="1"/>
  <c r="BZ752" i="87"/>
  <c r="BY752" i="87"/>
  <c r="CE752" i="87"/>
  <c r="CA244" i="87"/>
  <c r="BY244" i="87"/>
  <c r="CL244" i="87" s="1"/>
  <c r="CD244" i="87"/>
  <c r="CP244" i="87" s="1"/>
  <c r="CG752" i="87"/>
  <c r="CD752" i="87"/>
  <c r="CE244" i="87"/>
  <c r="CQ244" i="87" s="1"/>
  <c r="CA736" i="87"/>
  <c r="CB736" i="87" s="1"/>
  <c r="BX93" i="87"/>
  <c r="CK93" i="87" s="1"/>
  <c r="CE117" i="87"/>
  <c r="CQ117" i="87" s="1"/>
  <c r="BZ259" i="87"/>
  <c r="CM259" i="87" s="1"/>
  <c r="BZ242" i="87"/>
  <c r="CM242" i="87" s="1"/>
  <c r="CW248" i="87"/>
  <c r="CF106" i="87"/>
  <c r="CA114" i="87"/>
  <c r="CE729" i="87"/>
  <c r="CG425" i="87"/>
  <c r="BY130" i="87"/>
  <c r="CL130" i="87" s="1"/>
  <c r="CA528" i="87"/>
  <c r="BZ263" i="87"/>
  <c r="CM263" i="87" s="1"/>
  <c r="BY440" i="87"/>
  <c r="CL440" i="87" s="1"/>
  <c r="CA513" i="87"/>
  <c r="CE469" i="87"/>
  <c r="CQ469" i="87" s="1"/>
  <c r="CF126" i="87"/>
  <c r="CF537" i="87"/>
  <c r="BY393" i="87"/>
  <c r="CL393" i="87" s="1"/>
  <c r="CE53" i="87"/>
  <c r="CQ53" i="87" s="1"/>
  <c r="CC581" i="87"/>
  <c r="CO581" i="87" s="1"/>
  <c r="CD137" i="87"/>
  <c r="CP137" i="87" s="1"/>
  <c r="CC32" i="87"/>
  <c r="CO32" i="87" s="1"/>
  <c r="CA278" i="87"/>
  <c r="CF180" i="87"/>
  <c r="BK304" i="87"/>
  <c r="AU308" i="87"/>
  <c r="BI308" i="87" s="1"/>
  <c r="BT308" i="87" s="1"/>
  <c r="BJ375" i="87"/>
  <c r="CA180" i="87"/>
  <c r="BW130" i="87"/>
  <c r="DC130" i="87" s="1"/>
  <c r="CA431" i="87"/>
  <c r="CB431" i="87" s="1"/>
  <c r="BY429" i="87"/>
  <c r="CL429" i="87" s="1"/>
  <c r="BY104" i="87"/>
  <c r="CL104" i="87" s="1"/>
  <c r="CA104" i="87"/>
  <c r="CA424" i="87"/>
  <c r="BX180" i="87"/>
  <c r="CK180" i="87" s="1"/>
  <c r="BY180" i="87"/>
  <c r="CL180" i="87" s="1"/>
  <c r="CG130" i="87"/>
  <c r="BY431" i="87"/>
  <c r="CL431" i="87" s="1"/>
  <c r="CF431" i="87"/>
  <c r="BZ429" i="87"/>
  <c r="CM429" i="87" s="1"/>
  <c r="BX62" i="87"/>
  <c r="CK62" i="87" s="1"/>
  <c r="CG111" i="87"/>
  <c r="BW111" i="87"/>
  <c r="CF111" i="87"/>
  <c r="CD431" i="87"/>
  <c r="CP431" i="87" s="1"/>
  <c r="CC429" i="87"/>
  <c r="CO429" i="87" s="1"/>
  <c r="CE329" i="87"/>
  <c r="CQ329" i="87" s="1"/>
  <c r="CE382" i="87"/>
  <c r="CQ382" i="87" s="1"/>
  <c r="BJ280" i="87"/>
  <c r="CC117" i="87"/>
  <c r="CO117" i="87" s="1"/>
  <c r="CA117" i="87"/>
  <c r="BX259" i="87"/>
  <c r="CK259" i="87" s="1"/>
  <c r="BW259" i="87"/>
  <c r="S127" i="87"/>
  <c r="BK750" i="87"/>
  <c r="BY756" i="87"/>
  <c r="CD756" i="87"/>
  <c r="CA756" i="87"/>
  <c r="CB756" i="87" s="1"/>
  <c r="BR554" i="87"/>
  <c r="CF62" i="87"/>
  <c r="CE410" i="87"/>
  <c r="CQ410" i="87" s="1"/>
  <c r="BX410" i="87"/>
  <c r="CK410" i="87" s="1"/>
  <c r="CC410" i="87"/>
  <c r="CO410" i="87" s="1"/>
  <c r="CD738" i="87"/>
  <c r="CA111" i="87"/>
  <c r="CC62" i="87"/>
  <c r="CO62" i="87" s="1"/>
  <c r="BY62" i="87"/>
  <c r="CL62" i="87" s="1"/>
  <c r="BW290" i="87"/>
  <c r="BZ290" i="87"/>
  <c r="CM290" i="87" s="1"/>
  <c r="BX290" i="87"/>
  <c r="CK290" i="87" s="1"/>
  <c r="CE99" i="87"/>
  <c r="CQ99" i="87" s="1"/>
  <c r="CA99" i="87"/>
  <c r="CC259" i="87"/>
  <c r="CO259" i="87" s="1"/>
  <c r="CF736" i="87"/>
  <c r="BW736" i="87"/>
  <c r="BW421" i="87"/>
  <c r="CD421" i="87"/>
  <c r="CP421" i="87" s="1"/>
  <c r="BY418" i="87"/>
  <c r="CL418" i="87" s="1"/>
  <c r="CF418" i="87"/>
  <c r="CG166" i="87"/>
  <c r="CF166" i="87"/>
  <c r="CC166" i="87"/>
  <c r="CO166" i="87" s="1"/>
  <c r="BX33" i="87"/>
  <c r="CK33" i="87" s="1"/>
  <c r="CD33" i="87"/>
  <c r="CP33" i="87" s="1"/>
  <c r="CD389" i="87"/>
  <c r="CP389" i="87" s="1"/>
  <c r="BX736" i="87"/>
  <c r="CA166" i="87"/>
  <c r="BJ258" i="87"/>
  <c r="CC539" i="87"/>
  <c r="CO539" i="87" s="1"/>
  <c r="BB526" i="87"/>
  <c r="BK416" i="87"/>
  <c r="CC738" i="87"/>
  <c r="CG736" i="87"/>
  <c r="CD736" i="87"/>
  <c r="BZ736" i="87"/>
  <c r="CC736" i="87"/>
  <c r="CE736" i="87"/>
  <c r="BK302" i="87"/>
  <c r="CE513" i="87"/>
  <c r="CQ513" i="87" s="1"/>
  <c r="CE166" i="87"/>
  <c r="CQ166" i="87" s="1"/>
  <c r="CE312" i="87"/>
  <c r="CQ312" i="87" s="1"/>
  <c r="BZ464" i="87"/>
  <c r="CM464" i="87" s="1"/>
  <c r="CF117" i="87"/>
  <c r="CD117" i="87"/>
  <c r="CP117" i="87" s="1"/>
  <c r="CA259" i="87"/>
  <c r="CB259" i="87" s="1"/>
  <c r="CD259" i="87"/>
  <c r="CP259" i="87" s="1"/>
  <c r="BX737" i="87"/>
  <c r="BW737" i="87"/>
  <c r="BZ737" i="87"/>
  <c r="CF278" i="87"/>
  <c r="BW278" i="87"/>
  <c r="CG418" i="87"/>
  <c r="BW418" i="87"/>
  <c r="BW166" i="87"/>
  <c r="CD166" i="87"/>
  <c r="CP166" i="87" s="1"/>
  <c r="BY166" i="87"/>
  <c r="CL166" i="87" s="1"/>
  <c r="BZ166" i="87"/>
  <c r="CM166" i="87" s="1"/>
  <c r="CE418" i="87"/>
  <c r="CQ418" i="87" s="1"/>
  <c r="BY75" i="87"/>
  <c r="CL75" i="87" s="1"/>
  <c r="CD349" i="87"/>
  <c r="CP349" i="87" s="1"/>
  <c r="BY737" i="87"/>
  <c r="CF97" i="87"/>
  <c r="BY97" i="87"/>
  <c r="CL97" i="87" s="1"/>
  <c r="CA97" i="87"/>
  <c r="BW183" i="87"/>
  <c r="CW183" i="87" s="1"/>
  <c r="CA257" i="87"/>
  <c r="CD257" i="87"/>
  <c r="CP257" i="87" s="1"/>
  <c r="BW257" i="87"/>
  <c r="BY257" i="87"/>
  <c r="CL257" i="87" s="1"/>
  <c r="CF265" i="87"/>
  <c r="CA265" i="87"/>
  <c r="CD265" i="87"/>
  <c r="CP265" i="87" s="1"/>
  <c r="CA467" i="87"/>
  <c r="CD467" i="87"/>
  <c r="CP467" i="87" s="1"/>
  <c r="BW467" i="87"/>
  <c r="BY467" i="87"/>
  <c r="CL467" i="87" s="1"/>
  <c r="BW460" i="87"/>
  <c r="S34" i="87"/>
  <c r="BJ153" i="87"/>
  <c r="BK262" i="87"/>
  <c r="BJ262" i="87"/>
  <c r="BK106" i="87"/>
  <c r="BJ417" i="87"/>
  <c r="BJ146" i="87"/>
  <c r="CA554" i="87"/>
  <c r="BK418" i="87"/>
  <c r="CG112" i="87"/>
  <c r="BW416" i="87"/>
  <c r="CW416" i="87" s="1"/>
  <c r="CA387" i="87"/>
  <c r="CE387" i="87"/>
  <c r="CQ387" i="87" s="1"/>
  <c r="CD115" i="87"/>
  <c r="CP115" i="87" s="1"/>
  <c r="BY112" i="87"/>
  <c r="CL112" i="87" s="1"/>
  <c r="CF112" i="87"/>
  <c r="CC379" i="87"/>
  <c r="CO379" i="87" s="1"/>
  <c r="BX379" i="87"/>
  <c r="CK379" i="87" s="1"/>
  <c r="CF387" i="87"/>
  <c r="CD387" i="87"/>
  <c r="CP387" i="87" s="1"/>
  <c r="BZ387" i="87"/>
  <c r="CM387" i="87" s="1"/>
  <c r="CC387" i="87"/>
  <c r="CO387" i="87" s="1"/>
  <c r="BY387" i="87"/>
  <c r="CL387" i="87" s="1"/>
  <c r="BX387" i="87"/>
  <c r="CK387" i="87" s="1"/>
  <c r="BW387" i="87"/>
  <c r="CC515" i="87"/>
  <c r="CO515" i="87" s="1"/>
  <c r="CA515" i="87"/>
  <c r="CB515" i="87" s="1"/>
  <c r="CE289" i="87"/>
  <c r="CQ289" i="87" s="1"/>
  <c r="BW289" i="87"/>
  <c r="CF115" i="87"/>
  <c r="BZ124" i="87"/>
  <c r="CM124" i="87" s="1"/>
  <c r="CD741" i="87"/>
  <c r="BW741" i="87"/>
  <c r="DC741" i="87" s="1"/>
  <c r="CG434" i="87"/>
  <c r="CE414" i="87"/>
  <c r="CQ414" i="87" s="1"/>
  <c r="BK410" i="87"/>
  <c r="O18" i="87"/>
  <c r="CA263" i="87"/>
  <c r="BY263" i="87"/>
  <c r="CL263" i="87" s="1"/>
  <c r="BX263" i="87"/>
  <c r="CK263" i="87" s="1"/>
  <c r="BY537" i="87"/>
  <c r="CL537" i="87" s="1"/>
  <c r="CG537" i="87"/>
  <c r="BX106" i="87"/>
  <c r="CK106" i="87" s="1"/>
  <c r="S533" i="87"/>
  <c r="BZ112" i="87"/>
  <c r="CM112" i="87" s="1"/>
  <c r="CG260" i="87"/>
  <c r="BW558" i="87"/>
  <c r="CG387" i="87"/>
  <c r="BX537" i="87"/>
  <c r="CK537" i="87" s="1"/>
  <c r="CD103" i="87"/>
  <c r="CP103" i="87" s="1"/>
  <c r="CC106" i="87"/>
  <c r="CO106" i="87" s="1"/>
  <c r="BF105" i="87"/>
  <c r="BK384" i="87"/>
  <c r="BJ99" i="87"/>
  <c r="BM719" i="87"/>
  <c r="N138" i="87"/>
  <c r="M138" i="87" s="1"/>
  <c r="U138" i="87" s="1"/>
  <c r="CA115" i="87"/>
  <c r="BY115" i="87"/>
  <c r="CL115" i="87" s="1"/>
  <c r="CA741" i="87"/>
  <c r="CB741" i="87" s="1"/>
  <c r="CC741" i="87"/>
  <c r="BX120" i="87"/>
  <c r="CK120" i="87" s="1"/>
  <c r="CF524" i="87"/>
  <c r="CC474" i="87"/>
  <c r="CO474" i="87" s="1"/>
  <c r="BZ80" i="87"/>
  <c r="CM80" i="87" s="1"/>
  <c r="BW414" i="87"/>
  <c r="CC153" i="87"/>
  <c r="CO153" i="87" s="1"/>
  <c r="CE486" i="87"/>
  <c r="CQ486" i="87" s="1"/>
  <c r="BZ729" i="87"/>
  <c r="BX729" i="87"/>
  <c r="R363" i="87"/>
  <c r="BY269" i="87"/>
  <c r="CL269" i="87" s="1"/>
  <c r="BY149" i="87"/>
  <c r="CL149" i="87" s="1"/>
  <c r="CD263" i="87"/>
  <c r="CP263" i="87" s="1"/>
  <c r="CF263" i="87"/>
  <c r="CE315" i="87"/>
  <c r="CQ315" i="87" s="1"/>
  <c r="CG443" i="87"/>
  <c r="BZ443" i="87"/>
  <c r="CM443" i="87" s="1"/>
  <c r="CF101" i="87"/>
  <c r="CE568" i="87"/>
  <c r="CQ568" i="87" s="1"/>
  <c r="BZ403" i="87"/>
  <c r="CM403" i="87" s="1"/>
  <c r="BZ525" i="87"/>
  <c r="CM525" i="87" s="1"/>
  <c r="CE481" i="87"/>
  <c r="CQ481" i="87" s="1"/>
  <c r="BZ151" i="87"/>
  <c r="CM151" i="87" s="1"/>
  <c r="CF114" i="87"/>
  <c r="CE114" i="87"/>
  <c r="CQ114" i="87" s="1"/>
  <c r="BY114" i="87"/>
  <c r="CL114" i="87" s="1"/>
  <c r="BX114" i="87"/>
  <c r="CK114" i="87" s="1"/>
  <c r="BY410" i="87"/>
  <c r="CL410" i="87" s="1"/>
  <c r="BW410" i="87"/>
  <c r="DC410" i="87" s="1"/>
  <c r="BZ410" i="87"/>
  <c r="CM410" i="87" s="1"/>
  <c r="CA105" i="87"/>
  <c r="CF105" i="87"/>
  <c r="BX105" i="87"/>
  <c r="CK105" i="87" s="1"/>
  <c r="CC105" i="87"/>
  <c r="CO105" i="87" s="1"/>
  <c r="BW738" i="87"/>
  <c r="CE738" i="87"/>
  <c r="CF738" i="87"/>
  <c r="BJ148" i="87"/>
  <c r="R189" i="87"/>
  <c r="CG379" i="87"/>
  <c r="CF93" i="87"/>
  <c r="BZ32" i="87"/>
  <c r="CM32" i="87" s="1"/>
  <c r="CD99" i="87"/>
  <c r="CP99" i="87" s="1"/>
  <c r="CF259" i="87"/>
  <c r="BW440" i="87"/>
  <c r="CJ440" i="87" s="1"/>
  <c r="BX343" i="87"/>
  <c r="CK343" i="87" s="1"/>
  <c r="CG53" i="87"/>
  <c r="BZ581" i="87"/>
  <c r="CM581" i="87" s="1"/>
  <c r="BY469" i="87"/>
  <c r="CL469" i="87" s="1"/>
  <c r="CA360" i="87"/>
  <c r="BW332" i="87"/>
  <c r="DA332" i="87" s="1"/>
  <c r="BY370" i="87"/>
  <c r="CL370" i="87" s="1"/>
  <c r="BJ267" i="87"/>
  <c r="CA308" i="87"/>
  <c r="BK460" i="87"/>
  <c r="S33" i="87"/>
  <c r="CF558" i="87"/>
  <c r="BY421" i="87"/>
  <c r="CL421" i="87" s="1"/>
  <c r="CA395" i="87"/>
  <c r="CA45" i="87"/>
  <c r="BX55" i="87"/>
  <c r="CK55" i="87" s="1"/>
  <c r="BY55" i="87"/>
  <c r="CL55" i="87" s="1"/>
  <c r="BZ55" i="87"/>
  <c r="CM55" i="87" s="1"/>
  <c r="CA55" i="87"/>
  <c r="CC55" i="87"/>
  <c r="CO55" i="87" s="1"/>
  <c r="CF55" i="87"/>
  <c r="CC87" i="87"/>
  <c r="CO87" i="87" s="1"/>
  <c r="BZ162" i="87"/>
  <c r="CM162" i="87" s="1"/>
  <c r="CC162" i="87"/>
  <c r="CO162" i="87" s="1"/>
  <c r="BX531" i="87"/>
  <c r="CK531" i="87" s="1"/>
  <c r="BZ494" i="87"/>
  <c r="CM494" i="87" s="1"/>
  <c r="CE494" i="87"/>
  <c r="CQ494" i="87" s="1"/>
  <c r="BJ137" i="87"/>
  <c r="BW541" i="87"/>
  <c r="BY541" i="87"/>
  <c r="CL541" i="87" s="1"/>
  <c r="BK87" i="87"/>
  <c r="BJ87" i="87"/>
  <c r="BY395" i="87"/>
  <c r="CL395" i="87" s="1"/>
  <c r="BX562" i="87"/>
  <c r="CK562" i="87" s="1"/>
  <c r="BJ325" i="87"/>
  <c r="BK317" i="87"/>
  <c r="CC345" i="87"/>
  <c r="CO345" i="87" s="1"/>
  <c r="CG345" i="87"/>
  <c r="CA345" i="87"/>
  <c r="BY345" i="87"/>
  <c r="CL345" i="87" s="1"/>
  <c r="CE367" i="87"/>
  <c r="CQ367" i="87" s="1"/>
  <c r="BZ77" i="87"/>
  <c r="CM77" i="87" s="1"/>
  <c r="CG27" i="87"/>
  <c r="CD162" i="87"/>
  <c r="CP162" i="87" s="1"/>
  <c r="CF162" i="87"/>
  <c r="CA162" i="87"/>
  <c r="CE162" i="87"/>
  <c r="CQ162" i="87" s="1"/>
  <c r="BY162" i="87"/>
  <c r="CL162" i="87" s="1"/>
  <c r="CG162" i="87"/>
  <c r="BW162" i="87"/>
  <c r="CF80" i="87"/>
  <c r="BX80" i="87"/>
  <c r="CK80" i="87" s="1"/>
  <c r="CD80" i="87"/>
  <c r="CP80" i="87" s="1"/>
  <c r="CA80" i="87"/>
  <c r="BW80" i="87"/>
  <c r="CE80" i="87"/>
  <c r="CQ80" i="87" s="1"/>
  <c r="CG80" i="87"/>
  <c r="BY80" i="87"/>
  <c r="CL80" i="87" s="1"/>
  <c r="CF327" i="87"/>
  <c r="CC327" i="87"/>
  <c r="CO327" i="87" s="1"/>
  <c r="BW327" i="87"/>
  <c r="CD327" i="87"/>
  <c r="CP327" i="87" s="1"/>
  <c r="BZ327" i="87"/>
  <c r="CM327" i="87" s="1"/>
  <c r="BY327" i="87"/>
  <c r="CL327" i="87" s="1"/>
  <c r="CE327" i="87"/>
  <c r="CQ327" i="87" s="1"/>
  <c r="BY139" i="87"/>
  <c r="CL139" i="87" s="1"/>
  <c r="CC139" i="87"/>
  <c r="CO139" i="87" s="1"/>
  <c r="CE139" i="87"/>
  <c r="CQ139" i="87" s="1"/>
  <c r="BX139" i="87"/>
  <c r="CK139" i="87" s="1"/>
  <c r="CD139" i="87"/>
  <c r="CP139" i="87" s="1"/>
  <c r="BJ464" i="87"/>
  <c r="BY329" i="87"/>
  <c r="CL329" i="87" s="1"/>
  <c r="CD329" i="87"/>
  <c r="CP329" i="87" s="1"/>
  <c r="BZ329" i="87"/>
  <c r="CM329" i="87" s="1"/>
  <c r="CG364" i="87"/>
  <c r="CF364" i="87"/>
  <c r="CA364" i="87"/>
  <c r="BY364" i="87"/>
  <c r="CL364" i="87" s="1"/>
  <c r="CD364" i="87"/>
  <c r="CP364" i="87" s="1"/>
  <c r="BW364" i="87"/>
  <c r="DA364" i="87" s="1"/>
  <c r="BZ364" i="87"/>
  <c r="CM364" i="87" s="1"/>
  <c r="CC364" i="87"/>
  <c r="CO364" i="87" s="1"/>
  <c r="CE364" i="87"/>
  <c r="CQ364" i="87" s="1"/>
  <c r="BW187" i="87"/>
  <c r="CG187" i="87"/>
  <c r="CC151" i="87"/>
  <c r="CO151" i="87" s="1"/>
  <c r="CD151" i="87"/>
  <c r="CP151" i="87" s="1"/>
  <c r="R543" i="87"/>
  <c r="BZ534" i="87"/>
  <c r="CM534" i="87" s="1"/>
  <c r="BY534" i="87"/>
  <c r="CL534" i="87" s="1"/>
  <c r="CA577" i="87"/>
  <c r="BZ577" i="87"/>
  <c r="CM577" i="87" s="1"/>
  <c r="R498" i="87"/>
  <c r="S554" i="87"/>
  <c r="N436" i="87"/>
  <c r="M436" i="87" s="1"/>
  <c r="U436" i="87" s="1"/>
  <c r="O98" i="87"/>
  <c r="Q487" i="87"/>
  <c r="Q138" i="87"/>
  <c r="CF379" i="87"/>
  <c r="CC558" i="87"/>
  <c r="CO558" i="87" s="1"/>
  <c r="BZ99" i="87"/>
  <c r="CM99" i="87" s="1"/>
  <c r="BW99" i="87"/>
  <c r="BW263" i="87"/>
  <c r="CY263" i="87" s="1"/>
  <c r="CC440" i="87"/>
  <c r="CO440" i="87" s="1"/>
  <c r="CE126" i="87"/>
  <c r="CQ126" i="87" s="1"/>
  <c r="BZ469" i="87"/>
  <c r="CM469" i="87" s="1"/>
  <c r="BW137" i="87"/>
  <c r="DC137" i="87" s="1"/>
  <c r="BY126" i="87"/>
  <c r="CL126" i="87" s="1"/>
  <c r="CE581" i="87"/>
  <c r="CQ581" i="87" s="1"/>
  <c r="CA379" i="87"/>
  <c r="CC534" i="87"/>
  <c r="CO534" i="87" s="1"/>
  <c r="CG534" i="87"/>
  <c r="CF577" i="87"/>
  <c r="BY577" i="87"/>
  <c r="CL577" i="87" s="1"/>
  <c r="CA187" i="87"/>
  <c r="CB187" i="87" s="1"/>
  <c r="CC187" i="87"/>
  <c r="CO187" i="87" s="1"/>
  <c r="CE187" i="87"/>
  <c r="CQ187" i="87" s="1"/>
  <c r="CA101" i="87"/>
  <c r="BW101" i="87"/>
  <c r="DE101" i="87" s="1"/>
  <c r="BY568" i="87"/>
  <c r="CL568" i="87" s="1"/>
  <c r="BX568" i="87"/>
  <c r="CK568" i="87" s="1"/>
  <c r="BW725" i="87"/>
  <c r="DC725" i="87" s="1"/>
  <c r="BX151" i="87"/>
  <c r="CK151" i="87" s="1"/>
  <c r="R432" i="87"/>
  <c r="BY513" i="87"/>
  <c r="CL513" i="87" s="1"/>
  <c r="CF513" i="87"/>
  <c r="CG469" i="87"/>
  <c r="CD469" i="87"/>
  <c r="CP469" i="87" s="1"/>
  <c r="BW464" i="87"/>
  <c r="CF464" i="87"/>
  <c r="BY477" i="87"/>
  <c r="CL477" i="87" s="1"/>
  <c r="N147" i="87"/>
  <c r="M147" i="87" s="1"/>
  <c r="Q76" i="87"/>
  <c r="CD379" i="87"/>
  <c r="CP379" i="87" s="1"/>
  <c r="CE577" i="87"/>
  <c r="CQ577" i="87" s="1"/>
  <c r="BX329" i="87"/>
  <c r="CK329" i="87" s="1"/>
  <c r="CF440" i="87"/>
  <c r="CF421" i="87"/>
  <c r="BZ312" i="87"/>
  <c r="CM312" i="87" s="1"/>
  <c r="CG577" i="87"/>
  <c r="CA464" i="87"/>
  <c r="CG568" i="87"/>
  <c r="N717" i="87"/>
  <c r="M717" i="87" s="1"/>
  <c r="U717" i="87" s="1"/>
  <c r="N509" i="87"/>
  <c r="M509" i="87" s="1"/>
  <c r="U509" i="87" s="1"/>
  <c r="S332" i="87"/>
  <c r="CA508" i="87"/>
  <c r="CG104" i="87"/>
  <c r="BX558" i="87"/>
  <c r="CK558" i="87" s="1"/>
  <c r="CA348" i="87"/>
  <c r="BW32" i="87"/>
  <c r="CE198" i="87"/>
  <c r="CQ198" i="87" s="1"/>
  <c r="BZ343" i="87"/>
  <c r="CM343" i="87" s="1"/>
  <c r="BY117" i="87"/>
  <c r="CL117" i="87" s="1"/>
  <c r="BW329" i="87"/>
  <c r="CY329" i="87" s="1"/>
  <c r="CF329" i="87"/>
  <c r="BZ513" i="87"/>
  <c r="CM513" i="87" s="1"/>
  <c r="CG440" i="87"/>
  <c r="BZ332" i="87"/>
  <c r="CM332" i="87" s="1"/>
  <c r="CG587" i="87"/>
  <c r="CA421" i="87"/>
  <c r="CG393" i="87"/>
  <c r="CA137" i="87"/>
  <c r="BW370" i="87"/>
  <c r="CJ370" i="87" s="1"/>
  <c r="CF568" i="87"/>
  <c r="CD534" i="87"/>
  <c r="CP534" i="87" s="1"/>
  <c r="CD187" i="87"/>
  <c r="CP187" i="87" s="1"/>
  <c r="CF187" i="87"/>
  <c r="CA469" i="87"/>
  <c r="BW469" i="87"/>
  <c r="BW577" i="87"/>
  <c r="CF534" i="87"/>
  <c r="CF403" i="87"/>
  <c r="R380" i="87"/>
  <c r="CD114" i="87"/>
  <c r="CP114" i="87" s="1"/>
  <c r="BX440" i="87"/>
  <c r="CK440" i="87" s="1"/>
  <c r="BY101" i="87"/>
  <c r="CL101" i="87" s="1"/>
  <c r="CC481" i="87"/>
  <c r="CO481" i="87" s="1"/>
  <c r="N431" i="87"/>
  <c r="M431" i="87" s="1"/>
  <c r="U431" i="87" s="1"/>
  <c r="R370" i="87"/>
  <c r="N465" i="87"/>
  <c r="M465" i="87" s="1"/>
  <c r="R124" i="87"/>
  <c r="N266" i="87"/>
  <c r="M266" i="87" s="1"/>
  <c r="U266" i="87" s="1"/>
  <c r="O324" i="87"/>
  <c r="Q281" i="87"/>
  <c r="O280" i="87"/>
  <c r="S62" i="87"/>
  <c r="S61" i="87"/>
  <c r="CG558" i="87"/>
  <c r="CG93" i="87"/>
  <c r="CG259" i="87"/>
  <c r="BX421" i="87"/>
  <c r="CK421" i="87" s="1"/>
  <c r="BX469" i="87"/>
  <c r="CK469" i="87" s="1"/>
  <c r="CG464" i="87"/>
  <c r="BX126" i="87"/>
  <c r="CK126" i="87" s="1"/>
  <c r="CG519" i="87"/>
  <c r="CD340" i="87"/>
  <c r="CP340" i="87" s="1"/>
  <c r="N559" i="87"/>
  <c r="M559" i="87" s="1"/>
  <c r="R732" i="87"/>
  <c r="Q295" i="87"/>
  <c r="S117" i="87"/>
  <c r="CA416" i="87"/>
  <c r="BZ558" i="87"/>
  <c r="CM558" i="87" s="1"/>
  <c r="CA558" i="87"/>
  <c r="CA93" i="87"/>
  <c r="BY93" i="87"/>
  <c r="CL93" i="87" s="1"/>
  <c r="BW93" i="87"/>
  <c r="CC269" i="87"/>
  <c r="CO269" i="87" s="1"/>
  <c r="BW146" i="87"/>
  <c r="CY146" i="87" s="1"/>
  <c r="CF32" i="87"/>
  <c r="CA261" i="87"/>
  <c r="CB261" i="87" s="1"/>
  <c r="BY259" i="87"/>
  <c r="CL259" i="87" s="1"/>
  <c r="BZ117" i="87"/>
  <c r="CM117" i="87" s="1"/>
  <c r="CC329" i="87"/>
  <c r="CO329" i="87" s="1"/>
  <c r="CA329" i="87"/>
  <c r="BZ187" i="87"/>
  <c r="CM187" i="87" s="1"/>
  <c r="CA440" i="87"/>
  <c r="CB440" i="87" s="1"/>
  <c r="CD440" i="87"/>
  <c r="CP440" i="87" s="1"/>
  <c r="BW587" i="87"/>
  <c r="CG421" i="87"/>
  <c r="CC421" i="87"/>
  <c r="CO421" i="87" s="1"/>
  <c r="CE304" i="87"/>
  <c r="CQ304" i="87" s="1"/>
  <c r="CG137" i="87"/>
  <c r="CG126" i="87"/>
  <c r="BW126" i="87"/>
  <c r="CC469" i="87"/>
  <c r="CO469" i="87" s="1"/>
  <c r="BY187" i="87"/>
  <c r="CL187" i="87" s="1"/>
  <c r="CF469" i="87"/>
  <c r="CC513" i="87"/>
  <c r="CO513" i="87" s="1"/>
  <c r="BW513" i="87"/>
  <c r="BX534" i="87"/>
  <c r="CK534" i="87" s="1"/>
  <c r="BW534" i="87"/>
  <c r="BY403" i="87"/>
  <c r="CL403" i="87" s="1"/>
  <c r="CG101" i="87"/>
  <c r="CD464" i="87"/>
  <c r="CP464" i="87" s="1"/>
  <c r="BX101" i="87"/>
  <c r="CK101" i="87" s="1"/>
  <c r="BZ481" i="87"/>
  <c r="CM481" i="87" s="1"/>
  <c r="CG329" i="87"/>
  <c r="CA534" i="87"/>
  <c r="CG410" i="87"/>
  <c r="CD410" i="87"/>
  <c r="CP410" i="87" s="1"/>
  <c r="BY317" i="87"/>
  <c r="CL317" i="87" s="1"/>
  <c r="CG756" i="87"/>
  <c r="BW325" i="87"/>
  <c r="S393" i="87"/>
  <c r="BY260" i="87"/>
  <c r="CL260" i="87" s="1"/>
  <c r="N136" i="87"/>
  <c r="M136" i="87" s="1"/>
  <c r="CA738" i="87"/>
  <c r="CB738" i="87" s="1"/>
  <c r="BX97" i="87"/>
  <c r="CK97" i="87" s="1"/>
  <c r="CG265" i="87"/>
  <c r="BX524" i="87"/>
  <c r="CK524" i="87" s="1"/>
  <c r="CA418" i="87"/>
  <c r="BX166" i="87"/>
  <c r="CK166" i="87" s="1"/>
  <c r="BJ479" i="87"/>
  <c r="O108" i="87"/>
  <c r="O508" i="87"/>
  <c r="BY736" i="87"/>
  <c r="CG115" i="87"/>
  <c r="BY99" i="87"/>
  <c r="CL99" i="87" s="1"/>
  <c r="CG263" i="87"/>
  <c r="CG414" i="87"/>
  <c r="BW729" i="87"/>
  <c r="DE729" i="87" s="1"/>
  <c r="BJ80" i="87"/>
  <c r="CA73" i="87"/>
  <c r="CN73" i="87" s="1"/>
  <c r="CD252" i="87"/>
  <c r="CP252" i="87" s="1"/>
  <c r="BW563" i="87"/>
  <c r="DC563" i="87" s="1"/>
  <c r="CG247" i="87"/>
  <c r="CD532" i="87"/>
  <c r="CP532" i="87" s="1"/>
  <c r="CD758" i="87"/>
  <c r="CD248" i="87"/>
  <c r="CP248" i="87" s="1"/>
  <c r="CD249" i="87"/>
  <c r="CP249" i="87" s="1"/>
  <c r="CD250" i="87"/>
  <c r="CP250" i="87" s="1"/>
  <c r="CF343" i="87"/>
  <c r="BW343" i="87"/>
  <c r="CJ343" i="87" s="1"/>
  <c r="CG343" i="87"/>
  <c r="CE343" i="87"/>
  <c r="CQ343" i="87" s="1"/>
  <c r="BZ83" i="87"/>
  <c r="CM83" i="87" s="1"/>
  <c r="BY53" i="87"/>
  <c r="CL53" i="87" s="1"/>
  <c r="BW581" i="87"/>
  <c r="BZ360" i="87"/>
  <c r="CM360" i="87" s="1"/>
  <c r="CD332" i="87"/>
  <c r="CP332" i="87" s="1"/>
  <c r="CE332" i="87"/>
  <c r="CQ332" i="87" s="1"/>
  <c r="CC370" i="87"/>
  <c r="CO370" i="87" s="1"/>
  <c r="S183" i="87"/>
  <c r="R506" i="87"/>
  <c r="S490" i="87"/>
  <c r="S502" i="87"/>
  <c r="CA160" i="87"/>
  <c r="CG55" i="87"/>
  <c r="BW55" i="87"/>
  <c r="CY55" i="87" s="1"/>
  <c r="BX183" i="87"/>
  <c r="CK183" i="87" s="1"/>
  <c r="CF183" i="87"/>
  <c r="CA183" i="87"/>
  <c r="BW149" i="87"/>
  <c r="CY149" i="87" s="1"/>
  <c r="CF149" i="87"/>
  <c r="CE280" i="87"/>
  <c r="CQ280" i="87" s="1"/>
  <c r="CE278" i="87"/>
  <c r="CQ278" i="87" s="1"/>
  <c r="BJ77" i="87"/>
  <c r="BX87" i="87"/>
  <c r="CK87" i="87" s="1"/>
  <c r="CA87" i="87"/>
  <c r="CD87" i="87"/>
  <c r="CP87" i="87" s="1"/>
  <c r="BY348" i="87"/>
  <c r="CL348" i="87" s="1"/>
  <c r="BZ348" i="87"/>
  <c r="CM348" i="87" s="1"/>
  <c r="CA289" i="87"/>
  <c r="CF289" i="87"/>
  <c r="CA82" i="87"/>
  <c r="CG32" i="87"/>
  <c r="BW317" i="87"/>
  <c r="DC317" i="87" s="1"/>
  <c r="CD312" i="87"/>
  <c r="CP312" i="87" s="1"/>
  <c r="BX577" i="87"/>
  <c r="CK577" i="87" s="1"/>
  <c r="BX187" i="87"/>
  <c r="CK187" i="87" s="1"/>
  <c r="BW568" i="87"/>
  <c r="CG486" i="87"/>
  <c r="CC494" i="87"/>
  <c r="CO494" i="87" s="1"/>
  <c r="BY301" i="87"/>
  <c r="CL301" i="87" s="1"/>
  <c r="BK325" i="87"/>
  <c r="BX364" i="87"/>
  <c r="CK364" i="87" s="1"/>
  <c r="CD315" i="87"/>
  <c r="CP315" i="87" s="1"/>
  <c r="CA372" i="87"/>
  <c r="CB372" i="87" s="1"/>
  <c r="BW367" i="87"/>
  <c r="BX162" i="87"/>
  <c r="CK162" i="87" s="1"/>
  <c r="CC80" i="87"/>
  <c r="CO80" i="87" s="1"/>
  <c r="CG327" i="87"/>
  <c r="BW379" i="87"/>
  <c r="CW379" i="87" s="1"/>
  <c r="BZ379" i="87"/>
  <c r="CM379" i="87" s="1"/>
  <c r="BY379" i="87"/>
  <c r="CL379" i="87" s="1"/>
  <c r="CE379" i="87"/>
  <c r="CQ379" i="87" s="1"/>
  <c r="CD149" i="87"/>
  <c r="CP149" i="87" s="1"/>
  <c r="CE149" i="87"/>
  <c r="CQ149" i="87" s="1"/>
  <c r="CG149" i="87"/>
  <c r="CD391" i="87"/>
  <c r="CP391" i="87" s="1"/>
  <c r="CF391" i="87"/>
  <c r="BY343" i="87"/>
  <c r="CL343" i="87" s="1"/>
  <c r="CA343" i="87"/>
  <c r="CC343" i="87"/>
  <c r="CO343" i="87" s="1"/>
  <c r="BY83" i="87"/>
  <c r="CL83" i="87" s="1"/>
  <c r="BW83" i="87"/>
  <c r="CF53" i="87"/>
  <c r="BX53" i="87"/>
  <c r="CK53" i="87" s="1"/>
  <c r="BZ53" i="87"/>
  <c r="CM53" i="87" s="1"/>
  <c r="BX581" i="87"/>
  <c r="CK581" i="87" s="1"/>
  <c r="CD581" i="87"/>
  <c r="CP581" i="87" s="1"/>
  <c r="CG581" i="87"/>
  <c r="CF581" i="87"/>
  <c r="CD360" i="87"/>
  <c r="CP360" i="87" s="1"/>
  <c r="CG332" i="87"/>
  <c r="CF332" i="87"/>
  <c r="CA332" i="87"/>
  <c r="CN332" i="87" s="1"/>
  <c r="BY332" i="87"/>
  <c r="CL332" i="87" s="1"/>
  <c r="BY137" i="87"/>
  <c r="CL137" i="87" s="1"/>
  <c r="BX137" i="87"/>
  <c r="CK137" i="87" s="1"/>
  <c r="CC137" i="87"/>
  <c r="CO137" i="87" s="1"/>
  <c r="CF137" i="87"/>
  <c r="BZ137" i="87"/>
  <c r="CM137" i="87" s="1"/>
  <c r="CA370" i="87"/>
  <c r="CD370" i="87"/>
  <c r="CP370" i="87" s="1"/>
  <c r="CE370" i="87"/>
  <c r="CQ370" i="87" s="1"/>
  <c r="CF370" i="87"/>
  <c r="BZ370" i="87"/>
  <c r="CM370" i="87" s="1"/>
  <c r="BW304" i="87"/>
  <c r="BZ304" i="87"/>
  <c r="CM304" i="87" s="1"/>
  <c r="BK547" i="87"/>
  <c r="CC289" i="87"/>
  <c r="CO289" i="87" s="1"/>
  <c r="CD289" i="87"/>
  <c r="CP289" i="87" s="1"/>
  <c r="BX289" i="87"/>
  <c r="CK289" i="87" s="1"/>
  <c r="BZ289" i="87"/>
  <c r="CM289" i="87" s="1"/>
  <c r="BY289" i="87"/>
  <c r="CL289" i="87" s="1"/>
  <c r="CG289" i="87"/>
  <c r="CG82" i="87"/>
  <c r="BX82" i="87"/>
  <c r="CK82" i="87" s="1"/>
  <c r="CF49" i="87"/>
  <c r="CA49" i="87"/>
  <c r="BW280" i="87"/>
  <c r="CW280" i="87" s="1"/>
  <c r="CA280" i="87"/>
  <c r="BX278" i="87"/>
  <c r="CK278" i="87" s="1"/>
  <c r="CG278" i="87"/>
  <c r="CC278" i="87"/>
  <c r="CO278" i="87" s="1"/>
  <c r="BY278" i="87"/>
  <c r="CL278" i="87" s="1"/>
  <c r="CD278" i="87"/>
  <c r="CP278" i="87" s="1"/>
  <c r="BZ278" i="87"/>
  <c r="CM278" i="87" s="1"/>
  <c r="BX349" i="87"/>
  <c r="CK349" i="87" s="1"/>
  <c r="CF349" i="87"/>
  <c r="CG349" i="87"/>
  <c r="BZ349" i="87"/>
  <c r="CM349" i="87" s="1"/>
  <c r="BW349" i="87"/>
  <c r="DC349" i="87" s="1"/>
  <c r="CC349" i="87"/>
  <c r="CO349" i="87" s="1"/>
  <c r="BY33" i="87"/>
  <c r="CL33" i="87" s="1"/>
  <c r="CA33" i="87"/>
  <c r="CF33" i="87"/>
  <c r="BZ33" i="87"/>
  <c r="CM33" i="87" s="1"/>
  <c r="CG33" i="87"/>
  <c r="BW33" i="87"/>
  <c r="DE33" i="87" s="1"/>
  <c r="CG389" i="87"/>
  <c r="CF389" i="87"/>
  <c r="BY389" i="87"/>
  <c r="CL389" i="87" s="1"/>
  <c r="BX389" i="87"/>
  <c r="CK389" i="87" s="1"/>
  <c r="CA389" i="87"/>
  <c r="CB389" i="87" s="1"/>
  <c r="CE294" i="87"/>
  <c r="CQ294" i="87" s="1"/>
  <c r="BZ294" i="87"/>
  <c r="CM294" i="87" s="1"/>
  <c r="CF294" i="87"/>
  <c r="BY360" i="87"/>
  <c r="CL360" i="87" s="1"/>
  <c r="CD343" i="87"/>
  <c r="CP343" i="87" s="1"/>
  <c r="CC149" i="87"/>
  <c r="CO149" i="87" s="1"/>
  <c r="BB88" i="87"/>
  <c r="BS358" i="87"/>
  <c r="BJ393" i="87"/>
  <c r="BJ345" i="87"/>
  <c r="BK345" i="87"/>
  <c r="BB110" i="87"/>
  <c r="BM110" i="87" s="1"/>
  <c r="BJ554" i="87"/>
  <c r="BX375" i="87"/>
  <c r="CK375" i="87" s="1"/>
  <c r="BK483" i="87"/>
  <c r="CA410" i="87"/>
  <c r="CG317" i="87"/>
  <c r="BY312" i="87"/>
  <c r="CL312" i="87" s="1"/>
  <c r="CD53" i="87"/>
  <c r="CP53" i="87" s="1"/>
  <c r="CA53" i="87"/>
  <c r="R358" i="87"/>
  <c r="R327" i="87"/>
  <c r="R81" i="87"/>
  <c r="CA312" i="87"/>
  <c r="CC312" i="87"/>
  <c r="CO312" i="87" s="1"/>
  <c r="BX370" i="87"/>
  <c r="CK370" i="87" s="1"/>
  <c r="CG370" i="87"/>
  <c r="BY198" i="87"/>
  <c r="CL198" i="87" s="1"/>
  <c r="CA198" i="87"/>
  <c r="R558" i="87"/>
  <c r="N268" i="87"/>
  <c r="M268" i="87" s="1"/>
  <c r="U268" i="87" s="1"/>
  <c r="N328" i="87"/>
  <c r="M328" i="87" s="1"/>
  <c r="U328" i="87" s="1"/>
  <c r="S42" i="87"/>
  <c r="S460" i="87"/>
  <c r="S114" i="87"/>
  <c r="S476" i="87"/>
  <c r="S370" i="87"/>
  <c r="R82" i="87"/>
  <c r="N347" i="87"/>
  <c r="M347" i="87" s="1"/>
  <c r="U347" i="87" s="1"/>
  <c r="R334" i="87"/>
  <c r="R285" i="87"/>
  <c r="R360" i="87"/>
  <c r="N81" i="87"/>
  <c r="M81" i="87" s="1"/>
  <c r="U81" i="87" s="1"/>
  <c r="R77" i="87"/>
  <c r="R263" i="87"/>
  <c r="R11" i="87"/>
  <c r="S321" i="87"/>
  <c r="N152" i="87"/>
  <c r="M152" i="87" s="1"/>
  <c r="U152" i="87" s="1"/>
  <c r="S355" i="87"/>
  <c r="R139" i="87"/>
  <c r="BJ53" i="87"/>
  <c r="S427" i="87"/>
  <c r="BJ469" i="87"/>
  <c r="BT719" i="87"/>
  <c r="BB40" i="87"/>
  <c r="BM40" i="87" s="1"/>
  <c r="Q96" i="87"/>
  <c r="R681" i="87"/>
  <c r="S306" i="87"/>
  <c r="BB150" i="87"/>
  <c r="R128" i="87"/>
  <c r="BK427" i="87"/>
  <c r="BJ198" i="87"/>
  <c r="N468" i="87"/>
  <c r="M468" i="87" s="1"/>
  <c r="R332" i="87"/>
  <c r="R403" i="87"/>
  <c r="Q282" i="87"/>
  <c r="S343" i="87"/>
  <c r="O255" i="87"/>
  <c r="S193" i="87"/>
  <c r="R37" i="87"/>
  <c r="S478" i="87"/>
  <c r="S469" i="87"/>
  <c r="N353" i="87"/>
  <c r="M353" i="87" s="1"/>
  <c r="CE519" i="87"/>
  <c r="CQ519" i="87" s="1"/>
  <c r="CE552" i="87"/>
  <c r="CQ552" i="87" s="1"/>
  <c r="BY552" i="87"/>
  <c r="CL552" i="87" s="1"/>
  <c r="N291" i="87"/>
  <c r="M291" i="87" s="1"/>
  <c r="N129" i="87"/>
  <c r="M129" i="87" s="1"/>
  <c r="R457" i="87"/>
  <c r="M457" i="87" s="1"/>
  <c r="U457" i="87" s="1"/>
  <c r="R481" i="87"/>
  <c r="N361" i="87"/>
  <c r="M361" i="87" s="1"/>
  <c r="N385" i="87"/>
  <c r="M385" i="87" s="1"/>
  <c r="R440" i="87"/>
  <c r="S282" i="87"/>
  <c r="S435" i="87"/>
  <c r="O81" i="87"/>
  <c r="R458" i="87"/>
  <c r="S340" i="87"/>
  <c r="R198" i="87"/>
  <c r="S547" i="87"/>
  <c r="N376" i="87"/>
  <c r="M376" i="87" s="1"/>
  <c r="U376" i="87" s="1"/>
  <c r="R101" i="87"/>
  <c r="BJ416" i="87"/>
  <c r="O258" i="87"/>
  <c r="S319" i="87"/>
  <c r="N17" i="87"/>
  <c r="M17" i="87" s="1"/>
  <c r="N688" i="87"/>
  <c r="M688" i="87" s="1"/>
  <c r="U688" i="87" s="1"/>
  <c r="N691" i="87"/>
  <c r="M691" i="87" s="1"/>
  <c r="U691" i="87" s="1"/>
  <c r="R319" i="87"/>
  <c r="R343" i="87"/>
  <c r="R111" i="87"/>
  <c r="S323" i="87"/>
  <c r="S432" i="87"/>
  <c r="N689" i="87"/>
  <c r="M689" i="87" s="1"/>
  <c r="U689" i="87" s="1"/>
  <c r="BW525" i="87"/>
  <c r="CA525" i="87"/>
  <c r="CB525" i="87" s="1"/>
  <c r="BY525" i="87"/>
  <c r="CL525" i="87" s="1"/>
  <c r="BW479" i="87"/>
  <c r="DC479" i="87" s="1"/>
  <c r="CC525" i="87"/>
  <c r="CO525" i="87" s="1"/>
  <c r="S189" i="87"/>
  <c r="BK435" i="87"/>
  <c r="BJ162" i="87"/>
  <c r="BK424" i="87"/>
  <c r="BK426" i="87"/>
  <c r="BY554" i="87"/>
  <c r="CL554" i="87" s="1"/>
  <c r="BZ519" i="87"/>
  <c r="CM519" i="87" s="1"/>
  <c r="BJ120" i="87"/>
  <c r="BJ119" i="87"/>
  <c r="BD358" i="87"/>
  <c r="BO358" i="87" s="1"/>
  <c r="BK738" i="87"/>
  <c r="BR357" i="87"/>
  <c r="CF525" i="87"/>
  <c r="BK254" i="87"/>
  <c r="CG525" i="87"/>
  <c r="BJ250" i="87"/>
  <c r="BJ96" i="87"/>
  <c r="BJ756" i="87"/>
  <c r="AB11" i="87"/>
  <c r="BK187" i="87"/>
  <c r="BJ166" i="87"/>
  <c r="BJ349" i="87"/>
  <c r="BJ395" i="87"/>
  <c r="R312" i="87"/>
  <c r="BY391" i="87"/>
  <c r="CL391" i="87" s="1"/>
  <c r="CA391" i="87"/>
  <c r="CB391" i="87" s="1"/>
  <c r="CC391" i="87"/>
  <c r="CO391" i="87" s="1"/>
  <c r="BK75" i="87"/>
  <c r="CF107" i="87"/>
  <c r="CD107" i="87"/>
  <c r="CP107" i="87" s="1"/>
  <c r="CG107" i="87"/>
  <c r="CA587" i="87"/>
  <c r="BY587" i="87"/>
  <c r="CL587" i="87" s="1"/>
  <c r="CC587" i="87"/>
  <c r="CO587" i="87" s="1"/>
  <c r="BX477" i="87"/>
  <c r="CK477" i="87" s="1"/>
  <c r="CA153" i="87"/>
  <c r="CB153" i="87" s="1"/>
  <c r="CG153" i="87"/>
  <c r="CF153" i="87"/>
  <c r="BF101" i="87"/>
  <c r="BF102" i="87"/>
  <c r="BB152" i="87"/>
  <c r="BM291" i="87"/>
  <c r="BY750" i="87"/>
  <c r="CF750" i="87"/>
  <c r="CG563" i="87"/>
  <c r="CA563" i="87"/>
  <c r="BX563" i="87"/>
  <c r="CK563" i="87" s="1"/>
  <c r="BZ563" i="87"/>
  <c r="CM563" i="87" s="1"/>
  <c r="CE563" i="87"/>
  <c r="CQ563" i="87" s="1"/>
  <c r="CF563" i="87"/>
  <c r="BY563" i="87"/>
  <c r="CL563" i="87" s="1"/>
  <c r="CD563" i="87"/>
  <c r="CP563" i="87" s="1"/>
  <c r="CF564" i="87"/>
  <c r="CA564" i="87"/>
  <c r="CD564" i="87"/>
  <c r="CP564" i="87" s="1"/>
  <c r="BX564" i="87"/>
  <c r="CK564" i="87" s="1"/>
  <c r="CE564" i="87"/>
  <c r="CQ564" i="87" s="1"/>
  <c r="BY564" i="87"/>
  <c r="CL564" i="87" s="1"/>
  <c r="CG564" i="87"/>
  <c r="BZ564" i="87"/>
  <c r="CM564" i="87" s="1"/>
  <c r="CD241" i="87"/>
  <c r="CP241" i="87" s="1"/>
  <c r="CG241" i="87"/>
  <c r="CE241" i="87"/>
  <c r="CQ241" i="87" s="1"/>
  <c r="CD242" i="87"/>
  <c r="CP242" i="87" s="1"/>
  <c r="CF242" i="87"/>
  <c r="CE242" i="87"/>
  <c r="CQ242" i="87" s="1"/>
  <c r="CC242" i="87"/>
  <c r="CO242" i="87" s="1"/>
  <c r="CC243" i="87"/>
  <c r="CO243" i="87" s="1"/>
  <c r="CD243" i="87"/>
  <c r="CP243" i="87" s="1"/>
  <c r="CA243" i="87"/>
  <c r="CG243" i="87"/>
  <c r="BX243" i="87"/>
  <c r="CK243" i="87" s="1"/>
  <c r="BB227" i="87"/>
  <c r="BJ241" i="87"/>
  <c r="BY243" i="87"/>
  <c r="CL243" i="87" s="1"/>
  <c r="BW242" i="87"/>
  <c r="DE242" i="87" s="1"/>
  <c r="BX149" i="87"/>
  <c r="CK149" i="87" s="1"/>
  <c r="CA149" i="87"/>
  <c r="BZ149" i="87"/>
  <c r="CM149" i="87" s="1"/>
  <c r="BJ481" i="87"/>
  <c r="CA107" i="87"/>
  <c r="CB107" i="87" s="1"/>
  <c r="BX411" i="87"/>
  <c r="CK411" i="87" s="1"/>
  <c r="BX403" i="87"/>
  <c r="CK403" i="87" s="1"/>
  <c r="CG403" i="87"/>
  <c r="R357" i="87"/>
  <c r="BW117" i="87"/>
  <c r="CJ117" i="87" s="1"/>
  <c r="CG117" i="87"/>
  <c r="CF280" i="87"/>
  <c r="BY280" i="87"/>
  <c r="CL280" i="87" s="1"/>
  <c r="CG312" i="87"/>
  <c r="BW312" i="87"/>
  <c r="BX332" i="87"/>
  <c r="CK332" i="87" s="1"/>
  <c r="CC332" i="87"/>
  <c r="CO332" i="87" s="1"/>
  <c r="R88" i="87"/>
  <c r="CC280" i="87"/>
  <c r="CO280" i="87" s="1"/>
  <c r="BX99" i="87"/>
  <c r="CK99" i="87" s="1"/>
  <c r="CA32" i="87"/>
  <c r="CG280" i="87"/>
  <c r="BX117" i="87"/>
  <c r="CK117" i="87" s="1"/>
  <c r="BX32" i="87"/>
  <c r="CK32" i="87" s="1"/>
  <c r="BX119" i="87"/>
  <c r="CK119" i="87" s="1"/>
  <c r="BJ348" i="87"/>
  <c r="R87" i="87"/>
  <c r="N368" i="87"/>
  <c r="M368" i="87" s="1"/>
  <c r="N316" i="87"/>
  <c r="M316" i="87" s="1"/>
  <c r="U316" i="87" s="1"/>
  <c r="S122" i="87"/>
  <c r="Q268" i="87"/>
  <c r="R166" i="87"/>
  <c r="BK263" i="87"/>
  <c r="N525" i="87"/>
  <c r="M525" i="87" s="1"/>
  <c r="N404" i="87"/>
  <c r="M404" i="87" s="1"/>
  <c r="Q280" i="87"/>
  <c r="BK124" i="87"/>
  <c r="R154" i="87"/>
  <c r="R329" i="87"/>
  <c r="N279" i="87"/>
  <c r="M279" i="87" s="1"/>
  <c r="R331" i="87"/>
  <c r="N127" i="87"/>
  <c r="M127" i="87" s="1"/>
  <c r="CG87" i="87"/>
  <c r="CD494" i="87"/>
  <c r="CP494" i="87" s="1"/>
  <c r="S286" i="87"/>
  <c r="BJ544" i="87"/>
  <c r="BJ741" i="87"/>
  <c r="BY183" i="87"/>
  <c r="CL183" i="87" s="1"/>
  <c r="CG183" i="87"/>
  <c r="CF317" i="87"/>
  <c r="CA317" i="87"/>
  <c r="BY45" i="87"/>
  <c r="CL45" i="87" s="1"/>
  <c r="CG45" i="87"/>
  <c r="BX360" i="87"/>
  <c r="CK360" i="87" s="1"/>
  <c r="BJ477" i="87"/>
  <c r="O96" i="87"/>
  <c r="O684" i="87"/>
  <c r="N427" i="87"/>
  <c r="M427" i="87" s="1"/>
  <c r="U427" i="87" s="1"/>
  <c r="BK528" i="87"/>
  <c r="BK162" i="87"/>
  <c r="R350" i="87"/>
  <c r="R279" i="87"/>
  <c r="N422" i="87"/>
  <c r="M422" i="87" s="1"/>
  <c r="U422" i="87" s="1"/>
  <c r="R443" i="87"/>
  <c r="CA581" i="87"/>
  <c r="CB581" i="87" s="1"/>
  <c r="BZ568" i="87"/>
  <c r="CM568" i="87" s="1"/>
  <c r="CD568" i="87"/>
  <c r="CP568" i="87" s="1"/>
  <c r="S48" i="87"/>
  <c r="R119" i="87"/>
  <c r="S465" i="87"/>
  <c r="S124" i="87"/>
  <c r="S192" i="87"/>
  <c r="S375" i="87"/>
  <c r="S486" i="87"/>
  <c r="CD414" i="87"/>
  <c r="CP414" i="87" s="1"/>
  <c r="CG340" i="87"/>
  <c r="BX340" i="87"/>
  <c r="CK340" i="87" s="1"/>
  <c r="R114" i="87"/>
  <c r="N154" i="87"/>
  <c r="M154" i="87" s="1"/>
  <c r="O328" i="87"/>
  <c r="CC393" i="87"/>
  <c r="CO393" i="87" s="1"/>
  <c r="BW393" i="87"/>
  <c r="N683" i="87"/>
  <c r="M683" i="87" s="1"/>
  <c r="U683" i="87" s="1"/>
  <c r="R435" i="87"/>
  <c r="R133" i="87"/>
  <c r="R462" i="87"/>
  <c r="N365" i="87"/>
  <c r="M365" i="87" s="1"/>
  <c r="U365" i="87" s="1"/>
  <c r="Q333" i="87"/>
  <c r="Q328" i="87"/>
  <c r="S269" i="87"/>
  <c r="S481" i="87"/>
  <c r="BY581" i="87"/>
  <c r="CL581" i="87" s="1"/>
  <c r="CA568" i="87"/>
  <c r="CA301" i="87"/>
  <c r="S356" i="87"/>
  <c r="S433" i="87"/>
  <c r="S472" i="87"/>
  <c r="BJ411" i="87"/>
  <c r="BK264" i="87"/>
  <c r="BK736" i="87"/>
  <c r="BK340" i="87"/>
  <c r="BK429" i="87"/>
  <c r="Q394" i="87"/>
  <c r="BK544" i="87"/>
  <c r="BJ115" i="87"/>
  <c r="BK160" i="87"/>
  <c r="BK329" i="87"/>
  <c r="CF82" i="87"/>
  <c r="BW82" i="87"/>
  <c r="DA82" i="87" s="1"/>
  <c r="BK469" i="87"/>
  <c r="BW53" i="87"/>
  <c r="CC53" i="87"/>
  <c r="CO53" i="87" s="1"/>
  <c r="BX315" i="87"/>
  <c r="CK315" i="87" s="1"/>
  <c r="BK153" i="87"/>
  <c r="CF315" i="87"/>
  <c r="BK477" i="87"/>
  <c r="CA340" i="87"/>
  <c r="CF340" i="87"/>
  <c r="BY340" i="87"/>
  <c r="CL340" i="87" s="1"/>
  <c r="CC340" i="87"/>
  <c r="CO340" i="87" s="1"/>
  <c r="BZ340" i="87"/>
  <c r="CM340" i="87" s="1"/>
  <c r="Q350" i="87"/>
  <c r="CF486" i="87"/>
  <c r="BW486" i="87"/>
  <c r="BY486" i="87"/>
  <c r="CL486" i="87" s="1"/>
  <c r="CG301" i="87"/>
  <c r="S458" i="87"/>
  <c r="AU357" i="87"/>
  <c r="BI357" i="87" s="1"/>
  <c r="BT357" i="87" s="1"/>
  <c r="BL357" i="87"/>
  <c r="BK568" i="87"/>
  <c r="CD418" i="87"/>
  <c r="CP418" i="87" s="1"/>
  <c r="BY303" i="87"/>
  <c r="CL303" i="87" s="1"/>
  <c r="CC301" i="87"/>
  <c r="CO301" i="87" s="1"/>
  <c r="BW340" i="87"/>
  <c r="BW139" i="87"/>
  <c r="CG139" i="87"/>
  <c r="BJ265" i="87"/>
  <c r="BJ498" i="87"/>
  <c r="BK266" i="87"/>
  <c r="BJ323" i="87"/>
  <c r="BJ261" i="87"/>
  <c r="BR358" i="87"/>
  <c r="BX486" i="87"/>
  <c r="CK486" i="87" s="1"/>
  <c r="CD486" i="87"/>
  <c r="CP486" i="87" s="1"/>
  <c r="CC486" i="87"/>
  <c r="CO486" i="87" s="1"/>
  <c r="BZ486" i="87"/>
  <c r="CM486" i="87" s="1"/>
  <c r="CA486" i="87"/>
  <c r="BK148" i="87"/>
  <c r="BJ552" i="87"/>
  <c r="N344" i="87"/>
  <c r="M344" i="87" s="1"/>
  <c r="U344" i="87" s="1"/>
  <c r="R483" i="87"/>
  <c r="N270" i="87"/>
  <c r="M270" i="87" s="1"/>
  <c r="U270" i="87" s="1"/>
  <c r="R110" i="87"/>
  <c r="CD519" i="87"/>
  <c r="CP519" i="87" s="1"/>
  <c r="CA304" i="87"/>
  <c r="BX304" i="87"/>
  <c r="CK304" i="87" s="1"/>
  <c r="BK430" i="87"/>
  <c r="CE479" i="87"/>
  <c r="CQ479" i="87" s="1"/>
  <c r="BJ471" i="87"/>
  <c r="CF519" i="87"/>
  <c r="BW519" i="87"/>
  <c r="CY519" i="87" s="1"/>
  <c r="CC519" i="87"/>
  <c r="CO519" i="87" s="1"/>
  <c r="BX519" i="87"/>
  <c r="CK519" i="87" s="1"/>
  <c r="BY519" i="87"/>
  <c r="CL519" i="87" s="1"/>
  <c r="CA519" i="87"/>
  <c r="BY479" i="87"/>
  <c r="CL479" i="87" s="1"/>
  <c r="CG494" i="87"/>
  <c r="BY494" i="87"/>
  <c r="CL494" i="87" s="1"/>
  <c r="BW494" i="87"/>
  <c r="DA494" i="87" s="1"/>
  <c r="BX494" i="87"/>
  <c r="CK494" i="87" s="1"/>
  <c r="CA494" i="87"/>
  <c r="CF494" i="87"/>
  <c r="R286" i="87"/>
  <c r="O161" i="87"/>
  <c r="N356" i="87"/>
  <c r="M356" i="87" s="1"/>
  <c r="U356" i="87" s="1"/>
  <c r="S483" i="87"/>
  <c r="R486" i="87"/>
  <c r="S400" i="87"/>
  <c r="S126" i="87"/>
  <c r="BJ737" i="87"/>
  <c r="BK261" i="87"/>
  <c r="BX294" i="87"/>
  <c r="CK294" i="87" s="1"/>
  <c r="CC294" i="87"/>
  <c r="CO294" i="87" s="1"/>
  <c r="R122" i="87"/>
  <c r="R321" i="87"/>
  <c r="R367" i="87"/>
  <c r="R68" i="87"/>
  <c r="Q255" i="87"/>
  <c r="N692" i="87"/>
  <c r="M692" i="87" s="1"/>
  <c r="U692" i="87" s="1"/>
  <c r="CD294" i="87"/>
  <c r="CP294" i="87" s="1"/>
  <c r="BK360" i="87"/>
  <c r="BK322" i="87"/>
  <c r="CG552" i="87"/>
  <c r="CF552" i="87"/>
  <c r="CD552" i="87"/>
  <c r="CP552" i="87" s="1"/>
  <c r="R400" i="87"/>
  <c r="Q81" i="87"/>
  <c r="R478" i="87"/>
  <c r="N477" i="87"/>
  <c r="M477" i="87" s="1"/>
  <c r="U477" i="87" s="1"/>
  <c r="O295" i="87"/>
  <c r="S327" i="87"/>
  <c r="S284" i="87"/>
  <c r="N99" i="87"/>
  <c r="M99" i="87" s="1"/>
  <c r="U99" i="87" s="1"/>
  <c r="S194" i="87"/>
  <c r="BN719" i="87"/>
  <c r="BJ519" i="87"/>
  <c r="BP110" i="87"/>
  <c r="BB224" i="87"/>
  <c r="CA96" i="87"/>
  <c r="CB96" i="87" s="1"/>
  <c r="BK563" i="87"/>
  <c r="BK564" i="87"/>
  <c r="BB218" i="87"/>
  <c r="CC508" i="87"/>
  <c r="CO508" i="87" s="1"/>
  <c r="CD508" i="87"/>
  <c r="CP508" i="87" s="1"/>
  <c r="CF508" i="87"/>
  <c r="CG508" i="87"/>
  <c r="BY508" i="87"/>
  <c r="CL508" i="87" s="1"/>
  <c r="BX241" i="87"/>
  <c r="CK241" i="87" s="1"/>
  <c r="CF241" i="87"/>
  <c r="CD750" i="87"/>
  <c r="BW241" i="87"/>
  <c r="CY241" i="87" s="1"/>
  <c r="BY241" i="87"/>
  <c r="CL241" i="87" s="1"/>
  <c r="BZ241" i="87"/>
  <c r="CM241" i="87" s="1"/>
  <c r="BZ750" i="87"/>
  <c r="CA241" i="87"/>
  <c r="CC241" i="87"/>
  <c r="CO241" i="87" s="1"/>
  <c r="BW750" i="87"/>
  <c r="BJ130" i="87"/>
  <c r="BK389" i="87"/>
  <c r="BK539" i="87"/>
  <c r="BJ534" i="87"/>
  <c r="BK268" i="87"/>
  <c r="BK362" i="87"/>
  <c r="BK431" i="87"/>
  <c r="BK346" i="87"/>
  <c r="BK417" i="87"/>
  <c r="BK403" i="87"/>
  <c r="BJ126" i="87"/>
  <c r="BN358" i="87"/>
  <c r="BN711" i="87"/>
  <c r="R301" i="87"/>
  <c r="R426" i="87"/>
  <c r="R372" i="87"/>
  <c r="O306" i="87"/>
  <c r="R434" i="87"/>
  <c r="R284" i="87"/>
  <c r="R346" i="87"/>
  <c r="R476" i="87"/>
  <c r="BX327" i="87"/>
  <c r="CK327" i="87" s="1"/>
  <c r="CA327" i="87"/>
  <c r="CB327" i="87" s="1"/>
  <c r="BX372" i="87"/>
  <c r="CK372" i="87" s="1"/>
  <c r="CF372" i="87"/>
  <c r="R362" i="87"/>
  <c r="O685" i="87"/>
  <c r="N295" i="87"/>
  <c r="M295" i="87" s="1"/>
  <c r="U295" i="87" s="1"/>
  <c r="O275" i="87"/>
  <c r="R399" i="87"/>
  <c r="O538" i="87"/>
  <c r="BB39" i="87"/>
  <c r="BM39" i="87" s="1"/>
  <c r="BY725" i="87"/>
  <c r="CE725" i="87"/>
  <c r="CA725" i="87"/>
  <c r="CB725" i="87" s="1"/>
  <c r="BW151" i="87"/>
  <c r="CJ151" i="87" s="1"/>
  <c r="CG151" i="87"/>
  <c r="BN713" i="87"/>
  <c r="R117" i="87"/>
  <c r="R364" i="87"/>
  <c r="N258" i="87"/>
  <c r="M258" i="87" s="1"/>
  <c r="U258" i="87" s="1"/>
  <c r="O76" i="87"/>
  <c r="BJ560" i="87"/>
  <c r="BJ346" i="87"/>
  <c r="BF103" i="87"/>
  <c r="CA393" i="87"/>
  <c r="BX393" i="87"/>
  <c r="CK393" i="87" s="1"/>
  <c r="BK498" i="87"/>
  <c r="CF725" i="87"/>
  <c r="CD75" i="87"/>
  <c r="CP75" i="87" s="1"/>
  <c r="R430" i="87"/>
  <c r="R160" i="87"/>
  <c r="O468" i="87"/>
  <c r="O368" i="87"/>
  <c r="N394" i="87"/>
  <c r="M394" i="87" s="1"/>
  <c r="CD372" i="87"/>
  <c r="CP372" i="87" s="1"/>
  <c r="BY304" i="87"/>
  <c r="CL304" i="87" s="1"/>
  <c r="BJ257" i="87"/>
  <c r="BY416" i="87"/>
  <c r="CL416" i="87" s="1"/>
  <c r="Q279" i="87"/>
  <c r="S352" i="87"/>
  <c r="BY372" i="87"/>
  <c r="CL372" i="87" s="1"/>
  <c r="CC372" i="87"/>
  <c r="CO372" i="87" s="1"/>
  <c r="BW372" i="87"/>
  <c r="CW372" i="87" s="1"/>
  <c r="CA498" i="87"/>
  <c r="CN498" i="87" s="1"/>
  <c r="CE498" i="87"/>
  <c r="CQ498" i="87" s="1"/>
  <c r="BK370" i="87"/>
  <c r="R349" i="87"/>
  <c r="R116" i="87"/>
  <c r="R524" i="87"/>
  <c r="S479" i="87"/>
  <c r="CF304" i="87"/>
  <c r="CD304" i="87"/>
  <c r="CP304" i="87" s="1"/>
  <c r="CD531" i="87"/>
  <c r="CP531" i="87" s="1"/>
  <c r="CF531" i="87"/>
  <c r="BY531" i="87"/>
  <c r="CL531" i="87" s="1"/>
  <c r="BJ524" i="87"/>
  <c r="R460" i="87"/>
  <c r="R467" i="87"/>
  <c r="R143" i="87"/>
  <c r="R474" i="87"/>
  <c r="R466" i="87"/>
  <c r="Q468" i="87"/>
  <c r="R253" i="87"/>
  <c r="Q353" i="87"/>
  <c r="N39" i="87"/>
  <c r="M39" i="87" s="1"/>
  <c r="U39" i="87" s="1"/>
  <c r="N687" i="87"/>
  <c r="M687" i="87" s="1"/>
  <c r="U687" i="87" s="1"/>
  <c r="R537" i="87"/>
  <c r="Q347" i="87"/>
  <c r="Q100" i="87"/>
  <c r="BJ389" i="87"/>
  <c r="BY315" i="87"/>
  <c r="CL315" i="87" s="1"/>
  <c r="BW315" i="87"/>
  <c r="CA560" i="87"/>
  <c r="CD560" i="87"/>
  <c r="CP560" i="87" s="1"/>
  <c r="BK258" i="87"/>
  <c r="BK180" i="87"/>
  <c r="BJ187" i="87"/>
  <c r="R282" i="87"/>
  <c r="R148" i="87"/>
  <c r="R405" i="87"/>
  <c r="R151" i="87"/>
  <c r="S267" i="87"/>
  <c r="S338" i="87"/>
  <c r="S684" i="87"/>
  <c r="S548" i="87"/>
  <c r="BY544" i="87"/>
  <c r="CL544" i="87" s="1"/>
  <c r="BK432" i="87"/>
  <c r="S120" i="87"/>
  <c r="S45" i="87"/>
  <c r="S387" i="87"/>
  <c r="CC315" i="87"/>
  <c r="CO315" i="87" s="1"/>
  <c r="CG729" i="87"/>
  <c r="R299" i="87"/>
  <c r="BZ498" i="87"/>
  <c r="CM498" i="87" s="1"/>
  <c r="CA315" i="87"/>
  <c r="BZ544" i="87"/>
  <c r="CM544" i="87" s="1"/>
  <c r="CF498" i="87"/>
  <c r="CF139" i="87"/>
  <c r="CA139" i="87"/>
  <c r="BJ412" i="87"/>
  <c r="O67" i="87"/>
  <c r="BX345" i="87"/>
  <c r="CK345" i="87" s="1"/>
  <c r="CD345" i="87"/>
  <c r="CP345" i="87" s="1"/>
  <c r="BX83" i="87"/>
  <c r="CK83" i="87" s="1"/>
  <c r="CF83" i="87"/>
  <c r="CG83" i="87"/>
  <c r="CD101" i="87"/>
  <c r="CP101" i="87" s="1"/>
  <c r="CC101" i="87"/>
  <c r="CO101" i="87" s="1"/>
  <c r="BX418" i="87"/>
  <c r="CK418" i="87" s="1"/>
  <c r="CC418" i="87"/>
  <c r="CO418" i="87" s="1"/>
  <c r="CA403" i="87"/>
  <c r="CD403" i="87"/>
  <c r="CP403" i="87" s="1"/>
  <c r="CC403" i="87"/>
  <c r="CO403" i="87" s="1"/>
  <c r="CG531" i="87"/>
  <c r="BW531" i="87"/>
  <c r="CA531" i="87"/>
  <c r="CC531" i="87"/>
  <c r="CO531" i="87" s="1"/>
  <c r="BX544" i="87"/>
  <c r="CK544" i="87" s="1"/>
  <c r="BY434" i="87"/>
  <c r="CL434" i="87" s="1"/>
  <c r="CC434" i="87"/>
  <c r="CO434" i="87" s="1"/>
  <c r="CF434" i="87"/>
  <c r="CF393" i="87"/>
  <c r="CD393" i="87"/>
  <c r="CP393" i="87" s="1"/>
  <c r="CD524" i="87"/>
  <c r="CP524" i="87" s="1"/>
  <c r="CG524" i="87"/>
  <c r="CC367" i="87"/>
  <c r="CO367" i="87" s="1"/>
  <c r="CA367" i="87"/>
  <c r="CG119" i="87"/>
  <c r="BW498" i="87"/>
  <c r="CD498" i="87"/>
  <c r="CP498" i="87" s="1"/>
  <c r="CG498" i="87"/>
  <c r="CC498" i="87"/>
  <c r="CO498" i="87" s="1"/>
  <c r="BX498" i="87"/>
  <c r="CK498" i="87" s="1"/>
  <c r="CF560" i="87"/>
  <c r="BY560" i="87"/>
  <c r="CL560" i="87" s="1"/>
  <c r="BX560" i="87"/>
  <c r="CK560" i="87" s="1"/>
  <c r="CG560" i="87"/>
  <c r="BW560" i="87"/>
  <c r="CJ560" i="87" s="1"/>
  <c r="BY481" i="87"/>
  <c r="CL481" i="87" s="1"/>
  <c r="CD481" i="87"/>
  <c r="CP481" i="87" s="1"/>
  <c r="CA481" i="87"/>
  <c r="BK343" i="87"/>
  <c r="O78" i="87"/>
  <c r="S53" i="87"/>
  <c r="S374" i="87"/>
  <c r="R391" i="87"/>
  <c r="N715" i="87"/>
  <c r="M715" i="87" s="1"/>
  <c r="U715" i="87" s="1"/>
  <c r="S559" i="87"/>
  <c r="R97" i="87"/>
  <c r="R187" i="87"/>
  <c r="R192" i="87"/>
  <c r="R181" i="87"/>
  <c r="BJ513" i="87"/>
  <c r="BX481" i="87"/>
  <c r="CK481" i="87" s="1"/>
  <c r="BY729" i="87"/>
  <c r="BY498" i="87"/>
  <c r="CL498" i="87" s="1"/>
  <c r="CC560" i="87"/>
  <c r="CO560" i="87" s="1"/>
  <c r="BJ259" i="87"/>
  <c r="BK119" i="87"/>
  <c r="BK443" i="87"/>
  <c r="BK537" i="87"/>
  <c r="S719" i="87"/>
  <c r="CC729" i="87"/>
  <c r="CA729" i="87"/>
  <c r="CB729" i="87" s="1"/>
  <c r="CF729" i="87"/>
  <c r="CF151" i="87"/>
  <c r="CA151" i="87"/>
  <c r="BK581" i="87"/>
  <c r="BQ358" i="87"/>
  <c r="BW434" i="87"/>
  <c r="DE434" i="87" s="1"/>
  <c r="BW403" i="87"/>
  <c r="CF314" i="87"/>
  <c r="BY151" i="87"/>
  <c r="CL151" i="87" s="1"/>
  <c r="CD577" i="87"/>
  <c r="CP577" i="87" s="1"/>
  <c r="CA434" i="87"/>
  <c r="CC577" i="87"/>
  <c r="CO577" i="87" s="1"/>
  <c r="BK737" i="87"/>
  <c r="CD729" i="87"/>
  <c r="BJ329" i="87"/>
  <c r="CG304" i="87"/>
  <c r="CC304" i="87"/>
  <c r="CO304" i="87" s="1"/>
  <c r="S280" i="87"/>
  <c r="R387" i="87"/>
  <c r="R397" i="87"/>
  <c r="O365" i="87"/>
  <c r="Q344" i="87"/>
  <c r="O477" i="87"/>
  <c r="AX4" i="145"/>
  <c r="O509" i="87"/>
  <c r="N543" i="87"/>
  <c r="M543" i="87" s="1"/>
  <c r="U543" i="87" s="1"/>
  <c r="S721" i="87"/>
  <c r="Q105" i="87"/>
  <c r="R719" i="87"/>
  <c r="Q738" i="87"/>
  <c r="BB357" i="87"/>
  <c r="BB466" i="87"/>
  <c r="R137" i="87"/>
  <c r="R384" i="87"/>
  <c r="R191" i="87"/>
  <c r="R168" i="87"/>
  <c r="O744" i="87"/>
  <c r="Q43" i="87"/>
  <c r="O94" i="87"/>
  <c r="S147" i="87"/>
  <c r="S16" i="87"/>
  <c r="BY357" i="87"/>
  <c r="CL357" i="87" s="1"/>
  <c r="CG357" i="87"/>
  <c r="BJ562" i="87"/>
  <c r="BK265" i="87"/>
  <c r="BK527" i="87"/>
  <c r="BK421" i="87"/>
  <c r="BJ474" i="87"/>
  <c r="S346" i="87"/>
  <c r="S468" i="87"/>
  <c r="BJ263" i="87"/>
  <c r="BK348" i="87"/>
  <c r="Q371" i="87"/>
  <c r="R354" i="87"/>
  <c r="S95" i="87"/>
  <c r="R180" i="87"/>
  <c r="N694" i="87"/>
  <c r="M694" i="87" s="1"/>
  <c r="U694" i="87" s="1"/>
  <c r="Q685" i="87"/>
  <c r="Q167" i="87"/>
  <c r="CH330" i="87"/>
  <c r="BA330" i="87"/>
  <c r="BL330" i="87" s="1"/>
  <c r="BV330" i="87"/>
  <c r="BH237" i="87"/>
  <c r="BB351" i="87"/>
  <c r="BB228" i="87"/>
  <c r="S543" i="87"/>
  <c r="R383" i="87"/>
  <c r="R513" i="87"/>
  <c r="R20" i="87"/>
  <c r="S534" i="87"/>
  <c r="S399" i="87"/>
  <c r="BH215" i="87"/>
  <c r="BB235" i="87"/>
  <c r="Q396" i="87"/>
  <c r="BN357" i="87"/>
  <c r="S729" i="87"/>
  <c r="S389" i="87"/>
  <c r="R494" i="87"/>
  <c r="R502" i="87"/>
  <c r="S68" i="87"/>
  <c r="R41" i="87"/>
  <c r="R550" i="87"/>
  <c r="S195" i="87"/>
  <c r="S498" i="87"/>
  <c r="O344" i="87"/>
  <c r="N582" i="87"/>
  <c r="M582" i="87" s="1"/>
  <c r="U582" i="87" s="1"/>
  <c r="S390" i="87"/>
  <c r="Q436" i="87"/>
  <c r="R490" i="87"/>
  <c r="S720" i="87"/>
  <c r="O371" i="87"/>
  <c r="BN330" i="87"/>
  <c r="S582" i="87"/>
  <c r="BP357" i="87"/>
  <c r="R130" i="87"/>
  <c r="R355" i="87"/>
  <c r="R522" i="87"/>
  <c r="R463" i="87"/>
  <c r="N94" i="87"/>
  <c r="M94" i="87" s="1"/>
  <c r="U94" i="87" s="1"/>
  <c r="R16" i="87"/>
  <c r="S81" i="87"/>
  <c r="S438" i="87"/>
  <c r="S307" i="87"/>
  <c r="R516" i="87"/>
  <c r="R188" i="87"/>
  <c r="R179" i="87"/>
  <c r="Q163" i="87"/>
  <c r="Q264" i="87"/>
  <c r="Q363" i="87"/>
  <c r="Q376" i="87"/>
  <c r="O394" i="87"/>
  <c r="Q559" i="87"/>
  <c r="S103" i="87"/>
  <c r="O129" i="87"/>
  <c r="S112" i="87"/>
  <c r="S188" i="87"/>
  <c r="Q54" i="87"/>
  <c r="BB316" i="87"/>
  <c r="BM316" i="87" s="1"/>
  <c r="R29" i="87"/>
  <c r="BR110" i="87"/>
  <c r="CC119" i="87"/>
  <c r="CO119" i="87" s="1"/>
  <c r="S397" i="87"/>
  <c r="O147" i="87"/>
  <c r="R471" i="87"/>
  <c r="R146" i="87"/>
  <c r="N255" i="87"/>
  <c r="M255" i="87" s="1"/>
  <c r="R141" i="87"/>
  <c r="S265" i="87"/>
  <c r="Q94" i="87"/>
  <c r="CB13" i="87"/>
  <c r="CG13" i="87"/>
  <c r="BK474" i="87"/>
  <c r="R521" i="87"/>
  <c r="R107" i="87"/>
  <c r="S391" i="87"/>
  <c r="S422" i="87"/>
  <c r="R744" i="87"/>
  <c r="S587" i="87"/>
  <c r="N98" i="87"/>
  <c r="M98" i="87" s="1"/>
  <c r="U98" i="87" s="1"/>
  <c r="Q46" i="87"/>
  <c r="O291" i="87"/>
  <c r="Q253" i="87"/>
  <c r="O482" i="87"/>
  <c r="O484" i="87"/>
  <c r="S276" i="87"/>
  <c r="S485" i="87"/>
  <c r="S462" i="87"/>
  <c r="Q115" i="87"/>
  <c r="S294" i="87"/>
  <c r="S84" i="87"/>
  <c r="S29" i="87"/>
  <c r="O31" i="87"/>
  <c r="BK516" i="87"/>
  <c r="N690" i="87"/>
  <c r="M690" i="87" s="1"/>
  <c r="U690" i="87" s="1"/>
  <c r="R517" i="87"/>
  <c r="Q516" i="87"/>
  <c r="BK267" i="87"/>
  <c r="CG315" i="87"/>
  <c r="CF481" i="87"/>
  <c r="BW481" i="87"/>
  <c r="R95" i="87"/>
  <c r="S504" i="87"/>
  <c r="R40" i="87"/>
  <c r="O54" i="87"/>
  <c r="S139" i="87"/>
  <c r="R386" i="87"/>
  <c r="O264" i="87"/>
  <c r="R587" i="87"/>
  <c r="CA13" i="87"/>
  <c r="CC13" i="87"/>
  <c r="R315" i="87"/>
  <c r="R90" i="87"/>
  <c r="R340" i="87"/>
  <c r="R75" i="87"/>
  <c r="R257" i="87"/>
  <c r="BK486" i="87"/>
  <c r="BJ384" i="87"/>
  <c r="S505" i="87"/>
  <c r="S494" i="87"/>
  <c r="S161" i="87"/>
  <c r="Q140" i="87"/>
  <c r="CE13" i="87"/>
  <c r="CF13" i="87"/>
  <c r="O268" i="87"/>
  <c r="O253" i="87"/>
  <c r="S19" i="87"/>
  <c r="S99" i="87"/>
  <c r="S392" i="87"/>
  <c r="S385" i="87"/>
  <c r="S516" i="87"/>
  <c r="Q66" i="87"/>
  <c r="O730" i="87"/>
  <c r="N588" i="87"/>
  <c r="M588" i="87" s="1"/>
  <c r="U588" i="87" s="1"/>
  <c r="N685" i="87"/>
  <c r="M685" i="87" s="1"/>
  <c r="U685" i="87" s="1"/>
  <c r="R302" i="87"/>
  <c r="R381" i="87"/>
  <c r="S104" i="87"/>
  <c r="S65" i="87"/>
  <c r="O373" i="87"/>
  <c r="Q582" i="87"/>
  <c r="R80" i="87"/>
  <c r="Q744" i="87"/>
  <c r="Q543" i="87"/>
  <c r="S98" i="87"/>
  <c r="S723" i="87"/>
  <c r="Q127" i="87"/>
  <c r="BY13" i="87"/>
  <c r="CD13" i="87"/>
  <c r="BZ13" i="87"/>
  <c r="BK260" i="87"/>
  <c r="CD562" i="87"/>
  <c r="CP562" i="87" s="1"/>
  <c r="BJ360" i="87"/>
  <c r="S154" i="87"/>
  <c r="N103" i="87"/>
  <c r="M103" i="87" s="1"/>
  <c r="U103" i="87" s="1"/>
  <c r="O103" i="87"/>
  <c r="Q723" i="87"/>
  <c r="Q113" i="87"/>
  <c r="Q314" i="87"/>
  <c r="Q78" i="87"/>
  <c r="S480" i="87"/>
  <c r="Q103" i="87"/>
  <c r="BK562" i="87"/>
  <c r="S542" i="87"/>
  <c r="CF252" i="87"/>
  <c r="CC252" i="87"/>
  <c r="CO252" i="87" s="1"/>
  <c r="BK525" i="87"/>
  <c r="O84" i="87"/>
  <c r="S187" i="87"/>
  <c r="S152" i="87"/>
  <c r="R162" i="87"/>
  <c r="R70" i="87"/>
  <c r="O350" i="87"/>
  <c r="BJ242" i="87"/>
  <c r="CG96" i="87"/>
  <c r="BY524" i="87"/>
  <c r="CL524" i="87" s="1"/>
  <c r="CG481" i="87"/>
  <c r="R83" i="87"/>
  <c r="Q513" i="87"/>
  <c r="Q270" i="87"/>
  <c r="S110" i="87"/>
  <c r="S108" i="87"/>
  <c r="Q365" i="87"/>
  <c r="Q373" i="87"/>
  <c r="Q482" i="87"/>
  <c r="Q477" i="87"/>
  <c r="Q484" i="87"/>
  <c r="R276" i="87"/>
  <c r="S115" i="87"/>
  <c r="O720" i="87"/>
  <c r="S431" i="87"/>
  <c r="N707" i="87"/>
  <c r="M707" i="87" s="1"/>
  <c r="U707" i="87" s="1"/>
  <c r="N741" i="87"/>
  <c r="M741" i="87" s="1"/>
  <c r="U741" i="87" s="1"/>
  <c r="Q361" i="87"/>
  <c r="R422" i="87"/>
  <c r="BW524" i="87"/>
  <c r="BJ581" i="87"/>
  <c r="CA357" i="87"/>
  <c r="CB357" i="87" s="1"/>
  <c r="Q17" i="87"/>
  <c r="BB18" i="87"/>
  <c r="BM18" i="87" s="1"/>
  <c r="S463" i="87"/>
  <c r="R142" i="87"/>
  <c r="Q154" i="87"/>
  <c r="S349" i="87"/>
  <c r="S440" i="87"/>
  <c r="S436" i="87"/>
  <c r="N716" i="87"/>
  <c r="M716" i="87" s="1"/>
  <c r="U716" i="87" s="1"/>
  <c r="O404" i="87"/>
  <c r="N712" i="87"/>
  <c r="M712" i="87" s="1"/>
  <c r="U712" i="87" s="1"/>
  <c r="O152" i="87"/>
  <c r="Q324" i="87"/>
  <c r="Q368" i="87"/>
  <c r="CC524" i="87"/>
  <c r="CO524" i="87" s="1"/>
  <c r="R303" i="87"/>
  <c r="Q67" i="87"/>
  <c r="O127" i="87"/>
  <c r="Q588" i="87"/>
  <c r="BK270" i="87"/>
  <c r="O543" i="87"/>
  <c r="Q258" i="87"/>
  <c r="S473" i="87"/>
  <c r="R155" i="87"/>
  <c r="Q509" i="87"/>
  <c r="Q129" i="87"/>
  <c r="BR359" i="87"/>
  <c r="R552" i="87"/>
  <c r="BB446" i="87"/>
  <c r="BM446" i="87" s="1"/>
  <c r="BB236" i="87"/>
  <c r="BK508" i="87"/>
  <c r="S185" i="87"/>
  <c r="R190" i="87"/>
  <c r="R38" i="87"/>
  <c r="Q260" i="87"/>
  <c r="R480" i="87"/>
  <c r="S279" i="87"/>
  <c r="N50" i="87"/>
  <c r="M50" i="87" s="1"/>
  <c r="U50" i="87" s="1"/>
  <c r="O588" i="87"/>
  <c r="S470" i="87"/>
  <c r="O125" i="87"/>
  <c r="CD270" i="87"/>
  <c r="CP270" i="87" s="1"/>
  <c r="BX270" i="87"/>
  <c r="CK270" i="87" s="1"/>
  <c r="BW270" i="87"/>
  <c r="CY270" i="87" s="1"/>
  <c r="CC270" i="87"/>
  <c r="CO270" i="87" s="1"/>
  <c r="CG270" i="87"/>
  <c r="CF270" i="87"/>
  <c r="CA270" i="87"/>
  <c r="CG258" i="87"/>
  <c r="CF258" i="87"/>
  <c r="BX258" i="87"/>
  <c r="CK258" i="87" s="1"/>
  <c r="BY258" i="87"/>
  <c r="CL258" i="87" s="1"/>
  <c r="CD258" i="87"/>
  <c r="CP258" i="87" s="1"/>
  <c r="CC258" i="87"/>
  <c r="CO258" i="87" s="1"/>
  <c r="Q291" i="87"/>
  <c r="O396" i="87"/>
  <c r="O100" i="87"/>
  <c r="Q728" i="87"/>
  <c r="R136" i="87"/>
  <c r="AW330" i="87"/>
  <c r="N78" i="87"/>
  <c r="M78" i="87" s="1"/>
  <c r="U78" i="87" s="1"/>
  <c r="N115" i="87"/>
  <c r="M115" i="87" s="1"/>
  <c r="U115" i="87" s="1"/>
  <c r="O104" i="87"/>
  <c r="N34" i="87"/>
  <c r="M34" i="87" s="1"/>
  <c r="U34" i="87" s="1"/>
  <c r="Q147" i="87"/>
  <c r="CC357" i="87"/>
  <c r="CO357" i="87" s="1"/>
  <c r="CD357" i="87"/>
  <c r="CP357" i="87" s="1"/>
  <c r="CF357" i="87"/>
  <c r="Q50" i="87"/>
  <c r="R306" i="87"/>
  <c r="BB437" i="87"/>
  <c r="BM437" i="87" s="1"/>
  <c r="BB347" i="87"/>
  <c r="N54" i="87"/>
  <c r="M54" i="87" s="1"/>
  <c r="U54" i="87" s="1"/>
  <c r="CG562" i="87"/>
  <c r="BY562" i="87"/>
  <c r="CL562" i="87" s="1"/>
  <c r="BX357" i="87"/>
  <c r="CK357" i="87" s="1"/>
  <c r="BK752" i="87"/>
  <c r="BK243" i="87"/>
  <c r="BK244" i="87"/>
  <c r="Q31" i="87"/>
  <c r="BD714" i="87"/>
  <c r="BO714" i="87" s="1"/>
  <c r="O39" i="87"/>
  <c r="S291" i="87"/>
  <c r="BB707" i="87"/>
  <c r="BM707" i="87" s="1"/>
  <c r="BB710" i="87"/>
  <c r="BM710" i="87" s="1"/>
  <c r="BJ252" i="87"/>
  <c r="CC246" i="87"/>
  <c r="CO246" i="87" s="1"/>
  <c r="BZ246" i="87"/>
  <c r="CM246" i="87" s="1"/>
  <c r="CA246" i="87"/>
  <c r="CB246" i="87" s="1"/>
  <c r="BB239" i="87"/>
  <c r="BX242" i="87"/>
  <c r="CK242" i="87" s="1"/>
  <c r="CG242" i="87"/>
  <c r="BW243" i="87"/>
  <c r="CF243" i="87"/>
  <c r="BZ243" i="87"/>
  <c r="CM243" i="87" s="1"/>
  <c r="CF246" i="87"/>
  <c r="BB238" i="87"/>
  <c r="BB231" i="87"/>
  <c r="BJ564" i="87"/>
  <c r="CA242" i="87"/>
  <c r="BY242" i="87"/>
  <c r="CL242" i="87" s="1"/>
  <c r="CE243" i="87"/>
  <c r="CQ243" i="87" s="1"/>
  <c r="BX246" i="87"/>
  <c r="CK246" i="87" s="1"/>
  <c r="CG246" i="87"/>
  <c r="BZ758" i="87"/>
  <c r="CG249" i="87"/>
  <c r="CC248" i="87"/>
  <c r="CO248" i="87" s="1"/>
  <c r="BY758" i="87"/>
  <c r="BX249" i="87"/>
  <c r="CK249" i="87" s="1"/>
  <c r="BX758" i="87"/>
  <c r="CE249" i="87"/>
  <c r="CQ249" i="87" s="1"/>
  <c r="CA248" i="87"/>
  <c r="BW758" i="87"/>
  <c r="DE758" i="87" s="1"/>
  <c r="BW246" i="87"/>
  <c r="DA246" i="87" s="1"/>
  <c r="BY246" i="87"/>
  <c r="CL246" i="87" s="1"/>
  <c r="CD246" i="87"/>
  <c r="CP246" i="87" s="1"/>
  <c r="BZ249" i="87"/>
  <c r="CM249" i="87" s="1"/>
  <c r="CC250" i="87"/>
  <c r="CO250" i="87" s="1"/>
  <c r="BY249" i="87"/>
  <c r="CL249" i="87" s="1"/>
  <c r="CG758" i="87"/>
  <c r="BX250" i="87"/>
  <c r="CK250" i="87" s="1"/>
  <c r="BX248" i="87"/>
  <c r="CK248" i="87" s="1"/>
  <c r="CA250" i="87"/>
  <c r="BW249" i="87"/>
  <c r="CE758" i="87"/>
  <c r="CE246" i="87"/>
  <c r="CQ246" i="87" s="1"/>
  <c r="BB41" i="87"/>
  <c r="BM41" i="87" s="1"/>
  <c r="BB168" i="87"/>
  <c r="BM168" i="87" s="1"/>
  <c r="BT554" i="87"/>
  <c r="BK245" i="87"/>
  <c r="Q380" i="87"/>
  <c r="N565" i="87"/>
  <c r="M565" i="87" s="1"/>
  <c r="U565" i="87" s="1"/>
  <c r="BD569" i="87"/>
  <c r="BO569" i="87" s="1"/>
  <c r="BW756" i="87"/>
  <c r="DA756" i="87" s="1"/>
  <c r="BX756" i="87"/>
  <c r="CC756" i="87"/>
  <c r="BZ756" i="87"/>
  <c r="CF756" i="87"/>
  <c r="BJ248" i="87"/>
  <c r="Q142" i="87"/>
  <c r="BK142" i="87"/>
  <c r="S296" i="87"/>
  <c r="CC325" i="87"/>
  <c r="CO325" i="87" s="1"/>
  <c r="BK308" i="87"/>
  <c r="N326" i="87"/>
  <c r="M326" i="87" s="1"/>
  <c r="U326" i="87" s="1"/>
  <c r="BX325" i="87"/>
  <c r="CK325" i="87" s="1"/>
  <c r="CD325" i="87"/>
  <c r="CP325" i="87" s="1"/>
  <c r="CE325" i="87"/>
  <c r="CQ325" i="87" s="1"/>
  <c r="CA325" i="87"/>
  <c r="CB325" i="87" s="1"/>
  <c r="CG325" i="87"/>
  <c r="O326" i="87"/>
  <c r="CF325" i="87"/>
  <c r="BZ325" i="87"/>
  <c r="CM325" i="87" s="1"/>
  <c r="BY325" i="87"/>
  <c r="CL325" i="87" s="1"/>
  <c r="R21" i="87"/>
  <c r="N106" i="87"/>
  <c r="M106" i="87" s="1"/>
  <c r="U106" i="87" s="1"/>
  <c r="N105" i="87"/>
  <c r="M105" i="87" s="1"/>
  <c r="U105" i="87" s="1"/>
  <c r="N461" i="87"/>
  <c r="M461" i="87" s="1"/>
  <c r="R470" i="87"/>
  <c r="CE750" i="87"/>
  <c r="R309" i="87"/>
  <c r="R542" i="87"/>
  <c r="N142" i="87"/>
  <c r="M142" i="87" s="1"/>
  <c r="U142" i="87" s="1"/>
  <c r="CC750" i="87"/>
  <c r="R296" i="87"/>
  <c r="BB136" i="87"/>
  <c r="BM136" i="87" s="1"/>
  <c r="BK164" i="87"/>
  <c r="CC308" i="87"/>
  <c r="CO308" i="87" s="1"/>
  <c r="BB22" i="87"/>
  <c r="R746" i="87"/>
  <c r="BK96" i="87"/>
  <c r="S309" i="87"/>
  <c r="BK754" i="87"/>
  <c r="R308" i="87"/>
  <c r="CC96" i="87"/>
  <c r="CO96" i="87" s="1"/>
  <c r="BW96" i="87"/>
  <c r="CF96" i="87"/>
  <c r="BZ96" i="87"/>
  <c r="CM96" i="87" s="1"/>
  <c r="CE96" i="87"/>
  <c r="CQ96" i="87" s="1"/>
  <c r="BB283" i="87"/>
  <c r="BM283" i="87" s="1"/>
  <c r="BJ245" i="87"/>
  <c r="BK756" i="87"/>
  <c r="BY96" i="87"/>
  <c r="CL96" i="87" s="1"/>
  <c r="CD96" i="87"/>
  <c r="CP96" i="87" s="1"/>
  <c r="BJ249" i="87"/>
  <c r="BK241" i="87"/>
  <c r="BX750" i="87"/>
  <c r="CG750" i="87"/>
  <c r="CA750" i="87"/>
  <c r="CB750" i="87" s="1"/>
  <c r="BY247" i="87"/>
  <c r="CL247" i="87" s="1"/>
  <c r="CG308" i="87"/>
  <c r="S308" i="87"/>
  <c r="BY308" i="87"/>
  <c r="CL308" i="87" s="1"/>
  <c r="CF308" i="87"/>
  <c r="BW308" i="87"/>
  <c r="DA308" i="87" s="1"/>
  <c r="BK242" i="87"/>
  <c r="BY252" i="87"/>
  <c r="CL252" i="87" s="1"/>
  <c r="CA252" i="87"/>
  <c r="BX252" i="87"/>
  <c r="CK252" i="87" s="1"/>
  <c r="BZ252" i="87"/>
  <c r="CM252" i="87" s="1"/>
  <c r="CG252" i="87"/>
  <c r="BW252" i="87"/>
  <c r="DC252" i="87" s="1"/>
  <c r="BB215" i="87"/>
  <c r="BK252" i="87"/>
  <c r="N569" i="87"/>
  <c r="M569" i="87" s="1"/>
  <c r="U569" i="87" s="1"/>
  <c r="BJ758" i="87"/>
  <c r="BW247" i="87"/>
  <c r="CY247" i="87" s="1"/>
  <c r="CC532" i="87"/>
  <c r="CO532" i="87" s="1"/>
  <c r="CD247" i="87"/>
  <c r="CP247" i="87" s="1"/>
  <c r="BZ247" i="87"/>
  <c r="CM247" i="87" s="1"/>
  <c r="CE247" i="87"/>
  <c r="CQ247" i="87" s="1"/>
  <c r="CC247" i="87"/>
  <c r="CO247" i="87" s="1"/>
  <c r="CA247" i="87"/>
  <c r="CN247" i="87" s="1"/>
  <c r="BX247" i="87"/>
  <c r="CK247" i="87" s="1"/>
  <c r="BX532" i="87"/>
  <c r="CK532" i="87" s="1"/>
  <c r="CG532" i="87"/>
  <c r="BB23" i="87"/>
  <c r="BJ308" i="87"/>
  <c r="N112" i="87"/>
  <c r="M112" i="87" s="1"/>
  <c r="U112" i="87" s="1"/>
  <c r="R300" i="87"/>
  <c r="BB86" i="87"/>
  <c r="BM86" i="87" s="1"/>
  <c r="BJ532" i="87"/>
  <c r="N380" i="87"/>
  <c r="M380" i="87" s="1"/>
  <c r="U380" i="87" s="1"/>
  <c r="S380" i="87"/>
  <c r="BK73" i="87"/>
  <c r="CA532" i="87"/>
  <c r="CE73" i="87"/>
  <c r="CQ73" i="87" s="1"/>
  <c r="BB223" i="87"/>
  <c r="CD164" i="87"/>
  <c r="CP164" i="87" s="1"/>
  <c r="BJ563" i="87"/>
  <c r="BB157" i="87"/>
  <c r="S540" i="87"/>
  <c r="BB217" i="87"/>
  <c r="BB233" i="87"/>
  <c r="BB220" i="87"/>
  <c r="BB225" i="87"/>
  <c r="BH221" i="87"/>
  <c r="BH216" i="87"/>
  <c r="BH213" i="87"/>
  <c r="BX308" i="87"/>
  <c r="CK308" i="87" s="1"/>
  <c r="N546" i="87"/>
  <c r="M546" i="87" s="1"/>
  <c r="U546" i="87" s="1"/>
  <c r="BB308" i="87"/>
  <c r="BB377" i="87"/>
  <c r="Q553" i="87"/>
  <c r="BP308" i="87"/>
  <c r="BM466" i="87"/>
  <c r="O569" i="87"/>
  <c r="Q461" i="87"/>
  <c r="BJ164" i="87"/>
  <c r="BX73" i="87"/>
  <c r="CK73" i="87" s="1"/>
  <c r="N499" i="87"/>
  <c r="M499" i="87" s="1"/>
  <c r="U499" i="87" s="1"/>
  <c r="R297" i="87"/>
  <c r="BJ247" i="87"/>
  <c r="BW73" i="87"/>
  <c r="N165" i="87"/>
  <c r="M165" i="87" s="1"/>
  <c r="U165" i="87" s="1"/>
  <c r="BY73" i="87"/>
  <c r="CL73" i="87" s="1"/>
  <c r="R277" i="87"/>
  <c r="Q734" i="87"/>
  <c r="N553" i="87"/>
  <c r="M553" i="87" s="1"/>
  <c r="U553" i="87" s="1"/>
  <c r="BX164" i="87"/>
  <c r="CK164" i="87" s="1"/>
  <c r="S499" i="87"/>
  <c r="BZ73" i="87"/>
  <c r="CM73" i="87" s="1"/>
  <c r="CC73" i="87"/>
  <c r="CO73" i="87" s="1"/>
  <c r="BH235" i="87"/>
  <c r="O283" i="87"/>
  <c r="BM569" i="87"/>
  <c r="O167" i="87"/>
  <c r="BZ164" i="87"/>
  <c r="CM164" i="87" s="1"/>
  <c r="CC164" i="87"/>
  <c r="CO164" i="87" s="1"/>
  <c r="CA164" i="87"/>
  <c r="R164" i="87"/>
  <c r="O461" i="87"/>
  <c r="N495" i="87"/>
  <c r="M495" i="87" s="1"/>
  <c r="U495" i="87" s="1"/>
  <c r="AG158" i="87"/>
  <c r="AI158" i="87" s="1"/>
  <c r="BY164" i="87"/>
  <c r="CL164" i="87" s="1"/>
  <c r="BW164" i="87"/>
  <c r="O553" i="87"/>
  <c r="BZ532" i="87"/>
  <c r="CM532" i="87" s="1"/>
  <c r="CE532" i="87"/>
  <c r="CQ532" i="87" s="1"/>
  <c r="BW532" i="87"/>
  <c r="DA532" i="87" s="1"/>
  <c r="BY532" i="87"/>
  <c r="CL532" i="87" s="1"/>
  <c r="O380" i="87"/>
  <c r="AG157" i="87"/>
  <c r="AB158" i="87"/>
  <c r="R157" i="87"/>
  <c r="CF532" i="87"/>
  <c r="BK532" i="87"/>
  <c r="BB518" i="87"/>
  <c r="BB190" i="87"/>
  <c r="BM190" i="87" s="1"/>
  <c r="BB286" i="87"/>
  <c r="BM286" i="87" s="1"/>
  <c r="BT39" i="87"/>
  <c r="S277" i="87"/>
  <c r="BB296" i="87"/>
  <c r="BM296" i="87" s="1"/>
  <c r="N288" i="87"/>
  <c r="M288" i="87" s="1"/>
  <c r="U288" i="87" s="1"/>
  <c r="BB505" i="87"/>
  <c r="BB338" i="87"/>
  <c r="BB584" i="87"/>
  <c r="BB69" i="87"/>
  <c r="BM69" i="87" s="1"/>
  <c r="BB299" i="87"/>
  <c r="BB457" i="87"/>
  <c r="BB195" i="87"/>
  <c r="BB293" i="87"/>
  <c r="AR694" i="87"/>
  <c r="Y330" i="87"/>
  <c r="AD705" i="87"/>
  <c r="AR695" i="87"/>
  <c r="AD708" i="87"/>
  <c r="AD697" i="87"/>
  <c r="AD693" i="87"/>
  <c r="AD695" i="87"/>
  <c r="AD330" i="87"/>
  <c r="AD710" i="87"/>
  <c r="AD701" i="87"/>
  <c r="AD717" i="87"/>
  <c r="AD700" i="87"/>
  <c r="AD692" i="87"/>
  <c r="AD690" i="87"/>
  <c r="AD714" i="87"/>
  <c r="AD699" i="87"/>
  <c r="AD716" i="87"/>
  <c r="AD698" i="87"/>
  <c r="AD704" i="87"/>
  <c r="AD712" i="87"/>
  <c r="AD707" i="87"/>
  <c r="AD691" i="87"/>
  <c r="AD689" i="87"/>
  <c r="BG330" i="87"/>
  <c r="AR330" i="87"/>
  <c r="AD696" i="87"/>
  <c r="AD150" i="87"/>
  <c r="AI330" i="87"/>
  <c r="AD715" i="87"/>
  <c r="AD694" i="87"/>
  <c r="AD702" i="87"/>
  <c r="AD706" i="87"/>
  <c r="AD688" i="87"/>
  <c r="AD687" i="87"/>
  <c r="AN330" i="87"/>
  <c r="Y689" i="87"/>
  <c r="Y696" i="87"/>
  <c r="Y699" i="87"/>
  <c r="Y703" i="87"/>
  <c r="Y707" i="87"/>
  <c r="Y710" i="87"/>
  <c r="Y713" i="87"/>
  <c r="Y717" i="87"/>
  <c r="AI687" i="87"/>
  <c r="AI691" i="87"/>
  <c r="AI694" i="87"/>
  <c r="AI697" i="87"/>
  <c r="AI701" i="87"/>
  <c r="AI705" i="87"/>
  <c r="AI712" i="87"/>
  <c r="AI716" i="87"/>
  <c r="AN715" i="87"/>
  <c r="AN711" i="87"/>
  <c r="AN708" i="87"/>
  <c r="AN704" i="87"/>
  <c r="AN700" i="87"/>
  <c r="AN692" i="87"/>
  <c r="AN688" i="87"/>
  <c r="AR687" i="87"/>
  <c r="AR691" i="87"/>
  <c r="AR697" i="87"/>
  <c r="AR701" i="87"/>
  <c r="AR705" i="87"/>
  <c r="AR712" i="87"/>
  <c r="AR716" i="87"/>
  <c r="AR709" i="87"/>
  <c r="S746" i="87"/>
  <c r="AB546" i="87"/>
  <c r="AD546" i="87" s="1"/>
  <c r="AG326" i="87"/>
  <c r="BE326" i="87" s="1"/>
  <c r="BP326" i="87" s="1"/>
  <c r="S21" i="87"/>
  <c r="CD308" i="87"/>
  <c r="CP308" i="87" s="1"/>
  <c r="Y690" i="87"/>
  <c r="Y693" i="87"/>
  <c r="Y700" i="87"/>
  <c r="Y704" i="87"/>
  <c r="Y708" i="87"/>
  <c r="Y714" i="87"/>
  <c r="AI688" i="87"/>
  <c r="AI692" i="87"/>
  <c r="AI695" i="87"/>
  <c r="AI698" i="87"/>
  <c r="AI702" i="87"/>
  <c r="AI706" i="87"/>
  <c r="AI710" i="87"/>
  <c r="AI713" i="87"/>
  <c r="AI717" i="87"/>
  <c r="AN714" i="87"/>
  <c r="AN707" i="87"/>
  <c r="AN703" i="87"/>
  <c r="AN699" i="87"/>
  <c r="AN696" i="87"/>
  <c r="AN689" i="87"/>
  <c r="AR688" i="87"/>
  <c r="AR692" i="87"/>
  <c r="AR698" i="87"/>
  <c r="AR702" i="87"/>
  <c r="AR706" i="87"/>
  <c r="AR710" i="87"/>
  <c r="AR713" i="87"/>
  <c r="AR717" i="87"/>
  <c r="AD719" i="87"/>
  <c r="Y687" i="87"/>
  <c r="Y691" i="87"/>
  <c r="Y694" i="87"/>
  <c r="Y697" i="87"/>
  <c r="Y701" i="87"/>
  <c r="Y705" i="87"/>
  <c r="Y709" i="87"/>
  <c r="Y711" i="87"/>
  <c r="Y715" i="87"/>
  <c r="AI689" i="87"/>
  <c r="AI696" i="87"/>
  <c r="AI699" i="87"/>
  <c r="AI703" i="87"/>
  <c r="AI707" i="87"/>
  <c r="AI714" i="87"/>
  <c r="AN717" i="87"/>
  <c r="AN713" i="87"/>
  <c r="AN710" i="87"/>
  <c r="AN706" i="87"/>
  <c r="AN702" i="87"/>
  <c r="AN698" i="87"/>
  <c r="AN695" i="87"/>
  <c r="AN693" i="87"/>
  <c r="AN690" i="87"/>
  <c r="AR689" i="87"/>
  <c r="AR696" i="87"/>
  <c r="AR699" i="87"/>
  <c r="AR703" i="87"/>
  <c r="AR707" i="87"/>
  <c r="AR714" i="87"/>
  <c r="AI709" i="87"/>
  <c r="Y688" i="87"/>
  <c r="Y692" i="87"/>
  <c r="Y695" i="87"/>
  <c r="Y698" i="87"/>
  <c r="Y702" i="87"/>
  <c r="Y706" i="87"/>
  <c r="Y712" i="87"/>
  <c r="Y716" i="87"/>
  <c r="AI690" i="87"/>
  <c r="AI693" i="87"/>
  <c r="AI700" i="87"/>
  <c r="AI704" i="87"/>
  <c r="AI708" i="87"/>
  <c r="AI711" i="87"/>
  <c r="AI715" i="87"/>
  <c r="AN716" i="87"/>
  <c r="AN712" i="87"/>
  <c r="AN705" i="87"/>
  <c r="AN701" i="87"/>
  <c r="AN697" i="87"/>
  <c r="AN694" i="87"/>
  <c r="AN691" i="87"/>
  <c r="AN687" i="87"/>
  <c r="AR690" i="87"/>
  <c r="AR693" i="87"/>
  <c r="AR700" i="87"/>
  <c r="AR704" i="87"/>
  <c r="AR708" i="87"/>
  <c r="AR711" i="87"/>
  <c r="AR715" i="87"/>
  <c r="AN709" i="87"/>
  <c r="CD73" i="87"/>
  <c r="CP73" i="87" s="1"/>
  <c r="CF73" i="87"/>
  <c r="Q173" i="87"/>
  <c r="N734" i="87"/>
  <c r="M734" i="87" s="1"/>
  <c r="U734" i="87" s="1"/>
  <c r="Q171" i="87"/>
  <c r="Q175" i="87"/>
  <c r="N174" i="87"/>
  <c r="M174" i="87" s="1"/>
  <c r="U174" i="87" s="1"/>
  <c r="Q170" i="87"/>
  <c r="N172" i="87"/>
  <c r="M172" i="87" s="1"/>
  <c r="U172" i="87" s="1"/>
  <c r="Q174" i="87"/>
  <c r="Q676" i="87"/>
  <c r="N676" i="87"/>
  <c r="M676" i="87" s="1"/>
  <c r="U676" i="87" s="1"/>
  <c r="BB165" i="87"/>
  <c r="BH455" i="87"/>
  <c r="BB455" i="87"/>
  <c r="CG73" i="87"/>
  <c r="R540" i="87"/>
  <c r="CF247" i="87"/>
  <c r="AK288" i="87"/>
  <c r="BF288" i="87" s="1"/>
  <c r="BQ288" i="87" s="1"/>
  <c r="AK326" i="87"/>
  <c r="BH18" i="87"/>
  <c r="BS18" i="87" s="1"/>
  <c r="N170" i="87"/>
  <c r="M170" i="87" s="1"/>
  <c r="U170" i="87" s="1"/>
  <c r="N175" i="87"/>
  <c r="M175" i="87" s="1"/>
  <c r="U175" i="87" s="1"/>
  <c r="Q172" i="87"/>
  <c r="N171" i="87"/>
  <c r="M171" i="87" s="1"/>
  <c r="U171" i="87" s="1"/>
  <c r="N173" i="87"/>
  <c r="M173" i="87" s="1"/>
  <c r="U173" i="87" s="1"/>
  <c r="S116" i="87"/>
  <c r="O305" i="87"/>
  <c r="BB358" i="87"/>
  <c r="R165" i="87"/>
  <c r="Q85" i="87"/>
  <c r="S85" i="87"/>
  <c r="O85" i="87"/>
  <c r="BB85" i="87"/>
  <c r="BM85" i="87" s="1"/>
  <c r="N85" i="87"/>
  <c r="M85" i="87" s="1"/>
  <c r="U85" i="87" s="1"/>
  <c r="AK74" i="87"/>
  <c r="AN74" i="87" s="1"/>
  <c r="Q74" i="87"/>
  <c r="N74" i="87"/>
  <c r="M74" i="87" s="1"/>
  <c r="U74" i="87" s="1"/>
  <c r="O74" i="87"/>
  <c r="N158" i="87"/>
  <c r="M158" i="87" s="1"/>
  <c r="U158" i="87" s="1"/>
  <c r="AG746" i="87"/>
  <c r="BE746" i="87" s="1"/>
  <c r="BP746" i="87" s="1"/>
  <c r="BD746" i="87"/>
  <c r="BO746" i="87" s="1"/>
  <c r="AK746" i="87"/>
  <c r="BF746" i="87" s="1"/>
  <c r="BQ746" i="87" s="1"/>
  <c r="R546" i="87"/>
  <c r="BH308" i="87"/>
  <c r="CE308" i="87"/>
  <c r="CQ308" i="87" s="1"/>
  <c r="R152" i="87"/>
  <c r="R392" i="87"/>
  <c r="R401" i="87"/>
  <c r="R385" i="87"/>
  <c r="R262" i="87"/>
  <c r="R259" i="87"/>
  <c r="Q44" i="87"/>
  <c r="N102" i="87"/>
  <c r="M102" i="87" s="1"/>
  <c r="U102" i="87" s="1"/>
  <c r="R316" i="87"/>
  <c r="R98" i="87"/>
  <c r="Q428" i="87"/>
  <c r="R475" i="87"/>
  <c r="N113" i="87"/>
  <c r="M113" i="87" s="1"/>
  <c r="R683" i="87"/>
  <c r="Q589" i="87"/>
  <c r="O60" i="87"/>
  <c r="R361" i="87"/>
  <c r="R741" i="87"/>
  <c r="R437" i="87"/>
  <c r="DC532" i="87"/>
  <c r="CY532" i="87"/>
  <c r="DE270" i="87"/>
  <c r="DA270" i="87"/>
  <c r="DC270" i="87"/>
  <c r="DE403" i="87"/>
  <c r="DE498" i="87"/>
  <c r="DC151" i="87"/>
  <c r="DA151" i="87"/>
  <c r="DC280" i="87"/>
  <c r="DA280" i="87"/>
  <c r="DE149" i="87"/>
  <c r="DC149" i="87"/>
  <c r="DA149" i="87"/>
  <c r="DE55" i="87"/>
  <c r="DC55" i="87"/>
  <c r="DA55" i="87"/>
  <c r="DA729" i="87"/>
  <c r="DC329" i="87"/>
  <c r="DA329" i="87"/>
  <c r="DE32" i="87"/>
  <c r="DC32" i="87"/>
  <c r="DA32" i="87"/>
  <c r="CY32" i="87"/>
  <c r="DE725" i="87"/>
  <c r="DE137" i="87"/>
  <c r="DA137" i="87"/>
  <c r="CY137" i="87"/>
  <c r="DE263" i="87"/>
  <c r="DC263" i="87"/>
  <c r="DA263" i="87"/>
  <c r="DE741" i="87"/>
  <c r="DA741" i="87"/>
  <c r="CY741" i="87"/>
  <c r="DE418" i="87"/>
  <c r="DC418" i="87"/>
  <c r="DA418" i="87"/>
  <c r="CY418" i="87"/>
  <c r="DE111" i="87"/>
  <c r="DC111" i="87"/>
  <c r="DA111" i="87"/>
  <c r="CY111" i="87"/>
  <c r="DE130" i="87"/>
  <c r="DA130" i="87"/>
  <c r="CY130" i="87"/>
  <c r="DE527" i="87"/>
  <c r="DC527" i="87"/>
  <c r="DA527" i="87"/>
  <c r="CY527" i="87"/>
  <c r="DE425" i="87"/>
  <c r="DC425" i="87"/>
  <c r="DA425" i="87"/>
  <c r="CY425" i="87"/>
  <c r="DE537" i="87"/>
  <c r="DC537" i="87"/>
  <c r="DA537" i="87"/>
  <c r="CY537" i="87"/>
  <c r="DE180" i="87"/>
  <c r="DC180" i="87"/>
  <c r="DA180" i="87"/>
  <c r="DA752" i="87"/>
  <c r="DE564" i="87"/>
  <c r="DC564" i="87"/>
  <c r="DA564" i="87"/>
  <c r="CY564" i="87"/>
  <c r="DE308" i="87"/>
  <c r="DC308" i="87"/>
  <c r="CY308" i="87"/>
  <c r="CY96" i="87"/>
  <c r="DE246" i="87"/>
  <c r="DC246" i="87"/>
  <c r="CY246" i="87"/>
  <c r="DC531" i="87"/>
  <c r="DA372" i="87"/>
  <c r="DE486" i="87"/>
  <c r="DC486" i="87"/>
  <c r="DA486" i="87"/>
  <c r="CY486" i="87"/>
  <c r="DC312" i="87"/>
  <c r="DA312" i="87"/>
  <c r="DA479" i="87"/>
  <c r="DC525" i="87"/>
  <c r="CY525" i="87"/>
  <c r="DE581" i="87"/>
  <c r="DC581" i="87"/>
  <c r="DA581" i="87"/>
  <c r="CY581" i="87"/>
  <c r="DE513" i="87"/>
  <c r="DC513" i="87"/>
  <c r="DA513" i="87"/>
  <c r="CY513" i="87"/>
  <c r="DA146" i="87"/>
  <c r="DE469" i="87"/>
  <c r="DC469" i="87"/>
  <c r="DA469" i="87"/>
  <c r="CY469" i="87"/>
  <c r="DE464" i="87"/>
  <c r="DC464" i="87"/>
  <c r="DA464" i="87"/>
  <c r="CY464" i="87"/>
  <c r="DE99" i="87"/>
  <c r="DC99" i="87"/>
  <c r="DA99" i="87"/>
  <c r="CY99" i="87"/>
  <c r="DE738" i="87"/>
  <c r="DC738" i="87"/>
  <c r="DA738" i="87"/>
  <c r="CY738" i="87"/>
  <c r="DE558" i="87"/>
  <c r="DC558" i="87"/>
  <c r="DA558" i="87"/>
  <c r="CY558" i="87"/>
  <c r="DE289" i="87"/>
  <c r="DC289" i="87"/>
  <c r="DA289" i="87"/>
  <c r="CY289" i="87"/>
  <c r="DE416" i="87"/>
  <c r="DC416" i="87"/>
  <c r="DA416" i="87"/>
  <c r="CY416" i="87"/>
  <c r="DE460" i="87"/>
  <c r="DC460" i="87"/>
  <c r="DA460" i="87"/>
  <c r="CY460" i="87"/>
  <c r="CY183" i="87"/>
  <c r="DE737" i="87"/>
  <c r="DC737" i="87"/>
  <c r="DA737" i="87"/>
  <c r="CY737" i="87"/>
  <c r="DE421" i="87"/>
  <c r="DC421" i="87"/>
  <c r="DA421" i="87"/>
  <c r="CY421" i="87"/>
  <c r="DE259" i="87"/>
  <c r="DC259" i="87"/>
  <c r="DA259" i="87"/>
  <c r="CY259" i="87"/>
  <c r="DE357" i="87"/>
  <c r="DC357" i="87"/>
  <c r="DA357" i="87"/>
  <c r="CY357" i="87"/>
  <c r="DE252" i="87"/>
  <c r="DA252" i="87"/>
  <c r="CY252" i="87"/>
  <c r="DE243" i="87"/>
  <c r="DC243" i="87"/>
  <c r="DA243" i="87"/>
  <c r="CY243" i="87"/>
  <c r="DC434" i="87"/>
  <c r="DE750" i="87"/>
  <c r="DC750" i="87"/>
  <c r="CY750" i="87"/>
  <c r="DA750" i="87"/>
  <c r="DE139" i="87"/>
  <c r="DC139" i="87"/>
  <c r="CY139" i="87"/>
  <c r="DA139" i="87"/>
  <c r="DC242" i="87"/>
  <c r="DE83" i="87"/>
  <c r="DC83" i="87"/>
  <c r="DA83" i="87"/>
  <c r="CY83" i="87"/>
  <c r="CY379" i="87"/>
  <c r="DA379" i="87"/>
  <c r="DC379" i="87"/>
  <c r="DE367" i="87"/>
  <c r="DC367" i="87"/>
  <c r="DA367" i="87"/>
  <c r="CY367" i="87"/>
  <c r="DE568" i="87"/>
  <c r="DC568" i="87"/>
  <c r="CY568" i="87"/>
  <c r="DA568" i="87"/>
  <c r="DE317" i="87"/>
  <c r="DC343" i="87"/>
  <c r="DE325" i="87"/>
  <c r="DC325" i="87"/>
  <c r="DA325" i="87"/>
  <c r="CY325" i="87"/>
  <c r="DE534" i="87"/>
  <c r="DC534" i="87"/>
  <c r="DA534" i="87"/>
  <c r="CY534" i="87"/>
  <c r="DE126" i="87"/>
  <c r="DC126" i="87"/>
  <c r="DA126" i="87"/>
  <c r="CY126" i="87"/>
  <c r="DE587" i="87"/>
  <c r="DC587" i="87"/>
  <c r="DA587" i="87"/>
  <c r="CY587" i="87"/>
  <c r="DE93" i="87"/>
  <c r="DC93" i="87"/>
  <c r="DA93" i="87"/>
  <c r="CY93" i="87"/>
  <c r="DE370" i="87"/>
  <c r="DC370" i="87"/>
  <c r="DE187" i="87"/>
  <c r="DC187" i="87"/>
  <c r="DA187" i="87"/>
  <c r="CY187" i="87"/>
  <c r="DE364" i="87"/>
  <c r="DE257" i="87"/>
  <c r="DC257" i="87"/>
  <c r="DA257" i="87"/>
  <c r="CY257" i="87"/>
  <c r="DE736" i="87"/>
  <c r="DC736" i="87"/>
  <c r="DA736" i="87"/>
  <c r="CY736" i="87"/>
  <c r="DE102" i="87"/>
  <c r="DC102" i="87"/>
  <c r="DA102" i="87"/>
  <c r="CY102" i="87"/>
  <c r="DE543" i="87"/>
  <c r="DC543" i="87"/>
  <c r="DA543" i="87"/>
  <c r="CY543" i="87"/>
  <c r="CJ248" i="87"/>
  <c r="DE248" i="87"/>
  <c r="DA248" i="87"/>
  <c r="DC248" i="87"/>
  <c r="CY248" i="87"/>
  <c r="DE249" i="87"/>
  <c r="DC249" i="87"/>
  <c r="DA249" i="87"/>
  <c r="CY249" i="87"/>
  <c r="DE315" i="87"/>
  <c r="DC315" i="87"/>
  <c r="DA315" i="87"/>
  <c r="CY315" i="87"/>
  <c r="DE340" i="87"/>
  <c r="DC340" i="87"/>
  <c r="DA340" i="87"/>
  <c r="CY340" i="87"/>
  <c r="DE53" i="87"/>
  <c r="DC53" i="87"/>
  <c r="DA53" i="87"/>
  <c r="CY53" i="87"/>
  <c r="DE393" i="87"/>
  <c r="DC393" i="87"/>
  <c r="DA393" i="87"/>
  <c r="CY393" i="87"/>
  <c r="DE117" i="87"/>
  <c r="DC117" i="87"/>
  <c r="DA117" i="87"/>
  <c r="CY117" i="87"/>
  <c r="DE304" i="87"/>
  <c r="DC304" i="87"/>
  <c r="DA304" i="87"/>
  <c r="CY304" i="87"/>
  <c r="DE577" i="87"/>
  <c r="DC577" i="87"/>
  <c r="DA577" i="87"/>
  <c r="CY577" i="87"/>
  <c r="DA101" i="87"/>
  <c r="DE327" i="87"/>
  <c r="DC327" i="87"/>
  <c r="CY327" i="87"/>
  <c r="DA327" i="87"/>
  <c r="DE80" i="87"/>
  <c r="DC80" i="87"/>
  <c r="DA80" i="87"/>
  <c r="CY80" i="87"/>
  <c r="DE162" i="87"/>
  <c r="DC162" i="87"/>
  <c r="DA162" i="87"/>
  <c r="CY162" i="87"/>
  <c r="DE166" i="87"/>
  <c r="DC166" i="87"/>
  <c r="CY166" i="87"/>
  <c r="DA166" i="87"/>
  <c r="DE290" i="87"/>
  <c r="CY290" i="87"/>
  <c r="DC290" i="87"/>
  <c r="DA290" i="87"/>
  <c r="DE97" i="87"/>
  <c r="DC97" i="87"/>
  <c r="DA97" i="87"/>
  <c r="CY97" i="87"/>
  <c r="DE122" i="87"/>
  <c r="DC122" i="87"/>
  <c r="CY122" i="87"/>
  <c r="DA122" i="87"/>
  <c r="DE160" i="87"/>
  <c r="DC160" i="87"/>
  <c r="DA160" i="87"/>
  <c r="CY160" i="87"/>
  <c r="O428" i="87"/>
  <c r="R436" i="87"/>
  <c r="R258" i="87"/>
  <c r="Q60" i="87"/>
  <c r="BT326" i="87"/>
  <c r="R395" i="87"/>
  <c r="R404" i="87"/>
  <c r="N265" i="87"/>
  <c r="M265" i="87" s="1"/>
  <c r="U265" i="87" s="1"/>
  <c r="BB546" i="87"/>
  <c r="BB240" i="87"/>
  <c r="O142" i="87"/>
  <c r="BD533" i="87"/>
  <c r="BO533" i="87" s="1"/>
  <c r="BB450" i="87"/>
  <c r="BH218" i="87"/>
  <c r="BB237" i="87"/>
  <c r="BD236" i="87"/>
  <c r="BH546" i="87"/>
  <c r="BM347" i="87"/>
  <c r="AU691" i="87"/>
  <c r="BI691" i="87" s="1"/>
  <c r="BT691" i="87" s="1"/>
  <c r="AU720" i="87"/>
  <c r="BI720" i="87" s="1"/>
  <c r="BT720" i="87" s="1"/>
  <c r="AU703" i="87"/>
  <c r="BI703" i="87" s="1"/>
  <c r="BT703" i="87" s="1"/>
  <c r="BT681" i="87"/>
  <c r="AU723" i="87"/>
  <c r="BI723" i="87" s="1"/>
  <c r="BT723" i="87" s="1"/>
  <c r="AU694" i="87"/>
  <c r="BI694" i="87" s="1"/>
  <c r="BT694" i="87" s="1"/>
  <c r="AU697" i="87"/>
  <c r="BI697" i="87" s="1"/>
  <c r="BT697" i="87" s="1"/>
  <c r="AU711" i="87"/>
  <c r="BI711" i="87" s="1"/>
  <c r="BT711" i="87" s="1"/>
  <c r="AU699" i="87"/>
  <c r="BI699" i="87" s="1"/>
  <c r="BT699" i="87" s="1"/>
  <c r="AU710" i="87"/>
  <c r="BI710" i="87" s="1"/>
  <c r="BT710" i="87" s="1"/>
  <c r="AU695" i="87"/>
  <c r="BI695" i="87" s="1"/>
  <c r="BT695" i="87" s="1"/>
  <c r="BT676" i="87"/>
  <c r="AU688" i="87"/>
  <c r="BI688" i="87" s="1"/>
  <c r="BT688" i="87" s="1"/>
  <c r="AU713" i="87"/>
  <c r="BI713" i="87" s="1"/>
  <c r="BT713" i="87" s="1"/>
  <c r="AU687" i="87"/>
  <c r="BI687" i="87" s="1"/>
  <c r="BT687" i="87" s="1"/>
  <c r="AU712" i="87"/>
  <c r="BI712" i="87" s="1"/>
  <c r="BT712" i="87" s="1"/>
  <c r="AU698" i="87"/>
  <c r="BI698" i="87" s="1"/>
  <c r="BT698" i="87" s="1"/>
  <c r="AU689" i="87"/>
  <c r="BI689" i="87" s="1"/>
  <c r="BT689" i="87" s="1"/>
  <c r="AU707" i="87"/>
  <c r="BI707" i="87" s="1"/>
  <c r="BT707" i="87" s="1"/>
  <c r="AU693" i="87"/>
  <c r="BI693" i="87" s="1"/>
  <c r="BT693" i="87" s="1"/>
  <c r="AU685" i="87"/>
  <c r="BI685" i="87" s="1"/>
  <c r="BT685" i="87" s="1"/>
  <c r="AU721" i="87"/>
  <c r="BI721" i="87" s="1"/>
  <c r="BT721" i="87" s="1"/>
  <c r="AU696" i="87"/>
  <c r="BI696" i="87" s="1"/>
  <c r="BT696" i="87" s="1"/>
  <c r="AU692" i="87"/>
  <c r="BI692" i="87" s="1"/>
  <c r="BT692" i="87" s="1"/>
  <c r="AU714" i="87"/>
  <c r="BI714" i="87" s="1"/>
  <c r="BT714" i="87" s="1"/>
  <c r="AU579" i="87"/>
  <c r="BI579" i="87" s="1"/>
  <c r="AU559" i="87"/>
  <c r="BI559" i="87" s="1"/>
  <c r="AU565" i="87"/>
  <c r="BI565" i="87" s="1"/>
  <c r="BT565" i="87" s="1"/>
  <c r="AU583" i="87"/>
  <c r="BI583" i="87" s="1"/>
  <c r="BT583" i="87" s="1"/>
  <c r="AU588" i="87"/>
  <c r="BI588" i="87" s="1"/>
  <c r="BT588" i="87" s="1"/>
  <c r="AU538" i="87"/>
  <c r="BI538" i="87" s="1"/>
  <c r="BT538" i="87" s="1"/>
  <c r="AU567" i="87"/>
  <c r="BI567" i="87" s="1"/>
  <c r="AU569" i="87"/>
  <c r="BI569" i="87" s="1"/>
  <c r="BT569" i="87" s="1"/>
  <c r="AU575" i="87"/>
  <c r="BI575" i="87" s="1"/>
  <c r="BT575" i="87" s="1"/>
  <c r="AU573" i="87"/>
  <c r="BI573" i="87" s="1"/>
  <c r="AU572" i="87"/>
  <c r="BI572" i="87" s="1"/>
  <c r="BT572" i="87" s="1"/>
  <c r="AU576" i="87"/>
  <c r="BI576" i="87" s="1"/>
  <c r="BT576" i="87" s="1"/>
  <c r="AU566" i="87"/>
  <c r="BI566" i="87" s="1"/>
  <c r="BT566" i="87" s="1"/>
  <c r="AU580" i="87"/>
  <c r="BI580" i="87" s="1"/>
  <c r="BT580" i="87" s="1"/>
  <c r="AU586" i="87"/>
  <c r="BI586" i="87" s="1"/>
  <c r="BT586" i="87" s="1"/>
  <c r="AU570" i="87"/>
  <c r="BI570" i="87" s="1"/>
  <c r="AU163" i="87"/>
  <c r="BI163" i="87" s="1"/>
  <c r="BT163" i="87" s="1"/>
  <c r="AU529" i="87"/>
  <c r="BI529" i="87" s="1"/>
  <c r="BT529" i="87" s="1"/>
  <c r="AU475" i="87"/>
  <c r="BI475" i="87" s="1"/>
  <c r="BT475" i="87" s="1"/>
  <c r="AU361" i="87"/>
  <c r="BI361" i="87" s="1"/>
  <c r="BT361" i="87" s="1"/>
  <c r="AU383" i="87"/>
  <c r="BI383" i="87" s="1"/>
  <c r="BT383" i="87" s="1"/>
  <c r="BI330" i="87"/>
  <c r="BT330" i="87" s="1"/>
  <c r="AU344" i="87"/>
  <c r="BI344" i="87" s="1"/>
  <c r="BT344" i="87" s="1"/>
  <c r="AU253" i="87"/>
  <c r="BI253" i="87" s="1"/>
  <c r="BT253" i="87" s="1"/>
  <c r="AU152" i="87"/>
  <c r="BI152" i="87" s="1"/>
  <c r="BT152" i="87" s="1"/>
  <c r="AU437" i="87"/>
  <c r="BI437" i="87" s="1"/>
  <c r="BT437" i="87" s="1"/>
  <c r="AU279" i="87"/>
  <c r="BI279" i="87" s="1"/>
  <c r="BT279" i="87" s="1"/>
  <c r="AU526" i="87"/>
  <c r="BI526" i="87" s="1"/>
  <c r="BT526" i="87" s="1"/>
  <c r="AU482" i="87"/>
  <c r="BI482" i="87" s="1"/>
  <c r="BT482" i="87" s="1"/>
  <c r="AU281" i="87"/>
  <c r="BI281" i="87" s="1"/>
  <c r="BT281" i="87" s="1"/>
  <c r="AU470" i="87"/>
  <c r="BI470" i="87" s="1"/>
  <c r="BT470" i="87" s="1"/>
  <c r="AU373" i="87"/>
  <c r="BI373" i="87" s="1"/>
  <c r="BT373" i="87" s="1"/>
  <c r="AU342" i="87"/>
  <c r="BI342" i="87" s="1"/>
  <c r="BT342" i="87" s="1"/>
  <c r="AU368" i="87"/>
  <c r="BI368" i="87" s="1"/>
  <c r="BT368" i="87" s="1"/>
  <c r="AU167" i="87"/>
  <c r="BI167" i="87" s="1"/>
  <c r="BT167" i="87" s="1"/>
  <c r="AU385" i="87"/>
  <c r="BI385" i="87" s="1"/>
  <c r="BT385" i="87" s="1"/>
  <c r="AU404" i="87"/>
  <c r="BI404" i="87" s="1"/>
  <c r="BT404" i="87" s="1"/>
  <c r="AU316" i="87"/>
  <c r="BI316" i="87" s="1"/>
  <c r="BT316" i="87" s="1"/>
  <c r="AU255" i="87"/>
  <c r="BI255" i="87" s="1"/>
  <c r="BT255" i="87" s="1"/>
  <c r="AU154" i="87"/>
  <c r="BI154" i="87" s="1"/>
  <c r="BT154" i="87" s="1"/>
  <c r="AU313" i="87"/>
  <c r="BI313" i="87" s="1"/>
  <c r="BT313" i="87" s="1"/>
  <c r="AU472" i="87"/>
  <c r="BI472" i="87" s="1"/>
  <c r="BT472" i="87" s="1"/>
  <c r="AU371" i="87"/>
  <c r="BI371" i="87" s="1"/>
  <c r="BT371" i="87" s="1"/>
  <c r="AU380" i="87"/>
  <c r="BI380" i="87" s="1"/>
  <c r="BT380" i="87" s="1"/>
  <c r="AU158" i="87"/>
  <c r="BI158" i="87" s="1"/>
  <c r="BT158" i="87" s="1"/>
  <c r="AU333" i="87"/>
  <c r="BI333" i="87" s="1"/>
  <c r="BT333" i="87" s="1"/>
  <c r="AU396" i="87"/>
  <c r="BI396" i="87" s="1"/>
  <c r="BT396" i="87" s="1"/>
  <c r="AU295" i="87"/>
  <c r="BI295" i="87" s="1"/>
  <c r="BT295" i="87" s="1"/>
  <c r="AU392" i="87"/>
  <c r="BI392" i="87" s="1"/>
  <c r="BT392" i="87" s="1"/>
  <c r="AU350" i="87"/>
  <c r="BT350" i="87"/>
  <c r="AU509" i="87"/>
  <c r="BI509" i="87" s="1"/>
  <c r="BT509" i="87" s="1"/>
  <c r="AU461" i="87"/>
  <c r="BI461" i="87" s="1"/>
  <c r="BT461" i="87" s="1"/>
  <c r="AU363" i="87"/>
  <c r="BI363" i="87" s="1"/>
  <c r="BT363" i="87" s="1"/>
  <c r="AU318" i="87"/>
  <c r="BI318" i="87" s="1"/>
  <c r="BT318" i="87" s="1"/>
  <c r="AU291" i="87"/>
  <c r="BI291" i="87" s="1"/>
  <c r="BT291" i="87" s="1"/>
  <c r="AU147" i="87"/>
  <c r="BI147" i="87" s="1"/>
  <c r="BT147" i="87" s="1"/>
  <c r="AU476" i="87"/>
  <c r="BI476" i="87" s="1"/>
  <c r="BT476" i="87" s="1"/>
  <c r="AU351" i="87"/>
  <c r="BI351" i="87" s="1"/>
  <c r="BT351" i="87" s="1"/>
  <c r="AU143" i="87"/>
  <c r="BI143" i="87" s="1"/>
  <c r="BT143" i="87" s="1"/>
  <c r="AU140" i="87"/>
  <c r="BI140" i="87" s="1"/>
  <c r="BT140" i="87" s="1"/>
  <c r="AU135" i="87"/>
  <c r="BI135" i="87" s="1"/>
  <c r="BT135" i="87" s="1"/>
  <c r="AU138" i="87"/>
  <c r="BI138" i="87" s="1"/>
  <c r="BT138" i="87" s="1"/>
  <c r="AU41" i="87"/>
  <c r="BI41" i="87" s="1"/>
  <c r="BT41" i="87" s="1"/>
  <c r="AU17" i="87"/>
  <c r="BI17" i="87" s="1"/>
  <c r="BT17" i="87" s="1"/>
  <c r="AU76" i="87"/>
  <c r="BI76" i="87" s="1"/>
  <c r="AU129" i="87"/>
  <c r="BI129" i="87" s="1"/>
  <c r="BT129" i="87" s="1"/>
  <c r="AU50" i="87"/>
  <c r="BI50" i="87" s="1"/>
  <c r="AU56" i="87"/>
  <c r="BI56" i="87" s="1"/>
  <c r="AU127" i="87"/>
  <c r="BI127" i="87" s="1"/>
  <c r="BT127" i="87" s="1"/>
  <c r="AU118" i="87"/>
  <c r="BI118" i="87" s="1"/>
  <c r="BT118" i="87" s="1"/>
  <c r="AU81" i="87"/>
  <c r="BI81" i="87" s="1"/>
  <c r="AU121" i="87"/>
  <c r="BI121" i="87" s="1"/>
  <c r="BT121" i="87" s="1"/>
  <c r="AU46" i="87"/>
  <c r="BI46" i="87" s="1"/>
  <c r="BT46" i="87" s="1"/>
  <c r="AU74" i="87"/>
  <c r="BI74" i="87" s="1"/>
  <c r="BT74" i="87" s="1"/>
  <c r="AU113" i="87"/>
  <c r="BI113" i="87" s="1"/>
  <c r="BT113" i="87" s="1"/>
  <c r="AU125" i="87"/>
  <c r="BI125" i="87" s="1"/>
  <c r="BT125" i="87" s="1"/>
  <c r="AU63" i="87"/>
  <c r="BI63" i="87" s="1"/>
  <c r="AU54" i="87"/>
  <c r="BI54" i="87" s="1"/>
  <c r="AU34" i="87"/>
  <c r="BI34" i="87" s="1"/>
  <c r="AU123" i="87"/>
  <c r="BI123" i="87" s="1"/>
  <c r="BT123" i="87" s="1"/>
  <c r="AU100" i="87"/>
  <c r="BI100" i="87" s="1"/>
  <c r="BT100" i="87" s="1"/>
  <c r="AU94" i="87"/>
  <c r="BI94" i="87" s="1"/>
  <c r="BT94" i="87" s="1"/>
  <c r="AU78" i="87"/>
  <c r="BI78" i="87" s="1"/>
  <c r="AU84" i="87"/>
  <c r="BI84" i="87" s="1"/>
  <c r="AU98" i="87"/>
  <c r="BI98" i="87" s="1"/>
  <c r="BT98" i="87" s="1"/>
  <c r="BS86" i="87"/>
  <c r="BB288" i="87"/>
  <c r="BM288" i="87" s="1"/>
  <c r="BH227" i="87"/>
  <c r="AD703" i="87"/>
  <c r="BB94" i="87"/>
  <c r="BM94" i="87" s="1"/>
  <c r="BH220" i="87"/>
  <c r="BS220" i="87" s="1"/>
  <c r="BB506" i="87"/>
  <c r="BM506" i="87" s="1"/>
  <c r="BB694" i="87"/>
  <c r="BM694" i="87" s="1"/>
  <c r="BB205" i="87"/>
  <c r="BM205" i="87" s="1"/>
  <c r="BB72" i="87"/>
  <c r="BB232" i="87"/>
  <c r="BH232" i="87"/>
  <c r="BB113" i="87"/>
  <c r="BB197" i="87"/>
  <c r="BM197" i="87" s="1"/>
  <c r="R538" i="87"/>
  <c r="BB328" i="87"/>
  <c r="BM328" i="87" s="1"/>
  <c r="Q106" i="87"/>
  <c r="BB279" i="87"/>
  <c r="BB368" i="87"/>
  <c r="BB720" i="87"/>
  <c r="BM720" i="87" s="1"/>
  <c r="BD559" i="87"/>
  <c r="BB559" i="87"/>
  <c r="BH110" i="87"/>
  <c r="BS110" i="87" s="1"/>
  <c r="BD102" i="87"/>
  <c r="BD309" i="87"/>
  <c r="BD240" i="87"/>
  <c r="BD235" i="87"/>
  <c r="BD239" i="87"/>
  <c r="BD455" i="87"/>
  <c r="BD326" i="87"/>
  <c r="BD222" i="87"/>
  <c r="BD74" i="87"/>
  <c r="BD566" i="87"/>
  <c r="BD540" i="87"/>
  <c r="BD215" i="87"/>
  <c r="BD86" i="87"/>
  <c r="BO86" i="87" s="1"/>
  <c r="BD232" i="87"/>
  <c r="R313" i="87"/>
  <c r="R328" i="87"/>
  <c r="CJ252" i="87"/>
  <c r="CJ96" i="87"/>
  <c r="CJ403" i="87"/>
  <c r="CJ340" i="87"/>
  <c r="CJ53" i="87"/>
  <c r="CJ312" i="87"/>
  <c r="CJ280" i="87"/>
  <c r="CJ304" i="87"/>
  <c r="CJ55" i="87"/>
  <c r="CJ325" i="87"/>
  <c r="CJ146" i="87"/>
  <c r="CJ541" i="87"/>
  <c r="CJ166" i="87"/>
  <c r="CJ111" i="87"/>
  <c r="CJ532" i="87"/>
  <c r="CJ246" i="87"/>
  <c r="CJ315" i="87"/>
  <c r="CJ525" i="87"/>
  <c r="CJ149" i="87"/>
  <c r="CJ581" i="87"/>
  <c r="CJ513" i="87"/>
  <c r="CJ93" i="87"/>
  <c r="CJ469" i="87"/>
  <c r="CJ329" i="87"/>
  <c r="CJ464" i="87"/>
  <c r="CJ289" i="87"/>
  <c r="CJ460" i="87"/>
  <c r="CJ543" i="87"/>
  <c r="CJ73" i="87"/>
  <c r="CJ270" i="87"/>
  <c r="CJ434" i="87"/>
  <c r="CJ498" i="87"/>
  <c r="CJ486" i="87"/>
  <c r="CJ82" i="87"/>
  <c r="CJ367" i="87"/>
  <c r="CJ534" i="87"/>
  <c r="CJ126" i="87"/>
  <c r="CJ32" i="87"/>
  <c r="CJ263" i="87"/>
  <c r="CJ187" i="87"/>
  <c r="CJ327" i="87"/>
  <c r="CJ80" i="87"/>
  <c r="CJ558" i="87"/>
  <c r="CJ416" i="87"/>
  <c r="CJ467" i="87"/>
  <c r="CJ257" i="87"/>
  <c r="CJ418" i="87"/>
  <c r="CJ130" i="87"/>
  <c r="CJ357" i="87"/>
  <c r="CJ247" i="87"/>
  <c r="CJ249" i="87"/>
  <c r="CJ243" i="87"/>
  <c r="CJ494" i="87"/>
  <c r="CJ139" i="87"/>
  <c r="CJ393" i="87"/>
  <c r="CJ83" i="87"/>
  <c r="CJ568" i="87"/>
  <c r="CJ587" i="87"/>
  <c r="CJ577" i="87"/>
  <c r="CJ101" i="87"/>
  <c r="CJ137" i="87"/>
  <c r="CJ99" i="87"/>
  <c r="CJ162" i="87"/>
  <c r="CJ387" i="87"/>
  <c r="CJ421" i="87"/>
  <c r="CJ290" i="87"/>
  <c r="CJ259" i="87"/>
  <c r="CJ308" i="87"/>
  <c r="CB270" i="87"/>
  <c r="CN270" i="87"/>
  <c r="CB241" i="87"/>
  <c r="CN241" i="87"/>
  <c r="CB243" i="87"/>
  <c r="CN243" i="87"/>
  <c r="CB558" i="87"/>
  <c r="CN558" i="87"/>
  <c r="CB464" i="87"/>
  <c r="CN464" i="87"/>
  <c r="CB263" i="87"/>
  <c r="CN263" i="87"/>
  <c r="CB257" i="87"/>
  <c r="CN257" i="87"/>
  <c r="CB166" i="87"/>
  <c r="CN166" i="87"/>
  <c r="CJ102" i="87"/>
  <c r="CB532" i="87"/>
  <c r="CN532" i="87"/>
  <c r="CB248" i="87"/>
  <c r="CN248" i="87"/>
  <c r="CB434" i="87"/>
  <c r="CN434" i="87"/>
  <c r="CB560" i="87"/>
  <c r="CN560" i="87"/>
  <c r="CB519" i="87"/>
  <c r="CN519" i="87"/>
  <c r="CB101" i="87"/>
  <c r="CN101" i="87"/>
  <c r="CB115" i="87"/>
  <c r="CN115" i="87"/>
  <c r="CN515" i="87"/>
  <c r="CB104" i="87"/>
  <c r="CN104" i="87"/>
  <c r="CB114" i="87"/>
  <c r="CN114" i="87"/>
  <c r="CB244" i="87"/>
  <c r="CN244" i="87"/>
  <c r="CB460" i="87"/>
  <c r="CN460" i="87"/>
  <c r="CB268" i="87"/>
  <c r="CN268" i="87"/>
  <c r="CJ425" i="87"/>
  <c r="CB122" i="87"/>
  <c r="CN122" i="87"/>
  <c r="CB252" i="87"/>
  <c r="CN252" i="87"/>
  <c r="CB242" i="87"/>
  <c r="CN242" i="87"/>
  <c r="CB340" i="87"/>
  <c r="CN340" i="87"/>
  <c r="CB564" i="87"/>
  <c r="CN564" i="87"/>
  <c r="CB563" i="87"/>
  <c r="CN563" i="87"/>
  <c r="CB508" i="87"/>
  <c r="CN508" i="87"/>
  <c r="CB105" i="87"/>
  <c r="CN105" i="87"/>
  <c r="CB265" i="87"/>
  <c r="CN265" i="87"/>
  <c r="CB99" i="87"/>
  <c r="CN99" i="87"/>
  <c r="CB111" i="87"/>
  <c r="CN111" i="87"/>
  <c r="CB117" i="87"/>
  <c r="CN117" i="87"/>
  <c r="CB424" i="87"/>
  <c r="CN424" i="87"/>
  <c r="CB528" i="87"/>
  <c r="CN528" i="87"/>
  <c r="CJ527" i="87"/>
  <c r="CJ122" i="87"/>
  <c r="CB524" i="87"/>
  <c r="CN524" i="87"/>
  <c r="CB473" i="87"/>
  <c r="CN473" i="87"/>
  <c r="CB258" i="87"/>
  <c r="CN258" i="87"/>
  <c r="CB247" i="87"/>
  <c r="CB250" i="87"/>
  <c r="CN250" i="87"/>
  <c r="CB481" i="87"/>
  <c r="CN481" i="87"/>
  <c r="CB410" i="87"/>
  <c r="CN410" i="87"/>
  <c r="CB93" i="87"/>
  <c r="CN93" i="87"/>
  <c r="CB469" i="87"/>
  <c r="CN469" i="87"/>
  <c r="CB97" i="87"/>
  <c r="CN97" i="87"/>
  <c r="CB425" i="87"/>
  <c r="CN425" i="87"/>
  <c r="CJ103" i="87"/>
  <c r="CB393" i="87"/>
  <c r="CN393" i="87"/>
  <c r="CB301" i="87"/>
  <c r="CN301" i="87"/>
  <c r="CB183" i="87"/>
  <c r="CN183" i="87"/>
  <c r="CB137" i="87"/>
  <c r="CN137" i="87"/>
  <c r="CB364" i="87"/>
  <c r="CN364" i="87"/>
  <c r="CB345" i="87"/>
  <c r="CN345" i="87"/>
  <c r="CB290" i="87"/>
  <c r="CN290" i="87"/>
  <c r="CB139" i="87"/>
  <c r="CN139" i="87"/>
  <c r="CB494" i="87"/>
  <c r="CN494" i="87"/>
  <c r="CB304" i="87"/>
  <c r="CN304" i="87"/>
  <c r="CB32" i="87"/>
  <c r="CN32" i="87"/>
  <c r="CB82" i="87"/>
  <c r="CN82" i="87"/>
  <c r="CB534" i="87"/>
  <c r="CN534" i="87"/>
  <c r="CB329" i="87"/>
  <c r="CN329" i="87"/>
  <c r="CB577" i="87"/>
  <c r="CN577" i="87"/>
  <c r="CB45" i="87"/>
  <c r="CN45" i="87"/>
  <c r="CB278" i="87"/>
  <c r="CN278" i="87"/>
  <c r="CB483" i="87"/>
  <c r="CN483" i="87"/>
  <c r="CJ537" i="87"/>
  <c r="CB367" i="87"/>
  <c r="CN367" i="87"/>
  <c r="CB531" i="87"/>
  <c r="CN531" i="87"/>
  <c r="CB315" i="87"/>
  <c r="CN315" i="87"/>
  <c r="CB486" i="87"/>
  <c r="CN486" i="87"/>
  <c r="CB587" i="87"/>
  <c r="CN587" i="87"/>
  <c r="CB332" i="87"/>
  <c r="CB160" i="87"/>
  <c r="CN160" i="87"/>
  <c r="CB379" i="87"/>
  <c r="CN379" i="87"/>
  <c r="CB80" i="87"/>
  <c r="CN80" i="87"/>
  <c r="CB162" i="87"/>
  <c r="CN162" i="87"/>
  <c r="CB395" i="87"/>
  <c r="CN395" i="87"/>
  <c r="CB360" i="87"/>
  <c r="CN360" i="87"/>
  <c r="CB513" i="87"/>
  <c r="CN513" i="87"/>
  <c r="CB541" i="87"/>
  <c r="CN541" i="87"/>
  <c r="CB164" i="87"/>
  <c r="CN164" i="87"/>
  <c r="CB403" i="87"/>
  <c r="CN403" i="87"/>
  <c r="CB568" i="87"/>
  <c r="CN568" i="87"/>
  <c r="CB317" i="87"/>
  <c r="CN317" i="87"/>
  <c r="CB149" i="87"/>
  <c r="CN149" i="87"/>
  <c r="CN153" i="87"/>
  <c r="CB312" i="87"/>
  <c r="CN312" i="87"/>
  <c r="CB33" i="87"/>
  <c r="CN33" i="87"/>
  <c r="CB280" i="87"/>
  <c r="CN280" i="87"/>
  <c r="CB289" i="87"/>
  <c r="CN289" i="87"/>
  <c r="CB87" i="87"/>
  <c r="CN87" i="87"/>
  <c r="CB55" i="87"/>
  <c r="CN55" i="87"/>
  <c r="CB308" i="87"/>
  <c r="CN308" i="87"/>
  <c r="CB180" i="87"/>
  <c r="CN180" i="87"/>
  <c r="CN537" i="87"/>
  <c r="CJ545" i="87"/>
  <c r="CJ180" i="87"/>
  <c r="BM358" i="87"/>
  <c r="BM357" i="87"/>
  <c r="BB74" i="87"/>
  <c r="BM74" i="87" s="1"/>
  <c r="CW122" i="87"/>
  <c r="CW357" i="87"/>
  <c r="CW527" i="87"/>
  <c r="CW537" i="87"/>
  <c r="CW102" i="87"/>
  <c r="CW308" i="87"/>
  <c r="CW425" i="87"/>
  <c r="CW180" i="87"/>
  <c r="BB214" i="87"/>
  <c r="R105" i="87"/>
  <c r="BM526" i="87"/>
  <c r="R121" i="87"/>
  <c r="Q59" i="87"/>
  <c r="O141" i="87"/>
  <c r="BB509" i="87"/>
  <c r="BM509" i="87" s="1"/>
  <c r="BB277" i="87"/>
  <c r="CW252" i="87"/>
  <c r="CW270" i="87"/>
  <c r="CW750" i="87"/>
  <c r="CW242" i="87"/>
  <c r="CW525" i="87"/>
  <c r="CW513" i="87"/>
  <c r="CW93" i="87"/>
  <c r="CW469" i="87"/>
  <c r="CW418" i="87"/>
  <c r="CW737" i="87"/>
  <c r="CW532" i="87"/>
  <c r="CW756" i="87"/>
  <c r="CW246" i="87"/>
  <c r="CW434" i="87"/>
  <c r="CW325" i="87"/>
  <c r="CW126" i="87"/>
  <c r="CW464" i="87"/>
  <c r="CW130" i="87"/>
  <c r="CW96" i="87"/>
  <c r="CW524" i="87"/>
  <c r="CW340" i="87"/>
  <c r="CW263" i="87"/>
  <c r="CW738" i="87"/>
  <c r="CW410" i="87"/>
  <c r="CW741" i="87"/>
  <c r="CW460" i="87"/>
  <c r="CW166" i="87"/>
  <c r="CW421" i="87"/>
  <c r="CW111" i="87"/>
  <c r="CW73" i="87"/>
  <c r="CW247" i="87"/>
  <c r="CW249" i="87"/>
  <c r="CW243" i="87"/>
  <c r="CW403" i="87"/>
  <c r="CW725" i="87"/>
  <c r="CW101" i="87"/>
  <c r="CW99" i="87"/>
  <c r="CW558" i="87"/>
  <c r="CW467" i="87"/>
  <c r="CW257" i="87"/>
  <c r="CW736" i="87"/>
  <c r="CW259" i="87"/>
  <c r="BH222" i="87"/>
  <c r="BB222" i="87"/>
  <c r="BD34" i="87"/>
  <c r="N79" i="87"/>
  <c r="M79" i="87" s="1"/>
  <c r="U79" i="87" s="1"/>
  <c r="CW164" i="87"/>
  <c r="CW151" i="87"/>
  <c r="CW139" i="87"/>
  <c r="CW312" i="87"/>
  <c r="CW581" i="87"/>
  <c r="CW343" i="87"/>
  <c r="CW329" i="87"/>
  <c r="CW364" i="87"/>
  <c r="CW327" i="87"/>
  <c r="CW80" i="87"/>
  <c r="CW289" i="87"/>
  <c r="CW315" i="87"/>
  <c r="CW486" i="87"/>
  <c r="CW393" i="87"/>
  <c r="CW83" i="87"/>
  <c r="CW55" i="87"/>
  <c r="CW534" i="87"/>
  <c r="CW370" i="87"/>
  <c r="CW32" i="87"/>
  <c r="CW162" i="87"/>
  <c r="CW304" i="87"/>
  <c r="CW367" i="87"/>
  <c r="CW149" i="87"/>
  <c r="CW587" i="87"/>
  <c r="CW577" i="87"/>
  <c r="CW387" i="87"/>
  <c r="CW290" i="87"/>
  <c r="CW53" i="87"/>
  <c r="CW33" i="87"/>
  <c r="CW568" i="87"/>
  <c r="CW137" i="87"/>
  <c r="CW187" i="87"/>
  <c r="CW332" i="87"/>
  <c r="BH529" i="87"/>
  <c r="BS529" i="87" s="1"/>
  <c r="BB529" i="87"/>
  <c r="BM529" i="87" s="1"/>
  <c r="R281" i="87"/>
  <c r="BH723" i="87"/>
  <c r="BB723" i="87"/>
  <c r="BM723" i="87" s="1"/>
  <c r="O347" i="87"/>
  <c r="R352" i="87"/>
  <c r="BH588" i="87"/>
  <c r="BS588" i="87" s="1"/>
  <c r="BB588" i="87"/>
  <c r="BM588" i="87" s="1"/>
  <c r="BB344" i="87"/>
  <c r="S165" i="87"/>
  <c r="R140" i="87"/>
  <c r="R356" i="87"/>
  <c r="R125" i="87"/>
  <c r="R84" i="87"/>
  <c r="R685" i="87"/>
  <c r="R94" i="87"/>
  <c r="S43" i="87"/>
  <c r="S63" i="87"/>
  <c r="R127" i="87"/>
  <c r="O281" i="87"/>
  <c r="R371" i="87"/>
  <c r="BB461" i="87"/>
  <c r="BM461" i="87" s="1"/>
  <c r="BB365" i="87"/>
  <c r="BM365" i="87" s="1"/>
  <c r="BD88" i="87"/>
  <c r="BB118" i="87"/>
  <c r="BM118" i="87" s="1"/>
  <c r="BD110" i="87"/>
  <c r="R347" i="87"/>
  <c r="R559" i="87"/>
  <c r="BB313" i="87"/>
  <c r="S333" i="87"/>
  <c r="S344" i="87"/>
  <c r="R264" i="87"/>
  <c r="S118" i="87"/>
  <c r="S129" i="87"/>
  <c r="R431" i="87"/>
  <c r="BD40" i="87"/>
  <c r="BH542" i="87"/>
  <c r="BB565" i="87"/>
  <c r="R333" i="87"/>
  <c r="R344" i="87"/>
  <c r="R482" i="87"/>
  <c r="S477" i="87"/>
  <c r="S437" i="87"/>
  <c r="R103" i="87"/>
  <c r="R396" i="87"/>
  <c r="S538" i="87"/>
  <c r="R147" i="87"/>
  <c r="R167" i="87"/>
  <c r="R376" i="87"/>
  <c r="R487" i="87"/>
  <c r="N18" i="87"/>
  <c r="M18" i="87" s="1"/>
  <c r="S484" i="87"/>
  <c r="S324" i="87"/>
  <c r="R723" i="87"/>
  <c r="BB121" i="87"/>
  <c r="BM121" i="87" s="1"/>
  <c r="BB208" i="87"/>
  <c r="BB54" i="87"/>
  <c r="BD565" i="87"/>
  <c r="BH152" i="87"/>
  <c r="BB167" i="87"/>
  <c r="BH238" i="87"/>
  <c r="R359" i="87"/>
  <c r="R368" i="87"/>
  <c r="BB154" i="87"/>
  <c r="BM154" i="87" s="1"/>
  <c r="R115" i="87"/>
  <c r="S376" i="87"/>
  <c r="R123" i="87"/>
  <c r="R118" i="87"/>
  <c r="R373" i="87"/>
  <c r="O265" i="87"/>
  <c r="S268" i="87"/>
  <c r="R477" i="87"/>
  <c r="S325" i="87"/>
  <c r="R163" i="87"/>
  <c r="N684" i="87"/>
  <c r="M684" i="87" s="1"/>
  <c r="U684" i="87" s="1"/>
  <c r="R365" i="87"/>
  <c r="BB318" i="87"/>
  <c r="BM318" i="87" s="1"/>
  <c r="BH526" i="87"/>
  <c r="BS526" i="87" s="1"/>
  <c r="R135" i="87"/>
  <c r="R76" i="87"/>
  <c r="BD526" i="87"/>
  <c r="BD692" i="87"/>
  <c r="BO692" i="87" s="1"/>
  <c r="BB46" i="87"/>
  <c r="BM46" i="87" s="1"/>
  <c r="R330" i="87"/>
  <c r="S50" i="87"/>
  <c r="R472" i="87"/>
  <c r="S328" i="87"/>
  <c r="BH720" i="87"/>
  <c r="BS720" i="87" s="1"/>
  <c r="S138" i="87"/>
  <c r="R99" i="87"/>
  <c r="BB127" i="87"/>
  <c r="BM127" i="87" s="1"/>
  <c r="BD720" i="87"/>
  <c r="BH499" i="87"/>
  <c r="BB135" i="87"/>
  <c r="BD163" i="87"/>
  <c r="BB163" i="87"/>
  <c r="BM163" i="87" s="1"/>
  <c r="BH163" i="87"/>
  <c r="R129" i="87"/>
  <c r="BD39" i="87"/>
  <c r="BD113" i="87"/>
  <c r="R161" i="87"/>
  <c r="BB578" i="87"/>
  <c r="BM578" i="87" s="1"/>
  <c r="R721" i="87"/>
  <c r="N259" i="87"/>
  <c r="M259" i="87" s="1"/>
  <c r="U259" i="87" s="1"/>
  <c r="BH39" i="87"/>
  <c r="BS39" i="87" s="1"/>
  <c r="BH113" i="87"/>
  <c r="R461" i="87"/>
  <c r="R468" i="87"/>
  <c r="O362" i="87"/>
  <c r="S64" i="87"/>
  <c r="R323" i="87"/>
  <c r="R465" i="87"/>
  <c r="BD328" i="87"/>
  <c r="BO328" i="87" s="1"/>
  <c r="BB465" i="87"/>
  <c r="S59" i="87"/>
  <c r="Q684" i="87"/>
  <c r="BH328" i="87"/>
  <c r="S105" i="87"/>
  <c r="S482" i="87"/>
  <c r="N324" i="87"/>
  <c r="M324" i="87" s="1"/>
  <c r="U324" i="87" s="1"/>
  <c r="S121" i="87"/>
  <c r="R729" i="87"/>
  <c r="BB385" i="87"/>
  <c r="BM385" i="87" s="1"/>
  <c r="BD152" i="87"/>
  <c r="BH359" i="87"/>
  <c r="BS359" i="87" s="1"/>
  <c r="S54" i="87"/>
  <c r="BB444" i="87"/>
  <c r="BM444" i="87" s="1"/>
  <c r="R525" i="87"/>
  <c r="R96" i="87"/>
  <c r="R553" i="87"/>
  <c r="BD357" i="87"/>
  <c r="BZ357" i="87"/>
  <c r="CM357" i="87" s="1"/>
  <c r="BB50" i="87"/>
  <c r="S17" i="87"/>
  <c r="BD466" i="87"/>
  <c r="BH719" i="87"/>
  <c r="BS719" i="87" s="1"/>
  <c r="S67" i="87"/>
  <c r="BH466" i="87"/>
  <c r="BS466" i="87" s="1"/>
  <c r="BD719" i="87"/>
  <c r="S73" i="87"/>
  <c r="S96" i="87"/>
  <c r="R138" i="87"/>
  <c r="BH344" i="87"/>
  <c r="S347" i="87"/>
  <c r="BB81" i="87"/>
  <c r="BD150" i="87"/>
  <c r="BB76" i="87"/>
  <c r="BB371" i="87"/>
  <c r="BB420" i="87"/>
  <c r="BM420" i="87" s="1"/>
  <c r="BD359" i="87"/>
  <c r="BO359" i="87" s="1"/>
  <c r="BH357" i="87"/>
  <c r="BS357" i="87" s="1"/>
  <c r="CE357" i="87"/>
  <c r="CQ357" i="87" s="1"/>
  <c r="BB84" i="87"/>
  <c r="BB140" i="87"/>
  <c r="BM140" i="87" s="1"/>
  <c r="BH291" i="87"/>
  <c r="BY330" i="87"/>
  <c r="CL330" i="87" s="1"/>
  <c r="CC330" i="87"/>
  <c r="CO330" i="87" s="1"/>
  <c r="BW330" i="87"/>
  <c r="DA330" i="87" s="1"/>
  <c r="CF330" i="87"/>
  <c r="CD330" i="87"/>
  <c r="CP330" i="87" s="1"/>
  <c r="CA330" i="87"/>
  <c r="CN330" i="87" s="1"/>
  <c r="BB138" i="87"/>
  <c r="BM138" i="87" s="1"/>
  <c r="BB376" i="87"/>
  <c r="BB31" i="87"/>
  <c r="BM31" i="87" s="1"/>
  <c r="BH465" i="87"/>
  <c r="BD351" i="87"/>
  <c r="BH351" i="87"/>
  <c r="BH565" i="87"/>
  <c r="R353" i="87"/>
  <c r="R394" i="87"/>
  <c r="BB475" i="87"/>
  <c r="BM475" i="87" s="1"/>
  <c r="BH40" i="87"/>
  <c r="BS40" i="87" s="1"/>
  <c r="R390" i="87"/>
  <c r="BD344" i="87"/>
  <c r="BB255" i="87"/>
  <c r="S100" i="87"/>
  <c r="R108" i="87"/>
  <c r="R17" i="87"/>
  <c r="R34" i="87"/>
  <c r="BB34" i="87"/>
  <c r="BB472" i="87"/>
  <c r="S102" i="87"/>
  <c r="S588" i="87"/>
  <c r="N437" i="87"/>
  <c r="M437" i="87" s="1"/>
  <c r="U437" i="87" s="1"/>
  <c r="N100" i="87"/>
  <c r="M100" i="87" s="1"/>
  <c r="U100" i="87" s="1"/>
  <c r="S394" i="87"/>
  <c r="R78" i="87"/>
  <c r="BH88" i="87"/>
  <c r="BB78" i="87"/>
  <c r="BB436" i="87"/>
  <c r="BM436" i="87" s="1"/>
  <c r="BB129" i="87"/>
  <c r="BB482" i="87"/>
  <c r="BH482" i="87"/>
  <c r="R30" i="87"/>
  <c r="BD368" i="87"/>
  <c r="BB147" i="87"/>
  <c r="BM147" i="87" s="1"/>
  <c r="BD147" i="87"/>
  <c r="BO147" i="87" s="1"/>
  <c r="BB392" i="87"/>
  <c r="BM392" i="87" s="1"/>
  <c r="BB350" i="87"/>
  <c r="BH368" i="87"/>
  <c r="BB363" i="87"/>
  <c r="BM363" i="87" s="1"/>
  <c r="BD363" i="87"/>
  <c r="BO363" i="87" s="1"/>
  <c r="BH363" i="87"/>
  <c r="BB125" i="87"/>
  <c r="BB100" i="87"/>
  <c r="BM100" i="87" s="1"/>
  <c r="S371" i="87"/>
  <c r="Q729" i="87"/>
  <c r="BB383" i="87"/>
  <c r="BM383" i="87" s="1"/>
  <c r="S685" i="87"/>
  <c r="O44" i="87"/>
  <c r="BH94" i="87"/>
  <c r="BS94" i="87" s="1"/>
  <c r="BH347" i="87"/>
  <c r="BD371" i="87"/>
  <c r="S30" i="87"/>
  <c r="BB221" i="87"/>
  <c r="R526" i="87"/>
  <c r="BB517" i="87"/>
  <c r="S46" i="87"/>
  <c r="BB390" i="87"/>
  <c r="BM390" i="87" s="1"/>
  <c r="O115" i="87"/>
  <c r="R427" i="87"/>
  <c r="S461" i="87"/>
  <c r="R588" i="87"/>
  <c r="S487" i="87"/>
  <c r="BH444" i="87"/>
  <c r="BB143" i="87"/>
  <c r="BB468" i="87"/>
  <c r="O729" i="87"/>
  <c r="N428" i="87"/>
  <c r="M428" i="87" s="1"/>
  <c r="U428" i="87" s="1"/>
  <c r="BH279" i="87"/>
  <c r="S401" i="87"/>
  <c r="Q437" i="87"/>
  <c r="Q18" i="87"/>
  <c r="Q112" i="87"/>
  <c r="O102" i="87"/>
  <c r="Q429" i="87"/>
  <c r="BD376" i="87"/>
  <c r="BB419" i="87"/>
  <c r="BM419" i="87" s="1"/>
  <c r="BB582" i="87"/>
  <c r="BM582" i="87" s="1"/>
  <c r="BD383" i="87"/>
  <c r="BO383" i="87" s="1"/>
  <c r="S509" i="87"/>
  <c r="BB56" i="87"/>
  <c r="S79" i="87"/>
  <c r="Q102" i="87"/>
  <c r="Q79" i="87"/>
  <c r="BH559" i="87"/>
  <c r="BH129" i="87"/>
  <c r="BI51" i="87"/>
  <c r="BT51" i="87" s="1"/>
  <c r="O429" i="87"/>
  <c r="R720" i="87"/>
  <c r="S368" i="87"/>
  <c r="S508" i="87"/>
  <c r="BB281" i="87"/>
  <c r="BM281" i="87" s="1"/>
  <c r="S495" i="87"/>
  <c r="BB333" i="87"/>
  <c r="BB161" i="87"/>
  <c r="BM161" i="87" s="1"/>
  <c r="R39" i="87"/>
  <c r="R444" i="87"/>
  <c r="BD31" i="87"/>
  <c r="BH350" i="87"/>
  <c r="BB396" i="87"/>
  <c r="BM396" i="87" s="1"/>
  <c r="BB63" i="87"/>
  <c r="BD472" i="87"/>
  <c r="BB324" i="87"/>
  <c r="BM324" i="87" s="1"/>
  <c r="BB394" i="87"/>
  <c r="BM394" i="87" s="1"/>
  <c r="BD394" i="87"/>
  <c r="BO394" i="87" s="1"/>
  <c r="BH394" i="87"/>
  <c r="BS394" i="87" s="1"/>
  <c r="BD100" i="87"/>
  <c r="BB422" i="87"/>
  <c r="BM422" i="87" s="1"/>
  <c r="S94" i="87"/>
  <c r="O437" i="87"/>
  <c r="S142" i="87"/>
  <c r="BD125" i="87"/>
  <c r="Q325" i="87"/>
  <c r="BB538" i="87"/>
  <c r="BB123" i="87"/>
  <c r="BB404" i="87"/>
  <c r="S260" i="87"/>
  <c r="S475" i="87"/>
  <c r="S125" i="87"/>
  <c r="BB685" i="87"/>
  <c r="BM685" i="87" s="1"/>
  <c r="BH277" i="87"/>
  <c r="BB721" i="87"/>
  <c r="Q352" i="87"/>
  <c r="O79" i="87"/>
  <c r="BB253" i="87"/>
  <c r="BM253" i="87" s="1"/>
  <c r="BD695" i="87"/>
  <c r="BO695" i="87" s="1"/>
  <c r="BH446" i="87"/>
  <c r="BS446" i="87" s="1"/>
  <c r="BB553" i="87"/>
  <c r="R509" i="87"/>
  <c r="BD233" i="87"/>
  <c r="BB484" i="87"/>
  <c r="BM484" i="87" s="1"/>
  <c r="BB295" i="87"/>
  <c r="Q739" i="87"/>
  <c r="BB533" i="87"/>
  <c r="BM533" i="87" s="1"/>
  <c r="R508" i="87"/>
  <c r="S66" i="87"/>
  <c r="BB361" i="87"/>
  <c r="BM361" i="87" s="1"/>
  <c r="BH84" i="87"/>
  <c r="BD140" i="87"/>
  <c r="BD484" i="87"/>
  <c r="BH390" i="87"/>
  <c r="BS390" i="87" s="1"/>
  <c r="BD689" i="87"/>
  <c r="BO689" i="87" s="1"/>
  <c r="BH385" i="87"/>
  <c r="BS385" i="87" s="1"/>
  <c r="BH420" i="87"/>
  <c r="BS420" i="87" s="1"/>
  <c r="BH81" i="87"/>
  <c r="BH475" i="87"/>
  <c r="BS475" i="87" s="1"/>
  <c r="BB330" i="87"/>
  <c r="BX330" i="87"/>
  <c r="CK330" i="87" s="1"/>
  <c r="BH63" i="87"/>
  <c r="BH50" i="87"/>
  <c r="BH316" i="87"/>
  <c r="BS316" i="87" s="1"/>
  <c r="BB98" i="87"/>
  <c r="BM98" i="87" s="1"/>
  <c r="O105" i="87"/>
  <c r="BH401" i="87"/>
  <c r="BB401" i="87"/>
  <c r="BD694" i="87"/>
  <c r="BO694" i="87" s="1"/>
  <c r="BM231" i="87"/>
  <c r="BD687" i="87"/>
  <c r="BO687" i="87" s="1"/>
  <c r="BB413" i="87"/>
  <c r="BB170" i="87"/>
  <c r="BM170" i="87" s="1"/>
  <c r="BB354" i="87"/>
  <c r="BM354" i="87" s="1"/>
  <c r="BB19" i="87"/>
  <c r="BB502" i="87"/>
  <c r="BB307" i="87"/>
  <c r="BB438" i="87"/>
  <c r="BB184" i="87"/>
  <c r="BB689" i="87"/>
  <c r="BM689" i="87" s="1"/>
  <c r="BH689" i="87"/>
  <c r="BS689" i="87" s="1"/>
  <c r="BB321" i="87"/>
  <c r="BM321" i="87" s="1"/>
  <c r="BB274" i="87"/>
  <c r="BB36" i="87"/>
  <c r="BB696" i="87"/>
  <c r="BM696" i="87" s="1"/>
  <c r="BH696" i="87"/>
  <c r="BS696" i="87" s="1"/>
  <c r="BB566" i="87"/>
  <c r="BM566" i="87" s="1"/>
  <c r="BB728" i="87"/>
  <c r="BM728" i="87" s="1"/>
  <c r="BB159" i="87"/>
  <c r="BB25" i="87"/>
  <c r="BB574" i="87"/>
  <c r="BB463" i="87"/>
  <c r="BB287" i="87"/>
  <c r="BM287" i="87" s="1"/>
  <c r="BB61" i="87"/>
  <c r="BB572" i="87"/>
  <c r="BM572" i="87" s="1"/>
  <c r="BB451" i="87"/>
  <c r="BB282" i="87"/>
  <c r="BM282" i="87" s="1"/>
  <c r="BB51" i="87"/>
  <c r="BB489" i="87"/>
  <c r="BB550" i="87"/>
  <c r="BB397" i="87"/>
  <c r="BB535" i="87"/>
  <c r="BB690" i="87"/>
  <c r="BB681" i="87"/>
  <c r="BM681" i="87" s="1"/>
  <c r="BB116" i="87"/>
  <c r="BM116" i="87" s="1"/>
  <c r="BB583" i="87"/>
  <c r="BM583" i="87" s="1"/>
  <c r="BB567" i="87"/>
  <c r="BB678" i="87"/>
  <c r="BB58" i="87"/>
  <c r="BB693" i="87"/>
  <c r="BM693" i="87" s="1"/>
  <c r="BH693" i="87"/>
  <c r="BS693" i="87" s="1"/>
  <c r="BB452" i="87"/>
  <c r="BB284" i="87"/>
  <c r="BM284" i="87" s="1"/>
  <c r="BB573" i="87"/>
  <c r="BB448" i="87"/>
  <c r="BB275" i="87"/>
  <c r="BB48" i="87"/>
  <c r="BB273" i="87"/>
  <c r="BB571" i="87"/>
  <c r="BB155" i="87"/>
  <c r="BB732" i="87"/>
  <c r="BM732" i="87" s="1"/>
  <c r="BD696" i="87"/>
  <c r="BO696" i="87" s="1"/>
  <c r="BB727" i="87"/>
  <c r="BM727" i="87" s="1"/>
  <c r="BB60" i="87"/>
  <c r="BB380" i="87"/>
  <c r="BM380" i="87" s="1"/>
  <c r="BH380" i="87"/>
  <c r="BH288" i="87"/>
  <c r="BS288" i="87" s="1"/>
  <c r="BB495" i="87"/>
  <c r="BM495" i="87" s="1"/>
  <c r="BD220" i="87"/>
  <c r="BB388" i="87"/>
  <c r="BB95" i="87"/>
  <c r="BB579" i="87"/>
  <c r="BB196" i="87"/>
  <c r="BB177" i="87"/>
  <c r="BB43" i="87"/>
  <c r="BM43" i="87" s="1"/>
  <c r="BH168" i="87"/>
  <c r="BB374" i="87"/>
  <c r="BB300" i="87"/>
  <c r="BM300" i="87" s="1"/>
  <c r="BB522" i="87"/>
  <c r="BB207" i="87"/>
  <c r="BB173" i="87"/>
  <c r="BM173" i="87" s="1"/>
  <c r="BB37" i="87"/>
  <c r="BM37" i="87" s="1"/>
  <c r="BB549" i="87"/>
  <c r="BM549" i="87" s="1"/>
  <c r="BB337" i="87"/>
  <c r="BM337" i="87" s="1"/>
  <c r="BB730" i="87"/>
  <c r="BM730" i="87" s="1"/>
  <c r="BB717" i="87"/>
  <c r="BM717" i="87" s="1"/>
  <c r="BH717" i="87"/>
  <c r="BH703" i="87"/>
  <c r="BB703" i="87"/>
  <c r="BM703" i="87" s="1"/>
  <c r="BB485" i="87"/>
  <c r="BB203" i="87"/>
  <c r="BB20" i="87"/>
  <c r="BB400" i="87"/>
  <c r="BB181" i="87"/>
  <c r="BM181" i="87" s="1"/>
  <c r="BB713" i="87"/>
  <c r="BM713" i="87" s="1"/>
  <c r="BH713" i="87"/>
  <c r="BB699" i="87"/>
  <c r="BM699" i="87" s="1"/>
  <c r="BH699" i="87"/>
  <c r="BS699" i="87" s="1"/>
  <c r="BB200" i="87"/>
  <c r="BB68" i="87"/>
  <c r="BB716" i="87"/>
  <c r="BB702" i="87"/>
  <c r="BB536" i="87"/>
  <c r="BH354" i="87"/>
  <c r="BH678" i="87"/>
  <c r="BS678" i="87" s="1"/>
  <c r="BB206" i="87"/>
  <c r="BB734" i="87"/>
  <c r="BB47" i="87"/>
  <c r="BB306" i="87"/>
  <c r="BB71" i="87"/>
  <c r="BH712" i="87"/>
  <c r="BB712" i="87"/>
  <c r="BM712" i="87" s="1"/>
  <c r="BB698" i="87"/>
  <c r="BM698" i="87" s="1"/>
  <c r="BH698" i="87"/>
  <c r="BS698" i="87" s="1"/>
  <c r="BH502" i="87"/>
  <c r="BH413" i="87"/>
  <c r="BB334" i="87"/>
  <c r="BM334" i="87" s="1"/>
  <c r="BH284" i="87"/>
  <c r="BS284" i="87" s="1"/>
  <c r="BB201" i="87"/>
  <c r="BB172" i="87"/>
  <c r="BB409" i="87"/>
  <c r="BB185" i="87"/>
  <c r="BB67" i="87"/>
  <c r="BM67" i="87" s="1"/>
  <c r="BB585" i="87"/>
  <c r="BM585" i="87" s="1"/>
  <c r="BB695" i="87"/>
  <c r="BM695" i="87" s="1"/>
  <c r="BH695" i="87"/>
  <c r="BB490" i="87"/>
  <c r="BM490" i="87" s="1"/>
  <c r="BB398" i="87"/>
  <c r="BM398" i="87" s="1"/>
  <c r="BH307" i="87"/>
  <c r="BH275" i="87"/>
  <c r="BB186" i="87"/>
  <c r="BM186" i="87" s="1"/>
  <c r="BH170" i="87"/>
  <c r="BS170" i="87" s="1"/>
  <c r="BB366" i="87"/>
  <c r="BM366" i="87" s="1"/>
  <c r="BB169" i="87"/>
  <c r="BB42" i="87"/>
  <c r="BB706" i="87"/>
  <c r="BB551" i="87"/>
  <c r="BB458" i="87"/>
  <c r="BB386" i="87"/>
  <c r="BH681" i="87"/>
  <c r="BS681" i="87" s="1"/>
  <c r="BB179" i="87"/>
  <c r="BB59" i="87"/>
  <c r="BB353" i="87"/>
  <c r="BM353" i="87" s="1"/>
  <c r="BB90" i="87"/>
  <c r="BB29" i="87"/>
  <c r="BB511" i="87"/>
  <c r="BB292" i="87"/>
  <c r="BB272" i="87"/>
  <c r="BH173" i="87"/>
  <c r="BB748" i="87"/>
  <c r="BB704" i="87"/>
  <c r="BM704" i="87" s="1"/>
  <c r="BB194" i="87"/>
  <c r="BH296" i="87"/>
  <c r="BS296" i="87" s="1"/>
  <c r="BB504" i="87"/>
  <c r="BB355" i="87"/>
  <c r="BB679" i="87"/>
  <c r="BM679" i="87" s="1"/>
  <c r="BB188" i="87"/>
  <c r="BB676" i="87"/>
  <c r="BM676" i="87" s="1"/>
  <c r="BB65" i="87"/>
  <c r="BH714" i="87"/>
  <c r="BS714" i="87" s="1"/>
  <c r="BB714" i="87"/>
  <c r="BM714" i="87" s="1"/>
  <c r="BH700" i="87"/>
  <c r="BB700" i="87"/>
  <c r="BM700" i="87" s="1"/>
  <c r="BB191" i="87"/>
  <c r="BB174" i="87"/>
  <c r="BB470" i="87"/>
  <c r="BB331" i="87"/>
  <c r="BB285" i="87"/>
  <c r="BB739" i="87"/>
  <c r="BM739" i="87" s="1"/>
  <c r="BB141" i="87"/>
  <c r="BM141" i="87" s="1"/>
  <c r="BB44" i="87"/>
  <c r="BB586" i="87"/>
  <c r="BB580" i="87"/>
  <c r="BM580" i="87" s="1"/>
  <c r="BB204" i="87"/>
  <c r="BB405" i="87"/>
  <c r="BB310" i="87"/>
  <c r="BB276" i="87"/>
  <c r="BH177" i="87"/>
  <c r="BB91" i="87"/>
  <c r="BM91" i="87" s="1"/>
  <c r="BB15" i="87"/>
  <c r="BB708" i="87"/>
  <c r="BB415" i="87"/>
  <c r="BB199" i="87"/>
  <c r="BH239" i="87"/>
  <c r="BB570" i="87"/>
  <c r="BB512" i="87"/>
  <c r="BH374" i="87"/>
  <c r="BB319" i="87"/>
  <c r="BM319" i="87" s="1"/>
  <c r="BB305" i="87"/>
  <c r="BH174" i="87"/>
  <c r="BB70" i="87"/>
  <c r="BB28" i="87"/>
  <c r="BB715" i="87"/>
  <c r="BB701" i="87"/>
  <c r="BM701" i="87" s="1"/>
  <c r="BB476" i="87"/>
  <c r="BB381" i="87"/>
  <c r="BM381" i="87" s="1"/>
  <c r="BB192" i="87"/>
  <c r="BB175" i="87"/>
  <c r="BB17" i="87"/>
  <c r="BM17" i="87" s="1"/>
  <c r="BB234" i="87"/>
  <c r="BB688" i="87"/>
  <c r="BM688" i="87" s="1"/>
  <c r="BH688" i="87"/>
  <c r="BS688" i="87" s="1"/>
  <c r="BB407" i="87"/>
  <c r="BB356" i="87"/>
  <c r="BB311" i="87"/>
  <c r="BB193" i="87"/>
  <c r="BB66" i="87"/>
  <c r="BM66" i="87" s="1"/>
  <c r="BB711" i="87"/>
  <c r="BM711" i="87" s="1"/>
  <c r="BH711" i="87"/>
  <c r="BB697" i="87"/>
  <c r="BM697" i="87" s="1"/>
  <c r="BH697" i="87"/>
  <c r="BS697" i="87" s="1"/>
  <c r="BH463" i="87"/>
  <c r="BS463" i="87" s="1"/>
  <c r="BH366" i="87"/>
  <c r="BB171" i="87"/>
  <c r="BB576" i="87"/>
  <c r="BB556" i="87"/>
  <c r="BB462" i="87"/>
  <c r="BH400" i="87"/>
  <c r="BB342" i="87"/>
  <c r="BH181" i="87"/>
  <c r="BH155" i="87"/>
  <c r="BH61" i="87"/>
  <c r="BH709" i="87"/>
  <c r="BB709" i="87"/>
  <c r="BM709" i="87" s="1"/>
  <c r="BH451" i="87"/>
  <c r="BH353" i="87"/>
  <c r="BS353" i="87" s="1"/>
  <c r="BB202" i="87"/>
  <c r="BH159" i="87"/>
  <c r="BB499" i="87"/>
  <c r="BM499" i="87" s="1"/>
  <c r="BH692" i="87"/>
  <c r="BS692" i="87" s="1"/>
  <c r="BB692" i="87"/>
  <c r="BM692" i="87" s="1"/>
  <c r="BH549" i="87"/>
  <c r="BB454" i="87"/>
  <c r="BH388" i="87"/>
  <c r="BH337" i="87"/>
  <c r="BH571" i="87"/>
  <c r="BB740" i="87"/>
  <c r="BM740" i="87" s="1"/>
  <c r="BB89" i="87"/>
  <c r="BB589" i="87"/>
  <c r="BB705" i="87"/>
  <c r="BM705" i="87" s="1"/>
  <c r="BH705" i="87"/>
  <c r="BH409" i="87"/>
  <c r="BH306" i="87"/>
  <c r="BB189" i="87"/>
  <c r="BB132" i="87"/>
  <c r="BH522" i="87"/>
  <c r="BB433" i="87"/>
  <c r="BB575" i="87"/>
  <c r="BH485" i="87"/>
  <c r="BS723" i="87"/>
  <c r="BH691" i="87"/>
  <c r="BB691" i="87"/>
  <c r="BM691" i="87" s="1"/>
  <c r="BB453" i="87"/>
  <c r="BH687" i="87"/>
  <c r="BS687" i="87" s="1"/>
  <c r="BB687" i="87"/>
  <c r="BM687" i="87" s="1"/>
  <c r="BB449" i="87"/>
  <c r="BB548" i="87"/>
  <c r="BH449" i="87"/>
  <c r="BB492" i="87"/>
  <c r="BM492" i="87" s="1"/>
  <c r="BB399" i="87"/>
  <c r="BB478" i="87"/>
  <c r="BB373" i="87"/>
  <c r="BD487" i="87"/>
  <c r="BO487" i="87" s="1"/>
  <c r="BH487" i="87"/>
  <c r="BS487" i="87" s="1"/>
  <c r="BB487" i="87"/>
  <c r="BM487" i="87" s="1"/>
  <c r="BH453" i="87"/>
  <c r="BB336" i="87"/>
  <c r="BB210" i="87"/>
  <c r="BD237" i="87"/>
  <c r="R446" i="87"/>
  <c r="R67" i="87"/>
  <c r="R46" i="87"/>
  <c r="R43" i="87"/>
  <c r="R295" i="87"/>
  <c r="BD136" i="87"/>
  <c r="BO136" i="87" s="1"/>
  <c r="BD499" i="87"/>
  <c r="BO499" i="87" s="1"/>
  <c r="BH223" i="87"/>
  <c r="BD238" i="87"/>
  <c r="BH42" i="87"/>
  <c r="BB297" i="87"/>
  <c r="BM297" i="87" s="1"/>
  <c r="BD297" i="87"/>
  <c r="BB540" i="87"/>
  <c r="BH240" i="87"/>
  <c r="BB21" i="87"/>
  <c r="BH21" i="87"/>
  <c r="BD168" i="87"/>
  <c r="BO168" i="87" s="1"/>
  <c r="BB24" i="87"/>
  <c r="BH44" i="87"/>
  <c r="BS44" i="87" s="1"/>
  <c r="BD228" i="87"/>
  <c r="BH212" i="87"/>
  <c r="BB64" i="87"/>
  <c r="BD225" i="87"/>
  <c r="R112" i="87"/>
  <c r="BH236" i="87"/>
  <c r="BD308" i="87"/>
  <c r="BZ308" i="87"/>
  <c r="CM308" i="87" s="1"/>
  <c r="BB212" i="87"/>
  <c r="BB209" i="87"/>
  <c r="BH225" i="87"/>
  <c r="BH64" i="87"/>
  <c r="BB213" i="87"/>
  <c r="BB216" i="87"/>
  <c r="BD210" i="87"/>
  <c r="BD217" i="87"/>
  <c r="BH377" i="87"/>
  <c r="BB326" i="87"/>
  <c r="BM326" i="87" s="1"/>
  <c r="BD377" i="87"/>
  <c r="BB229" i="87"/>
  <c r="BD224" i="87"/>
  <c r="BO224" i="87" s="1"/>
  <c r="BH230" i="87"/>
  <c r="BB230" i="87"/>
  <c r="BB219" i="87"/>
  <c r="BH211" i="87"/>
  <c r="BB211" i="87"/>
  <c r="BB226" i="87"/>
  <c r="BH234" i="87"/>
  <c r="BD298" i="87"/>
  <c r="R499" i="87"/>
  <c r="BB298" i="87"/>
  <c r="BB542" i="87"/>
  <c r="BH205" i="87"/>
  <c r="BD553" i="87"/>
  <c r="BH582" i="87"/>
  <c r="BS582" i="87" s="1"/>
  <c r="BH371" i="87"/>
  <c r="BH352" i="87"/>
  <c r="BS352" i="87" s="1"/>
  <c r="BB352" i="87"/>
  <c r="BM352" i="87" s="1"/>
  <c r="BB309" i="87"/>
  <c r="BH292" i="87"/>
  <c r="BH228" i="87"/>
  <c r="BH217" i="87"/>
  <c r="BH233" i="87"/>
  <c r="BH209" i="87"/>
  <c r="BH208" i="87"/>
  <c r="BD64" i="87"/>
  <c r="BD21" i="87"/>
  <c r="R66" i="87"/>
  <c r="BH43" i="87"/>
  <c r="BS43" i="87" s="1"/>
  <c r="BH37" i="87"/>
  <c r="BS37" i="87" s="1"/>
  <c r="AK158" i="87"/>
  <c r="AN158" i="87" s="1"/>
  <c r="BH157" i="87"/>
  <c r="R158" i="87"/>
  <c r="BD679" i="87"/>
  <c r="BO679" i="87" s="1"/>
  <c r="BD518" i="87"/>
  <c r="BH679" i="87"/>
  <c r="BS679" i="87" s="1"/>
  <c r="N533" i="87"/>
  <c r="M533" i="87" s="1"/>
  <c r="U533" i="87" s="1"/>
  <c r="O164" i="87"/>
  <c r="BD286" i="87"/>
  <c r="BO286" i="87" s="1"/>
  <c r="BD506" i="87"/>
  <c r="BO506" i="87" s="1"/>
  <c r="BH190" i="87"/>
  <c r="BH518" i="87"/>
  <c r="BH286" i="87"/>
  <c r="BS286" i="87" s="1"/>
  <c r="BH506" i="87"/>
  <c r="BS506" i="87" s="1"/>
  <c r="BD709" i="87"/>
  <c r="BO709" i="87" s="1"/>
  <c r="BH521" i="87"/>
  <c r="AK215" i="87"/>
  <c r="AN215" i="87" s="1"/>
  <c r="BD688" i="87"/>
  <c r="BO688" i="87" s="1"/>
  <c r="BD706" i="87"/>
  <c r="BO706" i="87" s="1"/>
  <c r="BD201" i="87"/>
  <c r="BH580" i="87"/>
  <c r="BS580" i="87" s="1"/>
  <c r="BD316" i="87"/>
  <c r="BO316" i="87" s="1"/>
  <c r="BH47" i="87"/>
  <c r="BH58" i="87"/>
  <c r="BH214" i="87"/>
  <c r="AI150" i="87"/>
  <c r="BE150" i="87"/>
  <c r="BP150" i="87" s="1"/>
  <c r="BK330" i="87"/>
  <c r="BJ330" i="87"/>
  <c r="BD691" i="87"/>
  <c r="BO691" i="87" s="1"/>
  <c r="BD712" i="87"/>
  <c r="BO712" i="87" s="1"/>
  <c r="BD352" i="87"/>
  <c r="BO352" i="87" s="1"/>
  <c r="BD202" i="87"/>
  <c r="BD204" i="87"/>
  <c r="BD205" i="87"/>
  <c r="BO205" i="87" s="1"/>
  <c r="BH59" i="87"/>
  <c r="BD179" i="87"/>
  <c r="BH143" i="87"/>
  <c r="BD190" i="87"/>
  <c r="BD457" i="87"/>
  <c r="BH69" i="87"/>
  <c r="BS69" i="87" s="1"/>
  <c r="BD584" i="87"/>
  <c r="BH338" i="87"/>
  <c r="BD72" i="87"/>
  <c r="AK240" i="87"/>
  <c r="BF240" i="87" s="1"/>
  <c r="BD292" i="87"/>
  <c r="BD715" i="87"/>
  <c r="BD186" i="87"/>
  <c r="BO186" i="87" s="1"/>
  <c r="BD63" i="87"/>
  <c r="BD199" i="87"/>
  <c r="BD214" i="87"/>
  <c r="BD404" i="87"/>
  <c r="BO404" i="87" s="1"/>
  <c r="BD161" i="87"/>
  <c r="BO161" i="87" s="1"/>
  <c r="BD193" i="87"/>
  <c r="BD489" i="87"/>
  <c r="BH48" i="87"/>
  <c r="BD275" i="87"/>
  <c r="BD203" i="87"/>
  <c r="BD206" i="87"/>
  <c r="BH195" i="87"/>
  <c r="BH457" i="87"/>
  <c r="BH299" i="87"/>
  <c r="BD69" i="87"/>
  <c r="BO69" i="87" s="1"/>
  <c r="BH584" i="87"/>
  <c r="BD505" i="87"/>
  <c r="AD709" i="87"/>
  <c r="BD575" i="87"/>
  <c r="BD702" i="87"/>
  <c r="BO702" i="87" s="1"/>
  <c r="BD192" i="87"/>
  <c r="BD17" i="87"/>
  <c r="BO17" i="87" s="1"/>
  <c r="BD207" i="87"/>
  <c r="BD698" i="87"/>
  <c r="BO698" i="87" s="1"/>
  <c r="BD293" i="87"/>
  <c r="BD468" i="87"/>
  <c r="BD690" i="87"/>
  <c r="BO690" i="87" s="1"/>
  <c r="BD512" i="87"/>
  <c r="BD331" i="87"/>
  <c r="BD81" i="87"/>
  <c r="BD697" i="87"/>
  <c r="BO697" i="87" s="1"/>
  <c r="BD586" i="87"/>
  <c r="BO586" i="87" s="1"/>
  <c r="BH694" i="87"/>
  <c r="BS694" i="87" s="1"/>
  <c r="BD76" i="87"/>
  <c r="BD338" i="87"/>
  <c r="BH72" i="87"/>
  <c r="BD450" i="87"/>
  <c r="AK236" i="87"/>
  <c r="AN236" i="87" s="1"/>
  <c r="BD288" i="87"/>
  <c r="BO288" i="87" s="1"/>
  <c r="BD573" i="87"/>
  <c r="BD585" i="87"/>
  <c r="BO585" i="87" s="1"/>
  <c r="BD366" i="87"/>
  <c r="BD579" i="87"/>
  <c r="BD580" i="87"/>
  <c r="BO580" i="87" s="1"/>
  <c r="BD704" i="87"/>
  <c r="BO704" i="87" s="1"/>
  <c r="BD699" i="87"/>
  <c r="BO699" i="87" s="1"/>
  <c r="BD189" i="87"/>
  <c r="BD29" i="87"/>
  <c r="BD701" i="87"/>
  <c r="BO701" i="87" s="1"/>
  <c r="BD693" i="87"/>
  <c r="BO693" i="87" s="1"/>
  <c r="BD703" i="87"/>
  <c r="BO703" i="87" s="1"/>
  <c r="BD61" i="87"/>
  <c r="BD172" i="87"/>
  <c r="BD188" i="87"/>
  <c r="BH579" i="87"/>
  <c r="BD185" i="87"/>
  <c r="BH293" i="87"/>
  <c r="BD195" i="87"/>
  <c r="BD299" i="87"/>
  <c r="BH505" i="87"/>
  <c r="BH450" i="87"/>
  <c r="AK401" i="87"/>
  <c r="AK21" i="87"/>
  <c r="AN21" i="87" s="1"/>
  <c r="Q311" i="87"/>
  <c r="BD521" i="87"/>
  <c r="BD165" i="87"/>
  <c r="AG283" i="87"/>
  <c r="BE283" i="87" s="1"/>
  <c r="BP283" i="87" s="1"/>
  <c r="N359" i="87"/>
  <c r="M359" i="87" s="1"/>
  <c r="U359" i="87" s="1"/>
  <c r="BD705" i="87"/>
  <c r="BO705" i="87" s="1"/>
  <c r="S86" i="87"/>
  <c r="BD546" i="87"/>
  <c r="AK277" i="87"/>
  <c r="AN277" i="87" s="1"/>
  <c r="O359" i="87"/>
  <c r="BH283" i="87"/>
  <c r="BH165" i="87"/>
  <c r="BD401" i="87"/>
  <c r="BH710" i="87"/>
  <c r="BD321" i="87"/>
  <c r="BO321" i="87" s="1"/>
  <c r="BD85" i="87"/>
  <c r="BO85" i="87" s="1"/>
  <c r="BB746" i="87"/>
  <c r="BM746" i="87" s="1"/>
  <c r="BH746" i="87"/>
  <c r="BS746" i="87" s="1"/>
  <c r="BH511" i="87"/>
  <c r="BD285" i="87"/>
  <c r="BO285" i="87" s="1"/>
  <c r="BD710" i="87"/>
  <c r="BO710" i="87" s="1"/>
  <c r="BH321" i="87"/>
  <c r="BS321" i="87" s="1"/>
  <c r="BD78" i="87"/>
  <c r="R288" i="87"/>
  <c r="BD511" i="87"/>
  <c r="BH285" i="87"/>
  <c r="BS285" i="87" s="1"/>
  <c r="BD84" i="87"/>
  <c r="BB158" i="87"/>
  <c r="BD277" i="87"/>
  <c r="BH85" i="87"/>
  <c r="BS85" i="87" s="1"/>
  <c r="R86" i="87"/>
  <c r="BS565" i="87"/>
  <c r="BS711" i="87"/>
  <c r="DE330" i="87"/>
  <c r="BD227" i="87"/>
  <c r="BD197" i="87"/>
  <c r="BO197" i="87" s="1"/>
  <c r="BO753" i="87"/>
  <c r="BO566" i="87"/>
  <c r="BS709" i="87"/>
  <c r="BH533" i="87"/>
  <c r="BS533" i="87" s="1"/>
  <c r="BD41" i="87"/>
  <c r="BO41" i="87" s="1"/>
  <c r="BS705" i="87"/>
  <c r="BS713" i="87"/>
  <c r="Q326" i="87"/>
  <c r="BD157" i="87"/>
  <c r="BD482" i="87"/>
  <c r="BS695" i="87"/>
  <c r="BS291" i="87"/>
  <c r="BD234" i="87"/>
  <c r="BH197" i="87"/>
  <c r="BS197" i="87" s="1"/>
  <c r="BT715" i="87"/>
  <c r="AU709" i="87"/>
  <c r="BI709" i="87" s="1"/>
  <c r="BT709" i="87" s="1"/>
  <c r="AU702" i="87"/>
  <c r="BI702" i="87" s="1"/>
  <c r="BT702" i="87" s="1"/>
  <c r="AU705" i="87"/>
  <c r="BI705" i="87" s="1"/>
  <c r="BT705" i="87" s="1"/>
  <c r="AU700" i="87"/>
  <c r="BI700" i="87" s="1"/>
  <c r="BT700" i="87" s="1"/>
  <c r="BT717" i="87"/>
  <c r="AU704" i="87"/>
  <c r="BI704" i="87" s="1"/>
  <c r="BT704" i="87" s="1"/>
  <c r="AU690" i="87"/>
  <c r="BI690" i="87" s="1"/>
  <c r="BT690" i="87" s="1"/>
  <c r="BT716" i="87"/>
  <c r="AU708" i="87"/>
  <c r="BI708" i="87" s="1"/>
  <c r="BT708" i="87" s="1"/>
  <c r="AU701" i="87"/>
  <c r="BI701" i="87" s="1"/>
  <c r="BT701" i="87" s="1"/>
  <c r="AU706" i="87"/>
  <c r="BI706" i="87" s="1"/>
  <c r="BT706" i="87" s="1"/>
  <c r="AU582" i="87"/>
  <c r="BI582" i="87" s="1"/>
  <c r="BT582" i="87" s="1"/>
  <c r="AU584" i="87"/>
  <c r="BI584" i="87" s="1"/>
  <c r="AU533" i="87"/>
  <c r="BI533" i="87" s="1"/>
  <c r="BT533" i="87" s="1"/>
  <c r="AU585" i="87"/>
  <c r="BI585" i="87" s="1"/>
  <c r="BT585" i="87" s="1"/>
  <c r="AU578" i="87"/>
  <c r="BI578" i="87" s="1"/>
  <c r="BT578" i="87" s="1"/>
  <c r="AU553" i="87"/>
  <c r="BI553" i="87" s="1"/>
  <c r="BT553" i="87" s="1"/>
  <c r="AU574" i="87"/>
  <c r="BI574" i="87" s="1"/>
  <c r="BT574" i="87" s="1"/>
  <c r="AU499" i="87"/>
  <c r="BI499" i="87" s="1"/>
  <c r="BT499" i="87" s="1"/>
  <c r="AU468" i="87"/>
  <c r="BI468" i="87" s="1"/>
  <c r="BT468" i="87" s="1"/>
  <c r="AU465" i="87"/>
  <c r="BI465" i="87" s="1"/>
  <c r="BT465" i="87" s="1"/>
  <c r="AU394" i="87"/>
  <c r="BI394" i="87" s="1"/>
  <c r="BT394" i="87" s="1"/>
  <c r="BH569" i="87"/>
  <c r="BS569" i="87" s="1"/>
  <c r="BM715" i="87"/>
  <c r="BH708" i="87"/>
  <c r="BS708" i="87" s="1"/>
  <c r="BH706" i="87"/>
  <c r="BS706" i="87" s="1"/>
  <c r="BH702" i="87"/>
  <c r="BS702" i="87" s="1"/>
  <c r="BD717" i="87"/>
  <c r="BD707" i="87"/>
  <c r="BD700" i="87"/>
  <c r="BO700" i="87" s="1"/>
  <c r="BH701" i="87"/>
  <c r="BS701" i="87" s="1"/>
  <c r="BM708" i="87"/>
  <c r="BM706" i="87"/>
  <c r="BM716" i="87"/>
  <c r="BH690" i="87"/>
  <c r="BS690" i="87" s="1"/>
  <c r="BD716" i="87"/>
  <c r="BO716" i="87" s="1"/>
  <c r="BH704" i="87"/>
  <c r="BH716" i="87"/>
  <c r="BS716" i="87" s="1"/>
  <c r="BM690" i="87"/>
  <c r="BO715" i="87"/>
  <c r="BH715" i="87"/>
  <c r="BS715" i="87" s="1"/>
  <c r="BM702" i="87"/>
  <c r="BD708" i="87"/>
  <c r="BO708" i="87" s="1"/>
  <c r="BH707" i="87"/>
  <c r="BS707" i="87" s="1"/>
  <c r="BD495" i="87"/>
  <c r="BO495" i="87" s="1"/>
  <c r="BH297" i="87"/>
  <c r="BS297" i="87" s="1"/>
  <c r="BS363" i="87"/>
  <c r="BS499" i="87"/>
  <c r="BS703" i="87"/>
  <c r="BO74" i="87"/>
  <c r="BH224" i="87"/>
  <c r="R428" i="87"/>
  <c r="BD230" i="87"/>
  <c r="BD713" i="87"/>
  <c r="BO713" i="87" s="1"/>
  <c r="BD723" i="87"/>
  <c r="BO723" i="87" s="1"/>
  <c r="BD211" i="87"/>
  <c r="BD212" i="87"/>
  <c r="BD223" i="87"/>
  <c r="BD213" i="87"/>
  <c r="BD209" i="87"/>
  <c r="BD711" i="87"/>
  <c r="BO711" i="87" s="1"/>
  <c r="BD221" i="87"/>
  <c r="BD529" i="87"/>
  <c r="BO529" i="87" s="1"/>
  <c r="BD218" i="87"/>
  <c r="BD226" i="87"/>
  <c r="BD380" i="87"/>
  <c r="BD231" i="87"/>
  <c r="BO231" i="87" s="1"/>
  <c r="BS712" i="87"/>
  <c r="BS502" i="87"/>
  <c r="BS173" i="87"/>
  <c r="BS163" i="87"/>
  <c r="BS380" i="87"/>
  <c r="BS444" i="87"/>
  <c r="BO720" i="87"/>
  <c r="BO509" i="87"/>
  <c r="BO376" i="87"/>
  <c r="BO163" i="87"/>
  <c r="BO39" i="87"/>
  <c r="BO484" i="87"/>
  <c r="BO110" i="87"/>
  <c r="BO100" i="87"/>
  <c r="BO526" i="87"/>
  <c r="BO291" i="87"/>
  <c r="BO466" i="87"/>
  <c r="BO326" i="87"/>
  <c r="BO31" i="87"/>
  <c r="BO468" i="87"/>
  <c r="BO719" i="87"/>
  <c r="BO357" i="87"/>
  <c r="BO40" i="87"/>
  <c r="BO125" i="87"/>
  <c r="BS347" i="87"/>
  <c r="BS328" i="87"/>
  <c r="BM586" i="87"/>
  <c r="BM355" i="87"/>
  <c r="BM125" i="87"/>
  <c r="BM255" i="87"/>
  <c r="BM565" i="87"/>
  <c r="BM285" i="87"/>
  <c r="BM734" i="87"/>
  <c r="BM68" i="87"/>
  <c r="BM129" i="87"/>
  <c r="BM748" i="87"/>
  <c r="BM468" i="87"/>
  <c r="BM517" i="87"/>
  <c r="BM376" i="87"/>
  <c r="BM548" i="87"/>
  <c r="BM433" i="87"/>
  <c r="BM44" i="87"/>
  <c r="BM678" i="87"/>
  <c r="BM463" i="87"/>
  <c r="BM502" i="87"/>
  <c r="BM721" i="87"/>
  <c r="BM313" i="87"/>
  <c r="BS710" i="87"/>
  <c r="BS190" i="87"/>
  <c r="BS717" i="87"/>
  <c r="BO190" i="87"/>
  <c r="R533" i="87"/>
  <c r="BO565" i="87"/>
  <c r="R106" i="87"/>
  <c r="BH509" i="87"/>
  <c r="BS509" i="87" s="1"/>
  <c r="O349" i="87"/>
  <c r="BD588" i="87"/>
  <c r="BO588" i="87" s="1"/>
  <c r="S44" i="87"/>
  <c r="R85" i="87"/>
  <c r="BH461" i="87"/>
  <c r="BS461" i="87" s="1"/>
  <c r="BD461" i="87"/>
  <c r="BD118" i="87"/>
  <c r="BO118" i="87" s="1"/>
  <c r="BD365" i="87"/>
  <c r="BH118" i="87"/>
  <c r="BS118" i="87" s="1"/>
  <c r="BH365" i="87"/>
  <c r="BS365" i="87" s="1"/>
  <c r="R265" i="87"/>
  <c r="S119" i="87"/>
  <c r="R267" i="87"/>
  <c r="R102" i="87"/>
  <c r="BH121" i="87"/>
  <c r="BS121" i="87" s="1"/>
  <c r="BD121" i="87"/>
  <c r="BH167" i="87"/>
  <c r="BO140" i="87"/>
  <c r="BD208" i="87"/>
  <c r="BD167" i="87"/>
  <c r="BD54" i="87"/>
  <c r="BH154" i="87"/>
  <c r="BS154" i="87" s="1"/>
  <c r="BD154" i="87"/>
  <c r="O266" i="87"/>
  <c r="N429" i="87"/>
  <c r="M429" i="87" s="1"/>
  <c r="U429" i="87" s="1"/>
  <c r="S326" i="87"/>
  <c r="R73" i="87"/>
  <c r="BD318" i="87"/>
  <c r="BH318" i="87"/>
  <c r="BS318" i="87" s="1"/>
  <c r="BD46" i="87"/>
  <c r="BO46" i="87" s="1"/>
  <c r="BH46" i="87"/>
  <c r="BS46" i="87" s="1"/>
  <c r="R100" i="87"/>
  <c r="BH127" i="87"/>
  <c r="BS127" i="87" s="1"/>
  <c r="BD127" i="87"/>
  <c r="BH135" i="87"/>
  <c r="BD135" i="87"/>
  <c r="BS129" i="87"/>
  <c r="BD578" i="87"/>
  <c r="N260" i="87"/>
  <c r="M260" i="87" s="1"/>
  <c r="U260" i="87" s="1"/>
  <c r="BH578" i="87"/>
  <c r="BS578" i="87" s="1"/>
  <c r="O363" i="87"/>
  <c r="R324" i="87"/>
  <c r="S106" i="87"/>
  <c r="BD465" i="87"/>
  <c r="S60" i="87"/>
  <c r="R730" i="87"/>
  <c r="BD444" i="87"/>
  <c r="BD385" i="87"/>
  <c r="BO385" i="87" s="1"/>
  <c r="S55" i="87"/>
  <c r="S74" i="87"/>
  <c r="S18" i="87"/>
  <c r="BD347" i="87"/>
  <c r="BO347" i="87" s="1"/>
  <c r="BH437" i="87"/>
  <c r="BS437" i="87" s="1"/>
  <c r="BD279" i="87"/>
  <c r="BO279" i="87" s="1"/>
  <c r="BD437" i="87"/>
  <c r="BD50" i="87"/>
  <c r="BD94" i="87"/>
  <c r="BO94" i="87" s="1"/>
  <c r="BD420" i="87"/>
  <c r="BH76" i="87"/>
  <c r="BH140" i="87"/>
  <c r="BS140" i="87" s="1"/>
  <c r="BH138" i="87"/>
  <c r="BS138" i="87" s="1"/>
  <c r="BD446" i="87"/>
  <c r="BH376" i="87"/>
  <c r="BS376" i="87" s="1"/>
  <c r="BD138" i="87"/>
  <c r="BO138" i="87" s="1"/>
  <c r="BH31" i="87"/>
  <c r="BS31" i="87" s="1"/>
  <c r="BD475" i="87"/>
  <c r="BD255" i="87"/>
  <c r="BO255" i="87" s="1"/>
  <c r="BH255" i="87"/>
  <c r="BS255" i="87" s="1"/>
  <c r="S395" i="87"/>
  <c r="R18" i="87"/>
  <c r="R79" i="87"/>
  <c r="BH472" i="87"/>
  <c r="BH34" i="87"/>
  <c r="BD129" i="87"/>
  <c r="BH392" i="87"/>
  <c r="BS392" i="87" s="1"/>
  <c r="BD436" i="87"/>
  <c r="BO436" i="87" s="1"/>
  <c r="BH125" i="87"/>
  <c r="BS125" i="87" s="1"/>
  <c r="BH147" i="87"/>
  <c r="BS147" i="87" s="1"/>
  <c r="R31" i="87"/>
  <c r="BH436" i="87"/>
  <c r="BS436" i="87" s="1"/>
  <c r="BH78" i="87"/>
  <c r="BD350" i="87"/>
  <c r="BD392" i="87"/>
  <c r="BO392" i="87" s="1"/>
  <c r="R260" i="87"/>
  <c r="BH383" i="87"/>
  <c r="BS383" i="87" s="1"/>
  <c r="BH100" i="87"/>
  <c r="BS100" i="87" s="1"/>
  <c r="S31" i="87"/>
  <c r="BH517" i="87"/>
  <c r="BS517" i="87" s="1"/>
  <c r="BD517" i="87"/>
  <c r="BO517" i="87" s="1"/>
  <c r="BD390" i="87"/>
  <c r="BO390" i="87" s="1"/>
  <c r="BD283" i="87"/>
  <c r="BO283" i="87" s="1"/>
  <c r="R684" i="87"/>
  <c r="BH468" i="87"/>
  <c r="BS468" i="87" s="1"/>
  <c r="BD143" i="87"/>
  <c r="BS704" i="87"/>
  <c r="BS549" i="87"/>
  <c r="BS354" i="87"/>
  <c r="BS700" i="87"/>
  <c r="BD56" i="87"/>
  <c r="BD582" i="87"/>
  <c r="BO582" i="87" s="1"/>
  <c r="BH419" i="87"/>
  <c r="BS419" i="87" s="1"/>
  <c r="BH56" i="87"/>
  <c r="BD419" i="87"/>
  <c r="BO419" i="87" s="1"/>
  <c r="BH161" i="87"/>
  <c r="BS161" i="87" s="1"/>
  <c r="BH333" i="87"/>
  <c r="BH281" i="87"/>
  <c r="BS281" i="87" s="1"/>
  <c r="BD333" i="87"/>
  <c r="BD281" i="87"/>
  <c r="BD422" i="87"/>
  <c r="BH422" i="87"/>
  <c r="BS422" i="87" s="1"/>
  <c r="BH396" i="87"/>
  <c r="BS396" i="87" s="1"/>
  <c r="BD324" i="87"/>
  <c r="BH324" i="87"/>
  <c r="BS324" i="87" s="1"/>
  <c r="BD396" i="87"/>
  <c r="BO396" i="87" s="1"/>
  <c r="BH123" i="87"/>
  <c r="BH538" i="87"/>
  <c r="BH685" i="87"/>
  <c r="BS685" i="87" s="1"/>
  <c r="BD538" i="87"/>
  <c r="BD685" i="87"/>
  <c r="BO685" i="87" s="1"/>
  <c r="BD123" i="87"/>
  <c r="BH404" i="87"/>
  <c r="BH721" i="87"/>
  <c r="BS721" i="87" s="1"/>
  <c r="BD721" i="87"/>
  <c r="BO721" i="87" s="1"/>
  <c r="BH253" i="87"/>
  <c r="BS253" i="87" s="1"/>
  <c r="BD253" i="87"/>
  <c r="BO253" i="87" s="1"/>
  <c r="BD313" i="87"/>
  <c r="BO313" i="87" s="1"/>
  <c r="BH313" i="87"/>
  <c r="BS313" i="87" s="1"/>
  <c r="BD295" i="87"/>
  <c r="BH484" i="87"/>
  <c r="BS484" i="87" s="1"/>
  <c r="BH553" i="87"/>
  <c r="BH295" i="87"/>
  <c r="BD330" i="87"/>
  <c r="BZ330" i="87"/>
  <c r="CM330" i="87" s="1"/>
  <c r="BD361" i="87"/>
  <c r="BO361" i="87" s="1"/>
  <c r="BD98" i="87"/>
  <c r="BO98" i="87" s="1"/>
  <c r="BH330" i="87"/>
  <c r="CE330" i="87"/>
  <c r="CQ330" i="87" s="1"/>
  <c r="BH98" i="87"/>
  <c r="BS98" i="87" s="1"/>
  <c r="BH361" i="87"/>
  <c r="BS361" i="87" s="1"/>
  <c r="O106" i="87"/>
  <c r="BH231" i="87"/>
  <c r="BS231" i="87" s="1"/>
  <c r="BH79" i="87"/>
  <c r="BS79" i="87" s="1"/>
  <c r="BB79" i="87"/>
  <c r="BM79" i="87" s="1"/>
  <c r="BH184" i="87"/>
  <c r="BD438" i="87"/>
  <c r="BO438" i="87" s="1"/>
  <c r="BD19" i="87"/>
  <c r="BD307" i="87"/>
  <c r="BD502" i="87"/>
  <c r="BO502" i="87" s="1"/>
  <c r="BD170" i="87"/>
  <c r="BH438" i="87"/>
  <c r="BS438" i="87" s="1"/>
  <c r="BD354" i="87"/>
  <c r="BO354" i="87" s="1"/>
  <c r="BD184" i="87"/>
  <c r="BH19" i="87"/>
  <c r="BD413" i="87"/>
  <c r="BH51" i="87"/>
  <c r="BD451" i="87"/>
  <c r="BD572" i="87"/>
  <c r="BO572" i="87" s="1"/>
  <c r="BH287" i="87"/>
  <c r="BS287" i="87" s="1"/>
  <c r="BH25" i="87"/>
  <c r="BD728" i="87"/>
  <c r="BO728" i="87" s="1"/>
  <c r="BH566" i="87"/>
  <c r="BS566" i="87" s="1"/>
  <c r="BD36" i="87"/>
  <c r="BD274" i="87"/>
  <c r="BH572" i="87"/>
  <c r="BS572" i="87" s="1"/>
  <c r="BH36" i="87"/>
  <c r="BH274" i="87"/>
  <c r="BD51" i="87"/>
  <c r="BH282" i="87"/>
  <c r="BS282" i="87" s="1"/>
  <c r="BD287" i="87"/>
  <c r="BO287" i="87" s="1"/>
  <c r="BD463" i="87"/>
  <c r="BO463" i="87" s="1"/>
  <c r="BH574" i="87"/>
  <c r="BD25" i="87"/>
  <c r="BD282" i="87"/>
  <c r="BO282" i="87" s="1"/>
  <c r="BD574" i="87"/>
  <c r="BD159" i="87"/>
  <c r="BH728" i="87"/>
  <c r="BS728" i="87" s="1"/>
  <c r="BD535" i="87"/>
  <c r="BD550" i="87"/>
  <c r="BH535" i="87"/>
  <c r="BD397" i="87"/>
  <c r="BH397" i="87"/>
  <c r="BH550" i="87"/>
  <c r="BH489" i="87"/>
  <c r="BD284" i="87"/>
  <c r="BH452" i="87"/>
  <c r="BD116" i="87"/>
  <c r="BO116" i="87" s="1"/>
  <c r="BD58" i="87"/>
  <c r="BD678" i="87"/>
  <c r="BO678" i="87" s="1"/>
  <c r="BD567" i="87"/>
  <c r="BH583" i="87"/>
  <c r="BS583" i="87" s="1"/>
  <c r="BD448" i="87"/>
  <c r="BH573" i="87"/>
  <c r="BD452" i="87"/>
  <c r="BD681" i="87"/>
  <c r="BO681" i="87" s="1"/>
  <c r="BH448" i="87"/>
  <c r="BH567" i="87"/>
  <c r="BD583" i="87"/>
  <c r="BH116" i="87"/>
  <c r="BS116" i="87" s="1"/>
  <c r="BH60" i="87"/>
  <c r="BD727" i="87"/>
  <c r="BH732" i="87"/>
  <c r="BS732" i="87" s="1"/>
  <c r="BD60" i="87"/>
  <c r="BH727" i="87"/>
  <c r="BS727" i="87" s="1"/>
  <c r="BD155" i="87"/>
  <c r="BD48" i="87"/>
  <c r="BD273" i="87"/>
  <c r="BD732" i="87"/>
  <c r="BO732" i="87" s="1"/>
  <c r="BD571" i="87"/>
  <c r="BH273" i="87"/>
  <c r="BD400" i="87"/>
  <c r="BD20" i="87"/>
  <c r="BH730" i="87"/>
  <c r="BS730" i="87" s="1"/>
  <c r="BD522" i="87"/>
  <c r="BH300" i="87"/>
  <c r="BS300" i="87" s="1"/>
  <c r="BH196" i="87"/>
  <c r="BH95" i="87"/>
  <c r="BD388" i="87"/>
  <c r="BO388" i="87" s="1"/>
  <c r="BD68" i="87"/>
  <c r="BO68" i="87" s="1"/>
  <c r="BD181" i="87"/>
  <c r="BH203" i="87"/>
  <c r="BD485" i="87"/>
  <c r="BD730" i="87"/>
  <c r="BO730" i="87" s="1"/>
  <c r="BD337" i="87"/>
  <c r="BH207" i="87"/>
  <c r="BD177" i="87"/>
  <c r="BD196" i="87"/>
  <c r="BH68" i="87"/>
  <c r="BS68" i="87" s="1"/>
  <c r="BD200" i="87"/>
  <c r="BD549" i="87"/>
  <c r="BD173" i="87"/>
  <c r="BO173" i="87" s="1"/>
  <c r="BD374" i="87"/>
  <c r="BD43" i="87"/>
  <c r="BO43" i="87" s="1"/>
  <c r="BD95" i="87"/>
  <c r="BH200" i="87"/>
  <c r="BH20" i="87"/>
  <c r="BD37" i="87"/>
  <c r="BO37" i="87" s="1"/>
  <c r="BD300" i="87"/>
  <c r="BO300" i="87" s="1"/>
  <c r="BD90" i="87"/>
  <c r="BD353" i="87"/>
  <c r="BO353" i="87" s="1"/>
  <c r="BH386" i="87"/>
  <c r="BH458" i="87"/>
  <c r="BH551" i="87"/>
  <c r="BD42" i="87"/>
  <c r="BH169" i="87"/>
  <c r="BS169" i="87" s="1"/>
  <c r="BH398" i="87"/>
  <c r="BS398" i="87" s="1"/>
  <c r="BH490" i="87"/>
  <c r="BS490" i="87" s="1"/>
  <c r="BH585" i="87"/>
  <c r="BS585" i="87" s="1"/>
  <c r="BH185" i="87"/>
  <c r="BD334" i="87"/>
  <c r="BO334" i="87" s="1"/>
  <c r="BD67" i="87"/>
  <c r="BO67" i="87" s="1"/>
  <c r="BH172" i="87"/>
  <c r="BD306" i="87"/>
  <c r="BH206" i="87"/>
  <c r="BD536" i="87"/>
  <c r="BH29" i="87"/>
  <c r="BH179" i="87"/>
  <c r="BD169" i="87"/>
  <c r="BH186" i="87"/>
  <c r="BS186" i="87" s="1"/>
  <c r="BH67" i="87"/>
  <c r="BS67" i="87" s="1"/>
  <c r="BD409" i="87"/>
  <c r="BH334" i="87"/>
  <c r="BS334" i="87" s="1"/>
  <c r="BD71" i="87"/>
  <c r="BD734" i="87"/>
  <c r="BO734" i="87" s="1"/>
  <c r="BH536" i="87"/>
  <c r="BH90" i="87"/>
  <c r="BD59" i="87"/>
  <c r="BD386" i="87"/>
  <c r="BO386" i="87" s="1"/>
  <c r="BD458" i="87"/>
  <c r="BO458" i="87" s="1"/>
  <c r="BD551" i="87"/>
  <c r="BD398" i="87"/>
  <c r="BO398" i="87" s="1"/>
  <c r="BD490" i="87"/>
  <c r="BO490" i="87" s="1"/>
  <c r="BH201" i="87"/>
  <c r="BH71" i="87"/>
  <c r="BD47" i="87"/>
  <c r="BH734" i="87"/>
  <c r="BS734" i="87" s="1"/>
  <c r="BH204" i="87"/>
  <c r="BH141" i="87"/>
  <c r="BS141" i="87" s="1"/>
  <c r="BH739" i="87"/>
  <c r="BS739" i="87" s="1"/>
  <c r="BH65" i="87"/>
  <c r="BD676" i="87"/>
  <c r="BO676" i="87" s="1"/>
  <c r="BH748" i="87"/>
  <c r="BS748" i="87" s="1"/>
  <c r="BH415" i="87"/>
  <c r="BH15" i="87"/>
  <c r="BH91" i="87"/>
  <c r="BS91" i="87" s="1"/>
  <c r="BH276" i="87"/>
  <c r="BH310" i="87"/>
  <c r="BH405" i="87"/>
  <c r="BD739" i="87"/>
  <c r="BH331" i="87"/>
  <c r="BH470" i="87"/>
  <c r="BD174" i="87"/>
  <c r="BH191" i="87"/>
  <c r="BH676" i="87"/>
  <c r="BS676" i="87" s="1"/>
  <c r="BH355" i="87"/>
  <c r="BS355" i="87" s="1"/>
  <c r="BH504" i="87"/>
  <c r="BD194" i="87"/>
  <c r="BD415" i="87"/>
  <c r="BD276" i="87"/>
  <c r="BD44" i="87"/>
  <c r="BO44" i="87" s="1"/>
  <c r="BD141" i="87"/>
  <c r="BO141" i="87" s="1"/>
  <c r="BD191" i="87"/>
  <c r="BD65" i="87"/>
  <c r="BH194" i="87"/>
  <c r="BD272" i="87"/>
  <c r="BH199" i="87"/>
  <c r="BD15" i="87"/>
  <c r="BD91" i="87"/>
  <c r="BO91" i="87" s="1"/>
  <c r="BD310" i="87"/>
  <c r="BD405" i="87"/>
  <c r="BH586" i="87"/>
  <c r="BS586" i="87" s="1"/>
  <c r="BD470" i="87"/>
  <c r="BD355" i="87"/>
  <c r="BO355" i="87" s="1"/>
  <c r="BD504" i="87"/>
  <c r="BD748" i="87"/>
  <c r="BO748" i="87" s="1"/>
  <c r="BH272" i="87"/>
  <c r="BH132" i="87"/>
  <c r="BH589" i="87"/>
  <c r="BH89" i="87"/>
  <c r="BH740" i="87"/>
  <c r="BS740" i="87" s="1"/>
  <c r="BH454" i="87"/>
  <c r="BD462" i="87"/>
  <c r="BD556" i="87"/>
  <c r="BH576" i="87"/>
  <c r="BH171" i="87"/>
  <c r="BH66" i="87"/>
  <c r="BS66" i="87" s="1"/>
  <c r="BD22" i="87"/>
  <c r="BH192" i="87"/>
  <c r="BH305" i="87"/>
  <c r="BD570" i="87"/>
  <c r="BH22" i="87"/>
  <c r="BH462" i="87"/>
  <c r="BH556" i="87"/>
  <c r="BD576" i="87"/>
  <c r="BD311" i="87"/>
  <c r="BO311" i="87" s="1"/>
  <c r="BD356" i="87"/>
  <c r="BD407" i="87"/>
  <c r="BD381" i="87"/>
  <c r="BO381" i="87" s="1"/>
  <c r="BD476" i="87"/>
  <c r="BD28" i="87"/>
  <c r="BH70" i="87"/>
  <c r="BD319" i="87"/>
  <c r="BO319" i="87" s="1"/>
  <c r="BD589" i="87"/>
  <c r="BD740" i="87"/>
  <c r="BO740" i="87" s="1"/>
  <c r="BD342" i="87"/>
  <c r="BH311" i="87"/>
  <c r="BH356" i="87"/>
  <c r="BH407" i="87"/>
  <c r="BD175" i="87"/>
  <c r="BH381" i="87"/>
  <c r="BS381" i="87" s="1"/>
  <c r="BH476" i="87"/>
  <c r="BH28" i="87"/>
  <c r="BD70" i="87"/>
  <c r="BH319" i="87"/>
  <c r="BS319" i="87" s="1"/>
  <c r="BH512" i="87"/>
  <c r="BH570" i="87"/>
  <c r="BD132" i="87"/>
  <c r="BH189" i="87"/>
  <c r="BD89" i="87"/>
  <c r="BD454" i="87"/>
  <c r="BH202" i="87"/>
  <c r="BH342" i="87"/>
  <c r="BD171" i="87"/>
  <c r="BD66" i="87"/>
  <c r="BO66" i="87" s="1"/>
  <c r="BH193" i="87"/>
  <c r="BH17" i="87"/>
  <c r="BS17" i="87" s="1"/>
  <c r="BH175" i="87"/>
  <c r="BD305" i="87"/>
  <c r="BD449" i="87"/>
  <c r="BD453" i="87"/>
  <c r="BH433" i="87"/>
  <c r="BS433" i="87" s="1"/>
  <c r="BH575" i="87"/>
  <c r="BS691" i="87"/>
  <c r="BD433" i="87"/>
  <c r="BO433" i="87" s="1"/>
  <c r="BD336" i="87"/>
  <c r="BH399" i="87"/>
  <c r="BH492" i="87"/>
  <c r="BS492" i="87" s="1"/>
  <c r="BH336" i="87"/>
  <c r="BS336" i="87" s="1"/>
  <c r="BD478" i="87"/>
  <c r="BH54" i="87"/>
  <c r="BH373" i="87"/>
  <c r="BD399" i="87"/>
  <c r="BD548" i="87"/>
  <c r="BO548" i="87" s="1"/>
  <c r="BD373" i="87"/>
  <c r="BH478" i="87"/>
  <c r="BD492" i="87"/>
  <c r="BO492" i="87" s="1"/>
  <c r="BH548" i="87"/>
  <c r="BS548" i="87" s="1"/>
  <c r="BH210" i="87"/>
  <c r="BS205" i="87"/>
  <c r="BS168" i="87"/>
  <c r="BH495" i="87"/>
  <c r="BS495" i="87" s="1"/>
  <c r="R44" i="87"/>
  <c r="R47" i="87"/>
  <c r="BS208" i="87"/>
  <c r="BO297" i="87"/>
  <c r="BD296" i="87"/>
  <c r="BO296" i="87" s="1"/>
  <c r="BH540" i="87"/>
  <c r="BH23" i="87"/>
  <c r="BD23" i="87"/>
  <c r="BH24" i="87"/>
  <c r="BD24" i="87"/>
  <c r="R113" i="87"/>
  <c r="BD216" i="87"/>
  <c r="BH326" i="87"/>
  <c r="BS326" i="87" s="1"/>
  <c r="BH219" i="87"/>
  <c r="BD219" i="87"/>
  <c r="BH226" i="87"/>
  <c r="BH229" i="87"/>
  <c r="BD229" i="87"/>
  <c r="BD542" i="87"/>
  <c r="BH298" i="87"/>
  <c r="BH309" i="87"/>
  <c r="O165" i="87"/>
  <c r="BD79" i="87"/>
  <c r="BO79" i="87" s="1"/>
  <c r="BH41" i="87"/>
  <c r="BS41" i="87" s="1"/>
  <c r="AR150" i="87"/>
  <c r="BG150" i="87"/>
  <c r="BK150" i="87" s="1"/>
  <c r="AX150" i="87"/>
  <c r="AN150" i="87"/>
  <c r="BF150" i="87"/>
  <c r="BH188" i="87"/>
  <c r="BH74" i="87"/>
  <c r="BS74" i="87" s="1"/>
  <c r="BS283" i="87"/>
  <c r="BH158" i="87"/>
  <c r="BD158" i="87"/>
  <c r="BO707" i="87"/>
  <c r="BO717" i="87"/>
  <c r="BO380" i="87"/>
  <c r="BO420" i="87"/>
  <c r="BO318" i="87"/>
  <c r="BO739" i="87"/>
  <c r="BO727" i="87"/>
  <c r="BO583" i="87"/>
  <c r="BO284" i="87"/>
  <c r="BO170" i="87"/>
  <c r="BO475" i="87"/>
  <c r="BO437" i="87"/>
  <c r="BO121" i="87"/>
  <c r="BO365" i="87"/>
  <c r="BO461" i="87"/>
  <c r="BO281" i="87"/>
  <c r="BO129" i="87"/>
  <c r="BO127" i="87"/>
  <c r="BO549" i="87"/>
  <c r="BO324" i="87"/>
  <c r="BO422" i="87"/>
  <c r="BO446" i="87"/>
  <c r="BO444" i="87"/>
  <c r="BO578" i="87"/>
  <c r="BO154" i="87"/>
  <c r="O351" i="87"/>
  <c r="R268" i="87"/>
  <c r="R266" i="87"/>
  <c r="R74" i="87"/>
  <c r="R325" i="87"/>
  <c r="S56" i="87"/>
  <c r="S396" i="87"/>
  <c r="R429" i="87"/>
  <c r="R48" i="87"/>
  <c r="BH150" i="87"/>
  <c r="BH136" i="87"/>
  <c r="BS136" i="87" s="1"/>
  <c r="O352" i="87"/>
  <c r="R269" i="87"/>
  <c r="R326" i="87"/>
  <c r="R49" i="87"/>
  <c r="R270" i="87"/>
  <c r="R50" i="87"/>
  <c r="R51" i="87"/>
  <c r="R52" i="87"/>
  <c r="R53" i="87"/>
  <c r="R54" i="87"/>
  <c r="R55" i="87"/>
  <c r="R56" i="87"/>
  <c r="R58" i="87"/>
  <c r="R59" i="87"/>
  <c r="R60" i="87"/>
  <c r="R61" i="87"/>
  <c r="R62" i="87"/>
  <c r="R63" i="87"/>
  <c r="R64" i="87"/>
  <c r="CW427" i="87" l="1"/>
  <c r="CJ427" i="87"/>
  <c r="DE427" i="87"/>
  <c r="DC427" i="87"/>
  <c r="DA427" i="87"/>
  <c r="CY427" i="87"/>
  <c r="DC120" i="87"/>
  <c r="CW120" i="87"/>
  <c r="DA120" i="87"/>
  <c r="CY120" i="87"/>
  <c r="CJ120" i="87"/>
  <c r="DE120" i="87"/>
  <c r="DC360" i="87"/>
  <c r="CY360" i="87"/>
  <c r="DA360" i="87"/>
  <c r="CJ360" i="87"/>
  <c r="CW360" i="87"/>
  <c r="DE360" i="87"/>
  <c r="CB330" i="87"/>
  <c r="CW563" i="87"/>
  <c r="CN389" i="87"/>
  <c r="CN327" i="87"/>
  <c r="CN440" i="87"/>
  <c r="CN325" i="87"/>
  <c r="CJ410" i="87"/>
  <c r="CJ519" i="87"/>
  <c r="DC332" i="87"/>
  <c r="DE563" i="87"/>
  <c r="DE349" i="87"/>
  <c r="DC519" i="87"/>
  <c r="DE410" i="87"/>
  <c r="BZ515" i="87"/>
  <c r="CM515" i="87" s="1"/>
  <c r="CD38" i="87"/>
  <c r="CP38" i="87" s="1"/>
  <c r="CA552" i="87"/>
  <c r="CG367" i="87"/>
  <c r="CA269" i="87"/>
  <c r="BX269" i="87"/>
  <c r="CK269" i="87" s="1"/>
  <c r="BX412" i="87"/>
  <c r="CK412" i="87" s="1"/>
  <c r="CE38" i="87"/>
  <c r="CQ38" i="87" s="1"/>
  <c r="CC261" i="87"/>
  <c r="CO261" i="87" s="1"/>
  <c r="CA362" i="87"/>
  <c r="BZ389" i="87"/>
  <c r="CM389" i="87" s="1"/>
  <c r="CF426" i="87"/>
  <c r="CC266" i="87"/>
  <c r="CO266" i="87" s="1"/>
  <c r="BX426" i="87"/>
  <c r="CK426" i="87" s="1"/>
  <c r="BY426" i="87"/>
  <c r="CL426" i="87" s="1"/>
  <c r="CE426" i="87"/>
  <c r="CQ426" i="87" s="1"/>
  <c r="BZ516" i="87"/>
  <c r="CM516" i="87" s="1"/>
  <c r="BK62" i="87"/>
  <c r="BJ73" i="87"/>
  <c r="BK248" i="87"/>
  <c r="EB11" i="151"/>
  <c r="EC11" i="151" s="1"/>
  <c r="DE332" i="87"/>
  <c r="DA343" i="87"/>
  <c r="CY242" i="87"/>
  <c r="CY434" i="87"/>
  <c r="DE519" i="87"/>
  <c r="CG515" i="87"/>
  <c r="BX38" i="87"/>
  <c r="CK38" i="87" s="1"/>
  <c r="CF360" i="87"/>
  <c r="CA412" i="87"/>
  <c r="BX552" i="87"/>
  <c r="CK552" i="87" s="1"/>
  <c r="BZ372" i="87"/>
  <c r="CM372" i="87" s="1"/>
  <c r="CD367" i="87"/>
  <c r="CP367" i="87" s="1"/>
  <c r="CF261" i="87"/>
  <c r="CC120" i="87"/>
  <c r="CO120" i="87" s="1"/>
  <c r="CA112" i="87"/>
  <c r="CA38" i="87"/>
  <c r="CC412" i="87"/>
  <c r="CO412" i="87" s="1"/>
  <c r="BW362" i="87"/>
  <c r="CG362" i="87"/>
  <c r="CD426" i="87"/>
  <c r="CP426" i="87" s="1"/>
  <c r="CA432" i="87"/>
  <c r="CC426" i="87"/>
  <c r="CO426" i="87" s="1"/>
  <c r="BZ427" i="87"/>
  <c r="CM427" i="87" s="1"/>
  <c r="BJ744" i="87"/>
  <c r="CW349" i="87"/>
  <c r="CJ349" i="87"/>
  <c r="CY101" i="87"/>
  <c r="DC560" i="87"/>
  <c r="CY343" i="87"/>
  <c r="DA242" i="87"/>
  <c r="DA434" i="87"/>
  <c r="CY372" i="87"/>
  <c r="CY729" i="87"/>
  <c r="CD515" i="87"/>
  <c r="CP515" i="87" s="1"/>
  <c r="BW38" i="87"/>
  <c r="CD412" i="87"/>
  <c r="CP412" i="87" s="1"/>
  <c r="BZ552" i="87"/>
  <c r="CM552" i="87" s="1"/>
  <c r="CG372" i="87"/>
  <c r="BX367" i="87"/>
  <c r="CK367" i="87" s="1"/>
  <c r="CC45" i="87"/>
  <c r="CO45" i="87" s="1"/>
  <c r="CD120" i="87"/>
  <c r="CP120" i="87" s="1"/>
  <c r="CC112" i="87"/>
  <c r="CO112" i="87" s="1"/>
  <c r="BW112" i="87"/>
  <c r="CE412" i="87"/>
  <c r="CQ412" i="87" s="1"/>
  <c r="CE360" i="87"/>
  <c r="CQ360" i="87" s="1"/>
  <c r="CD427" i="87"/>
  <c r="CP427" i="87" s="1"/>
  <c r="CG516" i="87"/>
  <c r="BY362" i="87"/>
  <c r="CL362" i="87" s="1"/>
  <c r="CD362" i="87"/>
  <c r="CP362" i="87" s="1"/>
  <c r="BW426" i="87"/>
  <c r="BW432" i="87"/>
  <c r="CE427" i="87"/>
  <c r="CQ427" i="87" s="1"/>
  <c r="BK278" i="87"/>
  <c r="BJ290" i="87"/>
  <c r="BJ149" i="87"/>
  <c r="BJ269" i="87"/>
  <c r="BK428" i="87"/>
  <c r="BK534" i="87"/>
  <c r="CG38" i="87"/>
  <c r="CW82" i="87"/>
  <c r="CW519" i="87"/>
  <c r="CW758" i="87"/>
  <c r="CN391" i="87"/>
  <c r="CN357" i="87"/>
  <c r="CN372" i="87"/>
  <c r="CJ241" i="87"/>
  <c r="CJ332" i="87"/>
  <c r="CJ242" i="87"/>
  <c r="CJ563" i="87"/>
  <c r="DC101" i="87"/>
  <c r="DE343" i="87"/>
  <c r="CY244" i="87"/>
  <c r="DC729" i="87"/>
  <c r="DC494" i="87"/>
  <c r="CC360" i="87"/>
  <c r="CO360" i="87" s="1"/>
  <c r="BY261" i="87"/>
  <c r="CL261" i="87" s="1"/>
  <c r="BW552" i="87"/>
  <c r="CD269" i="87"/>
  <c r="CP269" i="87" s="1"/>
  <c r="BW474" i="87"/>
  <c r="CF120" i="87"/>
  <c r="BX474" i="87"/>
  <c r="CK474" i="87" s="1"/>
  <c r="CG427" i="87"/>
  <c r="CE120" i="87"/>
  <c r="CQ120" i="87" s="1"/>
  <c r="BW516" i="87"/>
  <c r="BY427" i="87"/>
  <c r="CL427" i="87" s="1"/>
  <c r="BZ269" i="87"/>
  <c r="CM269" i="87" s="1"/>
  <c r="BJ752" i="87"/>
  <c r="BK250" i="87"/>
  <c r="CW494" i="87"/>
  <c r="CW241" i="87"/>
  <c r="CN259" i="87"/>
  <c r="CJ372" i="87"/>
  <c r="CW244" i="87"/>
  <c r="CY370" i="87"/>
  <c r="DA244" i="87"/>
  <c r="DC82" i="87"/>
  <c r="DC241" i="87"/>
  <c r="CG360" i="87"/>
  <c r="BW389" i="87"/>
  <c r="CG269" i="87"/>
  <c r="CG412" i="87"/>
  <c r="BW269" i="87"/>
  <c r="CJ269" i="87" s="1"/>
  <c r="CE474" i="87"/>
  <c r="CQ474" i="87" s="1"/>
  <c r="BY120" i="87"/>
  <c r="CL120" i="87" s="1"/>
  <c r="CD112" i="87"/>
  <c r="CP112" i="87" s="1"/>
  <c r="BY474" i="87"/>
  <c r="CL474" i="87" s="1"/>
  <c r="CF474" i="87"/>
  <c r="CC427" i="87"/>
  <c r="CO427" i="87" s="1"/>
  <c r="CN431" i="87"/>
  <c r="CN107" i="87"/>
  <c r="DA370" i="87"/>
  <c r="DC244" i="87"/>
  <c r="BZ38" i="87"/>
  <c r="CM38" i="87" s="1"/>
  <c r="CG261" i="87"/>
  <c r="BX261" i="87"/>
  <c r="CK261" i="87" s="1"/>
  <c r="BZ474" i="87"/>
  <c r="CM474" i="87" s="1"/>
  <c r="BX112" i="87"/>
  <c r="CK112" i="87" s="1"/>
  <c r="CG474" i="87"/>
  <c r="BY515" i="87"/>
  <c r="CL515" i="87" s="1"/>
  <c r="BZ412" i="87"/>
  <c r="CM412" i="87" s="1"/>
  <c r="BY432" i="87"/>
  <c r="CL432" i="87" s="1"/>
  <c r="DE244" i="87"/>
  <c r="BW261" i="87"/>
  <c r="CA474" i="87"/>
  <c r="CE432" i="87"/>
  <c r="CQ432" i="87" s="1"/>
  <c r="CN261" i="87"/>
  <c r="CN246" i="87"/>
  <c r="CN445" i="87"/>
  <c r="CE445" i="87"/>
  <c r="CQ445" i="87" s="1"/>
  <c r="BY445" i="87"/>
  <c r="CL445" i="87" s="1"/>
  <c r="CF38" i="87"/>
  <c r="BZ432" i="87"/>
  <c r="CM432" i="87" s="1"/>
  <c r="BK45" i="87"/>
  <c r="BJ180" i="87"/>
  <c r="CN581" i="87"/>
  <c r="CY563" i="87"/>
  <c r="CY349" i="87"/>
  <c r="DA410" i="87"/>
  <c r="CD445" i="87"/>
  <c r="CP445" i="87" s="1"/>
  <c r="CE560" i="87"/>
  <c r="CQ560" i="87" s="1"/>
  <c r="BY412" i="87"/>
  <c r="CL412" i="87" s="1"/>
  <c r="BX45" i="87"/>
  <c r="CK45" i="87" s="1"/>
  <c r="BZ445" i="87"/>
  <c r="CM445" i="87" s="1"/>
  <c r="BX515" i="87"/>
  <c r="CK515" i="87" s="1"/>
  <c r="BZ261" i="87"/>
  <c r="CM261" i="87" s="1"/>
  <c r="BX266" i="87"/>
  <c r="CK266" i="87" s="1"/>
  <c r="CG432" i="87"/>
  <c r="BX362" i="87"/>
  <c r="CK362" i="87" s="1"/>
  <c r="CN96" i="87"/>
  <c r="CN427" i="87"/>
  <c r="CY332" i="87"/>
  <c r="DA563" i="87"/>
  <c r="DA349" i="87"/>
  <c r="DA519" i="87"/>
  <c r="CY410" i="87"/>
  <c r="CC38" i="87"/>
  <c r="CO38" i="87" s="1"/>
  <c r="CF515" i="87"/>
  <c r="BW412" i="87"/>
  <c r="BW45" i="87"/>
  <c r="CW45" i="87" s="1"/>
  <c r="CG445" i="87"/>
  <c r="CF45" i="87"/>
  <c r="CG120" i="87"/>
  <c r="CE261" i="87"/>
  <c r="CQ261" i="87" s="1"/>
  <c r="BY266" i="87"/>
  <c r="CL266" i="87" s="1"/>
  <c r="CF432" i="87"/>
  <c r="CC362" i="87"/>
  <c r="CO362" i="87" s="1"/>
  <c r="BZ367" i="87"/>
  <c r="CM367" i="87" s="1"/>
  <c r="CE362" i="87"/>
  <c r="CQ362" i="87" s="1"/>
  <c r="BJ435" i="87"/>
  <c r="BJ117" i="87"/>
  <c r="BK471" i="87"/>
  <c r="CW729" i="87"/>
  <c r="BW515" i="87"/>
  <c r="BY367" i="87"/>
  <c r="CL367" i="87" s="1"/>
  <c r="BZ45" i="87"/>
  <c r="CM45" i="87" s="1"/>
  <c r="BW445" i="87"/>
  <c r="CC432" i="87"/>
  <c r="CO432" i="87" s="1"/>
  <c r="CA426" i="87"/>
  <c r="CB426" i="87" s="1"/>
  <c r="CA266" i="87"/>
  <c r="BJ244" i="87"/>
  <c r="DH13" i="145"/>
  <c r="DI13" i="145" s="1"/>
  <c r="BJ729" i="87"/>
  <c r="BJ543" i="87"/>
  <c r="BJ139" i="87"/>
  <c r="BJ103" i="87"/>
  <c r="BK382" i="87"/>
  <c r="BK683" i="87"/>
  <c r="BK379" i="87"/>
  <c r="BK425" i="87"/>
  <c r="BK146" i="87"/>
  <c r="BK114" i="87"/>
  <c r="BK743" i="87"/>
  <c r="BK545" i="87"/>
  <c r="BJ418" i="87"/>
  <c r="BJ443" i="87"/>
  <c r="BK531" i="87"/>
  <c r="BJ683" i="87"/>
  <c r="BJ303" i="87"/>
  <c r="BK554" i="87"/>
  <c r="BK53" i="87"/>
  <c r="BK289" i="87"/>
  <c r="BJ289" i="87"/>
  <c r="BK393" i="87"/>
  <c r="BK257" i="87"/>
  <c r="BJ364" i="87"/>
  <c r="BK327" i="87"/>
  <c r="BK372" i="87"/>
  <c r="BK524" i="87"/>
  <c r="BK480" i="87"/>
  <c r="BK467" i="87"/>
  <c r="BK126" i="87"/>
  <c r="BK395" i="87"/>
  <c r="CB348" i="87"/>
  <c r="CN348" i="87"/>
  <c r="CY414" i="87"/>
  <c r="DA414" i="87"/>
  <c r="DC414" i="87"/>
  <c r="CW414" i="87"/>
  <c r="CJ414" i="87"/>
  <c r="CB554" i="87"/>
  <c r="CN554" i="87"/>
  <c r="CB467" i="87"/>
  <c r="CN467" i="87"/>
  <c r="DE278" i="87"/>
  <c r="DC278" i="87"/>
  <c r="DA278" i="87"/>
  <c r="CY278" i="87"/>
  <c r="CJ278" i="87"/>
  <c r="CJ33" i="87"/>
  <c r="CJ183" i="87"/>
  <c r="DE560" i="87"/>
  <c r="DA183" i="87"/>
  <c r="DC146" i="87"/>
  <c r="DE414" i="87"/>
  <c r="DC541" i="87"/>
  <c r="DE541" i="87"/>
  <c r="DA541" i="87"/>
  <c r="CY541" i="87"/>
  <c r="CW541" i="87"/>
  <c r="DE45" i="87"/>
  <c r="DC45" i="87"/>
  <c r="DA45" i="87"/>
  <c r="CJ45" i="87"/>
  <c r="CY45" i="87"/>
  <c r="CW430" i="87"/>
  <c r="DE430" i="87"/>
  <c r="DA430" i="87"/>
  <c r="DC430" i="87"/>
  <c r="CY430" i="87"/>
  <c r="CJ430" i="87"/>
  <c r="CW330" i="87"/>
  <c r="CW146" i="87"/>
  <c r="CW278" i="87"/>
  <c r="CB498" i="87"/>
  <c r="DC183" i="87"/>
  <c r="DE146" i="87"/>
  <c r="CB421" i="87"/>
  <c r="CN421" i="87"/>
  <c r="CB387" i="87"/>
  <c r="CN387" i="87"/>
  <c r="DE266" i="87"/>
  <c r="CJ266" i="87"/>
  <c r="DC266" i="87"/>
  <c r="DA266" i="87"/>
  <c r="CY266" i="87"/>
  <c r="DE440" i="87"/>
  <c r="DE183" i="87"/>
  <c r="DE481" i="87"/>
  <c r="DC481" i="87"/>
  <c r="CW481" i="87"/>
  <c r="DA481" i="87"/>
  <c r="CY481" i="87"/>
  <c r="CJ481" i="87"/>
  <c r="CW265" i="87"/>
  <c r="CY265" i="87"/>
  <c r="DE265" i="87"/>
  <c r="DC265" i="87"/>
  <c r="DA265" i="87"/>
  <c r="CW560" i="87"/>
  <c r="DE524" i="87"/>
  <c r="DC524" i="87"/>
  <c r="DA524" i="87"/>
  <c r="CJ524" i="87"/>
  <c r="CY524" i="87"/>
  <c r="DA531" i="87"/>
  <c r="CJ531" i="87"/>
  <c r="CW531" i="87"/>
  <c r="CB198" i="87"/>
  <c r="CN198" i="87"/>
  <c r="CB416" i="87"/>
  <c r="CN416" i="87"/>
  <c r="CJ160" i="87"/>
  <c r="CW160" i="87"/>
  <c r="DE752" i="87"/>
  <c r="DC752" i="87"/>
  <c r="CY752" i="87"/>
  <c r="CW752" i="87"/>
  <c r="CB151" i="87"/>
  <c r="CN151" i="87"/>
  <c r="CB370" i="87"/>
  <c r="CN370" i="87"/>
  <c r="DC440" i="87"/>
  <c r="DA440" i="87"/>
  <c r="CY440" i="87"/>
  <c r="CW440" i="87"/>
  <c r="CJ479" i="87"/>
  <c r="CW479" i="87"/>
  <c r="CB53" i="87"/>
  <c r="CN53" i="87"/>
  <c r="DC545" i="87"/>
  <c r="DA545" i="87"/>
  <c r="CW545" i="87"/>
  <c r="CY545" i="87"/>
  <c r="CB545" i="87"/>
  <c r="CN545" i="87"/>
  <c r="DC330" i="87"/>
  <c r="CY330" i="87"/>
  <c r="CJ330" i="87"/>
  <c r="CY560" i="87"/>
  <c r="CY164" i="87"/>
  <c r="DA164" i="87"/>
  <c r="CJ164" i="87"/>
  <c r="DA498" i="87"/>
  <c r="DC498" i="87"/>
  <c r="CW498" i="87"/>
  <c r="CY498" i="87"/>
  <c r="DE372" i="87"/>
  <c r="DC372" i="87"/>
  <c r="DE467" i="87"/>
  <c r="DC467" i="87"/>
  <c r="DA467" i="87"/>
  <c r="CY467" i="87"/>
  <c r="CB73" i="87"/>
  <c r="DA560" i="87"/>
  <c r="DE545" i="87"/>
  <c r="DC33" i="87"/>
  <c r="DA33" i="87"/>
  <c r="CY33" i="87"/>
  <c r="CB49" i="87"/>
  <c r="CN49" i="87"/>
  <c r="CB343" i="87"/>
  <c r="CN343" i="87"/>
  <c r="CB418" i="87"/>
  <c r="CN418" i="87"/>
  <c r="CJ516" i="87"/>
  <c r="CW516" i="87"/>
  <c r="CF264" i="87"/>
  <c r="BX264" i="87"/>
  <c r="CK264" i="87" s="1"/>
  <c r="CC264" i="87"/>
  <c r="CO264" i="87" s="1"/>
  <c r="BZ395" i="87"/>
  <c r="CM395" i="87" s="1"/>
  <c r="CE395" i="87"/>
  <c r="CQ395" i="87" s="1"/>
  <c r="CE471" i="87"/>
  <c r="CQ471" i="87" s="1"/>
  <c r="BW471" i="87"/>
  <c r="CA471" i="87"/>
  <c r="CF471" i="87"/>
  <c r="BZ471" i="87"/>
  <c r="CM471" i="87" s="1"/>
  <c r="CF346" i="87"/>
  <c r="BW346" i="87"/>
  <c r="CD346" i="87"/>
  <c r="CP346" i="87" s="1"/>
  <c r="BY346" i="87"/>
  <c r="CL346" i="87" s="1"/>
  <c r="CA346" i="87"/>
  <c r="BZ346" i="87"/>
  <c r="CM346" i="87" s="1"/>
  <c r="CG346" i="87"/>
  <c r="BK434" i="87"/>
  <c r="BJ434" i="87"/>
  <c r="BZ323" i="87"/>
  <c r="CM323" i="87" s="1"/>
  <c r="BY323" i="87"/>
  <c r="CL323" i="87" s="1"/>
  <c r="BW323" i="87"/>
  <c r="CF323" i="87"/>
  <c r="BZ49" i="87"/>
  <c r="CM49" i="87" s="1"/>
  <c r="CC49" i="87"/>
  <c r="CO49" i="87" s="1"/>
  <c r="BY49" i="87"/>
  <c r="CL49" i="87" s="1"/>
  <c r="BW49" i="87"/>
  <c r="BX49" i="87"/>
  <c r="CK49" i="87" s="1"/>
  <c r="CE417" i="87"/>
  <c r="CQ417" i="87" s="1"/>
  <c r="CA417" i="87"/>
  <c r="CC417" i="87"/>
  <c r="CO417" i="87" s="1"/>
  <c r="BX417" i="87"/>
  <c r="CK417" i="87" s="1"/>
  <c r="BY417" i="87"/>
  <c r="CL417" i="87" s="1"/>
  <c r="BW417" i="87"/>
  <c r="BY124" i="87"/>
  <c r="CL124" i="87" s="1"/>
  <c r="CF124" i="87"/>
  <c r="CG16" i="87"/>
  <c r="CD16" i="87"/>
  <c r="CP16" i="87" s="1"/>
  <c r="BW16" i="87"/>
  <c r="CD254" i="87"/>
  <c r="CP254" i="87" s="1"/>
  <c r="BY254" i="87"/>
  <c r="CL254" i="87" s="1"/>
  <c r="CG254" i="87"/>
  <c r="CG267" i="87"/>
  <c r="CD267" i="87"/>
  <c r="CP267" i="87" s="1"/>
  <c r="BW382" i="87"/>
  <c r="CC382" i="87"/>
  <c r="CO382" i="87" s="1"/>
  <c r="CD382" i="87"/>
  <c r="CP382" i="87" s="1"/>
  <c r="BY382" i="87"/>
  <c r="CL382" i="87" s="1"/>
  <c r="CF382" i="87"/>
  <c r="CG382" i="87"/>
  <c r="CA382" i="87"/>
  <c r="CF411" i="87"/>
  <c r="BW411" i="87"/>
  <c r="CG411" i="87"/>
  <c r="BY302" i="87"/>
  <c r="CL302" i="87" s="1"/>
  <c r="CD302" i="87"/>
  <c r="CP302" i="87" s="1"/>
  <c r="CF302" i="87"/>
  <c r="CC302" i="87"/>
  <c r="CO302" i="87" s="1"/>
  <c r="CG302" i="87"/>
  <c r="CG77" i="87"/>
  <c r="BX77" i="87"/>
  <c r="CK77" i="87" s="1"/>
  <c r="BY77" i="87"/>
  <c r="CL77" i="87" s="1"/>
  <c r="CE77" i="87"/>
  <c r="CQ77" i="87" s="1"/>
  <c r="CD77" i="87"/>
  <c r="CP77" i="87" s="1"/>
  <c r="BW384" i="87"/>
  <c r="BZ384" i="87"/>
  <c r="CM384" i="87" s="1"/>
  <c r="CE384" i="87"/>
  <c r="CQ384" i="87" s="1"/>
  <c r="CA384" i="87"/>
  <c r="BX384" i="87"/>
  <c r="CK384" i="87" s="1"/>
  <c r="CF384" i="87"/>
  <c r="CC384" i="87"/>
  <c r="CO384" i="87" s="1"/>
  <c r="CG384" i="87"/>
  <c r="BY384" i="87"/>
  <c r="CL384" i="87" s="1"/>
  <c r="CA75" i="87"/>
  <c r="BZ75" i="87"/>
  <c r="CM75" i="87" s="1"/>
  <c r="CC75" i="87"/>
  <c r="CO75" i="87" s="1"/>
  <c r="CF75" i="87"/>
  <c r="CG75" i="87"/>
  <c r="CE75" i="87"/>
  <c r="CQ75" i="87" s="1"/>
  <c r="BZ198" i="87"/>
  <c r="CM198" i="87" s="1"/>
  <c r="BX198" i="87"/>
  <c r="CK198" i="87" s="1"/>
  <c r="CC198" i="87"/>
  <c r="CO198" i="87" s="1"/>
  <c r="CG198" i="87"/>
  <c r="BW198" i="87"/>
  <c r="CF198" i="87"/>
  <c r="CC725" i="87"/>
  <c r="BX725" i="87"/>
  <c r="CG725" i="87"/>
  <c r="CD725" i="87"/>
  <c r="CA479" i="87"/>
  <c r="CD479" i="87"/>
  <c r="CP479" i="87" s="1"/>
  <c r="BZ479" i="87"/>
  <c r="CM479" i="87" s="1"/>
  <c r="CC479" i="87"/>
  <c r="CO479" i="87" s="1"/>
  <c r="CF164" i="87"/>
  <c r="CG164" i="87"/>
  <c r="CE164" i="87"/>
  <c r="CQ164" i="87" s="1"/>
  <c r="BX30" i="87"/>
  <c r="CK30" i="87" s="1"/>
  <c r="CP743" i="87"/>
  <c r="CD743" i="87"/>
  <c r="CF428" i="87"/>
  <c r="CC428" i="87"/>
  <c r="CO428" i="87" s="1"/>
  <c r="CA148" i="87"/>
  <c r="CD148" i="87"/>
  <c r="CP148" i="87" s="1"/>
  <c r="BK312" i="87"/>
  <c r="BW260" i="87"/>
  <c r="CE260" i="87"/>
  <c r="CQ260" i="87" s="1"/>
  <c r="CF416" i="87"/>
  <c r="CC416" i="87"/>
  <c r="CO416" i="87" s="1"/>
  <c r="BZ416" i="87"/>
  <c r="CM416" i="87" s="1"/>
  <c r="CD416" i="87"/>
  <c r="CP416" i="87" s="1"/>
  <c r="BX416" i="87"/>
  <c r="CK416" i="87" s="1"/>
  <c r="CC348" i="87"/>
  <c r="CO348" i="87" s="1"/>
  <c r="BX348" i="87"/>
  <c r="CK348" i="87" s="1"/>
  <c r="CG348" i="87"/>
  <c r="CE348" i="87"/>
  <c r="CQ348" i="87" s="1"/>
  <c r="BW348" i="87"/>
  <c r="CD348" i="87"/>
  <c r="CP348" i="87" s="1"/>
  <c r="CA108" i="87"/>
  <c r="BY108" i="87"/>
  <c r="CL108" i="87" s="1"/>
  <c r="CF108" i="87"/>
  <c r="BJ515" i="87"/>
  <c r="CA375" i="87"/>
  <c r="BY375" i="87"/>
  <c r="CL375" i="87" s="1"/>
  <c r="CD375" i="87"/>
  <c r="CP375" i="87" s="1"/>
  <c r="CG375" i="87"/>
  <c r="CC375" i="87"/>
  <c r="CO375" i="87" s="1"/>
  <c r="BW375" i="87"/>
  <c r="CE107" i="87"/>
  <c r="CQ107" i="87" s="1"/>
  <c r="BZ107" i="87"/>
  <c r="CM107" i="87" s="1"/>
  <c r="BY107" i="87"/>
  <c r="CL107" i="87" s="1"/>
  <c r="BX107" i="87"/>
  <c r="CK107" i="87" s="1"/>
  <c r="CC107" i="87"/>
  <c r="CO107" i="87" s="1"/>
  <c r="CE146" i="87"/>
  <c r="CQ146" i="87" s="1"/>
  <c r="BY146" i="87"/>
  <c r="CL146" i="87" s="1"/>
  <c r="CA146" i="87"/>
  <c r="CF146" i="87"/>
  <c r="CG146" i="87"/>
  <c r="BX146" i="87"/>
  <c r="CK146" i="87" s="1"/>
  <c r="CC146" i="87"/>
  <c r="CO146" i="87" s="1"/>
  <c r="CD146" i="87"/>
  <c r="CP146" i="87" s="1"/>
  <c r="BZ314" i="87"/>
  <c r="CM314" i="87" s="1"/>
  <c r="BW314" i="87"/>
  <c r="DA314" i="87" s="1"/>
  <c r="BY314" i="87"/>
  <c r="CL314" i="87" s="1"/>
  <c r="CC314" i="87"/>
  <c r="CO314" i="87" s="1"/>
  <c r="CG314" i="87"/>
  <c r="CA314" i="87"/>
  <c r="CD314" i="87"/>
  <c r="CP314" i="87" s="1"/>
  <c r="CE314" i="87"/>
  <c r="CQ314" i="87" s="1"/>
  <c r="BX314" i="87"/>
  <c r="CK314" i="87" s="1"/>
  <c r="CE303" i="87"/>
  <c r="CQ303" i="87" s="1"/>
  <c r="BZ303" i="87"/>
  <c r="CM303" i="87" s="1"/>
  <c r="CG303" i="87"/>
  <c r="CD303" i="87"/>
  <c r="CP303" i="87" s="1"/>
  <c r="BX303" i="87"/>
  <c r="CK303" i="87" s="1"/>
  <c r="BW303" i="87"/>
  <c r="CF303" i="87"/>
  <c r="CA303" i="87"/>
  <c r="BY443" i="87"/>
  <c r="CL443" i="87" s="1"/>
  <c r="CC443" i="87"/>
  <c r="CO443" i="87" s="1"/>
  <c r="CD443" i="87"/>
  <c r="CP443" i="87" s="1"/>
  <c r="BX443" i="87"/>
  <c r="CK443" i="87" s="1"/>
  <c r="CA443" i="87"/>
  <c r="CE443" i="87"/>
  <c r="CQ443" i="87" s="1"/>
  <c r="BW443" i="87"/>
  <c r="CF443" i="87"/>
  <c r="CF27" i="87"/>
  <c r="BW27" i="87"/>
  <c r="CA27" i="87"/>
  <c r="BZ27" i="87"/>
  <c r="CM27" i="87" s="1"/>
  <c r="CE27" i="87"/>
  <c r="CQ27" i="87" s="1"/>
  <c r="CC27" i="87"/>
  <c r="CO27" i="87" s="1"/>
  <c r="CD27" i="87"/>
  <c r="CP27" i="87" s="1"/>
  <c r="BX27" i="87"/>
  <c r="CK27" i="87" s="1"/>
  <c r="BY27" i="87"/>
  <c r="CL27" i="87" s="1"/>
  <c r="CC262" i="87"/>
  <c r="CO262" i="87" s="1"/>
  <c r="CG262" i="87"/>
  <c r="CD262" i="87"/>
  <c r="CP262" i="87" s="1"/>
  <c r="CA262" i="87"/>
  <c r="BX262" i="87"/>
  <c r="CK262" i="87" s="1"/>
  <c r="BY262" i="87"/>
  <c r="CL262" i="87" s="1"/>
  <c r="BW477" i="87"/>
  <c r="CD477" i="87"/>
  <c r="CP477" i="87" s="1"/>
  <c r="CG477" i="87"/>
  <c r="CF477" i="87"/>
  <c r="CC477" i="87"/>
  <c r="CO477" i="87" s="1"/>
  <c r="BZ153" i="87"/>
  <c r="CM153" i="87" s="1"/>
  <c r="CE153" i="87"/>
  <c r="CQ153" i="87" s="1"/>
  <c r="BY153" i="87"/>
  <c r="CL153" i="87" s="1"/>
  <c r="BX153" i="87"/>
  <c r="CK153" i="87" s="1"/>
  <c r="CD153" i="87"/>
  <c r="CP153" i="87" s="1"/>
  <c r="BW153" i="87"/>
  <c r="BZ119" i="87"/>
  <c r="CM119" i="87" s="1"/>
  <c r="CF119" i="87"/>
  <c r="BW119" i="87"/>
  <c r="CD119" i="87"/>
  <c r="CP119" i="87" s="1"/>
  <c r="CA119" i="87"/>
  <c r="BY119" i="87"/>
  <c r="CL119" i="87" s="1"/>
  <c r="CA294" i="87"/>
  <c r="BW294" i="87"/>
  <c r="BY294" i="87"/>
  <c r="CL294" i="87" s="1"/>
  <c r="CG294" i="87"/>
  <c r="CA544" i="87"/>
  <c r="CE544" i="87"/>
  <c r="CQ544" i="87" s="1"/>
  <c r="CD544" i="87"/>
  <c r="CP544" i="87" s="1"/>
  <c r="CC544" i="87"/>
  <c r="CO544" i="87" s="1"/>
  <c r="CF544" i="87"/>
  <c r="CG544" i="87"/>
  <c r="BK332" i="87"/>
  <c r="BJ332" i="87"/>
  <c r="BK364" i="87"/>
  <c r="CE301" i="87"/>
  <c r="CQ301" i="87" s="1"/>
  <c r="CF301" i="87"/>
  <c r="BW301" i="87"/>
  <c r="BZ301" i="87"/>
  <c r="CM301" i="87" s="1"/>
  <c r="CD301" i="87"/>
  <c r="CP301" i="87" s="1"/>
  <c r="BJ494" i="87"/>
  <c r="BK494" i="87"/>
  <c r="BJ531" i="87"/>
  <c r="CW117" i="87"/>
  <c r="CN426" i="87"/>
  <c r="CJ379" i="87"/>
  <c r="CY103" i="87"/>
  <c r="DE379" i="87"/>
  <c r="DC758" i="87"/>
  <c r="DA758" i="87"/>
  <c r="CY758" i="87"/>
  <c r="CA264" i="87"/>
  <c r="CA411" i="87"/>
  <c r="CA477" i="87"/>
  <c r="BZ725" i="87"/>
  <c r="CD384" i="87"/>
  <c r="CP384" i="87" s="1"/>
  <c r="BW77" i="87"/>
  <c r="BY471" i="87"/>
  <c r="CL471" i="87" s="1"/>
  <c r="CD124" i="87"/>
  <c r="CP124" i="87" s="1"/>
  <c r="DC387" i="87"/>
  <c r="DE387" i="87"/>
  <c r="DA387" i="87"/>
  <c r="CY387" i="87"/>
  <c r="CF267" i="87"/>
  <c r="BZ254" i="87"/>
  <c r="CM254" i="87" s="1"/>
  <c r="CD428" i="87"/>
  <c r="CP428" i="87" s="1"/>
  <c r="CN187" i="87"/>
  <c r="CJ364" i="87"/>
  <c r="DA103" i="87"/>
  <c r="CY364" i="87"/>
  <c r="CY317" i="87"/>
  <c r="DE96" i="87"/>
  <c r="DC96" i="87"/>
  <c r="DA96" i="87"/>
  <c r="CG264" i="87"/>
  <c r="CC303" i="87"/>
  <c r="CO303" i="87" s="1"/>
  <c r="BW544" i="87"/>
  <c r="BX346" i="87"/>
  <c r="CK346" i="87" s="1"/>
  <c r="CF16" i="87"/>
  <c r="CC124" i="87"/>
  <c r="CO124" i="87" s="1"/>
  <c r="BX108" i="87"/>
  <c r="CK108" i="87" s="1"/>
  <c r="CF260" i="87"/>
  <c r="CA267" i="87"/>
  <c r="BX301" i="87"/>
  <c r="CK301" i="87" s="1"/>
  <c r="CW317" i="87"/>
  <c r="CN525" i="87"/>
  <c r="DC103" i="87"/>
  <c r="DC364" i="87"/>
  <c r="DA317" i="87"/>
  <c r="CY725" i="87"/>
  <c r="DA73" i="87"/>
  <c r="DE73" i="87"/>
  <c r="DC247" i="87"/>
  <c r="DA247" i="87"/>
  <c r="CD264" i="87"/>
  <c r="CP264" i="87" s="1"/>
  <c r="CC346" i="87"/>
  <c r="CO346" i="87" s="1"/>
  <c r="BX75" i="87"/>
  <c r="CK75" i="87" s="1"/>
  <c r="CY389" i="87"/>
  <c r="DE389" i="87"/>
  <c r="DC389" i="87"/>
  <c r="CG108" i="87"/>
  <c r="CG323" i="87"/>
  <c r="BW124" i="87"/>
  <c r="CG684" i="87"/>
  <c r="CW103" i="87"/>
  <c r="CJ97" i="87"/>
  <c r="CJ317" i="87"/>
  <c r="DA725" i="87"/>
  <c r="BJ382" i="87"/>
  <c r="DC403" i="87"/>
  <c r="DA403" i="87"/>
  <c r="CY403" i="87"/>
  <c r="CD198" i="87"/>
  <c r="CP198" i="87" s="1"/>
  <c r="BY411" i="87"/>
  <c r="CL411" i="87" s="1"/>
  <c r="CF375" i="87"/>
  <c r="BW107" i="87"/>
  <c r="BK543" i="87"/>
  <c r="BX302" i="87"/>
  <c r="CK302" i="87" s="1"/>
  <c r="BW395" i="87"/>
  <c r="BW13" i="87"/>
  <c r="CD432" i="87"/>
  <c r="CP432" i="87" s="1"/>
  <c r="CA744" i="87"/>
  <c r="CB744" i="87" s="1"/>
  <c r="BZ103" i="87"/>
  <c r="CM103" i="87" s="1"/>
  <c r="CQ13" i="87"/>
  <c r="BX13" i="87"/>
  <c r="CG103" i="87"/>
  <c r="CC103" i="87"/>
  <c r="CO103" i="87" s="1"/>
  <c r="CG266" i="87"/>
  <c r="CJ13" i="87"/>
  <c r="BK83" i="87"/>
  <c r="BJ183" i="87"/>
  <c r="BJ312" i="87"/>
  <c r="BK445" i="87"/>
  <c r="BJ754" i="87"/>
  <c r="CA562" i="87"/>
  <c r="CA103" i="87"/>
  <c r="BY516" i="87"/>
  <c r="CL516" i="87" s="1"/>
  <c r="CF103" i="87"/>
  <c r="BZ266" i="87"/>
  <c r="CM266" i="87" s="1"/>
  <c r="BW744" i="87"/>
  <c r="CK13" i="87"/>
  <c r="CJ744" i="87"/>
  <c r="CF562" i="87"/>
  <c r="BX103" i="87"/>
  <c r="CK103" i="87" s="1"/>
  <c r="CE266" i="87"/>
  <c r="CQ266" i="87" s="1"/>
  <c r="CF516" i="87"/>
  <c r="BX516" i="87"/>
  <c r="CK516" i="87" s="1"/>
  <c r="CF266" i="87"/>
  <c r="CE562" i="87"/>
  <c r="CQ562" i="87" s="1"/>
  <c r="CN13" i="87"/>
  <c r="BK80" i="87"/>
  <c r="BW562" i="87"/>
  <c r="DE562" i="87" s="1"/>
  <c r="CC562" i="87"/>
  <c r="CO562" i="87" s="1"/>
  <c r="CD266" i="87"/>
  <c r="CP266" i="87" s="1"/>
  <c r="CD516" i="87"/>
  <c r="CP516" i="87" s="1"/>
  <c r="CA516" i="87"/>
  <c r="CC516" i="87"/>
  <c r="CO516" i="87" s="1"/>
  <c r="BY270" i="87"/>
  <c r="CL270" i="87" s="1"/>
  <c r="BY103" i="87"/>
  <c r="CL103" i="87" s="1"/>
  <c r="BK725" i="87"/>
  <c r="BK107" i="87"/>
  <c r="BK97" i="87"/>
  <c r="BK560" i="87"/>
  <c r="BJ294" i="87"/>
  <c r="BK99" i="87"/>
  <c r="BJ429" i="87"/>
  <c r="BJ445" i="87"/>
  <c r="BJ304" i="87"/>
  <c r="BJ725" i="87"/>
  <c r="BJ278" i="87"/>
  <c r="BK758" i="87"/>
  <c r="BK249" i="87"/>
  <c r="BK303" i="87"/>
  <c r="BK479" i="87"/>
  <c r="BK411" i="87"/>
  <c r="BJ82" i="87"/>
  <c r="BK577" i="87"/>
  <c r="BJ327" i="87"/>
  <c r="BJ343" i="87"/>
  <c r="DE756" i="87"/>
  <c r="CY73" i="87"/>
  <c r="DE164" i="87"/>
  <c r="DE247" i="87"/>
  <c r="DC164" i="87"/>
  <c r="DE532" i="87"/>
  <c r="CG330" i="87"/>
  <c r="CE500" i="87"/>
  <c r="CQ500" i="87" s="1"/>
  <c r="CA500" i="87"/>
  <c r="CN500" i="87" s="1"/>
  <c r="CC500" i="87"/>
  <c r="CO500" i="87" s="1"/>
  <c r="CG543" i="87"/>
  <c r="CE543" i="87"/>
  <c r="CQ543" i="87" s="1"/>
  <c r="CF543" i="87"/>
  <c r="CD543" i="87"/>
  <c r="CP543" i="87" s="1"/>
  <c r="BX543" i="87"/>
  <c r="CK543" i="87" s="1"/>
  <c r="CA543" i="87"/>
  <c r="CC543" i="87"/>
  <c r="CO543" i="87" s="1"/>
  <c r="BZ543" i="87"/>
  <c r="CM543" i="87" s="1"/>
  <c r="BK130" i="87"/>
  <c r="CA430" i="87"/>
  <c r="BX430" i="87"/>
  <c r="CK430" i="87" s="1"/>
  <c r="CD430" i="87"/>
  <c r="CP430" i="87" s="1"/>
  <c r="BY527" i="87"/>
  <c r="CL527" i="87" s="1"/>
  <c r="CD527" i="87"/>
  <c r="CP527" i="87" s="1"/>
  <c r="CE264" i="87"/>
  <c r="CQ264" i="87" s="1"/>
  <c r="BZ264" i="87"/>
  <c r="CM264" i="87" s="1"/>
  <c r="CC547" i="87"/>
  <c r="CO547" i="87" s="1"/>
  <c r="CD547" i="87"/>
  <c r="CP547" i="87" s="1"/>
  <c r="BY547" i="87"/>
  <c r="CL547" i="87" s="1"/>
  <c r="BW547" i="87"/>
  <c r="BW429" i="87"/>
  <c r="CA429" i="87"/>
  <c r="CD429" i="87"/>
  <c r="CP429" i="87" s="1"/>
  <c r="CF683" i="87"/>
  <c r="BZ683" i="87"/>
  <c r="CM683" i="87" s="1"/>
  <c r="CC683" i="87"/>
  <c r="CO683" i="87" s="1"/>
  <c r="CA683" i="87"/>
  <c r="BW683" i="87"/>
  <c r="CG683" i="87"/>
  <c r="BW106" i="87"/>
  <c r="BY106" i="87"/>
  <c r="CL106" i="87" s="1"/>
  <c r="CD106" i="87"/>
  <c r="CP106" i="87" s="1"/>
  <c r="CC30" i="87"/>
  <c r="CO30" i="87" s="1"/>
  <c r="CE30" i="87"/>
  <c r="CQ30" i="87" s="1"/>
  <c r="BY30" i="87"/>
  <c r="CL30" i="87" s="1"/>
  <c r="CF104" i="87"/>
  <c r="BX104" i="87"/>
  <c r="CK104" i="87" s="1"/>
  <c r="BW104" i="87"/>
  <c r="CC104" i="87"/>
  <c r="CO104" i="87" s="1"/>
  <c r="CG424" i="87"/>
  <c r="CC424" i="87"/>
  <c r="CO424" i="87" s="1"/>
  <c r="CF424" i="87"/>
  <c r="BK280" i="87"/>
  <c r="BZ554" i="87"/>
  <c r="CM554" i="87" s="1"/>
  <c r="CE554" i="87"/>
  <c r="CQ554" i="87" s="1"/>
  <c r="CD554" i="87"/>
  <c r="CP554" i="87" s="1"/>
  <c r="BW554" i="87"/>
  <c r="CF554" i="87"/>
  <c r="CG554" i="87"/>
  <c r="CC395" i="87"/>
  <c r="CO395" i="87" s="1"/>
  <c r="CG395" i="87"/>
  <c r="CD395" i="87"/>
  <c r="CP395" i="87" s="1"/>
  <c r="CD471" i="87"/>
  <c r="CP471" i="87" s="1"/>
  <c r="CC471" i="87"/>
  <c r="CO471" i="87" s="1"/>
  <c r="CK738" i="87"/>
  <c r="CP738" i="87"/>
  <c r="CN738" i="87"/>
  <c r="CL738" i="87"/>
  <c r="CM738" i="87"/>
  <c r="CO738" i="87"/>
  <c r="BY738" i="87"/>
  <c r="CG738" i="87"/>
  <c r="BJ541" i="87"/>
  <c r="BK541" i="87"/>
  <c r="CD323" i="87"/>
  <c r="CP323" i="87" s="1"/>
  <c r="CC323" i="87"/>
  <c r="CO323" i="87" s="1"/>
  <c r="CA323" i="87"/>
  <c r="BX323" i="87"/>
  <c r="CK323" i="87" s="1"/>
  <c r="BJ83" i="87"/>
  <c r="CE49" i="87"/>
  <c r="CQ49" i="87" s="1"/>
  <c r="CD49" i="87"/>
  <c r="CP49" i="87" s="1"/>
  <c r="CG49" i="87"/>
  <c r="BZ417" i="87"/>
  <c r="CM417" i="87" s="1"/>
  <c r="CF417" i="87"/>
  <c r="BZ87" i="87"/>
  <c r="CM87" i="87" s="1"/>
  <c r="BW87" i="87"/>
  <c r="CE87" i="87"/>
  <c r="CQ87" i="87" s="1"/>
  <c r="BY87" i="87"/>
  <c r="CL87" i="87" s="1"/>
  <c r="BZ115" i="87"/>
  <c r="CM115" i="87" s="1"/>
  <c r="BX115" i="87"/>
  <c r="CK115" i="87" s="1"/>
  <c r="BW115" i="87"/>
  <c r="CE460" i="87"/>
  <c r="CQ460" i="87" s="1"/>
  <c r="BZ460" i="87"/>
  <c r="CM460" i="87" s="1"/>
  <c r="CC460" i="87"/>
  <c r="CO460" i="87" s="1"/>
  <c r="BY460" i="87"/>
  <c r="CL460" i="87" s="1"/>
  <c r="CF460" i="87"/>
  <c r="CE16" i="87"/>
  <c r="CQ16" i="87" s="1"/>
  <c r="CC16" i="87"/>
  <c r="CO16" i="87" s="1"/>
  <c r="BZ16" i="87"/>
  <c r="CM16" i="87" s="1"/>
  <c r="BX16" i="87"/>
  <c r="CK16" i="87" s="1"/>
  <c r="BY16" i="87"/>
  <c r="CL16" i="87" s="1"/>
  <c r="CE254" i="87"/>
  <c r="CQ254" i="87" s="1"/>
  <c r="CA254" i="87"/>
  <c r="BX254" i="87"/>
  <c r="CK254" i="87" s="1"/>
  <c r="BW254" i="87"/>
  <c r="DA254" i="87" s="1"/>
  <c r="CC254" i="87"/>
  <c r="CO254" i="87" s="1"/>
  <c r="CF254" i="87"/>
  <c r="BW267" i="87"/>
  <c r="BZ267" i="87"/>
  <c r="CM267" i="87" s="1"/>
  <c r="BX267" i="87"/>
  <c r="CK267" i="87" s="1"/>
  <c r="CE267" i="87"/>
  <c r="CQ267" i="87" s="1"/>
  <c r="BY267" i="87"/>
  <c r="CL267" i="87" s="1"/>
  <c r="CE317" i="87"/>
  <c r="CQ317" i="87" s="1"/>
  <c r="CC317" i="87"/>
  <c r="CO317" i="87" s="1"/>
  <c r="CD317" i="87"/>
  <c r="CP317" i="87" s="1"/>
  <c r="CE391" i="87"/>
  <c r="CQ391" i="87" s="1"/>
  <c r="BW391" i="87"/>
  <c r="BX391" i="87"/>
  <c r="CK391" i="87" s="1"/>
  <c r="BZ391" i="87"/>
  <c r="CM391" i="87" s="1"/>
  <c r="CG391" i="87"/>
  <c r="BZ382" i="87"/>
  <c r="CM382" i="87" s="1"/>
  <c r="BX382" i="87"/>
  <c r="CK382" i="87" s="1"/>
  <c r="CE587" i="87"/>
  <c r="CQ587" i="87" s="1"/>
  <c r="BX587" i="87"/>
  <c r="CK587" i="87" s="1"/>
  <c r="CF587" i="87"/>
  <c r="CD587" i="87"/>
  <c r="CP587" i="87" s="1"/>
  <c r="CE411" i="87"/>
  <c r="CQ411" i="87" s="1"/>
  <c r="BZ411" i="87"/>
  <c r="CM411" i="87" s="1"/>
  <c r="CD411" i="87"/>
  <c r="CP411" i="87" s="1"/>
  <c r="CC411" i="87"/>
  <c r="CO411" i="87" s="1"/>
  <c r="BZ434" i="87"/>
  <c r="CM434" i="87" s="1"/>
  <c r="CE434" i="87"/>
  <c r="CQ434" i="87" s="1"/>
  <c r="BX434" i="87"/>
  <c r="CK434" i="87" s="1"/>
  <c r="CA302" i="87"/>
  <c r="BW302" i="87"/>
  <c r="BZ393" i="87"/>
  <c r="CM393" i="87" s="1"/>
  <c r="CE393" i="87"/>
  <c r="CQ393" i="87" s="1"/>
  <c r="BW345" i="87"/>
  <c r="BZ345" i="87"/>
  <c r="CM345" i="87" s="1"/>
  <c r="CE345" i="87"/>
  <c r="CQ345" i="87" s="1"/>
  <c r="CF77" i="87"/>
  <c r="CC77" i="87"/>
  <c r="CO77" i="87" s="1"/>
  <c r="BX513" i="87"/>
  <c r="CK513" i="87" s="1"/>
  <c r="CG513" i="87"/>
  <c r="CO737" i="87"/>
  <c r="CQ737" i="87"/>
  <c r="CD737" i="87"/>
  <c r="CF737" i="87"/>
  <c r="CE737" i="87"/>
  <c r="CG737" i="87"/>
  <c r="BY464" i="87"/>
  <c r="CL464" i="87" s="1"/>
  <c r="CE464" i="87"/>
  <c r="CQ464" i="87" s="1"/>
  <c r="CC464" i="87"/>
  <c r="CO464" i="87" s="1"/>
  <c r="BX464" i="87"/>
  <c r="CK464" i="87" s="1"/>
  <c r="CA414" i="87"/>
  <c r="BX414" i="87"/>
  <c r="CK414" i="87" s="1"/>
  <c r="CC414" i="87"/>
  <c r="CO414" i="87" s="1"/>
  <c r="BY414" i="87"/>
  <c r="CL414" i="87" s="1"/>
  <c r="CC126" i="87"/>
  <c r="CO126" i="87" s="1"/>
  <c r="BZ126" i="87"/>
  <c r="CM126" i="87" s="1"/>
  <c r="CD126" i="87"/>
  <c r="CP126" i="87" s="1"/>
  <c r="CA126" i="87"/>
  <c r="CL725" i="87"/>
  <c r="CJ725" i="87"/>
  <c r="CE525" i="87"/>
  <c r="CQ525" i="87" s="1"/>
  <c r="CD525" i="87"/>
  <c r="CP525" i="87" s="1"/>
  <c r="BX525" i="87"/>
  <c r="CK525" i="87" s="1"/>
  <c r="CF479" i="87"/>
  <c r="CG479" i="87"/>
  <c r="BX479" i="87"/>
  <c r="CK479" i="87" s="1"/>
  <c r="AD110" i="87"/>
  <c r="BC110" i="87"/>
  <c r="BV150" i="87"/>
  <c r="BA150" i="87"/>
  <c r="AU150" i="87" s="1"/>
  <c r="BI150" i="87" s="1"/>
  <c r="BT150" i="87" s="1"/>
  <c r="Y150" i="87"/>
  <c r="Y358" i="87"/>
  <c r="BA358" i="87"/>
  <c r="BX554" i="87"/>
  <c r="CK554" i="87" s="1"/>
  <c r="BX124" i="87"/>
  <c r="CK124" i="87" s="1"/>
  <c r="CD417" i="87"/>
  <c r="CP417" i="87" s="1"/>
  <c r="BX312" i="87"/>
  <c r="CK312" i="87" s="1"/>
  <c r="CE302" i="87"/>
  <c r="CQ302" i="87" s="1"/>
  <c r="CA77" i="87"/>
  <c r="CF345" i="87"/>
  <c r="CE346" i="87"/>
  <c r="CQ346" i="87" s="1"/>
  <c r="CF87" i="87"/>
  <c r="CF395" i="87"/>
  <c r="BX738" i="87"/>
  <c r="BX471" i="87"/>
  <c r="CK471" i="87" s="1"/>
  <c r="BZ302" i="87"/>
  <c r="CM302" i="87" s="1"/>
  <c r="BZ414" i="87"/>
  <c r="CM414" i="87" s="1"/>
  <c r="CE124" i="87"/>
  <c r="CQ124" i="87" s="1"/>
  <c r="CC115" i="87"/>
  <c r="CO115" i="87" s="1"/>
  <c r="CG417" i="87"/>
  <c r="CF414" i="87"/>
  <c r="CD434" i="87"/>
  <c r="CP434" i="87" s="1"/>
  <c r="CG124" i="87"/>
  <c r="CA124" i="87"/>
  <c r="BX317" i="87"/>
  <c r="CK317" i="87" s="1"/>
  <c r="CG460" i="87"/>
  <c r="BW75" i="87"/>
  <c r="CC737" i="87"/>
  <c r="CG471" i="87"/>
  <c r="CD513" i="87"/>
  <c r="CP513" i="87" s="1"/>
  <c r="BZ738" i="87"/>
  <c r="CA737" i="87"/>
  <c r="CB737" i="87" s="1"/>
  <c r="CF429" i="87"/>
  <c r="BW30" i="87"/>
  <c r="BW424" i="87"/>
  <c r="BX395" i="87"/>
  <c r="CK395" i="87" s="1"/>
  <c r="BY264" i="87"/>
  <c r="CL264" i="87" s="1"/>
  <c r="CD460" i="87"/>
  <c r="CP460" i="87" s="1"/>
  <c r="CC554" i="87"/>
  <c r="CO554" i="87" s="1"/>
  <c r="CC267" i="87"/>
  <c r="CO267" i="87" s="1"/>
  <c r="CE323" i="87"/>
  <c r="CQ323" i="87" s="1"/>
  <c r="CA16" i="87"/>
  <c r="CE115" i="87"/>
  <c r="CQ115" i="87" s="1"/>
  <c r="BY430" i="87"/>
  <c r="CL430" i="87" s="1"/>
  <c r="CD290" i="87"/>
  <c r="CP290" i="87" s="1"/>
  <c r="CA62" i="87"/>
  <c r="BW62" i="87"/>
  <c r="CA130" i="87"/>
  <c r="BX431" i="87"/>
  <c r="CK431" i="87" s="1"/>
  <c r="BW431" i="87"/>
  <c r="CC268" i="87"/>
  <c r="CO268" i="87" s="1"/>
  <c r="CF541" i="87"/>
  <c r="CE431" i="87"/>
  <c r="CQ431" i="87" s="1"/>
  <c r="BW105" i="87"/>
  <c r="CD102" i="87"/>
  <c r="CP102" i="87" s="1"/>
  <c r="CD537" i="87"/>
  <c r="CP537" i="87" s="1"/>
  <c r="CG160" i="87"/>
  <c r="CF122" i="87"/>
  <c r="CD62" i="87"/>
  <c r="CP62" i="87" s="1"/>
  <c r="BZ102" i="87"/>
  <c r="CM102" i="87" s="1"/>
  <c r="BJ568" i="87"/>
  <c r="BY245" i="87"/>
  <c r="CL245" i="87" s="1"/>
  <c r="BW245" i="87"/>
  <c r="CA245" i="87"/>
  <c r="CG245" i="87"/>
  <c r="BX245" i="87"/>
  <c r="CK245" i="87" s="1"/>
  <c r="CC758" i="87"/>
  <c r="CL758" i="87"/>
  <c r="CJ758" i="87"/>
  <c r="CQ758" i="87"/>
  <c r="CO758" i="87"/>
  <c r="CG248" i="87"/>
  <c r="BY248" i="87"/>
  <c r="CL248" i="87" s="1"/>
  <c r="CA249" i="87"/>
  <c r="CN249" i="87" s="1"/>
  <c r="CF249" i="87"/>
  <c r="CE102" i="87"/>
  <c r="CQ102" i="87" s="1"/>
  <c r="CG102" i="87"/>
  <c r="CA102" i="87"/>
  <c r="BW483" i="87"/>
  <c r="CF483" i="87"/>
  <c r="BZ122" i="87"/>
  <c r="CM122" i="87" s="1"/>
  <c r="BY122" i="87"/>
  <c r="CL122" i="87" s="1"/>
  <c r="BX122" i="87"/>
  <c r="CK122" i="87" s="1"/>
  <c r="BX545" i="87"/>
  <c r="CK545" i="87" s="1"/>
  <c r="CD545" i="87"/>
  <c r="CP545" i="87" s="1"/>
  <c r="CE545" i="87"/>
  <c r="CQ545" i="87" s="1"/>
  <c r="CE425" i="87"/>
  <c r="CQ425" i="87" s="1"/>
  <c r="CC425" i="87"/>
  <c r="CO425" i="87" s="1"/>
  <c r="BY425" i="87"/>
  <c r="CL425" i="87" s="1"/>
  <c r="BZ425" i="87"/>
  <c r="CM425" i="87" s="1"/>
  <c r="BJ547" i="87"/>
  <c r="CC130" i="87"/>
  <c r="CO130" i="87" s="1"/>
  <c r="CD130" i="87"/>
  <c r="CP130" i="87" s="1"/>
  <c r="BZ541" i="87"/>
  <c r="CM541" i="87" s="1"/>
  <c r="CE541" i="87"/>
  <c r="CQ541" i="87" s="1"/>
  <c r="BZ268" i="87"/>
  <c r="CM268" i="87" s="1"/>
  <c r="BW268" i="87"/>
  <c r="CF268" i="87"/>
  <c r="BY160" i="87"/>
  <c r="CL160" i="87" s="1"/>
  <c r="CD160" i="87"/>
  <c r="CP160" i="87" s="1"/>
  <c r="BZ111" i="87"/>
  <c r="CM111" i="87" s="1"/>
  <c r="CE111" i="87"/>
  <c r="CQ111" i="87" s="1"/>
  <c r="CC111" i="87"/>
  <c r="CO111" i="87" s="1"/>
  <c r="CF290" i="87"/>
  <c r="BY290" i="87"/>
  <c r="CL290" i="87" s="1"/>
  <c r="CG290" i="87"/>
  <c r="CC290" i="87"/>
  <c r="CO290" i="87" s="1"/>
  <c r="BW114" i="87"/>
  <c r="BZ114" i="87"/>
  <c r="CM114" i="87" s="1"/>
  <c r="CO736" i="87"/>
  <c r="CP736" i="87"/>
  <c r="CJ736" i="87"/>
  <c r="CL736" i="87"/>
  <c r="CG97" i="87"/>
  <c r="CE97" i="87"/>
  <c r="CQ97" i="87" s="1"/>
  <c r="CC257" i="87"/>
  <c r="CO257" i="87" s="1"/>
  <c r="BZ257" i="87"/>
  <c r="CM257" i="87" s="1"/>
  <c r="CF257" i="87"/>
  <c r="BX257" i="87"/>
  <c r="CK257" i="87" s="1"/>
  <c r="CE467" i="87"/>
  <c r="CQ467" i="87" s="1"/>
  <c r="CG467" i="87"/>
  <c r="BK38" i="87"/>
  <c r="BJ496" i="87"/>
  <c r="BJ32" i="87"/>
  <c r="BJ122" i="87"/>
  <c r="BJ431" i="87"/>
  <c r="BJ33" i="87"/>
  <c r="BK122" i="87"/>
  <c r="BJ106" i="87"/>
  <c r="BJ30" i="87"/>
  <c r="BJ62" i="87"/>
  <c r="BJ473" i="87"/>
  <c r="BJ104" i="87"/>
  <c r="BJ424" i="87"/>
  <c r="BK108" i="87"/>
  <c r="BK93" i="87"/>
  <c r="BJ314" i="87"/>
  <c r="BJ315" i="87"/>
  <c r="BJ301" i="87"/>
  <c r="BK729" i="87"/>
  <c r="BJ302" i="87"/>
  <c r="BJ16" i="87"/>
  <c r="BK414" i="87"/>
  <c r="BK55" i="87"/>
  <c r="BJ133" i="87"/>
  <c r="BK440" i="87"/>
  <c r="BK151" i="87"/>
  <c r="BJ108" i="87"/>
  <c r="BJ387" i="87"/>
  <c r="BK375" i="87"/>
  <c r="BJ516" i="87"/>
  <c r="BK49" i="87"/>
  <c r="BJ362" i="87"/>
  <c r="BJ322" i="87"/>
  <c r="BJ427" i="87"/>
  <c r="BK391" i="87"/>
  <c r="BJ102" i="87"/>
  <c r="U7" i="145"/>
  <c r="DC756" i="87"/>
  <c r="CY756" i="87"/>
  <c r="CY531" i="87"/>
  <c r="DE531" i="87"/>
  <c r="CY151" i="87"/>
  <c r="DE151" i="87"/>
  <c r="DA241" i="87"/>
  <c r="DE241" i="87"/>
  <c r="CY479" i="87"/>
  <c r="DE479" i="87"/>
  <c r="DA525" i="87"/>
  <c r="DE525" i="87"/>
  <c r="CY280" i="87"/>
  <c r="DE280" i="87"/>
  <c r="DE314" i="87"/>
  <c r="CY301" i="87"/>
  <c r="CY82" i="87"/>
  <c r="DE82" i="87"/>
  <c r="CY312" i="87"/>
  <c r="DE312" i="87"/>
  <c r="CY562" i="87"/>
  <c r="CY294" i="87"/>
  <c r="DE294" i="87"/>
  <c r="CY494" i="87"/>
  <c r="DE494" i="87"/>
  <c r="CY38" i="87"/>
  <c r="DE38" i="87"/>
  <c r="DE329" i="87"/>
  <c r="BK315" i="87"/>
  <c r="CF348" i="87"/>
  <c r="CF741" i="87"/>
  <c r="CD260" i="87"/>
  <c r="CP260" i="87" s="1"/>
  <c r="CG416" i="87"/>
  <c r="BW108" i="87"/>
  <c r="CE558" i="87"/>
  <c r="CQ558" i="87" s="1"/>
  <c r="BY741" i="87"/>
  <c r="BZ260" i="87"/>
  <c r="CM260" i="87" s="1"/>
  <c r="CE416" i="87"/>
  <c r="CQ416" i="87" s="1"/>
  <c r="CA260" i="87"/>
  <c r="CC435" i="87"/>
  <c r="CO435" i="87" s="1"/>
  <c r="CC322" i="87"/>
  <c r="CO322" i="87" s="1"/>
  <c r="BW428" i="87"/>
  <c r="CA684" i="87"/>
  <c r="CF743" i="87"/>
  <c r="BZ262" i="87"/>
  <c r="CM262" i="87" s="1"/>
  <c r="BY435" i="87"/>
  <c r="CL435" i="87" s="1"/>
  <c r="CE263" i="87"/>
  <c r="CQ263" i="87" s="1"/>
  <c r="CM741" i="87"/>
  <c r="BW508" i="87"/>
  <c r="CE508" i="87"/>
  <c r="CQ508" i="87" s="1"/>
  <c r="BX508" i="87"/>
  <c r="CK508" i="87" s="1"/>
  <c r="BZ480" i="87"/>
  <c r="CM480" i="87" s="1"/>
  <c r="BY480" i="87"/>
  <c r="CL480" i="87" s="1"/>
  <c r="CD480" i="87"/>
  <c r="CP480" i="87" s="1"/>
  <c r="CF480" i="87"/>
  <c r="BW480" i="87"/>
  <c r="CE480" i="87"/>
  <c r="CQ480" i="87" s="1"/>
  <c r="CA480" i="87"/>
  <c r="CG480" i="87"/>
  <c r="BK30" i="87"/>
  <c r="CC148" i="87"/>
  <c r="CO148" i="87" s="1"/>
  <c r="BK16" i="87"/>
  <c r="CE101" i="87"/>
  <c r="CQ101" i="87" s="1"/>
  <c r="CE119" i="87"/>
  <c r="CQ119" i="87" s="1"/>
  <c r="BW262" i="87"/>
  <c r="BX260" i="87"/>
  <c r="CK260" i="87" s="1"/>
  <c r="CC108" i="87"/>
  <c r="CO108" i="87" s="1"/>
  <c r="CC260" i="87"/>
  <c r="CO260" i="87" s="1"/>
  <c r="BX741" i="87"/>
  <c r="BZ146" i="87"/>
  <c r="CM146" i="87" s="1"/>
  <c r="BW528" i="87"/>
  <c r="CD133" i="87"/>
  <c r="CP133" i="87" s="1"/>
  <c r="CC473" i="87"/>
  <c r="CO473" i="87" s="1"/>
  <c r="CA435" i="87"/>
  <c r="BW743" i="87"/>
  <c r="U592" i="87"/>
  <c r="CB142" i="87"/>
  <c r="CN142" i="87"/>
  <c r="CJ743" i="87"/>
  <c r="CL743" i="87"/>
  <c r="BY743" i="87"/>
  <c r="CE743" i="87"/>
  <c r="CA743" i="87"/>
  <c r="CB743" i="87" s="1"/>
  <c r="CQ743" i="87"/>
  <c r="CO743" i="87"/>
  <c r="BZ743" i="87"/>
  <c r="CC743" i="87"/>
  <c r="CM743" i="87"/>
  <c r="CN743" i="87"/>
  <c r="BX743" i="87"/>
  <c r="CG743" i="87"/>
  <c r="CE133" i="87"/>
  <c r="CQ133" i="87" s="1"/>
  <c r="BW133" i="87"/>
  <c r="CG133" i="87"/>
  <c r="BX133" i="87"/>
  <c r="CK133" i="87" s="1"/>
  <c r="BZ133" i="87"/>
  <c r="CM133" i="87" s="1"/>
  <c r="CA133" i="87"/>
  <c r="CC133" i="87"/>
  <c r="CO133" i="87" s="1"/>
  <c r="BY133" i="87"/>
  <c r="CL133" i="87" s="1"/>
  <c r="CA428" i="87"/>
  <c r="BY428" i="87"/>
  <c r="CL428" i="87" s="1"/>
  <c r="CE428" i="87"/>
  <c r="CQ428" i="87" s="1"/>
  <c r="BZ428" i="87"/>
  <c r="CM428" i="87" s="1"/>
  <c r="BX428" i="87"/>
  <c r="CK428" i="87" s="1"/>
  <c r="CG428" i="87"/>
  <c r="CF128" i="87"/>
  <c r="BZ128" i="87"/>
  <c r="CM128" i="87" s="1"/>
  <c r="BW128" i="87"/>
  <c r="CD128" i="87"/>
  <c r="CP128" i="87" s="1"/>
  <c r="CE128" i="87"/>
  <c r="CQ128" i="87" s="1"/>
  <c r="BY128" i="87"/>
  <c r="CL128" i="87" s="1"/>
  <c r="CA128" i="87"/>
  <c r="BX128" i="87"/>
  <c r="CK128" i="87" s="1"/>
  <c r="CE528" i="87"/>
  <c r="CQ528" i="87" s="1"/>
  <c r="BZ528" i="87"/>
  <c r="CM528" i="87" s="1"/>
  <c r="BX528" i="87"/>
  <c r="CK528" i="87" s="1"/>
  <c r="CG528" i="87"/>
  <c r="CC528" i="87"/>
  <c r="CO528" i="87" s="1"/>
  <c r="BY528" i="87"/>
  <c r="CL528" i="87" s="1"/>
  <c r="CD528" i="87"/>
  <c r="CP528" i="87" s="1"/>
  <c r="BZ258" i="87"/>
  <c r="CM258" i="87" s="1"/>
  <c r="CE258" i="87"/>
  <c r="CQ258" i="87" s="1"/>
  <c r="BW258" i="87"/>
  <c r="BZ435" i="87"/>
  <c r="CM435" i="87" s="1"/>
  <c r="BW435" i="87"/>
  <c r="CG435" i="87"/>
  <c r="CE435" i="87"/>
  <c r="CQ435" i="87" s="1"/>
  <c r="CD435" i="87"/>
  <c r="CP435" i="87" s="1"/>
  <c r="CF435" i="87"/>
  <c r="CF684" i="87"/>
  <c r="BY684" i="87"/>
  <c r="CL684" i="87" s="1"/>
  <c r="CC684" i="87"/>
  <c r="CO684" i="87" s="1"/>
  <c r="BZ684" i="87"/>
  <c r="CM684" i="87" s="1"/>
  <c r="BX684" i="87"/>
  <c r="CK684" i="87" s="1"/>
  <c r="BW684" i="87"/>
  <c r="CD684" i="87"/>
  <c r="CP684" i="87" s="1"/>
  <c r="BZ148" i="87"/>
  <c r="CM148" i="87" s="1"/>
  <c r="CG148" i="87"/>
  <c r="CF148" i="87"/>
  <c r="BY148" i="87"/>
  <c r="CL148" i="87" s="1"/>
  <c r="BX148" i="87"/>
  <c r="CK148" i="87" s="1"/>
  <c r="CE148" i="87"/>
  <c r="CQ148" i="87" s="1"/>
  <c r="BW148" i="87"/>
  <c r="CE539" i="87"/>
  <c r="CQ539" i="87" s="1"/>
  <c r="CF539" i="87"/>
  <c r="CG539" i="87"/>
  <c r="BX539" i="87"/>
  <c r="CK539" i="87" s="1"/>
  <c r="BZ539" i="87"/>
  <c r="CM539" i="87" s="1"/>
  <c r="CA539" i="87"/>
  <c r="BW539" i="87"/>
  <c r="CD539" i="87"/>
  <c r="CP539" i="87" s="1"/>
  <c r="CE473" i="87"/>
  <c r="CQ473" i="87" s="1"/>
  <c r="BW473" i="87"/>
  <c r="CD473" i="87"/>
  <c r="CP473" i="87" s="1"/>
  <c r="BZ473" i="87"/>
  <c r="CM473" i="87" s="1"/>
  <c r="CF473" i="87"/>
  <c r="BY473" i="87"/>
  <c r="CL473" i="87" s="1"/>
  <c r="CG473" i="87"/>
  <c r="CG322" i="87"/>
  <c r="CF322" i="87"/>
  <c r="BX322" i="87"/>
  <c r="CK322" i="87" s="1"/>
  <c r="BY322" i="87"/>
  <c r="CL322" i="87" s="1"/>
  <c r="CD322" i="87"/>
  <c r="CP322" i="87" s="1"/>
  <c r="BZ322" i="87"/>
  <c r="CM322" i="87" s="1"/>
  <c r="CA322" i="87"/>
  <c r="BW322" i="87"/>
  <c r="BK301" i="87"/>
  <c r="BK32" i="87"/>
  <c r="CE108" i="87"/>
  <c r="CQ108" i="87" s="1"/>
  <c r="BZ108" i="87"/>
  <c r="CM108" i="87" s="1"/>
  <c r="CD108" i="87"/>
  <c r="CP108" i="87" s="1"/>
  <c r="BY82" i="87"/>
  <c r="CL82" i="87" s="1"/>
  <c r="CC82" i="87"/>
  <c r="CO82" i="87" s="1"/>
  <c r="CE375" i="87"/>
  <c r="CQ375" i="87" s="1"/>
  <c r="BZ375" i="87"/>
  <c r="CM375" i="87" s="1"/>
  <c r="CK741" i="87"/>
  <c r="CE741" i="87"/>
  <c r="CD83" i="87"/>
  <c r="CP83" i="87" s="1"/>
  <c r="CC83" i="87"/>
  <c r="CO83" i="87" s="1"/>
  <c r="CE83" i="87"/>
  <c r="CQ83" i="87" s="1"/>
  <c r="CA83" i="87"/>
  <c r="CE262" i="87"/>
  <c r="CQ262" i="87" s="1"/>
  <c r="CF262" i="87"/>
  <c r="CE477" i="87"/>
  <c r="CQ477" i="87" s="1"/>
  <c r="BZ477" i="87"/>
  <c r="CM477" i="87" s="1"/>
  <c r="CA349" i="87"/>
  <c r="BY349" i="87"/>
  <c r="CL349" i="87" s="1"/>
  <c r="CE349" i="87"/>
  <c r="CQ349" i="87" s="1"/>
  <c r="BK128" i="87"/>
  <c r="BJ128" i="87"/>
  <c r="BJ45" i="87"/>
  <c r="BJ367" i="87"/>
  <c r="CO756" i="87"/>
  <c r="CQ756" i="87"/>
  <c r="BZ250" i="87"/>
  <c r="CM250" i="87" s="1"/>
  <c r="CH150" i="87"/>
  <c r="BV358" i="87"/>
  <c r="CE756" i="87"/>
  <c r="CL756" i="87"/>
  <c r="CN756" i="87"/>
  <c r="BJ508" i="87"/>
  <c r="BK104" i="87"/>
  <c r="BK367" i="87"/>
  <c r="BJ426" i="87"/>
  <c r="BK314" i="87"/>
  <c r="CH358" i="87"/>
  <c r="AW358" i="87"/>
  <c r="CJ756" i="87"/>
  <c r="BJ587" i="87"/>
  <c r="BJ38" i="87"/>
  <c r="DA13" i="127"/>
  <c r="CX13" i="145"/>
  <c r="CY13" i="145" s="1"/>
  <c r="AG11" i="151"/>
  <c r="BC359" i="87"/>
  <c r="BN359" i="87" s="1"/>
  <c r="AD359" i="87"/>
  <c r="BJ134" i="87"/>
  <c r="BJ430" i="87"/>
  <c r="BJ55" i="87"/>
  <c r="BJ500" i="87"/>
  <c r="BJ528" i="87"/>
  <c r="BJ268" i="87"/>
  <c r="BK77" i="87"/>
  <c r="BK112" i="87"/>
  <c r="CJ564" i="87"/>
  <c r="BJ440" i="87"/>
  <c r="BK246" i="87"/>
  <c r="BM11" i="151"/>
  <c r="DC73" i="87"/>
  <c r="CF99" i="87"/>
  <c r="CC99" i="87"/>
  <c r="CO99" i="87" s="1"/>
  <c r="CG99" i="87"/>
  <c r="CA120" i="87"/>
  <c r="BZ120" i="87"/>
  <c r="CM120" i="87" s="1"/>
  <c r="BZ280" i="87"/>
  <c r="CM280" i="87" s="1"/>
  <c r="CD280" i="87"/>
  <c r="CP280" i="87" s="1"/>
  <c r="AI358" i="87"/>
  <c r="AG359" i="87"/>
  <c r="BE358" i="87"/>
  <c r="BP358" i="87" s="1"/>
  <c r="CF445" i="87"/>
  <c r="CC445" i="87"/>
  <c r="CO445" i="87" s="1"/>
  <c r="BX445" i="87"/>
  <c r="CK445" i="87" s="1"/>
  <c r="CA30" i="87"/>
  <c r="BY424" i="87"/>
  <c r="CL424" i="87" s="1"/>
  <c r="CG527" i="87"/>
  <c r="CD30" i="87"/>
  <c r="CP30" i="87" s="1"/>
  <c r="BW264" i="87"/>
  <c r="BZ524" i="87"/>
  <c r="CM524" i="87" s="1"/>
  <c r="BK111" i="87"/>
  <c r="BJ111" i="87"/>
  <c r="CQ744" i="87"/>
  <c r="CO744" i="87"/>
  <c r="BY744" i="87"/>
  <c r="CM744" i="87"/>
  <c r="CK744" i="87"/>
  <c r="CD744" i="87"/>
  <c r="BZ744" i="87"/>
  <c r="CF744" i="87"/>
  <c r="CN744" i="87"/>
  <c r="CP744" i="87"/>
  <c r="CE744" i="87"/>
  <c r="CC744" i="87"/>
  <c r="BX744" i="87"/>
  <c r="CL744" i="87"/>
  <c r="BK105" i="87"/>
  <c r="BJ105" i="87"/>
  <c r="CE430" i="87"/>
  <c r="CQ430" i="87" s="1"/>
  <c r="BZ430" i="87"/>
  <c r="CM430" i="87" s="1"/>
  <c r="CG430" i="87"/>
  <c r="CC430" i="87"/>
  <c r="CO430" i="87" s="1"/>
  <c r="CF430" i="87"/>
  <c r="CA527" i="87"/>
  <c r="BZ527" i="87"/>
  <c r="CM527" i="87" s="1"/>
  <c r="CF527" i="87"/>
  <c r="CE527" i="87"/>
  <c r="CQ527" i="87" s="1"/>
  <c r="CC527" i="87"/>
  <c r="CO527" i="87" s="1"/>
  <c r="CE547" i="87"/>
  <c r="CQ547" i="87" s="1"/>
  <c r="BZ547" i="87"/>
  <c r="CM547" i="87" s="1"/>
  <c r="CG547" i="87"/>
  <c r="CA547" i="87"/>
  <c r="CE429" i="87"/>
  <c r="CQ429" i="87" s="1"/>
  <c r="BX429" i="87"/>
  <c r="CK429" i="87" s="1"/>
  <c r="CG429" i="87"/>
  <c r="CE683" i="87"/>
  <c r="CQ683" i="87" s="1"/>
  <c r="BY683" i="87"/>
  <c r="CL683" i="87" s="1"/>
  <c r="CE106" i="87"/>
  <c r="CQ106" i="87" s="1"/>
  <c r="BZ106" i="87"/>
  <c r="CM106" i="87" s="1"/>
  <c r="CA106" i="87"/>
  <c r="CF30" i="87"/>
  <c r="BZ30" i="87"/>
  <c r="CM30" i="87" s="1"/>
  <c r="CE104" i="87"/>
  <c r="CQ104" i="87" s="1"/>
  <c r="BZ104" i="87"/>
  <c r="CM104" i="87" s="1"/>
  <c r="CD104" i="87"/>
  <c r="CP104" i="87" s="1"/>
  <c r="CE424" i="87"/>
  <c r="CQ424" i="87" s="1"/>
  <c r="BX424" i="87"/>
  <c r="CK424" i="87" s="1"/>
  <c r="BZ424" i="87"/>
  <c r="CM424" i="87" s="1"/>
  <c r="CD424" i="87"/>
  <c r="CP424" i="87" s="1"/>
  <c r="BY105" i="87"/>
  <c r="CL105" i="87" s="1"/>
  <c r="CG105" i="87"/>
  <c r="CE496" i="87"/>
  <c r="CQ496" i="87" s="1"/>
  <c r="CG496" i="87"/>
  <c r="CD496" i="87"/>
  <c r="CP496" i="87" s="1"/>
  <c r="BZ496" i="87"/>
  <c r="CM496" i="87" s="1"/>
  <c r="BZ82" i="87"/>
  <c r="CM82" i="87" s="1"/>
  <c r="CE82" i="87"/>
  <c r="CQ82" i="87" s="1"/>
  <c r="CP741" i="87"/>
  <c r="CN741" i="87"/>
  <c r="CJ741" i="87"/>
  <c r="CL741" i="87"/>
  <c r="CQ741" i="87"/>
  <c r="CO741" i="87"/>
  <c r="BZ754" i="87"/>
  <c r="CA754" i="87"/>
  <c r="CB754" i="87" s="1"/>
  <c r="CM754" i="87"/>
  <c r="CN754" i="87"/>
  <c r="CF754" i="87"/>
  <c r="CE754" i="87"/>
  <c r="BX754" i="87"/>
  <c r="CK754" i="87"/>
  <c r="CP754" i="87"/>
  <c r="BW754" i="87"/>
  <c r="BY754" i="87"/>
  <c r="CC754" i="87"/>
  <c r="CG754" i="87"/>
  <c r="CJ754" i="87"/>
  <c r="CL754" i="87"/>
  <c r="AN359" i="87"/>
  <c r="BF359" i="87"/>
  <c r="BQ359" i="87" s="1"/>
  <c r="BW134" i="87"/>
  <c r="CJ134" i="87" s="1"/>
  <c r="BX134" i="87"/>
  <c r="CK134" i="87" s="1"/>
  <c r="CD134" i="87"/>
  <c r="CP134" i="87" s="1"/>
  <c r="BY134" i="87"/>
  <c r="CL134" i="87" s="1"/>
  <c r="CE134" i="87"/>
  <c r="CQ134" i="87" s="1"/>
  <c r="CG134" i="87"/>
  <c r="CA134" i="87"/>
  <c r="CG250" i="87"/>
  <c r="BW250" i="87"/>
  <c r="CF250" i="87"/>
  <c r="AW110" i="87"/>
  <c r="BA110" i="87"/>
  <c r="Y110" i="87"/>
  <c r="BV110" i="87"/>
  <c r="AN110" i="87"/>
  <c r="BF110" i="87"/>
  <c r="BQ110" i="87" s="1"/>
  <c r="AN357" i="87"/>
  <c r="BF357" i="87"/>
  <c r="BQ357" i="87" s="1"/>
  <c r="CM737" i="87"/>
  <c r="CK737" i="87"/>
  <c r="CN737" i="87"/>
  <c r="CP737" i="87"/>
  <c r="CJ737" i="87"/>
  <c r="CL737" i="87"/>
  <c r="CQ725" i="87"/>
  <c r="CK725" i="87"/>
  <c r="CO725" i="87"/>
  <c r="CM725" i="87"/>
  <c r="CN725" i="87"/>
  <c r="CP725" i="87"/>
  <c r="CP750" i="87"/>
  <c r="CJ750" i="87"/>
  <c r="CN750" i="87"/>
  <c r="CL750" i="87"/>
  <c r="CQ750" i="87"/>
  <c r="CO750" i="87"/>
  <c r="CP752" i="87"/>
  <c r="CN752" i="87"/>
  <c r="CF752" i="87"/>
  <c r="CJ752" i="87"/>
  <c r="CL752" i="87"/>
  <c r="CQ752" i="87"/>
  <c r="CO752" i="87"/>
  <c r="CC134" i="87"/>
  <c r="CO134" i="87" s="1"/>
  <c r="W359" i="87"/>
  <c r="Q7" i="87"/>
  <c r="BK27" i="87"/>
  <c r="BK500" i="87"/>
  <c r="BJ246" i="87"/>
  <c r="BK247" i="87"/>
  <c r="BN11" i="151"/>
  <c r="DP11" i="151"/>
  <c r="DQ11" i="151" s="1"/>
  <c r="AV4" i="151"/>
  <c r="AX4" i="151" s="1"/>
  <c r="AY4" i="151" s="1"/>
  <c r="AZ4" i="151" s="1"/>
  <c r="CO11" i="151"/>
  <c r="BN150" i="87"/>
  <c r="BP554" i="87"/>
  <c r="BT34" i="87"/>
  <c r="BT570" i="87"/>
  <c r="BT573" i="87"/>
  <c r="BP371" i="87"/>
  <c r="BN21" i="87"/>
  <c r="BP404" i="87"/>
  <c r="BN143" i="87"/>
  <c r="BN218" i="87"/>
  <c r="BP646" i="87"/>
  <c r="BT559" i="87"/>
  <c r="BP236" i="87"/>
  <c r="BT584" i="87"/>
  <c r="BT567" i="87"/>
  <c r="BT579" i="87"/>
  <c r="BN295" i="87"/>
  <c r="BN404" i="87"/>
  <c r="BN350" i="87"/>
  <c r="BN333" i="87"/>
  <c r="BN373" i="87"/>
  <c r="BP218" i="87"/>
  <c r="BN222" i="87"/>
  <c r="BN465" i="87"/>
  <c r="BN371" i="87"/>
  <c r="BP240" i="87"/>
  <c r="BP338" i="87"/>
  <c r="BP472" i="87"/>
  <c r="BN113" i="87"/>
  <c r="BN167" i="87"/>
  <c r="BP65" i="87"/>
  <c r="BP72" i="87"/>
  <c r="BP181" i="87"/>
  <c r="BP189" i="87"/>
  <c r="BP274" i="87"/>
  <c r="BN172" i="87"/>
  <c r="BN188" i="87"/>
  <c r="BN201" i="87"/>
  <c r="BN196" i="87"/>
  <c r="BN338" i="87"/>
  <c r="BN409" i="87"/>
  <c r="BN449" i="87"/>
  <c r="BN656" i="87"/>
  <c r="BP81" i="87"/>
  <c r="BP295" i="87"/>
  <c r="BN342" i="87"/>
  <c r="BP331" i="87"/>
  <c r="BN298" i="87"/>
  <c r="BN210" i="87"/>
  <c r="BN224" i="87"/>
  <c r="BP234" i="87"/>
  <c r="BP221" i="87"/>
  <c r="BN229" i="87"/>
  <c r="BN214" i="87"/>
  <c r="BP237" i="87"/>
  <c r="BP222" i="87"/>
  <c r="BN89" i="87"/>
  <c r="BN159" i="87"/>
  <c r="BN174" i="87"/>
  <c r="BN192" i="87"/>
  <c r="BN204" i="87"/>
  <c r="BN292" i="87"/>
  <c r="BN306" i="87"/>
  <c r="BN331" i="87"/>
  <c r="BN451" i="87"/>
  <c r="BN458" i="87"/>
  <c r="BR612" i="87"/>
  <c r="BT619" i="87"/>
  <c r="BP155" i="87"/>
  <c r="BP196" i="87"/>
  <c r="BP386" i="87"/>
  <c r="BP448" i="87"/>
  <c r="BP470" i="87"/>
  <c r="BP277" i="87"/>
  <c r="BR540" i="87"/>
  <c r="BR546" i="87"/>
  <c r="BN293" i="87"/>
  <c r="BR611" i="87"/>
  <c r="BP665" i="87"/>
  <c r="BP629" i="87"/>
  <c r="BN647" i="87"/>
  <c r="BP50" i="87"/>
  <c r="BP159" i="87"/>
  <c r="BP409" i="87"/>
  <c r="BP504" i="87"/>
  <c r="BR512" i="87"/>
  <c r="BN51" i="87"/>
  <c r="BP209" i="87"/>
  <c r="BP228" i="87"/>
  <c r="BN238" i="87"/>
  <c r="BP661" i="87"/>
  <c r="BP644" i="87"/>
  <c r="BN668" i="87"/>
  <c r="BL482" i="87"/>
  <c r="BN25" i="87"/>
  <c r="BP51" i="87"/>
  <c r="BP70" i="87"/>
  <c r="BP95" i="87"/>
  <c r="BP184" i="87"/>
  <c r="BP202" i="87"/>
  <c r="BP207" i="87"/>
  <c r="BP272" i="87"/>
  <c r="BP299" i="87"/>
  <c r="BP337" i="87"/>
  <c r="BP366" i="87"/>
  <c r="BP397" i="87"/>
  <c r="BP413" i="87"/>
  <c r="BP450" i="87"/>
  <c r="BP457" i="87"/>
  <c r="BP505" i="87"/>
  <c r="BP535" i="87"/>
  <c r="BR727" i="87"/>
  <c r="BR518" i="87"/>
  <c r="BR573" i="87"/>
  <c r="BN42" i="87"/>
  <c r="BN212" i="87"/>
  <c r="BP233" i="87"/>
  <c r="BP235" i="87"/>
  <c r="BN217" i="87"/>
  <c r="BP226" i="87"/>
  <c r="BP223" i="87"/>
  <c r="BN177" i="87"/>
  <c r="BN200" i="87"/>
  <c r="BN195" i="87"/>
  <c r="BN366" i="87"/>
  <c r="BN407" i="87"/>
  <c r="BN448" i="87"/>
  <c r="BN470" i="87"/>
  <c r="BR591" i="87"/>
  <c r="AX11" i="145"/>
  <c r="CH11" i="145" s="1"/>
  <c r="AV11" i="145"/>
  <c r="BJ11" i="145" s="1"/>
  <c r="BW11" i="145"/>
  <c r="CG11" i="145" s="1"/>
  <c r="BB11" i="145"/>
  <c r="BL150" i="87"/>
  <c r="BM311" i="87"/>
  <c r="BQ538" i="87"/>
  <c r="BL61" i="87"/>
  <c r="BL95" i="87"/>
  <c r="BQ330" i="87"/>
  <c r="BL308" i="87"/>
  <c r="BS311" i="87"/>
  <c r="BQ556" i="87"/>
  <c r="BQ551" i="87"/>
  <c r="BQ620" i="87"/>
  <c r="BQ623" i="87"/>
  <c r="BL649" i="87"/>
  <c r="BL175" i="87"/>
  <c r="BQ511" i="87"/>
  <c r="BQ559" i="87"/>
  <c r="CC576" i="87"/>
  <c r="CO576" i="87" s="1"/>
  <c r="I401" i="87"/>
  <c r="BM438" i="87"/>
  <c r="BQ536" i="87"/>
  <c r="BN478" i="87"/>
  <c r="AK11" i="87"/>
  <c r="BN482" i="87"/>
  <c r="BR626" i="87"/>
  <c r="I636" i="87"/>
  <c r="AD11" i="145"/>
  <c r="AQ11" i="145"/>
  <c r="CE11" i="145" s="1"/>
  <c r="N11" i="145"/>
  <c r="AC11" i="145" s="1"/>
  <c r="CI11" i="145"/>
  <c r="I56" i="87"/>
  <c r="I395" i="87"/>
  <c r="I399" i="87"/>
  <c r="I646" i="87"/>
  <c r="I400" i="87"/>
  <c r="BS454" i="87"/>
  <c r="I650" i="87"/>
  <c r="I649" i="87"/>
  <c r="I333" i="87"/>
  <c r="BM209" i="87"/>
  <c r="I576" i="87"/>
  <c r="BQ240" i="87"/>
  <c r="BQ308" i="87"/>
  <c r="BQ167" i="87"/>
  <c r="BQ135" i="87"/>
  <c r="BQ81" i="87"/>
  <c r="BQ455" i="87"/>
  <c r="BQ227" i="87"/>
  <c r="BQ657" i="87"/>
  <c r="BL554" i="87"/>
  <c r="BQ150" i="87"/>
  <c r="I667" i="87"/>
  <c r="I577" i="87"/>
  <c r="BQ63" i="87"/>
  <c r="BQ232" i="87"/>
  <c r="BQ208" i="87"/>
  <c r="BQ19" i="87"/>
  <c r="BP311" i="87"/>
  <c r="BQ29" i="87"/>
  <c r="BQ575" i="87"/>
  <c r="BQ462" i="87"/>
  <c r="BQ451" i="87"/>
  <c r="BQ397" i="87"/>
  <c r="BQ305" i="87"/>
  <c r="BQ276" i="87"/>
  <c r="BQ177" i="87"/>
  <c r="BQ159" i="87"/>
  <c r="BQ65" i="87"/>
  <c r="BQ368" i="87"/>
  <c r="BQ220" i="87"/>
  <c r="BQ671" i="87"/>
  <c r="BQ452" i="87"/>
  <c r="BQ213" i="87"/>
  <c r="BQ229" i="87"/>
  <c r="BQ374" i="87"/>
  <c r="BQ209" i="87"/>
  <c r="BQ219" i="87"/>
  <c r="BQ230" i="87"/>
  <c r="BQ228" i="87"/>
  <c r="BQ663" i="87"/>
  <c r="BQ622" i="87"/>
  <c r="BQ454" i="87"/>
  <c r="BQ336" i="87"/>
  <c r="BQ273" i="87"/>
  <c r="BQ226" i="87"/>
  <c r="I663" i="87"/>
  <c r="I661" i="87"/>
  <c r="I575" i="87"/>
  <c r="I662" i="87"/>
  <c r="BR330" i="87"/>
  <c r="I630" i="87"/>
  <c r="I42" i="87"/>
  <c r="I53" i="87"/>
  <c r="I625" i="87"/>
  <c r="I628" i="87"/>
  <c r="I620" i="87"/>
  <c r="I633" i="87"/>
  <c r="I634" i="87"/>
  <c r="BQ642" i="87"/>
  <c r="I47" i="87"/>
  <c r="I49" i="87"/>
  <c r="I51" i="87"/>
  <c r="BQ624" i="87"/>
  <c r="I610" i="87"/>
  <c r="I621" i="87"/>
  <c r="I611" i="87"/>
  <c r="I612" i="87"/>
  <c r="BO225" i="87"/>
  <c r="BR219" i="87"/>
  <c r="BR227" i="87"/>
  <c r="BQ189" i="87"/>
  <c r="BQ203" i="87"/>
  <c r="BQ192" i="87"/>
  <c r="BQ185" i="87"/>
  <c r="AN502" i="87"/>
  <c r="CH707" i="87"/>
  <c r="BQ665" i="87"/>
  <c r="BQ658" i="87"/>
  <c r="BQ218" i="87"/>
  <c r="BQ58" i="87"/>
  <c r="CH512" i="87"/>
  <c r="BQ48" i="87"/>
  <c r="BQ664" i="87"/>
  <c r="BQ630" i="87"/>
  <c r="BS123" i="87"/>
  <c r="BX184" i="87"/>
  <c r="CK184" i="87" s="1"/>
  <c r="AD218" i="87"/>
  <c r="BG86" i="87"/>
  <c r="BR86" i="87" s="1"/>
  <c r="Y64" i="87"/>
  <c r="AI282" i="87"/>
  <c r="BA356" i="87"/>
  <c r="AU356" i="87" s="1"/>
  <c r="BI356" i="87" s="1"/>
  <c r="BT356" i="87" s="1"/>
  <c r="AR44" i="87"/>
  <c r="BA701" i="87"/>
  <c r="BL701" i="87" s="1"/>
  <c r="AR521" i="87"/>
  <c r="AN60" i="87"/>
  <c r="AD730" i="87"/>
  <c r="AN287" i="87"/>
  <c r="Y222" i="87"/>
  <c r="BX299" i="87"/>
  <c r="CK299" i="87" s="1"/>
  <c r="AX569" i="87"/>
  <c r="BC157" i="87"/>
  <c r="Y233" i="87"/>
  <c r="AR284" i="87"/>
  <c r="AW24" i="87"/>
  <c r="BA740" i="87"/>
  <c r="AU740" i="87" s="1"/>
  <c r="BI740" i="87" s="1"/>
  <c r="BT740" i="87" s="1"/>
  <c r="CH740" i="87"/>
  <c r="CH549" i="87"/>
  <c r="BG550" i="87"/>
  <c r="BR550" i="87" s="1"/>
  <c r="BZ687" i="87"/>
  <c r="CE350" i="87"/>
  <c r="CQ350" i="87" s="1"/>
  <c r="AN300" i="87"/>
  <c r="AI487" i="87"/>
  <c r="BA337" i="87"/>
  <c r="AU337" i="87" s="1"/>
  <c r="BI337" i="87" s="1"/>
  <c r="BT337" i="87" s="1"/>
  <c r="BA711" i="87"/>
  <c r="BL711" i="87" s="1"/>
  <c r="CH47" i="87"/>
  <c r="BF171" i="87"/>
  <c r="BQ171" i="87" s="1"/>
  <c r="AN19" i="87"/>
  <c r="Y132" i="87"/>
  <c r="Y407" i="87"/>
  <c r="AR576" i="87"/>
  <c r="AB696" i="87"/>
  <c r="BC696" i="87" s="1"/>
  <c r="BN696" i="87" s="1"/>
  <c r="BW337" i="87"/>
  <c r="CJ337" i="87" s="1"/>
  <c r="BZ707" i="87"/>
  <c r="CO701" i="87"/>
  <c r="AR727" i="87"/>
  <c r="AI272" i="87"/>
  <c r="Y740" i="87"/>
  <c r="Y337" i="87"/>
  <c r="CH344" i="87"/>
  <c r="BV492" i="87"/>
  <c r="CG492" i="87" s="1"/>
  <c r="CH70" i="87"/>
  <c r="BT11" i="87"/>
  <c r="CP701" i="87"/>
  <c r="AR29" i="87"/>
  <c r="AD67" i="87"/>
  <c r="Y61" i="87"/>
  <c r="AR173" i="87"/>
  <c r="BL388" i="87"/>
  <c r="AW454" i="87"/>
  <c r="BV512" i="87"/>
  <c r="BX512" i="87" s="1"/>
  <c r="CK512" i="87" s="1"/>
  <c r="CA337" i="87"/>
  <c r="CB337" i="87" s="1"/>
  <c r="BV448" i="87"/>
  <c r="BZ448" i="87" s="1"/>
  <c r="CM448" i="87" s="1"/>
  <c r="CH207" i="87"/>
  <c r="CF184" i="87"/>
  <c r="BV282" i="87"/>
  <c r="CE282" i="87" s="1"/>
  <c r="CQ282" i="87" s="1"/>
  <c r="BV470" i="87"/>
  <c r="CE470" i="87" s="1"/>
  <c r="CQ470" i="87" s="1"/>
  <c r="AR237" i="87"/>
  <c r="AD559" i="87"/>
  <c r="BF361" i="87"/>
  <c r="BQ361" i="87" s="1"/>
  <c r="AI390" i="87"/>
  <c r="AI295" i="87"/>
  <c r="BT56" i="87"/>
  <c r="Y328" i="87"/>
  <c r="BT84" i="87"/>
  <c r="BT54" i="87"/>
  <c r="BT50" i="87"/>
  <c r="BT78" i="87"/>
  <c r="BT63" i="87"/>
  <c r="AI582" i="87"/>
  <c r="AI472" i="87"/>
  <c r="BT81" i="87"/>
  <c r="BT76" i="87"/>
  <c r="AR461" i="87"/>
  <c r="AI461" i="87"/>
  <c r="BF328" i="87"/>
  <c r="BQ328" i="87" s="1"/>
  <c r="AN328" i="87"/>
  <c r="BC98" i="87"/>
  <c r="AD98" i="87"/>
  <c r="BC127" i="87"/>
  <c r="BK127" i="87" s="1"/>
  <c r="AD127" i="87"/>
  <c r="BF161" i="87"/>
  <c r="BQ161" i="87" s="1"/>
  <c r="AN161" i="87"/>
  <c r="AR444" i="87"/>
  <c r="AN538" i="87"/>
  <c r="AN517" i="87"/>
  <c r="AN17" i="87"/>
  <c r="AN295" i="87"/>
  <c r="AD342" i="87"/>
  <c r="AD376" i="87"/>
  <c r="AI437" i="87"/>
  <c r="BG376" i="87"/>
  <c r="BR376" i="87" s="1"/>
  <c r="AR376" i="87"/>
  <c r="AD679" i="87"/>
  <c r="AI81" i="87"/>
  <c r="AI34" i="87"/>
  <c r="AI143" i="87"/>
  <c r="AN394" i="87"/>
  <c r="AD404" i="87"/>
  <c r="BZ184" i="87"/>
  <c r="CM184" i="87" s="1"/>
  <c r="BZ350" i="87"/>
  <c r="CM350" i="87" s="1"/>
  <c r="CG701" i="87"/>
  <c r="BF23" i="87"/>
  <c r="AR449" i="87"/>
  <c r="AI580" i="87"/>
  <c r="AD436" i="87"/>
  <c r="Y29" i="87"/>
  <c r="AR569" i="87"/>
  <c r="AR331" i="87"/>
  <c r="AR68" i="87"/>
  <c r="AN189" i="87"/>
  <c r="AI679" i="87"/>
  <c r="AI51" i="87"/>
  <c r="Y512" i="87"/>
  <c r="Y202" i="87"/>
  <c r="CH21" i="87"/>
  <c r="AN451" i="87"/>
  <c r="AR306" i="87"/>
  <c r="AN276" i="87"/>
  <c r="AI299" i="87"/>
  <c r="AR19" i="87"/>
  <c r="Y388" i="87"/>
  <c r="Y95" i="87"/>
  <c r="Y344" i="87"/>
  <c r="AW687" i="87"/>
  <c r="Y173" i="87"/>
  <c r="CH147" i="87"/>
  <c r="AW717" i="87"/>
  <c r="O138" i="87"/>
  <c r="BA696" i="87"/>
  <c r="BJ696" i="87" s="1"/>
  <c r="BV454" i="87"/>
  <c r="CF454" i="87" s="1"/>
  <c r="AW356" i="87"/>
  <c r="CH575" i="87"/>
  <c r="AW407" i="87"/>
  <c r="AW311" i="87"/>
  <c r="BV70" i="87"/>
  <c r="BX70" i="87" s="1"/>
  <c r="CK70" i="87" s="1"/>
  <c r="BA572" i="87"/>
  <c r="BL572" i="87" s="1"/>
  <c r="CD687" i="87"/>
  <c r="BY687" i="87"/>
  <c r="BA470" i="87"/>
  <c r="BL470" i="87" s="1"/>
  <c r="BV207" i="87"/>
  <c r="CE207" i="87" s="1"/>
  <c r="CQ207" i="87" s="1"/>
  <c r="BA282" i="87"/>
  <c r="AU282" i="87" s="1"/>
  <c r="AU283" i="87" s="1"/>
  <c r="BI283" i="87" s="1"/>
  <c r="BT283" i="87" s="1"/>
  <c r="CH299" i="87"/>
  <c r="BV272" i="87"/>
  <c r="BZ272" i="87" s="1"/>
  <c r="CM272" i="87" s="1"/>
  <c r="BE580" i="87"/>
  <c r="BP580" i="87" s="1"/>
  <c r="BZ337" i="87"/>
  <c r="CM337" i="87" s="1"/>
  <c r="BZ299" i="87"/>
  <c r="CM299" i="87" s="1"/>
  <c r="BZ701" i="87"/>
  <c r="CE337" i="87"/>
  <c r="CQ337" i="87" s="1"/>
  <c r="BX337" i="87"/>
  <c r="CK337" i="87" s="1"/>
  <c r="AI21" i="87"/>
  <c r="AD42" i="87"/>
  <c r="AN462" i="87"/>
  <c r="AN565" i="87"/>
  <c r="AD69" i="87"/>
  <c r="AR273" i="87"/>
  <c r="AN65" i="87"/>
  <c r="AN305" i="87"/>
  <c r="AI485" i="87"/>
  <c r="AI202" i="87"/>
  <c r="Y356" i="87"/>
  <c r="Y168" i="87"/>
  <c r="AR152" i="87"/>
  <c r="AN586" i="87"/>
  <c r="AI556" i="87"/>
  <c r="CH222" i="87"/>
  <c r="AR191" i="87"/>
  <c r="AR337" i="87"/>
  <c r="AI207" i="87"/>
  <c r="Y299" i="87"/>
  <c r="AI495" i="87"/>
  <c r="Y147" i="87"/>
  <c r="AR553" i="87"/>
  <c r="BG44" i="87"/>
  <c r="BR44" i="87" s="1"/>
  <c r="BA24" i="87"/>
  <c r="AU24" i="87" s="1"/>
  <c r="BI24" i="87" s="1"/>
  <c r="BV24" i="87"/>
  <c r="CE24" i="87" s="1"/>
  <c r="CQ24" i="87" s="1"/>
  <c r="AW701" i="87"/>
  <c r="AW740" i="87"/>
  <c r="AW512" i="87"/>
  <c r="CH129" i="87"/>
  <c r="CH492" i="87"/>
  <c r="CH337" i="87"/>
  <c r="AW696" i="87"/>
  <c r="CH711" i="87"/>
  <c r="CH350" i="87"/>
  <c r="BY707" i="87"/>
  <c r="O136" i="87"/>
  <c r="BA492" i="87"/>
  <c r="BL492" i="87" s="1"/>
  <c r="BV344" i="87"/>
  <c r="BX344" i="87" s="1"/>
  <c r="CK344" i="87" s="1"/>
  <c r="AW70" i="87"/>
  <c r="BV356" i="87"/>
  <c r="BZ356" i="87" s="1"/>
  <c r="CM356" i="87" s="1"/>
  <c r="BA47" i="87"/>
  <c r="AU47" i="87" s="1"/>
  <c r="BI47" i="87" s="1"/>
  <c r="BT47" i="87" s="1"/>
  <c r="AW549" i="87"/>
  <c r="BA454" i="87"/>
  <c r="AU454" i="87" s="1"/>
  <c r="BI454" i="87" s="1"/>
  <c r="BT454" i="87" s="1"/>
  <c r="CF687" i="87"/>
  <c r="CA184" i="87"/>
  <c r="CB184" i="87" s="1"/>
  <c r="BK711" i="87"/>
  <c r="CH448" i="87"/>
  <c r="BV717" i="87"/>
  <c r="CQ717" i="87" s="1"/>
  <c r="AW282" i="87"/>
  <c r="CH61" i="87"/>
  <c r="CH679" i="87"/>
  <c r="CE707" i="87"/>
  <c r="CE701" i="87"/>
  <c r="BY701" i="87"/>
  <c r="CP707" i="87"/>
  <c r="AR573" i="87"/>
  <c r="AN536" i="87"/>
  <c r="AI535" i="87"/>
  <c r="AI291" i="87"/>
  <c r="AR201" i="87"/>
  <c r="AN159" i="87"/>
  <c r="AN354" i="87"/>
  <c r="AI413" i="87"/>
  <c r="AI740" i="87"/>
  <c r="Y575" i="87"/>
  <c r="Y311" i="87"/>
  <c r="Y70" i="87"/>
  <c r="AX152" i="87"/>
  <c r="AN572" i="87"/>
  <c r="AI450" i="87"/>
  <c r="AI240" i="87"/>
  <c r="AR476" i="87"/>
  <c r="AR190" i="87"/>
  <c r="AN381" i="87"/>
  <c r="AI505" i="87"/>
  <c r="AI184" i="87"/>
  <c r="Y572" i="87"/>
  <c r="Y282" i="87"/>
  <c r="AX553" i="87"/>
  <c r="AR580" i="87"/>
  <c r="Y350" i="87"/>
  <c r="AU61" i="87"/>
  <c r="BI61" i="87" s="1"/>
  <c r="BT61" i="87" s="1"/>
  <c r="BA575" i="87"/>
  <c r="BL575" i="87" s="1"/>
  <c r="CH168" i="87"/>
  <c r="BA129" i="87"/>
  <c r="BL129" i="87" s="1"/>
  <c r="AW492" i="87"/>
  <c r="AW337" i="87"/>
  <c r="CG337" i="87" s="1"/>
  <c r="BA184" i="87"/>
  <c r="BL184" i="87" s="1"/>
  <c r="CH132" i="87"/>
  <c r="BA707" i="87"/>
  <c r="BL707" i="87" s="1"/>
  <c r="AW711" i="87"/>
  <c r="BA350" i="87"/>
  <c r="BL350" i="87" s="1"/>
  <c r="AB707" i="87"/>
  <c r="BC707" i="87" s="1"/>
  <c r="BN707" i="87" s="1"/>
  <c r="AB701" i="87"/>
  <c r="BC701" i="87" s="1"/>
  <c r="BN701" i="87" s="1"/>
  <c r="BA344" i="87"/>
  <c r="BL344" i="87" s="1"/>
  <c r="BV47" i="87"/>
  <c r="CA47" i="87" s="1"/>
  <c r="BA407" i="87"/>
  <c r="BL407" i="87" s="1"/>
  <c r="BA311" i="87"/>
  <c r="BL311" i="87" s="1"/>
  <c r="BA168" i="87"/>
  <c r="AU168" i="87" s="1"/>
  <c r="BI168" i="87" s="1"/>
  <c r="BT168" i="87" s="1"/>
  <c r="BE173" i="87"/>
  <c r="BP173" i="87" s="1"/>
  <c r="BV388" i="87"/>
  <c r="BZ388" i="87" s="1"/>
  <c r="CM388" i="87" s="1"/>
  <c r="CH454" i="87"/>
  <c r="BW687" i="87"/>
  <c r="DE687" i="87" s="1"/>
  <c r="CC687" i="87"/>
  <c r="BA717" i="87"/>
  <c r="BL717" i="87" s="1"/>
  <c r="CH173" i="87"/>
  <c r="BV61" i="87"/>
  <c r="BX61" i="87" s="1"/>
  <c r="CK61" i="87" s="1"/>
  <c r="BA202" i="87"/>
  <c r="BL202" i="87" s="1"/>
  <c r="CE184" i="87"/>
  <c r="CQ184" i="87" s="1"/>
  <c r="CG707" i="87"/>
  <c r="AI237" i="87"/>
  <c r="Y24" i="87"/>
  <c r="AI457" i="87"/>
  <c r="Y22" i="87"/>
  <c r="CN707" i="87"/>
  <c r="AR502" i="87"/>
  <c r="AR740" i="87"/>
  <c r="AN177" i="87"/>
  <c r="AN397" i="87"/>
  <c r="AI366" i="87"/>
  <c r="AI168" i="87"/>
  <c r="Y679" i="87"/>
  <c r="Y47" i="87"/>
  <c r="AR309" i="87"/>
  <c r="AN368" i="87"/>
  <c r="AR518" i="87"/>
  <c r="AN29" i="87"/>
  <c r="Y470" i="87"/>
  <c r="AD297" i="87"/>
  <c r="AR409" i="87"/>
  <c r="AN185" i="87"/>
  <c r="AN433" i="87"/>
  <c r="AI397" i="87"/>
  <c r="AI70" i="87"/>
  <c r="Y207" i="87"/>
  <c r="AR396" i="87"/>
  <c r="AN509" i="87"/>
  <c r="AW575" i="87"/>
  <c r="CG575" i="87" s="1"/>
  <c r="BA132" i="87"/>
  <c r="BL132" i="87" s="1"/>
  <c r="AW168" i="87"/>
  <c r="CH95" i="87"/>
  <c r="CH184" i="87"/>
  <c r="BV132" i="87"/>
  <c r="BZ132" i="87" s="1"/>
  <c r="CM132" i="87" s="1"/>
  <c r="AW707" i="87"/>
  <c r="CH687" i="87"/>
  <c r="CH717" i="87"/>
  <c r="CH572" i="87"/>
  <c r="CH701" i="87"/>
  <c r="BA299" i="87"/>
  <c r="AU299" i="87" s="1"/>
  <c r="AW350" i="87"/>
  <c r="CG350" i="87" s="1"/>
  <c r="AW129" i="87"/>
  <c r="BY696" i="87"/>
  <c r="BV407" i="87"/>
  <c r="CE407" i="87" s="1"/>
  <c r="CQ407" i="87" s="1"/>
  <c r="BV311" i="87"/>
  <c r="BX311" i="87" s="1"/>
  <c r="CK311" i="87" s="1"/>
  <c r="CF299" i="87"/>
  <c r="CH388" i="87"/>
  <c r="CE687" i="87"/>
  <c r="CA687" i="87"/>
  <c r="CB687" i="87" s="1"/>
  <c r="BA448" i="87"/>
  <c r="AU448" i="87" s="1"/>
  <c r="BI448" i="87" s="1"/>
  <c r="BT448" i="87" s="1"/>
  <c r="BA549" i="87"/>
  <c r="AU549" i="87" s="1"/>
  <c r="BI549" i="87" s="1"/>
  <c r="BT549" i="87" s="1"/>
  <c r="BV173" i="87"/>
  <c r="BY173" i="87" s="1"/>
  <c r="CL173" i="87" s="1"/>
  <c r="CH470" i="87"/>
  <c r="BV679" i="87"/>
  <c r="CF679" i="87" s="1"/>
  <c r="BA29" i="87"/>
  <c r="BJ29" i="87" s="1"/>
  <c r="CO707" i="87"/>
  <c r="AR550" i="87"/>
  <c r="AN575" i="87"/>
  <c r="AI41" i="87"/>
  <c r="AR215" i="87"/>
  <c r="CH22" i="87"/>
  <c r="AR397" i="87"/>
  <c r="AR168" i="87"/>
  <c r="AN192" i="87"/>
  <c r="AI311" i="87"/>
  <c r="AI95" i="87"/>
  <c r="Y272" i="87"/>
  <c r="Y21" i="87"/>
  <c r="AI277" i="87"/>
  <c r="AR74" i="87"/>
  <c r="AR455" i="87"/>
  <c r="Y448" i="87"/>
  <c r="BF239" i="87"/>
  <c r="BQ239" i="87" s="1"/>
  <c r="AN297" i="87"/>
  <c r="AR366" i="87"/>
  <c r="AN203" i="87"/>
  <c r="AN492" i="87"/>
  <c r="AI337" i="87"/>
  <c r="AD25" i="87"/>
  <c r="Y549" i="87"/>
  <c r="Y184" i="87"/>
  <c r="AN138" i="87"/>
  <c r="Y129" i="87"/>
  <c r="BV22" i="87"/>
  <c r="CC22" i="87" s="1"/>
  <c r="CO22" i="87" s="1"/>
  <c r="BA22" i="87"/>
  <c r="AU22" i="87" s="1"/>
  <c r="BI22" i="87" s="1"/>
  <c r="BA687" i="87"/>
  <c r="BL687" i="87" s="1"/>
  <c r="AW173" i="87"/>
  <c r="AW95" i="87"/>
  <c r="AW184" i="87"/>
  <c r="CG184" i="87" s="1"/>
  <c r="BA147" i="87"/>
  <c r="BL147" i="87" s="1"/>
  <c r="AB687" i="87"/>
  <c r="BC687" i="87" s="1"/>
  <c r="BN687" i="87" s="1"/>
  <c r="AW572" i="87"/>
  <c r="CH696" i="87"/>
  <c r="AW299" i="87"/>
  <c r="CG299" i="87" s="1"/>
  <c r="AW388" i="87"/>
  <c r="BV95" i="87"/>
  <c r="CA95" i="87" s="1"/>
  <c r="CB95" i="87" s="1"/>
  <c r="BA207" i="87"/>
  <c r="BJ207" i="87" s="1"/>
  <c r="BV202" i="87"/>
  <c r="CE202" i="87" s="1"/>
  <c r="CQ202" i="87" s="1"/>
  <c r="BQ11" i="87"/>
  <c r="Y217" i="87"/>
  <c r="BG174" i="87"/>
  <c r="BR174" i="87" s="1"/>
  <c r="BF43" i="87"/>
  <c r="BQ43" i="87" s="1"/>
  <c r="AW217" i="87"/>
  <c r="Y84" i="87"/>
  <c r="AD21" i="87"/>
  <c r="CE116" i="87"/>
  <c r="CQ116" i="87" s="1"/>
  <c r="CP748" i="87"/>
  <c r="M118" i="87"/>
  <c r="AR23" i="87"/>
  <c r="CN702" i="87"/>
  <c r="AN529" i="87"/>
  <c r="BG347" i="87"/>
  <c r="BR347" i="87" s="1"/>
  <c r="CF116" i="87"/>
  <c r="AI209" i="87"/>
  <c r="AN452" i="87"/>
  <c r="AN446" i="87"/>
  <c r="AN385" i="87"/>
  <c r="CF84" i="87"/>
  <c r="BW255" i="87"/>
  <c r="DE255" i="87" s="1"/>
  <c r="CE81" i="87"/>
  <c r="CQ81" i="87" s="1"/>
  <c r="BG238" i="87"/>
  <c r="BK238" i="87" s="1"/>
  <c r="BF231" i="87"/>
  <c r="BQ231" i="87" s="1"/>
  <c r="BA34" i="87"/>
  <c r="BL34" i="87" s="1"/>
  <c r="BZ576" i="87"/>
  <c r="CM576" i="87" s="1"/>
  <c r="CE255" i="87"/>
  <c r="CQ255" i="87" s="1"/>
  <c r="CH84" i="87"/>
  <c r="AI228" i="87"/>
  <c r="Y361" i="87"/>
  <c r="BA140" i="87"/>
  <c r="BL140" i="87" s="1"/>
  <c r="CH482" i="87"/>
  <c r="AW482" i="87"/>
  <c r="BX50" i="87"/>
  <c r="CK50" i="87" s="1"/>
  <c r="Y576" i="87"/>
  <c r="AD59" i="87"/>
  <c r="Y475" i="87"/>
  <c r="CE319" i="87"/>
  <c r="CQ319" i="87" s="1"/>
  <c r="BZ50" i="87"/>
  <c r="CM50" i="87" s="1"/>
  <c r="BX116" i="87"/>
  <c r="CK116" i="87" s="1"/>
  <c r="BX550" i="87"/>
  <c r="CK550" i="87" s="1"/>
  <c r="BE533" i="87"/>
  <c r="BP533" i="87" s="1"/>
  <c r="AD22" i="87"/>
  <c r="AR504" i="87"/>
  <c r="Y319" i="87"/>
  <c r="AR239" i="87"/>
  <c r="Y296" i="87"/>
  <c r="AD222" i="87"/>
  <c r="Y227" i="87"/>
  <c r="AI338" i="87"/>
  <c r="Y550" i="87"/>
  <c r="AR197" i="87"/>
  <c r="AN487" i="87"/>
  <c r="AN118" i="87"/>
  <c r="AI125" i="87"/>
  <c r="Y50" i="87"/>
  <c r="AD333" i="87"/>
  <c r="AI31" i="87"/>
  <c r="Y255" i="87"/>
  <c r="AD34" i="87"/>
  <c r="Y140" i="87"/>
  <c r="CH140" i="87"/>
  <c r="BA81" i="87"/>
  <c r="BL81" i="87" s="1"/>
  <c r="BV482" i="87"/>
  <c r="CE482" i="87" s="1"/>
  <c r="CQ482" i="87" s="1"/>
  <c r="AX347" i="87"/>
  <c r="BA255" i="87"/>
  <c r="BL255" i="87" s="1"/>
  <c r="BV217" i="87"/>
  <c r="BW217" i="87" s="1"/>
  <c r="DE217" i="87" s="1"/>
  <c r="BV446" i="87"/>
  <c r="CD446" i="87" s="1"/>
  <c r="CP446" i="87" s="1"/>
  <c r="CF255" i="87"/>
  <c r="CA255" i="87"/>
  <c r="CN255" i="87" s="1"/>
  <c r="CE550" i="87"/>
  <c r="CQ550" i="87" s="1"/>
  <c r="BZ702" i="87"/>
  <c r="BX319" i="87"/>
  <c r="CK319" i="87" s="1"/>
  <c r="BX255" i="87"/>
  <c r="CK255" i="87" s="1"/>
  <c r="CO748" i="87"/>
  <c r="AR546" i="87"/>
  <c r="AN213" i="87"/>
  <c r="CH296" i="87"/>
  <c r="AI284" i="87"/>
  <c r="AN535" i="87"/>
  <c r="CH50" i="87"/>
  <c r="AR588" i="87"/>
  <c r="AD344" i="87"/>
  <c r="AD678" i="87"/>
  <c r="AN495" i="87"/>
  <c r="Y34" i="87"/>
  <c r="AN324" i="87"/>
  <c r="BV296" i="87"/>
  <c r="CF296" i="87" s="1"/>
  <c r="BV533" i="87"/>
  <c r="BZ533" i="87" s="1"/>
  <c r="CM533" i="87" s="1"/>
  <c r="BA533" i="87"/>
  <c r="BL533" i="87" s="1"/>
  <c r="CH81" i="87"/>
  <c r="CH475" i="87"/>
  <c r="CH217" i="87"/>
  <c r="AW84" i="87"/>
  <c r="CG84" i="87" s="1"/>
  <c r="AW50" i="87"/>
  <c r="CG50" i="87" s="1"/>
  <c r="BV140" i="87"/>
  <c r="CG140" i="87" s="1"/>
  <c r="BL217" i="87"/>
  <c r="CN748" i="87"/>
  <c r="BZ748" i="87"/>
  <c r="BZ116" i="87"/>
  <c r="CM116" i="87" s="1"/>
  <c r="BZ550" i="87"/>
  <c r="CM550" i="87" s="1"/>
  <c r="BZ255" i="87"/>
  <c r="CM255" i="87" s="1"/>
  <c r="CE702" i="87"/>
  <c r="BZ84" i="87"/>
  <c r="CM84" i="87" s="1"/>
  <c r="BZ81" i="87"/>
  <c r="CM81" i="87" s="1"/>
  <c r="BX748" i="87"/>
  <c r="CE84" i="87"/>
  <c r="CQ84" i="87" s="1"/>
  <c r="BY702" i="87"/>
  <c r="AI218" i="87"/>
  <c r="AR274" i="87"/>
  <c r="Y518" i="87"/>
  <c r="Y179" i="87"/>
  <c r="AN485" i="87"/>
  <c r="AI190" i="87"/>
  <c r="AD373" i="87"/>
  <c r="AD482" i="87"/>
  <c r="AI475" i="87"/>
  <c r="AD100" i="87"/>
  <c r="AD125" i="87"/>
  <c r="AR138" i="87"/>
  <c r="AD484" i="87"/>
  <c r="AD154" i="87"/>
  <c r="AW533" i="87"/>
  <c r="CH550" i="87"/>
  <c r="CG255" i="87"/>
  <c r="BA475" i="87"/>
  <c r="BL475" i="87" s="1"/>
  <c r="AW475" i="87"/>
  <c r="BA50" i="87"/>
  <c r="BL50" i="87" s="1"/>
  <c r="CC255" i="87"/>
  <c r="CO255" i="87" s="1"/>
  <c r="BW84" i="87"/>
  <c r="CJ84" i="87" s="1"/>
  <c r="BY255" i="87"/>
  <c r="CL255" i="87" s="1"/>
  <c r="CE576" i="87"/>
  <c r="CQ576" i="87" s="1"/>
  <c r="BX576" i="87"/>
  <c r="CK576" i="87" s="1"/>
  <c r="AR64" i="87"/>
  <c r="BG221" i="87"/>
  <c r="BR221" i="87" s="1"/>
  <c r="AR179" i="87"/>
  <c r="Y533" i="87"/>
  <c r="AD19" i="87"/>
  <c r="Y583" i="87"/>
  <c r="Y116" i="87"/>
  <c r="Y446" i="87"/>
  <c r="AI538" i="87"/>
  <c r="AD420" i="87"/>
  <c r="AR437" i="87"/>
  <c r="AI383" i="87"/>
  <c r="AR100" i="87"/>
  <c r="AI396" i="87"/>
  <c r="AW296" i="87"/>
  <c r="CH446" i="87"/>
  <c r="BA84" i="87"/>
  <c r="AW255" i="87"/>
  <c r="BL227" i="87"/>
  <c r="AR240" i="87"/>
  <c r="AN229" i="87"/>
  <c r="AR211" i="87"/>
  <c r="Y748" i="87"/>
  <c r="AR450" i="87"/>
  <c r="AN580" i="87"/>
  <c r="Y81" i="87"/>
  <c r="AI281" i="87"/>
  <c r="AR46" i="87"/>
  <c r="AI121" i="87"/>
  <c r="Y482" i="87"/>
  <c r="AR538" i="87"/>
  <c r="AI685" i="87"/>
  <c r="CH34" i="87"/>
  <c r="W85" i="87"/>
  <c r="Y85" i="87" s="1"/>
  <c r="CH255" i="87"/>
  <c r="AW81" i="87"/>
  <c r="CG81" i="87" s="1"/>
  <c r="BV34" i="87"/>
  <c r="BW34" i="87" s="1"/>
  <c r="CJ34" i="87" s="1"/>
  <c r="BG46" i="87"/>
  <c r="BR46" i="87" s="1"/>
  <c r="AD388" i="87"/>
  <c r="BF42" i="87"/>
  <c r="BQ42" i="87" s="1"/>
  <c r="AI155" i="87"/>
  <c r="CH202" i="87"/>
  <c r="AB29" i="87"/>
  <c r="BC29" i="87" s="1"/>
  <c r="BK29" i="87" s="1"/>
  <c r="BA272" i="87"/>
  <c r="AU272" i="87" s="1"/>
  <c r="BI272" i="87" s="1"/>
  <c r="BT272" i="87" s="1"/>
  <c r="BA679" i="87"/>
  <c r="BL679" i="87" s="1"/>
  <c r="BV29" i="87"/>
  <c r="BZ29" i="87" s="1"/>
  <c r="CM29" i="87" s="1"/>
  <c r="AW61" i="87"/>
  <c r="CH272" i="87"/>
  <c r="CH29" i="87"/>
  <c r="CH584" i="87"/>
  <c r="BC355" i="87"/>
  <c r="BN355" i="87" s="1"/>
  <c r="BV709" i="87"/>
  <c r="CJ709" i="87" s="1"/>
  <c r="BV189" i="87"/>
  <c r="CE189" i="87" s="1"/>
  <c r="CQ189" i="87" s="1"/>
  <c r="AD214" i="87"/>
  <c r="BK273" i="87"/>
  <c r="BF47" i="87"/>
  <c r="BQ47" i="87" s="1"/>
  <c r="Y86" i="87"/>
  <c r="AI181" i="87"/>
  <c r="BG37" i="87"/>
  <c r="BR37" i="87" s="1"/>
  <c r="BV141" i="87"/>
  <c r="CG141" i="87" s="1"/>
  <c r="CC288" i="87"/>
  <c r="CO288" i="87" s="1"/>
  <c r="Y220" i="87"/>
  <c r="AI321" i="87"/>
  <c r="AD485" i="87"/>
  <c r="AD579" i="87"/>
  <c r="AD159" i="87"/>
  <c r="AD571" i="87"/>
  <c r="BZ589" i="87"/>
  <c r="CM589" i="87" s="1"/>
  <c r="CD282" i="87"/>
  <c r="CP282" i="87" s="1"/>
  <c r="AR224" i="87"/>
  <c r="AN41" i="87"/>
  <c r="AD451" i="87"/>
  <c r="AR210" i="87"/>
  <c r="AR589" i="87"/>
  <c r="AR583" i="87"/>
  <c r="BC227" i="87"/>
  <c r="BN227" i="87" s="1"/>
  <c r="Y589" i="87"/>
  <c r="AI222" i="87"/>
  <c r="AD334" i="87"/>
  <c r="AD381" i="87"/>
  <c r="AD204" i="87"/>
  <c r="AD458" i="87"/>
  <c r="AD190" i="87"/>
  <c r="AX37" i="87"/>
  <c r="BK740" i="87"/>
  <c r="CE288" i="87"/>
  <c r="CQ288" i="87" s="1"/>
  <c r="BE521" i="87"/>
  <c r="BP521" i="87" s="1"/>
  <c r="AI466" i="87"/>
  <c r="AD521" i="87"/>
  <c r="AI285" i="87"/>
  <c r="AD478" i="87"/>
  <c r="AD306" i="87"/>
  <c r="AD284" i="87"/>
  <c r="AD551" i="87"/>
  <c r="AD580" i="87"/>
  <c r="AD89" i="87"/>
  <c r="AD293" i="87"/>
  <c r="AD354" i="87"/>
  <c r="AD466" i="87"/>
  <c r="AR48" i="87"/>
  <c r="BK306" i="87"/>
  <c r="AW401" i="87"/>
  <c r="BF44" i="87"/>
  <c r="BQ44" i="87" s="1"/>
  <c r="AD401" i="87"/>
  <c r="BG213" i="87"/>
  <c r="BR213" i="87" s="1"/>
  <c r="AN374" i="87"/>
  <c r="AD433" i="87"/>
  <c r="Y41" i="87"/>
  <c r="AR231" i="87"/>
  <c r="Y232" i="87"/>
  <c r="AD415" i="87"/>
  <c r="AD292" i="87"/>
  <c r="AD192" i="87"/>
  <c r="AD273" i="87"/>
  <c r="BF296" i="87"/>
  <c r="BQ296" i="87" s="1"/>
  <c r="AD168" i="87"/>
  <c r="AD550" i="87"/>
  <c r="AD174" i="87"/>
  <c r="BN273" i="87"/>
  <c r="AW236" i="87"/>
  <c r="BA401" i="87"/>
  <c r="AU401" i="87" s="1"/>
  <c r="BI401" i="87" s="1"/>
  <c r="BT401" i="87" s="1"/>
  <c r="BK521" i="87"/>
  <c r="AX401" i="87"/>
  <c r="AI226" i="87"/>
  <c r="AN58" i="87"/>
  <c r="AN589" i="87"/>
  <c r="Y236" i="87"/>
  <c r="AN205" i="87"/>
  <c r="AR326" i="87"/>
  <c r="BG225" i="87"/>
  <c r="BR225" i="87" s="1"/>
  <c r="AD504" i="87"/>
  <c r="AD331" i="87"/>
  <c r="AN48" i="87"/>
  <c r="BY147" i="87"/>
  <c r="CL147" i="87" s="1"/>
  <c r="AD506" i="87"/>
  <c r="Y205" i="87"/>
  <c r="AN227" i="87"/>
  <c r="AD199" i="87"/>
  <c r="BE69" i="87"/>
  <c r="BP69" i="87" s="1"/>
  <c r="AD296" i="87"/>
  <c r="AI719" i="87"/>
  <c r="BQ599" i="87"/>
  <c r="BQ589" i="87"/>
  <c r="BQ567" i="87"/>
  <c r="BQ570" i="87"/>
  <c r="BQ574" i="87"/>
  <c r="BR589" i="87"/>
  <c r="BK709" i="87"/>
  <c r="AD201" i="87"/>
  <c r="BC455" i="87"/>
  <c r="BK455" i="87" s="1"/>
  <c r="BF72" i="87"/>
  <c r="BQ72" i="87" s="1"/>
  <c r="AD141" i="87"/>
  <c r="AD492" i="87"/>
  <c r="AW490" i="87"/>
  <c r="AD319" i="87"/>
  <c r="AD575" i="87"/>
  <c r="AD196" i="87"/>
  <c r="AN18" i="87"/>
  <c r="AD586" i="87"/>
  <c r="AD172" i="87"/>
  <c r="AD548" i="87"/>
  <c r="AD512" i="87"/>
  <c r="AD188" i="87"/>
  <c r="CE41" i="87"/>
  <c r="CQ41" i="87" s="1"/>
  <c r="CD41" i="87"/>
  <c r="CP41" i="87" s="1"/>
  <c r="BX589" i="87"/>
  <c r="CK589" i="87" s="1"/>
  <c r="BW170" i="87"/>
  <c r="CW170" i="87" s="1"/>
  <c r="BG401" i="87"/>
  <c r="BR401" i="87" s="1"/>
  <c r="BL220" i="87"/>
  <c r="CH288" i="87"/>
  <c r="Y401" i="87"/>
  <c r="AD533" i="87"/>
  <c r="AR229" i="87"/>
  <c r="AD217" i="87"/>
  <c r="AN551" i="87"/>
  <c r="AD288" i="87"/>
  <c r="BV232" i="87"/>
  <c r="CE232" i="87" s="1"/>
  <c r="CQ232" i="87" s="1"/>
  <c r="Y208" i="87"/>
  <c r="CH220" i="87"/>
  <c r="Y51" i="87"/>
  <c r="BE64" i="87"/>
  <c r="BP64" i="87" s="1"/>
  <c r="BV401" i="87"/>
  <c r="BZ401" i="87" s="1"/>
  <c r="CM401" i="87" s="1"/>
  <c r="BE296" i="87"/>
  <c r="BP296" i="87" s="1"/>
  <c r="CG288" i="87"/>
  <c r="AX446" i="87"/>
  <c r="CE51" i="87"/>
  <c r="CQ51" i="87" s="1"/>
  <c r="BY170" i="87"/>
  <c r="CL170" i="87" s="1"/>
  <c r="AN228" i="87"/>
  <c r="AN209" i="87"/>
  <c r="AD54" i="87"/>
  <c r="AI567" i="87"/>
  <c r="AN219" i="87"/>
  <c r="AR540" i="87"/>
  <c r="AN282" i="87"/>
  <c r="AI353" i="87"/>
  <c r="AI189" i="87"/>
  <c r="AD20" i="87"/>
  <c r="AD542" i="87"/>
  <c r="AN218" i="87"/>
  <c r="CH208" i="87"/>
  <c r="AI433" i="87"/>
  <c r="AI274" i="87"/>
  <c r="AI65" i="87"/>
  <c r="AD740" i="87"/>
  <c r="CF288" i="87"/>
  <c r="BA86" i="87"/>
  <c r="BL86" i="87" s="1"/>
  <c r="BA589" i="87"/>
  <c r="BL589" i="87" s="1"/>
  <c r="BZ41" i="87"/>
  <c r="CM41" i="87" s="1"/>
  <c r="BW41" i="87"/>
  <c r="DA41" i="87" s="1"/>
  <c r="CA51" i="87"/>
  <c r="CB51" i="87" s="1"/>
  <c r="BY288" i="87"/>
  <c r="CL288" i="87" s="1"/>
  <c r="AR533" i="87"/>
  <c r="AI223" i="87"/>
  <c r="AN230" i="87"/>
  <c r="CA288" i="87"/>
  <c r="CB288" i="87" s="1"/>
  <c r="AI296" i="87"/>
  <c r="AI233" i="87"/>
  <c r="AI546" i="87"/>
  <c r="AD44" i="87"/>
  <c r="AD60" i="87"/>
  <c r="AX533" i="87"/>
  <c r="BW288" i="87"/>
  <c r="DE288" i="87" s="1"/>
  <c r="AW86" i="87"/>
  <c r="BG326" i="87"/>
  <c r="BR326" i="87" s="1"/>
  <c r="BZ51" i="87"/>
  <c r="CM51" i="87" s="1"/>
  <c r="BZ288" i="87"/>
  <c r="CM288" i="87" s="1"/>
  <c r="BX288" i="87"/>
  <c r="CK288" i="87" s="1"/>
  <c r="CH236" i="87"/>
  <c r="AI235" i="87"/>
  <c r="AR535" i="87"/>
  <c r="AP296" i="87"/>
  <c r="AX296" i="87" s="1"/>
  <c r="AD212" i="87"/>
  <c r="AR116" i="87"/>
  <c r="Y288" i="87"/>
  <c r="AN67" i="87"/>
  <c r="BF34" i="87"/>
  <c r="BQ34" i="87" s="1"/>
  <c r="AI392" i="87"/>
  <c r="AR295" i="87"/>
  <c r="BV86" i="87"/>
  <c r="CG86" i="87" s="1"/>
  <c r="BV236" i="87"/>
  <c r="CF236" i="87" s="1"/>
  <c r="BA208" i="87"/>
  <c r="BL208" i="87" s="1"/>
  <c r="AI72" i="87"/>
  <c r="AW175" i="87"/>
  <c r="BZ147" i="87"/>
  <c r="CM147" i="87" s="1"/>
  <c r="BJ482" i="87"/>
  <c r="CC147" i="87"/>
  <c r="CO147" i="87" s="1"/>
  <c r="AD238" i="87"/>
  <c r="AN455" i="87"/>
  <c r="AR199" i="87"/>
  <c r="AI470" i="87"/>
  <c r="BJ444" i="87"/>
  <c r="BV78" i="87"/>
  <c r="BW78" i="87" s="1"/>
  <c r="CJ78" i="87" s="1"/>
  <c r="BZ572" i="87"/>
  <c r="CM572" i="87" s="1"/>
  <c r="CE572" i="87"/>
  <c r="CQ572" i="87" s="1"/>
  <c r="BX572" i="87"/>
  <c r="CK572" i="87" s="1"/>
  <c r="BW572" i="87"/>
  <c r="DC572" i="87" s="1"/>
  <c r="BG233" i="87"/>
  <c r="BJ233" i="87" s="1"/>
  <c r="CA222" i="87"/>
  <c r="CN222" i="87" s="1"/>
  <c r="BX575" i="87"/>
  <c r="CK575" i="87" s="1"/>
  <c r="CC575" i="87"/>
  <c r="CO575" i="87" s="1"/>
  <c r="CE575" i="87"/>
  <c r="CQ575" i="87" s="1"/>
  <c r="CD147" i="87"/>
  <c r="CP147" i="87" s="1"/>
  <c r="BX147" i="87"/>
  <c r="CK147" i="87" s="1"/>
  <c r="Y197" i="87"/>
  <c r="AN511" i="87"/>
  <c r="AN570" i="87"/>
  <c r="AR548" i="87"/>
  <c r="AR319" i="87"/>
  <c r="AI196" i="87"/>
  <c r="AD732" i="87"/>
  <c r="BE167" i="87"/>
  <c r="BP167" i="87" s="1"/>
  <c r="AD567" i="87"/>
  <c r="AR90" i="87"/>
  <c r="AX42" i="87"/>
  <c r="CE147" i="87"/>
  <c r="CQ147" i="87" s="1"/>
  <c r="CG147" i="87"/>
  <c r="AD74" i="87"/>
  <c r="AN728" i="87"/>
  <c r="AR42" i="87"/>
  <c r="BG235" i="87"/>
  <c r="BR235" i="87" s="1"/>
  <c r="AI569" i="87"/>
  <c r="AR490" i="87"/>
  <c r="AI50" i="87"/>
  <c r="AD449" i="87"/>
  <c r="AD727" i="87"/>
  <c r="AD475" i="87"/>
  <c r="AD300" i="87"/>
  <c r="AD374" i="87"/>
  <c r="CF147" i="87"/>
  <c r="AR69" i="87"/>
  <c r="AI448" i="87"/>
  <c r="BE208" i="87"/>
  <c r="BP208" i="87" s="1"/>
  <c r="AI386" i="87"/>
  <c r="AD197" i="87"/>
  <c r="AI236" i="87"/>
  <c r="AI347" i="87"/>
  <c r="AD398" i="87"/>
  <c r="AD739" i="87"/>
  <c r="AD58" i="87"/>
  <c r="AD338" i="87"/>
  <c r="AR51" i="87"/>
  <c r="BK449" i="87"/>
  <c r="BG333" i="87"/>
  <c r="BK333" i="87" s="1"/>
  <c r="BW147" i="87"/>
  <c r="DE147" i="87" s="1"/>
  <c r="CC168" i="87"/>
  <c r="CO168" i="87" s="1"/>
  <c r="AI67" i="87"/>
  <c r="AN574" i="87"/>
  <c r="AD409" i="87"/>
  <c r="AR333" i="87"/>
  <c r="BK74" i="87"/>
  <c r="AU231" i="87"/>
  <c r="BI231" i="87" s="1"/>
  <c r="BT231" i="87" s="1"/>
  <c r="BL231" i="87"/>
  <c r="BC78" i="87"/>
  <c r="BN78" i="87" s="1"/>
  <c r="AD78" i="87"/>
  <c r="AB79" i="87"/>
  <c r="AD79" i="87" s="1"/>
  <c r="BE588" i="87"/>
  <c r="BP588" i="87" s="1"/>
  <c r="AI588" i="87"/>
  <c r="BG509" i="87"/>
  <c r="BR509" i="87" s="1"/>
  <c r="AR509" i="87"/>
  <c r="AI135" i="87"/>
  <c r="BE135" i="87"/>
  <c r="BP135" i="87" s="1"/>
  <c r="AG136" i="87"/>
  <c r="AP136" i="87" s="1"/>
  <c r="AR136" i="87" s="1"/>
  <c r="BV161" i="87"/>
  <c r="CH161" i="87"/>
  <c r="Y161" i="87"/>
  <c r="BA161" i="87"/>
  <c r="BL161" i="87" s="1"/>
  <c r="CH56" i="87"/>
  <c r="AW56" i="87"/>
  <c r="CH419" i="87"/>
  <c r="AW419" i="87"/>
  <c r="Y419" i="87"/>
  <c r="BA419" i="87"/>
  <c r="BL419" i="87" s="1"/>
  <c r="BV419" i="87"/>
  <c r="BZ419" i="87" s="1"/>
  <c r="CM419" i="87" s="1"/>
  <c r="BA383" i="87"/>
  <c r="BL383" i="87" s="1"/>
  <c r="Y383" i="87"/>
  <c r="CH383" i="87"/>
  <c r="BV383" i="87"/>
  <c r="BX383" i="87" s="1"/>
  <c r="CK383" i="87" s="1"/>
  <c r="AW383" i="87"/>
  <c r="BA253" i="87"/>
  <c r="BL253" i="87" s="1"/>
  <c r="Y253" i="87"/>
  <c r="AW253" i="87"/>
  <c r="CH253" i="87"/>
  <c r="BV253" i="87"/>
  <c r="BV517" i="87"/>
  <c r="CA517" i="87" s="1"/>
  <c r="CH517" i="87"/>
  <c r="BA517" i="87"/>
  <c r="BL517" i="87" s="1"/>
  <c r="AW517" i="87"/>
  <c r="Y517" i="87"/>
  <c r="BA394" i="87"/>
  <c r="BL394" i="87" s="1"/>
  <c r="BV394" i="87"/>
  <c r="CG394" i="87" s="1"/>
  <c r="CH394" i="87"/>
  <c r="Y394" i="87"/>
  <c r="AW394" i="87"/>
  <c r="BC392" i="87"/>
  <c r="BN392" i="87" s="1"/>
  <c r="AD392" i="87"/>
  <c r="BC279" i="87"/>
  <c r="BN279" i="87" s="1"/>
  <c r="AD279" i="87"/>
  <c r="BC351" i="87"/>
  <c r="BK351" i="87" s="1"/>
  <c r="AD351" i="87"/>
  <c r="BC390" i="87"/>
  <c r="BN390" i="87" s="1"/>
  <c r="AD390" i="87"/>
  <c r="BF100" i="87"/>
  <c r="BQ100" i="87" s="1"/>
  <c r="AN100" i="87"/>
  <c r="BF373" i="87"/>
  <c r="BQ373" i="87" s="1"/>
  <c r="AN373" i="87"/>
  <c r="BG113" i="87"/>
  <c r="BK113" i="87" s="1"/>
  <c r="AR113" i="87"/>
  <c r="BG313" i="87"/>
  <c r="BR313" i="87" s="1"/>
  <c r="AR313" i="87"/>
  <c r="BG436" i="87"/>
  <c r="BR436" i="87" s="1"/>
  <c r="AR436" i="87"/>
  <c r="BG363" i="87"/>
  <c r="BR363" i="87" s="1"/>
  <c r="AR363" i="87"/>
  <c r="BG123" i="87"/>
  <c r="BK123" i="87" s="1"/>
  <c r="AX123" i="87"/>
  <c r="AR123" i="87"/>
  <c r="BG76" i="87"/>
  <c r="BR76" i="87" s="1"/>
  <c r="AX76" i="87"/>
  <c r="AX361" i="87"/>
  <c r="AR361" i="87"/>
  <c r="BG361" i="87"/>
  <c r="BK361" i="87" s="1"/>
  <c r="BG392" i="87"/>
  <c r="BR392" i="87" s="1"/>
  <c r="AR392" i="87"/>
  <c r="BG394" i="87"/>
  <c r="BR394" i="87" s="1"/>
  <c r="AX394" i="87"/>
  <c r="BF436" i="87"/>
  <c r="BQ436" i="87" s="1"/>
  <c r="AN436" i="87"/>
  <c r="AX255" i="87"/>
  <c r="BG255" i="87"/>
  <c r="BR255" i="87" s="1"/>
  <c r="AR255" i="87"/>
  <c r="BF147" i="87"/>
  <c r="BQ147" i="87" s="1"/>
  <c r="AN147" i="87"/>
  <c r="BF365" i="87"/>
  <c r="BQ365" i="87" s="1"/>
  <c r="AN365" i="87"/>
  <c r="BF526" i="87"/>
  <c r="BQ526" i="87" s="1"/>
  <c r="AN526" i="87"/>
  <c r="AR17" i="87"/>
  <c r="BG17" i="87"/>
  <c r="BR17" i="87" s="1"/>
  <c r="AX17" i="87"/>
  <c r="BE350" i="87"/>
  <c r="BP350" i="87" s="1"/>
  <c r="AI350" i="87"/>
  <c r="BE56" i="87"/>
  <c r="BP56" i="87" s="1"/>
  <c r="AI56" i="87"/>
  <c r="BE723" i="87"/>
  <c r="BP723" i="87" s="1"/>
  <c r="AI723" i="87"/>
  <c r="BE253" i="87"/>
  <c r="BP253" i="87" s="1"/>
  <c r="AI253" i="87"/>
  <c r="BE373" i="87"/>
  <c r="BP373" i="87" s="1"/>
  <c r="AI373" i="87"/>
  <c r="BC422" i="87"/>
  <c r="BN422" i="87" s="1"/>
  <c r="AD422" i="87"/>
  <c r="BC529" i="87"/>
  <c r="BN529" i="87" s="1"/>
  <c r="AD529" i="87"/>
  <c r="BF437" i="87"/>
  <c r="BQ437" i="87" s="1"/>
  <c r="AN437" i="87"/>
  <c r="BC444" i="87"/>
  <c r="BN444" i="87" s="1"/>
  <c r="AD444" i="87"/>
  <c r="BF344" i="87"/>
  <c r="BQ344" i="87" s="1"/>
  <c r="AN344" i="87"/>
  <c r="CH465" i="87"/>
  <c r="Y465" i="87"/>
  <c r="AW376" i="87"/>
  <c r="Y376" i="87"/>
  <c r="BF499" i="87"/>
  <c r="BQ499" i="87" s="1"/>
  <c r="AN499" i="87"/>
  <c r="BE553" i="87"/>
  <c r="BP553" i="87" s="1"/>
  <c r="AI553" i="87"/>
  <c r="BV495" i="87"/>
  <c r="CA495" i="87" s="1"/>
  <c r="CB495" i="87" s="1"/>
  <c r="BA495" i="87"/>
  <c r="BL495" i="87" s="1"/>
  <c r="CH495" i="87"/>
  <c r="AW495" i="87"/>
  <c r="Y495" i="87"/>
  <c r="BV487" i="87"/>
  <c r="AW487" i="87"/>
  <c r="Y487" i="87"/>
  <c r="BA59" i="87"/>
  <c r="BL59" i="87" s="1"/>
  <c r="Y59" i="87"/>
  <c r="AW68" i="87"/>
  <c r="Y68" i="87"/>
  <c r="CH171" i="87"/>
  <c r="Y171" i="87"/>
  <c r="AW171" i="87"/>
  <c r="BV177" i="87"/>
  <c r="BZ177" i="87" s="1"/>
  <c r="CM177" i="87" s="1"/>
  <c r="Y177" i="87"/>
  <c r="AW196" i="87"/>
  <c r="Y196" i="87"/>
  <c r="BV276" i="87"/>
  <c r="BW276" i="87" s="1"/>
  <c r="AW276" i="87"/>
  <c r="Y276" i="87"/>
  <c r="BV287" i="87"/>
  <c r="Y287" i="87"/>
  <c r="BV354" i="87"/>
  <c r="CA354" i="87" s="1"/>
  <c r="Y354" i="87"/>
  <c r="BA381" i="87"/>
  <c r="AU381" i="87" s="1"/>
  <c r="BI381" i="87" s="1"/>
  <c r="BT381" i="87" s="1"/>
  <c r="Y381" i="87"/>
  <c r="CH381" i="87"/>
  <c r="CH400" i="87"/>
  <c r="Y400" i="87"/>
  <c r="Y433" i="87"/>
  <c r="BA433" i="87"/>
  <c r="AU433" i="87" s="1"/>
  <c r="BI433" i="87" s="1"/>
  <c r="BT433" i="87" s="1"/>
  <c r="Y489" i="87"/>
  <c r="CH489" i="87"/>
  <c r="BV570" i="87"/>
  <c r="CA570" i="87" s="1"/>
  <c r="Y570" i="87"/>
  <c r="Y574" i="87"/>
  <c r="BA574" i="87"/>
  <c r="BE29" i="87"/>
  <c r="BP29" i="87" s="1"/>
  <c r="AI29" i="87"/>
  <c r="BC163" i="87"/>
  <c r="BN163" i="87" s="1"/>
  <c r="AD163" i="87"/>
  <c r="BE37" i="87"/>
  <c r="BP37" i="87" s="1"/>
  <c r="AI37" i="87"/>
  <c r="BE47" i="87"/>
  <c r="BP47" i="87" s="1"/>
  <c r="AI47" i="87"/>
  <c r="BE89" i="87"/>
  <c r="BP89" i="87" s="1"/>
  <c r="AI89" i="87"/>
  <c r="BE177" i="87"/>
  <c r="BP177" i="87" s="1"/>
  <c r="AI177" i="87"/>
  <c r="BE193" i="87"/>
  <c r="BP193" i="87" s="1"/>
  <c r="AI193" i="87"/>
  <c r="BE200" i="87"/>
  <c r="BP200" i="87" s="1"/>
  <c r="AI200" i="87"/>
  <c r="BE205" i="87"/>
  <c r="BP205" i="87" s="1"/>
  <c r="AI205" i="87"/>
  <c r="BE276" i="87"/>
  <c r="BP276" i="87" s="1"/>
  <c r="AI276" i="87"/>
  <c r="BE287" i="87"/>
  <c r="BP287" i="87" s="1"/>
  <c r="AI287" i="87"/>
  <c r="BE307" i="87"/>
  <c r="BP307" i="87" s="1"/>
  <c r="AI307" i="87"/>
  <c r="BE334" i="87"/>
  <c r="BP334" i="87" s="1"/>
  <c r="AI334" i="87"/>
  <c r="BE355" i="87"/>
  <c r="BP355" i="87" s="1"/>
  <c r="AI355" i="87"/>
  <c r="BE405" i="87"/>
  <c r="BP405" i="87" s="1"/>
  <c r="AI405" i="87"/>
  <c r="BE454" i="87"/>
  <c r="BP454" i="87" s="1"/>
  <c r="AI454" i="87"/>
  <c r="BE502" i="87"/>
  <c r="BP502" i="87" s="1"/>
  <c r="AI502" i="87"/>
  <c r="BE518" i="87"/>
  <c r="BP518" i="87" s="1"/>
  <c r="AI518" i="87"/>
  <c r="BE550" i="87"/>
  <c r="BP550" i="87" s="1"/>
  <c r="AI550" i="87"/>
  <c r="BE573" i="87"/>
  <c r="BP573" i="87" s="1"/>
  <c r="AI573" i="87"/>
  <c r="BE576" i="87"/>
  <c r="BP576" i="87" s="1"/>
  <c r="AI576" i="87"/>
  <c r="BE583" i="87"/>
  <c r="BP583" i="87" s="1"/>
  <c r="AI583" i="87"/>
  <c r="BE748" i="87"/>
  <c r="BP748" i="87" s="1"/>
  <c r="AI748" i="87"/>
  <c r="BF748" i="87"/>
  <c r="BQ748" i="87" s="1"/>
  <c r="AN748" i="87"/>
  <c r="BF549" i="87"/>
  <c r="BQ549" i="87" s="1"/>
  <c r="AN549" i="87"/>
  <c r="BF489" i="87"/>
  <c r="BQ489" i="87" s="1"/>
  <c r="AN489" i="87"/>
  <c r="BF470" i="87"/>
  <c r="BQ470" i="87" s="1"/>
  <c r="AN470" i="87"/>
  <c r="BF449" i="87"/>
  <c r="BQ449" i="87" s="1"/>
  <c r="AN449" i="87"/>
  <c r="BF407" i="87"/>
  <c r="BQ407" i="87" s="1"/>
  <c r="AN407" i="87"/>
  <c r="BF388" i="87"/>
  <c r="BQ388" i="87" s="1"/>
  <c r="AN388" i="87"/>
  <c r="BF356" i="87"/>
  <c r="BQ356" i="87" s="1"/>
  <c r="AN356" i="87"/>
  <c r="BF337" i="87"/>
  <c r="BQ337" i="87" s="1"/>
  <c r="AN337" i="87"/>
  <c r="CC337" i="87"/>
  <c r="CO337" i="87" s="1"/>
  <c r="BF321" i="87"/>
  <c r="BQ321" i="87" s="1"/>
  <c r="AN321" i="87"/>
  <c r="BF311" i="87"/>
  <c r="BQ311" i="87" s="1"/>
  <c r="AN311" i="87"/>
  <c r="BF285" i="87"/>
  <c r="BQ285" i="87" s="1"/>
  <c r="AN285" i="87"/>
  <c r="BF274" i="87"/>
  <c r="BQ274" i="87" s="1"/>
  <c r="AN274" i="87"/>
  <c r="BF202" i="87"/>
  <c r="BQ202" i="87" s="1"/>
  <c r="AN202" i="87"/>
  <c r="BF207" i="87"/>
  <c r="BQ207" i="87" s="1"/>
  <c r="AN207" i="87"/>
  <c r="BF188" i="87"/>
  <c r="BQ188" i="87" s="1"/>
  <c r="AN188" i="87"/>
  <c r="BF739" i="87"/>
  <c r="BQ739" i="87" s="1"/>
  <c r="AN739" i="87"/>
  <c r="AN175" i="87"/>
  <c r="BF175" i="87"/>
  <c r="BQ175" i="87" s="1"/>
  <c r="BF89" i="87"/>
  <c r="BQ89" i="87" s="1"/>
  <c r="AN89" i="87"/>
  <c r="BG66" i="87"/>
  <c r="BR66" i="87" s="1"/>
  <c r="AR66" i="87"/>
  <c r="BG155" i="87"/>
  <c r="BK155" i="87" s="1"/>
  <c r="AX155" i="87"/>
  <c r="AR155" i="87"/>
  <c r="BG177" i="87"/>
  <c r="BR177" i="87" s="1"/>
  <c r="AR177" i="87"/>
  <c r="BG185" i="87"/>
  <c r="BR185" i="87" s="1"/>
  <c r="AR185" i="87"/>
  <c r="BG206" i="87"/>
  <c r="AR206" i="87"/>
  <c r="BG194" i="87"/>
  <c r="BR194" i="87" s="1"/>
  <c r="AR194" i="87"/>
  <c r="BG732" i="87"/>
  <c r="BR732" i="87" s="1"/>
  <c r="AR732" i="87"/>
  <c r="BG678" i="87"/>
  <c r="BK678" i="87" s="1"/>
  <c r="AR678" i="87"/>
  <c r="BG300" i="87"/>
  <c r="BR300" i="87" s="1"/>
  <c r="AR300" i="87"/>
  <c r="BG355" i="87"/>
  <c r="AR355" i="87"/>
  <c r="BG386" i="87"/>
  <c r="BR386" i="87" s="1"/>
  <c r="AR386" i="87"/>
  <c r="AR405" i="87"/>
  <c r="BG405" i="87"/>
  <c r="BR405" i="87" s="1"/>
  <c r="BG438" i="87"/>
  <c r="BR438" i="87" s="1"/>
  <c r="AR438" i="87"/>
  <c r="BG453" i="87"/>
  <c r="BR453" i="87" s="1"/>
  <c r="AR453" i="87"/>
  <c r="BG463" i="87"/>
  <c r="BR463" i="87" s="1"/>
  <c r="AR463" i="87"/>
  <c r="BG511" i="87"/>
  <c r="BR511" i="87" s="1"/>
  <c r="AR511" i="87"/>
  <c r="BR548" i="87"/>
  <c r="BK548" i="87"/>
  <c r="BG567" i="87"/>
  <c r="BR567" i="87" s="1"/>
  <c r="AR567" i="87"/>
  <c r="BG571" i="87"/>
  <c r="BR571" i="87" s="1"/>
  <c r="AR571" i="87"/>
  <c r="BC37" i="87"/>
  <c r="BN37" i="87" s="1"/>
  <c r="AD37" i="87"/>
  <c r="BC48" i="87"/>
  <c r="BK48" i="87" s="1"/>
  <c r="AD48" i="87"/>
  <c r="BC91" i="87"/>
  <c r="BN91" i="87" s="1"/>
  <c r="AD91" i="87"/>
  <c r="AX95" i="87"/>
  <c r="BG95" i="87"/>
  <c r="BJ95" i="87" s="1"/>
  <c r="AR95" i="87"/>
  <c r="BE476" i="87"/>
  <c r="BP476" i="87" s="1"/>
  <c r="AI476" i="87"/>
  <c r="BG22" i="87"/>
  <c r="BK22" i="87" s="1"/>
  <c r="AR22" i="87"/>
  <c r="BC23" i="87"/>
  <c r="BK23" i="87" s="1"/>
  <c r="AD23" i="87"/>
  <c r="AR24" i="87"/>
  <c r="BG24" i="87"/>
  <c r="BK24" i="87" s="1"/>
  <c r="AW291" i="87"/>
  <c r="Y291" i="87"/>
  <c r="BC368" i="87"/>
  <c r="BN368" i="87" s="1"/>
  <c r="AD368" i="87"/>
  <c r="BE152" i="87"/>
  <c r="BP152" i="87" s="1"/>
  <c r="AI152" i="87"/>
  <c r="BC565" i="87"/>
  <c r="BN565" i="87" s="1"/>
  <c r="AD565" i="87"/>
  <c r="BF54" i="87"/>
  <c r="BQ54" i="87" s="1"/>
  <c r="AN54" i="87"/>
  <c r="BG157" i="87"/>
  <c r="AR157" i="87"/>
  <c r="BF157" i="87"/>
  <c r="AN157" i="87"/>
  <c r="BF380" i="87"/>
  <c r="BQ380" i="87" s="1"/>
  <c r="AN380" i="87"/>
  <c r="Y521" i="87"/>
  <c r="BA521" i="87"/>
  <c r="BL521" i="87" s="1"/>
  <c r="BG297" i="87"/>
  <c r="BR297" i="87" s="1"/>
  <c r="AR297" i="87"/>
  <c r="BV298" i="87"/>
  <c r="CG298" i="87" s="1"/>
  <c r="BA298" i="87"/>
  <c r="AU298" i="87" s="1"/>
  <c r="BI298" i="87" s="1"/>
  <c r="BT298" i="87" s="1"/>
  <c r="CH298" i="87"/>
  <c r="Y298" i="87"/>
  <c r="BF540" i="87"/>
  <c r="BQ540" i="87" s="1"/>
  <c r="AN540" i="87"/>
  <c r="BE542" i="87"/>
  <c r="BP542" i="87" s="1"/>
  <c r="AI542" i="87"/>
  <c r="BG226" i="87"/>
  <c r="BR226" i="87" s="1"/>
  <c r="AR226" i="87"/>
  <c r="AI220" i="87"/>
  <c r="BE220" i="87"/>
  <c r="BP220" i="87" s="1"/>
  <c r="AW210" i="87"/>
  <c r="CH210" i="87"/>
  <c r="Y210" i="87"/>
  <c r="BC211" i="87"/>
  <c r="BK211" i="87" s="1"/>
  <c r="AD211" i="87"/>
  <c r="BE232" i="87"/>
  <c r="BP232" i="87" s="1"/>
  <c r="AI232" i="87"/>
  <c r="BF212" i="87"/>
  <c r="BQ212" i="87" s="1"/>
  <c r="AN212" i="87"/>
  <c r="BV224" i="87"/>
  <c r="CC224" i="87" s="1"/>
  <c r="CO224" i="87" s="1"/>
  <c r="CH224" i="87"/>
  <c r="Y224" i="87"/>
  <c r="BC234" i="87"/>
  <c r="BN234" i="87" s="1"/>
  <c r="AD234" i="87"/>
  <c r="BC221" i="87"/>
  <c r="BN221" i="87" s="1"/>
  <c r="AD221" i="87"/>
  <c r="BV225" i="87"/>
  <c r="CA225" i="87" s="1"/>
  <c r="Y225" i="87"/>
  <c r="CH225" i="87"/>
  <c r="BA225" i="87"/>
  <c r="BL225" i="87" s="1"/>
  <c r="BC216" i="87"/>
  <c r="BN216" i="87" s="1"/>
  <c r="AD216" i="87"/>
  <c r="BF217" i="87"/>
  <c r="BQ217" i="87" s="1"/>
  <c r="AN217" i="87"/>
  <c r="BV213" i="87"/>
  <c r="BY213" i="87" s="1"/>
  <c r="CL213" i="87" s="1"/>
  <c r="AW213" i="87"/>
  <c r="BA213" i="87"/>
  <c r="AU213" i="87" s="1"/>
  <c r="BI213" i="87" s="1"/>
  <c r="BT213" i="87" s="1"/>
  <c r="CH213" i="87"/>
  <c r="BC215" i="87"/>
  <c r="BN215" i="87" s="1"/>
  <c r="AD215" i="87"/>
  <c r="BG223" i="87"/>
  <c r="BR223" i="87" s="1"/>
  <c r="AR223" i="87"/>
  <c r="BV229" i="87"/>
  <c r="BY229" i="87" s="1"/>
  <c r="CL229" i="87" s="1"/>
  <c r="CH229" i="87"/>
  <c r="Y229" i="87"/>
  <c r="BA229" i="87"/>
  <c r="BL229" i="87" s="1"/>
  <c r="AW229" i="87"/>
  <c r="BG214" i="87"/>
  <c r="BK214" i="87" s="1"/>
  <c r="AR214" i="87"/>
  <c r="BV239" i="87"/>
  <c r="CD239" i="87" s="1"/>
  <c r="CP239" i="87" s="1"/>
  <c r="CH239" i="87"/>
  <c r="Y239" i="87"/>
  <c r="AW231" i="87"/>
  <c r="BV231" i="87"/>
  <c r="CH231" i="87"/>
  <c r="Y231" i="87"/>
  <c r="BE86" i="87"/>
  <c r="BP86" i="87" s="1"/>
  <c r="AI86" i="87"/>
  <c r="BE401" i="87"/>
  <c r="BP401" i="87" s="1"/>
  <c r="AI401" i="87"/>
  <c r="BV37" i="87"/>
  <c r="CA37" i="87" s="1"/>
  <c r="CN37" i="87" s="1"/>
  <c r="Y37" i="87"/>
  <c r="BY168" i="87"/>
  <c r="CL168" i="87" s="1"/>
  <c r="BW575" i="87"/>
  <c r="CG168" i="87"/>
  <c r="BL584" i="87"/>
  <c r="BX168" i="87"/>
  <c r="CK168" i="87" s="1"/>
  <c r="CF168" i="87"/>
  <c r="BY575" i="87"/>
  <c r="CL575" i="87" s="1"/>
  <c r="CD168" i="87"/>
  <c r="CP168" i="87" s="1"/>
  <c r="CE168" i="87"/>
  <c r="CQ168" i="87" s="1"/>
  <c r="BZ575" i="87"/>
  <c r="CM575" i="87" s="1"/>
  <c r="BZ168" i="87"/>
  <c r="CM168" i="87" s="1"/>
  <c r="BW168" i="87"/>
  <c r="DE168" i="87" s="1"/>
  <c r="BY221" i="87"/>
  <c r="CL221" i="87" s="1"/>
  <c r="AN226" i="87"/>
  <c r="AI28" i="87"/>
  <c r="AN567" i="87"/>
  <c r="BF542" i="87"/>
  <c r="BQ542" i="87" s="1"/>
  <c r="AN116" i="87"/>
  <c r="AN556" i="87"/>
  <c r="BE158" i="87"/>
  <c r="BP158" i="87" s="1"/>
  <c r="AD47" i="87"/>
  <c r="AR489" i="87"/>
  <c r="CA46" i="87"/>
  <c r="CB46" i="87" s="1"/>
  <c r="BZ46" i="87"/>
  <c r="CM46" i="87" s="1"/>
  <c r="CE461" i="87"/>
  <c r="CQ461" i="87" s="1"/>
  <c r="AI420" i="87"/>
  <c r="BA46" i="87"/>
  <c r="BL46" i="87" s="1"/>
  <c r="BV685" i="87"/>
  <c r="CD685" i="87" s="1"/>
  <c r="CP685" i="87" s="1"/>
  <c r="CH46" i="87"/>
  <c r="Y685" i="87"/>
  <c r="Y318" i="87"/>
  <c r="AR446" i="87"/>
  <c r="AW685" i="87"/>
  <c r="CH685" i="87"/>
  <c r="AW46" i="87"/>
  <c r="AN419" i="87"/>
  <c r="Y281" i="87"/>
  <c r="Y46" i="87"/>
  <c r="AI371" i="87"/>
  <c r="AI404" i="87"/>
  <c r="BA318" i="87"/>
  <c r="BL318" i="87" s="1"/>
  <c r="AI100" i="87"/>
  <c r="AN461" i="87"/>
  <c r="AD28" i="87"/>
  <c r="BF333" i="87"/>
  <c r="BQ333" i="87" s="1"/>
  <c r="AN333" i="87"/>
  <c r="BE186" i="87"/>
  <c r="BP186" i="87" s="1"/>
  <c r="AI186" i="87"/>
  <c r="BF583" i="87"/>
  <c r="BQ583" i="87" s="1"/>
  <c r="AN583" i="87"/>
  <c r="BF518" i="87"/>
  <c r="BQ518" i="87" s="1"/>
  <c r="AN518" i="87"/>
  <c r="BG452" i="87"/>
  <c r="BR452" i="87" s="1"/>
  <c r="AR452" i="87"/>
  <c r="BC72" i="87"/>
  <c r="BN72" i="87" s="1"/>
  <c r="AD72" i="87"/>
  <c r="AW565" i="87"/>
  <c r="Y565" i="87"/>
  <c r="BE309" i="87"/>
  <c r="BP309" i="87" s="1"/>
  <c r="AI309" i="87"/>
  <c r="AI286" i="87"/>
  <c r="AN336" i="87"/>
  <c r="AI154" i="87"/>
  <c r="BE484" i="87"/>
  <c r="BP484" i="87" s="1"/>
  <c r="AI484" i="87"/>
  <c r="BV582" i="87"/>
  <c r="BZ582" i="87" s="1"/>
  <c r="CM582" i="87" s="1"/>
  <c r="Y582" i="87"/>
  <c r="AW582" i="87"/>
  <c r="BV681" i="87"/>
  <c r="Y681" i="87"/>
  <c r="BV377" i="87"/>
  <c r="BY377" i="87" s="1"/>
  <c r="CL377" i="87" s="1"/>
  <c r="CH377" i="87"/>
  <c r="CH485" i="87"/>
  <c r="Y485" i="87"/>
  <c r="BV373" i="87"/>
  <c r="CD373" i="87" s="1"/>
  <c r="CP373" i="87" s="1"/>
  <c r="AW373" i="87"/>
  <c r="Y373" i="87"/>
  <c r="BE44" i="87"/>
  <c r="BP44" i="87" s="1"/>
  <c r="AI44" i="87"/>
  <c r="BE188" i="87"/>
  <c r="BP188" i="87" s="1"/>
  <c r="AP188" i="87"/>
  <c r="AR188" i="87" s="1"/>
  <c r="BE275" i="87"/>
  <c r="BP275" i="87" s="1"/>
  <c r="AI275" i="87"/>
  <c r="BE681" i="87"/>
  <c r="BP681" i="87" s="1"/>
  <c r="AI681" i="87"/>
  <c r="BE400" i="87"/>
  <c r="BP400" i="87" s="1"/>
  <c r="AI400" i="87"/>
  <c r="BF476" i="87"/>
  <c r="BQ476" i="87" s="1"/>
  <c r="AN476" i="87"/>
  <c r="BF409" i="87"/>
  <c r="BQ409" i="87" s="1"/>
  <c r="AN409" i="87"/>
  <c r="BF331" i="87"/>
  <c r="BQ331" i="87" s="1"/>
  <c r="AN331" i="87"/>
  <c r="BF199" i="87"/>
  <c r="BQ199" i="87" s="1"/>
  <c r="AN199" i="87"/>
  <c r="BF169" i="87"/>
  <c r="BQ169" i="87" s="1"/>
  <c r="AN169" i="87"/>
  <c r="BG65" i="87"/>
  <c r="AR65" i="87"/>
  <c r="BG193" i="87"/>
  <c r="BR193" i="87" s="1"/>
  <c r="AR193" i="87"/>
  <c r="BG381" i="87"/>
  <c r="BR381" i="87" s="1"/>
  <c r="AR381" i="87"/>
  <c r="BG462" i="87"/>
  <c r="BR462" i="87" s="1"/>
  <c r="AR462" i="87"/>
  <c r="BG566" i="87"/>
  <c r="BR566" i="87" s="1"/>
  <c r="AR566" i="87"/>
  <c r="BC569" i="87"/>
  <c r="BN569" i="87" s="1"/>
  <c r="AD569" i="87"/>
  <c r="BC540" i="87"/>
  <c r="BK540" i="87" s="1"/>
  <c r="AD540" i="87"/>
  <c r="BA221" i="87"/>
  <c r="Y221" i="87"/>
  <c r="CH221" i="87"/>
  <c r="AW221" i="87"/>
  <c r="CG221" i="87" s="1"/>
  <c r="BG230" i="87"/>
  <c r="BR230" i="87" s="1"/>
  <c r="AR230" i="87"/>
  <c r="BV214" i="87"/>
  <c r="CC214" i="87" s="1"/>
  <c r="CO214" i="87" s="1"/>
  <c r="AW214" i="87"/>
  <c r="Y214" i="87"/>
  <c r="CH214" i="87"/>
  <c r="BA214" i="87"/>
  <c r="AU214" i="87" s="1"/>
  <c r="BI214" i="87" s="1"/>
  <c r="BT214" i="87" s="1"/>
  <c r="CH238" i="87"/>
  <c r="Y238" i="87"/>
  <c r="BG41" i="87"/>
  <c r="BR41" i="87" s="1"/>
  <c r="AR41" i="87"/>
  <c r="AN326" i="87"/>
  <c r="BF326" i="87"/>
  <c r="BQ326" i="87" s="1"/>
  <c r="AR219" i="87"/>
  <c r="BF22" i="87"/>
  <c r="AR585" i="87"/>
  <c r="Y451" i="87"/>
  <c r="M417" i="87"/>
  <c r="U418" i="87"/>
  <c r="BV553" i="87"/>
  <c r="CC553" i="87" s="1"/>
  <c r="CO553" i="87" s="1"/>
  <c r="Y553" i="87"/>
  <c r="BA399" i="87"/>
  <c r="Y399" i="87"/>
  <c r="AW505" i="87"/>
  <c r="Y505" i="87"/>
  <c r="AW580" i="87"/>
  <c r="Y580" i="87"/>
  <c r="AK91" i="87"/>
  <c r="BF91" i="87" s="1"/>
  <c r="BQ91" i="87" s="1"/>
  <c r="AI91" i="87"/>
  <c r="BE381" i="87"/>
  <c r="BP381" i="87" s="1"/>
  <c r="AI381" i="87"/>
  <c r="BE589" i="87"/>
  <c r="BP589" i="87" s="1"/>
  <c r="AI589" i="87"/>
  <c r="BF550" i="87"/>
  <c r="BQ550" i="87" s="1"/>
  <c r="AN550" i="87"/>
  <c r="BF448" i="87"/>
  <c r="BQ448" i="87" s="1"/>
  <c r="AN448" i="87"/>
  <c r="BF400" i="87"/>
  <c r="BQ400" i="87" s="1"/>
  <c r="AN400" i="87"/>
  <c r="BF179" i="87"/>
  <c r="BQ179" i="87" s="1"/>
  <c r="AN179" i="87"/>
  <c r="BF61" i="87"/>
  <c r="BQ61" i="87" s="1"/>
  <c r="AN61" i="87"/>
  <c r="BG196" i="87"/>
  <c r="BR196" i="87" s="1"/>
  <c r="AR196" i="87"/>
  <c r="BG311" i="87"/>
  <c r="BR311" i="87" s="1"/>
  <c r="AR311" i="87"/>
  <c r="AX311" i="87"/>
  <c r="BG570" i="87"/>
  <c r="BR570" i="87" s="1"/>
  <c r="AR570" i="87"/>
  <c r="AN24" i="87"/>
  <c r="BA368" i="87"/>
  <c r="BL368" i="87" s="1"/>
  <c r="Y368" i="87"/>
  <c r="BF309" i="87"/>
  <c r="BQ309" i="87" s="1"/>
  <c r="AN309" i="87"/>
  <c r="AW211" i="87"/>
  <c r="BA211" i="87"/>
  <c r="BL211" i="87" s="1"/>
  <c r="BV211" i="87"/>
  <c r="CA211" i="87" s="1"/>
  <c r="CH211" i="87"/>
  <c r="Y211" i="87"/>
  <c r="BE212" i="87"/>
  <c r="BP212" i="87" s="1"/>
  <c r="AI212" i="87"/>
  <c r="BC236" i="87"/>
  <c r="BN236" i="87" s="1"/>
  <c r="AD236" i="87"/>
  <c r="BE217" i="87"/>
  <c r="BP217" i="87" s="1"/>
  <c r="AI217" i="87"/>
  <c r="BF223" i="87"/>
  <c r="BQ223" i="87" s="1"/>
  <c r="AN223" i="87"/>
  <c r="BF222" i="87"/>
  <c r="BQ222" i="87" s="1"/>
  <c r="AN222" i="87"/>
  <c r="AN71" i="87"/>
  <c r="BF71" i="87"/>
  <c r="BQ71" i="87" s="1"/>
  <c r="AR287" i="87"/>
  <c r="AN273" i="87"/>
  <c r="AI549" i="87"/>
  <c r="BC208" i="87"/>
  <c r="BN208" i="87" s="1"/>
  <c r="AI331" i="87"/>
  <c r="BE342" i="87"/>
  <c r="BP342" i="87" s="1"/>
  <c r="AK342" i="87"/>
  <c r="AI342" i="87"/>
  <c r="BA63" i="87"/>
  <c r="CH63" i="87"/>
  <c r="AW63" i="87"/>
  <c r="BV63" i="87"/>
  <c r="BW63" i="87" s="1"/>
  <c r="CJ63" i="87" s="1"/>
  <c r="Y63" i="87"/>
  <c r="BE499" i="87"/>
  <c r="BP499" i="87" s="1"/>
  <c r="AI499" i="87"/>
  <c r="BV186" i="87"/>
  <c r="CD186" i="87" s="1"/>
  <c r="CP186" i="87" s="1"/>
  <c r="Y186" i="87"/>
  <c r="AW186" i="87"/>
  <c r="BV556" i="87"/>
  <c r="BY556" i="87" s="1"/>
  <c r="CL556" i="87" s="1"/>
  <c r="BA556" i="87"/>
  <c r="Y556" i="87"/>
  <c r="BE19" i="87"/>
  <c r="BP19" i="87" s="1"/>
  <c r="AI19" i="87"/>
  <c r="BE36" i="87"/>
  <c r="BP36" i="87" s="1"/>
  <c r="AI36" i="87"/>
  <c r="BE141" i="87"/>
  <c r="BP141" i="87" s="1"/>
  <c r="AI141" i="87"/>
  <c r="BE204" i="87"/>
  <c r="BP204" i="87" s="1"/>
  <c r="AI204" i="87"/>
  <c r="BE354" i="87"/>
  <c r="BP354" i="87" s="1"/>
  <c r="AI354" i="87"/>
  <c r="BE453" i="87"/>
  <c r="BP453" i="87" s="1"/>
  <c r="AI453" i="87"/>
  <c r="BE463" i="87"/>
  <c r="BP463" i="87" s="1"/>
  <c r="AI463" i="87"/>
  <c r="BE492" i="87"/>
  <c r="BP492" i="87" s="1"/>
  <c r="AI492" i="87"/>
  <c r="BE572" i="87"/>
  <c r="BP572" i="87" s="1"/>
  <c r="AI572" i="87"/>
  <c r="BF588" i="87"/>
  <c r="BQ588" i="87" s="1"/>
  <c r="AN588" i="87"/>
  <c r="AN506" i="87"/>
  <c r="BF506" i="87"/>
  <c r="BQ506" i="87" s="1"/>
  <c r="BF284" i="87"/>
  <c r="BQ284" i="87" s="1"/>
  <c r="AN284" i="87"/>
  <c r="BF206" i="87"/>
  <c r="BQ206" i="87" s="1"/>
  <c r="AN206" i="87"/>
  <c r="BG205" i="87"/>
  <c r="AR205" i="87"/>
  <c r="BG400" i="87"/>
  <c r="BR400" i="87" s="1"/>
  <c r="AR400" i="87"/>
  <c r="BG506" i="87"/>
  <c r="BR506" i="87" s="1"/>
  <c r="AR506" i="87"/>
  <c r="BG574" i="87"/>
  <c r="BK574" i="87" s="1"/>
  <c r="AR574" i="87"/>
  <c r="BF95" i="87"/>
  <c r="BQ95" i="87" s="1"/>
  <c r="AN95" i="87"/>
  <c r="BV23" i="87"/>
  <c r="BY23" i="87" s="1"/>
  <c r="CL23" i="87" s="1"/>
  <c r="Y23" i="87"/>
  <c r="CH23" i="87"/>
  <c r="BE54" i="87"/>
  <c r="BP54" i="87" s="1"/>
  <c r="AI54" i="87"/>
  <c r="BA234" i="87"/>
  <c r="BL234" i="87" s="1"/>
  <c r="BV234" i="87"/>
  <c r="CE234" i="87" s="1"/>
  <c r="CQ234" i="87" s="1"/>
  <c r="CH234" i="87"/>
  <c r="AW234" i="87"/>
  <c r="Y234" i="87"/>
  <c r="AW216" i="87"/>
  <c r="CG216" i="87" s="1"/>
  <c r="BA216" i="87"/>
  <c r="Y216" i="87"/>
  <c r="CH216" i="87"/>
  <c r="BG228" i="87"/>
  <c r="BR228" i="87" s="1"/>
  <c r="AR228" i="87"/>
  <c r="BA458" i="87"/>
  <c r="BC461" i="87"/>
  <c r="BK461" i="87" s="1"/>
  <c r="AD461" i="87"/>
  <c r="BE318" i="87"/>
  <c r="BP318" i="87" s="1"/>
  <c r="AI318" i="87"/>
  <c r="BE63" i="87"/>
  <c r="BP63" i="87" s="1"/>
  <c r="AI63" i="87"/>
  <c r="AW333" i="87"/>
  <c r="Y333" i="87"/>
  <c r="AW396" i="87"/>
  <c r="Y396" i="87"/>
  <c r="BF404" i="87"/>
  <c r="BQ404" i="87" s="1"/>
  <c r="AN404" i="87"/>
  <c r="BE165" i="87"/>
  <c r="BP165" i="87" s="1"/>
  <c r="AI165" i="87"/>
  <c r="CH19" i="87"/>
  <c r="Y19" i="87"/>
  <c r="BV204" i="87"/>
  <c r="CC204" i="87" s="1"/>
  <c r="CO204" i="87" s="1"/>
  <c r="Y204" i="87"/>
  <c r="CH535" i="87"/>
  <c r="Y535" i="87"/>
  <c r="BA535" i="87"/>
  <c r="AU535" i="87" s="1"/>
  <c r="BI535" i="87" s="1"/>
  <c r="BT535" i="87" s="1"/>
  <c r="BL698" i="87"/>
  <c r="BJ698" i="87"/>
  <c r="BE66" i="87"/>
  <c r="BP66" i="87" s="1"/>
  <c r="AI66" i="87"/>
  <c r="BE195" i="87"/>
  <c r="BP195" i="87" s="1"/>
  <c r="AI195" i="87"/>
  <c r="BE306" i="87"/>
  <c r="BP306" i="87" s="1"/>
  <c r="AI306" i="87"/>
  <c r="BE438" i="87"/>
  <c r="BP438" i="87" s="1"/>
  <c r="AI438" i="87"/>
  <c r="BE512" i="87"/>
  <c r="BP512" i="87" s="1"/>
  <c r="AI512" i="87"/>
  <c r="BE575" i="87"/>
  <c r="BP575" i="87" s="1"/>
  <c r="AI575" i="87"/>
  <c r="CA575" i="87"/>
  <c r="CB575" i="87" s="1"/>
  <c r="BF578" i="87"/>
  <c r="BQ578" i="87" s="1"/>
  <c r="AN578" i="87"/>
  <c r="BF366" i="87"/>
  <c r="BQ366" i="87" s="1"/>
  <c r="AN366" i="87"/>
  <c r="BF727" i="87"/>
  <c r="BQ727" i="87" s="1"/>
  <c r="AN727" i="87"/>
  <c r="BF194" i="87"/>
  <c r="BQ194" i="87" s="1"/>
  <c r="AN194" i="87"/>
  <c r="BG200" i="87"/>
  <c r="BR200" i="87" s="1"/>
  <c r="AR200" i="87"/>
  <c r="BG276" i="87"/>
  <c r="BR276" i="87" s="1"/>
  <c r="AR276" i="87"/>
  <c r="BG354" i="87"/>
  <c r="BR354" i="87" s="1"/>
  <c r="AR354" i="87"/>
  <c r="BG433" i="87"/>
  <c r="BK433" i="87" s="1"/>
  <c r="AR433" i="87"/>
  <c r="BG536" i="87"/>
  <c r="BR536" i="87" s="1"/>
  <c r="AR536" i="87"/>
  <c r="BC36" i="87"/>
  <c r="BN36" i="87" s="1"/>
  <c r="AD36" i="87"/>
  <c r="BC152" i="87"/>
  <c r="BK152" i="87" s="1"/>
  <c r="AD152" i="87"/>
  <c r="BA297" i="87"/>
  <c r="CH297" i="87"/>
  <c r="BG209" i="87"/>
  <c r="BR209" i="87" s="1"/>
  <c r="AR209" i="87"/>
  <c r="BC232" i="87"/>
  <c r="BN232" i="87" s="1"/>
  <c r="AD232" i="87"/>
  <c r="BF233" i="87"/>
  <c r="BQ233" i="87" s="1"/>
  <c r="AN233" i="87"/>
  <c r="BF235" i="87"/>
  <c r="BQ235" i="87" s="1"/>
  <c r="AN235" i="87"/>
  <c r="BE227" i="87"/>
  <c r="BP227" i="87" s="1"/>
  <c r="AI227" i="87"/>
  <c r="Y546" i="87"/>
  <c r="AW546" i="87"/>
  <c r="BV546" i="87"/>
  <c r="CF546" i="87" s="1"/>
  <c r="BA546" i="87"/>
  <c r="BJ546" i="87" s="1"/>
  <c r="BE214" i="87"/>
  <c r="BP214" i="87" s="1"/>
  <c r="AI214" i="87"/>
  <c r="BG218" i="87"/>
  <c r="BK218" i="87" s="1"/>
  <c r="AR218" i="87"/>
  <c r="BC116" i="87"/>
  <c r="BN116" i="87" s="1"/>
  <c r="AD116" i="87"/>
  <c r="BC186" i="87"/>
  <c r="BN186" i="87" s="1"/>
  <c r="AD186" i="87"/>
  <c r="AI288" i="87"/>
  <c r="AR298" i="87"/>
  <c r="Y297" i="87"/>
  <c r="BK197" i="87"/>
  <c r="BR197" i="87"/>
  <c r="BE380" i="87"/>
  <c r="BP380" i="87" s="1"/>
  <c r="AN454" i="87"/>
  <c r="AD347" i="87"/>
  <c r="AW42" i="87"/>
  <c r="CH215" i="87"/>
  <c r="BK68" i="87"/>
  <c r="BC546" i="87"/>
  <c r="BN546" i="87" s="1"/>
  <c r="CD575" i="87"/>
  <c r="CP575" i="87" s="1"/>
  <c r="BY572" i="87"/>
  <c r="CL572" i="87" s="1"/>
  <c r="AD538" i="87"/>
  <c r="BK42" i="87"/>
  <c r="CC572" i="87"/>
  <c r="CO572" i="87" s="1"/>
  <c r="AR380" i="87"/>
  <c r="AI388" i="87"/>
  <c r="AI409" i="87"/>
  <c r="AD155" i="87"/>
  <c r="BW221" i="87"/>
  <c r="CJ221" i="87" s="1"/>
  <c r="CF572" i="87"/>
  <c r="AR277" i="87"/>
  <c r="Y28" i="87"/>
  <c r="AD237" i="87"/>
  <c r="AW716" i="87"/>
  <c r="BW740" i="87"/>
  <c r="DA740" i="87" s="1"/>
  <c r="CD572" i="87"/>
  <c r="CP572" i="87" s="1"/>
  <c r="CA572" i="87"/>
  <c r="CN572" i="87" s="1"/>
  <c r="BW549" i="87"/>
  <c r="DC549" i="87" s="1"/>
  <c r="AD291" i="87"/>
  <c r="Y209" i="87"/>
  <c r="AN484" i="87"/>
  <c r="BA567" i="87"/>
  <c r="BL567" i="87" s="1"/>
  <c r="CN740" i="87"/>
  <c r="BG212" i="87"/>
  <c r="BR212" i="87" s="1"/>
  <c r="AN569" i="87"/>
  <c r="BL310" i="87"/>
  <c r="AU310" i="87"/>
  <c r="BI310" i="87" s="1"/>
  <c r="BT310" i="87" s="1"/>
  <c r="BG283" i="87"/>
  <c r="AR283" i="87"/>
  <c r="BX237" i="87"/>
  <c r="CK237" i="87" s="1"/>
  <c r="CF237" i="87"/>
  <c r="BZ237" i="87"/>
  <c r="CM237" i="87" s="1"/>
  <c r="AI326" i="87"/>
  <c r="BF37" i="87"/>
  <c r="BQ37" i="87" s="1"/>
  <c r="BY216" i="87"/>
  <c r="CL216" i="87" s="1"/>
  <c r="CF549" i="87"/>
  <c r="BV746" i="87"/>
  <c r="CM746" i="87" s="1"/>
  <c r="Y157" i="87"/>
  <c r="AR305" i="87"/>
  <c r="AR207" i="87"/>
  <c r="AI504" i="87"/>
  <c r="Y548" i="87"/>
  <c r="Y185" i="87"/>
  <c r="AD41" i="87"/>
  <c r="AR549" i="87"/>
  <c r="Y490" i="87"/>
  <c r="AI565" i="87"/>
  <c r="AR739" i="87"/>
  <c r="AN353" i="87"/>
  <c r="AI159" i="87"/>
  <c r="Y228" i="87"/>
  <c r="AR512" i="87"/>
  <c r="AD518" i="87"/>
  <c r="AD282" i="87"/>
  <c r="AI468" i="87"/>
  <c r="AD295" i="87"/>
  <c r="AN444" i="87"/>
  <c r="AW219" i="87"/>
  <c r="AB695" i="87"/>
  <c r="BC695" i="87" s="1"/>
  <c r="BN695" i="87" s="1"/>
  <c r="BG172" i="87"/>
  <c r="BR172" i="87" s="1"/>
  <c r="BK492" i="87"/>
  <c r="BZ216" i="87"/>
  <c r="CM216" i="87" s="1"/>
  <c r="BL173" i="87"/>
  <c r="BA746" i="87"/>
  <c r="AU746" i="87" s="1"/>
  <c r="BI746" i="87" s="1"/>
  <c r="BT746" i="87" s="1"/>
  <c r="AD240" i="87"/>
  <c r="Y219" i="87"/>
  <c r="AI540" i="87"/>
  <c r="AI185" i="87"/>
  <c r="Y732" i="87"/>
  <c r="BG217" i="87"/>
  <c r="BJ217" i="87" s="1"/>
  <c r="AI522" i="87"/>
  <c r="AR227" i="87"/>
  <c r="AI221" i="87"/>
  <c r="AR492" i="87"/>
  <c r="Y511" i="87"/>
  <c r="AD64" i="87"/>
  <c r="CH230" i="87"/>
  <c r="AN232" i="87"/>
  <c r="AD283" i="87"/>
  <c r="AR70" i="87"/>
  <c r="AR529" i="87"/>
  <c r="AI138" i="87"/>
  <c r="AD123" i="87"/>
  <c r="AW165" i="87"/>
  <c r="AW386" i="87"/>
  <c r="BG282" i="87"/>
  <c r="BK282" i="87" s="1"/>
  <c r="BF734" i="87"/>
  <c r="BQ734" i="87" s="1"/>
  <c r="BZ549" i="87"/>
  <c r="CM549" i="87" s="1"/>
  <c r="CH746" i="87"/>
  <c r="AI234" i="87"/>
  <c r="AD68" i="87"/>
  <c r="AR407" i="87"/>
  <c r="AR282" i="87"/>
  <c r="AR336" i="87"/>
  <c r="AI293" i="87"/>
  <c r="AN86" i="87"/>
  <c r="AD51" i="87"/>
  <c r="AR679" i="87"/>
  <c r="AN190" i="87"/>
  <c r="AI478" i="87"/>
  <c r="AI199" i="87"/>
  <c r="AD210" i="87"/>
  <c r="BC173" i="87"/>
  <c r="BN173" i="87" s="1"/>
  <c r="BA405" i="87"/>
  <c r="BL405" i="87" s="1"/>
  <c r="CN168" i="87"/>
  <c r="CE549" i="87"/>
  <c r="CQ549" i="87" s="1"/>
  <c r="BE23" i="87"/>
  <c r="AN208" i="87"/>
  <c r="AD224" i="87"/>
  <c r="AI68" i="87"/>
  <c r="AR20" i="87"/>
  <c r="Y571" i="87"/>
  <c r="AX54" i="87"/>
  <c r="AN548" i="87"/>
  <c r="AN68" i="87"/>
  <c r="AI310" i="87"/>
  <c r="AI48" i="87"/>
  <c r="Y355" i="87"/>
  <c r="AD213" i="87"/>
  <c r="AN512" i="87"/>
  <c r="AI551" i="87"/>
  <c r="Y730" i="87"/>
  <c r="AR63" i="87"/>
  <c r="Y385" i="87"/>
  <c r="AD487" i="87"/>
  <c r="AD179" i="87"/>
  <c r="CH165" i="87"/>
  <c r="CH700" i="87"/>
  <c r="BX549" i="87"/>
  <c r="CK549" i="87" s="1"/>
  <c r="BE238" i="87"/>
  <c r="BP238" i="87" s="1"/>
  <c r="AR356" i="87"/>
  <c r="AN201" i="87"/>
  <c r="AI732" i="87"/>
  <c r="Y206" i="87"/>
  <c r="Y237" i="87"/>
  <c r="AR236" i="87"/>
  <c r="AN438" i="87"/>
  <c r="BC225" i="87"/>
  <c r="BN225" i="87" s="1"/>
  <c r="AI74" i="87"/>
  <c r="AN28" i="87"/>
  <c r="AN163" i="87"/>
  <c r="AI422" i="87"/>
  <c r="AD189" i="87"/>
  <c r="AI376" i="87"/>
  <c r="AD203" i="87"/>
  <c r="BJ173" i="87"/>
  <c r="BN717" i="87"/>
  <c r="BK717" i="87"/>
  <c r="BA526" i="87"/>
  <c r="BL526" i="87" s="1"/>
  <c r="Y526" i="87"/>
  <c r="CH123" i="87"/>
  <c r="Y123" i="87"/>
  <c r="BF113" i="87"/>
  <c r="BQ113" i="87" s="1"/>
  <c r="AN113" i="87"/>
  <c r="BE113" i="87"/>
  <c r="BP113" i="87" s="1"/>
  <c r="AI113" i="87"/>
  <c r="BE279" i="87"/>
  <c r="BP279" i="87" s="1"/>
  <c r="AI279" i="87"/>
  <c r="BE129" i="87"/>
  <c r="BP129" i="87" s="1"/>
  <c r="AI129" i="87"/>
  <c r="BE517" i="87"/>
  <c r="BP517" i="87" s="1"/>
  <c r="AI517" i="87"/>
  <c r="AW100" i="87"/>
  <c r="Y100" i="87"/>
  <c r="AW422" i="87"/>
  <c r="BA422" i="87"/>
  <c r="BL422" i="87" s="1"/>
  <c r="CH422" i="87"/>
  <c r="Y422" i="87"/>
  <c r="BA163" i="87"/>
  <c r="BL163" i="87" s="1"/>
  <c r="BV163" i="87"/>
  <c r="CC163" i="87" s="1"/>
  <c r="CO163" i="87" s="1"/>
  <c r="Y163" i="87"/>
  <c r="CH392" i="87"/>
  <c r="Y392" i="87"/>
  <c r="BA363" i="87"/>
  <c r="BL363" i="87" s="1"/>
  <c r="Y363" i="87"/>
  <c r="BF76" i="87"/>
  <c r="BQ76" i="87" s="1"/>
  <c r="AN76" i="87"/>
  <c r="BC147" i="87"/>
  <c r="BN147" i="87" s="1"/>
  <c r="AD147" i="87"/>
  <c r="BC472" i="87"/>
  <c r="BN472" i="87" s="1"/>
  <c r="AD472" i="87"/>
  <c r="BF371" i="87"/>
  <c r="BQ371" i="87" s="1"/>
  <c r="AN371" i="87"/>
  <c r="BG56" i="87"/>
  <c r="BK56" i="87" s="1"/>
  <c r="AX56" i="87"/>
  <c r="AX143" i="87"/>
  <c r="BG143" i="87"/>
  <c r="BK143" i="87" s="1"/>
  <c r="BC140" i="87"/>
  <c r="BN140" i="87" s="1"/>
  <c r="AD140" i="87"/>
  <c r="BF50" i="87"/>
  <c r="BQ50" i="87" s="1"/>
  <c r="AN50" i="87"/>
  <c r="BG350" i="87"/>
  <c r="BK350" i="87" s="1"/>
  <c r="AR350" i="87"/>
  <c r="BG129" i="87"/>
  <c r="BR129" i="87" s="1"/>
  <c r="AL129" i="87"/>
  <c r="AX404" i="87"/>
  <c r="AR404" i="87"/>
  <c r="BF56" i="87"/>
  <c r="BQ56" i="87" s="1"/>
  <c r="AN56" i="87"/>
  <c r="AX373" i="87"/>
  <c r="AR373" i="87"/>
  <c r="BG526" i="87"/>
  <c r="BR526" i="87" s="1"/>
  <c r="AR526" i="87"/>
  <c r="BE76" i="87"/>
  <c r="BP76" i="87" s="1"/>
  <c r="AI76" i="87"/>
  <c r="BE529" i="87"/>
  <c r="BP529" i="87" s="1"/>
  <c r="AI529" i="87"/>
  <c r="BG723" i="87"/>
  <c r="BR723" i="87" s="1"/>
  <c r="AR723" i="87"/>
  <c r="BF347" i="87"/>
  <c r="BQ347" i="87" s="1"/>
  <c r="AN347" i="87"/>
  <c r="BC446" i="87"/>
  <c r="BN446" i="87" s="1"/>
  <c r="AD446" i="87"/>
  <c r="BE344" i="87"/>
  <c r="BP344" i="87" s="1"/>
  <c r="AI344" i="87"/>
  <c r="BA138" i="87"/>
  <c r="BL138" i="87" s="1"/>
  <c r="Y138" i="87"/>
  <c r="AW371" i="87"/>
  <c r="Y371" i="87"/>
  <c r="AW316" i="87"/>
  <c r="Y316" i="87"/>
  <c r="AX165" i="87"/>
  <c r="BG165" i="87"/>
  <c r="BR165" i="87" s="1"/>
  <c r="BC495" i="87"/>
  <c r="BN495" i="87" s="1"/>
  <c r="AD495" i="87"/>
  <c r="BV44" i="87"/>
  <c r="CF44" i="87" s="1"/>
  <c r="BA44" i="87"/>
  <c r="BL44" i="87" s="1"/>
  <c r="Y44" i="87"/>
  <c r="AW44" i="87"/>
  <c r="CH60" i="87"/>
  <c r="AW60" i="87"/>
  <c r="Y60" i="87"/>
  <c r="BA69" i="87"/>
  <c r="BJ69" i="87" s="1"/>
  <c r="Y69" i="87"/>
  <c r="AW69" i="87"/>
  <c r="CH69" i="87"/>
  <c r="BA90" i="87"/>
  <c r="BJ90" i="87" s="1"/>
  <c r="Y90" i="87"/>
  <c r="BV165" i="87"/>
  <c r="CC165" i="87" s="1"/>
  <c r="CO165" i="87" s="1"/>
  <c r="BA165" i="87"/>
  <c r="AU165" i="87" s="1"/>
  <c r="BI165" i="87" s="1"/>
  <c r="BT165" i="87" s="1"/>
  <c r="BA172" i="87"/>
  <c r="BL172" i="87" s="1"/>
  <c r="Y172" i="87"/>
  <c r="AW172" i="87"/>
  <c r="CH739" i="87"/>
  <c r="Y739" i="87"/>
  <c r="BA739" i="87"/>
  <c r="CH199" i="87"/>
  <c r="Y199" i="87"/>
  <c r="BV194" i="87"/>
  <c r="BY194" i="87" s="1"/>
  <c r="CL194" i="87" s="1"/>
  <c r="AW194" i="87"/>
  <c r="BA194" i="87"/>
  <c r="BL194" i="87" s="1"/>
  <c r="CH194" i="87"/>
  <c r="BV732" i="87"/>
  <c r="CM732" i="87" s="1"/>
  <c r="BA732" i="87"/>
  <c r="AW732" i="87"/>
  <c r="BV678" i="87"/>
  <c r="CD678" i="87" s="1"/>
  <c r="CP678" i="87" s="1"/>
  <c r="Y678" i="87"/>
  <c r="BV293" i="87"/>
  <c r="BY293" i="87" s="1"/>
  <c r="CL293" i="87" s="1"/>
  <c r="Y293" i="87"/>
  <c r="AW293" i="87"/>
  <c r="BV310" i="87"/>
  <c r="CD310" i="87" s="1"/>
  <c r="CP310" i="87" s="1"/>
  <c r="Y310" i="87"/>
  <c r="AW310" i="87"/>
  <c r="CH336" i="87"/>
  <c r="AW336" i="87"/>
  <c r="BV336" i="87"/>
  <c r="BY336" i="87" s="1"/>
  <c r="CL336" i="87" s="1"/>
  <c r="BA336" i="87"/>
  <c r="BJ336" i="87" s="1"/>
  <c r="Y336" i="87"/>
  <c r="BV355" i="87"/>
  <c r="AW355" i="87"/>
  <c r="BA386" i="87"/>
  <c r="CH386" i="87"/>
  <c r="BV386" i="87"/>
  <c r="BV405" i="87"/>
  <c r="CG405" i="87" s="1"/>
  <c r="CH405" i="87"/>
  <c r="Y405" i="87"/>
  <c r="BV438" i="87"/>
  <c r="BW438" i="87" s="1"/>
  <c r="Y438" i="87"/>
  <c r="AW438" i="87"/>
  <c r="BA438" i="87"/>
  <c r="CH438" i="87"/>
  <c r="CH453" i="87"/>
  <c r="BA453" i="87"/>
  <c r="Y453" i="87"/>
  <c r="AW453" i="87"/>
  <c r="BV453" i="87"/>
  <c r="CC453" i="87" s="1"/>
  <c r="CO453" i="87" s="1"/>
  <c r="BV463" i="87"/>
  <c r="CF463" i="87" s="1"/>
  <c r="Y463" i="87"/>
  <c r="BV490" i="87"/>
  <c r="CC490" i="87" s="1"/>
  <c r="CO490" i="87" s="1"/>
  <c r="BA490" i="87"/>
  <c r="BL490" i="87" s="1"/>
  <c r="BA511" i="87"/>
  <c r="AW511" i="87"/>
  <c r="BV548" i="87"/>
  <c r="CD548" i="87" s="1"/>
  <c r="CP548" i="87" s="1"/>
  <c r="BA548" i="87"/>
  <c r="AW548" i="87"/>
  <c r="CH567" i="87"/>
  <c r="AW567" i="87"/>
  <c r="AB693" i="87"/>
  <c r="BC693" i="87" s="1"/>
  <c r="BN693" i="87" s="1"/>
  <c r="AW693" i="87"/>
  <c r="BA693" i="87"/>
  <c r="BL693" i="87" s="1"/>
  <c r="CH693" i="87"/>
  <c r="BV695" i="87"/>
  <c r="CE695" i="87" s="1"/>
  <c r="BA695" i="87"/>
  <c r="BL695" i="87" s="1"/>
  <c r="CH695" i="87"/>
  <c r="AB700" i="87"/>
  <c r="BC700" i="87" s="1"/>
  <c r="BN700" i="87" s="1"/>
  <c r="BA700" i="87"/>
  <c r="BL700" i="87" s="1"/>
  <c r="BV706" i="87"/>
  <c r="CF706" i="87" s="1"/>
  <c r="BA706" i="87"/>
  <c r="CH706" i="87"/>
  <c r="AW706" i="87"/>
  <c r="AB706" i="87"/>
  <c r="BC706" i="87" s="1"/>
  <c r="BV586" i="87"/>
  <c r="CA586" i="87" s="1"/>
  <c r="AW586" i="87"/>
  <c r="Y586" i="87"/>
  <c r="CH586" i="87"/>
  <c r="BA586" i="87"/>
  <c r="BV716" i="87"/>
  <c r="CF716" i="87" s="1"/>
  <c r="AB716" i="87"/>
  <c r="BC716" i="87" s="1"/>
  <c r="BK716" i="87" s="1"/>
  <c r="BA716" i="87"/>
  <c r="BF25" i="87"/>
  <c r="BQ25" i="87" s="1"/>
  <c r="AN25" i="87"/>
  <c r="BC437" i="87"/>
  <c r="BK437" i="87" s="1"/>
  <c r="AD437" i="87"/>
  <c r="BE39" i="87"/>
  <c r="BP39" i="87" s="1"/>
  <c r="AI39" i="87"/>
  <c r="BE90" i="87"/>
  <c r="BP90" i="87" s="1"/>
  <c r="AI90" i="87"/>
  <c r="AI172" i="87"/>
  <c r="BE172" i="87"/>
  <c r="BP172" i="87" s="1"/>
  <c r="BE739" i="87"/>
  <c r="BP739" i="87" s="1"/>
  <c r="AI739" i="87"/>
  <c r="BE206" i="87"/>
  <c r="BP206" i="87" s="1"/>
  <c r="AI206" i="87"/>
  <c r="BE194" i="87"/>
  <c r="BP194" i="87" s="1"/>
  <c r="AI194" i="87"/>
  <c r="BE678" i="87"/>
  <c r="BP678" i="87" s="1"/>
  <c r="AI678" i="87"/>
  <c r="BG293" i="87"/>
  <c r="BR293" i="87" s="1"/>
  <c r="AR293" i="87"/>
  <c r="BE336" i="87"/>
  <c r="BP336" i="87" s="1"/>
  <c r="AI336" i="87"/>
  <c r="BE356" i="87"/>
  <c r="BP356" i="87" s="1"/>
  <c r="AI356" i="87"/>
  <c r="BE449" i="87"/>
  <c r="BP449" i="87" s="1"/>
  <c r="AI449" i="87"/>
  <c r="BE455" i="87"/>
  <c r="BP455" i="87" s="1"/>
  <c r="AI455" i="87"/>
  <c r="BE579" i="87"/>
  <c r="BP579" i="87" s="1"/>
  <c r="AP579" i="87"/>
  <c r="AR579" i="87" s="1"/>
  <c r="BE585" i="87"/>
  <c r="BP585" i="87" s="1"/>
  <c r="AI585" i="87"/>
  <c r="BF571" i="87"/>
  <c r="BQ571" i="87" s="1"/>
  <c r="AN571" i="87"/>
  <c r="BF490" i="87"/>
  <c r="BQ490" i="87" s="1"/>
  <c r="AN490" i="87"/>
  <c r="BF463" i="87"/>
  <c r="BQ463" i="87" s="1"/>
  <c r="AN463" i="87"/>
  <c r="BF450" i="87"/>
  <c r="BQ450" i="87" s="1"/>
  <c r="AN450" i="87"/>
  <c r="BF405" i="87"/>
  <c r="BQ405" i="87" s="1"/>
  <c r="AN405" i="87"/>
  <c r="BF386" i="87"/>
  <c r="BQ386" i="87" s="1"/>
  <c r="AN386" i="87"/>
  <c r="BF319" i="87"/>
  <c r="BQ319" i="87" s="1"/>
  <c r="AN319" i="87"/>
  <c r="BF299" i="87"/>
  <c r="BQ299" i="87" s="1"/>
  <c r="AN299" i="87"/>
  <c r="BF286" i="87"/>
  <c r="BQ286" i="87" s="1"/>
  <c r="AN286" i="87"/>
  <c r="BF732" i="87"/>
  <c r="BQ732" i="87" s="1"/>
  <c r="AN732" i="87"/>
  <c r="BF191" i="87"/>
  <c r="BQ191" i="87" s="1"/>
  <c r="AN191" i="87"/>
  <c r="BF193" i="87"/>
  <c r="BQ193" i="87" s="1"/>
  <c r="AN193" i="87"/>
  <c r="BF740" i="87"/>
  <c r="BQ740" i="87" s="1"/>
  <c r="AN740" i="87"/>
  <c r="AN676" i="87"/>
  <c r="BF676" i="87"/>
  <c r="BQ676" i="87" s="1"/>
  <c r="BG28" i="87"/>
  <c r="BR28" i="87" s="1"/>
  <c r="AR28" i="87"/>
  <c r="BG67" i="87"/>
  <c r="BK67" i="87" s="1"/>
  <c r="AR67" i="87"/>
  <c r="BG159" i="87"/>
  <c r="BK159" i="87" s="1"/>
  <c r="AR159" i="87"/>
  <c r="AR184" i="87"/>
  <c r="CD184" i="87"/>
  <c r="CP184" i="87" s="1"/>
  <c r="BG184" i="87"/>
  <c r="BR184" i="87" s="1"/>
  <c r="BG202" i="87"/>
  <c r="AR202" i="87"/>
  <c r="BG272" i="87"/>
  <c r="BR272" i="87" s="1"/>
  <c r="AR272" i="87"/>
  <c r="BG321" i="87"/>
  <c r="BR321" i="87" s="1"/>
  <c r="AR321" i="87"/>
  <c r="BG388" i="87"/>
  <c r="BJ388" i="87" s="1"/>
  <c r="AR388" i="87"/>
  <c r="BG448" i="87"/>
  <c r="AR448" i="87"/>
  <c r="BG454" i="87"/>
  <c r="AR454" i="87"/>
  <c r="AX470" i="87"/>
  <c r="BG470" i="87"/>
  <c r="BK470" i="87" s="1"/>
  <c r="BG572" i="87"/>
  <c r="BR572" i="87" s="1"/>
  <c r="AR572" i="87"/>
  <c r="BG575" i="87"/>
  <c r="AR575" i="87"/>
  <c r="BG586" i="87"/>
  <c r="AR586" i="87"/>
  <c r="BC132" i="87"/>
  <c r="BN132" i="87" s="1"/>
  <c r="AD132" i="87"/>
  <c r="BF152" i="87"/>
  <c r="BQ152" i="87" s="1"/>
  <c r="AN152" i="87"/>
  <c r="CH157" i="87"/>
  <c r="BV157" i="87"/>
  <c r="BZ157" i="87" s="1"/>
  <c r="CM157" i="87" s="1"/>
  <c r="BA157" i="87"/>
  <c r="BF298" i="87"/>
  <c r="BQ298" i="87" s="1"/>
  <c r="AN298" i="87"/>
  <c r="AD298" i="87"/>
  <c r="BC220" i="87"/>
  <c r="BN220" i="87" s="1"/>
  <c r="AD220" i="87"/>
  <c r="BE211" i="87"/>
  <c r="BP211" i="87" s="1"/>
  <c r="AI211" i="87"/>
  <c r="BE216" i="87"/>
  <c r="BP216" i="87" s="1"/>
  <c r="AI216" i="87"/>
  <c r="BE215" i="87"/>
  <c r="BP215" i="87" s="1"/>
  <c r="AI215" i="87"/>
  <c r="AD229" i="87"/>
  <c r="AW218" i="87"/>
  <c r="CH218" i="87"/>
  <c r="BA218" i="87"/>
  <c r="AU218" i="87" s="1"/>
  <c r="BI218" i="87" s="1"/>
  <c r="BT218" i="87" s="1"/>
  <c r="BG21" i="87"/>
  <c r="BK21" i="87" s="1"/>
  <c r="AX21" i="87"/>
  <c r="BG43" i="87"/>
  <c r="BR43" i="87" s="1"/>
  <c r="AX43" i="87"/>
  <c r="AR43" i="87"/>
  <c r="BF59" i="87"/>
  <c r="BQ59" i="87" s="1"/>
  <c r="AN59" i="87"/>
  <c r="BG58" i="87"/>
  <c r="BR58" i="87" s="1"/>
  <c r="AR58" i="87"/>
  <c r="BA466" i="87"/>
  <c r="BL466" i="87" s="1"/>
  <c r="AW466" i="87"/>
  <c r="Y466" i="87"/>
  <c r="AD728" i="87"/>
  <c r="BC728" i="87"/>
  <c r="BN728" i="87" s="1"/>
  <c r="BC305" i="87"/>
  <c r="BN305" i="87" s="1"/>
  <c r="AD305" i="87"/>
  <c r="BC353" i="87"/>
  <c r="BN353" i="87" s="1"/>
  <c r="AD353" i="87"/>
  <c r="BC377" i="87"/>
  <c r="BN377" i="87" s="1"/>
  <c r="AD377" i="87"/>
  <c r="BC399" i="87"/>
  <c r="BN399" i="87" s="1"/>
  <c r="AD399" i="87"/>
  <c r="BC413" i="87"/>
  <c r="BN413" i="87" s="1"/>
  <c r="AD413" i="87"/>
  <c r="BC476" i="87"/>
  <c r="BN476" i="87" s="1"/>
  <c r="AD476" i="87"/>
  <c r="BC570" i="87"/>
  <c r="BN570" i="87" s="1"/>
  <c r="AD570" i="87"/>
  <c r="BC576" i="87"/>
  <c r="BN576" i="87" s="1"/>
  <c r="AD576" i="87"/>
  <c r="BC748" i="87"/>
  <c r="BN748" i="87" s="1"/>
  <c r="AD748" i="87"/>
  <c r="AN129" i="87"/>
  <c r="AR129" i="87"/>
  <c r="BA293" i="87"/>
  <c r="AI363" i="87"/>
  <c r="AR56" i="87"/>
  <c r="AN475" i="87"/>
  <c r="AN318" i="87"/>
  <c r="AN316" i="87"/>
  <c r="AI365" i="87"/>
  <c r="AW313" i="87"/>
  <c r="AI127" i="87"/>
  <c r="BE118" i="87"/>
  <c r="BP118" i="87" s="1"/>
  <c r="Y121" i="87"/>
  <c r="BR239" i="87"/>
  <c r="AW363" i="87"/>
  <c r="BV422" i="87"/>
  <c r="BW422" i="87" s="1"/>
  <c r="BV100" i="87"/>
  <c r="BX100" i="87" s="1"/>
  <c r="CK100" i="87" s="1"/>
  <c r="CH363" i="87"/>
  <c r="BV392" i="87"/>
  <c r="BY392" i="87" s="1"/>
  <c r="CL392" i="87" s="1"/>
  <c r="BA392" i="87"/>
  <c r="BV185" i="87"/>
  <c r="CF185" i="87" s="1"/>
  <c r="BF401" i="87"/>
  <c r="BQ401" i="87" s="1"/>
  <c r="AW392" i="87"/>
  <c r="AW526" i="87"/>
  <c r="BV90" i="87"/>
  <c r="CD90" i="87" s="1"/>
  <c r="CP90" i="87" s="1"/>
  <c r="BV363" i="87"/>
  <c r="CH310" i="87"/>
  <c r="BA100" i="87"/>
  <c r="CH100" i="87"/>
  <c r="BV313" i="87"/>
  <c r="BY313" i="87" s="1"/>
  <c r="CL313" i="87" s="1"/>
  <c r="BA313" i="87"/>
  <c r="CH313" i="87"/>
  <c r="CH163" i="87"/>
  <c r="AW163" i="87"/>
  <c r="CH293" i="87"/>
  <c r="BV700" i="87"/>
  <c r="BV60" i="87"/>
  <c r="CH463" i="87"/>
  <c r="BA730" i="87"/>
  <c r="AU730" i="87" s="1"/>
  <c r="BI730" i="87" s="1"/>
  <c r="BT730" i="87" s="1"/>
  <c r="CH90" i="87"/>
  <c r="BV739" i="87"/>
  <c r="BW739" i="87" s="1"/>
  <c r="BN68" i="87"/>
  <c r="BV206" i="87"/>
  <c r="BY206" i="87" s="1"/>
  <c r="CL206" i="87" s="1"/>
  <c r="CH172" i="87"/>
  <c r="BV730" i="87"/>
  <c r="BW730" i="87" s="1"/>
  <c r="BA463" i="87"/>
  <c r="CH730" i="87"/>
  <c r="AW90" i="87"/>
  <c r="AX388" i="87"/>
  <c r="AK293" i="87"/>
  <c r="BF293" i="87" s="1"/>
  <c r="BQ293" i="87" s="1"/>
  <c r="CH206" i="87"/>
  <c r="AW463" i="87"/>
  <c r="BV69" i="87"/>
  <c r="BW69" i="87" s="1"/>
  <c r="BV693" i="87"/>
  <c r="BY693" i="87" s="1"/>
  <c r="BE293" i="87"/>
  <c r="BP293" i="87" s="1"/>
  <c r="CH678" i="87"/>
  <c r="BV571" i="87"/>
  <c r="CA571" i="87" s="1"/>
  <c r="CH571" i="87"/>
  <c r="BV567" i="87"/>
  <c r="BV511" i="87"/>
  <c r="BY511" i="87" s="1"/>
  <c r="CL511" i="87" s="1"/>
  <c r="BA355" i="87"/>
  <c r="BL355" i="87" s="1"/>
  <c r="AX321" i="87"/>
  <c r="AW678" i="87"/>
  <c r="BC15" i="87"/>
  <c r="BK15" i="87" s="1"/>
  <c r="BR298" i="87"/>
  <c r="BK125" i="87"/>
  <c r="BR305" i="87"/>
  <c r="BR356" i="87"/>
  <c r="BN559" i="87"/>
  <c r="BN727" i="87"/>
  <c r="BR51" i="87"/>
  <c r="BR306" i="87"/>
  <c r="BR336" i="87"/>
  <c r="BR277" i="87"/>
  <c r="BR224" i="87"/>
  <c r="BR455" i="87"/>
  <c r="BR407" i="87"/>
  <c r="BN554" i="87"/>
  <c r="BN567" i="87"/>
  <c r="BN521" i="87"/>
  <c r="BR29" i="87"/>
  <c r="BR64" i="87"/>
  <c r="BR237" i="87"/>
  <c r="BF74" i="87"/>
  <c r="BQ74" i="87" s="1"/>
  <c r="BR229" i="87"/>
  <c r="BR210" i="87"/>
  <c r="BR337" i="87"/>
  <c r="BR150" i="87"/>
  <c r="BN551" i="87"/>
  <c r="BR240" i="87"/>
  <c r="BR308" i="87"/>
  <c r="BN589" i="87"/>
  <c r="BR90" i="87"/>
  <c r="BN575" i="87"/>
  <c r="BQ753" i="87"/>
  <c r="BR48" i="87"/>
  <c r="BR644" i="87"/>
  <c r="BR449" i="87"/>
  <c r="BR482" i="87"/>
  <c r="BR295" i="87"/>
  <c r="BR450" i="87"/>
  <c r="AW277" i="87"/>
  <c r="Y277" i="87"/>
  <c r="CH167" i="87"/>
  <c r="Y167" i="87"/>
  <c r="BC553" i="87"/>
  <c r="BN553" i="87" s="1"/>
  <c r="AD81" i="87"/>
  <c r="BC81" i="87"/>
  <c r="BN81" i="87" s="1"/>
  <c r="BC509" i="87"/>
  <c r="BN509" i="87" s="1"/>
  <c r="AD509" i="87"/>
  <c r="BE313" i="87"/>
  <c r="BP313" i="87" s="1"/>
  <c r="AI313" i="87"/>
  <c r="BC281" i="87"/>
  <c r="BN281" i="87" s="1"/>
  <c r="AD281" i="87"/>
  <c r="BF350" i="87"/>
  <c r="BQ350" i="87" s="1"/>
  <c r="AN350" i="87"/>
  <c r="AX81" i="87"/>
  <c r="AR81" i="87"/>
  <c r="BF482" i="87"/>
  <c r="BQ482" i="87" s="1"/>
  <c r="AN482" i="87"/>
  <c r="BG316" i="87"/>
  <c r="BK316" i="87" s="1"/>
  <c r="AR316" i="87"/>
  <c r="BG161" i="87"/>
  <c r="BR161" i="87" s="1"/>
  <c r="AX161" i="87"/>
  <c r="AR161" i="87"/>
  <c r="BF123" i="87"/>
  <c r="BQ123" i="87" s="1"/>
  <c r="AN123" i="87"/>
  <c r="BE94" i="87"/>
  <c r="BP94" i="87" s="1"/>
  <c r="AI94" i="87"/>
  <c r="BE446" i="87"/>
  <c r="BP446" i="87" s="1"/>
  <c r="AI446" i="87"/>
  <c r="BC363" i="87"/>
  <c r="BN363" i="87" s="1"/>
  <c r="AD363" i="87"/>
  <c r="BF94" i="87"/>
  <c r="BQ94" i="87" s="1"/>
  <c r="AN94" i="87"/>
  <c r="BG94" i="87"/>
  <c r="BR94" i="87" s="1"/>
  <c r="AR94" i="87"/>
  <c r="BG344" i="87"/>
  <c r="BR344" i="87" s="1"/>
  <c r="AR344" i="87"/>
  <c r="CH472" i="87"/>
  <c r="Y472" i="87"/>
  <c r="BV559" i="87"/>
  <c r="BY559" i="87" s="1"/>
  <c r="CL559" i="87" s="1"/>
  <c r="Y559" i="87"/>
  <c r="BC499" i="87"/>
  <c r="BN499" i="87" s="1"/>
  <c r="AD499" i="87"/>
  <c r="BF730" i="87"/>
  <c r="BQ730" i="87" s="1"/>
  <c r="AN730" i="87"/>
  <c r="BA72" i="87"/>
  <c r="AU72" i="87" s="1"/>
  <c r="BI72" i="87" s="1"/>
  <c r="BT72" i="87" s="1"/>
  <c r="Y72" i="87"/>
  <c r="CG170" i="87"/>
  <c r="CC170" i="87"/>
  <c r="CO170" i="87" s="1"/>
  <c r="BX170" i="87"/>
  <c r="CK170" i="87" s="1"/>
  <c r="CF170" i="87"/>
  <c r="CA170" i="87"/>
  <c r="CD170" i="87"/>
  <c r="CP170" i="87" s="1"/>
  <c r="CE170" i="87"/>
  <c r="CQ170" i="87" s="1"/>
  <c r="AW181" i="87"/>
  <c r="Y181" i="87"/>
  <c r="AW321" i="87"/>
  <c r="Y321" i="87"/>
  <c r="CH398" i="87"/>
  <c r="BA398" i="87"/>
  <c r="Y398" i="87"/>
  <c r="BA413" i="87"/>
  <c r="Y413" i="87"/>
  <c r="BV450" i="87"/>
  <c r="BZ450" i="87" s="1"/>
  <c r="CM450" i="87" s="1"/>
  <c r="Y450" i="87"/>
  <c r="BL689" i="87"/>
  <c r="BJ689" i="87"/>
  <c r="CG713" i="87"/>
  <c r="CD713" i="87"/>
  <c r="BE25" i="87"/>
  <c r="BP25" i="87" s="1"/>
  <c r="AI25" i="87"/>
  <c r="BE20" i="87"/>
  <c r="BP20" i="87" s="1"/>
  <c r="AI20" i="87"/>
  <c r="BE526" i="87"/>
  <c r="BP526" i="87" s="1"/>
  <c r="AI526" i="87"/>
  <c r="BE43" i="87"/>
  <c r="BP43" i="87" s="1"/>
  <c r="AI43" i="87"/>
  <c r="BE116" i="87"/>
  <c r="BP116" i="87" s="1"/>
  <c r="AI116" i="87"/>
  <c r="BE203" i="87"/>
  <c r="BP203" i="87" s="1"/>
  <c r="AI203" i="87"/>
  <c r="BE192" i="87"/>
  <c r="BP192" i="87" s="1"/>
  <c r="AI192" i="87"/>
  <c r="BE728" i="87"/>
  <c r="BP728" i="87" s="1"/>
  <c r="AI728" i="87"/>
  <c r="BE305" i="87"/>
  <c r="BP305" i="87" s="1"/>
  <c r="AI305" i="87"/>
  <c r="BE377" i="87"/>
  <c r="BP377" i="87" s="1"/>
  <c r="AI377" i="87"/>
  <c r="BE399" i="87"/>
  <c r="BP399" i="87" s="1"/>
  <c r="AI399" i="87"/>
  <c r="BE452" i="87"/>
  <c r="BP452" i="87" s="1"/>
  <c r="AI452" i="87"/>
  <c r="BE462" i="87"/>
  <c r="BP462" i="87" s="1"/>
  <c r="AI462" i="87"/>
  <c r="BE490" i="87"/>
  <c r="BP490" i="87" s="1"/>
  <c r="AI490" i="87"/>
  <c r="BE511" i="87"/>
  <c r="BP511" i="87" s="1"/>
  <c r="AI511" i="87"/>
  <c r="BE548" i="87"/>
  <c r="BP548" i="87" s="1"/>
  <c r="AI548" i="87"/>
  <c r="BE571" i="87"/>
  <c r="BP571" i="87" s="1"/>
  <c r="AI571" i="87"/>
  <c r="BF585" i="87"/>
  <c r="BQ585" i="87" s="1"/>
  <c r="AN585" i="87"/>
  <c r="BF579" i="87"/>
  <c r="BQ579" i="87" s="1"/>
  <c r="AN579" i="87"/>
  <c r="BF566" i="87"/>
  <c r="BQ566" i="87" s="1"/>
  <c r="AN566" i="87"/>
  <c r="BF522" i="87"/>
  <c r="BQ522" i="87" s="1"/>
  <c r="AN522" i="87"/>
  <c r="BF478" i="87"/>
  <c r="BQ478" i="87" s="1"/>
  <c r="AN478" i="87"/>
  <c r="BF458" i="87"/>
  <c r="BQ458" i="87" s="1"/>
  <c r="AN458" i="87"/>
  <c r="BF453" i="87"/>
  <c r="BQ453" i="87" s="1"/>
  <c r="AN453" i="87"/>
  <c r="BF413" i="87"/>
  <c r="BQ413" i="87" s="1"/>
  <c r="AN413" i="87"/>
  <c r="BF399" i="87"/>
  <c r="BQ399" i="87" s="1"/>
  <c r="AN399" i="87"/>
  <c r="BF338" i="87"/>
  <c r="BQ338" i="87" s="1"/>
  <c r="AN338" i="87"/>
  <c r="BF334" i="87"/>
  <c r="BQ334" i="87" s="1"/>
  <c r="AN334" i="87"/>
  <c r="BF307" i="87"/>
  <c r="BQ307" i="87" s="1"/>
  <c r="AN307" i="87"/>
  <c r="BF679" i="87"/>
  <c r="BQ679" i="87" s="1"/>
  <c r="AN679" i="87"/>
  <c r="BF272" i="87"/>
  <c r="BQ272" i="87" s="1"/>
  <c r="AN272" i="87"/>
  <c r="BF200" i="87"/>
  <c r="BQ200" i="87" s="1"/>
  <c r="AN200" i="87"/>
  <c r="BF196" i="87"/>
  <c r="BQ196" i="87" s="1"/>
  <c r="AN196" i="87"/>
  <c r="BF168" i="87"/>
  <c r="BQ168" i="87" s="1"/>
  <c r="AN168" i="87"/>
  <c r="BF141" i="87"/>
  <c r="BQ141" i="87" s="1"/>
  <c r="AN141" i="87"/>
  <c r="BG186" i="87"/>
  <c r="BR186" i="87" s="1"/>
  <c r="AR186" i="87"/>
  <c r="BG204" i="87"/>
  <c r="BK204" i="87" s="1"/>
  <c r="AR204" i="87"/>
  <c r="BG195" i="87"/>
  <c r="BK195" i="87" s="1"/>
  <c r="AR195" i="87"/>
  <c r="BG275" i="87"/>
  <c r="BR275" i="87" s="1"/>
  <c r="AR275" i="87"/>
  <c r="BG681" i="87"/>
  <c r="BR681" i="87" s="1"/>
  <c r="AR681" i="87"/>
  <c r="BG353" i="87"/>
  <c r="BR353" i="87" s="1"/>
  <c r="AR353" i="87"/>
  <c r="BG377" i="87"/>
  <c r="BR377" i="87" s="1"/>
  <c r="AR377" i="87"/>
  <c r="BG399" i="87"/>
  <c r="AR399" i="87"/>
  <c r="BG415" i="87"/>
  <c r="BR415" i="87" s="1"/>
  <c r="AR415" i="87"/>
  <c r="BG451" i="87"/>
  <c r="BK451" i="87" s="1"/>
  <c r="AR451" i="87"/>
  <c r="BG556" i="87"/>
  <c r="AR556" i="87"/>
  <c r="BC65" i="87"/>
  <c r="BN65" i="87" s="1"/>
  <c r="AD65" i="87"/>
  <c r="BF132" i="87"/>
  <c r="BQ132" i="87" s="1"/>
  <c r="AN132" i="87"/>
  <c r="AI22" i="87"/>
  <c r="BE22" i="87"/>
  <c r="BG291" i="87"/>
  <c r="BR291" i="87" s="1"/>
  <c r="AX291" i="87"/>
  <c r="AR291" i="87"/>
  <c r="BV569" i="87"/>
  <c r="CC569" i="87" s="1"/>
  <c r="CO569" i="87" s="1"/>
  <c r="Y569" i="87"/>
  <c r="BC380" i="87"/>
  <c r="BN380" i="87" s="1"/>
  <c r="AD380" i="87"/>
  <c r="BE297" i="87"/>
  <c r="BP297" i="87" s="1"/>
  <c r="AI297" i="87"/>
  <c r="Y542" i="87"/>
  <c r="CH542" i="87"/>
  <c r="AR288" i="87"/>
  <c r="BG288" i="87"/>
  <c r="BR288" i="87" s="1"/>
  <c r="BF210" i="87"/>
  <c r="BQ210" i="87" s="1"/>
  <c r="AN210" i="87"/>
  <c r="BA212" i="87"/>
  <c r="CH212" i="87"/>
  <c r="BC233" i="87"/>
  <c r="AD233" i="87"/>
  <c r="BE219" i="87"/>
  <c r="BP219" i="87" s="1"/>
  <c r="AI219" i="87"/>
  <c r="BG234" i="87"/>
  <c r="AR234" i="87"/>
  <c r="BC235" i="87"/>
  <c r="BN235" i="87" s="1"/>
  <c r="AD235" i="87"/>
  <c r="BE230" i="87"/>
  <c r="BP230" i="87" s="1"/>
  <c r="AI230" i="87"/>
  <c r="BF225" i="87"/>
  <c r="BQ225" i="87" s="1"/>
  <c r="AN225" i="87"/>
  <c r="BG216" i="87"/>
  <c r="AR216" i="87"/>
  <c r="BC226" i="87"/>
  <c r="BN226" i="87" s="1"/>
  <c r="AD226" i="87"/>
  <c r="BC223" i="87"/>
  <c r="BN223" i="87" s="1"/>
  <c r="AD223" i="87"/>
  <c r="BF533" i="87"/>
  <c r="BQ533" i="87" s="1"/>
  <c r="AN533" i="87"/>
  <c r="BF238" i="87"/>
  <c r="BQ238" i="87" s="1"/>
  <c r="AN238" i="87"/>
  <c r="BF197" i="87"/>
  <c r="BQ197" i="87" s="1"/>
  <c r="AN197" i="87"/>
  <c r="BE231" i="87"/>
  <c r="BP231" i="87" s="1"/>
  <c r="AI231" i="87"/>
  <c r="BA240" i="87"/>
  <c r="BJ240" i="87" s="1"/>
  <c r="AW240" i="87"/>
  <c r="Y240" i="87"/>
  <c r="BF64" i="87"/>
  <c r="BQ64" i="87" s="1"/>
  <c r="AN64" i="87"/>
  <c r="BG222" i="87"/>
  <c r="AR222" i="87"/>
  <c r="BG60" i="87"/>
  <c r="BR60" i="87" s="1"/>
  <c r="AR60" i="87"/>
  <c r="BF90" i="87"/>
  <c r="BQ90" i="87" s="1"/>
  <c r="AN90" i="87"/>
  <c r="BC276" i="87"/>
  <c r="BN276" i="87" s="1"/>
  <c r="BC454" i="87"/>
  <c r="BR236" i="87"/>
  <c r="BJ236" i="87"/>
  <c r="BV318" i="87"/>
  <c r="CH318" i="87"/>
  <c r="CD216" i="87"/>
  <c r="CP216" i="87" s="1"/>
  <c r="CE216" i="87"/>
  <c r="CQ216" i="87" s="1"/>
  <c r="BX216" i="87"/>
  <c r="CK216" i="87" s="1"/>
  <c r="BW216" i="87"/>
  <c r="DC216" i="87" s="1"/>
  <c r="CA216" i="87"/>
  <c r="AN288" i="87"/>
  <c r="CC216" i="87"/>
  <c r="CO216" i="87" s="1"/>
  <c r="BW237" i="87"/>
  <c r="CA237" i="87"/>
  <c r="CE237" i="87"/>
  <c r="CQ237" i="87" s="1"/>
  <c r="BY237" i="87"/>
  <c r="CL237" i="87" s="1"/>
  <c r="CD237" i="87"/>
  <c r="CP237" i="87" s="1"/>
  <c r="BC588" i="87"/>
  <c r="BN588" i="87" s="1"/>
  <c r="AD588" i="87"/>
  <c r="CD589" i="87"/>
  <c r="CP589" i="87" s="1"/>
  <c r="CC589" i="87"/>
  <c r="CO589" i="87" s="1"/>
  <c r="BY589" i="87"/>
  <c r="CL589" i="87" s="1"/>
  <c r="BW589" i="87"/>
  <c r="CF589" i="87"/>
  <c r="CA589" i="87"/>
  <c r="BW51" i="87"/>
  <c r="CJ51" i="87" s="1"/>
  <c r="CF51" i="87"/>
  <c r="CD51" i="87"/>
  <c r="CP51" i="87" s="1"/>
  <c r="BY51" i="87"/>
  <c r="CL51" i="87" s="1"/>
  <c r="BV529" i="87"/>
  <c r="CC529" i="87" s="1"/>
  <c r="CO529" i="87" s="1"/>
  <c r="Y529" i="87"/>
  <c r="W136" i="87"/>
  <c r="BV136" i="87" s="1"/>
  <c r="Y135" i="87"/>
  <c r="AW538" i="87"/>
  <c r="Y538" i="87"/>
  <c r="BE147" i="87"/>
  <c r="BP147" i="87" s="1"/>
  <c r="AI147" i="87"/>
  <c r="BE255" i="87"/>
  <c r="BP255" i="87" s="1"/>
  <c r="AI255" i="87"/>
  <c r="BC161" i="87"/>
  <c r="BN161" i="87" s="1"/>
  <c r="AD161" i="87"/>
  <c r="BC46" i="87"/>
  <c r="AD46" i="87"/>
  <c r="BE123" i="87"/>
  <c r="BP123" i="87" s="1"/>
  <c r="AI123" i="87"/>
  <c r="BV98" i="87"/>
  <c r="CH98" i="87"/>
  <c r="BV324" i="87"/>
  <c r="BA324" i="87"/>
  <c r="CH324" i="87"/>
  <c r="BV437" i="87"/>
  <c r="CD437" i="87" s="1"/>
  <c r="CP437" i="87" s="1"/>
  <c r="AW437" i="87"/>
  <c r="BV390" i="87"/>
  <c r="AW390" i="87"/>
  <c r="BL361" i="87"/>
  <c r="BC394" i="87"/>
  <c r="BN394" i="87" s="1"/>
  <c r="AD394" i="87"/>
  <c r="BF143" i="87"/>
  <c r="BQ143" i="87" s="1"/>
  <c r="AN143" i="87"/>
  <c r="BF383" i="87"/>
  <c r="BQ383" i="87" s="1"/>
  <c r="AN383" i="87"/>
  <c r="AX422" i="87"/>
  <c r="AR422" i="87"/>
  <c r="BE161" i="87"/>
  <c r="BP161" i="87" s="1"/>
  <c r="AI161" i="87"/>
  <c r="BE324" i="87"/>
  <c r="BP324" i="87" s="1"/>
  <c r="AI324" i="87"/>
  <c r="BC170" i="87"/>
  <c r="BN170" i="87" s="1"/>
  <c r="AD170" i="87"/>
  <c r="BG163" i="87"/>
  <c r="AR163" i="87"/>
  <c r="CH351" i="87"/>
  <c r="Y351" i="87"/>
  <c r="BA420" i="87"/>
  <c r="BL420" i="87" s="1"/>
  <c r="Y420" i="87"/>
  <c r="BA436" i="87"/>
  <c r="BL436" i="87" s="1"/>
  <c r="CH436" i="87"/>
  <c r="Y436" i="87"/>
  <c r="BC165" i="87"/>
  <c r="BN165" i="87" s="1"/>
  <c r="AD165" i="87"/>
  <c r="BE730" i="87"/>
  <c r="BP730" i="87" s="1"/>
  <c r="AI730" i="87"/>
  <c r="AW17" i="87"/>
  <c r="Y17" i="87"/>
  <c r="AW36" i="87"/>
  <c r="Y36" i="87"/>
  <c r="BV48" i="87"/>
  <c r="CA48" i="87" s="1"/>
  <c r="Y48" i="87"/>
  <c r="BA65" i="87"/>
  <c r="Y65" i="87"/>
  <c r="AW71" i="87"/>
  <c r="Y71" i="87"/>
  <c r="BY116" i="87"/>
  <c r="CL116" i="87" s="1"/>
  <c r="CG116" i="87"/>
  <c r="CD116" i="87"/>
  <c r="CP116" i="87" s="1"/>
  <c r="CA116" i="87"/>
  <c r="BW116" i="87"/>
  <c r="DA116" i="87" s="1"/>
  <c r="CH169" i="87"/>
  <c r="Y169" i="87"/>
  <c r="Y174" i="87"/>
  <c r="AW174" i="87"/>
  <c r="AW190" i="87"/>
  <c r="Y190" i="87"/>
  <c r="AW201" i="87"/>
  <c r="Y201" i="87"/>
  <c r="BA191" i="87"/>
  <c r="BL191" i="87" s="1"/>
  <c r="Y191" i="87"/>
  <c r="BA273" i="87"/>
  <c r="BJ273" i="87" s="1"/>
  <c r="BV273" i="87"/>
  <c r="CC273" i="87" s="1"/>
  <c r="CO273" i="87" s="1"/>
  <c r="BA284" i="87"/>
  <c r="AU284" i="87" s="1"/>
  <c r="BI284" i="87" s="1"/>
  <c r="BT284" i="87" s="1"/>
  <c r="Y284" i="87"/>
  <c r="AW727" i="87"/>
  <c r="Y727" i="87"/>
  <c r="CH300" i="87"/>
  <c r="Y300" i="87"/>
  <c r="CG319" i="87"/>
  <c r="CA319" i="87"/>
  <c r="BA338" i="87"/>
  <c r="Y338" i="87"/>
  <c r="CH366" i="87"/>
  <c r="Y366" i="87"/>
  <c r="BA397" i="87"/>
  <c r="AU397" i="87" s="1"/>
  <c r="BI397" i="87" s="1"/>
  <c r="BT397" i="87" s="1"/>
  <c r="Y397" i="87"/>
  <c r="AW409" i="87"/>
  <c r="BV409" i="87"/>
  <c r="BY409" i="87" s="1"/>
  <c r="CL409" i="87" s="1"/>
  <c r="BV449" i="87"/>
  <c r="Y449" i="87"/>
  <c r="BV455" i="87"/>
  <c r="Y455" i="87"/>
  <c r="BA455" i="87"/>
  <c r="AU455" i="87" s="1"/>
  <c r="BI455" i="87" s="1"/>
  <c r="BT455" i="87" s="1"/>
  <c r="AW476" i="87"/>
  <c r="Y476" i="87"/>
  <c r="BV502" i="87"/>
  <c r="CD502" i="87" s="1"/>
  <c r="CP502" i="87" s="1"/>
  <c r="Y502" i="87"/>
  <c r="CH573" i="87"/>
  <c r="Y573" i="87"/>
  <c r="CA702" i="87"/>
  <c r="CB702" i="87" s="1"/>
  <c r="CG702" i="87"/>
  <c r="CO702" i="87"/>
  <c r="BV708" i="87"/>
  <c r="CO708" i="87" s="1"/>
  <c r="CH708" i="87"/>
  <c r="CC748" i="87"/>
  <c r="CL748" i="87"/>
  <c r="CJ748" i="87"/>
  <c r="CM748" i="87"/>
  <c r="BF20" i="87"/>
  <c r="BQ20" i="87" s="1"/>
  <c r="AN20" i="87"/>
  <c r="BG25" i="87"/>
  <c r="BR25" i="87" s="1"/>
  <c r="AR25" i="87"/>
  <c r="BC685" i="87"/>
  <c r="BN685" i="87" s="1"/>
  <c r="AD685" i="87"/>
  <c r="BN19" i="87"/>
  <c r="BK19" i="87"/>
  <c r="BE42" i="87"/>
  <c r="BP42" i="87" s="1"/>
  <c r="AI42" i="87"/>
  <c r="BE61" i="87"/>
  <c r="BP61" i="87" s="1"/>
  <c r="AI61" i="87"/>
  <c r="BE71" i="87"/>
  <c r="BP71" i="87" s="1"/>
  <c r="AI71" i="87"/>
  <c r="BE169" i="87"/>
  <c r="BP169" i="87" s="1"/>
  <c r="AI169" i="87"/>
  <c r="BE174" i="87"/>
  <c r="BP174" i="87" s="1"/>
  <c r="AI174" i="87"/>
  <c r="BE179" i="87"/>
  <c r="BP179" i="87" s="1"/>
  <c r="AI179" i="87"/>
  <c r="BE201" i="87"/>
  <c r="BP201" i="87" s="1"/>
  <c r="AI201" i="87"/>
  <c r="BE191" i="87"/>
  <c r="BP191" i="87" s="1"/>
  <c r="AI191" i="87"/>
  <c r="BE273" i="87"/>
  <c r="BP273" i="87" s="1"/>
  <c r="AI273" i="87"/>
  <c r="BE727" i="87"/>
  <c r="BP727" i="87" s="1"/>
  <c r="AI727" i="87"/>
  <c r="BE300" i="87"/>
  <c r="BP300" i="87" s="1"/>
  <c r="AI300" i="87"/>
  <c r="BE319" i="87"/>
  <c r="BP319" i="87" s="1"/>
  <c r="AI319" i="87"/>
  <c r="BE374" i="87"/>
  <c r="BP374" i="87" s="1"/>
  <c r="AI374" i="87"/>
  <c r="BE398" i="87"/>
  <c r="BP398" i="87" s="1"/>
  <c r="AI398" i="87"/>
  <c r="BE415" i="87"/>
  <c r="BP415" i="87" s="1"/>
  <c r="AI415" i="87"/>
  <c r="BE451" i="87"/>
  <c r="BP451" i="87" s="1"/>
  <c r="AI451" i="87"/>
  <c r="BE458" i="87"/>
  <c r="BP458" i="87" s="1"/>
  <c r="AI458" i="87"/>
  <c r="BE489" i="87"/>
  <c r="BP489" i="87" s="1"/>
  <c r="AI489" i="87"/>
  <c r="BE506" i="87"/>
  <c r="BP506" i="87" s="1"/>
  <c r="AI506" i="87"/>
  <c r="BE536" i="87"/>
  <c r="BP536" i="87" s="1"/>
  <c r="AI536" i="87"/>
  <c r="BE566" i="87"/>
  <c r="BP566" i="87" s="1"/>
  <c r="AI566" i="87"/>
  <c r="BE570" i="87"/>
  <c r="BP570" i="87" s="1"/>
  <c r="BE574" i="87"/>
  <c r="BP574" i="87" s="1"/>
  <c r="AI574" i="87"/>
  <c r="BE586" i="87"/>
  <c r="BP586" i="87" s="1"/>
  <c r="AI586" i="87"/>
  <c r="BF36" i="87"/>
  <c r="BQ36" i="87" s="1"/>
  <c r="AN36" i="87"/>
  <c r="BF573" i="87"/>
  <c r="BQ573" i="87" s="1"/>
  <c r="AN573" i="87"/>
  <c r="BF576" i="87"/>
  <c r="BQ576" i="87" s="1"/>
  <c r="AN576" i="87"/>
  <c r="BF504" i="87"/>
  <c r="BQ504" i="87" s="1"/>
  <c r="AN504" i="87"/>
  <c r="BF457" i="87"/>
  <c r="BQ457" i="87" s="1"/>
  <c r="AN457" i="87"/>
  <c r="BF415" i="87"/>
  <c r="BQ415" i="87" s="1"/>
  <c r="AN415" i="87"/>
  <c r="BF398" i="87"/>
  <c r="BQ398" i="87" s="1"/>
  <c r="AN398" i="87"/>
  <c r="BF377" i="87"/>
  <c r="BQ377" i="87" s="1"/>
  <c r="AN377" i="87"/>
  <c r="BF355" i="87"/>
  <c r="BQ355" i="87" s="1"/>
  <c r="AN355" i="87"/>
  <c r="BG338" i="87"/>
  <c r="AR338" i="87"/>
  <c r="BF306" i="87"/>
  <c r="BQ306" i="87" s="1"/>
  <c r="AN306" i="87"/>
  <c r="BF681" i="87"/>
  <c r="BQ681" i="87" s="1"/>
  <c r="AN681" i="87"/>
  <c r="BF678" i="87"/>
  <c r="BQ678" i="87" s="1"/>
  <c r="AN678" i="87"/>
  <c r="BF275" i="87"/>
  <c r="BQ275" i="87" s="1"/>
  <c r="AN275" i="87"/>
  <c r="BF186" i="87"/>
  <c r="BQ186" i="87" s="1"/>
  <c r="AN186" i="87"/>
  <c r="BF204" i="87"/>
  <c r="BQ204" i="87" s="1"/>
  <c r="AN204" i="87"/>
  <c r="BF195" i="87"/>
  <c r="BQ195" i="87" s="1"/>
  <c r="AN195" i="87"/>
  <c r="BF184" i="87"/>
  <c r="BQ184" i="87" s="1"/>
  <c r="AN184" i="87"/>
  <c r="BF165" i="87"/>
  <c r="BQ165" i="87" s="1"/>
  <c r="AN165" i="87"/>
  <c r="BF155" i="87"/>
  <c r="BQ155" i="87" s="1"/>
  <c r="AN155" i="87"/>
  <c r="BF66" i="87"/>
  <c r="BQ66" i="87" s="1"/>
  <c r="AN66" i="87"/>
  <c r="AX36" i="87"/>
  <c r="AR36" i="87"/>
  <c r="BG89" i="87"/>
  <c r="BK89" i="87" s="1"/>
  <c r="AR89" i="87"/>
  <c r="BG169" i="87"/>
  <c r="AR169" i="87"/>
  <c r="BG189" i="87"/>
  <c r="BR189" i="87" s="1"/>
  <c r="AR189" i="87"/>
  <c r="BG203" i="87"/>
  <c r="BK203" i="87" s="1"/>
  <c r="AR203" i="87"/>
  <c r="BG192" i="87"/>
  <c r="BK192" i="87" s="1"/>
  <c r="AR192" i="87"/>
  <c r="BG285" i="87"/>
  <c r="BR285" i="87" s="1"/>
  <c r="AR285" i="87"/>
  <c r="AX728" i="87"/>
  <c r="AR728" i="87"/>
  <c r="BG307" i="87"/>
  <c r="BR307" i="87" s="1"/>
  <c r="AR307" i="87"/>
  <c r="BG334" i="87"/>
  <c r="AR334" i="87"/>
  <c r="AX334" i="87"/>
  <c r="BG374" i="87"/>
  <c r="BR374" i="87" s="1"/>
  <c r="AR374" i="87"/>
  <c r="BG398" i="87"/>
  <c r="AR398" i="87"/>
  <c r="BG413" i="87"/>
  <c r="BR413" i="87" s="1"/>
  <c r="AR413" i="87"/>
  <c r="AX457" i="87"/>
  <c r="AR457" i="87"/>
  <c r="BG478" i="87"/>
  <c r="BK478" i="87" s="1"/>
  <c r="AR478" i="87"/>
  <c r="BG522" i="87"/>
  <c r="BR522" i="87" s="1"/>
  <c r="AR522" i="87"/>
  <c r="BG551" i="87"/>
  <c r="AR551" i="87"/>
  <c r="BG748" i="87"/>
  <c r="AR748" i="87"/>
  <c r="BC43" i="87"/>
  <c r="AD43" i="87"/>
  <c r="BC70" i="87"/>
  <c r="BN70" i="87" s="1"/>
  <c r="AD70" i="87"/>
  <c r="BC66" i="87"/>
  <c r="BN66" i="87" s="1"/>
  <c r="AD66" i="87"/>
  <c r="BE132" i="87"/>
  <c r="BP132" i="87" s="1"/>
  <c r="AI132" i="87"/>
  <c r="AD24" i="87"/>
  <c r="BG542" i="87"/>
  <c r="BR542" i="87" s="1"/>
  <c r="AR542" i="87"/>
  <c r="BF234" i="87"/>
  <c r="BQ234" i="87" s="1"/>
  <c r="AN234" i="87"/>
  <c r="BF221" i="87"/>
  <c r="BQ221" i="87" s="1"/>
  <c r="AN221" i="87"/>
  <c r="AN546" i="87"/>
  <c r="BF546" i="87"/>
  <c r="BQ546" i="87" s="1"/>
  <c r="AD239" i="87"/>
  <c r="BC239" i="87"/>
  <c r="BK239" i="87" s="1"/>
  <c r="BK237" i="87"/>
  <c r="BN237" i="87"/>
  <c r="BE239" i="87"/>
  <c r="BP239" i="87" s="1"/>
  <c r="AI239" i="87"/>
  <c r="BE197" i="87"/>
  <c r="BP197" i="87" s="1"/>
  <c r="AI197" i="87"/>
  <c r="BC231" i="87"/>
  <c r="BK231" i="87" s="1"/>
  <c r="AD231" i="87"/>
  <c r="BA237" i="87"/>
  <c r="BJ237" i="87" s="1"/>
  <c r="AW237" i="87"/>
  <c r="CG237" i="87" s="1"/>
  <c r="CH237" i="87"/>
  <c r="BC86" i="87"/>
  <c r="AD86" i="87"/>
  <c r="BC326" i="87"/>
  <c r="BN326" i="87" s="1"/>
  <c r="AD326" i="87"/>
  <c r="AW326" i="87"/>
  <c r="BV326" i="87"/>
  <c r="CD326" i="87" s="1"/>
  <c r="CP326" i="87" s="1"/>
  <c r="AU326" i="87"/>
  <c r="CH326" i="87"/>
  <c r="BA326" i="87"/>
  <c r="BL326" i="87" s="1"/>
  <c r="Y326" i="87"/>
  <c r="BC18" i="87"/>
  <c r="BN18" i="87" s="1"/>
  <c r="AD18" i="87"/>
  <c r="BF70" i="87"/>
  <c r="BQ70" i="87" s="1"/>
  <c r="AN70" i="87"/>
  <c r="AN88" i="87"/>
  <c r="BF88" i="87"/>
  <c r="BQ88" i="87" s="1"/>
  <c r="BF40" i="87"/>
  <c r="BQ40" i="87" s="1"/>
  <c r="AN40" i="87"/>
  <c r="BF466" i="87"/>
  <c r="BQ466" i="87" s="1"/>
  <c r="AN466" i="87"/>
  <c r="BC95" i="87"/>
  <c r="BN95" i="87" s="1"/>
  <c r="AD95" i="87"/>
  <c r="BC169" i="87"/>
  <c r="BN169" i="87" s="1"/>
  <c r="AD169" i="87"/>
  <c r="BC734" i="87"/>
  <c r="BN734" i="87" s="1"/>
  <c r="AD734" i="87"/>
  <c r="BC185" i="87"/>
  <c r="BN185" i="87" s="1"/>
  <c r="AD185" i="87"/>
  <c r="BC206" i="87"/>
  <c r="BN206" i="87" s="1"/>
  <c r="AD206" i="87"/>
  <c r="BC275" i="87"/>
  <c r="BN275" i="87" s="1"/>
  <c r="AD275" i="87"/>
  <c r="BC286" i="87"/>
  <c r="BN286" i="87" s="1"/>
  <c r="AD286" i="87"/>
  <c r="BC310" i="87"/>
  <c r="BN310" i="87" s="1"/>
  <c r="AD310" i="87"/>
  <c r="BC336" i="87"/>
  <c r="AD336" i="87"/>
  <c r="BC356" i="87"/>
  <c r="AD356" i="87"/>
  <c r="BN388" i="87"/>
  <c r="BC405" i="87"/>
  <c r="AD405" i="87"/>
  <c r="BC438" i="87"/>
  <c r="AD438" i="87"/>
  <c r="BC453" i="87"/>
  <c r="AD453" i="87"/>
  <c r="AD463" i="87"/>
  <c r="BC463" i="87"/>
  <c r="BN463" i="87" s="1"/>
  <c r="BC489" i="87"/>
  <c r="BK489" i="87" s="1"/>
  <c r="AD489" i="87"/>
  <c r="BC535" i="87"/>
  <c r="BN535" i="87" s="1"/>
  <c r="AD535" i="87"/>
  <c r="BC556" i="87"/>
  <c r="BN556" i="87" s="1"/>
  <c r="AD556" i="87"/>
  <c r="BC573" i="87"/>
  <c r="BN573" i="87" s="1"/>
  <c r="AD573" i="87"/>
  <c r="BC583" i="87"/>
  <c r="BN583" i="87" s="1"/>
  <c r="AD583" i="87"/>
  <c r="BK51" i="87"/>
  <c r="AX466" i="87"/>
  <c r="BG466" i="87"/>
  <c r="BZ740" i="87"/>
  <c r="BR521" i="87"/>
  <c r="BY222" i="87"/>
  <c r="CL222" i="87" s="1"/>
  <c r="BL60" i="87"/>
  <c r="BR173" i="87"/>
  <c r="AD574" i="87"/>
  <c r="AD56" i="87"/>
  <c r="AD299" i="87"/>
  <c r="AD448" i="87"/>
  <c r="BF51" i="87"/>
  <c r="BQ51" i="87" s="1"/>
  <c r="BK407" i="87"/>
  <c r="BY337" i="87"/>
  <c r="CL337" i="87" s="1"/>
  <c r="BN732" i="87"/>
  <c r="BN512" i="87"/>
  <c r="BK512" i="87"/>
  <c r="BL233" i="87"/>
  <c r="BW222" i="87"/>
  <c r="CJ222" i="87" s="1"/>
  <c r="CD222" i="87"/>
  <c r="CP222" i="87" s="1"/>
  <c r="CD46" i="87"/>
  <c r="CP46" i="87" s="1"/>
  <c r="CG46" i="87"/>
  <c r="AN69" i="87"/>
  <c r="AD337" i="87"/>
  <c r="BN709" i="87"/>
  <c r="CE46" i="87"/>
  <c r="CQ46" i="87" s="1"/>
  <c r="BZ232" i="87"/>
  <c r="CM232" i="87" s="1"/>
  <c r="BN74" i="87"/>
  <c r="CF222" i="87"/>
  <c r="BX222" i="87"/>
  <c r="CK222" i="87" s="1"/>
  <c r="BX740" i="87"/>
  <c r="CQ740" i="87"/>
  <c r="CC51" i="87"/>
  <c r="CO51" i="87" s="1"/>
  <c r="AD536" i="87"/>
  <c r="AD585" i="87"/>
  <c r="AD366" i="87"/>
  <c r="AD407" i="87"/>
  <c r="AD566" i="87"/>
  <c r="AD470" i="87"/>
  <c r="AI584" i="87"/>
  <c r="CE740" i="87"/>
  <c r="CP740" i="87"/>
  <c r="CE222" i="87"/>
  <c r="CQ222" i="87" s="1"/>
  <c r="CC222" i="87"/>
  <c r="CO222" i="87" s="1"/>
  <c r="CK713" i="87"/>
  <c r="BX46" i="87"/>
  <c r="CK46" i="87" s="1"/>
  <c r="BW46" i="87"/>
  <c r="CW46" i="87" s="1"/>
  <c r="AD490" i="87"/>
  <c r="AD454" i="87"/>
  <c r="AD195" i="87"/>
  <c r="AN396" i="87"/>
  <c r="AD397" i="87"/>
  <c r="AD177" i="87"/>
  <c r="AD311" i="87"/>
  <c r="BE15" i="87"/>
  <c r="BP15" i="87" s="1"/>
  <c r="AI15" i="87"/>
  <c r="CF46" i="87"/>
  <c r="AN719" i="87"/>
  <c r="AI18" i="87"/>
  <c r="AD207" i="87"/>
  <c r="AD511" i="87"/>
  <c r="BC171" i="87"/>
  <c r="BN171" i="87" s="1"/>
  <c r="AD287" i="87"/>
  <c r="AD200" i="87"/>
  <c r="BA274" i="87"/>
  <c r="AW274" i="87"/>
  <c r="BR489" i="87"/>
  <c r="BN518" i="87"/>
  <c r="BP616" i="87"/>
  <c r="BP507" i="87"/>
  <c r="BN538" i="87"/>
  <c r="BN504" i="87"/>
  <c r="BN550" i="87"/>
  <c r="BN579" i="87"/>
  <c r="BP599" i="87"/>
  <c r="BP610" i="87"/>
  <c r="BP611" i="87"/>
  <c r="BP615" i="87"/>
  <c r="BQ491" i="87"/>
  <c r="BN628" i="87"/>
  <c r="BP591" i="87"/>
  <c r="BP614" i="87"/>
  <c r="BR366" i="87"/>
  <c r="BP622" i="87"/>
  <c r="BP594" i="87"/>
  <c r="BP600" i="87"/>
  <c r="BR273" i="87"/>
  <c r="BR179" i="87"/>
  <c r="BR274" i="87"/>
  <c r="BR152" i="87"/>
  <c r="BR215" i="87"/>
  <c r="BR70" i="87"/>
  <c r="BE157" i="87"/>
  <c r="AI157" i="87"/>
  <c r="CC84" i="87"/>
  <c r="CO84" i="87" s="1"/>
  <c r="BA328" i="87"/>
  <c r="BL328" i="87" s="1"/>
  <c r="CH121" i="87"/>
  <c r="BN240" i="87"/>
  <c r="BK240" i="87"/>
  <c r="BR211" i="87"/>
  <c r="AU21" i="87"/>
  <c r="BI21" i="87" s="1"/>
  <c r="BT21" i="87" s="1"/>
  <c r="BL21" i="87"/>
  <c r="CG461" i="87"/>
  <c r="BW461" i="87"/>
  <c r="DA461" i="87" s="1"/>
  <c r="BX461" i="87"/>
  <c r="CK461" i="87" s="1"/>
  <c r="AN281" i="87"/>
  <c r="AD143" i="87"/>
  <c r="AB352" i="87"/>
  <c r="AW400" i="87"/>
  <c r="BV205" i="87"/>
  <c r="AN63" i="87"/>
  <c r="AI721" i="87"/>
  <c r="BA196" i="87"/>
  <c r="AX50" i="87"/>
  <c r="AI328" i="87"/>
  <c r="AR324" i="87"/>
  <c r="Y468" i="87"/>
  <c r="AR143" i="87"/>
  <c r="CH281" i="87"/>
  <c r="AX281" i="87"/>
  <c r="BG281" i="87"/>
  <c r="BR281" i="87" s="1"/>
  <c r="AP85" i="87"/>
  <c r="BG85" i="87" s="1"/>
  <c r="BR85" i="87" s="1"/>
  <c r="CD84" i="87"/>
  <c r="CP84" i="87" s="1"/>
  <c r="AW78" i="87"/>
  <c r="W79" i="87"/>
  <c r="CH94" i="87"/>
  <c r="AW94" i="87"/>
  <c r="AW125" i="87"/>
  <c r="BA125" i="87"/>
  <c r="BJ125" i="87" s="1"/>
  <c r="BA58" i="87"/>
  <c r="AW58" i="87"/>
  <c r="CH67" i="87"/>
  <c r="BA67" i="87"/>
  <c r="Y734" i="87"/>
  <c r="BA734" i="87"/>
  <c r="AW734" i="87"/>
  <c r="CH195" i="87"/>
  <c r="AW195" i="87"/>
  <c r="AW275" i="87"/>
  <c r="CH275" i="87"/>
  <c r="BV286" i="87"/>
  <c r="BA286" i="87"/>
  <c r="BL286" i="87" s="1"/>
  <c r="BV306" i="87"/>
  <c r="CH306" i="87"/>
  <c r="CH353" i="87"/>
  <c r="AW353" i="87"/>
  <c r="AW690" i="87"/>
  <c r="BA690" i="87"/>
  <c r="BL690" i="87" s="1"/>
  <c r="BA692" i="87"/>
  <c r="AW692" i="87"/>
  <c r="AW585" i="87"/>
  <c r="BA585" i="87"/>
  <c r="BL585" i="87" s="1"/>
  <c r="BA714" i="87"/>
  <c r="AB714" i="87"/>
  <c r="BC714" i="87" s="1"/>
  <c r="BF310" i="87"/>
  <c r="BQ310" i="87" s="1"/>
  <c r="AN174" i="87"/>
  <c r="BF174" i="87"/>
  <c r="BQ174" i="87" s="1"/>
  <c r="BA23" i="87"/>
  <c r="AU23" i="87" s="1"/>
  <c r="BI23" i="87" s="1"/>
  <c r="AW23" i="87"/>
  <c r="BV76" i="87"/>
  <c r="CH76" i="87"/>
  <c r="AW309" i="87"/>
  <c r="BA309" i="87"/>
  <c r="AW542" i="87"/>
  <c r="BA542" i="87"/>
  <c r="BV542" i="87"/>
  <c r="CE542" i="87" s="1"/>
  <c r="CQ542" i="87" s="1"/>
  <c r="BF224" i="87"/>
  <c r="BQ224" i="87" s="1"/>
  <c r="BN155" i="87"/>
  <c r="Y365" i="87"/>
  <c r="AW365" i="87"/>
  <c r="BK585" i="87"/>
  <c r="BN585" i="87"/>
  <c r="BA461" i="87"/>
  <c r="BL461" i="87" s="1"/>
  <c r="AW461" i="87"/>
  <c r="BV721" i="87"/>
  <c r="BW721" i="87" s="1"/>
  <c r="CH721" i="87"/>
  <c r="BA721" i="87"/>
  <c r="BL721" i="87" s="1"/>
  <c r="CH404" i="87"/>
  <c r="BV404" i="87"/>
  <c r="CD404" i="87" s="1"/>
  <c r="CP404" i="87" s="1"/>
  <c r="AW404" i="87"/>
  <c r="AX475" i="87"/>
  <c r="BG475" i="87"/>
  <c r="AK79" i="87"/>
  <c r="BF78" i="87"/>
  <c r="AX279" i="87"/>
  <c r="BG279" i="87"/>
  <c r="BG559" i="87"/>
  <c r="BR559" i="87" s="1"/>
  <c r="AX559" i="87"/>
  <c r="BG50" i="87"/>
  <c r="CD50" i="87"/>
  <c r="CP50" i="87" s="1"/>
  <c r="BN11" i="87"/>
  <c r="BK11" i="87"/>
  <c r="BG167" i="87"/>
  <c r="BR167" i="87" s="1"/>
  <c r="AX167" i="87"/>
  <c r="BV138" i="87"/>
  <c r="AW138" i="87"/>
  <c r="CH138" i="87"/>
  <c r="BV385" i="87"/>
  <c r="AW385" i="87"/>
  <c r="BA316" i="87"/>
  <c r="BL316" i="87" s="1"/>
  <c r="BV316" i="87"/>
  <c r="CA316" i="87" s="1"/>
  <c r="CH316" i="87"/>
  <c r="AW43" i="87"/>
  <c r="BA43" i="87"/>
  <c r="BV68" i="87"/>
  <c r="BY68" i="87" s="1"/>
  <c r="CL68" i="87" s="1"/>
  <c r="BA68" i="87"/>
  <c r="AU68" i="87" s="1"/>
  <c r="BI68" i="87" s="1"/>
  <c r="BT68" i="87" s="1"/>
  <c r="CH68" i="87"/>
  <c r="BA159" i="87"/>
  <c r="BV159" i="87"/>
  <c r="CD159" i="87" s="1"/>
  <c r="CP159" i="87" s="1"/>
  <c r="AW159" i="87"/>
  <c r="CH159" i="87"/>
  <c r="BA193" i="87"/>
  <c r="BV193" i="87"/>
  <c r="AW200" i="87"/>
  <c r="BA200" i="87"/>
  <c r="BL200" i="87" s="1"/>
  <c r="BA276" i="87"/>
  <c r="CH276" i="87"/>
  <c r="BV292" i="87"/>
  <c r="BA292" i="87"/>
  <c r="AU292" i="87" s="1"/>
  <c r="BI292" i="87" s="1"/>
  <c r="BT292" i="87" s="1"/>
  <c r="AW292" i="87"/>
  <c r="CH292" i="87"/>
  <c r="AW307" i="87"/>
  <c r="BV307" i="87"/>
  <c r="CA307" i="87" s="1"/>
  <c r="CH307" i="87"/>
  <c r="BA307" i="87"/>
  <c r="BV334" i="87"/>
  <c r="BA334" i="87"/>
  <c r="BV433" i="87"/>
  <c r="BW433" i="87" s="1"/>
  <c r="AW433" i="87"/>
  <c r="CH433" i="87"/>
  <c r="AW452" i="87"/>
  <c r="BV452" i="87"/>
  <c r="CD452" i="87" s="1"/>
  <c r="CP452" i="87" s="1"/>
  <c r="BV462" i="87"/>
  <c r="BA462" i="87"/>
  <c r="AW462" i="87"/>
  <c r="CH462" i="87"/>
  <c r="BA489" i="87"/>
  <c r="BV489" i="87"/>
  <c r="AW489" i="87"/>
  <c r="BV506" i="87"/>
  <c r="BW506" i="87" s="1"/>
  <c r="CY506" i="87" s="1"/>
  <c r="AW506" i="87"/>
  <c r="CH506" i="87"/>
  <c r="BA506" i="87"/>
  <c r="CH566" i="87"/>
  <c r="AW566" i="87"/>
  <c r="BV566" i="87"/>
  <c r="BA566" i="87"/>
  <c r="CH570" i="87"/>
  <c r="BA570" i="87"/>
  <c r="BL570" i="87" s="1"/>
  <c r="AW570" i="87"/>
  <c r="BV574" i="87"/>
  <c r="AW574" i="87"/>
  <c r="CH574" i="87"/>
  <c r="BV694" i="87"/>
  <c r="CE694" i="87" s="1"/>
  <c r="BA694" i="87"/>
  <c r="BL694" i="87" s="1"/>
  <c r="AW694" i="87"/>
  <c r="CH699" i="87"/>
  <c r="BV699" i="87"/>
  <c r="AW699" i="87"/>
  <c r="BA699" i="87"/>
  <c r="AB699" i="87"/>
  <c r="BC699" i="87" s="1"/>
  <c r="CH705" i="87"/>
  <c r="BV705" i="87"/>
  <c r="AW705" i="87"/>
  <c r="BA705" i="87"/>
  <c r="AB705" i="87"/>
  <c r="BC705" i="87" s="1"/>
  <c r="BK705" i="87" s="1"/>
  <c r="AW710" i="87"/>
  <c r="BA710" i="87"/>
  <c r="BV715" i="87"/>
  <c r="CM715" i="87" s="1"/>
  <c r="AW715" i="87"/>
  <c r="BA715" i="87"/>
  <c r="AB715" i="87"/>
  <c r="BC715" i="87" s="1"/>
  <c r="BG147" i="87"/>
  <c r="BR147" i="87" s="1"/>
  <c r="AX147" i="87"/>
  <c r="AP79" i="87"/>
  <c r="BG78" i="87"/>
  <c r="AX78" i="87"/>
  <c r="AI171" i="87"/>
  <c r="BE171" i="87"/>
  <c r="BP171" i="87" s="1"/>
  <c r="BE292" i="87"/>
  <c r="BP292" i="87" s="1"/>
  <c r="AP292" i="87"/>
  <c r="AX292" i="87" s="1"/>
  <c r="AK292" i="87"/>
  <c r="AN39" i="87"/>
  <c r="AR279" i="87"/>
  <c r="AD465" i="87"/>
  <c r="AN78" i="87"/>
  <c r="AN392" i="87"/>
  <c r="AD121" i="87"/>
  <c r="CH694" i="87"/>
  <c r="AW721" i="87"/>
  <c r="BA404" i="87"/>
  <c r="BL404" i="87" s="1"/>
  <c r="BA385" i="87"/>
  <c r="BL385" i="87" s="1"/>
  <c r="CH365" i="87"/>
  <c r="CH113" i="87"/>
  <c r="AW113" i="87"/>
  <c r="BV123" i="87"/>
  <c r="BW123" i="87" s="1"/>
  <c r="BA123" i="87"/>
  <c r="AW123" i="87"/>
  <c r="BA354" i="87"/>
  <c r="AW288" i="87"/>
  <c r="AW297" i="87"/>
  <c r="AX405" i="87"/>
  <c r="BA288" i="87"/>
  <c r="AW232" i="87"/>
  <c r="BA232" i="87"/>
  <c r="BV208" i="87"/>
  <c r="CD208" i="87" s="1"/>
  <c r="CP208" i="87" s="1"/>
  <c r="BG171" i="87"/>
  <c r="BR171" i="87" s="1"/>
  <c r="BF170" i="87"/>
  <c r="BQ170" i="87" s="1"/>
  <c r="AX463" i="87"/>
  <c r="BV297" i="87"/>
  <c r="BW297" i="87" s="1"/>
  <c r="AW220" i="87"/>
  <c r="BV220" i="87"/>
  <c r="CD220" i="87" s="1"/>
  <c r="CP220" i="87" s="1"/>
  <c r="CB549" i="87"/>
  <c r="CN549" i="87"/>
  <c r="BF158" i="87"/>
  <c r="BQ158" i="87" s="1"/>
  <c r="BV199" i="87"/>
  <c r="BY199" i="87" s="1"/>
  <c r="CL199" i="87" s="1"/>
  <c r="BA678" i="87"/>
  <c r="BL678" i="87" s="1"/>
  <c r="BK224" i="87"/>
  <c r="BA199" i="87"/>
  <c r="BV28" i="87"/>
  <c r="AX363" i="87"/>
  <c r="CH28" i="87"/>
  <c r="BV172" i="87"/>
  <c r="CH185" i="87"/>
  <c r="AW199" i="87"/>
  <c r="BA28" i="87"/>
  <c r="AU28" i="87" s="1"/>
  <c r="BI28" i="87" s="1"/>
  <c r="BT28" i="87" s="1"/>
  <c r="BA571" i="87"/>
  <c r="BA185" i="87"/>
  <c r="BA206" i="87"/>
  <c r="AU175" i="87"/>
  <c r="BI175" i="87" s="1"/>
  <c r="BT175" i="87" s="1"/>
  <c r="BJ231" i="87"/>
  <c r="BJ227" i="87"/>
  <c r="AL123" i="87"/>
  <c r="BE385" i="87"/>
  <c r="BP385" i="87" s="1"/>
  <c r="AI385" i="87"/>
  <c r="BF721" i="87"/>
  <c r="BQ721" i="87" s="1"/>
  <c r="AN721" i="87"/>
  <c r="AB85" i="87"/>
  <c r="BC85" i="87" s="1"/>
  <c r="BN85" i="87" s="1"/>
  <c r="BC84" i="87"/>
  <c r="BN84" i="87" s="1"/>
  <c r="Y461" i="87"/>
  <c r="CH461" i="87"/>
  <c r="AX582" i="87"/>
  <c r="AR582" i="87"/>
  <c r="BF720" i="87"/>
  <c r="BQ720" i="87" s="1"/>
  <c r="AN720" i="87"/>
  <c r="BG685" i="87"/>
  <c r="BR685" i="87" s="1"/>
  <c r="AR685" i="87"/>
  <c r="BF390" i="87"/>
  <c r="BQ390" i="87" s="1"/>
  <c r="AN390" i="87"/>
  <c r="BF685" i="87"/>
  <c r="BQ685" i="87" s="1"/>
  <c r="AN685" i="87"/>
  <c r="AX419" i="87"/>
  <c r="BG419" i="87"/>
  <c r="AR419" i="87"/>
  <c r="BF422" i="87"/>
  <c r="BQ422" i="87" s="1"/>
  <c r="AN422" i="87"/>
  <c r="BF84" i="87"/>
  <c r="BQ84" i="87" s="1"/>
  <c r="AK85" i="87"/>
  <c r="AX125" i="87"/>
  <c r="AR125" i="87"/>
  <c r="BG39" i="87"/>
  <c r="AR39" i="87"/>
  <c r="BG720" i="87"/>
  <c r="BR720" i="87" s="1"/>
  <c r="AR720" i="87"/>
  <c r="BL11" i="87"/>
  <c r="AU11" i="87"/>
  <c r="AX154" i="87"/>
  <c r="BG154" i="87"/>
  <c r="BC253" i="87"/>
  <c r="BN253" i="87" s="1"/>
  <c r="AD253" i="87"/>
  <c r="BE419" i="87"/>
  <c r="BP419" i="87" s="1"/>
  <c r="AI419" i="87"/>
  <c r="BE465" i="87"/>
  <c r="BP465" i="87" s="1"/>
  <c r="AI465" i="87"/>
  <c r="BC318" i="87"/>
  <c r="BN318" i="87" s="1"/>
  <c r="AD318" i="87"/>
  <c r="BC365" i="87"/>
  <c r="BN365" i="87" s="1"/>
  <c r="AD365" i="87"/>
  <c r="BF723" i="87"/>
  <c r="BQ723" i="87" s="1"/>
  <c r="AN723" i="87"/>
  <c r="BG342" i="87"/>
  <c r="BR342" i="87" s="1"/>
  <c r="AR342" i="87"/>
  <c r="BC102" i="87"/>
  <c r="BK102" i="87" s="1"/>
  <c r="AD102" i="87"/>
  <c r="BC138" i="87"/>
  <c r="BK138" i="87" s="1"/>
  <c r="AD138" i="87"/>
  <c r="CH78" i="87"/>
  <c r="BA78" i="87"/>
  <c r="BV94" i="87"/>
  <c r="CC94" i="87" s="1"/>
  <c r="CO94" i="87" s="1"/>
  <c r="BA94" i="87"/>
  <c r="BV125" i="87"/>
  <c r="BW125" i="87" s="1"/>
  <c r="CH125" i="87"/>
  <c r="BA347" i="87"/>
  <c r="BL347" i="87" s="1"/>
  <c r="Y347" i="87"/>
  <c r="AW347" i="87"/>
  <c r="AW444" i="87"/>
  <c r="BV444" i="87"/>
  <c r="CH444" i="87"/>
  <c r="Y444" i="87"/>
  <c r="BV465" i="87"/>
  <c r="AW465" i="87"/>
  <c r="BA465" i="87"/>
  <c r="BL465" i="87" s="1"/>
  <c r="BV376" i="87"/>
  <c r="BY376" i="87" s="1"/>
  <c r="CL376" i="87" s="1"/>
  <c r="BA376" i="87"/>
  <c r="BL376" i="87" s="1"/>
  <c r="CH376" i="87"/>
  <c r="BG499" i="87"/>
  <c r="BR499" i="87" s="1"/>
  <c r="AR499" i="87"/>
  <c r="CH553" i="87"/>
  <c r="BA553" i="87"/>
  <c r="BJ553" i="87" s="1"/>
  <c r="AW553" i="87"/>
  <c r="CH42" i="87"/>
  <c r="BV42" i="87"/>
  <c r="CE42" i="87" s="1"/>
  <c r="CQ42" i="87" s="1"/>
  <c r="BA42" i="87"/>
  <c r="BV67" i="87"/>
  <c r="AW67" i="87"/>
  <c r="BA155" i="87"/>
  <c r="AU155" i="87" s="1"/>
  <c r="BI155" i="87" s="1"/>
  <c r="BT155" i="87" s="1"/>
  <c r="AW155" i="87"/>
  <c r="BV155" i="87"/>
  <c r="CA155" i="87" s="1"/>
  <c r="CH155" i="87"/>
  <c r="BV195" i="87"/>
  <c r="BA195" i="87"/>
  <c r="CH331" i="87"/>
  <c r="BA331" i="87"/>
  <c r="AU331" i="87" s="1"/>
  <c r="BI331" i="87" s="1"/>
  <c r="BT331" i="87" s="1"/>
  <c r="CH399" i="87"/>
  <c r="AW399" i="87"/>
  <c r="BV399" i="87"/>
  <c r="CC399" i="87" s="1"/>
  <c r="CO399" i="87" s="1"/>
  <c r="BA415" i="87"/>
  <c r="AU415" i="87" s="1"/>
  <c r="BI415" i="87" s="1"/>
  <c r="BT415" i="87" s="1"/>
  <c r="BV415" i="87"/>
  <c r="AW415" i="87"/>
  <c r="CH415" i="87"/>
  <c r="BV451" i="87"/>
  <c r="AW451" i="87"/>
  <c r="BA451" i="87"/>
  <c r="BL451" i="87" s="1"/>
  <c r="BV458" i="87"/>
  <c r="CD458" i="87" s="1"/>
  <c r="CP458" i="87" s="1"/>
  <c r="AW458" i="87"/>
  <c r="CH458" i="87"/>
  <c r="BV485" i="87"/>
  <c r="CF485" i="87" s="1"/>
  <c r="AW485" i="87"/>
  <c r="BA485" i="87"/>
  <c r="AU485" i="87" s="1"/>
  <c r="BI485" i="87" s="1"/>
  <c r="BT485" i="87" s="1"/>
  <c r="BV505" i="87"/>
  <c r="CC505" i="87" s="1"/>
  <c r="CO505" i="87" s="1"/>
  <c r="BA505" i="87"/>
  <c r="CH505" i="87"/>
  <c r="AW535" i="87"/>
  <c r="BV535" i="87"/>
  <c r="CC535" i="87" s="1"/>
  <c r="CO535" i="87" s="1"/>
  <c r="BV690" i="87"/>
  <c r="CF690" i="87" s="1"/>
  <c r="AB690" i="87"/>
  <c r="BC690" i="87" s="1"/>
  <c r="CH690" i="87"/>
  <c r="CH580" i="87"/>
  <c r="BV580" i="87"/>
  <c r="BA580" i="87"/>
  <c r="BV698" i="87"/>
  <c r="BW698" i="87" s="1"/>
  <c r="AB698" i="87"/>
  <c r="BC698" i="87" s="1"/>
  <c r="AW698" i="87"/>
  <c r="CH698" i="87"/>
  <c r="AW704" i="87"/>
  <c r="BA704" i="87"/>
  <c r="BL704" i="87" s="1"/>
  <c r="BV585" i="87"/>
  <c r="CH585" i="87"/>
  <c r="BV714" i="87"/>
  <c r="BZ714" i="87" s="1"/>
  <c r="CH714" i="87"/>
  <c r="AW714" i="87"/>
  <c r="AP91" i="87"/>
  <c r="BE91" i="87"/>
  <c r="BP91" i="87" s="1"/>
  <c r="AI734" i="87"/>
  <c r="BE734" i="87"/>
  <c r="BP734" i="87" s="1"/>
  <c r="AX141" i="87"/>
  <c r="BG141" i="87"/>
  <c r="BR141" i="87" s="1"/>
  <c r="AR734" i="87"/>
  <c r="BG734" i="87"/>
  <c r="BG299" i="87"/>
  <c r="BK299" i="87" s="1"/>
  <c r="CD299" i="87"/>
  <c r="CP299" i="87" s="1"/>
  <c r="BG132" i="87"/>
  <c r="AX132" i="87"/>
  <c r="AW76" i="87"/>
  <c r="BA76" i="87"/>
  <c r="BA152" i="87"/>
  <c r="CH152" i="87"/>
  <c r="CH309" i="87"/>
  <c r="BV309" i="87"/>
  <c r="BY309" i="87" s="1"/>
  <c r="CL309" i="87" s="1"/>
  <c r="AW212" i="87"/>
  <c r="BV212" i="87"/>
  <c r="AW227" i="87"/>
  <c r="CH227" i="87"/>
  <c r="BV227" i="87"/>
  <c r="CF227" i="87" s="1"/>
  <c r="BF214" i="87"/>
  <c r="BQ214" i="87" s="1"/>
  <c r="CH240" i="87"/>
  <c r="BV240" i="87"/>
  <c r="CE240" i="87" s="1"/>
  <c r="CQ240" i="87" s="1"/>
  <c r="BG59" i="87"/>
  <c r="AR59" i="87"/>
  <c r="BC61" i="87"/>
  <c r="BN61" i="87" s="1"/>
  <c r="AD61" i="87"/>
  <c r="BC202" i="87"/>
  <c r="AD202" i="87"/>
  <c r="BC272" i="87"/>
  <c r="BN272" i="87" s="1"/>
  <c r="AD272" i="87"/>
  <c r="BC321" i="87"/>
  <c r="BN321" i="87" s="1"/>
  <c r="AD321" i="87"/>
  <c r="BC450" i="87"/>
  <c r="BN450" i="87" s="1"/>
  <c r="AD450" i="87"/>
  <c r="BC457" i="87"/>
  <c r="BN457" i="87" s="1"/>
  <c r="AD457" i="87"/>
  <c r="BC502" i="87"/>
  <c r="AD502" i="87"/>
  <c r="BC549" i="87"/>
  <c r="BN549" i="87" s="1"/>
  <c r="AD549" i="87"/>
  <c r="AW37" i="87"/>
  <c r="BA37" i="87"/>
  <c r="BV135" i="87"/>
  <c r="CA135" i="87" s="1"/>
  <c r="AU236" i="87"/>
  <c r="BI236" i="87" s="1"/>
  <c r="BT236" i="87" s="1"/>
  <c r="BL236" i="87"/>
  <c r="CG740" i="87"/>
  <c r="CM740" i="87"/>
  <c r="CC740" i="87"/>
  <c r="CL740" i="87"/>
  <c r="CF740" i="87"/>
  <c r="CO740" i="87"/>
  <c r="CK740" i="87"/>
  <c r="CA740" i="87"/>
  <c r="CB740" i="87" s="1"/>
  <c r="CJ740" i="87"/>
  <c r="CD740" i="87"/>
  <c r="BE407" i="87"/>
  <c r="BP407" i="87" s="1"/>
  <c r="AI407" i="87"/>
  <c r="BE24" i="87"/>
  <c r="AI24" i="87"/>
  <c r="CH74" i="87"/>
  <c r="BA74" i="87"/>
  <c r="BV74" i="87"/>
  <c r="CF74" i="87" s="1"/>
  <c r="Y74" i="87"/>
  <c r="BF291" i="87"/>
  <c r="BQ291" i="87" s="1"/>
  <c r="AN291" i="87"/>
  <c r="BG368" i="87"/>
  <c r="AX368" i="87"/>
  <c r="AR368" i="87"/>
  <c r="BG565" i="87"/>
  <c r="BR565" i="87" s="1"/>
  <c r="AX565" i="87"/>
  <c r="AR565" i="87"/>
  <c r="CH54" i="87"/>
  <c r="BA54" i="87"/>
  <c r="BL54" i="87" s="1"/>
  <c r="AW54" i="87"/>
  <c r="BV54" i="87"/>
  <c r="CD54" i="87" s="1"/>
  <c r="CP54" i="87" s="1"/>
  <c r="Y54" i="87"/>
  <c r="BG158" i="87"/>
  <c r="BR158" i="87" s="1"/>
  <c r="AX158" i="87"/>
  <c r="AR158" i="87"/>
  <c r="CH380" i="87"/>
  <c r="BV380" i="87"/>
  <c r="AW380" i="87"/>
  <c r="BA380" i="87"/>
  <c r="BL380" i="87" s="1"/>
  <c r="Y380" i="87"/>
  <c r="BF521" i="87"/>
  <c r="BQ521" i="87" s="1"/>
  <c r="AN521" i="87"/>
  <c r="BF283" i="87"/>
  <c r="BQ283" i="87" s="1"/>
  <c r="AN283" i="87"/>
  <c r="BE298" i="87"/>
  <c r="BP298" i="87" s="1"/>
  <c r="AI298" i="87"/>
  <c r="BC309" i="87"/>
  <c r="BN309" i="87" s="1"/>
  <c r="AW540" i="87"/>
  <c r="Y540" i="87"/>
  <c r="BV540" i="87"/>
  <c r="BA540" i="87"/>
  <c r="AN220" i="87"/>
  <c r="BG220" i="87"/>
  <c r="AR220" i="87"/>
  <c r="BC209" i="87"/>
  <c r="AD209" i="87"/>
  <c r="BE210" i="87"/>
  <c r="BP210" i="87" s="1"/>
  <c r="AI210" i="87"/>
  <c r="BF211" i="87"/>
  <c r="BQ211" i="87" s="1"/>
  <c r="AN211" i="87"/>
  <c r="BG232" i="87"/>
  <c r="AR232" i="87"/>
  <c r="BV233" i="87"/>
  <c r="CD233" i="87" s="1"/>
  <c r="CP233" i="87" s="1"/>
  <c r="AW233" i="87"/>
  <c r="CH233" i="87"/>
  <c r="BC219" i="87"/>
  <c r="BN219" i="87" s="1"/>
  <c r="AD219" i="87"/>
  <c r="BE224" i="87"/>
  <c r="BP224" i="87" s="1"/>
  <c r="AI224" i="87"/>
  <c r="BA235" i="87"/>
  <c r="AW235" i="87"/>
  <c r="BV235" i="87"/>
  <c r="Y235" i="87"/>
  <c r="CH235" i="87"/>
  <c r="BC230" i="87"/>
  <c r="AD230" i="87"/>
  <c r="BE225" i="87"/>
  <c r="BP225" i="87" s="1"/>
  <c r="AI225" i="87"/>
  <c r="BF216" i="87"/>
  <c r="BQ216" i="87" s="1"/>
  <c r="AN216" i="87"/>
  <c r="BV226" i="87"/>
  <c r="AW226" i="87"/>
  <c r="Y226" i="87"/>
  <c r="BA226" i="87"/>
  <c r="CH226" i="87"/>
  <c r="BE213" i="87"/>
  <c r="BP213" i="87" s="1"/>
  <c r="AI213" i="87"/>
  <c r="BA223" i="87"/>
  <c r="BL223" i="87" s="1"/>
  <c r="AW223" i="87"/>
  <c r="BV223" i="87"/>
  <c r="CD223" i="87" s="1"/>
  <c r="CP223" i="87" s="1"/>
  <c r="CH223" i="87"/>
  <c r="Y223" i="87"/>
  <c r="BC228" i="87"/>
  <c r="AD228" i="87"/>
  <c r="BE229" i="87"/>
  <c r="BP229" i="87" s="1"/>
  <c r="AI229" i="87"/>
  <c r="BG208" i="87"/>
  <c r="AR208" i="87"/>
  <c r="BF237" i="87"/>
  <c r="BQ237" i="87" s="1"/>
  <c r="AN237" i="87"/>
  <c r="CC237" i="87"/>
  <c r="CO237" i="87" s="1"/>
  <c r="BA365" i="87"/>
  <c r="BL365" i="87" s="1"/>
  <c r="BV365" i="87"/>
  <c r="BG81" i="87"/>
  <c r="CD81" i="87"/>
  <c r="CP81" i="87" s="1"/>
  <c r="BG84" i="87"/>
  <c r="BR84" i="87" s="1"/>
  <c r="AX84" i="87"/>
  <c r="BV347" i="87"/>
  <c r="CD347" i="87" s="1"/>
  <c r="CP347" i="87" s="1"/>
  <c r="CH347" i="87"/>
  <c r="BG730" i="87"/>
  <c r="BK730" i="87" s="1"/>
  <c r="AX730" i="87"/>
  <c r="BA15" i="87"/>
  <c r="BJ15" i="87" s="1"/>
  <c r="Y15" i="87"/>
  <c r="AW15" i="87"/>
  <c r="BV15" i="87"/>
  <c r="CA15" i="87" s="1"/>
  <c r="AW19" i="87"/>
  <c r="BV19" i="87"/>
  <c r="BW19" i="87" s="1"/>
  <c r="BA19" i="87"/>
  <c r="BV58" i="87"/>
  <c r="CD58" i="87" s="1"/>
  <c r="CP58" i="87" s="1"/>
  <c r="CH58" i="87"/>
  <c r="AW91" i="87"/>
  <c r="BV91" i="87"/>
  <c r="CD91" i="87" s="1"/>
  <c r="CP91" i="87" s="1"/>
  <c r="BA91" i="87"/>
  <c r="CH91" i="87"/>
  <c r="BA676" i="87"/>
  <c r="BL676" i="87" s="1"/>
  <c r="Y676" i="87"/>
  <c r="CH676" i="87"/>
  <c r="BV676" i="87"/>
  <c r="CG676" i="87" s="1"/>
  <c r="BV734" i="87"/>
  <c r="CK734" i="87" s="1"/>
  <c r="CH734" i="87"/>
  <c r="BV188" i="87"/>
  <c r="BA188" i="87"/>
  <c r="AW188" i="87"/>
  <c r="CH188" i="87"/>
  <c r="BA186" i="87"/>
  <c r="CH186" i="87"/>
  <c r="AW204" i="87"/>
  <c r="BA204" i="87"/>
  <c r="CH204" i="87"/>
  <c r="BV275" i="87"/>
  <c r="CD275" i="87" s="1"/>
  <c r="CP275" i="87" s="1"/>
  <c r="BA275" i="87"/>
  <c r="CH286" i="87"/>
  <c r="AW286" i="87"/>
  <c r="BA681" i="87"/>
  <c r="BL681" i="87" s="1"/>
  <c r="AW681" i="87"/>
  <c r="CH681" i="87"/>
  <c r="BA306" i="87"/>
  <c r="AW306" i="87"/>
  <c r="BV331" i="87"/>
  <c r="CD331" i="87" s="1"/>
  <c r="CP331" i="87" s="1"/>
  <c r="AW331" i="87"/>
  <c r="BV353" i="87"/>
  <c r="BA353" i="87"/>
  <c r="AW377" i="87"/>
  <c r="BA377" i="87"/>
  <c r="AU377" i="87" s="1"/>
  <c r="BI377" i="87" s="1"/>
  <c r="BT377" i="87" s="1"/>
  <c r="AW556" i="87"/>
  <c r="CH556" i="87"/>
  <c r="AB692" i="87"/>
  <c r="BC692" i="87" s="1"/>
  <c r="BN692" i="87" s="1"/>
  <c r="BV692" i="87"/>
  <c r="CQ692" i="87" s="1"/>
  <c r="CH704" i="87"/>
  <c r="BV704" i="87"/>
  <c r="BX704" i="87" s="1"/>
  <c r="CH373" i="87"/>
  <c r="BA373" i="87"/>
  <c r="AI676" i="87"/>
  <c r="BE676" i="87"/>
  <c r="BP676" i="87" s="1"/>
  <c r="AR676" i="87"/>
  <c r="BG676" i="87"/>
  <c r="BR676" i="87" s="1"/>
  <c r="CH526" i="87"/>
  <c r="BV526" i="87"/>
  <c r="AX420" i="87"/>
  <c r="BG420" i="87"/>
  <c r="BG468" i="87"/>
  <c r="BR468" i="87" s="1"/>
  <c r="AX468" i="87"/>
  <c r="BA371" i="87"/>
  <c r="BL371" i="87" s="1"/>
  <c r="BV371" i="87"/>
  <c r="CH487" i="87"/>
  <c r="BA487" i="87"/>
  <c r="BL487" i="87" s="1"/>
  <c r="AW20" i="87"/>
  <c r="BV20" i="87"/>
  <c r="CH20" i="87"/>
  <c r="BA20" i="87"/>
  <c r="CH43" i="87"/>
  <c r="BV43" i="87"/>
  <c r="AW59" i="87"/>
  <c r="BV59" i="87"/>
  <c r="AW89" i="87"/>
  <c r="CH89" i="87"/>
  <c r="BV89" i="87"/>
  <c r="BA89" i="87"/>
  <c r="BA171" i="87"/>
  <c r="AU171" i="87" s="1"/>
  <c r="BI171" i="87" s="1"/>
  <c r="BT171" i="87" s="1"/>
  <c r="BV171" i="87"/>
  <c r="CC171" i="87" s="1"/>
  <c r="CO171" i="87" s="1"/>
  <c r="BA177" i="87"/>
  <c r="BL177" i="87" s="1"/>
  <c r="AW177" i="87"/>
  <c r="CH177" i="87"/>
  <c r="AW193" i="87"/>
  <c r="CH193" i="87"/>
  <c r="CH200" i="87"/>
  <c r="BV200" i="87"/>
  <c r="BA205" i="87"/>
  <c r="CH205" i="87"/>
  <c r="CH196" i="87"/>
  <c r="BV196" i="87"/>
  <c r="AW287" i="87"/>
  <c r="BA287" i="87"/>
  <c r="CH287" i="87"/>
  <c r="CH334" i="87"/>
  <c r="AW334" i="87"/>
  <c r="AW354" i="87"/>
  <c r="CH354" i="87"/>
  <c r="BV381" i="87"/>
  <c r="AW381" i="87"/>
  <c r="BV400" i="87"/>
  <c r="BY400" i="87" s="1"/>
  <c r="CL400" i="87" s="1"/>
  <c r="BA400" i="87"/>
  <c r="AU400" i="87" s="1"/>
  <c r="BI400" i="87" s="1"/>
  <c r="BT400" i="87" s="1"/>
  <c r="CH452" i="87"/>
  <c r="BA452" i="87"/>
  <c r="AW536" i="87"/>
  <c r="BV536" i="87"/>
  <c r="BW536" i="87" s="1"/>
  <c r="CH536" i="87"/>
  <c r="BA536" i="87"/>
  <c r="BL536" i="87" s="1"/>
  <c r="CH710" i="87"/>
  <c r="BV710" i="87"/>
  <c r="BF15" i="87"/>
  <c r="BQ15" i="87" s="1"/>
  <c r="BQ1" i="87" s="1"/>
  <c r="AN15" i="87"/>
  <c r="BA529" i="87"/>
  <c r="BL529" i="87" s="1"/>
  <c r="CH529" i="87"/>
  <c r="BA135" i="87"/>
  <c r="BL135" i="87" s="1"/>
  <c r="CH135" i="87"/>
  <c r="CH538" i="87"/>
  <c r="BA538" i="87"/>
  <c r="BL538" i="87" s="1"/>
  <c r="BV538" i="87"/>
  <c r="BC194" i="87"/>
  <c r="BN194" i="87" s="1"/>
  <c r="BA239" i="87"/>
  <c r="AW239" i="87"/>
  <c r="BV197" i="87"/>
  <c r="AW197" i="87"/>
  <c r="BA197" i="87"/>
  <c r="CH569" i="87"/>
  <c r="AP584" i="87"/>
  <c r="AR15" i="87"/>
  <c r="BA569" i="87"/>
  <c r="BL569" i="87" s="1"/>
  <c r="BV152" i="87"/>
  <c r="CD152" i="87" s="1"/>
  <c r="CP152" i="87" s="1"/>
  <c r="BE584" i="87"/>
  <c r="BP584" i="87" s="1"/>
  <c r="BG199" i="87"/>
  <c r="BK710" i="87"/>
  <c r="BG88" i="87"/>
  <c r="BR88" i="87" s="1"/>
  <c r="M719" i="87"/>
  <c r="U719" i="87" s="1"/>
  <c r="CC713" i="87"/>
  <c r="CL713" i="87"/>
  <c r="CM713" i="87"/>
  <c r="CE713" i="87"/>
  <c r="CO713" i="87"/>
  <c r="BY713" i="87"/>
  <c r="CN713" i="87"/>
  <c r="BW713" i="87"/>
  <c r="CA713" i="87"/>
  <c r="CB713" i="87" s="1"/>
  <c r="CJ713" i="87"/>
  <c r="BX713" i="87"/>
  <c r="BZ713" i="87"/>
  <c r="CP713" i="87"/>
  <c r="CQ713" i="87"/>
  <c r="CF713" i="87"/>
  <c r="BJ70" i="87"/>
  <c r="BL70" i="87"/>
  <c r="AU70" i="87"/>
  <c r="BI70" i="87" s="1"/>
  <c r="BT70" i="87" s="1"/>
  <c r="CG41" i="87"/>
  <c r="CC41" i="87"/>
  <c r="CO41" i="87" s="1"/>
  <c r="CA41" i="87"/>
  <c r="CB41" i="87" s="1"/>
  <c r="BY41" i="87"/>
  <c r="CL41" i="87" s="1"/>
  <c r="CF41" i="87"/>
  <c r="BN129" i="87"/>
  <c r="BR121" i="87"/>
  <c r="BK121" i="87"/>
  <c r="CA461" i="87"/>
  <c r="AR484" i="87"/>
  <c r="AN472" i="87"/>
  <c r="AR121" i="87"/>
  <c r="AD129" i="87"/>
  <c r="Y324" i="87"/>
  <c r="AD589" i="87"/>
  <c r="AD371" i="87"/>
  <c r="AD721" i="87"/>
  <c r="AI316" i="87"/>
  <c r="BA277" i="87"/>
  <c r="AW98" i="87"/>
  <c r="AW688" i="87"/>
  <c r="AP352" i="87"/>
  <c r="BG140" i="87"/>
  <c r="BG328" i="87"/>
  <c r="AX398" i="87"/>
  <c r="AX121" i="87"/>
  <c r="BA167" i="87"/>
  <c r="BL167" i="87" s="1"/>
  <c r="CH179" i="87"/>
  <c r="CC461" i="87"/>
  <c r="CO461" i="87" s="1"/>
  <c r="AX721" i="87"/>
  <c r="AN582" i="87"/>
  <c r="AI559" i="87"/>
  <c r="AD316" i="87"/>
  <c r="AD582" i="87"/>
  <c r="AN125" i="87"/>
  <c r="Y98" i="87"/>
  <c r="AR140" i="87"/>
  <c r="AN127" i="87"/>
  <c r="AN135" i="87"/>
  <c r="AD350" i="87"/>
  <c r="AD328" i="87"/>
  <c r="AW324" i="87"/>
  <c r="BA98" i="87"/>
  <c r="BJ98" i="87" s="1"/>
  <c r="BV361" i="87"/>
  <c r="BY361" i="87" s="1"/>
  <c r="CL361" i="87" s="1"/>
  <c r="CH437" i="87"/>
  <c r="CH390" i="87"/>
  <c r="BW576" i="87"/>
  <c r="CJ576" i="87" s="1"/>
  <c r="CH361" i="87"/>
  <c r="BK295" i="87"/>
  <c r="BV167" i="87"/>
  <c r="BV71" i="87"/>
  <c r="BW71" i="87" s="1"/>
  <c r="BA179" i="87"/>
  <c r="BY461" i="87"/>
  <c r="CL461" i="87" s="1"/>
  <c r="AD167" i="87"/>
  <c r="AN81" i="87"/>
  <c r="AI98" i="87"/>
  <c r="AD723" i="87"/>
  <c r="Y437" i="87"/>
  <c r="AI140" i="87"/>
  <c r="CH277" i="87"/>
  <c r="AW191" i="87"/>
  <c r="AW48" i="87"/>
  <c r="BA390" i="87"/>
  <c r="BL390" i="87" s="1"/>
  <c r="BA437" i="87"/>
  <c r="AW361" i="87"/>
  <c r="AW167" i="87"/>
  <c r="BG484" i="87"/>
  <c r="CH116" i="87"/>
  <c r="CD461" i="87"/>
  <c r="CP461" i="87" s="1"/>
  <c r="AR351" i="87"/>
  <c r="AD720" i="87"/>
  <c r="Y390" i="87"/>
  <c r="AN121" i="87"/>
  <c r="AN313" i="87"/>
  <c r="AD113" i="87"/>
  <c r="AN154" i="87"/>
  <c r="AD396" i="87"/>
  <c r="BA169" i="87"/>
  <c r="BL169" i="87" s="1"/>
  <c r="AL125" i="87"/>
  <c r="BV476" i="87"/>
  <c r="CD476" i="87" s="1"/>
  <c r="CP476" i="87" s="1"/>
  <c r="CH449" i="87"/>
  <c r="BV366" i="87"/>
  <c r="AW65" i="87"/>
  <c r="CF461" i="87"/>
  <c r="AR328" i="87"/>
  <c r="AR578" i="87"/>
  <c r="AN98" i="87"/>
  <c r="AR721" i="87"/>
  <c r="AD578" i="87"/>
  <c r="BV277" i="87"/>
  <c r="CH397" i="87"/>
  <c r="AX351" i="87"/>
  <c r="BV518" i="87"/>
  <c r="CG518" i="87" s="1"/>
  <c r="BA300" i="87"/>
  <c r="M36" i="87"/>
  <c r="U36" i="87" s="1"/>
  <c r="BA484" i="87"/>
  <c r="BL484" i="87" s="1"/>
  <c r="Y484" i="87"/>
  <c r="AW295" i="87"/>
  <c r="BA295" i="87"/>
  <c r="BA143" i="87"/>
  <c r="AW143" i="87"/>
  <c r="BF465" i="87"/>
  <c r="BQ465" i="87" s="1"/>
  <c r="AN465" i="87"/>
  <c r="AX371" i="87"/>
  <c r="BG371" i="87"/>
  <c r="BC517" i="87"/>
  <c r="BN517" i="87" s="1"/>
  <c r="AD517" i="87"/>
  <c r="BE46" i="87"/>
  <c r="BP46" i="87" s="1"/>
  <c r="AI46" i="87"/>
  <c r="BE163" i="87"/>
  <c r="BP163" i="87" s="1"/>
  <c r="AI163" i="87"/>
  <c r="BE361" i="87"/>
  <c r="BP361" i="87" s="1"/>
  <c r="AI361" i="87"/>
  <c r="BE394" i="87"/>
  <c r="BP394" i="87" s="1"/>
  <c r="AI394" i="87"/>
  <c r="AD676" i="87"/>
  <c r="BC676" i="87"/>
  <c r="BC313" i="87"/>
  <c r="BN313" i="87" s="1"/>
  <c r="AD313" i="87"/>
  <c r="BC419" i="87"/>
  <c r="AD419" i="87"/>
  <c r="BC526" i="87"/>
  <c r="AD526" i="87"/>
  <c r="AX34" i="87"/>
  <c r="BG34" i="87"/>
  <c r="AR34" i="87"/>
  <c r="M511" i="87"/>
  <c r="N512" i="87"/>
  <c r="M512" i="87" s="1"/>
  <c r="BA472" i="87"/>
  <c r="BL472" i="87" s="1"/>
  <c r="AW472" i="87"/>
  <c r="BV472" i="87"/>
  <c r="CE472" i="87" s="1"/>
  <c r="CQ472" i="87" s="1"/>
  <c r="CH559" i="87"/>
  <c r="BA559" i="87"/>
  <c r="AW559" i="87"/>
  <c r="AW31" i="87"/>
  <c r="Y31" i="87"/>
  <c r="BV31" i="87"/>
  <c r="BA31" i="87"/>
  <c r="BL31" i="87" s="1"/>
  <c r="CH31" i="87"/>
  <c r="BV279" i="87"/>
  <c r="CC279" i="87" s="1"/>
  <c r="CO279" i="87" s="1"/>
  <c r="BA279" i="87"/>
  <c r="AW279" i="87"/>
  <c r="CH279" i="87"/>
  <c r="BA499" i="87"/>
  <c r="BV499" i="87"/>
  <c r="CH499" i="87"/>
  <c r="AW499" i="87"/>
  <c r="Y499" i="87"/>
  <c r="BF553" i="87"/>
  <c r="BQ553" i="87" s="1"/>
  <c r="AN553" i="87"/>
  <c r="BG495" i="87"/>
  <c r="AR495" i="87"/>
  <c r="AX487" i="87"/>
  <c r="BG487" i="87"/>
  <c r="AR487" i="87"/>
  <c r="AW11" i="87"/>
  <c r="BV11" i="87"/>
  <c r="BV25" i="87"/>
  <c r="CD25" i="87" s="1"/>
  <c r="CP25" i="87" s="1"/>
  <c r="AW25" i="87"/>
  <c r="BA25" i="87"/>
  <c r="CH25" i="87"/>
  <c r="BA41" i="87"/>
  <c r="CH41" i="87"/>
  <c r="AW41" i="87"/>
  <c r="AW51" i="87"/>
  <c r="CG51" i="87" s="1"/>
  <c r="BA51" i="87"/>
  <c r="CH51" i="87"/>
  <c r="CH66" i="87"/>
  <c r="BA66" i="87"/>
  <c r="AW66" i="87"/>
  <c r="BV66" i="87"/>
  <c r="CC66" i="87" s="1"/>
  <c r="CO66" i="87" s="1"/>
  <c r="CH72" i="87"/>
  <c r="BV72" i="87"/>
  <c r="AW72" i="87"/>
  <c r="AW141" i="87"/>
  <c r="BA141" i="87"/>
  <c r="CH141" i="87"/>
  <c r="CH170" i="87"/>
  <c r="AW170" i="87"/>
  <c r="Y170" i="87"/>
  <c r="BA170" i="87"/>
  <c r="BV175" i="87"/>
  <c r="CG175" i="87" s="1"/>
  <c r="CH175" i="87"/>
  <c r="Y175" i="87"/>
  <c r="BV181" i="87"/>
  <c r="BW181" i="87" s="1"/>
  <c r="CH181" i="87"/>
  <c r="BA181" i="87"/>
  <c r="CH189" i="87"/>
  <c r="BA189" i="87"/>
  <c r="AW189" i="87"/>
  <c r="BA203" i="87"/>
  <c r="CH203" i="87"/>
  <c r="CH192" i="87"/>
  <c r="BV192" i="87"/>
  <c r="AW192" i="87"/>
  <c r="BA192" i="87"/>
  <c r="BV285" i="87"/>
  <c r="CH285" i="87"/>
  <c r="BA285" i="87"/>
  <c r="AW285" i="87"/>
  <c r="BV305" i="87"/>
  <c r="CH305" i="87"/>
  <c r="AW305" i="87"/>
  <c r="BA305" i="87"/>
  <c r="BA374" i="87"/>
  <c r="AW374" i="87"/>
  <c r="CH374" i="87"/>
  <c r="BV374" i="87"/>
  <c r="BV398" i="87"/>
  <c r="AW398" i="87"/>
  <c r="BV413" i="87"/>
  <c r="CC413" i="87" s="1"/>
  <c r="CO413" i="87" s="1"/>
  <c r="AW413" i="87"/>
  <c r="CH413" i="87"/>
  <c r="BA450" i="87"/>
  <c r="AW450" i="87"/>
  <c r="AW457" i="87"/>
  <c r="CH457" i="87"/>
  <c r="CH478" i="87"/>
  <c r="BV478" i="87"/>
  <c r="AW478" i="87"/>
  <c r="BA478" i="87"/>
  <c r="AW504" i="87"/>
  <c r="CH504" i="87"/>
  <c r="BA504" i="87"/>
  <c r="BJ504" i="87" s="1"/>
  <c r="BV504" i="87"/>
  <c r="AW522" i="87"/>
  <c r="BA522" i="87"/>
  <c r="CH551" i="87"/>
  <c r="AW551" i="87"/>
  <c r="BV551" i="87"/>
  <c r="BA551" i="87"/>
  <c r="AW689" i="87"/>
  <c r="AB689" i="87"/>
  <c r="BC689" i="87" s="1"/>
  <c r="AW691" i="87"/>
  <c r="AB691" i="87"/>
  <c r="BC691" i="87" s="1"/>
  <c r="BN691" i="87" s="1"/>
  <c r="BA691" i="87"/>
  <c r="CH691" i="87"/>
  <c r="BV691" i="87"/>
  <c r="AW579" i="87"/>
  <c r="BA579" i="87"/>
  <c r="AW697" i="87"/>
  <c r="CH697" i="87"/>
  <c r="AB697" i="87"/>
  <c r="BC697" i="87" s="1"/>
  <c r="BV697" i="87"/>
  <c r="BA697" i="87"/>
  <c r="AW703" i="87"/>
  <c r="AB703" i="87"/>
  <c r="BC703" i="87" s="1"/>
  <c r="BA703" i="87"/>
  <c r="BL703" i="87" s="1"/>
  <c r="AW709" i="87"/>
  <c r="CH709" i="87"/>
  <c r="BA709" i="87"/>
  <c r="AW713" i="87"/>
  <c r="BA713" i="87"/>
  <c r="BL713" i="87" s="1"/>
  <c r="CH713" i="87"/>
  <c r="CH589" i="87"/>
  <c r="AW589" i="87"/>
  <c r="CG589" i="87" s="1"/>
  <c r="AI175" i="87"/>
  <c r="BE175" i="87"/>
  <c r="BP175" i="87" s="1"/>
  <c r="AP695" i="87"/>
  <c r="BG695" i="87" s="1"/>
  <c r="BR695" i="87" s="1"/>
  <c r="BE695" i="87"/>
  <c r="BP695" i="87" s="1"/>
  <c r="BF505" i="87"/>
  <c r="BQ505" i="87" s="1"/>
  <c r="AN173" i="87"/>
  <c r="BF173" i="87"/>
  <c r="BQ173" i="87" s="1"/>
  <c r="BG458" i="87"/>
  <c r="AX458" i="87"/>
  <c r="BG505" i="87"/>
  <c r="BR535" i="87"/>
  <c r="CH283" i="87"/>
  <c r="AW283" i="87"/>
  <c r="BV283" i="87"/>
  <c r="BA283" i="87"/>
  <c r="BL283" i="87" s="1"/>
  <c r="BN297" i="87"/>
  <c r="BR309" i="87"/>
  <c r="AW209" i="87"/>
  <c r="BV209" i="87"/>
  <c r="BA209" i="87"/>
  <c r="BV219" i="87"/>
  <c r="BA219" i="87"/>
  <c r="BJ219" i="87" s="1"/>
  <c r="AW230" i="87"/>
  <c r="BV230" i="87"/>
  <c r="BA230" i="87"/>
  <c r="BL230" i="87" s="1"/>
  <c r="BV228" i="87"/>
  <c r="AW228" i="87"/>
  <c r="BA228" i="87"/>
  <c r="BL228" i="87" s="1"/>
  <c r="AW64" i="87"/>
  <c r="BV64" i="87"/>
  <c r="BW64" i="87" s="1"/>
  <c r="BA64" i="87"/>
  <c r="BA222" i="87"/>
  <c r="AW222" i="87"/>
  <c r="CG222" i="87" s="1"/>
  <c r="AW21" i="87"/>
  <c r="BV21" i="87"/>
  <c r="CC21" i="87" s="1"/>
  <c r="CO21" i="87" s="1"/>
  <c r="BC90" i="87"/>
  <c r="BN90" i="87" s="1"/>
  <c r="AD90" i="87"/>
  <c r="BC191" i="87"/>
  <c r="BN191" i="87" s="1"/>
  <c r="AD191" i="87"/>
  <c r="BC193" i="87"/>
  <c r="BN193" i="87" s="1"/>
  <c r="AD193" i="87"/>
  <c r="BC205" i="87"/>
  <c r="BN205" i="87" s="1"/>
  <c r="AD205" i="87"/>
  <c r="BC274" i="87"/>
  <c r="BN274" i="87" s="1"/>
  <c r="AD274" i="87"/>
  <c r="BC285" i="87"/>
  <c r="BN285" i="87" s="1"/>
  <c r="AD285" i="87"/>
  <c r="BC307" i="87"/>
  <c r="BN307" i="87" s="1"/>
  <c r="AD307" i="87"/>
  <c r="BC386" i="87"/>
  <c r="BN386" i="87" s="1"/>
  <c r="AD386" i="87"/>
  <c r="BC452" i="87"/>
  <c r="AD452" i="87"/>
  <c r="BC462" i="87"/>
  <c r="AD462" i="87"/>
  <c r="BC505" i="87"/>
  <c r="BN505" i="87" s="1"/>
  <c r="BC522" i="87"/>
  <c r="BN522" i="87" s="1"/>
  <c r="AD522" i="87"/>
  <c r="BC572" i="87"/>
  <c r="BN572" i="87" s="1"/>
  <c r="AD572" i="87"/>
  <c r="AG85" i="87"/>
  <c r="BE84" i="87"/>
  <c r="BP84" i="87" s="1"/>
  <c r="CA84" i="87"/>
  <c r="BE17" i="87"/>
  <c r="BP17" i="87" s="1"/>
  <c r="AI17" i="87"/>
  <c r="AB136" i="87"/>
  <c r="AD135" i="87"/>
  <c r="BC135" i="87"/>
  <c r="BN135" i="87" s="1"/>
  <c r="BA509" i="87"/>
  <c r="BL509" i="87" s="1"/>
  <c r="CH509" i="87"/>
  <c r="BV509" i="87"/>
  <c r="AW509" i="87"/>
  <c r="AW588" i="87"/>
  <c r="BV588" i="87"/>
  <c r="BA588" i="87"/>
  <c r="Y588" i="87"/>
  <c r="CH588" i="87"/>
  <c r="BV39" i="87"/>
  <c r="BW39" i="87" s="1"/>
  <c r="BA39" i="87"/>
  <c r="Y39" i="87"/>
  <c r="CH39" i="87"/>
  <c r="AW39" i="87"/>
  <c r="CH127" i="87"/>
  <c r="AW127" i="87"/>
  <c r="BV127" i="87"/>
  <c r="BY127" i="87" s="1"/>
  <c r="CL127" i="87" s="1"/>
  <c r="Y127" i="87"/>
  <c r="BA127" i="87"/>
  <c r="BV328" i="87"/>
  <c r="CA328" i="87" s="1"/>
  <c r="AW328" i="87"/>
  <c r="BV720" i="87"/>
  <c r="CF720" i="87" s="1"/>
  <c r="CH720" i="87"/>
  <c r="AW720" i="87"/>
  <c r="Y720" i="87"/>
  <c r="BA720" i="87"/>
  <c r="BA723" i="87"/>
  <c r="BL723" i="87" s="1"/>
  <c r="BV723" i="87"/>
  <c r="AW723" i="87"/>
  <c r="CH723" i="87"/>
  <c r="BC277" i="87"/>
  <c r="AD277" i="87"/>
  <c r="CH158" i="87"/>
  <c r="BV158" i="87"/>
  <c r="CG158" i="87" s="1"/>
  <c r="BA158" i="87"/>
  <c r="Y158" i="87"/>
  <c r="CH37" i="87"/>
  <c r="CD549" i="87"/>
  <c r="CP549" i="87" s="1"/>
  <c r="CG549" i="87"/>
  <c r="BY549" i="87"/>
  <c r="CL549" i="87" s="1"/>
  <c r="CC549" i="87"/>
  <c r="CO549" i="87" s="1"/>
  <c r="BE509" i="87"/>
  <c r="BP509" i="87" s="1"/>
  <c r="AI509" i="87"/>
  <c r="BC94" i="87"/>
  <c r="BN94" i="87" s="1"/>
  <c r="AD94" i="87"/>
  <c r="BC17" i="87"/>
  <c r="BN17" i="87" s="1"/>
  <c r="AD17" i="87"/>
  <c r="BC76" i="87"/>
  <c r="AD76" i="87"/>
  <c r="BC63" i="87"/>
  <c r="BN63" i="87" s="1"/>
  <c r="AD63" i="87"/>
  <c r="BV118" i="87"/>
  <c r="Y118" i="87"/>
  <c r="CH118" i="87"/>
  <c r="BA118" i="87"/>
  <c r="BL118" i="87" s="1"/>
  <c r="BN506" i="87"/>
  <c r="BC468" i="87"/>
  <c r="BN468" i="87" s="1"/>
  <c r="AD468" i="87"/>
  <c r="BE482" i="87"/>
  <c r="BP482" i="87" s="1"/>
  <c r="AI482" i="87"/>
  <c r="BJ11" i="87"/>
  <c r="BR11" i="87"/>
  <c r="CH154" i="87"/>
  <c r="BA154" i="87"/>
  <c r="AW154" i="87"/>
  <c r="BV154" i="87"/>
  <c r="BY154" i="87" s="1"/>
  <c r="CL154" i="87" s="1"/>
  <c r="Y154" i="87"/>
  <c r="CH578" i="87"/>
  <c r="AW578" i="87"/>
  <c r="BA578" i="87"/>
  <c r="BV578" i="87"/>
  <c r="Y578" i="87"/>
  <c r="BE333" i="87"/>
  <c r="BP333" i="87" s="1"/>
  <c r="AI333" i="87"/>
  <c r="BY319" i="87"/>
  <c r="CL319" i="87" s="1"/>
  <c r="CF319" i="87"/>
  <c r="CD319" i="87"/>
  <c r="CP319" i="87" s="1"/>
  <c r="CC319" i="87"/>
  <c r="CO319" i="87" s="1"/>
  <c r="BW319" i="87"/>
  <c r="AD255" i="87"/>
  <c r="AI720" i="87"/>
  <c r="AR517" i="87"/>
  <c r="Y295" i="87"/>
  <c r="AD385" i="87"/>
  <c r="AN559" i="87"/>
  <c r="AD383" i="87"/>
  <c r="AN468" i="87"/>
  <c r="BA449" i="87"/>
  <c r="BL449" i="87" s="1"/>
  <c r="AW455" i="87"/>
  <c r="BA476" i="87"/>
  <c r="BL476" i="87" s="1"/>
  <c r="BA688" i="87"/>
  <c r="AW169" i="87"/>
  <c r="AB708" i="87"/>
  <c r="BC708" i="87" s="1"/>
  <c r="AW583" i="87"/>
  <c r="AW550" i="87"/>
  <c r="CG550" i="87" s="1"/>
  <c r="CH712" i="87"/>
  <c r="BA702" i="87"/>
  <c r="CH518" i="87"/>
  <c r="AW397" i="87"/>
  <c r="CH295" i="87"/>
  <c r="BN710" i="87"/>
  <c r="BV143" i="87"/>
  <c r="M476" i="87"/>
  <c r="CD576" i="87"/>
  <c r="CP576" i="87" s="1"/>
  <c r="BA518" i="87"/>
  <c r="AW273" i="87"/>
  <c r="CH476" i="87"/>
  <c r="BG422" i="87"/>
  <c r="CH319" i="87"/>
  <c r="BG457" i="87"/>
  <c r="BA409" i="87"/>
  <c r="BJ409" i="87" s="1"/>
  <c r="BV436" i="87"/>
  <c r="CH201" i="87"/>
  <c r="BV295" i="87"/>
  <c r="BK179" i="87"/>
  <c r="BV573" i="87"/>
  <c r="CD573" i="87" s="1"/>
  <c r="CP573" i="87" s="1"/>
  <c r="CH338" i="87"/>
  <c r="CH65" i="87"/>
  <c r="BV583" i="87"/>
  <c r="AW116" i="87"/>
  <c r="BA36" i="87"/>
  <c r="BL36" i="87" s="1"/>
  <c r="BA71" i="87"/>
  <c r="CH727" i="87"/>
  <c r="AD361" i="87"/>
  <c r="AR127" i="87"/>
  <c r="AD681" i="87"/>
  <c r="AN140" i="87"/>
  <c r="AN351" i="87"/>
  <c r="AR390" i="87"/>
  <c r="AW449" i="87"/>
  <c r="BX702" i="87"/>
  <c r="BA708" i="87"/>
  <c r="BA748" i="87"/>
  <c r="BA573" i="87"/>
  <c r="CH502" i="87"/>
  <c r="AW712" i="87"/>
  <c r="AW702" i="87"/>
  <c r="CH576" i="87"/>
  <c r="AX163" i="87"/>
  <c r="AX31" i="87"/>
  <c r="AW436" i="87"/>
  <c r="BY576" i="87"/>
  <c r="CL576" i="87" s="1"/>
  <c r="CA550" i="87"/>
  <c r="BV201" i="87"/>
  <c r="AW319" i="87"/>
  <c r="BG728" i="87"/>
  <c r="BW550" i="87"/>
  <c r="BA366" i="87"/>
  <c r="BG517" i="87"/>
  <c r="BA201" i="87"/>
  <c r="CA576" i="87"/>
  <c r="CN576" i="87" s="1"/>
  <c r="BV218" i="87"/>
  <c r="CA218" i="87" s="1"/>
  <c r="CH190" i="87"/>
  <c r="BV190" i="87"/>
  <c r="BY190" i="87" s="1"/>
  <c r="CL190" i="87" s="1"/>
  <c r="AW338" i="87"/>
  <c r="CH583" i="87"/>
  <c r="BV338" i="87"/>
  <c r="BV174" i="87"/>
  <c r="AD324" i="87"/>
  <c r="AN420" i="87"/>
  <c r="AN255" i="87"/>
  <c r="AN46" i="87"/>
  <c r="AR253" i="87"/>
  <c r="AR98" i="87"/>
  <c r="AR482" i="87"/>
  <c r="AK352" i="87"/>
  <c r="CH409" i="87"/>
  <c r="BA351" i="87"/>
  <c r="CH455" i="87"/>
  <c r="CH748" i="87"/>
  <c r="AW708" i="87"/>
  <c r="AW573" i="87"/>
  <c r="BA502" i="87"/>
  <c r="BA576" i="87"/>
  <c r="AB712" i="87"/>
  <c r="BC712" i="87" s="1"/>
  <c r="BV300" i="87"/>
  <c r="CG300" i="87" s="1"/>
  <c r="CH484" i="87"/>
  <c r="AW420" i="87"/>
  <c r="CH143" i="87"/>
  <c r="BV169" i="87"/>
  <c r="AW366" i="87"/>
  <c r="CF576" i="87"/>
  <c r="BA319" i="87"/>
  <c r="BJ319" i="87" s="1"/>
  <c r="BV191" i="87"/>
  <c r="CH284" i="87"/>
  <c r="BV284" i="87"/>
  <c r="CH36" i="87"/>
  <c r="BF172" i="87"/>
  <c r="BQ172" i="87" s="1"/>
  <c r="BV727" i="87"/>
  <c r="CD727" i="87" s="1"/>
  <c r="AN31" i="87"/>
  <c r="AN253" i="87"/>
  <c r="AD118" i="87"/>
  <c r="AI444" i="87"/>
  <c r="AR31" i="87"/>
  <c r="AD39" i="87"/>
  <c r="AI436" i="87"/>
  <c r="AD31" i="87"/>
  <c r="AN167" i="87"/>
  <c r="AX253" i="87"/>
  <c r="AI578" i="87"/>
  <c r="W352" i="87"/>
  <c r="CH273" i="87"/>
  <c r="CG748" i="87"/>
  <c r="AW576" i="87"/>
  <c r="CG576" i="87" s="1"/>
  <c r="BA712" i="87"/>
  <c r="CH702" i="87"/>
  <c r="BA48" i="87"/>
  <c r="AW300" i="87"/>
  <c r="AW484" i="87"/>
  <c r="AW351" i="87"/>
  <c r="BV484" i="87"/>
  <c r="BG36" i="87"/>
  <c r="BR36" i="87" s="1"/>
  <c r="BV688" i="87"/>
  <c r="CA748" i="87"/>
  <c r="CB748" i="87" s="1"/>
  <c r="BA224" i="87"/>
  <c r="CD550" i="87"/>
  <c r="CP550" i="87" s="1"/>
  <c r="BV397" i="87"/>
  <c r="AW284" i="87"/>
  <c r="BA190" i="87"/>
  <c r="BA116" i="87"/>
  <c r="AU116" i="87" s="1"/>
  <c r="BI116" i="87" s="1"/>
  <c r="BT116" i="87" s="1"/>
  <c r="BE694" i="87"/>
  <c r="BP694" i="87" s="1"/>
  <c r="BV65" i="87"/>
  <c r="BW65" i="87" s="1"/>
  <c r="BA174" i="87"/>
  <c r="CH17" i="87"/>
  <c r="BA17" i="87"/>
  <c r="BV179" i="87"/>
  <c r="CH71" i="87"/>
  <c r="Y143" i="87"/>
  <c r="AN363" i="87"/>
  <c r="AN376" i="87"/>
  <c r="AR371" i="87"/>
  <c r="AW748" i="87"/>
  <c r="BA550" i="87"/>
  <c r="CH191" i="87"/>
  <c r="AW502" i="87"/>
  <c r="CH688" i="87"/>
  <c r="AB702" i="87"/>
  <c r="BC702" i="87" s="1"/>
  <c r="CH48" i="87"/>
  <c r="BV351" i="87"/>
  <c r="BG390" i="87"/>
  <c r="BR390" i="87" s="1"/>
  <c r="BV420" i="87"/>
  <c r="CC184" i="87"/>
  <c r="CO184" i="87" s="1"/>
  <c r="BY748" i="87"/>
  <c r="AW225" i="87"/>
  <c r="AW224" i="87"/>
  <c r="CH174" i="87"/>
  <c r="BV36" i="87"/>
  <c r="BW36" i="87" s="1"/>
  <c r="BV17" i="87"/>
  <c r="BA727" i="87"/>
  <c r="BQ351" i="87"/>
  <c r="BQ28" i="87"/>
  <c r="BQ201" i="87"/>
  <c r="AN240" i="87"/>
  <c r="BN287" i="87"/>
  <c r="BK287" i="87"/>
  <c r="BC158" i="87"/>
  <c r="AD158" i="87"/>
  <c r="BL121" i="87"/>
  <c r="BJ121" i="87"/>
  <c r="AW203" i="87"/>
  <c r="BV203" i="87"/>
  <c r="CA203" i="87" s="1"/>
  <c r="BV274" i="87"/>
  <c r="CH274" i="87"/>
  <c r="AW728" i="87"/>
  <c r="CH728" i="87"/>
  <c r="BV728" i="87"/>
  <c r="BA728" i="87"/>
  <c r="BA321" i="87"/>
  <c r="CH321" i="87"/>
  <c r="BV321" i="87"/>
  <c r="AW342" i="87"/>
  <c r="CH342" i="87"/>
  <c r="BA342" i="87"/>
  <c r="BV342" i="87"/>
  <c r="BA457" i="87"/>
  <c r="AU457" i="87" s="1"/>
  <c r="BI457" i="87" s="1"/>
  <c r="BT457" i="87" s="1"/>
  <c r="BV457" i="87"/>
  <c r="CH522" i="87"/>
  <c r="BV522" i="87"/>
  <c r="CH689" i="87"/>
  <c r="BV689" i="87"/>
  <c r="CH579" i="87"/>
  <c r="BV579" i="87"/>
  <c r="CH703" i="87"/>
  <c r="BV703" i="87"/>
  <c r="AX485" i="87"/>
  <c r="BG485" i="87"/>
  <c r="BR485" i="87" s="1"/>
  <c r="AW238" i="87"/>
  <c r="BV238" i="87"/>
  <c r="CC238" i="87" s="1"/>
  <c r="CO238" i="87" s="1"/>
  <c r="BA238" i="87"/>
  <c r="AW18" i="87"/>
  <c r="BV18" i="87"/>
  <c r="CH18" i="87"/>
  <c r="BA18" i="87"/>
  <c r="AI88" i="87"/>
  <c r="BE88" i="87"/>
  <c r="BP88" i="87" s="1"/>
  <c r="AR40" i="87"/>
  <c r="BG40" i="87"/>
  <c r="BR40" i="87" s="1"/>
  <c r="AX40" i="87"/>
  <c r="BQ485" i="87"/>
  <c r="BK746" i="87"/>
  <c r="BQ472" i="87"/>
  <c r="BF584" i="87"/>
  <c r="BQ584" i="87" s="1"/>
  <c r="AN584" i="87"/>
  <c r="BQ295" i="87"/>
  <c r="CH291" i="87"/>
  <c r="BA291" i="87"/>
  <c r="BF236" i="87"/>
  <c r="BQ236" i="87" s="1"/>
  <c r="BV368" i="87"/>
  <c r="CA368" i="87" s="1"/>
  <c r="CH368" i="87"/>
  <c r="BV565" i="87"/>
  <c r="CH565" i="87"/>
  <c r="BA565" i="87"/>
  <c r="BL565" i="87" s="1"/>
  <c r="AX719" i="87"/>
  <c r="BG719" i="87"/>
  <c r="Y40" i="87"/>
  <c r="BA40" i="87"/>
  <c r="CH40" i="87"/>
  <c r="BG18" i="87"/>
  <c r="AX18" i="87"/>
  <c r="AD40" i="87"/>
  <c r="BC40" i="87"/>
  <c r="AD584" i="87"/>
  <c r="BC584" i="87"/>
  <c r="BN584" i="87" s="1"/>
  <c r="AI283" i="87"/>
  <c r="BR231" i="87"/>
  <c r="BV291" i="87"/>
  <c r="AL127" i="87"/>
  <c r="BK589" i="87"/>
  <c r="BK284" i="87"/>
  <c r="BV468" i="87"/>
  <c r="CA468" i="87" s="1"/>
  <c r="CH468" i="87"/>
  <c r="BA468" i="87"/>
  <c r="BL468" i="87" s="1"/>
  <c r="BA281" i="87"/>
  <c r="BV281" i="87"/>
  <c r="BY281" i="87" s="1"/>
  <c r="CL281" i="87" s="1"/>
  <c r="BG465" i="87"/>
  <c r="AX465" i="87"/>
  <c r="AX318" i="87"/>
  <c r="BG318" i="87"/>
  <c r="BG472" i="87"/>
  <c r="AX472" i="87"/>
  <c r="BG118" i="87"/>
  <c r="BK118" i="87" s="1"/>
  <c r="AX118" i="87"/>
  <c r="AX385" i="87"/>
  <c r="BG385" i="87"/>
  <c r="BK385" i="87" s="1"/>
  <c r="AX383" i="87"/>
  <c r="BG383" i="87"/>
  <c r="AG79" i="87"/>
  <c r="BE79" i="87" s="1"/>
  <c r="BP79" i="87" s="1"/>
  <c r="BE78" i="87"/>
  <c r="BV521" i="87"/>
  <c r="CG521" i="87" s="1"/>
  <c r="CH521" i="87"/>
  <c r="BV215" i="87"/>
  <c r="CC215" i="87" s="1"/>
  <c r="CO215" i="87" s="1"/>
  <c r="AW215" i="87"/>
  <c r="BA215" i="87"/>
  <c r="BV56" i="87"/>
  <c r="CC56" i="87" s="1"/>
  <c r="CO56" i="87" s="1"/>
  <c r="BA56" i="87"/>
  <c r="BL56" i="87" s="1"/>
  <c r="BA333" i="87"/>
  <c r="BL333" i="87" s="1"/>
  <c r="BV333" i="87"/>
  <c r="BY333" i="87" s="1"/>
  <c r="CL333" i="87" s="1"/>
  <c r="CH333" i="87"/>
  <c r="BA582" i="87"/>
  <c r="BL582" i="87" s="1"/>
  <c r="CH582" i="87"/>
  <c r="CH396" i="87"/>
  <c r="BA396" i="87"/>
  <c r="BL396" i="87" s="1"/>
  <c r="BV396" i="87"/>
  <c r="BF279" i="87"/>
  <c r="BQ279" i="87" s="1"/>
  <c r="BG365" i="87"/>
  <c r="AX365" i="87"/>
  <c r="BE351" i="87"/>
  <c r="BP351" i="87" s="1"/>
  <c r="AG352" i="87"/>
  <c r="BE352" i="87" s="1"/>
  <c r="BP352" i="87" s="1"/>
  <c r="AI170" i="87"/>
  <c r="BE170" i="87"/>
  <c r="BP170" i="87" s="1"/>
  <c r="BF181" i="87"/>
  <c r="BQ181" i="87" s="1"/>
  <c r="AX61" i="87"/>
  <c r="BG61" i="87"/>
  <c r="AR170" i="87"/>
  <c r="BG170" i="87"/>
  <c r="AR175" i="87"/>
  <c r="BG175" i="87"/>
  <c r="BR175" i="87" s="1"/>
  <c r="BG181" i="87"/>
  <c r="BR181" i="87" s="1"/>
  <c r="BG286" i="87"/>
  <c r="AL286" i="87"/>
  <c r="BG310" i="87"/>
  <c r="BR713" i="87"/>
  <c r="BK713" i="87"/>
  <c r="BN71" i="87"/>
  <c r="BE368" i="87"/>
  <c r="BP368" i="87" s="1"/>
  <c r="BG54" i="87"/>
  <c r="BR54" i="87" s="1"/>
  <c r="BA210" i="87"/>
  <c r="BJ210" i="87" s="1"/>
  <c r="BV210" i="87"/>
  <c r="BX210" i="87" s="1"/>
  <c r="CK210" i="87" s="1"/>
  <c r="AW719" i="87"/>
  <c r="CH719" i="87"/>
  <c r="BA719" i="87"/>
  <c r="BV719" i="87"/>
  <c r="CM719" i="87" s="1"/>
  <c r="AX71" i="87"/>
  <c r="BG71" i="87"/>
  <c r="BR71" i="87" s="1"/>
  <c r="AD88" i="87"/>
  <c r="BC88" i="87"/>
  <c r="AI40" i="87"/>
  <c r="BE40" i="87"/>
  <c r="BP40" i="87" s="1"/>
  <c r="BC181" i="87"/>
  <c r="BN181" i="87" s="1"/>
  <c r="BN381" i="87"/>
  <c r="BC400" i="87"/>
  <c r="BN415" i="87"/>
  <c r="BN571" i="87"/>
  <c r="AW121" i="87"/>
  <c r="BV121" i="87"/>
  <c r="BR19" i="87"/>
  <c r="BK694" i="87"/>
  <c r="BR582" i="87"/>
  <c r="CC482" i="87"/>
  <c r="CO482" i="87" s="1"/>
  <c r="BL583" i="87"/>
  <c r="BJ583" i="87"/>
  <c r="Y584" i="87"/>
  <c r="AW584" i="87"/>
  <c r="BV584" i="87"/>
  <c r="AX47" i="87"/>
  <c r="BG47" i="87"/>
  <c r="Y88" i="87"/>
  <c r="BV88" i="87"/>
  <c r="BA88" i="87"/>
  <c r="CH88" i="87"/>
  <c r="BV466" i="87"/>
  <c r="CE466" i="87" s="1"/>
  <c r="CQ466" i="87" s="1"/>
  <c r="CH466" i="87"/>
  <c r="BR668" i="87"/>
  <c r="BK409" i="87"/>
  <c r="BN511" i="87"/>
  <c r="BN574" i="87"/>
  <c r="BK538" i="87"/>
  <c r="BK229" i="87"/>
  <c r="BG373" i="87"/>
  <c r="BR397" i="87"/>
  <c r="AX350" i="87"/>
  <c r="BK518" i="87"/>
  <c r="BG331" i="87"/>
  <c r="BR351" i="87"/>
  <c r="BG404" i="87"/>
  <c r="AX135" i="87"/>
  <c r="BG476" i="87"/>
  <c r="BR409" i="87"/>
  <c r="CD350" i="87"/>
  <c r="CP350" i="87" s="1"/>
  <c r="AX306" i="87"/>
  <c r="BG576" i="87"/>
  <c r="BG135" i="87"/>
  <c r="BG63" i="87"/>
  <c r="CD337" i="87"/>
  <c r="CP337" i="87" s="1"/>
  <c r="BR207" i="87"/>
  <c r="BP503" i="87"/>
  <c r="BE58" i="87"/>
  <c r="BP58" i="87" s="1"/>
  <c r="BN56" i="87"/>
  <c r="BK207" i="87"/>
  <c r="BN207" i="87"/>
  <c r="BK397" i="87"/>
  <c r="BN397" i="87"/>
  <c r="BN50" i="87"/>
  <c r="BN299" i="87"/>
  <c r="BN536" i="87"/>
  <c r="BN58" i="87"/>
  <c r="AD50" i="87"/>
  <c r="BK366" i="87"/>
  <c r="AD27" i="87"/>
  <c r="AD71" i="87"/>
  <c r="AD553" i="87"/>
  <c r="BK504" i="87"/>
  <c r="BM489" i="87"/>
  <c r="BM619" i="87"/>
  <c r="BS669" i="87"/>
  <c r="BF277" i="87"/>
  <c r="BQ277" i="87" s="1"/>
  <c r="AN401" i="87"/>
  <c r="BZ221" i="87"/>
  <c r="CM221" i="87" s="1"/>
  <c r="CF221" i="87"/>
  <c r="CC221" i="87"/>
  <c r="CO221" i="87" s="1"/>
  <c r="CA221" i="87"/>
  <c r="BX221" i="87"/>
  <c r="CK221" i="87" s="1"/>
  <c r="CD221" i="87"/>
  <c r="CP221" i="87" s="1"/>
  <c r="CE221" i="87"/>
  <c r="CQ221" i="87" s="1"/>
  <c r="BN213" i="87"/>
  <c r="BN337" i="87"/>
  <c r="BK337" i="87"/>
  <c r="BM512" i="87"/>
  <c r="BL512" i="87"/>
  <c r="AU512" i="87"/>
  <c r="BI512" i="87" s="1"/>
  <c r="BT512" i="87" s="1"/>
  <c r="BJ512" i="87"/>
  <c r="AD175" i="87"/>
  <c r="BC175" i="87"/>
  <c r="BC184" i="87"/>
  <c r="BN184" i="87" s="1"/>
  <c r="BY184" i="87"/>
  <c r="CL184" i="87" s="1"/>
  <c r="BA113" i="87"/>
  <c r="BL113" i="87" s="1"/>
  <c r="BV113" i="87"/>
  <c r="BY84" i="87"/>
  <c r="CL84" i="87" s="1"/>
  <c r="BK210" i="87"/>
  <c r="BK298" i="87"/>
  <c r="BN542" i="87"/>
  <c r="BM453" i="87"/>
  <c r="BD11" i="145"/>
  <c r="BM11" i="145" s="1"/>
  <c r="DD11" i="145"/>
  <c r="DE11" i="145" s="1"/>
  <c r="DH11" i="145"/>
  <c r="DI11" i="145" s="1"/>
  <c r="DN11" i="145"/>
  <c r="DO11" i="145" s="1"/>
  <c r="CM11" i="145"/>
  <c r="CN11" i="145"/>
  <c r="DV11" i="145"/>
  <c r="DW11" i="145" s="1"/>
  <c r="CZ11" i="145"/>
  <c r="DA11" i="145" s="1"/>
  <c r="CB245" i="87"/>
  <c r="CN245" i="87"/>
  <c r="BK11" i="151"/>
  <c r="BL11" i="151"/>
  <c r="BP11" i="151"/>
  <c r="BX496" i="87"/>
  <c r="CK496" i="87" s="1"/>
  <c r="BO592" i="87"/>
  <c r="CG11" i="151"/>
  <c r="DR11" i="151"/>
  <c r="DS11" i="151" s="1"/>
  <c r="DJ11" i="151"/>
  <c r="DK11" i="151" s="1"/>
  <c r="CE11" i="151"/>
  <c r="BZ11" i="151"/>
  <c r="DH11" i="151"/>
  <c r="DI11" i="151" s="1"/>
  <c r="AT11" i="151"/>
  <c r="EL11" i="151"/>
  <c r="EM11" i="151" s="1"/>
  <c r="DP11" i="145"/>
  <c r="DQ11" i="145" s="1"/>
  <c r="CK11" i="145"/>
  <c r="BL665" i="87"/>
  <c r="CF496" i="87"/>
  <c r="CC496" i="87"/>
  <c r="CO496" i="87" s="1"/>
  <c r="BY496" i="87"/>
  <c r="CL496" i="87" s="1"/>
  <c r="BX500" i="87"/>
  <c r="CK500" i="87" s="1"/>
  <c r="CG500" i="87"/>
  <c r="BZ500" i="87"/>
  <c r="CM500" i="87" s="1"/>
  <c r="BY11" i="151"/>
  <c r="CB11" i="151"/>
  <c r="CC11" i="151" s="1"/>
  <c r="CA11" i="151"/>
  <c r="CH11" i="151"/>
  <c r="CQ11" i="151"/>
  <c r="DX11" i="151"/>
  <c r="DY11" i="151" s="1"/>
  <c r="EF11" i="151"/>
  <c r="EG11" i="151" s="1"/>
  <c r="AH11" i="145"/>
  <c r="BE11" i="145" s="1"/>
  <c r="EH11" i="145"/>
  <c r="EI11" i="145" s="1"/>
  <c r="DF11" i="145"/>
  <c r="DG11" i="145" s="1"/>
  <c r="EL11" i="145"/>
  <c r="EM11" i="145" s="1"/>
  <c r="CX11" i="145"/>
  <c r="CY11" i="145" s="1"/>
  <c r="DT11" i="145"/>
  <c r="DU11" i="145" s="1"/>
  <c r="BX11" i="145"/>
  <c r="U7" i="127"/>
  <c r="CF500" i="87"/>
  <c r="BW500" i="87"/>
  <c r="CF134" i="87"/>
  <c r="U7" i="151"/>
  <c r="DF11" i="151"/>
  <c r="DG11" i="151" s="1"/>
  <c r="CX11" i="151"/>
  <c r="CY11" i="151" s="1"/>
  <c r="BX11" i="151"/>
  <c r="DZ11" i="151"/>
  <c r="EA11" i="151" s="1"/>
  <c r="CD11" i="151"/>
  <c r="ED11" i="145"/>
  <c r="EE11" i="145" s="1"/>
  <c r="DZ11" i="145"/>
  <c r="EA11" i="145" s="1"/>
  <c r="CL11" i="145"/>
  <c r="BJ243" i="87"/>
  <c r="AR358" i="87"/>
  <c r="CA496" i="87"/>
  <c r="BW496" i="87"/>
  <c r="BY500" i="87"/>
  <c r="CL500" i="87" s="1"/>
  <c r="CD500" i="87"/>
  <c r="CP500" i="87" s="1"/>
  <c r="DV11" i="151"/>
  <c r="DW11" i="151" s="1"/>
  <c r="CZ11" i="151"/>
  <c r="DA11" i="151" s="1"/>
  <c r="CK11" i="151"/>
  <c r="CR11" i="151"/>
  <c r="BQ11" i="151"/>
  <c r="DD11" i="151"/>
  <c r="DE11" i="151" s="1"/>
  <c r="EH11" i="151"/>
  <c r="EI11" i="151" s="1"/>
  <c r="DT11" i="151"/>
  <c r="DU11" i="151" s="1"/>
  <c r="DN11" i="151"/>
  <c r="DO11" i="151" s="1"/>
  <c r="BZ134" i="87"/>
  <c r="CM134" i="87" s="1"/>
  <c r="BO507" i="87"/>
  <c r="BO11" i="151"/>
  <c r="CL11" i="151"/>
  <c r="CF11" i="151"/>
  <c r="CN11" i="151"/>
  <c r="CM11" i="151"/>
  <c r="CP11" i="151"/>
  <c r="DR11" i="145"/>
  <c r="DS11" i="145" s="1"/>
  <c r="DX11" i="145"/>
  <c r="DY11" i="145" s="1"/>
  <c r="EB11" i="145"/>
  <c r="EC11" i="145" s="1"/>
  <c r="DJ11" i="145"/>
  <c r="DK11" i="145" s="1"/>
  <c r="EF11" i="145"/>
  <c r="EG11" i="145" s="1"/>
  <c r="DB11" i="145"/>
  <c r="DC11" i="145" s="1"/>
  <c r="AI60" i="87"/>
  <c r="BE60" i="87"/>
  <c r="BP60" i="87" s="1"/>
  <c r="BS503" i="87"/>
  <c r="BS616" i="87"/>
  <c r="BP143" i="87"/>
  <c r="BR20" i="87"/>
  <c r="BP310" i="87"/>
  <c r="BQ535" i="87"/>
  <c r="BQ512" i="87"/>
  <c r="BQ611" i="87"/>
  <c r="BP664" i="87"/>
  <c r="BP185" i="87"/>
  <c r="BP388" i="87"/>
  <c r="BQ600" i="87"/>
  <c r="BQ619" i="87"/>
  <c r="BR650" i="87"/>
  <c r="BO650" i="87"/>
  <c r="BP493" i="87"/>
  <c r="BM199" i="87"/>
  <c r="BP642" i="87"/>
  <c r="BM159" i="87"/>
  <c r="BM219" i="87"/>
  <c r="BF215" i="87"/>
  <c r="BQ215" i="87" s="1"/>
  <c r="BF21" i="87"/>
  <c r="BQ21" i="87" s="1"/>
  <c r="BM647" i="87"/>
  <c r="BM193" i="87"/>
  <c r="BE613" i="87"/>
  <c r="BP613" i="87" s="1"/>
  <c r="AW88" i="87"/>
  <c r="AR618" i="87"/>
  <c r="BS658" i="87"/>
  <c r="AD671" i="87"/>
  <c r="BS656" i="87"/>
  <c r="BC651" i="87"/>
  <c r="BN651" i="87" s="1"/>
  <c r="Y501" i="87"/>
  <c r="BC619" i="87"/>
  <c r="BN619" i="87" s="1"/>
  <c r="BA628" i="87"/>
  <c r="AU628" i="87" s="1"/>
  <c r="BI628" i="87" s="1"/>
  <c r="BT628" i="87" s="1"/>
  <c r="BM215" i="87"/>
  <c r="BG670" i="87"/>
  <c r="BR670" i="87" s="1"/>
  <c r="BV618" i="87"/>
  <c r="BY618" i="87" s="1"/>
  <c r="CL618" i="87" s="1"/>
  <c r="BE628" i="87"/>
  <c r="BP628" i="87" s="1"/>
  <c r="BC632" i="87"/>
  <c r="BN632" i="87" s="1"/>
  <c r="Y613" i="87"/>
  <c r="BV627" i="87"/>
  <c r="BX627" i="87" s="1"/>
  <c r="CK627" i="87" s="1"/>
  <c r="BC613" i="87"/>
  <c r="BN613" i="87" s="1"/>
  <c r="BF651" i="87"/>
  <c r="BQ651" i="87" s="1"/>
  <c r="BG639" i="87"/>
  <c r="BR639" i="87" s="1"/>
  <c r="BV598" i="87"/>
  <c r="BY598" i="87" s="1"/>
  <c r="CL598" i="87" s="1"/>
  <c r="BE647" i="87"/>
  <c r="BP647" i="87" s="1"/>
  <c r="BA671" i="87"/>
  <c r="AU671" i="87" s="1"/>
  <c r="BI671" i="87" s="1"/>
  <c r="BT671" i="87" s="1"/>
  <c r="CH651" i="87"/>
  <c r="BV613" i="87"/>
  <c r="BW613" i="87" s="1"/>
  <c r="CW613" i="87" s="1"/>
  <c r="BG627" i="87"/>
  <c r="BK627" i="87" s="1"/>
  <c r="BC635" i="87"/>
  <c r="BN635" i="87" s="1"/>
  <c r="BA623" i="87"/>
  <c r="AU623" i="87" s="1"/>
  <c r="BI623" i="87" s="1"/>
  <c r="BT623" i="87" s="1"/>
  <c r="BA613" i="87"/>
  <c r="BJ613" i="87" s="1"/>
  <c r="AR651" i="87"/>
  <c r="AW627" i="87"/>
  <c r="AW657" i="87"/>
  <c r="AR663" i="87"/>
  <c r="CH627" i="87"/>
  <c r="BC618" i="87"/>
  <c r="BN618" i="87" s="1"/>
  <c r="AI651" i="87"/>
  <c r="BA627" i="87"/>
  <c r="BV623" i="87"/>
  <c r="CE623" i="87" s="1"/>
  <c r="CQ623" i="87" s="1"/>
  <c r="AW623" i="87"/>
  <c r="BG630" i="87"/>
  <c r="BR630" i="87" s="1"/>
  <c r="BF501" i="87"/>
  <c r="BQ501" i="87" s="1"/>
  <c r="AN618" i="87"/>
  <c r="AD656" i="87"/>
  <c r="AI597" i="87"/>
  <c r="BV156" i="87"/>
  <c r="CA156" i="87" s="1"/>
  <c r="CB156" i="87" s="1"/>
  <c r="BA656" i="87"/>
  <c r="BL656" i="87" s="1"/>
  <c r="BG622" i="87"/>
  <c r="BR622" i="87" s="1"/>
  <c r="AI636" i="87"/>
  <c r="BE636" i="87"/>
  <c r="BP636" i="87" s="1"/>
  <c r="BG72" i="87"/>
  <c r="AX72" i="87"/>
  <c r="BM666" i="87"/>
  <c r="BC636" i="87"/>
  <c r="BN636" i="87" s="1"/>
  <c r="AR611" i="87"/>
  <c r="BV667" i="87"/>
  <c r="CF667" i="87" s="1"/>
  <c r="AI646" i="87"/>
  <c r="BF636" i="87"/>
  <c r="BQ636" i="87" s="1"/>
  <c r="BE625" i="87"/>
  <c r="BP625" i="87" s="1"/>
  <c r="BR31" i="87"/>
  <c r="BK31" i="87"/>
  <c r="BK69" i="87"/>
  <c r="BR69" i="87"/>
  <c r="BC666" i="87"/>
  <c r="BN666" i="87" s="1"/>
  <c r="BP662" i="87"/>
  <c r="BR663" i="87"/>
  <c r="BP657" i="87"/>
  <c r="BP668" i="87"/>
  <c r="BE638" i="87"/>
  <c r="BP638" i="87" s="1"/>
  <c r="CH591" i="87"/>
  <c r="BC630" i="87"/>
  <c r="BN630" i="87" s="1"/>
  <c r="BF633" i="87"/>
  <c r="BQ633" i="87" s="1"/>
  <c r="AI642" i="87"/>
  <c r="BV628" i="87"/>
  <c r="CF628" i="87" s="1"/>
  <c r="CH628" i="87"/>
  <c r="AW610" i="87"/>
  <c r="AI591" i="87"/>
  <c r="BG625" i="87"/>
  <c r="BR625" i="87" s="1"/>
  <c r="BG633" i="87"/>
  <c r="BR633" i="87" s="1"/>
  <c r="AW628" i="87"/>
  <c r="BV650" i="87"/>
  <c r="AW656" i="87"/>
  <c r="CG656" i="87" s="1"/>
  <c r="AD646" i="87"/>
  <c r="BF656" i="87"/>
  <c r="BQ656" i="87" s="1"/>
  <c r="AD647" i="87"/>
  <c r="BA650" i="87"/>
  <c r="AU650" i="87" s="1"/>
  <c r="BI650" i="87" s="1"/>
  <c r="BT650" i="87" s="1"/>
  <c r="CH656" i="87"/>
  <c r="Y650" i="87"/>
  <c r="CH644" i="87"/>
  <c r="AW650" i="87"/>
  <c r="Y656" i="87"/>
  <c r="BE669" i="87"/>
  <c r="BP669" i="87" s="1"/>
  <c r="BV591" i="87"/>
  <c r="BW591" i="87" s="1"/>
  <c r="CJ591" i="87" s="1"/>
  <c r="AN670" i="87"/>
  <c r="AI670" i="87"/>
  <c r="BA658" i="87"/>
  <c r="BL658" i="87" s="1"/>
  <c r="BA640" i="87"/>
  <c r="AU640" i="87" s="1"/>
  <c r="BI640" i="87" s="1"/>
  <c r="BT640" i="87" s="1"/>
  <c r="BA156" i="87"/>
  <c r="AU156" i="87" s="1"/>
  <c r="BI156" i="87" s="1"/>
  <c r="BT156" i="87" s="1"/>
  <c r="BF625" i="87"/>
  <c r="BQ625" i="87" s="1"/>
  <c r="BE630" i="87"/>
  <c r="BP630" i="87" s="1"/>
  <c r="BF646" i="87"/>
  <c r="BQ646" i="87" s="1"/>
  <c r="AD627" i="87"/>
  <c r="BA634" i="87"/>
  <c r="AU634" i="87" s="1"/>
  <c r="BI634" i="87" s="1"/>
  <c r="BT634" i="87" s="1"/>
  <c r="Y591" i="87"/>
  <c r="BV663" i="87"/>
  <c r="BW663" i="87" s="1"/>
  <c r="CJ663" i="87" s="1"/>
  <c r="BC610" i="87"/>
  <c r="BN610" i="87" s="1"/>
  <c r="AR613" i="87"/>
  <c r="AW156" i="87"/>
  <c r="AW630" i="87"/>
  <c r="AW591" i="87"/>
  <c r="BV622" i="87"/>
  <c r="CF622" i="87" s="1"/>
  <c r="CH156" i="87"/>
  <c r="BC625" i="87"/>
  <c r="BN625" i="87" s="1"/>
  <c r="BC649" i="87"/>
  <c r="BN649" i="87" s="1"/>
  <c r="BE650" i="87"/>
  <c r="BP650" i="87" s="1"/>
  <c r="AW634" i="87"/>
  <c r="Y642" i="87"/>
  <c r="BC753" i="87"/>
  <c r="BN753" i="87" s="1"/>
  <c r="BF655" i="87"/>
  <c r="BQ655" i="87" s="1"/>
  <c r="BA652" i="87"/>
  <c r="AU652" i="87" s="1"/>
  <c r="BI652" i="87" s="1"/>
  <c r="BT652" i="87" s="1"/>
  <c r="X11" i="127"/>
  <c r="BN582" i="87"/>
  <c r="BK582" i="87"/>
  <c r="BR380" i="87"/>
  <c r="BN376" i="87"/>
  <c r="CF129" i="87"/>
  <c r="BY129" i="87"/>
  <c r="CL129" i="87" s="1"/>
  <c r="CA129" i="87"/>
  <c r="BW129" i="87"/>
  <c r="CD129" i="87"/>
  <c r="CP129" i="87" s="1"/>
  <c r="CG129" i="87"/>
  <c r="BX129" i="87"/>
  <c r="CK129" i="87" s="1"/>
  <c r="CE129" i="87"/>
  <c r="CQ129" i="87" s="1"/>
  <c r="BZ129" i="87"/>
  <c r="CM129" i="87" s="1"/>
  <c r="CC129" i="87"/>
  <c r="CO129" i="87" s="1"/>
  <c r="BR461" i="87"/>
  <c r="BR253" i="87"/>
  <c r="BK324" i="87"/>
  <c r="BN324" i="87"/>
  <c r="BN461" i="87"/>
  <c r="BW475" i="87"/>
  <c r="CC475" i="87"/>
  <c r="CO475" i="87" s="1"/>
  <c r="BX475" i="87"/>
  <c r="CK475" i="87" s="1"/>
  <c r="CE475" i="87"/>
  <c r="CQ475" i="87" s="1"/>
  <c r="CA475" i="87"/>
  <c r="BY475" i="87"/>
  <c r="CL475" i="87" s="1"/>
  <c r="CG475" i="87"/>
  <c r="CF475" i="87"/>
  <c r="CD475" i="87"/>
  <c r="CP475" i="87" s="1"/>
  <c r="BZ475" i="87"/>
  <c r="CM475" i="87" s="1"/>
  <c r="BE618" i="87"/>
  <c r="BP618" i="87" s="1"/>
  <c r="BG666" i="87"/>
  <c r="BR666" i="87" s="1"/>
  <c r="BA618" i="87"/>
  <c r="BJ618" i="87" s="1"/>
  <c r="BA617" i="87"/>
  <c r="BA598" i="87"/>
  <c r="BJ598" i="87" s="1"/>
  <c r="AW598" i="87"/>
  <c r="Y621" i="87"/>
  <c r="BV633" i="87"/>
  <c r="BY633" i="87" s="1"/>
  <c r="CL633" i="87" s="1"/>
  <c r="AW633" i="87"/>
  <c r="AW642" i="87"/>
  <c r="AN753" i="87"/>
  <c r="AW40" i="87"/>
  <c r="BA672" i="87"/>
  <c r="AU672" i="87" s="1"/>
  <c r="BI672" i="87" s="1"/>
  <c r="BT672" i="87" s="1"/>
  <c r="AW618" i="87"/>
  <c r="Y671" i="87"/>
  <c r="Y618" i="87"/>
  <c r="BC634" i="87"/>
  <c r="BN634" i="87" s="1"/>
  <c r="BE656" i="87"/>
  <c r="BP656" i="87" s="1"/>
  <c r="BA633" i="87"/>
  <c r="BL633" i="87" s="1"/>
  <c r="BA642" i="87"/>
  <c r="Y633" i="87"/>
  <c r="BV40" i="87"/>
  <c r="BE639" i="87"/>
  <c r="BP639" i="87" s="1"/>
  <c r="AI644" i="87"/>
  <c r="BF632" i="87"/>
  <c r="BQ632" i="87" s="1"/>
  <c r="BG632" i="87"/>
  <c r="BR632" i="87" s="1"/>
  <c r="BE649" i="87"/>
  <c r="BP649" i="87" s="1"/>
  <c r="BC650" i="87"/>
  <c r="BN650" i="87" s="1"/>
  <c r="BC626" i="87"/>
  <c r="BN626" i="87" s="1"/>
  <c r="BV631" i="87"/>
  <c r="BZ631" i="87" s="1"/>
  <c r="CM631" i="87" s="1"/>
  <c r="AW631" i="87"/>
  <c r="BV634" i="87"/>
  <c r="CC634" i="87" s="1"/>
  <c r="CO634" i="87" s="1"/>
  <c r="BV642" i="87"/>
  <c r="BY642" i="87" s="1"/>
  <c r="CL642" i="87" s="1"/>
  <c r="Y634" i="87"/>
  <c r="Y623" i="87"/>
  <c r="BF661" i="87"/>
  <c r="BQ661" i="87" s="1"/>
  <c r="BC661" i="87"/>
  <c r="BN661" i="87" s="1"/>
  <c r="BN401" i="87"/>
  <c r="AW662" i="87"/>
  <c r="Y663" i="87"/>
  <c r="BE631" i="87"/>
  <c r="BP631" i="87" s="1"/>
  <c r="BC624" i="87"/>
  <c r="BN624" i="87" s="1"/>
  <c r="AN657" i="87"/>
  <c r="AW622" i="87"/>
  <c r="AR657" i="87"/>
  <c r="BC642" i="87"/>
  <c r="BN642" i="87" s="1"/>
  <c r="BE624" i="87"/>
  <c r="BP624" i="87" s="1"/>
  <c r="BF592" i="87"/>
  <c r="BQ592" i="87" s="1"/>
  <c r="AI668" i="87"/>
  <c r="BE634" i="87"/>
  <c r="BP634" i="87" s="1"/>
  <c r="BS579" i="87"/>
  <c r="BG661" i="87"/>
  <c r="BR661" i="87" s="1"/>
  <c r="AN671" i="87"/>
  <c r="AW617" i="87"/>
  <c r="AN630" i="87"/>
  <c r="AN622" i="87"/>
  <c r="BS592" i="87"/>
  <c r="AN599" i="87"/>
  <c r="Y629" i="87"/>
  <c r="AI59" i="87"/>
  <c r="BE59" i="87"/>
  <c r="BP59" i="87" s="1"/>
  <c r="AI507" i="87"/>
  <c r="BK64" i="87"/>
  <c r="BN64" i="87"/>
  <c r="BF669" i="87"/>
  <c r="BQ669" i="87" s="1"/>
  <c r="AN663" i="87"/>
  <c r="BG592" i="87"/>
  <c r="BR592" i="87" s="1"/>
  <c r="AN664" i="87"/>
  <c r="BC655" i="87"/>
  <c r="BN655" i="87" s="1"/>
  <c r="BC658" i="87"/>
  <c r="BN658" i="87" s="1"/>
  <c r="BV671" i="87"/>
  <c r="CD671" i="87" s="1"/>
  <c r="CP671" i="87" s="1"/>
  <c r="BV672" i="87"/>
  <c r="CC672" i="87" s="1"/>
  <c r="CO672" i="87" s="1"/>
  <c r="BV611" i="87"/>
  <c r="CD611" i="87" s="1"/>
  <c r="CP611" i="87" s="1"/>
  <c r="BG616" i="87"/>
  <c r="BR616" i="87" s="1"/>
  <c r="AW666" i="87"/>
  <c r="BF647" i="87"/>
  <c r="BQ647" i="87" s="1"/>
  <c r="AW671" i="87"/>
  <c r="BA621" i="87"/>
  <c r="BJ621" i="87" s="1"/>
  <c r="AW611" i="87"/>
  <c r="Y617" i="87"/>
  <c r="AR631" i="87"/>
  <c r="BL669" i="87"/>
  <c r="CH672" i="87"/>
  <c r="AW672" i="87"/>
  <c r="BV599" i="87"/>
  <c r="BY599" i="87" s="1"/>
  <c r="CL599" i="87" s="1"/>
  <c r="AD663" i="87"/>
  <c r="AR620" i="87"/>
  <c r="BF634" i="87"/>
  <c r="BQ634" i="87" s="1"/>
  <c r="AN624" i="87"/>
  <c r="BR116" i="87"/>
  <c r="BR704" i="87"/>
  <c r="BR138" i="87"/>
  <c r="BN44" i="87"/>
  <c r="BR549" i="87"/>
  <c r="BN41" i="87"/>
  <c r="AV11" i="127"/>
  <c r="BJ11" i="127" s="1"/>
  <c r="N11" i="127"/>
  <c r="AD11" i="127"/>
  <c r="BB11" i="127"/>
  <c r="AH11" i="127"/>
  <c r="BE11" i="127" s="1"/>
  <c r="AC11" i="127"/>
  <c r="BC11" i="127" s="1"/>
  <c r="AI11" i="127"/>
  <c r="AB11" i="127"/>
  <c r="BW11" i="127"/>
  <c r="EH11" i="127" s="1"/>
  <c r="EI11" i="127" s="1"/>
  <c r="AQ11" i="127"/>
  <c r="AT11" i="127" s="1"/>
  <c r="AM11" i="127"/>
  <c r="AP11" i="127" s="1"/>
  <c r="CI11" i="127"/>
  <c r="AX11" i="127"/>
  <c r="BF640" i="87"/>
  <c r="BQ640" i="87" s="1"/>
  <c r="BF594" i="87"/>
  <c r="BQ594" i="87" s="1"/>
  <c r="W11" i="145"/>
  <c r="AL11" i="145" s="1"/>
  <c r="AW493" i="87"/>
  <c r="BV507" i="87"/>
  <c r="CF507" i="87" s="1"/>
  <c r="BF597" i="87"/>
  <c r="BQ597" i="87" s="1"/>
  <c r="AN665" i="87"/>
  <c r="BG655" i="87"/>
  <c r="BR655" i="87" s="1"/>
  <c r="AI622" i="87"/>
  <c r="AI662" i="87"/>
  <c r="BC672" i="87"/>
  <c r="BN672" i="87" s="1"/>
  <c r="BV670" i="87"/>
  <c r="CG670" i="87" s="1"/>
  <c r="BV661" i="87"/>
  <c r="BX661" i="87" s="1"/>
  <c r="CK661" i="87" s="1"/>
  <c r="BA662" i="87"/>
  <c r="BV658" i="87"/>
  <c r="CC658" i="87" s="1"/>
  <c r="CO658" i="87" s="1"/>
  <c r="AW640" i="87"/>
  <c r="CG640" i="87" s="1"/>
  <c r="BA622" i="87"/>
  <c r="BV614" i="87"/>
  <c r="CA614" i="87" s="1"/>
  <c r="AW639" i="87"/>
  <c r="BC664" i="87"/>
  <c r="BN664" i="87" s="1"/>
  <c r="AW661" i="87"/>
  <c r="Y670" i="87"/>
  <c r="AR638" i="87"/>
  <c r="AR599" i="87"/>
  <c r="Y640" i="87"/>
  <c r="CH491" i="87"/>
  <c r="BG491" i="87"/>
  <c r="BR491" i="87" s="1"/>
  <c r="AN497" i="87"/>
  <c r="BE501" i="87"/>
  <c r="BP501" i="87" s="1"/>
  <c r="CH507" i="87"/>
  <c r="AN619" i="87"/>
  <c r="BF650" i="87"/>
  <c r="BQ650" i="87" s="1"/>
  <c r="AD628" i="87"/>
  <c r="BE658" i="87"/>
  <c r="BP658" i="87" s="1"/>
  <c r="AD670" i="87"/>
  <c r="BF614" i="87"/>
  <c r="BQ614" i="87" s="1"/>
  <c r="BA670" i="87"/>
  <c r="AW670" i="87"/>
  <c r="BG671" i="87"/>
  <c r="BR671" i="87" s="1"/>
  <c r="BA661" i="87"/>
  <c r="BC644" i="87"/>
  <c r="BN644" i="87" s="1"/>
  <c r="BV639" i="87"/>
  <c r="BA614" i="87"/>
  <c r="BJ614" i="87" s="1"/>
  <c r="BV612" i="87"/>
  <c r="BY612" i="87" s="1"/>
  <c r="CL612" i="87" s="1"/>
  <c r="AW612" i="87"/>
  <c r="AW663" i="87"/>
  <c r="Y662" i="87"/>
  <c r="Y622" i="87"/>
  <c r="AI620" i="87"/>
  <c r="AI665" i="87"/>
  <c r="Y612" i="87"/>
  <c r="BV491" i="87"/>
  <c r="BW491" i="87" s="1"/>
  <c r="AW491" i="87"/>
  <c r="BV493" i="87"/>
  <c r="BX493" i="87" s="1"/>
  <c r="CK493" i="87" s="1"/>
  <c r="AW507" i="87"/>
  <c r="Y507" i="87"/>
  <c r="AI619" i="87"/>
  <c r="BE619" i="87"/>
  <c r="BP619" i="87" s="1"/>
  <c r="CH658" i="87"/>
  <c r="AW658" i="87"/>
  <c r="CH640" i="87"/>
  <c r="BA639" i="87"/>
  <c r="AW614" i="87"/>
  <c r="BA612" i="87"/>
  <c r="BJ612" i="87" s="1"/>
  <c r="BC594" i="87"/>
  <c r="BN594" i="87" s="1"/>
  <c r="CH663" i="87"/>
  <c r="BV662" i="87"/>
  <c r="CE662" i="87" s="1"/>
  <c r="CQ662" i="87" s="1"/>
  <c r="Y661" i="87"/>
  <c r="Y639" i="87"/>
  <c r="AI616" i="87"/>
  <c r="AR621" i="87"/>
  <c r="BF156" i="87"/>
  <c r="BQ156" i="87" s="1"/>
  <c r="BG493" i="87"/>
  <c r="BR493" i="87" s="1"/>
  <c r="BA493" i="87"/>
  <c r="AU493" i="87" s="1"/>
  <c r="BI493" i="87" s="1"/>
  <c r="BT493" i="87" s="1"/>
  <c r="Y493" i="87"/>
  <c r="BF503" i="87"/>
  <c r="BQ503" i="87" s="1"/>
  <c r="AR507" i="87"/>
  <c r="AD631" i="87"/>
  <c r="BC631" i="87"/>
  <c r="BN631" i="87" s="1"/>
  <c r="BG623" i="87"/>
  <c r="BK623" i="87" s="1"/>
  <c r="AR623" i="87"/>
  <c r="AI626" i="87"/>
  <c r="BE626" i="87"/>
  <c r="BP626" i="87" s="1"/>
  <c r="BG634" i="87"/>
  <c r="AR634" i="87"/>
  <c r="AW635" i="87"/>
  <c r="CH635" i="87"/>
  <c r="BV635" i="87"/>
  <c r="BA635" i="87"/>
  <c r="CH636" i="87"/>
  <c r="Y636" i="87"/>
  <c r="AW636" i="87"/>
  <c r="CG636" i="87" s="1"/>
  <c r="BA636" i="87"/>
  <c r="BJ636" i="87" s="1"/>
  <c r="BG642" i="87"/>
  <c r="BR642" i="87" s="1"/>
  <c r="AR642" i="87"/>
  <c r="CH619" i="87"/>
  <c r="Y619" i="87"/>
  <c r="AW619" i="87"/>
  <c r="BV619" i="87"/>
  <c r="CD619" i="87" s="1"/>
  <c r="CP619" i="87" s="1"/>
  <c r="BG646" i="87"/>
  <c r="BR646" i="87" s="1"/>
  <c r="AR646" i="87"/>
  <c r="CH649" i="87"/>
  <c r="Y649" i="87"/>
  <c r="BV649" i="87"/>
  <c r="CC649" i="87" s="1"/>
  <c r="CO649" i="87" s="1"/>
  <c r="AW649" i="87"/>
  <c r="BE666" i="87"/>
  <c r="BP666" i="87" s="1"/>
  <c r="BC669" i="87"/>
  <c r="BN669" i="87" s="1"/>
  <c r="BC665" i="87"/>
  <c r="BN665" i="87" s="1"/>
  <c r="BV657" i="87"/>
  <c r="CA657" i="87" s="1"/>
  <c r="AW655" i="87"/>
  <c r="BV621" i="87"/>
  <c r="AW621" i="87"/>
  <c r="BA610" i="87"/>
  <c r="BL610" i="87" s="1"/>
  <c r="BA611" i="87"/>
  <c r="BJ611" i="87" s="1"/>
  <c r="BA599" i="87"/>
  <c r="BJ599" i="87" s="1"/>
  <c r="AW599" i="87"/>
  <c r="Y611" i="87"/>
  <c r="AD668" i="87"/>
  <c r="AR665" i="87"/>
  <c r="AR668" i="87"/>
  <c r="Y664" i="87"/>
  <c r="AI615" i="87"/>
  <c r="BC622" i="87"/>
  <c r="BC657" i="87"/>
  <c r="BN657" i="87" s="1"/>
  <c r="BF672" i="87"/>
  <c r="BQ672" i="87" s="1"/>
  <c r="BL666" i="87"/>
  <c r="BV664" i="87"/>
  <c r="CD664" i="87" s="1"/>
  <c r="CP664" i="87" s="1"/>
  <c r="BV655" i="87"/>
  <c r="BA657" i="87"/>
  <c r="BJ657" i="87" s="1"/>
  <c r="BC640" i="87"/>
  <c r="BN640" i="87" s="1"/>
  <c r="BV617" i="87"/>
  <c r="CA617" i="87" s="1"/>
  <c r="CH615" i="87"/>
  <c r="AW615" i="87"/>
  <c r="CG615" i="87" s="1"/>
  <c r="AW664" i="87"/>
  <c r="Y615" i="87"/>
  <c r="AI664" i="87"/>
  <c r="AW592" i="87"/>
  <c r="AN658" i="87"/>
  <c r="BA664" i="87"/>
  <c r="BA655" i="87"/>
  <c r="CH657" i="87"/>
  <c r="BV610" i="87"/>
  <c r="CC610" i="87" s="1"/>
  <c r="CO610" i="87" s="1"/>
  <c r="AW594" i="87"/>
  <c r="BA615" i="87"/>
  <c r="AR614" i="87"/>
  <c r="Y655" i="87"/>
  <c r="AR669" i="87"/>
  <c r="BF610" i="87"/>
  <c r="BQ610" i="87" s="1"/>
  <c r="BF644" i="87"/>
  <c r="BQ644" i="87" s="1"/>
  <c r="BC617" i="87"/>
  <c r="BN617" i="87" s="1"/>
  <c r="AI617" i="87"/>
  <c r="AR597" i="87"/>
  <c r="CB11" i="145"/>
  <c r="CC11" i="145" s="1"/>
  <c r="BF11" i="145"/>
  <c r="BY11" i="145"/>
  <c r="BC11" i="145"/>
  <c r="CQ11" i="145" s="1"/>
  <c r="BN723" i="87"/>
  <c r="BR529" i="87"/>
  <c r="BK739" i="87"/>
  <c r="BR739" i="87"/>
  <c r="BR588" i="87"/>
  <c r="BR578" i="87"/>
  <c r="BK578" i="87"/>
  <c r="BK396" i="87"/>
  <c r="BN396" i="87"/>
  <c r="BW616" i="87"/>
  <c r="CC616" i="87"/>
  <c r="CO616" i="87" s="1"/>
  <c r="CA616" i="87"/>
  <c r="CE616" i="87"/>
  <c r="CQ616" i="87" s="1"/>
  <c r="CF616" i="87"/>
  <c r="BZ616" i="87"/>
  <c r="CM616" i="87" s="1"/>
  <c r="CD616" i="87"/>
  <c r="CP616" i="87" s="1"/>
  <c r="BX616" i="87"/>
  <c r="CK616" i="87" s="1"/>
  <c r="AU651" i="87"/>
  <c r="BI651" i="87" s="1"/>
  <c r="BT651" i="87" s="1"/>
  <c r="BL651" i="87"/>
  <c r="BA592" i="87"/>
  <c r="BF612" i="87"/>
  <c r="BQ612" i="87" s="1"/>
  <c r="BF639" i="87"/>
  <c r="BQ639" i="87" s="1"/>
  <c r="BC639" i="87"/>
  <c r="BF666" i="87"/>
  <c r="BQ666" i="87" s="1"/>
  <c r="BV592" i="87"/>
  <c r="CA592" i="87" s="1"/>
  <c r="CB592" i="87" s="1"/>
  <c r="BG658" i="87"/>
  <c r="AI657" i="87"/>
  <c r="BF662" i="87"/>
  <c r="BQ662" i="87" s="1"/>
  <c r="AI614" i="87"/>
  <c r="AR644" i="87"/>
  <c r="BF613" i="87"/>
  <c r="BQ613" i="87" s="1"/>
  <c r="BE672" i="87"/>
  <c r="BP672" i="87" s="1"/>
  <c r="CH597" i="87"/>
  <c r="BA597" i="87"/>
  <c r="BJ597" i="87" s="1"/>
  <c r="BV597" i="87"/>
  <c r="Y597" i="87"/>
  <c r="BC599" i="87"/>
  <c r="BK599" i="87" s="1"/>
  <c r="AD599" i="87"/>
  <c r="BE612" i="87"/>
  <c r="BP612" i="87" s="1"/>
  <c r="AI612" i="87"/>
  <c r="BG615" i="87"/>
  <c r="BR615" i="87" s="1"/>
  <c r="AR615" i="87"/>
  <c r="Y616" i="87"/>
  <c r="BA616" i="87"/>
  <c r="AW616" i="87"/>
  <c r="CG616" i="87" s="1"/>
  <c r="CH616" i="87"/>
  <c r="CH620" i="87"/>
  <c r="Y620" i="87"/>
  <c r="AW620" i="87"/>
  <c r="BA620" i="87"/>
  <c r="BJ620" i="87" s="1"/>
  <c r="BV620" i="87"/>
  <c r="BY620" i="87" s="1"/>
  <c r="CL620" i="87" s="1"/>
  <c r="BC621" i="87"/>
  <c r="BN621" i="87" s="1"/>
  <c r="AD621" i="87"/>
  <c r="AI640" i="87"/>
  <c r="BE640" i="87"/>
  <c r="BP640" i="87" s="1"/>
  <c r="BV651" i="87"/>
  <c r="CA651" i="87" s="1"/>
  <c r="AW651" i="87"/>
  <c r="Y651" i="87"/>
  <c r="CH668" i="87"/>
  <c r="BA668" i="87"/>
  <c r="BJ668" i="87" s="1"/>
  <c r="BV668" i="87"/>
  <c r="Y668" i="87"/>
  <c r="AW669" i="87"/>
  <c r="Y669" i="87"/>
  <c r="BV669" i="87"/>
  <c r="CH669" i="87"/>
  <c r="BE52" i="87"/>
  <c r="BP52" i="87" s="1"/>
  <c r="CC636" i="87"/>
  <c r="CO636" i="87" s="1"/>
  <c r="BC633" i="87"/>
  <c r="BL619" i="87"/>
  <c r="BG635" i="87"/>
  <c r="BV624" i="87"/>
  <c r="CD624" i="87" s="1"/>
  <c r="CP624" i="87" s="1"/>
  <c r="CH632" i="87"/>
  <c r="CH753" i="87"/>
  <c r="Y753" i="87"/>
  <c r="BV594" i="87"/>
  <c r="CD594" i="87" s="1"/>
  <c r="CP594" i="87" s="1"/>
  <c r="AD497" i="87"/>
  <c r="BC503" i="87"/>
  <c r="BN503" i="87" s="1"/>
  <c r="BC629" i="87"/>
  <c r="BN629" i="87" s="1"/>
  <c r="AU649" i="87"/>
  <c r="BI649" i="87" s="1"/>
  <c r="BT649" i="87" s="1"/>
  <c r="Y625" i="87"/>
  <c r="BA753" i="87"/>
  <c r="BJ753" i="87" s="1"/>
  <c r="BA594" i="87"/>
  <c r="AW613" i="87"/>
  <c r="AI611" i="87"/>
  <c r="CE636" i="87"/>
  <c r="CQ636" i="87" s="1"/>
  <c r="BZ636" i="87"/>
  <c r="CM636" i="87" s="1"/>
  <c r="BG624" i="87"/>
  <c r="BR624" i="87" s="1"/>
  <c r="CA636" i="87"/>
  <c r="BJ446" i="87"/>
  <c r="BR446" i="87"/>
  <c r="AU296" i="87"/>
  <c r="BI296" i="87" s="1"/>
  <c r="BT296" i="87" s="1"/>
  <c r="BL296" i="87"/>
  <c r="BF52" i="87"/>
  <c r="BQ52" i="87" s="1"/>
  <c r="BV626" i="87"/>
  <c r="BA626" i="87"/>
  <c r="BV625" i="87"/>
  <c r="BV632" i="87"/>
  <c r="CA632" i="87" s="1"/>
  <c r="AW646" i="87"/>
  <c r="Y624" i="87"/>
  <c r="AN623" i="87"/>
  <c r="AW624" i="87"/>
  <c r="AW625" i="87"/>
  <c r="CH646" i="87"/>
  <c r="AR636" i="87"/>
  <c r="AR650" i="87"/>
  <c r="AD623" i="87"/>
  <c r="AI652" i="87"/>
  <c r="BA624" i="87"/>
  <c r="AW626" i="87"/>
  <c r="BA625" i="87"/>
  <c r="BA632" i="87"/>
  <c r="AW632" i="87"/>
  <c r="BV646" i="87"/>
  <c r="BG649" i="87"/>
  <c r="Y646" i="87"/>
  <c r="Y626" i="87"/>
  <c r="AR656" i="87"/>
  <c r="BN118" i="87"/>
  <c r="BK168" i="87"/>
  <c r="BR168" i="87"/>
  <c r="BN720" i="87"/>
  <c r="BN721" i="87"/>
  <c r="BK721" i="87"/>
  <c r="BK319" i="87"/>
  <c r="BR319" i="87"/>
  <c r="BK533" i="87"/>
  <c r="BR533" i="87"/>
  <c r="BC662" i="87"/>
  <c r="BN662" i="87" s="1"/>
  <c r="BK647" i="87"/>
  <c r="BR647" i="87"/>
  <c r="BJ533" i="87"/>
  <c r="AR501" i="87"/>
  <c r="BG501" i="87"/>
  <c r="BR501" i="87" s="1"/>
  <c r="AD491" i="87"/>
  <c r="BC491" i="87"/>
  <c r="BN491" i="87" s="1"/>
  <c r="BC493" i="87"/>
  <c r="BN493" i="87" s="1"/>
  <c r="AD493" i="87"/>
  <c r="BV503" i="87"/>
  <c r="CF503" i="87" s="1"/>
  <c r="CH503" i="87"/>
  <c r="AR503" i="87"/>
  <c r="BG503" i="87"/>
  <c r="BR503" i="87" s="1"/>
  <c r="Y497" i="87"/>
  <c r="CH497" i="87"/>
  <c r="AW497" i="87"/>
  <c r="BV497" i="87"/>
  <c r="BW497" i="87" s="1"/>
  <c r="BA497" i="87"/>
  <c r="AN642" i="87"/>
  <c r="BG628" i="87"/>
  <c r="BE633" i="87"/>
  <c r="BP633" i="87" s="1"/>
  <c r="BE635" i="87"/>
  <c r="BP635" i="87" s="1"/>
  <c r="BW636" i="87"/>
  <c r="BY636" i="87"/>
  <c r="CL636" i="87" s="1"/>
  <c r="BE627" i="87"/>
  <c r="BP627" i="87" s="1"/>
  <c r="AR647" i="87"/>
  <c r="BF626" i="87"/>
  <c r="BQ626" i="87" s="1"/>
  <c r="CH647" i="87"/>
  <c r="BA647" i="87"/>
  <c r="Y631" i="87"/>
  <c r="Y647" i="87"/>
  <c r="AR626" i="87"/>
  <c r="Y630" i="87"/>
  <c r="AW629" i="87"/>
  <c r="CG629" i="87" s="1"/>
  <c r="BF635" i="87"/>
  <c r="BQ635" i="87" s="1"/>
  <c r="BX636" i="87"/>
  <c r="CK636" i="87" s="1"/>
  <c r="BF649" i="87"/>
  <c r="BQ649" i="87" s="1"/>
  <c r="BG619" i="87"/>
  <c r="BA631" i="87"/>
  <c r="BJ631" i="87" s="1"/>
  <c r="BA629" i="87"/>
  <c r="AU629" i="87" s="1"/>
  <c r="BI629" i="87" s="1"/>
  <c r="BT629" i="87" s="1"/>
  <c r="BE632" i="87"/>
  <c r="BP632" i="87" s="1"/>
  <c r="CD636" i="87"/>
  <c r="CP636" i="87" s="1"/>
  <c r="BE623" i="87"/>
  <c r="BP623" i="87" s="1"/>
  <c r="BV630" i="87"/>
  <c r="BA630" i="87"/>
  <c r="AW647" i="87"/>
  <c r="CG647" i="87" s="1"/>
  <c r="BF615" i="87"/>
  <c r="BQ615" i="87" s="1"/>
  <c r="AN611" i="87"/>
  <c r="BL507" i="87"/>
  <c r="AI503" i="87"/>
  <c r="BF629" i="87"/>
  <c r="BQ629" i="87" s="1"/>
  <c r="AN491" i="87"/>
  <c r="BF493" i="87"/>
  <c r="BQ493" i="87" s="1"/>
  <c r="BF507" i="87"/>
  <c r="BQ507" i="87" s="1"/>
  <c r="AR629" i="87"/>
  <c r="BK482" i="87"/>
  <c r="AN600" i="87"/>
  <c r="CH52" i="87"/>
  <c r="Y52" i="87"/>
  <c r="BE617" i="87"/>
  <c r="BP617" i="87" s="1"/>
  <c r="BE655" i="87"/>
  <c r="BP655" i="87" s="1"/>
  <c r="AI655" i="87"/>
  <c r="BG672" i="87"/>
  <c r="BC638" i="87"/>
  <c r="BN638" i="87" s="1"/>
  <c r="BG662" i="87"/>
  <c r="AI661" i="87"/>
  <c r="AD591" i="87"/>
  <c r="BF616" i="87"/>
  <c r="BQ616" i="87" s="1"/>
  <c r="BR15" i="87"/>
  <c r="BR1" i="87" s="1"/>
  <c r="BR100" i="87"/>
  <c r="BK100" i="87"/>
  <c r="CC46" i="87"/>
  <c r="CO46" i="87" s="1"/>
  <c r="BY46" i="87"/>
  <c r="CL46" i="87" s="1"/>
  <c r="BR490" i="87"/>
  <c r="BK490" i="87"/>
  <c r="AI600" i="87"/>
  <c r="BF668" i="87"/>
  <c r="BQ668" i="87" s="1"/>
  <c r="BG617" i="87"/>
  <c r="BF638" i="87"/>
  <c r="BQ638" i="87" s="1"/>
  <c r="AR612" i="87"/>
  <c r="BN98" i="87"/>
  <c r="BK98" i="87"/>
  <c r="BN123" i="87"/>
  <c r="BK597" i="87"/>
  <c r="BN597" i="87"/>
  <c r="CQ707" i="87"/>
  <c r="CL707" i="87"/>
  <c r="CM707" i="87"/>
  <c r="BW707" i="87"/>
  <c r="CF707" i="87"/>
  <c r="CC707" i="87"/>
  <c r="CK707" i="87"/>
  <c r="CD707" i="87"/>
  <c r="CA707" i="87"/>
  <c r="CB707" i="87" s="1"/>
  <c r="CJ707" i="87"/>
  <c r="BL685" i="87"/>
  <c r="BR597" i="87"/>
  <c r="AR662" i="87"/>
  <c r="BE156" i="87"/>
  <c r="BP156" i="87" s="1"/>
  <c r="BA503" i="87"/>
  <c r="BG497" i="87"/>
  <c r="BK497" i="87" s="1"/>
  <c r="AD507" i="87"/>
  <c r="CH652" i="87"/>
  <c r="AR52" i="87"/>
  <c r="BE491" i="87"/>
  <c r="BP491" i="87" s="1"/>
  <c r="AI497" i="87"/>
  <c r="AW652" i="87"/>
  <c r="Y652" i="87"/>
  <c r="AW52" i="87"/>
  <c r="BV52" i="87"/>
  <c r="CC52" i="87" s="1"/>
  <c r="CO52" i="87" s="1"/>
  <c r="AR591" i="87"/>
  <c r="AD597" i="87"/>
  <c r="BC156" i="87"/>
  <c r="BK156" i="87" s="1"/>
  <c r="BA491" i="87"/>
  <c r="Y503" i="87"/>
  <c r="AW503" i="87"/>
  <c r="AD652" i="87"/>
  <c r="BE667" i="87"/>
  <c r="BP667" i="87" s="1"/>
  <c r="Y667" i="87"/>
  <c r="CH629" i="87"/>
  <c r="AN627" i="87"/>
  <c r="BV753" i="87"/>
  <c r="BW753" i="87" s="1"/>
  <c r="BC667" i="87"/>
  <c r="BN667" i="87" s="1"/>
  <c r="AW667" i="87"/>
  <c r="AD616" i="87"/>
  <c r="BC616" i="87"/>
  <c r="BY616" i="87"/>
  <c r="CL616" i="87" s="1"/>
  <c r="AD620" i="87"/>
  <c r="BC620" i="87"/>
  <c r="BN620" i="87" s="1"/>
  <c r="BE621" i="87"/>
  <c r="BP621" i="87" s="1"/>
  <c r="AI621" i="87"/>
  <c r="CH638" i="87"/>
  <c r="Y638" i="87"/>
  <c r="AW638" i="87"/>
  <c r="BA638" i="87"/>
  <c r="BJ638" i="87" s="1"/>
  <c r="BV638" i="87"/>
  <c r="BG640" i="87"/>
  <c r="BR640" i="87" s="1"/>
  <c r="AR640" i="87"/>
  <c r="BA644" i="87"/>
  <c r="BJ644" i="87" s="1"/>
  <c r="BV644" i="87"/>
  <c r="AW644" i="87"/>
  <c r="BC612" i="87"/>
  <c r="BN612" i="87" s="1"/>
  <c r="AD612" i="87"/>
  <c r="AD614" i="87"/>
  <c r="BC614" i="87"/>
  <c r="BN614" i="87" s="1"/>
  <c r="AD615" i="87"/>
  <c r="BC615" i="87"/>
  <c r="BN615" i="87" s="1"/>
  <c r="BG594" i="87"/>
  <c r="BR594" i="87" s="1"/>
  <c r="AR594" i="87"/>
  <c r="BG610" i="87"/>
  <c r="AR610" i="87"/>
  <c r="BC611" i="87"/>
  <c r="BN611" i="87" s="1"/>
  <c r="CH666" i="87"/>
  <c r="BV666" i="87"/>
  <c r="Y666" i="87"/>
  <c r="BE671" i="87"/>
  <c r="BP671" i="87" s="1"/>
  <c r="AI671" i="87"/>
  <c r="BE663" i="87"/>
  <c r="BP663" i="87" s="1"/>
  <c r="AR664" i="87"/>
  <c r="BG664" i="87"/>
  <c r="BV665" i="87"/>
  <c r="CC665" i="87" s="1"/>
  <c r="CO665" i="87" s="1"/>
  <c r="Y665" i="87"/>
  <c r="CH665" i="87"/>
  <c r="AW665" i="87"/>
  <c r="Y594" i="87"/>
  <c r="BK668" i="87"/>
  <c r="CH592" i="87"/>
  <c r="BF591" i="87"/>
  <c r="BQ591" i="87" s="1"/>
  <c r="AI594" i="87"/>
  <c r="BF667" i="87"/>
  <c r="BQ667" i="87" s="1"/>
  <c r="Y599" i="87"/>
  <c r="Y614" i="87"/>
  <c r="AI610" i="87"/>
  <c r="AR600" i="87"/>
  <c r="BG600" i="87"/>
  <c r="BR600" i="87" s="1"/>
  <c r="BV600" i="87"/>
  <c r="BX600" i="87" s="1"/>
  <c r="CK600" i="87" s="1"/>
  <c r="BN704" i="87"/>
  <c r="BK704" i="87"/>
  <c r="BK688" i="87"/>
  <c r="BN688" i="87"/>
  <c r="CO687" i="87"/>
  <c r="CQ687" i="87"/>
  <c r="CK687" i="87"/>
  <c r="CM687" i="87"/>
  <c r="CP687" i="87"/>
  <c r="CN687" i="87"/>
  <c r="CG687" i="87"/>
  <c r="CL687" i="87"/>
  <c r="CJ687" i="87"/>
  <c r="BF621" i="87"/>
  <c r="BQ621" i="87" s="1"/>
  <c r="AN620" i="87"/>
  <c r="BF617" i="87"/>
  <c r="BQ617" i="87" s="1"/>
  <c r="AN617" i="87"/>
  <c r="BN497" i="87"/>
  <c r="CG652" i="87"/>
  <c r="CF652" i="87"/>
  <c r="BX652" i="87"/>
  <c r="CK652" i="87" s="1"/>
  <c r="BY652" i="87"/>
  <c r="CL652" i="87" s="1"/>
  <c r="CA652" i="87"/>
  <c r="BW652" i="87"/>
  <c r="BZ652" i="87"/>
  <c r="CM652" i="87" s="1"/>
  <c r="CE652" i="87"/>
  <c r="CQ652" i="87" s="1"/>
  <c r="CD652" i="87"/>
  <c r="CP652" i="87" s="1"/>
  <c r="CC652" i="87"/>
  <c r="CO652" i="87" s="1"/>
  <c r="BW629" i="87"/>
  <c r="CA629" i="87"/>
  <c r="CC629" i="87"/>
  <c r="CO629" i="87" s="1"/>
  <c r="CD629" i="87"/>
  <c r="CP629" i="87" s="1"/>
  <c r="CF629" i="87"/>
  <c r="BX629" i="87"/>
  <c r="CK629" i="87" s="1"/>
  <c r="CE629" i="87"/>
  <c r="CQ629" i="87" s="1"/>
  <c r="BZ629" i="87"/>
  <c r="CM629" i="87" s="1"/>
  <c r="BY629" i="87"/>
  <c r="CL629" i="87" s="1"/>
  <c r="BJ507" i="87"/>
  <c r="BR507" i="87"/>
  <c r="BN652" i="87"/>
  <c r="BE592" i="87"/>
  <c r="BP592" i="87" s="1"/>
  <c r="AN621" i="87"/>
  <c r="BR618" i="87"/>
  <c r="BR669" i="87"/>
  <c r="BJ669" i="87"/>
  <c r="BK727" i="87"/>
  <c r="BC592" i="87"/>
  <c r="CA501" i="87"/>
  <c r="CG501" i="87"/>
  <c r="CD501" i="87"/>
  <c r="CP501" i="87" s="1"/>
  <c r="BX501" i="87"/>
  <c r="CK501" i="87" s="1"/>
  <c r="BZ501" i="87"/>
  <c r="CM501" i="87" s="1"/>
  <c r="CC501" i="87"/>
  <c r="CO501" i="87" s="1"/>
  <c r="BW501" i="87"/>
  <c r="CF501" i="87"/>
  <c r="BY501" i="87"/>
  <c r="CL501" i="87" s="1"/>
  <c r="CE501" i="87"/>
  <c r="CQ501" i="87" s="1"/>
  <c r="AI599" i="87"/>
  <c r="Y610" i="87"/>
  <c r="AD611" i="87"/>
  <c r="BC501" i="87"/>
  <c r="CH501" i="87"/>
  <c r="AW501" i="87"/>
  <c r="BG652" i="87"/>
  <c r="BK652" i="87" s="1"/>
  <c r="BA667" i="87"/>
  <c r="BF631" i="87"/>
  <c r="BQ631" i="87" s="1"/>
  <c r="BF628" i="87"/>
  <c r="BQ628" i="87" s="1"/>
  <c r="AR156" i="87"/>
  <c r="AI493" i="87"/>
  <c r="BA501" i="87"/>
  <c r="AN652" i="87"/>
  <c r="BC52" i="87"/>
  <c r="BN52" i="87" s="1"/>
  <c r="BG667" i="87"/>
  <c r="AI629" i="87"/>
  <c r="AW600" i="87"/>
  <c r="BA600" i="87"/>
  <c r="Y600" i="87"/>
  <c r="CB147" i="87"/>
  <c r="CN147" i="87"/>
  <c r="CA50" i="87"/>
  <c r="BW50" i="87"/>
  <c r="CF50" i="87"/>
  <c r="BY50" i="87"/>
  <c r="CL50" i="87" s="1"/>
  <c r="CC50" i="87"/>
  <c r="CO50" i="87" s="1"/>
  <c r="BK580" i="87"/>
  <c r="BR580" i="87"/>
  <c r="BK201" i="87"/>
  <c r="BR201" i="87"/>
  <c r="AU95" i="87"/>
  <c r="BI95" i="87" s="1"/>
  <c r="BT95" i="87" s="1"/>
  <c r="CC299" i="87"/>
  <c r="CO299" i="87" s="1"/>
  <c r="BW299" i="87"/>
  <c r="CA299" i="87"/>
  <c r="BY299" i="87"/>
  <c r="CL299" i="87" s="1"/>
  <c r="CL701" i="87"/>
  <c r="CQ701" i="87"/>
  <c r="CF701" i="87"/>
  <c r="CC701" i="87"/>
  <c r="CK701" i="87"/>
  <c r="CM701" i="87"/>
  <c r="BW701" i="87"/>
  <c r="CN701" i="87"/>
  <c r="CD701" i="87"/>
  <c r="CA701" i="87"/>
  <c r="CB701" i="87" s="1"/>
  <c r="CJ701" i="87"/>
  <c r="BN20" i="87"/>
  <c r="BK20" i="87"/>
  <c r="BW81" i="87"/>
  <c r="BY81" i="87"/>
  <c r="CL81" i="87" s="1"/>
  <c r="CC81" i="87"/>
  <c r="CO81" i="87" s="1"/>
  <c r="CA81" i="87"/>
  <c r="CF81" i="87"/>
  <c r="CF350" i="87"/>
  <c r="CC350" i="87"/>
  <c r="CO350" i="87" s="1"/>
  <c r="BY350" i="87"/>
  <c r="CL350" i="87" s="1"/>
  <c r="BW350" i="87"/>
  <c r="CA350" i="87"/>
  <c r="CJ702" i="87"/>
  <c r="CD702" i="87"/>
  <c r="CQ702" i="87"/>
  <c r="BW702" i="87"/>
  <c r="CC702" i="87"/>
  <c r="CL702" i="87"/>
  <c r="CM702" i="87"/>
  <c r="CF702" i="87"/>
  <c r="CK702" i="87"/>
  <c r="CO711" i="87"/>
  <c r="CQ711" i="87"/>
  <c r="CF711" i="87"/>
  <c r="CE711" i="87"/>
  <c r="CD711" i="87"/>
  <c r="CK711" i="87"/>
  <c r="CM711" i="87"/>
  <c r="BW711" i="87"/>
  <c r="CG711" i="87"/>
  <c r="BY711" i="87"/>
  <c r="CP711" i="87"/>
  <c r="CN711" i="87"/>
  <c r="BX711" i="87"/>
  <c r="CA711" i="87"/>
  <c r="CB711" i="87" s="1"/>
  <c r="CL711" i="87"/>
  <c r="CJ711" i="87"/>
  <c r="BZ711" i="87"/>
  <c r="BK190" i="87"/>
  <c r="BR190" i="87"/>
  <c r="BR191" i="87"/>
  <c r="BR679" i="87"/>
  <c r="BK679" i="87"/>
  <c r="BY550" i="87"/>
  <c r="CL550" i="87" s="1"/>
  <c r="CC550" i="87"/>
  <c r="CO550" i="87" s="1"/>
  <c r="CP696" i="87"/>
  <c r="CN696" i="87"/>
  <c r="BZ696" i="87"/>
  <c r="CA696" i="87"/>
  <c r="CB696" i="87" s="1"/>
  <c r="CL696" i="87"/>
  <c r="CJ696" i="87"/>
  <c r="CE696" i="87"/>
  <c r="CD696" i="87"/>
  <c r="CG696" i="87"/>
  <c r="CO696" i="87"/>
  <c r="CQ696" i="87"/>
  <c r="BX696" i="87"/>
  <c r="BW696" i="87"/>
  <c r="CK696" i="87"/>
  <c r="CM696" i="87"/>
  <c r="CF696" i="87"/>
  <c r="CP712" i="87"/>
  <c r="CN712" i="87"/>
  <c r="BW712" i="87"/>
  <c r="CG712" i="87"/>
  <c r="CD712" i="87"/>
  <c r="CL712" i="87"/>
  <c r="CJ712" i="87"/>
  <c r="BY712" i="87"/>
  <c r="CA712" i="87"/>
  <c r="CB712" i="87" s="1"/>
  <c r="BX712" i="87"/>
  <c r="CO712" i="87"/>
  <c r="CQ712" i="87"/>
  <c r="CC712" i="87"/>
  <c r="CK712" i="87"/>
  <c r="CM712" i="87"/>
  <c r="CF712" i="87"/>
  <c r="CE712" i="87"/>
  <c r="CD748" i="87"/>
  <c r="CF748" i="87"/>
  <c r="CK748" i="87"/>
  <c r="CQ748" i="87"/>
  <c r="BW748" i="87"/>
  <c r="BR284" i="87"/>
  <c r="BL591" i="87"/>
  <c r="AU591" i="87"/>
  <c r="BI591" i="87" s="1"/>
  <c r="BT591" i="87" s="1"/>
  <c r="BJ591" i="87"/>
  <c r="BR620" i="87"/>
  <c r="BR52" i="87"/>
  <c r="BJ52" i="87"/>
  <c r="BL52" i="87"/>
  <c r="BR636" i="87"/>
  <c r="BL646" i="87"/>
  <c r="AU646" i="87"/>
  <c r="BI646" i="87" s="1"/>
  <c r="BT646" i="87" s="1"/>
  <c r="BK656" i="87"/>
  <c r="BR656" i="87"/>
  <c r="BN600" i="87"/>
  <c r="BK591" i="87"/>
  <c r="BN591" i="87"/>
  <c r="BR621" i="87"/>
  <c r="BR638" i="87"/>
  <c r="BW640" i="87"/>
  <c r="BY640" i="87"/>
  <c r="CL640" i="87" s="1"/>
  <c r="CE640" i="87"/>
  <c r="CQ640" i="87" s="1"/>
  <c r="CC640" i="87"/>
  <c r="CO640" i="87" s="1"/>
  <c r="CA640" i="87"/>
  <c r="BZ640" i="87"/>
  <c r="CM640" i="87" s="1"/>
  <c r="BX640" i="87"/>
  <c r="CK640" i="87" s="1"/>
  <c r="CD640" i="87"/>
  <c r="CP640" i="87" s="1"/>
  <c r="CF640" i="87"/>
  <c r="BR657" i="87"/>
  <c r="BN671" i="87"/>
  <c r="BK507" i="87"/>
  <c r="BN507" i="87"/>
  <c r="BR629" i="87"/>
  <c r="BN623" i="87"/>
  <c r="BN646" i="87"/>
  <c r="BK598" i="87"/>
  <c r="BR598" i="87"/>
  <c r="BR599" i="87"/>
  <c r="BR613" i="87"/>
  <c r="AU663" i="87"/>
  <c r="BI663" i="87" s="1"/>
  <c r="BT663" i="87" s="1"/>
  <c r="BL663" i="87"/>
  <c r="BJ663" i="87"/>
  <c r="BR631" i="87"/>
  <c r="CA647" i="87"/>
  <c r="BY647" i="87"/>
  <c r="CL647" i="87" s="1"/>
  <c r="CC647" i="87"/>
  <c r="CO647" i="87" s="1"/>
  <c r="CD647" i="87"/>
  <c r="CP647" i="87" s="1"/>
  <c r="CF647" i="87"/>
  <c r="BW647" i="87"/>
  <c r="BX647" i="87"/>
  <c r="CK647" i="87" s="1"/>
  <c r="BZ647" i="87"/>
  <c r="CM647" i="87" s="1"/>
  <c r="CE647" i="87"/>
  <c r="CQ647" i="87" s="1"/>
  <c r="BR614" i="87"/>
  <c r="BY615" i="87"/>
  <c r="CL615" i="87" s="1"/>
  <c r="BX615" i="87"/>
  <c r="CK615" i="87" s="1"/>
  <c r="CF615" i="87"/>
  <c r="BZ615" i="87"/>
  <c r="CM615" i="87" s="1"/>
  <c r="CD615" i="87"/>
  <c r="CP615" i="87" s="1"/>
  <c r="BW615" i="87"/>
  <c r="CE615" i="87"/>
  <c r="CQ615" i="87" s="1"/>
  <c r="CC615" i="87"/>
  <c r="CO615" i="87" s="1"/>
  <c r="CA615" i="87"/>
  <c r="BJ651" i="87"/>
  <c r="BR651" i="87"/>
  <c r="BN663" i="87"/>
  <c r="BK663" i="87"/>
  <c r="BJ665" i="87"/>
  <c r="BR665" i="87"/>
  <c r="CF656" i="87"/>
  <c r="CE656" i="87"/>
  <c r="CQ656" i="87" s="1"/>
  <c r="BW656" i="87"/>
  <c r="BY656" i="87"/>
  <c r="CL656" i="87" s="1"/>
  <c r="CA656" i="87"/>
  <c r="BX656" i="87"/>
  <c r="CK656" i="87" s="1"/>
  <c r="CC656" i="87"/>
  <c r="CO656" i="87" s="1"/>
  <c r="CD656" i="87"/>
  <c r="CP656" i="87" s="1"/>
  <c r="BZ656" i="87"/>
  <c r="CM656" i="87" s="1"/>
  <c r="BR753" i="87"/>
  <c r="AD600" i="87"/>
  <c r="BE753" i="87"/>
  <c r="BP753" i="87" s="1"/>
  <c r="AR753" i="87"/>
  <c r="W11" i="151"/>
  <c r="BY311" i="87" l="1"/>
  <c r="CL311" i="87" s="1"/>
  <c r="BW405" i="87"/>
  <c r="CW445" i="87"/>
  <c r="DC445" i="87"/>
  <c r="DE445" i="87"/>
  <c r="DA445" i="87"/>
  <c r="CY445" i="87"/>
  <c r="CJ445" i="87"/>
  <c r="CB269" i="87"/>
  <c r="CN269" i="87"/>
  <c r="CB500" i="87"/>
  <c r="DC269" i="87"/>
  <c r="CJ474" i="87"/>
  <c r="CW474" i="87"/>
  <c r="DE474" i="87"/>
  <c r="DC474" i="87"/>
  <c r="DA474" i="87"/>
  <c r="CY474" i="87"/>
  <c r="CJ112" i="87"/>
  <c r="DA112" i="87"/>
  <c r="DE112" i="87"/>
  <c r="CW112" i="87"/>
  <c r="DC112" i="87"/>
  <c r="CY112" i="87"/>
  <c r="DC515" i="87"/>
  <c r="DA515" i="87"/>
  <c r="CJ515" i="87"/>
  <c r="CW515" i="87"/>
  <c r="DE552" i="87"/>
  <c r="DC552" i="87"/>
  <c r="DA552" i="87"/>
  <c r="CY552" i="87"/>
  <c r="CW552" i="87"/>
  <c r="CJ552" i="87"/>
  <c r="CB249" i="87"/>
  <c r="DA269" i="87"/>
  <c r="CN474" i="87"/>
  <c r="CB474" i="87"/>
  <c r="CB38" i="87"/>
  <c r="CN38" i="87"/>
  <c r="CW269" i="87"/>
  <c r="CY269" i="87"/>
  <c r="CW261" i="87"/>
  <c r="DE261" i="87"/>
  <c r="DC261" i="87"/>
  <c r="DA261" i="87"/>
  <c r="CY261" i="87"/>
  <c r="CJ261" i="87"/>
  <c r="DA389" i="87"/>
  <c r="CJ389" i="87"/>
  <c r="CW389" i="87"/>
  <c r="CY432" i="87"/>
  <c r="DE432" i="87"/>
  <c r="CJ432" i="87"/>
  <c r="DC432" i="87"/>
  <c r="DA432" i="87"/>
  <c r="CW432" i="87"/>
  <c r="CB112" i="87"/>
  <c r="CN112" i="87"/>
  <c r="CB552" i="87"/>
  <c r="CN552" i="87"/>
  <c r="BK693" i="87"/>
  <c r="BR204" i="87"/>
  <c r="CW412" i="87"/>
  <c r="DE412" i="87"/>
  <c r="DC412" i="87"/>
  <c r="DA412" i="87"/>
  <c r="CY412" i="87"/>
  <c r="CJ412" i="87"/>
  <c r="CJ426" i="87"/>
  <c r="DE426" i="87"/>
  <c r="DC426" i="87"/>
  <c r="CW426" i="87"/>
  <c r="CY426" i="87"/>
  <c r="DA426" i="87"/>
  <c r="CB362" i="87"/>
  <c r="CN362" i="87"/>
  <c r="DE254" i="87"/>
  <c r="DE516" i="87"/>
  <c r="DC516" i="87"/>
  <c r="DA516" i="87"/>
  <c r="CY516" i="87"/>
  <c r="CB266" i="87"/>
  <c r="CN266" i="87"/>
  <c r="DC38" i="87"/>
  <c r="DA38" i="87"/>
  <c r="CJ38" i="87"/>
  <c r="CW38" i="87"/>
  <c r="DA362" i="87"/>
  <c r="CW362" i="87"/>
  <c r="DE362" i="87"/>
  <c r="CJ362" i="87"/>
  <c r="DC362" i="87"/>
  <c r="CY362" i="87"/>
  <c r="DE515" i="87"/>
  <c r="DE269" i="87"/>
  <c r="CA44" i="87"/>
  <c r="CB44" i="87" s="1"/>
  <c r="BJ337" i="87"/>
  <c r="CY515" i="87"/>
  <c r="CB432" i="87"/>
  <c r="CN432" i="87"/>
  <c r="CB412" i="87"/>
  <c r="CN412" i="87"/>
  <c r="CF433" i="87"/>
  <c r="BR192" i="87"/>
  <c r="BY405" i="87"/>
  <c r="CL405" i="87" s="1"/>
  <c r="BY44" i="87"/>
  <c r="CL44" i="87" s="1"/>
  <c r="BK196" i="87"/>
  <c r="CA405" i="87"/>
  <c r="CN405" i="87" s="1"/>
  <c r="CY337" i="87"/>
  <c r="CF678" i="87"/>
  <c r="BN351" i="87"/>
  <c r="BK392" i="87"/>
  <c r="CG207" i="87"/>
  <c r="BW207" i="87"/>
  <c r="CW207" i="87" s="1"/>
  <c r="BK529" i="87"/>
  <c r="BR316" i="87"/>
  <c r="CA207" i="87"/>
  <c r="CB207" i="87" s="1"/>
  <c r="BL207" i="87"/>
  <c r="BJ383" i="87"/>
  <c r="BK436" i="87"/>
  <c r="CA470" i="87"/>
  <c r="CB470" i="87" s="1"/>
  <c r="CG470" i="87"/>
  <c r="BW463" i="87"/>
  <c r="CC463" i="87"/>
  <c r="CO463" i="87" s="1"/>
  <c r="CA463" i="87"/>
  <c r="CB463" i="87" s="1"/>
  <c r="BY401" i="87"/>
  <c r="CL401" i="87" s="1"/>
  <c r="CG463" i="87"/>
  <c r="CD463" i="87"/>
  <c r="CP463" i="87" s="1"/>
  <c r="CC676" i="87"/>
  <c r="CO676" i="87" s="1"/>
  <c r="BY463" i="87"/>
  <c r="CL463" i="87" s="1"/>
  <c r="CD154" i="87"/>
  <c r="CP154" i="87" s="1"/>
  <c r="CD140" i="87"/>
  <c r="CP140" i="87" s="1"/>
  <c r="BX140" i="87"/>
  <c r="CK140" i="87" s="1"/>
  <c r="BY140" i="87"/>
  <c r="CL140" i="87" s="1"/>
  <c r="CA68" i="87"/>
  <c r="CB477" i="87"/>
  <c r="CN477" i="87"/>
  <c r="DC301" i="87"/>
  <c r="DA301" i="87"/>
  <c r="CW301" i="87"/>
  <c r="CJ301" i="87"/>
  <c r="DE477" i="87"/>
  <c r="CY477" i="87"/>
  <c r="CW477" i="87"/>
  <c r="DC477" i="87"/>
  <c r="DA477" i="87"/>
  <c r="CJ477" i="87"/>
  <c r="CB303" i="87"/>
  <c r="CN303" i="87"/>
  <c r="CJ411" i="87"/>
  <c r="DC411" i="87"/>
  <c r="DA411" i="87"/>
  <c r="CW411" i="87"/>
  <c r="DE382" i="87"/>
  <c r="DA382" i="87"/>
  <c r="DC382" i="87"/>
  <c r="CJ382" i="87"/>
  <c r="CY382" i="87"/>
  <c r="CW382" i="87"/>
  <c r="CW544" i="87"/>
  <c r="DE544" i="87"/>
  <c r="DA544" i="87"/>
  <c r="CY544" i="87"/>
  <c r="DC544" i="87"/>
  <c r="CJ544" i="87"/>
  <c r="CN411" i="87"/>
  <c r="CB411" i="87"/>
  <c r="CB119" i="87"/>
  <c r="CN119" i="87"/>
  <c r="DE443" i="87"/>
  <c r="DC443" i="87"/>
  <c r="CJ443" i="87"/>
  <c r="CY443" i="87"/>
  <c r="DA443" i="87"/>
  <c r="CW443" i="87"/>
  <c r="CY348" i="87"/>
  <c r="DC348" i="87"/>
  <c r="DA348" i="87"/>
  <c r="CJ348" i="87"/>
  <c r="CW348" i="87"/>
  <c r="DE348" i="87"/>
  <c r="CW198" i="87"/>
  <c r="DE198" i="87"/>
  <c r="CJ198" i="87"/>
  <c r="CY198" i="87"/>
  <c r="DA198" i="87"/>
  <c r="DC198" i="87"/>
  <c r="CN384" i="87"/>
  <c r="CB384" i="87"/>
  <c r="CJ346" i="87"/>
  <c r="CW346" i="87"/>
  <c r="CY346" i="87"/>
  <c r="DE346" i="87"/>
  <c r="DA346" i="87"/>
  <c r="DC346" i="87"/>
  <c r="CN516" i="87"/>
  <c r="CB516" i="87"/>
  <c r="CY744" i="87"/>
  <c r="DE744" i="87"/>
  <c r="DC744" i="87"/>
  <c r="DA744" i="87"/>
  <c r="CW744" i="87"/>
  <c r="DE107" i="87"/>
  <c r="DC107" i="87"/>
  <c r="CW107" i="87"/>
  <c r="CY107" i="87"/>
  <c r="CJ107" i="87"/>
  <c r="DA107" i="87"/>
  <c r="CN264" i="87"/>
  <c r="CB264" i="87"/>
  <c r="DE303" i="87"/>
  <c r="DC303" i="87"/>
  <c r="CY303" i="87"/>
  <c r="CJ303" i="87"/>
  <c r="DA303" i="87"/>
  <c r="CW303" i="87"/>
  <c r="CB382" i="87"/>
  <c r="CN382" i="87"/>
  <c r="DE49" i="87"/>
  <c r="DC49" i="87"/>
  <c r="DA49" i="87"/>
  <c r="CJ49" i="87"/>
  <c r="CW49" i="87"/>
  <c r="CY49" i="87"/>
  <c r="CB267" i="87"/>
  <c r="CN267" i="87"/>
  <c r="CB544" i="87"/>
  <c r="CN544" i="87"/>
  <c r="DE119" i="87"/>
  <c r="CW119" i="87"/>
  <c r="DC119" i="87"/>
  <c r="DA119" i="87"/>
  <c r="CY119" i="87"/>
  <c r="CJ119" i="87"/>
  <c r="CB262" i="87"/>
  <c r="CN262" i="87"/>
  <c r="CB443" i="87"/>
  <c r="CN443" i="87"/>
  <c r="CB314" i="87"/>
  <c r="CN314" i="87"/>
  <c r="CB375" i="87"/>
  <c r="CN375" i="87"/>
  <c r="CB479" i="87"/>
  <c r="CN479" i="87"/>
  <c r="CN75" i="87"/>
  <c r="CB75" i="87"/>
  <c r="CY417" i="87"/>
  <c r="CW417" i="87"/>
  <c r="DE417" i="87"/>
  <c r="DC417" i="87"/>
  <c r="CJ417" i="87"/>
  <c r="DA417" i="87"/>
  <c r="DE260" i="87"/>
  <c r="CJ260" i="87"/>
  <c r="CW260" i="87"/>
  <c r="CY260" i="87"/>
  <c r="DC260" i="87"/>
  <c r="DA260" i="87"/>
  <c r="DC384" i="87"/>
  <c r="DA384" i="87"/>
  <c r="CW384" i="87"/>
  <c r="CY384" i="87"/>
  <c r="CJ384" i="87"/>
  <c r="DE384" i="87"/>
  <c r="DE411" i="87"/>
  <c r="CW77" i="87"/>
  <c r="DE77" i="87"/>
  <c r="DC77" i="87"/>
  <c r="DA77" i="87"/>
  <c r="CJ77" i="87"/>
  <c r="CY77" i="87"/>
  <c r="CB27" i="87"/>
  <c r="CN27" i="87"/>
  <c r="CB471" i="87"/>
  <c r="CN471" i="87"/>
  <c r="CY411" i="87"/>
  <c r="DA562" i="87"/>
  <c r="DC562" i="87"/>
  <c r="CJ562" i="87"/>
  <c r="CW562" i="87"/>
  <c r="CB103" i="87"/>
  <c r="CN103" i="87"/>
  <c r="DC13" i="87"/>
  <c r="CW13" i="87"/>
  <c r="DE13" i="87"/>
  <c r="DA13" i="87"/>
  <c r="CY13" i="87"/>
  <c r="DC294" i="87"/>
  <c r="DA294" i="87"/>
  <c r="CJ294" i="87"/>
  <c r="CW294" i="87"/>
  <c r="DC153" i="87"/>
  <c r="CY153" i="87"/>
  <c r="DA153" i="87"/>
  <c r="DE153" i="87"/>
  <c r="CJ153" i="87"/>
  <c r="CW153" i="87"/>
  <c r="CW27" i="87"/>
  <c r="CJ27" i="87"/>
  <c r="DE27" i="87"/>
  <c r="DC27" i="87"/>
  <c r="DA27" i="87"/>
  <c r="CY27" i="87"/>
  <c r="CN146" i="87"/>
  <c r="CB146" i="87"/>
  <c r="DE375" i="87"/>
  <c r="DC375" i="87"/>
  <c r="DA375" i="87"/>
  <c r="CY375" i="87"/>
  <c r="CW375" i="87"/>
  <c r="CJ375" i="87"/>
  <c r="DC16" i="87"/>
  <c r="CY16" i="87"/>
  <c r="CJ16" i="87"/>
  <c r="CW16" i="87"/>
  <c r="DE16" i="87"/>
  <c r="DA16" i="87"/>
  <c r="CB346" i="87"/>
  <c r="CN346" i="87"/>
  <c r="DC471" i="87"/>
  <c r="DE471" i="87"/>
  <c r="DA471" i="87"/>
  <c r="CY471" i="87"/>
  <c r="CW471" i="87"/>
  <c r="CJ471" i="87"/>
  <c r="BJ711" i="87"/>
  <c r="DE301" i="87"/>
  <c r="CB562" i="87"/>
  <c r="CN562" i="87"/>
  <c r="DE395" i="87"/>
  <c r="DC395" i="87"/>
  <c r="CW395" i="87"/>
  <c r="CY395" i="87"/>
  <c r="DA395" i="87"/>
  <c r="CJ395" i="87"/>
  <c r="DE124" i="87"/>
  <c r="DC124" i="87"/>
  <c r="DA124" i="87"/>
  <c r="CJ124" i="87"/>
  <c r="CY124" i="87"/>
  <c r="CW124" i="87"/>
  <c r="CB294" i="87"/>
  <c r="CN294" i="87"/>
  <c r="DC314" i="87"/>
  <c r="CW314" i="87"/>
  <c r="CY314" i="87"/>
  <c r="CJ314" i="87"/>
  <c r="CB108" i="87"/>
  <c r="CN108" i="87"/>
  <c r="CB148" i="87"/>
  <c r="CN148" i="87"/>
  <c r="CB417" i="87"/>
  <c r="CN417" i="87"/>
  <c r="CW323" i="87"/>
  <c r="DE323" i="87"/>
  <c r="DC323" i="87"/>
  <c r="DA323" i="87"/>
  <c r="CJ323" i="87"/>
  <c r="CY323" i="87"/>
  <c r="CQ716" i="87"/>
  <c r="CJ716" i="87"/>
  <c r="BW22" i="87"/>
  <c r="CJ22" i="87" s="1"/>
  <c r="CK716" i="87"/>
  <c r="BK549" i="87"/>
  <c r="CM716" i="87"/>
  <c r="CL716" i="87"/>
  <c r="BN127" i="87"/>
  <c r="BW44" i="87"/>
  <c r="CW44" i="87" s="1"/>
  <c r="CC405" i="87"/>
  <c r="CO405" i="87" s="1"/>
  <c r="BN437" i="87"/>
  <c r="BJ218" i="87"/>
  <c r="BR67" i="87"/>
  <c r="CF405" i="87"/>
  <c r="BL381" i="87"/>
  <c r="AU86" i="87"/>
  <c r="BI86" i="87" s="1"/>
  <c r="BT86" i="87" s="1"/>
  <c r="BJ517" i="87"/>
  <c r="CA400" i="87"/>
  <c r="CB400" i="87" s="1"/>
  <c r="BR123" i="87"/>
  <c r="BG136" i="87"/>
  <c r="BR136" i="87" s="1"/>
  <c r="CF448" i="87"/>
  <c r="CJ695" i="87"/>
  <c r="CF695" i="87"/>
  <c r="CQ695" i="87"/>
  <c r="BK41" i="87"/>
  <c r="CC400" i="87"/>
  <c r="CO400" i="87" s="1"/>
  <c r="CF400" i="87"/>
  <c r="BW400" i="87"/>
  <c r="BK565" i="87"/>
  <c r="CG695" i="87"/>
  <c r="BY695" i="87"/>
  <c r="CM695" i="87"/>
  <c r="BK293" i="87"/>
  <c r="BK147" i="87"/>
  <c r="CO695" i="87"/>
  <c r="BZ695" i="87"/>
  <c r="CK695" i="87"/>
  <c r="CG714" i="87"/>
  <c r="CG37" i="87"/>
  <c r="BK583" i="87"/>
  <c r="CL695" i="87"/>
  <c r="CF229" i="87"/>
  <c r="BW695" i="87"/>
  <c r="DA695" i="87" s="1"/>
  <c r="CN695" i="87"/>
  <c r="CC695" i="87"/>
  <c r="BY37" i="87"/>
  <c r="CL37" i="87" s="1"/>
  <c r="BK363" i="87"/>
  <c r="CD695" i="87"/>
  <c r="CP695" i="87"/>
  <c r="CC90" i="87"/>
  <c r="CO90" i="87" s="1"/>
  <c r="BJ549" i="87"/>
  <c r="CN51" i="87"/>
  <c r="AU90" i="87"/>
  <c r="BI90" i="87" s="1"/>
  <c r="BT90" i="87" s="1"/>
  <c r="CD48" i="87"/>
  <c r="CP48" i="87" s="1"/>
  <c r="BW48" i="87"/>
  <c r="DE48" i="87" s="1"/>
  <c r="CF48" i="87"/>
  <c r="CG570" i="87"/>
  <c r="BY48" i="87"/>
  <c r="CL48" i="87" s="1"/>
  <c r="BK163" i="87"/>
  <c r="BK321" i="87"/>
  <c r="CA347" i="87"/>
  <c r="CN347" i="87" s="1"/>
  <c r="CF517" i="87"/>
  <c r="BX22" i="87"/>
  <c r="CK22" i="87" s="1"/>
  <c r="CA22" i="87"/>
  <c r="CB22" i="87" s="1"/>
  <c r="CD482" i="87"/>
  <c r="CP482" i="87" s="1"/>
  <c r="BJ589" i="87"/>
  <c r="BX296" i="87"/>
  <c r="CK296" i="87" s="1"/>
  <c r="BJ492" i="87"/>
  <c r="BK313" i="87"/>
  <c r="CC517" i="87"/>
  <c r="CO517" i="87" s="1"/>
  <c r="BK394" i="87"/>
  <c r="CD721" i="87"/>
  <c r="BK444" i="87"/>
  <c r="BY22" i="87"/>
  <c r="CL22" i="87" s="1"/>
  <c r="CA482" i="87"/>
  <c r="CN482" i="87" s="1"/>
  <c r="CD296" i="87"/>
  <c r="CP296" i="87" s="1"/>
  <c r="CA282" i="87"/>
  <c r="CB282" i="87" s="1"/>
  <c r="BW154" i="87"/>
  <c r="DC154" i="87" s="1"/>
  <c r="CD517" i="87"/>
  <c r="CP517" i="87" s="1"/>
  <c r="CA154" i="87"/>
  <c r="CB154" i="87" s="1"/>
  <c r="CG22" i="87"/>
  <c r="CF232" i="87"/>
  <c r="CC296" i="87"/>
  <c r="CO296" i="87" s="1"/>
  <c r="BW95" i="87"/>
  <c r="CY95" i="87" s="1"/>
  <c r="CF22" i="87"/>
  <c r="CG24" i="87"/>
  <c r="BY482" i="87"/>
  <c r="CL482" i="87" s="1"/>
  <c r="CG296" i="87"/>
  <c r="BJ132" i="87"/>
  <c r="BW482" i="87"/>
  <c r="DE482" i="87" s="1"/>
  <c r="AU492" i="87"/>
  <c r="BI492" i="87" s="1"/>
  <c r="BT492" i="87" s="1"/>
  <c r="CB255" i="87"/>
  <c r="BJ284" i="87"/>
  <c r="BK376" i="87"/>
  <c r="CD22" i="87"/>
  <c r="CP22" i="87" s="1"/>
  <c r="CF482" i="87"/>
  <c r="BY296" i="87"/>
  <c r="CL296" i="87" s="1"/>
  <c r="BZ482" i="87"/>
  <c r="CM482" i="87" s="1"/>
  <c r="CF36" i="87"/>
  <c r="BJ529" i="87"/>
  <c r="CA413" i="87"/>
  <c r="CB413" i="87" s="1"/>
  <c r="BZ492" i="87"/>
  <c r="CM492" i="87" s="1"/>
  <c r="CA492" i="87"/>
  <c r="CN492" i="87" s="1"/>
  <c r="BW218" i="87"/>
  <c r="DC218" i="87" s="1"/>
  <c r="CD328" i="87"/>
  <c r="CP328" i="87" s="1"/>
  <c r="CD94" i="87"/>
  <c r="CP94" i="87" s="1"/>
  <c r="CC708" i="87"/>
  <c r="BW678" i="87"/>
  <c r="DA678" i="87" s="1"/>
  <c r="BJ185" i="87"/>
  <c r="BW708" i="87"/>
  <c r="DE708" i="87" s="1"/>
  <c r="BR195" i="87"/>
  <c r="BY485" i="87"/>
  <c r="CL485" i="87" s="1"/>
  <c r="CF181" i="87"/>
  <c r="BK28" i="87"/>
  <c r="BK291" i="87"/>
  <c r="DE572" i="87"/>
  <c r="CF708" i="87"/>
  <c r="BR478" i="87"/>
  <c r="BL549" i="87"/>
  <c r="DC268" i="87"/>
  <c r="DA268" i="87"/>
  <c r="CJ268" i="87"/>
  <c r="CY268" i="87"/>
  <c r="DE268" i="87"/>
  <c r="CW268" i="87"/>
  <c r="CB77" i="87"/>
  <c r="CN77" i="87"/>
  <c r="CB414" i="87"/>
  <c r="CN414" i="87"/>
  <c r="DC302" i="87"/>
  <c r="CY302" i="87"/>
  <c r="CJ302" i="87"/>
  <c r="CW302" i="87"/>
  <c r="DE302" i="87"/>
  <c r="DA302" i="87"/>
  <c r="CB254" i="87"/>
  <c r="CN254" i="87"/>
  <c r="DC115" i="87"/>
  <c r="CJ115" i="87"/>
  <c r="CY115" i="87"/>
  <c r="DA115" i="87"/>
  <c r="DE115" i="87"/>
  <c r="CW115" i="87"/>
  <c r="DA429" i="87"/>
  <c r="CW429" i="87"/>
  <c r="CY429" i="87"/>
  <c r="DE429" i="87"/>
  <c r="DC429" i="87"/>
  <c r="CJ429" i="87"/>
  <c r="CW114" i="87"/>
  <c r="DA114" i="87"/>
  <c r="CY114" i="87"/>
  <c r="DE114" i="87"/>
  <c r="DC114" i="87"/>
  <c r="CJ114" i="87"/>
  <c r="CN130" i="87"/>
  <c r="CB130" i="87"/>
  <c r="CN124" i="87"/>
  <c r="CB124" i="87"/>
  <c r="CB126" i="87"/>
  <c r="CN126" i="87"/>
  <c r="DC345" i="87"/>
  <c r="CW345" i="87"/>
  <c r="DA345" i="87"/>
  <c r="CY345" i="87"/>
  <c r="DE345" i="87"/>
  <c r="CJ345" i="87"/>
  <c r="CB302" i="87"/>
  <c r="CN302" i="87"/>
  <c r="DC87" i="87"/>
  <c r="CJ87" i="87"/>
  <c r="DA87" i="87"/>
  <c r="CY87" i="87"/>
  <c r="CW87" i="87"/>
  <c r="DE87" i="87"/>
  <c r="DE683" i="87"/>
  <c r="DC683" i="87"/>
  <c r="CW683" i="87"/>
  <c r="DA683" i="87"/>
  <c r="CY683" i="87"/>
  <c r="CJ683" i="87"/>
  <c r="DC547" i="87"/>
  <c r="CJ547" i="87"/>
  <c r="DA547" i="87"/>
  <c r="CW547" i="87"/>
  <c r="CY547" i="87"/>
  <c r="DE547" i="87"/>
  <c r="DC483" i="87"/>
  <c r="DA483" i="87"/>
  <c r="CY483" i="87"/>
  <c r="CW483" i="87"/>
  <c r="DE483" i="87"/>
  <c r="CJ483" i="87"/>
  <c r="CW245" i="87"/>
  <c r="CJ245" i="87"/>
  <c r="DE245" i="87"/>
  <c r="DC245" i="87"/>
  <c r="CY245" i="87"/>
  <c r="DA245" i="87"/>
  <c r="DC62" i="87"/>
  <c r="CW62" i="87"/>
  <c r="DA62" i="87"/>
  <c r="CY62" i="87"/>
  <c r="DE62" i="87"/>
  <c r="CJ62" i="87"/>
  <c r="DC424" i="87"/>
  <c r="DA424" i="87"/>
  <c r="CJ424" i="87"/>
  <c r="CY424" i="87"/>
  <c r="CW424" i="87"/>
  <c r="DE424" i="87"/>
  <c r="DC75" i="87"/>
  <c r="DA75" i="87"/>
  <c r="CJ75" i="87"/>
  <c r="CY75" i="87"/>
  <c r="DE75" i="87"/>
  <c r="CW75" i="87"/>
  <c r="AU358" i="87"/>
  <c r="BI358" i="87" s="1"/>
  <c r="BT358" i="87" s="1"/>
  <c r="BL358" i="87"/>
  <c r="BW150" i="87"/>
  <c r="BY150" i="87"/>
  <c r="CL150" i="87" s="1"/>
  <c r="CA150" i="87"/>
  <c r="BX150" i="87"/>
  <c r="CK150" i="87" s="1"/>
  <c r="CF150" i="87"/>
  <c r="CG150" i="87"/>
  <c r="CE150" i="87"/>
  <c r="CQ150" i="87" s="1"/>
  <c r="BZ150" i="87"/>
  <c r="CM150" i="87" s="1"/>
  <c r="CD150" i="87"/>
  <c r="CP150" i="87" s="1"/>
  <c r="CC150" i="87"/>
  <c r="CO150" i="87" s="1"/>
  <c r="CW391" i="87"/>
  <c r="DC391" i="87"/>
  <c r="DA391" i="87"/>
  <c r="CJ391" i="87"/>
  <c r="CY391" i="87"/>
  <c r="DE391" i="87"/>
  <c r="CY254" i="87"/>
  <c r="DC254" i="87"/>
  <c r="CW254" i="87"/>
  <c r="CJ254" i="87"/>
  <c r="CN323" i="87"/>
  <c r="CB323" i="87"/>
  <c r="DC554" i="87"/>
  <c r="DA554" i="87"/>
  <c r="CY554" i="87"/>
  <c r="CW554" i="87"/>
  <c r="CJ554" i="87"/>
  <c r="DE554" i="87"/>
  <c r="CB683" i="87"/>
  <c r="CN683" i="87"/>
  <c r="CB102" i="87"/>
  <c r="CN102" i="87"/>
  <c r="DE105" i="87"/>
  <c r="DC105" i="87"/>
  <c r="CJ105" i="87"/>
  <c r="DA105" i="87"/>
  <c r="CW105" i="87"/>
  <c r="CY105" i="87"/>
  <c r="DC431" i="87"/>
  <c r="DE431" i="87"/>
  <c r="CY431" i="87"/>
  <c r="CJ431" i="87"/>
  <c r="DA431" i="87"/>
  <c r="CW431" i="87"/>
  <c r="CB62" i="87"/>
  <c r="CN62" i="87"/>
  <c r="CB16" i="87"/>
  <c r="CN16" i="87"/>
  <c r="DC30" i="87"/>
  <c r="CJ30" i="87"/>
  <c r="DA30" i="87"/>
  <c r="CW30" i="87"/>
  <c r="CY30" i="87"/>
  <c r="DE30" i="87"/>
  <c r="BK110" i="87"/>
  <c r="BN110" i="87"/>
  <c r="DC267" i="87"/>
  <c r="CJ267" i="87"/>
  <c r="DA267" i="87"/>
  <c r="CW267" i="87"/>
  <c r="CY267" i="87"/>
  <c r="DE267" i="87"/>
  <c r="DC104" i="87"/>
  <c r="DA104" i="87"/>
  <c r="CW104" i="87"/>
  <c r="CY104" i="87"/>
  <c r="CJ104" i="87"/>
  <c r="DE104" i="87"/>
  <c r="DC106" i="87"/>
  <c r="CJ106" i="87"/>
  <c r="CY106" i="87"/>
  <c r="CW106" i="87"/>
  <c r="DA106" i="87"/>
  <c r="DE106" i="87"/>
  <c r="CB429" i="87"/>
  <c r="CN429" i="87"/>
  <c r="CB430" i="87"/>
  <c r="CN430" i="87"/>
  <c r="CB543" i="87"/>
  <c r="CN543" i="87"/>
  <c r="BJ150" i="87"/>
  <c r="BZ358" i="87"/>
  <c r="CM358" i="87" s="1"/>
  <c r="CC358" i="87"/>
  <c r="CO358" i="87" s="1"/>
  <c r="BX358" i="87"/>
  <c r="CK358" i="87" s="1"/>
  <c r="CD358" i="87"/>
  <c r="CP358" i="87" s="1"/>
  <c r="BW358" i="87"/>
  <c r="CA358" i="87"/>
  <c r="CF358" i="87"/>
  <c r="CE358" i="87"/>
  <c r="CQ358" i="87" s="1"/>
  <c r="BY358" i="87"/>
  <c r="CL358" i="87" s="1"/>
  <c r="CG358" i="87"/>
  <c r="CN83" i="87"/>
  <c r="CB83" i="87"/>
  <c r="CN322" i="87"/>
  <c r="CB322" i="87"/>
  <c r="CY473" i="87"/>
  <c r="CW473" i="87"/>
  <c r="DE473" i="87"/>
  <c r="CJ473" i="87"/>
  <c r="DC473" i="87"/>
  <c r="DA473" i="87"/>
  <c r="CB539" i="87"/>
  <c r="CN539" i="87"/>
  <c r="DA435" i="87"/>
  <c r="DE435" i="87"/>
  <c r="CW435" i="87"/>
  <c r="DC435" i="87"/>
  <c r="CY435" i="87"/>
  <c r="CJ435" i="87"/>
  <c r="CB133" i="87"/>
  <c r="CN133" i="87"/>
  <c r="CY133" i="87"/>
  <c r="DE133" i="87"/>
  <c r="CW133" i="87"/>
  <c r="DC133" i="87"/>
  <c r="DA133" i="87"/>
  <c r="CJ133" i="87"/>
  <c r="CW743" i="87"/>
  <c r="CY743" i="87"/>
  <c r="DE743" i="87"/>
  <c r="DC743" i="87"/>
  <c r="DA743" i="87"/>
  <c r="CY528" i="87"/>
  <c r="DE528" i="87"/>
  <c r="DC528" i="87"/>
  <c r="DA528" i="87"/>
  <c r="CJ528" i="87"/>
  <c r="CW528" i="87"/>
  <c r="CB684" i="87"/>
  <c r="CN684" i="87"/>
  <c r="CB260" i="87"/>
  <c r="CN260" i="87"/>
  <c r="CB128" i="87"/>
  <c r="CN128" i="87"/>
  <c r="CY128" i="87"/>
  <c r="CW128" i="87"/>
  <c r="DE128" i="87"/>
  <c r="DC128" i="87"/>
  <c r="CJ128" i="87"/>
  <c r="DA128" i="87"/>
  <c r="CB428" i="87"/>
  <c r="CN428" i="87"/>
  <c r="CB435" i="87"/>
  <c r="CN435" i="87"/>
  <c r="CB480" i="87"/>
  <c r="CN480" i="87"/>
  <c r="CW428" i="87"/>
  <c r="CY428" i="87"/>
  <c r="DE428" i="87"/>
  <c r="DC428" i="87"/>
  <c r="DA428" i="87"/>
  <c r="CJ428" i="87"/>
  <c r="CY108" i="87"/>
  <c r="DE108" i="87"/>
  <c r="DC108" i="87"/>
  <c r="CJ108" i="87"/>
  <c r="CW108" i="87"/>
  <c r="DA108" i="87"/>
  <c r="DA148" i="87"/>
  <c r="CJ148" i="87"/>
  <c r="DE148" i="87"/>
  <c r="CW148" i="87"/>
  <c r="DC148" i="87"/>
  <c r="CY148" i="87"/>
  <c r="CY684" i="87"/>
  <c r="DE684" i="87"/>
  <c r="CJ684" i="87"/>
  <c r="DC684" i="87"/>
  <c r="CW684" i="87"/>
  <c r="DA684" i="87"/>
  <c r="CY258" i="87"/>
  <c r="DE258" i="87"/>
  <c r="DC258" i="87"/>
  <c r="CJ258" i="87"/>
  <c r="DA258" i="87"/>
  <c r="CW258" i="87"/>
  <c r="DA262" i="87"/>
  <c r="CW262" i="87"/>
  <c r="CY262" i="87"/>
  <c r="DE262" i="87"/>
  <c r="DC262" i="87"/>
  <c r="CJ262" i="87"/>
  <c r="CW508" i="87"/>
  <c r="CY508" i="87"/>
  <c r="CJ508" i="87"/>
  <c r="DE508" i="87"/>
  <c r="DC508" i="87"/>
  <c r="DA508" i="87"/>
  <c r="CB349" i="87"/>
  <c r="CN349" i="87"/>
  <c r="DA322" i="87"/>
  <c r="CY322" i="87"/>
  <c r="DE322" i="87"/>
  <c r="CW322" i="87"/>
  <c r="DC322" i="87"/>
  <c r="CJ322" i="87"/>
  <c r="CY539" i="87"/>
  <c r="DA539" i="87"/>
  <c r="CW539" i="87"/>
  <c r="DE539" i="87"/>
  <c r="CJ539" i="87"/>
  <c r="DC539" i="87"/>
  <c r="CY480" i="87"/>
  <c r="CJ480" i="87"/>
  <c r="CW480" i="87"/>
  <c r="DE480" i="87"/>
  <c r="DC480" i="87"/>
  <c r="DA480" i="87"/>
  <c r="CF94" i="87"/>
  <c r="CJ708" i="87"/>
  <c r="CM708" i="87"/>
  <c r="CQ708" i="87"/>
  <c r="BR159" i="87"/>
  <c r="CC485" i="87"/>
  <c r="CO485" i="87" s="1"/>
  <c r="CC678" i="87"/>
  <c r="CO678" i="87" s="1"/>
  <c r="CA678" i="87"/>
  <c r="CB678" i="87" s="1"/>
  <c r="BW313" i="87"/>
  <c r="DC313" i="87" s="1"/>
  <c r="CK721" i="87"/>
  <c r="BJ138" i="87"/>
  <c r="BJ436" i="87"/>
  <c r="BW94" i="87"/>
  <c r="CJ94" i="87" s="1"/>
  <c r="CK708" i="87"/>
  <c r="CL708" i="87"/>
  <c r="CD485" i="87"/>
  <c r="CP485" i="87" s="1"/>
  <c r="BW485" i="87"/>
  <c r="CY485" i="87" s="1"/>
  <c r="CG678" i="87"/>
  <c r="BY678" i="87"/>
  <c r="CL678" i="87" s="1"/>
  <c r="CQ690" i="87"/>
  <c r="CA685" i="87"/>
  <c r="CB685" i="87" s="1"/>
  <c r="BK446" i="87"/>
  <c r="BK723" i="87"/>
  <c r="CA94" i="87"/>
  <c r="CB94" i="87" s="1"/>
  <c r="CF586" i="87"/>
  <c r="CD708" i="87"/>
  <c r="CA708" i="87"/>
  <c r="CB708" i="87" s="1"/>
  <c r="BK116" i="87"/>
  <c r="DL11" i="145"/>
  <c r="DM11" i="145" s="1"/>
  <c r="BZ11" i="145"/>
  <c r="CP11" i="145"/>
  <c r="AU110" i="87"/>
  <c r="BI110" i="87" s="1"/>
  <c r="BT110" i="87" s="1"/>
  <c r="BJ110" i="87"/>
  <c r="BL110" i="87"/>
  <c r="CB106" i="87"/>
  <c r="CN106" i="87"/>
  <c r="CN547" i="87"/>
  <c r="CB547" i="87"/>
  <c r="CB527" i="87"/>
  <c r="CN527" i="87"/>
  <c r="CN134" i="87"/>
  <c r="CB134" i="87"/>
  <c r="DA264" i="87"/>
  <c r="CJ264" i="87"/>
  <c r="CY264" i="87"/>
  <c r="DE264" i="87"/>
  <c r="DC264" i="87"/>
  <c r="CW264" i="87"/>
  <c r="CN30" i="87"/>
  <c r="CB30" i="87"/>
  <c r="CD110" i="87"/>
  <c r="CP110" i="87" s="1"/>
  <c r="CF110" i="87"/>
  <c r="CC110" i="87"/>
  <c r="CO110" i="87" s="1"/>
  <c r="BW110" i="87"/>
  <c r="CG110" i="87"/>
  <c r="BX110" i="87"/>
  <c r="CK110" i="87" s="1"/>
  <c r="CA110" i="87"/>
  <c r="BY110" i="87"/>
  <c r="CL110" i="87" s="1"/>
  <c r="CE110" i="87"/>
  <c r="CQ110" i="87" s="1"/>
  <c r="BZ110" i="87"/>
  <c r="CM110" i="87" s="1"/>
  <c r="AI359" i="87"/>
  <c r="BE359" i="87"/>
  <c r="BP359" i="87" s="1"/>
  <c r="CH359" i="87"/>
  <c r="Y359" i="87"/>
  <c r="AW359" i="87"/>
  <c r="BV359" i="87"/>
  <c r="BA359" i="87"/>
  <c r="DE250" i="87"/>
  <c r="DC250" i="87"/>
  <c r="CW250" i="87"/>
  <c r="DA250" i="87"/>
  <c r="CJ250" i="87"/>
  <c r="CY250" i="87"/>
  <c r="CW754" i="87"/>
  <c r="DE754" i="87"/>
  <c r="DC754" i="87"/>
  <c r="DA754" i="87"/>
  <c r="CY754" i="87"/>
  <c r="CB120" i="87"/>
  <c r="CN120" i="87"/>
  <c r="BJ380" i="87"/>
  <c r="AU210" i="87"/>
  <c r="BI210" i="87" s="1"/>
  <c r="BT210" i="87" s="1"/>
  <c r="CC714" i="87"/>
  <c r="CD734" i="87"/>
  <c r="CP714" i="87"/>
  <c r="BL171" i="87"/>
  <c r="BK169" i="87"/>
  <c r="BJ685" i="87"/>
  <c r="CC433" i="87"/>
  <c r="CO433" i="87" s="1"/>
  <c r="BR169" i="87"/>
  <c r="CG39" i="87"/>
  <c r="CD433" i="87"/>
  <c r="CP433" i="87" s="1"/>
  <c r="CA720" i="87"/>
  <c r="CB720" i="87" s="1"/>
  <c r="BY433" i="87"/>
  <c r="CL433" i="87" s="1"/>
  <c r="CC720" i="87"/>
  <c r="CA433" i="87"/>
  <c r="CN433" i="87" s="1"/>
  <c r="CD56" i="87"/>
  <c r="CP56" i="87" s="1"/>
  <c r="CD720" i="87"/>
  <c r="CE39" i="87"/>
  <c r="CQ39" i="87" s="1"/>
  <c r="CK720" i="87"/>
  <c r="CQ720" i="87"/>
  <c r="CF39" i="87"/>
  <c r="BX39" i="87"/>
  <c r="CK39" i="87" s="1"/>
  <c r="BK307" i="87"/>
  <c r="BY720" i="87"/>
  <c r="CC39" i="87"/>
  <c r="CO39" i="87" s="1"/>
  <c r="BZ39" i="87"/>
  <c r="CM39" i="87" s="1"/>
  <c r="BW720" i="87"/>
  <c r="CW720" i="87" s="1"/>
  <c r="CD468" i="87"/>
  <c r="CP468" i="87" s="1"/>
  <c r="BY39" i="87"/>
  <c r="CL39" i="87" s="1"/>
  <c r="CA39" i="87"/>
  <c r="CN39" i="87" s="1"/>
  <c r="CG720" i="87"/>
  <c r="CD39" i="87"/>
  <c r="CP39" i="87" s="1"/>
  <c r="BZ282" i="87"/>
  <c r="CM282" i="87" s="1"/>
  <c r="CF734" i="87"/>
  <c r="CE714" i="87"/>
  <c r="CD714" i="87"/>
  <c r="CQ714" i="87"/>
  <c r="CA734" i="87"/>
  <c r="CB734" i="87" s="1"/>
  <c r="CQ734" i="87"/>
  <c r="BL457" i="87"/>
  <c r="CJ714" i="87"/>
  <c r="CM714" i="87"/>
  <c r="CO714" i="87"/>
  <c r="CC734" i="87"/>
  <c r="CA727" i="87"/>
  <c r="CB727" i="87" s="1"/>
  <c r="CL714" i="87"/>
  <c r="CK714" i="87"/>
  <c r="BY734" i="87"/>
  <c r="BJ461" i="87"/>
  <c r="BY714" i="87"/>
  <c r="BW714" i="87"/>
  <c r="DC714" i="87" s="1"/>
  <c r="CL734" i="87"/>
  <c r="BJ723" i="87"/>
  <c r="CL715" i="87"/>
  <c r="CF714" i="87"/>
  <c r="CN714" i="87"/>
  <c r="BW734" i="87"/>
  <c r="DA734" i="87" s="1"/>
  <c r="CC275" i="87"/>
  <c r="CO275" i="87" s="1"/>
  <c r="CD218" i="87"/>
  <c r="CP218" i="87" s="1"/>
  <c r="CE328" i="87"/>
  <c r="CQ328" i="87" s="1"/>
  <c r="BY297" i="87"/>
  <c r="CL297" i="87" s="1"/>
  <c r="BY218" i="87"/>
  <c r="CL218" i="87" s="1"/>
  <c r="CF328" i="87"/>
  <c r="BJ687" i="87"/>
  <c r="BJ457" i="87"/>
  <c r="CE218" i="87"/>
  <c r="CQ218" i="87" s="1"/>
  <c r="BW328" i="87"/>
  <c r="DA328" i="87" s="1"/>
  <c r="CC328" i="87"/>
  <c r="CO328" i="87" s="1"/>
  <c r="CC218" i="87"/>
  <c r="CO218" i="87" s="1"/>
  <c r="CG328" i="87"/>
  <c r="CF218" i="87"/>
  <c r="BX328" i="87"/>
  <c r="CK328" i="87" s="1"/>
  <c r="BZ328" i="87"/>
  <c r="CM328" i="87" s="1"/>
  <c r="BY328" i="87"/>
  <c r="CL328" i="87" s="1"/>
  <c r="CG579" i="87"/>
  <c r="BK275" i="87"/>
  <c r="BW356" i="87"/>
  <c r="CW356" i="87" s="1"/>
  <c r="BY217" i="87"/>
  <c r="CL217" i="87" s="1"/>
  <c r="BY78" i="87"/>
  <c r="CL78" i="87" s="1"/>
  <c r="AU177" i="87"/>
  <c r="BI177" i="87" s="1"/>
  <c r="BT177" i="87" s="1"/>
  <c r="BJ28" i="87"/>
  <c r="BJ656" i="87"/>
  <c r="BJ191" i="87"/>
  <c r="CD356" i="87"/>
  <c r="CP356" i="87" s="1"/>
  <c r="BZ217" i="87"/>
  <c r="CM217" i="87" s="1"/>
  <c r="DC217" i="87"/>
  <c r="BX232" i="87"/>
  <c r="CK232" i="87" s="1"/>
  <c r="CW184" i="87"/>
  <c r="CD232" i="87"/>
  <c r="CP232" i="87" s="1"/>
  <c r="CW217" i="87"/>
  <c r="DC184" i="87"/>
  <c r="CG232" i="87"/>
  <c r="BK193" i="87"/>
  <c r="BY58" i="87"/>
  <c r="CL58" i="87" s="1"/>
  <c r="CA232" i="87"/>
  <c r="CN232" i="87" s="1"/>
  <c r="CC232" i="87"/>
  <c r="CO232" i="87" s="1"/>
  <c r="BK25" i="87"/>
  <c r="AU191" i="87"/>
  <c r="BI191" i="87" s="1"/>
  <c r="BT191" i="87" s="1"/>
  <c r="BW232" i="87"/>
  <c r="DE232" i="87" s="1"/>
  <c r="CF311" i="87"/>
  <c r="BY232" i="87"/>
  <c r="CL232" i="87" s="1"/>
  <c r="BK276" i="87"/>
  <c r="CF347" i="87"/>
  <c r="BY586" i="87"/>
  <c r="CL586" i="87" s="1"/>
  <c r="CG556" i="87"/>
  <c r="BW685" i="87"/>
  <c r="CJ685" i="87" s="1"/>
  <c r="CC347" i="87"/>
  <c r="CO347" i="87" s="1"/>
  <c r="BW586" i="87"/>
  <c r="CW586" i="87" s="1"/>
  <c r="CC685" i="87"/>
  <c r="CO685" i="87" s="1"/>
  <c r="BJ155" i="87"/>
  <c r="BW347" i="87"/>
  <c r="DA347" i="87" s="1"/>
  <c r="CD586" i="87"/>
  <c r="CP586" i="87" s="1"/>
  <c r="BL168" i="87"/>
  <c r="BY347" i="87"/>
  <c r="CL347" i="87" s="1"/>
  <c r="CC586" i="87"/>
  <c r="CO586" i="87" s="1"/>
  <c r="BL273" i="87"/>
  <c r="BL116" i="87"/>
  <c r="BR218" i="87"/>
  <c r="BK161" i="87"/>
  <c r="BW458" i="87"/>
  <c r="DE458" i="87" s="1"/>
  <c r="BJ730" i="87"/>
  <c r="BJ168" i="87"/>
  <c r="BJ363" i="87"/>
  <c r="CC466" i="87"/>
  <c r="CO466" i="87" s="1"/>
  <c r="DC84" i="87"/>
  <c r="BL84" i="87"/>
  <c r="BZ140" i="87"/>
  <c r="CM140" i="87" s="1"/>
  <c r="BJ717" i="87"/>
  <c r="CW84" i="87"/>
  <c r="CQ709" i="87"/>
  <c r="BX709" i="87"/>
  <c r="CY84" i="87"/>
  <c r="BK174" i="87"/>
  <c r="CG407" i="87"/>
  <c r="DA84" i="87"/>
  <c r="BW140" i="87"/>
  <c r="CY140" i="87" s="1"/>
  <c r="CC140" i="87"/>
  <c r="CO140" i="87" s="1"/>
  <c r="CD202" i="87"/>
  <c r="CP202" i="87" s="1"/>
  <c r="BJ174" i="87"/>
  <c r="BL448" i="87"/>
  <c r="CG239" i="87"/>
  <c r="CJ727" i="87"/>
  <c r="BY90" i="87"/>
  <c r="CL90" i="87" s="1"/>
  <c r="BL155" i="87"/>
  <c r="BJ206" i="87"/>
  <c r="BX236" i="87"/>
  <c r="CK236" i="87" s="1"/>
  <c r="CF413" i="87"/>
  <c r="CA694" i="87"/>
  <c r="CB694" i="87" s="1"/>
  <c r="CM706" i="87"/>
  <c r="CA58" i="87"/>
  <c r="CN58" i="87" s="1"/>
  <c r="BR203" i="87"/>
  <c r="CQ694" i="87"/>
  <c r="BY458" i="87"/>
  <c r="CL458" i="87" s="1"/>
  <c r="BK691" i="87"/>
  <c r="BX356" i="87"/>
  <c r="CK356" i="87" s="1"/>
  <c r="CF217" i="87"/>
  <c r="BX217" i="87"/>
  <c r="CK217" i="87" s="1"/>
  <c r="BW23" i="87"/>
  <c r="DE23" i="87" s="1"/>
  <c r="BW311" i="87"/>
  <c r="CY311" i="87" s="1"/>
  <c r="CD236" i="87"/>
  <c r="CP236" i="87" s="1"/>
  <c r="DA184" i="87"/>
  <c r="CW288" i="87"/>
  <c r="CD413" i="87"/>
  <c r="CP413" i="87" s="1"/>
  <c r="CJ706" i="87"/>
  <c r="CF58" i="87"/>
  <c r="CL694" i="87"/>
  <c r="CA458" i="87"/>
  <c r="CB458" i="87" s="1"/>
  <c r="BK572" i="87"/>
  <c r="CG69" i="87"/>
  <c r="BK681" i="87"/>
  <c r="BY356" i="87"/>
  <c r="CL356" i="87" s="1"/>
  <c r="CE217" i="87"/>
  <c r="CQ217" i="87" s="1"/>
  <c r="CD217" i="87"/>
  <c r="CP217" i="87" s="1"/>
  <c r="CJ217" i="87"/>
  <c r="DC288" i="87"/>
  <c r="DE184" i="87"/>
  <c r="CC311" i="87"/>
  <c r="CO311" i="87" s="1"/>
  <c r="BY236" i="87"/>
  <c r="CL236" i="87" s="1"/>
  <c r="BW454" i="87"/>
  <c r="CW454" i="87" s="1"/>
  <c r="CC454" i="87"/>
  <c r="CO454" i="87" s="1"/>
  <c r="CF458" i="87"/>
  <c r="BW413" i="87"/>
  <c r="CY413" i="87" s="1"/>
  <c r="CD123" i="87"/>
  <c r="CP123" i="87" s="1"/>
  <c r="CC58" i="87"/>
  <c r="CO58" i="87" s="1"/>
  <c r="CC458" i="87"/>
  <c r="CO458" i="87" s="1"/>
  <c r="CF69" i="87"/>
  <c r="CC236" i="87"/>
  <c r="CO236" i="87" s="1"/>
  <c r="CF356" i="87"/>
  <c r="CA217" i="87"/>
  <c r="CN217" i="87" s="1"/>
  <c r="CY217" i="87"/>
  <c r="BR155" i="87"/>
  <c r="DA288" i="87"/>
  <c r="CA236" i="87"/>
  <c r="CB236" i="87" s="1"/>
  <c r="CY184" i="87"/>
  <c r="CG495" i="87"/>
  <c r="AU184" i="87"/>
  <c r="BI184" i="87" s="1"/>
  <c r="BT184" i="87" s="1"/>
  <c r="BW58" i="87"/>
  <c r="DC58" i="87" s="1"/>
  <c r="CG90" i="87"/>
  <c r="CA356" i="87"/>
  <c r="CN356" i="87" s="1"/>
  <c r="CC217" i="87"/>
  <c r="CO217" i="87" s="1"/>
  <c r="DA217" i="87"/>
  <c r="CD311" i="87"/>
  <c r="CP311" i="87" s="1"/>
  <c r="BK206" i="87"/>
  <c r="CG95" i="87"/>
  <c r="CG466" i="87"/>
  <c r="BK205" i="87"/>
  <c r="BK65" i="87"/>
  <c r="BK185" i="87"/>
  <c r="CF63" i="87"/>
  <c r="BY63" i="87"/>
  <c r="CL63" i="87" s="1"/>
  <c r="CA448" i="87"/>
  <c r="CN448" i="87" s="1"/>
  <c r="CF276" i="87"/>
  <c r="BX492" i="87"/>
  <c r="CK492" i="87" s="1"/>
  <c r="CD492" i="87"/>
  <c r="CP492" i="87" s="1"/>
  <c r="BR206" i="87"/>
  <c r="CC194" i="87"/>
  <c r="CO194" i="87" s="1"/>
  <c r="CC68" i="87"/>
  <c r="CO68" i="87" s="1"/>
  <c r="BL415" i="87"/>
  <c r="CJ690" i="87"/>
  <c r="BL377" i="87"/>
  <c r="AU336" i="87"/>
  <c r="BI336" i="87" s="1"/>
  <c r="BT336" i="87" s="1"/>
  <c r="BX63" i="87"/>
  <c r="CK63" i="87" s="1"/>
  <c r="BZ63" i="87"/>
  <c r="CM63" i="87" s="1"/>
  <c r="CC448" i="87"/>
  <c r="CO448" i="87" s="1"/>
  <c r="BW448" i="87"/>
  <c r="DE448" i="87" s="1"/>
  <c r="BY492" i="87"/>
  <c r="CL492" i="87" s="1"/>
  <c r="BJ316" i="87"/>
  <c r="BW194" i="87"/>
  <c r="CY194" i="87" s="1"/>
  <c r="CF68" i="87"/>
  <c r="CF376" i="87"/>
  <c r="BR65" i="87"/>
  <c r="CK690" i="87"/>
  <c r="BL336" i="87"/>
  <c r="BK44" i="87"/>
  <c r="CF388" i="87"/>
  <c r="BJ229" i="87"/>
  <c r="CC63" i="87"/>
  <c r="CO63" i="87" s="1"/>
  <c r="AU495" i="87"/>
  <c r="BI495" i="87" s="1"/>
  <c r="BT495" i="87" s="1"/>
  <c r="CG448" i="87"/>
  <c r="CA34" i="87"/>
  <c r="CF492" i="87"/>
  <c r="CF194" i="87"/>
  <c r="BJ116" i="87"/>
  <c r="BR205" i="87"/>
  <c r="BY310" i="87"/>
  <c r="CL310" i="87" s="1"/>
  <c r="BR678" i="87"/>
  <c r="CD68" i="87"/>
  <c r="CP68" i="87" s="1"/>
  <c r="AU273" i="87"/>
  <c r="BI273" i="87" s="1"/>
  <c r="BT273" i="87" s="1"/>
  <c r="BK353" i="87"/>
  <c r="CM690" i="87"/>
  <c r="BK588" i="87"/>
  <c r="CA388" i="87"/>
  <c r="CN388" i="87" s="1"/>
  <c r="BR333" i="87"/>
  <c r="CE63" i="87"/>
  <c r="CQ63" i="87" s="1"/>
  <c r="CD63" i="87"/>
  <c r="CP63" i="87" s="1"/>
  <c r="CD448" i="87"/>
  <c r="CP448" i="87" s="1"/>
  <c r="CE492" i="87"/>
  <c r="CQ492" i="87" s="1"/>
  <c r="BW68" i="87"/>
  <c r="CY68" i="87" s="1"/>
  <c r="BW310" i="87"/>
  <c r="DA310" i="87" s="1"/>
  <c r="BK191" i="87"/>
  <c r="BL90" i="87"/>
  <c r="CL690" i="87"/>
  <c r="BJ253" i="87"/>
  <c r="BK380" i="87"/>
  <c r="BK485" i="87"/>
  <c r="CC272" i="87"/>
  <c r="CO272" i="87" s="1"/>
  <c r="BL337" i="87"/>
  <c r="BY448" i="87"/>
  <c r="CL448" i="87" s="1"/>
  <c r="BK696" i="87"/>
  <c r="BW492" i="87"/>
  <c r="DC492" i="87" s="1"/>
  <c r="CE448" i="87"/>
  <c r="CQ448" i="87" s="1"/>
  <c r="BS650" i="87"/>
  <c r="CG613" i="87"/>
  <c r="BS570" i="87"/>
  <c r="AU11" i="145"/>
  <c r="BH11" i="145"/>
  <c r="BK11" i="145" s="1"/>
  <c r="AM11" i="145"/>
  <c r="AP11" i="145" s="1"/>
  <c r="CC492" i="87"/>
  <c r="CO492" i="87" s="1"/>
  <c r="BO503" i="87"/>
  <c r="BK297" i="87"/>
  <c r="BY354" i="87"/>
  <c r="CL354" i="87" s="1"/>
  <c r="BY495" i="87"/>
  <c r="CL495" i="87" s="1"/>
  <c r="CC354" i="87"/>
  <c r="CO354" i="87" s="1"/>
  <c r="CC495" i="87"/>
  <c r="CO495" i="87" s="1"/>
  <c r="BW495" i="87"/>
  <c r="DA495" i="87" s="1"/>
  <c r="CG356" i="87"/>
  <c r="CG715" i="87"/>
  <c r="CG272" i="87"/>
  <c r="BY388" i="87"/>
  <c r="CL388" i="87" s="1"/>
  <c r="CD388" i="87"/>
  <c r="CP388" i="87" s="1"/>
  <c r="BK571" i="87"/>
  <c r="BJ50" i="87"/>
  <c r="CD173" i="87"/>
  <c r="CP173" i="87" s="1"/>
  <c r="CQ715" i="87"/>
  <c r="BK720" i="87"/>
  <c r="CG553" i="87"/>
  <c r="CF272" i="87"/>
  <c r="CA272" i="87"/>
  <c r="CN272" i="87" s="1"/>
  <c r="CC388" i="87"/>
  <c r="CO388" i="87" s="1"/>
  <c r="BX667" i="87"/>
  <c r="CK667" i="87" s="1"/>
  <c r="CD715" i="87"/>
  <c r="BJ695" i="87"/>
  <c r="BX272" i="87"/>
  <c r="CK272" i="87" s="1"/>
  <c r="BX388" i="87"/>
  <c r="CK388" i="87" s="1"/>
  <c r="BX141" i="87"/>
  <c r="CK141" i="87" s="1"/>
  <c r="CC715" i="87"/>
  <c r="BW272" i="87"/>
  <c r="CJ272" i="87" s="1"/>
  <c r="BW388" i="87"/>
  <c r="DA388" i="87" s="1"/>
  <c r="BY272" i="87"/>
  <c r="CL272" i="87" s="1"/>
  <c r="CC141" i="87"/>
  <c r="CO141" i="87" s="1"/>
  <c r="BX715" i="87"/>
  <c r="BJ511" i="87"/>
  <c r="CD272" i="87"/>
  <c r="CP272" i="87" s="1"/>
  <c r="CE388" i="87"/>
  <c r="CQ388" i="87" s="1"/>
  <c r="CG383" i="87"/>
  <c r="BX132" i="87"/>
  <c r="CK132" i="87" s="1"/>
  <c r="CA141" i="87"/>
  <c r="CN141" i="87" s="1"/>
  <c r="CY575" i="87"/>
  <c r="BM591" i="87"/>
  <c r="CA401" i="87"/>
  <c r="CB401" i="87" s="1"/>
  <c r="BK326" i="87"/>
  <c r="BK550" i="87"/>
  <c r="BW401" i="87"/>
  <c r="DE401" i="87" s="1"/>
  <c r="BJ396" i="87"/>
  <c r="CG47" i="87"/>
  <c r="CG224" i="87"/>
  <c r="BJ550" i="87"/>
  <c r="CF401" i="87"/>
  <c r="CD717" i="87"/>
  <c r="BJ484" i="87"/>
  <c r="BK511" i="87"/>
  <c r="BK212" i="87"/>
  <c r="BL740" i="87"/>
  <c r="BY224" i="87"/>
  <c r="CL224" i="87" s="1"/>
  <c r="BX717" i="87"/>
  <c r="CC717" i="87"/>
  <c r="DA63" i="87"/>
  <c r="CG307" i="87"/>
  <c r="BJ740" i="87"/>
  <c r="CA239" i="87"/>
  <c r="CN239" i="87" s="1"/>
  <c r="DC63" i="87"/>
  <c r="CF157" i="87"/>
  <c r="CW63" i="87"/>
  <c r="BX698" i="87"/>
  <c r="CY216" i="87"/>
  <c r="BK58" i="87"/>
  <c r="DC575" i="87"/>
  <c r="CG236" i="87"/>
  <c r="BJ203" i="87"/>
  <c r="BR574" i="87"/>
  <c r="CD24" i="87"/>
  <c r="CP24" i="87" s="1"/>
  <c r="BL454" i="87"/>
  <c r="BJ205" i="87"/>
  <c r="BY24" i="87"/>
  <c r="CL24" i="87" s="1"/>
  <c r="BJ31" i="87"/>
  <c r="BW24" i="87"/>
  <c r="DA24" i="87" s="1"/>
  <c r="BX24" i="87"/>
  <c r="CK24" i="87" s="1"/>
  <c r="CW589" i="87"/>
  <c r="CG63" i="87"/>
  <c r="BX156" i="87"/>
  <c r="CK156" i="87" s="1"/>
  <c r="CC156" i="87"/>
  <c r="CO156" i="87" s="1"/>
  <c r="BX78" i="87"/>
  <c r="CK78" i="87" s="1"/>
  <c r="DA78" i="87"/>
  <c r="BK613" i="87"/>
  <c r="CF156" i="87"/>
  <c r="BW156" i="87"/>
  <c r="CW156" i="87" s="1"/>
  <c r="CF78" i="87"/>
  <c r="BK344" i="87"/>
  <c r="CD78" i="87"/>
  <c r="CP78" i="87" s="1"/>
  <c r="BN138" i="87"/>
  <c r="BK695" i="87"/>
  <c r="CC78" i="87"/>
  <c r="CO78" i="87" s="1"/>
  <c r="DE663" i="87"/>
  <c r="CG156" i="87"/>
  <c r="BZ156" i="87"/>
  <c r="CM156" i="87" s="1"/>
  <c r="CB222" i="87"/>
  <c r="BW163" i="87"/>
  <c r="DE163" i="87" s="1"/>
  <c r="CA78" i="87"/>
  <c r="CN78" i="87" s="1"/>
  <c r="CD394" i="87"/>
  <c r="CP394" i="87" s="1"/>
  <c r="BM650" i="87"/>
  <c r="CF186" i="87"/>
  <c r="BX482" i="87"/>
  <c r="CK482" i="87" s="1"/>
  <c r="CD141" i="87"/>
  <c r="CP141" i="87" s="1"/>
  <c r="BY141" i="87"/>
  <c r="CL141" i="87" s="1"/>
  <c r="CC70" i="87"/>
  <c r="CO70" i="87" s="1"/>
  <c r="CF141" i="87"/>
  <c r="BW141" i="87"/>
  <c r="DA141" i="87" s="1"/>
  <c r="BJ448" i="87"/>
  <c r="CA70" i="87"/>
  <c r="CB70" i="87" s="1"/>
  <c r="BJ86" i="87"/>
  <c r="BW296" i="87"/>
  <c r="DA296" i="87" s="1"/>
  <c r="BO646" i="87"/>
  <c r="BS399" i="87"/>
  <c r="BM646" i="87"/>
  <c r="BS646" i="87"/>
  <c r="DE84" i="87"/>
  <c r="BY698" i="87"/>
  <c r="BS591" i="87"/>
  <c r="BK701" i="87"/>
  <c r="CA392" i="87"/>
  <c r="CB392" i="87" s="1"/>
  <c r="BZ454" i="87"/>
  <c r="CM454" i="87" s="1"/>
  <c r="BX454" i="87"/>
  <c r="CK454" i="87" s="1"/>
  <c r="CE356" i="87"/>
  <c r="CQ356" i="87" s="1"/>
  <c r="BY454" i="87"/>
  <c r="CL454" i="87" s="1"/>
  <c r="CD454" i="87"/>
  <c r="CP454" i="87" s="1"/>
  <c r="CA454" i="87"/>
  <c r="CB454" i="87" s="1"/>
  <c r="CC356" i="87"/>
  <c r="CO356" i="87" s="1"/>
  <c r="CE454" i="87"/>
  <c r="CQ454" i="87" s="1"/>
  <c r="CE311" i="87"/>
  <c r="CQ311" i="87" s="1"/>
  <c r="BO591" i="87"/>
  <c r="DC221" i="87"/>
  <c r="DA221" i="87"/>
  <c r="CA23" i="87"/>
  <c r="CB23" i="87" s="1"/>
  <c r="DE221" i="87"/>
  <c r="CD23" i="87"/>
  <c r="CP23" i="87" s="1"/>
  <c r="CA234" i="87"/>
  <c r="CB234" i="87" s="1"/>
  <c r="CY221" i="87"/>
  <c r="CF23" i="87"/>
  <c r="BK636" i="87"/>
  <c r="CF239" i="87"/>
  <c r="BW383" i="87"/>
  <c r="CJ383" i="87" s="1"/>
  <c r="DC168" i="87"/>
  <c r="BK347" i="87"/>
  <c r="CN709" i="87"/>
  <c r="BW717" i="87"/>
  <c r="DA717" i="87" s="1"/>
  <c r="BJ353" i="87"/>
  <c r="CA224" i="87"/>
  <c r="CB224" i="87" s="1"/>
  <c r="BL356" i="87"/>
  <c r="BJ288" i="87"/>
  <c r="CG717" i="87"/>
  <c r="CM717" i="87"/>
  <c r="CC709" i="87"/>
  <c r="BY34" i="87"/>
  <c r="CL34" i="87" s="1"/>
  <c r="CP709" i="87"/>
  <c r="BK213" i="87"/>
  <c r="BZ383" i="87"/>
  <c r="CM383" i="87" s="1"/>
  <c r="CA383" i="87"/>
  <c r="CB383" i="87" s="1"/>
  <c r="BK415" i="87"/>
  <c r="CK709" i="87"/>
  <c r="CM727" i="87"/>
  <c r="BY239" i="87"/>
  <c r="CL239" i="87" s="1"/>
  <c r="BK438" i="87"/>
  <c r="CK717" i="87"/>
  <c r="CF717" i="87"/>
  <c r="CF709" i="87"/>
  <c r="CC239" i="87"/>
  <c r="CO239" i="87" s="1"/>
  <c r="BZ717" i="87"/>
  <c r="BJ24" i="87"/>
  <c r="CO709" i="87"/>
  <c r="AU202" i="87"/>
  <c r="BI202" i="87" s="1"/>
  <c r="BT202" i="87" s="1"/>
  <c r="BX239" i="87"/>
  <c r="CK239" i="87" s="1"/>
  <c r="BJ356" i="87"/>
  <c r="BY717" i="87"/>
  <c r="BW47" i="87"/>
  <c r="DE47" i="87" s="1"/>
  <c r="BZ709" i="87"/>
  <c r="CN717" i="87"/>
  <c r="BK536" i="87"/>
  <c r="CC383" i="87"/>
  <c r="CO383" i="87" s="1"/>
  <c r="CD34" i="87"/>
  <c r="CP34" i="87" s="1"/>
  <c r="CM709" i="87"/>
  <c r="BZ239" i="87"/>
  <c r="CM239" i="87" s="1"/>
  <c r="BJ415" i="87"/>
  <c r="BK86" i="87"/>
  <c r="CO717" i="87"/>
  <c r="CD709" i="87"/>
  <c r="CE47" i="87"/>
  <c r="CQ47" i="87" s="1"/>
  <c r="BJ521" i="87"/>
  <c r="DA168" i="87"/>
  <c r="AU521" i="87"/>
  <c r="BI521" i="87" s="1"/>
  <c r="BT521" i="87" s="1"/>
  <c r="BW224" i="87"/>
  <c r="DE224" i="87" s="1"/>
  <c r="CC34" i="87"/>
  <c r="CO34" i="87" s="1"/>
  <c r="CL709" i="87"/>
  <c r="BW239" i="87"/>
  <c r="CY239" i="87" s="1"/>
  <c r="BJ707" i="87"/>
  <c r="AU208" i="87"/>
  <c r="BI208" i="87" s="1"/>
  <c r="BT208" i="87" s="1"/>
  <c r="CJ717" i="87"/>
  <c r="CL717" i="87"/>
  <c r="CA709" i="87"/>
  <c r="CB709" i="87" s="1"/>
  <c r="BJ202" i="87"/>
  <c r="CE709" i="87"/>
  <c r="CD618" i="87"/>
  <c r="CP618" i="87" s="1"/>
  <c r="BO331" i="87"/>
  <c r="BM661" i="87"/>
  <c r="CF140" i="87"/>
  <c r="CE140" i="87"/>
  <c r="CQ140" i="87" s="1"/>
  <c r="CA140" i="87"/>
  <c r="BZ311" i="87"/>
  <c r="CM311" i="87" s="1"/>
  <c r="CA311" i="87"/>
  <c r="CB311" i="87" s="1"/>
  <c r="CE239" i="87"/>
  <c r="CQ239" i="87" s="1"/>
  <c r="BN211" i="87"/>
  <c r="BL125" i="87"/>
  <c r="CG454" i="87"/>
  <c r="BX34" i="87"/>
  <c r="CK34" i="87" s="1"/>
  <c r="BW446" i="87"/>
  <c r="CJ446" i="87" s="1"/>
  <c r="CF34" i="87"/>
  <c r="CY687" i="87"/>
  <c r="BZ446" i="87"/>
  <c r="CM446" i="87" s="1"/>
  <c r="CG34" i="87"/>
  <c r="CE34" i="87"/>
  <c r="CQ34" i="87" s="1"/>
  <c r="CG446" i="87"/>
  <c r="CF446" i="87"/>
  <c r="BZ34" i="87"/>
  <c r="CM34" i="87" s="1"/>
  <c r="BX446" i="87"/>
  <c r="CK446" i="87" s="1"/>
  <c r="BY446" i="87"/>
  <c r="CL446" i="87" s="1"/>
  <c r="CE446" i="87"/>
  <c r="CQ446" i="87" s="1"/>
  <c r="CA446" i="87"/>
  <c r="CB446" i="87" s="1"/>
  <c r="BK157" i="87"/>
  <c r="BZ236" i="87"/>
  <c r="CM236" i="87" s="1"/>
  <c r="CY288" i="87"/>
  <c r="CB576" i="87"/>
  <c r="CJ288" i="87"/>
  <c r="CE236" i="87"/>
  <c r="CQ236" i="87" s="1"/>
  <c r="BW236" i="87"/>
  <c r="CW236" i="87" s="1"/>
  <c r="BN455" i="87"/>
  <c r="CG217" i="87"/>
  <c r="CG482" i="87"/>
  <c r="CG311" i="87"/>
  <c r="BP78" i="87"/>
  <c r="BR78" i="87"/>
  <c r="BQ78" i="87"/>
  <c r="BZ466" i="87"/>
  <c r="CM466" i="87" s="1"/>
  <c r="CF466" i="87"/>
  <c r="BK700" i="87"/>
  <c r="DA337" i="87"/>
  <c r="BK221" i="87"/>
  <c r="CD344" i="87"/>
  <c r="CP344" i="87" s="1"/>
  <c r="BW344" i="87"/>
  <c r="CJ344" i="87" s="1"/>
  <c r="CG204" i="87"/>
  <c r="CG100" i="87"/>
  <c r="CD470" i="87"/>
  <c r="CP470" i="87" s="1"/>
  <c r="BY470" i="87"/>
  <c r="CL470" i="87" s="1"/>
  <c r="BW282" i="87"/>
  <c r="CW282" i="87" s="1"/>
  <c r="BX282" i="87"/>
  <c r="CK282" i="87" s="1"/>
  <c r="BY466" i="87"/>
  <c r="CL466" i="87" s="1"/>
  <c r="BX466" i="87"/>
  <c r="CK466" i="87" s="1"/>
  <c r="BR202" i="87"/>
  <c r="CF344" i="87"/>
  <c r="CG29" i="87"/>
  <c r="CY255" i="87"/>
  <c r="BK687" i="87"/>
  <c r="BW470" i="87"/>
  <c r="DE470" i="87" s="1"/>
  <c r="CC470" i="87"/>
  <c r="CO470" i="87" s="1"/>
  <c r="BK216" i="87"/>
  <c r="BZ470" i="87"/>
  <c r="CM470" i="87" s="1"/>
  <c r="BY282" i="87"/>
  <c r="CL282" i="87" s="1"/>
  <c r="CD466" i="87"/>
  <c r="CP466" i="87" s="1"/>
  <c r="BW466" i="87"/>
  <c r="DA466" i="87" s="1"/>
  <c r="BW229" i="87"/>
  <c r="CY229" i="87" s="1"/>
  <c r="CC29" i="87"/>
  <c r="CO29" i="87" s="1"/>
  <c r="CG181" i="87"/>
  <c r="BK202" i="87"/>
  <c r="CF470" i="87"/>
  <c r="DC255" i="87"/>
  <c r="BX470" i="87"/>
  <c r="CK470" i="87" s="1"/>
  <c r="BJ221" i="87"/>
  <c r="CF282" i="87"/>
  <c r="BK281" i="87"/>
  <c r="CA466" i="87"/>
  <c r="CB466" i="87" s="1"/>
  <c r="BK509" i="87"/>
  <c r="AU207" i="87"/>
  <c r="BI207" i="87" s="1"/>
  <c r="BT207" i="87" s="1"/>
  <c r="DE337" i="87"/>
  <c r="BJ22" i="87"/>
  <c r="CD229" i="87"/>
  <c r="CP229" i="87" s="1"/>
  <c r="BW511" i="87"/>
  <c r="CW511" i="87" s="1"/>
  <c r="AU311" i="87"/>
  <c r="BI311" i="87" s="1"/>
  <c r="BT311" i="87" s="1"/>
  <c r="BJ81" i="87"/>
  <c r="CQ746" i="87"/>
  <c r="CN337" i="87"/>
  <c r="CF29" i="87"/>
  <c r="AU194" i="87"/>
  <c r="BI194" i="87" s="1"/>
  <c r="BT194" i="87" s="1"/>
  <c r="CC282" i="87"/>
  <c r="CO282" i="87" s="1"/>
  <c r="CW337" i="87"/>
  <c r="DC337" i="87"/>
  <c r="CC344" i="87"/>
  <c r="CO344" i="87" s="1"/>
  <c r="CG344" i="87"/>
  <c r="CC229" i="87"/>
  <c r="CO229" i="87" s="1"/>
  <c r="DA255" i="87"/>
  <c r="CC207" i="87"/>
  <c r="CO207" i="87" s="1"/>
  <c r="BJ276" i="87"/>
  <c r="BJ350" i="87"/>
  <c r="CG282" i="87"/>
  <c r="BM52" i="87"/>
  <c r="CF394" i="87"/>
  <c r="CA394" i="87"/>
  <c r="CN394" i="87" s="1"/>
  <c r="BY163" i="87"/>
  <c r="CL163" i="87" s="1"/>
  <c r="BJ490" i="87"/>
  <c r="CC336" i="87"/>
  <c r="CO336" i="87" s="1"/>
  <c r="CF693" i="87"/>
  <c r="CC394" i="87"/>
  <c r="CO394" i="87" s="1"/>
  <c r="BG296" i="87"/>
  <c r="BR296" i="87" s="1"/>
  <c r="CF163" i="87"/>
  <c r="CF336" i="87"/>
  <c r="CA336" i="87"/>
  <c r="CB336" i="87" s="1"/>
  <c r="BJ313" i="87"/>
  <c r="BX394" i="87"/>
  <c r="CK394" i="87" s="1"/>
  <c r="BY95" i="87"/>
  <c r="CL95" i="87" s="1"/>
  <c r="BX95" i="87"/>
  <c r="CK95" i="87" s="1"/>
  <c r="CG163" i="87"/>
  <c r="BY394" i="87"/>
  <c r="CL394" i="87" s="1"/>
  <c r="BZ22" i="87"/>
  <c r="CM22" i="87" s="1"/>
  <c r="BZ394" i="87"/>
  <c r="CM394" i="87" s="1"/>
  <c r="AR296" i="87"/>
  <c r="BZ95" i="87"/>
  <c r="CM95" i="87" s="1"/>
  <c r="CE95" i="87"/>
  <c r="CQ95" i="87" s="1"/>
  <c r="BX163" i="87"/>
  <c r="CK163" i="87" s="1"/>
  <c r="BK129" i="87"/>
  <c r="AU490" i="87"/>
  <c r="BI490" i="87" s="1"/>
  <c r="BT490" i="87" s="1"/>
  <c r="CE22" i="87"/>
  <c r="CQ22" i="87" s="1"/>
  <c r="CE394" i="87"/>
  <c r="CQ394" i="87" s="1"/>
  <c r="AU132" i="87"/>
  <c r="BI132" i="87" s="1"/>
  <c r="BT132" i="87" s="1"/>
  <c r="BW679" i="87"/>
  <c r="CJ679" i="87" s="1"/>
  <c r="CD163" i="87"/>
  <c r="CP163" i="87" s="1"/>
  <c r="CG371" i="87"/>
  <c r="BW394" i="87"/>
  <c r="DC394" i="87" s="1"/>
  <c r="BJ454" i="87"/>
  <c r="BS612" i="87"/>
  <c r="CA177" i="87"/>
  <c r="CN177" i="87" s="1"/>
  <c r="BY61" i="87"/>
  <c r="CL61" i="87" s="1"/>
  <c r="BW512" i="87"/>
  <c r="CW512" i="87" s="1"/>
  <c r="CF512" i="87"/>
  <c r="CG512" i="87"/>
  <c r="BY512" i="87"/>
  <c r="CL512" i="87" s="1"/>
  <c r="BJ225" i="87"/>
  <c r="CE512" i="87"/>
  <c r="CQ512" i="87" s="1"/>
  <c r="CA512" i="87"/>
  <c r="CB512" i="87" s="1"/>
  <c r="CC189" i="87"/>
  <c r="CO189" i="87" s="1"/>
  <c r="BN48" i="87"/>
  <c r="DA572" i="87"/>
  <c r="BJ701" i="87"/>
  <c r="CC512" i="87"/>
  <c r="CO512" i="87" s="1"/>
  <c r="CD512" i="87"/>
  <c r="CP512" i="87" s="1"/>
  <c r="CJ572" i="87"/>
  <c r="BZ512" i="87"/>
  <c r="CM512" i="87" s="1"/>
  <c r="BJ321" i="87"/>
  <c r="CC409" i="87"/>
  <c r="CO409" i="87" s="1"/>
  <c r="BX177" i="87"/>
  <c r="CK177" i="87" s="1"/>
  <c r="DA147" i="87"/>
  <c r="CW572" i="87"/>
  <c r="CY572" i="87"/>
  <c r="BW185" i="87"/>
  <c r="CJ185" i="87" s="1"/>
  <c r="CD185" i="87"/>
  <c r="CP185" i="87" s="1"/>
  <c r="DA687" i="87"/>
  <c r="AU407" i="87"/>
  <c r="BI407" i="87" s="1"/>
  <c r="BT407" i="87" s="1"/>
  <c r="BZ24" i="87"/>
  <c r="CM24" i="87" s="1"/>
  <c r="CA24" i="87"/>
  <c r="CD679" i="87"/>
  <c r="CP679" i="87" s="1"/>
  <c r="CN95" i="87"/>
  <c r="BJ407" i="87"/>
  <c r="DC687" i="87"/>
  <c r="CD95" i="87"/>
  <c r="CP95" i="87" s="1"/>
  <c r="CE679" i="87"/>
  <c r="CQ679" i="87" s="1"/>
  <c r="CC185" i="87"/>
  <c r="CO185" i="87" s="1"/>
  <c r="CC24" i="87"/>
  <c r="CO24" i="87" s="1"/>
  <c r="BX679" i="87"/>
  <c r="CK679" i="87" s="1"/>
  <c r="BX448" i="87"/>
  <c r="CK448" i="87" s="1"/>
  <c r="CC95" i="87"/>
  <c r="CO95" i="87" s="1"/>
  <c r="BZ679" i="87"/>
  <c r="CM679" i="87" s="1"/>
  <c r="BY679" i="87"/>
  <c r="CL679" i="87" s="1"/>
  <c r="CW687" i="87"/>
  <c r="CF95" i="87"/>
  <c r="CA152" i="87"/>
  <c r="CB152" i="87" s="1"/>
  <c r="CF24" i="87"/>
  <c r="CA679" i="87"/>
  <c r="CN679" i="87" s="1"/>
  <c r="DE63" i="87"/>
  <c r="BJ193" i="87"/>
  <c r="BJ196" i="87"/>
  <c r="CA618" i="87"/>
  <c r="CB618" i="87" s="1"/>
  <c r="BL218" i="87"/>
  <c r="BX618" i="87"/>
  <c r="CK618" i="87" s="1"/>
  <c r="CY63" i="87"/>
  <c r="BL63" i="87"/>
  <c r="BL455" i="87"/>
  <c r="BY553" i="87"/>
  <c r="CL553" i="87" s="1"/>
  <c r="BR627" i="87"/>
  <c r="CE618" i="87"/>
  <c r="CQ618" i="87" s="1"/>
  <c r="CF618" i="87"/>
  <c r="CK746" i="87"/>
  <c r="CN746" i="87"/>
  <c r="CJ746" i="87"/>
  <c r="CG618" i="87"/>
  <c r="CC618" i="87"/>
  <c r="CO618" i="87" s="1"/>
  <c r="BX171" i="87"/>
  <c r="CK171" i="87" s="1"/>
  <c r="BK566" i="87"/>
  <c r="CL746" i="87"/>
  <c r="BJ574" i="87"/>
  <c r="BJ449" i="87"/>
  <c r="BE136" i="87"/>
  <c r="BP136" i="87" s="1"/>
  <c r="BZ207" i="87"/>
  <c r="CM207" i="87" s="1"/>
  <c r="BY344" i="87"/>
  <c r="CL344" i="87" s="1"/>
  <c r="CA344" i="87"/>
  <c r="BL574" i="87"/>
  <c r="BK354" i="87"/>
  <c r="CG293" i="87"/>
  <c r="AU229" i="87"/>
  <c r="BI229" i="87" s="1"/>
  <c r="BT229" i="87" s="1"/>
  <c r="BX207" i="87"/>
  <c r="CK207" i="87" s="1"/>
  <c r="BK70" i="87"/>
  <c r="AU59" i="87"/>
  <c r="BI59" i="87" s="1"/>
  <c r="BT59" i="87" s="1"/>
  <c r="CD136" i="87"/>
  <c r="CP136" i="87" s="1"/>
  <c r="BN716" i="87"/>
  <c r="BJ368" i="87"/>
  <c r="CA63" i="87"/>
  <c r="CN63" i="87" s="1"/>
  <c r="BY207" i="87"/>
  <c r="CL207" i="87" s="1"/>
  <c r="BZ546" i="87"/>
  <c r="CM546" i="87" s="1"/>
  <c r="AU29" i="87"/>
  <c r="BI29" i="87" s="1"/>
  <c r="BT29" i="87" s="1"/>
  <c r="CF207" i="87"/>
  <c r="BZ344" i="87"/>
  <c r="CM344" i="87" s="1"/>
  <c r="CC446" i="87"/>
  <c r="CO446" i="87" s="1"/>
  <c r="BJ59" i="87"/>
  <c r="AX136" i="87"/>
  <c r="BL29" i="87"/>
  <c r="CD207" i="87"/>
  <c r="CP207" i="87" s="1"/>
  <c r="CE344" i="87"/>
  <c r="CQ344" i="87" s="1"/>
  <c r="BL433" i="87"/>
  <c r="BY404" i="87"/>
  <c r="CL404" i="87" s="1"/>
  <c r="CN47" i="87"/>
  <c r="CB47" i="87"/>
  <c r="BZ47" i="87"/>
  <c r="CM47" i="87" s="1"/>
  <c r="BX47" i="87"/>
  <c r="CK47" i="87" s="1"/>
  <c r="CF47" i="87"/>
  <c r="CD47" i="87"/>
  <c r="CP47" i="87" s="1"/>
  <c r="CA717" i="87"/>
  <c r="CB717" i="87" s="1"/>
  <c r="CC225" i="87"/>
  <c r="CO225" i="87" s="1"/>
  <c r="CC47" i="87"/>
  <c r="CO47" i="87" s="1"/>
  <c r="BY47" i="87"/>
  <c r="CL47" i="87" s="1"/>
  <c r="CW255" i="87"/>
  <c r="BX401" i="87"/>
  <c r="CK401" i="87" s="1"/>
  <c r="CJ255" i="87"/>
  <c r="CE717" i="87"/>
  <c r="BX419" i="87"/>
  <c r="CK419" i="87" s="1"/>
  <c r="CP717" i="87"/>
  <c r="AK136" i="87"/>
  <c r="CC136" i="87" s="1"/>
  <c r="CO136" i="87" s="1"/>
  <c r="CC679" i="87"/>
  <c r="CO679" i="87" s="1"/>
  <c r="CG679" i="87"/>
  <c r="AI136" i="87"/>
  <c r="BX529" i="87"/>
  <c r="CK529" i="87" s="1"/>
  <c r="BK173" i="87"/>
  <c r="BJ212" i="87"/>
  <c r="CF613" i="87"/>
  <c r="CY613" i="87"/>
  <c r="CG465" i="87"/>
  <c r="BY529" i="87"/>
  <c r="CL529" i="87" s="1"/>
  <c r="CF529" i="87"/>
  <c r="CD529" i="87"/>
  <c r="CP529" i="87" s="1"/>
  <c r="CG529" i="87"/>
  <c r="CC227" i="87"/>
  <c r="CO227" i="87" s="1"/>
  <c r="BK621" i="87"/>
  <c r="CG709" i="87"/>
  <c r="BY709" i="87"/>
  <c r="CA296" i="87"/>
  <c r="CB296" i="87" s="1"/>
  <c r="CE296" i="87"/>
  <c r="CQ296" i="87" s="1"/>
  <c r="BW709" i="87"/>
  <c r="DE709" i="87" s="1"/>
  <c r="DC170" i="87"/>
  <c r="BZ296" i="87"/>
  <c r="CM296" i="87" s="1"/>
  <c r="BJ156" i="87"/>
  <c r="BJ617" i="87"/>
  <c r="CD292" i="87"/>
  <c r="CP292" i="87" s="1"/>
  <c r="BJ194" i="87"/>
  <c r="BJ177" i="87"/>
  <c r="BY123" i="87"/>
  <c r="CL123" i="87" s="1"/>
  <c r="CL706" i="87"/>
  <c r="CK706" i="87"/>
  <c r="CA275" i="87"/>
  <c r="CB275" i="87" s="1"/>
  <c r="BW56" i="87"/>
  <c r="DA56" i="87" s="1"/>
  <c r="BK200" i="87"/>
  <c r="BY694" i="87"/>
  <c r="CO694" i="87"/>
  <c r="CD694" i="87"/>
  <c r="CA313" i="87"/>
  <c r="CN313" i="87" s="1"/>
  <c r="BL28" i="87"/>
  <c r="CD297" i="87"/>
  <c r="CP297" i="87" s="1"/>
  <c r="CC468" i="87"/>
  <c r="CO468" i="87" s="1"/>
  <c r="BY721" i="87"/>
  <c r="CC721" i="87"/>
  <c r="CC407" i="87"/>
  <c r="CO407" i="87" s="1"/>
  <c r="CF511" i="87"/>
  <c r="BW177" i="87"/>
  <c r="CW177" i="87" s="1"/>
  <c r="CA202" i="87"/>
  <c r="CB202" i="87" s="1"/>
  <c r="CF189" i="87"/>
  <c r="BY438" i="87"/>
  <c r="CL438" i="87" s="1"/>
  <c r="BJ381" i="87"/>
  <c r="CD100" i="87"/>
  <c r="CP100" i="87" s="1"/>
  <c r="CE177" i="87"/>
  <c r="CQ177" i="87" s="1"/>
  <c r="BJ21" i="87"/>
  <c r="CJ41" i="87"/>
  <c r="DC41" i="87"/>
  <c r="BY70" i="87"/>
  <c r="CL70" i="87" s="1"/>
  <c r="BK748" i="87"/>
  <c r="BY29" i="87"/>
  <c r="CL29" i="87" s="1"/>
  <c r="BX86" i="87"/>
  <c r="CK86" i="87" s="1"/>
  <c r="CC86" i="87"/>
  <c r="CO86" i="87" s="1"/>
  <c r="BR95" i="87"/>
  <c r="BZ202" i="87"/>
  <c r="CM202" i="87" s="1"/>
  <c r="BK255" i="87"/>
  <c r="BK707" i="87"/>
  <c r="CD298" i="87"/>
  <c r="CP298" i="87" s="1"/>
  <c r="CG533" i="87"/>
  <c r="BK272" i="87"/>
  <c r="CA25" i="87"/>
  <c r="CN25" i="87" s="1"/>
  <c r="CC123" i="87"/>
  <c r="CO123" i="87" s="1"/>
  <c r="CA706" i="87"/>
  <c r="CB706" i="87" s="1"/>
  <c r="BY275" i="87"/>
  <c r="CL275" i="87" s="1"/>
  <c r="CF56" i="87"/>
  <c r="CM694" i="87"/>
  <c r="CF694" i="87"/>
  <c r="BW694" i="87"/>
  <c r="CY694" i="87" s="1"/>
  <c r="BK132" i="87"/>
  <c r="AU610" i="87"/>
  <c r="BI610" i="87" s="1"/>
  <c r="BT610" i="87" s="1"/>
  <c r="BR730" i="87"/>
  <c r="CF313" i="87"/>
  <c r="BX297" i="87"/>
  <c r="CK297" i="87" s="1"/>
  <c r="CH85" i="87"/>
  <c r="BK569" i="87"/>
  <c r="CF721" i="87"/>
  <c r="CA721" i="87"/>
  <c r="CB721" i="87" s="1"/>
  <c r="BK685" i="87"/>
  <c r="BK401" i="87"/>
  <c r="BK546" i="87"/>
  <c r="CF407" i="87"/>
  <c r="BJ401" i="87"/>
  <c r="BJ238" i="87"/>
  <c r="CD511" i="87"/>
  <c r="CP511" i="87" s="1"/>
  <c r="CF177" i="87"/>
  <c r="BW155" i="87"/>
  <c r="CY155" i="87" s="1"/>
  <c r="CF202" i="87"/>
  <c r="CD189" i="87"/>
  <c r="CP189" i="87" s="1"/>
  <c r="CG177" i="87"/>
  <c r="CN288" i="87"/>
  <c r="CF490" i="87"/>
  <c r="CA100" i="87"/>
  <c r="CN100" i="87" s="1"/>
  <c r="BY86" i="87"/>
  <c r="CL86" i="87" s="1"/>
  <c r="BW86" i="87"/>
  <c r="DC86" i="87" s="1"/>
  <c r="BX189" i="87"/>
  <c r="CK189" i="87" s="1"/>
  <c r="BY298" i="87"/>
  <c r="CL298" i="87" s="1"/>
  <c r="BZ189" i="87"/>
  <c r="CM189" i="87" s="1"/>
  <c r="AD29" i="87"/>
  <c r="CD533" i="87"/>
  <c r="CP533" i="87" s="1"/>
  <c r="BX533" i="87"/>
  <c r="CK533" i="87" s="1"/>
  <c r="CC533" i="87"/>
  <c r="CO533" i="87" s="1"/>
  <c r="BZ407" i="87"/>
  <c r="CM407" i="87" s="1"/>
  <c r="CF70" i="87"/>
  <c r="CE70" i="87"/>
  <c r="CQ70" i="87" s="1"/>
  <c r="BJ272" i="87"/>
  <c r="BK189" i="87"/>
  <c r="BY25" i="87"/>
  <c r="CL25" i="87" s="1"/>
  <c r="CA123" i="87"/>
  <c r="CN123" i="87" s="1"/>
  <c r="BW706" i="87"/>
  <c r="DA706" i="87" s="1"/>
  <c r="BW275" i="87"/>
  <c r="DA275" i="87" s="1"/>
  <c r="CA56" i="87"/>
  <c r="CN56" i="87" s="1"/>
  <c r="BK553" i="87"/>
  <c r="CK694" i="87"/>
  <c r="BX694" i="87"/>
  <c r="CN694" i="87"/>
  <c r="AU172" i="87"/>
  <c r="BI172" i="87" s="1"/>
  <c r="BT172" i="87" s="1"/>
  <c r="BJ572" i="87"/>
  <c r="CC313" i="87"/>
  <c r="CO313" i="87" s="1"/>
  <c r="BN705" i="87"/>
  <c r="BN15" i="87"/>
  <c r="BN1" i="87" s="1"/>
  <c r="BK463" i="87"/>
  <c r="AW85" i="87"/>
  <c r="BK94" i="87"/>
  <c r="CL721" i="87"/>
  <c r="CQ721" i="87"/>
  <c r="BR433" i="87"/>
  <c r="BY407" i="87"/>
  <c r="CL407" i="87" s="1"/>
  <c r="BR238" i="87"/>
  <c r="CC511" i="87"/>
  <c r="CO511" i="87" s="1"/>
  <c r="BY177" i="87"/>
  <c r="CL177" i="87" s="1"/>
  <c r="CG202" i="87"/>
  <c r="BW189" i="87"/>
  <c r="CJ189" i="87" s="1"/>
  <c r="CA407" i="87"/>
  <c r="CB407" i="87" s="1"/>
  <c r="CC100" i="87"/>
  <c r="CO100" i="87" s="1"/>
  <c r="CY41" i="87"/>
  <c r="CA511" i="87"/>
  <c r="CB511" i="87" s="1"/>
  <c r="BZ86" i="87"/>
  <c r="CM86" i="87" s="1"/>
  <c r="CA189" i="87"/>
  <c r="CB189" i="87" s="1"/>
  <c r="BK300" i="87"/>
  <c r="CC298" i="87"/>
  <c r="CO298" i="87" s="1"/>
  <c r="BW70" i="87"/>
  <c r="CJ70" i="87" s="1"/>
  <c r="BX202" i="87"/>
  <c r="CK202" i="87" s="1"/>
  <c r="BL272" i="87"/>
  <c r="CF86" i="87"/>
  <c r="CF533" i="87"/>
  <c r="BW533" i="87"/>
  <c r="DA533" i="87" s="1"/>
  <c r="BZ70" i="87"/>
  <c r="CM70" i="87" s="1"/>
  <c r="BW503" i="87"/>
  <c r="CJ503" i="87" s="1"/>
  <c r="CF123" i="87"/>
  <c r="CQ706" i="87"/>
  <c r="CF275" i="87"/>
  <c r="BY56" i="87"/>
  <c r="CL56" i="87" s="1"/>
  <c r="CG694" i="87"/>
  <c r="CC694" i="87"/>
  <c r="CP694" i="87"/>
  <c r="BK186" i="87"/>
  <c r="BK559" i="87"/>
  <c r="CD313" i="87"/>
  <c r="CP313" i="87" s="1"/>
  <c r="BA85" i="87"/>
  <c r="BJ85" i="87" s="1"/>
  <c r="CJ721" i="87"/>
  <c r="CM721" i="87"/>
  <c r="BJ433" i="87"/>
  <c r="BX407" i="87"/>
  <c r="CK407" i="87" s="1"/>
  <c r="BX42" i="87"/>
  <c r="CK42" i="87" s="1"/>
  <c r="BK177" i="87"/>
  <c r="BL696" i="87"/>
  <c r="CC177" i="87"/>
  <c r="CO177" i="87" s="1"/>
  <c r="BY202" i="87"/>
  <c r="CL202" i="87" s="1"/>
  <c r="CG70" i="87"/>
  <c r="CG189" i="87"/>
  <c r="BY189" i="87"/>
  <c r="CL189" i="87" s="1"/>
  <c r="CC202" i="87"/>
  <c r="CO202" i="87" s="1"/>
  <c r="BK220" i="87"/>
  <c r="CF100" i="87"/>
  <c r="CF582" i="87"/>
  <c r="DE41" i="87"/>
  <c r="CE86" i="87"/>
  <c r="CQ86" i="87" s="1"/>
  <c r="CD86" i="87"/>
  <c r="CP86" i="87" s="1"/>
  <c r="CD70" i="87"/>
  <c r="CP70" i="87" s="1"/>
  <c r="BN29" i="87"/>
  <c r="CA533" i="87"/>
  <c r="CC503" i="87"/>
  <c r="CO503" i="87" s="1"/>
  <c r="BK194" i="87"/>
  <c r="BZ694" i="87"/>
  <c r="CJ694" i="87"/>
  <c r="BK66" i="87"/>
  <c r="BV85" i="87"/>
  <c r="CE85" i="87" s="1"/>
  <c r="CQ85" i="87" s="1"/>
  <c r="CG721" i="87"/>
  <c r="BR132" i="87"/>
  <c r="CD407" i="87"/>
  <c r="CP407" i="87" s="1"/>
  <c r="BW407" i="87"/>
  <c r="CW407" i="87" s="1"/>
  <c r="BL401" i="87"/>
  <c r="CD177" i="87"/>
  <c r="CP177" i="87" s="1"/>
  <c r="BW202" i="87"/>
  <c r="DA202" i="87" s="1"/>
  <c r="CA298" i="87"/>
  <c r="CB298" i="87" s="1"/>
  <c r="BY100" i="87"/>
  <c r="CL100" i="87" s="1"/>
  <c r="CE533" i="87"/>
  <c r="CQ533" i="87" s="1"/>
  <c r="BY582" i="87"/>
  <c r="CL582" i="87" s="1"/>
  <c r="CN184" i="87"/>
  <c r="CA86" i="87"/>
  <c r="CW41" i="87"/>
  <c r="BY533" i="87"/>
  <c r="CL533" i="87" s="1"/>
  <c r="CC612" i="87"/>
  <c r="CO612" i="87" s="1"/>
  <c r="BK631" i="87"/>
  <c r="CF592" i="87"/>
  <c r="CG213" i="87"/>
  <c r="BL282" i="87"/>
  <c r="BJ255" i="87"/>
  <c r="BI282" i="87"/>
  <c r="BT282" i="87" s="1"/>
  <c r="CD125" i="87"/>
  <c r="CP125" i="87" s="1"/>
  <c r="CG511" i="87"/>
  <c r="BY651" i="87"/>
  <c r="CL651" i="87" s="1"/>
  <c r="BK503" i="87"/>
  <c r="BI299" i="87"/>
  <c r="BT299" i="87" s="1"/>
  <c r="AU300" i="87"/>
  <c r="BI300" i="87" s="1"/>
  <c r="BT300" i="87" s="1"/>
  <c r="BL212" i="87"/>
  <c r="BN489" i="87"/>
  <c r="BK236" i="87"/>
  <c r="BN438" i="87"/>
  <c r="CE546" i="87"/>
  <c r="CQ546" i="87" s="1"/>
  <c r="CF739" i="87"/>
  <c r="BW582" i="87"/>
  <c r="DE582" i="87" s="1"/>
  <c r="BY132" i="87"/>
  <c r="CL132" i="87" s="1"/>
  <c r="CG388" i="87"/>
  <c r="CA546" i="87"/>
  <c r="CN546" i="87" s="1"/>
  <c r="DA34" i="87"/>
  <c r="AU211" i="87"/>
  <c r="BI211" i="87" s="1"/>
  <c r="BT211" i="87" s="1"/>
  <c r="CD546" i="87"/>
  <c r="CP546" i="87" s="1"/>
  <c r="CN46" i="87"/>
  <c r="CC173" i="87"/>
  <c r="CO173" i="87" s="1"/>
  <c r="CF173" i="87"/>
  <c r="BL299" i="87"/>
  <c r="DE575" i="87"/>
  <c r="BR56" i="87"/>
  <c r="BY546" i="87"/>
  <c r="CL546" i="87" s="1"/>
  <c r="BX693" i="87"/>
  <c r="BY739" i="87"/>
  <c r="CG582" i="87"/>
  <c r="CC132" i="87"/>
  <c r="CO132" i="87" s="1"/>
  <c r="CW34" i="87"/>
  <c r="DE34" i="87"/>
  <c r="DE170" i="87"/>
  <c r="CA132" i="87"/>
  <c r="CB132" i="87" s="1"/>
  <c r="CF61" i="87"/>
  <c r="CA173" i="87"/>
  <c r="CB173" i="87" s="1"/>
  <c r="BY316" i="87"/>
  <c r="CL316" i="87" s="1"/>
  <c r="BJ158" i="87"/>
  <c r="BK311" i="87"/>
  <c r="CG196" i="87"/>
  <c r="CD693" i="87"/>
  <c r="CC739" i="87"/>
  <c r="CG739" i="87"/>
  <c r="CD582" i="87"/>
  <c r="CP582" i="87" s="1"/>
  <c r="CC582" i="87"/>
  <c r="CO582" i="87" s="1"/>
  <c r="CC693" i="87"/>
  <c r="CD132" i="87"/>
  <c r="CP132" i="87" s="1"/>
  <c r="BL47" i="87"/>
  <c r="CY170" i="87"/>
  <c r="CJ170" i="87"/>
  <c r="DA170" i="87"/>
  <c r="CF132" i="87"/>
  <c r="CG61" i="87"/>
  <c r="CG173" i="87"/>
  <c r="BZ173" i="87"/>
  <c r="CM173" i="87" s="1"/>
  <c r="CE272" i="87"/>
  <c r="CQ272" i="87" s="1"/>
  <c r="BK381" i="87"/>
  <c r="DE78" i="87"/>
  <c r="CE582" i="87"/>
  <c r="CQ582" i="87" s="1"/>
  <c r="BX582" i="87"/>
  <c r="CK582" i="87" s="1"/>
  <c r="CG132" i="87"/>
  <c r="BW570" i="87"/>
  <c r="DA570" i="87" s="1"/>
  <c r="BJ211" i="87"/>
  <c r="BX546" i="87"/>
  <c r="CK546" i="87" s="1"/>
  <c r="CA61" i="87"/>
  <c r="CB61" i="87" s="1"/>
  <c r="BW61" i="87"/>
  <c r="CW61" i="87" s="1"/>
  <c r="CD61" i="87"/>
  <c r="CP61" i="87" s="1"/>
  <c r="BZ61" i="87"/>
  <c r="CM61" i="87" s="1"/>
  <c r="CE173" i="87"/>
  <c r="CQ173" i="87" s="1"/>
  <c r="AU466" i="87"/>
  <c r="BI466" i="87" s="1"/>
  <c r="BT466" i="87" s="1"/>
  <c r="BK573" i="87"/>
  <c r="DC34" i="87"/>
  <c r="CY34" i="87"/>
  <c r="CA582" i="87"/>
  <c r="CB582" i="87" s="1"/>
  <c r="CG78" i="87"/>
  <c r="CA693" i="87"/>
  <c r="CB693" i="87" s="1"/>
  <c r="BY570" i="87"/>
  <c r="CL570" i="87" s="1"/>
  <c r="BW132" i="87"/>
  <c r="CY132" i="87" s="1"/>
  <c r="BW546" i="87"/>
  <c r="DC546" i="87" s="1"/>
  <c r="BK227" i="87"/>
  <c r="CC61" i="87"/>
  <c r="CO61" i="87" s="1"/>
  <c r="CE132" i="87"/>
  <c r="CQ132" i="87" s="1"/>
  <c r="BW173" i="87"/>
  <c r="DA173" i="87" s="1"/>
  <c r="BJ679" i="87"/>
  <c r="CE61" i="87"/>
  <c r="CQ61" i="87" s="1"/>
  <c r="BX173" i="87"/>
  <c r="CK173" i="87" s="1"/>
  <c r="CA90" i="87"/>
  <c r="CB90" i="87" s="1"/>
  <c r="BX685" i="87"/>
  <c r="CK685" i="87" s="1"/>
  <c r="BZ685" i="87"/>
  <c r="CM685" i="87" s="1"/>
  <c r="CN41" i="87"/>
  <c r="BY631" i="87"/>
  <c r="CL631" i="87" s="1"/>
  <c r="CF685" i="87"/>
  <c r="CF634" i="87"/>
  <c r="BW361" i="87"/>
  <c r="DE361" i="87" s="1"/>
  <c r="BY634" i="87"/>
  <c r="CL634" i="87" s="1"/>
  <c r="CF506" i="87"/>
  <c r="CD730" i="87"/>
  <c r="AU223" i="87"/>
  <c r="BI223" i="87" s="1"/>
  <c r="BT223" i="87" s="1"/>
  <c r="BY497" i="87"/>
  <c r="CL497" i="87" s="1"/>
  <c r="CY576" i="87"/>
  <c r="CF171" i="87"/>
  <c r="AU200" i="87"/>
  <c r="BI200" i="87" s="1"/>
  <c r="BT200" i="87" s="1"/>
  <c r="BY273" i="87"/>
  <c r="CL273" i="87" s="1"/>
  <c r="BJ213" i="87"/>
  <c r="CF570" i="87"/>
  <c r="CD234" i="87"/>
  <c r="CP234" i="87" s="1"/>
  <c r="BX392" i="87"/>
  <c r="CK392" i="87" s="1"/>
  <c r="BY234" i="87"/>
  <c r="CL234" i="87" s="1"/>
  <c r="CQ730" i="87"/>
  <c r="BW152" i="87"/>
  <c r="DA152" i="87" s="1"/>
  <c r="CA171" i="87"/>
  <c r="CB171" i="87" s="1"/>
  <c r="CL704" i="87"/>
  <c r="BW450" i="87"/>
  <c r="CJ450" i="87" s="1"/>
  <c r="BX570" i="87"/>
  <c r="CK570" i="87" s="1"/>
  <c r="CE392" i="87"/>
  <c r="CQ392" i="87" s="1"/>
  <c r="CC234" i="87"/>
  <c r="CO234" i="87" s="1"/>
  <c r="CD392" i="87"/>
  <c r="CP392" i="87" s="1"/>
  <c r="BG188" i="87"/>
  <c r="CA29" i="87"/>
  <c r="CE29" i="87"/>
  <c r="CQ29" i="87" s="1"/>
  <c r="BY152" i="87"/>
  <c r="CL152" i="87" s="1"/>
  <c r="BY171" i="87"/>
  <c r="CL171" i="87" s="1"/>
  <c r="CD171" i="87"/>
  <c r="CP171" i="87" s="1"/>
  <c r="CD64" i="87"/>
  <c r="CP64" i="87" s="1"/>
  <c r="BX152" i="87"/>
  <c r="CK152" i="87" s="1"/>
  <c r="CJ704" i="87"/>
  <c r="BL213" i="87"/>
  <c r="CG23" i="87"/>
  <c r="CC570" i="87"/>
  <c r="CO570" i="87" s="1"/>
  <c r="BZ392" i="87"/>
  <c r="CM392" i="87" s="1"/>
  <c r="CF234" i="87"/>
  <c r="CD29" i="87"/>
  <c r="CP29" i="87" s="1"/>
  <c r="BY69" i="87"/>
  <c r="CL69" i="87" s="1"/>
  <c r="BL746" i="87"/>
  <c r="CG152" i="87"/>
  <c r="CG171" i="87"/>
  <c r="BZ64" i="87"/>
  <c r="CM64" i="87" s="1"/>
  <c r="CC152" i="87"/>
  <c r="CO152" i="87" s="1"/>
  <c r="CG172" i="87"/>
  <c r="BK217" i="87"/>
  <c r="CW575" i="87"/>
  <c r="BW392" i="87"/>
  <c r="CW392" i="87" s="1"/>
  <c r="CG392" i="87"/>
  <c r="BW29" i="87"/>
  <c r="DE29" i="87" s="1"/>
  <c r="CF37" i="87"/>
  <c r="CE78" i="87"/>
  <c r="CQ78" i="87" s="1"/>
  <c r="CF152" i="87"/>
  <c r="CC502" i="87"/>
  <c r="CO502" i="87" s="1"/>
  <c r="BR217" i="87"/>
  <c r="BX29" i="87"/>
  <c r="CK29" i="87" s="1"/>
  <c r="CC419" i="87"/>
  <c r="CO419" i="87" s="1"/>
  <c r="BY225" i="87"/>
  <c r="CL225" i="87" s="1"/>
  <c r="CE141" i="87"/>
  <c r="CQ141" i="87" s="1"/>
  <c r="BJ453" i="87"/>
  <c r="BJ386" i="87"/>
  <c r="BZ141" i="87"/>
  <c r="CM141" i="87" s="1"/>
  <c r="CD704" i="87"/>
  <c r="CA704" i="87"/>
  <c r="CB704" i="87" s="1"/>
  <c r="BJ172" i="87"/>
  <c r="CQ704" i="87"/>
  <c r="CN704" i="87"/>
  <c r="CG401" i="87"/>
  <c r="CC401" i="87"/>
  <c r="CO401" i="87" s="1"/>
  <c r="BY704" i="87"/>
  <c r="CC704" i="87"/>
  <c r="BJ746" i="87"/>
  <c r="CE401" i="87"/>
  <c r="CQ401" i="87" s="1"/>
  <c r="CD401" i="87"/>
  <c r="CP401" i="87" s="1"/>
  <c r="CO704" i="87"/>
  <c r="BW704" i="87"/>
  <c r="CY704" i="87" s="1"/>
  <c r="BZ78" i="87"/>
  <c r="CM78" i="87" s="1"/>
  <c r="CM704" i="87"/>
  <c r="BN540" i="87"/>
  <c r="BL156" i="87"/>
  <c r="BX628" i="87"/>
  <c r="CK628" i="87" s="1"/>
  <c r="CC518" i="87"/>
  <c r="CO518" i="87" s="1"/>
  <c r="CD628" i="87"/>
  <c r="CP628" i="87" s="1"/>
  <c r="BW628" i="87"/>
  <c r="CW628" i="87" s="1"/>
  <c r="BK253" i="87"/>
  <c r="BK36" i="87"/>
  <c r="CC628" i="87"/>
  <c r="CO628" i="87" s="1"/>
  <c r="BJ592" i="87"/>
  <c r="BY614" i="87"/>
  <c r="CL614" i="87" s="1"/>
  <c r="CG449" i="87"/>
  <c r="BY628" i="87"/>
  <c r="CL628" i="87" s="1"/>
  <c r="BZ628" i="87"/>
  <c r="CM628" i="87" s="1"/>
  <c r="AU589" i="87"/>
  <c r="BI589" i="87" s="1"/>
  <c r="BT589" i="87" s="1"/>
  <c r="BK638" i="87"/>
  <c r="DA438" i="87"/>
  <c r="CG174" i="87"/>
  <c r="CF409" i="87"/>
  <c r="CG409" i="87"/>
  <c r="BW37" i="87"/>
  <c r="DE37" i="87" s="1"/>
  <c r="CD409" i="87"/>
  <c r="CP409" i="87" s="1"/>
  <c r="CJ575" i="87"/>
  <c r="CD37" i="87"/>
  <c r="CP37" i="87" s="1"/>
  <c r="CC37" i="87"/>
  <c r="CO37" i="87" s="1"/>
  <c r="BW409" i="87"/>
  <c r="CJ409" i="87" s="1"/>
  <c r="BN86" i="87"/>
  <c r="CA229" i="87"/>
  <c r="CB229" i="87" s="1"/>
  <c r="BJ538" i="87"/>
  <c r="BJ690" i="87"/>
  <c r="CA409" i="87"/>
  <c r="CN409" i="87" s="1"/>
  <c r="BJ700" i="87"/>
  <c r="BK226" i="87"/>
  <c r="CC422" i="87"/>
  <c r="CO422" i="87" s="1"/>
  <c r="CB572" i="87"/>
  <c r="BR233" i="87"/>
  <c r="CD570" i="87"/>
  <c r="CP570" i="87" s="1"/>
  <c r="DA575" i="87"/>
  <c r="BK732" i="87"/>
  <c r="BJ157" i="87"/>
  <c r="CC690" i="87"/>
  <c r="CG386" i="87"/>
  <c r="CG191" i="87"/>
  <c r="CG452" i="87"/>
  <c r="CB225" i="87"/>
  <c r="CN225" i="87"/>
  <c r="CF238" i="87"/>
  <c r="BY238" i="87"/>
  <c r="CL238" i="87" s="1"/>
  <c r="BL504" i="87"/>
  <c r="BR220" i="87"/>
  <c r="BC79" i="87"/>
  <c r="BN79" i="87" s="1"/>
  <c r="BJ694" i="87"/>
  <c r="AU453" i="87"/>
  <c r="BI453" i="87" s="1"/>
  <c r="BT453" i="87" s="1"/>
  <c r="BW186" i="87"/>
  <c r="DE186" i="87" s="1"/>
  <c r="CA438" i="87"/>
  <c r="CB438" i="87" s="1"/>
  <c r="BJ452" i="87"/>
  <c r="CD438" i="87"/>
  <c r="CP438" i="87" s="1"/>
  <c r="CQ732" i="87"/>
  <c r="CG693" i="87"/>
  <c r="CM693" i="87"/>
  <c r="BW693" i="87"/>
  <c r="CW693" i="87" s="1"/>
  <c r="CG276" i="87"/>
  <c r="BW326" i="87"/>
  <c r="DE326" i="87" s="1"/>
  <c r="DC740" i="87"/>
  <c r="CG490" i="87"/>
  <c r="BZ490" i="87"/>
  <c r="CM490" i="87" s="1"/>
  <c r="BJ361" i="87"/>
  <c r="CA419" i="87"/>
  <c r="DC147" i="87"/>
  <c r="BY276" i="87"/>
  <c r="CL276" i="87" s="1"/>
  <c r="BR361" i="87"/>
  <c r="BX37" i="87"/>
  <c r="CK37" i="87" s="1"/>
  <c r="CE419" i="87"/>
  <c r="CQ419" i="87" s="1"/>
  <c r="BJ629" i="87"/>
  <c r="BL629" i="87"/>
  <c r="CD238" i="87"/>
  <c r="CP238" i="87" s="1"/>
  <c r="CA518" i="87"/>
  <c r="CB518" i="87" s="1"/>
  <c r="CD518" i="87"/>
  <c r="CP518" i="87" s="1"/>
  <c r="BJ169" i="87"/>
  <c r="CG326" i="87"/>
  <c r="CC361" i="87"/>
  <c r="CO361" i="87" s="1"/>
  <c r="AU386" i="87"/>
  <c r="BI386" i="87" s="1"/>
  <c r="BT386" i="87" s="1"/>
  <c r="BJ23" i="87"/>
  <c r="BL397" i="87"/>
  <c r="BL453" i="87"/>
  <c r="CG438" i="87"/>
  <c r="BN239" i="87"/>
  <c r="BK374" i="87"/>
  <c r="CQ693" i="87"/>
  <c r="BY732" i="87"/>
  <c r="CO732" i="87"/>
  <c r="CA276" i="87"/>
  <c r="CB276" i="87" s="1"/>
  <c r="BK172" i="87"/>
  <c r="BK388" i="87"/>
  <c r="CG422" i="87"/>
  <c r="CG419" i="87"/>
  <c r="CD490" i="87"/>
  <c r="CP490" i="87" s="1"/>
  <c r="BK225" i="87"/>
  <c r="BK215" i="87"/>
  <c r="AN91" i="87"/>
  <c r="BK37" i="87"/>
  <c r="BJ376" i="87"/>
  <c r="BJ455" i="87"/>
  <c r="CF326" i="87"/>
  <c r="CG361" i="87"/>
  <c r="BL386" i="87"/>
  <c r="CA186" i="87"/>
  <c r="CN186" i="87" s="1"/>
  <c r="CC438" i="87"/>
  <c r="CO438" i="87" s="1"/>
  <c r="CC732" i="87"/>
  <c r="CD732" i="87"/>
  <c r="CC276" i="87"/>
  <c r="CO276" i="87" s="1"/>
  <c r="CY147" i="87"/>
  <c r="BY490" i="87"/>
  <c r="CL490" i="87" s="1"/>
  <c r="CE490" i="87"/>
  <c r="CQ490" i="87" s="1"/>
  <c r="BJ466" i="87"/>
  <c r="BK453" i="87"/>
  <c r="BY422" i="87"/>
  <c r="CL422" i="87" s="1"/>
  <c r="CF419" i="87"/>
  <c r="CJ147" i="87"/>
  <c r="BK235" i="87"/>
  <c r="BJ220" i="87"/>
  <c r="BN152" i="87"/>
  <c r="BY518" i="87"/>
  <c r="CL518" i="87" s="1"/>
  <c r="CF361" i="87"/>
  <c r="BL288" i="87"/>
  <c r="CG225" i="87"/>
  <c r="CC307" i="87"/>
  <c r="CO307" i="87" s="1"/>
  <c r="BJ374" i="87"/>
  <c r="CC186" i="87"/>
  <c r="CO186" i="87" s="1"/>
  <c r="CF438" i="87"/>
  <c r="BK230" i="87"/>
  <c r="CN732" i="87"/>
  <c r="CL732" i="87"/>
  <c r="CD276" i="87"/>
  <c r="CP276" i="87" s="1"/>
  <c r="BX490" i="87"/>
  <c r="CK490" i="87" s="1"/>
  <c r="DE740" i="87"/>
  <c r="CA490" i="87"/>
  <c r="CB490" i="87" s="1"/>
  <c r="BW419" i="87"/>
  <c r="BY419" i="87"/>
  <c r="CL419" i="87" s="1"/>
  <c r="BJ556" i="87"/>
  <c r="BG579" i="87"/>
  <c r="BK579" i="87" s="1"/>
  <c r="BK448" i="87"/>
  <c r="BJ147" i="87"/>
  <c r="BK506" i="87"/>
  <c r="BW732" i="87"/>
  <c r="CW732" i="87" s="1"/>
  <c r="BW490" i="87"/>
  <c r="CY490" i="87" s="1"/>
  <c r="AU157" i="87"/>
  <c r="BI157" i="87" s="1"/>
  <c r="CD419" i="87"/>
  <c r="CP419" i="87" s="1"/>
  <c r="CW147" i="87"/>
  <c r="BJ234" i="87"/>
  <c r="BG11" i="127"/>
  <c r="BQ11" i="127" s="1"/>
  <c r="CG546" i="87"/>
  <c r="CG489" i="87"/>
  <c r="CY438" i="87"/>
  <c r="CG234" i="87"/>
  <c r="CG669" i="87"/>
  <c r="BK666" i="87"/>
  <c r="CP715" i="87"/>
  <c r="CO715" i="87"/>
  <c r="CK715" i="87"/>
  <c r="CD613" i="87"/>
  <c r="CP613" i="87" s="1"/>
  <c r="BY613" i="87"/>
  <c r="CL613" i="87" s="1"/>
  <c r="DA613" i="87"/>
  <c r="CW576" i="87"/>
  <c r="DC438" i="87"/>
  <c r="BK535" i="87"/>
  <c r="CF556" i="87"/>
  <c r="BW556" i="87"/>
  <c r="CJ556" i="87" s="1"/>
  <c r="AU225" i="87"/>
  <c r="BI225" i="87" s="1"/>
  <c r="BT225" i="87" s="1"/>
  <c r="BJ184" i="87"/>
  <c r="BL313" i="87"/>
  <c r="CJ168" i="87"/>
  <c r="BR113" i="87"/>
  <c r="BK657" i="87"/>
  <c r="BJ113" i="87"/>
  <c r="CG497" i="87"/>
  <c r="BK662" i="87"/>
  <c r="BY715" i="87"/>
  <c r="CN715" i="87"/>
  <c r="CE715" i="87"/>
  <c r="BJ681" i="87"/>
  <c r="AU658" i="87"/>
  <c r="BI658" i="87" s="1"/>
  <c r="BT658" i="87" s="1"/>
  <c r="BK670" i="87"/>
  <c r="BJ670" i="87"/>
  <c r="CE613" i="87"/>
  <c r="CQ613" i="87" s="1"/>
  <c r="CJ613" i="87"/>
  <c r="BW472" i="87"/>
  <c r="CY472" i="87" s="1"/>
  <c r="BX377" i="87"/>
  <c r="CK377" i="87" s="1"/>
  <c r="BK305" i="87"/>
  <c r="BL576" i="87"/>
  <c r="CW116" i="87"/>
  <c r="CA377" i="87"/>
  <c r="BJ298" i="87"/>
  <c r="CD556" i="87"/>
  <c r="CP556" i="87" s="1"/>
  <c r="CC556" i="87"/>
  <c r="CO556" i="87" s="1"/>
  <c r="CW549" i="87"/>
  <c r="CC497" i="87"/>
  <c r="CO497" i="87" s="1"/>
  <c r="CD497" i="87"/>
  <c r="CP497" i="87" s="1"/>
  <c r="DC613" i="87"/>
  <c r="BJ704" i="87"/>
  <c r="DC576" i="87"/>
  <c r="CG399" i="87"/>
  <c r="CD181" i="87"/>
  <c r="CP181" i="87" s="1"/>
  <c r="BJ526" i="87"/>
  <c r="CG377" i="87"/>
  <c r="BJ186" i="87"/>
  <c r="CY549" i="87"/>
  <c r="CD405" i="87"/>
  <c r="CP405" i="87" s="1"/>
  <c r="CA497" i="87"/>
  <c r="CN497" i="87" s="1"/>
  <c r="BX497" i="87"/>
  <c r="CK497" i="87" s="1"/>
  <c r="CA715" i="87"/>
  <c r="CB715" i="87" s="1"/>
  <c r="CJ715" i="87"/>
  <c r="BW715" i="87"/>
  <c r="DA715" i="87" s="1"/>
  <c r="CA613" i="87"/>
  <c r="CN613" i="87" s="1"/>
  <c r="CC613" i="87"/>
  <c r="CO613" i="87" s="1"/>
  <c r="DE613" i="87"/>
  <c r="BJ200" i="87"/>
  <c r="BK377" i="87"/>
  <c r="CA502" i="87"/>
  <c r="CB502" i="87" s="1"/>
  <c r="CA159" i="87"/>
  <c r="BL730" i="87"/>
  <c r="CJ549" i="87"/>
  <c r="BK570" i="87"/>
  <c r="CY168" i="87"/>
  <c r="BR214" i="87"/>
  <c r="BL298" i="87"/>
  <c r="DA549" i="87"/>
  <c r="CC377" i="87"/>
  <c r="CO377" i="87" s="1"/>
  <c r="BJ355" i="87"/>
  <c r="CW168" i="87"/>
  <c r="BK610" i="87"/>
  <c r="CA634" i="87"/>
  <c r="CN634" i="87" s="1"/>
  <c r="CF715" i="87"/>
  <c r="BZ715" i="87"/>
  <c r="BJ394" i="87"/>
  <c r="CD273" i="87"/>
  <c r="CP273" i="87" s="1"/>
  <c r="CD206" i="87"/>
  <c r="CP206" i="87" s="1"/>
  <c r="AU355" i="87"/>
  <c r="BI355" i="87" s="1"/>
  <c r="BT355" i="87" s="1"/>
  <c r="BY453" i="87"/>
  <c r="CL453" i="87" s="1"/>
  <c r="CD377" i="87"/>
  <c r="CP377" i="87" s="1"/>
  <c r="BK386" i="87"/>
  <c r="BK567" i="87"/>
  <c r="CG229" i="87"/>
  <c r="BX224" i="87"/>
  <c r="CK224" i="87" s="1"/>
  <c r="CD224" i="87"/>
  <c r="CP224" i="87" s="1"/>
  <c r="CF224" i="87"/>
  <c r="CE224" i="87"/>
  <c r="CQ224" i="87" s="1"/>
  <c r="BZ224" i="87"/>
  <c r="CM224" i="87" s="1"/>
  <c r="BW354" i="87"/>
  <c r="CF354" i="87"/>
  <c r="CG354" i="87"/>
  <c r="CD354" i="87"/>
  <c r="CP354" i="87" s="1"/>
  <c r="BZ354" i="87"/>
  <c r="CM354" i="87" s="1"/>
  <c r="BX354" i="87"/>
  <c r="CK354" i="87" s="1"/>
  <c r="CE354" i="87"/>
  <c r="CQ354" i="87" s="1"/>
  <c r="CD495" i="87"/>
  <c r="CP495" i="87" s="1"/>
  <c r="CF495" i="87"/>
  <c r="BX495" i="87"/>
  <c r="CK495" i="87" s="1"/>
  <c r="BZ495" i="87"/>
  <c r="CM495" i="87" s="1"/>
  <c r="CE495" i="87"/>
  <c r="CQ495" i="87" s="1"/>
  <c r="BY517" i="87"/>
  <c r="CL517" i="87" s="1"/>
  <c r="CG517" i="87"/>
  <c r="BZ517" i="87"/>
  <c r="CM517" i="87" s="1"/>
  <c r="BX517" i="87"/>
  <c r="CK517" i="87" s="1"/>
  <c r="CE517" i="87"/>
  <c r="CQ517" i="87" s="1"/>
  <c r="BW517" i="87"/>
  <c r="CE37" i="87"/>
  <c r="CQ37" i="87" s="1"/>
  <c r="BZ37" i="87"/>
  <c r="CM37" i="87" s="1"/>
  <c r="BX229" i="87"/>
  <c r="CK229" i="87" s="1"/>
  <c r="BZ229" i="87"/>
  <c r="CM229" i="87" s="1"/>
  <c r="CE229" i="87"/>
  <c r="CQ229" i="87" s="1"/>
  <c r="BR355" i="87"/>
  <c r="BK355" i="87"/>
  <c r="CE570" i="87"/>
  <c r="CQ570" i="87" s="1"/>
  <c r="BZ570" i="87"/>
  <c r="CM570" i="87" s="1"/>
  <c r="CG487" i="87"/>
  <c r="CA487" i="87"/>
  <c r="CD487" i="87"/>
  <c r="CP487" i="87" s="1"/>
  <c r="CE487" i="87"/>
  <c r="CQ487" i="87" s="1"/>
  <c r="BY487" i="87"/>
  <c r="CL487" i="87" s="1"/>
  <c r="BZ487" i="87"/>
  <c r="CM487" i="87" s="1"/>
  <c r="CC487" i="87"/>
  <c r="CO487" i="87" s="1"/>
  <c r="BX487" i="87"/>
  <c r="CK487" i="87" s="1"/>
  <c r="BW487" i="87"/>
  <c r="CF487" i="87"/>
  <c r="CD253" i="87"/>
  <c r="CP253" i="87" s="1"/>
  <c r="BY253" i="87"/>
  <c r="CL253" i="87" s="1"/>
  <c r="CG253" i="87"/>
  <c r="CF253" i="87"/>
  <c r="BW253" i="87"/>
  <c r="BX253" i="87"/>
  <c r="CK253" i="87" s="1"/>
  <c r="CC253" i="87"/>
  <c r="CO253" i="87" s="1"/>
  <c r="CE253" i="87"/>
  <c r="CQ253" i="87" s="1"/>
  <c r="CA253" i="87"/>
  <c r="BZ253" i="87"/>
  <c r="CM253" i="87" s="1"/>
  <c r="CF383" i="87"/>
  <c r="BY383" i="87"/>
  <c r="CL383" i="87" s="1"/>
  <c r="CE383" i="87"/>
  <c r="CQ383" i="87" s="1"/>
  <c r="CD383" i="87"/>
  <c r="CP383" i="87" s="1"/>
  <c r="BZ231" i="87"/>
  <c r="CM231" i="87" s="1"/>
  <c r="BX231" i="87"/>
  <c r="CK231" i="87" s="1"/>
  <c r="CF231" i="87"/>
  <c r="BY231" i="87"/>
  <c r="CL231" i="87" s="1"/>
  <c r="CA231" i="87"/>
  <c r="CD231" i="87"/>
  <c r="CP231" i="87" s="1"/>
  <c r="BW231" i="87"/>
  <c r="CE231" i="87"/>
  <c r="CQ231" i="87" s="1"/>
  <c r="CC231" i="87"/>
  <c r="CO231" i="87" s="1"/>
  <c r="CG231" i="87"/>
  <c r="CA287" i="87"/>
  <c r="BW287" i="87"/>
  <c r="CF287" i="87"/>
  <c r="CC287" i="87"/>
  <c r="CO287" i="87" s="1"/>
  <c r="BY287" i="87"/>
  <c r="CL287" i="87" s="1"/>
  <c r="CD287" i="87"/>
  <c r="CP287" i="87" s="1"/>
  <c r="BX287" i="87"/>
  <c r="CK287" i="87" s="1"/>
  <c r="CG287" i="87"/>
  <c r="CE287" i="87"/>
  <c r="CQ287" i="87" s="1"/>
  <c r="BZ287" i="87"/>
  <c r="CM287" i="87" s="1"/>
  <c r="CE213" i="87"/>
  <c r="CQ213" i="87" s="1"/>
  <c r="CA213" i="87"/>
  <c r="CF213" i="87"/>
  <c r="BW213" i="87"/>
  <c r="BZ213" i="87"/>
  <c r="CM213" i="87" s="1"/>
  <c r="BX213" i="87"/>
  <c r="CK213" i="87" s="1"/>
  <c r="CD213" i="87"/>
  <c r="CP213" i="87" s="1"/>
  <c r="CC213" i="87"/>
  <c r="CO213" i="87" s="1"/>
  <c r="CF298" i="87"/>
  <c r="BW298" i="87"/>
  <c r="BZ298" i="87"/>
  <c r="CM298" i="87" s="1"/>
  <c r="BX298" i="87"/>
  <c r="CK298" i="87" s="1"/>
  <c r="CE298" i="87"/>
  <c r="CQ298" i="87" s="1"/>
  <c r="CF161" i="87"/>
  <c r="CC161" i="87"/>
  <c r="CO161" i="87" s="1"/>
  <c r="CG161" i="87"/>
  <c r="BW161" i="87"/>
  <c r="BY161" i="87"/>
  <c r="CL161" i="87" s="1"/>
  <c r="CA161" i="87"/>
  <c r="CD161" i="87"/>
  <c r="CP161" i="87" s="1"/>
  <c r="BX161" i="87"/>
  <c r="CK161" i="87" s="1"/>
  <c r="CE161" i="87"/>
  <c r="CQ161" i="87" s="1"/>
  <c r="BZ161" i="87"/>
  <c r="CM161" i="87" s="1"/>
  <c r="BX225" i="87"/>
  <c r="CK225" i="87" s="1"/>
  <c r="BW225" i="87"/>
  <c r="CF225" i="87"/>
  <c r="CD225" i="87"/>
  <c r="CP225" i="87" s="1"/>
  <c r="BZ225" i="87"/>
  <c r="CM225" i="87" s="1"/>
  <c r="CE225" i="87"/>
  <c r="CQ225" i="87" s="1"/>
  <c r="CE276" i="87"/>
  <c r="CQ276" i="87" s="1"/>
  <c r="BX276" i="87"/>
  <c r="CK276" i="87" s="1"/>
  <c r="BZ276" i="87"/>
  <c r="CM276" i="87" s="1"/>
  <c r="BJ503" i="87"/>
  <c r="CF663" i="87"/>
  <c r="CG64" i="87"/>
  <c r="CF199" i="87"/>
  <c r="AU234" i="87"/>
  <c r="BI234" i="87" s="1"/>
  <c r="BT234" i="87" s="1"/>
  <c r="CG453" i="87"/>
  <c r="CN575" i="87"/>
  <c r="CN211" i="87"/>
  <c r="CB211" i="87"/>
  <c r="CC64" i="87"/>
  <c r="CO64" i="87" s="1"/>
  <c r="CF64" i="87"/>
  <c r="BK90" i="87"/>
  <c r="BJ397" i="87"/>
  <c r="BL72" i="87"/>
  <c r="BY240" i="87"/>
  <c r="CL240" i="87" s="1"/>
  <c r="BX404" i="87"/>
  <c r="CK404" i="87" s="1"/>
  <c r="AU276" i="87"/>
  <c r="BI276" i="87" s="1"/>
  <c r="BT276" i="87" s="1"/>
  <c r="CG455" i="87"/>
  <c r="BR451" i="87"/>
  <c r="CG559" i="87"/>
  <c r="CC437" i="87"/>
  <c r="CO437" i="87" s="1"/>
  <c r="CA437" i="87"/>
  <c r="CB437" i="87" s="1"/>
  <c r="BY172" i="87"/>
  <c r="CL172" i="87" s="1"/>
  <c r="CC450" i="87"/>
  <c r="CO450" i="87" s="1"/>
  <c r="CH136" i="87"/>
  <c r="CC310" i="87"/>
  <c r="CO310" i="87" s="1"/>
  <c r="CE185" i="87"/>
  <c r="CQ185" i="87" s="1"/>
  <c r="BY185" i="87"/>
  <c r="CL185" i="87" s="1"/>
  <c r="BR454" i="87"/>
  <c r="BK626" i="87"/>
  <c r="AD85" i="87"/>
  <c r="CA64" i="87"/>
  <c r="CN64" i="87" s="1"/>
  <c r="BW66" i="87"/>
  <c r="DE66" i="87" s="1"/>
  <c r="BJ326" i="87"/>
  <c r="CF404" i="87"/>
  <c r="DA576" i="87"/>
  <c r="CN495" i="87"/>
  <c r="BX450" i="87"/>
  <c r="CK450" i="87" s="1"/>
  <c r="BL276" i="87"/>
  <c r="BJ451" i="87"/>
  <c r="BY505" i="87"/>
  <c r="CL505" i="87" s="1"/>
  <c r="CA172" i="87"/>
  <c r="CN172" i="87" s="1"/>
  <c r="CF450" i="87"/>
  <c r="BJ282" i="87"/>
  <c r="CD450" i="87"/>
  <c r="CP450" i="87" s="1"/>
  <c r="BY64" i="87"/>
  <c r="CL64" i="87" s="1"/>
  <c r="BK542" i="87"/>
  <c r="CC404" i="87"/>
  <c r="CO404" i="87" s="1"/>
  <c r="DE576" i="87"/>
  <c r="CD505" i="87"/>
  <c r="CP505" i="87" s="1"/>
  <c r="CF437" i="87"/>
  <c r="CC172" i="87"/>
  <c r="CO172" i="87" s="1"/>
  <c r="BY450" i="87"/>
  <c r="CL450" i="87" s="1"/>
  <c r="BR234" i="87"/>
  <c r="BX185" i="87"/>
  <c r="CK185" i="87" s="1"/>
  <c r="BK78" i="87"/>
  <c r="BJ36" i="87"/>
  <c r="CA404" i="87"/>
  <c r="CB404" i="87" s="1"/>
  <c r="CG450" i="87"/>
  <c r="CG437" i="87"/>
  <c r="CF172" i="87"/>
  <c r="CA450" i="87"/>
  <c r="CB450" i="87" s="1"/>
  <c r="BK95" i="87"/>
  <c r="CD506" i="87"/>
  <c r="CP506" i="87" s="1"/>
  <c r="CA185" i="87"/>
  <c r="CN185" i="87" s="1"/>
  <c r="BK634" i="87"/>
  <c r="BL284" i="87"/>
  <c r="BY437" i="87"/>
  <c r="CL437" i="87" s="1"/>
  <c r="BR282" i="87"/>
  <c r="BJ542" i="87"/>
  <c r="CE450" i="87"/>
  <c r="CQ450" i="87" s="1"/>
  <c r="BJ46" i="87"/>
  <c r="BZ613" i="87"/>
  <c r="CM613" i="87" s="1"/>
  <c r="BO617" i="87"/>
  <c r="BY174" i="87"/>
  <c r="CL174" i="87" s="1"/>
  <c r="AU286" i="87"/>
  <c r="BI286" i="87" s="1"/>
  <c r="BT286" i="87" s="1"/>
  <c r="BZ559" i="87"/>
  <c r="CM559" i="87" s="1"/>
  <c r="BW716" i="87"/>
  <c r="DC716" i="87" s="1"/>
  <c r="BY548" i="87"/>
  <c r="CL548" i="87" s="1"/>
  <c r="BY65" i="87"/>
  <c r="CL65" i="87" s="1"/>
  <c r="BK399" i="87"/>
  <c r="BR388" i="87"/>
  <c r="BJ570" i="87"/>
  <c r="BL15" i="87"/>
  <c r="CA536" i="87"/>
  <c r="CN536" i="87" s="1"/>
  <c r="CC281" i="87"/>
  <c r="CO281" i="87" s="1"/>
  <c r="CC127" i="87"/>
  <c r="CO127" i="87" s="1"/>
  <c r="BY227" i="87"/>
  <c r="CL227" i="87" s="1"/>
  <c r="BK493" i="87"/>
  <c r="BJ311" i="87"/>
  <c r="BZ598" i="87"/>
  <c r="CM598" i="87" s="1"/>
  <c r="CG663" i="87"/>
  <c r="BW618" i="87"/>
  <c r="DA618" i="87" s="1"/>
  <c r="BZ618" i="87"/>
  <c r="CM618" i="87" s="1"/>
  <c r="BJ485" i="87"/>
  <c r="BX11" i="127"/>
  <c r="BJ535" i="87"/>
  <c r="EB11" i="127"/>
  <c r="EC11" i="127" s="1"/>
  <c r="AU656" i="87"/>
  <c r="BI656" i="87" s="1"/>
  <c r="BT656" i="87" s="1"/>
  <c r="CF90" i="87"/>
  <c r="CW221" i="87"/>
  <c r="BJ129" i="87"/>
  <c r="BR21" i="87"/>
  <c r="BL535" i="87"/>
  <c r="CG373" i="87"/>
  <c r="BW559" i="87"/>
  <c r="CJ559" i="87" s="1"/>
  <c r="BX559" i="87"/>
  <c r="CK559" i="87" s="1"/>
  <c r="CC546" i="87"/>
  <c r="CO546" i="87" s="1"/>
  <c r="CA559" i="87"/>
  <c r="CG685" i="87"/>
  <c r="BY685" i="87"/>
  <c r="CL685" i="87" s="1"/>
  <c r="CE685" i="87"/>
  <c r="CQ685" i="87" s="1"/>
  <c r="CG476" i="87"/>
  <c r="BZ556" i="87"/>
  <c r="CM556" i="87" s="1"/>
  <c r="CE556" i="87"/>
  <c r="CQ556" i="87" s="1"/>
  <c r="CA556" i="87"/>
  <c r="BX556" i="87"/>
  <c r="CK556" i="87" s="1"/>
  <c r="AN342" i="87"/>
  <c r="BF342" i="87"/>
  <c r="BQ342" i="87" s="1"/>
  <c r="CG214" i="87"/>
  <c r="CF377" i="87"/>
  <c r="BW377" i="87"/>
  <c r="CJ377" i="87" s="1"/>
  <c r="BZ377" i="87"/>
  <c r="CM377" i="87" s="1"/>
  <c r="CE377" i="87"/>
  <c r="CQ377" i="87" s="1"/>
  <c r="CD634" i="87"/>
  <c r="CP634" i="87" s="1"/>
  <c r="BY491" i="87"/>
  <c r="CL491" i="87" s="1"/>
  <c r="BW476" i="87"/>
  <c r="CJ476" i="87" s="1"/>
  <c r="CF371" i="87"/>
  <c r="AU297" i="87"/>
  <c r="BI297" i="87" s="1"/>
  <c r="BT297" i="87" s="1"/>
  <c r="BL297" i="87"/>
  <c r="BJ297" i="87"/>
  <c r="CA204" i="87"/>
  <c r="BX204" i="87"/>
  <c r="CK204" i="87" s="1"/>
  <c r="BW204" i="87"/>
  <c r="CJ204" i="87" s="1"/>
  <c r="CD204" i="87"/>
  <c r="CP204" i="87" s="1"/>
  <c r="CE204" i="87"/>
  <c r="CQ204" i="87" s="1"/>
  <c r="CF204" i="87"/>
  <c r="BZ204" i="87"/>
  <c r="CM204" i="87" s="1"/>
  <c r="BY204" i="87"/>
  <c r="CL204" i="87" s="1"/>
  <c r="CE553" i="87"/>
  <c r="CQ553" i="87" s="1"/>
  <c r="BW553" i="87"/>
  <c r="CJ553" i="87" s="1"/>
  <c r="CA553" i="87"/>
  <c r="BZ553" i="87"/>
  <c r="CM553" i="87" s="1"/>
  <c r="CF553" i="87"/>
  <c r="BX553" i="87"/>
  <c r="CK553" i="87" s="1"/>
  <c r="CD553" i="87"/>
  <c r="CP553" i="87" s="1"/>
  <c r="CE214" i="87"/>
  <c r="CQ214" i="87" s="1"/>
  <c r="BZ214" i="87"/>
  <c r="CM214" i="87" s="1"/>
  <c r="CF214" i="87"/>
  <c r="CD214" i="87"/>
  <c r="CP214" i="87" s="1"/>
  <c r="BW214" i="87"/>
  <c r="CA214" i="87"/>
  <c r="BX214" i="87"/>
  <c r="CK214" i="87" s="1"/>
  <c r="BY214" i="87"/>
  <c r="CL214" i="87" s="1"/>
  <c r="BL221" i="87"/>
  <c r="AU221" i="87"/>
  <c r="BI221" i="87" s="1"/>
  <c r="BT221" i="87" s="1"/>
  <c r="AU458" i="87"/>
  <c r="BI458" i="87" s="1"/>
  <c r="BT458" i="87" s="1"/>
  <c r="BL458" i="87"/>
  <c r="BX234" i="87"/>
  <c r="CK234" i="87" s="1"/>
  <c r="BW234" i="87"/>
  <c r="BZ234" i="87"/>
  <c r="CM234" i="87" s="1"/>
  <c r="CC23" i="87"/>
  <c r="CO23" i="87" s="1"/>
  <c r="CE23" i="87"/>
  <c r="CQ23" i="87" s="1"/>
  <c r="BZ23" i="87"/>
  <c r="CM23" i="87" s="1"/>
  <c r="BX23" i="87"/>
  <c r="CK23" i="87" s="1"/>
  <c r="BW373" i="87"/>
  <c r="CJ373" i="87" s="1"/>
  <c r="CF373" i="87"/>
  <c r="CA373" i="87"/>
  <c r="BZ373" i="87"/>
  <c r="CM373" i="87" s="1"/>
  <c r="CC373" i="87"/>
  <c r="CO373" i="87" s="1"/>
  <c r="BX373" i="87"/>
  <c r="CK373" i="87" s="1"/>
  <c r="CE373" i="87"/>
  <c r="CQ373" i="87" s="1"/>
  <c r="BY373" i="87"/>
  <c r="CL373" i="87" s="1"/>
  <c r="CF681" i="87"/>
  <c r="CG681" i="87"/>
  <c r="CA681" i="87"/>
  <c r="CD681" i="87"/>
  <c r="CP681" i="87" s="1"/>
  <c r="BZ681" i="87"/>
  <c r="CM681" i="87" s="1"/>
  <c r="BY681" i="87"/>
  <c r="CL681" i="87" s="1"/>
  <c r="BX681" i="87"/>
  <c r="CK681" i="87" s="1"/>
  <c r="BW681" i="87"/>
  <c r="CE681" i="87"/>
  <c r="CQ681" i="87" s="1"/>
  <c r="CC681" i="87"/>
  <c r="CO681" i="87" s="1"/>
  <c r="BX371" i="87"/>
  <c r="CK371" i="87" s="1"/>
  <c r="CF476" i="87"/>
  <c r="BK390" i="87"/>
  <c r="CC65" i="87"/>
  <c r="CO65" i="87" s="1"/>
  <c r="BX21" i="87"/>
  <c r="CK21" i="87" s="1"/>
  <c r="BL216" i="87"/>
  <c r="AU216" i="87"/>
  <c r="BI216" i="87" s="1"/>
  <c r="BT216" i="87" s="1"/>
  <c r="CG186" i="87"/>
  <c r="BX186" i="87"/>
  <c r="CK186" i="87" s="1"/>
  <c r="BY186" i="87"/>
  <c r="CL186" i="87" s="1"/>
  <c r="BZ186" i="87"/>
  <c r="CM186" i="87" s="1"/>
  <c r="CE186" i="87"/>
  <c r="CQ186" i="87" s="1"/>
  <c r="M419" i="87"/>
  <c r="U419" i="87" s="1"/>
  <c r="U417" i="87"/>
  <c r="BJ214" i="87"/>
  <c r="BL214" i="87"/>
  <c r="CG66" i="87"/>
  <c r="BY66" i="87"/>
  <c r="CL66" i="87" s="1"/>
  <c r="BJ472" i="87"/>
  <c r="BL546" i="87"/>
  <c r="AU546" i="87"/>
  <c r="BI546" i="87" s="1"/>
  <c r="BT546" i="87" s="1"/>
  <c r="BX211" i="87"/>
  <c r="CK211" i="87" s="1"/>
  <c r="CC211" i="87"/>
  <c r="CO211" i="87" s="1"/>
  <c r="BZ211" i="87"/>
  <c r="CM211" i="87" s="1"/>
  <c r="BY211" i="87"/>
  <c r="CL211" i="87" s="1"/>
  <c r="BW211" i="87"/>
  <c r="CD211" i="87"/>
  <c r="CP211" i="87" s="1"/>
  <c r="CG211" i="87"/>
  <c r="CF211" i="87"/>
  <c r="CE211" i="87"/>
  <c r="CQ211" i="87" s="1"/>
  <c r="BR81" i="87"/>
  <c r="CA66" i="87"/>
  <c r="CB66" i="87" s="1"/>
  <c r="AU556" i="87"/>
  <c r="BI556" i="87" s="1"/>
  <c r="BT556" i="87" s="1"/>
  <c r="BL556" i="87"/>
  <c r="BL399" i="87"/>
  <c r="AU399" i="87"/>
  <c r="BI399" i="87" s="1"/>
  <c r="BT399" i="87" s="1"/>
  <c r="CF11" i="127"/>
  <c r="BJ171" i="87"/>
  <c r="CE599" i="87"/>
  <c r="CQ599" i="87" s="1"/>
  <c r="CA227" i="87"/>
  <c r="CZ11" i="127"/>
  <c r="DA11" i="127" s="1"/>
  <c r="BJ713" i="87"/>
  <c r="CG194" i="87"/>
  <c r="CG135" i="87"/>
  <c r="CC199" i="87"/>
  <c r="CO199" i="87" s="1"/>
  <c r="BJ413" i="87"/>
  <c r="BL165" i="87"/>
  <c r="DE549" i="87"/>
  <c r="CA199" i="87"/>
  <c r="CN199" i="87" s="1"/>
  <c r="BR470" i="87"/>
  <c r="CC220" i="87"/>
  <c r="CO220" i="87" s="1"/>
  <c r="BJ567" i="87"/>
  <c r="BJ199" i="87"/>
  <c r="CL719" i="87"/>
  <c r="CG305" i="87"/>
  <c r="DE422" i="87"/>
  <c r="CY422" i="87"/>
  <c r="DA422" i="87"/>
  <c r="CJ422" i="87"/>
  <c r="CW422" i="87"/>
  <c r="DC422" i="87"/>
  <c r="CD472" i="87"/>
  <c r="CP472" i="87" s="1"/>
  <c r="CC472" i="87"/>
  <c r="CO472" i="87" s="1"/>
  <c r="DA589" i="87"/>
  <c r="AU212" i="87"/>
  <c r="BI212" i="87" s="1"/>
  <c r="BT212" i="87" s="1"/>
  <c r="CA273" i="87"/>
  <c r="CB273" i="87" s="1"/>
  <c r="AU169" i="87"/>
  <c r="BI169" i="87" s="1"/>
  <c r="BT169" i="87" s="1"/>
  <c r="CF316" i="87"/>
  <c r="BN231" i="87"/>
  <c r="CY116" i="87"/>
  <c r="BY181" i="87"/>
  <c r="CL181" i="87" s="1"/>
  <c r="BW452" i="87"/>
  <c r="CW452" i="87" s="1"/>
  <c r="CG502" i="87"/>
  <c r="DC51" i="87"/>
  <c r="BR748" i="87"/>
  <c r="BW273" i="87"/>
  <c r="CY273" i="87" s="1"/>
  <c r="BK60" i="87"/>
  <c r="BW569" i="87"/>
  <c r="DA569" i="87" s="1"/>
  <c r="BX613" i="87"/>
  <c r="CK613" i="87" s="1"/>
  <c r="BL204" i="87"/>
  <c r="BY472" i="87"/>
  <c r="CL472" i="87" s="1"/>
  <c r="BZ472" i="87"/>
  <c r="CM472" i="87" s="1"/>
  <c r="DC589" i="87"/>
  <c r="BK234" i="87"/>
  <c r="BN202" i="87"/>
  <c r="BW316" i="87"/>
  <c r="DA316" i="87" s="1"/>
  <c r="CC181" i="87"/>
  <c r="CO181" i="87" s="1"/>
  <c r="BY452" i="87"/>
  <c r="CL452" i="87" s="1"/>
  <c r="BJ347" i="87"/>
  <c r="CJ461" i="87"/>
  <c r="BK342" i="87"/>
  <c r="CG277" i="87"/>
  <c r="BJ585" i="87"/>
  <c r="BL292" i="87"/>
  <c r="BK734" i="87"/>
  <c r="CA569" i="87"/>
  <c r="CB569" i="87" s="1"/>
  <c r="DE116" i="87"/>
  <c r="BX273" i="87"/>
  <c r="CK273" i="87" s="1"/>
  <c r="CC69" i="87"/>
  <c r="CO69" i="87" s="1"/>
  <c r="CD422" i="87"/>
  <c r="CP422" i="87" s="1"/>
  <c r="CD559" i="87"/>
  <c r="CP559" i="87" s="1"/>
  <c r="AU204" i="87"/>
  <c r="BI204" i="87" s="1"/>
  <c r="BT204" i="87" s="1"/>
  <c r="CG472" i="87"/>
  <c r="CA472" i="87"/>
  <c r="CN472" i="87" s="1"/>
  <c r="CJ589" i="87"/>
  <c r="BK165" i="87"/>
  <c r="BL331" i="87"/>
  <c r="CC316" i="87"/>
  <c r="CO316" i="87" s="1"/>
  <c r="BR199" i="87"/>
  <c r="CA452" i="87"/>
  <c r="CB452" i="87" s="1"/>
  <c r="BY502" i="87"/>
  <c r="CL502" i="87" s="1"/>
  <c r="CG193" i="87"/>
  <c r="Y136" i="87"/>
  <c r="BX569" i="87"/>
  <c r="CK569" i="87" s="1"/>
  <c r="BX69" i="87"/>
  <c r="CK69" i="87" s="1"/>
  <c r="CF422" i="87"/>
  <c r="CF559" i="87"/>
  <c r="CF472" i="87"/>
  <c r="DE589" i="87"/>
  <c r="BJ333" i="87"/>
  <c r="BK50" i="87"/>
  <c r="BR50" i="87"/>
  <c r="CF273" i="87"/>
  <c r="BX316" i="87"/>
  <c r="CK316" i="87" s="1"/>
  <c r="BJ230" i="87"/>
  <c r="CC452" i="87"/>
  <c r="CO452" i="87" s="1"/>
  <c r="CF452" i="87"/>
  <c r="BK450" i="87"/>
  <c r="AW136" i="87"/>
  <c r="CG136" i="87" s="1"/>
  <c r="CD569" i="87"/>
  <c r="CP569" i="87" s="1"/>
  <c r="BN453" i="87"/>
  <c r="BW502" i="87"/>
  <c r="CJ502" i="87" s="1"/>
  <c r="BJ60" i="87"/>
  <c r="CA136" i="87"/>
  <c r="CD69" i="87"/>
  <c r="CP69" i="87" s="1"/>
  <c r="CE559" i="87"/>
  <c r="CQ559" i="87" s="1"/>
  <c r="BR143" i="87"/>
  <c r="BX472" i="87"/>
  <c r="CK472" i="87" s="1"/>
  <c r="CY589" i="87"/>
  <c r="CG273" i="87"/>
  <c r="BJ721" i="87"/>
  <c r="AU230" i="87"/>
  <c r="BI230" i="87" s="1"/>
  <c r="BT230" i="87" s="1"/>
  <c r="CF502" i="87"/>
  <c r="BA136" i="87"/>
  <c r="DC116" i="87"/>
  <c r="CJ116" i="87"/>
  <c r="CC559" i="87"/>
  <c r="CO559" i="87" s="1"/>
  <c r="BR448" i="87"/>
  <c r="CC293" i="87"/>
  <c r="CO293" i="87" s="1"/>
  <c r="CG165" i="87"/>
  <c r="CG89" i="87"/>
  <c r="CW550" i="87"/>
  <c r="BJ390" i="87"/>
  <c r="CW740" i="87"/>
  <c r="CY740" i="87"/>
  <c r="DC730" i="87"/>
  <c r="CY730" i="87"/>
  <c r="DE730" i="87"/>
  <c r="CW730" i="87"/>
  <c r="DA730" i="87"/>
  <c r="DA663" i="87"/>
  <c r="BY503" i="87"/>
  <c r="CL503" i="87" s="1"/>
  <c r="CE503" i="87"/>
  <c r="CQ503" i="87" s="1"/>
  <c r="BX623" i="87"/>
  <c r="CK623" i="87" s="1"/>
  <c r="BY157" i="87"/>
  <c r="CL157" i="87" s="1"/>
  <c r="BJ228" i="87"/>
  <c r="BR350" i="87"/>
  <c r="BJ468" i="87"/>
  <c r="BJ693" i="87"/>
  <c r="CL730" i="87"/>
  <c r="CG310" i="87"/>
  <c r="DC663" i="87"/>
  <c r="CY663" i="87"/>
  <c r="CD503" i="87"/>
  <c r="CP503" i="87" s="1"/>
  <c r="BX503" i="87"/>
  <c r="CK503" i="87" s="1"/>
  <c r="CD491" i="87"/>
  <c r="CP491" i="87" s="1"/>
  <c r="BL652" i="87"/>
  <c r="BX491" i="87"/>
  <c r="CK491" i="87" s="1"/>
  <c r="CC491" i="87"/>
  <c r="CO491" i="87" s="1"/>
  <c r="BY623" i="87"/>
  <c r="CL623" i="87" s="1"/>
  <c r="BJ509" i="87"/>
  <c r="BW277" i="87"/>
  <c r="DC277" i="87" s="1"/>
  <c r="CA157" i="87"/>
  <c r="CN157" i="87" s="1"/>
  <c r="BJ165" i="87"/>
  <c r="BJ470" i="87"/>
  <c r="BJ344" i="87"/>
  <c r="BK692" i="87"/>
  <c r="CY222" i="87"/>
  <c r="BK141" i="87"/>
  <c r="CB37" i="87"/>
  <c r="BZ293" i="87"/>
  <c r="CM293" i="87" s="1"/>
  <c r="CE293" i="87"/>
  <c r="CQ293" i="87" s="1"/>
  <c r="BJ405" i="87"/>
  <c r="BY730" i="87"/>
  <c r="CA503" i="87"/>
  <c r="CB503" i="87" s="1"/>
  <c r="CA491" i="87"/>
  <c r="CB491" i="87" s="1"/>
  <c r="CA663" i="87"/>
  <c r="CN663" i="87" s="1"/>
  <c r="CG503" i="87"/>
  <c r="CE491" i="87"/>
  <c r="CQ491" i="87" s="1"/>
  <c r="BZ663" i="87"/>
  <c r="CM663" i="87" s="1"/>
  <c r="BW157" i="87"/>
  <c r="CW157" i="87" s="1"/>
  <c r="BX157" i="87"/>
  <c r="CK157" i="87" s="1"/>
  <c r="BK285" i="87"/>
  <c r="BK556" i="87"/>
  <c r="AU228" i="87"/>
  <c r="BI228" i="87" s="1"/>
  <c r="BT228" i="87" s="1"/>
  <c r="CC89" i="87"/>
  <c r="CO89" i="87" s="1"/>
  <c r="CA293" i="87"/>
  <c r="BW293" i="87"/>
  <c r="DC293" i="87" s="1"/>
  <c r="AU405" i="87"/>
  <c r="BI405" i="87" s="1"/>
  <c r="BT405" i="87" s="1"/>
  <c r="CM730" i="87"/>
  <c r="CO746" i="87"/>
  <c r="CF746" i="87"/>
  <c r="BX746" i="87"/>
  <c r="CE746" i="87"/>
  <c r="CA746" i="87"/>
  <c r="CB746" i="87" s="1"/>
  <c r="CC746" i="87"/>
  <c r="BW746" i="87"/>
  <c r="CD746" i="87"/>
  <c r="CG746" i="87"/>
  <c r="CP746" i="87"/>
  <c r="BY746" i="87"/>
  <c r="BZ746" i="87"/>
  <c r="BR283" i="87"/>
  <c r="BK283" i="87"/>
  <c r="BK646" i="87"/>
  <c r="BZ503" i="87"/>
  <c r="CM503" i="87" s="1"/>
  <c r="CD623" i="87"/>
  <c r="CP623" i="87" s="1"/>
  <c r="BJ181" i="87"/>
  <c r="CC663" i="87"/>
  <c r="CO663" i="87" s="1"/>
  <c r="CC157" i="87"/>
  <c r="CO157" i="87" s="1"/>
  <c r="CG157" i="87"/>
  <c r="BJ56" i="87"/>
  <c r="BY89" i="87"/>
  <c r="CL89" i="87" s="1"/>
  <c r="BR556" i="87"/>
  <c r="BJ18" i="87"/>
  <c r="BY71" i="87"/>
  <c r="CL71" i="87" s="1"/>
  <c r="CF293" i="87"/>
  <c r="AN293" i="87"/>
  <c r="CF730" i="87"/>
  <c r="CG730" i="87"/>
  <c r="CW663" i="87"/>
  <c r="BJ646" i="87"/>
  <c r="BK81" i="87"/>
  <c r="CE157" i="87"/>
  <c r="CQ157" i="87" s="1"/>
  <c r="CD157" i="87"/>
  <c r="CP157" i="87" s="1"/>
  <c r="CO730" i="87"/>
  <c r="CG336" i="87"/>
  <c r="BL293" i="87"/>
  <c r="BJ293" i="87"/>
  <c r="AU293" i="87"/>
  <c r="BI293" i="87" s="1"/>
  <c r="BT293" i="87" s="1"/>
  <c r="BJ706" i="87"/>
  <c r="BL706" i="87"/>
  <c r="BX695" i="87"/>
  <c r="CA695" i="87"/>
  <c r="CB695" i="87" s="1"/>
  <c r="CD336" i="87"/>
  <c r="CP336" i="87" s="1"/>
  <c r="BW336" i="87"/>
  <c r="BZ336" i="87"/>
  <c r="CM336" i="87" s="1"/>
  <c r="BX336" i="87"/>
  <c r="CK336" i="87" s="1"/>
  <c r="CE336" i="87"/>
  <c r="CQ336" i="87" s="1"/>
  <c r="BL732" i="87"/>
  <c r="AU732" i="87"/>
  <c r="BI732" i="87" s="1"/>
  <c r="BT732" i="87" s="1"/>
  <c r="BJ732" i="87"/>
  <c r="CA163" i="87"/>
  <c r="CE163" i="87"/>
  <c r="CQ163" i="87" s="1"/>
  <c r="BZ163" i="87"/>
  <c r="CM163" i="87" s="1"/>
  <c r="BL716" i="87"/>
  <c r="BJ716" i="87"/>
  <c r="BX706" i="87"/>
  <c r="CN706" i="87"/>
  <c r="CC706" i="87"/>
  <c r="CD706" i="87"/>
  <c r="BY706" i="87"/>
  <c r="CO706" i="87"/>
  <c r="BZ706" i="87"/>
  <c r="CG706" i="87"/>
  <c r="CE706" i="87"/>
  <c r="CP706" i="87"/>
  <c r="BZ438" i="87"/>
  <c r="CM438" i="87" s="1"/>
  <c r="CE438" i="87"/>
  <c r="CQ438" i="87" s="1"/>
  <c r="BX438" i="87"/>
  <c r="CK438" i="87" s="1"/>
  <c r="CG732" i="87"/>
  <c r="CK732" i="87"/>
  <c r="CJ732" i="87"/>
  <c r="CA732" i="87"/>
  <c r="CB732" i="87" s="1"/>
  <c r="BZ732" i="87"/>
  <c r="CF732" i="87"/>
  <c r="CP732" i="87"/>
  <c r="CE732" i="87"/>
  <c r="BX732" i="87"/>
  <c r="CG586" i="87"/>
  <c r="BZ586" i="87"/>
  <c r="CM586" i="87" s="1"/>
  <c r="BX586" i="87"/>
  <c r="CK586" i="87" s="1"/>
  <c r="CE586" i="87"/>
  <c r="CQ586" i="87" s="1"/>
  <c r="AU548" i="87"/>
  <c r="BI548" i="87" s="1"/>
  <c r="BT548" i="87" s="1"/>
  <c r="BL548" i="87"/>
  <c r="BJ548" i="87"/>
  <c r="BX293" i="87"/>
  <c r="CK293" i="87" s="1"/>
  <c r="CD293" i="87"/>
  <c r="CP293" i="87" s="1"/>
  <c r="AU739" i="87"/>
  <c r="BI739" i="87" s="1"/>
  <c r="BT739" i="87" s="1"/>
  <c r="BJ739" i="87"/>
  <c r="BL739" i="87"/>
  <c r="BR586" i="87"/>
  <c r="BK586" i="87"/>
  <c r="CC716" i="87"/>
  <c r="CA716" i="87"/>
  <c r="CB716" i="87" s="1"/>
  <c r="CP716" i="87"/>
  <c r="CD716" i="87"/>
  <c r="BX716" i="87"/>
  <c r="BY716" i="87"/>
  <c r="CO716" i="87"/>
  <c r="BZ716" i="87"/>
  <c r="CG716" i="87"/>
  <c r="CE716" i="87"/>
  <c r="CN716" i="87"/>
  <c r="BN706" i="87"/>
  <c r="BK706" i="87"/>
  <c r="BW548" i="87"/>
  <c r="CA548" i="87"/>
  <c r="CC548" i="87"/>
  <c r="CO548" i="87" s="1"/>
  <c r="CG548" i="87"/>
  <c r="BZ548" i="87"/>
  <c r="CM548" i="87" s="1"/>
  <c r="CE548" i="87"/>
  <c r="CQ548" i="87" s="1"/>
  <c r="CF548" i="87"/>
  <c r="BX548" i="87"/>
  <c r="CK548" i="87" s="1"/>
  <c r="BZ463" i="87"/>
  <c r="CM463" i="87" s="1"/>
  <c r="CE463" i="87"/>
  <c r="CQ463" i="87" s="1"/>
  <c r="BX463" i="87"/>
  <c r="CK463" i="87" s="1"/>
  <c r="BW355" i="87"/>
  <c r="BY355" i="87"/>
  <c r="CL355" i="87" s="1"/>
  <c r="CF355" i="87"/>
  <c r="CD355" i="87"/>
  <c r="CP355" i="87" s="1"/>
  <c r="CA355" i="87"/>
  <c r="CC355" i="87"/>
  <c r="CO355" i="87" s="1"/>
  <c r="CG355" i="87"/>
  <c r="BX355" i="87"/>
  <c r="CK355" i="87" s="1"/>
  <c r="CE355" i="87"/>
  <c r="CQ355" i="87" s="1"/>
  <c r="BZ355" i="87"/>
  <c r="CM355" i="87" s="1"/>
  <c r="BW165" i="87"/>
  <c r="CA165" i="87"/>
  <c r="CD165" i="87"/>
  <c r="CP165" i="87" s="1"/>
  <c r="BY165" i="87"/>
  <c r="CL165" i="87" s="1"/>
  <c r="CF165" i="87"/>
  <c r="BX165" i="87"/>
  <c r="CK165" i="87" s="1"/>
  <c r="BZ165" i="87"/>
  <c r="CM165" i="87" s="1"/>
  <c r="CE165" i="87"/>
  <c r="CQ165" i="87" s="1"/>
  <c r="AU69" i="87"/>
  <c r="BI69" i="87" s="1"/>
  <c r="BT69" i="87" s="1"/>
  <c r="BL69" i="87"/>
  <c r="AU44" i="87"/>
  <c r="BI44" i="87" s="1"/>
  <c r="BT44" i="87" s="1"/>
  <c r="BJ44" i="87"/>
  <c r="BJ586" i="87"/>
  <c r="BL586" i="87"/>
  <c r="CE453" i="87"/>
  <c r="CQ453" i="87" s="1"/>
  <c r="BW453" i="87"/>
  <c r="CD453" i="87"/>
  <c r="CP453" i="87" s="1"/>
  <c r="CF453" i="87"/>
  <c r="BZ453" i="87"/>
  <c r="CM453" i="87" s="1"/>
  <c r="CA453" i="87"/>
  <c r="BX453" i="87"/>
  <c r="CK453" i="87" s="1"/>
  <c r="BL438" i="87"/>
  <c r="AU438" i="87"/>
  <c r="BI438" i="87" s="1"/>
  <c r="BT438" i="87" s="1"/>
  <c r="BJ438" i="87"/>
  <c r="CE405" i="87"/>
  <c r="CQ405" i="87" s="1"/>
  <c r="BZ405" i="87"/>
  <c r="CM405" i="87" s="1"/>
  <c r="BX405" i="87"/>
  <c r="CK405" i="87" s="1"/>
  <c r="BX678" i="87"/>
  <c r="CK678" i="87" s="1"/>
  <c r="CE678" i="87"/>
  <c r="CQ678" i="87" s="1"/>
  <c r="BZ678" i="87"/>
  <c r="CM678" i="87" s="1"/>
  <c r="CD44" i="87"/>
  <c r="CP44" i="87" s="1"/>
  <c r="CG44" i="87"/>
  <c r="BX44" i="87"/>
  <c r="CK44" i="87" s="1"/>
  <c r="CC44" i="87"/>
  <c r="CO44" i="87" s="1"/>
  <c r="CE44" i="87"/>
  <c r="CQ44" i="87" s="1"/>
  <c r="BZ44" i="87"/>
  <c r="CM44" i="87" s="1"/>
  <c r="BR575" i="87"/>
  <c r="BK575" i="87"/>
  <c r="BJ575" i="87"/>
  <c r="AU511" i="87"/>
  <c r="BI511" i="87" s="1"/>
  <c r="BT511" i="87" s="1"/>
  <c r="BL511" i="87"/>
  <c r="BY386" i="87"/>
  <c r="CL386" i="87" s="1"/>
  <c r="BX386" i="87"/>
  <c r="CK386" i="87" s="1"/>
  <c r="CC386" i="87"/>
  <c r="CO386" i="87" s="1"/>
  <c r="CD386" i="87"/>
  <c r="CP386" i="87" s="1"/>
  <c r="CA386" i="87"/>
  <c r="CF386" i="87"/>
  <c r="BW386" i="87"/>
  <c r="CE386" i="87"/>
  <c r="CQ386" i="87" s="1"/>
  <c r="BZ386" i="87"/>
  <c r="CM386" i="87" s="1"/>
  <c r="CF310" i="87"/>
  <c r="BZ310" i="87"/>
  <c r="CM310" i="87" s="1"/>
  <c r="BX310" i="87"/>
  <c r="CK310" i="87" s="1"/>
  <c r="CA310" i="87"/>
  <c r="CE310" i="87"/>
  <c r="CQ310" i="87" s="1"/>
  <c r="CD194" i="87"/>
  <c r="CP194" i="87" s="1"/>
  <c r="CA194" i="87"/>
  <c r="CE194" i="87"/>
  <c r="CQ194" i="87" s="1"/>
  <c r="BZ194" i="87"/>
  <c r="CM194" i="87" s="1"/>
  <c r="BX194" i="87"/>
  <c r="CK194" i="87" s="1"/>
  <c r="BW100" i="87"/>
  <c r="BZ100" i="87"/>
  <c r="CM100" i="87" s="1"/>
  <c r="CE100" i="87"/>
  <c r="CQ100" i="87" s="1"/>
  <c r="BK223" i="87"/>
  <c r="CA422" i="87"/>
  <c r="CE422" i="87"/>
  <c r="CQ422" i="87" s="1"/>
  <c r="BX422" i="87"/>
  <c r="CK422" i="87" s="1"/>
  <c r="BZ422" i="87"/>
  <c r="CM422" i="87" s="1"/>
  <c r="CG185" i="87"/>
  <c r="BZ185" i="87"/>
  <c r="CM185" i="87" s="1"/>
  <c r="CF363" i="87"/>
  <c r="BX363" i="87"/>
  <c r="CK363" i="87" s="1"/>
  <c r="CC363" i="87"/>
  <c r="CO363" i="87" s="1"/>
  <c r="CG363" i="87"/>
  <c r="BW363" i="87"/>
  <c r="BZ363" i="87"/>
  <c r="CM363" i="87" s="1"/>
  <c r="BY363" i="87"/>
  <c r="CL363" i="87" s="1"/>
  <c r="CA363" i="87"/>
  <c r="CD363" i="87"/>
  <c r="CP363" i="87" s="1"/>
  <c r="CE363" i="87"/>
  <c r="CQ363" i="87" s="1"/>
  <c r="BL392" i="87"/>
  <c r="BJ392" i="87"/>
  <c r="BW90" i="87"/>
  <c r="BX90" i="87"/>
  <c r="CK90" i="87" s="1"/>
  <c r="BZ90" i="87"/>
  <c r="CM90" i="87" s="1"/>
  <c r="CE90" i="87"/>
  <c r="CQ90" i="87" s="1"/>
  <c r="CF392" i="87"/>
  <c r="CC392" i="87"/>
  <c r="CO392" i="87" s="1"/>
  <c r="CG457" i="87"/>
  <c r="CG404" i="87"/>
  <c r="BZ567" i="87"/>
  <c r="CM567" i="87" s="1"/>
  <c r="CE567" i="87"/>
  <c r="CQ567" i="87" s="1"/>
  <c r="BY567" i="87"/>
  <c r="CL567" i="87" s="1"/>
  <c r="BX567" i="87"/>
  <c r="CK567" i="87" s="1"/>
  <c r="BW567" i="87"/>
  <c r="CD567" i="87"/>
  <c r="CP567" i="87" s="1"/>
  <c r="CC567" i="87"/>
  <c r="CO567" i="87" s="1"/>
  <c r="CA567" i="87"/>
  <c r="CF567" i="87"/>
  <c r="CC730" i="87"/>
  <c r="BX730" i="87"/>
  <c r="CE730" i="87"/>
  <c r="CP730" i="87"/>
  <c r="BZ730" i="87"/>
  <c r="CN730" i="87"/>
  <c r="CK730" i="87"/>
  <c r="CJ730" i="87"/>
  <c r="CA730" i="87"/>
  <c r="CB730" i="87" s="1"/>
  <c r="BW206" i="87"/>
  <c r="CJ206" i="87" s="1"/>
  <c r="BX206" i="87"/>
  <c r="CK206" i="87" s="1"/>
  <c r="CG206" i="87"/>
  <c r="CF206" i="87"/>
  <c r="BZ206" i="87"/>
  <c r="CM206" i="87" s="1"/>
  <c r="CA206" i="87"/>
  <c r="CC206" i="87"/>
  <c r="CO206" i="87" s="1"/>
  <c r="CE206" i="87"/>
  <c r="CQ206" i="87" s="1"/>
  <c r="BY700" i="87"/>
  <c r="CG700" i="87"/>
  <c r="CL700" i="87"/>
  <c r="CM700" i="87"/>
  <c r="BZ700" i="87"/>
  <c r="CO700" i="87"/>
  <c r="CP700" i="87"/>
  <c r="BW700" i="87"/>
  <c r="CK700" i="87"/>
  <c r="CC700" i="87"/>
  <c r="CN700" i="87"/>
  <c r="CF700" i="87"/>
  <c r="CA700" i="87"/>
  <c r="CB700" i="87" s="1"/>
  <c r="CJ700" i="87"/>
  <c r="CE700" i="87"/>
  <c r="CD700" i="87"/>
  <c r="BX700" i="87"/>
  <c r="CQ700" i="87"/>
  <c r="BZ571" i="87"/>
  <c r="CM571" i="87" s="1"/>
  <c r="BW571" i="87"/>
  <c r="CJ571" i="87" s="1"/>
  <c r="BX571" i="87"/>
  <c r="CK571" i="87" s="1"/>
  <c r="BY571" i="87"/>
  <c r="CL571" i="87" s="1"/>
  <c r="CF571" i="87"/>
  <c r="CD571" i="87"/>
  <c r="CP571" i="87" s="1"/>
  <c r="CC571" i="87"/>
  <c r="CO571" i="87" s="1"/>
  <c r="CG571" i="87"/>
  <c r="CE571" i="87"/>
  <c r="CQ571" i="87" s="1"/>
  <c r="CG567" i="87"/>
  <c r="CK693" i="87"/>
  <c r="CO693" i="87"/>
  <c r="BZ693" i="87"/>
  <c r="CJ693" i="87"/>
  <c r="CP693" i="87"/>
  <c r="CN693" i="87"/>
  <c r="CE693" i="87"/>
  <c r="CL693" i="87"/>
  <c r="CG538" i="87"/>
  <c r="DC237" i="87"/>
  <c r="CA69" i="87"/>
  <c r="CE69" i="87"/>
  <c r="CQ69" i="87" s="1"/>
  <c r="BZ69" i="87"/>
  <c r="CM69" i="87" s="1"/>
  <c r="AU463" i="87"/>
  <c r="BI463" i="87" s="1"/>
  <c r="BT463" i="87" s="1"/>
  <c r="BJ463" i="87"/>
  <c r="BL463" i="87"/>
  <c r="BX313" i="87"/>
  <c r="CK313" i="87" s="1"/>
  <c r="CG313" i="87"/>
  <c r="BZ313" i="87"/>
  <c r="CM313" i="87" s="1"/>
  <c r="CE313" i="87"/>
  <c r="CQ313" i="87" s="1"/>
  <c r="CG199" i="87"/>
  <c r="CG292" i="87"/>
  <c r="CG542" i="87"/>
  <c r="BP1" i="87"/>
  <c r="BZ511" i="87"/>
  <c r="CM511" i="87" s="1"/>
  <c r="CE511" i="87"/>
  <c r="CQ511" i="87" s="1"/>
  <c r="BX511" i="87"/>
  <c r="CK511" i="87" s="1"/>
  <c r="CA739" i="87"/>
  <c r="CB739" i="87" s="1"/>
  <c r="CD739" i="87"/>
  <c r="CO739" i="87"/>
  <c r="CP739" i="87"/>
  <c r="BZ739" i="87"/>
  <c r="CK739" i="87"/>
  <c r="CJ739" i="87"/>
  <c r="CE739" i="87"/>
  <c r="CQ739" i="87"/>
  <c r="CM739" i="87"/>
  <c r="CL739" i="87"/>
  <c r="BX739" i="87"/>
  <c r="CN739" i="87"/>
  <c r="CG60" i="87"/>
  <c r="CD60" i="87"/>
  <c r="CP60" i="87" s="1"/>
  <c r="BX60" i="87"/>
  <c r="CK60" i="87" s="1"/>
  <c r="CF60" i="87"/>
  <c r="CC60" i="87"/>
  <c r="CO60" i="87" s="1"/>
  <c r="CE60" i="87"/>
  <c r="CQ60" i="87" s="1"/>
  <c r="BZ60" i="87"/>
  <c r="CM60" i="87" s="1"/>
  <c r="BY60" i="87"/>
  <c r="CL60" i="87" s="1"/>
  <c r="CA60" i="87"/>
  <c r="BW60" i="87"/>
  <c r="BL100" i="87"/>
  <c r="BJ100" i="87"/>
  <c r="CW65" i="87"/>
  <c r="CY65" i="87"/>
  <c r="DA65" i="87"/>
  <c r="DE65" i="87"/>
  <c r="DC65" i="87"/>
  <c r="CJ65" i="87"/>
  <c r="BY627" i="87"/>
  <c r="CL627" i="87" s="1"/>
  <c r="BK274" i="87"/>
  <c r="BY42" i="87"/>
  <c r="CL42" i="87" s="1"/>
  <c r="CA42" i="87"/>
  <c r="CB42" i="87" s="1"/>
  <c r="DC78" i="87"/>
  <c r="BJ223" i="87"/>
  <c r="BK219" i="87"/>
  <c r="BK522" i="87"/>
  <c r="BJ78" i="87"/>
  <c r="CA281" i="87"/>
  <c r="CB281" i="87" s="1"/>
  <c r="BX281" i="87"/>
  <c r="CK281" i="87" s="1"/>
  <c r="BW240" i="87"/>
  <c r="DE240" i="87" s="1"/>
  <c r="AU288" i="87"/>
  <c r="BI288" i="87" s="1"/>
  <c r="BT288" i="87" s="1"/>
  <c r="CF65" i="87"/>
  <c r="CG127" i="87"/>
  <c r="BJ400" i="87"/>
  <c r="BY307" i="87"/>
  <c r="CL307" i="87" s="1"/>
  <c r="BY536" i="87"/>
  <c r="CL536" i="87" s="1"/>
  <c r="BK171" i="87"/>
  <c r="BK288" i="87"/>
  <c r="BW42" i="87"/>
  <c r="DC42" i="87" s="1"/>
  <c r="BL158" i="87"/>
  <c r="BX333" i="87"/>
  <c r="CK333" i="87" s="1"/>
  <c r="CF240" i="87"/>
  <c r="CA65" i="87"/>
  <c r="CB65" i="87" s="1"/>
  <c r="BK413" i="87"/>
  <c r="BJ161" i="87"/>
  <c r="CG753" i="87"/>
  <c r="CG627" i="87"/>
  <c r="CD627" i="87"/>
  <c r="CP627" i="87" s="1"/>
  <c r="CD42" i="87"/>
  <c r="CP42" i="87" s="1"/>
  <c r="CA240" i="87"/>
  <c r="CB240" i="87" s="1"/>
  <c r="AI352" i="87"/>
  <c r="BL98" i="87"/>
  <c r="CG65" i="87"/>
  <c r="CY237" i="87"/>
  <c r="AU15" i="87"/>
  <c r="BI15" i="87" s="1"/>
  <c r="BT15" i="87" s="1"/>
  <c r="BT1" i="87" s="1"/>
  <c r="BJ678" i="87"/>
  <c r="BR89" i="87"/>
  <c r="CF627" i="87"/>
  <c r="CG42" i="87"/>
  <c r="CG240" i="87"/>
  <c r="BJ582" i="87"/>
  <c r="BL579" i="87"/>
  <c r="BJ222" i="87"/>
  <c r="CG48" i="87"/>
  <c r="CG58" i="87"/>
  <c r="CE627" i="87"/>
  <c r="CQ627" i="87" s="1"/>
  <c r="BL623" i="87"/>
  <c r="BL628" i="87"/>
  <c r="CD281" i="87"/>
  <c r="CP281" i="87" s="1"/>
  <c r="BW281" i="87"/>
  <c r="CW281" i="87" s="1"/>
  <c r="CD240" i="87"/>
  <c r="CP240" i="87" s="1"/>
  <c r="BL409" i="87"/>
  <c r="CW237" i="87"/>
  <c r="DE237" i="87"/>
  <c r="CG306" i="87"/>
  <c r="BR399" i="87"/>
  <c r="BJ399" i="87"/>
  <c r="BL398" i="87"/>
  <c r="AU398" i="87"/>
  <c r="BI398" i="87" s="1"/>
  <c r="BT398" i="87" s="1"/>
  <c r="BK454" i="87"/>
  <c r="BN454" i="87"/>
  <c r="CG569" i="87"/>
  <c r="BZ569" i="87"/>
  <c r="CM569" i="87" s="1"/>
  <c r="BY569" i="87"/>
  <c r="CL569" i="87" s="1"/>
  <c r="CF569" i="87"/>
  <c r="CE569" i="87"/>
  <c r="CQ569" i="87" s="1"/>
  <c r="AU240" i="87"/>
  <c r="BI240" i="87" s="1"/>
  <c r="BT240" i="87" s="1"/>
  <c r="BL240" i="87"/>
  <c r="CB170" i="87"/>
  <c r="CN170" i="87"/>
  <c r="BR222" i="87"/>
  <c r="BK222" i="87"/>
  <c r="BR216" i="87"/>
  <c r="BJ216" i="87"/>
  <c r="AU413" i="87"/>
  <c r="BI413" i="87" s="1"/>
  <c r="BT413" i="87" s="1"/>
  <c r="BL413" i="87"/>
  <c r="CG318" i="87"/>
  <c r="BX318" i="87"/>
  <c r="CK318" i="87" s="1"/>
  <c r="BW318" i="87"/>
  <c r="BY318" i="87"/>
  <c r="CL318" i="87" s="1"/>
  <c r="CA318" i="87"/>
  <c r="CC318" i="87"/>
  <c r="CO318" i="87" s="1"/>
  <c r="CD318" i="87"/>
  <c r="CP318" i="87" s="1"/>
  <c r="BZ318" i="87"/>
  <c r="CM318" i="87" s="1"/>
  <c r="CF318" i="87"/>
  <c r="CE318" i="87"/>
  <c r="CQ318" i="87" s="1"/>
  <c r="BK233" i="87"/>
  <c r="BN233" i="87"/>
  <c r="CB216" i="87"/>
  <c r="CN216" i="87"/>
  <c r="DA216" i="87"/>
  <c r="DE216" i="87"/>
  <c r="CJ216" i="87"/>
  <c r="CW216" i="87"/>
  <c r="BR398" i="87"/>
  <c r="BK398" i="87"/>
  <c r="BJ398" i="87"/>
  <c r="BX502" i="87"/>
  <c r="CK502" i="87" s="1"/>
  <c r="CE502" i="87"/>
  <c r="CQ502" i="87" s="1"/>
  <c r="BZ502" i="87"/>
  <c r="CM502" i="87" s="1"/>
  <c r="CE273" i="87"/>
  <c r="CQ273" i="87" s="1"/>
  <c r="BZ273" i="87"/>
  <c r="CM273" i="87" s="1"/>
  <c r="BX136" i="87"/>
  <c r="CK136" i="87" s="1"/>
  <c r="BW136" i="87"/>
  <c r="CF136" i="87"/>
  <c r="BZ136" i="87"/>
  <c r="CM136" i="87" s="1"/>
  <c r="CE136" i="87"/>
  <c r="CQ136" i="87" s="1"/>
  <c r="BR338" i="87"/>
  <c r="BK338" i="87"/>
  <c r="CB570" i="87"/>
  <c r="CN570" i="87"/>
  <c r="CF449" i="87"/>
  <c r="BY449" i="87"/>
  <c r="CL449" i="87" s="1"/>
  <c r="BW449" i="87"/>
  <c r="CY449" i="87" s="1"/>
  <c r="CA449" i="87"/>
  <c r="CD449" i="87"/>
  <c r="CP449" i="87" s="1"/>
  <c r="CE449" i="87"/>
  <c r="CQ449" i="87" s="1"/>
  <c r="BX449" i="87"/>
  <c r="CK449" i="87" s="1"/>
  <c r="BZ449" i="87"/>
  <c r="CM449" i="87" s="1"/>
  <c r="CC449" i="87"/>
  <c r="CO449" i="87" s="1"/>
  <c r="CB116" i="87"/>
  <c r="CN116" i="87"/>
  <c r="BL324" i="87"/>
  <c r="BJ324" i="87"/>
  <c r="BN356" i="87"/>
  <c r="BK356" i="87"/>
  <c r="BZ326" i="87"/>
  <c r="CM326" i="87" s="1"/>
  <c r="BY326" i="87"/>
  <c r="CL326" i="87" s="1"/>
  <c r="BX326" i="87"/>
  <c r="CK326" i="87" s="1"/>
  <c r="CA326" i="87"/>
  <c r="CE326" i="87"/>
  <c r="CQ326" i="87" s="1"/>
  <c r="CC326" i="87"/>
  <c r="CO326" i="87" s="1"/>
  <c r="BR551" i="87"/>
  <c r="BK551" i="87"/>
  <c r="CE409" i="87"/>
  <c r="CQ409" i="87" s="1"/>
  <c r="BZ409" i="87"/>
  <c r="CM409" i="87" s="1"/>
  <c r="BX409" i="87"/>
  <c r="CK409" i="87" s="1"/>
  <c r="AU65" i="87"/>
  <c r="BL65" i="87"/>
  <c r="BJ65" i="87"/>
  <c r="CD324" i="87"/>
  <c r="CP324" i="87" s="1"/>
  <c r="CC324" i="87"/>
  <c r="CO324" i="87" s="1"/>
  <c r="CA324" i="87"/>
  <c r="BY324" i="87"/>
  <c r="CL324" i="87" s="1"/>
  <c r="CG324" i="87"/>
  <c r="CF324" i="87"/>
  <c r="BZ324" i="87"/>
  <c r="CM324" i="87" s="1"/>
  <c r="BX324" i="87"/>
  <c r="CK324" i="87" s="1"/>
  <c r="CE324" i="87"/>
  <c r="CQ324" i="87" s="1"/>
  <c r="BW324" i="87"/>
  <c r="BN46" i="87"/>
  <c r="BK46" i="87"/>
  <c r="BZ529" i="87"/>
  <c r="CM529" i="87" s="1"/>
  <c r="CA529" i="87"/>
  <c r="BW529" i="87"/>
  <c r="CE529" i="87"/>
  <c r="CQ529" i="87" s="1"/>
  <c r="CG18" i="87"/>
  <c r="AU338" i="87"/>
  <c r="BI338" i="87" s="1"/>
  <c r="BT338" i="87" s="1"/>
  <c r="BJ338" i="87"/>
  <c r="BL338" i="87"/>
  <c r="BR163" i="87"/>
  <c r="BJ163" i="87"/>
  <c r="CG390" i="87"/>
  <c r="CA390" i="87"/>
  <c r="CD390" i="87"/>
  <c r="CP390" i="87" s="1"/>
  <c r="CC390" i="87"/>
  <c r="CO390" i="87" s="1"/>
  <c r="BW390" i="87"/>
  <c r="BY390" i="87"/>
  <c r="CL390" i="87" s="1"/>
  <c r="BZ390" i="87"/>
  <c r="CM390" i="87" s="1"/>
  <c r="CF390" i="87"/>
  <c r="BX390" i="87"/>
  <c r="CK390" i="87" s="1"/>
  <c r="CE390" i="87"/>
  <c r="CQ390" i="87" s="1"/>
  <c r="BN405" i="87"/>
  <c r="BK405" i="87"/>
  <c r="BL237" i="87"/>
  <c r="AU237" i="87"/>
  <c r="BI237" i="87" s="1"/>
  <c r="BT237" i="87" s="1"/>
  <c r="BN43" i="87"/>
  <c r="BK43" i="87"/>
  <c r="CB319" i="87"/>
  <c r="CN319" i="87"/>
  <c r="BX48" i="87"/>
  <c r="CK48" i="87" s="1"/>
  <c r="CE48" i="87"/>
  <c r="CQ48" i="87" s="1"/>
  <c r="CC48" i="87"/>
  <c r="CO48" i="87" s="1"/>
  <c r="BZ48" i="87"/>
  <c r="CM48" i="87" s="1"/>
  <c r="CG98" i="87"/>
  <c r="BW98" i="87"/>
  <c r="BY98" i="87"/>
  <c r="CL98" i="87" s="1"/>
  <c r="CF98" i="87"/>
  <c r="CC98" i="87"/>
  <c r="CO98" i="87" s="1"/>
  <c r="CA98" i="87"/>
  <c r="BZ98" i="87"/>
  <c r="CM98" i="87" s="1"/>
  <c r="CD98" i="87"/>
  <c r="CP98" i="87" s="1"/>
  <c r="BX98" i="87"/>
  <c r="CK98" i="87" s="1"/>
  <c r="CE98" i="87"/>
  <c r="CQ98" i="87" s="1"/>
  <c r="CB589" i="87"/>
  <c r="CN589" i="87"/>
  <c r="CN237" i="87"/>
  <c r="CB237" i="87"/>
  <c r="BK336" i="87"/>
  <c r="BN336" i="87"/>
  <c r="BK334" i="87"/>
  <c r="BR334" i="87"/>
  <c r="BX708" i="87"/>
  <c r="BY708" i="87"/>
  <c r="CG708" i="87"/>
  <c r="CN708" i="87"/>
  <c r="CP708" i="87"/>
  <c r="BZ708" i="87"/>
  <c r="CE708" i="87"/>
  <c r="BZ455" i="87"/>
  <c r="CM455" i="87" s="1"/>
  <c r="CF455" i="87"/>
  <c r="BY455" i="87"/>
  <c r="CL455" i="87" s="1"/>
  <c r="CC455" i="87"/>
  <c r="CO455" i="87" s="1"/>
  <c r="BX455" i="87"/>
  <c r="CK455" i="87" s="1"/>
  <c r="CE455" i="87"/>
  <c r="CQ455" i="87" s="1"/>
  <c r="BW455" i="87"/>
  <c r="CD455" i="87"/>
  <c r="CP455" i="87" s="1"/>
  <c r="CA455" i="87"/>
  <c r="BW437" i="87"/>
  <c r="BX437" i="87"/>
  <c r="CK437" i="87" s="1"/>
  <c r="CE437" i="87"/>
  <c r="CQ437" i="87" s="1"/>
  <c r="BZ437" i="87"/>
  <c r="CM437" i="87" s="1"/>
  <c r="CY69" i="87"/>
  <c r="DE69" i="87"/>
  <c r="CJ69" i="87"/>
  <c r="CW69" i="87"/>
  <c r="DC69" i="87"/>
  <c r="DA69" i="87"/>
  <c r="DA237" i="87"/>
  <c r="CJ237" i="87"/>
  <c r="CG491" i="87"/>
  <c r="CG661" i="87"/>
  <c r="DE222" i="87"/>
  <c r="CG594" i="87"/>
  <c r="CG192" i="87"/>
  <c r="CW297" i="87"/>
  <c r="DE297" i="87"/>
  <c r="CJ297" i="87"/>
  <c r="CE651" i="87"/>
  <c r="CQ651" i="87" s="1"/>
  <c r="BJ491" i="87"/>
  <c r="BW468" i="87"/>
  <c r="CY468" i="87" s="1"/>
  <c r="BK661" i="87"/>
  <c r="CG88" i="87"/>
  <c r="BZ210" i="87"/>
  <c r="CM210" i="87" s="1"/>
  <c r="AU504" i="87"/>
  <c r="BI504" i="87" s="1"/>
  <c r="BT504" i="87" s="1"/>
  <c r="BX277" i="87"/>
  <c r="CK277" i="87" s="1"/>
  <c r="CF277" i="87"/>
  <c r="CC542" i="87"/>
  <c r="CO542" i="87" s="1"/>
  <c r="CA542" i="87"/>
  <c r="CD698" i="87"/>
  <c r="CE698" i="87"/>
  <c r="CA698" i="87"/>
  <c r="CB698" i="87" s="1"/>
  <c r="CL698" i="87"/>
  <c r="BJ68" i="87"/>
  <c r="BJ703" i="87"/>
  <c r="BK199" i="87"/>
  <c r="BY279" i="87"/>
  <c r="CL279" i="87" s="1"/>
  <c r="AU451" i="87"/>
  <c r="BI451" i="87" s="1"/>
  <c r="BT451" i="87" s="1"/>
  <c r="CG74" i="87"/>
  <c r="BY74" i="87"/>
  <c r="CL74" i="87" s="1"/>
  <c r="CG223" i="87"/>
  <c r="DE506" i="87"/>
  <c r="CA690" i="87"/>
  <c r="CB690" i="87" s="1"/>
  <c r="BW651" i="87"/>
  <c r="CW651" i="87" s="1"/>
  <c r="BY611" i="87"/>
  <c r="CL611" i="87" s="1"/>
  <c r="BJ565" i="87"/>
  <c r="CA658" i="87"/>
  <c r="CB658" i="87" s="1"/>
  <c r="CF642" i="87"/>
  <c r="BK625" i="87"/>
  <c r="CF468" i="87"/>
  <c r="CD210" i="87"/>
  <c r="CP210" i="87" s="1"/>
  <c r="BY277" i="87"/>
  <c r="CL277" i="87" s="1"/>
  <c r="BZ277" i="87"/>
  <c r="CM277" i="87" s="1"/>
  <c r="CF542" i="87"/>
  <c r="BK167" i="87"/>
  <c r="CD19" i="87"/>
  <c r="CP19" i="87" s="1"/>
  <c r="BW371" i="87"/>
  <c r="CY371" i="87" s="1"/>
  <c r="CP698" i="87"/>
  <c r="CM698" i="87"/>
  <c r="BL68" i="87"/>
  <c r="DC461" i="87"/>
  <c r="CW461" i="87"/>
  <c r="CD371" i="87"/>
  <c r="CP371" i="87" s="1"/>
  <c r="CF297" i="87"/>
  <c r="BK466" i="87"/>
  <c r="BR466" i="87"/>
  <c r="BK491" i="87"/>
  <c r="CG468" i="87"/>
  <c r="BW210" i="87"/>
  <c r="DE210" i="87" s="1"/>
  <c r="CD277" i="87"/>
  <c r="CP277" i="87" s="1"/>
  <c r="CD542" i="87"/>
  <c r="CP542" i="87" s="1"/>
  <c r="BW542" i="87"/>
  <c r="DE542" i="87" s="1"/>
  <c r="CN698" i="87"/>
  <c r="CJ698" i="87"/>
  <c r="CQ698" i="87"/>
  <c r="BL196" i="87"/>
  <c r="CA223" i="87"/>
  <c r="CF223" i="87"/>
  <c r="CC297" i="87"/>
  <c r="CO297" i="87" s="1"/>
  <c r="CG574" i="87"/>
  <c r="BJ734" i="87"/>
  <c r="AU274" i="87"/>
  <c r="BI274" i="87" s="1"/>
  <c r="BT274" i="87" s="1"/>
  <c r="BJ274" i="87"/>
  <c r="BL274" i="87"/>
  <c r="BK753" i="87"/>
  <c r="BJ625" i="87"/>
  <c r="CC611" i="87"/>
  <c r="CO611" i="87" s="1"/>
  <c r="BK644" i="87"/>
  <c r="BY468" i="87"/>
  <c r="CL468" i="87" s="1"/>
  <c r="BY210" i="87"/>
  <c r="CL210" i="87" s="1"/>
  <c r="CA277" i="87"/>
  <c r="CN277" i="87" s="1"/>
  <c r="BX542" i="87"/>
  <c r="CK542" i="87" s="1"/>
  <c r="BK85" i="87"/>
  <c r="CA371" i="87"/>
  <c r="CB371" i="87" s="1"/>
  <c r="CF698" i="87"/>
  <c r="BJ385" i="87"/>
  <c r="AU196" i="87"/>
  <c r="BI196" i="87" s="1"/>
  <c r="BT196" i="87" s="1"/>
  <c r="CY461" i="87"/>
  <c r="DE461" i="87"/>
  <c r="BK309" i="87"/>
  <c r="CA297" i="87"/>
  <c r="CN297" i="87" s="1"/>
  <c r="CG188" i="87"/>
  <c r="CC125" i="87"/>
  <c r="CO125" i="87" s="1"/>
  <c r="CJ46" i="87"/>
  <c r="DE46" i="87"/>
  <c r="DC46" i="87"/>
  <c r="DA46" i="87"/>
  <c r="CY46" i="87"/>
  <c r="CC651" i="87"/>
  <c r="CO651" i="87" s="1"/>
  <c r="BJ630" i="87"/>
  <c r="CA642" i="87"/>
  <c r="CB642" i="87" s="1"/>
  <c r="BL485" i="87"/>
  <c r="BJ167" i="87"/>
  <c r="CA19" i="87"/>
  <c r="CC19" i="87"/>
  <c r="CO19" i="87" s="1"/>
  <c r="BR734" i="87"/>
  <c r="CG400" i="87"/>
  <c r="CG155" i="87"/>
  <c r="BZ240" i="87"/>
  <c r="CM240" i="87" s="1"/>
  <c r="CD227" i="87"/>
  <c r="CP227" i="87" s="1"/>
  <c r="BX240" i="87"/>
  <c r="CK240" i="87" s="1"/>
  <c r="CG366" i="87"/>
  <c r="BJ676" i="87"/>
  <c r="BZ227" i="87"/>
  <c r="CM227" i="87" s="1"/>
  <c r="CF190" i="87"/>
  <c r="CO692" i="87"/>
  <c r="CE227" i="87"/>
  <c r="CQ227" i="87" s="1"/>
  <c r="BY135" i="87"/>
  <c r="CL135" i="87" s="1"/>
  <c r="CG159" i="87"/>
  <c r="BN230" i="87"/>
  <c r="BW135" i="87"/>
  <c r="DC135" i="87" s="1"/>
  <c r="CC240" i="87"/>
  <c r="CO240" i="87" s="1"/>
  <c r="BJ569" i="87"/>
  <c r="CF159" i="87"/>
  <c r="BW227" i="87"/>
  <c r="CJ227" i="87" s="1"/>
  <c r="BX135" i="87"/>
  <c r="CK135" i="87" s="1"/>
  <c r="CA628" i="87"/>
  <c r="DC506" i="87"/>
  <c r="CP692" i="87"/>
  <c r="BX227" i="87"/>
  <c r="CK227" i="87" s="1"/>
  <c r="CG210" i="87"/>
  <c r="CC210" i="87"/>
  <c r="CO210" i="87" s="1"/>
  <c r="CF210" i="87"/>
  <c r="BR385" i="87"/>
  <c r="BK54" i="87"/>
  <c r="CG227" i="87"/>
  <c r="BJ54" i="87"/>
  <c r="BJ175" i="87"/>
  <c r="BK499" i="87"/>
  <c r="CF19" i="87"/>
  <c r="CF536" i="87"/>
  <c r="CG536" i="87"/>
  <c r="CF135" i="87"/>
  <c r="CC536" i="87"/>
  <c r="CO536" i="87" s="1"/>
  <c r="CC159" i="87"/>
  <c r="CO159" i="87" s="1"/>
  <c r="BY159" i="87"/>
  <c r="CL159" i="87" s="1"/>
  <c r="CG19" i="87"/>
  <c r="BK52" i="87"/>
  <c r="BL400" i="87"/>
  <c r="CE692" i="87"/>
  <c r="CG692" i="87"/>
  <c r="CG458" i="87"/>
  <c r="CM692" i="87"/>
  <c r="CN692" i="87"/>
  <c r="CF692" i="87"/>
  <c r="CL692" i="87"/>
  <c r="CD692" i="87"/>
  <c r="CA692" i="87"/>
  <c r="CB692" i="87" s="1"/>
  <c r="BZ692" i="87"/>
  <c r="CK692" i="87"/>
  <c r="CG76" i="87"/>
  <c r="CC692" i="87"/>
  <c r="CG331" i="87"/>
  <c r="BW220" i="87"/>
  <c r="CF220" i="87"/>
  <c r="BZ220" i="87"/>
  <c r="CM220" i="87" s="1"/>
  <c r="CA220" i="87"/>
  <c r="BY220" i="87"/>
  <c r="CL220" i="87" s="1"/>
  <c r="CG220" i="87"/>
  <c r="BX220" i="87"/>
  <c r="CK220" i="87" s="1"/>
  <c r="CE220" i="87"/>
  <c r="CQ220" i="87" s="1"/>
  <c r="AU232" i="87"/>
  <c r="BI232" i="87" s="1"/>
  <c r="BT232" i="87" s="1"/>
  <c r="BL232" i="87"/>
  <c r="BX123" i="87"/>
  <c r="CK123" i="87" s="1"/>
  <c r="BZ123" i="87"/>
  <c r="CM123" i="87" s="1"/>
  <c r="CE123" i="87"/>
  <c r="CQ123" i="87" s="1"/>
  <c r="BJ710" i="87"/>
  <c r="BL710" i="87"/>
  <c r="CC489" i="87"/>
  <c r="CO489" i="87" s="1"/>
  <c r="CF489" i="87"/>
  <c r="CA489" i="87"/>
  <c r="BW489" i="87"/>
  <c r="BY489" i="87"/>
  <c r="CL489" i="87" s="1"/>
  <c r="BX489" i="87"/>
  <c r="CK489" i="87" s="1"/>
  <c r="CE489" i="87"/>
  <c r="CQ489" i="87" s="1"/>
  <c r="BZ489" i="87"/>
  <c r="CM489" i="87" s="1"/>
  <c r="CD489" i="87"/>
  <c r="CP489" i="87" s="1"/>
  <c r="BX452" i="87"/>
  <c r="CK452" i="87" s="1"/>
  <c r="BZ452" i="87"/>
  <c r="CM452" i="87" s="1"/>
  <c r="CE452" i="87"/>
  <c r="CQ452" i="87" s="1"/>
  <c r="CD334" i="87"/>
  <c r="CP334" i="87" s="1"/>
  <c r="CC334" i="87"/>
  <c r="CO334" i="87" s="1"/>
  <c r="BX334" i="87"/>
  <c r="CK334" i="87" s="1"/>
  <c r="BY334" i="87"/>
  <c r="CL334" i="87" s="1"/>
  <c r="CA334" i="87"/>
  <c r="CG334" i="87"/>
  <c r="BZ334" i="87"/>
  <c r="CM334" i="87" s="1"/>
  <c r="CF334" i="87"/>
  <c r="BW334" i="87"/>
  <c r="CE334" i="87"/>
  <c r="CQ334" i="87" s="1"/>
  <c r="BL159" i="87"/>
  <c r="AU159" i="87"/>
  <c r="BI159" i="87" s="1"/>
  <c r="BT159" i="87" s="1"/>
  <c r="BJ159" i="87"/>
  <c r="CG316" i="87"/>
  <c r="CE316" i="87"/>
  <c r="CQ316" i="87" s="1"/>
  <c r="BZ316" i="87"/>
  <c r="CM316" i="87" s="1"/>
  <c r="CD316" i="87"/>
  <c r="CP316" i="87" s="1"/>
  <c r="CC138" i="87"/>
  <c r="CO138" i="87" s="1"/>
  <c r="BX138" i="87"/>
  <c r="CK138" i="87" s="1"/>
  <c r="BW138" i="87"/>
  <c r="CF138" i="87"/>
  <c r="CG138" i="87"/>
  <c r="BY138" i="87"/>
  <c r="CL138" i="87" s="1"/>
  <c r="CE138" i="87"/>
  <c r="CQ138" i="87" s="1"/>
  <c r="CD138" i="87"/>
  <c r="CP138" i="87" s="1"/>
  <c r="BZ138" i="87"/>
  <c r="CM138" i="87" s="1"/>
  <c r="CA138" i="87"/>
  <c r="BF79" i="87"/>
  <c r="BQ79" i="87" s="1"/>
  <c r="AN79" i="87"/>
  <c r="AX85" i="87"/>
  <c r="AR85" i="87"/>
  <c r="BN699" i="87"/>
  <c r="BK699" i="87"/>
  <c r="AU506" i="87"/>
  <c r="BI506" i="87" s="1"/>
  <c r="BT506" i="87" s="1"/>
  <c r="BJ506" i="87"/>
  <c r="BL506" i="87"/>
  <c r="AU489" i="87"/>
  <c r="BI489" i="87" s="1"/>
  <c r="BT489" i="87" s="1"/>
  <c r="BJ489" i="87"/>
  <c r="BL489" i="87"/>
  <c r="AU307" i="87"/>
  <c r="BI307" i="87" s="1"/>
  <c r="BT307" i="87" s="1"/>
  <c r="BL307" i="87"/>
  <c r="BJ307" i="87"/>
  <c r="CC193" i="87"/>
  <c r="CO193" i="87" s="1"/>
  <c r="BY193" i="87"/>
  <c r="CL193" i="87" s="1"/>
  <c r="BW193" i="87"/>
  <c r="CD193" i="87"/>
  <c r="CP193" i="87" s="1"/>
  <c r="CF193" i="87"/>
  <c r="BX193" i="87"/>
  <c r="CK193" i="87" s="1"/>
  <c r="BZ193" i="87"/>
  <c r="CM193" i="87" s="1"/>
  <c r="CE193" i="87"/>
  <c r="CQ193" i="87" s="1"/>
  <c r="BR475" i="87"/>
  <c r="BJ475" i="87"/>
  <c r="BK475" i="87"/>
  <c r="BJ67" i="87"/>
  <c r="BL67" i="87"/>
  <c r="BX205" i="87"/>
  <c r="CK205" i="87" s="1"/>
  <c r="BY205" i="87"/>
  <c r="CL205" i="87" s="1"/>
  <c r="BW205" i="87"/>
  <c r="CF205" i="87"/>
  <c r="CD205" i="87"/>
  <c r="CP205" i="87" s="1"/>
  <c r="CE205" i="87"/>
  <c r="CQ205" i="87" s="1"/>
  <c r="BZ205" i="87"/>
  <c r="CM205" i="87" s="1"/>
  <c r="CG205" i="87"/>
  <c r="CA205" i="87"/>
  <c r="CC205" i="87"/>
  <c r="CO205" i="87" s="1"/>
  <c r="CE297" i="87"/>
  <c r="CQ297" i="87" s="1"/>
  <c r="CG297" i="87"/>
  <c r="BZ297" i="87"/>
  <c r="CM297" i="87" s="1"/>
  <c r="BN715" i="87"/>
  <c r="BK715" i="87"/>
  <c r="BL699" i="87"/>
  <c r="BJ699" i="87"/>
  <c r="CA292" i="87"/>
  <c r="BY292" i="87"/>
  <c r="CL292" i="87" s="1"/>
  <c r="BX292" i="87"/>
  <c r="CK292" i="87" s="1"/>
  <c r="CF292" i="87"/>
  <c r="CC292" i="87"/>
  <c r="CO292" i="87" s="1"/>
  <c r="CE292" i="87"/>
  <c r="CQ292" i="87" s="1"/>
  <c r="BZ292" i="87"/>
  <c r="CM292" i="87" s="1"/>
  <c r="BW292" i="87"/>
  <c r="AU193" i="87"/>
  <c r="BI193" i="87" s="1"/>
  <c r="BT193" i="87" s="1"/>
  <c r="BL193" i="87"/>
  <c r="BX721" i="87"/>
  <c r="CO721" i="87"/>
  <c r="BZ721" i="87"/>
  <c r="CP721" i="87"/>
  <c r="CE721" i="87"/>
  <c r="CN721" i="87"/>
  <c r="BY542" i="87"/>
  <c r="CL542" i="87" s="1"/>
  <c r="BZ542" i="87"/>
  <c r="CM542" i="87" s="1"/>
  <c r="CA193" i="87"/>
  <c r="CN193" i="87" s="1"/>
  <c r="BJ354" i="87"/>
  <c r="BL354" i="87"/>
  <c r="AU354" i="87"/>
  <c r="BI354" i="87" s="1"/>
  <c r="BT354" i="87" s="1"/>
  <c r="BJ715" i="87"/>
  <c r="BL715" i="87"/>
  <c r="BL705" i="87"/>
  <c r="BJ705" i="87"/>
  <c r="BL566" i="87"/>
  <c r="BJ566" i="87"/>
  <c r="BW307" i="87"/>
  <c r="CF307" i="87"/>
  <c r="CE307" i="87"/>
  <c r="CQ307" i="87" s="1"/>
  <c r="BX307" i="87"/>
  <c r="CK307" i="87" s="1"/>
  <c r="CD307" i="87"/>
  <c r="CP307" i="87" s="1"/>
  <c r="BZ307" i="87"/>
  <c r="CM307" i="87" s="1"/>
  <c r="CG68" i="87"/>
  <c r="BZ68" i="87"/>
  <c r="CM68" i="87" s="1"/>
  <c r="CE68" i="87"/>
  <c r="CQ68" i="87" s="1"/>
  <c r="BX68" i="87"/>
  <c r="CK68" i="87" s="1"/>
  <c r="BY385" i="87"/>
  <c r="CL385" i="87" s="1"/>
  <c r="BW385" i="87"/>
  <c r="CC385" i="87"/>
  <c r="CO385" i="87" s="1"/>
  <c r="CE385" i="87"/>
  <c r="CQ385" i="87" s="1"/>
  <c r="CG385" i="87"/>
  <c r="CD385" i="87"/>
  <c r="CP385" i="87" s="1"/>
  <c r="CF385" i="87"/>
  <c r="CA385" i="87"/>
  <c r="BX385" i="87"/>
  <c r="CK385" i="87" s="1"/>
  <c r="BZ385" i="87"/>
  <c r="CM385" i="87" s="1"/>
  <c r="BK279" i="87"/>
  <c r="BR279" i="87"/>
  <c r="AU542" i="87"/>
  <c r="BI542" i="87" s="1"/>
  <c r="BT542" i="87" s="1"/>
  <c r="BL542" i="87"/>
  <c r="BL692" i="87"/>
  <c r="BJ692" i="87"/>
  <c r="CF306" i="87"/>
  <c r="CE306" i="87"/>
  <c r="CQ306" i="87" s="1"/>
  <c r="CD306" i="87"/>
  <c r="CP306" i="87" s="1"/>
  <c r="BX306" i="87"/>
  <c r="CK306" i="87" s="1"/>
  <c r="CA306" i="87"/>
  <c r="BY306" i="87"/>
  <c r="CL306" i="87" s="1"/>
  <c r="BZ306" i="87"/>
  <c r="CM306" i="87" s="1"/>
  <c r="CC306" i="87"/>
  <c r="CO306" i="87" s="1"/>
  <c r="BW306" i="87"/>
  <c r="DC306" i="87" s="1"/>
  <c r="Y79" i="87"/>
  <c r="AW79" i="87"/>
  <c r="BV79" i="87"/>
  <c r="CA79" i="87" s="1"/>
  <c r="CH79" i="87"/>
  <c r="BA79" i="87"/>
  <c r="CG123" i="87"/>
  <c r="AN292" i="87"/>
  <c r="BF292" i="87"/>
  <c r="BQ292" i="87" s="1"/>
  <c r="BX699" i="87"/>
  <c r="CC699" i="87"/>
  <c r="CP699" i="87"/>
  <c r="CQ699" i="87"/>
  <c r="CF699" i="87"/>
  <c r="BY699" i="87"/>
  <c r="CO699" i="87"/>
  <c r="BW699" i="87"/>
  <c r="CK699" i="87"/>
  <c r="CG699" i="87"/>
  <c r="CN699" i="87"/>
  <c r="CA699" i="87"/>
  <c r="CB699" i="87" s="1"/>
  <c r="CM699" i="87"/>
  <c r="CD699" i="87"/>
  <c r="CL699" i="87"/>
  <c r="CE699" i="87"/>
  <c r="CJ699" i="87"/>
  <c r="BZ699" i="87"/>
  <c r="CA566" i="87"/>
  <c r="CG566" i="87"/>
  <c r="CD566" i="87"/>
  <c r="CP566" i="87" s="1"/>
  <c r="BY566" i="87"/>
  <c r="CL566" i="87" s="1"/>
  <c r="BW566" i="87"/>
  <c r="CF566" i="87"/>
  <c r="CC566" i="87"/>
  <c r="CO566" i="87" s="1"/>
  <c r="BX566" i="87"/>
  <c r="CK566" i="87" s="1"/>
  <c r="BZ566" i="87"/>
  <c r="CM566" i="87" s="1"/>
  <c r="CE566" i="87"/>
  <c r="CQ566" i="87" s="1"/>
  <c r="BY506" i="87"/>
  <c r="CL506" i="87" s="1"/>
  <c r="CG506" i="87"/>
  <c r="CC506" i="87"/>
  <c r="CO506" i="87" s="1"/>
  <c r="CA506" i="87"/>
  <c r="BX506" i="87"/>
  <c r="CK506" i="87" s="1"/>
  <c r="CE506" i="87"/>
  <c r="CQ506" i="87" s="1"/>
  <c r="BZ506" i="87"/>
  <c r="CM506" i="87" s="1"/>
  <c r="BJ462" i="87"/>
  <c r="BL462" i="87"/>
  <c r="AU462" i="87"/>
  <c r="BI462" i="87" s="1"/>
  <c r="BT462" i="87" s="1"/>
  <c r="CG433" i="87"/>
  <c r="CE433" i="87"/>
  <c r="CQ433" i="87" s="1"/>
  <c r="BZ433" i="87"/>
  <c r="CM433" i="87" s="1"/>
  <c r="BX433" i="87"/>
  <c r="CK433" i="87" s="1"/>
  <c r="BL43" i="87"/>
  <c r="BJ43" i="87"/>
  <c r="AU43" i="87"/>
  <c r="BI43" i="87" s="1"/>
  <c r="BT43" i="87" s="1"/>
  <c r="BW404" i="87"/>
  <c r="BZ404" i="87"/>
  <c r="CM404" i="87" s="1"/>
  <c r="CE404" i="87"/>
  <c r="CQ404" i="87" s="1"/>
  <c r="BN714" i="87"/>
  <c r="BK714" i="87"/>
  <c r="BJ58" i="87"/>
  <c r="AU58" i="87"/>
  <c r="BI58" i="87" s="1"/>
  <c r="BT58" i="87" s="1"/>
  <c r="BL58" i="87"/>
  <c r="BC352" i="87"/>
  <c r="BN352" i="87" s="1"/>
  <c r="AD352" i="87"/>
  <c r="CG226" i="87"/>
  <c r="BX208" i="87"/>
  <c r="CK208" i="87" s="1"/>
  <c r="BY208" i="87"/>
  <c r="CL208" i="87" s="1"/>
  <c r="CC208" i="87"/>
  <c r="CO208" i="87" s="1"/>
  <c r="CF208" i="87"/>
  <c r="CA208" i="87"/>
  <c r="BW208" i="87"/>
  <c r="CE208" i="87"/>
  <c r="CQ208" i="87" s="1"/>
  <c r="CG208" i="87"/>
  <c r="BZ208" i="87"/>
  <c r="CM208" i="87" s="1"/>
  <c r="BL123" i="87"/>
  <c r="BJ123" i="87"/>
  <c r="AR292" i="87"/>
  <c r="BG292" i="87"/>
  <c r="BG79" i="87"/>
  <c r="BR79" i="87" s="1"/>
  <c r="AX79" i="87"/>
  <c r="AR79" i="87"/>
  <c r="CO705" i="87"/>
  <c r="BY705" i="87"/>
  <c r="CJ705" i="87"/>
  <c r="CG705" i="87"/>
  <c r="CQ705" i="87"/>
  <c r="CA705" i="87"/>
  <c r="CB705" i="87" s="1"/>
  <c r="CF705" i="87"/>
  <c r="CM705" i="87"/>
  <c r="CC705" i="87"/>
  <c r="BX705" i="87"/>
  <c r="CN705" i="87"/>
  <c r="CP705" i="87"/>
  <c r="CL705" i="87"/>
  <c r="CK705" i="87"/>
  <c r="BZ705" i="87"/>
  <c r="BW705" i="87"/>
  <c r="CD705" i="87"/>
  <c r="CE705" i="87"/>
  <c r="CC574" i="87"/>
  <c r="CO574" i="87" s="1"/>
  <c r="BY574" i="87"/>
  <c r="CL574" i="87" s="1"/>
  <c r="BW574" i="87"/>
  <c r="CF574" i="87"/>
  <c r="BX574" i="87"/>
  <c r="CK574" i="87" s="1"/>
  <c r="CD574" i="87"/>
  <c r="CP574" i="87" s="1"/>
  <c r="CA574" i="87"/>
  <c r="CE574" i="87"/>
  <c r="CQ574" i="87" s="1"/>
  <c r="BZ574" i="87"/>
  <c r="CM574" i="87" s="1"/>
  <c r="BW462" i="87"/>
  <c r="BY462" i="87"/>
  <c r="CL462" i="87" s="1"/>
  <c r="CG462" i="87"/>
  <c r="CF462" i="87"/>
  <c r="BX462" i="87"/>
  <c r="CK462" i="87" s="1"/>
  <c r="CD462" i="87"/>
  <c r="CP462" i="87" s="1"/>
  <c r="BZ462" i="87"/>
  <c r="CM462" i="87" s="1"/>
  <c r="CC462" i="87"/>
  <c r="CO462" i="87" s="1"/>
  <c r="CE462" i="87"/>
  <c r="CQ462" i="87" s="1"/>
  <c r="CA462" i="87"/>
  <c r="AU334" i="87"/>
  <c r="BI334" i="87" s="1"/>
  <c r="BT334" i="87" s="1"/>
  <c r="BL334" i="87"/>
  <c r="BJ334" i="87"/>
  <c r="BW159" i="87"/>
  <c r="CE159" i="87"/>
  <c r="CQ159" i="87" s="1"/>
  <c r="BX159" i="87"/>
  <c r="CK159" i="87" s="1"/>
  <c r="BZ159" i="87"/>
  <c r="CM159" i="87" s="1"/>
  <c r="AU309" i="87"/>
  <c r="BI309" i="87" s="1"/>
  <c r="BT309" i="87" s="1"/>
  <c r="BJ309" i="87"/>
  <c r="BL309" i="87"/>
  <c r="CF76" i="87"/>
  <c r="CA76" i="87"/>
  <c r="CD76" i="87"/>
  <c r="CP76" i="87" s="1"/>
  <c r="BX76" i="87"/>
  <c r="CK76" i="87" s="1"/>
  <c r="BW76" i="87"/>
  <c r="DC76" i="87" s="1"/>
  <c r="BZ76" i="87"/>
  <c r="CM76" i="87" s="1"/>
  <c r="CE76" i="87"/>
  <c r="CQ76" i="87" s="1"/>
  <c r="CC76" i="87"/>
  <c r="CO76" i="87" s="1"/>
  <c r="BY76" i="87"/>
  <c r="CL76" i="87" s="1"/>
  <c r="BJ714" i="87"/>
  <c r="BL714" i="87"/>
  <c r="BX286" i="87"/>
  <c r="CK286" i="87" s="1"/>
  <c r="CG286" i="87"/>
  <c r="CC286" i="87"/>
  <c r="CO286" i="87" s="1"/>
  <c r="CD286" i="87"/>
  <c r="CP286" i="87" s="1"/>
  <c r="BW286" i="87"/>
  <c r="CF286" i="87"/>
  <c r="CA286" i="87"/>
  <c r="BY286" i="87"/>
  <c r="CL286" i="87" s="1"/>
  <c r="BZ286" i="87"/>
  <c r="CM286" i="87" s="1"/>
  <c r="CE286" i="87"/>
  <c r="CQ286" i="87" s="1"/>
  <c r="AU734" i="87"/>
  <c r="BI734" i="87" s="1"/>
  <c r="BT734" i="87" s="1"/>
  <c r="BL734" i="87"/>
  <c r="DC276" i="87"/>
  <c r="DA276" i="87"/>
  <c r="CJ276" i="87"/>
  <c r="CY276" i="87"/>
  <c r="CW276" i="87"/>
  <c r="DE276" i="87"/>
  <c r="CG485" i="87"/>
  <c r="BL206" i="87"/>
  <c r="AU206" i="87"/>
  <c r="BI206" i="87" s="1"/>
  <c r="BT206" i="87" s="1"/>
  <c r="CD28" i="87"/>
  <c r="CP28" i="87" s="1"/>
  <c r="CG28" i="87"/>
  <c r="BX28" i="87"/>
  <c r="CK28" i="87" s="1"/>
  <c r="CE28" i="87"/>
  <c r="CQ28" i="87" s="1"/>
  <c r="BY28" i="87"/>
  <c r="CL28" i="87" s="1"/>
  <c r="BW28" i="87"/>
  <c r="CA28" i="87"/>
  <c r="CF28" i="87"/>
  <c r="CC28" i="87"/>
  <c r="CO28" i="87" s="1"/>
  <c r="BZ28" i="87"/>
  <c r="CM28" i="87" s="1"/>
  <c r="AU185" i="87"/>
  <c r="BI185" i="87" s="1"/>
  <c r="BT185" i="87" s="1"/>
  <c r="BL185" i="87"/>
  <c r="AU199" i="87"/>
  <c r="BI199" i="87" s="1"/>
  <c r="BT199" i="87" s="1"/>
  <c r="BL199" i="87"/>
  <c r="BZ199" i="87"/>
  <c r="CM199" i="87" s="1"/>
  <c r="CE199" i="87"/>
  <c r="CQ199" i="87" s="1"/>
  <c r="CD199" i="87"/>
  <c r="CP199" i="87" s="1"/>
  <c r="BX199" i="87"/>
  <c r="CK199" i="87" s="1"/>
  <c r="BW199" i="87"/>
  <c r="CG415" i="87"/>
  <c r="AU571" i="87"/>
  <c r="BI571" i="87" s="1"/>
  <c r="BT571" i="87" s="1"/>
  <c r="BL571" i="87"/>
  <c r="BJ571" i="87"/>
  <c r="CN354" i="87"/>
  <c r="CB354" i="87"/>
  <c r="DE739" i="87"/>
  <c r="CY739" i="87"/>
  <c r="DA739" i="87"/>
  <c r="DC739" i="87"/>
  <c r="CW739" i="87"/>
  <c r="CD172" i="87"/>
  <c r="CP172" i="87" s="1"/>
  <c r="BW172" i="87"/>
  <c r="BX172" i="87"/>
  <c r="CK172" i="87" s="1"/>
  <c r="CE172" i="87"/>
  <c r="CQ172" i="87" s="1"/>
  <c r="BZ172" i="87"/>
  <c r="CM172" i="87" s="1"/>
  <c r="BJ152" i="87"/>
  <c r="BL152" i="87"/>
  <c r="BR299" i="87"/>
  <c r="BJ299" i="87"/>
  <c r="BN698" i="87"/>
  <c r="BK698" i="87"/>
  <c r="BN690" i="87"/>
  <c r="BK690" i="87"/>
  <c r="CF505" i="87"/>
  <c r="BW505" i="87"/>
  <c r="CA505" i="87"/>
  <c r="BZ505" i="87"/>
  <c r="CM505" i="87" s="1"/>
  <c r="CE505" i="87"/>
  <c r="CQ505" i="87" s="1"/>
  <c r="BX505" i="87"/>
  <c r="CK505" i="87" s="1"/>
  <c r="BZ458" i="87"/>
  <c r="CM458" i="87" s="1"/>
  <c r="BX458" i="87"/>
  <c r="CK458" i="87" s="1"/>
  <c r="CE458" i="87"/>
  <c r="CQ458" i="87" s="1"/>
  <c r="BW415" i="87"/>
  <c r="CF415" i="87"/>
  <c r="CE415" i="87"/>
  <c r="CQ415" i="87" s="1"/>
  <c r="CD415" i="87"/>
  <c r="CP415" i="87" s="1"/>
  <c r="BX415" i="87"/>
  <c r="CK415" i="87" s="1"/>
  <c r="BZ415" i="87"/>
  <c r="CM415" i="87" s="1"/>
  <c r="BY415" i="87"/>
  <c r="CL415" i="87" s="1"/>
  <c r="CC415" i="87"/>
  <c r="CO415" i="87" s="1"/>
  <c r="CA415" i="87"/>
  <c r="BK154" i="87"/>
  <c r="BR154" i="87"/>
  <c r="BK502" i="87"/>
  <c r="BN502" i="87"/>
  <c r="CD309" i="87"/>
  <c r="CP309" i="87" s="1"/>
  <c r="BW309" i="87"/>
  <c r="CA309" i="87"/>
  <c r="BZ309" i="87"/>
  <c r="CM309" i="87" s="1"/>
  <c r="CE309" i="87"/>
  <c r="CQ309" i="87" s="1"/>
  <c r="CG309" i="87"/>
  <c r="CF309" i="87"/>
  <c r="CC309" i="87"/>
  <c r="CO309" i="87" s="1"/>
  <c r="BX309" i="87"/>
  <c r="CK309" i="87" s="1"/>
  <c r="BL76" i="87"/>
  <c r="BJ76" i="87"/>
  <c r="CF585" i="87"/>
  <c r="BX585" i="87"/>
  <c r="CK585" i="87" s="1"/>
  <c r="CG585" i="87"/>
  <c r="BY585" i="87"/>
  <c r="CL585" i="87" s="1"/>
  <c r="BZ585" i="87"/>
  <c r="CM585" i="87" s="1"/>
  <c r="CE585" i="87"/>
  <c r="CQ585" i="87" s="1"/>
  <c r="CC585" i="87"/>
  <c r="CO585" i="87" s="1"/>
  <c r="CA585" i="87"/>
  <c r="BW585" i="87"/>
  <c r="CD585" i="87"/>
  <c r="CP585" i="87" s="1"/>
  <c r="CK698" i="87"/>
  <c r="CG698" i="87"/>
  <c r="CC698" i="87"/>
  <c r="CO698" i="87"/>
  <c r="BZ698" i="87"/>
  <c r="CO690" i="87"/>
  <c r="BX690" i="87"/>
  <c r="CG690" i="87"/>
  <c r="CD690" i="87"/>
  <c r="BZ690" i="87"/>
  <c r="CE690" i="87"/>
  <c r="CP690" i="87"/>
  <c r="BW690" i="87"/>
  <c r="CN690" i="87"/>
  <c r="BY690" i="87"/>
  <c r="BL195" i="87"/>
  <c r="AU195" i="87"/>
  <c r="BI195" i="87" s="1"/>
  <c r="BT195" i="87" s="1"/>
  <c r="BJ195" i="87"/>
  <c r="BL553" i="87"/>
  <c r="CD376" i="87"/>
  <c r="CP376" i="87" s="1"/>
  <c r="BW376" i="87"/>
  <c r="CC376" i="87"/>
  <c r="CO376" i="87" s="1"/>
  <c r="CG376" i="87"/>
  <c r="BZ376" i="87"/>
  <c r="CM376" i="87" s="1"/>
  <c r="BX376" i="87"/>
  <c r="CK376" i="87" s="1"/>
  <c r="CA376" i="87"/>
  <c r="CE376" i="87"/>
  <c r="CQ376" i="87" s="1"/>
  <c r="BY444" i="87"/>
  <c r="CL444" i="87" s="1"/>
  <c r="CA444" i="87"/>
  <c r="CF444" i="87"/>
  <c r="BZ444" i="87"/>
  <c r="CM444" i="87" s="1"/>
  <c r="CG444" i="87"/>
  <c r="CD444" i="87"/>
  <c r="CP444" i="87" s="1"/>
  <c r="BX444" i="87"/>
  <c r="CK444" i="87" s="1"/>
  <c r="BW444" i="87"/>
  <c r="CC444" i="87"/>
  <c r="CO444" i="87" s="1"/>
  <c r="CE444" i="87"/>
  <c r="CQ444" i="87" s="1"/>
  <c r="BY125" i="87"/>
  <c r="CL125" i="87" s="1"/>
  <c r="CE125" i="87"/>
  <c r="CQ125" i="87" s="1"/>
  <c r="CG125" i="87"/>
  <c r="CA125" i="87"/>
  <c r="BX125" i="87"/>
  <c r="CK125" i="87" s="1"/>
  <c r="CF125" i="87"/>
  <c r="BZ125" i="87"/>
  <c r="CM125" i="87" s="1"/>
  <c r="BR39" i="87"/>
  <c r="BK39" i="87"/>
  <c r="CE135" i="87"/>
  <c r="CQ135" i="87" s="1"/>
  <c r="CD135" i="87"/>
  <c r="CP135" i="87" s="1"/>
  <c r="CC135" i="87"/>
  <c r="CO135" i="87" s="1"/>
  <c r="BZ135" i="87"/>
  <c r="CM135" i="87" s="1"/>
  <c r="AU37" i="87"/>
  <c r="BI37" i="87" s="1"/>
  <c r="BT37" i="87" s="1"/>
  <c r="BL37" i="87"/>
  <c r="BJ37" i="87"/>
  <c r="BG91" i="87"/>
  <c r="BJ91" i="87" s="1"/>
  <c r="AR91" i="87"/>
  <c r="BL580" i="87"/>
  <c r="BJ580" i="87"/>
  <c r="CG535" i="87"/>
  <c r="BY535" i="87"/>
  <c r="CL535" i="87" s="1"/>
  <c r="BX535" i="87"/>
  <c r="CK535" i="87" s="1"/>
  <c r="CE535" i="87"/>
  <c r="CQ535" i="87" s="1"/>
  <c r="CF535" i="87"/>
  <c r="CD535" i="87"/>
  <c r="CP535" i="87" s="1"/>
  <c r="BZ535" i="87"/>
  <c r="CM535" i="87" s="1"/>
  <c r="BW535" i="87"/>
  <c r="CA535" i="87"/>
  <c r="CD399" i="87"/>
  <c r="CP399" i="87" s="1"/>
  <c r="BX399" i="87"/>
  <c r="CK399" i="87" s="1"/>
  <c r="BW399" i="87"/>
  <c r="CF399" i="87"/>
  <c r="CE399" i="87"/>
  <c r="CQ399" i="87" s="1"/>
  <c r="BZ399" i="87"/>
  <c r="CM399" i="87" s="1"/>
  <c r="BY399" i="87"/>
  <c r="CL399" i="87" s="1"/>
  <c r="CA399" i="87"/>
  <c r="BW195" i="87"/>
  <c r="CG195" i="87"/>
  <c r="CC195" i="87"/>
  <c r="CO195" i="87" s="1"/>
  <c r="CE195" i="87"/>
  <c r="CQ195" i="87" s="1"/>
  <c r="BZ195" i="87"/>
  <c r="CM195" i="87" s="1"/>
  <c r="BX195" i="87"/>
  <c r="CK195" i="87" s="1"/>
  <c r="CD195" i="87"/>
  <c r="CP195" i="87" s="1"/>
  <c r="CF195" i="87"/>
  <c r="CA195" i="87"/>
  <c r="BY195" i="87"/>
  <c r="CL195" i="87" s="1"/>
  <c r="CA67" i="87"/>
  <c r="BW67" i="87"/>
  <c r="CE67" i="87"/>
  <c r="CQ67" i="87" s="1"/>
  <c r="CG67" i="87"/>
  <c r="CD67" i="87"/>
  <c r="CP67" i="87" s="1"/>
  <c r="BZ67" i="87"/>
  <c r="CM67" i="87" s="1"/>
  <c r="BY67" i="87"/>
  <c r="CL67" i="87" s="1"/>
  <c r="CF67" i="87"/>
  <c r="CC67" i="87"/>
  <c r="CO67" i="87" s="1"/>
  <c r="BX67" i="87"/>
  <c r="CK67" i="87" s="1"/>
  <c r="BJ94" i="87"/>
  <c r="BL94" i="87"/>
  <c r="BR59" i="87"/>
  <c r="BK59" i="87"/>
  <c r="BY580" i="87"/>
  <c r="CL580" i="87" s="1"/>
  <c r="CG580" i="87"/>
  <c r="CA580" i="87"/>
  <c r="BZ580" i="87"/>
  <c r="CM580" i="87" s="1"/>
  <c r="BW580" i="87"/>
  <c r="CF580" i="87"/>
  <c r="CD580" i="87"/>
  <c r="CP580" i="87" s="1"/>
  <c r="CE580" i="87"/>
  <c r="CQ580" i="87" s="1"/>
  <c r="CC580" i="87"/>
  <c r="CO580" i="87" s="1"/>
  <c r="BX580" i="87"/>
  <c r="CK580" i="87" s="1"/>
  <c r="CA485" i="87"/>
  <c r="BX485" i="87"/>
  <c r="CK485" i="87" s="1"/>
  <c r="BZ485" i="87"/>
  <c r="CM485" i="87" s="1"/>
  <c r="CE485" i="87"/>
  <c r="CQ485" i="87" s="1"/>
  <c r="CC451" i="87"/>
  <c r="CO451" i="87" s="1"/>
  <c r="BW451" i="87"/>
  <c r="BZ451" i="87"/>
  <c r="CM451" i="87" s="1"/>
  <c r="CD451" i="87"/>
  <c r="CP451" i="87" s="1"/>
  <c r="CE451" i="87"/>
  <c r="CQ451" i="87" s="1"/>
  <c r="BY451" i="87"/>
  <c r="CL451" i="87" s="1"/>
  <c r="CF451" i="87"/>
  <c r="BX451" i="87"/>
  <c r="CK451" i="87" s="1"/>
  <c r="CG451" i="87"/>
  <c r="CA451" i="87"/>
  <c r="BJ42" i="87"/>
  <c r="AU42" i="87"/>
  <c r="BI42" i="87" s="1"/>
  <c r="BT42" i="87" s="1"/>
  <c r="BL42" i="87"/>
  <c r="BY94" i="87"/>
  <c r="CL94" i="87" s="1"/>
  <c r="CG94" i="87"/>
  <c r="CE94" i="87"/>
  <c r="CQ94" i="87" s="1"/>
  <c r="BX94" i="87"/>
  <c r="CK94" i="87" s="1"/>
  <c r="BZ94" i="87"/>
  <c r="CM94" i="87" s="1"/>
  <c r="BR419" i="87"/>
  <c r="BJ419" i="87"/>
  <c r="CC155" i="87"/>
  <c r="CO155" i="87" s="1"/>
  <c r="BZ155" i="87"/>
  <c r="CM155" i="87" s="1"/>
  <c r="CE155" i="87"/>
  <c r="CQ155" i="87" s="1"/>
  <c r="BY155" i="87"/>
  <c r="CL155" i="87" s="1"/>
  <c r="BX155" i="87"/>
  <c r="CK155" i="87" s="1"/>
  <c r="CD155" i="87"/>
  <c r="CP155" i="87" s="1"/>
  <c r="CF155" i="87"/>
  <c r="CF42" i="87"/>
  <c r="BZ42" i="87"/>
  <c r="CM42" i="87" s="1"/>
  <c r="CC42" i="87"/>
  <c r="CO42" i="87" s="1"/>
  <c r="BW465" i="87"/>
  <c r="CE465" i="87"/>
  <c r="CQ465" i="87" s="1"/>
  <c r="CA465" i="87"/>
  <c r="BY465" i="87"/>
  <c r="CL465" i="87" s="1"/>
  <c r="CF465" i="87"/>
  <c r="BX465" i="87"/>
  <c r="CK465" i="87" s="1"/>
  <c r="BZ465" i="87"/>
  <c r="CM465" i="87" s="1"/>
  <c r="CC465" i="87"/>
  <c r="CO465" i="87" s="1"/>
  <c r="CD465" i="87"/>
  <c r="CP465" i="87" s="1"/>
  <c r="CY78" i="87"/>
  <c r="BL78" i="87"/>
  <c r="CW78" i="87"/>
  <c r="BF85" i="87"/>
  <c r="BQ85" i="87" s="1"/>
  <c r="AN85" i="87"/>
  <c r="CG54" i="87"/>
  <c r="CF212" i="87"/>
  <c r="CD212" i="87"/>
  <c r="CP212" i="87" s="1"/>
  <c r="BX212" i="87"/>
  <c r="CK212" i="87" s="1"/>
  <c r="BZ212" i="87"/>
  <c r="CM212" i="87" s="1"/>
  <c r="CE212" i="87"/>
  <c r="CQ212" i="87" s="1"/>
  <c r="BY212" i="87"/>
  <c r="CL212" i="87" s="1"/>
  <c r="BW212" i="87"/>
  <c r="CA212" i="87"/>
  <c r="CG212" i="87"/>
  <c r="CC212" i="87"/>
  <c r="CO212" i="87" s="1"/>
  <c r="BX714" i="87"/>
  <c r="CA714" i="87"/>
  <c r="CB714" i="87" s="1"/>
  <c r="AU505" i="87"/>
  <c r="BI505" i="87" s="1"/>
  <c r="BT505" i="87" s="1"/>
  <c r="BL505" i="87"/>
  <c r="CG505" i="87"/>
  <c r="CL710" i="87"/>
  <c r="CM710" i="87"/>
  <c r="BY710" i="87"/>
  <c r="BX710" i="87"/>
  <c r="CO710" i="87"/>
  <c r="CG710" i="87"/>
  <c r="CK710" i="87"/>
  <c r="CN710" i="87"/>
  <c r="CF710" i="87"/>
  <c r="CD710" i="87"/>
  <c r="CJ710" i="87"/>
  <c r="BW710" i="87"/>
  <c r="CC710" i="87"/>
  <c r="CE710" i="87"/>
  <c r="CP710" i="87"/>
  <c r="CA710" i="87"/>
  <c r="CB710" i="87" s="1"/>
  <c r="CQ710" i="87"/>
  <c r="BZ710" i="87"/>
  <c r="CD400" i="87"/>
  <c r="CP400" i="87" s="1"/>
  <c r="BZ400" i="87"/>
  <c r="CM400" i="87" s="1"/>
  <c r="CE400" i="87"/>
  <c r="CQ400" i="87" s="1"/>
  <c r="BX400" i="87"/>
  <c r="CK400" i="87" s="1"/>
  <c r="BW89" i="87"/>
  <c r="CF89" i="87"/>
  <c r="BX89" i="87"/>
  <c r="CK89" i="87" s="1"/>
  <c r="CE89" i="87"/>
  <c r="CQ89" i="87" s="1"/>
  <c r="BZ89" i="87"/>
  <c r="CM89" i="87" s="1"/>
  <c r="AU353" i="87"/>
  <c r="BI353" i="87" s="1"/>
  <c r="BT353" i="87" s="1"/>
  <c r="BL353" i="87"/>
  <c r="CE275" i="87"/>
  <c r="CQ275" i="87" s="1"/>
  <c r="BZ275" i="87"/>
  <c r="CM275" i="87" s="1"/>
  <c r="BX275" i="87"/>
  <c r="CK275" i="87" s="1"/>
  <c r="CA676" i="87"/>
  <c r="BW676" i="87"/>
  <c r="CD676" i="87"/>
  <c r="CP676" i="87" s="1"/>
  <c r="CF676" i="87"/>
  <c r="BX676" i="87"/>
  <c r="CK676" i="87" s="1"/>
  <c r="BZ676" i="87"/>
  <c r="CM676" i="87" s="1"/>
  <c r="BY676" i="87"/>
  <c r="CL676" i="87" s="1"/>
  <c r="CE676" i="87"/>
  <c r="CQ676" i="87" s="1"/>
  <c r="CF91" i="87"/>
  <c r="BZ91" i="87"/>
  <c r="CM91" i="87" s="1"/>
  <c r="BX91" i="87"/>
  <c r="CK91" i="87" s="1"/>
  <c r="CE91" i="87"/>
  <c r="CQ91" i="87" s="1"/>
  <c r="BY223" i="87"/>
  <c r="CL223" i="87" s="1"/>
  <c r="BW223" i="87"/>
  <c r="BX223" i="87"/>
  <c r="CK223" i="87" s="1"/>
  <c r="CC223" i="87"/>
  <c r="CO223" i="87" s="1"/>
  <c r="BZ223" i="87"/>
  <c r="CM223" i="87" s="1"/>
  <c r="CE223" i="87"/>
  <c r="CQ223" i="87" s="1"/>
  <c r="AU226" i="87"/>
  <c r="BI226" i="87" s="1"/>
  <c r="BT226" i="87" s="1"/>
  <c r="BJ226" i="87"/>
  <c r="BL226" i="87"/>
  <c r="BW74" i="87"/>
  <c r="BX74" i="87"/>
  <c r="CK74" i="87" s="1"/>
  <c r="BZ74" i="87"/>
  <c r="CM74" i="87" s="1"/>
  <c r="CA74" i="87"/>
  <c r="CC74" i="87"/>
  <c r="CO74" i="87" s="1"/>
  <c r="CE74" i="87"/>
  <c r="CQ74" i="87" s="1"/>
  <c r="CD74" i="87"/>
  <c r="CP74" i="87" s="1"/>
  <c r="AU197" i="87"/>
  <c r="BI197" i="87" s="1"/>
  <c r="BT197" i="87" s="1"/>
  <c r="BL197" i="87"/>
  <c r="BJ197" i="87"/>
  <c r="DA506" i="87"/>
  <c r="CJ506" i="87"/>
  <c r="CW506" i="87"/>
  <c r="AU205" i="87"/>
  <c r="BI205" i="87" s="1"/>
  <c r="BT205" i="87" s="1"/>
  <c r="BL205" i="87"/>
  <c r="AU20" i="87"/>
  <c r="BI20" i="87" s="1"/>
  <c r="BT20" i="87" s="1"/>
  <c r="BL20" i="87"/>
  <c r="BJ20" i="87"/>
  <c r="BY371" i="87"/>
  <c r="CL371" i="87" s="1"/>
  <c r="CC371" i="87"/>
  <c r="CO371" i="87" s="1"/>
  <c r="BZ371" i="87"/>
  <c r="CM371" i="87" s="1"/>
  <c r="CE371" i="87"/>
  <c r="CQ371" i="87" s="1"/>
  <c r="CG526" i="87"/>
  <c r="BX526" i="87"/>
  <c r="CK526" i="87" s="1"/>
  <c r="CD526" i="87"/>
  <c r="CP526" i="87" s="1"/>
  <c r="BW526" i="87"/>
  <c r="CC526" i="87"/>
  <c r="CO526" i="87" s="1"/>
  <c r="BZ526" i="87"/>
  <c r="CM526" i="87" s="1"/>
  <c r="BY526" i="87"/>
  <c r="CL526" i="87" s="1"/>
  <c r="CE526" i="87"/>
  <c r="CQ526" i="87" s="1"/>
  <c r="CA526" i="87"/>
  <c r="CF526" i="87"/>
  <c r="BZ704" i="87"/>
  <c r="CK704" i="87"/>
  <c r="CG704" i="87"/>
  <c r="CF704" i="87"/>
  <c r="CP704" i="87"/>
  <c r="CE704" i="87"/>
  <c r="CC353" i="87"/>
  <c r="CO353" i="87" s="1"/>
  <c r="CF353" i="87"/>
  <c r="BW353" i="87"/>
  <c r="CD353" i="87"/>
  <c r="CP353" i="87" s="1"/>
  <c r="BZ353" i="87"/>
  <c r="CM353" i="87" s="1"/>
  <c r="CE353" i="87"/>
  <c r="CQ353" i="87" s="1"/>
  <c r="BY353" i="87"/>
  <c r="CL353" i="87" s="1"/>
  <c r="CG353" i="87"/>
  <c r="CA353" i="87"/>
  <c r="BX353" i="87"/>
  <c r="CK353" i="87" s="1"/>
  <c r="CG15" i="87"/>
  <c r="CF15" i="87"/>
  <c r="CD15" i="87"/>
  <c r="CP15" i="87" s="1"/>
  <c r="BW15" i="87"/>
  <c r="CC15" i="87"/>
  <c r="CO15" i="87" s="1"/>
  <c r="BY15" i="87"/>
  <c r="CL15" i="87" s="1"/>
  <c r="CE15" i="87"/>
  <c r="CQ15" i="87" s="1"/>
  <c r="BZ15" i="87"/>
  <c r="CM15" i="87" s="1"/>
  <c r="BX15" i="87"/>
  <c r="CK15" i="87" s="1"/>
  <c r="BK84" i="87"/>
  <c r="BJ84" i="87"/>
  <c r="BZ235" i="87"/>
  <c r="CM235" i="87" s="1"/>
  <c r="BX235" i="87"/>
  <c r="CK235" i="87" s="1"/>
  <c r="CC235" i="87"/>
  <c r="CO235" i="87" s="1"/>
  <c r="BY235" i="87"/>
  <c r="CL235" i="87" s="1"/>
  <c r="CA235" i="87"/>
  <c r="BW235" i="87"/>
  <c r="CE235" i="87"/>
  <c r="CQ235" i="87" s="1"/>
  <c r="CF235" i="87"/>
  <c r="CD235" i="87"/>
  <c r="CP235" i="87" s="1"/>
  <c r="CG235" i="87"/>
  <c r="BR232" i="87"/>
  <c r="BK232" i="87"/>
  <c r="BJ232" i="87"/>
  <c r="BK209" i="87"/>
  <c r="BN209" i="87"/>
  <c r="BJ540" i="87"/>
  <c r="BL540" i="87"/>
  <c r="AU540" i="87"/>
  <c r="BI540" i="87" s="1"/>
  <c r="BT540" i="87" s="1"/>
  <c r="BJ74" i="87"/>
  <c r="BL74" i="87"/>
  <c r="CG621" i="87"/>
  <c r="BY91" i="87"/>
  <c r="CL91" i="87" s="1"/>
  <c r="CA91" i="87"/>
  <c r="CN91" i="87" s="1"/>
  <c r="AU536" i="87"/>
  <c r="BI536" i="87" s="1"/>
  <c r="BT536" i="87" s="1"/>
  <c r="BJ536" i="87"/>
  <c r="CC381" i="87"/>
  <c r="CO381" i="87" s="1"/>
  <c r="CG381" i="87"/>
  <c r="BW381" i="87"/>
  <c r="CD381" i="87"/>
  <c r="CP381" i="87" s="1"/>
  <c r="BY381" i="87"/>
  <c r="CL381" i="87" s="1"/>
  <c r="CF381" i="87"/>
  <c r="CE381" i="87"/>
  <c r="CQ381" i="87" s="1"/>
  <c r="BX381" i="87"/>
  <c r="CK381" i="87" s="1"/>
  <c r="BZ381" i="87"/>
  <c r="CM381" i="87" s="1"/>
  <c r="CA381" i="87"/>
  <c r="AU287" i="87"/>
  <c r="BI287" i="87" s="1"/>
  <c r="BT287" i="87" s="1"/>
  <c r="BJ287" i="87"/>
  <c r="BL287" i="87"/>
  <c r="CF200" i="87"/>
  <c r="CA200" i="87"/>
  <c r="CD200" i="87"/>
  <c r="CP200" i="87" s="1"/>
  <c r="BY200" i="87"/>
  <c r="CL200" i="87" s="1"/>
  <c r="BW200" i="87"/>
  <c r="CC200" i="87"/>
  <c r="CO200" i="87" s="1"/>
  <c r="CE200" i="87"/>
  <c r="CQ200" i="87" s="1"/>
  <c r="BX200" i="87"/>
  <c r="CK200" i="87" s="1"/>
  <c r="BZ200" i="87"/>
  <c r="CM200" i="87" s="1"/>
  <c r="BJ204" i="87"/>
  <c r="AU188" i="87"/>
  <c r="BI188" i="87" s="1"/>
  <c r="BT188" i="87" s="1"/>
  <c r="BL188" i="87"/>
  <c r="BX347" i="87"/>
  <c r="CK347" i="87" s="1"/>
  <c r="CG347" i="87"/>
  <c r="CE347" i="87"/>
  <c r="CQ347" i="87" s="1"/>
  <c r="BZ347" i="87"/>
  <c r="CM347" i="87" s="1"/>
  <c r="BZ540" i="87"/>
  <c r="CM540" i="87" s="1"/>
  <c r="BX540" i="87"/>
  <c r="CK540" i="87" s="1"/>
  <c r="BY540" i="87"/>
  <c r="CL540" i="87" s="1"/>
  <c r="CE540" i="87"/>
  <c r="CQ540" i="87" s="1"/>
  <c r="CD540" i="87"/>
  <c r="CP540" i="87" s="1"/>
  <c r="CA540" i="87"/>
  <c r="CF540" i="87"/>
  <c r="CG540" i="87"/>
  <c r="BW540" i="87"/>
  <c r="CC540" i="87"/>
  <c r="CO540" i="87" s="1"/>
  <c r="BK368" i="87"/>
  <c r="BR368" i="87"/>
  <c r="CG91" i="87"/>
  <c r="BW91" i="87"/>
  <c r="DC91" i="87" s="1"/>
  <c r="BG584" i="87"/>
  <c r="BK584" i="87" s="1"/>
  <c r="AX584" i="87"/>
  <c r="AR584" i="87"/>
  <c r="CA197" i="87"/>
  <c r="BY197" i="87"/>
  <c r="CL197" i="87" s="1"/>
  <c r="BZ197" i="87"/>
  <c r="CM197" i="87" s="1"/>
  <c r="CC197" i="87"/>
  <c r="CO197" i="87" s="1"/>
  <c r="CD197" i="87"/>
  <c r="CP197" i="87" s="1"/>
  <c r="CF197" i="87"/>
  <c r="BW197" i="87"/>
  <c r="CG197" i="87"/>
  <c r="BX197" i="87"/>
  <c r="CK197" i="87" s="1"/>
  <c r="CE197" i="87"/>
  <c r="CQ197" i="87" s="1"/>
  <c r="CC538" i="87"/>
  <c r="CO538" i="87" s="1"/>
  <c r="CA538" i="87"/>
  <c r="BW538" i="87"/>
  <c r="CF538" i="87"/>
  <c r="BZ538" i="87"/>
  <c r="CM538" i="87" s="1"/>
  <c r="BX538" i="87"/>
  <c r="CK538" i="87" s="1"/>
  <c r="CE538" i="87"/>
  <c r="CQ538" i="87" s="1"/>
  <c r="CD538" i="87"/>
  <c r="CP538" i="87" s="1"/>
  <c r="BY538" i="87"/>
  <c r="CL538" i="87" s="1"/>
  <c r="BL452" i="87"/>
  <c r="AU452" i="87"/>
  <c r="BI452" i="87" s="1"/>
  <c r="BT452" i="87" s="1"/>
  <c r="BW171" i="87"/>
  <c r="BZ171" i="87"/>
  <c r="CM171" i="87" s="1"/>
  <c r="CE171" i="87"/>
  <c r="CQ171" i="87" s="1"/>
  <c r="CG59" i="87"/>
  <c r="CD59" i="87"/>
  <c r="CP59" i="87" s="1"/>
  <c r="CA59" i="87"/>
  <c r="BW59" i="87"/>
  <c r="CC59" i="87"/>
  <c r="CO59" i="87" s="1"/>
  <c r="CE59" i="87"/>
  <c r="CQ59" i="87" s="1"/>
  <c r="BZ59" i="87"/>
  <c r="CM59" i="87" s="1"/>
  <c r="CF59" i="87"/>
  <c r="BX59" i="87"/>
  <c r="CK59" i="87" s="1"/>
  <c r="BY59" i="87"/>
  <c r="CL59" i="87" s="1"/>
  <c r="BW20" i="87"/>
  <c r="CA20" i="87"/>
  <c r="CD20" i="87"/>
  <c r="CP20" i="87" s="1"/>
  <c r="CG20" i="87"/>
  <c r="BY20" i="87"/>
  <c r="CL20" i="87" s="1"/>
  <c r="CF20" i="87"/>
  <c r="CE20" i="87"/>
  <c r="CQ20" i="87" s="1"/>
  <c r="BX20" i="87"/>
  <c r="CK20" i="87" s="1"/>
  <c r="BZ20" i="87"/>
  <c r="CM20" i="87" s="1"/>
  <c r="CC20" i="87"/>
  <c r="CO20" i="87" s="1"/>
  <c r="CG200" i="87"/>
  <c r="BX692" i="87"/>
  <c r="BY692" i="87"/>
  <c r="CJ692" i="87"/>
  <c r="BW692" i="87"/>
  <c r="CF331" i="87"/>
  <c r="BW331" i="87"/>
  <c r="CA331" i="87"/>
  <c r="CC331" i="87"/>
  <c r="CO331" i="87" s="1"/>
  <c r="BY331" i="87"/>
  <c r="CL331" i="87" s="1"/>
  <c r="BZ331" i="87"/>
  <c r="CM331" i="87" s="1"/>
  <c r="BX331" i="87"/>
  <c r="CK331" i="87" s="1"/>
  <c r="CE331" i="87"/>
  <c r="CQ331" i="87" s="1"/>
  <c r="CF188" i="87"/>
  <c r="CC188" i="87"/>
  <c r="CO188" i="87" s="1"/>
  <c r="BW188" i="87"/>
  <c r="CA188" i="87"/>
  <c r="BY188" i="87"/>
  <c r="CL188" i="87" s="1"/>
  <c r="CD188" i="87"/>
  <c r="CP188" i="87" s="1"/>
  <c r="CE188" i="87"/>
  <c r="CQ188" i="87" s="1"/>
  <c r="BZ188" i="87"/>
  <c r="CM188" i="87" s="1"/>
  <c r="BX188" i="87"/>
  <c r="CK188" i="87" s="1"/>
  <c r="BZ58" i="87"/>
  <c r="CM58" i="87" s="1"/>
  <c r="CE58" i="87"/>
  <c r="CQ58" i="87" s="1"/>
  <c r="BX58" i="87"/>
  <c r="CK58" i="87" s="1"/>
  <c r="BN228" i="87"/>
  <c r="BK228" i="87"/>
  <c r="CA226" i="87"/>
  <c r="BX226" i="87"/>
  <c r="CK226" i="87" s="1"/>
  <c r="BY226" i="87"/>
  <c r="CL226" i="87" s="1"/>
  <c r="CC226" i="87"/>
  <c r="CO226" i="87" s="1"/>
  <c r="BZ226" i="87"/>
  <c r="CM226" i="87" s="1"/>
  <c r="CD226" i="87"/>
  <c r="CP226" i="87" s="1"/>
  <c r="CE226" i="87"/>
  <c r="CQ226" i="87" s="1"/>
  <c r="BW226" i="87"/>
  <c r="CF226" i="87"/>
  <c r="AU235" i="87"/>
  <c r="BI235" i="87" s="1"/>
  <c r="BT235" i="87" s="1"/>
  <c r="BL235" i="87"/>
  <c r="BJ235" i="87"/>
  <c r="CC91" i="87"/>
  <c r="CO91" i="87" s="1"/>
  <c r="CD536" i="87"/>
  <c r="CP536" i="87" s="1"/>
  <c r="BX536" i="87"/>
  <c r="CK536" i="87" s="1"/>
  <c r="BZ536" i="87"/>
  <c r="CM536" i="87" s="1"/>
  <c r="CE536" i="87"/>
  <c r="CQ536" i="87" s="1"/>
  <c r="BW196" i="87"/>
  <c r="CD196" i="87"/>
  <c r="CP196" i="87" s="1"/>
  <c r="BY196" i="87"/>
  <c r="CL196" i="87" s="1"/>
  <c r="CF196" i="87"/>
  <c r="CA196" i="87"/>
  <c r="CC196" i="87"/>
  <c r="CO196" i="87" s="1"/>
  <c r="BX196" i="87"/>
  <c r="CK196" i="87" s="1"/>
  <c r="BZ196" i="87"/>
  <c r="CM196" i="87" s="1"/>
  <c r="CE196" i="87"/>
  <c r="CQ196" i="87" s="1"/>
  <c r="CG275" i="87"/>
  <c r="BJ377" i="87"/>
  <c r="BL19" i="87"/>
  <c r="BJ19" i="87"/>
  <c r="AU19" i="87"/>
  <c r="BI19" i="87" s="1"/>
  <c r="BT19" i="87" s="1"/>
  <c r="CY125" i="87"/>
  <c r="DE125" i="87"/>
  <c r="DC125" i="87"/>
  <c r="CW125" i="87"/>
  <c r="DA125" i="87"/>
  <c r="CJ125" i="87"/>
  <c r="CG365" i="87"/>
  <c r="CA365" i="87"/>
  <c r="BX365" i="87"/>
  <c r="CK365" i="87" s="1"/>
  <c r="CF365" i="87"/>
  <c r="CD365" i="87"/>
  <c r="CP365" i="87" s="1"/>
  <c r="CC365" i="87"/>
  <c r="CO365" i="87" s="1"/>
  <c r="BW365" i="87"/>
  <c r="BY365" i="87"/>
  <c r="CL365" i="87" s="1"/>
  <c r="BZ365" i="87"/>
  <c r="CM365" i="87" s="1"/>
  <c r="CE365" i="87"/>
  <c r="CQ365" i="87" s="1"/>
  <c r="CG233" i="87"/>
  <c r="CD89" i="87"/>
  <c r="CP89" i="87" s="1"/>
  <c r="CA89" i="87"/>
  <c r="BZ152" i="87"/>
  <c r="CM152" i="87" s="1"/>
  <c r="CE152" i="87"/>
  <c r="CQ152" i="87" s="1"/>
  <c r="AU239" i="87"/>
  <c r="BI239" i="87" s="1"/>
  <c r="BT239" i="87" s="1"/>
  <c r="BJ239" i="87"/>
  <c r="BL239" i="87"/>
  <c r="AU89" i="87"/>
  <c r="BI89" i="87" s="1"/>
  <c r="BT89" i="87" s="1"/>
  <c r="BL89" i="87"/>
  <c r="BJ89" i="87"/>
  <c r="CF43" i="87"/>
  <c r="CD43" i="87"/>
  <c r="CP43" i="87" s="1"/>
  <c r="CG43" i="87"/>
  <c r="BY43" i="87"/>
  <c r="CL43" i="87" s="1"/>
  <c r="CA43" i="87"/>
  <c r="BW43" i="87"/>
  <c r="CE43" i="87"/>
  <c r="CQ43" i="87" s="1"/>
  <c r="CC43" i="87"/>
  <c r="CO43" i="87" s="1"/>
  <c r="BX43" i="87"/>
  <c r="CK43" i="87" s="1"/>
  <c r="BZ43" i="87"/>
  <c r="CM43" i="87" s="1"/>
  <c r="BK420" i="87"/>
  <c r="BJ420" i="87"/>
  <c r="BR420" i="87"/>
  <c r="BL373" i="87"/>
  <c r="BL306" i="87"/>
  <c r="BJ306" i="87"/>
  <c r="AU306" i="87"/>
  <c r="BI306" i="87" s="1"/>
  <c r="BT306" i="87" s="1"/>
  <c r="BL275" i="87"/>
  <c r="AU275" i="87"/>
  <c r="BI275" i="87" s="1"/>
  <c r="BT275" i="87" s="1"/>
  <c r="BJ275" i="87"/>
  <c r="BL186" i="87"/>
  <c r="AU186" i="87"/>
  <c r="BI186" i="87" s="1"/>
  <c r="BT186" i="87" s="1"/>
  <c r="CM734" i="87"/>
  <c r="CG734" i="87"/>
  <c r="CP734" i="87"/>
  <c r="BZ734" i="87"/>
  <c r="BX734" i="87"/>
  <c r="CE734" i="87"/>
  <c r="CJ734" i="87"/>
  <c r="CO734" i="87"/>
  <c r="CN734" i="87"/>
  <c r="AU91" i="87"/>
  <c r="BI91" i="87" s="1"/>
  <c r="BT91" i="87" s="1"/>
  <c r="BL91" i="87"/>
  <c r="BY19" i="87"/>
  <c r="CL19" i="87" s="1"/>
  <c r="BX19" i="87"/>
  <c r="CK19" i="87" s="1"/>
  <c r="CE19" i="87"/>
  <c r="CQ19" i="87" s="1"/>
  <c r="BZ19" i="87"/>
  <c r="CM19" i="87" s="1"/>
  <c r="BR208" i="87"/>
  <c r="BJ208" i="87"/>
  <c r="BK208" i="87"/>
  <c r="CC233" i="87"/>
  <c r="CO233" i="87" s="1"/>
  <c r="CF233" i="87"/>
  <c r="BZ233" i="87"/>
  <c r="CM233" i="87" s="1"/>
  <c r="BW233" i="87"/>
  <c r="CA233" i="87"/>
  <c r="BX233" i="87"/>
  <c r="CK233" i="87" s="1"/>
  <c r="CE233" i="87"/>
  <c r="CQ233" i="87" s="1"/>
  <c r="BY233" i="87"/>
  <c r="CL233" i="87" s="1"/>
  <c r="CG380" i="87"/>
  <c r="CF380" i="87"/>
  <c r="CD380" i="87"/>
  <c r="CP380" i="87" s="1"/>
  <c r="BX380" i="87"/>
  <c r="CK380" i="87" s="1"/>
  <c r="CA380" i="87"/>
  <c r="CC380" i="87"/>
  <c r="CO380" i="87" s="1"/>
  <c r="BY380" i="87"/>
  <c r="CL380" i="87" s="1"/>
  <c r="CE380" i="87"/>
  <c r="CQ380" i="87" s="1"/>
  <c r="BZ380" i="87"/>
  <c r="CM380" i="87" s="1"/>
  <c r="BW380" i="87"/>
  <c r="CA54" i="87"/>
  <c r="CF54" i="87"/>
  <c r="BX54" i="87"/>
  <c r="CK54" i="87" s="1"/>
  <c r="BY54" i="87"/>
  <c r="CL54" i="87" s="1"/>
  <c r="CC54" i="87"/>
  <c r="CO54" i="87" s="1"/>
  <c r="BW54" i="87"/>
  <c r="CE54" i="87"/>
  <c r="CQ54" i="87" s="1"/>
  <c r="BZ54" i="87"/>
  <c r="CM54" i="87" s="1"/>
  <c r="CB135" i="87"/>
  <c r="CN135" i="87"/>
  <c r="CW19" i="87"/>
  <c r="DA19" i="87"/>
  <c r="CJ19" i="87"/>
  <c r="CY19" i="87"/>
  <c r="DE19" i="87"/>
  <c r="DC19" i="87"/>
  <c r="BJ140" i="87"/>
  <c r="BK140" i="87"/>
  <c r="BR140" i="87"/>
  <c r="CG228" i="87"/>
  <c r="CG413" i="87"/>
  <c r="CC366" i="87"/>
  <c r="CO366" i="87" s="1"/>
  <c r="CD366" i="87"/>
  <c r="CP366" i="87" s="1"/>
  <c r="CF366" i="87"/>
  <c r="BY366" i="87"/>
  <c r="CL366" i="87" s="1"/>
  <c r="BW366" i="87"/>
  <c r="CJ366" i="87" s="1"/>
  <c r="CA366" i="87"/>
  <c r="BZ366" i="87"/>
  <c r="CM366" i="87" s="1"/>
  <c r="BX366" i="87"/>
  <c r="CK366" i="87" s="1"/>
  <c r="CE366" i="87"/>
  <c r="CQ366" i="87" s="1"/>
  <c r="DC536" i="87"/>
  <c r="DE536" i="87"/>
  <c r="DA536" i="87"/>
  <c r="CJ536" i="87"/>
  <c r="CY536" i="87"/>
  <c r="CW536" i="87"/>
  <c r="BJ437" i="87"/>
  <c r="BL437" i="87"/>
  <c r="BZ361" i="87"/>
  <c r="CM361" i="87" s="1"/>
  <c r="CA361" i="87"/>
  <c r="CD361" i="87"/>
  <c r="CP361" i="87" s="1"/>
  <c r="CE361" i="87"/>
  <c r="CQ361" i="87" s="1"/>
  <c r="BX361" i="87"/>
  <c r="CK361" i="87" s="1"/>
  <c r="AX352" i="87"/>
  <c r="BG352" i="87"/>
  <c r="AR352" i="87"/>
  <c r="CC277" i="87"/>
  <c r="CO277" i="87" s="1"/>
  <c r="CE277" i="87"/>
  <c r="CQ277" i="87" s="1"/>
  <c r="BR484" i="87"/>
  <c r="BK484" i="87"/>
  <c r="BJ300" i="87"/>
  <c r="BL300" i="87"/>
  <c r="BL179" i="87"/>
  <c r="AU179" i="87"/>
  <c r="BI179" i="87" s="1"/>
  <c r="BT179" i="87" s="1"/>
  <c r="BJ179" i="87"/>
  <c r="CA476" i="87"/>
  <c r="BY476" i="87"/>
  <c r="CL476" i="87" s="1"/>
  <c r="CC476" i="87"/>
  <c r="CO476" i="87" s="1"/>
  <c r="BX476" i="87"/>
  <c r="CK476" i="87" s="1"/>
  <c r="CE476" i="87"/>
  <c r="CQ476" i="87" s="1"/>
  <c r="BZ476" i="87"/>
  <c r="CM476" i="87" s="1"/>
  <c r="CD71" i="87"/>
  <c r="CP71" i="87" s="1"/>
  <c r="CA71" i="87"/>
  <c r="CC71" i="87"/>
  <c r="CO71" i="87" s="1"/>
  <c r="CF71" i="87"/>
  <c r="CE71" i="87"/>
  <c r="CQ71" i="87" s="1"/>
  <c r="CG71" i="87"/>
  <c r="BX71" i="87"/>
  <c r="CK71" i="87" s="1"/>
  <c r="BZ71" i="87"/>
  <c r="CM71" i="87" s="1"/>
  <c r="BR328" i="87"/>
  <c r="BK328" i="87"/>
  <c r="BJ328" i="87"/>
  <c r="AU277" i="87"/>
  <c r="BI277" i="87" s="1"/>
  <c r="BT277" i="87" s="1"/>
  <c r="BL277" i="87"/>
  <c r="BJ277" i="87"/>
  <c r="DC297" i="87"/>
  <c r="DA297" i="87"/>
  <c r="CY297" i="87"/>
  <c r="CJ438" i="87"/>
  <c r="CW438" i="87"/>
  <c r="DE438" i="87"/>
  <c r="DE713" i="87"/>
  <c r="DC713" i="87"/>
  <c r="DA713" i="87"/>
  <c r="CY713" i="87"/>
  <c r="CW713" i="87"/>
  <c r="BX518" i="87"/>
  <c r="CK518" i="87" s="1"/>
  <c r="BW518" i="87"/>
  <c r="CJ518" i="87" s="1"/>
  <c r="CF518" i="87"/>
  <c r="BZ518" i="87"/>
  <c r="CM518" i="87" s="1"/>
  <c r="CE518" i="87"/>
  <c r="CQ518" i="87" s="1"/>
  <c r="CG167" i="87"/>
  <c r="CA167" i="87"/>
  <c r="BY167" i="87"/>
  <c r="CL167" i="87" s="1"/>
  <c r="BX167" i="87"/>
  <c r="CK167" i="87" s="1"/>
  <c r="BW167" i="87"/>
  <c r="CD167" i="87"/>
  <c r="CP167" i="87" s="1"/>
  <c r="CC167" i="87"/>
  <c r="CO167" i="87" s="1"/>
  <c r="BZ167" i="87"/>
  <c r="CM167" i="87" s="1"/>
  <c r="CF167" i="87"/>
  <c r="CE167" i="87"/>
  <c r="CQ167" i="87" s="1"/>
  <c r="CN461" i="87"/>
  <c r="CB461" i="87"/>
  <c r="BJ283" i="87"/>
  <c r="BK184" i="87"/>
  <c r="BY509" i="87"/>
  <c r="CL509" i="87" s="1"/>
  <c r="BW509" i="87"/>
  <c r="BX509" i="87"/>
  <c r="CK509" i="87" s="1"/>
  <c r="CF509" i="87"/>
  <c r="BZ509" i="87"/>
  <c r="CM509" i="87" s="1"/>
  <c r="CC509" i="87"/>
  <c r="CO509" i="87" s="1"/>
  <c r="CD509" i="87"/>
  <c r="CP509" i="87" s="1"/>
  <c r="CG509" i="87"/>
  <c r="CA509" i="87"/>
  <c r="CE509" i="87"/>
  <c r="CQ509" i="87" s="1"/>
  <c r="BC136" i="87"/>
  <c r="BN136" i="87" s="1"/>
  <c r="AD136" i="87"/>
  <c r="BY136" i="87"/>
  <c r="CL136" i="87" s="1"/>
  <c r="CF219" i="87"/>
  <c r="CA219" i="87"/>
  <c r="BW219" i="87"/>
  <c r="CD219" i="87"/>
  <c r="CP219" i="87" s="1"/>
  <c r="BY219" i="87"/>
  <c r="CL219" i="87" s="1"/>
  <c r="CC219" i="87"/>
  <c r="CO219" i="87" s="1"/>
  <c r="BX219" i="87"/>
  <c r="CK219" i="87" s="1"/>
  <c r="CE219" i="87"/>
  <c r="CQ219" i="87" s="1"/>
  <c r="BZ219" i="87"/>
  <c r="CM219" i="87" s="1"/>
  <c r="BL691" i="87"/>
  <c r="BJ691" i="87"/>
  <c r="CD551" i="87"/>
  <c r="CP551" i="87" s="1"/>
  <c r="BY551" i="87"/>
  <c r="CL551" i="87" s="1"/>
  <c r="BX551" i="87"/>
  <c r="CK551" i="87" s="1"/>
  <c r="CF551" i="87"/>
  <c r="BW551" i="87"/>
  <c r="CG551" i="87"/>
  <c r="CA551" i="87"/>
  <c r="CC551" i="87"/>
  <c r="CO551" i="87" s="1"/>
  <c r="CE551" i="87"/>
  <c r="CQ551" i="87" s="1"/>
  <c r="BZ551" i="87"/>
  <c r="CM551" i="87" s="1"/>
  <c r="BY192" i="87"/>
  <c r="CL192" i="87" s="1"/>
  <c r="CF192" i="87"/>
  <c r="BX192" i="87"/>
  <c r="CK192" i="87" s="1"/>
  <c r="CA192" i="87"/>
  <c r="BW192" i="87"/>
  <c r="CC192" i="87"/>
  <c r="CO192" i="87" s="1"/>
  <c r="BZ192" i="87"/>
  <c r="CM192" i="87" s="1"/>
  <c r="CD192" i="87"/>
  <c r="CP192" i="87" s="1"/>
  <c r="CE192" i="87"/>
  <c r="CQ192" i="87" s="1"/>
  <c r="CD175" i="87"/>
  <c r="CP175" i="87" s="1"/>
  <c r="CC175" i="87"/>
  <c r="CO175" i="87" s="1"/>
  <c r="BW175" i="87"/>
  <c r="BY175" i="87"/>
  <c r="CL175" i="87" s="1"/>
  <c r="BX175" i="87"/>
  <c r="CK175" i="87" s="1"/>
  <c r="CF175" i="87"/>
  <c r="CA175" i="87"/>
  <c r="CE175" i="87"/>
  <c r="CQ175" i="87" s="1"/>
  <c r="BZ175" i="87"/>
  <c r="CM175" i="87" s="1"/>
  <c r="AU141" i="87"/>
  <c r="BI141" i="87" s="1"/>
  <c r="BT141" i="87" s="1"/>
  <c r="BL141" i="87"/>
  <c r="BJ141" i="87"/>
  <c r="BW25" i="87"/>
  <c r="CF25" i="87"/>
  <c r="CC25" i="87"/>
  <c r="CO25" i="87" s="1"/>
  <c r="BX25" i="87"/>
  <c r="CK25" i="87" s="1"/>
  <c r="BZ25" i="87"/>
  <c r="CM25" i="87" s="1"/>
  <c r="CE25" i="87"/>
  <c r="CQ25" i="87" s="1"/>
  <c r="CA279" i="87"/>
  <c r="BW279" i="87"/>
  <c r="CE279" i="87"/>
  <c r="CQ279" i="87" s="1"/>
  <c r="CF279" i="87"/>
  <c r="BX279" i="87"/>
  <c r="CK279" i="87" s="1"/>
  <c r="CD279" i="87"/>
  <c r="CP279" i="87" s="1"/>
  <c r="BZ279" i="87"/>
  <c r="CM279" i="87" s="1"/>
  <c r="BL143" i="87"/>
  <c r="BJ143" i="87"/>
  <c r="BJ720" i="87"/>
  <c r="BL720" i="87"/>
  <c r="BL222" i="87"/>
  <c r="DC222" i="87"/>
  <c r="AU222" i="87"/>
  <c r="BI222" i="87" s="1"/>
  <c r="BT222" i="87" s="1"/>
  <c r="DA222" i="87"/>
  <c r="CW222" i="87"/>
  <c r="BX228" i="87"/>
  <c r="CK228" i="87" s="1"/>
  <c r="BW228" i="87"/>
  <c r="CC228" i="87"/>
  <c r="CO228" i="87" s="1"/>
  <c r="CA228" i="87"/>
  <c r="CF228" i="87"/>
  <c r="CE228" i="87"/>
  <c r="CQ228" i="87" s="1"/>
  <c r="BY228" i="87"/>
  <c r="CL228" i="87" s="1"/>
  <c r="CD228" i="87"/>
  <c r="CP228" i="87" s="1"/>
  <c r="BZ228" i="87"/>
  <c r="CM228" i="87" s="1"/>
  <c r="BJ209" i="87"/>
  <c r="BL209" i="87"/>
  <c r="AU209" i="87"/>
  <c r="BI209" i="87" s="1"/>
  <c r="BT209" i="87" s="1"/>
  <c r="BK703" i="87"/>
  <c r="BN703" i="87"/>
  <c r="BY413" i="87"/>
  <c r="CL413" i="87" s="1"/>
  <c r="CE413" i="87"/>
  <c r="CQ413" i="87" s="1"/>
  <c r="BX413" i="87"/>
  <c r="CK413" i="87" s="1"/>
  <c r="BZ413" i="87"/>
  <c r="CM413" i="87" s="1"/>
  <c r="BL374" i="87"/>
  <c r="AU374" i="87"/>
  <c r="BI374" i="87" s="1"/>
  <c r="BT374" i="87" s="1"/>
  <c r="AU285" i="87"/>
  <c r="BI285" i="87" s="1"/>
  <c r="BT285" i="87" s="1"/>
  <c r="BL285" i="87"/>
  <c r="BJ285" i="87"/>
  <c r="BL181" i="87"/>
  <c r="AU181" i="87"/>
  <c r="BI181" i="87" s="1"/>
  <c r="BT181" i="87" s="1"/>
  <c r="AU170" i="87"/>
  <c r="BI170" i="87" s="1"/>
  <c r="BT170" i="87" s="1"/>
  <c r="BL170" i="87"/>
  <c r="BJ66" i="87"/>
  <c r="BL66" i="87"/>
  <c r="BZ11" i="87"/>
  <c r="CL11" i="87"/>
  <c r="CD11" i="87"/>
  <c r="CA11" i="87"/>
  <c r="CB11" i="87" s="1"/>
  <c r="CO11" i="87"/>
  <c r="BY11" i="87"/>
  <c r="CK11" i="87"/>
  <c r="CG11" i="87"/>
  <c r="CQ11" i="87"/>
  <c r="CN11" i="87"/>
  <c r="BW11" i="87"/>
  <c r="CM11" i="87"/>
  <c r="CJ11" i="87"/>
  <c r="CE11" i="87"/>
  <c r="CP11" i="87"/>
  <c r="BX11" i="87"/>
  <c r="CF11" i="87"/>
  <c r="CC11" i="87"/>
  <c r="BR495" i="87"/>
  <c r="BK495" i="87"/>
  <c r="BJ495" i="87"/>
  <c r="BY499" i="87"/>
  <c r="CL499" i="87" s="1"/>
  <c r="CE499" i="87"/>
  <c r="CQ499" i="87" s="1"/>
  <c r="BW499" i="87"/>
  <c r="CG499" i="87"/>
  <c r="CF499" i="87"/>
  <c r="BX499" i="87"/>
  <c r="CK499" i="87" s="1"/>
  <c r="BZ499" i="87"/>
  <c r="CM499" i="87" s="1"/>
  <c r="CC499" i="87"/>
  <c r="CO499" i="87" s="1"/>
  <c r="CD499" i="87"/>
  <c r="CP499" i="87" s="1"/>
  <c r="CA499" i="87"/>
  <c r="BL559" i="87"/>
  <c r="BJ559" i="87"/>
  <c r="BK676" i="87"/>
  <c r="BN676" i="87"/>
  <c r="BJ371" i="87"/>
  <c r="BR371" i="87"/>
  <c r="BK371" i="87"/>
  <c r="BL295" i="87"/>
  <c r="BJ295" i="87"/>
  <c r="BN277" i="87"/>
  <c r="BK277" i="87"/>
  <c r="BL127" i="87"/>
  <c r="BJ127" i="87"/>
  <c r="BJ588" i="87"/>
  <c r="BL588" i="87"/>
  <c r="BL64" i="87"/>
  <c r="BJ64" i="87"/>
  <c r="AU64" i="87"/>
  <c r="BI64" i="87" s="1"/>
  <c r="BT64" i="87" s="1"/>
  <c r="CF209" i="87"/>
  <c r="CE209" i="87"/>
  <c r="CQ209" i="87" s="1"/>
  <c r="CD209" i="87"/>
  <c r="CP209" i="87" s="1"/>
  <c r="CA209" i="87"/>
  <c r="CC209" i="87"/>
  <c r="CO209" i="87" s="1"/>
  <c r="BW209" i="87"/>
  <c r="CG209" i="87"/>
  <c r="BY209" i="87"/>
  <c r="CL209" i="87" s="1"/>
  <c r="BX209" i="87"/>
  <c r="CK209" i="87" s="1"/>
  <c r="BZ209" i="87"/>
  <c r="CM209" i="87" s="1"/>
  <c r="BJ305" i="87"/>
  <c r="AU305" i="87"/>
  <c r="BI305" i="87" s="1"/>
  <c r="BT305" i="87" s="1"/>
  <c r="BL305" i="87"/>
  <c r="CG72" i="87"/>
  <c r="BL41" i="87"/>
  <c r="BJ41" i="87"/>
  <c r="BL499" i="87"/>
  <c r="BJ499" i="87"/>
  <c r="BN526" i="87"/>
  <c r="BK526" i="87"/>
  <c r="CD588" i="87"/>
  <c r="CP588" i="87" s="1"/>
  <c r="CF588" i="87"/>
  <c r="BY588" i="87"/>
  <c r="CL588" i="87" s="1"/>
  <c r="CG588" i="87"/>
  <c r="CA588" i="87"/>
  <c r="BX588" i="87"/>
  <c r="CK588" i="87" s="1"/>
  <c r="CC588" i="87"/>
  <c r="CO588" i="87" s="1"/>
  <c r="BW588" i="87"/>
  <c r="CE588" i="87"/>
  <c r="CQ588" i="87" s="1"/>
  <c r="BZ588" i="87"/>
  <c r="CM588" i="87" s="1"/>
  <c r="CB84" i="87"/>
  <c r="CN84" i="87"/>
  <c r="BN462" i="87"/>
  <c r="BK462" i="87"/>
  <c r="BX64" i="87"/>
  <c r="CK64" i="87" s="1"/>
  <c r="CE64" i="87"/>
  <c r="CQ64" i="87" s="1"/>
  <c r="CG230" i="87"/>
  <c r="CA230" i="87"/>
  <c r="BW230" i="87"/>
  <c r="BY230" i="87"/>
  <c r="CL230" i="87" s="1"/>
  <c r="CC230" i="87"/>
  <c r="CO230" i="87" s="1"/>
  <c r="BX230" i="87"/>
  <c r="CK230" i="87" s="1"/>
  <c r="CF230" i="87"/>
  <c r="CD230" i="87"/>
  <c r="CP230" i="87" s="1"/>
  <c r="BZ230" i="87"/>
  <c r="CM230" i="87" s="1"/>
  <c r="CE230" i="87"/>
  <c r="CQ230" i="87" s="1"/>
  <c r="BW283" i="87"/>
  <c r="CF283" i="87"/>
  <c r="CC283" i="87"/>
  <c r="CO283" i="87" s="1"/>
  <c r="BX283" i="87"/>
  <c r="CK283" i="87" s="1"/>
  <c r="BY283" i="87"/>
  <c r="CL283" i="87" s="1"/>
  <c r="CE283" i="87"/>
  <c r="CQ283" i="87" s="1"/>
  <c r="CG283" i="87"/>
  <c r="CD283" i="87"/>
  <c r="CP283" i="87" s="1"/>
  <c r="BZ283" i="87"/>
  <c r="CM283" i="87" s="1"/>
  <c r="CA283" i="87"/>
  <c r="BK505" i="87"/>
  <c r="BR505" i="87"/>
  <c r="BJ505" i="87"/>
  <c r="BL709" i="87"/>
  <c r="BJ709" i="87"/>
  <c r="BL697" i="87"/>
  <c r="BJ697" i="87"/>
  <c r="BN689" i="87"/>
  <c r="BK689" i="87"/>
  <c r="BL522" i="87"/>
  <c r="AU522" i="87"/>
  <c r="BI522" i="87" s="1"/>
  <c r="BT522" i="87" s="1"/>
  <c r="BJ522" i="87"/>
  <c r="BL478" i="87"/>
  <c r="AU478" i="87"/>
  <c r="BI478" i="87" s="1"/>
  <c r="BT478" i="87" s="1"/>
  <c r="BJ478" i="87"/>
  <c r="CG398" i="87"/>
  <c r="CF398" i="87"/>
  <c r="CA398" i="87"/>
  <c r="BY398" i="87"/>
  <c r="CL398" i="87" s="1"/>
  <c r="CC398" i="87"/>
  <c r="CO398" i="87" s="1"/>
  <c r="BW398" i="87"/>
  <c r="CD398" i="87"/>
  <c r="CP398" i="87" s="1"/>
  <c r="BX398" i="87"/>
  <c r="CK398" i="87" s="1"/>
  <c r="CE398" i="87"/>
  <c r="CQ398" i="87" s="1"/>
  <c r="BZ398" i="87"/>
  <c r="CM398" i="87" s="1"/>
  <c r="BW285" i="87"/>
  <c r="CF285" i="87"/>
  <c r="CA285" i="87"/>
  <c r="CD285" i="87"/>
  <c r="CP285" i="87" s="1"/>
  <c r="CC285" i="87"/>
  <c r="CO285" i="87" s="1"/>
  <c r="CG285" i="87"/>
  <c r="BY285" i="87"/>
  <c r="CL285" i="87" s="1"/>
  <c r="CE285" i="87"/>
  <c r="CQ285" i="87" s="1"/>
  <c r="BX285" i="87"/>
  <c r="CK285" i="87" s="1"/>
  <c r="BZ285" i="87"/>
  <c r="CM285" i="87" s="1"/>
  <c r="BL203" i="87"/>
  <c r="AU203" i="87"/>
  <c r="BI203" i="87" s="1"/>
  <c r="BT203" i="87" s="1"/>
  <c r="CA181" i="87"/>
  <c r="BX181" i="87"/>
  <c r="CK181" i="87" s="1"/>
  <c r="CE181" i="87"/>
  <c r="CQ181" i="87" s="1"/>
  <c r="BZ181" i="87"/>
  <c r="CM181" i="87" s="1"/>
  <c r="BX72" i="87"/>
  <c r="CK72" i="87" s="1"/>
  <c r="CA72" i="87"/>
  <c r="CD72" i="87"/>
  <c r="CP72" i="87" s="1"/>
  <c r="CF72" i="87"/>
  <c r="CC72" i="87"/>
  <c r="CO72" i="87" s="1"/>
  <c r="CE72" i="87"/>
  <c r="CQ72" i="87" s="1"/>
  <c r="BW72" i="87"/>
  <c r="BZ72" i="87"/>
  <c r="CM72" i="87" s="1"/>
  <c r="BY72" i="87"/>
  <c r="CL72" i="87" s="1"/>
  <c r="CA31" i="87"/>
  <c r="CC31" i="87"/>
  <c r="CO31" i="87" s="1"/>
  <c r="CG31" i="87"/>
  <c r="BY31" i="87"/>
  <c r="CL31" i="87" s="1"/>
  <c r="BX31" i="87"/>
  <c r="CK31" i="87" s="1"/>
  <c r="BW31" i="87"/>
  <c r="BZ31" i="87"/>
  <c r="CM31" i="87" s="1"/>
  <c r="CD31" i="87"/>
  <c r="CP31" i="87" s="1"/>
  <c r="CF31" i="87"/>
  <c r="CE31" i="87"/>
  <c r="CQ31" i="87" s="1"/>
  <c r="BK34" i="87"/>
  <c r="BJ34" i="87"/>
  <c r="BR34" i="87"/>
  <c r="BW127" i="87"/>
  <c r="CF127" i="87"/>
  <c r="CA127" i="87"/>
  <c r="BX127" i="87"/>
  <c r="CK127" i="87" s="1"/>
  <c r="CD127" i="87"/>
  <c r="CP127" i="87" s="1"/>
  <c r="BZ127" i="87"/>
  <c r="CM127" i="87" s="1"/>
  <c r="CE127" i="87"/>
  <c r="CQ127" i="87" s="1"/>
  <c r="BL39" i="87"/>
  <c r="BJ39" i="87"/>
  <c r="BY21" i="87"/>
  <c r="CL21" i="87" s="1"/>
  <c r="BW21" i="87"/>
  <c r="CA21" i="87"/>
  <c r="CD21" i="87"/>
  <c r="CP21" i="87" s="1"/>
  <c r="CG21" i="87"/>
  <c r="CF21" i="87"/>
  <c r="BZ21" i="87"/>
  <c r="CM21" i="87" s="1"/>
  <c r="CE21" i="87"/>
  <c r="CQ21" i="87" s="1"/>
  <c r="CO697" i="87"/>
  <c r="CE697" i="87"/>
  <c r="BY697" i="87"/>
  <c r="CK697" i="87"/>
  <c r="BX697" i="87"/>
  <c r="CN697" i="87"/>
  <c r="CF697" i="87"/>
  <c r="BZ697" i="87"/>
  <c r="CJ697" i="87"/>
  <c r="CA697" i="87"/>
  <c r="CB697" i="87" s="1"/>
  <c r="CP697" i="87"/>
  <c r="CQ697" i="87"/>
  <c r="BW697" i="87"/>
  <c r="CC697" i="87"/>
  <c r="CL697" i="87"/>
  <c r="CM697" i="87"/>
  <c r="CG697" i="87"/>
  <c r="CD697" i="87"/>
  <c r="CN691" i="87"/>
  <c r="BW691" i="87"/>
  <c r="BX691" i="87"/>
  <c r="CJ691" i="87"/>
  <c r="CG691" i="87"/>
  <c r="CE691" i="87"/>
  <c r="CP691" i="87"/>
  <c r="CQ691" i="87"/>
  <c r="CC691" i="87"/>
  <c r="CL691" i="87"/>
  <c r="CM691" i="87"/>
  <c r="CD691" i="87"/>
  <c r="CO691" i="87"/>
  <c r="CF691" i="87"/>
  <c r="BZ691" i="87"/>
  <c r="CK691" i="87"/>
  <c r="CA691" i="87"/>
  <c r="CB691" i="87" s="1"/>
  <c r="BY691" i="87"/>
  <c r="CG478" i="87"/>
  <c r="AU450" i="87"/>
  <c r="BI450" i="87" s="1"/>
  <c r="BT450" i="87" s="1"/>
  <c r="BJ450" i="87"/>
  <c r="BL450" i="87"/>
  <c r="CA374" i="87"/>
  <c r="CE374" i="87"/>
  <c r="CQ374" i="87" s="1"/>
  <c r="CF374" i="87"/>
  <c r="CG374" i="87"/>
  <c r="BW374" i="87"/>
  <c r="BX374" i="87"/>
  <c r="CK374" i="87" s="1"/>
  <c r="CC374" i="87"/>
  <c r="CO374" i="87" s="1"/>
  <c r="BY374" i="87"/>
  <c r="CL374" i="87" s="1"/>
  <c r="CD374" i="87"/>
  <c r="CP374" i="87" s="1"/>
  <c r="BZ374" i="87"/>
  <c r="CM374" i="87" s="1"/>
  <c r="AU192" i="87"/>
  <c r="BI192" i="87" s="1"/>
  <c r="BT192" i="87" s="1"/>
  <c r="BL192" i="87"/>
  <c r="BJ192" i="87"/>
  <c r="BL51" i="87"/>
  <c r="DE51" i="87"/>
  <c r="BJ51" i="87"/>
  <c r="DA51" i="87"/>
  <c r="CY51" i="87"/>
  <c r="CW51" i="87"/>
  <c r="AU25" i="87"/>
  <c r="BI25" i="87" s="1"/>
  <c r="BT25" i="87" s="1"/>
  <c r="BJ25" i="87"/>
  <c r="BL25" i="87"/>
  <c r="BR487" i="87"/>
  <c r="BJ487" i="87"/>
  <c r="BK487" i="87"/>
  <c r="CG279" i="87"/>
  <c r="BN419" i="87"/>
  <c r="BK419" i="87"/>
  <c r="CA158" i="87"/>
  <c r="BX158" i="87"/>
  <c r="CK158" i="87" s="1"/>
  <c r="BY158" i="87"/>
  <c r="CL158" i="87" s="1"/>
  <c r="CF158" i="87"/>
  <c r="CD158" i="87"/>
  <c r="CP158" i="87" s="1"/>
  <c r="BW158" i="87"/>
  <c r="BZ158" i="87"/>
  <c r="CM158" i="87" s="1"/>
  <c r="CC158" i="87"/>
  <c r="CO158" i="87" s="1"/>
  <c r="CE158" i="87"/>
  <c r="CQ158" i="87" s="1"/>
  <c r="CL723" i="87"/>
  <c r="BY723" i="87"/>
  <c r="CO723" i="87"/>
  <c r="BW723" i="87"/>
  <c r="CK723" i="87"/>
  <c r="CC723" i="87"/>
  <c r="CJ723" i="87"/>
  <c r="CF723" i="87"/>
  <c r="CG723" i="87"/>
  <c r="CQ723" i="87"/>
  <c r="CD723" i="87"/>
  <c r="CA723" i="87"/>
  <c r="CB723" i="87" s="1"/>
  <c r="CM723" i="87"/>
  <c r="BX723" i="87"/>
  <c r="BZ723" i="87"/>
  <c r="CE723" i="87"/>
  <c r="CN723" i="87"/>
  <c r="CP723" i="87"/>
  <c r="CM720" i="87"/>
  <c r="CJ720" i="87"/>
  <c r="CO720" i="87"/>
  <c r="CE720" i="87"/>
  <c r="CL720" i="87"/>
  <c r="BX720" i="87"/>
  <c r="CP720" i="87"/>
  <c r="BZ720" i="87"/>
  <c r="CN720" i="87"/>
  <c r="BE85" i="87"/>
  <c r="BP85" i="87" s="1"/>
  <c r="AI85" i="87"/>
  <c r="BN452" i="87"/>
  <c r="BK452" i="87"/>
  <c r="AU219" i="87"/>
  <c r="BI219" i="87" s="1"/>
  <c r="BT219" i="87" s="1"/>
  <c r="BL219" i="87"/>
  <c r="BR458" i="87"/>
  <c r="BJ458" i="87"/>
  <c r="BK458" i="87"/>
  <c r="BN697" i="87"/>
  <c r="BK697" i="87"/>
  <c r="BJ551" i="87"/>
  <c r="AU551" i="87"/>
  <c r="BI551" i="87" s="1"/>
  <c r="BT551" i="87" s="1"/>
  <c r="BL551" i="87"/>
  <c r="CG504" i="87"/>
  <c r="CC504" i="87"/>
  <c r="CO504" i="87" s="1"/>
  <c r="BW504" i="87"/>
  <c r="CD504" i="87"/>
  <c r="CP504" i="87" s="1"/>
  <c r="BY504" i="87"/>
  <c r="CL504" i="87" s="1"/>
  <c r="CF504" i="87"/>
  <c r="CA504" i="87"/>
  <c r="BX504" i="87"/>
  <c r="CK504" i="87" s="1"/>
  <c r="BZ504" i="87"/>
  <c r="CM504" i="87" s="1"/>
  <c r="CE504" i="87"/>
  <c r="CQ504" i="87" s="1"/>
  <c r="CC478" i="87"/>
  <c r="CO478" i="87" s="1"/>
  <c r="BX478" i="87"/>
  <c r="CK478" i="87" s="1"/>
  <c r="BW478" i="87"/>
  <c r="CF478" i="87"/>
  <c r="BY478" i="87"/>
  <c r="CL478" i="87" s="1"/>
  <c r="CD478" i="87"/>
  <c r="CP478" i="87" s="1"/>
  <c r="CA478" i="87"/>
  <c r="CE478" i="87"/>
  <c r="CQ478" i="87" s="1"/>
  <c r="BZ478" i="87"/>
  <c r="CM478" i="87" s="1"/>
  <c r="CD305" i="87"/>
  <c r="CP305" i="87" s="1"/>
  <c r="CF305" i="87"/>
  <c r="CC305" i="87"/>
  <c r="CO305" i="87" s="1"/>
  <c r="CA305" i="87"/>
  <c r="BY305" i="87"/>
  <c r="CL305" i="87" s="1"/>
  <c r="BW305" i="87"/>
  <c r="BX305" i="87"/>
  <c r="CK305" i="87" s="1"/>
  <c r="CE305" i="87"/>
  <c r="CQ305" i="87" s="1"/>
  <c r="BZ305" i="87"/>
  <c r="CM305" i="87" s="1"/>
  <c r="AU189" i="87"/>
  <c r="BI189" i="87" s="1"/>
  <c r="BT189" i="87" s="1"/>
  <c r="BL189" i="87"/>
  <c r="BJ189" i="87"/>
  <c r="CF66" i="87"/>
  <c r="CD66" i="87"/>
  <c r="CP66" i="87" s="1"/>
  <c r="BX66" i="87"/>
  <c r="CK66" i="87" s="1"/>
  <c r="CE66" i="87"/>
  <c r="CQ66" i="87" s="1"/>
  <c r="BZ66" i="87"/>
  <c r="CM66" i="87" s="1"/>
  <c r="CG25" i="87"/>
  <c r="BL279" i="87"/>
  <c r="BJ279" i="87"/>
  <c r="CG219" i="87"/>
  <c r="DE550" i="87"/>
  <c r="BN599" i="87"/>
  <c r="CY591" i="87"/>
  <c r="CE671" i="87"/>
  <c r="CQ671" i="87" s="1"/>
  <c r="BK669" i="87"/>
  <c r="BX671" i="87"/>
  <c r="CK671" i="87" s="1"/>
  <c r="CD36" i="87"/>
  <c r="CP36" i="87" s="1"/>
  <c r="AI79" i="87"/>
  <c r="BL671" i="87"/>
  <c r="BK468" i="87"/>
  <c r="AU409" i="87"/>
  <c r="BI409" i="87" s="1"/>
  <c r="BT409" i="87" s="1"/>
  <c r="CF671" i="87"/>
  <c r="BW671" i="87"/>
  <c r="DE671" i="87" s="1"/>
  <c r="BK651" i="87"/>
  <c r="CW591" i="87"/>
  <c r="DA591" i="87"/>
  <c r="BY671" i="87"/>
  <c r="CL671" i="87" s="1"/>
  <c r="CA671" i="87"/>
  <c r="CB671" i="87" s="1"/>
  <c r="CC591" i="87"/>
  <c r="CO591" i="87" s="1"/>
  <c r="BY36" i="87"/>
  <c r="CL36" i="87" s="1"/>
  <c r="BL650" i="87"/>
  <c r="BK17" i="87"/>
  <c r="CF598" i="87"/>
  <c r="CD333" i="87"/>
  <c r="CP333" i="87" s="1"/>
  <c r="CC333" i="87"/>
  <c r="CO333" i="87" s="1"/>
  <c r="BW333" i="87"/>
  <c r="DA550" i="87"/>
  <c r="DE591" i="87"/>
  <c r="DC591" i="87"/>
  <c r="CD507" i="87"/>
  <c r="CP507" i="87" s="1"/>
  <c r="CG36" i="87"/>
  <c r="BK181" i="87"/>
  <c r="BJ650" i="87"/>
  <c r="BK618" i="87"/>
  <c r="CD598" i="87"/>
  <c r="CP598" i="87" s="1"/>
  <c r="BX598" i="87"/>
  <c r="CK598" i="87" s="1"/>
  <c r="DC550" i="87"/>
  <c r="CC671" i="87"/>
  <c r="CO671" i="87" s="1"/>
  <c r="BW507" i="87"/>
  <c r="CY507" i="87" s="1"/>
  <c r="CD617" i="87"/>
  <c r="CP617" i="87" s="1"/>
  <c r="CA493" i="87"/>
  <c r="CB493" i="87" s="1"/>
  <c r="BL210" i="87"/>
  <c r="CY616" i="87"/>
  <c r="CG598" i="87"/>
  <c r="CA36" i="87"/>
  <c r="BX36" i="87"/>
  <c r="CK36" i="87" s="1"/>
  <c r="CC36" i="87"/>
  <c r="CO36" i="87" s="1"/>
  <c r="BZ36" i="87"/>
  <c r="CM36" i="87" s="1"/>
  <c r="CE36" i="87"/>
  <c r="CQ36" i="87" s="1"/>
  <c r="BN702" i="87"/>
  <c r="BK702" i="87"/>
  <c r="BL17" i="87"/>
  <c r="BJ17" i="87"/>
  <c r="BJ190" i="87"/>
  <c r="BL190" i="87"/>
  <c r="AU190" i="87"/>
  <c r="BI190" i="87" s="1"/>
  <c r="BT190" i="87" s="1"/>
  <c r="AU224" i="87"/>
  <c r="BI224" i="87" s="1"/>
  <c r="BT224" i="87" s="1"/>
  <c r="BJ224" i="87"/>
  <c r="BL224" i="87"/>
  <c r="BZ300" i="87"/>
  <c r="CM300" i="87" s="1"/>
  <c r="CE300" i="87"/>
  <c r="CQ300" i="87" s="1"/>
  <c r="CD300" i="87"/>
  <c r="CP300" i="87" s="1"/>
  <c r="CE190" i="87"/>
  <c r="CQ190" i="87" s="1"/>
  <c r="BZ190" i="87"/>
  <c r="CM190" i="87" s="1"/>
  <c r="BJ366" i="87"/>
  <c r="AU366" i="87"/>
  <c r="BI366" i="87" s="1"/>
  <c r="BT366" i="87" s="1"/>
  <c r="BL366" i="87"/>
  <c r="CB550" i="87"/>
  <c r="CN550" i="87"/>
  <c r="BJ708" i="87"/>
  <c r="BL708" i="87"/>
  <c r="CA573" i="87"/>
  <c r="CC573" i="87"/>
  <c r="CO573" i="87" s="1"/>
  <c r="CE573" i="87"/>
  <c r="CQ573" i="87" s="1"/>
  <c r="BY573" i="87"/>
  <c r="CL573" i="87" s="1"/>
  <c r="BW573" i="87"/>
  <c r="CF573" i="87"/>
  <c r="BX573" i="87"/>
  <c r="CK573" i="87" s="1"/>
  <c r="BZ573" i="87"/>
  <c r="CM573" i="87" s="1"/>
  <c r="CF436" i="87"/>
  <c r="BX436" i="87"/>
  <c r="CK436" i="87" s="1"/>
  <c r="BY436" i="87"/>
  <c r="CL436" i="87" s="1"/>
  <c r="BZ436" i="87"/>
  <c r="CM436" i="87" s="1"/>
  <c r="CC436" i="87"/>
  <c r="CO436" i="87" s="1"/>
  <c r="CE436" i="87"/>
  <c r="CQ436" i="87" s="1"/>
  <c r="CD436" i="87"/>
  <c r="CP436" i="87" s="1"/>
  <c r="BW436" i="87"/>
  <c r="BX300" i="87"/>
  <c r="CK300" i="87" s="1"/>
  <c r="CG190" i="87"/>
  <c r="CD190" i="87"/>
  <c r="CP190" i="87" s="1"/>
  <c r="BK712" i="87"/>
  <c r="BN712" i="87"/>
  <c r="CY550" i="87"/>
  <c r="CJ550" i="87"/>
  <c r="BL518" i="87"/>
  <c r="BJ518" i="87"/>
  <c r="AU518" i="87"/>
  <c r="BI518" i="87" s="1"/>
  <c r="BT518" i="87" s="1"/>
  <c r="AU449" i="87"/>
  <c r="BI449" i="87" s="1"/>
  <c r="BT449" i="87" s="1"/>
  <c r="CF118" i="87"/>
  <c r="CE118" i="87"/>
  <c r="CQ118" i="87" s="1"/>
  <c r="CG118" i="87"/>
  <c r="CD118" i="87"/>
  <c r="CP118" i="87" s="1"/>
  <c r="BY118" i="87"/>
  <c r="CL118" i="87" s="1"/>
  <c r="BZ118" i="87"/>
  <c r="CM118" i="87" s="1"/>
  <c r="BW118" i="87"/>
  <c r="CA118" i="87"/>
  <c r="BX118" i="87"/>
  <c r="CK118" i="87" s="1"/>
  <c r="CC118" i="87"/>
  <c r="CO118" i="87" s="1"/>
  <c r="CB307" i="87"/>
  <c r="CN307" i="87"/>
  <c r="BR472" i="87"/>
  <c r="CA300" i="87"/>
  <c r="CN300" i="87" s="1"/>
  <c r="CA190" i="87"/>
  <c r="CB190" i="87" s="1"/>
  <c r="CA420" i="87"/>
  <c r="CD420" i="87"/>
  <c r="CP420" i="87" s="1"/>
  <c r="CF420" i="87"/>
  <c r="BX420" i="87"/>
  <c r="CK420" i="87" s="1"/>
  <c r="BY420" i="87"/>
  <c r="CL420" i="87" s="1"/>
  <c r="CE420" i="87"/>
  <c r="CQ420" i="87" s="1"/>
  <c r="CG420" i="87"/>
  <c r="CC420" i="87"/>
  <c r="CO420" i="87" s="1"/>
  <c r="BZ420" i="87"/>
  <c r="CM420" i="87" s="1"/>
  <c r="BW420" i="87"/>
  <c r="AU174" i="87"/>
  <c r="BI174" i="87" s="1"/>
  <c r="BT174" i="87" s="1"/>
  <c r="BL174" i="87"/>
  <c r="CA397" i="87"/>
  <c r="CF397" i="87"/>
  <c r="CE397" i="87"/>
  <c r="CQ397" i="87" s="1"/>
  <c r="CD397" i="87"/>
  <c r="CP397" i="87" s="1"/>
  <c r="BY397" i="87"/>
  <c r="CL397" i="87" s="1"/>
  <c r="CC397" i="87"/>
  <c r="CO397" i="87" s="1"/>
  <c r="BZ397" i="87"/>
  <c r="CM397" i="87" s="1"/>
  <c r="BW397" i="87"/>
  <c r="BX397" i="87"/>
  <c r="CK397" i="87" s="1"/>
  <c r="CP688" i="87"/>
  <c r="CQ688" i="87"/>
  <c r="CF688" i="87"/>
  <c r="CL688" i="87"/>
  <c r="CM688" i="87"/>
  <c r="CD688" i="87"/>
  <c r="CA688" i="87"/>
  <c r="CB688" i="87" s="1"/>
  <c r="CO688" i="87"/>
  <c r="BX688" i="87"/>
  <c r="CE688" i="87"/>
  <c r="CC688" i="87"/>
  <c r="CK688" i="87"/>
  <c r="BY688" i="87"/>
  <c r="BZ688" i="87"/>
  <c r="CN688" i="87"/>
  <c r="CG688" i="87"/>
  <c r="CJ688" i="87"/>
  <c r="BW688" i="87"/>
  <c r="CA284" i="87"/>
  <c r="CG284" i="87"/>
  <c r="BZ284" i="87"/>
  <c r="CM284" i="87" s="1"/>
  <c r="BX284" i="87"/>
  <c r="CK284" i="87" s="1"/>
  <c r="BY284" i="87"/>
  <c r="CL284" i="87" s="1"/>
  <c r="CE284" i="87"/>
  <c r="CQ284" i="87" s="1"/>
  <c r="CC284" i="87"/>
  <c r="CO284" i="87" s="1"/>
  <c r="CF284" i="87"/>
  <c r="BW284" i="87"/>
  <c r="CD284" i="87"/>
  <c r="CP284" i="87" s="1"/>
  <c r="CA169" i="87"/>
  <c r="CD169" i="87"/>
  <c r="CP169" i="87" s="1"/>
  <c r="BZ169" i="87"/>
  <c r="CM169" i="87" s="1"/>
  <c r="CC169" i="87"/>
  <c r="CO169" i="87" s="1"/>
  <c r="BY169" i="87"/>
  <c r="CL169" i="87" s="1"/>
  <c r="BW169" i="87"/>
  <c r="CG169" i="87"/>
  <c r="CF169" i="87"/>
  <c r="CE169" i="87"/>
  <c r="CQ169" i="87" s="1"/>
  <c r="BX169" i="87"/>
  <c r="CK169" i="87" s="1"/>
  <c r="BJ351" i="87"/>
  <c r="BL351" i="87"/>
  <c r="CD174" i="87"/>
  <c r="CP174" i="87" s="1"/>
  <c r="CC174" i="87"/>
  <c r="CO174" i="87" s="1"/>
  <c r="CE174" i="87"/>
  <c r="CQ174" i="87" s="1"/>
  <c r="BZ174" i="87"/>
  <c r="CM174" i="87" s="1"/>
  <c r="BX174" i="87"/>
  <c r="CK174" i="87" s="1"/>
  <c r="CA174" i="87"/>
  <c r="BW174" i="87"/>
  <c r="CF174" i="87"/>
  <c r="CG218" i="87"/>
  <c r="BX218" i="87"/>
  <c r="CK218" i="87" s="1"/>
  <c r="BZ218" i="87"/>
  <c r="CM218" i="87" s="1"/>
  <c r="BR457" i="87"/>
  <c r="BK457" i="87"/>
  <c r="CG397" i="87"/>
  <c r="BN708" i="87"/>
  <c r="BK708" i="87"/>
  <c r="CC154" i="87"/>
  <c r="CO154" i="87" s="1"/>
  <c r="CF154" i="87"/>
  <c r="BZ154" i="87"/>
  <c r="CM154" i="87" s="1"/>
  <c r="CG154" i="87"/>
  <c r="BX154" i="87"/>
  <c r="CK154" i="87" s="1"/>
  <c r="CE154" i="87"/>
  <c r="CQ154" i="87" s="1"/>
  <c r="BK472" i="87"/>
  <c r="CC300" i="87"/>
  <c r="CO300" i="87" s="1"/>
  <c r="BW300" i="87"/>
  <c r="DC300" i="87" s="1"/>
  <c r="BX190" i="87"/>
  <c r="CK190" i="87" s="1"/>
  <c r="BJ727" i="87"/>
  <c r="BL727" i="87"/>
  <c r="AU727" i="87"/>
  <c r="BI727" i="87" s="1"/>
  <c r="BT727" i="87" s="1"/>
  <c r="CB15" i="87"/>
  <c r="CN15" i="87"/>
  <c r="CD65" i="87"/>
  <c r="CP65" i="87" s="1"/>
  <c r="CE65" i="87"/>
  <c r="CQ65" i="87" s="1"/>
  <c r="BX65" i="87"/>
  <c r="CK65" i="87" s="1"/>
  <c r="BZ65" i="87"/>
  <c r="CM65" i="87" s="1"/>
  <c r="BJ48" i="87"/>
  <c r="AU48" i="87"/>
  <c r="BI48" i="87" s="1"/>
  <c r="BT48" i="87" s="1"/>
  <c r="BL48" i="87"/>
  <c r="BJ502" i="87"/>
  <c r="AU502" i="87"/>
  <c r="BI502" i="87" s="1"/>
  <c r="BT502" i="87" s="1"/>
  <c r="BL502" i="87"/>
  <c r="CD338" i="87"/>
  <c r="CP338" i="87" s="1"/>
  <c r="BX338" i="87"/>
  <c r="CK338" i="87" s="1"/>
  <c r="BW338" i="87"/>
  <c r="CC338" i="87"/>
  <c r="CO338" i="87" s="1"/>
  <c r="BZ338" i="87"/>
  <c r="CM338" i="87" s="1"/>
  <c r="BY338" i="87"/>
  <c r="CL338" i="87" s="1"/>
  <c r="CG338" i="87"/>
  <c r="CF338" i="87"/>
  <c r="CE338" i="87"/>
  <c r="CQ338" i="87" s="1"/>
  <c r="CA338" i="87"/>
  <c r="BR728" i="87"/>
  <c r="BK728" i="87"/>
  <c r="BJ573" i="87"/>
  <c r="BL573" i="87"/>
  <c r="CC583" i="87"/>
  <c r="CO583" i="87" s="1"/>
  <c r="BY583" i="87"/>
  <c r="CL583" i="87" s="1"/>
  <c r="CA583" i="87"/>
  <c r="BW583" i="87"/>
  <c r="BX583" i="87"/>
  <c r="CK583" i="87" s="1"/>
  <c r="CE583" i="87"/>
  <c r="CQ583" i="87" s="1"/>
  <c r="CF583" i="87"/>
  <c r="BZ583" i="87"/>
  <c r="CM583" i="87" s="1"/>
  <c r="CG583" i="87"/>
  <c r="CD583" i="87"/>
  <c r="CP583" i="87" s="1"/>
  <c r="CA578" i="87"/>
  <c r="CC578" i="87"/>
  <c r="CO578" i="87" s="1"/>
  <c r="BX578" i="87"/>
  <c r="CK578" i="87" s="1"/>
  <c r="CF578" i="87"/>
  <c r="BY578" i="87"/>
  <c r="CL578" i="87" s="1"/>
  <c r="BZ578" i="87"/>
  <c r="CM578" i="87" s="1"/>
  <c r="CG578" i="87"/>
  <c r="CD578" i="87"/>
  <c r="CP578" i="87" s="1"/>
  <c r="BW578" i="87"/>
  <c r="CE578" i="87"/>
  <c r="CQ578" i="87" s="1"/>
  <c r="BY300" i="87"/>
  <c r="CL300" i="87" s="1"/>
  <c r="BW190" i="87"/>
  <c r="DE190" i="87" s="1"/>
  <c r="CA436" i="87"/>
  <c r="CN436" i="87" s="1"/>
  <c r="CF351" i="87"/>
  <c r="BZ351" i="87"/>
  <c r="CM351" i="87" s="1"/>
  <c r="CA351" i="87"/>
  <c r="CC351" i="87"/>
  <c r="CO351" i="87" s="1"/>
  <c r="CD351" i="87"/>
  <c r="CP351" i="87" s="1"/>
  <c r="BX351" i="87"/>
  <c r="CK351" i="87" s="1"/>
  <c r="BW351" i="87"/>
  <c r="BY351" i="87"/>
  <c r="CL351" i="87" s="1"/>
  <c r="CG351" i="87"/>
  <c r="CE351" i="87"/>
  <c r="CQ351" i="87" s="1"/>
  <c r="AU550" i="87"/>
  <c r="BI550" i="87" s="1"/>
  <c r="BT550" i="87" s="1"/>
  <c r="BL550" i="87"/>
  <c r="CH352" i="87"/>
  <c r="Y352" i="87"/>
  <c r="BV352" i="87"/>
  <c r="CA352" i="87" s="1"/>
  <c r="BA352" i="87"/>
  <c r="AW352" i="87"/>
  <c r="CC191" i="87"/>
  <c r="CO191" i="87" s="1"/>
  <c r="BW191" i="87"/>
  <c r="BX191" i="87"/>
  <c r="CK191" i="87" s="1"/>
  <c r="BY191" i="87"/>
  <c r="CL191" i="87" s="1"/>
  <c r="CD191" i="87"/>
  <c r="CP191" i="87" s="1"/>
  <c r="CF191" i="87"/>
  <c r="CA191" i="87"/>
  <c r="CE191" i="87"/>
  <c r="CQ191" i="87" s="1"/>
  <c r="BZ191" i="87"/>
  <c r="CM191" i="87" s="1"/>
  <c r="CG573" i="87"/>
  <c r="AU201" i="87"/>
  <c r="BI201" i="87" s="1"/>
  <c r="BT201" i="87" s="1"/>
  <c r="BL201" i="87"/>
  <c r="BJ201" i="87"/>
  <c r="AU71" i="87"/>
  <c r="BI71" i="87" s="1"/>
  <c r="BT71" i="87" s="1"/>
  <c r="BL71" i="87"/>
  <c r="CC295" i="87"/>
  <c r="CO295" i="87" s="1"/>
  <c r="CA295" i="87"/>
  <c r="CD295" i="87"/>
  <c r="CP295" i="87" s="1"/>
  <c r="BZ295" i="87"/>
  <c r="CM295" i="87" s="1"/>
  <c r="CE295" i="87"/>
  <c r="CQ295" i="87" s="1"/>
  <c r="BW295" i="87"/>
  <c r="BX295" i="87"/>
  <c r="CK295" i="87" s="1"/>
  <c r="CF295" i="87"/>
  <c r="CG295" i="87"/>
  <c r="BY295" i="87"/>
  <c r="CL295" i="87" s="1"/>
  <c r="BR422" i="87"/>
  <c r="BK422" i="87"/>
  <c r="BJ422" i="87"/>
  <c r="BY143" i="87"/>
  <c r="CL143" i="87" s="1"/>
  <c r="CG143" i="87"/>
  <c r="BW143" i="87"/>
  <c r="CD143" i="87"/>
  <c r="CP143" i="87" s="1"/>
  <c r="BX143" i="87"/>
  <c r="CK143" i="87" s="1"/>
  <c r="CE143" i="87"/>
  <c r="CQ143" i="87" s="1"/>
  <c r="BZ143" i="87"/>
  <c r="CM143" i="87" s="1"/>
  <c r="CA143" i="87"/>
  <c r="CC143" i="87"/>
  <c r="CO143" i="87" s="1"/>
  <c r="CF143" i="87"/>
  <c r="BJ702" i="87"/>
  <c r="BL702" i="87"/>
  <c r="BL688" i="87"/>
  <c r="BJ688" i="87"/>
  <c r="BJ578" i="87"/>
  <c r="BL578" i="87"/>
  <c r="BL154" i="87"/>
  <c r="BJ154" i="87"/>
  <c r="DC71" i="87"/>
  <c r="DA71" i="87"/>
  <c r="CY71" i="87"/>
  <c r="CJ71" i="87"/>
  <c r="CW71" i="87"/>
  <c r="DE71" i="87"/>
  <c r="CF300" i="87"/>
  <c r="CC190" i="87"/>
  <c r="CO190" i="87" s="1"/>
  <c r="CG436" i="87"/>
  <c r="BW17" i="87"/>
  <c r="CG17" i="87"/>
  <c r="BY17" i="87"/>
  <c r="CL17" i="87" s="1"/>
  <c r="CD17" i="87"/>
  <c r="CP17" i="87" s="1"/>
  <c r="CF17" i="87"/>
  <c r="CC17" i="87"/>
  <c r="CO17" i="87" s="1"/>
  <c r="CA17" i="87"/>
  <c r="BX17" i="87"/>
  <c r="CK17" i="87" s="1"/>
  <c r="BZ17" i="87"/>
  <c r="CM17" i="87" s="1"/>
  <c r="CE17" i="87"/>
  <c r="CQ17" i="87" s="1"/>
  <c r="CF179" i="87"/>
  <c r="CD179" i="87"/>
  <c r="CP179" i="87" s="1"/>
  <c r="CA179" i="87"/>
  <c r="CG179" i="87"/>
  <c r="BZ179" i="87"/>
  <c r="CM179" i="87" s="1"/>
  <c r="CE179" i="87"/>
  <c r="CQ179" i="87" s="1"/>
  <c r="BX179" i="87"/>
  <c r="CK179" i="87" s="1"/>
  <c r="CC179" i="87"/>
  <c r="CO179" i="87" s="1"/>
  <c r="BY179" i="87"/>
  <c r="CL179" i="87" s="1"/>
  <c r="BW179" i="87"/>
  <c r="CF484" i="87"/>
  <c r="CD484" i="87"/>
  <c r="CP484" i="87" s="1"/>
  <c r="CG484" i="87"/>
  <c r="BY484" i="87"/>
  <c r="CL484" i="87" s="1"/>
  <c r="CC484" i="87"/>
  <c r="CO484" i="87" s="1"/>
  <c r="CE484" i="87"/>
  <c r="CQ484" i="87" s="1"/>
  <c r="CA484" i="87"/>
  <c r="BX484" i="87"/>
  <c r="CK484" i="87" s="1"/>
  <c r="BZ484" i="87"/>
  <c r="CM484" i="87" s="1"/>
  <c r="BW484" i="87"/>
  <c r="BL712" i="87"/>
  <c r="BJ712" i="87"/>
  <c r="BW727" i="87"/>
  <c r="BY727" i="87"/>
  <c r="CL727" i="87"/>
  <c r="CG727" i="87"/>
  <c r="CO727" i="87"/>
  <c r="CN727" i="87"/>
  <c r="BX727" i="87"/>
  <c r="CP727" i="87"/>
  <c r="BZ727" i="87"/>
  <c r="CC727" i="87"/>
  <c r="CF727" i="87"/>
  <c r="CE727" i="87"/>
  <c r="CK727" i="87"/>
  <c r="CQ727" i="87"/>
  <c r="BL319" i="87"/>
  <c r="AU319" i="87"/>
  <c r="BI319" i="87" s="1"/>
  <c r="BT319" i="87" s="1"/>
  <c r="AN352" i="87"/>
  <c r="BF352" i="87"/>
  <c r="BQ352" i="87" s="1"/>
  <c r="BR517" i="87"/>
  <c r="BK517" i="87"/>
  <c r="CD201" i="87"/>
  <c r="CP201" i="87" s="1"/>
  <c r="CA201" i="87"/>
  <c r="CC201" i="87"/>
  <c r="CO201" i="87" s="1"/>
  <c r="CG201" i="87"/>
  <c r="BW201" i="87"/>
  <c r="BZ201" i="87"/>
  <c r="CM201" i="87" s="1"/>
  <c r="CF201" i="87"/>
  <c r="BX201" i="87"/>
  <c r="CK201" i="87" s="1"/>
  <c r="CE201" i="87"/>
  <c r="CQ201" i="87" s="1"/>
  <c r="BY201" i="87"/>
  <c r="CL201" i="87" s="1"/>
  <c r="BL748" i="87"/>
  <c r="BJ748" i="87"/>
  <c r="AU748" i="87"/>
  <c r="BI748" i="87" s="1"/>
  <c r="BT748" i="87" s="1"/>
  <c r="DA319" i="87"/>
  <c r="DC319" i="87"/>
  <c r="CY319" i="87"/>
  <c r="CW319" i="87"/>
  <c r="CJ319" i="87"/>
  <c r="DE319" i="87"/>
  <c r="BN76" i="87"/>
  <c r="BK76" i="87"/>
  <c r="CA11" i="127"/>
  <c r="ED11" i="127"/>
  <c r="EE11" i="127" s="1"/>
  <c r="CG11" i="127"/>
  <c r="DL11" i="127"/>
  <c r="DM11" i="127" s="1"/>
  <c r="CD622" i="87"/>
  <c r="CP622" i="87" s="1"/>
  <c r="CE622" i="87"/>
  <c r="CQ622" i="87" s="1"/>
  <c r="BX670" i="87"/>
  <c r="CK670" i="87" s="1"/>
  <c r="DT11" i="127"/>
  <c r="DU11" i="127" s="1"/>
  <c r="DN11" i="127"/>
  <c r="DO11" i="127" s="1"/>
  <c r="CR11" i="127"/>
  <c r="CQ11" i="127"/>
  <c r="BY622" i="87"/>
  <c r="CL622" i="87" s="1"/>
  <c r="CC670" i="87"/>
  <c r="CO670" i="87" s="1"/>
  <c r="BY670" i="87"/>
  <c r="CL670" i="87" s="1"/>
  <c r="DD11" i="127"/>
  <c r="DE11" i="127" s="1"/>
  <c r="CX11" i="127"/>
  <c r="CY11" i="127" s="1"/>
  <c r="DZ11" i="127"/>
  <c r="EA11" i="127" s="1"/>
  <c r="BY11" i="127"/>
  <c r="BW622" i="87"/>
  <c r="CY622" i="87" s="1"/>
  <c r="BK614" i="87"/>
  <c r="DC636" i="87"/>
  <c r="BZ670" i="87"/>
  <c r="CM670" i="87" s="1"/>
  <c r="BW670" i="87"/>
  <c r="CJ670" i="87" s="1"/>
  <c r="DR11" i="127"/>
  <c r="DS11" i="127" s="1"/>
  <c r="CH11" i="127"/>
  <c r="EF11" i="127"/>
  <c r="EG11" i="127" s="1"/>
  <c r="DJ11" i="127"/>
  <c r="DK11" i="127" s="1"/>
  <c r="CO11" i="127"/>
  <c r="CC622" i="87"/>
  <c r="CO622" i="87" s="1"/>
  <c r="CG628" i="87"/>
  <c r="DB11" i="127"/>
  <c r="DC11" i="127" s="1"/>
  <c r="CL11" i="127"/>
  <c r="DP11" i="127"/>
  <c r="DQ11" i="127" s="1"/>
  <c r="CK11" i="127"/>
  <c r="CB11" i="127"/>
  <c r="CC11" i="127" s="1"/>
  <c r="BX622" i="87"/>
  <c r="CK622" i="87" s="1"/>
  <c r="BZ622" i="87"/>
  <c r="CM622" i="87" s="1"/>
  <c r="CA622" i="87"/>
  <c r="CN622" i="87" s="1"/>
  <c r="CF689" i="87"/>
  <c r="CA689" i="87"/>
  <c r="CB689" i="87" s="1"/>
  <c r="CG689" i="87"/>
  <c r="CN689" i="87"/>
  <c r="CC689" i="87"/>
  <c r="BX689" i="87"/>
  <c r="CJ689" i="87"/>
  <c r="CD689" i="87"/>
  <c r="CP689" i="87"/>
  <c r="CQ689" i="87"/>
  <c r="BW689" i="87"/>
  <c r="CL689" i="87"/>
  <c r="CM689" i="87"/>
  <c r="BY689" i="87"/>
  <c r="CE689" i="87"/>
  <c r="CO689" i="87"/>
  <c r="CK689" i="87"/>
  <c r="BZ689" i="87"/>
  <c r="CF342" i="87"/>
  <c r="BY342" i="87"/>
  <c r="CL342" i="87" s="1"/>
  <c r="CG342" i="87"/>
  <c r="BW342" i="87"/>
  <c r="CD342" i="87"/>
  <c r="CP342" i="87" s="1"/>
  <c r="CA342" i="87"/>
  <c r="CE342" i="87"/>
  <c r="CQ342" i="87" s="1"/>
  <c r="BZ342" i="87"/>
  <c r="CM342" i="87" s="1"/>
  <c r="BX342" i="87"/>
  <c r="CK342" i="87" s="1"/>
  <c r="CC342" i="87"/>
  <c r="CO342" i="87" s="1"/>
  <c r="AU321" i="87"/>
  <c r="BI321" i="87" s="1"/>
  <c r="BT321" i="87" s="1"/>
  <c r="BL321" i="87"/>
  <c r="CD274" i="87"/>
  <c r="CP274" i="87" s="1"/>
  <c r="BY274" i="87"/>
  <c r="CL274" i="87" s="1"/>
  <c r="CA274" i="87"/>
  <c r="CG274" i="87"/>
  <c r="CF274" i="87"/>
  <c r="CC274" i="87"/>
  <c r="CO274" i="87" s="1"/>
  <c r="BX274" i="87"/>
  <c r="CK274" i="87" s="1"/>
  <c r="BZ274" i="87"/>
  <c r="CM274" i="87" s="1"/>
  <c r="BW274" i="87"/>
  <c r="CE274" i="87"/>
  <c r="CQ274" i="87" s="1"/>
  <c r="AU238" i="87"/>
  <c r="BI238" i="87" s="1"/>
  <c r="BT238" i="87" s="1"/>
  <c r="BL238" i="87"/>
  <c r="BJ342" i="87"/>
  <c r="BL342" i="87"/>
  <c r="BL728" i="87"/>
  <c r="BJ728" i="87"/>
  <c r="AU728" i="87"/>
  <c r="BI728" i="87" s="1"/>
  <c r="BT728" i="87" s="1"/>
  <c r="CG203" i="87"/>
  <c r="BY203" i="87"/>
  <c r="CL203" i="87" s="1"/>
  <c r="CF203" i="87"/>
  <c r="BW203" i="87"/>
  <c r="CD203" i="87"/>
  <c r="CP203" i="87" s="1"/>
  <c r="CC203" i="87"/>
  <c r="CO203" i="87" s="1"/>
  <c r="CE203" i="87"/>
  <c r="CQ203" i="87" s="1"/>
  <c r="BX203" i="87"/>
  <c r="CK203" i="87" s="1"/>
  <c r="BZ203" i="87"/>
  <c r="CM203" i="87" s="1"/>
  <c r="CB155" i="87"/>
  <c r="CN155" i="87"/>
  <c r="BW238" i="87"/>
  <c r="CG238" i="87"/>
  <c r="BX238" i="87"/>
  <c r="CK238" i="87" s="1"/>
  <c r="CA238" i="87"/>
  <c r="BZ238" i="87"/>
  <c r="CM238" i="87" s="1"/>
  <c r="CE238" i="87"/>
  <c r="CQ238" i="87" s="1"/>
  <c r="CE703" i="87"/>
  <c r="CA703" i="87"/>
  <c r="CB703" i="87" s="1"/>
  <c r="CC703" i="87"/>
  <c r="CN703" i="87"/>
  <c r="CJ703" i="87"/>
  <c r="BY703" i="87"/>
  <c r="CP703" i="87"/>
  <c r="CQ703" i="87"/>
  <c r="BW703" i="87"/>
  <c r="CL703" i="87"/>
  <c r="CM703" i="87"/>
  <c r="CG703" i="87"/>
  <c r="CO703" i="87"/>
  <c r="CD703" i="87"/>
  <c r="BZ703" i="87"/>
  <c r="BX703" i="87"/>
  <c r="CK703" i="87"/>
  <c r="CF703" i="87"/>
  <c r="CD522" i="87"/>
  <c r="CP522" i="87" s="1"/>
  <c r="BY522" i="87"/>
  <c r="CL522" i="87" s="1"/>
  <c r="CF522" i="87"/>
  <c r="CA522" i="87"/>
  <c r="CG522" i="87"/>
  <c r="BW522" i="87"/>
  <c r="CC522" i="87"/>
  <c r="CO522" i="87" s="1"/>
  <c r="BX522" i="87"/>
  <c r="CK522" i="87" s="1"/>
  <c r="CE522" i="87"/>
  <c r="CQ522" i="87" s="1"/>
  <c r="BZ522" i="87"/>
  <c r="CM522" i="87" s="1"/>
  <c r="CD728" i="87"/>
  <c r="CF728" i="87"/>
  <c r="BW728" i="87"/>
  <c r="CK728" i="87"/>
  <c r="BY728" i="87"/>
  <c r="CG728" i="87"/>
  <c r="CJ728" i="87"/>
  <c r="CQ728" i="87"/>
  <c r="CM728" i="87"/>
  <c r="CC728" i="87"/>
  <c r="CL728" i="87"/>
  <c r="BZ728" i="87"/>
  <c r="CA728" i="87"/>
  <c r="CB728" i="87" s="1"/>
  <c r="CO728" i="87"/>
  <c r="CN728" i="87"/>
  <c r="BX728" i="87"/>
  <c r="CP728" i="87"/>
  <c r="CE728" i="87"/>
  <c r="BL18" i="87"/>
  <c r="AU18" i="87"/>
  <c r="BI18" i="87" s="1"/>
  <c r="BT18" i="87" s="1"/>
  <c r="BK158" i="87"/>
  <c r="BN158" i="87"/>
  <c r="BW579" i="87"/>
  <c r="CF579" i="87"/>
  <c r="BY579" i="87"/>
  <c r="CL579" i="87" s="1"/>
  <c r="CC579" i="87"/>
  <c r="CO579" i="87" s="1"/>
  <c r="CD579" i="87"/>
  <c r="CP579" i="87" s="1"/>
  <c r="BX579" i="87"/>
  <c r="CK579" i="87" s="1"/>
  <c r="BZ579" i="87"/>
  <c r="CM579" i="87" s="1"/>
  <c r="CE579" i="87"/>
  <c r="CQ579" i="87" s="1"/>
  <c r="CA579" i="87"/>
  <c r="BW457" i="87"/>
  <c r="CA457" i="87"/>
  <c r="CF457" i="87"/>
  <c r="BY457" i="87"/>
  <c r="CL457" i="87" s="1"/>
  <c r="BX457" i="87"/>
  <c r="CK457" i="87" s="1"/>
  <c r="CD457" i="87"/>
  <c r="CP457" i="87" s="1"/>
  <c r="CC457" i="87"/>
  <c r="CO457" i="87" s="1"/>
  <c r="BZ457" i="87"/>
  <c r="CM457" i="87" s="1"/>
  <c r="CE457" i="87"/>
  <c r="CQ457" i="87" s="1"/>
  <c r="BY321" i="87"/>
  <c r="CL321" i="87" s="1"/>
  <c r="CA321" i="87"/>
  <c r="CG321" i="87"/>
  <c r="CF321" i="87"/>
  <c r="BW321" i="87"/>
  <c r="CD321" i="87"/>
  <c r="CP321" i="87" s="1"/>
  <c r="CE321" i="87"/>
  <c r="CQ321" i="87" s="1"/>
  <c r="CC321" i="87"/>
  <c r="CO321" i="87" s="1"/>
  <c r="BX321" i="87"/>
  <c r="CK321" i="87" s="1"/>
  <c r="BZ321" i="87"/>
  <c r="CM321" i="87" s="1"/>
  <c r="BO449" i="87"/>
  <c r="CC18" i="87"/>
  <c r="CO18" i="87" s="1"/>
  <c r="CE18" i="87"/>
  <c r="CQ18" i="87" s="1"/>
  <c r="BX18" i="87"/>
  <c r="CK18" i="87" s="1"/>
  <c r="BY18" i="87"/>
  <c r="CL18" i="87" s="1"/>
  <c r="CA18" i="87"/>
  <c r="CF18" i="87"/>
  <c r="CD18" i="87"/>
  <c r="CP18" i="87" s="1"/>
  <c r="BW18" i="87"/>
  <c r="BZ18" i="87"/>
  <c r="CM18" i="87" s="1"/>
  <c r="BJ71" i="87"/>
  <c r="CG493" i="87"/>
  <c r="BL291" i="87"/>
  <c r="BJ291" i="87"/>
  <c r="BX651" i="87"/>
  <c r="CK651" i="87" s="1"/>
  <c r="BX753" i="87"/>
  <c r="CK753" i="87" s="1"/>
  <c r="CG651" i="87"/>
  <c r="CD610" i="87"/>
  <c r="CP610" i="87" s="1"/>
  <c r="DC616" i="87"/>
  <c r="CG591" i="87"/>
  <c r="BJ666" i="87"/>
  <c r="BK665" i="87"/>
  <c r="BZ651" i="87"/>
  <c r="CM651" i="87" s="1"/>
  <c r="CD651" i="87"/>
  <c r="CP651" i="87" s="1"/>
  <c r="BJ616" i="87"/>
  <c r="BZ753" i="87"/>
  <c r="CM753" i="87" s="1"/>
  <c r="CF651" i="87"/>
  <c r="BK629" i="87"/>
  <c r="DE616" i="87"/>
  <c r="CN156" i="87"/>
  <c r="BY591" i="87"/>
  <c r="CL591" i="87" s="1"/>
  <c r="CG599" i="87"/>
  <c r="BX591" i="87"/>
  <c r="CK591" i="87" s="1"/>
  <c r="CA591" i="87"/>
  <c r="CB591" i="87" s="1"/>
  <c r="CD631" i="87"/>
  <c r="CP631" i="87" s="1"/>
  <c r="CG215" i="87"/>
  <c r="CF368" i="87"/>
  <c r="BX368" i="87"/>
  <c r="CK368" i="87" s="1"/>
  <c r="CD368" i="87"/>
  <c r="CP368" i="87" s="1"/>
  <c r="CG368" i="87"/>
  <c r="CC368" i="87"/>
  <c r="CO368" i="87" s="1"/>
  <c r="BY368" i="87"/>
  <c r="CL368" i="87" s="1"/>
  <c r="BZ368" i="87"/>
  <c r="CM368" i="87" s="1"/>
  <c r="BW368" i="87"/>
  <c r="CE368" i="87"/>
  <c r="CQ368" i="87" s="1"/>
  <c r="AU40" i="87"/>
  <c r="BI40" i="87" s="1"/>
  <c r="BT40" i="87" s="1"/>
  <c r="BL40" i="87"/>
  <c r="BJ40" i="87"/>
  <c r="BK18" i="87"/>
  <c r="BR18" i="87"/>
  <c r="CA291" i="87"/>
  <c r="BW291" i="87"/>
  <c r="BZ291" i="87"/>
  <c r="CM291" i="87" s="1"/>
  <c r="CD291" i="87"/>
  <c r="CP291" i="87" s="1"/>
  <c r="CE291" i="87"/>
  <c r="CQ291" i="87" s="1"/>
  <c r="CF291" i="87"/>
  <c r="CC291" i="87"/>
  <c r="CO291" i="87" s="1"/>
  <c r="CG291" i="87"/>
  <c r="BY291" i="87"/>
  <c r="CL291" i="87" s="1"/>
  <c r="BX291" i="87"/>
  <c r="CK291" i="87" s="1"/>
  <c r="BK719" i="87"/>
  <c r="BR719" i="87"/>
  <c r="BP11" i="87"/>
  <c r="CE565" i="87"/>
  <c r="CQ565" i="87" s="1"/>
  <c r="CA565" i="87"/>
  <c r="BY565" i="87"/>
  <c r="CL565" i="87" s="1"/>
  <c r="BW565" i="87"/>
  <c r="CD565" i="87"/>
  <c r="CP565" i="87" s="1"/>
  <c r="CG565" i="87"/>
  <c r="BX565" i="87"/>
  <c r="CK565" i="87" s="1"/>
  <c r="CF565" i="87"/>
  <c r="CC565" i="87"/>
  <c r="CO565" i="87" s="1"/>
  <c r="BZ565" i="87"/>
  <c r="CM565" i="87" s="1"/>
  <c r="BN40" i="87"/>
  <c r="BK40" i="87"/>
  <c r="BK400" i="87"/>
  <c r="BN400" i="87"/>
  <c r="BL719" i="87"/>
  <c r="BJ719" i="87"/>
  <c r="BR318" i="87"/>
  <c r="BK318" i="87"/>
  <c r="BJ318" i="87"/>
  <c r="BZ468" i="87"/>
  <c r="CM468" i="87" s="1"/>
  <c r="BX468" i="87"/>
  <c r="CK468" i="87" s="1"/>
  <c r="CE468" i="87"/>
  <c r="CQ468" i="87" s="1"/>
  <c r="BK88" i="87"/>
  <c r="BN88" i="87"/>
  <c r="CB368" i="87"/>
  <c r="CN368" i="87"/>
  <c r="AU215" i="87"/>
  <c r="BI215" i="87" s="1"/>
  <c r="BT215" i="87" s="1"/>
  <c r="BJ215" i="87"/>
  <c r="BL215" i="87"/>
  <c r="BR310" i="87"/>
  <c r="BJ310" i="87"/>
  <c r="BK310" i="87"/>
  <c r="BJ365" i="87"/>
  <c r="BR365" i="87"/>
  <c r="BK365" i="87"/>
  <c r="CD396" i="87"/>
  <c r="CP396" i="87" s="1"/>
  <c r="BY396" i="87"/>
  <c r="CL396" i="87" s="1"/>
  <c r="BW396" i="87"/>
  <c r="CG396" i="87"/>
  <c r="CF396" i="87"/>
  <c r="BZ396" i="87"/>
  <c r="CM396" i="87" s="1"/>
  <c r="CC396" i="87"/>
  <c r="CO396" i="87" s="1"/>
  <c r="BX396" i="87"/>
  <c r="CK396" i="87" s="1"/>
  <c r="CE396" i="87"/>
  <c r="CQ396" i="87" s="1"/>
  <c r="CA396" i="87"/>
  <c r="BX56" i="87"/>
  <c r="CK56" i="87" s="1"/>
  <c r="CE56" i="87"/>
  <c r="CQ56" i="87" s="1"/>
  <c r="BZ56" i="87"/>
  <c r="CM56" i="87" s="1"/>
  <c r="CF281" i="87"/>
  <c r="CG281" i="87"/>
  <c r="CE281" i="87"/>
  <c r="CQ281" i="87" s="1"/>
  <c r="BZ281" i="87"/>
  <c r="CM281" i="87" s="1"/>
  <c r="CG121" i="87"/>
  <c r="CD121" i="87"/>
  <c r="CP121" i="87" s="1"/>
  <c r="CA121" i="87"/>
  <c r="CE121" i="87"/>
  <c r="CQ121" i="87" s="1"/>
  <c r="CC121" i="87"/>
  <c r="CO121" i="87" s="1"/>
  <c r="BX121" i="87"/>
  <c r="CK121" i="87" s="1"/>
  <c r="BW121" i="87"/>
  <c r="BZ121" i="87"/>
  <c r="CM121" i="87" s="1"/>
  <c r="BY121" i="87"/>
  <c r="CL121" i="87" s="1"/>
  <c r="CF121" i="87"/>
  <c r="CA210" i="87"/>
  <c r="CE210" i="87"/>
  <c r="CQ210" i="87" s="1"/>
  <c r="BR170" i="87"/>
  <c r="BJ170" i="87"/>
  <c r="BK170" i="87"/>
  <c r="CG56" i="87"/>
  <c r="CE215" i="87"/>
  <c r="CQ215" i="87" s="1"/>
  <c r="BZ215" i="87"/>
  <c r="CM215" i="87" s="1"/>
  <c r="CF215" i="87"/>
  <c r="CA215" i="87"/>
  <c r="BY215" i="87"/>
  <c r="CL215" i="87" s="1"/>
  <c r="CD215" i="87"/>
  <c r="CP215" i="87" s="1"/>
  <c r="BX215" i="87"/>
  <c r="CK215" i="87" s="1"/>
  <c r="BW215" i="87"/>
  <c r="BR118" i="87"/>
  <c r="BJ118" i="87"/>
  <c r="BL281" i="87"/>
  <c r="BJ281" i="87"/>
  <c r="CB571" i="87"/>
  <c r="CN571" i="87"/>
  <c r="BK286" i="87"/>
  <c r="BJ286" i="87"/>
  <c r="BR286" i="87"/>
  <c r="BR383" i="87"/>
  <c r="BK383" i="87"/>
  <c r="BR465" i="87"/>
  <c r="BK465" i="87"/>
  <c r="BJ465" i="87"/>
  <c r="CB203" i="87"/>
  <c r="CN203" i="87"/>
  <c r="CQ719" i="87"/>
  <c r="BY719" i="87"/>
  <c r="BX719" i="87"/>
  <c r="CC719" i="87"/>
  <c r="CA719" i="87"/>
  <c r="CB719" i="87" s="1"/>
  <c r="CP719" i="87"/>
  <c r="CD719" i="87"/>
  <c r="BW719" i="87"/>
  <c r="CG719" i="87"/>
  <c r="BZ719" i="87"/>
  <c r="CO719" i="87"/>
  <c r="CK719" i="87"/>
  <c r="CF719" i="87"/>
  <c r="CE719" i="87"/>
  <c r="CN719" i="87"/>
  <c r="BK71" i="87"/>
  <c r="BK61" i="87"/>
  <c r="BR61" i="87"/>
  <c r="BJ61" i="87"/>
  <c r="CA333" i="87"/>
  <c r="CF333" i="87"/>
  <c r="CE333" i="87"/>
  <c r="CQ333" i="87" s="1"/>
  <c r="BZ333" i="87"/>
  <c r="CM333" i="87" s="1"/>
  <c r="CG333" i="87"/>
  <c r="BW521" i="87"/>
  <c r="BY521" i="87"/>
  <c r="CL521" i="87" s="1"/>
  <c r="BX521" i="87"/>
  <c r="CK521" i="87" s="1"/>
  <c r="CF521" i="87"/>
  <c r="CC521" i="87"/>
  <c r="CO521" i="87" s="1"/>
  <c r="CA521" i="87"/>
  <c r="CD521" i="87"/>
  <c r="CP521" i="87" s="1"/>
  <c r="BZ521" i="87"/>
  <c r="CM521" i="87" s="1"/>
  <c r="CE521" i="87"/>
  <c r="CQ521" i="87" s="1"/>
  <c r="CJ719" i="87"/>
  <c r="CW698" i="87"/>
  <c r="DE698" i="87"/>
  <c r="DC698" i="87"/>
  <c r="DA698" i="87"/>
  <c r="CY698" i="87"/>
  <c r="CD584" i="87"/>
  <c r="CP584" i="87" s="1"/>
  <c r="CG584" i="87"/>
  <c r="CC584" i="87"/>
  <c r="CO584" i="87" s="1"/>
  <c r="BY584" i="87"/>
  <c r="CL584" i="87" s="1"/>
  <c r="CA584" i="87"/>
  <c r="BX584" i="87"/>
  <c r="CK584" i="87" s="1"/>
  <c r="BW584" i="87"/>
  <c r="BZ584" i="87"/>
  <c r="CM584" i="87" s="1"/>
  <c r="CE584" i="87"/>
  <c r="CQ584" i="87" s="1"/>
  <c r="CF584" i="87"/>
  <c r="BJ47" i="87"/>
  <c r="BK47" i="87"/>
  <c r="BR47" i="87"/>
  <c r="CB316" i="87"/>
  <c r="CN316" i="87"/>
  <c r="BL88" i="87"/>
  <c r="AU88" i="87"/>
  <c r="BI88" i="87" s="1"/>
  <c r="BT88" i="87" s="1"/>
  <c r="BJ88" i="87"/>
  <c r="CD88" i="87"/>
  <c r="CP88" i="87" s="1"/>
  <c r="BY88" i="87"/>
  <c r="CL88" i="87" s="1"/>
  <c r="CE88" i="87"/>
  <c r="CQ88" i="87" s="1"/>
  <c r="BW88" i="87"/>
  <c r="CA88" i="87"/>
  <c r="CC88" i="87"/>
  <c r="CO88" i="87" s="1"/>
  <c r="BX88" i="87"/>
  <c r="CK88" i="87" s="1"/>
  <c r="CF88" i="87"/>
  <c r="BZ88" i="87"/>
  <c r="CM88" i="87" s="1"/>
  <c r="BL644" i="87"/>
  <c r="BW611" i="87"/>
  <c r="DC611" i="87" s="1"/>
  <c r="BX611" i="87"/>
  <c r="CK611" i="87" s="1"/>
  <c r="BZ611" i="87"/>
  <c r="CM611" i="87" s="1"/>
  <c r="BH11" i="127"/>
  <c r="BR576" i="87"/>
  <c r="BK576" i="87"/>
  <c r="BJ576" i="87"/>
  <c r="BR476" i="87"/>
  <c r="BK476" i="87"/>
  <c r="BJ476" i="87"/>
  <c r="BJ404" i="87"/>
  <c r="BR404" i="87"/>
  <c r="BK404" i="87"/>
  <c r="BK373" i="87"/>
  <c r="BR373" i="87"/>
  <c r="BJ373" i="87"/>
  <c r="BR63" i="87"/>
  <c r="BK63" i="87"/>
  <c r="BJ63" i="87"/>
  <c r="BR135" i="87"/>
  <c r="BK135" i="87"/>
  <c r="BJ135" i="87"/>
  <c r="BR331" i="87"/>
  <c r="BK331" i="87"/>
  <c r="BJ331" i="87"/>
  <c r="BJ642" i="87"/>
  <c r="BK622" i="87"/>
  <c r="BJ594" i="87"/>
  <c r="CG631" i="87"/>
  <c r="CG634" i="87"/>
  <c r="CG671" i="87"/>
  <c r="BO599" i="87"/>
  <c r="BZ671" i="87"/>
  <c r="CM671" i="87" s="1"/>
  <c r="BJ615" i="87"/>
  <c r="CC113" i="87"/>
  <c r="CO113" i="87" s="1"/>
  <c r="CA113" i="87"/>
  <c r="CD113" i="87"/>
  <c r="CP113" i="87" s="1"/>
  <c r="BW113" i="87"/>
  <c r="CG113" i="87"/>
  <c r="BY113" i="87"/>
  <c r="CL113" i="87" s="1"/>
  <c r="BX113" i="87"/>
  <c r="CK113" i="87" s="1"/>
  <c r="CF113" i="87"/>
  <c r="BZ113" i="87"/>
  <c r="CM113" i="87" s="1"/>
  <c r="CE113" i="87"/>
  <c r="CQ113" i="87" s="1"/>
  <c r="CN221" i="87"/>
  <c r="CB221" i="87"/>
  <c r="CG507" i="87"/>
  <c r="BK642" i="87"/>
  <c r="BZ507" i="87"/>
  <c r="CM507" i="87" s="1"/>
  <c r="CE507" i="87"/>
  <c r="CQ507" i="87" s="1"/>
  <c r="BY592" i="87"/>
  <c r="CL592" i="87" s="1"/>
  <c r="BX507" i="87"/>
  <c r="CK507" i="87" s="1"/>
  <c r="CA507" i="87"/>
  <c r="CY22" i="87"/>
  <c r="BW592" i="87"/>
  <c r="CJ592" i="87" s="1"/>
  <c r="CN592" i="87"/>
  <c r="CE592" i="87"/>
  <c r="CQ592" i="87" s="1"/>
  <c r="CG667" i="87"/>
  <c r="CF623" i="87"/>
  <c r="BZ623" i="87"/>
  <c r="CM623" i="87" s="1"/>
  <c r="CJ64" i="87"/>
  <c r="DE64" i="87"/>
  <c r="DC64" i="87"/>
  <c r="DA64" i="87"/>
  <c r="CW64" i="87"/>
  <c r="CY64" i="87"/>
  <c r="CE667" i="87"/>
  <c r="CQ667" i="87" s="1"/>
  <c r="BX592" i="87"/>
  <c r="CK592" i="87" s="1"/>
  <c r="BZ592" i="87"/>
  <c r="CM592" i="87" s="1"/>
  <c r="BY667" i="87"/>
  <c r="CL667" i="87" s="1"/>
  <c r="BZ667" i="87"/>
  <c r="CM667" i="87" s="1"/>
  <c r="CC507" i="87"/>
  <c r="CO507" i="87" s="1"/>
  <c r="CG623" i="87"/>
  <c r="CC623" i="87"/>
  <c r="CO623" i="87" s="1"/>
  <c r="CG592" i="87"/>
  <c r="CC667" i="87"/>
  <c r="CO667" i="87" s="1"/>
  <c r="CA667" i="87"/>
  <c r="CN667" i="87" s="1"/>
  <c r="BW667" i="87"/>
  <c r="CY667" i="87" s="1"/>
  <c r="CC592" i="87"/>
  <c r="CO592" i="87" s="1"/>
  <c r="BY507" i="87"/>
  <c r="CL507" i="87" s="1"/>
  <c r="CD592" i="87"/>
  <c r="CP592" i="87" s="1"/>
  <c r="CD667" i="87"/>
  <c r="CP667" i="87" s="1"/>
  <c r="CA623" i="87"/>
  <c r="CN623" i="87" s="1"/>
  <c r="BW623" i="87"/>
  <c r="BK175" i="87"/>
  <c r="BN175" i="87"/>
  <c r="BK624" i="87"/>
  <c r="BO667" i="87"/>
  <c r="BK630" i="87"/>
  <c r="BW631" i="87"/>
  <c r="CJ631" i="87" s="1"/>
  <c r="BZ591" i="87"/>
  <c r="CM591" i="87" s="1"/>
  <c r="CF591" i="87"/>
  <c r="CF631" i="87"/>
  <c r="CE591" i="87"/>
  <c r="CQ591" i="87" s="1"/>
  <c r="CA631" i="87"/>
  <c r="CB631" i="87" s="1"/>
  <c r="BX631" i="87"/>
  <c r="CK631" i="87" s="1"/>
  <c r="BL672" i="87"/>
  <c r="CD591" i="87"/>
  <c r="CP591" i="87" s="1"/>
  <c r="CA670" i="87"/>
  <c r="CN670" i="87" s="1"/>
  <c r="CA11" i="145"/>
  <c r="BO478" i="87"/>
  <c r="DA496" i="87"/>
  <c r="CJ496" i="87"/>
  <c r="CY496" i="87"/>
  <c r="CW496" i="87"/>
  <c r="DE496" i="87"/>
  <c r="DC496" i="87"/>
  <c r="BO614" i="87"/>
  <c r="CB496" i="87"/>
  <c r="CN496" i="87"/>
  <c r="DE500" i="87"/>
  <c r="DC500" i="87"/>
  <c r="CY500" i="87"/>
  <c r="CW500" i="87"/>
  <c r="DA500" i="87"/>
  <c r="CJ500" i="87"/>
  <c r="BM656" i="87"/>
  <c r="BS512" i="87"/>
  <c r="BS491" i="87"/>
  <c r="BM448" i="87"/>
  <c r="BM409" i="87"/>
  <c r="BO356" i="87"/>
  <c r="BM457" i="87"/>
  <c r="BS368" i="87"/>
  <c r="BO632" i="87"/>
  <c r="BM228" i="87"/>
  <c r="CD753" i="87"/>
  <c r="CP753" i="87" s="1"/>
  <c r="BS227" i="87"/>
  <c r="CF753" i="87"/>
  <c r="CC753" i="87"/>
  <c r="CO753" i="87" s="1"/>
  <c r="CE753" i="87"/>
  <c r="CQ753" i="87" s="1"/>
  <c r="BM454" i="87"/>
  <c r="BM405" i="87"/>
  <c r="BS388" i="87"/>
  <c r="BO373" i="87"/>
  <c r="BS366" i="87"/>
  <c r="BS331" i="87"/>
  <c r="BO293" i="87"/>
  <c r="BS279" i="87"/>
  <c r="BM200" i="87"/>
  <c r="BS159" i="87"/>
  <c r="BM123" i="87"/>
  <c r="CG611" i="87"/>
  <c r="BS559" i="87"/>
  <c r="BS546" i="87"/>
  <c r="BS450" i="87"/>
  <c r="BS405" i="87"/>
  <c r="BS225" i="87"/>
  <c r="BO195" i="87"/>
  <c r="BS181" i="87"/>
  <c r="BS628" i="87"/>
  <c r="BM34" i="87"/>
  <c r="BS19" i="87"/>
  <c r="BM522" i="87"/>
  <c r="BS657" i="87"/>
  <c r="BM388" i="87"/>
  <c r="BS337" i="87"/>
  <c r="BM331" i="87"/>
  <c r="BM225" i="87"/>
  <c r="BO211" i="87"/>
  <c r="BM169" i="87"/>
  <c r="BM19" i="87"/>
  <c r="BM450" i="87"/>
  <c r="BM371" i="87"/>
  <c r="BM632" i="87"/>
  <c r="BR610" i="87"/>
  <c r="CG658" i="87"/>
  <c r="CD658" i="87"/>
  <c r="CP658" i="87" s="1"/>
  <c r="CA599" i="87"/>
  <c r="CN599" i="87" s="1"/>
  <c r="CD663" i="87"/>
  <c r="CP663" i="87" s="1"/>
  <c r="CE663" i="87"/>
  <c r="CQ663" i="87" s="1"/>
  <c r="BJ610" i="87"/>
  <c r="BK600" i="87"/>
  <c r="BY663" i="87"/>
  <c r="CL663" i="87" s="1"/>
  <c r="BX663" i="87"/>
  <c r="CK663" i="87" s="1"/>
  <c r="CG622" i="87"/>
  <c r="CP11" i="127"/>
  <c r="DX11" i="127"/>
  <c r="DY11" i="127" s="1"/>
  <c r="BW599" i="87"/>
  <c r="DA599" i="87" s="1"/>
  <c r="CD599" i="87"/>
  <c r="CP599" i="87" s="1"/>
  <c r="CM11" i="127"/>
  <c r="BJ627" i="87"/>
  <c r="EL11" i="127"/>
  <c r="EM11" i="127" s="1"/>
  <c r="CD11" i="127"/>
  <c r="CN11" i="127"/>
  <c r="BZ11" i="127"/>
  <c r="CC599" i="87"/>
  <c r="CO599" i="87" s="1"/>
  <c r="CE11" i="127"/>
  <c r="DV11" i="127"/>
  <c r="DW11" i="127" s="1"/>
  <c r="BZ599" i="87"/>
  <c r="CM599" i="87" s="1"/>
  <c r="BK650" i="87"/>
  <c r="BZ665" i="87"/>
  <c r="CM665" i="87" s="1"/>
  <c r="BK615" i="87"/>
  <c r="BO658" i="87"/>
  <c r="BS56" i="87"/>
  <c r="BS61" i="87"/>
  <c r="BM336" i="87"/>
  <c r="CC631" i="87"/>
  <c r="CO631" i="87" s="1"/>
  <c r="CG617" i="87"/>
  <c r="CA662" i="87"/>
  <c r="CN662" i="87" s="1"/>
  <c r="BW662" i="87"/>
  <c r="DC662" i="87" s="1"/>
  <c r="CE631" i="87"/>
  <c r="CQ631" i="87" s="1"/>
  <c r="CE628" i="87"/>
  <c r="CQ628" i="87" s="1"/>
  <c r="BK632" i="87"/>
  <c r="BS199" i="87"/>
  <c r="BM584" i="87"/>
  <c r="BS449" i="87"/>
  <c r="BM404" i="87"/>
  <c r="BM309" i="87"/>
  <c r="BO227" i="87"/>
  <c r="BM152" i="87"/>
  <c r="BS489" i="87"/>
  <c r="BS404" i="87"/>
  <c r="BS274" i="87"/>
  <c r="BO200" i="87"/>
  <c r="BS152" i="87"/>
  <c r="BM667" i="87"/>
  <c r="BM220" i="87"/>
  <c r="BO275" i="87"/>
  <c r="BM399" i="87"/>
  <c r="BS617" i="87"/>
  <c r="BS584" i="87"/>
  <c r="BS521" i="87"/>
  <c r="BS458" i="87"/>
  <c r="BO656" i="87"/>
  <c r="BM224" i="87"/>
  <c r="BS203" i="87"/>
  <c r="BS453" i="87"/>
  <c r="BM521" i="87"/>
  <c r="BM458" i="87"/>
  <c r="BM449" i="87"/>
  <c r="BS224" i="87"/>
  <c r="BS482" i="87"/>
  <c r="BM672" i="87"/>
  <c r="BO232" i="87"/>
  <c r="BW627" i="87"/>
  <c r="CA627" i="87"/>
  <c r="BZ627" i="87"/>
  <c r="CM627" i="87" s="1"/>
  <c r="CC627" i="87"/>
  <c r="CO627" i="87" s="1"/>
  <c r="BW598" i="87"/>
  <c r="CA598" i="87"/>
  <c r="CE598" i="87"/>
  <c r="CQ598" i="87" s="1"/>
  <c r="CC598" i="87"/>
  <c r="CO598" i="87" s="1"/>
  <c r="BN156" i="87"/>
  <c r="BL640" i="87"/>
  <c r="BL613" i="87"/>
  <c r="AU613" i="87"/>
  <c r="BI613" i="87" s="1"/>
  <c r="BT613" i="87" s="1"/>
  <c r="AU627" i="87"/>
  <c r="BI627" i="87" s="1"/>
  <c r="BT627" i="87" s="1"/>
  <c r="BL627" i="87"/>
  <c r="BW658" i="87"/>
  <c r="CJ658" i="87" s="1"/>
  <c r="DF11" i="127"/>
  <c r="DG11" i="127" s="1"/>
  <c r="DH11" i="127"/>
  <c r="DI11" i="127" s="1"/>
  <c r="BJ640" i="87"/>
  <c r="CA52" i="87"/>
  <c r="CB52" i="87" s="1"/>
  <c r="BS216" i="87"/>
  <c r="CG624" i="87"/>
  <c r="CC661" i="87"/>
  <c r="CO661" i="87" s="1"/>
  <c r="BJ671" i="87"/>
  <c r="CD156" i="87"/>
  <c r="CP156" i="87" s="1"/>
  <c r="BY156" i="87"/>
  <c r="CL156" i="87" s="1"/>
  <c r="CE156" i="87"/>
  <c r="CQ156" i="87" s="1"/>
  <c r="BS589" i="87"/>
  <c r="BS522" i="87"/>
  <c r="BO374" i="87"/>
  <c r="BM503" i="87"/>
  <c r="BM600" i="87"/>
  <c r="BM589" i="87"/>
  <c r="BM559" i="87"/>
  <c r="BS567" i="87"/>
  <c r="BO203" i="87"/>
  <c r="BM491" i="87"/>
  <c r="BS448" i="87"/>
  <c r="BS308" i="87"/>
  <c r="BS219" i="87"/>
  <c r="BM452" i="87"/>
  <c r="BM386" i="87"/>
  <c r="BO491" i="87"/>
  <c r="BS409" i="87"/>
  <c r="BS386" i="87"/>
  <c r="BM368" i="87"/>
  <c r="BS211" i="87"/>
  <c r="BS89" i="87"/>
  <c r="BS179" i="87"/>
  <c r="BS273" i="87"/>
  <c r="BS452" i="87"/>
  <c r="BM273" i="87"/>
  <c r="BS189" i="87"/>
  <c r="BM179" i="87"/>
  <c r="BM135" i="87"/>
  <c r="BK72" i="87"/>
  <c r="BR72" i="87"/>
  <c r="BJ72" i="87"/>
  <c r="BM293" i="87"/>
  <c r="BS457" i="87"/>
  <c r="BM413" i="87"/>
  <c r="BO189" i="87"/>
  <c r="BX52" i="87"/>
  <c r="CK52" i="87" s="1"/>
  <c r="CE52" i="87"/>
  <c r="CQ52" i="87" s="1"/>
  <c r="BZ52" i="87"/>
  <c r="CM52" i="87" s="1"/>
  <c r="BY52" i="87"/>
  <c r="CL52" i="87" s="1"/>
  <c r="CF52" i="87"/>
  <c r="BK640" i="87"/>
  <c r="BM614" i="87"/>
  <c r="BO52" i="87"/>
  <c r="BS614" i="87"/>
  <c r="BM594" i="87"/>
  <c r="BS623" i="87"/>
  <c r="BS594" i="87"/>
  <c r="BO571" i="87"/>
  <c r="BS619" i="87"/>
  <c r="BS632" i="87"/>
  <c r="CD600" i="87"/>
  <c r="CP600" i="87" s="1"/>
  <c r="CG600" i="87"/>
  <c r="CA600" i="87"/>
  <c r="CB600" i="87" s="1"/>
  <c r="BK620" i="87"/>
  <c r="CG612" i="87"/>
  <c r="CG614" i="87"/>
  <c r="BY662" i="87"/>
  <c r="CL662" i="87" s="1"/>
  <c r="CE614" i="87"/>
  <c r="CQ614" i="87" s="1"/>
  <c r="CD612" i="87"/>
  <c r="CP612" i="87" s="1"/>
  <c r="BX614" i="87"/>
  <c r="CK614" i="87" s="1"/>
  <c r="CD662" i="87"/>
  <c r="CP662" i="87" s="1"/>
  <c r="CF614" i="87"/>
  <c r="CC633" i="87"/>
  <c r="CO633" i="87" s="1"/>
  <c r="CC662" i="87"/>
  <c r="CO662" i="87" s="1"/>
  <c r="BZ614" i="87"/>
  <c r="CM614" i="87" s="1"/>
  <c r="BM47" i="87"/>
  <c r="BK655" i="87"/>
  <c r="CG665" i="87"/>
  <c r="CD665" i="87"/>
  <c r="CP665" i="87" s="1"/>
  <c r="BY665" i="87"/>
  <c r="CL665" i="87" s="1"/>
  <c r="CA665" i="87"/>
  <c r="CN665" i="87" s="1"/>
  <c r="BK671" i="87"/>
  <c r="CF661" i="87"/>
  <c r="CA661" i="87"/>
  <c r="CB661" i="87" s="1"/>
  <c r="BW672" i="87"/>
  <c r="DA672" i="87" s="1"/>
  <c r="BS671" i="87"/>
  <c r="BX665" i="87"/>
  <c r="CK665" i="87" s="1"/>
  <c r="BW665" i="87"/>
  <c r="DE665" i="87" s="1"/>
  <c r="BJ655" i="87"/>
  <c r="CD672" i="87"/>
  <c r="CP672" i="87" s="1"/>
  <c r="CC657" i="87"/>
  <c r="CO657" i="87" s="1"/>
  <c r="CG672" i="87"/>
  <c r="CD661" i="87"/>
  <c r="CP661" i="87" s="1"/>
  <c r="BS647" i="87"/>
  <c r="BO575" i="87"/>
  <c r="CE665" i="87"/>
  <c r="CQ665" i="87" s="1"/>
  <c r="CF665" i="87"/>
  <c r="CA672" i="87"/>
  <c r="CN672" i="87" s="1"/>
  <c r="BO644" i="87"/>
  <c r="BO661" i="87"/>
  <c r="BS630" i="87"/>
  <c r="BS25" i="87"/>
  <c r="BS15" i="87"/>
  <c r="BS1" i="87" s="1"/>
  <c r="BM620" i="87"/>
  <c r="BM518" i="87"/>
  <c r="BS377" i="87"/>
  <c r="BM338" i="87"/>
  <c r="BO184" i="87"/>
  <c r="BO207" i="87"/>
  <c r="BS165" i="87"/>
  <c r="BS155" i="87"/>
  <c r="BS150" i="87"/>
  <c r="BM95" i="87"/>
  <c r="BK594" i="87"/>
  <c r="BO621" i="87"/>
  <c r="BS615" i="87"/>
  <c r="BS610" i="87"/>
  <c r="BM511" i="87"/>
  <c r="BS476" i="87"/>
  <c r="BM235" i="87"/>
  <c r="BM185" i="87"/>
  <c r="BM150" i="87"/>
  <c r="BS132" i="87"/>
  <c r="BM132" i="87"/>
  <c r="BS113" i="87"/>
  <c r="BM59" i="87"/>
  <c r="BM36" i="87"/>
  <c r="BS20" i="87"/>
  <c r="CC493" i="87"/>
  <c r="CO493" i="87" s="1"/>
  <c r="BY493" i="87"/>
  <c r="CL493" i="87" s="1"/>
  <c r="BS554" i="87"/>
  <c r="BS518" i="87"/>
  <c r="BS511" i="87"/>
  <c r="BO415" i="87"/>
  <c r="BS407" i="87"/>
  <c r="BS401" i="87"/>
  <c r="BM344" i="87"/>
  <c r="BS344" i="87"/>
  <c r="BS239" i="87"/>
  <c r="BM222" i="87"/>
  <c r="BM218" i="87"/>
  <c r="BO196" i="87"/>
  <c r="BM177" i="87"/>
  <c r="BO175" i="87"/>
  <c r="BS95" i="87"/>
  <c r="BS36" i="87"/>
  <c r="BW493" i="87"/>
  <c r="DE493" i="87" s="1"/>
  <c r="CD493" i="87"/>
  <c r="CP493" i="87" s="1"/>
  <c r="BM615" i="87"/>
  <c r="BS455" i="87"/>
  <c r="BM407" i="87"/>
  <c r="BM377" i="87"/>
  <c r="BS338" i="87"/>
  <c r="BO306" i="87"/>
  <c r="BS298" i="87"/>
  <c r="BS218" i="87"/>
  <c r="BM214" i="87"/>
  <c r="BM206" i="87"/>
  <c r="BS177" i="87"/>
  <c r="BM113" i="87"/>
  <c r="BM88" i="87"/>
  <c r="BS59" i="87"/>
  <c r="BM29" i="87"/>
  <c r="BM20" i="87"/>
  <c r="BS672" i="87"/>
  <c r="BS667" i="87"/>
  <c r="CA650" i="87"/>
  <c r="BZ650" i="87"/>
  <c r="CM650" i="87" s="1"/>
  <c r="BX650" i="87"/>
  <c r="CK650" i="87" s="1"/>
  <c r="BW642" i="87"/>
  <c r="CY642" i="87" s="1"/>
  <c r="CA633" i="87"/>
  <c r="CB633" i="87" s="1"/>
  <c r="BZ642" i="87"/>
  <c r="CM642" i="87" s="1"/>
  <c r="CE642" i="87"/>
  <c r="CQ642" i="87" s="1"/>
  <c r="CF657" i="87"/>
  <c r="BX657" i="87"/>
  <c r="CK657" i="87" s="1"/>
  <c r="CD650" i="87"/>
  <c r="CP650" i="87" s="1"/>
  <c r="AU644" i="87"/>
  <c r="BI644" i="87" s="1"/>
  <c r="BT644" i="87" s="1"/>
  <c r="CC642" i="87"/>
  <c r="CO642" i="87" s="1"/>
  <c r="CG657" i="87"/>
  <c r="CE657" i="87"/>
  <c r="CQ657" i="87" s="1"/>
  <c r="BJ661" i="87"/>
  <c r="CC650" i="87"/>
  <c r="CO650" i="87" s="1"/>
  <c r="CE650" i="87"/>
  <c r="CQ650" i="87" s="1"/>
  <c r="BW650" i="87"/>
  <c r="CF650" i="87"/>
  <c r="BM658" i="87"/>
  <c r="BO649" i="87"/>
  <c r="CG642" i="87"/>
  <c r="BX642" i="87"/>
  <c r="CK642" i="87" s="1"/>
  <c r="CD642" i="87"/>
  <c r="CP642" i="87" s="1"/>
  <c r="BY650" i="87"/>
  <c r="CL650" i="87" s="1"/>
  <c r="BL634" i="87"/>
  <c r="CG650" i="87"/>
  <c r="AU642" i="87"/>
  <c r="BI642" i="87" s="1"/>
  <c r="BT642" i="87" s="1"/>
  <c r="BL642" i="87"/>
  <c r="AU617" i="87"/>
  <c r="BI617" i="87" s="1"/>
  <c r="BT617" i="87" s="1"/>
  <c r="BL617" i="87"/>
  <c r="CB475" i="87"/>
  <c r="CN475" i="87"/>
  <c r="DA475" i="87"/>
  <c r="CW475" i="87"/>
  <c r="CY475" i="87"/>
  <c r="CJ475" i="87"/>
  <c r="DE475" i="87"/>
  <c r="DC475" i="87"/>
  <c r="DA129" i="87"/>
  <c r="CJ129" i="87"/>
  <c r="CW129" i="87"/>
  <c r="CY129" i="87"/>
  <c r="DE129" i="87"/>
  <c r="DC129" i="87"/>
  <c r="AU633" i="87"/>
  <c r="BI633" i="87" s="1"/>
  <c r="BT633" i="87" s="1"/>
  <c r="BJ633" i="87"/>
  <c r="AU618" i="87"/>
  <c r="BI618" i="87" s="1"/>
  <c r="BT618" i="87" s="1"/>
  <c r="BL618" i="87"/>
  <c r="CB129" i="87"/>
  <c r="CN129" i="87"/>
  <c r="CA40" i="87"/>
  <c r="CC40" i="87"/>
  <c r="CO40" i="87" s="1"/>
  <c r="CF40" i="87"/>
  <c r="CG40" i="87"/>
  <c r="BX40" i="87"/>
  <c r="CK40" i="87" s="1"/>
  <c r="BZ40" i="87"/>
  <c r="CM40" i="87" s="1"/>
  <c r="CE40" i="87"/>
  <c r="CQ40" i="87" s="1"/>
  <c r="CD40" i="87"/>
  <c r="CP40" i="87" s="1"/>
  <c r="BW40" i="87"/>
  <c r="BY40" i="87"/>
  <c r="CL40" i="87" s="1"/>
  <c r="BX634" i="87"/>
  <c r="CK634" i="87" s="1"/>
  <c r="BW634" i="87"/>
  <c r="CE634" i="87"/>
  <c r="CQ634" i="87" s="1"/>
  <c r="BZ634" i="87"/>
  <c r="CM634" i="87" s="1"/>
  <c r="BW633" i="87"/>
  <c r="BX633" i="87"/>
  <c r="CK633" i="87" s="1"/>
  <c r="BZ633" i="87"/>
  <c r="CM633" i="87" s="1"/>
  <c r="CD633" i="87"/>
  <c r="CP633" i="87" s="1"/>
  <c r="CG633" i="87"/>
  <c r="CF633" i="87"/>
  <c r="CE633" i="87"/>
  <c r="CQ633" i="87" s="1"/>
  <c r="AU598" i="87"/>
  <c r="BI598" i="87" s="1"/>
  <c r="BT598" i="87" s="1"/>
  <c r="BL598" i="87"/>
  <c r="CB657" i="87"/>
  <c r="CN657" i="87"/>
  <c r="BM15" i="87"/>
  <c r="BM1" i="87" s="1"/>
  <c r="BM623" i="87"/>
  <c r="BS60" i="87"/>
  <c r="BM25" i="87"/>
  <c r="BS536" i="87"/>
  <c r="BM51" i="87"/>
  <c r="BM21" i="87"/>
  <c r="BM60" i="87"/>
  <c r="BS21" i="87"/>
  <c r="BS634" i="87"/>
  <c r="BM592" i="87"/>
  <c r="BO630" i="87"/>
  <c r="BM655" i="87"/>
  <c r="BM616" i="87"/>
  <c r="BO576" i="87"/>
  <c r="BS664" i="87"/>
  <c r="BO594" i="87"/>
  <c r="BM556" i="87"/>
  <c r="BM570" i="87"/>
  <c r="BO612" i="87"/>
  <c r="BS556" i="87"/>
  <c r="BM630" i="87"/>
  <c r="BM579" i="87"/>
  <c r="BS451" i="87"/>
  <c r="BM476" i="87"/>
  <c r="BM669" i="87"/>
  <c r="BX672" i="87"/>
  <c r="CK672" i="87" s="1"/>
  <c r="CF672" i="87"/>
  <c r="BY672" i="87"/>
  <c r="CL672" i="87" s="1"/>
  <c r="CE672" i="87"/>
  <c r="CQ672" i="87" s="1"/>
  <c r="BZ672" i="87"/>
  <c r="CM672" i="87" s="1"/>
  <c r="BM455" i="87"/>
  <c r="BM472" i="87"/>
  <c r="BS272" i="87"/>
  <c r="BM462" i="87"/>
  <c r="BO493" i="87"/>
  <c r="BM504" i="87"/>
  <c r="BM272" i="87"/>
  <c r="BM307" i="87"/>
  <c r="BM493" i="87"/>
  <c r="BO669" i="87"/>
  <c r="BM451" i="87"/>
  <c r="BS292" i="87"/>
  <c r="BM299" i="87"/>
  <c r="BS462" i="87"/>
  <c r="BM292" i="87"/>
  <c r="CF599" i="87"/>
  <c r="BX599" i="87"/>
  <c r="CK599" i="87" s="1"/>
  <c r="AU621" i="87"/>
  <c r="BI621" i="87" s="1"/>
  <c r="BT621" i="87" s="1"/>
  <c r="BL621" i="87"/>
  <c r="CE611" i="87"/>
  <c r="CQ611" i="87" s="1"/>
  <c r="CA611" i="87"/>
  <c r="CF611" i="87"/>
  <c r="AL11" i="127"/>
  <c r="BF11" i="127"/>
  <c r="AG11" i="127"/>
  <c r="BD11" i="127"/>
  <c r="BM11" i="127" s="1"/>
  <c r="BJ624" i="87"/>
  <c r="BJ493" i="87"/>
  <c r="BN622" i="87"/>
  <c r="AB11" i="145"/>
  <c r="AT11" i="145"/>
  <c r="CO11" i="145" s="1"/>
  <c r="AG11" i="145"/>
  <c r="CJ491" i="87"/>
  <c r="CY491" i="87"/>
  <c r="BL493" i="87"/>
  <c r="BW619" i="87"/>
  <c r="BY619" i="87"/>
  <c r="CL619" i="87" s="1"/>
  <c r="BX619" i="87"/>
  <c r="CK619" i="87" s="1"/>
  <c r="CG619" i="87"/>
  <c r="CF619" i="87"/>
  <c r="CC619" i="87"/>
  <c r="CO619" i="87" s="1"/>
  <c r="BZ619" i="87"/>
  <c r="CM619" i="87" s="1"/>
  <c r="CE619" i="87"/>
  <c r="CQ619" i="87" s="1"/>
  <c r="CA619" i="87"/>
  <c r="AU612" i="87"/>
  <c r="BI612" i="87" s="1"/>
  <c r="BT612" i="87" s="1"/>
  <c r="BL612" i="87"/>
  <c r="CE493" i="87"/>
  <c r="CQ493" i="87" s="1"/>
  <c r="CF493" i="87"/>
  <c r="BZ493" i="87"/>
  <c r="CM493" i="87" s="1"/>
  <c r="BW639" i="87"/>
  <c r="CA639" i="87"/>
  <c r="BZ639" i="87"/>
  <c r="CM639" i="87" s="1"/>
  <c r="CE639" i="87"/>
  <c r="CQ639" i="87" s="1"/>
  <c r="CG639" i="87"/>
  <c r="CF639" i="87"/>
  <c r="BY639" i="87"/>
  <c r="CL639" i="87" s="1"/>
  <c r="CC639" i="87"/>
  <c r="CO639" i="87" s="1"/>
  <c r="BX639" i="87"/>
  <c r="CK639" i="87" s="1"/>
  <c r="CD639" i="87"/>
  <c r="CP639" i="87" s="1"/>
  <c r="AU622" i="87"/>
  <c r="BI622" i="87" s="1"/>
  <c r="BT622" i="87" s="1"/>
  <c r="BJ622" i="87"/>
  <c r="BL622" i="87"/>
  <c r="BW661" i="87"/>
  <c r="BZ661" i="87"/>
  <c r="CM661" i="87" s="1"/>
  <c r="BY661" i="87"/>
  <c r="CL661" i="87" s="1"/>
  <c r="CE661" i="87"/>
  <c r="CQ661" i="87" s="1"/>
  <c r="CF662" i="87"/>
  <c r="BX662" i="87"/>
  <c r="CK662" i="87" s="1"/>
  <c r="CG662" i="87"/>
  <c r="BZ662" i="87"/>
  <c r="CM662" i="87" s="1"/>
  <c r="AU670" i="87"/>
  <c r="BI670" i="87" s="1"/>
  <c r="BT670" i="87" s="1"/>
  <c r="BL670" i="87"/>
  <c r="CD670" i="87"/>
  <c r="CP670" i="87" s="1"/>
  <c r="CF670" i="87"/>
  <c r="CE670" i="87"/>
  <c r="CQ670" i="87" s="1"/>
  <c r="AU636" i="87"/>
  <c r="BI636" i="87" s="1"/>
  <c r="BT636" i="87" s="1"/>
  <c r="BL636" i="87"/>
  <c r="BL635" i="87"/>
  <c r="AU635" i="87"/>
  <c r="BI635" i="87" s="1"/>
  <c r="BT635" i="87" s="1"/>
  <c r="BL639" i="87"/>
  <c r="BJ639" i="87"/>
  <c r="AU639" i="87"/>
  <c r="BI639" i="87" s="1"/>
  <c r="BT639" i="87" s="1"/>
  <c r="CF491" i="87"/>
  <c r="BZ491" i="87"/>
  <c r="CM491" i="87" s="1"/>
  <c r="CF612" i="87"/>
  <c r="CA612" i="87"/>
  <c r="BZ612" i="87"/>
  <c r="CM612" i="87" s="1"/>
  <c r="BW612" i="87"/>
  <c r="CE612" i="87"/>
  <c r="CQ612" i="87" s="1"/>
  <c r="BX612" i="87"/>
  <c r="CK612" i="87" s="1"/>
  <c r="AU661" i="87"/>
  <c r="BI661" i="87" s="1"/>
  <c r="BT661" i="87" s="1"/>
  <c r="BL661" i="87"/>
  <c r="CF658" i="87"/>
  <c r="BY658" i="87"/>
  <c r="CL658" i="87" s="1"/>
  <c r="BZ658" i="87"/>
  <c r="CM658" i="87" s="1"/>
  <c r="BX658" i="87"/>
  <c r="CK658" i="87" s="1"/>
  <c r="CE658" i="87"/>
  <c r="CQ658" i="87" s="1"/>
  <c r="CD649" i="87"/>
  <c r="CP649" i="87" s="1"/>
  <c r="CF649" i="87"/>
  <c r="BX649" i="87"/>
  <c r="CK649" i="87" s="1"/>
  <c r="CA649" i="87"/>
  <c r="CG649" i="87"/>
  <c r="BY649" i="87"/>
  <c r="CL649" i="87" s="1"/>
  <c r="CE649" i="87"/>
  <c r="CQ649" i="87" s="1"/>
  <c r="BW649" i="87"/>
  <c r="BZ649" i="87"/>
  <c r="CM649" i="87" s="1"/>
  <c r="BY635" i="87"/>
  <c r="CL635" i="87" s="1"/>
  <c r="BW635" i="87"/>
  <c r="CF635" i="87"/>
  <c r="CD635" i="87"/>
  <c r="CP635" i="87" s="1"/>
  <c r="BX635" i="87"/>
  <c r="CK635" i="87" s="1"/>
  <c r="BZ635" i="87"/>
  <c r="CM635" i="87" s="1"/>
  <c r="CE635" i="87"/>
  <c r="CQ635" i="87" s="1"/>
  <c r="CC635" i="87"/>
  <c r="CO635" i="87" s="1"/>
  <c r="CG635" i="87"/>
  <c r="CA635" i="87"/>
  <c r="BR634" i="87"/>
  <c r="BJ634" i="87"/>
  <c r="BR623" i="87"/>
  <c r="BJ623" i="87"/>
  <c r="BL614" i="87"/>
  <c r="AU614" i="87"/>
  <c r="BI614" i="87" s="1"/>
  <c r="BT614" i="87" s="1"/>
  <c r="CD614" i="87"/>
  <c r="CP614" i="87" s="1"/>
  <c r="CC614" i="87"/>
  <c r="CO614" i="87" s="1"/>
  <c r="BW614" i="87"/>
  <c r="AU662" i="87"/>
  <c r="BI662" i="87" s="1"/>
  <c r="BT662" i="87" s="1"/>
  <c r="BL662" i="87"/>
  <c r="DA39" i="87"/>
  <c r="DE39" i="87"/>
  <c r="CW39" i="87"/>
  <c r="DC39" i="87"/>
  <c r="CJ39" i="87"/>
  <c r="CY39" i="87"/>
  <c r="BW600" i="87"/>
  <c r="DC600" i="87" s="1"/>
  <c r="CF600" i="87"/>
  <c r="BK611" i="87"/>
  <c r="BK612" i="87"/>
  <c r="CN617" i="87"/>
  <c r="CB617" i="87"/>
  <c r="BY610" i="87"/>
  <c r="CL610" i="87" s="1"/>
  <c r="BW610" i="87"/>
  <c r="BZ610" i="87"/>
  <c r="CM610" i="87" s="1"/>
  <c r="CF610" i="87"/>
  <c r="BX610" i="87"/>
  <c r="CK610" i="87" s="1"/>
  <c r="CE610" i="87"/>
  <c r="CQ610" i="87" s="1"/>
  <c r="CG610" i="87"/>
  <c r="CA610" i="87"/>
  <c r="BL599" i="87"/>
  <c r="AU599" i="87"/>
  <c r="BI599" i="87" s="1"/>
  <c r="BT599" i="87" s="1"/>
  <c r="CF621" i="87"/>
  <c r="CD621" i="87"/>
  <c r="CP621" i="87" s="1"/>
  <c r="BX621" i="87"/>
  <c r="CK621" i="87" s="1"/>
  <c r="BY621" i="87"/>
  <c r="CL621" i="87" s="1"/>
  <c r="CA621" i="87"/>
  <c r="BW621" i="87"/>
  <c r="CE621" i="87"/>
  <c r="CQ621" i="87" s="1"/>
  <c r="BZ621" i="87"/>
  <c r="CM621" i="87" s="1"/>
  <c r="AU657" i="87"/>
  <c r="BI657" i="87" s="1"/>
  <c r="BT657" i="87" s="1"/>
  <c r="BL657" i="87"/>
  <c r="BL611" i="87"/>
  <c r="AU611" i="87"/>
  <c r="BI611" i="87" s="1"/>
  <c r="BT611" i="87" s="1"/>
  <c r="AU615" i="87"/>
  <c r="BI615" i="87" s="1"/>
  <c r="BT615" i="87" s="1"/>
  <c r="BL615" i="87"/>
  <c r="AU655" i="87"/>
  <c r="BI655" i="87" s="1"/>
  <c r="BT655" i="87" s="1"/>
  <c r="BL655" i="87"/>
  <c r="BW655" i="87"/>
  <c r="CE655" i="87"/>
  <c r="CQ655" i="87" s="1"/>
  <c r="CG655" i="87"/>
  <c r="BY655" i="87"/>
  <c r="CL655" i="87" s="1"/>
  <c r="BZ655" i="87"/>
  <c r="CM655" i="87" s="1"/>
  <c r="CF655" i="87"/>
  <c r="CD655" i="87"/>
  <c r="CP655" i="87" s="1"/>
  <c r="BX655" i="87"/>
  <c r="CK655" i="87" s="1"/>
  <c r="CC655" i="87"/>
  <c r="CO655" i="87" s="1"/>
  <c r="CN614" i="87"/>
  <c r="CB614" i="87"/>
  <c r="CA655" i="87"/>
  <c r="CD657" i="87"/>
  <c r="CP657" i="87" s="1"/>
  <c r="BW657" i="87"/>
  <c r="BZ657" i="87"/>
  <c r="CM657" i="87" s="1"/>
  <c r="BY657" i="87"/>
  <c r="CL657" i="87" s="1"/>
  <c r="BL664" i="87"/>
  <c r="AU664" i="87"/>
  <c r="BI664" i="87" s="1"/>
  <c r="BT664" i="87" s="1"/>
  <c r="BW617" i="87"/>
  <c r="CE617" i="87"/>
  <c r="CQ617" i="87" s="1"/>
  <c r="CF617" i="87"/>
  <c r="BX617" i="87"/>
  <c r="CK617" i="87" s="1"/>
  <c r="BY617" i="87"/>
  <c r="CL617" i="87" s="1"/>
  <c r="BZ617" i="87"/>
  <c r="CM617" i="87" s="1"/>
  <c r="CF664" i="87"/>
  <c r="BY664" i="87"/>
  <c r="CL664" i="87" s="1"/>
  <c r="BX664" i="87"/>
  <c r="CK664" i="87" s="1"/>
  <c r="CG664" i="87"/>
  <c r="CC664" i="87"/>
  <c r="CO664" i="87" s="1"/>
  <c r="BZ664" i="87"/>
  <c r="CM664" i="87" s="1"/>
  <c r="BW664" i="87"/>
  <c r="CA664" i="87"/>
  <c r="CE664" i="87"/>
  <c r="CQ664" i="87" s="1"/>
  <c r="CC621" i="87"/>
  <c r="CO621" i="87" s="1"/>
  <c r="CC617" i="87"/>
  <c r="CO617" i="87" s="1"/>
  <c r="BN11" i="145"/>
  <c r="CB636" i="87"/>
  <c r="CN636" i="87"/>
  <c r="AU753" i="87"/>
  <c r="BI753" i="87" s="1"/>
  <c r="BT753" i="87" s="1"/>
  <c r="BL753" i="87"/>
  <c r="CA620" i="87"/>
  <c r="CF620" i="87"/>
  <c r="BW620" i="87"/>
  <c r="BX620" i="87"/>
  <c r="CK620" i="87" s="1"/>
  <c r="BZ620" i="87"/>
  <c r="CM620" i="87" s="1"/>
  <c r="CD620" i="87"/>
  <c r="CP620" i="87" s="1"/>
  <c r="CC620" i="87"/>
  <c r="CO620" i="87" s="1"/>
  <c r="CG620" i="87"/>
  <c r="CE620" i="87"/>
  <c r="CQ620" i="87" s="1"/>
  <c r="CA597" i="87"/>
  <c r="BY597" i="87"/>
  <c r="CL597" i="87" s="1"/>
  <c r="BW597" i="87"/>
  <c r="CF597" i="87"/>
  <c r="CD597" i="87"/>
  <c r="CP597" i="87" s="1"/>
  <c r="BX597" i="87"/>
  <c r="CK597" i="87" s="1"/>
  <c r="BZ597" i="87"/>
  <c r="CM597" i="87" s="1"/>
  <c r="CE597" i="87"/>
  <c r="CQ597" i="87" s="1"/>
  <c r="CG597" i="87"/>
  <c r="CC597" i="87"/>
  <c r="CO597" i="87" s="1"/>
  <c r="BR658" i="87"/>
  <c r="BK658" i="87"/>
  <c r="BJ658" i="87"/>
  <c r="BL592" i="87"/>
  <c r="AU592" i="87"/>
  <c r="BI592" i="87" s="1"/>
  <c r="BT592" i="87" s="1"/>
  <c r="CB616" i="87"/>
  <c r="CN616" i="87"/>
  <c r="CY721" i="87"/>
  <c r="DE721" i="87"/>
  <c r="DC721" i="87"/>
  <c r="DA721" i="87"/>
  <c r="CW721" i="87"/>
  <c r="AU620" i="87"/>
  <c r="BI620" i="87" s="1"/>
  <c r="BT620" i="87" s="1"/>
  <c r="BL620" i="87"/>
  <c r="AU597" i="87"/>
  <c r="BI597" i="87" s="1"/>
  <c r="BT597" i="87" s="1"/>
  <c r="BL597" i="87"/>
  <c r="BN639" i="87"/>
  <c r="BK639" i="87"/>
  <c r="CB468" i="87"/>
  <c r="CN468" i="87"/>
  <c r="BL594" i="87"/>
  <c r="AU594" i="87"/>
  <c r="BI594" i="87" s="1"/>
  <c r="BT594" i="87" s="1"/>
  <c r="BX624" i="87"/>
  <c r="CK624" i="87" s="1"/>
  <c r="CA624" i="87"/>
  <c r="BY624" i="87"/>
  <c r="CL624" i="87" s="1"/>
  <c r="CE624" i="87"/>
  <c r="CQ624" i="87" s="1"/>
  <c r="CF624" i="87"/>
  <c r="BW624" i="87"/>
  <c r="CJ624" i="87" s="1"/>
  <c r="BZ624" i="87"/>
  <c r="CM624" i="87" s="1"/>
  <c r="CC624" i="87"/>
  <c r="CO624" i="87" s="1"/>
  <c r="BN633" i="87"/>
  <c r="BK633" i="87"/>
  <c r="CD669" i="87"/>
  <c r="CP669" i="87" s="1"/>
  <c r="CC669" i="87"/>
  <c r="CO669" i="87" s="1"/>
  <c r="CF669" i="87"/>
  <c r="BX669" i="87"/>
  <c r="CK669" i="87" s="1"/>
  <c r="BZ669" i="87"/>
  <c r="CM669" i="87" s="1"/>
  <c r="BW669" i="87"/>
  <c r="CE669" i="87"/>
  <c r="CQ669" i="87" s="1"/>
  <c r="BY669" i="87"/>
  <c r="CL669" i="87" s="1"/>
  <c r="CA669" i="87"/>
  <c r="CG668" i="87"/>
  <c r="CA668" i="87"/>
  <c r="BY668" i="87"/>
  <c r="CL668" i="87" s="1"/>
  <c r="CD668" i="87"/>
  <c r="CP668" i="87" s="1"/>
  <c r="BX668" i="87"/>
  <c r="CK668" i="87" s="1"/>
  <c r="CE668" i="87"/>
  <c r="CQ668" i="87" s="1"/>
  <c r="BW668" i="87"/>
  <c r="CC668" i="87"/>
  <c r="CO668" i="87" s="1"/>
  <c r="CF668" i="87"/>
  <c r="BZ668" i="87"/>
  <c r="CM668" i="87" s="1"/>
  <c r="DA616" i="87"/>
  <c r="CW616" i="87"/>
  <c r="CJ616" i="87"/>
  <c r="BZ594" i="87"/>
  <c r="CM594" i="87" s="1"/>
  <c r="BY594" i="87"/>
  <c r="CL594" i="87" s="1"/>
  <c r="BW594" i="87"/>
  <c r="CF594" i="87"/>
  <c r="BX594" i="87"/>
  <c r="CK594" i="87" s="1"/>
  <c r="CE594" i="87"/>
  <c r="CQ594" i="87" s="1"/>
  <c r="CA594" i="87"/>
  <c r="BK635" i="87"/>
  <c r="BJ635" i="87"/>
  <c r="BR635" i="87"/>
  <c r="AU668" i="87"/>
  <c r="BI668" i="87" s="1"/>
  <c r="BT668" i="87" s="1"/>
  <c r="BL668" i="87"/>
  <c r="AU616" i="87"/>
  <c r="BI616" i="87" s="1"/>
  <c r="BT616" i="87" s="1"/>
  <c r="BL616" i="87"/>
  <c r="CC594" i="87"/>
  <c r="CO594" i="87" s="1"/>
  <c r="BQ1" i="151"/>
  <c r="CE646" i="87"/>
  <c r="CQ646" i="87" s="1"/>
  <c r="CA646" i="87"/>
  <c r="CD646" i="87"/>
  <c r="CP646" i="87" s="1"/>
  <c r="BZ646" i="87"/>
  <c r="CM646" i="87" s="1"/>
  <c r="CF646" i="87"/>
  <c r="BW646" i="87"/>
  <c r="CC646" i="87"/>
  <c r="CO646" i="87" s="1"/>
  <c r="BY646" i="87"/>
  <c r="CL646" i="87" s="1"/>
  <c r="BX646" i="87"/>
  <c r="CK646" i="87" s="1"/>
  <c r="BW626" i="87"/>
  <c r="CC626" i="87"/>
  <c r="CO626" i="87" s="1"/>
  <c r="CG626" i="87"/>
  <c r="BX626" i="87"/>
  <c r="CK626" i="87" s="1"/>
  <c r="BZ626" i="87"/>
  <c r="CM626" i="87" s="1"/>
  <c r="CF626" i="87"/>
  <c r="CD626" i="87"/>
  <c r="CP626" i="87" s="1"/>
  <c r="CE626" i="87"/>
  <c r="CQ626" i="87" s="1"/>
  <c r="CA626" i="87"/>
  <c r="BY626" i="87"/>
  <c r="CL626" i="87" s="1"/>
  <c r="AU624" i="87"/>
  <c r="BI624" i="87" s="1"/>
  <c r="BT624" i="87" s="1"/>
  <c r="BL624" i="87"/>
  <c r="CF632" i="87"/>
  <c r="BX632" i="87"/>
  <c r="CK632" i="87" s="1"/>
  <c r="CC632" i="87"/>
  <c r="CO632" i="87" s="1"/>
  <c r="CG632" i="87"/>
  <c r="BW632" i="87"/>
  <c r="CE632" i="87"/>
  <c r="CQ632" i="87" s="1"/>
  <c r="BZ632" i="87"/>
  <c r="CM632" i="87" s="1"/>
  <c r="BY632" i="87"/>
  <c r="CL632" i="87" s="1"/>
  <c r="CD632" i="87"/>
  <c r="CP632" i="87" s="1"/>
  <c r="CG646" i="87"/>
  <c r="BL632" i="87"/>
  <c r="AU632" i="87"/>
  <c r="BI632" i="87" s="1"/>
  <c r="BT632" i="87" s="1"/>
  <c r="BJ632" i="87"/>
  <c r="BY625" i="87"/>
  <c r="CL625" i="87" s="1"/>
  <c r="CD625" i="87"/>
  <c r="CP625" i="87" s="1"/>
  <c r="CC625" i="87"/>
  <c r="CO625" i="87" s="1"/>
  <c r="CF625" i="87"/>
  <c r="BW625" i="87"/>
  <c r="BZ625" i="87"/>
  <c r="CM625" i="87" s="1"/>
  <c r="CA625" i="87"/>
  <c r="CG625" i="87"/>
  <c r="BX625" i="87"/>
  <c r="CK625" i="87" s="1"/>
  <c r="CE625" i="87"/>
  <c r="CQ625" i="87" s="1"/>
  <c r="BR649" i="87"/>
  <c r="BK649" i="87"/>
  <c r="BJ649" i="87"/>
  <c r="BL625" i="87"/>
  <c r="AU625" i="87"/>
  <c r="BI625" i="87" s="1"/>
  <c r="BT625" i="87" s="1"/>
  <c r="BJ626" i="87"/>
  <c r="AU626" i="87"/>
  <c r="BI626" i="87" s="1"/>
  <c r="BT626" i="87" s="1"/>
  <c r="BL626" i="87"/>
  <c r="CF630" i="87"/>
  <c r="CA630" i="87"/>
  <c r="BX630" i="87"/>
  <c r="CK630" i="87" s="1"/>
  <c r="CG630" i="87"/>
  <c r="BW630" i="87"/>
  <c r="CE630" i="87"/>
  <c r="CQ630" i="87" s="1"/>
  <c r="BY630" i="87"/>
  <c r="CL630" i="87" s="1"/>
  <c r="CD630" i="87"/>
  <c r="CP630" i="87" s="1"/>
  <c r="BZ630" i="87"/>
  <c r="CM630" i="87" s="1"/>
  <c r="CC630" i="87"/>
  <c r="CO630" i="87" s="1"/>
  <c r="AU631" i="87"/>
  <c r="BI631" i="87" s="1"/>
  <c r="BT631" i="87" s="1"/>
  <c r="BL631" i="87"/>
  <c r="BJ619" i="87"/>
  <c r="BK619" i="87"/>
  <c r="BR619" i="87"/>
  <c r="AU497" i="87"/>
  <c r="BI497" i="87" s="1"/>
  <c r="BT497" i="87" s="1"/>
  <c r="BL497" i="87"/>
  <c r="CN632" i="87"/>
  <c r="CB632" i="87"/>
  <c r="DA636" i="87"/>
  <c r="CJ636" i="87"/>
  <c r="DE636" i="87"/>
  <c r="CY636" i="87"/>
  <c r="CW636" i="87"/>
  <c r="BR628" i="87"/>
  <c r="BJ628" i="87"/>
  <c r="BK628" i="87"/>
  <c r="CF497" i="87"/>
  <c r="CE497" i="87"/>
  <c r="CQ497" i="87" s="1"/>
  <c r="BZ497" i="87"/>
  <c r="CM497" i="87" s="1"/>
  <c r="BL630" i="87"/>
  <c r="AU630" i="87"/>
  <c r="BI630" i="87" s="1"/>
  <c r="BT630" i="87" s="1"/>
  <c r="AU647" i="87"/>
  <c r="BI647" i="87" s="1"/>
  <c r="BT647" i="87" s="1"/>
  <c r="BL647" i="87"/>
  <c r="BJ647" i="87"/>
  <c r="CB328" i="87"/>
  <c r="CN328" i="87"/>
  <c r="BK617" i="87"/>
  <c r="BR617" i="87"/>
  <c r="BM78" i="87"/>
  <c r="BJ662" i="87"/>
  <c r="BR662" i="87"/>
  <c r="BR672" i="87"/>
  <c r="BK672" i="87"/>
  <c r="BJ672" i="87"/>
  <c r="BS191" i="87"/>
  <c r="DE36" i="87"/>
  <c r="DC36" i="87"/>
  <c r="CW36" i="87"/>
  <c r="DA36" i="87"/>
  <c r="CY36" i="87"/>
  <c r="CJ36" i="87"/>
  <c r="CB218" i="87"/>
  <c r="CN218" i="87"/>
  <c r="CW218" i="87"/>
  <c r="CC85" i="87"/>
  <c r="CO85" i="87" s="1"/>
  <c r="BY753" i="87"/>
  <c r="CL753" i="87" s="1"/>
  <c r="CA753" i="87"/>
  <c r="CY497" i="87"/>
  <c r="CJ497" i="87"/>
  <c r="DE497" i="87"/>
  <c r="DC497" i="87"/>
  <c r="DA497" i="87"/>
  <c r="CW497" i="87"/>
  <c r="BL503" i="87"/>
  <c r="AU503" i="87"/>
  <c r="BI503" i="87" s="1"/>
  <c r="BT503" i="87" s="1"/>
  <c r="AU491" i="87"/>
  <c r="BI491" i="87" s="1"/>
  <c r="BT491" i="87" s="1"/>
  <c r="BL491" i="87"/>
  <c r="DC491" i="87"/>
  <c r="DE313" i="87"/>
  <c r="CW313" i="87"/>
  <c r="DA491" i="87"/>
  <c r="CY463" i="87"/>
  <c r="DA463" i="87"/>
  <c r="CW463" i="87"/>
  <c r="DE463" i="87"/>
  <c r="DC463" i="87"/>
  <c r="CJ463" i="87"/>
  <c r="CD52" i="87"/>
  <c r="CP52" i="87" s="1"/>
  <c r="BW52" i="87"/>
  <c r="CG52" i="87"/>
  <c r="BR497" i="87"/>
  <c r="BJ497" i="87"/>
  <c r="CW491" i="87"/>
  <c r="DE491" i="87"/>
  <c r="CY707" i="87"/>
  <c r="DE707" i="87"/>
  <c r="DC707" i="87"/>
  <c r="CW707" i="87"/>
  <c r="DA707" i="87"/>
  <c r="DA433" i="87"/>
  <c r="CW433" i="87"/>
  <c r="CY433" i="87"/>
  <c r="DE433" i="87"/>
  <c r="DC433" i="87"/>
  <c r="CJ433" i="87"/>
  <c r="BX666" i="87"/>
  <c r="CK666" i="87" s="1"/>
  <c r="BW666" i="87"/>
  <c r="CG666" i="87"/>
  <c r="CE666" i="87"/>
  <c r="CQ666" i="87" s="1"/>
  <c r="CA666" i="87"/>
  <c r="CC666" i="87"/>
  <c r="CO666" i="87" s="1"/>
  <c r="BZ666" i="87"/>
  <c r="CM666" i="87" s="1"/>
  <c r="BY666" i="87"/>
  <c r="CL666" i="87" s="1"/>
  <c r="CF666" i="87"/>
  <c r="CD666" i="87"/>
  <c r="CP666" i="87" s="1"/>
  <c r="BN616" i="87"/>
  <c r="BK616" i="87"/>
  <c r="BK664" i="87"/>
  <c r="BJ664" i="87"/>
  <c r="BR664" i="87"/>
  <c r="CD644" i="87"/>
  <c r="CP644" i="87" s="1"/>
  <c r="CA644" i="87"/>
  <c r="BY644" i="87"/>
  <c r="CL644" i="87" s="1"/>
  <c r="BW644" i="87"/>
  <c r="BX644" i="87"/>
  <c r="CK644" i="87" s="1"/>
  <c r="CC644" i="87"/>
  <c r="CO644" i="87" s="1"/>
  <c r="CE644" i="87"/>
  <c r="CQ644" i="87" s="1"/>
  <c r="CF644" i="87"/>
  <c r="BZ644" i="87"/>
  <c r="CM644" i="87" s="1"/>
  <c r="CG644" i="87"/>
  <c r="CG638" i="87"/>
  <c r="CF638" i="87"/>
  <c r="BW638" i="87"/>
  <c r="BX638" i="87"/>
  <c r="CK638" i="87" s="1"/>
  <c r="CE638" i="87"/>
  <c r="CQ638" i="87" s="1"/>
  <c r="CA638" i="87"/>
  <c r="CC638" i="87"/>
  <c r="CO638" i="87" s="1"/>
  <c r="BZ638" i="87"/>
  <c r="CM638" i="87" s="1"/>
  <c r="CD638" i="87"/>
  <c r="CP638" i="87" s="1"/>
  <c r="BY638" i="87"/>
  <c r="CL638" i="87" s="1"/>
  <c r="AU638" i="87"/>
  <c r="BI638" i="87" s="1"/>
  <c r="BT638" i="87" s="1"/>
  <c r="BL638" i="87"/>
  <c r="BZ600" i="87"/>
  <c r="CM600" i="87" s="1"/>
  <c r="CE600" i="87"/>
  <c r="CQ600" i="87" s="1"/>
  <c r="BY600" i="87"/>
  <c r="CL600" i="87" s="1"/>
  <c r="CC600" i="87"/>
  <c r="CO600" i="87" s="1"/>
  <c r="BL600" i="87"/>
  <c r="AU600" i="87"/>
  <c r="BI600" i="87" s="1"/>
  <c r="BT600" i="87" s="1"/>
  <c r="BK667" i="87"/>
  <c r="BR667" i="87"/>
  <c r="CN501" i="87"/>
  <c r="CB501" i="87"/>
  <c r="CB629" i="87"/>
  <c r="CN629" i="87"/>
  <c r="BJ501" i="87"/>
  <c r="BL501" i="87"/>
  <c r="BL667" i="87"/>
  <c r="BJ667" i="87"/>
  <c r="AU667" i="87"/>
  <c r="BI667" i="87" s="1"/>
  <c r="BT667" i="87" s="1"/>
  <c r="CY629" i="87"/>
  <c r="DE629" i="87"/>
  <c r="DC629" i="87"/>
  <c r="CJ629" i="87"/>
  <c r="DA629" i="87"/>
  <c r="CW629" i="87"/>
  <c r="BJ600" i="87"/>
  <c r="BN501" i="87"/>
  <c r="BK501" i="87"/>
  <c r="DA501" i="87"/>
  <c r="CJ501" i="87"/>
  <c r="CY501" i="87"/>
  <c r="CW501" i="87"/>
  <c r="DE501" i="87"/>
  <c r="DC501" i="87"/>
  <c r="BN592" i="87"/>
  <c r="BK592" i="87"/>
  <c r="DE652" i="87"/>
  <c r="CW652" i="87"/>
  <c r="DC652" i="87"/>
  <c r="CJ652" i="87"/>
  <c r="DA652" i="87"/>
  <c r="CY652" i="87"/>
  <c r="BR652" i="87"/>
  <c r="BJ652" i="87"/>
  <c r="CB652" i="87"/>
  <c r="CN652" i="87"/>
  <c r="CY656" i="87"/>
  <c r="DE656" i="87"/>
  <c r="CW656" i="87"/>
  <c r="DC656" i="87"/>
  <c r="CJ656" i="87"/>
  <c r="DA656" i="87"/>
  <c r="CB640" i="87"/>
  <c r="CN640" i="87"/>
  <c r="CY640" i="87"/>
  <c r="DE640" i="87"/>
  <c r="DC640" i="87"/>
  <c r="CJ640" i="87"/>
  <c r="CW640" i="87"/>
  <c r="DA640" i="87"/>
  <c r="DE748" i="87"/>
  <c r="DC748" i="87"/>
  <c r="DA748" i="87"/>
  <c r="CY748" i="87"/>
  <c r="CW748" i="87"/>
  <c r="DC400" i="87"/>
  <c r="DA400" i="87"/>
  <c r="CW400" i="87"/>
  <c r="CY400" i="87"/>
  <c r="CJ400" i="87"/>
  <c r="DE400" i="87"/>
  <c r="DC711" i="87"/>
  <c r="DA711" i="87"/>
  <c r="CY711" i="87"/>
  <c r="DE711" i="87"/>
  <c r="CW711" i="87"/>
  <c r="CB350" i="87"/>
  <c r="CN350" i="87"/>
  <c r="CB586" i="87"/>
  <c r="CN586" i="87"/>
  <c r="CB299" i="87"/>
  <c r="CN299" i="87"/>
  <c r="DA181" i="87"/>
  <c r="CY181" i="87"/>
  <c r="DE181" i="87"/>
  <c r="DC181" i="87"/>
  <c r="CJ181" i="87"/>
  <c r="CW181" i="87"/>
  <c r="DA753" i="87"/>
  <c r="CY753" i="87"/>
  <c r="DE753" i="87"/>
  <c r="CJ753" i="87"/>
  <c r="DC753" i="87"/>
  <c r="CW753" i="87"/>
  <c r="CN615" i="87"/>
  <c r="CB615" i="87"/>
  <c r="CY615" i="87"/>
  <c r="CJ615" i="87"/>
  <c r="DE615" i="87"/>
  <c r="CW615" i="87"/>
  <c r="DC615" i="87"/>
  <c r="DA615" i="87"/>
  <c r="CY647" i="87"/>
  <c r="CJ647" i="87"/>
  <c r="DE647" i="87"/>
  <c r="DC647" i="87"/>
  <c r="DA647" i="87"/>
  <c r="CW647" i="87"/>
  <c r="CB651" i="87"/>
  <c r="CN651" i="87"/>
  <c r="CW696" i="87"/>
  <c r="DA696" i="87"/>
  <c r="CY696" i="87"/>
  <c r="DE696" i="87"/>
  <c r="DC696" i="87"/>
  <c r="DC702" i="87"/>
  <c r="DA702" i="87"/>
  <c r="CY702" i="87"/>
  <c r="DE702" i="87"/>
  <c r="CW702" i="87"/>
  <c r="CJ194" i="87"/>
  <c r="CW194" i="87"/>
  <c r="DC350" i="87"/>
  <c r="CJ350" i="87"/>
  <c r="DA350" i="87"/>
  <c r="CY350" i="87"/>
  <c r="DE350" i="87"/>
  <c r="CW350" i="87"/>
  <c r="DC586" i="87"/>
  <c r="CY586" i="87"/>
  <c r="CY701" i="87"/>
  <c r="DE701" i="87"/>
  <c r="DC701" i="87"/>
  <c r="DA701" i="87"/>
  <c r="CW701" i="87"/>
  <c r="DC299" i="87"/>
  <c r="DA299" i="87"/>
  <c r="CY299" i="87"/>
  <c r="DE299" i="87"/>
  <c r="CJ299" i="87"/>
  <c r="CW299" i="87"/>
  <c r="CB517" i="87"/>
  <c r="CN517" i="87"/>
  <c r="DC405" i="87"/>
  <c r="DA405" i="87"/>
  <c r="CJ405" i="87"/>
  <c r="CY405" i="87"/>
  <c r="DE405" i="87"/>
  <c r="CW405" i="87"/>
  <c r="BP1" i="151"/>
  <c r="CB656" i="87"/>
  <c r="CN656" i="87"/>
  <c r="CN647" i="87"/>
  <c r="CB647" i="87"/>
  <c r="DC44" i="87"/>
  <c r="DA81" i="87"/>
  <c r="CY81" i="87"/>
  <c r="CJ81" i="87"/>
  <c r="DE81" i="87"/>
  <c r="DC81" i="87"/>
  <c r="CW81" i="87"/>
  <c r="CB68" i="87"/>
  <c r="CN68" i="87"/>
  <c r="CB48" i="87"/>
  <c r="CN48" i="87"/>
  <c r="DA50" i="87"/>
  <c r="CJ50" i="87"/>
  <c r="CY50" i="87"/>
  <c r="DE50" i="87"/>
  <c r="DC50" i="87"/>
  <c r="CW50" i="87"/>
  <c r="CY712" i="87"/>
  <c r="DE712" i="87"/>
  <c r="DC712" i="87"/>
  <c r="DA712" i="87"/>
  <c r="CW712" i="87"/>
  <c r="DC123" i="87"/>
  <c r="DA123" i="87"/>
  <c r="CJ123" i="87"/>
  <c r="CY123" i="87"/>
  <c r="DE123" i="87"/>
  <c r="CW123" i="87"/>
  <c r="CB81" i="87"/>
  <c r="CN81" i="87"/>
  <c r="CY458" i="87"/>
  <c r="CB50" i="87"/>
  <c r="CN50" i="87"/>
  <c r="CB58" i="87" l="1"/>
  <c r="CN44" i="87"/>
  <c r="DC275" i="87"/>
  <c r="CN207" i="87"/>
  <c r="DC156" i="87"/>
  <c r="CY156" i="87"/>
  <c r="CB39" i="87"/>
  <c r="CW68" i="87"/>
  <c r="CJ68" i="87"/>
  <c r="DE207" i="87"/>
  <c r="CJ207" i="87"/>
  <c r="CW695" i="87"/>
  <c r="CB405" i="87"/>
  <c r="DE734" i="87"/>
  <c r="DC207" i="87"/>
  <c r="DA48" i="87"/>
  <c r="CY207" i="87"/>
  <c r="DA207" i="87"/>
  <c r="CJ140" i="87"/>
  <c r="CY685" i="87"/>
  <c r="CY94" i="87"/>
  <c r="CY708" i="87"/>
  <c r="DA140" i="87"/>
  <c r="BJ136" i="87"/>
  <c r="CN470" i="87"/>
  <c r="DC708" i="87"/>
  <c r="DA94" i="87"/>
  <c r="DA218" i="87"/>
  <c r="DA685" i="87"/>
  <c r="CW94" i="87"/>
  <c r="CW685" i="87"/>
  <c r="DC94" i="87"/>
  <c r="CJ218" i="87"/>
  <c r="CN154" i="87"/>
  <c r="DC685" i="87"/>
  <c r="DA708" i="87"/>
  <c r="CW708" i="87"/>
  <c r="DE94" i="87"/>
  <c r="CY218" i="87"/>
  <c r="DE685" i="87"/>
  <c r="DE218" i="87"/>
  <c r="DC140" i="87"/>
  <c r="DC56" i="87"/>
  <c r="DA694" i="87"/>
  <c r="CW503" i="87"/>
  <c r="CB56" i="87"/>
  <c r="CN463" i="87"/>
  <c r="DC678" i="87"/>
  <c r="DE154" i="87"/>
  <c r="CJ468" i="87"/>
  <c r="DE44" i="87"/>
  <c r="CJ56" i="87"/>
  <c r="DC694" i="87"/>
  <c r="DE56" i="87"/>
  <c r="CW694" i="87"/>
  <c r="CW275" i="87"/>
  <c r="CB613" i="87"/>
  <c r="DC155" i="87"/>
  <c r="CY56" i="87"/>
  <c r="CY275" i="87"/>
  <c r="DE275" i="87"/>
  <c r="CW56" i="87"/>
  <c r="DE694" i="87"/>
  <c r="CJ275" i="87"/>
  <c r="CW492" i="87"/>
  <c r="DA485" i="87"/>
  <c r="CN400" i="87"/>
  <c r="CJ95" i="87"/>
  <c r="CJ44" i="87"/>
  <c r="DC356" i="87"/>
  <c r="CY44" i="87"/>
  <c r="CN678" i="87"/>
  <c r="DA44" i="87"/>
  <c r="DE58" i="87"/>
  <c r="DC22" i="87"/>
  <c r="DA22" i="87"/>
  <c r="CW22" i="87"/>
  <c r="DE22" i="87"/>
  <c r="CB482" i="87"/>
  <c r="BX85" i="87"/>
  <c r="CK85" i="87" s="1"/>
  <c r="CB272" i="87"/>
  <c r="CW140" i="87"/>
  <c r="DE140" i="87"/>
  <c r="CW468" i="87"/>
  <c r="DE695" i="87"/>
  <c r="CY48" i="87"/>
  <c r="DC695" i="87"/>
  <c r="DA720" i="87"/>
  <c r="CB347" i="87"/>
  <c r="CY695" i="87"/>
  <c r="CJ232" i="87"/>
  <c r="CB492" i="87"/>
  <c r="CN413" i="87"/>
  <c r="CW328" i="87"/>
  <c r="CN282" i="87"/>
  <c r="CW310" i="87"/>
  <c r="CJ310" i="87"/>
  <c r="CB356" i="87"/>
  <c r="CW48" i="87"/>
  <c r="DA68" i="87"/>
  <c r="CW706" i="87"/>
  <c r="DA586" i="87"/>
  <c r="DA194" i="87"/>
  <c r="CJ156" i="87"/>
  <c r="CY313" i="87"/>
  <c r="CJ48" i="87"/>
  <c r="DC68" i="87"/>
  <c r="DC706" i="87"/>
  <c r="CJ586" i="87"/>
  <c r="DC194" i="87"/>
  <c r="DA156" i="87"/>
  <c r="CJ313" i="87"/>
  <c r="DC48" i="87"/>
  <c r="DE68" i="87"/>
  <c r="CJ458" i="87"/>
  <c r="CY503" i="87"/>
  <c r="DE586" i="87"/>
  <c r="DE194" i="87"/>
  <c r="CW714" i="87"/>
  <c r="DE156" i="87"/>
  <c r="CB433" i="87"/>
  <c r="DA313" i="87"/>
  <c r="CN685" i="87"/>
  <c r="CN22" i="87"/>
  <c r="CB388" i="87"/>
  <c r="CY232" i="87"/>
  <c r="DC347" i="87"/>
  <c r="DE714" i="87"/>
  <c r="CW466" i="87"/>
  <c r="CJ678" i="87"/>
  <c r="CW485" i="87"/>
  <c r="CY154" i="87"/>
  <c r="DE95" i="87"/>
  <c r="DA95" i="87"/>
  <c r="CW482" i="87"/>
  <c r="DC482" i="87"/>
  <c r="DC95" i="87"/>
  <c r="DE678" i="87"/>
  <c r="DC485" i="87"/>
  <c r="DA154" i="87"/>
  <c r="DE407" i="87"/>
  <c r="DA482" i="87"/>
  <c r="CY482" i="87"/>
  <c r="DE485" i="87"/>
  <c r="CW154" i="87"/>
  <c r="CN466" i="87"/>
  <c r="CY651" i="87"/>
  <c r="CW678" i="87"/>
  <c r="CJ485" i="87"/>
  <c r="DA413" i="87"/>
  <c r="CJ154" i="87"/>
  <c r="CY678" i="87"/>
  <c r="CW95" i="87"/>
  <c r="CJ482" i="87"/>
  <c r="DC466" i="87"/>
  <c r="CB217" i="87"/>
  <c r="CJ356" i="87"/>
  <c r="CN383" i="87"/>
  <c r="CY706" i="87"/>
  <c r="CB25" i="87"/>
  <c r="CW58" i="87"/>
  <c r="DA58" i="87"/>
  <c r="CN275" i="87"/>
  <c r="CB497" i="87"/>
  <c r="CY734" i="87"/>
  <c r="CJ466" i="87"/>
  <c r="DE466" i="87"/>
  <c r="CY356" i="87"/>
  <c r="DE356" i="87"/>
  <c r="CW163" i="87"/>
  <c r="DE706" i="87"/>
  <c r="CY58" i="87"/>
  <c r="CW734" i="87"/>
  <c r="CJ58" i="87"/>
  <c r="DC734" i="87"/>
  <c r="CY466" i="87"/>
  <c r="DA356" i="87"/>
  <c r="CW383" i="87"/>
  <c r="CW448" i="87"/>
  <c r="CJ236" i="87"/>
  <c r="CB150" i="87"/>
  <c r="CN150" i="87"/>
  <c r="DE150" i="87"/>
  <c r="DC150" i="87"/>
  <c r="DA150" i="87"/>
  <c r="CY150" i="87"/>
  <c r="CJ150" i="87"/>
  <c r="CW150" i="87"/>
  <c r="CB358" i="87"/>
  <c r="CN358" i="87"/>
  <c r="DA358" i="87"/>
  <c r="CY358" i="87"/>
  <c r="CW358" i="87"/>
  <c r="DE358" i="87"/>
  <c r="CJ358" i="87"/>
  <c r="DC358" i="87"/>
  <c r="DE310" i="87"/>
  <c r="DC310" i="87"/>
  <c r="DE347" i="87"/>
  <c r="CY714" i="87"/>
  <c r="CB313" i="87"/>
  <c r="DC720" i="87"/>
  <c r="DC328" i="87"/>
  <c r="DA232" i="87"/>
  <c r="CN458" i="87"/>
  <c r="CY310" i="87"/>
  <c r="CN94" i="87"/>
  <c r="CW347" i="87"/>
  <c r="CJ347" i="87"/>
  <c r="DA714" i="87"/>
  <c r="CY720" i="87"/>
  <c r="DE720" i="87"/>
  <c r="AU85" i="87"/>
  <c r="BI85" i="87" s="1"/>
  <c r="BT85" i="87" s="1"/>
  <c r="CJ328" i="87"/>
  <c r="DE328" i="87"/>
  <c r="DC232" i="87"/>
  <c r="CB232" i="87"/>
  <c r="CY347" i="87"/>
  <c r="CY328" i="87"/>
  <c r="CW232" i="87"/>
  <c r="CW582" i="87"/>
  <c r="AU359" i="87"/>
  <c r="BI359" i="87" s="1"/>
  <c r="BT359" i="87" s="1"/>
  <c r="BL359" i="87"/>
  <c r="BW359" i="87"/>
  <c r="CG359" i="87"/>
  <c r="CD359" i="87"/>
  <c r="CP359" i="87" s="1"/>
  <c r="CC359" i="87"/>
  <c r="CO359" i="87" s="1"/>
  <c r="BY359" i="87"/>
  <c r="CL359" i="87" s="1"/>
  <c r="CA359" i="87"/>
  <c r="BX359" i="87"/>
  <c r="CK359" i="87" s="1"/>
  <c r="CF359" i="87"/>
  <c r="CE359" i="87"/>
  <c r="CQ359" i="87" s="1"/>
  <c r="BZ359" i="87"/>
  <c r="CM359" i="87" s="1"/>
  <c r="DA110" i="87"/>
  <c r="CJ110" i="87"/>
  <c r="CY110" i="87"/>
  <c r="DE110" i="87"/>
  <c r="DC110" i="87"/>
  <c r="CW110" i="87"/>
  <c r="CN110" i="87"/>
  <c r="CB110" i="87"/>
  <c r="DE670" i="87"/>
  <c r="CN600" i="87"/>
  <c r="CJ407" i="87"/>
  <c r="DC23" i="87"/>
  <c r="CB663" i="87"/>
  <c r="CW592" i="87"/>
  <c r="DE454" i="87"/>
  <c r="CF85" i="87"/>
  <c r="DA458" i="87"/>
  <c r="DA503" i="87"/>
  <c r="CD85" i="87"/>
  <c r="CP85" i="87" s="1"/>
  <c r="BS29" i="87"/>
  <c r="DC458" i="87"/>
  <c r="DC503" i="87"/>
  <c r="CA85" i="87"/>
  <c r="CB85" i="87" s="1"/>
  <c r="CW311" i="87"/>
  <c r="BZ85" i="87"/>
  <c r="CM85" i="87" s="1"/>
  <c r="CW458" i="87"/>
  <c r="DE503" i="87"/>
  <c r="BW85" i="87"/>
  <c r="CY85" i="87" s="1"/>
  <c r="BL85" i="87"/>
  <c r="BM308" i="87"/>
  <c r="BY85" i="87"/>
  <c r="CL85" i="87" s="1"/>
  <c r="DA155" i="87"/>
  <c r="BS310" i="87"/>
  <c r="DA311" i="87"/>
  <c r="BU1" i="145"/>
  <c r="CG85" i="87"/>
  <c r="DC413" i="87"/>
  <c r="DC388" i="87"/>
  <c r="CY383" i="87"/>
  <c r="CN224" i="87"/>
  <c r="CW413" i="87"/>
  <c r="DE388" i="87"/>
  <c r="DA383" i="87"/>
  <c r="CN503" i="87"/>
  <c r="CJ413" i="87"/>
  <c r="DC383" i="87"/>
  <c r="DE413" i="87"/>
  <c r="DE383" i="87"/>
  <c r="DC173" i="87"/>
  <c r="DA239" i="87"/>
  <c r="BS50" i="87"/>
  <c r="CW670" i="87"/>
  <c r="CY670" i="87"/>
  <c r="DA670" i="87"/>
  <c r="DC670" i="87"/>
  <c r="CB448" i="87"/>
  <c r="CW717" i="87"/>
  <c r="CY448" i="87"/>
  <c r="DA448" i="87"/>
  <c r="CJ448" i="87"/>
  <c r="DC448" i="87"/>
  <c r="CN518" i="87"/>
  <c r="CW495" i="87"/>
  <c r="DC495" i="87"/>
  <c r="BK296" i="87"/>
  <c r="CN401" i="87"/>
  <c r="CJ495" i="87"/>
  <c r="CY24" i="87"/>
  <c r="CY495" i="87"/>
  <c r="DE495" i="87"/>
  <c r="CJ511" i="87"/>
  <c r="DE24" i="87"/>
  <c r="CJ24" i="87"/>
  <c r="CW24" i="87"/>
  <c r="CY454" i="87"/>
  <c r="CJ454" i="87"/>
  <c r="DA454" i="87"/>
  <c r="DC454" i="87"/>
  <c r="BO626" i="87"/>
  <c r="DA468" i="87"/>
  <c r="CW667" i="87"/>
  <c r="DC468" i="87"/>
  <c r="DE468" i="87"/>
  <c r="BM554" i="87"/>
  <c r="DA592" i="87"/>
  <c r="CY407" i="87"/>
  <c r="CB78" i="87"/>
  <c r="DC311" i="87"/>
  <c r="CN392" i="87"/>
  <c r="CW23" i="87"/>
  <c r="DA407" i="87"/>
  <c r="DE311" i="87"/>
  <c r="CJ311" i="87"/>
  <c r="CJ23" i="87"/>
  <c r="CN236" i="87"/>
  <c r="DC407" i="87"/>
  <c r="CB63" i="87"/>
  <c r="CY600" i="87"/>
  <c r="DA23" i="87"/>
  <c r="CY23" i="87"/>
  <c r="CY163" i="87"/>
  <c r="CW239" i="87"/>
  <c r="DC592" i="87"/>
  <c r="CW476" i="87"/>
  <c r="DA163" i="87"/>
  <c r="DC239" i="87"/>
  <c r="DE693" i="87"/>
  <c r="DC392" i="87"/>
  <c r="CW450" i="87"/>
  <c r="DC141" i="87"/>
  <c r="DE592" i="87"/>
  <c r="CY628" i="87"/>
  <c r="DC163" i="87"/>
  <c r="DE239" i="87"/>
  <c r="CY592" i="87"/>
  <c r="DA507" i="87"/>
  <c r="CJ628" i="87"/>
  <c r="CJ163" i="87"/>
  <c r="CJ239" i="87"/>
  <c r="CB141" i="87"/>
  <c r="DE628" i="87"/>
  <c r="CJ507" i="87"/>
  <c r="DC507" i="87"/>
  <c r="CW507" i="87"/>
  <c r="DC202" i="87"/>
  <c r="DA492" i="87"/>
  <c r="DE507" i="87"/>
  <c r="DE618" i="87"/>
  <c r="CJ492" i="87"/>
  <c r="DE492" i="87"/>
  <c r="CY492" i="87"/>
  <c r="BL11" i="145"/>
  <c r="DA667" i="87"/>
  <c r="BS472" i="87"/>
  <c r="DC667" i="87"/>
  <c r="CB34" i="87"/>
  <c r="CN34" i="87"/>
  <c r="DE667" i="87"/>
  <c r="BS307" i="87"/>
  <c r="BM485" i="87"/>
  <c r="CJ667" i="87"/>
  <c r="BS668" i="87"/>
  <c r="DA651" i="87"/>
  <c r="CY665" i="87"/>
  <c r="CB679" i="87"/>
  <c r="BM657" i="87"/>
  <c r="CY388" i="87"/>
  <c r="CY236" i="87"/>
  <c r="CB239" i="87"/>
  <c r="BS215" i="87"/>
  <c r="CJ388" i="87"/>
  <c r="CJ224" i="87"/>
  <c r="CB177" i="87"/>
  <c r="DA236" i="87"/>
  <c r="CW388" i="87"/>
  <c r="DC236" i="87"/>
  <c r="BS542" i="87"/>
  <c r="CY224" i="87"/>
  <c r="DC450" i="87"/>
  <c r="DE236" i="87"/>
  <c r="DC717" i="87"/>
  <c r="CY450" i="87"/>
  <c r="CW47" i="87"/>
  <c r="BS493" i="87"/>
  <c r="BS655" i="87"/>
  <c r="BM478" i="87"/>
  <c r="CN582" i="87"/>
  <c r="BM342" i="87"/>
  <c r="BS51" i="87"/>
  <c r="BM542" i="87"/>
  <c r="BS540" i="87"/>
  <c r="CY344" i="87"/>
  <c r="BS535" i="87"/>
  <c r="CW361" i="87"/>
  <c r="CN152" i="87"/>
  <c r="DC185" i="87"/>
  <c r="DA272" i="87"/>
  <c r="DC229" i="87"/>
  <c r="CJ177" i="87"/>
  <c r="CW665" i="87"/>
  <c r="DC272" i="87"/>
  <c r="CW152" i="87"/>
  <c r="DE202" i="87"/>
  <c r="DC401" i="87"/>
  <c r="CW185" i="87"/>
  <c r="DE189" i="87"/>
  <c r="CW401" i="87"/>
  <c r="DA665" i="87"/>
  <c r="BM668" i="87"/>
  <c r="CW272" i="87"/>
  <c r="CW344" i="87"/>
  <c r="CW229" i="87"/>
  <c r="CJ202" i="87"/>
  <c r="CJ401" i="87"/>
  <c r="DE185" i="87"/>
  <c r="DC665" i="87"/>
  <c r="BM664" i="87"/>
  <c r="BS34" i="87"/>
  <c r="DE272" i="87"/>
  <c r="DA344" i="87"/>
  <c r="CJ229" i="87"/>
  <c r="CY202" i="87"/>
  <c r="DA401" i="87"/>
  <c r="CY401" i="87"/>
  <c r="CJ665" i="87"/>
  <c r="CB667" i="87"/>
  <c r="BS276" i="87"/>
  <c r="CY272" i="87"/>
  <c r="CN23" i="87"/>
  <c r="DE344" i="87"/>
  <c r="CW202" i="87"/>
  <c r="DC189" i="87"/>
  <c r="CY185" i="87"/>
  <c r="CN189" i="87"/>
  <c r="BM298" i="87"/>
  <c r="DC344" i="87"/>
  <c r="DE229" i="87"/>
  <c r="DA229" i="87"/>
  <c r="CW409" i="87"/>
  <c r="DA185" i="87"/>
  <c r="BM610" i="87"/>
  <c r="BS478" i="87"/>
  <c r="BM239" i="87"/>
  <c r="BS629" i="87"/>
  <c r="BS230" i="87"/>
  <c r="BM211" i="87"/>
  <c r="BS342" i="87"/>
  <c r="CN502" i="87"/>
  <c r="DA679" i="87"/>
  <c r="BM374" i="87"/>
  <c r="BS504" i="87"/>
  <c r="CW679" i="87"/>
  <c r="BS538" i="87"/>
  <c r="BM356" i="87"/>
  <c r="BS351" i="87"/>
  <c r="BM71" i="87"/>
  <c r="BS293" i="87"/>
  <c r="BS373" i="87"/>
  <c r="CD11" i="145"/>
  <c r="BG11" i="145"/>
  <c r="BI11" i="145"/>
  <c r="CF11" i="145"/>
  <c r="BM28" i="87"/>
  <c r="BS551" i="87"/>
  <c r="CW709" i="87"/>
  <c r="CN70" i="87"/>
  <c r="CJ86" i="87"/>
  <c r="DA470" i="87"/>
  <c r="CY470" i="87"/>
  <c r="DC470" i="87"/>
  <c r="CJ141" i="87"/>
  <c r="CW141" i="87"/>
  <c r="CJ470" i="87"/>
  <c r="CY141" i="87"/>
  <c r="DE141" i="87"/>
  <c r="BM553" i="87"/>
  <c r="BM546" i="87"/>
  <c r="BM540" i="87"/>
  <c r="BS550" i="87"/>
  <c r="BO535" i="87"/>
  <c r="BS28" i="87"/>
  <c r="BS553" i="87"/>
  <c r="BM535" i="87"/>
  <c r="BM538" i="87"/>
  <c r="BM550" i="87"/>
  <c r="BM536" i="87"/>
  <c r="BM551" i="87"/>
  <c r="DC24" i="87"/>
  <c r="BS192" i="87"/>
  <c r="BM201" i="87"/>
  <c r="BM155" i="87"/>
  <c r="BS465" i="87"/>
  <c r="BM470" i="87"/>
  <c r="BM465" i="87"/>
  <c r="BM482" i="87"/>
  <c r="BM505" i="87"/>
  <c r="BS470" i="87"/>
  <c r="BS505" i="87"/>
  <c r="BS485" i="87"/>
  <c r="BM507" i="87"/>
  <c r="BS507" i="87"/>
  <c r="BM574" i="87"/>
  <c r="BM373" i="87"/>
  <c r="BM638" i="87"/>
  <c r="BM230" i="87"/>
  <c r="BS63" i="87"/>
  <c r="BO631" i="87"/>
  <c r="BS413" i="87"/>
  <c r="BS415" i="87"/>
  <c r="BM415" i="87"/>
  <c r="CN454" i="87"/>
  <c r="BM351" i="87"/>
  <c r="BM665" i="87"/>
  <c r="BS222" i="87"/>
  <c r="DA282" i="87"/>
  <c r="DE296" i="87"/>
  <c r="CW296" i="87"/>
  <c r="CJ296" i="87"/>
  <c r="CY296" i="87"/>
  <c r="DC296" i="87"/>
  <c r="CW189" i="87"/>
  <c r="CN234" i="87"/>
  <c r="BM649" i="87"/>
  <c r="BS649" i="87"/>
  <c r="BS397" i="87"/>
  <c r="BS644" i="87"/>
  <c r="BM401" i="87"/>
  <c r="BM397" i="87"/>
  <c r="BM644" i="87"/>
  <c r="BM400" i="87"/>
  <c r="BS400" i="87"/>
  <c r="BS574" i="87"/>
  <c r="BM333" i="87"/>
  <c r="BS571" i="87"/>
  <c r="BS600" i="87"/>
  <c r="BM567" i="87"/>
  <c r="BS374" i="87"/>
  <c r="BM599" i="87"/>
  <c r="BS573" i="87"/>
  <c r="BM573" i="87"/>
  <c r="BM571" i="87"/>
  <c r="BS371" i="87"/>
  <c r="BS599" i="87"/>
  <c r="DE679" i="87"/>
  <c r="BS350" i="87"/>
  <c r="BS356" i="87"/>
  <c r="BM350" i="87"/>
  <c r="CY679" i="87"/>
  <c r="BS662" i="87"/>
  <c r="BM227" i="87"/>
  <c r="BS88" i="87"/>
  <c r="BS201" i="87"/>
  <c r="BM330" i="87"/>
  <c r="BM226" i="87"/>
  <c r="BS214" i="87"/>
  <c r="BM671" i="87"/>
  <c r="BM58" i="87"/>
  <c r="DA47" i="87"/>
  <c r="BS206" i="87"/>
  <c r="BM276" i="87"/>
  <c r="BM305" i="87"/>
  <c r="BM196" i="87"/>
  <c r="BS237" i="87"/>
  <c r="BS167" i="87"/>
  <c r="CN658" i="87"/>
  <c r="BM629" i="87"/>
  <c r="CW224" i="87"/>
  <c r="CY511" i="87"/>
  <c r="CW155" i="87"/>
  <c r="DA224" i="87"/>
  <c r="DE717" i="87"/>
  <c r="DC282" i="87"/>
  <c r="BM575" i="87"/>
  <c r="DE282" i="87"/>
  <c r="CB472" i="87"/>
  <c r="DE155" i="87"/>
  <c r="DC224" i="87"/>
  <c r="CY282" i="87"/>
  <c r="DA511" i="87"/>
  <c r="CJ155" i="87"/>
  <c r="CY717" i="87"/>
  <c r="CJ282" i="87"/>
  <c r="BS575" i="87"/>
  <c r="BS640" i="87"/>
  <c r="DE511" i="87"/>
  <c r="CN311" i="87"/>
  <c r="CY47" i="87"/>
  <c r="CJ47" i="87"/>
  <c r="DC47" i="87"/>
  <c r="CW533" i="87"/>
  <c r="CY533" i="87"/>
  <c r="CJ533" i="87"/>
  <c r="BJ296" i="87"/>
  <c r="CJ452" i="87"/>
  <c r="BS576" i="87"/>
  <c r="BM663" i="87"/>
  <c r="BM662" i="87"/>
  <c r="BM576" i="87"/>
  <c r="BS666" i="87"/>
  <c r="BS661" i="87"/>
  <c r="BS663" i="87"/>
  <c r="BS330" i="87"/>
  <c r="BS665" i="87"/>
  <c r="BS333" i="87"/>
  <c r="CW470" i="87"/>
  <c r="BS193" i="87"/>
  <c r="BS196" i="87"/>
  <c r="DC511" i="87"/>
  <c r="CN140" i="87"/>
  <c r="CB140" i="87"/>
  <c r="BS295" i="87"/>
  <c r="BS299" i="87"/>
  <c r="BS309" i="87"/>
  <c r="BM295" i="87"/>
  <c r="BM275" i="87"/>
  <c r="BS275" i="87"/>
  <c r="BM279" i="87"/>
  <c r="BM310" i="87"/>
  <c r="BS306" i="87"/>
  <c r="BS305" i="87"/>
  <c r="BS277" i="87"/>
  <c r="BM277" i="87"/>
  <c r="BM274" i="87"/>
  <c r="BM306" i="87"/>
  <c r="BS236" i="87"/>
  <c r="BS58" i="87"/>
  <c r="BS229" i="87"/>
  <c r="CN173" i="87"/>
  <c r="DE446" i="87"/>
  <c r="CY446" i="87"/>
  <c r="CY189" i="87"/>
  <c r="CW446" i="87"/>
  <c r="BS47" i="87"/>
  <c r="BM195" i="87"/>
  <c r="BM210" i="87"/>
  <c r="BS233" i="87"/>
  <c r="BS235" i="87"/>
  <c r="BS238" i="87"/>
  <c r="BS200" i="87"/>
  <c r="BM234" i="87"/>
  <c r="BM237" i="87"/>
  <c r="BM202" i="87"/>
  <c r="BM203" i="87"/>
  <c r="BM232" i="87"/>
  <c r="BM204" i="87"/>
  <c r="BS204" i="87"/>
  <c r="BM240" i="87"/>
  <c r="BM233" i="87"/>
  <c r="BM207" i="87"/>
  <c r="BS202" i="87"/>
  <c r="BM189" i="87"/>
  <c r="BS234" i="87"/>
  <c r="BM238" i="87"/>
  <c r="BS240" i="87"/>
  <c r="BS207" i="87"/>
  <c r="BS232" i="87"/>
  <c r="BM236" i="87"/>
  <c r="BS195" i="87"/>
  <c r="BM633" i="87"/>
  <c r="BS210" i="87"/>
  <c r="CN512" i="87"/>
  <c r="BS226" i="87"/>
  <c r="BM208" i="87"/>
  <c r="DC512" i="87"/>
  <c r="BS188" i="87"/>
  <c r="BS185" i="87"/>
  <c r="BS217" i="87"/>
  <c r="BS213" i="87"/>
  <c r="BM223" i="87"/>
  <c r="BM216" i="87"/>
  <c r="BM213" i="87"/>
  <c r="BS184" i="87"/>
  <c r="BM184" i="87"/>
  <c r="BS194" i="87"/>
  <c r="BM192" i="87"/>
  <c r="BM212" i="87"/>
  <c r="BS212" i="87"/>
  <c r="BS228" i="87"/>
  <c r="BM191" i="87"/>
  <c r="BS209" i="87"/>
  <c r="BM221" i="87"/>
  <c r="BM188" i="87"/>
  <c r="BS223" i="87"/>
  <c r="BS221" i="87"/>
  <c r="BM194" i="87"/>
  <c r="BM217" i="87"/>
  <c r="BM229" i="87"/>
  <c r="CN446" i="87"/>
  <c r="BS158" i="87"/>
  <c r="BM172" i="87"/>
  <c r="DC446" i="87"/>
  <c r="DA446" i="87"/>
  <c r="BO90" i="87"/>
  <c r="BS135" i="87"/>
  <c r="BM165" i="87"/>
  <c r="BM167" i="87"/>
  <c r="BM158" i="87"/>
  <c r="BS143" i="87"/>
  <c r="BM174" i="87"/>
  <c r="BM171" i="87"/>
  <c r="BM175" i="87"/>
  <c r="BS171" i="87"/>
  <c r="BM143" i="87"/>
  <c r="BS175" i="87"/>
  <c r="BS174" i="87"/>
  <c r="BS172" i="87"/>
  <c r="BM634" i="87"/>
  <c r="CY86" i="87"/>
  <c r="CW70" i="87"/>
  <c r="DA70" i="87"/>
  <c r="CW394" i="87"/>
  <c r="CJ394" i="87"/>
  <c r="DE512" i="87"/>
  <c r="CW86" i="87"/>
  <c r="DA394" i="87"/>
  <c r="CY512" i="87"/>
  <c r="CN202" i="87"/>
  <c r="DA86" i="87"/>
  <c r="DE86" i="87"/>
  <c r="DE70" i="87"/>
  <c r="DC70" i="87"/>
  <c r="CY394" i="87"/>
  <c r="CB394" i="87"/>
  <c r="CY70" i="87"/>
  <c r="BM625" i="87"/>
  <c r="BO636" i="87"/>
  <c r="BM628" i="87"/>
  <c r="BM50" i="87"/>
  <c r="BM42" i="87"/>
  <c r="BM76" i="87"/>
  <c r="BO622" i="87"/>
  <c r="BM622" i="87"/>
  <c r="BM84" i="87"/>
  <c r="BM70" i="87"/>
  <c r="BM65" i="87"/>
  <c r="BS65" i="87"/>
  <c r="BM54" i="87"/>
  <c r="BS624" i="87"/>
  <c r="BS622" i="87"/>
  <c r="BS76" i="87"/>
  <c r="DC679" i="87"/>
  <c r="BS78" i="87"/>
  <c r="BS626" i="87"/>
  <c r="BS64" i="87"/>
  <c r="BM48" i="87"/>
  <c r="BM61" i="87"/>
  <c r="BM631" i="87"/>
  <c r="BM636" i="87"/>
  <c r="BM624" i="87"/>
  <c r="BM642" i="87"/>
  <c r="BS72" i="87"/>
  <c r="BM626" i="87"/>
  <c r="BM63" i="87"/>
  <c r="BM56" i="87"/>
  <c r="BM640" i="87"/>
  <c r="BS54" i="87"/>
  <c r="BS638" i="87"/>
  <c r="BS90" i="87"/>
  <c r="BS52" i="87"/>
  <c r="BS625" i="87"/>
  <c r="BS71" i="87"/>
  <c r="BS42" i="87"/>
  <c r="BS48" i="87"/>
  <c r="BS81" i="87"/>
  <c r="BS84" i="87"/>
  <c r="BS70" i="87"/>
  <c r="BS636" i="87"/>
  <c r="BS633" i="87"/>
  <c r="BM64" i="87"/>
  <c r="BS642" i="87"/>
  <c r="BM89" i="87"/>
  <c r="BM81" i="87"/>
  <c r="BM90" i="87"/>
  <c r="BM72" i="87"/>
  <c r="BS631" i="87"/>
  <c r="DE394" i="87"/>
  <c r="CW553" i="87"/>
  <c r="CY553" i="87"/>
  <c r="DA450" i="87"/>
  <c r="DE450" i="87"/>
  <c r="CN336" i="87"/>
  <c r="BM611" i="87"/>
  <c r="BM612" i="87"/>
  <c r="BS620" i="87"/>
  <c r="BS621" i="87"/>
  <c r="BM621" i="87"/>
  <c r="BS611" i="87"/>
  <c r="CJ512" i="87"/>
  <c r="DA512" i="87"/>
  <c r="CB24" i="87"/>
  <c r="CN24" i="87"/>
  <c r="CN296" i="87"/>
  <c r="CN61" i="87"/>
  <c r="DA704" i="87"/>
  <c r="DC704" i="87"/>
  <c r="DE704" i="87"/>
  <c r="CN618" i="87"/>
  <c r="CN171" i="87"/>
  <c r="CW704" i="87"/>
  <c r="CN344" i="87"/>
  <c r="CB344" i="87"/>
  <c r="BF136" i="87"/>
  <c r="BQ136" i="87" s="1"/>
  <c r="AN136" i="87"/>
  <c r="CN407" i="87"/>
  <c r="DA189" i="87"/>
  <c r="CB546" i="87"/>
  <c r="CN511" i="87"/>
  <c r="DE132" i="87"/>
  <c r="BO638" i="87"/>
  <c r="DA29" i="87"/>
  <c r="CJ132" i="87"/>
  <c r="CY709" i="87"/>
  <c r="DA709" i="87"/>
  <c r="DC709" i="87"/>
  <c r="CN298" i="87"/>
  <c r="CB634" i="87"/>
  <c r="CY361" i="87"/>
  <c r="DE177" i="87"/>
  <c r="CY582" i="87"/>
  <c r="CB100" i="87"/>
  <c r="CB123" i="87"/>
  <c r="DA361" i="87"/>
  <c r="DC177" i="87"/>
  <c r="CJ582" i="87"/>
  <c r="DE281" i="87"/>
  <c r="CJ361" i="87"/>
  <c r="DA177" i="87"/>
  <c r="DA582" i="87"/>
  <c r="CN90" i="87"/>
  <c r="CB86" i="87"/>
  <c r="CN86" i="87"/>
  <c r="CN533" i="87"/>
  <c r="CB533" i="87"/>
  <c r="CN642" i="87"/>
  <c r="DC361" i="87"/>
  <c r="CY177" i="87"/>
  <c r="DC582" i="87"/>
  <c r="CW37" i="87"/>
  <c r="DC533" i="87"/>
  <c r="DE533" i="87"/>
  <c r="DA490" i="87"/>
  <c r="CY326" i="87"/>
  <c r="DC651" i="87"/>
  <c r="CY693" i="87"/>
  <c r="CJ490" i="87"/>
  <c r="CW29" i="87"/>
  <c r="DC570" i="87"/>
  <c r="CN276" i="87"/>
  <c r="CJ570" i="87"/>
  <c r="CJ546" i="87"/>
  <c r="CN132" i="87"/>
  <c r="CJ651" i="87"/>
  <c r="CB672" i="87"/>
  <c r="DC490" i="87"/>
  <c r="DC29" i="87"/>
  <c r="CW570" i="87"/>
  <c r="DE570" i="87"/>
  <c r="DE546" i="87"/>
  <c r="DE651" i="87"/>
  <c r="DC559" i="87"/>
  <c r="DE490" i="87"/>
  <c r="CY29" i="87"/>
  <c r="CY570" i="87"/>
  <c r="DA546" i="87"/>
  <c r="CN438" i="87"/>
  <c r="DC693" i="87"/>
  <c r="CW490" i="87"/>
  <c r="CJ29" i="87"/>
  <c r="CW546" i="87"/>
  <c r="CY671" i="87"/>
  <c r="CJ600" i="87"/>
  <c r="DA472" i="87"/>
  <c r="DA693" i="87"/>
  <c r="CY546" i="87"/>
  <c r="CW173" i="87"/>
  <c r="DE173" i="87"/>
  <c r="CY173" i="87"/>
  <c r="CJ173" i="87"/>
  <c r="DA61" i="87"/>
  <c r="DE61" i="87"/>
  <c r="CY61" i="87"/>
  <c r="DC61" i="87"/>
  <c r="CJ61" i="87"/>
  <c r="DA132" i="87"/>
  <c r="CW132" i="87"/>
  <c r="DC132" i="87"/>
  <c r="DE600" i="87"/>
  <c r="CW600" i="87"/>
  <c r="CY392" i="87"/>
  <c r="DE392" i="87"/>
  <c r="DA600" i="87"/>
  <c r="CB670" i="87"/>
  <c r="CJ392" i="87"/>
  <c r="DA392" i="87"/>
  <c r="DC152" i="87"/>
  <c r="CN229" i="87"/>
  <c r="DE152" i="87"/>
  <c r="CB536" i="87"/>
  <c r="CJ152" i="87"/>
  <c r="CY152" i="87"/>
  <c r="CY281" i="87"/>
  <c r="DA281" i="87"/>
  <c r="DC281" i="87"/>
  <c r="CJ281" i="87"/>
  <c r="DA37" i="87"/>
  <c r="CJ37" i="87"/>
  <c r="CY37" i="87"/>
  <c r="DC37" i="87"/>
  <c r="DC206" i="87"/>
  <c r="BJ579" i="87"/>
  <c r="CB29" i="87"/>
  <c r="CN29" i="87"/>
  <c r="BK188" i="87"/>
  <c r="BJ188" i="87"/>
  <c r="BR188" i="87"/>
  <c r="CB64" i="87"/>
  <c r="DC316" i="87"/>
  <c r="AU136" i="87"/>
  <c r="BI136" i="87" s="1"/>
  <c r="BT136" i="87" s="1"/>
  <c r="CY277" i="87"/>
  <c r="CN493" i="87"/>
  <c r="DE716" i="87"/>
  <c r="BL136" i="87"/>
  <c r="DE136" i="87"/>
  <c r="DA449" i="87"/>
  <c r="DA628" i="87"/>
  <c r="DE409" i="87"/>
  <c r="CJ186" i="87"/>
  <c r="CW204" i="87"/>
  <c r="DC186" i="87"/>
  <c r="CW293" i="87"/>
  <c r="CY409" i="87"/>
  <c r="CB185" i="87"/>
  <c r="DA409" i="87"/>
  <c r="DC409" i="87"/>
  <c r="CY732" i="87"/>
  <c r="CJ371" i="87"/>
  <c r="CY186" i="87"/>
  <c r="DA732" i="87"/>
  <c r="DA186" i="87"/>
  <c r="DC732" i="87"/>
  <c r="DE732" i="87"/>
  <c r="DC628" i="87"/>
  <c r="CW186" i="87"/>
  <c r="CB186" i="87"/>
  <c r="DA273" i="87"/>
  <c r="CW326" i="87"/>
  <c r="DA326" i="87"/>
  <c r="CW449" i="87"/>
  <c r="DC326" i="87"/>
  <c r="DE569" i="87"/>
  <c r="CY556" i="87"/>
  <c r="CJ240" i="87"/>
  <c r="DA371" i="87"/>
  <c r="CW371" i="87"/>
  <c r="BL1" i="87"/>
  <c r="CJ326" i="87"/>
  <c r="DC553" i="87"/>
  <c r="DA553" i="87"/>
  <c r="CN490" i="87"/>
  <c r="DE553" i="87"/>
  <c r="CN450" i="87"/>
  <c r="CJ210" i="87"/>
  <c r="DE42" i="87"/>
  <c r="CW472" i="87"/>
  <c r="CB172" i="87"/>
  <c r="CY204" i="87"/>
  <c r="BR579" i="87"/>
  <c r="DC472" i="87"/>
  <c r="CJ472" i="87"/>
  <c r="DE472" i="87"/>
  <c r="CY66" i="87"/>
  <c r="CN452" i="87"/>
  <c r="CN437" i="87"/>
  <c r="CY716" i="87"/>
  <c r="CN404" i="87"/>
  <c r="CW716" i="87"/>
  <c r="CB409" i="87"/>
  <c r="DA716" i="87"/>
  <c r="CB277" i="87"/>
  <c r="DE157" i="87"/>
  <c r="DE571" i="87"/>
  <c r="DA419" i="87"/>
  <c r="CY419" i="87"/>
  <c r="DC419" i="87"/>
  <c r="DE419" i="87"/>
  <c r="CW419" i="87"/>
  <c r="CJ419" i="87"/>
  <c r="CB419" i="87"/>
  <c r="CN419" i="87"/>
  <c r="DC715" i="87"/>
  <c r="DC618" i="87"/>
  <c r="CW66" i="87"/>
  <c r="CW556" i="87"/>
  <c r="DA556" i="87"/>
  <c r="CN159" i="87"/>
  <c r="CB159" i="87"/>
  <c r="CN491" i="87"/>
  <c r="DE715" i="87"/>
  <c r="DA66" i="87"/>
  <c r="CN371" i="87"/>
  <c r="DA377" i="87"/>
  <c r="DE556" i="87"/>
  <c r="DC556" i="87"/>
  <c r="CN671" i="87"/>
  <c r="CY715" i="87"/>
  <c r="CJ66" i="87"/>
  <c r="DC377" i="87"/>
  <c r="CW715" i="87"/>
  <c r="CN633" i="87"/>
  <c r="DC66" i="87"/>
  <c r="CB199" i="87"/>
  <c r="DE377" i="87"/>
  <c r="CN377" i="87"/>
  <c r="CB377" i="87"/>
  <c r="CN240" i="87"/>
  <c r="CY377" i="87"/>
  <c r="DC204" i="87"/>
  <c r="CB213" i="87"/>
  <c r="CN213" i="87"/>
  <c r="DE354" i="87"/>
  <c r="CJ354" i="87"/>
  <c r="DC354" i="87"/>
  <c r="DA354" i="87"/>
  <c r="CY354" i="87"/>
  <c r="CW354" i="87"/>
  <c r="CJ225" i="87"/>
  <c r="DE225" i="87"/>
  <c r="CY225" i="87"/>
  <c r="DC225" i="87"/>
  <c r="DA225" i="87"/>
  <c r="CW225" i="87"/>
  <c r="CB161" i="87"/>
  <c r="CN161" i="87"/>
  <c r="DE253" i="87"/>
  <c r="CY253" i="87"/>
  <c r="CJ253" i="87"/>
  <c r="CW253" i="87"/>
  <c r="DA253" i="87"/>
  <c r="DC253" i="87"/>
  <c r="DA487" i="87"/>
  <c r="DE487" i="87"/>
  <c r="CY487" i="87"/>
  <c r="DC487" i="87"/>
  <c r="CW487" i="87"/>
  <c r="CJ487" i="87"/>
  <c r="DA517" i="87"/>
  <c r="DC517" i="87"/>
  <c r="CW517" i="87"/>
  <c r="DE517" i="87"/>
  <c r="CJ517" i="87"/>
  <c r="CY517" i="87"/>
  <c r="CB487" i="87"/>
  <c r="CN487" i="87"/>
  <c r="DE161" i="87"/>
  <c r="CJ161" i="87"/>
  <c r="DA161" i="87"/>
  <c r="CY161" i="87"/>
  <c r="CW161" i="87"/>
  <c r="DC161" i="87"/>
  <c r="DA231" i="87"/>
  <c r="DC231" i="87"/>
  <c r="CY231" i="87"/>
  <c r="CW231" i="87"/>
  <c r="CJ231" i="87"/>
  <c r="DE231" i="87"/>
  <c r="CB253" i="87"/>
  <c r="CN253" i="87"/>
  <c r="CJ298" i="87"/>
  <c r="DE298" i="87"/>
  <c r="DC298" i="87"/>
  <c r="DA298" i="87"/>
  <c r="CY298" i="87"/>
  <c r="CW298" i="87"/>
  <c r="CY213" i="87"/>
  <c r="DA213" i="87"/>
  <c r="DE213" i="87"/>
  <c r="CJ213" i="87"/>
  <c r="CW213" i="87"/>
  <c r="DC213" i="87"/>
  <c r="CJ287" i="87"/>
  <c r="DE287" i="87"/>
  <c r="CY287" i="87"/>
  <c r="DA287" i="87"/>
  <c r="DC287" i="87"/>
  <c r="CW287" i="87"/>
  <c r="CB287" i="87"/>
  <c r="CN287" i="87"/>
  <c r="CB231" i="87"/>
  <c r="CN231" i="87"/>
  <c r="CY190" i="87"/>
  <c r="DA206" i="87"/>
  <c r="CN569" i="87"/>
  <c r="DE206" i="87"/>
  <c r="CY206" i="87"/>
  <c r="CW190" i="87"/>
  <c r="CW206" i="87"/>
  <c r="CY240" i="87"/>
  <c r="CY452" i="87"/>
  <c r="CW373" i="87"/>
  <c r="DC569" i="87"/>
  <c r="DE204" i="87"/>
  <c r="CB157" i="87"/>
  <c r="CN273" i="87"/>
  <c r="DA240" i="87"/>
  <c r="DA452" i="87"/>
  <c r="CW569" i="87"/>
  <c r="CW240" i="87"/>
  <c r="CN65" i="87"/>
  <c r="DE452" i="87"/>
  <c r="DA135" i="87"/>
  <c r="CJ569" i="87"/>
  <c r="DC240" i="87"/>
  <c r="DC452" i="87"/>
  <c r="CY569" i="87"/>
  <c r="CW618" i="87"/>
  <c r="CJ618" i="87"/>
  <c r="CY618" i="87"/>
  <c r="DA658" i="87"/>
  <c r="CN631" i="87"/>
  <c r="CY210" i="87"/>
  <c r="CJ542" i="87"/>
  <c r="CW316" i="87"/>
  <c r="DE476" i="87"/>
  <c r="DE559" i="87"/>
  <c r="CY227" i="87"/>
  <c r="CW502" i="87"/>
  <c r="DC476" i="87"/>
  <c r="DE611" i="87"/>
  <c r="CW210" i="87"/>
  <c r="DA542" i="87"/>
  <c r="DE316" i="87"/>
  <c r="CW559" i="87"/>
  <c r="DE502" i="87"/>
  <c r="DA476" i="87"/>
  <c r="DA622" i="87"/>
  <c r="CW622" i="87"/>
  <c r="DA210" i="87"/>
  <c r="DC542" i="87"/>
  <c r="CJ316" i="87"/>
  <c r="CN66" i="87"/>
  <c r="CY476" i="87"/>
  <c r="DC210" i="87"/>
  <c r="CY542" i="87"/>
  <c r="CY316" i="87"/>
  <c r="DA559" i="87"/>
  <c r="CY559" i="87"/>
  <c r="CW377" i="87"/>
  <c r="DA204" i="87"/>
  <c r="DC273" i="87"/>
  <c r="DE373" i="87"/>
  <c r="DE273" i="87"/>
  <c r="CY373" i="87"/>
  <c r="CJ273" i="87"/>
  <c r="DA373" i="87"/>
  <c r="CW273" i="87"/>
  <c r="DC373" i="87"/>
  <c r="CN559" i="87"/>
  <c r="CB559" i="87"/>
  <c r="CN681" i="87"/>
  <c r="CB681" i="87"/>
  <c r="CB214" i="87"/>
  <c r="CN214" i="87"/>
  <c r="CJ681" i="87"/>
  <c r="DA681" i="87"/>
  <c r="CW681" i="87"/>
  <c r="DE681" i="87"/>
  <c r="CY681" i="87"/>
  <c r="DC681" i="87"/>
  <c r="CJ214" i="87"/>
  <c r="CY214" i="87"/>
  <c r="DC214" i="87"/>
  <c r="DA214" i="87"/>
  <c r="CW214" i="87"/>
  <c r="DE214" i="87"/>
  <c r="CB373" i="87"/>
  <c r="CN373" i="87"/>
  <c r="CB204" i="87"/>
  <c r="CN204" i="87"/>
  <c r="DC211" i="87"/>
  <c r="CY211" i="87"/>
  <c r="DA211" i="87"/>
  <c r="DE211" i="87"/>
  <c r="CJ211" i="87"/>
  <c r="CW211" i="87"/>
  <c r="CB556" i="87"/>
  <c r="CN556" i="87"/>
  <c r="CW234" i="87"/>
  <c r="CJ234" i="87"/>
  <c r="DA234" i="87"/>
  <c r="DC234" i="87"/>
  <c r="CY234" i="87"/>
  <c r="DE234" i="87"/>
  <c r="CB553" i="87"/>
  <c r="CN553" i="87"/>
  <c r="CN227" i="87"/>
  <c r="CB227" i="87"/>
  <c r="DA190" i="87"/>
  <c r="DA518" i="87"/>
  <c r="CB91" i="87"/>
  <c r="DE135" i="87"/>
  <c r="CJ190" i="87"/>
  <c r="CW135" i="87"/>
  <c r="DE622" i="87"/>
  <c r="BK136" i="87"/>
  <c r="CY91" i="87"/>
  <c r="CJ135" i="87"/>
  <c r="DC190" i="87"/>
  <c r="CY135" i="87"/>
  <c r="DE518" i="87"/>
  <c r="CB136" i="87"/>
  <c r="CN136" i="87"/>
  <c r="DA76" i="87"/>
  <c r="CY502" i="87"/>
  <c r="DC502" i="87"/>
  <c r="DA502" i="87"/>
  <c r="DE277" i="87"/>
  <c r="CY157" i="87"/>
  <c r="CN42" i="87"/>
  <c r="CN281" i="87"/>
  <c r="CB297" i="87"/>
  <c r="CW76" i="87"/>
  <c r="CY493" i="87"/>
  <c r="DA277" i="87"/>
  <c r="CJ157" i="87"/>
  <c r="CJ277" i="87"/>
  <c r="DA157" i="87"/>
  <c r="CN591" i="87"/>
  <c r="CW277" i="87"/>
  <c r="DC157" i="87"/>
  <c r="CB300" i="87"/>
  <c r="DE300" i="87"/>
  <c r="CW518" i="87"/>
  <c r="DC518" i="87"/>
  <c r="CW671" i="87"/>
  <c r="CN661" i="87"/>
  <c r="CW42" i="87"/>
  <c r="DA293" i="87"/>
  <c r="CJ293" i="87"/>
  <c r="CY293" i="87"/>
  <c r="DE293" i="87"/>
  <c r="DA671" i="87"/>
  <c r="DE672" i="87"/>
  <c r="CB622" i="87"/>
  <c r="CY42" i="87"/>
  <c r="CY571" i="87"/>
  <c r="CB293" i="87"/>
  <c r="CN293" i="87"/>
  <c r="CJ671" i="87"/>
  <c r="CJ42" i="87"/>
  <c r="DA571" i="87"/>
  <c r="DC671" i="87"/>
  <c r="CB623" i="87"/>
  <c r="DA42" i="87"/>
  <c r="DC571" i="87"/>
  <c r="DC746" i="87"/>
  <c r="DE746" i="87"/>
  <c r="CW746" i="87"/>
  <c r="CY746" i="87"/>
  <c r="DA746" i="87"/>
  <c r="CB310" i="87"/>
  <c r="CN310" i="87"/>
  <c r="DA386" i="87"/>
  <c r="DC386" i="87"/>
  <c r="CY386" i="87"/>
  <c r="DE386" i="87"/>
  <c r="CW386" i="87"/>
  <c r="CJ386" i="87"/>
  <c r="CB548" i="87"/>
  <c r="CN548" i="87"/>
  <c r="CB386" i="87"/>
  <c r="CN386" i="87"/>
  <c r="DC453" i="87"/>
  <c r="DE453" i="87"/>
  <c r="CY453" i="87"/>
  <c r="CW453" i="87"/>
  <c r="CJ453" i="87"/>
  <c r="DA453" i="87"/>
  <c r="DE548" i="87"/>
  <c r="DC548" i="87"/>
  <c r="DA548" i="87"/>
  <c r="CW548" i="87"/>
  <c r="CY548" i="87"/>
  <c r="CJ548" i="87"/>
  <c r="CN163" i="87"/>
  <c r="CB163" i="87"/>
  <c r="CB194" i="87"/>
  <c r="CN194" i="87"/>
  <c r="CY355" i="87"/>
  <c r="CW355" i="87"/>
  <c r="DC355" i="87"/>
  <c r="DA355" i="87"/>
  <c r="CJ355" i="87"/>
  <c r="DE355" i="87"/>
  <c r="CJ336" i="87"/>
  <c r="CY336" i="87"/>
  <c r="CW336" i="87"/>
  <c r="DA336" i="87"/>
  <c r="DE336" i="87"/>
  <c r="DC336" i="87"/>
  <c r="CB453" i="87"/>
  <c r="CN453" i="87"/>
  <c r="CB165" i="87"/>
  <c r="CN165" i="87"/>
  <c r="CY165" i="87"/>
  <c r="CW165" i="87"/>
  <c r="DC165" i="87"/>
  <c r="DA165" i="87"/>
  <c r="DE165" i="87"/>
  <c r="CJ165" i="87"/>
  <c r="CB355" i="87"/>
  <c r="CN355" i="87"/>
  <c r="DE90" i="87"/>
  <c r="DC90" i="87"/>
  <c r="CY90" i="87"/>
  <c r="DA90" i="87"/>
  <c r="CW90" i="87"/>
  <c r="CJ90" i="87"/>
  <c r="CB422" i="87"/>
  <c r="CN422" i="87"/>
  <c r="DE363" i="87"/>
  <c r="CW363" i="87"/>
  <c r="DA363" i="87"/>
  <c r="DC363" i="87"/>
  <c r="CY363" i="87"/>
  <c r="CJ363" i="87"/>
  <c r="CB363" i="87"/>
  <c r="CN363" i="87"/>
  <c r="DE100" i="87"/>
  <c r="CW100" i="87"/>
  <c r="DC100" i="87"/>
  <c r="DA100" i="87"/>
  <c r="CJ100" i="87"/>
  <c r="CY100" i="87"/>
  <c r="CB69" i="87"/>
  <c r="CN69" i="87"/>
  <c r="CJ91" i="87"/>
  <c r="DA60" i="87"/>
  <c r="CY60" i="87"/>
  <c r="CW60" i="87"/>
  <c r="DC60" i="87"/>
  <c r="DE60" i="87"/>
  <c r="CJ60" i="87"/>
  <c r="CW571" i="87"/>
  <c r="CB567" i="87"/>
  <c r="CN567" i="87"/>
  <c r="DA91" i="87"/>
  <c r="CB60" i="87"/>
  <c r="CN60" i="87"/>
  <c r="CB206" i="87"/>
  <c r="CN206" i="87"/>
  <c r="DE91" i="87"/>
  <c r="CW91" i="87"/>
  <c r="CW700" i="87"/>
  <c r="DC700" i="87"/>
  <c r="DE700" i="87"/>
  <c r="DA700" i="87"/>
  <c r="CY700" i="87"/>
  <c r="DE567" i="87"/>
  <c r="CY567" i="87"/>
  <c r="CJ567" i="87"/>
  <c r="DC567" i="87"/>
  <c r="CW567" i="87"/>
  <c r="DA567" i="87"/>
  <c r="CJ318" i="87"/>
  <c r="DE318" i="87"/>
  <c r="DC318" i="87"/>
  <c r="DA318" i="87"/>
  <c r="CY318" i="87"/>
  <c r="CW318" i="87"/>
  <c r="CN318" i="87"/>
  <c r="CB318" i="87"/>
  <c r="CB193" i="87"/>
  <c r="DC98" i="87"/>
  <c r="CJ98" i="87"/>
  <c r="CW98" i="87"/>
  <c r="CY98" i="87"/>
  <c r="DA98" i="87"/>
  <c r="DE98" i="87"/>
  <c r="CW437" i="87"/>
  <c r="DE437" i="87"/>
  <c r="DC437" i="87"/>
  <c r="DA437" i="87"/>
  <c r="CJ437" i="87"/>
  <c r="CY437" i="87"/>
  <c r="DC390" i="87"/>
  <c r="CW390" i="87"/>
  <c r="CY390" i="87"/>
  <c r="DE390" i="87"/>
  <c r="DA390" i="87"/>
  <c r="CJ390" i="87"/>
  <c r="DC529" i="87"/>
  <c r="CJ529" i="87"/>
  <c r="CW529" i="87"/>
  <c r="CY529" i="87"/>
  <c r="DE529" i="87"/>
  <c r="DA529" i="87"/>
  <c r="CB449" i="87"/>
  <c r="CN449" i="87"/>
  <c r="CY136" i="87"/>
  <c r="CJ136" i="87"/>
  <c r="DA136" i="87"/>
  <c r="CW136" i="87"/>
  <c r="DC136" i="87"/>
  <c r="CB455" i="87"/>
  <c r="CN455" i="87"/>
  <c r="CB98" i="87"/>
  <c r="CN98" i="87"/>
  <c r="CB529" i="87"/>
  <c r="CN529" i="87"/>
  <c r="CY324" i="87"/>
  <c r="DC324" i="87"/>
  <c r="CW324" i="87"/>
  <c r="DA324" i="87"/>
  <c r="CJ324" i="87"/>
  <c r="DE324" i="87"/>
  <c r="BI65" i="87"/>
  <c r="BT65" i="87" s="1"/>
  <c r="AU66" i="87"/>
  <c r="CJ449" i="87"/>
  <c r="DE449" i="87"/>
  <c r="DC449" i="87"/>
  <c r="CB324" i="87"/>
  <c r="CN324" i="87"/>
  <c r="CW542" i="87"/>
  <c r="CJ455" i="87"/>
  <c r="DA455" i="87"/>
  <c r="CW455" i="87"/>
  <c r="DE455" i="87"/>
  <c r="CY455" i="87"/>
  <c r="DC455" i="87"/>
  <c r="CB390" i="87"/>
  <c r="CN390" i="87"/>
  <c r="CN326" i="87"/>
  <c r="CB326" i="87"/>
  <c r="CB19" i="87"/>
  <c r="CN19" i="87"/>
  <c r="CB223" i="87"/>
  <c r="CN223" i="87"/>
  <c r="CN542" i="87"/>
  <c r="CB542" i="87"/>
  <c r="DE371" i="87"/>
  <c r="DC371" i="87"/>
  <c r="DA227" i="87"/>
  <c r="DC227" i="87"/>
  <c r="CW227" i="87"/>
  <c r="DE227" i="87"/>
  <c r="CB628" i="87"/>
  <c r="CN628" i="87"/>
  <c r="CN79" i="87"/>
  <c r="CB79" i="87"/>
  <c r="CJ76" i="87"/>
  <c r="DE76" i="87"/>
  <c r="CY76" i="87"/>
  <c r="DA462" i="87"/>
  <c r="DC462" i="87"/>
  <c r="CW462" i="87"/>
  <c r="DE462" i="87"/>
  <c r="CY462" i="87"/>
  <c r="CJ462" i="87"/>
  <c r="DE705" i="87"/>
  <c r="CW705" i="87"/>
  <c r="DC705" i="87"/>
  <c r="DA705" i="87"/>
  <c r="CY705" i="87"/>
  <c r="CB506" i="87"/>
  <c r="CN506" i="87"/>
  <c r="DA699" i="87"/>
  <c r="CY699" i="87"/>
  <c r="CW699" i="87"/>
  <c r="DE699" i="87"/>
  <c r="DC699" i="87"/>
  <c r="AU79" i="87"/>
  <c r="BI79" i="87" s="1"/>
  <c r="BT79" i="87" s="1"/>
  <c r="BJ79" i="87"/>
  <c r="BL79" i="87"/>
  <c r="CB292" i="87"/>
  <c r="CN292" i="87"/>
  <c r="DE138" i="87"/>
  <c r="DA138" i="87"/>
  <c r="CJ138" i="87"/>
  <c r="CW138" i="87"/>
  <c r="DC138" i="87"/>
  <c r="CY138" i="87"/>
  <c r="DA286" i="87"/>
  <c r="CJ286" i="87"/>
  <c r="CW286" i="87"/>
  <c r="DE286" i="87"/>
  <c r="DC286" i="87"/>
  <c r="CY286" i="87"/>
  <c r="DE574" i="87"/>
  <c r="DC574" i="87"/>
  <c r="DA574" i="87"/>
  <c r="CJ574" i="87"/>
  <c r="CW574" i="87"/>
  <c r="CY574" i="87"/>
  <c r="BR292" i="87"/>
  <c r="BK292" i="87"/>
  <c r="CN566" i="87"/>
  <c r="CB566" i="87"/>
  <c r="CB220" i="87"/>
  <c r="CN220" i="87"/>
  <c r="CJ208" i="87"/>
  <c r="DC208" i="87"/>
  <c r="DA208" i="87"/>
  <c r="CY208" i="87"/>
  <c r="CW208" i="87"/>
  <c r="DE208" i="87"/>
  <c r="CC79" i="87"/>
  <c r="CO79" i="87" s="1"/>
  <c r="BX79" i="87"/>
  <c r="CK79" i="87" s="1"/>
  <c r="CF79" i="87"/>
  <c r="BY79" i="87"/>
  <c r="CL79" i="87" s="1"/>
  <c r="BZ79" i="87"/>
  <c r="CM79" i="87" s="1"/>
  <c r="CG79" i="87"/>
  <c r="CD79" i="87"/>
  <c r="CP79" i="87" s="1"/>
  <c r="BW79" i="87"/>
  <c r="CE79" i="87"/>
  <c r="CQ79" i="87" s="1"/>
  <c r="CN76" i="87"/>
  <c r="CB76" i="87"/>
  <c r="CB462" i="87"/>
  <c r="CN462" i="87"/>
  <c r="CB574" i="87"/>
  <c r="CN574" i="87"/>
  <c r="CB208" i="87"/>
  <c r="CN208" i="87"/>
  <c r="CY566" i="87"/>
  <c r="DE566" i="87"/>
  <c r="CJ566" i="87"/>
  <c r="DC566" i="87"/>
  <c r="CW566" i="87"/>
  <c r="DA566" i="87"/>
  <c r="CB306" i="87"/>
  <c r="CN306" i="87"/>
  <c r="CW307" i="87"/>
  <c r="DE307" i="87"/>
  <c r="DC307" i="87"/>
  <c r="DA307" i="87"/>
  <c r="CY307" i="87"/>
  <c r="CJ307" i="87"/>
  <c r="CN205" i="87"/>
  <c r="CB205" i="87"/>
  <c r="CY205" i="87"/>
  <c r="DA205" i="87"/>
  <c r="DC205" i="87"/>
  <c r="DE205" i="87"/>
  <c r="CW205" i="87"/>
  <c r="CJ205" i="87"/>
  <c r="CB334" i="87"/>
  <c r="CN334" i="87"/>
  <c r="DC404" i="87"/>
  <c r="CJ404" i="87"/>
  <c r="DA404" i="87"/>
  <c r="DE404" i="87"/>
  <c r="CY404" i="87"/>
  <c r="CW404" i="87"/>
  <c r="CN385" i="87"/>
  <c r="CB385" i="87"/>
  <c r="CJ385" i="87"/>
  <c r="DC385" i="87"/>
  <c r="CW385" i="87"/>
  <c r="CY385" i="87"/>
  <c r="DA385" i="87"/>
  <c r="DE385" i="87"/>
  <c r="CY193" i="87"/>
  <c r="CJ193" i="87"/>
  <c r="DE193" i="87"/>
  <c r="DA193" i="87"/>
  <c r="DC193" i="87"/>
  <c r="CW193" i="87"/>
  <c r="CY489" i="87"/>
  <c r="CJ489" i="87"/>
  <c r="DC489" i="87"/>
  <c r="DA489" i="87"/>
  <c r="DE489" i="87"/>
  <c r="CW489" i="87"/>
  <c r="DE220" i="87"/>
  <c r="CW220" i="87"/>
  <c r="DC220" i="87"/>
  <c r="DA220" i="87"/>
  <c r="CY220" i="87"/>
  <c r="CJ220" i="87"/>
  <c r="CB286" i="87"/>
  <c r="CN286" i="87"/>
  <c r="DE159" i="87"/>
  <c r="CW159" i="87"/>
  <c r="DC159" i="87"/>
  <c r="DA159" i="87"/>
  <c r="CJ159" i="87"/>
  <c r="CY159" i="87"/>
  <c r="BK79" i="87"/>
  <c r="DA306" i="87"/>
  <c r="CY306" i="87"/>
  <c r="DE306" i="87"/>
  <c r="CJ306" i="87"/>
  <c r="CW306" i="87"/>
  <c r="CJ292" i="87"/>
  <c r="CW292" i="87"/>
  <c r="DA292" i="87"/>
  <c r="CY292" i="87"/>
  <c r="DE292" i="87"/>
  <c r="DC292" i="87"/>
  <c r="CN138" i="87"/>
  <c r="CB138" i="87"/>
  <c r="DA334" i="87"/>
  <c r="CW334" i="87"/>
  <c r="CJ334" i="87"/>
  <c r="DC334" i="87"/>
  <c r="CY334" i="87"/>
  <c r="DE334" i="87"/>
  <c r="CB489" i="87"/>
  <c r="CN489" i="87"/>
  <c r="BJ292" i="87"/>
  <c r="CB28" i="87"/>
  <c r="CN28" i="87"/>
  <c r="CJ199" i="87"/>
  <c r="DC199" i="87"/>
  <c r="DA199" i="87"/>
  <c r="CY199" i="87"/>
  <c r="CW199" i="87"/>
  <c r="DE199" i="87"/>
  <c r="CJ28" i="87"/>
  <c r="CY28" i="87"/>
  <c r="DC28" i="87"/>
  <c r="DA28" i="87"/>
  <c r="DE28" i="87"/>
  <c r="CW28" i="87"/>
  <c r="DA172" i="87"/>
  <c r="CW172" i="87"/>
  <c r="DE172" i="87"/>
  <c r="CJ172" i="87"/>
  <c r="DC172" i="87"/>
  <c r="CY172" i="87"/>
  <c r="CW465" i="87"/>
  <c r="CY465" i="87"/>
  <c r="DE465" i="87"/>
  <c r="CJ465" i="87"/>
  <c r="DC465" i="87"/>
  <c r="DA465" i="87"/>
  <c r="CN580" i="87"/>
  <c r="CB580" i="87"/>
  <c r="CB195" i="87"/>
  <c r="CN195" i="87"/>
  <c r="CY535" i="87"/>
  <c r="CJ535" i="87"/>
  <c r="CW535" i="87"/>
  <c r="DC535" i="87"/>
  <c r="DE535" i="87"/>
  <c r="DA535" i="87"/>
  <c r="CB125" i="87"/>
  <c r="CN125" i="87"/>
  <c r="DA444" i="87"/>
  <c r="DC444" i="87"/>
  <c r="CY444" i="87"/>
  <c r="CJ444" i="87"/>
  <c r="DE444" i="87"/>
  <c r="CW444" i="87"/>
  <c r="CB444" i="87"/>
  <c r="CN444" i="87"/>
  <c r="DC415" i="87"/>
  <c r="DA415" i="87"/>
  <c r="CY415" i="87"/>
  <c r="CW415" i="87"/>
  <c r="DE415" i="87"/>
  <c r="CJ415" i="87"/>
  <c r="DA585" i="87"/>
  <c r="CJ585" i="87"/>
  <c r="CW585" i="87"/>
  <c r="DE585" i="87"/>
  <c r="DC585" i="87"/>
  <c r="CY585" i="87"/>
  <c r="CB505" i="87"/>
  <c r="CN505" i="87"/>
  <c r="CN212" i="87"/>
  <c r="CB212" i="87"/>
  <c r="CW195" i="87"/>
  <c r="CJ195" i="87"/>
  <c r="CY195" i="87"/>
  <c r="DE195" i="87"/>
  <c r="DA195" i="87"/>
  <c r="DC195" i="87"/>
  <c r="DC399" i="87"/>
  <c r="DE399" i="87"/>
  <c r="DA399" i="87"/>
  <c r="CY399" i="87"/>
  <c r="CW399" i="87"/>
  <c r="CJ399" i="87"/>
  <c r="CW376" i="87"/>
  <c r="CJ376" i="87"/>
  <c r="CY376" i="87"/>
  <c r="DE376" i="87"/>
  <c r="DC376" i="87"/>
  <c r="DA376" i="87"/>
  <c r="CB585" i="87"/>
  <c r="CN585" i="87"/>
  <c r="CW505" i="87"/>
  <c r="DC505" i="87"/>
  <c r="CJ505" i="87"/>
  <c r="DA505" i="87"/>
  <c r="CY505" i="87"/>
  <c r="DE505" i="87"/>
  <c r="CJ212" i="87"/>
  <c r="CY212" i="87"/>
  <c r="CW212" i="87"/>
  <c r="DE212" i="87"/>
  <c r="DC212" i="87"/>
  <c r="DA212" i="87"/>
  <c r="CN451" i="87"/>
  <c r="CB451" i="87"/>
  <c r="CY67" i="87"/>
  <c r="DE67" i="87"/>
  <c r="DA67" i="87"/>
  <c r="CJ67" i="87"/>
  <c r="DC67" i="87"/>
  <c r="CW67" i="87"/>
  <c r="CB399" i="87"/>
  <c r="CN399" i="87"/>
  <c r="CB376" i="87"/>
  <c r="CN376" i="87"/>
  <c r="CB309" i="87"/>
  <c r="CN309" i="87"/>
  <c r="CB465" i="87"/>
  <c r="CN465" i="87"/>
  <c r="CB485" i="87"/>
  <c r="CN485" i="87"/>
  <c r="DA580" i="87"/>
  <c r="CW580" i="87"/>
  <c r="DC580" i="87"/>
  <c r="CY580" i="87"/>
  <c r="DE580" i="87"/>
  <c r="CJ580" i="87"/>
  <c r="CB67" i="87"/>
  <c r="CN67" i="87"/>
  <c r="DC309" i="87"/>
  <c r="DA309" i="87"/>
  <c r="CY309" i="87"/>
  <c r="CJ309" i="87"/>
  <c r="DE309" i="87"/>
  <c r="CW309" i="87"/>
  <c r="CB415" i="87"/>
  <c r="CN415" i="87"/>
  <c r="DA451" i="87"/>
  <c r="CY451" i="87"/>
  <c r="CJ451" i="87"/>
  <c r="DE451" i="87"/>
  <c r="DC451" i="87"/>
  <c r="CW451" i="87"/>
  <c r="CB535" i="87"/>
  <c r="CN535" i="87"/>
  <c r="BK91" i="87"/>
  <c r="BR91" i="87"/>
  <c r="DC690" i="87"/>
  <c r="CY690" i="87"/>
  <c r="DE690" i="87"/>
  <c r="DA690" i="87"/>
  <c r="CW690" i="87"/>
  <c r="CB436" i="87"/>
  <c r="CB196" i="87"/>
  <c r="CN196" i="87"/>
  <c r="CB226" i="87"/>
  <c r="CN226" i="87"/>
  <c r="DA188" i="87"/>
  <c r="CJ188" i="87"/>
  <c r="CY188" i="87"/>
  <c r="DC188" i="87"/>
  <c r="DE188" i="87"/>
  <c r="CW188" i="87"/>
  <c r="CB20" i="87"/>
  <c r="CN20" i="87"/>
  <c r="CN538" i="87"/>
  <c r="CB538" i="87"/>
  <c r="CB381" i="87"/>
  <c r="CN381" i="87"/>
  <c r="DE74" i="87"/>
  <c r="CW74" i="87"/>
  <c r="DC74" i="87"/>
  <c r="DA74" i="87"/>
  <c r="CY74" i="87"/>
  <c r="CJ74" i="87"/>
  <c r="DA710" i="87"/>
  <c r="CY710" i="87"/>
  <c r="DE710" i="87"/>
  <c r="CW710" i="87"/>
  <c r="DC710" i="87"/>
  <c r="CN54" i="87"/>
  <c r="CB54" i="87"/>
  <c r="CB380" i="87"/>
  <c r="CN380" i="87"/>
  <c r="CJ20" i="87"/>
  <c r="DE20" i="87"/>
  <c r="DC20" i="87"/>
  <c r="CW20" i="87"/>
  <c r="DA20" i="87"/>
  <c r="CY20" i="87"/>
  <c r="DA540" i="87"/>
  <c r="DC540" i="87"/>
  <c r="CJ540" i="87"/>
  <c r="CY540" i="87"/>
  <c r="DE540" i="87"/>
  <c r="CW540" i="87"/>
  <c r="CB200" i="87"/>
  <c r="CN200" i="87"/>
  <c r="DC381" i="87"/>
  <c r="DE381" i="87"/>
  <c r="CY381" i="87"/>
  <c r="CJ381" i="87"/>
  <c r="DA381" i="87"/>
  <c r="CW381" i="87"/>
  <c r="DA235" i="87"/>
  <c r="CJ235" i="87"/>
  <c r="DE235" i="87"/>
  <c r="DC235" i="87"/>
  <c r="CW235" i="87"/>
  <c r="CY235" i="87"/>
  <c r="CB353" i="87"/>
  <c r="CN353" i="87"/>
  <c r="DA353" i="87"/>
  <c r="CY353" i="87"/>
  <c r="DE353" i="87"/>
  <c r="DC353" i="87"/>
  <c r="CJ353" i="87"/>
  <c r="CW353" i="87"/>
  <c r="CW89" i="87"/>
  <c r="DC89" i="87"/>
  <c r="DA89" i="87"/>
  <c r="CJ89" i="87"/>
  <c r="CY89" i="87"/>
  <c r="DE89" i="87"/>
  <c r="CJ54" i="87"/>
  <c r="DE54" i="87"/>
  <c r="DC54" i="87"/>
  <c r="DA54" i="87"/>
  <c r="CY54" i="87"/>
  <c r="CW54" i="87"/>
  <c r="DE380" i="87"/>
  <c r="CY380" i="87"/>
  <c r="CJ380" i="87"/>
  <c r="CW380" i="87"/>
  <c r="DA380" i="87"/>
  <c r="DC380" i="87"/>
  <c r="DC43" i="87"/>
  <c r="CJ43" i="87"/>
  <c r="DE43" i="87"/>
  <c r="CY43" i="87"/>
  <c r="DA43" i="87"/>
  <c r="CW43" i="87"/>
  <c r="CB331" i="87"/>
  <c r="CN331" i="87"/>
  <c r="DE59" i="87"/>
  <c r="CJ59" i="87"/>
  <c r="DC59" i="87"/>
  <c r="CW59" i="87"/>
  <c r="DA59" i="87"/>
  <c r="CY59" i="87"/>
  <c r="DE171" i="87"/>
  <c r="CJ171" i="87"/>
  <c r="DC171" i="87"/>
  <c r="DA171" i="87"/>
  <c r="CY171" i="87"/>
  <c r="CW171" i="87"/>
  <c r="BR584" i="87"/>
  <c r="BJ584" i="87"/>
  <c r="CN235" i="87"/>
  <c r="CB235" i="87"/>
  <c r="CJ15" i="87"/>
  <c r="CW15" i="87"/>
  <c r="DE15" i="87"/>
  <c r="DC15" i="87"/>
  <c r="DA15" i="87"/>
  <c r="CY15" i="87"/>
  <c r="CW223" i="87"/>
  <c r="DC223" i="87"/>
  <c r="DA223" i="87"/>
  <c r="CY223" i="87"/>
  <c r="DE223" i="87"/>
  <c r="CJ223" i="87"/>
  <c r="CY676" i="87"/>
  <c r="DC676" i="87"/>
  <c r="CJ676" i="87"/>
  <c r="DE676" i="87"/>
  <c r="CW676" i="87"/>
  <c r="DA676" i="87"/>
  <c r="CN233" i="87"/>
  <c r="CB233" i="87"/>
  <c r="CN43" i="87"/>
  <c r="CB43" i="87"/>
  <c r="CB365" i="87"/>
  <c r="CN365" i="87"/>
  <c r="CW331" i="87"/>
  <c r="DC331" i="87"/>
  <c r="CJ331" i="87"/>
  <c r="DA331" i="87"/>
  <c r="CY331" i="87"/>
  <c r="DE331" i="87"/>
  <c r="CB59" i="87"/>
  <c r="CN59" i="87"/>
  <c r="CN74" i="87"/>
  <c r="CB74" i="87"/>
  <c r="CB676" i="87"/>
  <c r="CN676" i="87"/>
  <c r="CJ233" i="87"/>
  <c r="CW233" i="87"/>
  <c r="DE233" i="87"/>
  <c r="DA233" i="87"/>
  <c r="CY233" i="87"/>
  <c r="DC233" i="87"/>
  <c r="CB89" i="87"/>
  <c r="CN89" i="87"/>
  <c r="DC365" i="87"/>
  <c r="CW365" i="87"/>
  <c r="DE365" i="87"/>
  <c r="CY365" i="87"/>
  <c r="CJ365" i="87"/>
  <c r="DA365" i="87"/>
  <c r="DE196" i="87"/>
  <c r="CJ196" i="87"/>
  <c r="CW196" i="87"/>
  <c r="DC196" i="87"/>
  <c r="DA196" i="87"/>
  <c r="CY196" i="87"/>
  <c r="CN540" i="87"/>
  <c r="CB540" i="87"/>
  <c r="CJ200" i="87"/>
  <c r="DC200" i="87"/>
  <c r="CY200" i="87"/>
  <c r="CW200" i="87"/>
  <c r="DA200" i="87"/>
  <c r="DE200" i="87"/>
  <c r="CJ526" i="87"/>
  <c r="DE526" i="87"/>
  <c r="DC526" i="87"/>
  <c r="CW526" i="87"/>
  <c r="DA526" i="87"/>
  <c r="CY526" i="87"/>
  <c r="DA226" i="87"/>
  <c r="CY226" i="87"/>
  <c r="CJ226" i="87"/>
  <c r="CW226" i="87"/>
  <c r="DE226" i="87"/>
  <c r="DC226" i="87"/>
  <c r="CN188" i="87"/>
  <c r="CB188" i="87"/>
  <c r="CY692" i="87"/>
  <c r="CW692" i="87"/>
  <c r="DE692" i="87"/>
  <c r="DC692" i="87"/>
  <c r="DA692" i="87"/>
  <c r="DC538" i="87"/>
  <c r="DA538" i="87"/>
  <c r="CW538" i="87"/>
  <c r="CY538" i="87"/>
  <c r="CJ538" i="87"/>
  <c r="DE538" i="87"/>
  <c r="CY197" i="87"/>
  <c r="CJ197" i="87"/>
  <c r="CW197" i="87"/>
  <c r="DE197" i="87"/>
  <c r="DC197" i="87"/>
  <c r="DA197" i="87"/>
  <c r="CB197" i="87"/>
  <c r="CN197" i="87"/>
  <c r="CB526" i="87"/>
  <c r="CN526" i="87"/>
  <c r="CW493" i="87"/>
  <c r="CY631" i="87"/>
  <c r="DE631" i="87"/>
  <c r="CB599" i="87"/>
  <c r="DC366" i="87"/>
  <c r="DA493" i="87"/>
  <c r="DC493" i="87"/>
  <c r="CW631" i="87"/>
  <c r="DC631" i="87"/>
  <c r="CY366" i="87"/>
  <c r="DE366" i="87"/>
  <c r="CJ493" i="87"/>
  <c r="CW366" i="87"/>
  <c r="DA366" i="87"/>
  <c r="CB71" i="87"/>
  <c r="CN71" i="87"/>
  <c r="CJ167" i="87"/>
  <c r="DE167" i="87"/>
  <c r="DC167" i="87"/>
  <c r="DA167" i="87"/>
  <c r="CY167" i="87"/>
  <c r="CW167" i="87"/>
  <c r="CB476" i="87"/>
  <c r="CN476" i="87"/>
  <c r="CN167" i="87"/>
  <c r="CB167" i="87"/>
  <c r="CN361" i="87"/>
  <c r="CB361" i="87"/>
  <c r="CY518" i="87"/>
  <c r="BR352" i="87"/>
  <c r="BK352" i="87"/>
  <c r="CB366" i="87"/>
  <c r="CN366" i="87"/>
  <c r="DC158" i="87"/>
  <c r="CW158" i="87"/>
  <c r="CJ158" i="87"/>
  <c r="DE158" i="87"/>
  <c r="CY158" i="87"/>
  <c r="DA158" i="87"/>
  <c r="DE691" i="87"/>
  <c r="DC691" i="87"/>
  <c r="DA691" i="87"/>
  <c r="CY691" i="87"/>
  <c r="CW691" i="87"/>
  <c r="CY127" i="87"/>
  <c r="DC127" i="87"/>
  <c r="DE127" i="87"/>
  <c r="CJ127" i="87"/>
  <c r="DA127" i="87"/>
  <c r="CW127" i="87"/>
  <c r="CN588" i="87"/>
  <c r="CB588" i="87"/>
  <c r="CB499" i="87"/>
  <c r="CN499" i="87"/>
  <c r="DE551" i="87"/>
  <c r="DA551" i="87"/>
  <c r="CW551" i="87"/>
  <c r="CY551" i="87"/>
  <c r="CJ551" i="87"/>
  <c r="DC551" i="87"/>
  <c r="DE504" i="87"/>
  <c r="CW504" i="87"/>
  <c r="DC504" i="87"/>
  <c r="DA504" i="87"/>
  <c r="CY504" i="87"/>
  <c r="CJ504" i="87"/>
  <c r="CY697" i="87"/>
  <c r="DE697" i="87"/>
  <c r="DC697" i="87"/>
  <c r="DA697" i="87"/>
  <c r="CW697" i="87"/>
  <c r="CB21" i="87"/>
  <c r="CN21" i="87"/>
  <c r="CB285" i="87"/>
  <c r="CN285" i="87"/>
  <c r="CY209" i="87"/>
  <c r="CJ209" i="87"/>
  <c r="DC209" i="87"/>
  <c r="DA209" i="87"/>
  <c r="CW209" i="87"/>
  <c r="DE209" i="87"/>
  <c r="CY499" i="87"/>
  <c r="DA499" i="87"/>
  <c r="CW499" i="87"/>
  <c r="DE499" i="87"/>
  <c r="DC499" i="87"/>
  <c r="CJ499" i="87"/>
  <c r="DA175" i="87"/>
  <c r="DC175" i="87"/>
  <c r="CY175" i="87"/>
  <c r="CW175" i="87"/>
  <c r="CJ175" i="87"/>
  <c r="DE175" i="87"/>
  <c r="CW219" i="87"/>
  <c r="DE219" i="87"/>
  <c r="DC219" i="87"/>
  <c r="DA219" i="87"/>
  <c r="CY219" i="87"/>
  <c r="CJ219" i="87"/>
  <c r="CB374" i="87"/>
  <c r="CN374" i="87"/>
  <c r="CW21" i="87"/>
  <c r="DA21" i="87"/>
  <c r="CJ21" i="87"/>
  <c r="CY21" i="87"/>
  <c r="DE21" i="87"/>
  <c r="DC21" i="87"/>
  <c r="CN31" i="87"/>
  <c r="CB31" i="87"/>
  <c r="DC398" i="87"/>
  <c r="CY398" i="87"/>
  <c r="DA398" i="87"/>
  <c r="CW398" i="87"/>
  <c r="DE398" i="87"/>
  <c r="CJ398" i="87"/>
  <c r="CW283" i="87"/>
  <c r="DA283" i="87"/>
  <c r="CY283" i="87"/>
  <c r="DE283" i="87"/>
  <c r="CJ283" i="87"/>
  <c r="DC283" i="87"/>
  <c r="DC11" i="87"/>
  <c r="CY11" i="87"/>
  <c r="DA11" i="87"/>
  <c r="DE11" i="87"/>
  <c r="CW11" i="87"/>
  <c r="CB228" i="87"/>
  <c r="CN228" i="87"/>
  <c r="CJ279" i="87"/>
  <c r="CW279" i="87"/>
  <c r="DE279" i="87"/>
  <c r="DC279" i="87"/>
  <c r="DA279" i="87"/>
  <c r="CY279" i="87"/>
  <c r="DC192" i="87"/>
  <c r="DE192" i="87"/>
  <c r="CY192" i="87"/>
  <c r="CW192" i="87"/>
  <c r="CJ192" i="87"/>
  <c r="DA192" i="87"/>
  <c r="CN219" i="87"/>
  <c r="CB219" i="87"/>
  <c r="CB509" i="87"/>
  <c r="CN509" i="87"/>
  <c r="CW305" i="87"/>
  <c r="DA305" i="87"/>
  <c r="DE305" i="87"/>
  <c r="DC305" i="87"/>
  <c r="CJ305" i="87"/>
  <c r="CY305" i="87"/>
  <c r="DE478" i="87"/>
  <c r="CW478" i="87"/>
  <c r="DC478" i="87"/>
  <c r="CJ478" i="87"/>
  <c r="DA478" i="87"/>
  <c r="CY478" i="87"/>
  <c r="CB504" i="87"/>
  <c r="CN504" i="87"/>
  <c r="CY31" i="87"/>
  <c r="DA31" i="87"/>
  <c r="CW31" i="87"/>
  <c r="DE31" i="87"/>
  <c r="DC31" i="87"/>
  <c r="CJ31" i="87"/>
  <c r="CB181" i="87"/>
  <c r="CN181" i="87"/>
  <c r="CJ285" i="87"/>
  <c r="DE285" i="87"/>
  <c r="DC285" i="87"/>
  <c r="DA285" i="87"/>
  <c r="CW285" i="87"/>
  <c r="CY285" i="87"/>
  <c r="DE588" i="87"/>
  <c r="CJ588" i="87"/>
  <c r="DC588" i="87"/>
  <c r="DA588" i="87"/>
  <c r="CY588" i="87"/>
  <c r="CW588" i="87"/>
  <c r="CN209" i="87"/>
  <c r="CB209" i="87"/>
  <c r="CB279" i="87"/>
  <c r="CN279" i="87"/>
  <c r="DE25" i="87"/>
  <c r="DC25" i="87"/>
  <c r="CW25" i="87"/>
  <c r="DA25" i="87"/>
  <c r="CY25" i="87"/>
  <c r="CJ25" i="87"/>
  <c r="CB175" i="87"/>
  <c r="CN175" i="87"/>
  <c r="CB192" i="87"/>
  <c r="CN192" i="87"/>
  <c r="CJ509" i="87"/>
  <c r="DA509" i="87"/>
  <c r="CY509" i="87"/>
  <c r="CW509" i="87"/>
  <c r="DE509" i="87"/>
  <c r="DC509" i="87"/>
  <c r="DA374" i="87"/>
  <c r="DC374" i="87"/>
  <c r="CJ374" i="87"/>
  <c r="CY374" i="87"/>
  <c r="CW374" i="87"/>
  <c r="DE374" i="87"/>
  <c r="CB127" i="87"/>
  <c r="CN127" i="87"/>
  <c r="CB72" i="87"/>
  <c r="CN72" i="87"/>
  <c r="DE230" i="87"/>
  <c r="CY230" i="87"/>
  <c r="DC230" i="87"/>
  <c r="CW230" i="87"/>
  <c r="DA230" i="87"/>
  <c r="CJ230" i="87"/>
  <c r="CJ228" i="87"/>
  <c r="DE228" i="87"/>
  <c r="CY228" i="87"/>
  <c r="DC228" i="87"/>
  <c r="DA228" i="87"/>
  <c r="CW228" i="87"/>
  <c r="CB551" i="87"/>
  <c r="CN551" i="87"/>
  <c r="CB305" i="87"/>
  <c r="CN305" i="87"/>
  <c r="CB478" i="87"/>
  <c r="CN478" i="87"/>
  <c r="DE723" i="87"/>
  <c r="DC723" i="87"/>
  <c r="DA723" i="87"/>
  <c r="CY723" i="87"/>
  <c r="CW723" i="87"/>
  <c r="CN158" i="87"/>
  <c r="CB158" i="87"/>
  <c r="DA72" i="87"/>
  <c r="CY72" i="87"/>
  <c r="DE72" i="87"/>
  <c r="DC72" i="87"/>
  <c r="CW72" i="87"/>
  <c r="CJ72" i="87"/>
  <c r="CB398" i="87"/>
  <c r="CN398" i="87"/>
  <c r="CN283" i="87"/>
  <c r="CB283" i="87"/>
  <c r="CB230" i="87"/>
  <c r="CN230" i="87"/>
  <c r="CB665" i="87"/>
  <c r="CW300" i="87"/>
  <c r="CJ300" i="87"/>
  <c r="DE333" i="87"/>
  <c r="CY333" i="87"/>
  <c r="DC333" i="87"/>
  <c r="CW333" i="87"/>
  <c r="CJ333" i="87"/>
  <c r="DA333" i="87"/>
  <c r="CB662" i="87"/>
  <c r="CY300" i="87"/>
  <c r="CW672" i="87"/>
  <c r="DA300" i="87"/>
  <c r="CB352" i="87"/>
  <c r="CN352" i="87"/>
  <c r="CB201" i="87"/>
  <c r="CN201" i="87"/>
  <c r="DE484" i="87"/>
  <c r="DC484" i="87"/>
  <c r="CY484" i="87"/>
  <c r="CW484" i="87"/>
  <c r="CJ484" i="87"/>
  <c r="DA484" i="87"/>
  <c r="DA143" i="87"/>
  <c r="CY143" i="87"/>
  <c r="CJ143" i="87"/>
  <c r="DC143" i="87"/>
  <c r="CW143" i="87"/>
  <c r="DE143" i="87"/>
  <c r="CB191" i="87"/>
  <c r="CN191" i="87"/>
  <c r="CY578" i="87"/>
  <c r="CJ578" i="87"/>
  <c r="CW578" i="87"/>
  <c r="DE578" i="87"/>
  <c r="DC578" i="87"/>
  <c r="DA578" i="87"/>
  <c r="DE338" i="87"/>
  <c r="CW338" i="87"/>
  <c r="CY338" i="87"/>
  <c r="CJ338" i="87"/>
  <c r="DC338" i="87"/>
  <c r="DA338" i="87"/>
  <c r="DA284" i="87"/>
  <c r="DC284" i="87"/>
  <c r="CY284" i="87"/>
  <c r="CJ284" i="87"/>
  <c r="DE284" i="87"/>
  <c r="CW284" i="87"/>
  <c r="DE436" i="87"/>
  <c r="DC436" i="87"/>
  <c r="DA436" i="87"/>
  <c r="CY436" i="87"/>
  <c r="CJ436" i="87"/>
  <c r="CW436" i="87"/>
  <c r="CN190" i="87"/>
  <c r="CN143" i="87"/>
  <c r="CB143" i="87"/>
  <c r="CB295" i="87"/>
  <c r="CN295" i="87"/>
  <c r="AU352" i="87"/>
  <c r="BI352" i="87" s="1"/>
  <c r="BT352" i="87" s="1"/>
  <c r="BL352" i="87"/>
  <c r="BJ352" i="87"/>
  <c r="CB578" i="87"/>
  <c r="CN578" i="87"/>
  <c r="CB284" i="87"/>
  <c r="CN284" i="87"/>
  <c r="DC420" i="87"/>
  <c r="CW420" i="87"/>
  <c r="CJ420" i="87"/>
  <c r="DA420" i="87"/>
  <c r="DE420" i="87"/>
  <c r="CY420" i="87"/>
  <c r="CB118" i="87"/>
  <c r="CN118" i="87"/>
  <c r="CY201" i="87"/>
  <c r="CW201" i="87"/>
  <c r="DE201" i="87"/>
  <c r="DC201" i="87"/>
  <c r="DA201" i="87"/>
  <c r="CJ201" i="87"/>
  <c r="DA727" i="87"/>
  <c r="CW727" i="87"/>
  <c r="DE727" i="87"/>
  <c r="DC727" i="87"/>
  <c r="CY727" i="87"/>
  <c r="CB484" i="87"/>
  <c r="CN484" i="87"/>
  <c r="CD352" i="87"/>
  <c r="CP352" i="87" s="1"/>
  <c r="CF352" i="87"/>
  <c r="BZ352" i="87"/>
  <c r="CM352" i="87" s="1"/>
  <c r="CG352" i="87"/>
  <c r="BX352" i="87"/>
  <c r="CK352" i="87" s="1"/>
  <c r="BY352" i="87"/>
  <c r="CL352" i="87" s="1"/>
  <c r="CC352" i="87"/>
  <c r="CO352" i="87" s="1"/>
  <c r="BW352" i="87"/>
  <c r="CE352" i="87"/>
  <c r="CQ352" i="87" s="1"/>
  <c r="CB351" i="87"/>
  <c r="CN351" i="87"/>
  <c r="CY583" i="87"/>
  <c r="DA583" i="87"/>
  <c r="CJ583" i="87"/>
  <c r="CW583" i="87"/>
  <c r="DE583" i="87"/>
  <c r="DC583" i="87"/>
  <c r="DE688" i="87"/>
  <c r="DA688" i="87"/>
  <c r="DC688" i="87"/>
  <c r="CW688" i="87"/>
  <c r="CY688" i="87"/>
  <c r="CJ118" i="87"/>
  <c r="CW118" i="87"/>
  <c r="DE118" i="87"/>
  <c r="DC118" i="87"/>
  <c r="DA118" i="87"/>
  <c r="CY118" i="87"/>
  <c r="CB573" i="87"/>
  <c r="CN573" i="87"/>
  <c r="CJ179" i="87"/>
  <c r="DC179" i="87"/>
  <c r="DA179" i="87"/>
  <c r="CY179" i="87"/>
  <c r="DE179" i="87"/>
  <c r="CW179" i="87"/>
  <c r="DC295" i="87"/>
  <c r="DA295" i="87"/>
  <c r="CW295" i="87"/>
  <c r="CY295" i="87"/>
  <c r="DE295" i="87"/>
  <c r="CJ295" i="87"/>
  <c r="CB583" i="87"/>
  <c r="CN583" i="87"/>
  <c r="CJ174" i="87"/>
  <c r="DA174" i="87"/>
  <c r="CY174" i="87"/>
  <c r="CW174" i="87"/>
  <c r="DC174" i="87"/>
  <c r="DE174" i="87"/>
  <c r="CB169" i="87"/>
  <c r="CN169" i="87"/>
  <c r="DC397" i="87"/>
  <c r="DE397" i="87"/>
  <c r="CJ397" i="87"/>
  <c r="DA397" i="87"/>
  <c r="CW397" i="87"/>
  <c r="CY397" i="87"/>
  <c r="CN179" i="87"/>
  <c r="CB179" i="87"/>
  <c r="CB17" i="87"/>
  <c r="CN17" i="87"/>
  <c r="CW17" i="87"/>
  <c r="DE17" i="87"/>
  <c r="DC17" i="87"/>
  <c r="DA17" i="87"/>
  <c r="CY17" i="87"/>
  <c r="CJ17" i="87"/>
  <c r="CY191" i="87"/>
  <c r="DE191" i="87"/>
  <c r="CW191" i="87"/>
  <c r="CJ191" i="87"/>
  <c r="DC191" i="87"/>
  <c r="DA191" i="87"/>
  <c r="CW351" i="87"/>
  <c r="DA351" i="87"/>
  <c r="CJ351" i="87"/>
  <c r="DE351" i="87"/>
  <c r="CY351" i="87"/>
  <c r="DC351" i="87"/>
  <c r="CN338" i="87"/>
  <c r="CB338" i="87"/>
  <c r="CN174" i="87"/>
  <c r="CB174" i="87"/>
  <c r="CY169" i="87"/>
  <c r="CJ169" i="87"/>
  <c r="DE169" i="87"/>
  <c r="CW169" i="87"/>
  <c r="DC169" i="87"/>
  <c r="DA169" i="87"/>
  <c r="CB397" i="87"/>
  <c r="CN397" i="87"/>
  <c r="CN420" i="87"/>
  <c r="CB420" i="87"/>
  <c r="CJ573" i="87"/>
  <c r="CW573" i="87"/>
  <c r="DE573" i="87"/>
  <c r="DC573" i="87"/>
  <c r="DA573" i="87"/>
  <c r="CY573" i="87"/>
  <c r="CN36" i="87"/>
  <c r="CB36" i="87"/>
  <c r="CJ622" i="87"/>
  <c r="DC622" i="87"/>
  <c r="DA18" i="87"/>
  <c r="CJ18" i="87"/>
  <c r="DE18" i="87"/>
  <c r="DC18" i="87"/>
  <c r="CY18" i="87"/>
  <c r="CW18" i="87"/>
  <c r="CB321" i="87"/>
  <c r="CN321" i="87"/>
  <c r="CY703" i="87"/>
  <c r="DE703" i="87"/>
  <c r="DC703" i="87"/>
  <c r="DA703" i="87"/>
  <c r="CW703" i="87"/>
  <c r="CY203" i="87"/>
  <c r="CJ203" i="87"/>
  <c r="CW203" i="87"/>
  <c r="DE203" i="87"/>
  <c r="DC203" i="87"/>
  <c r="DA203" i="87"/>
  <c r="CB342" i="87"/>
  <c r="CN342" i="87"/>
  <c r="CY611" i="87"/>
  <c r="CW599" i="87"/>
  <c r="CY579" i="87"/>
  <c r="CJ579" i="87"/>
  <c r="DA579" i="87"/>
  <c r="DE579" i="87"/>
  <c r="CW579" i="87"/>
  <c r="DC579" i="87"/>
  <c r="DA689" i="87"/>
  <c r="CY689" i="87"/>
  <c r="DC689" i="87"/>
  <c r="DE689" i="87"/>
  <c r="CW689" i="87"/>
  <c r="DA642" i="87"/>
  <c r="CW611" i="87"/>
  <c r="CY728" i="87"/>
  <c r="CW728" i="87"/>
  <c r="DC728" i="87"/>
  <c r="DA728" i="87"/>
  <c r="DE728" i="87"/>
  <c r="DE238" i="87"/>
  <c r="DC238" i="87"/>
  <c r="CJ238" i="87"/>
  <c r="CW238" i="87"/>
  <c r="DA238" i="87"/>
  <c r="CY238" i="87"/>
  <c r="DC342" i="87"/>
  <c r="CY342" i="87"/>
  <c r="DA342" i="87"/>
  <c r="CJ342" i="87"/>
  <c r="CW342" i="87"/>
  <c r="DE342" i="87"/>
  <c r="DA611" i="87"/>
  <c r="CB18" i="87"/>
  <c r="CN18" i="87"/>
  <c r="CY321" i="87"/>
  <c r="DC321" i="87"/>
  <c r="DA321" i="87"/>
  <c r="DE321" i="87"/>
  <c r="CW321" i="87"/>
  <c r="CJ321" i="87"/>
  <c r="CN457" i="87"/>
  <c r="CB457" i="87"/>
  <c r="CY522" i="87"/>
  <c r="DC522" i="87"/>
  <c r="DA522" i="87"/>
  <c r="CJ522" i="87"/>
  <c r="DE522" i="87"/>
  <c r="CW522" i="87"/>
  <c r="CJ274" i="87"/>
  <c r="DC274" i="87"/>
  <c r="CY274" i="87"/>
  <c r="DA274" i="87"/>
  <c r="DE274" i="87"/>
  <c r="CW274" i="87"/>
  <c r="CN274" i="87"/>
  <c r="CB274" i="87"/>
  <c r="CJ611" i="87"/>
  <c r="DC457" i="87"/>
  <c r="DA457" i="87"/>
  <c r="CW457" i="87"/>
  <c r="CY457" i="87"/>
  <c r="DE457" i="87"/>
  <c r="CJ457" i="87"/>
  <c r="CB579" i="87"/>
  <c r="CN579" i="87"/>
  <c r="CB522" i="87"/>
  <c r="CN522" i="87"/>
  <c r="CB238" i="87"/>
  <c r="CN238" i="87"/>
  <c r="DA662" i="87"/>
  <c r="DC642" i="87"/>
  <c r="CW662" i="87"/>
  <c r="CJ662" i="87"/>
  <c r="CJ642" i="87"/>
  <c r="CY662" i="87"/>
  <c r="CN52" i="87"/>
  <c r="DE642" i="87"/>
  <c r="DE662" i="87"/>
  <c r="CW642" i="87"/>
  <c r="DC291" i="87"/>
  <c r="DA291" i="87"/>
  <c r="CY291" i="87"/>
  <c r="CJ291" i="87"/>
  <c r="CW291" i="87"/>
  <c r="DE291" i="87"/>
  <c r="DA565" i="87"/>
  <c r="CY565" i="87"/>
  <c r="CJ565" i="87"/>
  <c r="CW565" i="87"/>
  <c r="DE565" i="87"/>
  <c r="DC565" i="87"/>
  <c r="CB291" i="87"/>
  <c r="CN291" i="87"/>
  <c r="DA368" i="87"/>
  <c r="CJ368" i="87"/>
  <c r="CY368" i="87"/>
  <c r="DE368" i="87"/>
  <c r="CW368" i="87"/>
  <c r="DC368" i="87"/>
  <c r="CN565" i="87"/>
  <c r="CB565" i="87"/>
  <c r="CJ215" i="87"/>
  <c r="DA215" i="87"/>
  <c r="CW215" i="87"/>
  <c r="DC215" i="87"/>
  <c r="CY215" i="87"/>
  <c r="DE215" i="87"/>
  <c r="CB210" i="87"/>
  <c r="CN210" i="87"/>
  <c r="DE121" i="87"/>
  <c r="CW121" i="87"/>
  <c r="DC121" i="87"/>
  <c r="DA121" i="87"/>
  <c r="CY121" i="87"/>
  <c r="CJ121" i="87"/>
  <c r="CB333" i="87"/>
  <c r="CN333" i="87"/>
  <c r="DC719" i="87"/>
  <c r="CY719" i="87"/>
  <c r="DA719" i="87"/>
  <c r="DE719" i="87"/>
  <c r="CW719" i="87"/>
  <c r="CJ521" i="87"/>
  <c r="CW521" i="87"/>
  <c r="DC521" i="87"/>
  <c r="DA521" i="87"/>
  <c r="CY521" i="87"/>
  <c r="DE521" i="87"/>
  <c r="CB396" i="87"/>
  <c r="CN396" i="87"/>
  <c r="CB521" i="87"/>
  <c r="CN521" i="87"/>
  <c r="CN215" i="87"/>
  <c r="CB215" i="87"/>
  <c r="DA396" i="87"/>
  <c r="CY396" i="87"/>
  <c r="CW396" i="87"/>
  <c r="DE396" i="87"/>
  <c r="DC396" i="87"/>
  <c r="CJ396" i="87"/>
  <c r="CB121" i="87"/>
  <c r="CN121" i="87"/>
  <c r="DA88" i="87"/>
  <c r="DE88" i="87"/>
  <c r="DC88" i="87"/>
  <c r="CY88" i="87"/>
  <c r="CJ88" i="87"/>
  <c r="CW88" i="87"/>
  <c r="CJ584" i="87"/>
  <c r="CW584" i="87"/>
  <c r="DE584" i="87"/>
  <c r="DC584" i="87"/>
  <c r="CY584" i="87"/>
  <c r="DA584" i="87"/>
  <c r="CB88" i="87"/>
  <c r="CN88" i="87"/>
  <c r="CB584" i="87"/>
  <c r="CN584" i="87"/>
  <c r="BK11" i="127"/>
  <c r="BP11" i="127"/>
  <c r="BO567" i="87"/>
  <c r="BO48" i="87"/>
  <c r="DE623" i="87"/>
  <c r="DA623" i="87"/>
  <c r="DC623" i="87"/>
  <c r="CJ623" i="87"/>
  <c r="CY623" i="87"/>
  <c r="CW623" i="87"/>
  <c r="DA113" i="87"/>
  <c r="CJ113" i="87"/>
  <c r="DC113" i="87"/>
  <c r="CY113" i="87"/>
  <c r="CW113" i="87"/>
  <c r="DE113" i="87"/>
  <c r="CB113" i="87"/>
  <c r="CN113" i="87"/>
  <c r="CN507" i="87"/>
  <c r="CB507" i="87"/>
  <c r="DA631" i="87"/>
  <c r="BO482" i="87"/>
  <c r="BO512" i="87"/>
  <c r="BO409" i="87"/>
  <c r="BO152" i="87"/>
  <c r="BO540" i="87"/>
  <c r="BO448" i="87"/>
  <c r="BO550" i="87"/>
  <c r="BO505" i="87"/>
  <c r="BO368" i="87"/>
  <c r="BO584" i="87"/>
  <c r="BO277" i="87"/>
  <c r="BO159" i="87"/>
  <c r="BO204" i="87"/>
  <c r="BO213" i="87"/>
  <c r="BO366" i="87"/>
  <c r="BO34" i="87"/>
  <c r="BO135" i="87"/>
  <c r="BO238" i="87"/>
  <c r="BO295" i="87"/>
  <c r="BO123" i="87"/>
  <c r="BO143" i="87"/>
  <c r="BO221" i="87"/>
  <c r="BO229" i="87"/>
  <c r="BO19" i="87"/>
  <c r="BO181" i="87"/>
  <c r="BO217" i="87"/>
  <c r="BO310" i="87"/>
  <c r="BO400" i="87"/>
  <c r="BO450" i="87"/>
  <c r="BO169" i="87"/>
  <c r="BO209" i="87"/>
  <c r="BO28" i="87"/>
  <c r="BO76" i="87"/>
  <c r="BO191" i="87"/>
  <c r="BO405" i="87"/>
  <c r="BO234" i="87"/>
  <c r="BO337" i="87"/>
  <c r="BO454" i="87"/>
  <c r="BO81" i="87"/>
  <c r="BO371" i="87"/>
  <c r="BO215" i="87"/>
  <c r="CJ599" i="87"/>
  <c r="CY599" i="87"/>
  <c r="DE599" i="87"/>
  <c r="DC599" i="87"/>
  <c r="DA624" i="87"/>
  <c r="BO65" i="87"/>
  <c r="BO61" i="87"/>
  <c r="BO56" i="87"/>
  <c r="BO194" i="87"/>
  <c r="BO330" i="87"/>
  <c r="BO70" i="87"/>
  <c r="BO185" i="87"/>
  <c r="BO216" i="87"/>
  <c r="BO237" i="87"/>
  <c r="BO233" i="87"/>
  <c r="BO158" i="87"/>
  <c r="BO305" i="87"/>
  <c r="BO551" i="87"/>
  <c r="BO665" i="87"/>
  <c r="BO342" i="87"/>
  <c r="BO199" i="87"/>
  <c r="BO220" i="87"/>
  <c r="BO453" i="87"/>
  <c r="BO663" i="87"/>
  <c r="BO167" i="87"/>
  <c r="BO228" i="87"/>
  <c r="BO336" i="87"/>
  <c r="BO465" i="87"/>
  <c r="BO399" i="87"/>
  <c r="BO274" i="87"/>
  <c r="BO212" i="87"/>
  <c r="BO470" i="87"/>
  <c r="BO536" i="87"/>
  <c r="BO84" i="87"/>
  <c r="BO174" i="87"/>
  <c r="BO208" i="87"/>
  <c r="BO351" i="87"/>
  <c r="BO489" i="87"/>
  <c r="BO521" i="87"/>
  <c r="BO309" i="87"/>
  <c r="DE624" i="87"/>
  <c r="CW624" i="87"/>
  <c r="DC624" i="87"/>
  <c r="CY624" i="87"/>
  <c r="DC598" i="87"/>
  <c r="CY598" i="87"/>
  <c r="CJ598" i="87"/>
  <c r="CW598" i="87"/>
  <c r="DE598" i="87"/>
  <c r="DA598" i="87"/>
  <c r="CW627" i="87"/>
  <c r="CY627" i="87"/>
  <c r="DE627" i="87"/>
  <c r="CJ627" i="87"/>
  <c r="DC627" i="87"/>
  <c r="DA627" i="87"/>
  <c r="CB598" i="87"/>
  <c r="CN598" i="87"/>
  <c r="CN627" i="87"/>
  <c r="CB627" i="87"/>
  <c r="CW658" i="87"/>
  <c r="DC658" i="87"/>
  <c r="CY658" i="87"/>
  <c r="DE658" i="87"/>
  <c r="BO58" i="87"/>
  <c r="BO485" i="87"/>
  <c r="BO589" i="87"/>
  <c r="BO553" i="87"/>
  <c r="BO546" i="87"/>
  <c r="BO522" i="87"/>
  <c r="BO559" i="87"/>
  <c r="BO573" i="87"/>
  <c r="BO193" i="87"/>
  <c r="BO240" i="87"/>
  <c r="BO273" i="87"/>
  <c r="BO172" i="87"/>
  <c r="BO350" i="87"/>
  <c r="BO413" i="87"/>
  <c r="BO236" i="87"/>
  <c r="BO452" i="87"/>
  <c r="BO72" i="87"/>
  <c r="BO397" i="87"/>
  <c r="BO89" i="87"/>
  <c r="BO179" i="87"/>
  <c r="BO219" i="87"/>
  <c r="BO299" i="87"/>
  <c r="BO333" i="87"/>
  <c r="BO457" i="87"/>
  <c r="BO223" i="87"/>
  <c r="BO308" i="87"/>
  <c r="BO202" i="87"/>
  <c r="BO42" i="87"/>
  <c r="BO642" i="87"/>
  <c r="BO600" i="87"/>
  <c r="BO619" i="87"/>
  <c r="BO623" i="87"/>
  <c r="BO628" i="87"/>
  <c r="BO662" i="87"/>
  <c r="BM1" i="151"/>
  <c r="BN1" i="151"/>
  <c r="BO1" i="151"/>
  <c r="BO671" i="87"/>
  <c r="BO657" i="87"/>
  <c r="BO666" i="87"/>
  <c r="BO647" i="87"/>
  <c r="CY672" i="87"/>
  <c r="DC672" i="87"/>
  <c r="CJ672" i="87"/>
  <c r="BO222" i="87"/>
  <c r="BO272" i="87"/>
  <c r="BO307" i="87"/>
  <c r="BO574" i="87"/>
  <c r="BO554" i="87"/>
  <c r="BO20" i="87"/>
  <c r="BO132" i="87"/>
  <c r="BO150" i="87"/>
  <c r="BO192" i="87"/>
  <c r="BO338" i="87"/>
  <c r="BO542" i="87"/>
  <c r="BO218" i="87"/>
  <c r="BO171" i="87"/>
  <c r="BO344" i="87"/>
  <c r="BO620" i="87"/>
  <c r="BO54" i="87"/>
  <c r="BO63" i="87"/>
  <c r="BO113" i="87"/>
  <c r="BO165" i="87"/>
  <c r="BO177" i="87"/>
  <c r="BO210" i="87"/>
  <c r="BO226" i="87"/>
  <c r="BO407" i="87"/>
  <c r="BO504" i="87"/>
  <c r="BO615" i="87"/>
  <c r="BO71" i="87"/>
  <c r="BO95" i="87"/>
  <c r="BO201" i="87"/>
  <c r="BO538" i="87"/>
  <c r="BO610" i="87"/>
  <c r="BO624" i="87"/>
  <c r="BO50" i="87"/>
  <c r="BO155" i="87"/>
  <c r="BO188" i="87"/>
  <c r="BO214" i="87"/>
  <c r="BO377" i="87"/>
  <c r="BO230" i="87"/>
  <c r="BO239" i="87"/>
  <c r="BO462" i="87"/>
  <c r="BO518" i="87"/>
  <c r="BO88" i="87"/>
  <c r="BO29" i="87"/>
  <c r="BO59" i="87"/>
  <c r="BO206" i="87"/>
  <c r="BO235" i="87"/>
  <c r="BO401" i="87"/>
  <c r="BO511" i="87"/>
  <c r="BO36" i="87"/>
  <c r="BO629" i="87"/>
  <c r="BO633" i="87"/>
  <c r="CB650" i="87"/>
  <c r="CN650" i="87"/>
  <c r="BO655" i="87"/>
  <c r="DE650" i="87"/>
  <c r="CY650" i="87"/>
  <c r="DC650" i="87"/>
  <c r="CW650" i="87"/>
  <c r="CJ650" i="87"/>
  <c r="DA650" i="87"/>
  <c r="BO672" i="87"/>
  <c r="BL11" i="127"/>
  <c r="CW40" i="87"/>
  <c r="CY40" i="87"/>
  <c r="DA40" i="87"/>
  <c r="DE40" i="87"/>
  <c r="DC40" i="87"/>
  <c r="CJ40" i="87"/>
  <c r="CB40" i="87"/>
  <c r="CN40" i="87"/>
  <c r="CY634" i="87"/>
  <c r="DA634" i="87"/>
  <c r="DE634" i="87"/>
  <c r="CJ634" i="87"/>
  <c r="CW634" i="87"/>
  <c r="DC634" i="87"/>
  <c r="CJ633" i="87"/>
  <c r="DA633" i="87"/>
  <c r="DC633" i="87"/>
  <c r="CY633" i="87"/>
  <c r="DE633" i="87"/>
  <c r="CW633" i="87"/>
  <c r="BO21" i="87"/>
  <c r="BO64" i="87"/>
  <c r="BN11" i="127"/>
  <c r="BO60" i="87"/>
  <c r="BO47" i="87"/>
  <c r="BO51" i="87"/>
  <c r="BO25" i="87"/>
  <c r="BO15" i="87"/>
  <c r="BO1" i="87" s="1"/>
  <c r="BO616" i="87"/>
  <c r="BO668" i="87"/>
  <c r="BO664" i="87"/>
  <c r="BO640" i="87"/>
  <c r="BO634" i="87"/>
  <c r="BO570" i="87"/>
  <c r="BO579" i="87"/>
  <c r="BO611" i="87"/>
  <c r="BO625" i="87"/>
  <c r="BO556" i="87"/>
  <c r="BO455" i="87"/>
  <c r="CB611" i="87"/>
  <c r="CN611" i="87"/>
  <c r="BO451" i="87"/>
  <c r="BO476" i="87"/>
  <c r="BO472" i="87"/>
  <c r="BO276" i="87"/>
  <c r="BO292" i="87"/>
  <c r="BO298" i="87"/>
  <c r="BO11" i="127"/>
  <c r="DA612" i="87"/>
  <c r="DE612" i="87"/>
  <c r="CJ612" i="87"/>
  <c r="CW612" i="87"/>
  <c r="CY612" i="87"/>
  <c r="DC612" i="87"/>
  <c r="CB619" i="87"/>
  <c r="CN619" i="87"/>
  <c r="CJ619" i="87"/>
  <c r="CW619" i="87"/>
  <c r="DA619" i="87"/>
  <c r="DC619" i="87"/>
  <c r="CY619" i="87"/>
  <c r="DE619" i="87"/>
  <c r="CY614" i="87"/>
  <c r="CJ614" i="87"/>
  <c r="DC614" i="87"/>
  <c r="CW614" i="87"/>
  <c r="DA614" i="87"/>
  <c r="DE614" i="87"/>
  <c r="DE649" i="87"/>
  <c r="CJ649" i="87"/>
  <c r="DC649" i="87"/>
  <c r="CW649" i="87"/>
  <c r="DA649" i="87"/>
  <c r="CY649" i="87"/>
  <c r="CN649" i="87"/>
  <c r="CB649" i="87"/>
  <c r="CY661" i="87"/>
  <c r="CW661" i="87"/>
  <c r="DE661" i="87"/>
  <c r="CJ661" i="87"/>
  <c r="DC661" i="87"/>
  <c r="DA661" i="87"/>
  <c r="CN639" i="87"/>
  <c r="CB639" i="87"/>
  <c r="CN635" i="87"/>
  <c r="CB635" i="87"/>
  <c r="DC635" i="87"/>
  <c r="CY635" i="87"/>
  <c r="DA635" i="87"/>
  <c r="CJ635" i="87"/>
  <c r="CW635" i="87"/>
  <c r="DE635" i="87"/>
  <c r="CB612" i="87"/>
  <c r="CN612" i="87"/>
  <c r="CY639" i="87"/>
  <c r="CJ639" i="87"/>
  <c r="DE639" i="87"/>
  <c r="DC639" i="87"/>
  <c r="CW639" i="87"/>
  <c r="DA639" i="87"/>
  <c r="DA655" i="87"/>
  <c r="CJ655" i="87"/>
  <c r="CW655" i="87"/>
  <c r="CY655" i="87"/>
  <c r="DE655" i="87"/>
  <c r="DC655" i="87"/>
  <c r="DA621" i="87"/>
  <c r="CW621" i="87"/>
  <c r="DC621" i="87"/>
  <c r="CJ621" i="87"/>
  <c r="CY621" i="87"/>
  <c r="DE621" i="87"/>
  <c r="DA610" i="87"/>
  <c r="CW610" i="87"/>
  <c r="CJ610" i="87"/>
  <c r="CY610" i="87"/>
  <c r="DE610" i="87"/>
  <c r="DC610" i="87"/>
  <c r="CB664" i="87"/>
  <c r="CN664" i="87"/>
  <c r="CB655" i="87"/>
  <c r="CN655" i="87"/>
  <c r="CB621" i="87"/>
  <c r="CN621" i="87"/>
  <c r="DE664" i="87"/>
  <c r="CY664" i="87"/>
  <c r="DA664" i="87"/>
  <c r="CW664" i="87"/>
  <c r="CJ664" i="87"/>
  <c r="DC664" i="87"/>
  <c r="DA617" i="87"/>
  <c r="CJ617" i="87"/>
  <c r="DC617" i="87"/>
  <c r="CW617" i="87"/>
  <c r="CY617" i="87"/>
  <c r="DE617" i="87"/>
  <c r="CN610" i="87"/>
  <c r="CB610" i="87"/>
  <c r="DE657" i="87"/>
  <c r="CY657" i="87"/>
  <c r="DC657" i="87"/>
  <c r="CW657" i="87"/>
  <c r="DA657" i="87"/>
  <c r="CJ657" i="87"/>
  <c r="CJ668" i="87"/>
  <c r="DA668" i="87"/>
  <c r="CW668" i="87"/>
  <c r="DE668" i="87"/>
  <c r="DC668" i="87"/>
  <c r="CY668" i="87"/>
  <c r="CB624" i="87"/>
  <c r="CN624" i="87"/>
  <c r="CB597" i="87"/>
  <c r="CN597" i="87"/>
  <c r="CB594" i="87"/>
  <c r="CN594" i="87"/>
  <c r="CW594" i="87"/>
  <c r="DA594" i="87"/>
  <c r="CJ594" i="87"/>
  <c r="DC594" i="87"/>
  <c r="CY594" i="87"/>
  <c r="DE594" i="87"/>
  <c r="CB668" i="87"/>
  <c r="CN668" i="87"/>
  <c r="CN620" i="87"/>
  <c r="CB620" i="87"/>
  <c r="CJ669" i="87"/>
  <c r="CW669" i="87"/>
  <c r="DA669" i="87"/>
  <c r="DE669" i="87"/>
  <c r="DC669" i="87"/>
  <c r="CY669" i="87"/>
  <c r="DC597" i="87"/>
  <c r="CW597" i="87"/>
  <c r="DA597" i="87"/>
  <c r="CY597" i="87"/>
  <c r="CJ597" i="87"/>
  <c r="DE597" i="87"/>
  <c r="CB669" i="87"/>
  <c r="CN669" i="87"/>
  <c r="DA620" i="87"/>
  <c r="CW620" i="87"/>
  <c r="CJ620" i="87"/>
  <c r="DC620" i="87"/>
  <c r="CY620" i="87"/>
  <c r="DE620" i="87"/>
  <c r="CB625" i="87"/>
  <c r="CN625" i="87"/>
  <c r="DE625" i="87"/>
  <c r="DC625" i="87"/>
  <c r="DA625" i="87"/>
  <c r="CW625" i="87"/>
  <c r="CY625" i="87"/>
  <c r="CJ625" i="87"/>
  <c r="CN626" i="87"/>
  <c r="CB626" i="87"/>
  <c r="DE626" i="87"/>
  <c r="CW626" i="87"/>
  <c r="CJ626" i="87"/>
  <c r="DA626" i="87"/>
  <c r="CY626" i="87"/>
  <c r="DC626" i="87"/>
  <c r="CJ646" i="87"/>
  <c r="DC646" i="87"/>
  <c r="CY646" i="87"/>
  <c r="DA646" i="87"/>
  <c r="DE646" i="87"/>
  <c r="CW646" i="87"/>
  <c r="CN646" i="87"/>
  <c r="CB646" i="87"/>
  <c r="DA632" i="87"/>
  <c r="DE632" i="87"/>
  <c r="CW632" i="87"/>
  <c r="CJ632" i="87"/>
  <c r="CY632" i="87"/>
  <c r="DC632" i="87"/>
  <c r="CB630" i="87"/>
  <c r="CN630" i="87"/>
  <c r="DE630" i="87"/>
  <c r="CY630" i="87"/>
  <c r="DC630" i="87"/>
  <c r="DA630" i="87"/>
  <c r="CJ630" i="87"/>
  <c r="CW630" i="87"/>
  <c r="BO78" i="87"/>
  <c r="CJ52" i="87"/>
  <c r="DE52" i="87"/>
  <c r="DC52" i="87"/>
  <c r="DA52" i="87"/>
  <c r="CW52" i="87"/>
  <c r="CY52" i="87"/>
  <c r="CN753" i="87"/>
  <c r="CB753" i="87"/>
  <c r="CB644" i="87"/>
  <c r="CN644" i="87"/>
  <c r="CB666" i="87"/>
  <c r="CN666" i="87"/>
  <c r="CY638" i="87"/>
  <c r="DE638" i="87"/>
  <c r="DC638" i="87"/>
  <c r="DA638" i="87"/>
  <c r="CJ638" i="87"/>
  <c r="CW638" i="87"/>
  <c r="CB638" i="87"/>
  <c r="CN638" i="87"/>
  <c r="CJ644" i="87"/>
  <c r="DC644" i="87"/>
  <c r="DE644" i="87"/>
  <c r="DA644" i="87"/>
  <c r="CY644" i="87"/>
  <c r="CW644" i="87"/>
  <c r="DA666" i="87"/>
  <c r="CY666" i="87"/>
  <c r="CJ666" i="87"/>
  <c r="DE666" i="87"/>
  <c r="CW666" i="87"/>
  <c r="DC666" i="87"/>
  <c r="DA85" i="87" l="1"/>
  <c r="CN85" i="87"/>
  <c r="CB359" i="87"/>
  <c r="CN359" i="87"/>
  <c r="CW359" i="87"/>
  <c r="DA359" i="87"/>
  <c r="CY359" i="87"/>
  <c r="DE359" i="87"/>
  <c r="CJ359" i="87"/>
  <c r="DC359" i="87"/>
  <c r="DC85" i="87"/>
  <c r="CJ85" i="87"/>
  <c r="DE85" i="87"/>
  <c r="CW85" i="87"/>
  <c r="BT1" i="145"/>
  <c r="BM1" i="145"/>
  <c r="BN1" i="145"/>
  <c r="BP11" i="145"/>
  <c r="CR11" i="145"/>
  <c r="BQ11" i="145"/>
  <c r="BO11" i="145"/>
  <c r="AU67" i="87"/>
  <c r="BI67" i="87" s="1"/>
  <c r="BT67" i="87" s="1"/>
  <c r="BI66" i="87"/>
  <c r="BT66" i="87" s="1"/>
  <c r="DE79" i="87"/>
  <c r="DC79" i="87"/>
  <c r="CJ79" i="87"/>
  <c r="CW79" i="87"/>
  <c r="DA79" i="87"/>
  <c r="CY79" i="87"/>
  <c r="DC352" i="87"/>
  <c r="DE352" i="87"/>
  <c r="CJ352" i="87"/>
  <c r="DA352" i="87"/>
  <c r="CW352" i="87"/>
  <c r="CY352" i="87"/>
  <c r="BS1" i="145"/>
  <c r="BM1" i="127"/>
  <c r="BO1" i="145"/>
  <c r="BQ1" i="145"/>
  <c r="BN1" i="127"/>
  <c r="BP1" i="145" l="1"/>
  <c r="BR1" i="145"/>
  <c r="BP1" i="127"/>
  <c r="BO1" i="127"/>
  <c r="BQ1" i="1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Merritt</author>
  </authors>
  <commentList>
    <comment ref="D19" authorId="0" shapeId="0" xr:uid="{4210F0BB-3692-493C-942C-33D2FA955BE7}">
      <text>
        <r>
          <rPr>
            <b/>
            <sz val="9"/>
            <color indexed="81"/>
            <rFont val="Tahoma"/>
            <family val="2"/>
          </rPr>
          <t>Christopher Merritt:</t>
        </r>
        <r>
          <rPr>
            <sz val="9"/>
            <color indexed="81"/>
            <rFont val="Tahoma"/>
            <family val="2"/>
          </rPr>
          <t xml:space="preserve">
10% Royalty rate 7/23/2021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Radatz</author>
    <author>Lonna Simanovski</author>
  </authors>
  <commentList>
    <comment ref="U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based on NFL Large - 1994399
</t>
        </r>
      </text>
    </comment>
    <comment ref="O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make sure to copy over Event and Racing before making new year changes as they are linked to this file.</t>
        </r>
      </text>
    </comment>
    <comment ref="Y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when setting up new year make sure to do Racing tab first!!  </t>
        </r>
      </text>
    </comment>
    <comment ref="AR8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Lonna Simanovski:</t>
        </r>
        <r>
          <rPr>
            <sz val="9"/>
            <color indexed="81"/>
            <rFont val="Tahoma"/>
            <family val="2"/>
          </rPr>
          <t xml:space="preserve">
these are recreated at this point, might be off a little.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Radatz</author>
  </authors>
  <commentList>
    <comment ref="O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make sure to copy over Event and Racing before making new year changes as they are linked to this file.</t>
        </r>
      </text>
    </comment>
    <comment ref="Y7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when setting up new year make sure to do Racing tab first!!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Radatz</author>
  </authors>
  <commentList>
    <comment ref="O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make sure to copy over Event and Racing before making new year changes as they are linked to this file.</t>
        </r>
      </text>
    </comment>
    <comment ref="Y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when setting up new year make sure to do Racing tab first!! 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Radatz</author>
    <author>Ian Johnson</author>
  </authors>
  <commentList>
    <comment ref="U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2018 - Per Rachel
Bar/Logo Only = 12%
Driver = Depends on Product Approx. 18% to Team with 2% Nascar. (nascar drops there percentage when there is a driver on it which is why they don't get the full 12%)
Disney Bar/Logo Only= 22% Nascar 12% / Disney 10%
Disney Driver = 30% Varies by product Approx. 18% to Team with 2$ Nascar and 10% Disney</t>
        </r>
      </text>
    </comment>
    <comment ref="M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make sure to copy over Event and Racing before making new year changes as they are linked to this file.</t>
        </r>
      </text>
    </comment>
    <comment ref="W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Sarah Radatz:</t>
        </r>
        <r>
          <rPr>
            <sz val="9"/>
            <color indexed="81"/>
            <rFont val="Tahoma"/>
            <family val="2"/>
          </rPr>
          <t xml:space="preserve">
when setting up new year make sure to do Racing tab first!!  </t>
        </r>
      </text>
    </comment>
    <comment ref="H155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Ian Johnson:</t>
        </r>
        <r>
          <rPr>
            <sz val="9"/>
            <color indexed="81"/>
            <rFont val="Tahoma"/>
            <family val="2"/>
          </rPr>
          <t xml:space="preserve">
2018- Added player</t>
        </r>
      </text>
    </comment>
  </commentList>
</comments>
</file>

<file path=xl/sharedStrings.xml><?xml version="1.0" encoding="utf-8"?>
<sst xmlns="http://schemas.openxmlformats.org/spreadsheetml/2006/main" count="15473" uniqueCount="3206">
  <si>
    <t>Lamps</t>
  </si>
  <si>
    <t>Earrings,  Wire 7/8"</t>
  </si>
  <si>
    <t>machine</t>
  </si>
  <si>
    <t>NFL</t>
  </si>
  <si>
    <t>P1EV</t>
  </si>
  <si>
    <t>RQEV</t>
  </si>
  <si>
    <t>HYPS</t>
  </si>
  <si>
    <t>KMPS</t>
  </si>
  <si>
    <t>KNPS</t>
  </si>
  <si>
    <t>11305401</t>
  </si>
  <si>
    <t>Mini Pom (Hair/Wrist), 5 Inch</t>
  </si>
  <si>
    <t>ALL</t>
  </si>
  <si>
    <t>Fiki Football</t>
  </si>
  <si>
    <t>Zipper Bottle Cooler</t>
  </si>
  <si>
    <t>Erasers In Bin (100)</t>
  </si>
  <si>
    <t>Team Erasers In Bin (100)</t>
  </si>
  <si>
    <t>Eraser Pencil 2-Pack</t>
  </si>
  <si>
    <t>Y1PS</t>
  </si>
  <si>
    <t>SXNA</t>
  </si>
  <si>
    <t>Retail</t>
  </si>
  <si>
    <t>Towels</t>
  </si>
  <si>
    <t>Bumper Strip, 3" x 12"</t>
  </si>
  <si>
    <t>GQNA</t>
  </si>
  <si>
    <t>Clocks</t>
  </si>
  <si>
    <t>Desk Clock</t>
  </si>
  <si>
    <t>Wastebasket Lid</t>
  </si>
  <si>
    <t>Die Cut Magnet, 2" x 6"</t>
  </si>
  <si>
    <t>BXPL</t>
  </si>
  <si>
    <t>FDPL</t>
  </si>
  <si>
    <t>104582</t>
  </si>
  <si>
    <t>Prismatic Decal, 4.5" x 11"</t>
  </si>
  <si>
    <t>Puzzles</t>
  </si>
  <si>
    <t>YKPS</t>
  </si>
  <si>
    <t>Stick Flag, 12" x 18"</t>
  </si>
  <si>
    <t>KINA</t>
  </si>
  <si>
    <t>Can Cooler 12oz</t>
  </si>
  <si>
    <t>License Plates &amp; Frames</t>
  </si>
  <si>
    <t>V1NA</t>
  </si>
  <si>
    <t>DTBP</t>
  </si>
  <si>
    <t>label only</t>
  </si>
  <si>
    <t>Wholesale</t>
  </si>
  <si>
    <t>P1PL</t>
  </si>
  <si>
    <t>TTPS</t>
  </si>
  <si>
    <t>TTPL</t>
  </si>
  <si>
    <t>K9G2</t>
  </si>
  <si>
    <t>PJPL</t>
  </si>
  <si>
    <t>1SPS</t>
  </si>
  <si>
    <t>Earrings, Post, 7/8"</t>
  </si>
  <si>
    <t>FB</t>
  </si>
  <si>
    <t>AUPS</t>
  </si>
  <si>
    <t>AXPS</t>
  </si>
  <si>
    <t>AHPS</t>
  </si>
  <si>
    <t>HRPS</t>
  </si>
  <si>
    <t>P1PS</t>
  </si>
  <si>
    <t>Premium Quality Pennant 12" x 30"</t>
  </si>
  <si>
    <t>Premium Quality Pennant 17" x 40"</t>
  </si>
  <si>
    <t>Premium Quality Pennant 17" x 40", Limited Edition</t>
  </si>
  <si>
    <t>Poms</t>
  </si>
  <si>
    <t>Event</t>
  </si>
  <si>
    <t>Suggested</t>
  </si>
  <si>
    <t>GGPS</t>
  </si>
  <si>
    <t>VWPS</t>
  </si>
  <si>
    <t>VWPL</t>
  </si>
  <si>
    <t>Jewelry</t>
  </si>
  <si>
    <t>GPNA</t>
  </si>
  <si>
    <t>TM</t>
  </si>
  <si>
    <t>W3NA</t>
  </si>
  <si>
    <t>VYNA</t>
  </si>
  <si>
    <t>G4NA</t>
  </si>
  <si>
    <t>GQEV</t>
  </si>
  <si>
    <t>GPEV</t>
  </si>
  <si>
    <t>TTEV</t>
  </si>
  <si>
    <t>U7PS</t>
  </si>
  <si>
    <t>roll</t>
  </si>
  <si>
    <t>LENA</t>
  </si>
  <si>
    <t>Fan Pack</t>
  </si>
  <si>
    <t>system average</t>
  </si>
  <si>
    <t>005986</t>
  </si>
  <si>
    <t>Perforated Vinyl Decal, 12" x 12"</t>
  </si>
  <si>
    <t>ARPS</t>
  </si>
  <si>
    <t>FJPS</t>
  </si>
  <si>
    <t>FDPS</t>
  </si>
  <si>
    <t>DTGP</t>
  </si>
  <si>
    <t>DTMB</t>
  </si>
  <si>
    <t>RACING PRICING</t>
  </si>
  <si>
    <t>Plaque Clock, 14"</t>
  </si>
  <si>
    <t>Wholesale Freight</t>
  </si>
  <si>
    <t>Account Specific</t>
  </si>
  <si>
    <t>Account Specific Freight</t>
  </si>
  <si>
    <t>Select Concessions</t>
  </si>
  <si>
    <t>Concession</t>
  </si>
  <si>
    <t>Concession Freight</t>
  </si>
  <si>
    <t>MSRP</t>
  </si>
  <si>
    <t>included</t>
  </si>
  <si>
    <t>L4PL</t>
  </si>
  <si>
    <t>L7PJ</t>
  </si>
  <si>
    <t>L8PJ</t>
  </si>
  <si>
    <t>keyacct</t>
  </si>
  <si>
    <t>Y1NA</t>
  </si>
  <si>
    <t>must be between purple/yellow or same</t>
  </si>
  <si>
    <t>Seat Cushion</t>
  </si>
  <si>
    <t>Signs</t>
  </si>
  <si>
    <t>Premium Quality Banner 17" x 26"</t>
  </si>
  <si>
    <t>NC</t>
  </si>
  <si>
    <t>samples</t>
  </si>
  <si>
    <t xml:space="preserve">%  </t>
  </si>
  <si>
    <t xml:space="preserve"> </t>
  </si>
  <si>
    <t>Margin</t>
  </si>
  <si>
    <t>Specific</t>
  </si>
  <si>
    <t>Trailer</t>
  </si>
  <si>
    <t>HREV</t>
  </si>
  <si>
    <t>JHPS</t>
  </si>
  <si>
    <t>L4PS</t>
  </si>
  <si>
    <t>Metallic Rooter Pom, Contour Handle, 500 Strand, No Imprint</t>
  </si>
  <si>
    <t>Pencil 6-Pack</t>
  </si>
  <si>
    <t>Wastebaskets</t>
  </si>
  <si>
    <t>Tapered Wastebasket</t>
  </si>
  <si>
    <t>Tins</t>
  </si>
  <si>
    <t>3 Gallon Tin, Tapered</t>
  </si>
  <si>
    <t>TTNA</t>
  </si>
  <si>
    <t>RQNA</t>
  </si>
  <si>
    <t>DPNA</t>
  </si>
  <si>
    <t>E7NA</t>
  </si>
  <si>
    <t>EXNA</t>
  </si>
  <si>
    <t>EDNA</t>
  </si>
  <si>
    <t>HYNA</t>
  </si>
  <si>
    <t>HXNA</t>
  </si>
  <si>
    <t>G4PL</t>
  </si>
  <si>
    <t>ILPS</t>
  </si>
  <si>
    <t>Bulk/</t>
  </si>
  <si>
    <t>Pkgd</t>
  </si>
  <si>
    <t>GANA</t>
  </si>
  <si>
    <t xml:space="preserve">Multipurpose Metal Bracket </t>
  </si>
  <si>
    <t>Hard Hats</t>
  </si>
  <si>
    <t>T2PS</t>
  </si>
  <si>
    <t>T3PS</t>
  </si>
  <si>
    <t>T2PL</t>
  </si>
  <si>
    <t>T3PL</t>
  </si>
  <si>
    <t>Windsock, 57"</t>
  </si>
  <si>
    <t>G2PS</t>
  </si>
  <si>
    <t>GAPS</t>
  </si>
  <si>
    <t>Pin Carrying Case</t>
  </si>
  <si>
    <t>Five Pin Set In A Case</t>
  </si>
  <si>
    <t>GPPS</t>
  </si>
  <si>
    <t>Pencils In Bin (48)</t>
  </si>
  <si>
    <t>TMPS</t>
  </si>
  <si>
    <t>Mats</t>
  </si>
  <si>
    <t>concs</t>
  </si>
  <si>
    <t>disc %</t>
  </si>
  <si>
    <t xml:space="preserve">WINCRAFT, INC. </t>
  </si>
  <si>
    <t>Earrings, Post,  Small</t>
  </si>
  <si>
    <t>Rotating Lamp</t>
  </si>
  <si>
    <t>License Plate</t>
  </si>
  <si>
    <t>Metal License Plate Frame</t>
  </si>
  <si>
    <t>Molded License Plate Frame</t>
  </si>
  <si>
    <t>Magnets</t>
  </si>
  <si>
    <t>VNPS</t>
  </si>
  <si>
    <t>S8PS</t>
  </si>
  <si>
    <t>5' Wooden Banner Pole with Sleeve</t>
  </si>
  <si>
    <t xml:space="preserve">16' Extendable Tailgate Flagpole </t>
  </si>
  <si>
    <t xml:space="preserve">Garden Flag Pole </t>
  </si>
  <si>
    <t>Premium Acrylic Magnet</t>
  </si>
  <si>
    <t>HRNA</t>
  </si>
  <si>
    <t>LLNA</t>
  </si>
  <si>
    <t>P1NA</t>
  </si>
  <si>
    <t>PJNA</t>
  </si>
  <si>
    <t>Thermometers &amp; Rain Gauges</t>
  </si>
  <si>
    <t>Eraser 6-Pack</t>
  </si>
  <si>
    <t>Rain Gauge</t>
  </si>
  <si>
    <t>Drinkware</t>
  </si>
  <si>
    <t>SXPS</t>
  </si>
  <si>
    <t>D1PS</t>
  </si>
  <si>
    <t>D2PS</t>
  </si>
  <si>
    <t>D5PS</t>
  </si>
  <si>
    <t>UYPS</t>
  </si>
  <si>
    <t>G4PS</t>
  </si>
  <si>
    <t>IAPS</t>
  </si>
  <si>
    <t>HWPS</t>
  </si>
  <si>
    <t>HDPS</t>
  </si>
  <si>
    <t>Reserved Parking Sign, 11" x 17"</t>
  </si>
  <si>
    <t>Vertical Flag, 27" x 37"</t>
  </si>
  <si>
    <t>Regulator Clock</t>
  </si>
  <si>
    <t>Pails</t>
  </si>
  <si>
    <t>5 Qt. Pail</t>
  </si>
  <si>
    <t>Pennants</t>
  </si>
  <si>
    <t>BXPS</t>
  </si>
  <si>
    <t>RGNA</t>
  </si>
  <si>
    <t>JANA</t>
  </si>
  <si>
    <t>YHNA</t>
  </si>
  <si>
    <t>N2PS</t>
  </si>
  <si>
    <t>ADPS</t>
  </si>
  <si>
    <t>ADPL</t>
  </si>
  <si>
    <t>AQPS</t>
  </si>
  <si>
    <t>VYPS</t>
  </si>
  <si>
    <t>VYPL</t>
  </si>
  <si>
    <t>XUPS</t>
  </si>
  <si>
    <t>HCPL</t>
  </si>
  <si>
    <t>UAPS</t>
  </si>
  <si>
    <t>FMPS</t>
  </si>
  <si>
    <t>Car Flag, 11.75" x 14"</t>
  </si>
  <si>
    <t>KKPS</t>
  </si>
  <si>
    <t>KKPL</t>
  </si>
  <si>
    <t>KIPS</t>
  </si>
  <si>
    <t>KRPS</t>
  </si>
  <si>
    <t>Wood Sign, 11" x 17"</t>
  </si>
  <si>
    <t>Snack Helmet</t>
  </si>
  <si>
    <t>Football Snack Helmet</t>
  </si>
  <si>
    <t>Tattoos</t>
  </si>
  <si>
    <t>Tattoo Sheet, 4" X 7"</t>
  </si>
  <si>
    <t>J3PS</t>
  </si>
  <si>
    <t>J3PL</t>
  </si>
  <si>
    <t>J7PS</t>
  </si>
  <si>
    <t>W3PS</t>
  </si>
  <si>
    <t>Thermometer, 12.75" Round</t>
  </si>
  <si>
    <t>Distributor</t>
  </si>
  <si>
    <t>Player</t>
  </si>
  <si>
    <t>H1NA</t>
  </si>
  <si>
    <t>34736071</t>
  </si>
  <si>
    <t>bulk</t>
  </si>
  <si>
    <t>Royalty</t>
  </si>
  <si>
    <t xml:space="preserve">    % </t>
  </si>
  <si>
    <t>VWNA</t>
  </si>
  <si>
    <t>GQPS</t>
  </si>
  <si>
    <t>OLPS</t>
  </si>
  <si>
    <t>OMPS</t>
  </si>
  <si>
    <t>Acct. Spec.</t>
  </si>
  <si>
    <t>RQPS</t>
  </si>
  <si>
    <t>EDPS</t>
  </si>
  <si>
    <t>HXPS</t>
  </si>
  <si>
    <t>key w/frt</t>
  </si>
  <si>
    <t>whls w/frt</t>
  </si>
  <si>
    <t xml:space="preserve">BASE </t>
  </si>
  <si>
    <t>PRICE</t>
  </si>
  <si>
    <t>Windjock</t>
  </si>
  <si>
    <t>Wall Clock, 12.75"  Round</t>
  </si>
  <si>
    <t>YD</t>
  </si>
  <si>
    <t>RANA</t>
  </si>
  <si>
    <t>KRNA</t>
  </si>
  <si>
    <t>U7NA</t>
  </si>
  <si>
    <t>UANA</t>
  </si>
  <si>
    <t>FMNA</t>
  </si>
  <si>
    <t>FJNA</t>
  </si>
  <si>
    <t>ARNA</t>
  </si>
  <si>
    <t>JHNA</t>
  </si>
  <si>
    <t>HCPS</t>
  </si>
  <si>
    <t>GQPL</t>
  </si>
  <si>
    <t>GPPL</t>
  </si>
  <si>
    <t>Freight</t>
  </si>
  <si>
    <t>1NNA</t>
  </si>
  <si>
    <t>Commission %</t>
  </si>
  <si>
    <t>3" Vinyl Decal, Single, Round</t>
  </si>
  <si>
    <t>Button, 2" x 3" Rectangle, Bulk</t>
  </si>
  <si>
    <t>Button, 2" x 3" Rectangle, Carded</t>
  </si>
  <si>
    <t xml:space="preserve">Bulk </t>
  </si>
  <si>
    <t>#011754</t>
  </si>
  <si>
    <t>Credential Holder, Blank (not attached)</t>
  </si>
  <si>
    <t>Bulk</t>
  </si>
  <si>
    <t>Can Cooler 12oz - Player</t>
  </si>
  <si>
    <t>019523</t>
  </si>
  <si>
    <t>06819021</t>
  </si>
  <si>
    <t>Gloves</t>
  </si>
  <si>
    <t>Hard Hat, Packaged</t>
  </si>
  <si>
    <t>Hard Hat, Bulk</t>
  </si>
  <si>
    <t>Hockey Stick</t>
  </si>
  <si>
    <t>Hockey Stick - Player</t>
  </si>
  <si>
    <t>Hockey Stick, Goalie</t>
  </si>
  <si>
    <t>Jwl</t>
  </si>
  <si>
    <t>Acrylic Key Ring, Bulk</t>
  </si>
  <si>
    <t>Acrylic Key Ring, Carded</t>
  </si>
  <si>
    <t>Bottle Opener Key Ring, Carded</t>
  </si>
  <si>
    <t>Premium Acrylic Key Ring, Carded</t>
  </si>
  <si>
    <t>Premium Domed Key Ring, Carded</t>
  </si>
  <si>
    <t>Die Cut Magnet, 4.5" x 5"</t>
  </si>
  <si>
    <t>Die Cut Logo Magnet, 6.25"x9"</t>
  </si>
  <si>
    <t>Rectangle Magnet, 2" x 3"  Bulk</t>
  </si>
  <si>
    <t>Screened 5 colors</t>
  </si>
  <si>
    <t>Dec Pack, 12"x30" Carded</t>
  </si>
  <si>
    <t>Fan Pack, Kids</t>
  </si>
  <si>
    <t>Pennant 12" x 30", Signature, Bulk</t>
  </si>
  <si>
    <t>Pennant 12" x 30", Signature, Carded</t>
  </si>
  <si>
    <t>Pennant 4" x 10", Bulk</t>
  </si>
  <si>
    <t>Pennant 4" x 10", Carded</t>
  </si>
  <si>
    <t xml:space="preserve">Digital </t>
  </si>
  <si>
    <t>Reserved Parking Sign, 11" x 17" - Player</t>
  </si>
  <si>
    <t>Key Rings</t>
  </si>
  <si>
    <t>ZFPS</t>
  </si>
  <si>
    <t>OEPS</t>
  </si>
  <si>
    <t>Sport Utility Towel 11"x18"</t>
  </si>
  <si>
    <t>2I</t>
  </si>
  <si>
    <t>Hooded Baby Towel</t>
  </si>
  <si>
    <t>Kitchen &amp; Tailgate Towel Set</t>
  </si>
  <si>
    <t>Embroidered Golf Towel</t>
  </si>
  <si>
    <t>Bucket of 36 Balls</t>
  </si>
  <si>
    <t>3 Ball Sleeve</t>
  </si>
  <si>
    <t>ZGPS</t>
  </si>
  <si>
    <t xml:space="preserve">Gloves, Adult Sport Utility </t>
  </si>
  <si>
    <t>WC-&gt;</t>
  </si>
  <si>
    <t>MTS-&gt;</t>
  </si>
  <si>
    <t xml:space="preserve">Addtnl </t>
  </si>
  <si>
    <t>Roy.</t>
  </si>
  <si>
    <t>Commission %  ---&gt;</t>
  </si>
  <si>
    <t>2%'</t>
  </si>
  <si>
    <t>3% up</t>
  </si>
  <si>
    <t>&lt; conc+</t>
  </si>
  <si>
    <t>Printed License Plate Frame</t>
  </si>
  <si>
    <t>Games</t>
  </si>
  <si>
    <t>Whole +</t>
  </si>
  <si>
    <t>conc w/frt</t>
  </si>
  <si>
    <t>UYNA</t>
  </si>
  <si>
    <t>GAEV</t>
  </si>
  <si>
    <t>GGEV</t>
  </si>
  <si>
    <t>OR</t>
  </si>
  <si>
    <t>NP</t>
  </si>
  <si>
    <t>ZG</t>
  </si>
  <si>
    <t>O4</t>
  </si>
  <si>
    <t>RW</t>
  </si>
  <si>
    <t>NN</t>
  </si>
  <si>
    <t>A9</t>
  </si>
  <si>
    <t>1W</t>
  </si>
  <si>
    <t>NR</t>
  </si>
  <si>
    <t>A6</t>
  </si>
  <si>
    <t>O6</t>
  </si>
  <si>
    <t>NO</t>
  </si>
  <si>
    <t>KO</t>
  </si>
  <si>
    <t>MY</t>
  </si>
  <si>
    <t>KQ</t>
  </si>
  <si>
    <t>A3</t>
  </si>
  <si>
    <t>NE</t>
  </si>
  <si>
    <t>ZL</t>
  </si>
  <si>
    <t>OC</t>
  </si>
  <si>
    <t>2H</t>
  </si>
  <si>
    <t>OF</t>
  </si>
  <si>
    <t>OE</t>
  </si>
  <si>
    <t>ZF</t>
  </si>
  <si>
    <t>GA</t>
  </si>
  <si>
    <t>G2</t>
  </si>
  <si>
    <t>GQ</t>
  </si>
  <si>
    <t>S8</t>
  </si>
  <si>
    <t>GP</t>
  </si>
  <si>
    <t>GM</t>
  </si>
  <si>
    <t>GG</t>
  </si>
  <si>
    <t>RL</t>
  </si>
  <si>
    <t>VW</t>
  </si>
  <si>
    <t>TT</t>
  </si>
  <si>
    <t>OL</t>
  </si>
  <si>
    <t>OM</t>
  </si>
  <si>
    <t>GX</t>
  </si>
  <si>
    <t>AH</t>
  </si>
  <si>
    <t>AU</t>
  </si>
  <si>
    <t>AX</t>
  </si>
  <si>
    <t>L9</t>
  </si>
  <si>
    <t>LR</t>
  </si>
  <si>
    <t>YK</t>
  </si>
  <si>
    <t>VN</t>
  </si>
  <si>
    <t>B6</t>
  </si>
  <si>
    <t>B7</t>
  </si>
  <si>
    <t>AY</t>
  </si>
  <si>
    <t>BT</t>
  </si>
  <si>
    <t>RA</t>
  </si>
  <si>
    <t>X4</t>
  </si>
  <si>
    <t>IY</t>
  </si>
  <si>
    <t>XB</t>
  </si>
  <si>
    <t>H7</t>
  </si>
  <si>
    <t>HR</t>
  </si>
  <si>
    <t>P1</t>
  </si>
  <si>
    <t>RG</t>
  </si>
  <si>
    <t>RQ</t>
  </si>
  <si>
    <t>RP</t>
  </si>
  <si>
    <t>EB</t>
  </si>
  <si>
    <t>DP</t>
  </si>
  <si>
    <t>EY</t>
  </si>
  <si>
    <t>ED</t>
  </si>
  <si>
    <t>EX</t>
  </si>
  <si>
    <t>CU</t>
  </si>
  <si>
    <t>CP</t>
  </si>
  <si>
    <t>DT</t>
  </si>
  <si>
    <t>PX</t>
  </si>
  <si>
    <t>HY</t>
  </si>
  <si>
    <t>HX</t>
  </si>
  <si>
    <t>ND</t>
  </si>
  <si>
    <t>AD</t>
  </si>
  <si>
    <t>AQ</t>
  </si>
  <si>
    <t>T2</t>
  </si>
  <si>
    <t>T3</t>
  </si>
  <si>
    <t>L8</t>
  </si>
  <si>
    <t>KT</t>
  </si>
  <si>
    <t>L4</t>
  </si>
  <si>
    <t>LL</t>
  </si>
  <si>
    <t>LV</t>
  </si>
  <si>
    <t>K9</t>
  </si>
  <si>
    <t>1Q</t>
  </si>
  <si>
    <t>L7</t>
  </si>
  <si>
    <t>LE</t>
  </si>
  <si>
    <t>KM</t>
  </si>
  <si>
    <t>KN</t>
  </si>
  <si>
    <t>KR</t>
  </si>
  <si>
    <t>KK</t>
  </si>
  <si>
    <t>KI</t>
  </si>
  <si>
    <t>ID</t>
  </si>
  <si>
    <t>U7</t>
  </si>
  <si>
    <t>UA</t>
  </si>
  <si>
    <t>U9</t>
  </si>
  <si>
    <t>1S</t>
  </si>
  <si>
    <t>FM</t>
  </si>
  <si>
    <t>FD</t>
  </si>
  <si>
    <t>FR</t>
  </si>
  <si>
    <t>FJ</t>
  </si>
  <si>
    <t>AV</t>
  </si>
  <si>
    <t>AR</t>
  </si>
  <si>
    <t>JH</t>
  </si>
  <si>
    <t>JA</t>
  </si>
  <si>
    <t>HH</t>
  </si>
  <si>
    <t>WO</t>
  </si>
  <si>
    <t>YI</t>
  </si>
  <si>
    <t>Y2</t>
  </si>
  <si>
    <t>YX</t>
  </si>
  <si>
    <t>WN</t>
  </si>
  <si>
    <t>YH</t>
  </si>
  <si>
    <t>W3</t>
  </si>
  <si>
    <t>D1</t>
  </si>
  <si>
    <t>M1</t>
  </si>
  <si>
    <t>MD</t>
  </si>
  <si>
    <t>D2</t>
  </si>
  <si>
    <t>D4</t>
  </si>
  <si>
    <t>D5</t>
  </si>
  <si>
    <t>DX</t>
  </si>
  <si>
    <t>J3</t>
  </si>
  <si>
    <t>J7</t>
  </si>
  <si>
    <t>N2</t>
  </si>
  <si>
    <t>H1</t>
  </si>
  <si>
    <t>UX</t>
  </si>
  <si>
    <t>UI</t>
  </si>
  <si>
    <t>VY</t>
  </si>
  <si>
    <t>UY</t>
  </si>
  <si>
    <t>SX</t>
  </si>
  <si>
    <t>G4</t>
  </si>
  <si>
    <t>Y1</t>
  </si>
  <si>
    <t>Y8</t>
  </si>
  <si>
    <t>BX</t>
  </si>
  <si>
    <t>1N</t>
  </si>
  <si>
    <t>IA</t>
  </si>
  <si>
    <t>V1</t>
  </si>
  <si>
    <t>V6</t>
  </si>
  <si>
    <t>VM</t>
  </si>
  <si>
    <t>XU</t>
  </si>
  <si>
    <t>HW</t>
  </si>
  <si>
    <t>HG</t>
  </si>
  <si>
    <t>HD</t>
  </si>
  <si>
    <t>HC</t>
  </si>
  <si>
    <t>IL</t>
  </si>
  <si>
    <t>E7</t>
  </si>
  <si>
    <t>LK</t>
  </si>
  <si>
    <t>LM</t>
  </si>
  <si>
    <t>2IPS</t>
  </si>
  <si>
    <t>NKPS</t>
  </si>
  <si>
    <t>3PPS</t>
  </si>
  <si>
    <t>2VPS</t>
  </si>
  <si>
    <t>2V</t>
  </si>
  <si>
    <t>G7</t>
  </si>
  <si>
    <t>G7PS</t>
  </si>
  <si>
    <t>1P</t>
  </si>
  <si>
    <t>NKNA</t>
  </si>
  <si>
    <t>NK</t>
  </si>
  <si>
    <t>P2</t>
  </si>
  <si>
    <t>3P</t>
  </si>
  <si>
    <t>3Q</t>
  </si>
  <si>
    <t>2Q</t>
  </si>
  <si>
    <t>2QPS</t>
  </si>
  <si>
    <t>Divot Tool and Hat Clip Combo</t>
  </si>
  <si>
    <t>3SPS</t>
  </si>
  <si>
    <t>3S</t>
  </si>
  <si>
    <t>2Z</t>
  </si>
  <si>
    <t>2ZPS</t>
  </si>
  <si>
    <t>S8PL</t>
  </si>
  <si>
    <t>1V</t>
  </si>
  <si>
    <t>LMPS</t>
  </si>
  <si>
    <t>3PNA</t>
  </si>
  <si>
    <t>4A</t>
  </si>
  <si>
    <t>4BNA</t>
  </si>
  <si>
    <t>4B</t>
  </si>
  <si>
    <t>4C</t>
  </si>
  <si>
    <t>JHPL</t>
  </si>
  <si>
    <t>NKPL</t>
  </si>
  <si>
    <t>GOLF</t>
  </si>
  <si>
    <t>S8EV</t>
  </si>
  <si>
    <t>MAGNETS</t>
  </si>
  <si>
    <t>B2</t>
  </si>
  <si>
    <t>Can Cooler 20oz</t>
  </si>
  <si>
    <t>3SNA</t>
  </si>
  <si>
    <t>BABY</t>
  </si>
  <si>
    <t>BEACH &amp; BATH</t>
  </si>
  <si>
    <t>BUMPER STRIPS, DECALS &amp; STICKERS</t>
  </si>
  <si>
    <t>CLOCKS</t>
  </si>
  <si>
    <t>DRINKWARE</t>
  </si>
  <si>
    <t>FLAGS &amp; ACCESSORIES</t>
  </si>
  <si>
    <t>GAME</t>
  </si>
  <si>
    <t>GLOVES</t>
  </si>
  <si>
    <t>BU</t>
  </si>
  <si>
    <t>HARD HATS</t>
  </si>
  <si>
    <t>HOCKEY PUCKS &amp; STICKS</t>
  </si>
  <si>
    <t>JEWELRY</t>
  </si>
  <si>
    <t>KEY RINGS</t>
  </si>
  <si>
    <t>KITCHEN / TAILGATE ACCESSORIES</t>
  </si>
  <si>
    <t>Oven Mitt &amp; Pot Holder Set, Logo</t>
  </si>
  <si>
    <t>Barbeque Set, Full Color</t>
  </si>
  <si>
    <t>LAMPS</t>
  </si>
  <si>
    <t>LICENSE PLATES &amp; FRAMES</t>
  </si>
  <si>
    <t>MATS</t>
  </si>
  <si>
    <t>PAILS</t>
  </si>
  <si>
    <t>PENCILS, ERASERS &amp; PENS</t>
  </si>
  <si>
    <t>PENNANTS</t>
  </si>
  <si>
    <t>PUZZLES</t>
  </si>
  <si>
    <t>POMS</t>
  </si>
  <si>
    <t>SEAT CUSHION</t>
  </si>
  <si>
    <t>SIGNS</t>
  </si>
  <si>
    <t>SNACK HELMET</t>
  </si>
  <si>
    <t>TATTOOS</t>
  </si>
  <si>
    <t>TINS</t>
  </si>
  <si>
    <t>TOWELS</t>
  </si>
  <si>
    <t>WASTBASKETS</t>
  </si>
  <si>
    <t>Baby</t>
  </si>
  <si>
    <t>Beach &amp; Bath</t>
  </si>
  <si>
    <t>Bumper Strips, Decals,Stickers</t>
  </si>
  <si>
    <t>Flags &amp; Accessories</t>
  </si>
  <si>
    <t>Golf Ball, Bulk</t>
  </si>
  <si>
    <t>Hockey Pucks &amp; Sticks</t>
  </si>
  <si>
    <t>Pencils, Erasers &amp; Pens</t>
  </si>
  <si>
    <t>TTG</t>
  </si>
  <si>
    <t>KDTTG09</t>
  </si>
  <si>
    <t>Style 2 - 2 Glass Beads &amp; 2 Spacers</t>
  </si>
  <si>
    <t>P3</t>
  </si>
  <si>
    <t>Main Category</t>
  </si>
  <si>
    <t>QY</t>
  </si>
  <si>
    <t>Pkg</t>
  </si>
  <si>
    <t>Half Apron, Oven Mitt &amp; Pot Holder</t>
  </si>
  <si>
    <t>D8</t>
  </si>
  <si>
    <t xml:space="preserve">MTS Addtnl </t>
  </si>
  <si>
    <t>2R</t>
  </si>
  <si>
    <t>2T</t>
  </si>
  <si>
    <t>4H</t>
  </si>
  <si>
    <t>4HPS</t>
  </si>
  <si>
    <t>O9</t>
  </si>
  <si>
    <t>O9PS</t>
  </si>
  <si>
    <t>Screened ,3clrs w hangtag</t>
  </si>
  <si>
    <t>Select</t>
  </si>
  <si>
    <t>Stickr</t>
  </si>
  <si>
    <t>Size</t>
  </si>
  <si>
    <t>PPC</t>
  </si>
  <si>
    <t>6 = Washington</t>
  </si>
  <si>
    <t>Small</t>
  </si>
  <si>
    <t>GGSB</t>
  </si>
  <si>
    <t>HRSB</t>
  </si>
  <si>
    <t>S8SB</t>
  </si>
  <si>
    <t>TTSB</t>
  </si>
  <si>
    <t>X7</t>
  </si>
  <si>
    <t>O9PL</t>
  </si>
  <si>
    <t>NNNA</t>
  </si>
  <si>
    <t>4U</t>
  </si>
  <si>
    <t>4UPS</t>
  </si>
  <si>
    <t>4UEV</t>
  </si>
  <si>
    <t>4UPL</t>
  </si>
  <si>
    <t>S8NA</t>
  </si>
  <si>
    <t>4W</t>
  </si>
  <si>
    <t xml:space="preserve">12" Round Sign </t>
  </si>
  <si>
    <t>UD</t>
  </si>
  <si>
    <t>UDNA</t>
  </si>
  <si>
    <t>5A</t>
  </si>
  <si>
    <t>5APS</t>
  </si>
  <si>
    <t>5ANA</t>
  </si>
  <si>
    <t xml:space="preserve">whls </t>
  </si>
  <si>
    <t>dist no nas</t>
  </si>
  <si>
    <t>dist</t>
  </si>
  <si>
    <t>2x whls</t>
  </si>
  <si>
    <t>school  wlsl+30%</t>
  </si>
  <si>
    <t>OVER TEAM</t>
  </si>
  <si>
    <t>4R</t>
  </si>
  <si>
    <t>L5</t>
  </si>
  <si>
    <t>JZ</t>
  </si>
  <si>
    <t>JZPS</t>
  </si>
  <si>
    <t>W2</t>
  </si>
  <si>
    <t>4N</t>
  </si>
  <si>
    <t xml:space="preserve">Collector Edition, Premium Pennant, 12" x 30"  </t>
  </si>
  <si>
    <t>J5</t>
  </si>
  <si>
    <t>5C</t>
  </si>
  <si>
    <t>5F</t>
  </si>
  <si>
    <t>OQ</t>
  </si>
  <si>
    <t>RAPS</t>
  </si>
  <si>
    <t>HGPS</t>
  </si>
  <si>
    <t>NI</t>
  </si>
  <si>
    <t>KE</t>
  </si>
  <si>
    <t>KENA</t>
  </si>
  <si>
    <t>EBPS</t>
  </si>
  <si>
    <t xml:space="preserve">Product Description </t>
  </si>
  <si>
    <t>2TPS</t>
  </si>
  <si>
    <t>Concessions</t>
  </si>
  <si>
    <t>IX</t>
  </si>
  <si>
    <t>IXPS</t>
  </si>
  <si>
    <t>5KPS</t>
  </si>
  <si>
    <t>5K</t>
  </si>
  <si>
    <t>K5</t>
  </si>
  <si>
    <t>K2</t>
  </si>
  <si>
    <t>5J</t>
  </si>
  <si>
    <t>5JPS</t>
  </si>
  <si>
    <t>5JPL</t>
  </si>
  <si>
    <t>5L</t>
  </si>
  <si>
    <t>5LPS</t>
  </si>
  <si>
    <t>5LPL</t>
  </si>
  <si>
    <t>K5NA</t>
  </si>
  <si>
    <t>K2NA</t>
  </si>
  <si>
    <t>L9NA</t>
  </si>
  <si>
    <t>LZ</t>
  </si>
  <si>
    <t>5LNA</t>
  </si>
  <si>
    <t>HCNA</t>
  </si>
  <si>
    <t>5N</t>
  </si>
  <si>
    <t>5O</t>
  </si>
  <si>
    <t>X7NA</t>
  </si>
  <si>
    <t>J3EP</t>
  </si>
  <si>
    <t xml:space="preserve">Static Cling, 3" x 4"   </t>
  </si>
  <si>
    <t>4NNA</t>
  </si>
  <si>
    <t>Car/Fan Magnet, 11" x 11"</t>
  </si>
  <si>
    <t>Caddy Towel</t>
  </si>
  <si>
    <t>AO</t>
  </si>
  <si>
    <t>5APL</t>
  </si>
  <si>
    <t>D4PS</t>
  </si>
  <si>
    <t>J3SP</t>
  </si>
  <si>
    <t>W2NA</t>
  </si>
  <si>
    <t>5X</t>
  </si>
  <si>
    <t>X9</t>
  </si>
  <si>
    <t>G3</t>
  </si>
  <si>
    <t>LZNA</t>
  </si>
  <si>
    <t>LJ</t>
  </si>
  <si>
    <t>5P</t>
  </si>
  <si>
    <t>5PPS</t>
  </si>
  <si>
    <t>Deck Mount Flag Hanger</t>
  </si>
  <si>
    <t>LVNR</t>
  </si>
  <si>
    <t>U7PL</t>
  </si>
  <si>
    <t>GQSB</t>
  </si>
  <si>
    <t>GPSB</t>
  </si>
  <si>
    <t>OO</t>
  </si>
  <si>
    <t>select con</t>
  </si>
  <si>
    <t>6A</t>
  </si>
  <si>
    <t>Pin, 1 1/4",  Team, Clamshell</t>
  </si>
  <si>
    <t>Earrings,  Post and Wire 7/8"</t>
  </si>
  <si>
    <t>6APS</t>
  </si>
  <si>
    <t>4UEP</t>
  </si>
  <si>
    <t>L4NA</t>
  </si>
  <si>
    <t>6D</t>
  </si>
  <si>
    <t>6DPS</t>
  </si>
  <si>
    <t>AF</t>
  </si>
  <si>
    <t>AFPS</t>
  </si>
  <si>
    <t>GANT</t>
  </si>
  <si>
    <t>P1NT</t>
  </si>
  <si>
    <t>TTNT</t>
  </si>
  <si>
    <t>AJ</t>
  </si>
  <si>
    <t>AJPS</t>
  </si>
  <si>
    <t>G2NA</t>
  </si>
  <si>
    <t>BR</t>
  </si>
  <si>
    <t>B5</t>
  </si>
  <si>
    <t>L4N1</t>
  </si>
  <si>
    <t>All Pro Bib</t>
  </si>
  <si>
    <t>BUPS</t>
  </si>
  <si>
    <t>60</t>
  </si>
  <si>
    <t>OLNA</t>
  </si>
  <si>
    <t>Can Cooler 16oz</t>
  </si>
  <si>
    <t>B9</t>
  </si>
  <si>
    <t>B9NA</t>
  </si>
  <si>
    <t>4UNA</t>
  </si>
  <si>
    <t>RANG</t>
  </si>
  <si>
    <t xml:space="preserve">NC </t>
  </si>
  <si>
    <t>6DEV</t>
  </si>
  <si>
    <t>BUTTONS</t>
  </si>
  <si>
    <t>Buttons</t>
  </si>
  <si>
    <t>LANYARDS AND CREDENTIAL HOLDERS</t>
  </si>
  <si>
    <t>Lanyards and Credential Holders</t>
  </si>
  <si>
    <t>DS</t>
  </si>
  <si>
    <t>DU</t>
  </si>
  <si>
    <t>D7</t>
  </si>
  <si>
    <t>EA</t>
  </si>
  <si>
    <t>EL</t>
  </si>
  <si>
    <t>EN</t>
  </si>
  <si>
    <t>EP</t>
  </si>
  <si>
    <t>ES</t>
  </si>
  <si>
    <t>DN</t>
  </si>
  <si>
    <t>DNPS</t>
  </si>
  <si>
    <t>DNNA</t>
  </si>
  <si>
    <t>DSPS</t>
  </si>
  <si>
    <t>DUPS</t>
  </si>
  <si>
    <t>ENPS</t>
  </si>
  <si>
    <t>EPPS</t>
  </si>
  <si>
    <t>ESPS</t>
  </si>
  <si>
    <t>D7PS</t>
  </si>
  <si>
    <t>ENEV</t>
  </si>
  <si>
    <t>EPEV</t>
  </si>
  <si>
    <t>AK</t>
  </si>
  <si>
    <t>AKPS</t>
  </si>
  <si>
    <t>FH</t>
  </si>
  <si>
    <t>FHPS</t>
  </si>
  <si>
    <t>RANT</t>
  </si>
  <si>
    <t xml:space="preserve">Vinyl Decal, 5.75" x 6.5" </t>
  </si>
  <si>
    <t>02/20/12</t>
  </si>
  <si>
    <t>HE</t>
  </si>
  <si>
    <t>HEPL</t>
  </si>
  <si>
    <t>HEPS</t>
  </si>
  <si>
    <t>HEP1</t>
  </si>
  <si>
    <t>Realtree</t>
  </si>
  <si>
    <t>IW</t>
  </si>
  <si>
    <t>IWNA</t>
  </si>
  <si>
    <t>Robe, Shawl, White Robe</t>
  </si>
  <si>
    <t>FDNA</t>
  </si>
  <si>
    <t>ESNA</t>
  </si>
  <si>
    <t>EPPL</t>
  </si>
  <si>
    <t>Umbrella</t>
  </si>
  <si>
    <t>ENPL</t>
  </si>
  <si>
    <t>3PPL</t>
  </si>
  <si>
    <t>* BABY</t>
  </si>
  <si>
    <t>* BEACH &amp; BATH</t>
  </si>
  <si>
    <t>* BUMPER STRIPS, DECALS &amp; STICKERS</t>
  </si>
  <si>
    <t>* BUTTONS</t>
  </si>
  <si>
    <t>* CLOCKS</t>
  </si>
  <si>
    <t>* DRINKWARE</t>
  </si>
  <si>
    <t>* FLAGS &amp; ACCESSORIES</t>
  </si>
  <si>
    <t>* GAMES</t>
  </si>
  <si>
    <t>* GLOVES</t>
  </si>
  <si>
    <t>* GOLF</t>
  </si>
  <si>
    <t>* HARD HATS</t>
  </si>
  <si>
    <t>* HOCKEY PUCKS &amp; STICKS</t>
  </si>
  <si>
    <t>* JEWELRY</t>
  </si>
  <si>
    <t>* KEYRINGS</t>
  </si>
  <si>
    <t>* KITCHEN / TAILGATE ACCESSORIES</t>
  </si>
  <si>
    <t>* LAMPS</t>
  </si>
  <si>
    <t>* LANYARDS AND CREDENTIAL HOLDERS</t>
  </si>
  <si>
    <t>* LICENSE PLATES &amp; FRAMES</t>
  </si>
  <si>
    <t>* MAGNETS</t>
  </si>
  <si>
    <t>* MATS</t>
  </si>
  <si>
    <t>* PENCILS, ERASERS &amp; PENS</t>
  </si>
  <si>
    <t>* PAILS</t>
  </si>
  <si>
    <t>* PENNANTS</t>
  </si>
  <si>
    <t>* PUZZLES</t>
  </si>
  <si>
    <t>* POMS</t>
  </si>
  <si>
    <t>* SEAT CUSHION</t>
  </si>
  <si>
    <t>* SIGNS</t>
  </si>
  <si>
    <t>* SNACK HELMET</t>
  </si>
  <si>
    <t>* TATTOOS</t>
  </si>
  <si>
    <t>* THERMOMETERS &amp; RAIN GAUGES</t>
  </si>
  <si>
    <t>THERMOMETERS &amp; RAIN GAUGES</t>
  </si>
  <si>
    <t>* TINS</t>
  </si>
  <si>
    <t>* TOWELS</t>
  </si>
  <si>
    <t>* WASTEBASKETS</t>
  </si>
  <si>
    <t>* UMBRELLA</t>
  </si>
  <si>
    <t>UMBRELLA</t>
  </si>
  <si>
    <t>KW</t>
  </si>
  <si>
    <t>L1</t>
  </si>
  <si>
    <t>MV</t>
  </si>
  <si>
    <t>Burp Cloth, 16" x 16" Micro Fiber</t>
  </si>
  <si>
    <t>L3</t>
  </si>
  <si>
    <t>Car Number Decal, 4.75" x 7"</t>
  </si>
  <si>
    <t>EPSB</t>
  </si>
  <si>
    <t>BUNA</t>
  </si>
  <si>
    <t>Item</t>
  </si>
  <si>
    <t>6DSB</t>
  </si>
  <si>
    <t>ENSB</t>
  </si>
  <si>
    <t xml:space="preserve">Logo on the Go Go </t>
  </si>
  <si>
    <t>NU</t>
  </si>
  <si>
    <t>OG</t>
  </si>
  <si>
    <t>OGPS</t>
  </si>
  <si>
    <t>3PEV</t>
  </si>
  <si>
    <t>PKG</t>
  </si>
  <si>
    <t>All Pro Bib - Player</t>
  </si>
  <si>
    <t>BUPL</t>
  </si>
  <si>
    <t xml:space="preserve">Premium Keyring with Mirror Back </t>
  </si>
  <si>
    <t>EPNA</t>
  </si>
  <si>
    <t>ENNA</t>
  </si>
  <si>
    <t>DUNA</t>
  </si>
  <si>
    <t>ELNA</t>
  </si>
  <si>
    <t>HENA</t>
  </si>
  <si>
    <t>YKNA</t>
  </si>
  <si>
    <t>5" Vinyl Decal, Single, Round</t>
  </si>
  <si>
    <t>R1NA</t>
  </si>
  <si>
    <t>R8</t>
  </si>
  <si>
    <t>R8NA</t>
  </si>
  <si>
    <t>RN</t>
  </si>
  <si>
    <t>RNNA</t>
  </si>
  <si>
    <t>5XNA</t>
  </si>
  <si>
    <t>R1</t>
  </si>
  <si>
    <t>D7NA</t>
  </si>
  <si>
    <t>AKNA</t>
  </si>
  <si>
    <t>TW</t>
  </si>
  <si>
    <t>TWNA</t>
  </si>
  <si>
    <t>RS</t>
  </si>
  <si>
    <t>RSNA</t>
  </si>
  <si>
    <t>HEN1</t>
  </si>
  <si>
    <t>2.5" x 4.5" Felt Pennant Magnet</t>
  </si>
  <si>
    <t>TX</t>
  </si>
  <si>
    <t>Robe, Shawl, Colored</t>
  </si>
  <si>
    <t>T5</t>
  </si>
  <si>
    <t>T7</t>
  </si>
  <si>
    <t>Metal Checkered Magnet 2" x 1.5" with Hard Insert</t>
  </si>
  <si>
    <t>UH</t>
  </si>
  <si>
    <t>UHPS</t>
  </si>
  <si>
    <t>VJ</t>
  </si>
  <si>
    <t>VJNA</t>
  </si>
  <si>
    <t>VJPS</t>
  </si>
  <si>
    <t>VI</t>
  </si>
  <si>
    <t>VIPS</t>
  </si>
  <si>
    <t>VISB</t>
  </si>
  <si>
    <t>P1SB</t>
  </si>
  <si>
    <t>U5</t>
  </si>
  <si>
    <t>Foil Pennant 12" x 30"</t>
  </si>
  <si>
    <t>VP</t>
  </si>
  <si>
    <t>V8</t>
  </si>
  <si>
    <t>Die Cut Logo Magnet Chrome, 6.25" x 9"</t>
  </si>
  <si>
    <t>V5</t>
  </si>
  <si>
    <t>Flag, 3' x 5' - Team</t>
  </si>
  <si>
    <t>Flag, 3' x 5' - Deluxe</t>
  </si>
  <si>
    <t>OK</t>
  </si>
  <si>
    <t>OKPS</t>
  </si>
  <si>
    <t>WI</t>
  </si>
  <si>
    <t>WL</t>
  </si>
  <si>
    <t>OKEV</t>
  </si>
  <si>
    <t>Min Order</t>
  </si>
  <si>
    <t>Qty</t>
  </si>
  <si>
    <t>All Pro Bib - Realtree</t>
  </si>
  <si>
    <t>BUNT</t>
  </si>
  <si>
    <t>Special Price Book #</t>
  </si>
  <si>
    <t>Normal Price Book</t>
  </si>
  <si>
    <t>OKNA</t>
  </si>
  <si>
    <t>OKSB</t>
  </si>
  <si>
    <t>TWPS</t>
  </si>
  <si>
    <t>ENSP</t>
  </si>
  <si>
    <t>NUNA</t>
  </si>
  <si>
    <t>Y4</t>
  </si>
  <si>
    <t>Y4PS</t>
  </si>
  <si>
    <t>Route Sign, 9.7" x 11"</t>
  </si>
  <si>
    <t>OKPL</t>
  </si>
  <si>
    <t>system average + freight/duties</t>
  </si>
  <si>
    <t>with header card</t>
  </si>
  <si>
    <t>with hangtag</t>
  </si>
  <si>
    <t>screened 6clrs - round sticker</t>
  </si>
  <si>
    <t>1955099</t>
  </si>
  <si>
    <t>Empty 4pc, Plastic Lid</t>
  </si>
  <si>
    <t>linked plus add on for stripes (cost sheet)</t>
  </si>
  <si>
    <t>Metal Checkered Keyring 2" with Hard Insert, Hangtag</t>
  </si>
  <si>
    <t>2C</t>
  </si>
  <si>
    <t>3F</t>
  </si>
  <si>
    <t>Perfect Cut Decal, 3" x 10", Colored</t>
  </si>
  <si>
    <t>Perfect Cut Decal, 2" x 17", Colored</t>
  </si>
  <si>
    <t>Perfect Cut Decal, 4" x 16", Colored</t>
  </si>
  <si>
    <t>Perfect Cut Decal, 4" x 4", Colored</t>
  </si>
  <si>
    <t>Perfect Cut Decal, 8" x 8", Colored</t>
  </si>
  <si>
    <t>Perfect Cut Decal, 12" x 12", Colored</t>
  </si>
  <si>
    <t>Shimmer Decal, 5" x 7"</t>
  </si>
  <si>
    <t>Family Decal, 8.5" x 11" Sheet</t>
  </si>
  <si>
    <t>Gift Tag, 8.5" x 11" Sheet</t>
  </si>
  <si>
    <t>Metal Chip Clip Magnet</t>
  </si>
  <si>
    <t>Tech Towel, 4.5" x 6.5"</t>
  </si>
  <si>
    <t>GQEP</t>
  </si>
  <si>
    <t>GPEP</t>
  </si>
  <si>
    <t>D7PL</t>
  </si>
  <si>
    <t>Beach Towel, 27"x50" 9.3#, Domestic - Military Towels</t>
  </si>
  <si>
    <t>ENEP</t>
  </si>
  <si>
    <t>Wall Clock, Gametime Round</t>
  </si>
  <si>
    <t>Wall Clock, Gametime Round, Boxed</t>
  </si>
  <si>
    <t>3/4" Lanyard, with Breakaway, Hangtag</t>
  </si>
  <si>
    <t>3/4" Lanyard, with Detachable Buckle, Hangtag</t>
  </si>
  <si>
    <t>1" Lanyard with 3"x8.5" Credential Holder with Grommet</t>
  </si>
  <si>
    <t>1" Lanyard, No Breakaway or Buckle, Hangtag</t>
  </si>
  <si>
    <t>1" Lanyard, Breakaway, Hangtag</t>
  </si>
  <si>
    <t>1" Lanyard, Detacable Buckle, Hangtag</t>
  </si>
  <si>
    <t>EPEP</t>
  </si>
  <si>
    <t>P1EP</t>
  </si>
  <si>
    <t>ZU</t>
  </si>
  <si>
    <t>All Pro Hooded Baby Towel</t>
  </si>
  <si>
    <t>ZUPS</t>
  </si>
  <si>
    <t>POSTERS</t>
  </si>
  <si>
    <t>* POSTERS</t>
  </si>
  <si>
    <t>Poster</t>
  </si>
  <si>
    <t>3M</t>
  </si>
  <si>
    <t>Poster 24" x 36"</t>
  </si>
  <si>
    <t>Seat Cushion, 10" x 17"</t>
  </si>
  <si>
    <t>3B</t>
  </si>
  <si>
    <t>3BPS</t>
  </si>
  <si>
    <t>3BNA</t>
  </si>
  <si>
    <t>Bracelet, Five Charm, Jewelry</t>
  </si>
  <si>
    <t>Bracelet, One Charm, Jewelry</t>
  </si>
  <si>
    <t>Pin, Spinner, Jewelry</t>
  </si>
  <si>
    <t>HEPT</t>
  </si>
  <si>
    <t>14190115</t>
  </si>
  <si>
    <t xml:space="preserve">upc sticker </t>
  </si>
  <si>
    <t>discontinued</t>
  </si>
  <si>
    <t>vendor provides</t>
  </si>
  <si>
    <t>item specifc</t>
  </si>
  <si>
    <t>item specific</t>
  </si>
  <si>
    <t>OKEP</t>
  </si>
  <si>
    <t>LASER MAGIC</t>
  </si>
  <si>
    <t>* LASER MAGIC</t>
  </si>
  <si>
    <t>Laser Magic</t>
  </si>
  <si>
    <t>6H</t>
  </si>
  <si>
    <t>6I</t>
  </si>
  <si>
    <t>6K</t>
  </si>
  <si>
    <t>6L</t>
  </si>
  <si>
    <t>6M</t>
  </si>
  <si>
    <t>6O</t>
  </si>
  <si>
    <t>6P</t>
  </si>
  <si>
    <t>6Q</t>
  </si>
  <si>
    <t>6R</t>
  </si>
  <si>
    <t>6S</t>
  </si>
  <si>
    <t>6SPS</t>
  </si>
  <si>
    <t>6T</t>
  </si>
  <si>
    <t>6U</t>
  </si>
  <si>
    <t>6V</t>
  </si>
  <si>
    <t>6W</t>
  </si>
  <si>
    <t>6WPS</t>
  </si>
  <si>
    <t>6X</t>
  </si>
  <si>
    <t>6Y</t>
  </si>
  <si>
    <t>6Z</t>
  </si>
  <si>
    <t>7A</t>
  </si>
  <si>
    <t>7B</t>
  </si>
  <si>
    <t>7C</t>
  </si>
  <si>
    <t>I3</t>
  </si>
  <si>
    <t>7D</t>
  </si>
  <si>
    <t>7DPS</t>
  </si>
  <si>
    <t>7F</t>
  </si>
  <si>
    <t>7G</t>
  </si>
  <si>
    <t>7H</t>
  </si>
  <si>
    <t>7HPS</t>
  </si>
  <si>
    <t>7I</t>
  </si>
  <si>
    <t>7IPS</t>
  </si>
  <si>
    <t>7J</t>
  </si>
  <si>
    <t>7JPS</t>
  </si>
  <si>
    <t>7K</t>
  </si>
  <si>
    <t>7L</t>
  </si>
  <si>
    <t>7LPS</t>
  </si>
  <si>
    <t>7M</t>
  </si>
  <si>
    <t>7N</t>
  </si>
  <si>
    <t>7O</t>
  </si>
  <si>
    <t>7OPS</t>
  </si>
  <si>
    <t>7P</t>
  </si>
  <si>
    <t>7PPS</t>
  </si>
  <si>
    <t>7Q</t>
  </si>
  <si>
    <t>7R</t>
  </si>
  <si>
    <t>7S</t>
  </si>
  <si>
    <t>7T</t>
  </si>
  <si>
    <t>7U</t>
  </si>
  <si>
    <t>7V</t>
  </si>
  <si>
    <t>7W</t>
  </si>
  <si>
    <t>6J</t>
  </si>
  <si>
    <t>6F</t>
  </si>
  <si>
    <t>6FPS</t>
  </si>
  <si>
    <t>7E</t>
  </si>
  <si>
    <t>Holder</t>
  </si>
  <si>
    <t>Cooling Towel, 12" x 30"</t>
  </si>
  <si>
    <t>Tube with Decal</t>
  </si>
  <si>
    <t>Insert</t>
  </si>
  <si>
    <t>Spangle Can Cooler 12oz</t>
  </si>
  <si>
    <t>Hangtag</t>
  </si>
  <si>
    <t>Golf Chip Marker</t>
  </si>
  <si>
    <t>Spring Divot Repair Tool</t>
  </si>
  <si>
    <t>6DNA</t>
  </si>
  <si>
    <t>DSNA</t>
  </si>
  <si>
    <t>UHNA</t>
  </si>
  <si>
    <t>6NNA</t>
  </si>
  <si>
    <t>6FNA</t>
  </si>
  <si>
    <t>WINA</t>
  </si>
  <si>
    <t>Golf Utility Brush</t>
  </si>
  <si>
    <t>8B</t>
  </si>
  <si>
    <t>7Z</t>
  </si>
  <si>
    <t>8C</t>
  </si>
  <si>
    <t>8H</t>
  </si>
  <si>
    <t>8F</t>
  </si>
  <si>
    <t>8G</t>
  </si>
  <si>
    <t>8E</t>
  </si>
  <si>
    <t>8I</t>
  </si>
  <si>
    <t>8IPS</t>
  </si>
  <si>
    <t>8INA</t>
  </si>
  <si>
    <t>Wood Sign, 19.75" Round</t>
  </si>
  <si>
    <t>on 3/8" Material</t>
  </si>
  <si>
    <t>8N</t>
  </si>
  <si>
    <t>8NPS</t>
  </si>
  <si>
    <t>on 1/4" material</t>
  </si>
  <si>
    <t>2%</t>
  </si>
  <si>
    <t>on 1/2" Material</t>
  </si>
  <si>
    <t>Beach Towel, 30"x60" 10.0#, Domestic</t>
  </si>
  <si>
    <t>Wall Clock, 12.75"  Round, in Corregated Box</t>
  </si>
  <si>
    <t>4 Ball Gift Set with Divot Tool, Marker</t>
  </si>
  <si>
    <t>Divot Tool in Clamshell with 1 Marker</t>
  </si>
  <si>
    <t>Stwrap with Dome Decal</t>
  </si>
  <si>
    <t>3/4" Lanyard, with Buckle Credential Holder, Insert</t>
  </si>
  <si>
    <t>Perfect Cut Chrome Decal, 6"x6"  -  Medium</t>
  </si>
  <si>
    <t>Perfect Cut Chrome Decal, 6"x6"  -  Complex</t>
  </si>
  <si>
    <t>Perfect Cut Decal, 6" x 6" Reflective  -  Medium</t>
  </si>
  <si>
    <t>Perfect Cut Decal, 6" x 6" Reflective  -  Complex</t>
  </si>
  <si>
    <t>Multi - Use Decal, 11" x 17" Cut to Logo</t>
  </si>
  <si>
    <t>Multi - Use Decal, 4.5" x 5.75" Cut to Logo</t>
  </si>
  <si>
    <t>Multi - Use Decal, 11" x 17"</t>
  </si>
  <si>
    <t xml:space="preserve">Multi - Use Decal, 3" x 4"   </t>
  </si>
  <si>
    <t>Multi - Use Decal, 4.5" x 5.75"</t>
  </si>
  <si>
    <t>Spirit Fingerz  -  Imported</t>
  </si>
  <si>
    <t xml:space="preserve">Spirit Fingerz -  Plain </t>
  </si>
  <si>
    <t>Spirit Fingerz -   Plain with UPC Code</t>
  </si>
  <si>
    <t>Spirit Fingerz -   Embroidered</t>
  </si>
  <si>
    <t>Spirit Fingerz -   Embroidered Patch</t>
  </si>
  <si>
    <t>Spirit Fingerz -  Plain with UPC Stickers</t>
  </si>
  <si>
    <t>Headcover - Mesh 3 Pack</t>
  </si>
  <si>
    <t>Headcover - Hybrid</t>
  </si>
  <si>
    <t>Headcover - Jumbo</t>
  </si>
  <si>
    <t>Plated Pins -  Jewerly Carded</t>
  </si>
  <si>
    <t>Plated Pins -  Clamshell</t>
  </si>
  <si>
    <t>Earrings,  Post and Wire 7/8"  -  Clamshell</t>
  </si>
  <si>
    <t xml:space="preserve">Pencils -  Bulk </t>
  </si>
  <si>
    <t>Mini - Mini Pom (Hair/Wrist), 3 Inch</t>
  </si>
  <si>
    <t>Football Snack Helmet -  with special stripes</t>
  </si>
  <si>
    <t>Horizontal Flag, 27" x 38.5" with D-Rings</t>
  </si>
  <si>
    <t>Wooden Dowel with String, 29", Vertical</t>
  </si>
  <si>
    <t>Wooden Dowel with String, 39", Horizontal</t>
  </si>
  <si>
    <t>Hat Clip Clamshell with 2 Marker</t>
  </si>
  <si>
    <t>Bracelet, Five Charm, Clamshell Packaged</t>
  </si>
  <si>
    <t>Bracelet, One Charm, Clamshell Packaged</t>
  </si>
  <si>
    <t xml:space="preserve">Necklace with Charm, Clamshell </t>
  </si>
  <si>
    <t>Necklace with Charm, Jewelry</t>
  </si>
  <si>
    <t>Survival Bracelet, Dome Decal</t>
  </si>
  <si>
    <t>Hockey Puck - 10003581</t>
  </si>
  <si>
    <t>Rooter Pom Split Ring Handle, 500 Strand, 1 Color Imprint</t>
  </si>
  <si>
    <t>Rooter Pom, 12 Inch Stick, 500 Strand, No Imprint</t>
  </si>
  <si>
    <t>Rooter Pom, 6 Inch Stick, 500 Strand, No Imprint</t>
  </si>
  <si>
    <t>Seat Cushion, 14" x 14", Inflated</t>
  </si>
  <si>
    <t>Umbrella, Auto Folding</t>
  </si>
  <si>
    <t>Flag - 3' x 5', 2 Sided</t>
  </si>
  <si>
    <t>VINA</t>
  </si>
  <si>
    <t>Wall Clock, 12"  Chrome Round, Boxed</t>
  </si>
  <si>
    <t>Pennant 12" x 30", Bulk</t>
  </si>
  <si>
    <t>Formula Check</t>
  </si>
  <si>
    <t>2M</t>
  </si>
  <si>
    <t>10% 
Discount
 Allowed Off Wholesale</t>
  </si>
  <si>
    <t>10% 
Discount
 Allowed Off Account Specific</t>
  </si>
  <si>
    <t>8ZPS</t>
  </si>
  <si>
    <t>8Z</t>
  </si>
  <si>
    <t>Perfect Cut Decal, 17" x 17" - Medium</t>
  </si>
  <si>
    <t>Perfect Cut Decal, 17" x 17" - Complex</t>
  </si>
  <si>
    <t>2MPS</t>
  </si>
  <si>
    <t>2MEV</t>
  </si>
  <si>
    <t>2MSB</t>
  </si>
  <si>
    <t>2P</t>
  </si>
  <si>
    <t>8X</t>
  </si>
  <si>
    <t>KONA</t>
  </si>
  <si>
    <t>Necklace, Oval/Round Hammered Hard Insert, Jewelry</t>
  </si>
  <si>
    <t>2MNA</t>
  </si>
  <si>
    <t>Formula Check Between Racing and Pro-Sport</t>
  </si>
  <si>
    <t>Racing Should = Pro-Sport Player or Up 4% from Pro-Sport</t>
  </si>
  <si>
    <t>Product Description</t>
  </si>
  <si>
    <t>Cost Accounting Info</t>
  </si>
  <si>
    <t>Class</t>
  </si>
  <si>
    <t>Item Price</t>
  </si>
  <si>
    <t>Soft Enamel (Iron Base) 1 1/4"  / from Cost Sheet</t>
  </si>
  <si>
    <t>Hui Sui - 1" lanyard heat transfr (2sd difference artwork) holder 4clrs, grommet / 1.125" iron soft 4clr nickel</t>
  </si>
  <si>
    <t>Transtex Lanyard, In House Holder - Event Only</t>
  </si>
  <si>
    <t>With Split Ring And Snap Trigger</t>
  </si>
  <si>
    <t>In-House</t>
  </si>
  <si>
    <t>Digital Flat Bed</t>
  </si>
  <si>
    <t>Empty 4pc, Plastic Lid - System Average</t>
  </si>
  <si>
    <t>Flat Bed 12pc / Litho 288 +</t>
  </si>
  <si>
    <t>Frost Frame, 7" x 9", xxx</t>
  </si>
  <si>
    <t>w/ Freight</t>
  </si>
  <si>
    <t>Acccount</t>
  </si>
  <si>
    <t>Formula Check Between Super Bowl and Event</t>
  </si>
  <si>
    <t>Super Bowl and Event Should Match</t>
  </si>
  <si>
    <t>Company Name</t>
  </si>
  <si>
    <t>Effective from Date</t>
  </si>
  <si>
    <t>Specific Price</t>
  </si>
  <si>
    <t>Discount</t>
  </si>
  <si>
    <t>Effective Until Date</t>
  </si>
  <si>
    <t>PJ/PS/PR</t>
  </si>
  <si>
    <t>Wood Sign, 6" x 17"</t>
  </si>
  <si>
    <t>Wood Sign, 12" x 14"</t>
  </si>
  <si>
    <t>Wood Sign, 10" x 11"</t>
  </si>
  <si>
    <t>Wood Sign, 10" x 11" Arched</t>
  </si>
  <si>
    <t>on 3/8" material</t>
  </si>
  <si>
    <t>In for Approval</t>
  </si>
  <si>
    <t>Not Ready - Waiting on Info</t>
  </si>
  <si>
    <t>Discontinued - Once Gone They Are Gone</t>
  </si>
  <si>
    <t xml:space="preserve">  ** If Player Pricing is Setup - Racing Should be Linked to that one </t>
  </si>
  <si>
    <t>License Plate Laser Color Frost, LM003</t>
  </si>
  <si>
    <t>License Plate Glossy Print, LM004</t>
  </si>
  <si>
    <t>License Plate Stainless Steel, LM005</t>
  </si>
  <si>
    <t>License Plate House Divided, LM006</t>
  </si>
  <si>
    <t>License Plate Glitter, LM007</t>
  </si>
  <si>
    <t>License Plate Sparkle, LM008</t>
  </si>
  <si>
    <t>License Plate Frame Laser Color Frost, LM010</t>
  </si>
  <si>
    <t>License Plate Frame Glossy Print, LM011</t>
  </si>
  <si>
    <t>License Plate Frame House Divided, LM012</t>
  </si>
  <si>
    <t>Plastic License Plate Frame Laser Color Frost, LM013</t>
  </si>
  <si>
    <t>Metal Slim Line Frame, LM014</t>
  </si>
  <si>
    <t>Plastic Slim Line Frame , Lm015</t>
  </si>
  <si>
    <t>Key Chain Inlaid, LM016</t>
  </si>
  <si>
    <t>Key Chain Laser Color Frost, LM017</t>
  </si>
  <si>
    <t>Hitch Cover Laser Color Frost, LM020</t>
  </si>
  <si>
    <t>Hockey Puck, LM021</t>
  </si>
  <si>
    <t>Dry Eraser Board, LM023</t>
  </si>
  <si>
    <t>Auto Decal, LM023</t>
  </si>
  <si>
    <t>Street Sign, LM024</t>
  </si>
  <si>
    <t>Picture Frame  -  Laser Color Frost, LM025</t>
  </si>
  <si>
    <t>Decal Size A  -  4" x 4", LM027</t>
  </si>
  <si>
    <t>Decal Size B  -  6" x 6", LM028</t>
  </si>
  <si>
    <t>Decal Size C  -  8" x 8", LM029</t>
  </si>
  <si>
    <t>Decal Size E  -  12" x 12", LM031</t>
  </si>
  <si>
    <t>Decal Size F  -  24" x 24", LM032</t>
  </si>
  <si>
    <t>Magnet Size C  -  8" x 8", LM035</t>
  </si>
  <si>
    <t>Assorted Decal Sheets  -  11" x 17", LM037</t>
  </si>
  <si>
    <t>Wall Décor  -  24" x 24", LM038</t>
  </si>
  <si>
    <t>Wood Picture Frame  -  3" x 5", LM039</t>
  </si>
  <si>
    <t>Wood Picture Frame  -  5" x 7", LM040</t>
  </si>
  <si>
    <t>Wood Ruler  -  12", LM041</t>
  </si>
  <si>
    <t>Wood Pen Set  -  Rosewood, LM042</t>
  </si>
  <si>
    <t>Wood Pen Set  -  Maple, LM042</t>
  </si>
  <si>
    <t>Wood Business Card Flip Box, LM043</t>
  </si>
  <si>
    <t>Wood Memo Pad Holder, LM044</t>
  </si>
  <si>
    <t>Wood Key Chain, LM045</t>
  </si>
  <si>
    <t>Skool Graffiti  -  4  Pack, LM046</t>
  </si>
  <si>
    <t>Skool Graffiti  -  2  Pack, LM047</t>
  </si>
  <si>
    <t>9A</t>
  </si>
  <si>
    <t>9C</t>
  </si>
  <si>
    <t>89725771</t>
  </si>
  <si>
    <t>LL/YY</t>
  </si>
  <si>
    <t>Waffle Golf Gift Set - Golf Ball, 14x24 Waffle Towel, Brush and Tees</t>
  </si>
  <si>
    <t>Waffle Golf Gift Set - 3 Golf Balls, 14x24 Waffle Towel &amp; Brush</t>
  </si>
  <si>
    <t>3/4" Lanyard w Buckle/Holder with Grommets  -- Realtree</t>
  </si>
  <si>
    <t xml:space="preserve">Perfect Cut Decal, 4.5" x 5.75", Colored, Slogan </t>
  </si>
  <si>
    <t>NACAR</t>
  </si>
  <si>
    <t>5LNT</t>
  </si>
  <si>
    <t>EPNT</t>
  </si>
  <si>
    <t>9N</t>
  </si>
  <si>
    <t>9J</t>
  </si>
  <si>
    <t>9D</t>
  </si>
  <si>
    <t>9F</t>
  </si>
  <si>
    <t>9G</t>
  </si>
  <si>
    <t>9P</t>
  </si>
  <si>
    <t>9H</t>
  </si>
  <si>
    <t>9E</t>
  </si>
  <si>
    <t>system average + towel freight/duties</t>
  </si>
  <si>
    <t>9JPS</t>
  </si>
  <si>
    <t>9DPS</t>
  </si>
  <si>
    <t>9GPS</t>
  </si>
  <si>
    <t>Ping Pong Balls 6 pack, LM026</t>
  </si>
  <si>
    <t>I = Innovation</t>
  </si>
  <si>
    <t>C = 960 Mark Street</t>
  </si>
  <si>
    <t>cost sheet</t>
  </si>
  <si>
    <t xml:space="preserve">cost sheet  </t>
  </si>
  <si>
    <t>60% of sell price</t>
  </si>
  <si>
    <t>Hitch Cover Inlaid, LM019</t>
  </si>
  <si>
    <t>Half High License Plate, LM048</t>
  </si>
  <si>
    <t>setup for 50 on the 50 SB Pins - system average + freight</t>
  </si>
  <si>
    <t>10052701</t>
  </si>
  <si>
    <t>on 3/8" Material  --- Prebook Offering</t>
  </si>
  <si>
    <t>on 1/2" Material  ---  Prebook Offering</t>
  </si>
  <si>
    <t>on 3/8" Material  ---  Prebook Offering</t>
  </si>
  <si>
    <t>9Q</t>
  </si>
  <si>
    <t>9QPS</t>
  </si>
  <si>
    <t>7BNA</t>
  </si>
  <si>
    <t>Retangle Magnet, 2.5" x 3.5"</t>
  </si>
  <si>
    <t>9T</t>
  </si>
  <si>
    <t>9TPS</t>
  </si>
  <si>
    <t>9TPL</t>
  </si>
  <si>
    <t>9V</t>
  </si>
  <si>
    <t>9VPS</t>
  </si>
  <si>
    <t>6E</t>
  </si>
  <si>
    <t>6EPS</t>
  </si>
  <si>
    <t>cost sheet - LM Frame</t>
  </si>
  <si>
    <t>cost sheet - WC Frame</t>
  </si>
  <si>
    <t>2MPL</t>
  </si>
  <si>
    <t>Acrylic Plate Stand Packaged, 93347116</t>
  </si>
  <si>
    <t>O5</t>
  </si>
  <si>
    <t>O5PS</t>
  </si>
  <si>
    <t>VIEV</t>
  </si>
  <si>
    <t>6N/3N</t>
  </si>
  <si>
    <t>8NND</t>
  </si>
  <si>
    <t>setup for Co-Branded Life Is Good</t>
  </si>
  <si>
    <t>9QPL</t>
  </si>
  <si>
    <t>O5PL</t>
  </si>
  <si>
    <t>6N</t>
  </si>
  <si>
    <t>License Plate Frame Inlaid, LM009  (LM Frame)</t>
  </si>
  <si>
    <t>License Plate Frame Inlaid, LM009  (WC Frame)</t>
  </si>
  <si>
    <t>License Plate Frame Inlaid, LM009 (USA Frame)</t>
  </si>
  <si>
    <t>Perfect Cut Decal, 8" x 8", White</t>
  </si>
  <si>
    <t>9VPL</t>
  </si>
  <si>
    <t>on 1/4" material - includes do-it tab</t>
  </si>
  <si>
    <t>on 3/8" Material - includes 2 do-it tabs</t>
  </si>
  <si>
    <t>RGPS</t>
  </si>
  <si>
    <t>6VNA</t>
  </si>
  <si>
    <t>2MEP</t>
  </si>
  <si>
    <t>Rooter Pom, 6 Inch Stick, 500 Strand, 1 Color Imprint</t>
  </si>
  <si>
    <t>N4</t>
  </si>
  <si>
    <t>N4PS</t>
  </si>
  <si>
    <t>Beach Towel, 30" x 60"  -  Spectra</t>
  </si>
  <si>
    <t>Beach Towel, 30"x60" 9.0#, Fiber</t>
  </si>
  <si>
    <t>Perfect Cut Decal, 6"x6", Chrome</t>
  </si>
  <si>
    <t>Perfect Cut Decal, 4" x 4", Screened 1 Color</t>
  </si>
  <si>
    <t>Perfect Cut Decal, 4" x 8", Colored, 2-Pack</t>
  </si>
  <si>
    <t>Perfect Cut Decal, 6" x 6", Reflective</t>
  </si>
  <si>
    <t>Beach Towel, 30" x 60"  -  Spectra - Player</t>
  </si>
  <si>
    <t>Perfect Cut Decal,  4.5" x 5.75"  -  Colored, Slogan - Player</t>
  </si>
  <si>
    <t>Perfect Cut Decal, 4" x 8", Colored, 2-Pack - Player</t>
  </si>
  <si>
    <t>Premium Acrylic Key Ring, Carded  - Player</t>
  </si>
  <si>
    <t>1" Lanyard, No Breakaway or Buckle, Hangtag  - Player</t>
  </si>
  <si>
    <t>Retangle Magnet, 2.5" x 3.5" - Player</t>
  </si>
  <si>
    <t>Premium Quality Pennant 12" x 30" - Player</t>
  </si>
  <si>
    <t>Wood Sign, 11" x 17" - Player</t>
  </si>
  <si>
    <t>Perfect Cut Decal, 17" x 17", White</t>
  </si>
  <si>
    <t>Perforated Vinyl Decal, 17" x 17"</t>
  </si>
  <si>
    <t>Multi - Use Decal, 11" x 17" Cut to Logo - Player</t>
  </si>
  <si>
    <t>Multi - Use Decal, 4.5" x 5.75" Cut to Logo - Player</t>
  </si>
  <si>
    <t>Multi - Use Decal, 11" x 17" - Player</t>
  </si>
  <si>
    <t>Multi - Use Decal, 4.5" x 5.75" - Player</t>
  </si>
  <si>
    <t>Vinyl Decal, 5" x 7" Sticker Sheet</t>
  </si>
  <si>
    <t>Vinyl Decal, 8.5" x 11" Sticker Sheet</t>
  </si>
  <si>
    <t>Button, 6-Pack</t>
  </si>
  <si>
    <t xml:space="preserve">Button, 4-Pack </t>
  </si>
  <si>
    <t>Button, 3" Round, Bulk - EVENT ONLY</t>
  </si>
  <si>
    <t>Button, 3" Round, Carded - EVENT ONLY</t>
  </si>
  <si>
    <t>Button, 3" Round Mylar, Bulk - EVENT ONLY</t>
  </si>
  <si>
    <t>Button, 3" Round Mylar, Carded - EVENT ONLY</t>
  </si>
  <si>
    <t>Plaque, 18" Round</t>
  </si>
  <si>
    <t>Wall Clock, 12.75"  Round - Notre Dame</t>
  </si>
  <si>
    <t>Wall Clock, 12.75"  Round, in Corregated Box (not USA made)</t>
  </si>
  <si>
    <t>Wall Clock, 12"  Chrome Round</t>
  </si>
  <si>
    <t>Wall Clock, 12"  Chrome Round - Player</t>
  </si>
  <si>
    <t>Contour Mug, Team, Bulk</t>
  </si>
  <si>
    <t>Car Flag, 11" x 15" Shaped</t>
  </si>
  <si>
    <t>Flag, 3' x 5' - Deluxe - Player</t>
  </si>
  <si>
    <t xml:space="preserve">Small Flag, 11" x 15" </t>
  </si>
  <si>
    <t>Small Flag, 12" x 18" - 2-Sided</t>
  </si>
  <si>
    <t>Vertical Flag, 28" x 40" - 2-Sided - Player</t>
  </si>
  <si>
    <t>Vertical Flag, 28" x 40"  2-Sided</t>
  </si>
  <si>
    <t>Vertical Flag, 28" x 40" - 1-Sided</t>
  </si>
  <si>
    <t>Gloves, Children Sport Utility</t>
  </si>
  <si>
    <t>Gloves, Technology Poly/Fleece 9oz</t>
  </si>
  <si>
    <t>Golf Gift Set - 3 Balls, White Towel</t>
  </si>
  <si>
    <t>Golf Gift Set - 3 Balls, Colored Towel</t>
  </si>
  <si>
    <t>Golf Pro Team Pack - 1 Ball, Tees, White Towel</t>
  </si>
  <si>
    <t>Golf Pro Team Pack - 1 Ball, Tees, Colored Towel</t>
  </si>
  <si>
    <t>Domed Hockey Puck, Bulk</t>
  </si>
  <si>
    <t>Domed Hockey Puck, Carded</t>
  </si>
  <si>
    <t>Domed Prismatic Hockey Puck, Bulk</t>
  </si>
  <si>
    <t>Domed Prismatic Hockey Puck, Carded</t>
  </si>
  <si>
    <t>Printed Hockey Puck, Bulk</t>
  </si>
  <si>
    <t>Printed Hockey Puck, Bulk - Player</t>
  </si>
  <si>
    <t>Printed Hockey Puck, Carded</t>
  </si>
  <si>
    <t>Printed Hockey Puck, Carded - Player</t>
  </si>
  <si>
    <t>Bracelet, One Charm Hard Insert, Jewelry</t>
  </si>
  <si>
    <t>Pin, 1 1/4", Jewelry</t>
  </si>
  <si>
    <t>Pin, 1 1/4", Jewelry - Player</t>
  </si>
  <si>
    <t>Pin, 1 1/4", Jewelry - Level 1</t>
  </si>
  <si>
    <t>Pin, 1 1/4", Jewelry - Level 2</t>
  </si>
  <si>
    <t>Pin, 1 1/4", Jewelry - Level 3</t>
  </si>
  <si>
    <t>Pin, 1 1/4", Jewelry - Level 4</t>
  </si>
  <si>
    <t>Pin, 1 1/4", Jewelry - Level 5</t>
  </si>
  <si>
    <t>Pin, 1 1/4", Jewelry - Level 6</t>
  </si>
  <si>
    <t>Earrings, Tear Drop Hard Insert</t>
  </si>
  <si>
    <t>Earrings, Oval Hard Insert</t>
  </si>
  <si>
    <t>Earrings, Jersey Hard Insert</t>
  </si>
  <si>
    <t>Earrings, Jersey Hard Insert - Player</t>
  </si>
  <si>
    <t>Jewelry Gift Set, Earrings, Necklace, Bracelet - Imported Jwl</t>
  </si>
  <si>
    <t>Jewelry Gift Set, Earrings, Necklace, Bracelet - Hard Insert Jwl</t>
  </si>
  <si>
    <t>Lifetile Necklace with Beads, Carded</t>
  </si>
  <si>
    <t>Lifetile Necklace, Carded</t>
  </si>
  <si>
    <t>Lifetile Ribbon Necklace with Beads, Carded</t>
  </si>
  <si>
    <t>Necklace, Leather, with Charm, Jewelry</t>
  </si>
  <si>
    <t>Three Pin Set In A Case</t>
  </si>
  <si>
    <t>Pin, 1.15x1.31", Printed, Bulk</t>
  </si>
  <si>
    <t>Pin, 1.15x1.31", Printed, Jewelry</t>
  </si>
  <si>
    <t xml:space="preserve">Pin, Cloisonne Finding/Printed Decal, Jewelry, EVENT </t>
  </si>
  <si>
    <t>Spinner Keyring, Carded</t>
  </si>
  <si>
    <t>Lanyard, Credential Holder, Pin - Imported</t>
  </si>
  <si>
    <t>Lanyard, Credential Holder, Pin - Domestic</t>
  </si>
  <si>
    <t>1" Lanyard/Credential Holder, No Breakaway or Buckle</t>
  </si>
  <si>
    <t>1" Keystrap</t>
  </si>
  <si>
    <t>1" Keystrap with Bottle Opener</t>
  </si>
  <si>
    <t>Premium Retractable Badge Reel, 2-Sided</t>
  </si>
  <si>
    <t>Retractable Badge Clip, 1-Sided</t>
  </si>
  <si>
    <t>Metal License Plate Frame - Notre Dame</t>
  </si>
  <si>
    <t>6-Pack Magnet</t>
  </si>
  <si>
    <t xml:space="preserve">2-Pack Magnet - 5.125" x 9" </t>
  </si>
  <si>
    <t>Rectangle Magnet, 2" x 3", 2-Pack</t>
  </si>
  <si>
    <t>Magnet Sport Dotts 2-Pack</t>
  </si>
  <si>
    <t>Small Mat, 20" x 30"</t>
  </si>
  <si>
    <t>Large Mat, 28" x 52"</t>
  </si>
  <si>
    <t>Pencils / Erasers, Small Bin (30)</t>
  </si>
  <si>
    <t>Pencils / Erasers, Small Bin (36)</t>
  </si>
  <si>
    <t>Pencils / Erasers, Large Bin (60)</t>
  </si>
  <si>
    <t>Pencils / Erasers, Large Bin (72)</t>
  </si>
  <si>
    <t xml:space="preserve">Pencils - Bulk </t>
  </si>
  <si>
    <t>Pennant 12" x 30", Carded</t>
  </si>
  <si>
    <t>Premium Quality Banner 17" x 40"</t>
  </si>
  <si>
    <t>Puzzle in a Box, 500pcs</t>
  </si>
  <si>
    <t>Puzzle in a Box, 150pcs</t>
  </si>
  <si>
    <t>Metallic Rooter Pom, Straw Handle, 500 Strand, No Imprint</t>
  </si>
  <si>
    <t>Locker Room/Club House Sign, 8.25" x 19"</t>
  </si>
  <si>
    <t>Wood Sign, 5" x 10" with Rope</t>
  </si>
  <si>
    <t>Wood Sign, 11" x 17" with Beveled Edge</t>
  </si>
  <si>
    <t>Wood Sign, 11" x 17" Fence</t>
  </si>
  <si>
    <t>Wood Sign, Iconic</t>
  </si>
  <si>
    <t>Wood Sign, 11" x 17" Mirror</t>
  </si>
  <si>
    <t>Wood Sign, 9" x 30" with Beveled Edge</t>
  </si>
  <si>
    <t>Wood Sign, 9" x 30" with Beveled Edge - Player</t>
  </si>
  <si>
    <t>Wood Sign, 5" x 12" Bottle Opener</t>
  </si>
  <si>
    <t>Wood Sign, 6" x 12" Fan Cave, 3/8"</t>
  </si>
  <si>
    <t>Wood Sign, 4" x 17" Rope, 1/2"</t>
  </si>
  <si>
    <t>Wood Sign, 6" x 36" Seating, 1/2"</t>
  </si>
  <si>
    <t>Wood Sign, 8" x 23" Love, 1/2"</t>
  </si>
  <si>
    <t>Wood Sign, 11" x 17" Proud to Support, 3/8"</t>
  </si>
  <si>
    <t>Wood Sign, 11" x 17" Proud to Support, 3/8" - Player</t>
  </si>
  <si>
    <t>Wood Sign, 14" x 25" Fence, 3/8"</t>
  </si>
  <si>
    <t>Wood Sign, 15" x 24" Fans Only, 1/2"</t>
  </si>
  <si>
    <t>Wood Sign, 19" x 30" Plank, 1/2"</t>
  </si>
  <si>
    <t>Tattoo 4-Pack, 1.5"</t>
  </si>
  <si>
    <t>Tattoo 4-Pack Nail, 1.5"</t>
  </si>
  <si>
    <t>Tattoo 2-Pack, Glitter Tattoo, 2"</t>
  </si>
  <si>
    <t>3 Gallon Tin, Tapered - Consummable (College)</t>
  </si>
  <si>
    <t>1 Gallon Tin, Tapered</t>
  </si>
  <si>
    <t>1 Gallon Tin, Tapered - Consummables (College)</t>
  </si>
  <si>
    <t>Sport/Fan/Rally Towel, 11"x18"</t>
  </si>
  <si>
    <t>Rally Towel, 15x18, Colored -or- White</t>
  </si>
  <si>
    <t>Rally Towel, 15x18, Colored -or- White - Player</t>
  </si>
  <si>
    <t>Rally Towel 15x18, Colored -or- White</t>
  </si>
  <si>
    <t>Fan Towel, 15"x25", Colored -or- White, No Grommet or Hook</t>
  </si>
  <si>
    <t>Sports Towel, 16"x25", Colored with Grommets &amp; Hook</t>
  </si>
  <si>
    <t>Sports Towel, 16"x25", White with Grommets &amp; Hook</t>
  </si>
  <si>
    <t>Team Bench Towel, 24"x42" 6.5# (Event  - Non NFL)</t>
  </si>
  <si>
    <t>Team Trophy Towel, 24"x42" 9# (Event - NFL Only)</t>
  </si>
  <si>
    <t>Waffle Towel, 13" x 13", with Loop &amp; Carabiner</t>
  </si>
  <si>
    <t>Waffle Towel, 14" x 24", with Strap</t>
  </si>
  <si>
    <t>Locker Room Towel 22" x 42" Spectra - 1-Sided</t>
  </si>
  <si>
    <t>Locker Room Towel 22" x 42" Spectra - 1-Sided - Player</t>
  </si>
  <si>
    <t>Locker Room Towel 22" x 42" Spectra - 2-Sided</t>
  </si>
  <si>
    <t>Super Gym Bench Towel, 22"x44"</t>
  </si>
  <si>
    <t>Sports Fan Towel 15"x25", Colored -or- White, No Grommet or Hook</t>
  </si>
  <si>
    <t>Tapered Wastebasket - Player</t>
  </si>
  <si>
    <t>Decal Size D  -  2" x 17", LM030</t>
  </si>
  <si>
    <t>Magnet Size A  -  5.125x5.25, LM033</t>
  </si>
  <si>
    <t>Magnet Size B  -  6" x 9", LM034</t>
  </si>
  <si>
    <t>Magnet Size E  -  11" x 11", LM036</t>
  </si>
  <si>
    <t>Perfect Cut Decal, 8" x 8", Colored  - Player / LIG / Vault</t>
  </si>
  <si>
    <t>Button, 3.5" Round, Carded - EVENT ONLY   (SB Generic)</t>
  </si>
  <si>
    <t>Plaque Clock, 14" - Notre Dame</t>
  </si>
  <si>
    <t>Button, 3.5" Round, Bulk - EVENT ONLY (SB Generic)</t>
  </si>
  <si>
    <t>Spinner Keyring, Carded - Player / Vault</t>
  </si>
  <si>
    <t>License Plate - Player / Vault</t>
  </si>
  <si>
    <t>Metal License Plate Frame - Player / Vault</t>
  </si>
  <si>
    <t>Die Cut Logo Magnet, 6.25x9"   - Player / Life is Good</t>
  </si>
  <si>
    <t>Small Mat, 20" x 30" - Player / Vault</t>
  </si>
  <si>
    <t>Kitchen / Tailgate Accessories</t>
  </si>
  <si>
    <t>Earrings, French Loop - Jewerly Carded</t>
  </si>
  <si>
    <t>Earrings, French Loop - Carded</t>
  </si>
  <si>
    <t>Baby Bib, White Snap Bib</t>
  </si>
  <si>
    <t xml:space="preserve">NY </t>
  </si>
  <si>
    <t>Sports       1st Level</t>
  </si>
  <si>
    <t>Sports       Collector</t>
  </si>
  <si>
    <t>Racing       1st Level</t>
  </si>
  <si>
    <t>Racing       Collector</t>
  </si>
  <si>
    <t>Super Bowl       1st Level</t>
  </si>
  <si>
    <t>Super Bowl       Collector</t>
  </si>
  <si>
    <t>Event       1st Level</t>
  </si>
  <si>
    <t>Event       Collector</t>
  </si>
  <si>
    <t>must be between Dist/Conc or same</t>
  </si>
  <si>
    <t>Button, 3" Round, Carded  - EVENT ONLY</t>
  </si>
  <si>
    <t>Vertical Flag, 28" x 40" - 2-Sided</t>
  </si>
  <si>
    <t>Earrings,  Post and Wire 7/8" -  Clamshell</t>
  </si>
  <si>
    <t xml:space="preserve">Premium Acrylic Key Ring, Carded </t>
  </si>
  <si>
    <t xml:space="preserve">1" Lanyard, No Breakaway or Buckle, Hangtag </t>
  </si>
  <si>
    <t xml:space="preserve">1" Lanyard, Breakaway, Hangtag </t>
  </si>
  <si>
    <t xml:space="preserve">3/4" Lanyard, with Detachable Buckle, Hangtag </t>
  </si>
  <si>
    <t xml:space="preserve">1" Lanyard, Detacable Buckle, Hangtag </t>
  </si>
  <si>
    <t xml:space="preserve">Stwrap with Dome Decal </t>
  </si>
  <si>
    <t xml:space="preserve">Rectangle Magnet, 2" x 3"  Bulk  </t>
  </si>
  <si>
    <t xml:space="preserve">Pennant 12" x 30", Bulk Open </t>
  </si>
  <si>
    <t xml:space="preserve">Pennant 12" x 30",  Carded Open </t>
  </si>
  <si>
    <t>7DNA</t>
  </si>
  <si>
    <t>6ENA</t>
  </si>
  <si>
    <t>Holder Spot Not Needed - If Change to Non Holder Change to Formula Check from Above</t>
  </si>
  <si>
    <t>L3NA</t>
  </si>
  <si>
    <t>O5EP</t>
  </si>
  <si>
    <t>Baby Bib, White with Colored Trim Snap Bib</t>
  </si>
  <si>
    <t>Baby Bib, Colored with Team Colored Trim Snap Bib</t>
  </si>
  <si>
    <t>Baby Bib, Pink -or- Light Blue Snip Bib</t>
  </si>
  <si>
    <t xml:space="preserve">Bumper Strip, 3" x 12" </t>
  </si>
  <si>
    <t xml:space="preserve">Perfect Cut Decal, 8" x 8", Colored </t>
  </si>
  <si>
    <t>Multi - Use Decal, 3" x 4"</t>
  </si>
  <si>
    <t xml:space="preserve">Plaque Clock, 14" </t>
  </si>
  <si>
    <t xml:space="preserve">Die Cut Magnet, 4.5" x 5" </t>
  </si>
  <si>
    <t xml:space="preserve">Premium Quality Banner, 17" x 26" </t>
  </si>
  <si>
    <t>Multi - Use Decal, 4.5" x 5.75" Cut to Logo  - Realtree</t>
  </si>
  <si>
    <t>3" Vinyl Decal, Single, Round - Realtree/Gordon 20th Annv.</t>
  </si>
  <si>
    <t xml:space="preserve">Can Cooler 12oz - Realtree/Gordon 20th Anniv. </t>
  </si>
  <si>
    <t>1" Lanyard, Detacable Buckle, Hangtag - Realtree</t>
  </si>
  <si>
    <t>License Plate Frame Inlaid, LM009 (LM Frame)</t>
  </si>
  <si>
    <t>Wood Sign, 13" x 24" Country, 1/2"</t>
  </si>
  <si>
    <t>O5EV</t>
  </si>
  <si>
    <t>Multi - Use Decal, 11" x 11" Cut to Logo</t>
  </si>
  <si>
    <t>A0</t>
  </si>
  <si>
    <t>Run</t>
  </si>
  <si>
    <t>M Den</t>
  </si>
  <si>
    <t>Cooling Towel, 12" x 30" 2 Sided</t>
  </si>
  <si>
    <t>21P2</t>
  </si>
  <si>
    <t xml:space="preserve">Perfect Cut Decal, 4.5" x 5.75", Colored </t>
  </si>
  <si>
    <t>Perfect Cut Decal,  4.5" x 5.75"  -  Colored</t>
  </si>
  <si>
    <t>Chrome Decal, 3.125" x 7"</t>
  </si>
  <si>
    <t xml:space="preserve">Die Cut Logo Magnet, 6.25x9"   </t>
  </si>
  <si>
    <t xml:space="preserve">Wood Sign, 10" x 11" </t>
  </si>
  <si>
    <t>1" Lanyard, with Buckle, Holder with Grommet, Insert</t>
  </si>
  <si>
    <t>Champ Sign/Property, 7.25" x 12"  (Ticket 5.375" x 13")</t>
  </si>
  <si>
    <t>Champ Sign/Property, 7.25" x 12"</t>
  </si>
  <si>
    <t>Reminders --&gt;</t>
  </si>
  <si>
    <t>O5SB</t>
  </si>
  <si>
    <t>KTNA</t>
  </si>
  <si>
    <t>2 =  1205 East</t>
  </si>
  <si>
    <t>Small Flag, 12" x 18" - 1-Sided</t>
  </si>
  <si>
    <t>C0</t>
  </si>
  <si>
    <t>C0PS</t>
  </si>
  <si>
    <t>C0EV</t>
  </si>
  <si>
    <t>C0SB</t>
  </si>
  <si>
    <t>C0NA</t>
  </si>
  <si>
    <t>GPSP</t>
  </si>
  <si>
    <t>GQSP</t>
  </si>
  <si>
    <t>Perfect Cut Decal, 4" x 4", Colored  - Player</t>
  </si>
  <si>
    <t>VG</t>
  </si>
  <si>
    <t>VGNA</t>
  </si>
  <si>
    <t>Small Flag, 12" x 18" - 2-Sided - Player/ Vault</t>
  </si>
  <si>
    <t>C0PL</t>
  </si>
  <si>
    <t>Vertical Flag, 28" x 40" - 1-Sided - Player / LIG</t>
  </si>
  <si>
    <t>1 Tile</t>
  </si>
  <si>
    <t>1" Lanyard/Ticket Holder/Laminated Pin 016553</t>
  </si>
  <si>
    <t>system average VYNA - Route Only</t>
  </si>
  <si>
    <t>License Plate Inlaid</t>
  </si>
  <si>
    <t>Pin, 1 1/4", Jewelry - Stanley Cup/NBA Trophy</t>
  </si>
  <si>
    <t>88625013 / 05866013</t>
  </si>
  <si>
    <t>S8EP</t>
  </si>
  <si>
    <t>TO</t>
  </si>
  <si>
    <t>C0EP</t>
  </si>
  <si>
    <t>BUEP</t>
  </si>
  <si>
    <t>5KNA</t>
  </si>
  <si>
    <t>Acccount Specific</t>
  </si>
  <si>
    <t>Bracelet, Heart Charm Hard Insert, Jewelry</t>
  </si>
  <si>
    <t>Earrings, Heart Hard Insert, Post</t>
  </si>
  <si>
    <t>Earrings, Heart Hard Insert, Wire</t>
  </si>
  <si>
    <t>Necklace, Heart Hard Insert, Jewelry</t>
  </si>
  <si>
    <t>9VP2</t>
  </si>
  <si>
    <t>O5NA</t>
  </si>
  <si>
    <t>Rally Towel, 15x18, White, Spectra</t>
  </si>
  <si>
    <t>Spectra with Hangtag</t>
  </si>
  <si>
    <t>E0</t>
  </si>
  <si>
    <t>E0PS</t>
  </si>
  <si>
    <t>Spectra with Header Card</t>
  </si>
  <si>
    <t>D0</t>
  </si>
  <si>
    <t>D0PS</t>
  </si>
  <si>
    <t>Fan Towel, 16"x25", White, Spectra,No Grommet or Hook</t>
  </si>
  <si>
    <t>H0</t>
  </si>
  <si>
    <t>I0</t>
  </si>
  <si>
    <t>J0</t>
  </si>
  <si>
    <t>N0</t>
  </si>
  <si>
    <t>QB</t>
  </si>
  <si>
    <t>QH</t>
  </si>
  <si>
    <t>Hat Clip with 2 Ball Markers</t>
  </si>
  <si>
    <t>QN</t>
  </si>
  <si>
    <t>Golf Set - Ball, Tee, Marker, Towel</t>
  </si>
  <si>
    <t>QM</t>
  </si>
  <si>
    <t>QC</t>
  </si>
  <si>
    <t>QD</t>
  </si>
  <si>
    <t>QG</t>
  </si>
  <si>
    <t>QF</t>
  </si>
  <si>
    <t>QP</t>
  </si>
  <si>
    <t>QW</t>
  </si>
  <si>
    <t>QFPS</t>
  </si>
  <si>
    <t>QDPS</t>
  </si>
  <si>
    <t>QCPS</t>
  </si>
  <si>
    <t>QGPS</t>
  </si>
  <si>
    <t>J0PS</t>
  </si>
  <si>
    <t>BY</t>
  </si>
  <si>
    <t>BYPS</t>
  </si>
  <si>
    <t>P8</t>
  </si>
  <si>
    <t>P8PS</t>
  </si>
  <si>
    <t>Golf - WinCraft</t>
  </si>
  <si>
    <t>Golf - Team Effort</t>
  </si>
  <si>
    <t>N0PS</t>
  </si>
  <si>
    <t>Ball Marker Set</t>
  </si>
  <si>
    <t>QHPS</t>
  </si>
  <si>
    <t>QBPS</t>
  </si>
  <si>
    <t>QNPS</t>
  </si>
  <si>
    <t>OA</t>
  </si>
  <si>
    <t>OAPS</t>
  </si>
  <si>
    <t>OX</t>
  </si>
  <si>
    <t>OXPS</t>
  </si>
  <si>
    <t>OY</t>
  </si>
  <si>
    <t>P6</t>
  </si>
  <si>
    <t>P0</t>
  </si>
  <si>
    <t>OYPS</t>
  </si>
  <si>
    <t>P6PS</t>
  </si>
  <si>
    <t>RGSB</t>
  </si>
  <si>
    <t>Jacquard Towel, 27" x 52"</t>
  </si>
  <si>
    <t>T4</t>
  </si>
  <si>
    <t>T4PS</t>
  </si>
  <si>
    <t>PF</t>
  </si>
  <si>
    <t>PFPS</t>
  </si>
  <si>
    <t>P7</t>
  </si>
  <si>
    <t>P7PS</t>
  </si>
  <si>
    <t>P9</t>
  </si>
  <si>
    <t>Pin, 2 Piece Pin Set</t>
  </si>
  <si>
    <t>Super Bowl Offering</t>
  </si>
  <si>
    <t>T = Team Effort</t>
  </si>
  <si>
    <t>Sports Towel, 16"x25", White, Spectra with Grommets &amp; Hook</t>
  </si>
  <si>
    <t>Q7</t>
  </si>
  <si>
    <t>Q7PS</t>
  </si>
  <si>
    <t xml:space="preserve">T-Printed / System Average + Freight/Duties </t>
  </si>
  <si>
    <t xml:space="preserve">T-Printed / System Viking # A9499113+ Freight/Duties </t>
  </si>
  <si>
    <t>T-Printed / System Average - Only Exc Items Left</t>
  </si>
  <si>
    <t>System Average</t>
  </si>
  <si>
    <t>System Average / Screened</t>
  </si>
  <si>
    <t>System Average-Item Price Class</t>
  </si>
  <si>
    <t>System Average-Except Racing</t>
  </si>
  <si>
    <t>Without Batteries</t>
  </si>
  <si>
    <t>Screened 4 Colors</t>
  </si>
  <si>
    <t xml:space="preserve">Digital Printed </t>
  </si>
  <si>
    <t>T-Printed / System Average</t>
  </si>
  <si>
    <t>T-Printed Twl/System-Dolphins A2158614</t>
  </si>
  <si>
    <t>T-Printed Twl/System-Packers A7842711</t>
  </si>
  <si>
    <t>T-Printed Twl/System-Dolphins A2161914</t>
  </si>
  <si>
    <t>T-Printed Twl/System-Steelers A7808811</t>
  </si>
  <si>
    <t>System Average + Freight/Duties</t>
  </si>
  <si>
    <t>Cost in a Range</t>
  </si>
  <si>
    <t>O/D Finding</t>
  </si>
  <si>
    <t>Street / Zone Sign, 3.75" x 19"</t>
  </si>
  <si>
    <t>4500 / System Average</t>
  </si>
  <si>
    <t>4500 - Die Cut</t>
  </si>
  <si>
    <t>4500 - Digital Cut</t>
  </si>
  <si>
    <t>With Tagline Sticker</t>
  </si>
  <si>
    <t>System Average / With Batteries</t>
  </si>
  <si>
    <t>System Averag Plugs + Cost Sheet</t>
  </si>
  <si>
    <t>Cost Sheet-Remove Jwl Card Stuff + Packaging Cost Sheet</t>
  </si>
  <si>
    <t>Vinyl Indigo Decal-Stock Finding/Winona-Domestic Finding</t>
  </si>
  <si>
    <t>2 Hard Inserts</t>
  </si>
  <si>
    <t>Oval</t>
  </si>
  <si>
    <t>Clamshell-Insert</t>
  </si>
  <si>
    <t>Holder/ Insert = Cost Sheet</t>
  </si>
  <si>
    <t>Button Magnet</t>
  </si>
  <si>
    <t>Button Magnet - Clamshell</t>
  </si>
  <si>
    <t>Button Magnet - Bopp Bag</t>
  </si>
  <si>
    <t>System Average - NFL/NHL</t>
  </si>
  <si>
    <t>System Average - NBA/MLB</t>
  </si>
  <si>
    <t>System Average - NHL</t>
  </si>
  <si>
    <t>System Average - NFL/NBA/MLB</t>
  </si>
  <si>
    <t>System Average - 32 Pennants</t>
  </si>
  <si>
    <t>System Average - 30 Pennants</t>
  </si>
  <si>
    <t>4 Colors</t>
  </si>
  <si>
    <t>plus Hangtag</t>
  </si>
  <si>
    <t>3 Colors</t>
  </si>
  <si>
    <t>WW</t>
  </si>
  <si>
    <t>1O</t>
  </si>
  <si>
    <t>2S</t>
  </si>
  <si>
    <t>System Average + Freight</t>
  </si>
  <si>
    <t>YY / 6M</t>
  </si>
  <si>
    <t>NL</t>
  </si>
  <si>
    <t>2G</t>
  </si>
  <si>
    <t>Q3</t>
  </si>
  <si>
    <t>System - T9119217</t>
  </si>
  <si>
    <t>RGEV</t>
  </si>
  <si>
    <t>License Plate Inlaid - Highest Cost</t>
  </si>
  <si>
    <t>License Plate Inlaid - Average Lower End</t>
  </si>
  <si>
    <t xml:space="preserve">License Plate Inlaid - Overall Average </t>
  </si>
  <si>
    <t>Golf - Team Effort Nike</t>
  </si>
  <si>
    <t>System - T0000117 / T8510217 / T8542317 / T8551117</t>
  </si>
  <si>
    <t>System - T8645517</t>
  </si>
  <si>
    <t>System - T8411217 / T8451517 / T8412317</t>
  </si>
  <si>
    <t>System - T8932417 / T8951517 / T8951117</t>
  </si>
  <si>
    <t>System Average - T7642317</t>
  </si>
  <si>
    <t>System - T8751517</t>
  </si>
  <si>
    <t>System - T8851517</t>
  </si>
  <si>
    <t>System - T8715117</t>
  </si>
  <si>
    <t>Nike - Umbrella 62"</t>
  </si>
  <si>
    <t>System - T02387 / T9351117 / T9055117 / T9051517</t>
  </si>
  <si>
    <t>System - T9220317 / T9023017 / T9050217</t>
  </si>
  <si>
    <t>System - T9244817</t>
  </si>
  <si>
    <t>System - T7722817</t>
  </si>
  <si>
    <t>QG/W0</t>
  </si>
  <si>
    <t>The Bucket ™ II Cooler Cart Bag</t>
  </si>
  <si>
    <t>GridIron III Stand Bag</t>
  </si>
  <si>
    <t>19" x 41" Grey Microfiber Towel with 8" Center Slit</t>
  </si>
  <si>
    <t>15" x 15" Grey Microfiber Towel</t>
  </si>
  <si>
    <t>Face/Club ® Jacquard Towel</t>
  </si>
  <si>
    <t>Face/Club ® Tri-Fold Embroidered Towel</t>
  </si>
  <si>
    <t>Switchblade Repair Tool &amp; 2 Ball Markers</t>
  </si>
  <si>
    <t>CVX ® Ball Mark Repair Tool &amp; 2 Ball Markers</t>
  </si>
  <si>
    <t>Golf Ball Pack of 3</t>
  </si>
  <si>
    <t>Nike WindSheer ® Auto Open Umbrella - 68"</t>
  </si>
  <si>
    <t>Nike WindSheer ® Double Canopy Umbrella - 62"</t>
  </si>
  <si>
    <t>Nike WindSheer ® Single Canopy Umbrella - 62"</t>
  </si>
  <si>
    <t>Nike Collapsible Umbrella - 42"</t>
  </si>
  <si>
    <t>Nike Face/Club ® Jacquard Towel</t>
  </si>
  <si>
    <t>Nike Jacquard Towel</t>
  </si>
  <si>
    <t>Nike Face/Club ® Tri-Fold Towel</t>
  </si>
  <si>
    <t>Nike Starter Pack</t>
  </si>
  <si>
    <t>Nike Jacquard Towel, Player</t>
  </si>
  <si>
    <t>Tee Pack (40pcs: 2 3/4" Tees)</t>
  </si>
  <si>
    <t>Headcover - Individual Hybrid Headcover</t>
  </si>
  <si>
    <t>Putter Cover - Black Blade Putter Cover</t>
  </si>
  <si>
    <t>Headcover - Mascot Headcover</t>
  </si>
  <si>
    <t>Headcover - Black Driver Headcover</t>
  </si>
  <si>
    <t>Headcover - Shaft Gripper Utility Headcover</t>
  </si>
  <si>
    <t>Headcover - Shaft Gripper Mascot Headcover</t>
  </si>
  <si>
    <t>Putter Cover - Nylon Mallet Putter Cover</t>
  </si>
  <si>
    <t>Putter Cover - Nylon Blade Putter Cover</t>
  </si>
  <si>
    <t>Putter Cover - Black Mallet Putter Cover</t>
  </si>
  <si>
    <t>Individual Football Schedule Ball Marker</t>
  </si>
  <si>
    <t>9VNA</t>
  </si>
  <si>
    <t>Nike CVX ® Repair Tool and Ball Marker</t>
  </si>
  <si>
    <t>System - T9022917  / T9021217 / T9251517 / T9022317</t>
  </si>
  <si>
    <t>Nike Emboridered Towel</t>
  </si>
  <si>
    <t>Vented Umbrella (WinCraft)</t>
  </si>
  <si>
    <t>Individual Ball Marker</t>
  </si>
  <si>
    <t>Nike Tour Microfiber Large Towel</t>
  </si>
  <si>
    <t>Nike Microfiber Square Towel</t>
  </si>
  <si>
    <t>Nike Magnetic Hat Clip and Ball Marker</t>
  </si>
  <si>
    <t xml:space="preserve">System Average +  Freight/Duties - Drawing #  Contains HCF </t>
  </si>
  <si>
    <t>System Average +  Freight/Duties - Drawing #  Contains HF or TEHF</t>
  </si>
  <si>
    <t xml:space="preserve">System Average + Freight/Duties - Drawing # Contains HCD </t>
  </si>
  <si>
    <t>System Average + Freight/Duties - Drawing # Contains HD or TEHCD</t>
  </si>
  <si>
    <t>Derek's Cost</t>
  </si>
  <si>
    <t>System Average + Duties (No Freight on #'s)</t>
  </si>
  <si>
    <t>Question to Julie - old vs new</t>
  </si>
  <si>
    <t>LifeStyle</t>
  </si>
  <si>
    <t>Player?</t>
  </si>
  <si>
    <t>?</t>
  </si>
  <si>
    <t>BULS</t>
  </si>
  <si>
    <t>ZULS</t>
  </si>
  <si>
    <t>2MLS</t>
  </si>
  <si>
    <t>DSLS</t>
  </si>
  <si>
    <t>DULS</t>
  </si>
  <si>
    <t>FHLS</t>
  </si>
  <si>
    <t>GQLS</t>
  </si>
  <si>
    <t>S8LS</t>
  </si>
  <si>
    <t>GPLS</t>
  </si>
  <si>
    <t>ENLS</t>
  </si>
  <si>
    <t>EPLS</t>
  </si>
  <si>
    <t>VWLS</t>
  </si>
  <si>
    <t>TMLS</t>
  </si>
  <si>
    <t>TTLS</t>
  </si>
  <si>
    <t>OLLS</t>
  </si>
  <si>
    <t>OMLS</t>
  </si>
  <si>
    <t>6DLS</t>
  </si>
  <si>
    <t>RGLS</t>
  </si>
  <si>
    <t>P1LS</t>
  </si>
  <si>
    <t>RQLS</t>
  </si>
  <si>
    <t>OKLS</t>
  </si>
  <si>
    <t>6ELS</t>
  </si>
  <si>
    <t>C0LS</t>
  </si>
  <si>
    <t>O5LS</t>
  </si>
  <si>
    <t>Multi Use Decal, 4.5" x 8.5"</t>
  </si>
  <si>
    <t>Q4</t>
  </si>
  <si>
    <t>Q4PS</t>
  </si>
  <si>
    <t>Die Cut Magnet 3" x 5.375"</t>
  </si>
  <si>
    <t>Burp Cloth + All Pro Bib Set</t>
  </si>
  <si>
    <t>Earrings, Checkered Hard Insert</t>
  </si>
  <si>
    <t>Necklace, Checkered Hard Insert, Jewelry</t>
  </si>
  <si>
    <t>VQ</t>
  </si>
  <si>
    <t>VQNA</t>
  </si>
  <si>
    <t>Q4NA</t>
  </si>
  <si>
    <t>21N2</t>
  </si>
  <si>
    <t>Metal Keyring, Carded</t>
  </si>
  <si>
    <t>L7NJ</t>
  </si>
  <si>
    <t>HEN2</t>
  </si>
  <si>
    <t>CS</t>
  </si>
  <si>
    <t>CSNA</t>
  </si>
  <si>
    <t>Multi - Use Decal, 4.5" x 5.75" - Realtree</t>
  </si>
  <si>
    <t>GXPS</t>
  </si>
  <si>
    <t>* Change 17NBA/17NHL over to 18C in July</t>
  </si>
  <si>
    <t>18W</t>
  </si>
  <si>
    <t>18K</t>
  </si>
  <si>
    <t>01/15/18</t>
  </si>
  <si>
    <t>18KF</t>
  </si>
  <si>
    <t>18D</t>
  </si>
  <si>
    <t>18NQP</t>
  </si>
  <si>
    <t>18SC</t>
  </si>
  <si>
    <t>18C</t>
  </si>
  <si>
    <t>18CF</t>
  </si>
  <si>
    <t>18CS</t>
  </si>
  <si>
    <t>18SCH</t>
  </si>
  <si>
    <t>RACING PRICING - 2018</t>
  </si>
  <si>
    <t>18WF</t>
  </si>
  <si>
    <t>03/01/18</t>
  </si>
  <si>
    <t>EVENT PRICING - 2018</t>
  </si>
  <si>
    <t>ZZZ DISCONTINUED PRODUCTS - For 2018 - Cost ARE NOT UPDATED</t>
  </si>
  <si>
    <t>Packaging</t>
  </si>
  <si>
    <t>Freight/Duties</t>
  </si>
  <si>
    <t>League Sticker</t>
  </si>
  <si>
    <t>UPC Sticker</t>
  </si>
  <si>
    <t>Total Cost</t>
  </si>
  <si>
    <t>Cost</t>
  </si>
  <si>
    <t>Inc/</t>
  </si>
  <si>
    <t>(Dec)</t>
  </si>
  <si>
    <t xml:space="preserve">Locker Room Towel 22" x 42" Spectra - 2-Sided  -- if we get product for this we need to look at pricing….. </t>
  </si>
  <si>
    <t>1" Keystrap - Player</t>
  </si>
  <si>
    <t>DXPS</t>
  </si>
  <si>
    <t>Wholesale w/ Freight</t>
  </si>
  <si>
    <t>Lifestyle</t>
  </si>
  <si>
    <t>Acct. Spec. w/ Freight</t>
  </si>
  <si>
    <t>Concessions w/ Freight</t>
  </si>
  <si>
    <t>Suggested Retail</t>
  </si>
  <si>
    <t>Key Chain Glossy Print, LM018</t>
  </si>
  <si>
    <t>3 Ball Golf Balls with Tee</t>
  </si>
  <si>
    <t>Headcover - Oversized</t>
  </si>
  <si>
    <t>NASCAR Products on 2018 Price List</t>
  </si>
  <si>
    <t>Headcover - Individual Fairway Headcover, Oversized Logo (New Designs)</t>
  </si>
  <si>
    <t>Headcover - Individual Driver Headcover, Oversized Logo (New Designs)</t>
  </si>
  <si>
    <t>Headcover - Set of Three Headcovers, Driver, Fairway, Hybrid, Oversized Logo (New Designs)</t>
  </si>
  <si>
    <t>62" WindSheer ® Lite Umbrella, Oversized Logo (New Designs)</t>
  </si>
  <si>
    <t>Headcover - Shaft Gripper Fairway Headcover, Logo (Old Designs)</t>
  </si>
  <si>
    <t>Headcover - Shaft Gripper Driver Headcover, Logo (Old Designs)</t>
  </si>
  <si>
    <t>Headcover - Set of Three Headcovers, Driver, Fairway, Utililty, Logo (Old Designs)</t>
  </si>
  <si>
    <t>62" WindSheer ® Lite Umbrella, Logo (Old Designs)</t>
  </si>
  <si>
    <t>* Change 2017 SB Pricing Over to 2018 in March / SRP Too</t>
  </si>
  <si>
    <t>Insert / White Material</t>
  </si>
  <si>
    <t>White Material</t>
  </si>
  <si>
    <t>Clear with Paper Liner</t>
  </si>
  <si>
    <t>Backer / Clear Material with Clear Liner</t>
  </si>
  <si>
    <t>Clear Material with Clear Liner</t>
  </si>
  <si>
    <t>STOCKDALE</t>
  </si>
  <si>
    <t>*STOCKDALE</t>
  </si>
  <si>
    <t>Stockdale</t>
  </si>
  <si>
    <t>YJ</t>
  </si>
  <si>
    <t>1F</t>
  </si>
  <si>
    <t>6G</t>
  </si>
  <si>
    <t>CA</t>
  </si>
  <si>
    <t>C4</t>
  </si>
  <si>
    <t>CC</t>
  </si>
  <si>
    <t>Auto Emblem, Chrome Freeform</t>
  </si>
  <si>
    <t>Auto Emblem, Chrome Round, Domed  Insert</t>
  </si>
  <si>
    <t>GN</t>
  </si>
  <si>
    <t>PC</t>
  </si>
  <si>
    <t>NJ</t>
  </si>
  <si>
    <t>IO</t>
  </si>
  <si>
    <t>Magnet, 12" x 12"</t>
  </si>
  <si>
    <t>Magnet, 6" x 6"</t>
  </si>
  <si>
    <t>UO</t>
  </si>
  <si>
    <t>Magnet, 3" x 5"</t>
  </si>
  <si>
    <t>VK</t>
  </si>
  <si>
    <t>XT</t>
  </si>
  <si>
    <t>Key Chain, Metallic State Shape Acrylic</t>
  </si>
  <si>
    <t>XS</t>
  </si>
  <si>
    <t>Key Chain, Carabineer</t>
  </si>
  <si>
    <t>EE</t>
  </si>
  <si>
    <t>Hitch Cover, Fixed/Standard Oval</t>
  </si>
  <si>
    <t>EW</t>
  </si>
  <si>
    <t>Screw Caps</t>
  </si>
  <si>
    <t>E4</t>
  </si>
  <si>
    <t>E5</t>
  </si>
  <si>
    <t>Valve Stems</t>
  </si>
  <si>
    <t>PZ</t>
  </si>
  <si>
    <t>Screw Cover</t>
  </si>
  <si>
    <t>page 15</t>
  </si>
  <si>
    <t>Auto Emblem, Glitter</t>
  </si>
  <si>
    <t>Auto Emblem, - Metallic and Freeform</t>
  </si>
  <si>
    <t>Grill Badge</t>
  </si>
  <si>
    <t>GJ</t>
  </si>
  <si>
    <t>FK</t>
  </si>
  <si>
    <t>F8</t>
  </si>
  <si>
    <t>GO</t>
  </si>
  <si>
    <t>Face Cals</t>
  </si>
  <si>
    <t>Decal, 3" x 5" Metallic</t>
  </si>
  <si>
    <t>PD</t>
  </si>
  <si>
    <t>Decal, 12" x 12" Metallic</t>
  </si>
  <si>
    <t>PB</t>
  </si>
  <si>
    <t>I6</t>
  </si>
  <si>
    <t>Decal, 4" x 7" Glitter</t>
  </si>
  <si>
    <t>page 27</t>
  </si>
  <si>
    <t>page 28</t>
  </si>
  <si>
    <t>Magnet, 6" x 6" Metallic</t>
  </si>
  <si>
    <t>Magnet, 3" x 5" Metallic</t>
  </si>
  <si>
    <t>Magnet, 12" x 12" Metallic</t>
  </si>
  <si>
    <t>Magnet, 6" x 6" 2 Pack</t>
  </si>
  <si>
    <t>Magnet, 6" x 12"</t>
  </si>
  <si>
    <t>Magnet, 3" x 5" Domed</t>
  </si>
  <si>
    <t>Magnet Clip</t>
  </si>
  <si>
    <t>Magnet, 3" x 12" 4 Piece</t>
  </si>
  <si>
    <t>Key Chain with Charm</t>
  </si>
  <si>
    <t>page 30</t>
  </si>
  <si>
    <t>Key Chain with Letters</t>
  </si>
  <si>
    <t>Key Chain, Acrylic Rectangle - Logo and Fashion</t>
  </si>
  <si>
    <t>Key Chain, Metal</t>
  </si>
  <si>
    <t xml:space="preserve">Key Chain, I Heart </t>
  </si>
  <si>
    <t>Zipper Pull</t>
  </si>
  <si>
    <t>Decal, 6" x 84" Racing Stripes</t>
  </si>
  <si>
    <t>JM</t>
  </si>
  <si>
    <t>XR</t>
  </si>
  <si>
    <t>W7</t>
  </si>
  <si>
    <t>TZ</t>
  </si>
  <si>
    <t>W5</t>
  </si>
  <si>
    <t>VE</t>
  </si>
  <si>
    <t>Key Chain, Metallic Freeform Acrylic, Glitter</t>
  </si>
  <si>
    <t>DO</t>
  </si>
  <si>
    <t>License Plate, All Styles</t>
  </si>
  <si>
    <t>License Plate Frame, All Styles</t>
  </si>
  <si>
    <t>License Plate Frame, Printed</t>
  </si>
  <si>
    <t>License Plate Frame,  ABS Thin Rim w/ Decals</t>
  </si>
  <si>
    <t>License Plate Frame, Thin Rim Plastic</t>
  </si>
  <si>
    <t>9Y</t>
  </si>
  <si>
    <t>Auto Emblem, Monochrome</t>
  </si>
  <si>
    <t>CE</t>
  </si>
  <si>
    <t>GU</t>
  </si>
  <si>
    <t>Key Chain, Printed</t>
  </si>
  <si>
    <t>XY</t>
  </si>
  <si>
    <t>Key Chain, Bottle Opener</t>
  </si>
  <si>
    <t>NA</t>
  </si>
  <si>
    <t>N9</t>
  </si>
  <si>
    <t>QZ</t>
  </si>
  <si>
    <t>VILS</t>
  </si>
  <si>
    <t>Plaque Clock, 14", Bulk</t>
  </si>
  <si>
    <t>Plaque Clock, 14", Packaged</t>
  </si>
  <si>
    <t>Mirror Pin, Jewelry, LM090</t>
  </si>
  <si>
    <t>W0</t>
  </si>
  <si>
    <t>Headcover - Set of Three Headcovers, Driver, Fairway, Hybrid, Oversized Logo</t>
  </si>
  <si>
    <t>LY</t>
  </si>
  <si>
    <t>System Average - Racing</t>
  </si>
  <si>
    <t>1/31/2019</t>
  </si>
  <si>
    <t>Straight Up Enterprises</t>
  </si>
  <si>
    <t>L7PH</t>
  </si>
  <si>
    <t>Meijer</t>
  </si>
  <si>
    <t>YJPS</t>
  </si>
  <si>
    <t>Hitch Cover, Rectangle, Laser Cut</t>
  </si>
  <si>
    <t>Hitch Cover, Rectangle Laser Cut</t>
  </si>
  <si>
    <t>CAPS</t>
  </si>
  <si>
    <t>With Stickering --&gt;</t>
  </si>
  <si>
    <t>18WU</t>
  </si>
  <si>
    <t>18WFU</t>
  </si>
  <si>
    <t>18KU</t>
  </si>
  <si>
    <t>18KFU</t>
  </si>
  <si>
    <t>18DU</t>
  </si>
  <si>
    <t>18SCU</t>
  </si>
  <si>
    <t>18CU</t>
  </si>
  <si>
    <t>18CFU</t>
  </si>
  <si>
    <t>03/26/18</t>
  </si>
  <si>
    <t>Small Flag, 12" x 18" - 1-Sided- Player</t>
  </si>
  <si>
    <t>6EEP</t>
  </si>
  <si>
    <t>8FPS</t>
  </si>
  <si>
    <t>8EPS</t>
  </si>
  <si>
    <t>8GPS</t>
  </si>
  <si>
    <t>on 1/2" Material  changed to 1/4" material   (not prebook)</t>
  </si>
  <si>
    <t>changed to 3/8"" Material  ---  Prebook Offering</t>
  </si>
  <si>
    <t>changed  to 1/4" Material  ---  Prebook Offering</t>
  </si>
  <si>
    <t>changed to  1/4" Material  ---  Prebook Offering</t>
  </si>
  <si>
    <t>changed to 1/4" Material  ---  Prebook Offering</t>
  </si>
  <si>
    <t>cahnge to  3/8" Material  ---  Prebook Offering</t>
  </si>
  <si>
    <t>9K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</si>
  <si>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</si>
  <si>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Decal, 3" x 5" Glass</t>
  </si>
  <si>
    <t xml:space="preserve">Stockdale </t>
  </si>
  <si>
    <t>Decal, 5" x 7" Metallic</t>
  </si>
  <si>
    <t xml:space="preserve">License Plate Frame, Domed </t>
  </si>
  <si>
    <t>License Plate Frame, Motorcycle</t>
  </si>
  <si>
    <t>A5</t>
  </si>
  <si>
    <t xml:space="preserve">Autostripe </t>
  </si>
  <si>
    <t>9YPS</t>
  </si>
  <si>
    <t>C4PS</t>
  </si>
  <si>
    <t>CCPS</t>
  </si>
  <si>
    <t>E4PS</t>
  </si>
  <si>
    <t>E5PS</t>
  </si>
  <si>
    <t>EEPS</t>
  </si>
  <si>
    <t>EWPS</t>
  </si>
  <si>
    <t>JMPS</t>
  </si>
  <si>
    <t>IOPS</t>
  </si>
  <si>
    <t>NAPS</t>
  </si>
  <si>
    <t>N9PS</t>
  </si>
  <si>
    <t>NJPS</t>
  </si>
  <si>
    <t>GOPS</t>
  </si>
  <si>
    <t>GNPS</t>
  </si>
  <si>
    <t>I6PS</t>
  </si>
  <si>
    <t>FKPS</t>
  </si>
  <si>
    <t>VKPS</t>
  </si>
  <si>
    <t>XRPS</t>
  </si>
  <si>
    <t>UOPS</t>
  </si>
  <si>
    <t>W7PS</t>
  </si>
  <si>
    <t>TZPS</t>
  </si>
  <si>
    <t>PZPS</t>
  </si>
  <si>
    <t>VEPS</t>
  </si>
  <si>
    <t>XTPS</t>
  </si>
  <si>
    <t>Magnet, 4.75" x 5"</t>
  </si>
  <si>
    <t>Knock out</t>
  </si>
  <si>
    <t>Perfect Cut Decal, 6" x 6" Colored</t>
  </si>
  <si>
    <t>5E</t>
  </si>
  <si>
    <t>I0NA</t>
  </si>
  <si>
    <t>Wood Sign, State Shape</t>
  </si>
  <si>
    <t>Wood Sign, 4" x 17" Rope, 1/4"</t>
  </si>
  <si>
    <t>Wood Sign, 6" x 36" Seating, 3/8"</t>
  </si>
  <si>
    <t>Wood Sign, 8" x 23" Love, 1/4"</t>
  </si>
  <si>
    <t>Can Cooler 12oz - NFL Xfit</t>
  </si>
  <si>
    <t>P1PX</t>
  </si>
  <si>
    <t>Key Chain, flashlight</t>
  </si>
  <si>
    <t>HQ</t>
  </si>
  <si>
    <t>H6</t>
  </si>
  <si>
    <t>I9</t>
  </si>
  <si>
    <t>J9</t>
  </si>
  <si>
    <t>12/31/2019</t>
  </si>
  <si>
    <t>XL</t>
  </si>
  <si>
    <t>XM</t>
  </si>
  <si>
    <t>XO</t>
  </si>
  <si>
    <t>XLPS</t>
  </si>
  <si>
    <t>License Plate Frame, Inlaid S/s</t>
  </si>
  <si>
    <t>License Plate Frame, Inlaid B/O</t>
  </si>
  <si>
    <t>License Plate Frame, Inlaid S/L</t>
  </si>
  <si>
    <t>License Plate, Steel</t>
  </si>
  <si>
    <t>M6</t>
  </si>
  <si>
    <t>M6PS</t>
  </si>
  <si>
    <t>Perfect Cut Decal, 4" x 4", Metallic</t>
  </si>
  <si>
    <t>K8</t>
  </si>
  <si>
    <t>K8PS</t>
  </si>
  <si>
    <t>XMPS</t>
  </si>
  <si>
    <t>XOPS</t>
  </si>
  <si>
    <t>HFPS</t>
  </si>
  <si>
    <t>HQPS</t>
  </si>
  <si>
    <t>H6PS</t>
  </si>
  <si>
    <t>I4PS</t>
  </si>
  <si>
    <t>I9PS</t>
  </si>
  <si>
    <t>JWPS</t>
  </si>
  <si>
    <t>J9PS</t>
  </si>
  <si>
    <t>Flat Bottle Opener</t>
  </si>
  <si>
    <t>3H</t>
  </si>
  <si>
    <t>3HPS</t>
  </si>
  <si>
    <t>X5</t>
  </si>
  <si>
    <t>ZH</t>
  </si>
  <si>
    <t>YN</t>
  </si>
  <si>
    <t>NO ITEMS</t>
  </si>
  <si>
    <t>Decal, 2" x 19", Glass</t>
  </si>
  <si>
    <t>Decal, 3" x 10", Glass</t>
  </si>
  <si>
    <t>Decal, 4" x 6" - Arched, Logo w/ *****, Glass</t>
  </si>
  <si>
    <t>Decal, 4" x 7", 2 Pack, Glass</t>
  </si>
  <si>
    <t xml:space="preserve">Decal, 4" x 12", Glass </t>
  </si>
  <si>
    <t>Decal, 6" x 6" Arched Glass</t>
  </si>
  <si>
    <t>Decal, 3" x 5", All Surface</t>
  </si>
  <si>
    <t>Decal, 3" x 6" Rect w/Oval kiss cut All Surface</t>
  </si>
  <si>
    <t>Decal, 6" x 6" All Surface</t>
  </si>
  <si>
    <t>Decal, 6" x 12" All Surface</t>
  </si>
  <si>
    <t>Decal, 8" x 8" All Surface</t>
  </si>
  <si>
    <t>Decal, 12" x 12" All Surface</t>
  </si>
  <si>
    <t>Decal, 22" x 25" All Surface</t>
  </si>
  <si>
    <t>Decal, 5" x 7" or 5" x 6" All Surface</t>
  </si>
  <si>
    <t xml:space="preserve">Magnet 8" x 8" </t>
  </si>
  <si>
    <t>UC</t>
  </si>
  <si>
    <t>UCPS</t>
  </si>
  <si>
    <t>License Plate Frame, Thin Rim Plastic Domed</t>
  </si>
  <si>
    <t>U2</t>
  </si>
  <si>
    <t>U2PS</t>
  </si>
  <si>
    <t>Magnet, 5" x 5" Metallic</t>
  </si>
  <si>
    <t>U3</t>
  </si>
  <si>
    <t>U3PS</t>
  </si>
  <si>
    <t>License Plate Frame, s/s Domed</t>
  </si>
  <si>
    <t>U4</t>
  </si>
  <si>
    <t>U4PS</t>
  </si>
  <si>
    <t>License Plate Frame, Bo</t>
  </si>
  <si>
    <t>XK</t>
  </si>
  <si>
    <t>XkPS</t>
  </si>
  <si>
    <t>Key Chain Bling Spinner</t>
  </si>
  <si>
    <t>HL</t>
  </si>
  <si>
    <t xml:space="preserve">Decal,  6" x 6", Metallic </t>
  </si>
  <si>
    <t>Stockdale0</t>
  </si>
  <si>
    <t>Decal, 6" x 6", Glitter</t>
  </si>
  <si>
    <t xml:space="preserve">page 24 </t>
  </si>
  <si>
    <t>KY</t>
  </si>
  <si>
    <t>Mag/Dcl/Frm Set</t>
  </si>
  <si>
    <t>License Plate, Printed</t>
  </si>
  <si>
    <t>YNPS</t>
  </si>
  <si>
    <t>License Plate Frame, Thin Rim Domed</t>
  </si>
  <si>
    <t>9X</t>
  </si>
  <si>
    <t>Magnet, 5" x 7"</t>
  </si>
  <si>
    <t xml:space="preserve">VC </t>
  </si>
  <si>
    <t>VCPS</t>
  </si>
  <si>
    <t>License Plate Frame, Thin Rim Plastic  w decal set</t>
  </si>
  <si>
    <t xml:space="preserve">License Plate Frame, Metal Thin Rim </t>
  </si>
  <si>
    <t>X5PS</t>
  </si>
  <si>
    <t>ZHPS</t>
  </si>
  <si>
    <t>9XPS</t>
  </si>
  <si>
    <t>KYPS</t>
  </si>
  <si>
    <t>HLPS</t>
  </si>
  <si>
    <t xml:space="preserve">Magnet, 5" x 7" Metallic  </t>
  </si>
  <si>
    <t>Tariffs</t>
  </si>
  <si>
    <t>License Plate Frame, Motorcycle Domed</t>
  </si>
  <si>
    <t>License Plate Frame, Motorcycle Etched</t>
  </si>
  <si>
    <t>R2</t>
  </si>
  <si>
    <t>frs</t>
  </si>
  <si>
    <t>6.99</t>
  </si>
  <si>
    <t>T</t>
  </si>
  <si>
    <t>5 = 1265 East DC</t>
  </si>
  <si>
    <t>A = Florida</t>
  </si>
  <si>
    <t>V</t>
  </si>
  <si>
    <t xml:space="preserve">License Plate Frame, All Styles - </t>
  </si>
  <si>
    <t>Multipurpose Metal Bracket - new</t>
  </si>
  <si>
    <t>KNLS</t>
  </si>
  <si>
    <t>KRLS</t>
  </si>
  <si>
    <t>KKLS</t>
  </si>
  <si>
    <t>5JLS</t>
  </si>
  <si>
    <t>5KLS</t>
  </si>
  <si>
    <t>5LLS</t>
  </si>
  <si>
    <t>NKLS</t>
  </si>
  <si>
    <t>U7LS</t>
  </si>
  <si>
    <t>UALS</t>
  </si>
  <si>
    <t>3SLS</t>
  </si>
  <si>
    <t>FDLS</t>
  </si>
  <si>
    <t>AKLS</t>
  </si>
  <si>
    <t>ARLS</t>
  </si>
  <si>
    <t>9TLS</t>
  </si>
  <si>
    <t>VYLS</t>
  </si>
  <si>
    <t>AFLS</t>
  </si>
  <si>
    <t>VJLS</t>
  </si>
  <si>
    <t>6FLS</t>
  </si>
  <si>
    <t>9QLS</t>
  </si>
  <si>
    <t>6WLS</t>
  </si>
  <si>
    <t>7DLS</t>
  </si>
  <si>
    <t>T2EV</t>
  </si>
  <si>
    <t>T3EV</t>
  </si>
  <si>
    <t>ADEV</t>
  </si>
  <si>
    <t>AQEV</t>
  </si>
  <si>
    <t>L4EV</t>
  </si>
  <si>
    <t>KNEV</t>
  </si>
  <si>
    <t>Q4EV</t>
  </si>
  <si>
    <t>KKEV</t>
  </si>
  <si>
    <t>KIEV</t>
  </si>
  <si>
    <t>5JEV</t>
  </si>
  <si>
    <t>5KEV</t>
  </si>
  <si>
    <t>5LEV</t>
  </si>
  <si>
    <t>NKEV</t>
  </si>
  <si>
    <t>ESEV</t>
  </si>
  <si>
    <t>U7EV</t>
  </si>
  <si>
    <t>UAEV</t>
  </si>
  <si>
    <t>1SEV</t>
  </si>
  <si>
    <t>FMEV</t>
  </si>
  <si>
    <t>FDEV</t>
  </si>
  <si>
    <t>FJEV</t>
  </si>
  <si>
    <t>AREV</t>
  </si>
  <si>
    <t>9TEV</t>
  </si>
  <si>
    <t>JHEV</t>
  </si>
  <si>
    <t>D1EV</t>
  </si>
  <si>
    <t>D2EV</t>
  </si>
  <si>
    <t>DXEV</t>
  </si>
  <si>
    <t>J7EV</t>
  </si>
  <si>
    <t>VYEV</t>
  </si>
  <si>
    <t>UYEV</t>
  </si>
  <si>
    <t>G4EV</t>
  </si>
  <si>
    <t>6FEV</t>
  </si>
  <si>
    <t>IAEV</t>
  </si>
  <si>
    <t>HGEV</t>
  </si>
  <si>
    <t>HDEV</t>
  </si>
  <si>
    <t>O9EV</t>
  </si>
  <si>
    <t>2IEV</t>
  </si>
  <si>
    <t>E0EV</t>
  </si>
  <si>
    <t>9VEV</t>
  </si>
  <si>
    <t>HCEV</t>
  </si>
  <si>
    <t>L4EP</t>
  </si>
  <si>
    <t>5JEP</t>
  </si>
  <si>
    <t>5LEP</t>
  </si>
  <si>
    <t>RAEV</t>
  </si>
  <si>
    <t>NKEP</t>
  </si>
  <si>
    <t>FDEP</t>
  </si>
  <si>
    <t>9TEP</t>
  </si>
  <si>
    <t>G4EP</t>
  </si>
  <si>
    <t>9QEP</t>
  </si>
  <si>
    <t>9VE2</t>
  </si>
  <si>
    <t>L4SB</t>
  </si>
  <si>
    <t>L4SP</t>
  </si>
  <si>
    <t>KNSB</t>
  </si>
  <si>
    <t>Q4SB</t>
  </si>
  <si>
    <t>KKSB</t>
  </si>
  <si>
    <t>KISB</t>
  </si>
  <si>
    <t>5JSB</t>
  </si>
  <si>
    <t>5JSP</t>
  </si>
  <si>
    <t>5KSB</t>
  </si>
  <si>
    <t>5LSB</t>
  </si>
  <si>
    <t>5LSP</t>
  </si>
  <si>
    <t>RASP</t>
  </si>
  <si>
    <t>RASD</t>
  </si>
  <si>
    <t>RASG</t>
  </si>
  <si>
    <t>RASB</t>
  </si>
  <si>
    <t>NKSB</t>
  </si>
  <si>
    <t>NKSP</t>
  </si>
  <si>
    <t>ESSB</t>
  </si>
  <si>
    <t>U7SB</t>
  </si>
  <si>
    <t>UASB</t>
  </si>
  <si>
    <t>6ASB</t>
  </si>
  <si>
    <t>FMSB</t>
  </si>
  <si>
    <t>FDSB</t>
  </si>
  <si>
    <t>FJSB</t>
  </si>
  <si>
    <t>ARSB</t>
  </si>
  <si>
    <t>9TSB</t>
  </si>
  <si>
    <t>9TSP</t>
  </si>
  <si>
    <t>JHSB</t>
  </si>
  <si>
    <t>D1SB</t>
  </si>
  <si>
    <t>D2SB</t>
  </si>
  <si>
    <t>J7SB</t>
  </si>
  <si>
    <t>VYSB</t>
  </si>
  <si>
    <t>UYSB</t>
  </si>
  <si>
    <t>G4SB</t>
  </si>
  <si>
    <t>G4SP</t>
  </si>
  <si>
    <t>6FSB</t>
  </si>
  <si>
    <t>IASB</t>
  </si>
  <si>
    <t>HGSB</t>
  </si>
  <si>
    <t>HDSB</t>
  </si>
  <si>
    <t>O9SB</t>
  </si>
  <si>
    <t>9VSB</t>
  </si>
  <si>
    <t>HCSB</t>
  </si>
  <si>
    <t>7JSB</t>
  </si>
  <si>
    <t>H6SB</t>
  </si>
  <si>
    <t>19W</t>
  </si>
  <si>
    <t>19WF</t>
  </si>
  <si>
    <t>19K</t>
  </si>
  <si>
    <t>19KF</t>
  </si>
  <si>
    <t>19D</t>
  </si>
  <si>
    <t>19SC</t>
  </si>
  <si>
    <t>19C</t>
  </si>
  <si>
    <t>19CF</t>
  </si>
  <si>
    <t>19NQP</t>
  </si>
  <si>
    <t>19CS</t>
  </si>
  <si>
    <t>19SCH</t>
  </si>
  <si>
    <t>19WU</t>
  </si>
  <si>
    <t>19WFU</t>
  </si>
  <si>
    <t>19KU</t>
  </si>
  <si>
    <t>19KFU</t>
  </si>
  <si>
    <t>19DU</t>
  </si>
  <si>
    <t>19SCU</t>
  </si>
  <si>
    <t>19CU</t>
  </si>
  <si>
    <t>19CFU</t>
  </si>
  <si>
    <t>Numbered Vinyl Decal -Nascar</t>
  </si>
  <si>
    <t>L3PS</t>
  </si>
  <si>
    <t>E7PS</t>
  </si>
  <si>
    <t xml:space="preserve">Metal sign </t>
  </si>
  <si>
    <t>Classical Impressions</t>
  </si>
  <si>
    <t>19x4</t>
  </si>
  <si>
    <t>19x80</t>
  </si>
  <si>
    <t xml:space="preserve">NAPA </t>
  </si>
  <si>
    <t>19x3</t>
  </si>
  <si>
    <t>19x21</t>
  </si>
  <si>
    <t>19x26</t>
  </si>
  <si>
    <t>Dick's Sporting Goods</t>
  </si>
  <si>
    <t>19x27</t>
  </si>
  <si>
    <t>Hamilton Collection</t>
  </si>
  <si>
    <t>Green Bay Packers</t>
  </si>
  <si>
    <t>19x84</t>
  </si>
  <si>
    <t>Classic Impressions</t>
  </si>
  <si>
    <t>19x10</t>
  </si>
  <si>
    <t xml:space="preserve">Scheels </t>
  </si>
  <si>
    <t>19x47</t>
  </si>
  <si>
    <t>Hy-vee</t>
  </si>
  <si>
    <t>19x9</t>
  </si>
  <si>
    <t>3/20/2019</t>
  </si>
  <si>
    <t>Category</t>
  </si>
  <si>
    <t>WC New product description</t>
  </si>
  <si>
    <t>$</t>
  </si>
  <si>
    <t>WLSL Frt</t>
  </si>
  <si>
    <t>Big Red Shop</t>
  </si>
  <si>
    <t>19x11</t>
  </si>
  <si>
    <t>19x13</t>
  </si>
  <si>
    <t>19x15</t>
  </si>
  <si>
    <t>Rawling</t>
  </si>
  <si>
    <t>19x16</t>
  </si>
  <si>
    <t>tbd</t>
  </si>
  <si>
    <t>JoAnn Fabric</t>
  </si>
  <si>
    <t>19x19</t>
  </si>
  <si>
    <t>Party City</t>
  </si>
  <si>
    <t>Casey's</t>
  </si>
  <si>
    <t>19x40</t>
  </si>
  <si>
    <t>19x48</t>
  </si>
  <si>
    <t>19x51</t>
  </si>
  <si>
    <t>19x54</t>
  </si>
  <si>
    <t>Walmart</t>
  </si>
  <si>
    <t>Holiday Whlsl</t>
  </si>
  <si>
    <t>CVS Pharmacies</t>
  </si>
  <si>
    <t>no analysis? / tbd</t>
  </si>
  <si>
    <t>19x95</t>
  </si>
  <si>
    <t>Mayo Management</t>
  </si>
  <si>
    <t>Inc/Dec</t>
  </si>
  <si>
    <t>inc/dec</t>
  </si>
  <si>
    <t>Y1EV</t>
  </si>
  <si>
    <t>Bed Bath and Beyond</t>
  </si>
  <si>
    <t>19xx5</t>
  </si>
  <si>
    <t>J3EV</t>
  </si>
  <si>
    <t>not approved</t>
  </si>
  <si>
    <t>working on</t>
  </si>
  <si>
    <t>=in process</t>
  </si>
  <si>
    <t xml:space="preserve">if it gets </t>
  </si>
  <si>
    <t>appvd, white out</t>
  </si>
  <si>
    <t>no special prices</t>
  </si>
  <si>
    <t>paperworl??</t>
  </si>
  <si>
    <t>paperwork</t>
  </si>
  <si>
    <t>GE</t>
  </si>
  <si>
    <t>Burp Cloth, 10x17</t>
  </si>
  <si>
    <t>GEPS</t>
  </si>
  <si>
    <t>C4EV</t>
  </si>
  <si>
    <t>Tab</t>
  </si>
  <si>
    <t>Disney/Star Wars Co-Branded = Should use Event Player Pricing</t>
  </si>
  <si>
    <t>Pro/Plyr</t>
  </si>
  <si>
    <t>SprBwl</t>
  </si>
  <si>
    <t>Seq</t>
  </si>
  <si>
    <t>VQPS</t>
  </si>
  <si>
    <t>EESB</t>
  </si>
  <si>
    <t>E0SB</t>
  </si>
  <si>
    <t>J3LS</t>
  </si>
  <si>
    <t>Decal, 12" x 12",  Glass</t>
  </si>
  <si>
    <t>IP</t>
  </si>
  <si>
    <t>IPPS</t>
  </si>
  <si>
    <t>KKEP</t>
  </si>
  <si>
    <t>L4LS</t>
  </si>
  <si>
    <t>OXEV</t>
  </si>
  <si>
    <t>P6EV</t>
  </si>
  <si>
    <t>QDEV</t>
  </si>
  <si>
    <t>QDSB</t>
  </si>
  <si>
    <t>7IEV</t>
  </si>
  <si>
    <t>7JEV</t>
  </si>
  <si>
    <t>7OSB</t>
  </si>
  <si>
    <t>J3SB</t>
  </si>
  <si>
    <t>1FPS</t>
  </si>
  <si>
    <t>9KPS</t>
  </si>
  <si>
    <t>CSPS</t>
  </si>
  <si>
    <t>Magnet, 6" x 6", 4.75x5</t>
  </si>
  <si>
    <t>YNLS</t>
  </si>
  <si>
    <t>C4SB</t>
  </si>
  <si>
    <t>CCSB</t>
  </si>
  <si>
    <t>P6SB</t>
  </si>
  <si>
    <t>QBSB</t>
  </si>
  <si>
    <t>QHSB</t>
  </si>
  <si>
    <t>ZHSB</t>
  </si>
  <si>
    <t>License Plate Frame, All Styles - S/L</t>
  </si>
  <si>
    <t>Auto Emblem, - Metallic or glitter</t>
  </si>
  <si>
    <t>Decal, 6" x 6", Glitter, or  4x7</t>
  </si>
  <si>
    <t>B9PS</t>
  </si>
  <si>
    <t>W0PS</t>
  </si>
  <si>
    <t>Earrings, Heart Hard Insert, Wire or Post</t>
  </si>
  <si>
    <t>Earrings,  Wire or Post   7/8"</t>
  </si>
  <si>
    <t>6EPL</t>
  </si>
  <si>
    <t>1" Lanyard, detachable Buckle, Hangtag</t>
  </si>
  <si>
    <t>1" Lanyard, detachable Buckle, Hangtag  - Player</t>
  </si>
  <si>
    <t>QNEV</t>
  </si>
  <si>
    <t>OAEV</t>
  </si>
  <si>
    <t>QHEV</t>
  </si>
  <si>
    <t>QBEV</t>
  </si>
  <si>
    <t>7OEV</t>
  </si>
  <si>
    <t>ZHEV</t>
  </si>
  <si>
    <t>H6EV</t>
  </si>
  <si>
    <t>Event Pricing  (for Events &amp; Disney and other special Co-Branded items)</t>
  </si>
  <si>
    <t>Retail Pricing File</t>
  </si>
  <si>
    <t>QFEV</t>
  </si>
  <si>
    <t>QCEV</t>
  </si>
  <si>
    <t>QGEV</t>
  </si>
  <si>
    <t>G2LS</t>
  </si>
  <si>
    <t>Rally Towel, 15x18, White, Spectra-Player</t>
  </si>
  <si>
    <t>E0PL</t>
  </si>
  <si>
    <t>7ISB</t>
  </si>
  <si>
    <t>3HEV</t>
  </si>
  <si>
    <t>3HSB</t>
  </si>
  <si>
    <t>YNEV</t>
  </si>
  <si>
    <t>UOEV</t>
  </si>
  <si>
    <t>Q7SB</t>
  </si>
  <si>
    <t>Q7EV</t>
  </si>
  <si>
    <t>I6EV</t>
  </si>
  <si>
    <t>EWLS</t>
  </si>
  <si>
    <t>Hitch Cover, Fixed/Standard Oval - CARDED</t>
  </si>
  <si>
    <t>KYEV</t>
  </si>
  <si>
    <t>KYSB</t>
  </si>
  <si>
    <t>SY</t>
  </si>
  <si>
    <t>SYPS</t>
  </si>
  <si>
    <t>Ponchos</t>
  </si>
  <si>
    <t>FU</t>
  </si>
  <si>
    <t>FUPS</t>
  </si>
  <si>
    <t xml:space="preserve">Pens 5-Pack </t>
  </si>
  <si>
    <t>SYEV</t>
  </si>
  <si>
    <t xml:space="preserve">Face Cals 4x7 </t>
  </si>
  <si>
    <t>ZE</t>
  </si>
  <si>
    <t>ZEPS</t>
  </si>
  <si>
    <t>3SEV</t>
  </si>
  <si>
    <t>TF</t>
  </si>
  <si>
    <t>TH</t>
  </si>
  <si>
    <t>THPS</t>
  </si>
  <si>
    <t>E0LS</t>
  </si>
  <si>
    <t>KREV</t>
  </si>
  <si>
    <t>Decal, 4" x 7", All Surface - Silver or Clear - Gerber</t>
  </si>
  <si>
    <t xml:space="preserve">Slim Can Cooler </t>
  </si>
  <si>
    <t>UT</t>
  </si>
  <si>
    <t>UTEV</t>
  </si>
  <si>
    <t>BUSB</t>
  </si>
  <si>
    <t>GASB</t>
  </si>
  <si>
    <t>RQSB</t>
  </si>
  <si>
    <t>OKSP</t>
  </si>
  <si>
    <t>O5SP</t>
  </si>
  <si>
    <t>4USB</t>
  </si>
  <si>
    <t>4USP</t>
  </si>
  <si>
    <t>QNSB</t>
  </si>
  <si>
    <t>OASB</t>
  </si>
  <si>
    <t>ZUEP</t>
  </si>
  <si>
    <t>GEEP</t>
  </si>
  <si>
    <t>Burp Cloth, 10x17 - PLAYER / DISNEY</t>
  </si>
  <si>
    <t xml:space="preserve">All Pro Hooded Baby Towel - PLAYER / DISNEY </t>
  </si>
  <si>
    <t>YJLS</t>
  </si>
  <si>
    <t>YJEV</t>
  </si>
  <si>
    <t>1FEV</t>
  </si>
  <si>
    <t>Premium Acrylic Key Ring, Carded -- Mirror Back</t>
  </si>
  <si>
    <t xml:space="preserve">Premium Acrylic Key Ring, Carded - Black back </t>
  </si>
  <si>
    <t>UTPL</t>
  </si>
  <si>
    <t xml:space="preserve">Slim Can Cooler  - Player </t>
  </si>
  <si>
    <t>RNPS</t>
  </si>
  <si>
    <t>LYPS</t>
  </si>
  <si>
    <t>UAPL</t>
  </si>
  <si>
    <t xml:space="preserve">All Pro Bib - Player </t>
  </si>
  <si>
    <t xml:space="preserve">Small Flag, 12" x 18" - 1-Sided - Player / Vault </t>
  </si>
  <si>
    <t xml:space="preserve">1" Keystrap - Player / Vault </t>
  </si>
  <si>
    <t xml:space="preserve">Die Cut Logo Magnet, 6.25"x9" - Player / Vault </t>
  </si>
  <si>
    <t xml:space="preserve">Retangle Magnet, 2.5" x 3.5" - Player / Vault </t>
  </si>
  <si>
    <t xml:space="preserve">Wood Sign, 11" x 17" Proud to Support, 3/8" - Player / Vault </t>
  </si>
  <si>
    <t xml:space="preserve">Key Chain Glossy Print, LM018 </t>
  </si>
  <si>
    <t xml:space="preserve">Automotive - FL </t>
  </si>
  <si>
    <t>Bumper Strips, Decals,Stickers - FL</t>
  </si>
  <si>
    <t>Key Rings - FL</t>
  </si>
  <si>
    <t>License Plates &amp; Frames - FL</t>
  </si>
  <si>
    <t>Magnets - FL</t>
  </si>
  <si>
    <t>Tattoos - FL</t>
  </si>
  <si>
    <t xml:space="preserve">Towel - 15" x 15" Grey Microfiber </t>
  </si>
  <si>
    <t>Towel - 19" x 41" Grey Microfiber with 8" Center Slit</t>
  </si>
  <si>
    <t xml:space="preserve">Towel - Face/Club ® Jacquard </t>
  </si>
  <si>
    <t xml:space="preserve">Towel - Face/Club ® Tri-Fold Embroidered </t>
  </si>
  <si>
    <t>Umbrella - 62" WindSheer ® Lite , Oversized Logo (New Designs)</t>
  </si>
  <si>
    <t>License Plate Frame, Printed  - S/S</t>
  </si>
  <si>
    <t>License Plate Frame, Printed  - S/L</t>
  </si>
  <si>
    <t>License Plate Frame, Printed  - B/O</t>
  </si>
  <si>
    <t xml:space="preserve">License Plate, Inlaid </t>
  </si>
  <si>
    <t>Premium Acrylic Key Ring, Carded -- Mirror Back - NASCAR only</t>
  </si>
  <si>
    <t>PJ</t>
  </si>
  <si>
    <t>VC</t>
  </si>
  <si>
    <t>21</t>
  </si>
  <si>
    <t>TFPS</t>
  </si>
  <si>
    <t>UTPS</t>
  </si>
  <si>
    <t>21L2</t>
  </si>
  <si>
    <t>RGPL</t>
  </si>
  <si>
    <t>TTEP</t>
  </si>
  <si>
    <t>Multi - Use Decal, 5.5x7.75 3pk Fan decal</t>
  </si>
  <si>
    <t>DSEV</t>
  </si>
  <si>
    <t xml:space="preserve">Perfect Cut Decal, 3" x 10", Colored - Player </t>
  </si>
  <si>
    <t>DSEP</t>
  </si>
  <si>
    <t xml:space="preserve">Zipper Bottle Cooler - Player </t>
  </si>
  <si>
    <t>RGEP</t>
  </si>
  <si>
    <t xml:space="preserve">Printed License Plate Frame - Player </t>
  </si>
  <si>
    <t>3SEP</t>
  </si>
  <si>
    <t xml:space="preserve">Premium Quality Pennant 17" x 40" - Player </t>
  </si>
  <si>
    <t>J7EP</t>
  </si>
  <si>
    <t>BXEV</t>
  </si>
  <si>
    <t>BXEP</t>
  </si>
  <si>
    <t>EWSB</t>
  </si>
  <si>
    <t>SYSB</t>
  </si>
  <si>
    <t>3PSB</t>
  </si>
  <si>
    <t xml:space="preserve">Can Cooler, Slim </t>
  </si>
  <si>
    <t>UTSB</t>
  </si>
  <si>
    <t>OXSB</t>
  </si>
  <si>
    <t>YJSB</t>
  </si>
  <si>
    <t>J7SP</t>
  </si>
  <si>
    <t>BXSB</t>
  </si>
  <si>
    <t>BXSP</t>
  </si>
  <si>
    <t>9VS2</t>
  </si>
  <si>
    <t xml:space="preserve">Description </t>
  </si>
  <si>
    <t>Pricing Type</t>
  </si>
  <si>
    <t>Code</t>
  </si>
  <si>
    <t>Graphic Design</t>
  </si>
  <si>
    <t>Pro-Sport</t>
  </si>
  <si>
    <t>PS</t>
  </si>
  <si>
    <t>BCA Breast cancer awareness</t>
  </si>
  <si>
    <t>Event Player</t>
  </si>
  <si>
    <t>BCA</t>
  </si>
  <si>
    <t xml:space="preserve">Co-Branded Products - </t>
  </si>
  <si>
    <t xml:space="preserve">    Life Is Good Products (LIG)</t>
  </si>
  <si>
    <t>Lift is Good</t>
  </si>
  <si>
    <t xml:space="preserve">    Mickey Mouse</t>
  </si>
  <si>
    <t>Disney + League</t>
  </si>
  <si>
    <t xml:space="preserve">    Star Wars - All Leagues</t>
  </si>
  <si>
    <t>Star Wars + League</t>
  </si>
  <si>
    <t xml:space="preserve">    Nascar -  (Non Driver 6% + Disney 10%)</t>
  </si>
  <si>
    <t>Nascar</t>
  </si>
  <si>
    <t>Disney NASCAR</t>
  </si>
  <si>
    <t xml:space="preserve">Generic - </t>
  </si>
  <si>
    <t xml:space="preserve">   Disney Classic Products - Mickey, Princess, Etc (10% Roy.)</t>
  </si>
  <si>
    <t>Disney</t>
  </si>
  <si>
    <t xml:space="preserve">   Disney Classic Products - Team Effort</t>
  </si>
  <si>
    <t>EV</t>
  </si>
  <si>
    <t xml:space="preserve">   Star Wars Episodes (10% Royalties)</t>
  </si>
  <si>
    <t xml:space="preserve">   Star Wars Generic (10% Royalties) - Team Effort</t>
  </si>
  <si>
    <t>Star Wars</t>
  </si>
  <si>
    <t xml:space="preserve">   Super Bowl</t>
  </si>
  <si>
    <t>Super Bowl</t>
  </si>
  <si>
    <t>SB</t>
  </si>
  <si>
    <t>Generic</t>
  </si>
  <si>
    <t>See Item Description</t>
  </si>
  <si>
    <t>House Divided</t>
  </si>
  <si>
    <t>Kentucky Derby (12% Royalties)</t>
  </si>
  <si>
    <t>See Sort Name</t>
  </si>
  <si>
    <t>Legion of Boom (SA 026)</t>
  </si>
  <si>
    <t>See League/Team</t>
  </si>
  <si>
    <t>Mcrostie  (Artist)</t>
  </si>
  <si>
    <t>PL</t>
  </si>
  <si>
    <t>Mcrostie</t>
  </si>
  <si>
    <t>NCAA Operation Hat Trick</t>
  </si>
  <si>
    <t>Operation Hat Trick</t>
  </si>
  <si>
    <t xml:space="preserve">NASCAR </t>
  </si>
  <si>
    <t xml:space="preserve">NASCAR Generic </t>
  </si>
  <si>
    <t>LS</t>
  </si>
  <si>
    <t>Patriotic</t>
  </si>
  <si>
    <t xml:space="preserve">Retirement Products - </t>
  </si>
  <si>
    <t xml:space="preserve">Player  </t>
  </si>
  <si>
    <t>Retirement ?</t>
  </si>
  <si>
    <t>Rivalry</t>
  </si>
  <si>
    <t>SC Champ Wood Signs (700 Team Code) - 15% Royalties</t>
  </si>
  <si>
    <t>See Team code</t>
  </si>
  <si>
    <t>Seahawks 12 Man  (RA 326)</t>
  </si>
  <si>
    <t>Seahawks 12</t>
  </si>
  <si>
    <t>Stars and Stripes</t>
  </si>
  <si>
    <t>Stars&amp;Stripes "League"</t>
  </si>
  <si>
    <t>Vintage or Vintage NCAA</t>
  </si>
  <si>
    <t>Vault</t>
  </si>
  <si>
    <t>World of Hockey</t>
  </si>
  <si>
    <t>World Cup</t>
  </si>
  <si>
    <t>Zamboni</t>
  </si>
  <si>
    <t xml:space="preserve">TRS </t>
  </si>
  <si>
    <t>NFL Classic Logo = Vintage</t>
  </si>
  <si>
    <t>Classic Logo</t>
  </si>
  <si>
    <t>VB</t>
  </si>
  <si>
    <t>VBPS</t>
  </si>
  <si>
    <t>GNEV</t>
  </si>
  <si>
    <t>XTEV</t>
  </si>
  <si>
    <t>X5EV</t>
  </si>
  <si>
    <t>9YEV</t>
  </si>
  <si>
    <t>Perfect Cut Decal, 3" x 10", Colored - Player / Vault</t>
  </si>
  <si>
    <t>DSPL</t>
  </si>
  <si>
    <t>PJPS</t>
  </si>
  <si>
    <t>ZGEV</t>
  </si>
  <si>
    <t xml:space="preserve">Printed Hockey Puck, Bulk - Player </t>
  </si>
  <si>
    <t>T2EP</t>
  </si>
  <si>
    <t>T3EP</t>
  </si>
  <si>
    <t xml:space="preserve">1" Keystrap with Bottle Opener - Player </t>
  </si>
  <si>
    <t>ESEP</t>
  </si>
  <si>
    <t>XMEV</t>
  </si>
  <si>
    <t>XLEV</t>
  </si>
  <si>
    <t>6AEV</t>
  </si>
  <si>
    <t>JZEV</t>
  </si>
  <si>
    <t>G7EV</t>
  </si>
  <si>
    <t>21E2</t>
  </si>
  <si>
    <t>XMLS</t>
  </si>
  <si>
    <t>FMLS</t>
  </si>
  <si>
    <t xml:space="preserve">Hitch Cover, Fixed/Standard Oval - BULK </t>
  </si>
  <si>
    <t>TR</t>
  </si>
  <si>
    <t>TRLS</t>
  </si>
  <si>
    <t>YNSB</t>
  </si>
  <si>
    <t xml:space="preserve">Auto Emblem, Chrome Round, Domed  Insert - Player </t>
  </si>
  <si>
    <t xml:space="preserve">Multi - Use Decal, 5.5x7.75 3pk - Player </t>
  </si>
  <si>
    <t xml:space="preserve">Key Chain, Acrylic Rectangle - Logo and Fashion - Player </t>
  </si>
  <si>
    <t xml:space="preserve">License Plate Frame, All Styles - S/L - Player </t>
  </si>
  <si>
    <t xml:space="preserve">License Plate, Printed - Player </t>
  </si>
  <si>
    <t>C4EP</t>
  </si>
  <si>
    <t>SYEP</t>
  </si>
  <si>
    <t>UTEP</t>
  </si>
  <si>
    <t>XTEP</t>
  </si>
  <si>
    <t>ZHEP</t>
  </si>
  <si>
    <t>YNEP</t>
  </si>
  <si>
    <t>E0EP</t>
  </si>
  <si>
    <t>C4SP</t>
  </si>
  <si>
    <t>SYSP</t>
  </si>
  <si>
    <t>P1SP</t>
  </si>
  <si>
    <t>UTSP</t>
  </si>
  <si>
    <t>XTSP</t>
  </si>
  <si>
    <t>YNSP</t>
  </si>
  <si>
    <t>E0SP</t>
  </si>
  <si>
    <t>ZHSP</t>
  </si>
  <si>
    <t>VYEP</t>
  </si>
  <si>
    <t>2MSP</t>
  </si>
  <si>
    <t>S8SP</t>
  </si>
  <si>
    <t>VYSP</t>
  </si>
  <si>
    <t>Decal, 3" x 5" Glitter</t>
  </si>
  <si>
    <t>Decal, 3" x 5" Reflective</t>
  </si>
  <si>
    <t>Decal, 6" x 6", Reflective</t>
  </si>
  <si>
    <t>1" Lanyard/Credential Holder with Buckle &amp; insert  (Nascar only)</t>
  </si>
  <si>
    <t>KX</t>
  </si>
  <si>
    <t>KXPS</t>
  </si>
  <si>
    <t>0E</t>
  </si>
  <si>
    <t>0EPS</t>
  </si>
  <si>
    <t>YE</t>
  </si>
  <si>
    <t>YEPS</t>
  </si>
  <si>
    <t>UTLS</t>
  </si>
  <si>
    <t>3HLS</t>
  </si>
  <si>
    <t xml:space="preserve">Colored Auto Badges  </t>
  </si>
  <si>
    <t>Bling Can Cooler 12oz</t>
  </si>
  <si>
    <t xml:space="preserve">Magnet , Wood 1.5x6" Rectangle </t>
  </si>
  <si>
    <t xml:space="preserve">Magnet , Wood 3x3 Square </t>
  </si>
  <si>
    <t>AE</t>
  </si>
  <si>
    <t>AEPS</t>
  </si>
  <si>
    <t>R7</t>
  </si>
  <si>
    <t>R7PS</t>
  </si>
  <si>
    <t>R2PS</t>
  </si>
  <si>
    <t>SYPL</t>
  </si>
  <si>
    <t>ZHPL</t>
  </si>
  <si>
    <t>License Plate, Printed, Player</t>
  </si>
  <si>
    <t>YNPL</t>
  </si>
  <si>
    <t>Multi - Use Decal, 5.5x7.75 3pk</t>
  </si>
  <si>
    <t>SYLS</t>
  </si>
  <si>
    <t>OGLS</t>
  </si>
  <si>
    <t>TWLS</t>
  </si>
  <si>
    <t>Fan mask-1pk</t>
  </si>
  <si>
    <t>II</t>
  </si>
  <si>
    <t>IIPS</t>
  </si>
  <si>
    <t>Fan mask-3pk</t>
  </si>
  <si>
    <t>JI</t>
  </si>
  <si>
    <t>JIPS</t>
  </si>
  <si>
    <t>License Plate Frame, Printed  - S/L,Player</t>
  </si>
  <si>
    <t xml:space="preserve">Fan mask-1pk - Player </t>
  </si>
  <si>
    <t>Lifestyle ( for Mossy Oak, Patriotic, TRS, and Jordon )</t>
  </si>
  <si>
    <t>Rooter Poms</t>
  </si>
  <si>
    <t>Rooter Pom, Split ring 750 strand, unimprinted</t>
  </si>
  <si>
    <t>N3</t>
  </si>
  <si>
    <t>N3PS</t>
  </si>
  <si>
    <t>IIPL</t>
  </si>
  <si>
    <t>U7EP</t>
  </si>
  <si>
    <t>N2LS</t>
  </si>
  <si>
    <t>PPE</t>
  </si>
  <si>
    <t>Fan Wrap</t>
  </si>
  <si>
    <t>C9</t>
  </si>
  <si>
    <t>C9PS</t>
  </si>
  <si>
    <t xml:space="preserve">2oz Hand Sanitizer </t>
  </si>
  <si>
    <t xml:space="preserve">Fan Wrap - player / vault </t>
  </si>
  <si>
    <t>C9PL</t>
  </si>
  <si>
    <t>YC</t>
  </si>
  <si>
    <t>YCPS</t>
  </si>
  <si>
    <t>VJEV</t>
  </si>
  <si>
    <t>Disney/Star Wars/Marvel Co-Branded = Should use Event Player Pricing</t>
  </si>
  <si>
    <t>Auto Emblem, Chrome Round, Domed  Insert - Player</t>
  </si>
  <si>
    <t>C4PL</t>
  </si>
  <si>
    <t xml:space="preserve">Hitch Cover, Fixed/Standard Oval - Player </t>
  </si>
  <si>
    <t>EWPL</t>
  </si>
  <si>
    <t xml:space="preserve">All Pro Hooded Baby Towel - Player </t>
  </si>
  <si>
    <t>ZUPL</t>
  </si>
  <si>
    <t xml:space="preserve">Burp Cloth, 10x17 - Player </t>
  </si>
  <si>
    <t>GEPL</t>
  </si>
  <si>
    <t>Key Chain, flashlight - Player</t>
  </si>
  <si>
    <t>I9PL</t>
  </si>
  <si>
    <t>XTPL</t>
  </si>
  <si>
    <t>ESPL</t>
  </si>
  <si>
    <t xml:space="preserve">License Plate Frame, Printed  - S/S - Player </t>
  </si>
  <si>
    <t>X5PL</t>
  </si>
  <si>
    <t xml:space="preserve">License Plate Frame, Printed  - B/O - Player </t>
  </si>
  <si>
    <t>XOPL</t>
  </si>
  <si>
    <t>3SPL</t>
  </si>
  <si>
    <t>Die Cut Magnet, 4.5" x 5" - Player</t>
  </si>
  <si>
    <t>FMPL</t>
  </si>
  <si>
    <t xml:space="preserve">Rectangle Magnet, 2" x 3", 2-Pack - Player </t>
  </si>
  <si>
    <t>ARPL</t>
  </si>
  <si>
    <t>J7PL</t>
  </si>
  <si>
    <t xml:space="preserve">Face Cals - Player </t>
  </si>
  <si>
    <t>7JPL</t>
  </si>
  <si>
    <t xml:space="preserve">1 Gallon Tin, Tapered - Player </t>
  </si>
  <si>
    <t>HDPL</t>
  </si>
  <si>
    <t xml:space="preserve">1 Gallon Tin, Tapered - Consummables (College)  - Player </t>
  </si>
  <si>
    <t>G7PL</t>
  </si>
  <si>
    <t xml:space="preserve">3 Gallon Tin, Tapered - Player </t>
  </si>
  <si>
    <t>HGPL</t>
  </si>
  <si>
    <t xml:space="preserve">3 Gallon Tin, Tapered - Consummable (College) - Player </t>
  </si>
  <si>
    <t>JZPL</t>
  </si>
  <si>
    <t>JZEP</t>
  </si>
  <si>
    <t>HGEP</t>
  </si>
  <si>
    <t xml:space="preserve">1 Gallon Tin, Tapered - Consummables (College) - Player </t>
  </si>
  <si>
    <t>G7EP</t>
  </si>
  <si>
    <t>HDEP</t>
  </si>
  <si>
    <t>D7LS</t>
  </si>
  <si>
    <t>AELS</t>
  </si>
  <si>
    <t xml:space="preserve">Please see second Tab if you have additional questions ( Price codes ) </t>
  </si>
  <si>
    <t>Decal, 6" x 6" Arched Glass - SANI</t>
  </si>
  <si>
    <t xml:space="preserve">1" Keystrap with Bottle Opener </t>
  </si>
  <si>
    <t>CCEV</t>
  </si>
  <si>
    <t>EEEV</t>
  </si>
  <si>
    <t>EWEV</t>
  </si>
  <si>
    <t>BUEV</t>
  </si>
  <si>
    <t>9QEV</t>
  </si>
  <si>
    <t xml:space="preserve">    Co-Leagues ( ex. City Of Champs ) (10% Lg + 10% Lg )</t>
  </si>
  <si>
    <t xml:space="preserve">City Of Champs </t>
  </si>
  <si>
    <t xml:space="preserve">Football Snack Helmet - Packaged </t>
  </si>
  <si>
    <t xml:space="preserve">Football Snack Helmet - Bulk </t>
  </si>
  <si>
    <t>Headcover - Individual Driver Headcover, Oversized Logo</t>
  </si>
  <si>
    <t>Cart Bag - The Bucket ™ III Cooler Cart bag ( New Design )</t>
  </si>
  <si>
    <t xml:space="preserve">Stand Bag - Caddie Carry Hybrid Bag ( New Design ) </t>
  </si>
  <si>
    <t xml:space="preserve">Headcover - Individual Driver Headcover (New Design ) </t>
  </si>
  <si>
    <t>Headcover - Individual Hybrid Headcover ( New Design)</t>
  </si>
  <si>
    <t>Putter Cover - Blade Putter Cover ( New Design )</t>
  </si>
  <si>
    <t>Putter Cover - Mallet Putter Cover ( New Design )</t>
  </si>
  <si>
    <t>KJ</t>
  </si>
  <si>
    <t>KJPS</t>
  </si>
  <si>
    <t>JJ</t>
  </si>
  <si>
    <t>JJPS</t>
  </si>
  <si>
    <t>OU</t>
  </si>
  <si>
    <t>OUPS</t>
  </si>
  <si>
    <t>XYPS</t>
  </si>
  <si>
    <t>EZ</t>
  </si>
  <si>
    <t>EZPS</t>
  </si>
  <si>
    <t>ZZ</t>
  </si>
  <si>
    <t>ZZPS</t>
  </si>
  <si>
    <t>VZ</t>
  </si>
  <si>
    <t>VZPS</t>
  </si>
  <si>
    <t>Headcover - Individual Fairway Headcover, Oversized Logo</t>
  </si>
  <si>
    <t>JJEV</t>
  </si>
  <si>
    <t>KJEV</t>
  </si>
  <si>
    <t>ZZEV</t>
  </si>
  <si>
    <t>XTLS</t>
  </si>
  <si>
    <t xml:space="preserve">3" Round Button - Carded </t>
  </si>
  <si>
    <t>AYEV</t>
  </si>
  <si>
    <t xml:space="preserve">Decal, 3" x 5" Metallic Moveable </t>
  </si>
  <si>
    <t xml:space="preserve">Decal, 6" x 6" All Surface - Player </t>
  </si>
  <si>
    <t xml:space="preserve">Decal,  6" x 6", Metallic Moveable </t>
  </si>
  <si>
    <t xml:space="preserve">Ball Marker - 2 Sided </t>
  </si>
  <si>
    <t xml:space="preserve">Cooling Towel, 12" x 30" 2 Sided - Player </t>
  </si>
  <si>
    <t>FF</t>
  </si>
  <si>
    <t>FFPS</t>
  </si>
  <si>
    <t>GNPL</t>
  </si>
  <si>
    <t>EF</t>
  </si>
  <si>
    <t>EFPS</t>
  </si>
  <si>
    <t>5V</t>
  </si>
  <si>
    <t>5VPS</t>
  </si>
  <si>
    <t>21PL</t>
  </si>
  <si>
    <t>6EEV</t>
  </si>
  <si>
    <t>21EP</t>
  </si>
  <si>
    <t>AYSB</t>
  </si>
  <si>
    <t>UOSB</t>
  </si>
  <si>
    <t>Wood Sign, 11" x 14"</t>
  </si>
  <si>
    <t xml:space="preserve">Wood Sign, 13" x 24" or 14" x 21" </t>
  </si>
  <si>
    <t xml:space="preserve">Wood Sign, 14" Round </t>
  </si>
  <si>
    <t>Wood Sign, 6" x 17" or 8" x 17"</t>
  </si>
  <si>
    <t xml:space="preserve">Face Cals 4x7 - Player </t>
  </si>
  <si>
    <t>Y9</t>
  </si>
  <si>
    <t>Y9PS</t>
  </si>
  <si>
    <t>S5</t>
  </si>
  <si>
    <t>S5PS</t>
  </si>
  <si>
    <t>ZEPL</t>
  </si>
  <si>
    <t>ZEEV</t>
  </si>
  <si>
    <t>XTSB</t>
  </si>
  <si>
    <t>ZESB</t>
  </si>
  <si>
    <t>JZSB</t>
  </si>
  <si>
    <t>G7SB</t>
  </si>
  <si>
    <t xml:space="preserve">Multi - Use Decal, 3" x 4"   - Player </t>
  </si>
  <si>
    <t xml:space="preserve">Perfect Cut Decal, 2" x 17", Colored - PLAYER </t>
  </si>
  <si>
    <t>TMPL</t>
  </si>
  <si>
    <t>6LPS</t>
  </si>
  <si>
    <t>AL</t>
  </si>
  <si>
    <t>ALPS</t>
  </si>
  <si>
    <t>DY</t>
  </si>
  <si>
    <t>DYPS</t>
  </si>
  <si>
    <t>Y5</t>
  </si>
  <si>
    <t>Y5PS</t>
  </si>
  <si>
    <t>Y3</t>
  </si>
  <si>
    <t>Y3PS</t>
  </si>
  <si>
    <t>DUPL</t>
  </si>
  <si>
    <t>GNLS</t>
  </si>
  <si>
    <t>9XLS</t>
  </si>
  <si>
    <t>9YLS</t>
  </si>
  <si>
    <t>EELS</t>
  </si>
  <si>
    <t>E4LS</t>
  </si>
  <si>
    <t>E5LS</t>
  </si>
  <si>
    <t>FKLS</t>
  </si>
  <si>
    <t>UOLS</t>
  </si>
  <si>
    <t>7JLS</t>
  </si>
  <si>
    <t>C4LS</t>
  </si>
  <si>
    <t xml:space="preserve">Auto Emblem, Chrome Freeform - Player </t>
  </si>
  <si>
    <t>CAPL</t>
  </si>
  <si>
    <t>FFLS</t>
  </si>
  <si>
    <t>EFLS</t>
  </si>
  <si>
    <t>Decal,  6" x 6", Metallic 4cp</t>
  </si>
  <si>
    <t xml:space="preserve">Magnet, 3" x 5" - Player </t>
  </si>
  <si>
    <t xml:space="preserve">Magnet, 5" x 7" - Player </t>
  </si>
  <si>
    <t xml:space="preserve">Wood Sign, 6" x 17" or 8" x 17" - Player </t>
  </si>
  <si>
    <t>6LPL</t>
  </si>
  <si>
    <t>Y3PL</t>
  </si>
  <si>
    <t>HRPL</t>
  </si>
  <si>
    <t>VKPL</t>
  </si>
  <si>
    <t>VCPL</t>
  </si>
  <si>
    <t>SXPL</t>
  </si>
  <si>
    <t>Decal, 3" x 5" Metallic 4cp</t>
  </si>
  <si>
    <t>S5EV</t>
  </si>
  <si>
    <t>ZHLS</t>
  </si>
  <si>
    <t>G4LS</t>
  </si>
  <si>
    <t>Perfect Cut Decal, 12" x 12", Colored - Player</t>
  </si>
  <si>
    <t>GXPL</t>
  </si>
  <si>
    <t>Multi - Use Decal, 5.5x7.75 Fan Pack</t>
  </si>
  <si>
    <t xml:space="preserve">Multi - Use Decal, 5.5x7.75 Fan Pack, player </t>
  </si>
  <si>
    <t>Multi - Use Decal, 4" X 4" Fan Decal</t>
  </si>
  <si>
    <t xml:space="preserve">Multi - Use Decal, 4" X 4" Fan Decal  - Player </t>
  </si>
  <si>
    <t>Multi - Use Decal, 5" x 6" Fan Decal</t>
  </si>
  <si>
    <t>Multi - Use Decal, 11" x 11" Fan Decal</t>
  </si>
  <si>
    <t>Multi - Use Decal, 3" x 17" Fan Decal</t>
  </si>
  <si>
    <t>Multi - Use Decal, 3.75" x 12" Fan Decal</t>
  </si>
  <si>
    <t xml:space="preserve">Multi - Use Decal, 3.75" x 12" Fan Decal  - Player </t>
  </si>
  <si>
    <t>RQPL</t>
  </si>
  <si>
    <t xml:space="preserve">Car Flag, 11.75" x 14" - Player </t>
  </si>
  <si>
    <t>6LEV</t>
  </si>
  <si>
    <t>DUEV</t>
  </si>
  <si>
    <t>6LSB</t>
  </si>
  <si>
    <t>GNSB</t>
  </si>
  <si>
    <t xml:space="preserve">License Plate Frame, Metal Thin Rim - Domed inserts </t>
  </si>
  <si>
    <t>9JEV</t>
  </si>
  <si>
    <t>H6LS</t>
  </si>
  <si>
    <t>R2LS</t>
  </si>
  <si>
    <t>9JSB</t>
  </si>
  <si>
    <t xml:space="preserve">Wood Sign, 11" x 14" - Player </t>
  </si>
  <si>
    <t>Y9PL</t>
  </si>
  <si>
    <t>Y9EV</t>
  </si>
  <si>
    <t>Y9EP</t>
  </si>
  <si>
    <t xml:space="preserve">Metal Keyring, Carded - Player / Vault </t>
  </si>
  <si>
    <t>Q4PL</t>
  </si>
  <si>
    <t>Q4EP</t>
  </si>
  <si>
    <t>6LLS</t>
  </si>
  <si>
    <t>Glitter Face Cals - 6 pack</t>
  </si>
  <si>
    <t>Disc</t>
  </si>
  <si>
    <t xml:space="preserve">Blankets </t>
  </si>
  <si>
    <t xml:space="preserve">Pet Items </t>
  </si>
  <si>
    <t xml:space="preserve">Collar </t>
  </si>
  <si>
    <t xml:space="preserve">Leash </t>
  </si>
  <si>
    <t>Tattoos-FL</t>
  </si>
  <si>
    <t xml:space="preserve">Nail Cals </t>
  </si>
  <si>
    <t>Discontinued items</t>
  </si>
  <si>
    <t>3/4" Lanyard, with detachhable Buckle, Hangtag</t>
  </si>
  <si>
    <t>Metal sign  12x16</t>
  </si>
  <si>
    <t>Knit Can Cooler</t>
  </si>
  <si>
    <t xml:space="preserve">Ball Marker w/Poker Chip </t>
  </si>
  <si>
    <t xml:space="preserve">Embroidered Golf Towel  (6M) </t>
  </si>
  <si>
    <t>Stwrap with Dome Decal  - Player</t>
  </si>
  <si>
    <t>EVPS</t>
  </si>
  <si>
    <t>ZT</t>
  </si>
  <si>
    <t>ZTPS</t>
  </si>
  <si>
    <t>IT</t>
  </si>
  <si>
    <t>ITPS</t>
  </si>
  <si>
    <t>7VPS</t>
  </si>
  <si>
    <t>LVPS</t>
  </si>
  <si>
    <t>RWPS</t>
  </si>
  <si>
    <t>BRPS</t>
  </si>
  <si>
    <t>by item</t>
  </si>
  <si>
    <t>4NPS</t>
  </si>
  <si>
    <t>CH</t>
  </si>
  <si>
    <t>CHPS</t>
  </si>
  <si>
    <t>T5PS</t>
  </si>
  <si>
    <t>ZLPS</t>
  </si>
  <si>
    <t>L9PS</t>
  </si>
  <si>
    <t>V5PS</t>
  </si>
  <si>
    <t>NY</t>
  </si>
  <si>
    <t>NYPS</t>
  </si>
  <si>
    <t>CQ</t>
  </si>
  <si>
    <t>CQPS</t>
  </si>
  <si>
    <t>SN</t>
  </si>
  <si>
    <t>SNPS</t>
  </si>
  <si>
    <t>IYPS</t>
  </si>
  <si>
    <t>H7PS</t>
  </si>
  <si>
    <t>5CPS</t>
  </si>
  <si>
    <t>NNPS</t>
  </si>
  <si>
    <t>7ZPS</t>
  </si>
  <si>
    <t>1WPS</t>
  </si>
  <si>
    <t>1VPS</t>
  </si>
  <si>
    <t>8BPS</t>
  </si>
  <si>
    <t>A6PS</t>
  </si>
  <si>
    <t>8CPS</t>
  </si>
  <si>
    <t>2PPS</t>
  </si>
  <si>
    <t>8XPS</t>
  </si>
  <si>
    <t>B2PS</t>
  </si>
  <si>
    <t>YY</t>
  </si>
  <si>
    <t>YYPS</t>
  </si>
  <si>
    <t>NRPS</t>
  </si>
  <si>
    <t>O6PS</t>
  </si>
  <si>
    <t>60PC</t>
  </si>
  <si>
    <t>5XPS</t>
  </si>
  <si>
    <t>5XPL</t>
  </si>
  <si>
    <t>T7PS</t>
  </si>
  <si>
    <t>W2PS</t>
  </si>
  <si>
    <t>YX30</t>
  </si>
  <si>
    <t>YX36</t>
  </si>
  <si>
    <t>YHPS</t>
  </si>
  <si>
    <t>KOMT</t>
  </si>
  <si>
    <t>KOPS</t>
  </si>
  <si>
    <t>V1PS</t>
  </si>
  <si>
    <t>V6PS</t>
  </si>
  <si>
    <t>Original</t>
  </si>
  <si>
    <t>Wool Banner 24" x 38"</t>
  </si>
  <si>
    <t>Wool Pennant 13" x 32"</t>
  </si>
  <si>
    <t>Wool Banner 8" x 32"</t>
  </si>
  <si>
    <t>Contour Mug  couple left</t>
  </si>
  <si>
    <t>BW</t>
  </si>
  <si>
    <t>BWPS</t>
  </si>
  <si>
    <t>XW</t>
  </si>
  <si>
    <t>XWPS</t>
  </si>
  <si>
    <t>5W</t>
  </si>
  <si>
    <t>5WPS</t>
  </si>
  <si>
    <t>OYEV</t>
  </si>
  <si>
    <t>W0EV</t>
  </si>
  <si>
    <t>QNLS</t>
  </si>
  <si>
    <t>3SSB</t>
  </si>
  <si>
    <t>S5SB</t>
  </si>
  <si>
    <t>JY</t>
  </si>
  <si>
    <t>JYPS</t>
  </si>
  <si>
    <t xml:space="preserve">   Life Is Good Products (15% Royalties)</t>
  </si>
  <si>
    <t>LIG</t>
  </si>
  <si>
    <t>Star Wars EP__</t>
  </si>
  <si>
    <t xml:space="preserve">John Deere </t>
  </si>
  <si>
    <t>Legion of Boom (Seattle) - 12% Royalties  (RS 300)</t>
  </si>
  <si>
    <t>Legion of Boom</t>
  </si>
  <si>
    <t>Patriotic (5% Royalties)</t>
  </si>
  <si>
    <t xml:space="preserve">Mossy Oak (5% Royalties) </t>
  </si>
  <si>
    <t>Mossy Oak</t>
  </si>
  <si>
    <t xml:space="preserve">Real Tree ( 5% Royalties ) </t>
  </si>
  <si>
    <t xml:space="preserve">Real Tree </t>
  </si>
  <si>
    <t>Realtree or Mossy Oak + Team ( Co-Branded items )</t>
  </si>
  <si>
    <t xml:space="preserve">Realtree or Mossy Oak </t>
  </si>
  <si>
    <t xml:space="preserve">    Retirement Items</t>
  </si>
  <si>
    <t>TRS items</t>
  </si>
  <si>
    <t>XFL</t>
  </si>
  <si>
    <t xml:space="preserve">Auto Emblem, Chrome Freeform COLORED </t>
  </si>
  <si>
    <t>Bags</t>
  </si>
  <si>
    <t xml:space="preserve">Clear Zip-Top Tote </t>
  </si>
  <si>
    <t xml:space="preserve">30oz Morgan Tumblers </t>
  </si>
  <si>
    <t xml:space="preserve">20oz Morgan Tumblers </t>
  </si>
  <si>
    <t xml:space="preserve">Ceramic Mugs </t>
  </si>
  <si>
    <t xml:space="preserve">Flag - 3' x 5' Team  </t>
  </si>
  <si>
    <t xml:space="preserve">Golf Ball Pack of 3 - PLAYER </t>
  </si>
  <si>
    <t xml:space="preserve">Ball Marker Set - PLAYER </t>
  </si>
  <si>
    <t xml:space="preserve">Individual Ball Marker - PLAYER </t>
  </si>
  <si>
    <t xml:space="preserve">Cart Bag - The Bucket ™ III Cooler Cart bag ( New Design ) - PLAYER </t>
  </si>
  <si>
    <t xml:space="preserve">Stand Bag - Caddie Carry Hybrid Bag ( New Design ) - PLAYER </t>
  </si>
  <si>
    <t xml:space="preserve">CVX ® Ball Mark Repair Tool &amp; 2 Ball Markers - PLAYER </t>
  </si>
  <si>
    <t xml:space="preserve">Hat Clip with 2 Ball Markers - PLAYER </t>
  </si>
  <si>
    <t xml:space="preserve">Towel - Face/Club ® Tri-Fold Embroidered  - PLAYER </t>
  </si>
  <si>
    <t>Wool Banner 24" x 38" - PLAYER</t>
  </si>
  <si>
    <t>Wool Pennant 13" x 32" - PLAYER</t>
  </si>
  <si>
    <t>Wool Banner 8" x 32" - PLAYER</t>
  </si>
  <si>
    <t>CN</t>
  </si>
  <si>
    <t>CNPS</t>
  </si>
  <si>
    <t>US</t>
  </si>
  <si>
    <t>USPS</t>
  </si>
  <si>
    <t>PW</t>
  </si>
  <si>
    <t>PWPS</t>
  </si>
  <si>
    <t>PY</t>
  </si>
  <si>
    <t>PYPS</t>
  </si>
  <si>
    <t>RD</t>
  </si>
  <si>
    <t>RDPS</t>
  </si>
  <si>
    <t>OXPL</t>
  </si>
  <si>
    <t>QHPL</t>
  </si>
  <si>
    <t>QBPL</t>
  </si>
  <si>
    <t>KJPL</t>
  </si>
  <si>
    <t>JJPL</t>
  </si>
  <si>
    <t>OAPL</t>
  </si>
  <si>
    <t>QNPL</t>
  </si>
  <si>
    <t>P6PL</t>
  </si>
  <si>
    <t>BWPL</t>
  </si>
  <si>
    <t>XWPL</t>
  </si>
  <si>
    <t>5WPL</t>
  </si>
  <si>
    <t>JYEV</t>
  </si>
  <si>
    <t>JYSB</t>
  </si>
  <si>
    <t>Blanket - Ultra Soft</t>
  </si>
  <si>
    <t>EQ</t>
  </si>
  <si>
    <t>EQPS</t>
  </si>
  <si>
    <t xml:space="preserve">Blanket - Winning Image </t>
  </si>
  <si>
    <t xml:space="preserve">PGA ( Players Golf Association ) </t>
  </si>
  <si>
    <t>PGA</t>
  </si>
  <si>
    <t xml:space="preserve">Auto Emblem, Chrome Freeform COLORED  - Player </t>
  </si>
  <si>
    <t xml:space="preserve">20oz Stainless Water Bottle </t>
  </si>
  <si>
    <t xml:space="preserve">License Plate, Inlaid  - Player </t>
  </si>
  <si>
    <t>CNPL</t>
  </si>
  <si>
    <t>PU</t>
  </si>
  <si>
    <t>PUPS</t>
  </si>
  <si>
    <t>YJPL</t>
  </si>
  <si>
    <t>EVEV</t>
  </si>
  <si>
    <t>PWEV</t>
  </si>
  <si>
    <t>PYEV</t>
  </si>
  <si>
    <t xml:space="preserve">Multi - Use Decal, 5" x 6" Fan Decal - Player </t>
  </si>
  <si>
    <t xml:space="preserve">Bottle Opener Key Ring - Black </t>
  </si>
  <si>
    <t xml:space="preserve">Premium Acrylic Magnet  - Player </t>
  </si>
  <si>
    <t>ALPL</t>
  </si>
  <si>
    <t>KC</t>
  </si>
  <si>
    <t>KCPS</t>
  </si>
  <si>
    <t>FJPL</t>
  </si>
  <si>
    <t>D0EV</t>
  </si>
  <si>
    <t>7ILS</t>
  </si>
  <si>
    <t xml:space="preserve">Golf Gift Set - 2 Balls , 2 Markers , 8 Tees  and a Towel </t>
  </si>
  <si>
    <t>QMPS</t>
  </si>
  <si>
    <t>USEV</t>
  </si>
  <si>
    <t>EQEV</t>
  </si>
  <si>
    <t>RNEV</t>
  </si>
  <si>
    <t>RDEV</t>
  </si>
  <si>
    <t>QMEV</t>
  </si>
  <si>
    <t>Fanatics</t>
  </si>
  <si>
    <t>the F design and others</t>
  </si>
  <si>
    <t xml:space="preserve">Backpack - Rookie </t>
  </si>
  <si>
    <t xml:space="preserve">Can Cooler 12oz </t>
  </si>
  <si>
    <t>1.75 oz  Shot Glass</t>
  </si>
  <si>
    <t>16 oz Etched Pint Glass</t>
  </si>
  <si>
    <t>16 oz Full Color Pint Glass</t>
  </si>
  <si>
    <t>15 oz Stemless Wine Glass</t>
  </si>
  <si>
    <t>13.5 oz Whiskey Glass</t>
  </si>
  <si>
    <t>Vinyl Bottle Opener</t>
  </si>
  <si>
    <t>28 oz Sport Bottle</t>
  </si>
  <si>
    <t>16 oz Callie Bottle</t>
  </si>
  <si>
    <t>18 oz Pro Chase Bottle</t>
  </si>
  <si>
    <t>20 oz Rookie Tumbler</t>
  </si>
  <si>
    <t>20 oz Pro Tumbler</t>
  </si>
  <si>
    <t>20 oz MVP Tumbler</t>
  </si>
  <si>
    <t>20 oz Carry Tumbler</t>
  </si>
  <si>
    <t>30 oz Carry Tumbler</t>
  </si>
  <si>
    <t>19 oz Blake Tumbler</t>
  </si>
  <si>
    <t>20 oz Draft Tumbler</t>
  </si>
  <si>
    <t>11 oz White Ceramic Mug</t>
  </si>
  <si>
    <t>15 oz Classic Mug</t>
  </si>
  <si>
    <t xml:space="preserve">12.5x18 Applique Garden Flag </t>
  </si>
  <si>
    <t xml:space="preserve">28x40 Applique Banner </t>
  </si>
  <si>
    <t xml:space="preserve">3x5 Applique Flag </t>
  </si>
  <si>
    <t>Games - FL</t>
  </si>
  <si>
    <t xml:space="preserve">Wood Sign, 14" Round - Player </t>
  </si>
  <si>
    <t xml:space="preserve">Wood Sign, 5" x 12" Bottle Opener - Player </t>
  </si>
  <si>
    <t>MX</t>
  </si>
  <si>
    <t>MXPS</t>
  </si>
  <si>
    <t>G1</t>
  </si>
  <si>
    <t>G1PS</t>
  </si>
  <si>
    <t>GK</t>
  </si>
  <si>
    <t>GKPS</t>
  </si>
  <si>
    <t>GL</t>
  </si>
  <si>
    <t>GLPS</t>
  </si>
  <si>
    <t>GF</t>
  </si>
  <si>
    <t>GFPS</t>
  </si>
  <si>
    <t>GC</t>
  </si>
  <si>
    <t>GCPS</t>
  </si>
  <si>
    <t>G3PS</t>
  </si>
  <si>
    <t>GY</t>
  </si>
  <si>
    <t>GYPS</t>
  </si>
  <si>
    <t>GS</t>
  </si>
  <si>
    <t>GSPS</t>
  </si>
  <si>
    <t>GV</t>
  </si>
  <si>
    <t>GVPS</t>
  </si>
  <si>
    <t>FX</t>
  </si>
  <si>
    <t>FXPS</t>
  </si>
  <si>
    <t>FV</t>
  </si>
  <si>
    <t>FVPS</t>
  </si>
  <si>
    <t>HU</t>
  </si>
  <si>
    <t>HUPS</t>
  </si>
  <si>
    <t>HS</t>
  </si>
  <si>
    <t>HSPS</t>
  </si>
  <si>
    <t>FY</t>
  </si>
  <si>
    <t>FYPS</t>
  </si>
  <si>
    <t>FC</t>
  </si>
  <si>
    <t>FCPS</t>
  </si>
  <si>
    <t>FN</t>
  </si>
  <si>
    <t>FNPS</t>
  </si>
  <si>
    <t>H9</t>
  </si>
  <si>
    <t>H9PS</t>
  </si>
  <si>
    <t>HB</t>
  </si>
  <si>
    <t>HBPS</t>
  </si>
  <si>
    <t>LA</t>
  </si>
  <si>
    <t>LAPS</t>
  </si>
  <si>
    <t>LB</t>
  </si>
  <si>
    <t>LBPS</t>
  </si>
  <si>
    <t>LC</t>
  </si>
  <si>
    <t>LCPS</t>
  </si>
  <si>
    <t>S5PL</t>
  </si>
  <si>
    <t>6FPL</t>
  </si>
  <si>
    <t>G1EV</t>
  </si>
  <si>
    <t>GKEV</t>
  </si>
  <si>
    <t>GVEV</t>
  </si>
  <si>
    <t>FVEV</t>
  </si>
  <si>
    <t>HUEV</t>
  </si>
  <si>
    <t>H9EV</t>
  </si>
  <si>
    <t>KCEV</t>
  </si>
  <si>
    <t>EVLS</t>
  </si>
  <si>
    <t>G1LS</t>
  </si>
  <si>
    <t>GKLS</t>
  </si>
  <si>
    <t>GFLS</t>
  </si>
  <si>
    <t>GCLS</t>
  </si>
  <si>
    <t>FVLS</t>
  </si>
  <si>
    <t>ZTLS</t>
  </si>
  <si>
    <t>ITLS</t>
  </si>
  <si>
    <t>HDLS</t>
  </si>
  <si>
    <t>HGLS</t>
  </si>
  <si>
    <t xml:space="preserve">Golf Alignment Stick </t>
  </si>
  <si>
    <t>2K</t>
  </si>
  <si>
    <t>2KPS</t>
  </si>
  <si>
    <t>BWEV</t>
  </si>
  <si>
    <t>XWEV</t>
  </si>
  <si>
    <t>5WEV</t>
  </si>
  <si>
    <t>Necklace, Oval/Rect Hammered Hard Insert, Jewelry</t>
  </si>
  <si>
    <t>GLEV</t>
  </si>
  <si>
    <t>HBEV</t>
  </si>
  <si>
    <t>USSB</t>
  </si>
  <si>
    <t>EVSB</t>
  </si>
  <si>
    <t>EQSB</t>
  </si>
  <si>
    <t>PWSB</t>
  </si>
  <si>
    <t>PYSB</t>
  </si>
  <si>
    <t>RDSB</t>
  </si>
  <si>
    <t>G1SB</t>
  </si>
  <si>
    <t>GKSB</t>
  </si>
  <si>
    <t>GLSB</t>
  </si>
  <si>
    <t>GVSB</t>
  </si>
  <si>
    <t>FVSB</t>
  </si>
  <si>
    <t>HUSB</t>
  </si>
  <si>
    <t>H9SB</t>
  </si>
  <si>
    <t>HBSB</t>
  </si>
  <si>
    <t>QMSB</t>
  </si>
  <si>
    <t>KCSB</t>
  </si>
  <si>
    <t>ALLS</t>
  </si>
  <si>
    <t>Ceramic Mugs - Black</t>
  </si>
  <si>
    <t xml:space="preserve">   Coke Cola</t>
  </si>
  <si>
    <t>Coke</t>
  </si>
  <si>
    <t xml:space="preserve">15 oz Classic Mug </t>
  </si>
  <si>
    <t>Jewelry - FL</t>
  </si>
  <si>
    <t xml:space="preserve">Acrylic Pin </t>
  </si>
  <si>
    <t>AYPS</t>
  </si>
  <si>
    <t>9APS</t>
  </si>
  <si>
    <t>GYEV</t>
  </si>
  <si>
    <t>X5LS</t>
  </si>
  <si>
    <t xml:space="preserve">   World Baseball Classic </t>
  </si>
  <si>
    <t xml:space="preserve">WBC Generic </t>
  </si>
  <si>
    <t>Cloisonné Key Ring</t>
  </si>
  <si>
    <t>L0</t>
  </si>
  <si>
    <t>L0PS</t>
  </si>
  <si>
    <t>ZELS</t>
  </si>
  <si>
    <t>BWSB</t>
  </si>
  <si>
    <t>XWSB</t>
  </si>
  <si>
    <t>5WSB</t>
  </si>
  <si>
    <t>Vintage NCAA (Lg = VT )</t>
  </si>
  <si>
    <t>Vault (Lg = CV )</t>
  </si>
  <si>
    <t xml:space="preserve">NIL - COLLEGE PLAYERS </t>
  </si>
  <si>
    <t xml:space="preserve">NIL </t>
  </si>
  <si>
    <t>L2</t>
  </si>
  <si>
    <t xml:space="preserve">Decal, 4" x 6" - Arched, Logo w/ *****, Glass - Player </t>
  </si>
  <si>
    <t xml:space="preserve">License Plate Frame, Inlaid S/L - Player </t>
  </si>
  <si>
    <t xml:space="preserve">Pin Set ( 3pc ) </t>
  </si>
  <si>
    <t xml:space="preserve">Pin Set ( 5pc) </t>
  </si>
  <si>
    <t>Vertical Flag, 28" x 40" - 1-Sided - Player</t>
  </si>
  <si>
    <t>N9PL</t>
  </si>
  <si>
    <t>XMPL</t>
  </si>
  <si>
    <t>K93E</t>
  </si>
  <si>
    <t>K95E</t>
  </si>
  <si>
    <t>DNLS</t>
  </si>
  <si>
    <t>X5SB</t>
  </si>
  <si>
    <t>K9S3</t>
  </si>
  <si>
    <t>K9S5</t>
  </si>
  <si>
    <t>K93S</t>
  </si>
  <si>
    <t>K95S</t>
  </si>
  <si>
    <t>Perfect Cut Decal, 3" x 7", Colored</t>
  </si>
  <si>
    <t>EK</t>
  </si>
  <si>
    <t>EKPS</t>
  </si>
  <si>
    <t>7WPS</t>
  </si>
  <si>
    <t>FJEP</t>
  </si>
  <si>
    <t>7WLS</t>
  </si>
  <si>
    <t xml:space="preserve">Acrylic Bag Tags </t>
  </si>
  <si>
    <t>K1</t>
  </si>
  <si>
    <t>K1PS</t>
  </si>
  <si>
    <t xml:space="preserve">License Plate Frame, Inlaid S/s, Colored </t>
  </si>
  <si>
    <t>License Plate Frame, Thin Rim ( Knockout )</t>
  </si>
  <si>
    <t>L2PS</t>
  </si>
  <si>
    <t>L2PL</t>
  </si>
  <si>
    <t>XC</t>
  </si>
  <si>
    <t>XCPS</t>
  </si>
  <si>
    <t>9M</t>
  </si>
  <si>
    <t>9MPS</t>
  </si>
  <si>
    <t>FFEV</t>
  </si>
  <si>
    <t>IOEV</t>
  </si>
  <si>
    <t>5PEV</t>
  </si>
  <si>
    <t>PUEV</t>
  </si>
  <si>
    <t>L2EV</t>
  </si>
  <si>
    <t>XCEV</t>
  </si>
  <si>
    <t>9MEV</t>
  </si>
  <si>
    <t>L2SB</t>
  </si>
  <si>
    <t>XCSB</t>
  </si>
  <si>
    <t>VKEV</t>
  </si>
  <si>
    <t xml:space="preserve">Wool Blanket </t>
  </si>
  <si>
    <t>EO</t>
  </si>
  <si>
    <t>EOPS</t>
  </si>
  <si>
    <t>C6</t>
  </si>
  <si>
    <t>C6PS</t>
  </si>
  <si>
    <t>C8</t>
  </si>
  <si>
    <t>C8PS</t>
  </si>
  <si>
    <t>ZO</t>
  </si>
  <si>
    <t>ZOPS</t>
  </si>
  <si>
    <t>EOEV</t>
  </si>
  <si>
    <t>VWEV</t>
  </si>
  <si>
    <t>XOEV</t>
  </si>
  <si>
    <t>Collar - Small 1/2"</t>
  </si>
  <si>
    <t xml:space="preserve">Pint Glass - Silicone Drinkware </t>
  </si>
  <si>
    <t xml:space="preserve">Shot Glass - Silicone Drinkware </t>
  </si>
  <si>
    <t>VKLS</t>
  </si>
  <si>
    <t xml:space="preserve">Wine Glass - Silicone Drinkware </t>
  </si>
  <si>
    <t>AA</t>
  </si>
  <si>
    <t>AAPS</t>
  </si>
  <si>
    <t xml:space="preserve">Rocks Glass - Silicone Drinkware </t>
  </si>
  <si>
    <t>AB</t>
  </si>
  <si>
    <t>ABPS</t>
  </si>
  <si>
    <t>XCPL</t>
  </si>
  <si>
    <t>C6EV</t>
  </si>
  <si>
    <t>C8EV</t>
  </si>
  <si>
    <t>BYEV</t>
  </si>
  <si>
    <t>L2EP</t>
  </si>
  <si>
    <t>VBEV</t>
  </si>
  <si>
    <t>EOLS</t>
  </si>
  <si>
    <t>IOLS</t>
  </si>
  <si>
    <t>9MLS</t>
  </si>
  <si>
    <t>VELS</t>
  </si>
  <si>
    <t>FJLS</t>
  </si>
  <si>
    <t>5PSB</t>
  </si>
  <si>
    <t>FFSB</t>
  </si>
  <si>
    <t>IOSB</t>
  </si>
  <si>
    <t>RNSB</t>
  </si>
  <si>
    <t>C6SB</t>
  </si>
  <si>
    <t>C8SB</t>
  </si>
  <si>
    <t>9MSB</t>
  </si>
  <si>
    <t>VBSB</t>
  </si>
  <si>
    <t>Y4LS</t>
  </si>
  <si>
    <t xml:space="preserve">Pint Glass - Silicone Drinkware - Player / Vault </t>
  </si>
  <si>
    <t>C6PL</t>
  </si>
  <si>
    <t>YKEV</t>
  </si>
  <si>
    <t>Premium Acrylic Magnet - 3 Pk</t>
  </si>
  <si>
    <t>FO</t>
  </si>
  <si>
    <t>FOPS</t>
  </si>
  <si>
    <t>TMEV</t>
  </si>
  <si>
    <t xml:space="preserve">Shot Glass - Silicone Drinkware - Player / Vault </t>
  </si>
  <si>
    <t>C8PL</t>
  </si>
  <si>
    <t>C6EP</t>
  </si>
  <si>
    <t>C8EP</t>
  </si>
  <si>
    <t xml:space="preserve">Ice Shaker, 26Oz Shaker </t>
  </si>
  <si>
    <t>SR</t>
  </si>
  <si>
    <t>SRPS</t>
  </si>
  <si>
    <t xml:space="preserve">Auto Emblem, - Metallic or glitter - Player </t>
  </si>
  <si>
    <t xml:space="preserve">Car/Fan Magnet, 11" x 11" - Player </t>
  </si>
  <si>
    <t>Premium Acrylic Magnet - 2pk</t>
  </si>
  <si>
    <t xml:space="preserve">Premium Acrylic Magnet - 2pk - Player </t>
  </si>
  <si>
    <t>Premium Acrylic Magnet - 1pk</t>
  </si>
  <si>
    <t>CCPL</t>
  </si>
  <si>
    <t>AC</t>
  </si>
  <si>
    <t>ACPS</t>
  </si>
  <si>
    <t>6APL</t>
  </si>
  <si>
    <t>F9</t>
  </si>
  <si>
    <t>F9PS</t>
  </si>
  <si>
    <t>F9PL</t>
  </si>
  <si>
    <t>5PLS</t>
  </si>
  <si>
    <t>PWLS</t>
  </si>
  <si>
    <t>PYLS</t>
  </si>
  <si>
    <t xml:space="preserve">Ice Shaker, 26Oz Shaker - Player </t>
  </si>
  <si>
    <t>Ice Shaker, 26Oz Shaker - 4D</t>
  </si>
  <si>
    <t xml:space="preserve">Ice Shaker, 26Oz Shaker - 4D - Player </t>
  </si>
  <si>
    <t>SRPL</t>
  </si>
  <si>
    <t>SQ</t>
  </si>
  <si>
    <t>SQPS</t>
  </si>
  <si>
    <t>SQPL</t>
  </si>
  <si>
    <t xml:space="preserve">Metal Hitch Cover - Chrome </t>
  </si>
  <si>
    <t xml:space="preserve">Metal Hitch Cover - Colored Emblem </t>
  </si>
  <si>
    <t xml:space="preserve">EM </t>
  </si>
  <si>
    <t xml:space="preserve">Blanket - Winning Image - Player </t>
  </si>
  <si>
    <t>EVPL</t>
  </si>
  <si>
    <t>SREV</t>
  </si>
  <si>
    <t>VKSB</t>
  </si>
  <si>
    <t>24KF</t>
  </si>
  <si>
    <t>24SRP</t>
  </si>
  <si>
    <t xml:space="preserve">Pro-Sport / Player Pricing </t>
  </si>
  <si>
    <t xml:space="preserve">Metal Hitch Cover - Chrome - Player </t>
  </si>
  <si>
    <t xml:space="preserve">Metal Hitch Cover - Colored Emblem - Player </t>
  </si>
  <si>
    <t xml:space="preserve">32oz Straw Tumbler - Silicone Drinkware </t>
  </si>
  <si>
    <t xml:space="preserve">Big Chain - Necklace </t>
  </si>
  <si>
    <t>Face Cals - "EYE BLACK"</t>
  </si>
  <si>
    <t>EKPL</t>
  </si>
  <si>
    <t>EMPS</t>
  </si>
  <si>
    <t>EMPL</t>
  </si>
  <si>
    <t>CR</t>
  </si>
  <si>
    <t>CRPS</t>
  </si>
  <si>
    <t>7KPS</t>
  </si>
  <si>
    <t>SRSB</t>
  </si>
  <si>
    <t>12.99</t>
  </si>
  <si>
    <t xml:space="preserve">3" Round Button - BULK </t>
  </si>
  <si>
    <t xml:space="preserve">Pin Set ( 3pc ) - Pkg Card </t>
  </si>
  <si>
    <t xml:space="preserve">Pin Set ( 3pc ) - Pkg Case </t>
  </si>
  <si>
    <t xml:space="preserve">Pin Set ( 5pc ) - Pkg Case </t>
  </si>
  <si>
    <t>B6PS</t>
  </si>
  <si>
    <t>K6</t>
  </si>
  <si>
    <t>K6S3</t>
  </si>
  <si>
    <t>B6EV</t>
  </si>
  <si>
    <t>LCEV</t>
  </si>
  <si>
    <t>K8LS</t>
  </si>
  <si>
    <t>C6LS</t>
  </si>
  <si>
    <t>C8LS</t>
  </si>
  <si>
    <t>9ALS</t>
  </si>
  <si>
    <t>IILS</t>
  </si>
  <si>
    <t>C9LS</t>
  </si>
  <si>
    <t>B6SB</t>
  </si>
  <si>
    <t xml:space="preserve">Duffle Bag </t>
  </si>
  <si>
    <t xml:space="preserve">28oz Beer Stein </t>
  </si>
  <si>
    <t xml:space="preserve">32oz Straw Humbler  w/lid &amp; Straw </t>
  </si>
  <si>
    <t xml:space="preserve">8oz Straw Tumbler - Silicone Drinkware </t>
  </si>
  <si>
    <t xml:space="preserve">Ice Shaker, 26Oz Shaker - FLEX </t>
  </si>
  <si>
    <t xml:space="preserve">License Plate Frame, Printed S/s, Colored </t>
  </si>
  <si>
    <t xml:space="preserve">License Plate Frame, Printed S/s, Colored - Player </t>
  </si>
  <si>
    <t>Super Bowl  - UPDATE ON 03/04/24</t>
  </si>
  <si>
    <t>DG</t>
  </si>
  <si>
    <t>DGPS</t>
  </si>
  <si>
    <t>AOPS</t>
  </si>
  <si>
    <t>AZ</t>
  </si>
  <si>
    <t>AZPS</t>
  </si>
  <si>
    <t>AG</t>
  </si>
  <si>
    <t>AGPS</t>
  </si>
  <si>
    <t>SK</t>
  </si>
  <si>
    <t>SKPS</t>
  </si>
  <si>
    <t>AAEV</t>
  </si>
  <si>
    <t>ABEV</t>
  </si>
  <si>
    <t>AGEV</t>
  </si>
  <si>
    <t>SQEV</t>
  </si>
  <si>
    <t>L0EV</t>
  </si>
  <si>
    <t>FOEV</t>
  </si>
  <si>
    <t>cred</t>
  </si>
  <si>
    <t>SQSB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</si>
</sst>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General_)"/>
    <numFmt numFmtId="166" formatCode="0.0%"/>
    <numFmt numFmtId="167" formatCode="0.00000_)"/>
    <numFmt numFmtId="168" formatCode="_-* #,##0_-;\-* #,##0_-;_-* &quot;-&quot;??_-;_-@_-"/>
    <numFmt numFmtId="169" formatCode="_-* #,##0.000_-;\-* #,##0.000_-;_-* &quot;-&quot;??_-;_-@_-"/>
    <numFmt numFmtId="170" formatCode="mm/dd/yy"/>
    <numFmt numFmtId="171" formatCode="0.0000"/>
    <numFmt numFmtId="172" formatCode="0.00000"/>
    <numFmt numFmtId="173" formatCode="#,##0.000_);\(#,##0.000\)"/>
    <numFmt numFmtId="174" formatCode="0.00_)"/>
  </numFmts>
  <fonts count="76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Courier"/>
      <family val="3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10"/>
      <name val="Times New Roman"/>
      <family val="1"/>
    </font>
    <font>
      <u/>
      <sz val="8"/>
      <name val="Times New Roman"/>
      <family val="1"/>
    </font>
    <font>
      <b/>
      <u/>
      <sz val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0"/>
      <name val="Times New Roman"/>
      <family val="1"/>
    </font>
    <font>
      <sz val="8"/>
      <color indexed="48"/>
      <name val="Times New Roman"/>
      <family val="1"/>
    </font>
    <font>
      <b/>
      <sz val="8"/>
      <color indexed="50"/>
      <name val="Times New Roman"/>
      <family val="1"/>
    </font>
    <font>
      <sz val="8"/>
      <color indexed="12"/>
      <name val="Times New Roman"/>
      <family val="1"/>
    </font>
    <font>
      <sz val="8"/>
      <color indexed="56"/>
      <name val="Times New Roman"/>
      <family val="1"/>
    </font>
    <font>
      <i/>
      <sz val="8"/>
      <color indexed="10"/>
      <name val="Times New Roman"/>
      <family val="1"/>
    </font>
    <font>
      <i/>
      <sz val="8"/>
      <name val="Times New Roman"/>
      <family val="1"/>
    </font>
    <font>
      <b/>
      <i/>
      <sz val="8"/>
      <name val="Times New Roman"/>
      <family val="1"/>
    </font>
    <font>
      <b/>
      <i/>
      <sz val="8"/>
      <color indexed="8"/>
      <name val="Times New Roman"/>
      <family val="1"/>
    </font>
    <font>
      <sz val="8"/>
      <name val="Tahoma"/>
      <family val="2"/>
    </font>
    <font>
      <sz val="8"/>
      <color indexed="10"/>
      <name val="Tahoma"/>
      <family val="2"/>
    </font>
    <font>
      <sz val="8"/>
      <color indexed="8"/>
      <name val="Tahoma"/>
      <family val="2"/>
    </font>
    <font>
      <sz val="11"/>
      <color indexed="8"/>
      <name val="Comic Sans MS"/>
      <family val="2"/>
    </font>
    <font>
      <sz val="11"/>
      <color indexed="9"/>
      <name val="Comic Sans MS"/>
      <family val="2"/>
    </font>
    <font>
      <sz val="11"/>
      <color indexed="20"/>
      <name val="Comic Sans MS"/>
      <family val="2"/>
    </font>
    <font>
      <b/>
      <sz val="11"/>
      <color indexed="10"/>
      <name val="Comic Sans MS"/>
      <family val="2"/>
    </font>
    <font>
      <b/>
      <sz val="11"/>
      <color indexed="9"/>
      <name val="Comic Sans MS"/>
      <family val="2"/>
    </font>
    <font>
      <i/>
      <sz val="11"/>
      <color indexed="23"/>
      <name val="Comic Sans MS"/>
      <family val="2"/>
    </font>
    <font>
      <sz val="11"/>
      <color indexed="17"/>
      <name val="Comic Sans MS"/>
      <family val="2"/>
    </font>
    <font>
      <b/>
      <sz val="15"/>
      <color indexed="62"/>
      <name val="Comic Sans MS"/>
      <family val="2"/>
    </font>
    <font>
      <b/>
      <sz val="13"/>
      <color indexed="62"/>
      <name val="Comic Sans MS"/>
      <family val="2"/>
    </font>
    <font>
      <b/>
      <sz val="11"/>
      <color indexed="62"/>
      <name val="Comic Sans MS"/>
      <family val="2"/>
    </font>
    <font>
      <sz val="11"/>
      <color indexed="62"/>
      <name val="Comic Sans MS"/>
      <family val="2"/>
    </font>
    <font>
      <sz val="11"/>
      <color indexed="10"/>
      <name val="Comic Sans MS"/>
      <family val="2"/>
    </font>
    <font>
      <sz val="11"/>
      <color indexed="19"/>
      <name val="Comic Sans MS"/>
      <family val="2"/>
    </font>
    <font>
      <sz val="10"/>
      <name val="Courier"/>
      <family val="3"/>
    </font>
    <font>
      <b/>
      <sz val="11"/>
      <color indexed="63"/>
      <name val="Comic Sans MS"/>
      <family val="2"/>
    </font>
    <font>
      <b/>
      <sz val="18"/>
      <color indexed="62"/>
      <name val="Cambria"/>
      <family val="2"/>
    </font>
    <font>
      <b/>
      <sz val="11"/>
      <color indexed="8"/>
      <name val="Comic Sans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sz val="8"/>
      <color rgb="FFFF0000"/>
      <name val="Tahoma"/>
      <family val="2"/>
    </font>
    <font>
      <b/>
      <sz val="8"/>
      <color theme="0"/>
      <name val="Times New Roman"/>
      <family val="1"/>
    </font>
    <font>
      <b/>
      <sz val="8"/>
      <color theme="7" tint="-0.249977111117893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8"/>
      <color indexed="10"/>
      <name val="Times New Roman"/>
      <family val="1"/>
    </font>
    <font>
      <sz val="10"/>
      <name val="Arial"/>
      <family val="2"/>
    </font>
    <font>
      <b/>
      <sz val="8"/>
      <color theme="6" tint="-0.499984740745262"/>
      <name val="Times New Roman"/>
      <family val="1"/>
    </font>
    <font>
      <sz val="11"/>
      <color indexed="8"/>
      <name val="Calibri"/>
      <family val="2"/>
      <scheme val="minor"/>
    </font>
    <font>
      <sz val="8"/>
      <name val="Times New Roman"/>
      <family val="1"/>
    </font>
    <font>
      <sz val="8"/>
      <color theme="1"/>
      <name val="Tahoma"/>
      <family val="2"/>
    </font>
    <font>
      <sz val="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10"/>
      <name val="Times New Roman"/>
      <family val="1"/>
    </font>
    <font>
      <b/>
      <sz val="10"/>
      <color rgb="FFFF0000"/>
      <name val="Tahoma"/>
      <family val="2"/>
    </font>
    <font>
      <sz val="8"/>
      <name val="Niagara Solid"/>
      <family val="5"/>
    </font>
    <font>
      <b/>
      <sz val="8"/>
      <name val="Niagara Solid"/>
      <family val="5"/>
    </font>
    <font>
      <b/>
      <u/>
      <sz val="12"/>
      <name val="Times New Roman"/>
      <family val="1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8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3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8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11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16" borderId="1" applyNumberFormat="0" applyAlignment="0" applyProtection="0"/>
    <xf numFmtId="0" fontId="36" fillId="17" borderId="2" applyNumberFormat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" applyNumberFormat="0" applyAlignment="0" applyProtection="0"/>
    <xf numFmtId="0" fontId="43" fillId="0" borderId="6" applyNumberFormat="0" applyFill="0" applyAlignment="0" applyProtection="0"/>
    <xf numFmtId="0" fontId="44" fillId="7" borderId="0" applyNumberFormat="0" applyBorder="0" applyAlignment="0" applyProtection="0"/>
    <xf numFmtId="0" fontId="51" fillId="0" borderId="0"/>
    <xf numFmtId="165" fontId="45" fillId="0" borderId="0"/>
    <xf numFmtId="0" fontId="14" fillId="0" borderId="0"/>
    <xf numFmtId="0" fontId="14" fillId="4" borderId="7" applyNumberFormat="0" applyFont="0" applyAlignment="0" applyProtection="0"/>
    <xf numFmtId="0" fontId="46" fillId="16" borderId="8" applyNumberFormat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3" fillId="0" borderId="0" applyNumberFormat="0" applyFill="0" applyBorder="0" applyAlignment="0" applyProtection="0"/>
    <xf numFmtId="165" fontId="12" fillId="0" borderId="0"/>
    <xf numFmtId="0" fontId="11" fillId="0" borderId="0"/>
    <xf numFmtId="0" fontId="9" fillId="0" borderId="0"/>
    <xf numFmtId="0" fontId="60" fillId="0" borderId="0"/>
    <xf numFmtId="43" fontId="51" fillId="0" borderId="0" applyFont="0" applyFill="0" applyBorder="0" applyAlignment="0" applyProtection="0"/>
    <xf numFmtId="0" fontId="8" fillId="0" borderId="0"/>
    <xf numFmtId="0" fontId="51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51" fillId="0" borderId="0"/>
    <xf numFmtId="9" fontId="51" fillId="0" borderId="0" applyFont="0" applyFill="0" applyBorder="0" applyAlignment="0" applyProtection="0"/>
    <xf numFmtId="165" fontId="12" fillId="0" borderId="0"/>
    <xf numFmtId="0" fontId="62" fillId="0" borderId="0"/>
    <xf numFmtId="0" fontId="63" fillId="0" borderId="0"/>
    <xf numFmtId="0" fontId="51" fillId="0" borderId="0"/>
    <xf numFmtId="0" fontId="11" fillId="4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1" fillId="4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2" fillId="0" borderId="0"/>
    <xf numFmtId="0" fontId="2" fillId="0" borderId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65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3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8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11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16" borderId="1" applyNumberFormat="0" applyAlignment="0" applyProtection="0"/>
    <xf numFmtId="0" fontId="36" fillId="17" borderId="2" applyNumberFormat="0" applyAlignment="0" applyProtection="0"/>
    <xf numFmtId="164" fontId="1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" applyNumberFormat="0" applyAlignment="0" applyProtection="0"/>
    <xf numFmtId="0" fontId="43" fillId="0" borderId="6" applyNumberFormat="0" applyFill="0" applyAlignment="0" applyProtection="0"/>
    <xf numFmtId="0" fontId="44" fillId="7" borderId="0" applyNumberFormat="0" applyBorder="0" applyAlignment="0" applyProtection="0"/>
    <xf numFmtId="0" fontId="11" fillId="4" borderId="7" applyNumberFormat="0" applyFont="0" applyAlignment="0" applyProtection="0"/>
    <xf numFmtId="0" fontId="46" fillId="16" borderId="8" applyNumberFormat="0" applyAlignment="0" applyProtection="0"/>
    <xf numFmtId="9" fontId="1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44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834">
    <xf numFmtId="0" fontId="0" fillId="0" borderId="0" xfId="0"/>
    <xf numFmtId="9" fontId="18" fillId="0" borderId="0" xfId="45" applyFont="1" applyFill="1" applyBorder="1" applyAlignment="1" applyProtection="1">
      <alignment horizontal="center"/>
      <protection locked="0"/>
    </xf>
    <xf numFmtId="9" fontId="18" fillId="0" borderId="0" xfId="45" applyFont="1" applyFill="1" applyBorder="1" applyAlignment="1">
      <alignment horizontal="center"/>
    </xf>
    <xf numFmtId="9" fontId="14" fillId="0" borderId="0" xfId="45" applyFont="1" applyFill="1" applyBorder="1" applyAlignment="1">
      <alignment horizontal="center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quotePrefix="1" applyNumberFormat="1" applyFont="1" applyFill="1" applyBorder="1" applyAlignment="1" applyProtection="1">
      <alignment horizontal="center"/>
    </xf>
    <xf numFmtId="166" fontId="18" fillId="0" borderId="0" xfId="45" applyNumberFormat="1" applyFont="1" applyFill="1" applyBorder="1" applyAlignment="1">
      <alignment horizontal="center"/>
    </xf>
    <xf numFmtId="166" fontId="18" fillId="0" borderId="0" xfId="45" applyNumberFormat="1" applyFont="1" applyFill="1" applyBorder="1" applyAlignment="1" applyProtection="1">
      <alignment horizontal="center"/>
    </xf>
    <xf numFmtId="166" fontId="18" fillId="0" borderId="0" xfId="45" applyNumberFormat="1" applyFont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</xf>
    <xf numFmtId="166" fontId="18" fillId="0" borderId="0" xfId="45" quotePrefix="1" applyNumberFormat="1" applyFont="1" applyBorder="1" applyAlignment="1">
      <alignment horizontal="center"/>
    </xf>
    <xf numFmtId="166" fontId="18" fillId="0" borderId="0" xfId="45" quotePrefix="1" applyNumberFormat="1" applyFont="1" applyFill="1" applyBorder="1" applyAlignment="1">
      <alignment horizontal="center"/>
    </xf>
    <xf numFmtId="9" fontId="18" fillId="0" borderId="0" xfId="45" quotePrefix="1" applyFont="1" applyFill="1" applyBorder="1" applyAlignment="1">
      <alignment horizontal="center"/>
    </xf>
    <xf numFmtId="164" fontId="19" fillId="0" borderId="0" xfId="28" applyFont="1" applyFill="1" applyBorder="1" applyAlignment="1">
      <alignment horizontal="center"/>
    </xf>
    <xf numFmtId="9" fontId="18" fillId="0" borderId="0" xfId="45" applyFont="1" applyFill="1" applyBorder="1" applyAlignment="1" applyProtection="1">
      <alignment horizontal="center"/>
    </xf>
    <xf numFmtId="164" fontId="18" fillId="0" borderId="0" xfId="29" applyFont="1" applyFill="1" applyBorder="1" applyAlignment="1">
      <alignment horizontal="center"/>
    </xf>
    <xf numFmtId="0" fontId="18" fillId="0" borderId="0" xfId="29" quotePrefix="1" applyNumberFormat="1" applyFont="1" applyFill="1" applyBorder="1" applyAlignment="1" applyProtection="1">
      <alignment horizontal="center"/>
    </xf>
    <xf numFmtId="0" fontId="29" fillId="0" borderId="0" xfId="0" applyFont="1"/>
    <xf numFmtId="165" fontId="14" fillId="0" borderId="0" xfId="41" applyFont="1"/>
    <xf numFmtId="165" fontId="15" fillId="0" borderId="0" xfId="41" applyFont="1"/>
    <xf numFmtId="165" fontId="18" fillId="0" borderId="0" xfId="41" applyFont="1" applyAlignment="1" applyProtection="1">
      <alignment horizontal="center"/>
      <protection locked="0"/>
    </xf>
    <xf numFmtId="165" fontId="25" fillId="0" borderId="0" xfId="41" applyFont="1" applyAlignment="1" applyProtection="1">
      <alignment horizontal="center"/>
      <protection locked="0"/>
    </xf>
    <xf numFmtId="165" fontId="15" fillId="0" borderId="0" xfId="41" applyFont="1" applyAlignment="1" applyProtection="1">
      <alignment horizontal="center"/>
      <protection locked="0"/>
    </xf>
    <xf numFmtId="165" fontId="18" fillId="0" borderId="0" xfId="41" quotePrefix="1" applyFont="1" applyAlignment="1">
      <alignment horizontal="center"/>
    </xf>
    <xf numFmtId="165" fontId="18" fillId="0" borderId="0" xfId="41" applyFont="1" applyAlignment="1">
      <alignment horizontal="center"/>
    </xf>
    <xf numFmtId="165" fontId="14" fillId="0" borderId="0" xfId="41" applyFont="1" applyAlignment="1">
      <alignment horizontal="center"/>
    </xf>
    <xf numFmtId="49" fontId="19" fillId="0" borderId="0" xfId="41" applyNumberFormat="1" applyFont="1" applyAlignment="1" applyProtection="1">
      <alignment horizontal="center"/>
      <protection locked="0"/>
    </xf>
    <xf numFmtId="173" fontId="14" fillId="0" borderId="0" xfId="41" applyNumberFormat="1" applyFont="1" applyAlignment="1">
      <alignment horizontal="center"/>
    </xf>
    <xf numFmtId="165" fontId="14" fillId="0" borderId="0" xfId="41" quotePrefix="1" applyFont="1" applyAlignment="1">
      <alignment horizontal="center"/>
    </xf>
    <xf numFmtId="0" fontId="19" fillId="0" borderId="0" xfId="41" quotePrefix="1" applyNumberFormat="1" applyFont="1" applyAlignment="1" applyProtection="1">
      <alignment horizontal="left"/>
      <protection locked="0"/>
    </xf>
    <xf numFmtId="49" fontId="19" fillId="0" borderId="0" xfId="41" applyNumberFormat="1" applyFont="1" applyProtection="1">
      <protection locked="0"/>
    </xf>
    <xf numFmtId="167" fontId="18" fillId="0" borderId="0" xfId="41" applyNumberFormat="1" applyFont="1"/>
    <xf numFmtId="165" fontId="25" fillId="0" borderId="0" xfId="41" applyFont="1" applyAlignment="1">
      <alignment horizontal="center"/>
    </xf>
    <xf numFmtId="165" fontId="15" fillId="0" borderId="0" xfId="41" applyFont="1" applyAlignment="1">
      <alignment horizontal="center"/>
    </xf>
    <xf numFmtId="49" fontId="13" fillId="0" borderId="0" xfId="41" applyNumberFormat="1" applyFont="1"/>
    <xf numFmtId="49" fontId="13" fillId="0" borderId="0" xfId="41" applyNumberFormat="1" applyFont="1" applyAlignment="1">
      <alignment horizontal="center"/>
    </xf>
    <xf numFmtId="49" fontId="20" fillId="0" borderId="0" xfId="41" applyNumberFormat="1" applyFont="1" applyAlignment="1" applyProtection="1">
      <alignment horizontal="center"/>
      <protection locked="0"/>
    </xf>
    <xf numFmtId="0" fontId="31" fillId="0" borderId="0" xfId="41" quotePrefix="1" applyNumberFormat="1" applyFont="1" applyAlignment="1" applyProtection="1">
      <alignment horizontal="left"/>
      <protection locked="0"/>
    </xf>
    <xf numFmtId="49" fontId="13" fillId="0" borderId="0" xfId="41" quotePrefix="1" applyNumberFormat="1" applyFont="1" applyAlignment="1">
      <alignment horizontal="center"/>
    </xf>
    <xf numFmtId="165" fontId="13" fillId="0" borderId="0" xfId="41" quotePrefix="1" applyFont="1" applyAlignment="1">
      <alignment horizontal="center"/>
    </xf>
    <xf numFmtId="165" fontId="13" fillId="0" borderId="0" xfId="41" applyFont="1" applyAlignment="1">
      <alignment horizontal="center"/>
    </xf>
    <xf numFmtId="49" fontId="13" fillId="0" borderId="0" xfId="41" quotePrefix="1" applyNumberFormat="1" applyFont="1" applyAlignment="1">
      <alignment horizontal="left"/>
    </xf>
    <xf numFmtId="49" fontId="14" fillId="0" borderId="0" xfId="41" applyNumberFormat="1" applyFont="1" applyAlignment="1">
      <alignment horizontal="center"/>
    </xf>
    <xf numFmtId="49" fontId="20" fillId="0" borderId="0" xfId="41" applyNumberFormat="1" applyFont="1" applyAlignment="1">
      <alignment horizontal="center"/>
    </xf>
    <xf numFmtId="49" fontId="20" fillId="0" borderId="0" xfId="41" applyNumberFormat="1" applyFont="1" applyAlignment="1">
      <alignment horizontal="left"/>
    </xf>
    <xf numFmtId="165" fontId="24" fillId="0" borderId="0" xfId="41" quotePrefix="1" applyFont="1" applyAlignment="1">
      <alignment horizontal="center"/>
    </xf>
    <xf numFmtId="49" fontId="13" fillId="0" borderId="0" xfId="42" applyNumberFormat="1" applyFont="1"/>
    <xf numFmtId="170" fontId="13" fillId="0" borderId="0" xfId="41" applyNumberFormat="1" applyFont="1" applyAlignment="1">
      <alignment horizontal="left"/>
    </xf>
    <xf numFmtId="165" fontId="19" fillId="0" borderId="0" xfId="41" quotePrefix="1" applyFont="1" applyAlignment="1">
      <alignment horizontal="center"/>
    </xf>
    <xf numFmtId="170" fontId="20" fillId="0" borderId="0" xfId="41" applyNumberFormat="1" applyFont="1" applyAlignment="1">
      <alignment horizontal="left"/>
    </xf>
    <xf numFmtId="0" fontId="20" fillId="0" borderId="0" xfId="41" applyNumberFormat="1" applyFont="1" applyAlignment="1">
      <alignment horizontal="left"/>
    </xf>
    <xf numFmtId="165" fontId="15" fillId="0" borderId="0" xfId="41" quotePrefix="1" applyFont="1" applyAlignment="1">
      <alignment horizontal="center"/>
    </xf>
    <xf numFmtId="173" fontId="14" fillId="0" borderId="0" xfId="41" quotePrefix="1" applyNumberFormat="1" applyFont="1" applyAlignment="1">
      <alignment horizontal="center"/>
    </xf>
    <xf numFmtId="0" fontId="29" fillId="0" borderId="0" xfId="0" quotePrefix="1" applyFont="1" applyAlignment="1">
      <alignment horizontal="left"/>
    </xf>
    <xf numFmtId="0" fontId="30" fillId="0" borderId="0" xfId="0" quotePrefix="1" applyFont="1" applyAlignment="1">
      <alignment horizontal="left"/>
    </xf>
    <xf numFmtId="167" fontId="14" fillId="0" borderId="0" xfId="41" applyNumberFormat="1" applyFont="1" applyAlignment="1">
      <alignment horizontal="center"/>
    </xf>
    <xf numFmtId="165" fontId="14" fillId="18" borderId="0" xfId="41" applyFont="1" applyFill="1"/>
    <xf numFmtId="164" fontId="13" fillId="0" borderId="0" xfId="28" applyFont="1" applyFill="1" applyBorder="1" applyAlignment="1">
      <alignment horizontal="left"/>
    </xf>
    <xf numFmtId="173" fontId="13" fillId="0" borderId="0" xfId="41" applyNumberFormat="1" applyFont="1" applyAlignment="1">
      <alignment horizontal="center"/>
    </xf>
    <xf numFmtId="164" fontId="19" fillId="0" borderId="0" xfId="41" applyNumberFormat="1" applyFont="1" applyAlignment="1">
      <alignment horizontal="center"/>
    </xf>
    <xf numFmtId="0" fontId="29" fillId="0" borderId="0" xfId="0" applyFont="1" applyAlignment="1">
      <alignment horizontal="left"/>
    </xf>
    <xf numFmtId="3" fontId="19" fillId="0" borderId="0" xfId="41" applyNumberFormat="1" applyFont="1" applyAlignment="1" applyProtection="1">
      <alignment horizontal="center"/>
      <protection locked="0"/>
    </xf>
    <xf numFmtId="164" fontId="13" fillId="0" borderId="0" xfId="41" applyNumberFormat="1" applyFont="1" applyAlignment="1">
      <alignment horizontal="center"/>
    </xf>
    <xf numFmtId="0" fontId="13" fillId="0" borderId="0" xfId="42" quotePrefix="1" applyFont="1" applyAlignment="1">
      <alignment horizontal="left"/>
    </xf>
    <xf numFmtId="9" fontId="15" fillId="0" borderId="0" xfId="45" applyFont="1" applyFill="1" applyBorder="1" applyAlignment="1" applyProtection="1">
      <alignment horizontal="center"/>
    </xf>
    <xf numFmtId="0" fontId="18" fillId="0" borderId="0" xfId="29" applyNumberFormat="1" applyFont="1" applyFill="1" applyBorder="1" applyAlignment="1" applyProtection="1">
      <alignment horizontal="center"/>
    </xf>
    <xf numFmtId="164" fontId="14" fillId="0" borderId="0" xfId="29" applyFont="1" applyFill="1" applyBorder="1" applyAlignment="1">
      <alignment horizontal="center"/>
    </xf>
    <xf numFmtId="165" fontId="11" fillId="0" borderId="0" xfId="41" applyFont="1"/>
    <xf numFmtId="49" fontId="11" fillId="0" borderId="0" xfId="41" quotePrefix="1" applyNumberFormat="1" applyFont="1" applyAlignment="1">
      <alignment horizontal="left"/>
    </xf>
    <xf numFmtId="165" fontId="11" fillId="0" borderId="0" xfId="41" quotePrefix="1" applyFont="1" applyAlignment="1">
      <alignment horizontal="left"/>
    </xf>
    <xf numFmtId="0" fontId="54" fillId="0" borderId="0" xfId="0" quotePrefix="1" applyFont="1" applyAlignment="1">
      <alignment horizontal="left"/>
    </xf>
    <xf numFmtId="165" fontId="21" fillId="0" borderId="0" xfId="41" applyFont="1" applyAlignment="1">
      <alignment horizontal="center"/>
    </xf>
    <xf numFmtId="165" fontId="25" fillId="0" borderId="0" xfId="41" quotePrefix="1" applyFont="1" applyAlignment="1">
      <alignment horizontal="center"/>
    </xf>
    <xf numFmtId="164" fontId="19" fillId="0" borderId="0" xfId="28" quotePrefix="1" applyFont="1" applyFill="1" applyBorder="1" applyAlignment="1">
      <alignment horizontal="center"/>
    </xf>
    <xf numFmtId="164" fontId="19" fillId="22" borderId="0" xfId="29" quotePrefix="1" applyFont="1" applyFill="1" applyBorder="1" applyAlignment="1" applyProtection="1">
      <alignment horizontal="center" wrapText="1"/>
    </xf>
    <xf numFmtId="164" fontId="13" fillId="23" borderId="0" xfId="28" applyFont="1" applyFill="1" applyBorder="1" applyAlignment="1">
      <alignment horizontal="left"/>
    </xf>
    <xf numFmtId="165" fontId="14" fillId="23" borderId="0" xfId="41" applyFont="1" applyFill="1" applyAlignment="1">
      <alignment horizontal="center"/>
    </xf>
    <xf numFmtId="164" fontId="14" fillId="23" borderId="0" xfId="28" applyFont="1" applyFill="1" applyBorder="1"/>
    <xf numFmtId="164" fontId="19" fillId="23" borderId="0" xfId="29" applyFont="1" applyFill="1" applyBorder="1" applyAlignment="1">
      <alignment horizontal="center"/>
    </xf>
    <xf numFmtId="9" fontId="20" fillId="23" borderId="0" xfId="45" quotePrefix="1" applyFont="1" applyFill="1" applyBorder="1" applyAlignment="1">
      <alignment horizontal="center"/>
    </xf>
    <xf numFmtId="44" fontId="18" fillId="0" borderId="0" xfId="45" applyNumberFormat="1" applyFont="1" applyFill="1" applyBorder="1" applyAlignment="1" applyProtection="1">
      <alignment horizontal="center"/>
    </xf>
    <xf numFmtId="44" fontId="15" fillId="0" borderId="0" xfId="45" applyNumberFormat="1" applyFont="1" applyFill="1" applyBorder="1" applyAlignment="1" applyProtection="1">
      <alignment horizontal="center"/>
    </xf>
    <xf numFmtId="164" fontId="10" fillId="0" borderId="0" xfId="28" applyFont="1" applyFill="1" applyBorder="1" applyAlignment="1">
      <alignment horizontal="left"/>
    </xf>
    <xf numFmtId="165" fontId="10" fillId="0" borderId="0" xfId="41" applyFont="1" applyAlignment="1">
      <alignment horizontal="center"/>
    </xf>
    <xf numFmtId="165" fontId="10" fillId="0" borderId="0" xfId="41" quotePrefix="1" applyFont="1" applyAlignment="1">
      <alignment horizontal="center"/>
    </xf>
    <xf numFmtId="165" fontId="11" fillId="0" borderId="0" xfId="41" quotePrefix="1" applyFont="1" applyAlignment="1">
      <alignment horizontal="center"/>
    </xf>
    <xf numFmtId="164" fontId="11" fillId="0" borderId="0" xfId="28" applyFont="1" applyFill="1" applyBorder="1"/>
    <xf numFmtId="49" fontId="10" fillId="0" borderId="0" xfId="41" applyNumberFormat="1" applyFont="1" applyAlignment="1">
      <alignment horizontal="center"/>
    </xf>
    <xf numFmtId="165" fontId="55" fillId="20" borderId="0" xfId="41" applyFont="1" applyFill="1" applyAlignment="1">
      <alignment horizontal="center"/>
    </xf>
    <xf numFmtId="165" fontId="11" fillId="0" borderId="0" xfId="41" applyFont="1" applyAlignment="1">
      <alignment horizontal="center"/>
    </xf>
    <xf numFmtId="165" fontId="18" fillId="19" borderId="0" xfId="41" applyFont="1" applyFill="1" applyAlignment="1" applyProtection="1">
      <alignment horizontal="center"/>
      <protection locked="0"/>
    </xf>
    <xf numFmtId="3" fontId="19" fillId="0" borderId="0" xfId="41" quotePrefix="1" applyNumberFormat="1" applyFont="1" applyAlignment="1" applyProtection="1">
      <alignment horizontal="center"/>
      <protection locked="0"/>
    </xf>
    <xf numFmtId="3" fontId="20" fillId="0" borderId="0" xfId="41" applyNumberFormat="1" applyFont="1" applyAlignment="1" applyProtection="1">
      <alignment horizontal="center"/>
      <protection locked="0"/>
    </xf>
    <xf numFmtId="165" fontId="11" fillId="0" borderId="0" xfId="50" applyFont="1"/>
    <xf numFmtId="168" fontId="11" fillId="0" borderId="0" xfId="28" applyNumberFormat="1" applyFont="1" applyFill="1"/>
    <xf numFmtId="165" fontId="13" fillId="19" borderId="0" xfId="41" applyFont="1" applyFill="1" applyAlignment="1">
      <alignment horizontal="center"/>
    </xf>
    <xf numFmtId="49" fontId="10" fillId="0" borderId="0" xfId="41" quotePrefix="1" applyNumberFormat="1" applyFont="1" applyAlignment="1">
      <alignment horizontal="center"/>
    </xf>
    <xf numFmtId="0" fontId="29" fillId="20" borderId="0" xfId="0" quotePrefix="1" applyFont="1" applyFill="1" applyAlignment="1">
      <alignment horizontal="left"/>
    </xf>
    <xf numFmtId="164" fontId="14" fillId="28" borderId="0" xfId="28" applyFont="1" applyFill="1" applyBorder="1"/>
    <xf numFmtId="164" fontId="29" fillId="28" borderId="0" xfId="28" applyFont="1" applyFill="1" applyBorder="1" applyAlignment="1" applyProtection="1">
      <alignment horizontal="center" wrapText="1"/>
      <protection locked="0"/>
    </xf>
    <xf numFmtId="164" fontId="13" fillId="28" borderId="0" xfId="28" applyFont="1" applyFill="1" applyBorder="1" applyAlignment="1">
      <alignment horizontal="left"/>
    </xf>
    <xf numFmtId="164" fontId="10" fillId="28" borderId="0" xfId="28" applyFont="1" applyFill="1" applyBorder="1" applyAlignment="1">
      <alignment horizontal="left"/>
    </xf>
    <xf numFmtId="164" fontId="13" fillId="29" borderId="0" xfId="28" applyFont="1" applyFill="1" applyBorder="1" applyAlignment="1">
      <alignment horizontal="left"/>
    </xf>
    <xf numFmtId="164" fontId="14" fillId="29" borderId="0" xfId="28" applyFont="1" applyFill="1" applyBorder="1"/>
    <xf numFmtId="164" fontId="29" fillId="29" borderId="0" xfId="28" applyFont="1" applyFill="1" applyBorder="1" applyAlignment="1" applyProtection="1">
      <alignment horizontal="center" wrapText="1"/>
      <protection locked="0"/>
    </xf>
    <xf numFmtId="164" fontId="10" fillId="29" borderId="0" xfId="28" applyFont="1" applyFill="1" applyBorder="1" applyAlignment="1">
      <alignment horizontal="left"/>
    </xf>
    <xf numFmtId="164" fontId="29" fillId="23" borderId="0" xfId="28" applyFont="1" applyFill="1" applyBorder="1" applyAlignment="1" applyProtection="1">
      <alignment horizontal="center" wrapText="1"/>
      <protection locked="0"/>
    </xf>
    <xf numFmtId="164" fontId="10" fillId="23" borderId="0" xfId="28" applyFont="1" applyFill="1" applyBorder="1" applyAlignment="1">
      <alignment horizontal="left"/>
    </xf>
    <xf numFmtId="164" fontId="13" fillId="22" borderId="0" xfId="28" applyFont="1" applyFill="1" applyBorder="1" applyAlignment="1">
      <alignment horizontal="left"/>
    </xf>
    <xf numFmtId="164" fontId="14" fillId="22" borderId="0" xfId="28" applyFont="1" applyFill="1" applyBorder="1"/>
    <xf numFmtId="164" fontId="29" fillId="22" borderId="0" xfId="28" applyFont="1" applyFill="1" applyBorder="1" applyAlignment="1" applyProtection="1">
      <alignment horizontal="center" wrapText="1"/>
      <protection locked="0"/>
    </xf>
    <xf numFmtId="164" fontId="10" fillId="22" borderId="0" xfId="28" applyFont="1" applyFill="1" applyBorder="1" applyAlignment="1">
      <alignment horizontal="left"/>
    </xf>
    <xf numFmtId="164" fontId="13" fillId="31" borderId="0" xfId="28" applyFont="1" applyFill="1" applyBorder="1" applyAlignment="1">
      <alignment horizontal="left"/>
    </xf>
    <xf numFmtId="164" fontId="14" fillId="31" borderId="0" xfId="28" applyFont="1" applyFill="1" applyBorder="1"/>
    <xf numFmtId="164" fontId="29" fillId="31" borderId="0" xfId="28" applyFont="1" applyFill="1" applyBorder="1" applyAlignment="1" applyProtection="1">
      <alignment horizontal="center" wrapText="1"/>
      <protection locked="0"/>
    </xf>
    <xf numFmtId="164" fontId="10" fillId="31" borderId="0" xfId="28" applyFont="1" applyFill="1" applyBorder="1" applyAlignment="1">
      <alignment horizontal="left"/>
    </xf>
    <xf numFmtId="164" fontId="13" fillId="32" borderId="0" xfId="28" applyFont="1" applyFill="1" applyBorder="1" applyAlignment="1">
      <alignment horizontal="left"/>
    </xf>
    <xf numFmtId="164" fontId="14" fillId="32" borderId="0" xfId="28" applyFont="1" applyFill="1" applyBorder="1"/>
    <xf numFmtId="164" fontId="29" fillId="32" borderId="0" xfId="28" applyFont="1" applyFill="1" applyBorder="1" applyAlignment="1" applyProtection="1">
      <alignment horizontal="center" wrapText="1"/>
      <protection locked="0"/>
    </xf>
    <xf numFmtId="164" fontId="10" fillId="32" borderId="0" xfId="28" applyFont="1" applyFill="1" applyBorder="1" applyAlignment="1">
      <alignment horizontal="left"/>
    </xf>
    <xf numFmtId="164" fontId="13" fillId="33" borderId="0" xfId="28" applyFont="1" applyFill="1" applyBorder="1" applyAlignment="1">
      <alignment horizontal="left"/>
    </xf>
    <xf numFmtId="164" fontId="29" fillId="33" borderId="0" xfId="28" applyFont="1" applyFill="1" applyBorder="1" applyAlignment="1" applyProtection="1">
      <alignment horizontal="center" wrapText="1"/>
      <protection locked="0"/>
    </xf>
    <xf numFmtId="164" fontId="13" fillId="27" borderId="0" xfId="28" applyFont="1" applyFill="1" applyBorder="1" applyAlignment="1">
      <alignment horizontal="left"/>
    </xf>
    <xf numFmtId="164" fontId="29" fillId="27" borderId="0" xfId="28" applyFont="1" applyFill="1" applyBorder="1" applyAlignment="1" applyProtection="1">
      <alignment horizontal="center" wrapText="1"/>
      <protection locked="0"/>
    </xf>
    <xf numFmtId="9" fontId="20" fillId="28" borderId="0" xfId="45" applyFont="1" applyFill="1" applyBorder="1" applyAlignment="1" applyProtection="1">
      <alignment horizontal="center"/>
    </xf>
    <xf numFmtId="0" fontId="19" fillId="28" borderId="0" xfId="29" applyNumberFormat="1" applyFont="1" applyFill="1" applyBorder="1" applyAlignment="1" applyProtection="1">
      <alignment horizontal="center"/>
    </xf>
    <xf numFmtId="164" fontId="19" fillId="28" borderId="0" xfId="29" quotePrefix="1" applyFont="1" applyFill="1" applyBorder="1" applyAlignment="1" applyProtection="1">
      <alignment horizontal="center" wrapText="1"/>
    </xf>
    <xf numFmtId="164" fontId="19" fillId="28" borderId="0" xfId="29" applyFont="1" applyFill="1" applyBorder="1" applyAlignment="1">
      <alignment horizontal="center"/>
    </xf>
    <xf numFmtId="164" fontId="19" fillId="28" borderId="0" xfId="28" applyFont="1" applyFill="1" applyBorder="1" applyAlignment="1">
      <alignment horizontal="center"/>
    </xf>
    <xf numFmtId="0" fontId="19" fillId="29" borderId="0" xfId="29" quotePrefix="1" applyNumberFormat="1" applyFont="1" applyFill="1" applyBorder="1" applyAlignment="1" applyProtection="1">
      <alignment horizontal="center"/>
    </xf>
    <xf numFmtId="164" fontId="19" fillId="29" borderId="0" xfId="29" applyFont="1" applyFill="1" applyBorder="1" applyAlignment="1" applyProtection="1">
      <alignment horizontal="center"/>
    </xf>
    <xf numFmtId="164" fontId="19" fillId="29" borderId="0" xfId="29" applyFont="1" applyFill="1" applyBorder="1" applyAlignment="1">
      <alignment horizontal="center"/>
    </xf>
    <xf numFmtId="165" fontId="19" fillId="29" borderId="0" xfId="41" applyFont="1" applyFill="1" applyAlignment="1">
      <alignment horizontal="center"/>
    </xf>
    <xf numFmtId="0" fontId="19" fillId="23" borderId="0" xfId="29" quotePrefix="1" applyNumberFormat="1" applyFont="1" applyFill="1" applyBorder="1" applyAlignment="1" applyProtection="1">
      <alignment horizontal="center"/>
    </xf>
    <xf numFmtId="164" fontId="19" fillId="23" borderId="0" xfId="29" quotePrefix="1" applyFont="1" applyFill="1" applyBorder="1" applyAlignment="1">
      <alignment horizontal="center" wrapText="1"/>
    </xf>
    <xf numFmtId="164" fontId="19" fillId="23" borderId="0" xfId="28" applyFont="1" applyFill="1" applyBorder="1" applyAlignment="1">
      <alignment horizontal="center"/>
    </xf>
    <xf numFmtId="164" fontId="14" fillId="22" borderId="0" xfId="29" applyFont="1" applyFill="1" applyBorder="1" applyAlignment="1">
      <alignment horizontal="center"/>
    </xf>
    <xf numFmtId="0" fontId="19" fillId="22" borderId="0" xfId="29" quotePrefix="1" applyNumberFormat="1" applyFont="1" applyFill="1" applyBorder="1" applyAlignment="1" applyProtection="1">
      <alignment horizontal="center"/>
    </xf>
    <xf numFmtId="164" fontId="19" fillId="22" borderId="0" xfId="29" applyFont="1" applyFill="1" applyBorder="1" applyAlignment="1" applyProtection="1">
      <alignment horizontal="center"/>
    </xf>
    <xf numFmtId="164" fontId="13" fillId="22" borderId="0" xfId="29" applyFont="1" applyFill="1" applyBorder="1" applyAlignment="1">
      <alignment horizontal="center"/>
    </xf>
    <xf numFmtId="165" fontId="19" fillId="22" borderId="0" xfId="41" applyFont="1" applyFill="1" applyAlignment="1">
      <alignment horizontal="center"/>
    </xf>
    <xf numFmtId="9" fontId="20" fillId="30" borderId="0" xfId="45" quotePrefix="1" applyFont="1" applyFill="1" applyBorder="1" applyAlignment="1">
      <alignment horizontal="center"/>
    </xf>
    <xf numFmtId="0" fontId="19" fillId="30" borderId="0" xfId="29" quotePrefix="1" applyNumberFormat="1" applyFont="1" applyFill="1" applyBorder="1" applyAlignment="1" applyProtection="1">
      <alignment horizontal="center"/>
    </xf>
    <xf numFmtId="164" fontId="19" fillId="30" borderId="0" xfId="29" quotePrefix="1" applyFont="1" applyFill="1" applyBorder="1" applyAlignment="1" applyProtection="1">
      <alignment horizontal="center" wrapText="1"/>
    </xf>
    <xf numFmtId="164" fontId="19" fillId="30" borderId="0" xfId="29" applyFont="1" applyFill="1" applyBorder="1" applyAlignment="1">
      <alignment horizontal="center"/>
    </xf>
    <xf numFmtId="165" fontId="19" fillId="26" borderId="0" xfId="41" quotePrefix="1" applyFont="1" applyFill="1" applyAlignment="1">
      <alignment horizontal="center"/>
    </xf>
    <xf numFmtId="165" fontId="19" fillId="26" borderId="0" xfId="41" applyFont="1" applyFill="1" applyAlignment="1">
      <alignment horizontal="center"/>
    </xf>
    <xf numFmtId="165" fontId="14" fillId="26" borderId="0" xfId="41" applyFont="1" applyFill="1" applyAlignment="1">
      <alignment horizontal="center"/>
    </xf>
    <xf numFmtId="164" fontId="19" fillId="26" borderId="0" xfId="28" applyFont="1" applyFill="1" applyBorder="1" applyAlignment="1">
      <alignment horizontal="center"/>
    </xf>
    <xf numFmtId="9" fontId="20" fillId="31" borderId="0" xfId="45" quotePrefix="1" applyFont="1" applyFill="1" applyBorder="1" applyAlignment="1">
      <alignment horizontal="center"/>
    </xf>
    <xf numFmtId="165" fontId="19" fillId="31" borderId="0" xfId="41" quotePrefix="1" applyFont="1" applyFill="1" applyAlignment="1">
      <alignment horizontal="center"/>
    </xf>
    <xf numFmtId="165" fontId="19" fillId="31" borderId="0" xfId="41" quotePrefix="1" applyFont="1" applyFill="1" applyAlignment="1">
      <alignment horizontal="center" wrapText="1"/>
    </xf>
    <xf numFmtId="165" fontId="14" fillId="31" borderId="0" xfId="41" applyFont="1" applyFill="1" applyAlignment="1">
      <alignment horizontal="center"/>
    </xf>
    <xf numFmtId="164" fontId="19" fillId="31" borderId="0" xfId="28" applyFont="1" applyFill="1" applyBorder="1" applyAlignment="1">
      <alignment horizontal="center"/>
    </xf>
    <xf numFmtId="164" fontId="14" fillId="32" borderId="0" xfId="29" applyFont="1" applyFill="1" applyBorder="1" applyAlignment="1">
      <alignment horizontal="center"/>
    </xf>
    <xf numFmtId="165" fontId="19" fillId="32" borderId="0" xfId="41" applyFont="1" applyFill="1" applyAlignment="1">
      <alignment horizontal="center"/>
    </xf>
    <xf numFmtId="165" fontId="13" fillId="32" borderId="0" xfId="41" applyFont="1" applyFill="1" applyAlignment="1">
      <alignment horizontal="center"/>
    </xf>
    <xf numFmtId="164" fontId="20" fillId="32" borderId="0" xfId="41" applyNumberFormat="1" applyFont="1" applyFill="1"/>
    <xf numFmtId="1" fontId="13" fillId="0" borderId="0" xfId="28" quotePrefix="1" applyNumberFormat="1" applyFont="1" applyFill="1" applyBorder="1" applyAlignment="1">
      <alignment horizontal="center"/>
    </xf>
    <xf numFmtId="164" fontId="19" fillId="0" borderId="0" xfId="28" quotePrefix="1" applyFont="1" applyFill="1" applyBorder="1" applyAlignment="1" applyProtection="1">
      <alignment horizontal="center"/>
    </xf>
    <xf numFmtId="169" fontId="13" fillId="0" borderId="0" xfId="28" applyNumberFormat="1" applyFont="1" applyFill="1" applyBorder="1"/>
    <xf numFmtId="164" fontId="13" fillId="19" borderId="0" xfId="28" quotePrefix="1" applyFont="1" applyFill="1" applyBorder="1" applyAlignment="1">
      <alignment horizontal="center"/>
    </xf>
    <xf numFmtId="164" fontId="19" fillId="19" borderId="0" xfId="28" quotePrefix="1" applyFont="1" applyFill="1" applyBorder="1" applyAlignment="1">
      <alignment horizontal="center"/>
    </xf>
    <xf numFmtId="164" fontId="19" fillId="19" borderId="0" xfId="28" quotePrefix="1" applyFont="1" applyFill="1" applyBorder="1" applyAlignment="1" applyProtection="1">
      <alignment horizontal="center"/>
    </xf>
    <xf numFmtId="169" fontId="19" fillId="19" borderId="0" xfId="28" quotePrefix="1" applyNumberFormat="1" applyFont="1" applyFill="1" applyBorder="1" applyAlignment="1" applyProtection="1">
      <alignment horizontal="center"/>
    </xf>
    <xf numFmtId="164" fontId="13" fillId="19" borderId="0" xfId="28" applyFont="1" applyFill="1" applyBorder="1" applyAlignment="1">
      <alignment horizontal="left"/>
    </xf>
    <xf numFmtId="164" fontId="14" fillId="19" borderId="0" xfId="28" applyFont="1" applyFill="1" applyBorder="1"/>
    <xf numFmtId="164" fontId="29" fillId="19" borderId="0" xfId="28" applyFont="1" applyFill="1" applyBorder="1" applyAlignment="1" applyProtection="1">
      <alignment horizontal="center" wrapText="1"/>
      <protection locked="0"/>
    </xf>
    <xf numFmtId="164" fontId="10" fillId="19" borderId="0" xfId="28" applyFont="1" applyFill="1" applyBorder="1" applyAlignment="1">
      <alignment horizontal="left"/>
    </xf>
    <xf numFmtId="165" fontId="56" fillId="0" borderId="0" xfId="41" quotePrefix="1" applyFont="1" applyAlignment="1">
      <alignment horizontal="center"/>
    </xf>
    <xf numFmtId="165" fontId="19" fillId="0" borderId="0" xfId="41" applyFont="1" applyAlignment="1" applyProtection="1">
      <alignment horizontal="center"/>
      <protection locked="0"/>
    </xf>
    <xf numFmtId="169" fontId="13" fillId="24" borderId="0" xfId="28" quotePrefix="1" applyNumberFormat="1" applyFont="1" applyFill="1" applyBorder="1" applyAlignment="1">
      <alignment horizontal="left"/>
    </xf>
    <xf numFmtId="169" fontId="13" fillId="24" borderId="0" xfId="28" applyNumberFormat="1" applyFont="1" applyFill="1" applyBorder="1"/>
    <xf numFmtId="169" fontId="13" fillId="24" borderId="0" xfId="28" quotePrefix="1" applyNumberFormat="1" applyFont="1" applyFill="1" applyBorder="1" applyAlignment="1">
      <alignment horizontal="center"/>
    </xf>
    <xf numFmtId="165" fontId="19" fillId="24" borderId="0" xfId="28" quotePrefix="1" applyNumberFormat="1" applyFont="1" applyFill="1" applyBorder="1" applyAlignment="1" applyProtection="1">
      <alignment horizontal="center"/>
    </xf>
    <xf numFmtId="169" fontId="19" fillId="24" borderId="0" xfId="28" quotePrefix="1" applyNumberFormat="1" applyFont="1" applyFill="1" applyBorder="1" applyAlignment="1">
      <alignment horizontal="center"/>
    </xf>
    <xf numFmtId="164" fontId="19" fillId="24" borderId="0" xfId="28" quotePrefix="1" applyFont="1" applyFill="1" applyBorder="1" applyAlignment="1">
      <alignment horizontal="center"/>
    </xf>
    <xf numFmtId="164" fontId="19" fillId="24" borderId="0" xfId="29" applyFont="1" applyFill="1" applyBorder="1"/>
    <xf numFmtId="9" fontId="19" fillId="24" borderId="0" xfId="45" quotePrefix="1" applyFont="1" applyFill="1" applyBorder="1" applyAlignment="1" applyProtection="1">
      <alignment horizontal="center"/>
    </xf>
    <xf numFmtId="0" fontId="31" fillId="0" borderId="0" xfId="50" applyNumberFormat="1" applyFont="1" applyAlignment="1" applyProtection="1">
      <alignment horizontal="left"/>
      <protection locked="0"/>
    </xf>
    <xf numFmtId="9" fontId="20" fillId="20" borderId="0" xfId="45" applyFont="1" applyFill="1" applyBorder="1" applyAlignment="1">
      <alignment horizontal="center"/>
    </xf>
    <xf numFmtId="165" fontId="19" fillId="20" borderId="0" xfId="41" quotePrefix="1" applyFont="1" applyFill="1" applyAlignment="1">
      <alignment horizontal="center"/>
    </xf>
    <xf numFmtId="164" fontId="19" fillId="20" borderId="0" xfId="28" applyFont="1" applyFill="1" applyBorder="1" applyAlignment="1">
      <alignment horizontal="center"/>
    </xf>
    <xf numFmtId="1" fontId="13" fillId="19" borderId="0" xfId="28" quotePrefix="1" applyNumberFormat="1" applyFont="1" applyFill="1" applyBorder="1" applyAlignment="1">
      <alignment horizontal="center"/>
    </xf>
    <xf numFmtId="165" fontId="13" fillId="20" borderId="0" xfId="41" quotePrefix="1" applyFont="1" applyFill="1" applyAlignment="1">
      <alignment horizontal="center"/>
    </xf>
    <xf numFmtId="0" fontId="54" fillId="20" borderId="0" xfId="0" quotePrefix="1" applyFont="1" applyFill="1" applyAlignment="1">
      <alignment horizontal="left"/>
    </xf>
    <xf numFmtId="49" fontId="18" fillId="0" borderId="0" xfId="41" applyNumberFormat="1" applyFont="1" applyAlignment="1" applyProtection="1">
      <alignment horizontal="center"/>
      <protection locked="0"/>
    </xf>
    <xf numFmtId="49" fontId="11" fillId="0" borderId="0" xfId="41" applyNumberFormat="1" applyFont="1" applyAlignment="1">
      <alignment horizontal="center"/>
    </xf>
    <xf numFmtId="3" fontId="10" fillId="34" borderId="0" xfId="41" applyNumberFormat="1" applyFont="1" applyFill="1" applyAlignment="1" applyProtection="1">
      <alignment horizontal="center"/>
      <protection locked="0"/>
    </xf>
    <xf numFmtId="49" fontId="10" fillId="34" borderId="0" xfId="41" applyNumberFormat="1" applyFont="1" applyFill="1" applyAlignment="1" applyProtection="1">
      <alignment horizontal="center"/>
      <protection locked="0"/>
    </xf>
    <xf numFmtId="49" fontId="10" fillId="34" borderId="0" xfId="41" applyNumberFormat="1" applyFont="1" applyFill="1" applyAlignment="1">
      <alignment horizontal="center"/>
    </xf>
    <xf numFmtId="167" fontId="11" fillId="34" borderId="0" xfId="41" applyNumberFormat="1" applyFont="1" applyFill="1"/>
    <xf numFmtId="165" fontId="11" fillId="34" borderId="0" xfId="41" applyFont="1" applyFill="1"/>
    <xf numFmtId="164" fontId="10" fillId="34" borderId="0" xfId="29" applyFont="1" applyFill="1" applyBorder="1"/>
    <xf numFmtId="164" fontId="10" fillId="34" borderId="0" xfId="29" applyFont="1" applyFill="1" applyBorder="1" applyAlignment="1" applyProtection="1">
      <alignment horizontal="right"/>
      <protection locked="0"/>
    </xf>
    <xf numFmtId="9" fontId="11" fillId="34" borderId="0" xfId="41" applyNumberFormat="1" applyFont="1" applyFill="1"/>
    <xf numFmtId="164" fontId="10" fillId="34" borderId="0" xfId="28" applyFont="1" applyFill="1" applyBorder="1" applyAlignment="1">
      <alignment horizontal="left"/>
    </xf>
    <xf numFmtId="44" fontId="11" fillId="34" borderId="0" xfId="45" applyNumberFormat="1" applyFont="1" applyFill="1" applyBorder="1" applyAlignment="1" applyProtection="1">
      <alignment horizontal="center"/>
    </xf>
    <xf numFmtId="165" fontId="57" fillId="21" borderId="0" xfId="41" applyFont="1" applyFill="1"/>
    <xf numFmtId="49" fontId="58" fillId="21" borderId="0" xfId="41" applyNumberFormat="1" applyFont="1" applyFill="1" applyAlignment="1">
      <alignment horizontal="left"/>
    </xf>
    <xf numFmtId="49" fontId="58" fillId="21" borderId="0" xfId="41" quotePrefix="1" applyNumberFormat="1" applyFont="1" applyFill="1" applyAlignment="1">
      <alignment horizontal="left"/>
    </xf>
    <xf numFmtId="49" fontId="58" fillId="21" borderId="0" xfId="41" applyNumberFormat="1" applyFont="1" applyFill="1" applyAlignment="1">
      <alignment horizontal="center"/>
    </xf>
    <xf numFmtId="164" fontId="58" fillId="21" borderId="0" xfId="28" applyFont="1" applyFill="1" applyBorder="1" applyAlignment="1">
      <alignment horizontal="left"/>
    </xf>
    <xf numFmtId="165" fontId="57" fillId="0" borderId="0" xfId="41" applyFont="1"/>
    <xf numFmtId="44" fontId="57" fillId="0" borderId="0" xfId="45" applyNumberFormat="1" applyFont="1" applyFill="1" applyBorder="1" applyAlignment="1" applyProtection="1">
      <alignment horizontal="center"/>
    </xf>
    <xf numFmtId="49" fontId="10" fillId="0" borderId="0" xfId="41" applyNumberFormat="1" applyFont="1" applyAlignment="1" applyProtection="1">
      <alignment horizontal="center"/>
      <protection locked="0"/>
    </xf>
    <xf numFmtId="165" fontId="26" fillId="0" borderId="0" xfId="41" applyFont="1" applyAlignment="1">
      <alignment horizontal="center"/>
    </xf>
    <xf numFmtId="49" fontId="11" fillId="0" borderId="0" xfId="41" quotePrefix="1" applyNumberFormat="1" applyFont="1" applyAlignment="1">
      <alignment horizontal="center"/>
    </xf>
    <xf numFmtId="49" fontId="11" fillId="0" borderId="0" xfId="42" applyNumberFormat="1" applyFont="1" applyAlignment="1">
      <alignment horizontal="center"/>
    </xf>
    <xf numFmtId="170" fontId="11" fillId="0" borderId="0" xfId="41" applyNumberFormat="1" applyFont="1" applyAlignment="1">
      <alignment horizontal="center"/>
    </xf>
    <xf numFmtId="49" fontId="11" fillId="0" borderId="0" xfId="41" applyNumberFormat="1" applyFont="1" applyAlignment="1" applyProtection="1">
      <alignment horizontal="center"/>
      <protection locked="0"/>
    </xf>
    <xf numFmtId="3" fontId="11" fillId="34" borderId="0" xfId="41" applyNumberFormat="1" applyFont="1" applyFill="1" applyAlignment="1" applyProtection="1">
      <alignment horizontal="center"/>
      <protection locked="0"/>
    </xf>
    <xf numFmtId="165" fontId="58" fillId="21" borderId="0" xfId="41" quotePrefix="1" applyFont="1" applyFill="1" applyAlignment="1">
      <alignment horizontal="left"/>
    </xf>
    <xf numFmtId="167" fontId="21" fillId="0" borderId="0" xfId="41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170" fontId="23" fillId="0" borderId="0" xfId="41" quotePrefix="1" applyNumberFormat="1" applyFont="1" applyAlignment="1">
      <alignment horizontal="center"/>
    </xf>
    <xf numFmtId="49" fontId="15" fillId="0" borderId="0" xfId="41" applyNumberFormat="1" applyFont="1" applyAlignment="1">
      <alignment horizontal="center"/>
    </xf>
    <xf numFmtId="49" fontId="11" fillId="0" borderId="0" xfId="50" applyNumberFormat="1" applyFont="1" applyAlignment="1">
      <alignment horizontal="center"/>
    </xf>
    <xf numFmtId="49" fontId="11" fillId="0" borderId="0" xfId="50" quotePrefix="1" applyNumberFormat="1" applyFont="1" applyAlignment="1">
      <alignment horizontal="center"/>
    </xf>
    <xf numFmtId="172" fontId="11" fillId="0" borderId="0" xfId="41" applyNumberFormat="1" applyFont="1" applyAlignment="1">
      <alignment horizontal="center"/>
    </xf>
    <xf numFmtId="167" fontId="11" fillId="34" borderId="0" xfId="41" applyNumberFormat="1" applyFont="1" applyFill="1" applyAlignment="1">
      <alignment horizontal="center"/>
    </xf>
    <xf numFmtId="172" fontId="11" fillId="34" borderId="0" xfId="41" applyNumberFormat="1" applyFont="1" applyFill="1" applyAlignment="1">
      <alignment horizontal="center"/>
    </xf>
    <xf numFmtId="167" fontId="15" fillId="0" borderId="0" xfId="41" applyNumberFormat="1" applyFont="1" applyAlignment="1">
      <alignment horizontal="center"/>
    </xf>
    <xf numFmtId="172" fontId="15" fillId="0" borderId="0" xfId="41" applyNumberFormat="1" applyFont="1" applyAlignment="1">
      <alignment horizontal="center"/>
    </xf>
    <xf numFmtId="166" fontId="20" fillId="0" borderId="0" xfId="45" applyNumberFormat="1" applyFont="1" applyFill="1" applyBorder="1" applyAlignment="1" applyProtection="1">
      <alignment horizontal="center"/>
    </xf>
    <xf numFmtId="172" fontId="52" fillId="0" borderId="0" xfId="41" applyNumberFormat="1" applyFont="1" applyAlignment="1">
      <alignment horizontal="center"/>
    </xf>
    <xf numFmtId="167" fontId="18" fillId="0" borderId="0" xfId="41" applyNumberFormat="1" applyFont="1" applyAlignment="1">
      <alignment horizontal="center"/>
    </xf>
    <xf numFmtId="167" fontId="11" fillId="0" borderId="0" xfId="41" applyNumberFormat="1" applyFont="1" applyAlignment="1">
      <alignment horizontal="center"/>
    </xf>
    <xf numFmtId="165" fontId="11" fillId="34" borderId="0" xfId="41" applyFont="1" applyFill="1" applyAlignment="1">
      <alignment horizontal="center"/>
    </xf>
    <xf numFmtId="171" fontId="20" fillId="0" borderId="0" xfId="41" applyNumberFormat="1" applyFont="1" applyAlignment="1">
      <alignment horizontal="center"/>
    </xf>
    <xf numFmtId="166" fontId="14" fillId="0" borderId="0" xfId="45" applyNumberFormat="1" applyFont="1" applyBorder="1" applyAlignment="1">
      <alignment horizontal="center"/>
    </xf>
    <xf numFmtId="166" fontId="10" fillId="24" borderId="0" xfId="41" applyNumberFormat="1" applyFont="1" applyFill="1" applyAlignment="1">
      <alignment horizontal="center"/>
    </xf>
    <xf numFmtId="164" fontId="13" fillId="29" borderId="0" xfId="29" applyFont="1" applyFill="1" applyBorder="1" applyAlignment="1">
      <alignment horizontal="center"/>
    </xf>
    <xf numFmtId="9" fontId="20" fillId="26" borderId="0" xfId="45" applyFont="1" applyFill="1" applyBorder="1" applyAlignment="1">
      <alignment horizontal="center"/>
    </xf>
    <xf numFmtId="164" fontId="13" fillId="0" borderId="0" xfId="28" quotePrefix="1" applyFont="1" applyFill="1" applyBorder="1" applyAlignment="1">
      <alignment horizontal="center"/>
    </xf>
    <xf numFmtId="164" fontId="13" fillId="0" borderId="0" xfId="28" applyFont="1" applyBorder="1" applyAlignment="1">
      <alignment horizontal="center"/>
    </xf>
    <xf numFmtId="165" fontId="10" fillId="28" borderId="0" xfId="41" applyFont="1" applyFill="1" applyAlignment="1">
      <alignment horizontal="center"/>
    </xf>
    <xf numFmtId="164" fontId="13" fillId="29" borderId="0" xfId="28" applyFont="1" applyFill="1" applyBorder="1" applyAlignment="1">
      <alignment horizontal="center"/>
    </xf>
    <xf numFmtId="164" fontId="13" fillId="23" borderId="0" xfId="28" applyFont="1" applyFill="1" applyBorder="1" applyAlignment="1">
      <alignment horizontal="center"/>
    </xf>
    <xf numFmtId="164" fontId="13" fillId="22" borderId="0" xfId="28" applyFont="1" applyFill="1" applyBorder="1" applyAlignment="1">
      <alignment horizontal="center"/>
    </xf>
    <xf numFmtId="164" fontId="13" fillId="31" borderId="0" xfId="28" applyFont="1" applyFill="1" applyBorder="1" applyAlignment="1">
      <alignment horizontal="center"/>
    </xf>
    <xf numFmtId="164" fontId="13" fillId="32" borderId="0" xfId="28" applyFont="1" applyFill="1" applyBorder="1" applyAlignment="1">
      <alignment horizontal="center"/>
    </xf>
    <xf numFmtId="164" fontId="13" fillId="19" borderId="0" xfId="28" applyFont="1" applyFill="1" applyBorder="1" applyAlignment="1">
      <alignment horizontal="center"/>
    </xf>
    <xf numFmtId="165" fontId="14" fillId="25" borderId="0" xfId="41" applyFont="1" applyFill="1" applyAlignment="1">
      <alignment horizontal="center"/>
    </xf>
    <xf numFmtId="173" fontId="11" fillId="0" borderId="0" xfId="28" applyNumberFormat="1" applyFont="1" applyFill="1" applyBorder="1" applyAlignment="1">
      <alignment horizontal="center"/>
    </xf>
    <xf numFmtId="166" fontId="14" fillId="24" borderId="0" xfId="45" applyNumberFormat="1" applyFont="1" applyFill="1" applyBorder="1" applyAlignment="1">
      <alignment horizontal="center"/>
    </xf>
    <xf numFmtId="164" fontId="13" fillId="28" borderId="0" xfId="29" applyFont="1" applyFill="1" applyBorder="1" applyAlignment="1" applyProtection="1">
      <alignment horizontal="center"/>
    </xf>
    <xf numFmtId="164" fontId="17" fillId="29" borderId="0" xfId="29" applyFont="1" applyFill="1" applyBorder="1" applyAlignment="1">
      <alignment horizontal="center"/>
    </xf>
    <xf numFmtId="164" fontId="13" fillId="0" borderId="0" xfId="28" applyFont="1" applyFill="1" applyBorder="1" applyAlignment="1">
      <alignment horizontal="center"/>
    </xf>
    <xf numFmtId="169" fontId="13" fillId="24" borderId="0" xfId="28" applyNumberFormat="1" applyFont="1" applyFill="1" applyBorder="1" applyAlignment="1">
      <alignment horizontal="center"/>
    </xf>
    <xf numFmtId="166" fontId="10" fillId="19" borderId="0" xfId="41" applyNumberFormat="1" applyFont="1" applyFill="1" applyAlignment="1">
      <alignment horizontal="center"/>
    </xf>
    <xf numFmtId="164" fontId="14" fillId="28" borderId="0" xfId="28" applyFont="1" applyFill="1" applyBorder="1" applyAlignment="1">
      <alignment horizontal="center"/>
    </xf>
    <xf numFmtId="164" fontId="14" fillId="29" borderId="0" xfId="28" applyFont="1" applyFill="1" applyBorder="1" applyAlignment="1">
      <alignment horizontal="center"/>
    </xf>
    <xf numFmtId="164" fontId="14" fillId="23" borderId="0" xfId="28" applyFont="1" applyFill="1" applyBorder="1" applyAlignment="1">
      <alignment horizontal="center"/>
    </xf>
    <xf numFmtId="164" fontId="14" fillId="22" borderId="0" xfId="28" applyFont="1" applyFill="1" applyBorder="1" applyAlignment="1">
      <alignment horizontal="center"/>
    </xf>
    <xf numFmtId="164" fontId="14" fillId="31" borderId="0" xfId="28" applyFont="1" applyFill="1" applyBorder="1" applyAlignment="1">
      <alignment horizontal="center"/>
    </xf>
    <xf numFmtId="164" fontId="14" fillId="32" borderId="0" xfId="28" applyFont="1" applyFill="1" applyBorder="1" applyAlignment="1">
      <alignment horizontal="center"/>
    </xf>
    <xf numFmtId="164" fontId="14" fillId="19" borderId="0" xfId="28" applyFont="1" applyFill="1" applyBorder="1" applyAlignment="1">
      <alignment horizontal="center"/>
    </xf>
    <xf numFmtId="0" fontId="19" fillId="28" borderId="0" xfId="29" quotePrefix="1" applyNumberFormat="1" applyFont="1" applyFill="1" applyBorder="1" applyAlignment="1" applyProtection="1">
      <alignment horizontal="center"/>
    </xf>
    <xf numFmtId="164" fontId="13" fillId="28" borderId="0" xfId="28" applyFont="1" applyFill="1" applyBorder="1" applyAlignment="1">
      <alignment horizontal="center"/>
    </xf>
    <xf numFmtId="164" fontId="13" fillId="23" borderId="0" xfId="29" quotePrefix="1" applyFont="1" applyFill="1" applyBorder="1" applyAlignment="1">
      <alignment horizontal="center"/>
    </xf>
    <xf numFmtId="164" fontId="13" fillId="30" borderId="0" xfId="29" quotePrefix="1" applyFont="1" applyFill="1" applyBorder="1" applyAlignment="1">
      <alignment horizontal="center"/>
    </xf>
    <xf numFmtId="166" fontId="11" fillId="34" borderId="0" xfId="45" applyNumberFormat="1" applyFont="1" applyFill="1" applyBorder="1" applyAlignment="1" applyProtection="1">
      <alignment horizontal="center"/>
    </xf>
    <xf numFmtId="164" fontId="10" fillId="34" borderId="0" xfId="29" applyFont="1" applyFill="1" applyBorder="1" applyAlignment="1">
      <alignment horizontal="center"/>
    </xf>
    <xf numFmtId="164" fontId="11" fillId="34" borderId="0" xfId="29" applyFont="1" applyFill="1" applyBorder="1" applyAlignment="1">
      <alignment horizontal="center"/>
    </xf>
    <xf numFmtId="9" fontId="11" fillId="34" borderId="0" xfId="45" applyFont="1" applyFill="1" applyBorder="1" applyAlignment="1" applyProtection="1">
      <alignment horizontal="center"/>
    </xf>
    <xf numFmtId="164" fontId="10" fillId="34" borderId="0" xfId="29" applyFont="1" applyFill="1" applyBorder="1" applyAlignment="1" applyProtection="1">
      <alignment horizontal="center"/>
    </xf>
    <xf numFmtId="164" fontId="10" fillId="34" borderId="0" xfId="29" applyFont="1" applyFill="1" applyBorder="1" applyAlignment="1" applyProtection="1">
      <alignment horizontal="center"/>
      <protection locked="0"/>
    </xf>
    <xf numFmtId="164" fontId="11" fillId="34" borderId="0" xfId="29" applyFont="1" applyFill="1" applyBorder="1" applyAlignment="1" applyProtection="1">
      <alignment horizontal="center"/>
      <protection locked="0"/>
    </xf>
    <xf numFmtId="9" fontId="11" fillId="34" borderId="0" xfId="41" applyNumberFormat="1" applyFont="1" applyFill="1" applyAlignment="1">
      <alignment horizontal="center"/>
    </xf>
    <xf numFmtId="9" fontId="10" fillId="34" borderId="0" xfId="41" applyNumberFormat="1" applyFont="1" applyFill="1" applyAlignment="1">
      <alignment horizontal="center"/>
    </xf>
    <xf numFmtId="164" fontId="10" fillId="34" borderId="0" xfId="41" applyNumberFormat="1" applyFont="1" applyFill="1" applyAlignment="1">
      <alignment horizontal="center"/>
    </xf>
    <xf numFmtId="164" fontId="10" fillId="34" borderId="0" xfId="28" applyFont="1" applyFill="1" applyBorder="1" applyAlignment="1" applyProtection="1">
      <alignment horizontal="center"/>
    </xf>
    <xf numFmtId="164" fontId="10" fillId="34" borderId="0" xfId="28" applyFont="1" applyFill="1" applyBorder="1" applyAlignment="1">
      <alignment horizontal="center"/>
    </xf>
    <xf numFmtId="173" fontId="11" fillId="34" borderId="0" xfId="41" applyNumberFormat="1" applyFont="1" applyFill="1" applyAlignment="1">
      <alignment horizontal="center"/>
    </xf>
    <xf numFmtId="173" fontId="11" fillId="34" borderId="0" xfId="29" applyNumberFormat="1" applyFont="1" applyFill="1" applyBorder="1" applyAlignment="1">
      <alignment horizontal="center"/>
    </xf>
    <xf numFmtId="166" fontId="15" fillId="0" borderId="0" xfId="45" applyNumberFormat="1" applyFont="1" applyFill="1" applyBorder="1" applyAlignment="1" applyProtection="1">
      <alignment horizontal="center"/>
    </xf>
    <xf numFmtId="164" fontId="20" fillId="28" borderId="0" xfId="29" applyFont="1" applyFill="1" applyBorder="1" applyAlignment="1">
      <alignment horizontal="center"/>
    </xf>
    <xf numFmtId="164" fontId="15" fillId="0" borderId="0" xfId="29" applyFont="1" applyFill="1" applyBorder="1" applyAlignment="1">
      <alignment horizontal="center"/>
    </xf>
    <xf numFmtId="164" fontId="20" fillId="29" borderId="0" xfId="29" applyFont="1" applyFill="1" applyBorder="1" applyAlignment="1" applyProtection="1">
      <alignment horizontal="center"/>
    </xf>
    <xf numFmtId="164" fontId="20" fillId="23" borderId="0" xfId="29" applyFont="1" applyFill="1" applyBorder="1" applyAlignment="1" applyProtection="1">
      <alignment horizontal="center"/>
      <protection locked="0"/>
    </xf>
    <xf numFmtId="9" fontId="23" fillId="22" borderId="0" xfId="45" applyFont="1" applyFill="1" applyBorder="1" applyAlignment="1" applyProtection="1">
      <alignment horizontal="center"/>
    </xf>
    <xf numFmtId="164" fontId="20" fillId="30" borderId="0" xfId="29" applyFont="1" applyFill="1" applyBorder="1" applyAlignment="1" applyProtection="1">
      <alignment horizontal="center"/>
    </xf>
    <xf numFmtId="9" fontId="15" fillId="26" borderId="0" xfId="41" applyNumberFormat="1" applyFont="1" applyFill="1" applyAlignment="1">
      <alignment horizontal="center"/>
    </xf>
    <xf numFmtId="164" fontId="20" fillId="0" borderId="0" xfId="29" applyFont="1" applyFill="1" applyBorder="1" applyAlignment="1">
      <alignment horizontal="center"/>
    </xf>
    <xf numFmtId="9" fontId="15" fillId="31" borderId="0" xfId="41" applyNumberFormat="1" applyFont="1" applyFill="1" applyAlignment="1">
      <alignment horizontal="center"/>
    </xf>
    <xf numFmtId="9" fontId="15" fillId="32" borderId="0" xfId="41" applyNumberFormat="1" applyFont="1" applyFill="1" applyAlignment="1">
      <alignment horizontal="center"/>
    </xf>
    <xf numFmtId="164" fontId="20" fillId="19" borderId="0" xfId="41" applyNumberFormat="1" applyFont="1" applyFill="1" applyAlignment="1">
      <alignment horizontal="center"/>
    </xf>
    <xf numFmtId="164" fontId="20" fillId="0" borderId="0" xfId="28" applyFont="1" applyFill="1" applyBorder="1" applyAlignment="1" applyProtection="1">
      <alignment horizontal="center"/>
    </xf>
    <xf numFmtId="164" fontId="20" fillId="24" borderId="0" xfId="29" applyFont="1" applyFill="1" applyBorder="1" applyAlignment="1">
      <alignment horizontal="center"/>
    </xf>
    <xf numFmtId="165" fontId="15" fillId="28" borderId="0" xfId="41" applyFont="1" applyFill="1" applyAlignment="1">
      <alignment horizontal="center"/>
    </xf>
    <xf numFmtId="164" fontId="20" fillId="29" borderId="0" xfId="28" applyFont="1" applyFill="1" applyBorder="1" applyAlignment="1">
      <alignment horizontal="center"/>
    </xf>
    <xf numFmtId="164" fontId="20" fillId="23" borderId="0" xfId="28" applyFont="1" applyFill="1" applyBorder="1" applyAlignment="1">
      <alignment horizontal="center"/>
    </xf>
    <xf numFmtId="164" fontId="20" fillId="22" borderId="0" xfId="28" applyFont="1" applyFill="1" applyBorder="1" applyAlignment="1">
      <alignment horizontal="center"/>
    </xf>
    <xf numFmtId="164" fontId="20" fillId="31" borderId="0" xfId="28" applyFont="1" applyFill="1" applyBorder="1" applyAlignment="1">
      <alignment horizontal="center"/>
    </xf>
    <xf numFmtId="164" fontId="20" fillId="32" borderId="0" xfId="28" applyFont="1" applyFill="1" applyBorder="1" applyAlignment="1">
      <alignment horizontal="center"/>
    </xf>
    <xf numFmtId="164" fontId="20" fillId="19" borderId="0" xfId="28" applyFont="1" applyFill="1" applyBorder="1" applyAlignment="1">
      <alignment horizontal="center"/>
    </xf>
    <xf numFmtId="164" fontId="20" fillId="0" borderId="0" xfId="28" applyFont="1" applyFill="1" applyBorder="1" applyAlignment="1">
      <alignment horizontal="center"/>
    </xf>
    <xf numFmtId="164" fontId="20" fillId="25" borderId="0" xfId="28" applyFont="1" applyFill="1" applyBorder="1" applyAlignment="1">
      <alignment horizontal="center"/>
    </xf>
    <xf numFmtId="173" fontId="15" fillId="0" borderId="0" xfId="41" applyNumberFormat="1" applyFont="1" applyAlignment="1">
      <alignment horizontal="center"/>
    </xf>
    <xf numFmtId="173" fontId="15" fillId="0" borderId="0" xfId="29" applyNumberFormat="1" applyFont="1" applyFill="1" applyBorder="1" applyAlignment="1">
      <alignment horizontal="center"/>
    </xf>
    <xf numFmtId="165" fontId="57" fillId="0" borderId="0" xfId="41" applyFont="1" applyAlignment="1">
      <alignment horizontal="center"/>
    </xf>
    <xf numFmtId="164" fontId="20" fillId="26" borderId="0" xfId="29" applyFont="1" applyFill="1" applyBorder="1" applyAlignment="1">
      <alignment horizontal="center"/>
    </xf>
    <xf numFmtId="164" fontId="19" fillId="24" borderId="0" xfId="29" applyFont="1" applyFill="1" applyBorder="1" applyAlignment="1">
      <alignment horizontal="center"/>
    </xf>
    <xf numFmtId="9" fontId="11" fillId="0" borderId="0" xfId="45" applyFont="1" applyFill="1" applyBorder="1" applyAlignment="1" applyProtection="1">
      <alignment horizontal="center"/>
    </xf>
    <xf numFmtId="166" fontId="22" fillId="0" borderId="0" xfId="45" applyNumberFormat="1" applyFont="1" applyBorder="1" applyAlignment="1" applyProtection="1">
      <alignment horizontal="center"/>
    </xf>
    <xf numFmtId="164" fontId="10" fillId="23" borderId="0" xfId="29" applyFont="1" applyFill="1" applyBorder="1" applyAlignment="1" applyProtection="1">
      <alignment horizontal="center"/>
      <protection locked="0"/>
    </xf>
    <xf numFmtId="164" fontId="10" fillId="28" borderId="0" xfId="29" applyFont="1" applyFill="1" applyBorder="1" applyAlignment="1">
      <alignment horizontal="center"/>
    </xf>
    <xf numFmtId="164" fontId="11" fillId="0" borderId="0" xfId="29" applyFont="1" applyFill="1" applyBorder="1" applyAlignment="1">
      <alignment horizontal="center"/>
    </xf>
    <xf numFmtId="164" fontId="19" fillId="30" borderId="0" xfId="29" applyFont="1" applyFill="1" applyBorder="1" applyAlignment="1" applyProtection="1">
      <alignment horizontal="center"/>
      <protection locked="0"/>
    </xf>
    <xf numFmtId="164" fontId="10" fillId="26" borderId="0" xfId="29" applyFont="1" applyFill="1" applyBorder="1" applyAlignment="1">
      <alignment horizontal="center"/>
    </xf>
    <xf numFmtId="164" fontId="19" fillId="19" borderId="0" xfId="28" applyFont="1" applyFill="1" applyBorder="1" applyAlignment="1" applyProtection="1">
      <alignment horizontal="center"/>
    </xf>
    <xf numFmtId="164" fontId="19" fillId="0" borderId="0" xfId="28" applyFont="1" applyFill="1" applyBorder="1" applyAlignment="1" applyProtection="1">
      <alignment horizontal="center"/>
    </xf>
    <xf numFmtId="166" fontId="14" fillId="0" borderId="0" xfId="45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19" fillId="31" borderId="0" xfId="29" applyFont="1" applyFill="1" applyBorder="1" applyAlignment="1" applyProtection="1">
      <alignment horizontal="center"/>
      <protection locked="0"/>
    </xf>
    <xf numFmtId="164" fontId="19" fillId="32" borderId="0" xfId="41" applyNumberFormat="1" applyFont="1" applyFill="1" applyAlignment="1">
      <alignment horizontal="center"/>
    </xf>
    <xf numFmtId="164" fontId="13" fillId="0" borderId="0" xfId="29" applyFont="1" applyFill="1" applyBorder="1" applyAlignment="1">
      <alignment horizontal="center"/>
    </xf>
    <xf numFmtId="164" fontId="11" fillId="0" borderId="0" xfId="29" applyFont="1" applyFill="1" applyBorder="1" applyAlignment="1" applyProtection="1">
      <alignment horizontal="center"/>
      <protection locked="0"/>
    </xf>
    <xf numFmtId="166" fontId="52" fillId="0" borderId="0" xfId="45" applyNumberFormat="1" applyFont="1" applyBorder="1" applyAlignment="1" applyProtection="1">
      <alignment horizontal="center"/>
    </xf>
    <xf numFmtId="166" fontId="15" fillId="0" borderId="0" xfId="45" applyNumberFormat="1" applyFont="1" applyBorder="1" applyAlignment="1" applyProtection="1">
      <alignment horizontal="center"/>
    </xf>
    <xf numFmtId="166" fontId="10" fillId="34" borderId="0" xfId="45" quotePrefix="1" applyNumberFormat="1" applyFont="1" applyFill="1" applyBorder="1" applyAlignment="1" applyProtection="1">
      <alignment horizontal="right"/>
    </xf>
    <xf numFmtId="173" fontId="14" fillId="23" borderId="0" xfId="41" applyNumberFormat="1" applyFont="1" applyFill="1" applyAlignment="1">
      <alignment horizontal="center"/>
    </xf>
    <xf numFmtId="164" fontId="10" fillId="23" borderId="0" xfId="28" applyFont="1" applyFill="1" applyBorder="1" applyAlignment="1">
      <alignment horizontal="center"/>
    </xf>
    <xf numFmtId="0" fontId="0" fillId="23" borderId="0" xfId="0" applyFill="1" applyAlignment="1">
      <alignment horizontal="center"/>
    </xf>
    <xf numFmtId="164" fontId="10" fillId="0" borderId="0" xfId="29" applyFont="1" applyFill="1" applyBorder="1" applyAlignment="1">
      <alignment horizontal="center"/>
    </xf>
    <xf numFmtId="3" fontId="19" fillId="0" borderId="0" xfId="50" applyNumberFormat="1" applyFont="1" applyAlignment="1" applyProtection="1">
      <alignment horizontal="center"/>
      <protection locked="0"/>
    </xf>
    <xf numFmtId="1" fontId="13" fillId="24" borderId="0" xfId="28" quotePrefix="1" applyNumberFormat="1" applyFont="1" applyFill="1" applyBorder="1" applyAlignment="1">
      <alignment horizontal="center"/>
    </xf>
    <xf numFmtId="165" fontId="11" fillId="0" borderId="0" xfId="50" quotePrefix="1" applyFont="1" applyAlignment="1">
      <alignment horizontal="left"/>
    </xf>
    <xf numFmtId="165" fontId="28" fillId="0" borderId="0" xfId="41" quotePrefix="1" applyFont="1" applyAlignment="1">
      <alignment horizontal="center"/>
    </xf>
    <xf numFmtId="164" fontId="27" fillId="34" borderId="0" xfId="28" applyFont="1" applyFill="1" applyBorder="1" applyAlignment="1" applyProtection="1">
      <alignment horizontal="center"/>
    </xf>
    <xf numFmtId="164" fontId="59" fillId="0" borderId="0" xfId="28" applyFont="1" applyFill="1" applyBorder="1" applyAlignment="1" applyProtection="1">
      <alignment horizontal="center"/>
    </xf>
    <xf numFmtId="164" fontId="59" fillId="0" borderId="0" xfId="29" applyFont="1" applyFill="1" applyBorder="1" applyAlignment="1">
      <alignment horizontal="center"/>
    </xf>
    <xf numFmtId="164" fontId="28" fillId="0" borderId="0" xfId="29" applyFont="1" applyFill="1" applyBorder="1" applyAlignment="1">
      <alignment horizontal="center"/>
    </xf>
    <xf numFmtId="49" fontId="11" fillId="34" borderId="0" xfId="41" applyNumberFormat="1" applyFont="1" applyFill="1" applyAlignment="1">
      <alignment horizontal="center"/>
    </xf>
    <xf numFmtId="49" fontId="57" fillId="21" borderId="0" xfId="41" applyNumberFormat="1" applyFont="1" applyFill="1" applyAlignment="1">
      <alignment horizontal="center"/>
    </xf>
    <xf numFmtId="49" fontId="11" fillId="0" borderId="0" xfId="41" applyNumberFormat="1" applyFont="1"/>
    <xf numFmtId="165" fontId="10" fillId="0" borderId="0" xfId="41" quotePrefix="1" applyFont="1" applyAlignment="1">
      <alignment horizontal="left"/>
    </xf>
    <xf numFmtId="173" fontId="11" fillId="37" borderId="0" xfId="28" applyNumberFormat="1" applyFont="1" applyFill="1" applyBorder="1" applyAlignment="1">
      <alignment horizontal="center"/>
    </xf>
    <xf numFmtId="49" fontId="17" fillId="0" borderId="0" xfId="41" quotePrefix="1" applyNumberFormat="1" applyFont="1" applyAlignment="1">
      <alignment horizontal="center"/>
    </xf>
    <xf numFmtId="49" fontId="17" fillId="37" borderId="0" xfId="41" quotePrefix="1" applyNumberFormat="1" applyFont="1" applyFill="1" applyAlignment="1">
      <alignment horizontal="left"/>
    </xf>
    <xf numFmtId="49" fontId="16" fillId="37" borderId="0" xfId="41" quotePrefix="1" applyNumberFormat="1" applyFont="1" applyFill="1" applyAlignment="1">
      <alignment horizontal="left"/>
    </xf>
    <xf numFmtId="173" fontId="11" fillId="23" borderId="0" xfId="41" applyNumberFormat="1" applyFont="1" applyFill="1" applyAlignment="1">
      <alignment horizontal="center"/>
    </xf>
    <xf numFmtId="168" fontId="18" fillId="0" borderId="0" xfId="28" applyNumberFormat="1" applyFont="1" applyFill="1" applyBorder="1" applyAlignment="1">
      <alignment horizontal="center"/>
    </xf>
    <xf numFmtId="168" fontId="18" fillId="0" borderId="0" xfId="28" quotePrefix="1" applyNumberFormat="1" applyFont="1" applyFill="1" applyBorder="1" applyAlignment="1">
      <alignment horizontal="center"/>
    </xf>
    <xf numFmtId="168" fontId="52" fillId="34" borderId="0" xfId="28" applyNumberFormat="1" applyFont="1" applyFill="1" applyBorder="1" applyAlignment="1" applyProtection="1">
      <alignment horizontal="center"/>
    </xf>
    <xf numFmtId="168" fontId="15" fillId="0" borderId="0" xfId="28" applyNumberFormat="1" applyFont="1" applyFill="1" applyBorder="1" applyAlignment="1" applyProtection="1">
      <alignment horizontal="center"/>
    </xf>
    <xf numFmtId="168" fontId="23" fillId="0" borderId="0" xfId="28" applyNumberFormat="1" applyFont="1" applyFill="1" applyBorder="1" applyAlignment="1" applyProtection="1">
      <alignment horizontal="center"/>
    </xf>
    <xf numFmtId="168" fontId="14" fillId="0" borderId="0" xfId="28" applyNumberFormat="1" applyFont="1" applyFill="1" applyBorder="1" applyAlignment="1">
      <alignment horizontal="center"/>
    </xf>
    <xf numFmtId="173" fontId="14" fillId="0" borderId="0" xfId="41" quotePrefix="1" applyNumberFormat="1" applyFont="1" applyAlignment="1">
      <alignment horizontal="center" wrapText="1"/>
    </xf>
    <xf numFmtId="165" fontId="14" fillId="0" borderId="0" xfId="41" quotePrefix="1" applyFont="1" applyAlignment="1">
      <alignment horizontal="center" wrapText="1"/>
    </xf>
    <xf numFmtId="164" fontId="26" fillId="0" borderId="0" xfId="28" applyFont="1" applyFill="1" applyBorder="1" applyAlignment="1">
      <alignment horizontal="center"/>
    </xf>
    <xf numFmtId="9" fontId="53" fillId="0" borderId="0" xfId="45" applyFont="1" applyFill="1" applyBorder="1" applyAlignment="1">
      <alignment horizontal="center"/>
    </xf>
    <xf numFmtId="164" fontId="10" fillId="22" borderId="0" xfId="29" applyFont="1" applyFill="1" applyBorder="1" applyAlignment="1" applyProtection="1">
      <alignment horizontal="center"/>
    </xf>
    <xf numFmtId="164" fontId="10" fillId="30" borderId="0" xfId="29" applyFont="1" applyFill="1" applyBorder="1" applyAlignment="1" applyProtection="1">
      <alignment horizontal="center"/>
    </xf>
    <xf numFmtId="164" fontId="10" fillId="19" borderId="0" xfId="28" applyFont="1" applyFill="1" applyBorder="1" applyAlignment="1" applyProtection="1">
      <alignment horizontal="center"/>
    </xf>
    <xf numFmtId="49" fontId="19" fillId="0" borderId="0" xfId="50" applyNumberFormat="1" applyFont="1" applyAlignment="1" applyProtection="1">
      <alignment horizontal="center"/>
      <protection locked="0"/>
    </xf>
    <xf numFmtId="165" fontId="11" fillId="0" borderId="0" xfId="50" quotePrefix="1" applyFont="1" applyAlignment="1">
      <alignment horizontal="center"/>
    </xf>
    <xf numFmtId="3" fontId="10" fillId="0" borderId="0" xfId="41" quotePrefix="1" applyNumberFormat="1" applyFont="1" applyAlignment="1" applyProtection="1">
      <alignment horizontal="center"/>
      <protection locked="0"/>
    </xf>
    <xf numFmtId="165" fontId="10" fillId="0" borderId="0" xfId="50" applyFont="1" applyAlignment="1">
      <alignment horizontal="center"/>
    </xf>
    <xf numFmtId="49" fontId="10" fillId="0" borderId="0" xfId="50" quotePrefix="1" applyNumberFormat="1" applyFont="1" applyAlignment="1">
      <alignment horizontal="center"/>
    </xf>
    <xf numFmtId="164" fontId="10" fillId="0" borderId="0" xfId="28" applyFont="1" applyBorder="1" applyProtection="1"/>
    <xf numFmtId="49" fontId="17" fillId="0" borderId="0" xfId="41" applyNumberFormat="1" applyFont="1" applyAlignment="1">
      <alignment horizontal="center"/>
    </xf>
    <xf numFmtId="173" fontId="57" fillId="0" borderId="0" xfId="29" applyNumberFormat="1" applyFont="1" applyFill="1" applyBorder="1" applyAlignment="1">
      <alignment horizontal="center"/>
    </xf>
    <xf numFmtId="165" fontId="11" fillId="0" borderId="0" xfId="41" applyFont="1" applyAlignment="1" applyProtection="1">
      <alignment horizontal="center"/>
      <protection locked="0"/>
    </xf>
    <xf numFmtId="173" fontId="11" fillId="0" borderId="0" xfId="41" applyNumberFormat="1" applyFont="1" applyAlignment="1">
      <alignment horizontal="center"/>
    </xf>
    <xf numFmtId="166" fontId="11" fillId="0" borderId="0" xfId="45" applyNumberFormat="1" applyFont="1" applyFill="1" applyBorder="1" applyAlignment="1" applyProtection="1">
      <alignment horizontal="center"/>
    </xf>
    <xf numFmtId="14" fontId="11" fillId="37" borderId="0" xfId="28" quotePrefix="1" applyNumberFormat="1" applyFont="1" applyFill="1" applyBorder="1" applyAlignment="1">
      <alignment horizontal="left"/>
    </xf>
    <xf numFmtId="166" fontId="22" fillId="24" borderId="0" xfId="45" applyNumberFormat="1" applyFont="1" applyFill="1" applyBorder="1" applyAlignment="1" applyProtection="1">
      <alignment horizontal="center"/>
    </xf>
    <xf numFmtId="0" fontId="29" fillId="24" borderId="0" xfId="0" quotePrefix="1" applyFont="1" applyFill="1" applyAlignment="1">
      <alignment horizontal="left"/>
    </xf>
    <xf numFmtId="0" fontId="29" fillId="24" borderId="0" xfId="0" applyFont="1" applyFill="1"/>
    <xf numFmtId="168" fontId="57" fillId="0" borderId="0" xfId="28" applyNumberFormat="1" applyFont="1" applyFill="1" applyBorder="1" applyAlignment="1" applyProtection="1">
      <alignment horizontal="center"/>
    </xf>
    <xf numFmtId="164" fontId="10" fillId="26" borderId="0" xfId="29" applyFont="1" applyFill="1" applyBorder="1" applyAlignment="1" applyProtection="1">
      <alignment horizontal="center"/>
      <protection locked="0"/>
    </xf>
    <xf numFmtId="14" fontId="11" fillId="37" borderId="0" xfId="28" applyNumberFormat="1" applyFont="1" applyFill="1" applyBorder="1" applyAlignment="1">
      <alignment horizontal="center"/>
    </xf>
    <xf numFmtId="164" fontId="10" fillId="22" borderId="0" xfId="29" applyFont="1" applyFill="1" applyBorder="1" applyAlignment="1">
      <alignment horizontal="center"/>
    </xf>
    <xf numFmtId="0" fontId="29" fillId="24" borderId="0" xfId="0" applyFont="1" applyFill="1" applyAlignment="1">
      <alignment horizontal="left"/>
    </xf>
    <xf numFmtId="49" fontId="11" fillId="37" borderId="0" xfId="50" applyNumberFormat="1" applyFont="1" applyFill="1" applyAlignment="1">
      <alignment horizontal="center"/>
    </xf>
    <xf numFmtId="49" fontId="17" fillId="37" borderId="0" xfId="50" applyNumberFormat="1" applyFont="1" applyFill="1" applyAlignment="1">
      <alignment horizontal="center"/>
    </xf>
    <xf numFmtId="9" fontId="11" fillId="0" borderId="0" xfId="45" quotePrefix="1" applyFont="1" applyFill="1" applyBorder="1" applyAlignment="1">
      <alignment horizontal="center"/>
    </xf>
    <xf numFmtId="0" fontId="11" fillId="0" borderId="0" xfId="29" quotePrefix="1" applyNumberFormat="1" applyFont="1" applyFill="1" applyBorder="1" applyAlignment="1" applyProtection="1">
      <alignment horizontal="center"/>
    </xf>
    <xf numFmtId="164" fontId="11" fillId="0" borderId="0" xfId="29" quotePrefix="1" applyFont="1" applyFill="1" applyBorder="1" applyAlignment="1" applyProtection="1">
      <alignment horizontal="center" wrapText="1"/>
    </xf>
    <xf numFmtId="164" fontId="11" fillId="0" borderId="0" xfId="29" quotePrefix="1" applyFont="1" applyFill="1" applyBorder="1" applyAlignment="1">
      <alignment horizontal="center"/>
    </xf>
    <xf numFmtId="164" fontId="10" fillId="0" borderId="0" xfId="29" applyFont="1" applyFill="1" applyBorder="1" applyAlignment="1" applyProtection="1">
      <alignment horizontal="center"/>
    </xf>
    <xf numFmtId="9" fontId="11" fillId="0" borderId="0" xfId="45" applyFont="1" applyFill="1" applyBorder="1" applyAlignment="1">
      <alignment horizontal="center"/>
    </xf>
    <xf numFmtId="165" fontId="13" fillId="19" borderId="0" xfId="28" quotePrefix="1" applyNumberFormat="1" applyFont="1" applyFill="1" applyBorder="1" applyAlignment="1">
      <alignment horizontal="center"/>
    </xf>
    <xf numFmtId="165" fontId="11" fillId="0" borderId="0" xfId="50" applyFont="1" applyAlignment="1">
      <alignment horizontal="center"/>
    </xf>
    <xf numFmtId="9" fontId="53" fillId="0" borderId="0" xfId="45" quotePrefix="1" applyFont="1" applyFill="1" applyBorder="1" applyAlignment="1">
      <alignment horizontal="left"/>
    </xf>
    <xf numFmtId="0" fontId="10" fillId="0" borderId="0" xfId="41" quotePrefix="1" applyNumberFormat="1" applyFont="1" applyAlignment="1" applyProtection="1">
      <alignment horizontal="left"/>
      <protection locked="0"/>
    </xf>
    <xf numFmtId="0" fontId="54" fillId="24" borderId="0" xfId="0" quotePrefix="1" applyFont="1" applyFill="1" applyAlignment="1">
      <alignment horizontal="left"/>
    </xf>
    <xf numFmtId="3" fontId="19" fillId="36" borderId="0" xfId="50" applyNumberFormat="1" applyFont="1" applyFill="1" applyAlignment="1" applyProtection="1">
      <alignment horizontal="center"/>
      <protection locked="0"/>
    </xf>
    <xf numFmtId="49" fontId="10" fillId="0" borderId="0" xfId="50" applyNumberFormat="1" applyFont="1" applyAlignment="1">
      <alignment horizontal="center"/>
    </xf>
    <xf numFmtId="165" fontId="15" fillId="0" borderId="0" xfId="50" applyFont="1"/>
    <xf numFmtId="49" fontId="20" fillId="0" borderId="0" xfId="50" applyNumberFormat="1" applyFont="1" applyAlignment="1">
      <alignment horizontal="left"/>
    </xf>
    <xf numFmtId="3" fontId="20" fillId="0" borderId="0" xfId="50" applyNumberFormat="1" applyFont="1" applyAlignment="1" applyProtection="1">
      <alignment horizontal="center"/>
      <protection locked="0"/>
    </xf>
    <xf numFmtId="49" fontId="20" fillId="0" borderId="0" xfId="50" applyNumberFormat="1" applyFont="1" applyAlignment="1">
      <alignment horizontal="center"/>
    </xf>
    <xf numFmtId="49" fontId="20" fillId="0" borderId="0" xfId="50" applyNumberFormat="1" applyFont="1" applyAlignment="1" applyProtection="1">
      <alignment horizontal="center"/>
      <protection locked="0"/>
    </xf>
    <xf numFmtId="165" fontId="58" fillId="21" borderId="0" xfId="50" applyFont="1" applyFill="1"/>
    <xf numFmtId="49" fontId="58" fillId="21" borderId="0" xfId="50" quotePrefix="1" applyNumberFormat="1" applyFont="1" applyFill="1" applyAlignment="1">
      <alignment horizontal="left"/>
    </xf>
    <xf numFmtId="49" fontId="58" fillId="21" borderId="0" xfId="50" applyNumberFormat="1" applyFont="1" applyFill="1" applyAlignment="1">
      <alignment horizontal="left"/>
    </xf>
    <xf numFmtId="49" fontId="11" fillId="0" borderId="0" xfId="50" quotePrefix="1" applyNumberFormat="1" applyFont="1" applyAlignment="1">
      <alignment horizontal="left"/>
    </xf>
    <xf numFmtId="3" fontId="19" fillId="0" borderId="0" xfId="50" quotePrefix="1" applyNumberFormat="1" applyFont="1" applyAlignment="1" applyProtection="1">
      <alignment horizontal="center"/>
      <protection locked="0"/>
    </xf>
    <xf numFmtId="49" fontId="19" fillId="0" borderId="0" xfId="50" quotePrefix="1" applyNumberFormat="1" applyFont="1" applyAlignment="1" applyProtection="1">
      <alignment horizontal="center"/>
      <protection locked="0"/>
    </xf>
    <xf numFmtId="49" fontId="11" fillId="0" borderId="0" xfId="50" applyNumberFormat="1" applyFont="1" applyAlignment="1" applyProtection="1">
      <alignment horizontal="center"/>
      <protection locked="0"/>
    </xf>
    <xf numFmtId="49" fontId="11" fillId="0" borderId="0" xfId="50" quotePrefix="1" applyNumberFormat="1" applyFont="1" applyAlignment="1" applyProtection="1">
      <alignment horizontal="center"/>
      <protection locked="0"/>
    </xf>
    <xf numFmtId="3" fontId="10" fillId="0" borderId="0" xfId="50" applyNumberFormat="1" applyFont="1" applyAlignment="1" applyProtection="1">
      <alignment horizontal="center"/>
      <protection locked="0"/>
    </xf>
    <xf numFmtId="49" fontId="11" fillId="20" borderId="0" xfId="50" applyNumberFormat="1" applyFont="1" applyFill="1" applyAlignment="1">
      <alignment horizontal="center"/>
    </xf>
    <xf numFmtId="3" fontId="10" fillId="20" borderId="0" xfId="50" applyNumberFormat="1" applyFont="1" applyFill="1" applyAlignment="1" applyProtection="1">
      <alignment horizontal="center"/>
      <protection locked="0"/>
    </xf>
    <xf numFmtId="3" fontId="19" fillId="20" borderId="0" xfId="50" applyNumberFormat="1" applyFont="1" applyFill="1" applyAlignment="1" applyProtection="1">
      <alignment horizontal="center"/>
      <protection locked="0"/>
    </xf>
    <xf numFmtId="0" fontId="31" fillId="0" borderId="0" xfId="50" quotePrefix="1" applyNumberFormat="1" applyFont="1" applyAlignment="1" applyProtection="1">
      <alignment horizontal="left"/>
      <protection locked="0"/>
    </xf>
    <xf numFmtId="0" fontId="30" fillId="0" borderId="0" xfId="50" quotePrefix="1" applyNumberFormat="1" applyFont="1" applyAlignment="1" applyProtection="1">
      <alignment horizontal="left"/>
      <protection locked="0"/>
    </xf>
    <xf numFmtId="0" fontId="54" fillId="0" borderId="0" xfId="50" quotePrefix="1" applyNumberFormat="1" applyFont="1" applyAlignment="1" applyProtection="1">
      <alignment horizontal="left"/>
      <protection locked="0"/>
    </xf>
    <xf numFmtId="49" fontId="11" fillId="38" borderId="0" xfId="50" quotePrefix="1" applyNumberFormat="1" applyFont="1" applyFill="1" applyAlignment="1">
      <alignment horizontal="center"/>
    </xf>
    <xf numFmtId="3" fontId="19" fillId="38" borderId="0" xfId="50" applyNumberFormat="1" applyFont="1" applyFill="1" applyAlignment="1" applyProtection="1">
      <alignment horizontal="center"/>
      <protection locked="0"/>
    </xf>
    <xf numFmtId="49" fontId="52" fillId="0" borderId="0" xfId="50" quotePrefix="1" applyNumberFormat="1" applyFont="1" applyAlignment="1">
      <alignment horizontal="center"/>
    </xf>
    <xf numFmtId="164" fontId="10" fillId="19" borderId="0" xfId="28" applyFont="1" applyFill="1" applyBorder="1" applyAlignment="1">
      <alignment horizontal="center"/>
    </xf>
    <xf numFmtId="164" fontId="10" fillId="29" borderId="0" xfId="29" applyFont="1" applyFill="1" applyBorder="1" applyAlignment="1">
      <alignment horizontal="center"/>
    </xf>
    <xf numFmtId="164" fontId="10" fillId="0" borderId="0" xfId="28" applyFont="1" applyFill="1" applyBorder="1" applyAlignment="1">
      <alignment horizontal="center"/>
    </xf>
    <xf numFmtId="172" fontId="11" fillId="40" borderId="0" xfId="41" applyNumberFormat="1" applyFont="1" applyFill="1" applyAlignment="1">
      <alignment horizontal="center"/>
    </xf>
    <xf numFmtId="49" fontId="58" fillId="21" borderId="0" xfId="50" applyNumberFormat="1" applyFont="1" applyFill="1" applyAlignment="1">
      <alignment horizontal="center"/>
    </xf>
    <xf numFmtId="166" fontId="10" fillId="34" borderId="0" xfId="45" quotePrefix="1" applyNumberFormat="1" applyFont="1" applyFill="1" applyBorder="1" applyAlignment="1" applyProtection="1">
      <alignment horizontal="center"/>
    </xf>
    <xf numFmtId="165" fontId="14" fillId="37" borderId="0" xfId="41" applyFont="1" applyFill="1"/>
    <xf numFmtId="165" fontId="19" fillId="20" borderId="0" xfId="41" applyFont="1" applyFill="1" applyAlignment="1">
      <alignment horizontal="center"/>
    </xf>
    <xf numFmtId="164" fontId="13" fillId="26" borderId="0" xfId="28" applyFont="1" applyFill="1" applyBorder="1" applyAlignment="1">
      <alignment horizontal="center"/>
    </xf>
    <xf numFmtId="164" fontId="11" fillId="20" borderId="0" xfId="28" applyFont="1" applyFill="1" applyBorder="1" applyAlignment="1">
      <alignment horizontal="center"/>
    </xf>
    <xf numFmtId="164" fontId="11" fillId="0" borderId="0" xfId="28" applyFont="1" applyFill="1" applyBorder="1" applyAlignment="1">
      <alignment horizontal="center"/>
    </xf>
    <xf numFmtId="164" fontId="19" fillId="30" borderId="0" xfId="28" applyFont="1" applyFill="1" applyBorder="1" applyAlignment="1">
      <alignment horizontal="center"/>
    </xf>
    <xf numFmtId="166" fontId="10" fillId="34" borderId="0" xfId="45" applyNumberFormat="1" applyFont="1" applyFill="1" applyBorder="1" applyAlignment="1" applyProtection="1">
      <alignment horizontal="center"/>
    </xf>
    <xf numFmtId="165" fontId="19" fillId="0" borderId="0" xfId="41" quotePrefix="1" applyFont="1" applyAlignment="1" applyProtection="1">
      <alignment horizontal="center"/>
      <protection locked="0"/>
    </xf>
    <xf numFmtId="9" fontId="11" fillId="0" borderId="0" xfId="41" applyNumberFormat="1" applyFont="1" applyAlignment="1">
      <alignment horizontal="center"/>
    </xf>
    <xf numFmtId="164" fontId="11" fillId="0" borderId="0" xfId="29" applyFont="1" applyFill="1" applyBorder="1" applyAlignment="1" applyProtection="1">
      <alignment horizontal="right"/>
      <protection locked="0"/>
    </xf>
    <xf numFmtId="9" fontId="52" fillId="0" borderId="0" xfId="45" quotePrefix="1" applyFont="1" applyFill="1" applyBorder="1" applyAlignment="1">
      <alignment horizontal="center"/>
    </xf>
    <xf numFmtId="9" fontId="11" fillId="20" borderId="0" xfId="45" applyFont="1" applyFill="1" applyBorder="1" applyAlignment="1">
      <alignment horizontal="center"/>
    </xf>
    <xf numFmtId="165" fontId="11" fillId="20" borderId="0" xfId="41" quotePrefix="1" applyFont="1" applyFill="1" applyAlignment="1">
      <alignment horizontal="center"/>
    </xf>
    <xf numFmtId="165" fontId="11" fillId="0" borderId="0" xfId="41" quotePrefix="1" applyFont="1" applyAlignment="1">
      <alignment horizontal="center" wrapText="1"/>
    </xf>
    <xf numFmtId="164" fontId="10" fillId="0" borderId="0" xfId="29" quotePrefix="1" applyFont="1" applyFill="1" applyBorder="1" applyAlignment="1">
      <alignment horizontal="center"/>
    </xf>
    <xf numFmtId="9" fontId="20" fillId="26" borderId="0" xfId="45" quotePrefix="1" applyFont="1" applyFill="1" applyBorder="1" applyAlignment="1">
      <alignment horizontal="center"/>
    </xf>
    <xf numFmtId="44" fontId="11" fillId="0" borderId="0" xfId="45" applyNumberFormat="1" applyFont="1" applyFill="1" applyBorder="1" applyAlignment="1" applyProtection="1">
      <alignment horizontal="center"/>
    </xf>
    <xf numFmtId="164" fontId="11" fillId="0" borderId="0" xfId="29" applyFont="1" applyFill="1" applyBorder="1" applyAlignment="1" applyProtection="1">
      <alignment horizontal="center"/>
    </xf>
    <xf numFmtId="0" fontId="11" fillId="0" borderId="0" xfId="29" applyNumberFormat="1" applyFont="1" applyFill="1" applyBorder="1" applyAlignment="1" applyProtection="1">
      <alignment horizontal="center"/>
    </xf>
    <xf numFmtId="164" fontId="11" fillId="0" borderId="0" xfId="29" quotePrefix="1" applyFont="1" applyFill="1" applyBorder="1" applyAlignment="1">
      <alignment horizontal="center" wrapText="1"/>
    </xf>
    <xf numFmtId="165" fontId="10" fillId="25" borderId="0" xfId="41" applyFont="1" applyFill="1" applyAlignment="1">
      <alignment horizontal="left"/>
    </xf>
    <xf numFmtId="9" fontId="11" fillId="0" borderId="0" xfId="45" applyFont="1" applyFill="1" applyBorder="1" applyAlignment="1" applyProtection="1">
      <alignment horizontal="center"/>
      <protection locked="0"/>
    </xf>
    <xf numFmtId="165" fontId="11" fillId="23" borderId="0" xfId="41" applyFont="1" applyFill="1" applyAlignment="1">
      <alignment horizontal="center"/>
    </xf>
    <xf numFmtId="173" fontId="11" fillId="23" borderId="10" xfId="41" applyNumberFormat="1" applyFont="1" applyFill="1" applyBorder="1" applyAlignment="1">
      <alignment horizontal="center"/>
    </xf>
    <xf numFmtId="165" fontId="10" fillId="25" borderId="0" xfId="41" quotePrefix="1" applyFont="1" applyFill="1" applyAlignment="1">
      <alignment horizontal="left"/>
    </xf>
    <xf numFmtId="164" fontId="19" fillId="29" borderId="0" xfId="29" quotePrefix="1" applyFont="1" applyFill="1" applyBorder="1" applyAlignment="1">
      <alignment horizontal="center"/>
    </xf>
    <xf numFmtId="49" fontId="19" fillId="0" borderId="0" xfId="41" quotePrefix="1" applyNumberFormat="1" applyFont="1" applyAlignment="1" applyProtection="1">
      <alignment horizontal="center"/>
      <protection locked="0"/>
    </xf>
    <xf numFmtId="0" fontId="11" fillId="0" borderId="0" xfId="41" applyNumberFormat="1" applyFont="1" applyProtection="1">
      <protection locked="0"/>
    </xf>
    <xf numFmtId="49" fontId="10" fillId="0" borderId="0" xfId="50" applyNumberFormat="1" applyFont="1"/>
    <xf numFmtId="49" fontId="10" fillId="0" borderId="0" xfId="50" quotePrefix="1" applyNumberFormat="1" applyFont="1"/>
    <xf numFmtId="165" fontId="11" fillId="0" borderId="0" xfId="50" quotePrefix="1" applyFont="1"/>
    <xf numFmtId="49" fontId="11" fillId="0" borderId="0" xfId="50" applyNumberFormat="1" applyFont="1"/>
    <xf numFmtId="49" fontId="11" fillId="0" borderId="0" xfId="50" quotePrefix="1" applyNumberFormat="1" applyFont="1"/>
    <xf numFmtId="0" fontId="11" fillId="0" borderId="0" xfId="41" applyNumberFormat="1" applyFont="1"/>
    <xf numFmtId="0" fontId="29" fillId="0" borderId="0" xfId="0" quotePrefix="1" applyFont="1"/>
    <xf numFmtId="49" fontId="11" fillId="0" borderId="0" xfId="50" applyNumberFormat="1" applyFont="1" applyProtection="1">
      <protection locked="0"/>
    </xf>
    <xf numFmtId="0" fontId="10" fillId="0" borderId="0" xfId="41" quotePrefix="1" applyNumberFormat="1" applyFont="1" applyProtection="1">
      <protection locked="0"/>
    </xf>
    <xf numFmtId="165" fontId="19" fillId="32" borderId="0" xfId="41" quotePrefix="1" applyFont="1" applyFill="1" applyAlignment="1">
      <alignment horizontal="center"/>
    </xf>
    <xf numFmtId="164" fontId="19" fillId="22" borderId="0" xfId="29" quotePrefix="1" applyFont="1" applyFill="1" applyBorder="1" applyAlignment="1">
      <alignment horizontal="center"/>
    </xf>
    <xf numFmtId="165" fontId="18" fillId="19" borderId="0" xfId="41" quotePrefix="1" applyFont="1" applyFill="1" applyAlignment="1" applyProtection="1">
      <alignment horizontal="center"/>
      <protection locked="0"/>
    </xf>
    <xf numFmtId="168" fontId="14" fillId="0" borderId="0" xfId="28" quotePrefix="1" applyNumberFormat="1" applyFont="1" applyFill="1" applyBorder="1" applyAlignment="1">
      <alignment horizontal="left"/>
    </xf>
    <xf numFmtId="168" fontId="52" fillId="0" borderId="0" xfId="28" applyNumberFormat="1" applyFont="1" applyFill="1" applyBorder="1" applyAlignment="1">
      <alignment horizontal="center"/>
    </xf>
    <xf numFmtId="168" fontId="18" fillId="0" borderId="0" xfId="28" applyNumberFormat="1" applyFont="1" applyFill="1" applyBorder="1" applyAlignment="1" applyProtection="1">
      <alignment horizontal="center"/>
    </xf>
    <xf numFmtId="173" fontId="11" fillId="37" borderId="0" xfId="41" quotePrefix="1" applyNumberFormat="1" applyFont="1" applyFill="1" applyAlignment="1">
      <alignment horizontal="center"/>
    </xf>
    <xf numFmtId="173" fontId="11" fillId="37" borderId="0" xfId="50" applyNumberFormat="1" applyFont="1" applyFill="1" applyAlignment="1">
      <alignment horizontal="center"/>
    </xf>
    <xf numFmtId="173" fontId="57" fillId="0" borderId="0" xfId="41" applyNumberFormat="1" applyFont="1" applyAlignment="1">
      <alignment horizontal="center"/>
    </xf>
    <xf numFmtId="169" fontId="13" fillId="0" borderId="0" xfId="28" applyNumberFormat="1" applyFont="1" applyFill="1" applyBorder="1" applyAlignment="1">
      <alignment horizontal="center"/>
    </xf>
    <xf numFmtId="165" fontId="11" fillId="24" borderId="0" xfId="41" quotePrefix="1" applyFont="1" applyFill="1" applyAlignment="1">
      <alignment horizontal="left"/>
    </xf>
    <xf numFmtId="165" fontId="10" fillId="28" borderId="0" xfId="41" quotePrefix="1" applyFont="1" applyFill="1" applyAlignment="1">
      <alignment horizontal="left"/>
    </xf>
    <xf numFmtId="0" fontId="30" fillId="24" borderId="0" xfId="0" quotePrefix="1" applyFont="1" applyFill="1" applyAlignment="1">
      <alignment horizontal="left"/>
    </xf>
    <xf numFmtId="166" fontId="52" fillId="0" borderId="0" xfId="45" applyNumberFormat="1" applyFont="1" applyFill="1" applyBorder="1" applyAlignment="1" applyProtection="1">
      <alignment horizontal="center"/>
    </xf>
    <xf numFmtId="171" fontId="52" fillId="0" borderId="0" xfId="41" applyNumberFormat="1" applyFont="1" applyAlignment="1">
      <alignment horizontal="right"/>
    </xf>
    <xf numFmtId="166" fontId="10" fillId="0" borderId="0" xfId="41" applyNumberFormat="1" applyFont="1" applyAlignment="1">
      <alignment horizontal="center"/>
    </xf>
    <xf numFmtId="165" fontId="11" fillId="0" borderId="0" xfId="41" applyFont="1" applyAlignment="1">
      <alignment horizontal="left"/>
    </xf>
    <xf numFmtId="165" fontId="11" fillId="0" borderId="0" xfId="41" applyFont="1" applyAlignment="1" applyProtection="1">
      <alignment horizontal="left"/>
      <protection locked="0"/>
    </xf>
    <xf numFmtId="171" fontId="11" fillId="0" borderId="0" xfId="41" applyNumberFormat="1" applyFont="1" applyAlignment="1">
      <alignment horizontal="right"/>
    </xf>
    <xf numFmtId="0" fontId="31" fillId="24" borderId="0" xfId="41" quotePrefix="1" applyNumberFormat="1" applyFont="1" applyFill="1" applyAlignment="1" applyProtection="1">
      <alignment horizontal="left"/>
      <protection locked="0"/>
    </xf>
    <xf numFmtId="0" fontId="54" fillId="24" borderId="0" xfId="0" applyFont="1" applyFill="1"/>
    <xf numFmtId="164" fontId="10" fillId="19" borderId="0" xfId="28" quotePrefix="1" applyFont="1" applyFill="1" applyBorder="1" applyAlignment="1">
      <alignment horizontal="center"/>
    </xf>
    <xf numFmtId="165" fontId="10" fillId="19" borderId="0" xfId="28" quotePrefix="1" applyNumberFormat="1" applyFont="1" applyFill="1" applyBorder="1" applyAlignment="1">
      <alignment horizontal="center"/>
    </xf>
    <xf numFmtId="164" fontId="10" fillId="19" borderId="0" xfId="28" quotePrefix="1" applyFont="1" applyFill="1" applyBorder="1" applyAlignment="1" applyProtection="1">
      <alignment horizontal="center"/>
    </xf>
    <xf numFmtId="165" fontId="19" fillId="26" borderId="0" xfId="41" applyFont="1" applyFill="1" applyAlignment="1">
      <alignment horizontal="left"/>
    </xf>
    <xf numFmtId="165" fontId="14" fillId="35" borderId="0" xfId="41" applyFont="1" applyFill="1" applyAlignment="1">
      <alignment horizontal="center"/>
    </xf>
    <xf numFmtId="165" fontId="10" fillId="35" borderId="0" xfId="41" applyFont="1" applyFill="1" applyAlignment="1">
      <alignment horizontal="left"/>
    </xf>
    <xf numFmtId="14" fontId="11" fillId="24" borderId="0" xfId="28" quotePrefix="1" applyNumberFormat="1" applyFont="1" applyFill="1" applyBorder="1" applyAlignment="1">
      <alignment horizontal="left"/>
    </xf>
    <xf numFmtId="49" fontId="17" fillId="24" borderId="0" xfId="41" quotePrefix="1" applyNumberFormat="1" applyFont="1" applyFill="1" applyAlignment="1">
      <alignment horizontal="left"/>
    </xf>
    <xf numFmtId="49" fontId="16" fillId="24" borderId="0" xfId="41" quotePrefix="1" applyNumberFormat="1" applyFont="1" applyFill="1" applyAlignment="1">
      <alignment horizontal="left"/>
    </xf>
    <xf numFmtId="3" fontId="19" fillId="39" borderId="0" xfId="50" quotePrefix="1" applyNumberFormat="1" applyFont="1" applyFill="1" applyAlignment="1" applyProtection="1">
      <alignment horizontal="center"/>
      <protection locked="0"/>
    </xf>
    <xf numFmtId="174" fontId="10" fillId="22" borderId="0" xfId="65" applyNumberFormat="1" applyFont="1" applyFill="1" applyAlignment="1">
      <alignment horizontal="center"/>
    </xf>
    <xf numFmtId="174" fontId="11" fillId="0" borderId="0" xfId="65" applyNumberFormat="1" applyFont="1" applyAlignment="1">
      <alignment horizontal="center"/>
    </xf>
    <xf numFmtId="174" fontId="10" fillId="31" borderId="0" xfId="65" applyNumberFormat="1" applyFont="1" applyFill="1" applyAlignment="1">
      <alignment horizontal="center"/>
    </xf>
    <xf numFmtId="174" fontId="10" fillId="28" borderId="0" xfId="65" applyNumberFormat="1" applyFont="1" applyFill="1" applyAlignment="1">
      <alignment horizontal="center"/>
    </xf>
    <xf numFmtId="174" fontId="10" fillId="29" borderId="0" xfId="65" applyNumberFormat="1" applyFont="1" applyFill="1" applyAlignment="1">
      <alignment horizontal="center"/>
    </xf>
    <xf numFmtId="174" fontId="10" fillId="23" borderId="0" xfId="65" applyNumberFormat="1" applyFont="1" applyFill="1" applyAlignment="1">
      <alignment horizontal="center"/>
    </xf>
    <xf numFmtId="174" fontId="10" fillId="30" borderId="0" xfId="65" applyNumberFormat="1" applyFont="1" applyFill="1" applyAlignment="1">
      <alignment horizontal="center"/>
    </xf>
    <xf numFmtId="174" fontId="10" fillId="26" borderId="0" xfId="65" applyNumberFormat="1" applyFont="1" applyFill="1" applyAlignment="1">
      <alignment horizontal="center"/>
    </xf>
    <xf numFmtId="174" fontId="10" fillId="32" borderId="0" xfId="65" applyNumberFormat="1" applyFont="1" applyFill="1" applyAlignment="1">
      <alignment horizontal="center"/>
    </xf>
    <xf numFmtId="174" fontId="10" fillId="19" borderId="0" xfId="65" applyNumberFormat="1" applyFont="1" applyFill="1" applyAlignment="1">
      <alignment horizontal="center"/>
    </xf>
    <xf numFmtId="174" fontId="10" fillId="24" borderId="0" xfId="65" applyNumberFormat="1" applyFont="1" applyFill="1" applyAlignment="1">
      <alignment horizontal="center"/>
    </xf>
    <xf numFmtId="174" fontId="26" fillId="0" borderId="0" xfId="65" applyNumberFormat="1" applyFont="1" applyAlignment="1">
      <alignment horizontal="center"/>
    </xf>
    <xf numFmtId="164" fontId="13" fillId="30" borderId="0" xfId="28" applyFont="1" applyFill="1" applyBorder="1" applyAlignment="1">
      <alignment horizontal="center"/>
    </xf>
    <xf numFmtId="164" fontId="14" fillId="30" borderId="0" xfId="28" applyFont="1" applyFill="1" applyBorder="1" applyAlignment="1">
      <alignment horizontal="center"/>
    </xf>
    <xf numFmtId="164" fontId="29" fillId="30" borderId="0" xfId="28" applyFont="1" applyFill="1" applyBorder="1" applyAlignment="1" applyProtection="1">
      <alignment horizontal="center" wrapText="1"/>
      <protection locked="0"/>
    </xf>
    <xf numFmtId="164" fontId="13" fillId="41" borderId="0" xfId="28" applyFont="1" applyFill="1" applyBorder="1" applyAlignment="1">
      <alignment horizontal="center"/>
    </xf>
    <xf numFmtId="164" fontId="14" fillId="41" borderId="0" xfId="28" applyFont="1" applyFill="1" applyBorder="1" applyAlignment="1">
      <alignment horizontal="center"/>
    </xf>
    <xf numFmtId="164" fontId="29" fillId="41" borderId="0" xfId="28" applyFont="1" applyFill="1" applyBorder="1" applyAlignment="1" applyProtection="1">
      <alignment horizontal="center" wrapText="1"/>
      <protection locked="0"/>
    </xf>
    <xf numFmtId="164" fontId="20" fillId="41" borderId="0" xfId="28" applyFont="1" applyFill="1" applyBorder="1" applyAlignment="1">
      <alignment horizontal="center"/>
    </xf>
    <xf numFmtId="164" fontId="20" fillId="30" borderId="0" xfId="28" applyFont="1" applyFill="1" applyBorder="1" applyAlignment="1">
      <alignment horizontal="center"/>
    </xf>
    <xf numFmtId="164" fontId="14" fillId="26" borderId="0" xfId="28" applyFont="1" applyFill="1" applyBorder="1" applyAlignment="1">
      <alignment horizontal="center"/>
    </xf>
    <xf numFmtId="164" fontId="29" fillId="26" borderId="0" xfId="28" applyFont="1" applyFill="1" applyBorder="1" applyAlignment="1" applyProtection="1">
      <alignment horizontal="center" wrapText="1"/>
      <protection locked="0"/>
    </xf>
    <xf numFmtId="164" fontId="20" fillId="26" borderId="0" xfId="28" applyFont="1" applyFill="1" applyBorder="1" applyAlignment="1">
      <alignment horizontal="center"/>
    </xf>
    <xf numFmtId="164" fontId="10" fillId="26" borderId="0" xfId="28" applyFont="1" applyFill="1" applyBorder="1" applyAlignment="1">
      <alignment horizontal="left"/>
    </xf>
    <xf numFmtId="164" fontId="13" fillId="26" borderId="0" xfId="28" applyFont="1" applyFill="1" applyBorder="1" applyAlignment="1">
      <alignment horizontal="left"/>
    </xf>
    <xf numFmtId="164" fontId="14" fillId="26" borderId="0" xfId="28" applyFont="1" applyFill="1" applyBorder="1"/>
    <xf numFmtId="164" fontId="10" fillId="30" borderId="0" xfId="28" applyFont="1" applyFill="1" applyBorder="1" applyAlignment="1">
      <alignment horizontal="left"/>
    </xf>
    <xf numFmtId="164" fontId="13" fillId="30" borderId="0" xfId="28" applyFont="1" applyFill="1" applyBorder="1" applyAlignment="1">
      <alignment horizontal="left"/>
    </xf>
    <xf numFmtId="164" fontId="14" fillId="30" borderId="0" xfId="28" applyFont="1" applyFill="1" applyBorder="1"/>
    <xf numFmtId="174" fontId="53" fillId="19" borderId="0" xfId="65" applyNumberFormat="1" applyFont="1" applyFill="1" applyAlignment="1">
      <alignment horizontal="center"/>
    </xf>
    <xf numFmtId="174" fontId="53" fillId="24" borderId="0" xfId="65" applyNumberFormat="1" applyFont="1" applyFill="1" applyAlignment="1">
      <alignment horizontal="center"/>
    </xf>
    <xf numFmtId="174" fontId="61" fillId="28" borderId="0" xfId="65" applyNumberFormat="1" applyFont="1" applyFill="1" applyAlignment="1">
      <alignment horizontal="center"/>
    </xf>
    <xf numFmtId="165" fontId="11" fillId="37" borderId="0" xfId="50" applyFont="1" applyFill="1"/>
    <xf numFmtId="0" fontId="29" fillId="37" borderId="0" xfId="0" quotePrefix="1" applyFont="1" applyFill="1" applyAlignment="1">
      <alignment horizontal="left"/>
    </xf>
    <xf numFmtId="165" fontId="11" fillId="40" borderId="0" xfId="41" applyFont="1" applyFill="1" applyAlignment="1">
      <alignment horizontal="center"/>
    </xf>
    <xf numFmtId="49" fontId="58" fillId="21" borderId="0" xfId="41" quotePrefix="1" applyNumberFormat="1" applyFont="1" applyFill="1" applyAlignment="1">
      <alignment horizontal="center"/>
    </xf>
    <xf numFmtId="49" fontId="11" fillId="40" borderId="0" xfId="41" applyNumberFormat="1" applyFont="1" applyFill="1" applyAlignment="1">
      <alignment horizontal="center"/>
    </xf>
    <xf numFmtId="167" fontId="52" fillId="40" borderId="0" xfId="41" applyNumberFormat="1" applyFont="1" applyFill="1" applyAlignment="1">
      <alignment horizontal="center"/>
    </xf>
    <xf numFmtId="10" fontId="18" fillId="0" borderId="0" xfId="45" applyNumberFormat="1" applyFont="1" applyFill="1" applyBorder="1" applyAlignment="1" applyProtection="1">
      <alignment horizontal="center"/>
    </xf>
    <xf numFmtId="172" fontId="11" fillId="0" borderId="0" xfId="41" quotePrefix="1" applyNumberFormat="1" applyFont="1" applyAlignment="1">
      <alignment horizontal="center"/>
    </xf>
    <xf numFmtId="3" fontId="19" fillId="40" borderId="0" xfId="50" applyNumberFormat="1" applyFont="1" applyFill="1" applyAlignment="1" applyProtection="1">
      <alignment horizontal="center"/>
      <protection locked="0"/>
    </xf>
    <xf numFmtId="9" fontId="53" fillId="28" borderId="0" xfId="45" quotePrefix="1" applyFont="1" applyFill="1" applyBorder="1" applyAlignment="1" applyProtection="1">
      <alignment horizontal="center"/>
    </xf>
    <xf numFmtId="0" fontId="29" fillId="40" borderId="0" xfId="0" quotePrefix="1" applyFont="1" applyFill="1" applyAlignment="1">
      <alignment horizontal="left"/>
    </xf>
    <xf numFmtId="165" fontId="11" fillId="19" borderId="0" xfId="41" quotePrefix="1" applyFont="1" applyFill="1" applyAlignment="1">
      <alignment horizontal="left"/>
    </xf>
    <xf numFmtId="165" fontId="11" fillId="19" borderId="0" xfId="41" applyFont="1" applyFill="1" applyAlignment="1">
      <alignment horizontal="center"/>
    </xf>
    <xf numFmtId="165" fontId="14" fillId="19" borderId="0" xfId="41" quotePrefix="1" applyFont="1" applyFill="1" applyAlignment="1">
      <alignment horizontal="center"/>
    </xf>
    <xf numFmtId="9" fontId="11" fillId="19" borderId="0" xfId="45" applyFont="1" applyFill="1" applyBorder="1" applyAlignment="1">
      <alignment horizontal="center"/>
    </xf>
    <xf numFmtId="165" fontId="11" fillId="19" borderId="0" xfId="41" quotePrefix="1" applyFont="1" applyFill="1" applyAlignment="1">
      <alignment horizontal="center"/>
    </xf>
    <xf numFmtId="9" fontId="52" fillId="19" borderId="0" xfId="45" applyFont="1" applyFill="1" applyBorder="1" applyAlignment="1">
      <alignment horizontal="center"/>
    </xf>
    <xf numFmtId="0" fontId="29" fillId="0" borderId="0" xfId="41" quotePrefix="1" applyNumberFormat="1" applyFont="1" applyAlignment="1" applyProtection="1">
      <alignment horizontal="left"/>
      <protection locked="0"/>
    </xf>
    <xf numFmtId="174" fontId="53" fillId="40" borderId="0" xfId="65" applyNumberFormat="1" applyFont="1" applyFill="1" applyAlignment="1">
      <alignment horizontal="center"/>
    </xf>
    <xf numFmtId="164" fontId="19" fillId="29" borderId="0" xfId="29" quotePrefix="1" applyFont="1" applyFill="1" applyBorder="1" applyAlignment="1" applyProtection="1">
      <alignment horizontal="center" wrapText="1"/>
    </xf>
    <xf numFmtId="164" fontId="10" fillId="19" borderId="0" xfId="28" quotePrefix="1" applyFont="1" applyFill="1" applyBorder="1" applyAlignment="1">
      <alignment horizontal="center" wrapText="1"/>
    </xf>
    <xf numFmtId="164" fontId="11" fillId="28" borderId="0" xfId="28" applyFont="1" applyFill="1" applyBorder="1" applyAlignment="1">
      <alignment horizontal="center"/>
    </xf>
    <xf numFmtId="164" fontId="11" fillId="29" borderId="0" xfId="28" applyFont="1" applyFill="1" applyBorder="1" applyAlignment="1">
      <alignment horizontal="center"/>
    </xf>
    <xf numFmtId="164" fontId="11" fillId="23" borderId="0" xfId="28" applyFont="1" applyFill="1" applyBorder="1" applyAlignment="1">
      <alignment horizontal="center"/>
    </xf>
    <xf numFmtId="164" fontId="11" fillId="22" borderId="0" xfId="28" applyFont="1" applyFill="1" applyBorder="1" applyAlignment="1">
      <alignment horizontal="center"/>
    </xf>
    <xf numFmtId="164" fontId="11" fillId="30" borderId="0" xfId="28" applyFont="1" applyFill="1" applyBorder="1" applyAlignment="1">
      <alignment horizontal="center"/>
    </xf>
    <xf numFmtId="164" fontId="11" fillId="41" borderId="0" xfId="28" applyFont="1" applyFill="1" applyBorder="1" applyAlignment="1">
      <alignment horizontal="center"/>
    </xf>
    <xf numFmtId="164" fontId="11" fillId="31" borderId="0" xfId="28" applyFont="1" applyFill="1" applyBorder="1" applyAlignment="1">
      <alignment horizontal="center"/>
    </xf>
    <xf numFmtId="164" fontId="11" fillId="32" borderId="0" xfId="28" applyFont="1" applyFill="1" applyBorder="1" applyAlignment="1">
      <alignment horizontal="center"/>
    </xf>
    <xf numFmtId="164" fontId="11" fillId="19" borderId="0" xfId="28" applyFont="1" applyFill="1" applyBorder="1" applyAlignment="1">
      <alignment horizontal="center"/>
    </xf>
    <xf numFmtId="166" fontId="18" fillId="0" borderId="0" xfId="45" quotePrefix="1" applyNumberFormat="1" applyFont="1" applyFill="1" applyBorder="1" applyAlignment="1" applyProtection="1">
      <alignment horizontal="center" wrapText="1"/>
    </xf>
    <xf numFmtId="3" fontId="19" fillId="29" borderId="0" xfId="50" applyNumberFormat="1" applyFont="1" applyFill="1" applyAlignment="1" applyProtection="1">
      <alignment horizontal="center"/>
      <protection locked="0"/>
    </xf>
    <xf numFmtId="3" fontId="19" fillId="29" borderId="0" xfId="50" quotePrefix="1" applyNumberFormat="1" applyFont="1" applyFill="1" applyAlignment="1" applyProtection="1">
      <alignment horizontal="center"/>
      <protection locked="0"/>
    </xf>
    <xf numFmtId="49" fontId="19" fillId="29" borderId="0" xfId="50" applyNumberFormat="1" applyFont="1" applyFill="1" applyAlignment="1" applyProtection="1">
      <alignment horizontal="center"/>
      <protection locked="0"/>
    </xf>
    <xf numFmtId="3" fontId="19" fillId="29" borderId="0" xfId="41" applyNumberFormat="1" applyFont="1" applyFill="1" applyAlignment="1" applyProtection="1">
      <alignment horizontal="center"/>
      <protection locked="0"/>
    </xf>
    <xf numFmtId="3" fontId="10" fillId="29" borderId="0" xfId="50" applyNumberFormat="1" applyFont="1" applyFill="1" applyAlignment="1" applyProtection="1">
      <alignment horizontal="center"/>
      <protection locked="0"/>
    </xf>
    <xf numFmtId="3" fontId="19" fillId="29" borderId="0" xfId="41" quotePrefix="1" applyNumberFormat="1" applyFont="1" applyFill="1" applyAlignment="1" applyProtection="1">
      <alignment horizontal="center"/>
      <protection locked="0"/>
    </xf>
    <xf numFmtId="49" fontId="19" fillId="29" borderId="0" xfId="50" quotePrefix="1" applyNumberFormat="1" applyFont="1" applyFill="1" applyAlignment="1" applyProtection="1">
      <alignment horizontal="center"/>
      <protection locked="0"/>
    </xf>
    <xf numFmtId="49" fontId="10" fillId="29" borderId="0" xfId="50" applyNumberFormat="1" applyFont="1" applyFill="1" applyAlignment="1" applyProtection="1">
      <alignment horizontal="center"/>
      <protection locked="0"/>
    </xf>
    <xf numFmtId="165" fontId="14" fillId="29" borderId="0" xfId="41" quotePrefix="1" applyFont="1" applyFill="1" applyAlignment="1">
      <alignment horizontal="left"/>
    </xf>
    <xf numFmtId="165" fontId="28" fillId="0" borderId="0" xfId="41" quotePrefix="1" applyFont="1" applyAlignment="1">
      <alignment horizontal="left"/>
    </xf>
    <xf numFmtId="165" fontId="28" fillId="0" borderId="0" xfId="41" quotePrefix="1" applyFont="1" applyAlignment="1">
      <alignment horizontal="center" wrapText="1"/>
    </xf>
    <xf numFmtId="165" fontId="58" fillId="21" borderId="0" xfId="50" quotePrefix="1" applyFont="1" applyFill="1" applyAlignment="1">
      <alignment horizontal="left"/>
    </xf>
    <xf numFmtId="49" fontId="11" fillId="40" borderId="0" xfId="50" applyNumberFormat="1" applyFont="1" applyFill="1" applyAlignment="1">
      <alignment horizontal="center"/>
    </xf>
    <xf numFmtId="165" fontId="24" fillId="40" borderId="0" xfId="41" applyFont="1" applyFill="1" applyAlignment="1">
      <alignment horizontal="center"/>
    </xf>
    <xf numFmtId="165" fontId="10" fillId="40" borderId="0" xfId="41" quotePrefix="1" applyFont="1" applyFill="1" applyAlignment="1">
      <alignment horizontal="center"/>
    </xf>
    <xf numFmtId="165" fontId="14" fillId="0" borderId="0" xfId="41" quotePrefix="1" applyFont="1" applyAlignment="1">
      <alignment horizontal="left"/>
    </xf>
    <xf numFmtId="167" fontId="52" fillId="0" borderId="0" xfId="41" quotePrefix="1" applyNumberFormat="1" applyFont="1" applyAlignment="1">
      <alignment horizontal="center"/>
    </xf>
    <xf numFmtId="165" fontId="11" fillId="37" borderId="0" xfId="41" applyFont="1" applyFill="1" applyAlignment="1">
      <alignment horizontal="left"/>
    </xf>
    <xf numFmtId="165" fontId="11" fillId="37" borderId="0" xfId="50" applyFont="1" applyFill="1" applyAlignment="1">
      <alignment horizontal="left"/>
    </xf>
    <xf numFmtId="173" fontId="11" fillId="42" borderId="0" xfId="28" applyNumberFormat="1" applyFont="1" applyFill="1" applyBorder="1" applyAlignment="1">
      <alignment horizontal="center"/>
    </xf>
    <xf numFmtId="49" fontId="14" fillId="42" borderId="0" xfId="41" applyNumberFormat="1" applyFont="1" applyFill="1" applyAlignment="1">
      <alignment horizontal="center"/>
    </xf>
    <xf numFmtId="49" fontId="17" fillId="42" borderId="0" xfId="41" applyNumberFormat="1" applyFont="1" applyFill="1" applyAlignment="1">
      <alignment horizontal="center"/>
    </xf>
    <xf numFmtId="165" fontId="14" fillId="42" borderId="0" xfId="41" applyFont="1" applyFill="1" applyAlignment="1">
      <alignment horizontal="center"/>
    </xf>
    <xf numFmtId="173" fontId="14" fillId="42" borderId="0" xfId="41" applyNumberFormat="1" applyFont="1" applyFill="1" applyAlignment="1">
      <alignment horizontal="center"/>
    </xf>
    <xf numFmtId="165" fontId="11" fillId="42" borderId="0" xfId="41" applyFont="1" applyFill="1" applyAlignment="1">
      <alignment horizontal="center"/>
    </xf>
    <xf numFmtId="49" fontId="58" fillId="42" borderId="0" xfId="41" applyNumberFormat="1" applyFont="1" applyFill="1" applyAlignment="1">
      <alignment horizontal="left"/>
    </xf>
    <xf numFmtId="165" fontId="14" fillId="42" borderId="0" xfId="41" applyFont="1" applyFill="1"/>
    <xf numFmtId="173" fontId="11" fillId="43" borderId="0" xfId="28" applyNumberFormat="1" applyFont="1" applyFill="1" applyBorder="1" applyAlignment="1">
      <alignment horizontal="center"/>
    </xf>
    <xf numFmtId="173" fontId="10" fillId="43" borderId="0" xfId="28" quotePrefix="1" applyNumberFormat="1" applyFont="1" applyFill="1" applyBorder="1" applyAlignment="1">
      <alignment horizontal="left"/>
    </xf>
    <xf numFmtId="173" fontId="52" fillId="43" borderId="0" xfId="28" applyNumberFormat="1" applyFont="1" applyFill="1" applyBorder="1" applyAlignment="1">
      <alignment horizontal="center"/>
    </xf>
    <xf numFmtId="49" fontId="17" fillId="43" borderId="0" xfId="41" quotePrefix="1" applyNumberFormat="1" applyFont="1" applyFill="1" applyAlignment="1">
      <alignment horizontal="center"/>
    </xf>
    <xf numFmtId="0" fontId="29" fillId="19" borderId="0" xfId="0" quotePrefix="1" applyFont="1" applyFill="1" applyAlignment="1">
      <alignment horizontal="left"/>
    </xf>
    <xf numFmtId="3" fontId="19" fillId="40" borderId="0" xfId="50" quotePrefix="1" applyNumberFormat="1" applyFont="1" applyFill="1" applyAlignment="1" applyProtection="1">
      <alignment horizontal="center"/>
      <protection locked="0"/>
    </xf>
    <xf numFmtId="0" fontId="54" fillId="40" borderId="0" xfId="0" quotePrefix="1" applyFont="1" applyFill="1" applyAlignment="1">
      <alignment horizontal="left"/>
    </xf>
    <xf numFmtId="0" fontId="54" fillId="19" borderId="0" xfId="0" quotePrefix="1" applyFont="1" applyFill="1" applyAlignment="1">
      <alignment horizontal="left"/>
    </xf>
    <xf numFmtId="3" fontId="19" fillId="19" borderId="0" xfId="50" quotePrefix="1" applyNumberFormat="1" applyFont="1" applyFill="1" applyAlignment="1" applyProtection="1">
      <alignment horizontal="center"/>
      <protection locked="0"/>
    </xf>
    <xf numFmtId="0" fontId="29" fillId="41" borderId="0" xfId="0" quotePrefix="1" applyFont="1" applyFill="1" applyAlignment="1">
      <alignment horizontal="left"/>
    </xf>
    <xf numFmtId="3" fontId="19" fillId="41" borderId="0" xfId="50" applyNumberFormat="1" applyFont="1" applyFill="1" applyAlignment="1" applyProtection="1">
      <alignment horizontal="center"/>
      <protection locked="0"/>
    </xf>
    <xf numFmtId="165" fontId="14" fillId="41" borderId="0" xfId="41" applyFont="1" applyFill="1"/>
    <xf numFmtId="0" fontId="64" fillId="24" borderId="0" xfId="0" quotePrefix="1" applyFont="1" applyFill="1" applyAlignment="1">
      <alignment horizontal="left"/>
    </xf>
    <xf numFmtId="167" fontId="11" fillId="0" borderId="0" xfId="50" applyNumberFormat="1" applyFont="1" applyAlignment="1">
      <alignment horizontal="center"/>
    </xf>
    <xf numFmtId="174" fontId="10" fillId="41" borderId="0" xfId="65" applyNumberFormat="1" applyFont="1" applyFill="1" applyAlignment="1">
      <alignment horizontal="center"/>
    </xf>
    <xf numFmtId="3" fontId="19" fillId="24" borderId="0" xfId="50" quotePrefix="1" applyNumberFormat="1" applyFont="1" applyFill="1" applyAlignment="1" applyProtection="1">
      <alignment horizontal="center"/>
      <protection locked="0"/>
    </xf>
    <xf numFmtId="166" fontId="18" fillId="40" borderId="0" xfId="45" applyNumberFormat="1" applyFont="1" applyFill="1" applyBorder="1" applyAlignment="1" applyProtection="1">
      <alignment horizontal="center"/>
    </xf>
    <xf numFmtId="0" fontId="29" fillId="24" borderId="0" xfId="0" quotePrefix="1" applyFont="1" applyFill="1"/>
    <xf numFmtId="3" fontId="53" fillId="24" borderId="0" xfId="50" quotePrefix="1" applyNumberFormat="1" applyFont="1" applyFill="1" applyAlignment="1" applyProtection="1">
      <alignment horizontal="center"/>
      <protection locked="0"/>
    </xf>
    <xf numFmtId="172" fontId="52" fillId="24" borderId="0" xfId="41" applyNumberFormat="1" applyFont="1" applyFill="1" applyAlignment="1">
      <alignment horizontal="center"/>
    </xf>
    <xf numFmtId="167" fontId="52" fillId="24" borderId="0" xfId="41" quotePrefix="1" applyNumberFormat="1" applyFont="1" applyFill="1" applyAlignment="1">
      <alignment horizontal="center"/>
    </xf>
    <xf numFmtId="49" fontId="58" fillId="0" borderId="0" xfId="41" applyNumberFormat="1" applyFont="1" applyAlignment="1">
      <alignment horizontal="left"/>
    </xf>
    <xf numFmtId="49" fontId="52" fillId="0" borderId="0" xfId="50" applyNumberFormat="1" applyFont="1" applyAlignment="1">
      <alignment horizontal="center"/>
    </xf>
    <xf numFmtId="3" fontId="10" fillId="0" borderId="0" xfId="50" quotePrefix="1" applyNumberFormat="1" applyFont="1" applyAlignment="1" applyProtection="1">
      <alignment horizontal="center"/>
      <protection locked="0"/>
    </xf>
    <xf numFmtId="165" fontId="11" fillId="23" borderId="0" xfId="50" applyFont="1" applyFill="1" applyAlignment="1">
      <alignment horizontal="center"/>
    </xf>
    <xf numFmtId="167" fontId="18" fillId="0" borderId="0" xfId="50" applyNumberFormat="1" applyFont="1" applyAlignment="1">
      <alignment horizontal="center"/>
    </xf>
    <xf numFmtId="165" fontId="11" fillId="25" borderId="0" xfId="50" applyFont="1" applyFill="1" applyAlignment="1">
      <alignment horizontal="center"/>
    </xf>
    <xf numFmtId="166" fontId="22" fillId="0" borderId="0" xfId="45" applyNumberFormat="1" applyFont="1" applyFill="1" applyBorder="1" applyAlignment="1" applyProtection="1">
      <alignment horizontal="center"/>
    </xf>
    <xf numFmtId="0" fontId="29" fillId="24" borderId="0" xfId="88" quotePrefix="1" applyFont="1" applyFill="1" applyAlignment="1">
      <alignment horizontal="left"/>
    </xf>
    <xf numFmtId="9" fontId="11" fillId="0" borderId="0" xfId="50" applyNumberFormat="1" applyFont="1" applyAlignment="1">
      <alignment horizontal="center"/>
    </xf>
    <xf numFmtId="173" fontId="11" fillId="24" borderId="0" xfId="28" applyNumberFormat="1" applyFont="1" applyFill="1" applyBorder="1" applyAlignment="1">
      <alignment horizontal="center"/>
    </xf>
    <xf numFmtId="3" fontId="19" fillId="24" borderId="0" xfId="50" applyNumberFormat="1" applyFont="1" applyFill="1" applyAlignment="1" applyProtection="1">
      <alignment horizontal="center"/>
      <protection locked="0"/>
    </xf>
    <xf numFmtId="167" fontId="52" fillId="24" borderId="0" xfId="50" applyNumberFormat="1" applyFont="1" applyFill="1" applyAlignment="1">
      <alignment horizontal="center"/>
    </xf>
    <xf numFmtId="0" fontId="29" fillId="24" borderId="0" xfId="88" quotePrefix="1" applyFont="1" applyFill="1"/>
    <xf numFmtId="3" fontId="53" fillId="24" borderId="0" xfId="50" applyNumberFormat="1" applyFont="1" applyFill="1" applyAlignment="1" applyProtection="1">
      <alignment horizontal="center"/>
      <protection locked="0"/>
    </xf>
    <xf numFmtId="49" fontId="53" fillId="0" borderId="0" xfId="50" applyNumberFormat="1" applyFont="1" applyAlignment="1">
      <alignment horizontal="center"/>
    </xf>
    <xf numFmtId="0" fontId="29" fillId="0" borderId="0" xfId="88" quotePrefix="1" applyFont="1" applyAlignment="1">
      <alignment horizontal="left"/>
    </xf>
    <xf numFmtId="167" fontId="52" fillId="0" borderId="0" xfId="50" applyNumberFormat="1" applyFont="1" applyAlignment="1">
      <alignment horizontal="center"/>
    </xf>
    <xf numFmtId="0" fontId="29" fillId="0" borderId="0" xfId="88" quotePrefix="1" applyFont="1"/>
    <xf numFmtId="44" fontId="57" fillId="21" borderId="0" xfId="45" applyNumberFormat="1" applyFont="1" applyFill="1" applyBorder="1" applyAlignment="1" applyProtection="1">
      <alignment horizontal="center"/>
    </xf>
    <xf numFmtId="166" fontId="11" fillId="0" borderId="0" xfId="45" applyNumberFormat="1" applyFont="1" applyBorder="1" applyAlignment="1">
      <alignment horizontal="center"/>
    </xf>
    <xf numFmtId="165" fontId="25" fillId="0" borderId="0" xfId="50" applyFont="1" applyAlignment="1">
      <alignment horizontal="center"/>
    </xf>
    <xf numFmtId="171" fontId="11" fillId="0" borderId="0" xfId="50" applyNumberFormat="1" applyFont="1" applyAlignment="1">
      <alignment horizontal="right"/>
    </xf>
    <xf numFmtId="165" fontId="11" fillId="0" borderId="0" xfId="50" applyFont="1" applyAlignment="1">
      <alignment horizontal="left"/>
    </xf>
    <xf numFmtId="9" fontId="10" fillId="24" borderId="0" xfId="50" applyNumberFormat="1" applyFont="1" applyFill="1" applyAlignment="1">
      <alignment horizontal="center"/>
    </xf>
    <xf numFmtId="165" fontId="11" fillId="19" borderId="0" xfId="50" quotePrefix="1" applyFont="1" applyFill="1" applyAlignment="1">
      <alignment horizontal="center"/>
    </xf>
    <xf numFmtId="165" fontId="11" fillId="19" borderId="0" xfId="50" quotePrefix="1" applyFont="1" applyFill="1" applyAlignment="1">
      <alignment horizontal="left"/>
    </xf>
    <xf numFmtId="165" fontId="11" fillId="19" borderId="0" xfId="50" applyFont="1" applyFill="1" applyAlignment="1">
      <alignment horizontal="center"/>
    </xf>
    <xf numFmtId="164" fontId="11" fillId="22" borderId="0" xfId="29" applyFont="1" applyFill="1" applyBorder="1" applyAlignment="1">
      <alignment horizontal="center"/>
    </xf>
    <xf numFmtId="164" fontId="11" fillId="32" borderId="0" xfId="29" applyFont="1" applyFill="1" applyBorder="1" applyAlignment="1">
      <alignment horizontal="center"/>
    </xf>
    <xf numFmtId="164" fontId="10" fillId="0" borderId="0" xfId="28" quotePrefix="1" applyFont="1" applyFill="1" applyBorder="1" applyAlignment="1">
      <alignment horizontal="center"/>
    </xf>
    <xf numFmtId="169" fontId="10" fillId="24" borderId="0" xfId="28" quotePrefix="1" applyNumberFormat="1" applyFont="1" applyFill="1" applyBorder="1" applyAlignment="1">
      <alignment horizontal="center"/>
    </xf>
    <xf numFmtId="165" fontId="10" fillId="28" borderId="0" xfId="50" applyFont="1" applyFill="1" applyAlignment="1">
      <alignment horizontal="center"/>
    </xf>
    <xf numFmtId="164" fontId="10" fillId="29" borderId="0" xfId="28" applyFont="1" applyFill="1" applyBorder="1" applyAlignment="1">
      <alignment horizontal="center"/>
    </xf>
    <xf numFmtId="164" fontId="10" fillId="22" borderId="0" xfId="28" applyFont="1" applyFill="1" applyBorder="1" applyAlignment="1">
      <alignment horizontal="center"/>
    </xf>
    <xf numFmtId="164" fontId="10" fillId="30" borderId="0" xfId="28" applyFont="1" applyFill="1" applyBorder="1" applyAlignment="1">
      <alignment horizontal="center"/>
    </xf>
    <xf numFmtId="164" fontId="10" fillId="41" borderId="0" xfId="28" applyFont="1" applyFill="1" applyBorder="1" applyAlignment="1">
      <alignment horizontal="center"/>
    </xf>
    <xf numFmtId="164" fontId="10" fillId="31" borderId="0" xfId="28" applyFont="1" applyFill="1" applyBorder="1" applyAlignment="1">
      <alignment horizontal="center"/>
    </xf>
    <xf numFmtId="164" fontId="10" fillId="32" borderId="0" xfId="28" applyFont="1" applyFill="1" applyBorder="1" applyAlignment="1">
      <alignment horizontal="center"/>
    </xf>
    <xf numFmtId="166" fontId="11" fillId="24" borderId="0" xfId="45" applyNumberFormat="1" applyFont="1" applyFill="1" applyBorder="1" applyAlignment="1">
      <alignment horizontal="center"/>
    </xf>
    <xf numFmtId="164" fontId="10" fillId="28" borderId="0" xfId="29" applyFont="1" applyFill="1" applyBorder="1" applyAlignment="1" applyProtection="1">
      <alignment horizontal="center"/>
    </xf>
    <xf numFmtId="165" fontId="52" fillId="0" borderId="0" xfId="50" applyFont="1" applyAlignment="1">
      <alignment horizontal="center"/>
    </xf>
    <xf numFmtId="169" fontId="10" fillId="24" borderId="0" xfId="28" applyNumberFormat="1" applyFont="1" applyFill="1" applyBorder="1" applyAlignment="1">
      <alignment horizontal="center"/>
    </xf>
    <xf numFmtId="165" fontId="26" fillId="0" borderId="0" xfId="50" applyFont="1" applyAlignment="1">
      <alignment horizontal="center"/>
    </xf>
    <xf numFmtId="165" fontId="10" fillId="28" borderId="0" xfId="50" quotePrefix="1" applyFont="1" applyFill="1" applyAlignment="1">
      <alignment horizontal="left"/>
    </xf>
    <xf numFmtId="165" fontId="11" fillId="0" borderId="0" xfId="50" applyFont="1" applyAlignment="1" applyProtection="1">
      <alignment horizontal="left"/>
      <protection locked="0"/>
    </xf>
    <xf numFmtId="165" fontId="25" fillId="0" borderId="0" xfId="50" applyFont="1" applyAlignment="1" applyProtection="1">
      <alignment horizontal="center"/>
      <protection locked="0"/>
    </xf>
    <xf numFmtId="165" fontId="18" fillId="0" borderId="0" xfId="50" applyFont="1" applyAlignment="1" applyProtection="1">
      <alignment horizontal="center"/>
      <protection locked="0"/>
    </xf>
    <xf numFmtId="166" fontId="10" fillId="19" borderId="0" xfId="50" applyNumberFormat="1" applyFont="1" applyFill="1" applyAlignment="1">
      <alignment horizontal="center"/>
    </xf>
    <xf numFmtId="165" fontId="19" fillId="26" borderId="0" xfId="50" quotePrefix="1" applyFont="1" applyFill="1" applyAlignment="1">
      <alignment horizontal="center"/>
    </xf>
    <xf numFmtId="165" fontId="19" fillId="0" borderId="0" xfId="50" quotePrefix="1" applyFont="1" applyAlignment="1">
      <alignment horizontal="center"/>
    </xf>
    <xf numFmtId="165" fontId="19" fillId="31" borderId="0" xfId="50" quotePrefix="1" applyFont="1" applyFill="1" applyAlignment="1">
      <alignment horizontal="center"/>
    </xf>
    <xf numFmtId="165" fontId="19" fillId="32" borderId="0" xfId="50" applyFont="1" applyFill="1" applyAlignment="1">
      <alignment horizontal="center"/>
    </xf>
    <xf numFmtId="1" fontId="10" fillId="0" borderId="0" xfId="28" quotePrefix="1" applyNumberFormat="1" applyFont="1" applyFill="1" applyBorder="1" applyAlignment="1">
      <alignment horizontal="center"/>
    </xf>
    <xf numFmtId="1" fontId="10" fillId="24" borderId="0" xfId="28" quotePrefix="1" applyNumberFormat="1" applyFont="1" applyFill="1" applyBorder="1" applyAlignment="1">
      <alignment horizontal="center"/>
    </xf>
    <xf numFmtId="165" fontId="18" fillId="19" borderId="0" xfId="50" applyFont="1" applyFill="1" applyAlignment="1" applyProtection="1">
      <alignment horizontal="center"/>
      <protection locked="0"/>
    </xf>
    <xf numFmtId="165" fontId="19" fillId="26" borderId="0" xfId="50" quotePrefix="1" applyFont="1" applyFill="1" applyAlignment="1">
      <alignment horizontal="left"/>
    </xf>
    <xf numFmtId="165" fontId="28" fillId="0" borderId="0" xfId="50" quotePrefix="1" applyFont="1" applyAlignment="1">
      <alignment horizontal="center"/>
    </xf>
    <xf numFmtId="165" fontId="15" fillId="0" borderId="0" xfId="50" applyFont="1" applyAlignment="1" applyProtection="1">
      <alignment horizontal="center"/>
      <protection locked="0"/>
    </xf>
    <xf numFmtId="165" fontId="52" fillId="0" borderId="0" xfId="50" applyFont="1" applyAlignment="1" applyProtection="1">
      <alignment horizontal="center"/>
      <protection locked="0"/>
    </xf>
    <xf numFmtId="165" fontId="19" fillId="26" borderId="0" xfId="50" applyFont="1" applyFill="1" applyAlignment="1">
      <alignment horizontal="center"/>
    </xf>
    <xf numFmtId="165" fontId="28" fillId="0" borderId="0" xfId="50" quotePrefix="1" applyFont="1" applyAlignment="1">
      <alignment horizontal="left"/>
    </xf>
    <xf numFmtId="165" fontId="15" fillId="0" borderId="0" xfId="50" quotePrefix="1" applyFont="1" applyAlignment="1">
      <alignment horizontal="center"/>
    </xf>
    <xf numFmtId="165" fontId="18" fillId="0" borderId="0" xfId="50" quotePrefix="1" applyFont="1" applyAlignment="1">
      <alignment horizontal="center"/>
    </xf>
    <xf numFmtId="165" fontId="18" fillId="0" borderId="0" xfId="50" applyFont="1" applyAlignment="1">
      <alignment horizontal="center"/>
    </xf>
    <xf numFmtId="165" fontId="19" fillId="26" borderId="0" xfId="50" quotePrefix="1" applyFont="1" applyFill="1" applyAlignment="1">
      <alignment horizontal="center" wrapText="1"/>
    </xf>
    <xf numFmtId="165" fontId="19" fillId="31" borderId="0" xfId="50" quotePrefix="1" applyFont="1" applyFill="1" applyAlignment="1">
      <alignment horizontal="center" wrapText="1"/>
    </xf>
    <xf numFmtId="165" fontId="11" fillId="0" borderId="0" xfId="50" quotePrefix="1" applyFont="1" applyAlignment="1">
      <alignment horizontal="center" wrapText="1"/>
    </xf>
    <xf numFmtId="165" fontId="19" fillId="32" borderId="0" xfId="50" quotePrefix="1" applyFont="1" applyFill="1" applyAlignment="1">
      <alignment horizontal="center" wrapText="1"/>
    </xf>
    <xf numFmtId="165" fontId="28" fillId="0" borderId="0" xfId="50" quotePrefix="1" applyFont="1" applyAlignment="1">
      <alignment horizontal="center" wrapText="1"/>
    </xf>
    <xf numFmtId="165" fontId="28" fillId="0" borderId="0" xfId="50" quotePrefix="1" applyFont="1" applyAlignment="1">
      <alignment horizontal="left" wrapText="1"/>
    </xf>
    <xf numFmtId="165" fontId="19" fillId="32" borderId="0" xfId="50" quotePrefix="1" applyFont="1" applyFill="1" applyAlignment="1">
      <alignment horizontal="center"/>
    </xf>
    <xf numFmtId="165" fontId="28" fillId="0" borderId="0" xfId="50" applyFont="1" applyAlignment="1">
      <alignment horizontal="center"/>
    </xf>
    <xf numFmtId="165" fontId="11" fillId="0" borderId="0" xfId="50" quotePrefix="1" applyFont="1" applyAlignment="1">
      <alignment horizontal="center" textRotation="90"/>
    </xf>
    <xf numFmtId="165" fontId="15" fillId="0" borderId="0" xfId="50" applyFont="1" applyAlignment="1">
      <alignment horizontal="center"/>
    </xf>
    <xf numFmtId="164" fontId="10" fillId="23" borderId="0" xfId="29" quotePrefix="1" applyFont="1" applyFill="1" applyBorder="1" applyAlignment="1">
      <alignment horizontal="center"/>
    </xf>
    <xf numFmtId="164" fontId="10" fillId="30" borderId="0" xfId="29" quotePrefix="1" applyFont="1" applyFill="1" applyBorder="1" applyAlignment="1">
      <alignment horizontal="center"/>
    </xf>
    <xf numFmtId="165" fontId="10" fillId="26" borderId="0" xfId="50" applyFont="1" applyFill="1" applyAlignment="1">
      <alignment horizontal="center"/>
    </xf>
    <xf numFmtId="165" fontId="11" fillId="31" borderId="0" xfId="50" applyFont="1" applyFill="1" applyAlignment="1">
      <alignment horizontal="center"/>
    </xf>
    <xf numFmtId="165" fontId="10" fillId="32" borderId="0" xfId="50" applyFont="1" applyFill="1" applyAlignment="1">
      <alignment horizontal="center"/>
    </xf>
    <xf numFmtId="165" fontId="10" fillId="19" borderId="0" xfId="50" applyFont="1" applyFill="1" applyAlignment="1">
      <alignment horizontal="center"/>
    </xf>
    <xf numFmtId="164" fontId="10" fillId="28" borderId="0" xfId="28" applyFont="1" applyFill="1" applyBorder="1" applyAlignment="1">
      <alignment horizontal="center"/>
    </xf>
    <xf numFmtId="3" fontId="11" fillId="34" borderId="0" xfId="50" applyNumberFormat="1" applyFont="1" applyFill="1" applyAlignment="1" applyProtection="1">
      <alignment horizontal="center"/>
      <protection locked="0"/>
    </xf>
    <xf numFmtId="49" fontId="11" fillId="34" borderId="0" xfId="50" applyNumberFormat="1" applyFont="1" applyFill="1" applyAlignment="1">
      <alignment horizontal="center"/>
    </xf>
    <xf numFmtId="167" fontId="11" fillId="34" borderId="0" xfId="50" applyNumberFormat="1" applyFont="1" applyFill="1" applyAlignment="1">
      <alignment horizontal="center"/>
    </xf>
    <xf numFmtId="172" fontId="11" fillId="34" borderId="0" xfId="50" applyNumberFormat="1" applyFont="1" applyFill="1" applyAlignment="1">
      <alignment horizontal="center"/>
    </xf>
    <xf numFmtId="165" fontId="11" fillId="34" borderId="0" xfId="50" applyFont="1" applyFill="1" applyAlignment="1">
      <alignment horizontal="center"/>
    </xf>
    <xf numFmtId="9" fontId="10" fillId="34" borderId="0" xfId="50" applyNumberFormat="1" applyFont="1" applyFill="1" applyAlignment="1">
      <alignment horizontal="center"/>
    </xf>
    <xf numFmtId="9" fontId="11" fillId="34" borderId="0" xfId="50" applyNumberFormat="1" applyFont="1" applyFill="1" applyAlignment="1">
      <alignment horizontal="center"/>
    </xf>
    <xf numFmtId="164" fontId="10" fillId="34" borderId="0" xfId="50" applyNumberFormat="1" applyFont="1" applyFill="1" applyAlignment="1">
      <alignment horizontal="center"/>
    </xf>
    <xf numFmtId="172" fontId="52" fillId="0" borderId="0" xfId="50" applyNumberFormat="1" applyFont="1" applyAlignment="1">
      <alignment horizontal="center"/>
    </xf>
    <xf numFmtId="167" fontId="15" fillId="0" borderId="0" xfId="50" applyNumberFormat="1" applyFont="1" applyAlignment="1">
      <alignment horizontal="center"/>
    </xf>
    <xf numFmtId="49" fontId="15" fillId="0" borderId="0" xfId="50" applyNumberFormat="1" applyFont="1" applyAlignment="1">
      <alignment horizontal="center"/>
    </xf>
    <xf numFmtId="172" fontId="15" fillId="0" borderId="0" xfId="50" applyNumberFormat="1" applyFont="1" applyAlignment="1">
      <alignment horizontal="center"/>
    </xf>
    <xf numFmtId="165" fontId="15" fillId="28" borderId="0" xfId="50" applyFont="1" applyFill="1" applyAlignment="1">
      <alignment horizontal="center"/>
    </xf>
    <xf numFmtId="166" fontId="11" fillId="0" borderId="0" xfId="45" applyNumberFormat="1" applyFont="1" applyFill="1" applyBorder="1" applyAlignment="1">
      <alignment horizontal="center"/>
    </xf>
    <xf numFmtId="169" fontId="10" fillId="0" borderId="0" xfId="28" applyNumberFormat="1" applyFont="1" applyFill="1" applyBorder="1" applyAlignment="1">
      <alignment horizontal="center"/>
    </xf>
    <xf numFmtId="165" fontId="11" fillId="24" borderId="0" xfId="41" quotePrefix="1" applyFont="1" applyFill="1" applyAlignment="1">
      <alignment horizontal="center"/>
    </xf>
    <xf numFmtId="0" fontId="10" fillId="45" borderId="0" xfId="41" applyNumberFormat="1" applyFont="1" applyFill="1" applyAlignment="1">
      <alignment horizontal="center"/>
    </xf>
    <xf numFmtId="0" fontId="13" fillId="45" borderId="0" xfId="41" applyNumberFormat="1" applyFont="1" applyFill="1" applyAlignment="1">
      <alignment horizontal="center"/>
    </xf>
    <xf numFmtId="0" fontId="18" fillId="45" borderId="0" xfId="41" applyNumberFormat="1" applyFont="1" applyFill="1" applyAlignment="1" applyProtection="1">
      <alignment horizontal="center"/>
      <protection locked="0"/>
    </xf>
    <xf numFmtId="0" fontId="19" fillId="45" borderId="0" xfId="41" applyNumberFormat="1" applyFont="1" applyFill="1" applyAlignment="1" applyProtection="1">
      <alignment horizontal="center"/>
      <protection locked="0"/>
    </xf>
    <xf numFmtId="0" fontId="11" fillId="45" borderId="0" xfId="41" applyNumberFormat="1" applyFont="1" applyFill="1" applyAlignment="1" applyProtection="1">
      <alignment horizontal="center"/>
      <protection locked="0"/>
    </xf>
    <xf numFmtId="0" fontId="19" fillId="45" borderId="0" xfId="50" applyNumberFormat="1" applyFont="1" applyFill="1" applyAlignment="1" applyProtection="1">
      <alignment horizontal="center"/>
      <protection locked="0"/>
    </xf>
    <xf numFmtId="0" fontId="20" fillId="45" borderId="0" xfId="50" applyNumberFormat="1" applyFont="1" applyFill="1" applyAlignment="1" applyProtection="1">
      <alignment horizontal="center"/>
      <protection locked="0"/>
    </xf>
    <xf numFmtId="0" fontId="58" fillId="45" borderId="0" xfId="50" applyNumberFormat="1" applyFont="1" applyFill="1" applyAlignment="1">
      <alignment horizontal="center"/>
    </xf>
    <xf numFmtId="0" fontId="19" fillId="45" borderId="0" xfId="50" quotePrefix="1" applyNumberFormat="1" applyFont="1" applyFill="1" applyAlignment="1" applyProtection="1">
      <alignment horizontal="center"/>
      <protection locked="0"/>
    </xf>
    <xf numFmtId="0" fontId="10" fillId="45" borderId="0" xfId="50" applyNumberFormat="1" applyFont="1" applyFill="1" applyAlignment="1">
      <alignment horizontal="center"/>
    </xf>
    <xf numFmtId="0" fontId="10" fillId="45" borderId="0" xfId="50" applyNumberFormat="1" applyFont="1" applyFill="1" applyAlignment="1" applyProtection="1">
      <alignment horizontal="center"/>
      <protection locked="0"/>
    </xf>
    <xf numFmtId="0" fontId="10" fillId="45" borderId="0" xfId="50" quotePrefix="1" applyNumberFormat="1" applyFont="1" applyFill="1" applyAlignment="1">
      <alignment horizontal="center"/>
    </xf>
    <xf numFmtId="0" fontId="10" fillId="45" borderId="0" xfId="50" quotePrefix="1" applyNumberFormat="1" applyFont="1" applyFill="1" applyAlignment="1" applyProtection="1">
      <alignment horizontal="center"/>
      <protection locked="0"/>
    </xf>
    <xf numFmtId="0" fontId="53" fillId="45" borderId="0" xfId="50" quotePrefix="1" applyNumberFormat="1" applyFont="1" applyFill="1" applyAlignment="1" applyProtection="1">
      <alignment horizontal="center"/>
      <protection locked="0"/>
    </xf>
    <xf numFmtId="0" fontId="53" fillId="45" borderId="0" xfId="50" applyNumberFormat="1" applyFont="1" applyFill="1" applyAlignment="1" applyProtection="1">
      <alignment horizontal="center"/>
      <protection locked="0"/>
    </xf>
    <xf numFmtId="0" fontId="58" fillId="45" borderId="0" xfId="41" applyNumberFormat="1" applyFont="1" applyFill="1" applyAlignment="1">
      <alignment horizontal="center"/>
    </xf>
    <xf numFmtId="0" fontId="14" fillId="45" borderId="0" xfId="41" applyNumberFormat="1" applyFont="1" applyFill="1" applyAlignment="1">
      <alignment horizontal="center"/>
    </xf>
    <xf numFmtId="49" fontId="19" fillId="45" borderId="0" xfId="50" quotePrefix="1" applyNumberFormat="1" applyFont="1" applyFill="1" applyAlignment="1" applyProtection="1">
      <alignment horizontal="center"/>
      <protection locked="0"/>
    </xf>
    <xf numFmtId="0" fontId="29" fillId="44" borderId="0" xfId="0" quotePrefix="1" applyFont="1" applyFill="1" applyAlignment="1">
      <alignment horizontal="left"/>
    </xf>
    <xf numFmtId="174" fontId="10" fillId="35" borderId="0" xfId="65" applyNumberFormat="1" applyFont="1" applyFill="1" applyAlignment="1">
      <alignment horizontal="center"/>
    </xf>
    <xf numFmtId="174" fontId="10" fillId="33" borderId="0" xfId="65" applyNumberFormat="1" applyFont="1" applyFill="1" applyAlignment="1">
      <alignment horizontal="center"/>
    </xf>
    <xf numFmtId="168" fontId="52" fillId="0" borderId="0" xfId="28" quotePrefix="1" applyNumberFormat="1" applyFont="1" applyFill="1" applyBorder="1" applyAlignment="1">
      <alignment horizontal="left"/>
    </xf>
    <xf numFmtId="168" fontId="18" fillId="0" borderId="0" xfId="28" quotePrefix="1" applyNumberFormat="1" applyFont="1" applyFill="1" applyBorder="1" applyAlignment="1">
      <alignment horizontal="left"/>
    </xf>
    <xf numFmtId="49" fontId="11" fillId="24" borderId="0" xfId="50" applyNumberFormat="1" applyFont="1" applyFill="1" applyAlignment="1">
      <alignment horizontal="center"/>
    </xf>
    <xf numFmtId="49" fontId="17" fillId="43" borderId="0" xfId="41" quotePrefix="1" applyNumberFormat="1" applyFont="1" applyFill="1" applyAlignment="1">
      <alignment horizontal="left"/>
    </xf>
    <xf numFmtId="49" fontId="17" fillId="0" borderId="0" xfId="41" quotePrefix="1" applyNumberFormat="1" applyFont="1" applyAlignment="1">
      <alignment horizontal="left"/>
    </xf>
    <xf numFmtId="39" fontId="11" fillId="0" borderId="0" xfId="28" applyNumberFormat="1" applyFont="1" applyFill="1" applyBorder="1" applyAlignment="1">
      <alignment horizontal="center"/>
    </xf>
    <xf numFmtId="39" fontId="11" fillId="42" borderId="0" xfId="28" applyNumberFormat="1" applyFont="1" applyFill="1" applyBorder="1" applyAlignment="1">
      <alignment horizontal="center"/>
    </xf>
    <xf numFmtId="39" fontId="10" fillId="43" borderId="0" xfId="28" quotePrefix="1" applyNumberFormat="1" applyFont="1" applyFill="1" applyBorder="1" applyAlignment="1">
      <alignment horizontal="left"/>
    </xf>
    <xf numFmtId="39" fontId="11" fillId="43" borderId="0" xfId="28" applyNumberFormat="1" applyFont="1" applyFill="1" applyBorder="1" applyAlignment="1">
      <alignment horizontal="center"/>
    </xf>
    <xf numFmtId="39" fontId="52" fillId="43" borderId="0" xfId="28" applyNumberFormat="1" applyFont="1" applyFill="1" applyBorder="1" applyAlignment="1">
      <alignment horizontal="center"/>
    </xf>
    <xf numFmtId="39" fontId="14" fillId="0" borderId="0" xfId="41" applyNumberFormat="1" applyFont="1" applyAlignment="1">
      <alignment horizontal="center"/>
    </xf>
    <xf numFmtId="39" fontId="17" fillId="0" borderId="0" xfId="41" quotePrefix="1" applyNumberFormat="1" applyFont="1" applyAlignment="1">
      <alignment horizontal="center"/>
    </xf>
    <xf numFmtId="39" fontId="14" fillId="42" borderId="0" xfId="41" applyNumberFormat="1" applyFont="1" applyFill="1" applyAlignment="1">
      <alignment horizontal="center"/>
    </xf>
    <xf numFmtId="39" fontId="17" fillId="43" borderId="0" xfId="41" quotePrefix="1" applyNumberFormat="1" applyFont="1" applyFill="1" applyAlignment="1">
      <alignment horizontal="center"/>
    </xf>
    <xf numFmtId="39" fontId="17" fillId="0" borderId="0" xfId="41" applyNumberFormat="1" applyFont="1" applyAlignment="1">
      <alignment horizontal="center"/>
    </xf>
    <xf numFmtId="39" fontId="17" fillId="42" borderId="0" xfId="41" applyNumberFormat="1" applyFont="1" applyFill="1" applyAlignment="1">
      <alignment horizontal="center"/>
    </xf>
    <xf numFmtId="39" fontId="14" fillId="0" borderId="0" xfId="41" applyNumberFormat="1" applyFont="1"/>
    <xf numFmtId="39" fontId="14" fillId="0" borderId="0" xfId="41" quotePrefix="1" applyNumberFormat="1" applyFont="1" applyAlignment="1">
      <alignment horizontal="center"/>
    </xf>
    <xf numFmtId="39" fontId="14" fillId="0" borderId="0" xfId="41" quotePrefix="1" applyNumberFormat="1" applyFont="1" applyAlignment="1">
      <alignment horizontal="center" wrapText="1"/>
    </xf>
    <xf numFmtId="39" fontId="11" fillId="0" borderId="0" xfId="41" applyNumberFormat="1" applyFont="1" applyAlignment="1">
      <alignment horizontal="center"/>
    </xf>
    <xf numFmtId="39" fontId="11" fillId="34" borderId="0" xfId="41" applyNumberFormat="1" applyFont="1" applyFill="1" applyAlignment="1">
      <alignment horizontal="center"/>
    </xf>
    <xf numFmtId="39" fontId="11" fillId="42" borderId="0" xfId="41" applyNumberFormat="1" applyFont="1" applyFill="1" applyAlignment="1">
      <alignment horizontal="center"/>
    </xf>
    <xf numFmtId="39" fontId="15" fillId="0" borderId="0" xfId="41" applyNumberFormat="1" applyFont="1" applyAlignment="1">
      <alignment horizontal="center"/>
    </xf>
    <xf numFmtId="164" fontId="22" fillId="0" borderId="0" xfId="28" applyFont="1" applyBorder="1" applyAlignment="1" applyProtection="1">
      <alignment horizontal="center"/>
    </xf>
    <xf numFmtId="166" fontId="18" fillId="0" borderId="0" xfId="45" quotePrefix="1" applyNumberFormat="1" applyFont="1" applyBorder="1" applyAlignment="1" applyProtection="1">
      <alignment horizontal="center"/>
    </xf>
    <xf numFmtId="14" fontId="11" fillId="24" borderId="0" xfId="28" applyNumberFormat="1" applyFont="1" applyFill="1" applyBorder="1" applyAlignment="1">
      <alignment horizontal="center"/>
    </xf>
    <xf numFmtId="49" fontId="17" fillId="24" borderId="0" xfId="50" applyNumberFormat="1" applyFont="1" applyFill="1" applyAlignment="1">
      <alignment horizontal="center"/>
    </xf>
    <xf numFmtId="165" fontId="14" fillId="24" borderId="0" xfId="41" quotePrefix="1" applyFont="1" applyFill="1" applyAlignment="1">
      <alignment horizontal="left"/>
    </xf>
    <xf numFmtId="173" fontId="11" fillId="37" borderId="0" xfId="28" quotePrefix="1" applyNumberFormat="1" applyFont="1" applyFill="1" applyBorder="1" applyAlignment="1">
      <alignment horizontal="center"/>
    </xf>
    <xf numFmtId="165" fontId="11" fillId="37" borderId="0" xfId="50" applyFont="1" applyFill="1" applyAlignment="1">
      <alignment horizontal="center"/>
    </xf>
    <xf numFmtId="165" fontId="11" fillId="37" borderId="0" xfId="41" applyFont="1" applyFill="1" applyAlignment="1">
      <alignment horizontal="center"/>
    </xf>
    <xf numFmtId="168" fontId="14" fillId="37" borderId="0" xfId="28" applyNumberFormat="1" applyFont="1" applyFill="1" applyBorder="1" applyAlignment="1">
      <alignment horizontal="center"/>
    </xf>
    <xf numFmtId="49" fontId="14" fillId="0" borderId="0" xfId="41" applyNumberFormat="1" applyFont="1"/>
    <xf numFmtId="49" fontId="13" fillId="0" borderId="0" xfId="41" quotePrefix="1" applyNumberFormat="1" applyFont="1"/>
    <xf numFmtId="49" fontId="10" fillId="34" borderId="0" xfId="41" applyNumberFormat="1" applyFont="1" applyFill="1" applyProtection="1">
      <protection locked="0"/>
    </xf>
    <xf numFmtId="3" fontId="19" fillId="40" borderId="0" xfId="50" applyNumberFormat="1" applyFont="1" applyFill="1" applyProtection="1">
      <protection locked="0"/>
    </xf>
    <xf numFmtId="49" fontId="20" fillId="0" borderId="0" xfId="41" applyNumberFormat="1" applyFont="1"/>
    <xf numFmtId="168" fontId="52" fillId="34" borderId="0" xfId="28" quotePrefix="1" applyNumberFormat="1" applyFont="1" applyFill="1" applyBorder="1" applyAlignment="1" applyProtection="1">
      <alignment horizontal="center"/>
    </xf>
    <xf numFmtId="165" fontId="11" fillId="40" borderId="0" xfId="50" applyFont="1" applyFill="1" applyAlignment="1">
      <alignment horizontal="center"/>
    </xf>
    <xf numFmtId="167" fontId="52" fillId="40" borderId="0" xfId="50" applyNumberFormat="1" applyFont="1" applyFill="1" applyAlignment="1">
      <alignment horizontal="center"/>
    </xf>
    <xf numFmtId="172" fontId="11" fillId="40" borderId="0" xfId="50" applyNumberFormat="1" applyFont="1" applyFill="1" applyAlignment="1">
      <alignment horizontal="center"/>
    </xf>
    <xf numFmtId="170" fontId="20" fillId="0" borderId="0" xfId="41" quotePrefix="1" applyNumberFormat="1" applyFont="1" applyAlignment="1">
      <alignment horizontal="left"/>
    </xf>
    <xf numFmtId="165" fontId="19" fillId="0" borderId="0" xfId="41" applyFont="1" applyAlignment="1">
      <alignment horizontal="center"/>
    </xf>
    <xf numFmtId="167" fontId="10" fillId="34" borderId="0" xfId="41" applyNumberFormat="1" applyFont="1" applyFill="1" applyAlignment="1">
      <alignment horizontal="center"/>
    </xf>
    <xf numFmtId="167" fontId="19" fillId="0" borderId="0" xfId="41" applyNumberFormat="1" applyFont="1" applyAlignment="1">
      <alignment horizontal="center"/>
    </xf>
    <xf numFmtId="167" fontId="20" fillId="0" borderId="0" xfId="41" applyNumberFormat="1" applyFont="1" applyAlignment="1">
      <alignment horizontal="center"/>
    </xf>
    <xf numFmtId="167" fontId="19" fillId="0" borderId="0" xfId="50" applyNumberFormat="1" applyFont="1" applyAlignment="1">
      <alignment horizontal="center"/>
    </xf>
    <xf numFmtId="172" fontId="53" fillId="0" borderId="0" xfId="41" applyNumberFormat="1" applyFont="1" applyAlignment="1">
      <alignment horizontal="center"/>
    </xf>
    <xf numFmtId="165" fontId="10" fillId="0" borderId="0" xfId="50" quotePrefix="1" applyFont="1" applyAlignment="1">
      <alignment horizontal="left"/>
    </xf>
    <xf numFmtId="165" fontId="19" fillId="0" borderId="0" xfId="50" applyFont="1" applyAlignment="1">
      <alignment horizontal="center"/>
    </xf>
    <xf numFmtId="167" fontId="10" fillId="34" borderId="0" xfId="50" applyNumberFormat="1" applyFont="1" applyFill="1" applyAlignment="1">
      <alignment horizontal="center"/>
    </xf>
    <xf numFmtId="167" fontId="20" fillId="0" borderId="0" xfId="50" applyNumberFormat="1" applyFont="1" applyAlignment="1">
      <alignment horizontal="center"/>
    </xf>
    <xf numFmtId="49" fontId="10" fillId="0" borderId="0" xfId="50" applyNumberFormat="1" applyFont="1" applyAlignment="1">
      <alignment horizontal="left"/>
    </xf>
    <xf numFmtId="165" fontId="15" fillId="46" borderId="0" xfId="50" applyFont="1" applyFill="1"/>
    <xf numFmtId="49" fontId="67" fillId="46" borderId="0" xfId="50" quotePrefix="1" applyNumberFormat="1" applyFont="1" applyFill="1" applyAlignment="1">
      <alignment horizontal="left"/>
    </xf>
    <xf numFmtId="165" fontId="66" fillId="0" borderId="0" xfId="50" applyFont="1"/>
    <xf numFmtId="165" fontId="57" fillId="46" borderId="0" xfId="50" quotePrefix="1" applyFont="1" applyFill="1" applyAlignment="1">
      <alignment horizontal="left"/>
    </xf>
    <xf numFmtId="165" fontId="57" fillId="19" borderId="0" xfId="50" applyFont="1" applyFill="1"/>
    <xf numFmtId="165" fontId="57" fillId="32" borderId="0" xfId="50" applyFont="1" applyFill="1"/>
    <xf numFmtId="49" fontId="11" fillId="0" borderId="0" xfId="50" applyNumberFormat="1" applyFont="1" applyAlignment="1">
      <alignment horizontal="left"/>
    </xf>
    <xf numFmtId="165" fontId="57" fillId="47" borderId="0" xfId="50" applyFont="1" applyFill="1"/>
    <xf numFmtId="170" fontId="20" fillId="0" borderId="0" xfId="50" applyNumberFormat="1" applyFont="1" applyAlignment="1">
      <alignment horizontal="left"/>
    </xf>
    <xf numFmtId="0" fontId="10" fillId="0" borderId="0" xfId="50" quotePrefix="1" applyNumberFormat="1" applyFont="1" applyAlignment="1" applyProtection="1">
      <alignment horizontal="left"/>
      <protection locked="0"/>
    </xf>
    <xf numFmtId="3" fontId="10" fillId="0" borderId="0" xfId="50" applyNumberFormat="1" applyFont="1" applyAlignment="1" applyProtection="1">
      <alignment horizontal="left"/>
      <protection locked="0"/>
    </xf>
    <xf numFmtId="165" fontId="11" fillId="19" borderId="0" xfId="50" applyFont="1" applyFill="1"/>
    <xf numFmtId="49" fontId="66" fillId="19" borderId="0" xfId="50" quotePrefix="1" applyNumberFormat="1" applyFont="1" applyFill="1" applyAlignment="1">
      <alignment horizontal="left"/>
    </xf>
    <xf numFmtId="165" fontId="57" fillId="19" borderId="0" xfId="50" quotePrefix="1" applyFont="1" applyFill="1" applyAlignment="1">
      <alignment horizontal="left"/>
    </xf>
    <xf numFmtId="165" fontId="11" fillId="32" borderId="0" xfId="50" applyFont="1" applyFill="1"/>
    <xf numFmtId="49" fontId="68" fillId="32" borderId="0" xfId="50" quotePrefix="1" applyNumberFormat="1" applyFont="1" applyFill="1" applyAlignment="1">
      <alignment horizontal="left"/>
    </xf>
    <xf numFmtId="49" fontId="10" fillId="32" borderId="0" xfId="50" applyNumberFormat="1" applyFont="1" applyFill="1" applyAlignment="1">
      <alignment horizontal="left"/>
    </xf>
    <xf numFmtId="165" fontId="11" fillId="47" borderId="0" xfId="50" applyFont="1" applyFill="1"/>
    <xf numFmtId="165" fontId="66" fillId="47" borderId="0" xfId="50" quotePrefix="1" applyFont="1" applyFill="1" applyAlignment="1">
      <alignment horizontal="left"/>
    </xf>
    <xf numFmtId="0" fontId="70" fillId="0" borderId="0" xfId="88" applyFont="1"/>
    <xf numFmtId="0" fontId="70" fillId="0" borderId="14" xfId="88" applyFont="1" applyBorder="1"/>
    <xf numFmtId="0" fontId="70" fillId="0" borderId="15" xfId="88" applyFont="1" applyBorder="1" applyAlignment="1">
      <alignment horizontal="center"/>
    </xf>
    <xf numFmtId="0" fontId="70" fillId="0" borderId="16" xfId="88" applyFont="1" applyBorder="1"/>
    <xf numFmtId="0" fontId="70" fillId="0" borderId="14" xfId="88" quotePrefix="1" applyFont="1" applyBorder="1" applyAlignment="1">
      <alignment horizontal="left"/>
    </xf>
    <xf numFmtId="0" fontId="70" fillId="0" borderId="15" xfId="88" applyFont="1" applyBorder="1"/>
    <xf numFmtId="0" fontId="70" fillId="0" borderId="16" xfId="88" quotePrefix="1" applyFont="1" applyBorder="1" applyAlignment="1">
      <alignment horizontal="left"/>
    </xf>
    <xf numFmtId="0" fontId="70" fillId="0" borderId="15" xfId="88" quotePrefix="1" applyFont="1" applyBorder="1" applyAlignment="1">
      <alignment horizontal="left"/>
    </xf>
    <xf numFmtId="0" fontId="70" fillId="0" borderId="17" xfId="88" applyFont="1" applyBorder="1"/>
    <xf numFmtId="0" fontId="70" fillId="0" borderId="18" xfId="88" applyFont="1" applyBorder="1"/>
    <xf numFmtId="0" fontId="70" fillId="0" borderId="17" xfId="88" applyFont="1" applyBorder="1" applyAlignment="1">
      <alignment horizontal="center"/>
    </xf>
    <xf numFmtId="0" fontId="70" fillId="0" borderId="19" xfId="88" applyFont="1" applyBorder="1"/>
    <xf numFmtId="0" fontId="70" fillId="0" borderId="20" xfId="88" applyFont="1" applyBorder="1"/>
    <xf numFmtId="0" fontId="70" fillId="0" borderId="21" xfId="88" applyFont="1" applyBorder="1"/>
    <xf numFmtId="0" fontId="70" fillId="0" borderId="21" xfId="88" applyFont="1" applyBorder="1" applyAlignment="1">
      <alignment horizontal="center"/>
    </xf>
    <xf numFmtId="0" fontId="70" fillId="0" borderId="22" xfId="88" applyFont="1" applyBorder="1"/>
    <xf numFmtId="0" fontId="70" fillId="0" borderId="0" xfId="88" applyFont="1" applyAlignment="1">
      <alignment horizontal="center"/>
    </xf>
    <xf numFmtId="3" fontId="10" fillId="0" borderId="0" xfId="50" quotePrefix="1" applyNumberFormat="1" applyFont="1" applyAlignment="1" applyProtection="1">
      <alignment horizontal="left"/>
      <protection locked="0"/>
    </xf>
    <xf numFmtId="0" fontId="64" fillId="0" borderId="0" xfId="0" quotePrefix="1" applyFont="1" applyAlignment="1">
      <alignment horizontal="left"/>
    </xf>
    <xf numFmtId="49" fontId="10" fillId="19" borderId="0" xfId="50" applyNumberFormat="1" applyFont="1" applyFill="1" applyAlignment="1">
      <alignment horizontal="left"/>
    </xf>
    <xf numFmtId="170" fontId="71" fillId="0" borderId="0" xfId="50" quotePrefix="1" applyNumberFormat="1" applyFont="1" applyAlignment="1">
      <alignment horizontal="left"/>
    </xf>
    <xf numFmtId="165" fontId="11" fillId="47" borderId="0" xfId="50" applyFont="1" applyFill="1" applyAlignment="1">
      <alignment horizontal="left"/>
    </xf>
    <xf numFmtId="49" fontId="10" fillId="46" borderId="0" xfId="50" applyNumberFormat="1" applyFont="1" applyFill="1" applyAlignment="1">
      <alignment horizontal="left"/>
    </xf>
    <xf numFmtId="0" fontId="29" fillId="0" borderId="0" xfId="40" quotePrefix="1" applyFont="1" applyAlignment="1">
      <alignment horizontal="left"/>
    </xf>
    <xf numFmtId="174" fontId="10" fillId="46" borderId="0" xfId="65" applyNumberFormat="1" applyFont="1" applyFill="1" applyAlignment="1">
      <alignment horizontal="center"/>
    </xf>
    <xf numFmtId="165" fontId="57" fillId="40" borderId="0" xfId="50" quotePrefix="1" applyFont="1" applyFill="1" applyAlignment="1">
      <alignment horizontal="left"/>
    </xf>
    <xf numFmtId="165" fontId="58" fillId="40" borderId="0" xfId="50" quotePrefix="1" applyFont="1" applyFill="1" applyAlignment="1">
      <alignment horizontal="left"/>
    </xf>
    <xf numFmtId="49" fontId="58" fillId="40" borderId="0" xfId="50" applyNumberFormat="1" applyFont="1" applyFill="1" applyAlignment="1">
      <alignment horizontal="left"/>
    </xf>
    <xf numFmtId="165" fontId="57" fillId="49" borderId="0" xfId="50" applyFont="1" applyFill="1"/>
    <xf numFmtId="165" fontId="73" fillId="0" borderId="0" xfId="50" applyFont="1"/>
    <xf numFmtId="49" fontId="74" fillId="0" borderId="0" xfId="50" applyNumberFormat="1" applyFont="1" applyAlignment="1">
      <alignment horizontal="left"/>
    </xf>
    <xf numFmtId="49" fontId="10" fillId="0" borderId="0" xfId="50" quotePrefix="1" applyNumberFormat="1" applyFont="1" applyAlignment="1">
      <alignment horizontal="left"/>
    </xf>
    <xf numFmtId="164" fontId="73" fillId="22" borderId="0" xfId="28" applyFont="1" applyFill="1" applyBorder="1" applyAlignment="1">
      <alignment horizontal="center"/>
    </xf>
    <xf numFmtId="164" fontId="73" fillId="19" borderId="0" xfId="28" applyFont="1" applyFill="1" applyBorder="1" applyAlignment="1">
      <alignment horizontal="center"/>
    </xf>
    <xf numFmtId="0" fontId="72" fillId="0" borderId="0" xfId="0" quotePrefix="1" applyFont="1" applyAlignment="1">
      <alignment horizontal="left" wrapText="1"/>
    </xf>
    <xf numFmtId="164" fontId="10" fillId="22" borderId="0" xfId="28" quotePrefix="1" applyFont="1" applyFill="1" applyBorder="1" applyAlignment="1">
      <alignment horizontal="left"/>
    </xf>
    <xf numFmtId="0" fontId="69" fillId="0" borderId="14" xfId="88" quotePrefix="1" applyFont="1" applyBorder="1" applyAlignment="1">
      <alignment horizontal="left"/>
    </xf>
    <xf numFmtId="0" fontId="75" fillId="0" borderId="11" xfId="88" applyFont="1" applyBorder="1"/>
    <xf numFmtId="0" fontId="75" fillId="0" borderId="12" xfId="88" applyFont="1" applyBorder="1"/>
    <xf numFmtId="0" fontId="75" fillId="0" borderId="12" xfId="88" applyFont="1" applyBorder="1" applyAlignment="1">
      <alignment horizontal="center"/>
    </xf>
    <xf numFmtId="0" fontId="75" fillId="0" borderId="13" xfId="88" applyFont="1" applyBorder="1"/>
    <xf numFmtId="3" fontId="10" fillId="34" borderId="0" xfId="50" applyNumberFormat="1" applyFont="1" applyFill="1" applyAlignment="1" applyProtection="1">
      <alignment horizontal="center"/>
      <protection locked="0"/>
    </xf>
    <xf numFmtId="3" fontId="11" fillId="48" borderId="0" xfId="50" applyNumberFormat="1" applyFont="1" applyFill="1" applyAlignment="1" applyProtection="1">
      <alignment horizontal="center"/>
      <protection locked="0"/>
    </xf>
    <xf numFmtId="3" fontId="10" fillId="44" borderId="0" xfId="50" applyNumberFormat="1" applyFont="1" applyFill="1" applyAlignment="1" applyProtection="1">
      <alignment horizontal="left"/>
      <protection locked="0"/>
    </xf>
    <xf numFmtId="165" fontId="11" fillId="0" borderId="0" xfId="50" quotePrefix="1" applyFont="1" applyAlignment="1">
      <alignment horizontal="center" wrapText="1"/>
    </xf>
  </cellXfs>
  <cellStyles count="208">
    <cellStyle name="20% - Accent1" xfId="1" builtinId="30" customBuiltin="1"/>
    <cellStyle name="20% - Accent1 2" xfId="116" xr:uid="{00000000-0005-0000-0000-000001000000}"/>
    <cellStyle name="20% - Accent2" xfId="2" builtinId="34" customBuiltin="1"/>
    <cellStyle name="20% - Accent2 2" xfId="117" xr:uid="{00000000-0005-0000-0000-000003000000}"/>
    <cellStyle name="20% - Accent3" xfId="3" builtinId="38" customBuiltin="1"/>
    <cellStyle name="20% - Accent3 2" xfId="118" xr:uid="{00000000-0005-0000-0000-000005000000}"/>
    <cellStyle name="20% - Accent4" xfId="4" builtinId="42" customBuiltin="1"/>
    <cellStyle name="20% - Accent4 2" xfId="119" xr:uid="{00000000-0005-0000-0000-000007000000}"/>
    <cellStyle name="20% - Accent5" xfId="5" builtinId="46" customBuiltin="1"/>
    <cellStyle name="20% - Accent5 2" xfId="120" xr:uid="{00000000-0005-0000-0000-000009000000}"/>
    <cellStyle name="20% - Accent6" xfId="6" builtinId="50" customBuiltin="1"/>
    <cellStyle name="20% - Accent6 2" xfId="121" xr:uid="{00000000-0005-0000-0000-00000B000000}"/>
    <cellStyle name="40% - Accent1" xfId="7" builtinId="31" customBuiltin="1"/>
    <cellStyle name="40% - Accent1 2" xfId="122" xr:uid="{00000000-0005-0000-0000-00000D000000}"/>
    <cellStyle name="40% - Accent2" xfId="8" builtinId="35" customBuiltin="1"/>
    <cellStyle name="40% - Accent2 2" xfId="123" xr:uid="{00000000-0005-0000-0000-00000F000000}"/>
    <cellStyle name="40% - Accent3" xfId="9" builtinId="39" customBuiltin="1"/>
    <cellStyle name="40% - Accent3 2" xfId="124" xr:uid="{00000000-0005-0000-0000-000011000000}"/>
    <cellStyle name="40% - Accent4" xfId="10" builtinId="43" customBuiltin="1"/>
    <cellStyle name="40% - Accent4 2" xfId="125" xr:uid="{00000000-0005-0000-0000-000013000000}"/>
    <cellStyle name="40% - Accent5" xfId="11" builtinId="47" customBuiltin="1"/>
    <cellStyle name="40% - Accent5 2" xfId="126" xr:uid="{00000000-0005-0000-0000-000015000000}"/>
    <cellStyle name="40% - Accent6" xfId="12" builtinId="51" customBuiltin="1"/>
    <cellStyle name="40% - Accent6 2" xfId="127" xr:uid="{00000000-0005-0000-0000-000017000000}"/>
    <cellStyle name="60% - Accent1" xfId="13" builtinId="32" customBuiltin="1"/>
    <cellStyle name="60% - Accent1 2" xfId="128" xr:uid="{00000000-0005-0000-0000-000019000000}"/>
    <cellStyle name="60% - Accent2" xfId="14" builtinId="36" customBuiltin="1"/>
    <cellStyle name="60% - Accent2 2" xfId="129" xr:uid="{00000000-0005-0000-0000-00001B000000}"/>
    <cellStyle name="60% - Accent3" xfId="15" builtinId="40" customBuiltin="1"/>
    <cellStyle name="60% - Accent3 2" xfId="130" xr:uid="{00000000-0005-0000-0000-00001D000000}"/>
    <cellStyle name="60% - Accent4" xfId="16" builtinId="44" customBuiltin="1"/>
    <cellStyle name="60% - Accent4 2" xfId="131" xr:uid="{00000000-0005-0000-0000-00001F000000}"/>
    <cellStyle name="60% - Accent5" xfId="17" builtinId="48" customBuiltin="1"/>
    <cellStyle name="60% - Accent5 2" xfId="132" xr:uid="{00000000-0005-0000-0000-000021000000}"/>
    <cellStyle name="60% - Accent6" xfId="18" builtinId="52" customBuiltin="1"/>
    <cellStyle name="60% - Accent6 2" xfId="133" xr:uid="{00000000-0005-0000-0000-000023000000}"/>
    <cellStyle name="Accent1" xfId="19" builtinId="29" customBuiltin="1"/>
    <cellStyle name="Accent1 2" xfId="134" xr:uid="{00000000-0005-0000-0000-000025000000}"/>
    <cellStyle name="Accent2" xfId="20" builtinId="33" customBuiltin="1"/>
    <cellStyle name="Accent2 2" xfId="135" xr:uid="{00000000-0005-0000-0000-000027000000}"/>
    <cellStyle name="Accent3" xfId="21" builtinId="37" customBuiltin="1"/>
    <cellStyle name="Accent3 2" xfId="136" xr:uid="{00000000-0005-0000-0000-000029000000}"/>
    <cellStyle name="Accent4" xfId="22" builtinId="41" customBuiltin="1"/>
    <cellStyle name="Accent4 2" xfId="137" xr:uid="{00000000-0005-0000-0000-00002B000000}"/>
    <cellStyle name="Accent5" xfId="23" builtinId="45" customBuiltin="1"/>
    <cellStyle name="Accent5 2" xfId="138" xr:uid="{00000000-0005-0000-0000-00002D000000}"/>
    <cellStyle name="Accent6" xfId="24" builtinId="49" customBuiltin="1"/>
    <cellStyle name="Accent6 2" xfId="139" xr:uid="{00000000-0005-0000-0000-00002F000000}"/>
    <cellStyle name="Bad" xfId="25" builtinId="27" customBuiltin="1"/>
    <cellStyle name="Bad 2" xfId="140" xr:uid="{00000000-0005-0000-0000-000031000000}"/>
    <cellStyle name="Calculation" xfId="26" builtinId="22" customBuiltin="1"/>
    <cellStyle name="Calculation 2" xfId="141" xr:uid="{00000000-0005-0000-0000-000033000000}"/>
    <cellStyle name="Check Cell" xfId="27" builtinId="23" customBuiltin="1"/>
    <cellStyle name="Check Cell 2" xfId="142" xr:uid="{00000000-0005-0000-0000-000035000000}"/>
    <cellStyle name="Comma" xfId="28" builtinId="3"/>
    <cellStyle name="Comma 2" xfId="54" xr:uid="{00000000-0005-0000-0000-000037000000}"/>
    <cellStyle name="Comma 3" xfId="59" xr:uid="{00000000-0005-0000-0000-000038000000}"/>
    <cellStyle name="Comma 3 2" xfId="84" xr:uid="{00000000-0005-0000-0000-000039000000}"/>
    <cellStyle name="Comma 3 2 2" xfId="110" xr:uid="{00000000-0005-0000-0000-00003A000000}"/>
    <cellStyle name="Comma 3 2 2 2" xfId="204" xr:uid="{00000000-0005-0000-0000-00003B000000}"/>
    <cellStyle name="Comma 3 2 3" xfId="180" xr:uid="{00000000-0005-0000-0000-00003C000000}"/>
    <cellStyle name="Comma 3 3" xfId="74" xr:uid="{00000000-0005-0000-0000-00003D000000}"/>
    <cellStyle name="Comma 3 3 2" xfId="102" xr:uid="{00000000-0005-0000-0000-00003E000000}"/>
    <cellStyle name="Comma 3 3 2 2" xfId="196" xr:uid="{00000000-0005-0000-0000-00003F000000}"/>
    <cellStyle name="Comma 3 3 3" xfId="172" xr:uid="{00000000-0005-0000-0000-000040000000}"/>
    <cellStyle name="Comma 3 4" xfId="94" xr:uid="{00000000-0005-0000-0000-000041000000}"/>
    <cellStyle name="Comma 3 4 2" xfId="188" xr:uid="{00000000-0005-0000-0000-000042000000}"/>
    <cellStyle name="Comma 3 5" xfId="164" xr:uid="{00000000-0005-0000-0000-000043000000}"/>
    <cellStyle name="Comma 4" xfId="143" xr:uid="{00000000-0005-0000-0000-000044000000}"/>
    <cellStyle name="Comma_Retail Pricing File 2006" xfId="29" xr:uid="{00000000-0005-0000-0000-000045000000}"/>
    <cellStyle name="Currency 2" xfId="30" xr:uid="{00000000-0005-0000-0000-000047000000}"/>
    <cellStyle name="Currency 3" xfId="91" xr:uid="{00000000-0005-0000-0000-000048000000}"/>
    <cellStyle name="Currency 4" xfId="161" xr:uid="{00000000-0005-0000-0000-000049000000}"/>
    <cellStyle name="Explanatory Text" xfId="31" builtinId="53" customBuiltin="1"/>
    <cellStyle name="Explanatory Text 2" xfId="144" xr:uid="{00000000-0005-0000-0000-00004B000000}"/>
    <cellStyle name="Good" xfId="32" builtinId="26" customBuiltin="1"/>
    <cellStyle name="Good 2" xfId="145" xr:uid="{00000000-0005-0000-0000-00004D000000}"/>
    <cellStyle name="Heading 1" xfId="33" builtinId="16" customBuiltin="1"/>
    <cellStyle name="Heading 1 2" xfId="146" xr:uid="{00000000-0005-0000-0000-00004F000000}"/>
    <cellStyle name="Heading 2" xfId="34" builtinId="17" customBuiltin="1"/>
    <cellStyle name="Heading 2 2" xfId="147" xr:uid="{00000000-0005-0000-0000-000051000000}"/>
    <cellStyle name="Heading 3" xfId="35" builtinId="18" customBuiltin="1"/>
    <cellStyle name="Heading 3 2" xfId="148" xr:uid="{00000000-0005-0000-0000-000053000000}"/>
    <cellStyle name="Heading 4" xfId="36" builtinId="19" customBuiltin="1"/>
    <cellStyle name="Heading 4 2" xfId="149" xr:uid="{00000000-0005-0000-0000-000055000000}"/>
    <cellStyle name="Input" xfId="37" builtinId="20" customBuiltin="1"/>
    <cellStyle name="Input 2" xfId="150" xr:uid="{00000000-0005-0000-0000-000057000000}"/>
    <cellStyle name="Linked Cell" xfId="38" builtinId="24" customBuiltin="1"/>
    <cellStyle name="Linked Cell 2" xfId="151" xr:uid="{00000000-0005-0000-0000-000059000000}"/>
    <cellStyle name="Neutral" xfId="39" builtinId="28" customBuiltin="1"/>
    <cellStyle name="Neutral 2" xfId="152" xr:uid="{00000000-0005-0000-0000-00005B000000}"/>
    <cellStyle name="Normal" xfId="0" builtinId="0"/>
    <cellStyle name="Normal 10" xfId="62" xr:uid="{00000000-0005-0000-0000-00005D000000}"/>
    <cellStyle name="Normal 10 2" xfId="87" xr:uid="{00000000-0005-0000-0000-00005E000000}"/>
    <cellStyle name="Normal 10 2 2" xfId="113" xr:uid="{00000000-0005-0000-0000-00005F000000}"/>
    <cellStyle name="Normal 10 2 2 2" xfId="207" xr:uid="{00000000-0005-0000-0000-000060000000}"/>
    <cellStyle name="Normal 10 2 3" xfId="183" xr:uid="{00000000-0005-0000-0000-000061000000}"/>
    <cellStyle name="Normal 10 3" xfId="77" xr:uid="{00000000-0005-0000-0000-000062000000}"/>
    <cellStyle name="Normal 10 3 2" xfId="105" xr:uid="{00000000-0005-0000-0000-000063000000}"/>
    <cellStyle name="Normal 10 3 2 2" xfId="199" xr:uid="{00000000-0005-0000-0000-000064000000}"/>
    <cellStyle name="Normal 10 3 3" xfId="175" xr:uid="{00000000-0005-0000-0000-000065000000}"/>
    <cellStyle name="Normal 10 4" xfId="97" xr:uid="{00000000-0005-0000-0000-000066000000}"/>
    <cellStyle name="Normal 10 4 2" xfId="191" xr:uid="{00000000-0005-0000-0000-000067000000}"/>
    <cellStyle name="Normal 10 5" xfId="167" xr:uid="{00000000-0005-0000-0000-000068000000}"/>
    <cellStyle name="Normal 11" xfId="66" xr:uid="{00000000-0005-0000-0000-000069000000}"/>
    <cellStyle name="Normal 12" xfId="115" xr:uid="{00000000-0005-0000-0000-00006A000000}"/>
    <cellStyle name="Normal 13" xfId="114" xr:uid="{00000000-0005-0000-0000-00006B000000}"/>
    <cellStyle name="Normal 2" xfId="40" xr:uid="{00000000-0005-0000-0000-00006C000000}"/>
    <cellStyle name="Normal 2 2" xfId="63" xr:uid="{00000000-0005-0000-0000-00006D000000}"/>
    <cellStyle name="Normal 2 3" xfId="67" xr:uid="{00000000-0005-0000-0000-00006E000000}"/>
    <cellStyle name="Normal 2 3 2" xfId="88" xr:uid="{00000000-0005-0000-0000-00006F000000}"/>
    <cellStyle name="Normal 2 3 3" xfId="78" xr:uid="{00000000-0005-0000-0000-000070000000}"/>
    <cellStyle name="Normal 2 4" xfId="68" xr:uid="{00000000-0005-0000-0000-000071000000}"/>
    <cellStyle name="Normal 3" xfId="51" xr:uid="{00000000-0005-0000-0000-000072000000}"/>
    <cellStyle name="Normal 4" xfId="52" xr:uid="{00000000-0005-0000-0000-000073000000}"/>
    <cellStyle name="Normal 4 2" xfId="80" xr:uid="{00000000-0005-0000-0000-000074000000}"/>
    <cellStyle name="Normal 4 2 2" xfId="106" xr:uid="{00000000-0005-0000-0000-000075000000}"/>
    <cellStyle name="Normal 4 2 2 2" xfId="200" xr:uid="{00000000-0005-0000-0000-000076000000}"/>
    <cellStyle name="Normal 4 2 3" xfId="176" xr:uid="{00000000-0005-0000-0000-000077000000}"/>
    <cellStyle name="Normal 4 3" xfId="70" xr:uid="{00000000-0005-0000-0000-000078000000}"/>
    <cellStyle name="Normal 4 3 2" xfId="98" xr:uid="{00000000-0005-0000-0000-000079000000}"/>
    <cellStyle name="Normal 4 3 2 2" xfId="192" xr:uid="{00000000-0005-0000-0000-00007A000000}"/>
    <cellStyle name="Normal 4 3 3" xfId="168" xr:uid="{00000000-0005-0000-0000-00007B000000}"/>
    <cellStyle name="Normal 4 4" xfId="89" xr:uid="{00000000-0005-0000-0000-00007C000000}"/>
    <cellStyle name="Normal 4 4 2" xfId="184" xr:uid="{00000000-0005-0000-0000-00007D000000}"/>
    <cellStyle name="Normal 4 5" xfId="159" xr:uid="{00000000-0005-0000-0000-00007E000000}"/>
    <cellStyle name="Normal 5" xfId="53" xr:uid="{00000000-0005-0000-0000-00007F000000}"/>
    <cellStyle name="Normal 5 2" xfId="56" xr:uid="{00000000-0005-0000-0000-000080000000}"/>
    <cellStyle name="Normal 6" xfId="55" xr:uid="{00000000-0005-0000-0000-000081000000}"/>
    <cellStyle name="Normal 6 2" xfId="81" xr:uid="{00000000-0005-0000-0000-000082000000}"/>
    <cellStyle name="Normal 6 2 2" xfId="107" xr:uid="{00000000-0005-0000-0000-000083000000}"/>
    <cellStyle name="Normal 6 2 2 2" xfId="201" xr:uid="{00000000-0005-0000-0000-000084000000}"/>
    <cellStyle name="Normal 6 2 3" xfId="177" xr:uid="{00000000-0005-0000-0000-000085000000}"/>
    <cellStyle name="Normal 6 3" xfId="71" xr:uid="{00000000-0005-0000-0000-000086000000}"/>
    <cellStyle name="Normal 6 3 2" xfId="99" xr:uid="{00000000-0005-0000-0000-000087000000}"/>
    <cellStyle name="Normal 6 3 2 2" xfId="193" xr:uid="{00000000-0005-0000-0000-000088000000}"/>
    <cellStyle name="Normal 6 3 3" xfId="169" xr:uid="{00000000-0005-0000-0000-000089000000}"/>
    <cellStyle name="Normal 6 4" xfId="90" xr:uid="{00000000-0005-0000-0000-00008A000000}"/>
    <cellStyle name="Normal 6 4 2" xfId="185" xr:uid="{00000000-0005-0000-0000-00008B000000}"/>
    <cellStyle name="Normal 6 5" xfId="160" xr:uid="{00000000-0005-0000-0000-00008C000000}"/>
    <cellStyle name="Normal 7" xfId="57" xr:uid="{00000000-0005-0000-0000-00008D000000}"/>
    <cellStyle name="Normal 7 2" xfId="82" xr:uid="{00000000-0005-0000-0000-00008E000000}"/>
    <cellStyle name="Normal 7 2 2" xfId="108" xr:uid="{00000000-0005-0000-0000-00008F000000}"/>
    <cellStyle name="Normal 7 2 2 2" xfId="202" xr:uid="{00000000-0005-0000-0000-000090000000}"/>
    <cellStyle name="Normal 7 2 3" xfId="178" xr:uid="{00000000-0005-0000-0000-000091000000}"/>
    <cellStyle name="Normal 7 3" xfId="72" xr:uid="{00000000-0005-0000-0000-000092000000}"/>
    <cellStyle name="Normal 7 3 2" xfId="100" xr:uid="{00000000-0005-0000-0000-000093000000}"/>
    <cellStyle name="Normal 7 3 2 2" xfId="194" xr:uid="{00000000-0005-0000-0000-000094000000}"/>
    <cellStyle name="Normal 7 3 3" xfId="170" xr:uid="{00000000-0005-0000-0000-000095000000}"/>
    <cellStyle name="Normal 7 4" xfId="92" xr:uid="{00000000-0005-0000-0000-000096000000}"/>
    <cellStyle name="Normal 7 4 2" xfId="186" xr:uid="{00000000-0005-0000-0000-000097000000}"/>
    <cellStyle name="Normal 7 5" xfId="162" xr:uid="{00000000-0005-0000-0000-000098000000}"/>
    <cellStyle name="Normal 8" xfId="58" xr:uid="{00000000-0005-0000-0000-000099000000}"/>
    <cellStyle name="Normal 8 2" xfId="83" xr:uid="{00000000-0005-0000-0000-00009A000000}"/>
    <cellStyle name="Normal 8 2 2" xfId="109" xr:uid="{00000000-0005-0000-0000-00009B000000}"/>
    <cellStyle name="Normal 8 2 2 2" xfId="203" xr:uid="{00000000-0005-0000-0000-00009C000000}"/>
    <cellStyle name="Normal 8 2 3" xfId="179" xr:uid="{00000000-0005-0000-0000-00009D000000}"/>
    <cellStyle name="Normal 8 3" xfId="73" xr:uid="{00000000-0005-0000-0000-00009E000000}"/>
    <cellStyle name="Normal 8 3 2" xfId="101" xr:uid="{00000000-0005-0000-0000-00009F000000}"/>
    <cellStyle name="Normal 8 3 2 2" xfId="195" xr:uid="{00000000-0005-0000-0000-0000A0000000}"/>
    <cellStyle name="Normal 8 3 3" xfId="171" xr:uid="{00000000-0005-0000-0000-0000A1000000}"/>
    <cellStyle name="Normal 8 4" xfId="93" xr:uid="{00000000-0005-0000-0000-0000A2000000}"/>
    <cellStyle name="Normal 8 4 2" xfId="187" xr:uid="{00000000-0005-0000-0000-0000A3000000}"/>
    <cellStyle name="Normal 8 5" xfId="163" xr:uid="{00000000-0005-0000-0000-0000A4000000}"/>
    <cellStyle name="Normal 9" xfId="61" xr:uid="{00000000-0005-0000-0000-0000A5000000}"/>
    <cellStyle name="Normal 9 2" xfId="86" xr:uid="{00000000-0005-0000-0000-0000A6000000}"/>
    <cellStyle name="Normal 9 2 2" xfId="112" xr:uid="{00000000-0005-0000-0000-0000A7000000}"/>
    <cellStyle name="Normal 9 2 2 2" xfId="206" xr:uid="{00000000-0005-0000-0000-0000A8000000}"/>
    <cellStyle name="Normal 9 2 3" xfId="182" xr:uid="{00000000-0005-0000-0000-0000A9000000}"/>
    <cellStyle name="Normal 9 3" xfId="76" xr:uid="{00000000-0005-0000-0000-0000AA000000}"/>
    <cellStyle name="Normal 9 3 2" xfId="104" xr:uid="{00000000-0005-0000-0000-0000AB000000}"/>
    <cellStyle name="Normal 9 3 2 2" xfId="198" xr:uid="{00000000-0005-0000-0000-0000AC000000}"/>
    <cellStyle name="Normal 9 3 3" xfId="174" xr:uid="{00000000-0005-0000-0000-0000AD000000}"/>
    <cellStyle name="Normal 9 4" xfId="96" xr:uid="{00000000-0005-0000-0000-0000AE000000}"/>
    <cellStyle name="Normal 9 4 2" xfId="190" xr:uid="{00000000-0005-0000-0000-0000AF000000}"/>
    <cellStyle name="Normal 9 5" xfId="166" xr:uid="{00000000-0005-0000-0000-0000B0000000}"/>
    <cellStyle name="Normal_BUTTONS" xfId="65" xr:uid="{00000000-0005-0000-0000-0000B1000000}"/>
    <cellStyle name="Normal_BUTTONS_Copy of 2010 RETAIL PRICING FILE" xfId="41" xr:uid="{00000000-0005-0000-0000-0000B2000000}"/>
    <cellStyle name="Normal_BUTTONS_Copy of 2010 RETAIL PRICING FILE 2" xfId="50" xr:uid="{00000000-0005-0000-0000-0000B3000000}"/>
    <cellStyle name="Normal_Retail Pricing File 2006_Copy of 2010 RETAIL PRICING FILE" xfId="42" xr:uid="{00000000-0005-0000-0000-0000B4000000}"/>
    <cellStyle name="Note" xfId="43" builtinId="10" customBuiltin="1"/>
    <cellStyle name="Note 2" xfId="79" xr:uid="{00000000-0005-0000-0000-0000B6000000}"/>
    <cellStyle name="Note 3" xfId="69" xr:uid="{00000000-0005-0000-0000-0000B7000000}"/>
    <cellStyle name="Note 4" xfId="153" xr:uid="{00000000-0005-0000-0000-0000B8000000}"/>
    <cellStyle name="Output" xfId="44" builtinId="21" customBuiltin="1"/>
    <cellStyle name="Output 2" xfId="154" xr:uid="{00000000-0005-0000-0000-0000BA000000}"/>
    <cellStyle name="Percent" xfId="45" builtinId="5"/>
    <cellStyle name="Percent 2" xfId="46" xr:uid="{00000000-0005-0000-0000-0000BC000000}"/>
    <cellStyle name="Percent 2 2" xfId="64" xr:uid="{00000000-0005-0000-0000-0000BD000000}"/>
    <cellStyle name="Percent 3" xfId="60" xr:uid="{00000000-0005-0000-0000-0000BE000000}"/>
    <cellStyle name="Percent 3 2" xfId="85" xr:uid="{00000000-0005-0000-0000-0000BF000000}"/>
    <cellStyle name="Percent 3 2 2" xfId="111" xr:uid="{00000000-0005-0000-0000-0000C0000000}"/>
    <cellStyle name="Percent 3 2 2 2" xfId="205" xr:uid="{00000000-0005-0000-0000-0000C1000000}"/>
    <cellStyle name="Percent 3 2 3" xfId="181" xr:uid="{00000000-0005-0000-0000-0000C2000000}"/>
    <cellStyle name="Percent 3 3" xfId="75" xr:uid="{00000000-0005-0000-0000-0000C3000000}"/>
    <cellStyle name="Percent 3 3 2" xfId="103" xr:uid="{00000000-0005-0000-0000-0000C4000000}"/>
    <cellStyle name="Percent 3 3 2 2" xfId="197" xr:uid="{00000000-0005-0000-0000-0000C5000000}"/>
    <cellStyle name="Percent 3 3 3" xfId="173" xr:uid="{00000000-0005-0000-0000-0000C6000000}"/>
    <cellStyle name="Percent 3 4" xfId="95" xr:uid="{00000000-0005-0000-0000-0000C7000000}"/>
    <cellStyle name="Percent 3 4 2" xfId="189" xr:uid="{00000000-0005-0000-0000-0000C8000000}"/>
    <cellStyle name="Percent 3 5" xfId="165" xr:uid="{00000000-0005-0000-0000-0000C9000000}"/>
    <cellStyle name="Percent 4" xfId="155" xr:uid="{00000000-0005-0000-0000-0000CA000000}"/>
    <cellStyle name="Title" xfId="47" builtinId="15" customBuiltin="1"/>
    <cellStyle name="Title 2" xfId="156" xr:uid="{00000000-0005-0000-0000-0000CC000000}"/>
    <cellStyle name="Total" xfId="48" builtinId="25" customBuiltin="1"/>
    <cellStyle name="Total 2" xfId="157" xr:uid="{00000000-0005-0000-0000-0000CE000000}"/>
    <cellStyle name="Warning Text" xfId="49" builtinId="11" customBuiltin="1"/>
    <cellStyle name="Warning Text 2" xfId="158" xr:uid="{00000000-0005-0000-0000-0000D0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FF00FF"/>
      <color rgb="FFFFFFCC"/>
      <color rgb="FFFFCCFF"/>
      <color rgb="FFFF66FF"/>
      <color rgb="FF99FF99"/>
      <color rgb="FFB1A0C7"/>
      <color rgb="FF66CCFF"/>
      <color rgb="FFFB0574"/>
      <color rgb="FFCCC0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3">
    <tabColor indexed="17"/>
    <outlinePr showOutlineSymbols="0"/>
  </sheetPr>
  <dimension ref="A1:G1024"/>
  <sheetViews>
    <sheetView showGridLines="0" tabSelected="1" showOutlineSymbols="0" zoomScaleNormal="100" zoomScaleSheetLayoutView="100" workbookViewId="0">
      <pane ySplit="9" topLeftCell="A10" activePane="bottomLeft" state="frozen"/>
      <selection activeCell="E1" sqref="E1"/>
      <selection pane="bottomLeft" activeCell="H1" sqref="H1:R1048576"/>
    </sheetView>
  </sheetViews>
  <sheetFormatPr defaultColWidth="9.33203125" defaultRowHeight="11.25" x14ac:dyDescent="0.2"/>
  <cols>
    <col min="1" max="1" width="9.33203125" style="93" customWidth="1"/>
    <col min="2" max="2" width="26.6640625" style="93" customWidth="1"/>
    <col min="3" max="3" width="57.83203125" style="448" customWidth="1"/>
    <col min="4" max="4" width="9.5" style="217" customWidth="1"/>
    <col min="5" max="5" width="11.33203125" style="769" customWidth="1"/>
    <col min="6" max="6" width="13.5" style="416" customWidth="1"/>
    <col min="7" max="7" width="7.33203125" style="416" customWidth="1"/>
    <col min="8" max="16384" width="9.33203125" style="18"/>
  </cols>
  <sheetData>
    <row r="1" spans="1:7" ht="20.25" x14ac:dyDescent="0.3">
      <c r="A1" s="772" t="s">
        <v>2240</v>
      </c>
      <c r="C1" s="93"/>
      <c r="D1" s="769" t="s">
        <v>106</v>
      </c>
      <c r="F1" s="632"/>
      <c r="G1" s="414"/>
    </row>
    <row r="2" spans="1:7" ht="12.75" x14ac:dyDescent="0.2">
      <c r="A2" s="773" t="s">
        <v>2191</v>
      </c>
      <c r="C2" s="93"/>
      <c r="D2" s="769"/>
      <c r="F2" s="632"/>
      <c r="G2" s="414"/>
    </row>
    <row r="3" spans="1:7" ht="12.75" x14ac:dyDescent="0.2">
      <c r="A3" s="774" t="s">
        <v>58</v>
      </c>
      <c r="C3" s="93"/>
      <c r="D3" s="769" t="s">
        <v>106</v>
      </c>
      <c r="F3" s="824" t="s">
        <v>3149</v>
      </c>
      <c r="G3" s="414" t="s">
        <v>3150</v>
      </c>
    </row>
    <row r="4" spans="1:7" ht="15" customHeight="1" x14ac:dyDescent="0.2">
      <c r="A4" s="817" t="s">
        <v>1699</v>
      </c>
      <c r="C4" s="93"/>
      <c r="D4" s="776"/>
      <c r="E4" s="776"/>
      <c r="F4" s="544"/>
      <c r="G4" s="549"/>
    </row>
    <row r="5" spans="1:7" ht="13.5" customHeight="1" x14ac:dyDescent="0.2">
      <c r="A5" s="777" t="s">
        <v>2192</v>
      </c>
      <c r="C5" s="809" t="s">
        <v>2526</v>
      </c>
      <c r="D5" s="402"/>
      <c r="E5" s="402"/>
      <c r="F5" s="544"/>
      <c r="G5" s="549"/>
    </row>
    <row r="6" spans="1:7" ht="13.5" customHeight="1" x14ac:dyDescent="0.2">
      <c r="C6" s="823" t="s">
        <v>2566</v>
      </c>
      <c r="D6" s="769" t="s">
        <v>106</v>
      </c>
      <c r="E6" s="769" t="s">
        <v>106</v>
      </c>
      <c r="F6" s="544"/>
      <c r="G6" s="549"/>
    </row>
    <row r="7" spans="1:7" ht="32.25" customHeight="1" x14ac:dyDescent="0.3">
      <c r="A7" s="818"/>
      <c r="B7" s="818"/>
      <c r="C7" s="818"/>
      <c r="D7" s="819"/>
      <c r="E7" s="819"/>
      <c r="F7" s="821"/>
      <c r="G7" s="822"/>
    </row>
    <row r="8" spans="1:7" ht="21.75" x14ac:dyDescent="0.2">
      <c r="B8" s="778"/>
      <c r="C8" s="93"/>
      <c r="D8" s="820" t="s">
        <v>758</v>
      </c>
      <c r="E8" s="769" t="s">
        <v>1051</v>
      </c>
      <c r="F8" s="110" t="s">
        <v>88</v>
      </c>
      <c r="G8" s="167" t="s">
        <v>92</v>
      </c>
    </row>
    <row r="9" spans="1:7" s="89" customFormat="1" x14ac:dyDescent="0.2">
      <c r="A9" s="93" t="s">
        <v>2189</v>
      </c>
      <c r="B9" s="765" t="s">
        <v>531</v>
      </c>
      <c r="C9" s="779" t="s">
        <v>1048</v>
      </c>
      <c r="D9" s="769" t="s">
        <v>1050</v>
      </c>
      <c r="E9" s="769" t="s">
        <v>1050</v>
      </c>
      <c r="F9" s="632"/>
      <c r="G9" s="414"/>
    </row>
    <row r="10" spans="1:7" s="67" customFormat="1" x14ac:dyDescent="0.2">
      <c r="A10" s="385"/>
      <c r="B10" s="830"/>
      <c r="C10" s="830"/>
      <c r="D10" s="680"/>
      <c r="E10" s="680"/>
      <c r="F10" s="831">
        <v>46</v>
      </c>
      <c r="G10" s="831">
        <v>53</v>
      </c>
    </row>
    <row r="11" spans="1:7" s="67" customFormat="1" ht="18.75" x14ac:dyDescent="0.3">
      <c r="A11" s="770"/>
      <c r="B11" s="770"/>
      <c r="C11" s="771" t="s">
        <v>3151</v>
      </c>
      <c r="D11" s="811"/>
      <c r="E11" s="811"/>
      <c r="F11" s="813"/>
      <c r="G11" s="813"/>
    </row>
    <row r="12" spans="1:7" ht="12.75" customHeight="1" x14ac:dyDescent="0.2">
      <c r="A12" s="773" t="s">
        <v>2191</v>
      </c>
      <c r="B12" s="328" t="s">
        <v>2309</v>
      </c>
      <c r="C12" s="53" t="s">
        <v>2483</v>
      </c>
      <c r="D12" s="806" t="s">
        <v>2487</v>
      </c>
      <c r="E12" s="806" t="s">
        <v>2488</v>
      </c>
      <c r="F12" s="488">
        <v>6</v>
      </c>
      <c r="G12" s="497">
        <v>11.99</v>
      </c>
    </row>
    <row r="13" spans="1:7" s="67" customFormat="1" ht="12.75" customHeight="1" x14ac:dyDescent="0.2">
      <c r="A13" s="773" t="s">
        <v>2191</v>
      </c>
      <c r="B13" s="328" t="s">
        <v>2309</v>
      </c>
      <c r="C13" s="53" t="s">
        <v>1730</v>
      </c>
      <c r="D13" s="806" t="s">
        <v>1727</v>
      </c>
      <c r="E13" s="780" t="s">
        <v>1825</v>
      </c>
      <c r="F13" s="488">
        <v>7.5</v>
      </c>
      <c r="G13" s="497">
        <v>14.99</v>
      </c>
    </row>
    <row r="14" spans="1:7" s="67" customFormat="1" ht="12.75" customHeight="1" x14ac:dyDescent="0.2">
      <c r="A14" s="773" t="s">
        <v>2191</v>
      </c>
      <c r="B14" s="328" t="s">
        <v>2309</v>
      </c>
      <c r="C14" s="70" t="s">
        <v>2660</v>
      </c>
      <c r="D14" s="806" t="s">
        <v>1727</v>
      </c>
      <c r="E14" s="806" t="s">
        <v>2661</v>
      </c>
      <c r="F14" s="488">
        <v>8.3000000000000007</v>
      </c>
      <c r="G14" s="497">
        <v>16.989999999999998</v>
      </c>
    </row>
    <row r="15" spans="1:7" s="67" customFormat="1" ht="12" customHeight="1" x14ac:dyDescent="0.2">
      <c r="A15" s="773" t="s">
        <v>2191</v>
      </c>
      <c r="B15" s="328" t="s">
        <v>2309</v>
      </c>
      <c r="C15" s="53" t="s">
        <v>1731</v>
      </c>
      <c r="D15" s="806" t="s">
        <v>1728</v>
      </c>
      <c r="E15" s="780" t="s">
        <v>1857</v>
      </c>
      <c r="F15" s="488">
        <v>7.5</v>
      </c>
      <c r="G15" s="497">
        <v>14.99</v>
      </c>
    </row>
    <row r="16" spans="1:7" s="67" customFormat="1" ht="12.75" customHeight="1" x14ac:dyDescent="0.2">
      <c r="A16" s="773" t="s">
        <v>2191</v>
      </c>
      <c r="B16" s="328" t="s">
        <v>2309</v>
      </c>
      <c r="C16" s="70" t="s">
        <v>2527</v>
      </c>
      <c r="D16" s="806" t="s">
        <v>1728</v>
      </c>
      <c r="E16" s="806" t="s">
        <v>2528</v>
      </c>
      <c r="F16" s="488">
        <v>8.3000000000000007</v>
      </c>
      <c r="G16" s="497">
        <v>16.989999999999998</v>
      </c>
    </row>
    <row r="17" spans="1:7" s="67" customFormat="1" ht="12.75" customHeight="1" x14ac:dyDescent="0.2">
      <c r="A17" s="773" t="s">
        <v>2191</v>
      </c>
      <c r="B17" s="328" t="s">
        <v>2309</v>
      </c>
      <c r="C17" s="53" t="s">
        <v>2809</v>
      </c>
      <c r="D17" s="806" t="s">
        <v>2827</v>
      </c>
      <c r="E17" s="806" t="s">
        <v>2828</v>
      </c>
      <c r="F17" s="488">
        <v>10</v>
      </c>
      <c r="G17" s="497">
        <v>19.989999999999998</v>
      </c>
    </row>
    <row r="18" spans="1:7" ht="12.75" customHeight="1" x14ac:dyDescent="0.2">
      <c r="A18" s="773" t="s">
        <v>2191</v>
      </c>
      <c r="B18" s="328" t="s">
        <v>2309</v>
      </c>
      <c r="C18" s="70" t="s">
        <v>2856</v>
      </c>
      <c r="D18" s="806" t="s">
        <v>2827</v>
      </c>
      <c r="E18" s="806" t="s">
        <v>2859</v>
      </c>
      <c r="F18" s="488">
        <v>11.05</v>
      </c>
      <c r="G18" s="497">
        <v>21.99</v>
      </c>
    </row>
    <row r="19" spans="1:7" ht="12" customHeight="1" x14ac:dyDescent="0.2">
      <c r="A19" s="773" t="s">
        <v>2191</v>
      </c>
      <c r="B19" s="328" t="s">
        <v>2309</v>
      </c>
      <c r="C19" s="53" t="s">
        <v>2223</v>
      </c>
      <c r="D19" s="806" t="s">
        <v>1729</v>
      </c>
      <c r="E19" s="780" t="s">
        <v>1858</v>
      </c>
      <c r="F19" s="488">
        <v>6.5</v>
      </c>
      <c r="G19" s="497">
        <v>12.99</v>
      </c>
    </row>
    <row r="20" spans="1:7" ht="12.75" customHeight="1" x14ac:dyDescent="0.2">
      <c r="A20" s="773" t="s">
        <v>2191</v>
      </c>
      <c r="B20" s="328" t="s">
        <v>2309</v>
      </c>
      <c r="C20" s="70" t="s">
        <v>3120</v>
      </c>
      <c r="D20" s="806" t="s">
        <v>1729</v>
      </c>
      <c r="E20" s="806" t="s">
        <v>3125</v>
      </c>
      <c r="F20" s="488">
        <v>7.15</v>
      </c>
      <c r="G20" s="497">
        <v>14.99</v>
      </c>
    </row>
    <row r="21" spans="1:7" ht="12.75" customHeight="1" x14ac:dyDescent="0.2">
      <c r="A21" s="773" t="s">
        <v>2191</v>
      </c>
      <c r="B21" s="328" t="s">
        <v>2309</v>
      </c>
      <c r="C21" s="53" t="s">
        <v>1746</v>
      </c>
      <c r="D21" s="806" t="s">
        <v>1747</v>
      </c>
      <c r="E21" s="780" t="s">
        <v>1862</v>
      </c>
      <c r="F21" s="488">
        <v>7.5</v>
      </c>
      <c r="G21" s="497">
        <v>14.99</v>
      </c>
    </row>
    <row r="22" spans="1:7" ht="12.75" customHeight="1" x14ac:dyDescent="0.2">
      <c r="A22" s="773" t="s">
        <v>2191</v>
      </c>
      <c r="B22" s="328" t="s">
        <v>2309</v>
      </c>
      <c r="C22" s="70" t="s">
        <v>2529</v>
      </c>
      <c r="D22" s="806" t="s">
        <v>1747</v>
      </c>
      <c r="E22" s="806" t="s">
        <v>2530</v>
      </c>
      <c r="F22" s="488">
        <v>8.3000000000000007</v>
      </c>
      <c r="G22" s="497">
        <v>15.99</v>
      </c>
    </row>
    <row r="23" spans="1:7" s="67" customFormat="1" ht="12.75" customHeight="1" x14ac:dyDescent="0.2">
      <c r="A23" s="773" t="s">
        <v>2191</v>
      </c>
      <c r="B23" s="328" t="s">
        <v>2309</v>
      </c>
      <c r="C23" s="53" t="s">
        <v>1823</v>
      </c>
      <c r="D23" s="806" t="s">
        <v>1745</v>
      </c>
      <c r="E23" s="780" t="s">
        <v>1861</v>
      </c>
      <c r="F23" s="488">
        <v>12.5</v>
      </c>
      <c r="G23" s="497">
        <v>24.99</v>
      </c>
    </row>
    <row r="24" spans="1:7" ht="12.75" customHeight="1" x14ac:dyDescent="0.2">
      <c r="A24" s="773" t="s">
        <v>2191</v>
      </c>
      <c r="B24" s="328" t="s">
        <v>2309</v>
      </c>
      <c r="C24" s="53" t="s">
        <v>3142</v>
      </c>
      <c r="D24" s="780" t="s">
        <v>3038</v>
      </c>
      <c r="E24" s="806" t="s">
        <v>3039</v>
      </c>
      <c r="F24" s="488">
        <v>20</v>
      </c>
      <c r="G24" s="497">
        <v>39.99</v>
      </c>
    </row>
    <row r="25" spans="1:7" ht="12.75" customHeight="1" x14ac:dyDescent="0.2">
      <c r="A25" s="773" t="s">
        <v>2191</v>
      </c>
      <c r="B25" s="328" t="s">
        <v>2309</v>
      </c>
      <c r="C25" s="70" t="s">
        <v>3152</v>
      </c>
      <c r="D25" s="780" t="s">
        <v>3038</v>
      </c>
      <c r="E25" s="806" t="s">
        <v>3157</v>
      </c>
      <c r="F25" s="488">
        <v>22.1</v>
      </c>
      <c r="G25" s="497">
        <v>43.99</v>
      </c>
    </row>
    <row r="26" spans="1:7" s="67" customFormat="1" ht="12.75" customHeight="1" x14ac:dyDescent="0.2">
      <c r="A26" s="773" t="s">
        <v>2191</v>
      </c>
      <c r="B26" s="328" t="s">
        <v>2309</v>
      </c>
      <c r="C26" s="53" t="s">
        <v>3143</v>
      </c>
      <c r="D26" s="780" t="s">
        <v>3144</v>
      </c>
      <c r="E26" s="806" t="s">
        <v>3158</v>
      </c>
      <c r="F26" s="488">
        <v>22.5</v>
      </c>
      <c r="G26" s="497">
        <v>44.99</v>
      </c>
    </row>
    <row r="27" spans="1:7" s="67" customFormat="1" ht="12.75" x14ac:dyDescent="0.2">
      <c r="A27" s="773" t="s">
        <v>2191</v>
      </c>
      <c r="B27" s="328" t="s">
        <v>2309</v>
      </c>
      <c r="C27" s="70" t="s">
        <v>3153</v>
      </c>
      <c r="D27" s="780" t="s">
        <v>3144</v>
      </c>
      <c r="E27" s="806" t="s">
        <v>3159</v>
      </c>
      <c r="F27" s="488">
        <v>24.9</v>
      </c>
      <c r="G27" s="497">
        <v>49.99</v>
      </c>
    </row>
    <row r="28" spans="1:7" s="67" customFormat="1" ht="12.75" customHeight="1" x14ac:dyDescent="0.2">
      <c r="A28" s="773" t="s">
        <v>2191</v>
      </c>
      <c r="B28" s="328" t="s">
        <v>2309</v>
      </c>
      <c r="C28" s="53" t="s">
        <v>1748</v>
      </c>
      <c r="D28" s="806" t="s">
        <v>1749</v>
      </c>
      <c r="E28" s="780" t="s">
        <v>1859</v>
      </c>
      <c r="F28" s="488">
        <v>3.2</v>
      </c>
      <c r="G28" s="497">
        <v>6.99</v>
      </c>
    </row>
    <row r="29" spans="1:7" s="67" customFormat="1" ht="12.75" customHeight="1" x14ac:dyDescent="0.2">
      <c r="A29" s="773" t="s">
        <v>2191</v>
      </c>
      <c r="B29" s="328" t="s">
        <v>2309</v>
      </c>
      <c r="C29" s="53" t="s">
        <v>1751</v>
      </c>
      <c r="D29" s="806" t="s">
        <v>1750</v>
      </c>
      <c r="E29" s="780" t="s">
        <v>1860</v>
      </c>
      <c r="F29" s="488">
        <v>7.5</v>
      </c>
      <c r="G29" s="497">
        <v>14.99</v>
      </c>
    </row>
    <row r="30" spans="1:7" s="67" customFormat="1" ht="12.75" customHeight="1" x14ac:dyDescent="0.2">
      <c r="A30" s="773" t="s">
        <v>2191</v>
      </c>
      <c r="B30" s="93" t="s">
        <v>520</v>
      </c>
      <c r="C30" s="53" t="s">
        <v>659</v>
      </c>
      <c r="D30" s="806" t="s">
        <v>497</v>
      </c>
      <c r="E30" s="780" t="s">
        <v>660</v>
      </c>
      <c r="F30" s="488">
        <v>6.3</v>
      </c>
      <c r="G30" s="497">
        <v>11.99</v>
      </c>
    </row>
    <row r="31" spans="1:7" s="67" customFormat="1" ht="12.75" customHeight="1" x14ac:dyDescent="0.2">
      <c r="A31" s="773" t="s">
        <v>2191</v>
      </c>
      <c r="B31" s="93" t="s">
        <v>520</v>
      </c>
      <c r="C31" s="70" t="s">
        <v>2302</v>
      </c>
      <c r="D31" s="806" t="s">
        <v>497</v>
      </c>
      <c r="E31" s="780" t="s">
        <v>768</v>
      </c>
      <c r="F31" s="488">
        <v>6.95</v>
      </c>
      <c r="G31" s="497">
        <v>12.99</v>
      </c>
    </row>
    <row r="32" spans="1:7" s="67" customFormat="1" ht="12.75" x14ac:dyDescent="0.2">
      <c r="A32" s="773" t="s">
        <v>2191</v>
      </c>
      <c r="B32" s="93" t="s">
        <v>520</v>
      </c>
      <c r="C32" s="60" t="s">
        <v>871</v>
      </c>
      <c r="D32" s="806" t="s">
        <v>870</v>
      </c>
      <c r="E32" s="780" t="s">
        <v>872</v>
      </c>
      <c r="F32" s="488">
        <v>14.7</v>
      </c>
      <c r="G32" s="497">
        <v>27.99</v>
      </c>
    </row>
    <row r="33" spans="1:7" s="67" customFormat="1" ht="12.75" customHeight="1" x14ac:dyDescent="0.2">
      <c r="A33" s="773" t="s">
        <v>2191</v>
      </c>
      <c r="B33" s="93" t="s">
        <v>520</v>
      </c>
      <c r="C33" s="70" t="s">
        <v>2531</v>
      </c>
      <c r="D33" s="806" t="s">
        <v>870</v>
      </c>
      <c r="E33" s="806" t="s">
        <v>2532</v>
      </c>
      <c r="F33" s="488">
        <v>16.2</v>
      </c>
      <c r="G33" s="497">
        <v>30.99</v>
      </c>
    </row>
    <row r="34" spans="1:7" s="67" customFormat="1" ht="12.75" customHeight="1" x14ac:dyDescent="0.2">
      <c r="A34" s="773" t="s">
        <v>2191</v>
      </c>
      <c r="B34" s="93" t="s">
        <v>520</v>
      </c>
      <c r="C34" s="53" t="s">
        <v>1656</v>
      </c>
      <c r="D34" s="806" t="s">
        <v>1666</v>
      </c>
      <c r="E34" s="780" t="s">
        <v>2213</v>
      </c>
      <c r="F34" s="488">
        <v>12.6</v>
      </c>
      <c r="G34" s="497">
        <v>24.99</v>
      </c>
    </row>
    <row r="35" spans="1:7" s="67" customFormat="1" ht="12.75" x14ac:dyDescent="0.2">
      <c r="A35" s="773" t="s">
        <v>2191</v>
      </c>
      <c r="B35" s="93" t="s">
        <v>520</v>
      </c>
      <c r="C35" s="53" t="s">
        <v>2186</v>
      </c>
      <c r="D35" s="806" t="s">
        <v>2185</v>
      </c>
      <c r="E35" s="780" t="s">
        <v>2187</v>
      </c>
      <c r="F35" s="488">
        <v>6.85</v>
      </c>
      <c r="G35" s="497">
        <v>12.99</v>
      </c>
    </row>
    <row r="36" spans="1:7" s="67" customFormat="1" ht="12.75" customHeight="1" x14ac:dyDescent="0.2">
      <c r="A36" s="773" t="s">
        <v>2191</v>
      </c>
      <c r="B36" s="93" t="s">
        <v>520</v>
      </c>
      <c r="C36" s="70" t="s">
        <v>2533</v>
      </c>
      <c r="D36" s="806" t="s">
        <v>2185</v>
      </c>
      <c r="E36" s="806" t="s">
        <v>2534</v>
      </c>
      <c r="F36" s="488">
        <v>7.55</v>
      </c>
      <c r="G36" s="497">
        <v>13.99</v>
      </c>
    </row>
    <row r="37" spans="1:7" s="67" customFormat="1" ht="12.75" customHeight="1" x14ac:dyDescent="0.2">
      <c r="A37" s="773" t="s">
        <v>2191</v>
      </c>
      <c r="B37" s="328" t="s">
        <v>2810</v>
      </c>
      <c r="C37" s="53" t="s">
        <v>2884</v>
      </c>
      <c r="D37" s="780" t="s">
        <v>2910</v>
      </c>
      <c r="E37" s="806" t="s">
        <v>2911</v>
      </c>
      <c r="F37" s="488">
        <v>23.65</v>
      </c>
      <c r="G37" s="497">
        <v>44.99</v>
      </c>
    </row>
    <row r="38" spans="1:7" s="67" customFormat="1" ht="12.75" customHeight="1" x14ac:dyDescent="0.2">
      <c r="A38" s="773" t="s">
        <v>2191</v>
      </c>
      <c r="B38" s="328" t="s">
        <v>2810</v>
      </c>
      <c r="C38" s="53" t="s">
        <v>2811</v>
      </c>
      <c r="D38" s="806" t="s">
        <v>2829</v>
      </c>
      <c r="E38" s="780" t="s">
        <v>2830</v>
      </c>
      <c r="F38" s="488">
        <v>8.1</v>
      </c>
      <c r="G38" s="497">
        <v>14.99</v>
      </c>
    </row>
    <row r="39" spans="1:7" s="67" customFormat="1" ht="12.75" customHeight="1" x14ac:dyDescent="0.2">
      <c r="A39" s="773" t="s">
        <v>2191</v>
      </c>
      <c r="B39" s="328" t="s">
        <v>2810</v>
      </c>
      <c r="C39" s="53" t="s">
        <v>3181</v>
      </c>
      <c r="D39" s="780" t="s">
        <v>3189</v>
      </c>
      <c r="E39" s="780" t="s">
        <v>3190</v>
      </c>
      <c r="F39" s="488">
        <v>25</v>
      </c>
      <c r="G39" s="497">
        <v>49.99</v>
      </c>
    </row>
    <row r="40" spans="1:7" s="67" customFormat="1" ht="12.75" customHeight="1" x14ac:dyDescent="0.2">
      <c r="A40" s="773" t="s">
        <v>2191</v>
      </c>
      <c r="B40" s="328" t="s">
        <v>2309</v>
      </c>
      <c r="C40" s="53" t="s">
        <v>3043</v>
      </c>
      <c r="D40" s="780" t="s">
        <v>3044</v>
      </c>
      <c r="E40" s="806" t="s">
        <v>3045</v>
      </c>
      <c r="F40" s="488">
        <v>5.5</v>
      </c>
      <c r="G40" s="497">
        <v>10.99</v>
      </c>
    </row>
    <row r="41" spans="1:7" ht="12.75" customHeight="1" x14ac:dyDescent="0.2">
      <c r="A41" s="773" t="s">
        <v>2191</v>
      </c>
      <c r="B41" s="93" t="s">
        <v>2710</v>
      </c>
      <c r="C41" s="53" t="s">
        <v>2853</v>
      </c>
      <c r="D41" s="806" t="s">
        <v>2379</v>
      </c>
      <c r="E41" s="780" t="s">
        <v>2723</v>
      </c>
      <c r="F41" s="488">
        <v>18.399999999999999</v>
      </c>
      <c r="G41" s="497">
        <v>34.99</v>
      </c>
    </row>
    <row r="42" spans="1:7" ht="12.75" customHeight="1" x14ac:dyDescent="0.2">
      <c r="A42" s="773" t="s">
        <v>2191</v>
      </c>
      <c r="B42" s="93" t="s">
        <v>2710</v>
      </c>
      <c r="C42" s="70" t="s">
        <v>3145</v>
      </c>
      <c r="D42" s="806" t="s">
        <v>2379</v>
      </c>
      <c r="E42" s="806" t="s">
        <v>3146</v>
      </c>
      <c r="F42" s="488">
        <v>20.7</v>
      </c>
      <c r="G42" s="497">
        <v>39.99</v>
      </c>
    </row>
    <row r="43" spans="1:7" s="67" customFormat="1" ht="12.75" customHeight="1" x14ac:dyDescent="0.2">
      <c r="A43" s="773" t="s">
        <v>2191</v>
      </c>
      <c r="B43" s="328" t="s">
        <v>2710</v>
      </c>
      <c r="C43" s="53" t="s">
        <v>2850</v>
      </c>
      <c r="D43" s="806" t="s">
        <v>2851</v>
      </c>
      <c r="E43" s="780" t="s">
        <v>2852</v>
      </c>
      <c r="F43" s="488">
        <v>18.399999999999999</v>
      </c>
      <c r="G43" s="497">
        <v>34.99</v>
      </c>
    </row>
    <row r="44" spans="1:7" s="67" customFormat="1" ht="12.75" customHeight="1" x14ac:dyDescent="0.2">
      <c r="A44" s="773" t="s">
        <v>2191</v>
      </c>
      <c r="B44" s="328" t="s">
        <v>2710</v>
      </c>
      <c r="C44" s="53" t="s">
        <v>3064</v>
      </c>
      <c r="D44" s="780" t="s">
        <v>3065</v>
      </c>
      <c r="E44" s="780" t="s">
        <v>3066</v>
      </c>
      <c r="F44" s="488">
        <v>183.75</v>
      </c>
      <c r="G44" s="497">
        <v>299.99</v>
      </c>
    </row>
    <row r="45" spans="1:7" s="67" customFormat="1" ht="12.75" customHeight="1" x14ac:dyDescent="0.2">
      <c r="A45" s="773" t="s">
        <v>2191</v>
      </c>
      <c r="B45" s="328" t="s">
        <v>522</v>
      </c>
      <c r="C45" s="53" t="s">
        <v>250</v>
      </c>
      <c r="D45" s="806" t="s">
        <v>334</v>
      </c>
      <c r="E45" s="780" t="s">
        <v>140</v>
      </c>
      <c r="F45" s="488">
        <v>1.3</v>
      </c>
      <c r="G45" s="497">
        <v>2.99</v>
      </c>
    </row>
    <row r="46" spans="1:7" s="67" customFormat="1" ht="12.75" customHeight="1" x14ac:dyDescent="0.2">
      <c r="A46" s="773" t="s">
        <v>2191</v>
      </c>
      <c r="B46" s="328" t="s">
        <v>522</v>
      </c>
      <c r="C46" s="17" t="s">
        <v>21</v>
      </c>
      <c r="D46" s="806" t="s">
        <v>335</v>
      </c>
      <c r="E46" s="780" t="s">
        <v>139</v>
      </c>
      <c r="F46" s="488">
        <v>1.3</v>
      </c>
      <c r="G46" s="497">
        <v>2.99</v>
      </c>
    </row>
    <row r="47" spans="1:7" s="67" customFormat="1" ht="12.75" customHeight="1" x14ac:dyDescent="0.2">
      <c r="A47" s="773" t="s">
        <v>2191</v>
      </c>
      <c r="B47" s="328" t="s">
        <v>2310</v>
      </c>
      <c r="C47" s="53" t="s">
        <v>2198</v>
      </c>
      <c r="D47" s="806" t="s">
        <v>2199</v>
      </c>
      <c r="E47" s="780" t="s">
        <v>2200</v>
      </c>
      <c r="F47" s="488">
        <v>9.6</v>
      </c>
      <c r="G47" s="497">
        <v>19.989999999999998</v>
      </c>
    </row>
    <row r="48" spans="1:7" s="67" customFormat="1" ht="12.75" customHeight="1" x14ac:dyDescent="0.2">
      <c r="A48" s="773" t="s">
        <v>2191</v>
      </c>
      <c r="B48" s="328" t="s">
        <v>2310</v>
      </c>
      <c r="C48" s="53" t="s">
        <v>1926</v>
      </c>
      <c r="D48" s="806" t="s">
        <v>1787</v>
      </c>
      <c r="E48" s="780" t="s">
        <v>1863</v>
      </c>
      <c r="F48" s="488">
        <v>4.55</v>
      </c>
      <c r="G48" s="497">
        <v>8.99</v>
      </c>
    </row>
    <row r="49" spans="1:7" s="67" customFormat="1" ht="12.75" customHeight="1" x14ac:dyDescent="0.2">
      <c r="A49" s="773" t="s">
        <v>2191</v>
      </c>
      <c r="B49" s="328" t="s">
        <v>2310</v>
      </c>
      <c r="C49" s="53" t="s">
        <v>1927</v>
      </c>
      <c r="D49" s="806" t="s">
        <v>1807</v>
      </c>
      <c r="E49" s="780" t="s">
        <v>1865</v>
      </c>
      <c r="F49" s="488">
        <v>4.0999999999999996</v>
      </c>
      <c r="G49" s="497">
        <v>7.99</v>
      </c>
    </row>
    <row r="50" spans="1:7" s="67" customFormat="1" ht="12.75" customHeight="1" x14ac:dyDescent="0.2">
      <c r="A50" s="773" t="s">
        <v>2191</v>
      </c>
      <c r="B50" s="328" t="s">
        <v>2310</v>
      </c>
      <c r="C50" s="53" t="s">
        <v>2471</v>
      </c>
      <c r="D50" s="806" t="s">
        <v>2475</v>
      </c>
      <c r="E50" s="780" t="s">
        <v>2476</v>
      </c>
      <c r="F50" s="488">
        <v>3.3</v>
      </c>
      <c r="G50" s="497">
        <v>6.99</v>
      </c>
    </row>
    <row r="51" spans="1:7" s="67" customFormat="1" ht="12.75" customHeight="1" x14ac:dyDescent="0.2">
      <c r="A51" s="773" t="s">
        <v>2191</v>
      </c>
      <c r="B51" s="328" t="s">
        <v>2310</v>
      </c>
      <c r="C51" s="812" t="s">
        <v>2605</v>
      </c>
      <c r="D51" s="806" t="s">
        <v>2610</v>
      </c>
      <c r="E51" s="780" t="s">
        <v>2611</v>
      </c>
      <c r="F51" s="488">
        <v>3.3</v>
      </c>
      <c r="G51" s="497">
        <v>6.99</v>
      </c>
    </row>
    <row r="52" spans="1:7" s="67" customFormat="1" ht="12.75" customHeight="1" x14ac:dyDescent="0.2">
      <c r="A52" s="773" t="s">
        <v>2191</v>
      </c>
      <c r="B52" s="328" t="s">
        <v>2310</v>
      </c>
      <c r="C52" s="53" t="s">
        <v>2472</v>
      </c>
      <c r="D52" s="806" t="s">
        <v>2477</v>
      </c>
      <c r="E52" s="780" t="s">
        <v>2478</v>
      </c>
      <c r="F52" s="488">
        <v>3.3</v>
      </c>
      <c r="G52" s="497">
        <v>6.99</v>
      </c>
    </row>
    <row r="53" spans="1:7" s="67" customFormat="1" ht="12.75" customHeight="1" x14ac:dyDescent="0.2">
      <c r="A53" s="773" t="s">
        <v>2191</v>
      </c>
      <c r="B53" s="328" t="s">
        <v>2310</v>
      </c>
      <c r="C53" s="53" t="s">
        <v>1932</v>
      </c>
      <c r="D53" s="806" t="s">
        <v>1735</v>
      </c>
      <c r="E53" s="780" t="s">
        <v>1864</v>
      </c>
      <c r="F53" s="488">
        <v>2</v>
      </c>
      <c r="G53" s="497">
        <v>3.99</v>
      </c>
    </row>
    <row r="54" spans="1:7" s="67" customFormat="1" ht="12.75" customHeight="1" x14ac:dyDescent="0.2">
      <c r="A54" s="773" t="s">
        <v>2191</v>
      </c>
      <c r="B54" s="328" t="s">
        <v>2310</v>
      </c>
      <c r="C54" s="53" t="s">
        <v>1929</v>
      </c>
      <c r="D54" s="806" t="s">
        <v>1734</v>
      </c>
      <c r="E54" s="780" t="s">
        <v>1867</v>
      </c>
      <c r="F54" s="488">
        <v>5.5</v>
      </c>
      <c r="G54" s="497">
        <v>10.99</v>
      </c>
    </row>
    <row r="55" spans="1:7" s="67" customFormat="1" ht="12.75" customHeight="1" x14ac:dyDescent="0.2">
      <c r="A55" s="773" t="s">
        <v>2191</v>
      </c>
      <c r="B55" s="328" t="s">
        <v>2310</v>
      </c>
      <c r="C55" s="53" t="s">
        <v>1934</v>
      </c>
      <c r="D55" s="806" t="s">
        <v>1732</v>
      </c>
      <c r="E55" s="780" t="s">
        <v>1869</v>
      </c>
      <c r="F55" s="488">
        <v>3.15</v>
      </c>
      <c r="G55" s="497">
        <v>5.99</v>
      </c>
    </row>
    <row r="56" spans="1:7" s="67" customFormat="1" ht="12.75" customHeight="1" x14ac:dyDescent="0.2">
      <c r="A56" s="773" t="s">
        <v>2191</v>
      </c>
      <c r="B56" s="328" t="s">
        <v>2310</v>
      </c>
      <c r="C56" s="70" t="s">
        <v>2606</v>
      </c>
      <c r="D56" s="806" t="s">
        <v>1732</v>
      </c>
      <c r="E56" s="806" t="s">
        <v>2612</v>
      </c>
      <c r="F56" s="488">
        <v>3.5</v>
      </c>
      <c r="G56" s="497">
        <v>6.99</v>
      </c>
    </row>
    <row r="57" spans="1:7" ht="12.75" customHeight="1" x14ac:dyDescent="0.2">
      <c r="A57" s="773" t="s">
        <v>2191</v>
      </c>
      <c r="B57" s="328" t="s">
        <v>2310</v>
      </c>
      <c r="C57" s="812" t="s">
        <v>2664</v>
      </c>
      <c r="D57" s="806" t="s">
        <v>2613</v>
      </c>
      <c r="E57" s="780" t="s">
        <v>2614</v>
      </c>
      <c r="F57" s="488">
        <v>5</v>
      </c>
      <c r="G57" s="497">
        <v>9.99</v>
      </c>
    </row>
    <row r="58" spans="1:7" ht="12.75" customHeight="1" x14ac:dyDescent="0.2">
      <c r="A58" s="773" t="s">
        <v>2191</v>
      </c>
      <c r="B58" s="328" t="s">
        <v>2310</v>
      </c>
      <c r="C58" s="53" t="s">
        <v>1959</v>
      </c>
      <c r="D58" s="806" t="s">
        <v>1961</v>
      </c>
      <c r="E58" s="780" t="s">
        <v>1975</v>
      </c>
      <c r="F58" s="488">
        <v>5</v>
      </c>
      <c r="G58" s="497">
        <v>9.99</v>
      </c>
    </row>
    <row r="59" spans="1:7" ht="12.75" customHeight="1" x14ac:dyDescent="0.2">
      <c r="A59" s="773" t="s">
        <v>2191</v>
      </c>
      <c r="B59" s="328" t="s">
        <v>2310</v>
      </c>
      <c r="C59" s="53" t="s">
        <v>2473</v>
      </c>
      <c r="D59" s="806" t="s">
        <v>2479</v>
      </c>
      <c r="E59" s="780" t="s">
        <v>2480</v>
      </c>
      <c r="F59" s="488">
        <v>5</v>
      </c>
      <c r="G59" s="497">
        <v>9.99</v>
      </c>
    </row>
    <row r="60" spans="1:7" ht="13.5" customHeight="1" x14ac:dyDescent="0.2">
      <c r="A60" s="773" t="s">
        <v>2191</v>
      </c>
      <c r="B60" s="328" t="s">
        <v>522</v>
      </c>
      <c r="C60" s="53" t="s">
        <v>993</v>
      </c>
      <c r="D60" s="806" t="s">
        <v>342</v>
      </c>
      <c r="E60" s="780" t="s">
        <v>61</v>
      </c>
      <c r="F60" s="488">
        <v>6</v>
      </c>
      <c r="G60" s="497">
        <v>11.99</v>
      </c>
    </row>
    <row r="61" spans="1:7" ht="13.5" customHeight="1" x14ac:dyDescent="0.2">
      <c r="A61" s="773" t="s">
        <v>2191</v>
      </c>
      <c r="B61" s="328" t="s">
        <v>522</v>
      </c>
      <c r="C61" s="54" t="s">
        <v>1209</v>
      </c>
      <c r="D61" s="806" t="s">
        <v>342</v>
      </c>
      <c r="E61" s="780" t="s">
        <v>62</v>
      </c>
      <c r="F61" s="488">
        <v>6.6</v>
      </c>
      <c r="G61" s="497">
        <v>13.99</v>
      </c>
    </row>
    <row r="62" spans="1:7" s="67" customFormat="1" ht="12.75" customHeight="1" x14ac:dyDescent="0.2">
      <c r="A62" s="773" t="s">
        <v>2191</v>
      </c>
      <c r="B62" s="328" t="s">
        <v>522</v>
      </c>
      <c r="C62" s="53" t="s">
        <v>991</v>
      </c>
      <c r="D62" s="806" t="s">
        <v>679</v>
      </c>
      <c r="E62" s="780" t="s">
        <v>687</v>
      </c>
      <c r="F62" s="488">
        <v>7.05</v>
      </c>
      <c r="G62" s="497">
        <v>13.99</v>
      </c>
    </row>
    <row r="63" spans="1:7" ht="12.75" customHeight="1" x14ac:dyDescent="0.2">
      <c r="A63" s="773" t="s">
        <v>2191</v>
      </c>
      <c r="B63" s="328" t="s">
        <v>522</v>
      </c>
      <c r="C63" s="70" t="s">
        <v>1207</v>
      </c>
      <c r="D63" s="806" t="s">
        <v>679</v>
      </c>
      <c r="E63" s="780" t="s">
        <v>712</v>
      </c>
      <c r="F63" s="488">
        <v>7.8</v>
      </c>
      <c r="G63" s="497">
        <v>14.99</v>
      </c>
    </row>
    <row r="64" spans="1:7" ht="15" customHeight="1" x14ac:dyDescent="0.2">
      <c r="A64" s="773" t="s">
        <v>2191</v>
      </c>
      <c r="B64" s="328" t="s">
        <v>522</v>
      </c>
      <c r="C64" s="97" t="s">
        <v>994</v>
      </c>
      <c r="D64" s="806" t="s">
        <v>65</v>
      </c>
      <c r="E64" s="780" t="s">
        <v>145</v>
      </c>
      <c r="F64" s="488">
        <v>1.3</v>
      </c>
      <c r="G64" s="497">
        <v>2.99</v>
      </c>
    </row>
    <row r="65" spans="1:7" s="67" customFormat="1" ht="12.75" customHeight="1" x14ac:dyDescent="0.2">
      <c r="A65" s="773" t="s">
        <v>2191</v>
      </c>
      <c r="B65" s="328" t="s">
        <v>522</v>
      </c>
      <c r="C65" s="185" t="s">
        <v>2637</v>
      </c>
      <c r="D65" s="806" t="s">
        <v>65</v>
      </c>
      <c r="E65" s="806" t="s">
        <v>2639</v>
      </c>
      <c r="F65" s="488">
        <v>1.4</v>
      </c>
      <c r="G65" s="497">
        <v>2.99</v>
      </c>
    </row>
    <row r="66" spans="1:7" ht="12.75" x14ac:dyDescent="0.2">
      <c r="A66" s="773" t="s">
        <v>2191</v>
      </c>
      <c r="B66" s="328" t="s">
        <v>522</v>
      </c>
      <c r="C66" s="53" t="s">
        <v>995</v>
      </c>
      <c r="D66" s="806" t="s">
        <v>343</v>
      </c>
      <c r="E66" s="780" t="s">
        <v>42</v>
      </c>
      <c r="F66" s="488">
        <v>2</v>
      </c>
      <c r="G66" s="497">
        <v>3.99</v>
      </c>
    </row>
    <row r="67" spans="1:7" ht="12.75" x14ac:dyDescent="0.2">
      <c r="A67" s="773" t="s">
        <v>2191</v>
      </c>
      <c r="B67" s="328" t="s">
        <v>522</v>
      </c>
      <c r="C67" s="54" t="s">
        <v>1210</v>
      </c>
      <c r="D67" s="806" t="s">
        <v>343</v>
      </c>
      <c r="E67" s="780" t="s">
        <v>43</v>
      </c>
      <c r="F67" s="488">
        <v>2.2000000000000002</v>
      </c>
      <c r="G67" s="497">
        <v>4.99</v>
      </c>
    </row>
    <row r="68" spans="1:7" ht="12.75" customHeight="1" x14ac:dyDescent="0.2">
      <c r="A68" s="773" t="s">
        <v>2191</v>
      </c>
      <c r="B68" s="328" t="s">
        <v>522</v>
      </c>
      <c r="C68" s="53" t="s">
        <v>992</v>
      </c>
      <c r="D68" s="806" t="s">
        <v>680</v>
      </c>
      <c r="E68" s="780" t="s">
        <v>688</v>
      </c>
      <c r="F68" s="488">
        <v>2.9</v>
      </c>
      <c r="G68" s="497">
        <v>5.99</v>
      </c>
    </row>
    <row r="69" spans="1:7" ht="12.75" customHeight="1" x14ac:dyDescent="0.2">
      <c r="A69" s="773" t="s">
        <v>2191</v>
      </c>
      <c r="B69" s="328" t="s">
        <v>522</v>
      </c>
      <c r="C69" s="70" t="s">
        <v>1208</v>
      </c>
      <c r="D69" s="806" t="s">
        <v>680</v>
      </c>
      <c r="E69" s="780" t="s">
        <v>710</v>
      </c>
      <c r="F69" s="488">
        <v>3.15</v>
      </c>
      <c r="G69" s="497">
        <v>6.99</v>
      </c>
    </row>
    <row r="70" spans="1:7" ht="12.75" customHeight="1" x14ac:dyDescent="0.2">
      <c r="A70" s="773" t="s">
        <v>2191</v>
      </c>
      <c r="B70" s="328" t="s">
        <v>522</v>
      </c>
      <c r="C70" s="53" t="s">
        <v>2680</v>
      </c>
      <c r="D70" s="806" t="s">
        <v>2259</v>
      </c>
      <c r="E70" s="780" t="s">
        <v>2260</v>
      </c>
      <c r="F70" s="488">
        <v>4.2</v>
      </c>
      <c r="G70" s="497">
        <v>7.99</v>
      </c>
    </row>
    <row r="71" spans="1:7" s="67" customFormat="1" ht="12.75" customHeight="1" x14ac:dyDescent="0.2">
      <c r="A71" s="773" t="s">
        <v>2191</v>
      </c>
      <c r="B71" s="328" t="s">
        <v>522</v>
      </c>
      <c r="C71" s="70" t="s">
        <v>2681</v>
      </c>
      <c r="D71" s="806" t="s">
        <v>2259</v>
      </c>
      <c r="E71" s="780" t="s">
        <v>2492</v>
      </c>
      <c r="F71" s="488">
        <v>4.6500000000000004</v>
      </c>
      <c r="G71" s="497">
        <v>8.99</v>
      </c>
    </row>
    <row r="72" spans="1:7" s="67" customFormat="1" ht="12.75" x14ac:dyDescent="0.2">
      <c r="A72" s="773" t="s">
        <v>2191</v>
      </c>
      <c r="B72" s="328" t="s">
        <v>522</v>
      </c>
      <c r="C72" s="53" t="s">
        <v>2682</v>
      </c>
      <c r="D72" s="806" t="s">
        <v>899</v>
      </c>
      <c r="E72" s="780" t="s">
        <v>2640</v>
      </c>
      <c r="F72" s="488">
        <v>2.4</v>
      </c>
      <c r="G72" s="497">
        <v>4.99</v>
      </c>
    </row>
    <row r="73" spans="1:7" s="67" customFormat="1" ht="12.75" customHeight="1" x14ac:dyDescent="0.2">
      <c r="A73" s="773" t="s">
        <v>2191</v>
      </c>
      <c r="B73" s="328" t="s">
        <v>522</v>
      </c>
      <c r="C73" s="70" t="s">
        <v>2683</v>
      </c>
      <c r="D73" s="806" t="s">
        <v>899</v>
      </c>
      <c r="E73" s="806" t="s">
        <v>2668</v>
      </c>
      <c r="F73" s="488">
        <v>2.65</v>
      </c>
      <c r="G73" s="497">
        <v>5.99</v>
      </c>
    </row>
    <row r="74" spans="1:7" ht="12.75" customHeight="1" x14ac:dyDescent="0.2">
      <c r="A74" s="773" t="s">
        <v>2191</v>
      </c>
      <c r="B74" s="328" t="s">
        <v>522</v>
      </c>
      <c r="C74" s="53" t="s">
        <v>2684</v>
      </c>
      <c r="D74" s="806" t="s">
        <v>2641</v>
      </c>
      <c r="E74" s="780" t="s">
        <v>2642</v>
      </c>
      <c r="F74" s="488">
        <v>3.5</v>
      </c>
      <c r="G74" s="497">
        <v>6.99</v>
      </c>
    </row>
    <row r="75" spans="1:7" ht="12.75" customHeight="1" x14ac:dyDescent="0.2">
      <c r="A75" s="773" t="s">
        <v>2191</v>
      </c>
      <c r="B75" s="328" t="s">
        <v>522</v>
      </c>
      <c r="C75" s="70" t="s">
        <v>2866</v>
      </c>
      <c r="D75" s="806" t="s">
        <v>2641</v>
      </c>
      <c r="E75" s="806" t="s">
        <v>2869</v>
      </c>
      <c r="F75" s="488">
        <v>3.9</v>
      </c>
      <c r="G75" s="497">
        <v>7.99</v>
      </c>
    </row>
    <row r="76" spans="1:7" s="67" customFormat="1" ht="12.75" customHeight="1" x14ac:dyDescent="0.2">
      <c r="A76" s="773" t="s">
        <v>2191</v>
      </c>
      <c r="B76" s="328" t="s">
        <v>522</v>
      </c>
      <c r="C76" s="53" t="s">
        <v>2685</v>
      </c>
      <c r="D76" s="806" t="s">
        <v>2643</v>
      </c>
      <c r="E76" s="780" t="s">
        <v>2644</v>
      </c>
      <c r="F76" s="488">
        <v>6</v>
      </c>
      <c r="G76" s="497">
        <v>11.99</v>
      </c>
    </row>
    <row r="77" spans="1:7" s="67" customFormat="1" ht="12.75" customHeight="1" x14ac:dyDescent="0.2">
      <c r="A77" s="773" t="s">
        <v>2191</v>
      </c>
      <c r="B77" s="328" t="s">
        <v>522</v>
      </c>
      <c r="C77" s="53" t="s">
        <v>2686</v>
      </c>
      <c r="D77" s="806" t="s">
        <v>2645</v>
      </c>
      <c r="E77" s="780" t="s">
        <v>2646</v>
      </c>
      <c r="F77" s="488">
        <v>4.5</v>
      </c>
      <c r="G77" s="497">
        <v>8.99</v>
      </c>
    </row>
    <row r="78" spans="1:7" s="67" customFormat="1" ht="12.75" customHeight="1" x14ac:dyDescent="0.2">
      <c r="A78" s="773" t="s">
        <v>2191</v>
      </c>
      <c r="B78" s="328" t="s">
        <v>522</v>
      </c>
      <c r="C78" s="53" t="s">
        <v>2687</v>
      </c>
      <c r="D78" s="806" t="s">
        <v>2647</v>
      </c>
      <c r="E78" s="780" t="s">
        <v>2648</v>
      </c>
      <c r="F78" s="488">
        <v>4.5</v>
      </c>
      <c r="G78" s="497">
        <v>8.99</v>
      </c>
    </row>
    <row r="79" spans="1:7" ht="12.75" customHeight="1" x14ac:dyDescent="0.2">
      <c r="A79" s="773" t="s">
        <v>2191</v>
      </c>
      <c r="B79" s="328" t="s">
        <v>522</v>
      </c>
      <c r="C79" s="70" t="s">
        <v>2688</v>
      </c>
      <c r="D79" s="806" t="s">
        <v>2647</v>
      </c>
      <c r="E79" s="806" t="s">
        <v>2669</v>
      </c>
      <c r="F79" s="488">
        <v>5</v>
      </c>
      <c r="G79" s="497">
        <v>9.99</v>
      </c>
    </row>
    <row r="80" spans="1:7" ht="12.75" customHeight="1" x14ac:dyDescent="0.2">
      <c r="A80" s="773" t="s">
        <v>2191</v>
      </c>
      <c r="B80" s="328" t="s">
        <v>522</v>
      </c>
      <c r="C80" s="17" t="s">
        <v>2123</v>
      </c>
      <c r="D80" s="806" t="s">
        <v>754</v>
      </c>
      <c r="E80" s="780" t="s">
        <v>2124</v>
      </c>
      <c r="F80" s="488">
        <v>5.65</v>
      </c>
      <c r="G80" s="497">
        <v>10.99</v>
      </c>
    </row>
    <row r="81" spans="1:7" ht="12.75" customHeight="1" x14ac:dyDescent="0.2">
      <c r="A81" s="773" t="s">
        <v>2191</v>
      </c>
      <c r="B81" s="328" t="s">
        <v>522</v>
      </c>
      <c r="C81" s="53" t="s">
        <v>849</v>
      </c>
      <c r="D81" s="806" t="s">
        <v>346</v>
      </c>
      <c r="E81" s="780" t="s">
        <v>1669</v>
      </c>
      <c r="F81" s="488">
        <v>9.6</v>
      </c>
      <c r="G81" s="497">
        <v>19.989999999999998</v>
      </c>
    </row>
    <row r="82" spans="1:7" s="67" customFormat="1" ht="12.75" customHeight="1" x14ac:dyDescent="0.2">
      <c r="A82" s="773" t="s">
        <v>2191</v>
      </c>
      <c r="B82" s="328" t="s">
        <v>522</v>
      </c>
      <c r="C82" s="70" t="s">
        <v>2678</v>
      </c>
      <c r="D82" s="806" t="s">
        <v>346</v>
      </c>
      <c r="E82" s="806" t="s">
        <v>2679</v>
      </c>
      <c r="F82" s="488">
        <v>10.6</v>
      </c>
      <c r="G82" s="497">
        <v>20.99</v>
      </c>
    </row>
    <row r="83" spans="1:7" s="67" customFormat="1" ht="12.75" customHeight="1" x14ac:dyDescent="0.2">
      <c r="A83" s="773" t="s">
        <v>2191</v>
      </c>
      <c r="B83" s="328" t="s">
        <v>522</v>
      </c>
      <c r="C83" s="53" t="s">
        <v>1205</v>
      </c>
      <c r="D83" s="806" t="s">
        <v>1035</v>
      </c>
      <c r="E83" s="780" t="s">
        <v>1034</v>
      </c>
      <c r="F83" s="488">
        <v>12.85</v>
      </c>
      <c r="G83" s="497">
        <v>24.99</v>
      </c>
    </row>
    <row r="84" spans="1:7" s="67" customFormat="1" ht="12.75" customHeight="1" x14ac:dyDescent="0.2">
      <c r="A84" s="773" t="s">
        <v>2191</v>
      </c>
      <c r="B84" s="328" t="s">
        <v>522</v>
      </c>
      <c r="C84" s="53" t="s">
        <v>845</v>
      </c>
      <c r="D84" s="806" t="s">
        <v>675</v>
      </c>
      <c r="E84" s="780" t="s">
        <v>686</v>
      </c>
      <c r="F84" s="488">
        <v>4.55</v>
      </c>
      <c r="G84" s="497">
        <v>8.99</v>
      </c>
    </row>
    <row r="85" spans="1:7" s="67" customFormat="1" ht="12.75" customHeight="1" x14ac:dyDescent="0.2">
      <c r="A85" s="773" t="s">
        <v>2191</v>
      </c>
      <c r="B85" s="328" t="s">
        <v>522</v>
      </c>
      <c r="C85" s="70" t="s">
        <v>2638</v>
      </c>
      <c r="D85" s="806" t="s">
        <v>675</v>
      </c>
      <c r="E85" s="806" t="s">
        <v>2649</v>
      </c>
      <c r="F85" s="488">
        <v>5.05</v>
      </c>
      <c r="G85" s="497">
        <v>9.99</v>
      </c>
    </row>
    <row r="86" spans="1:7" s="67" customFormat="1" ht="12.75" customHeight="1" x14ac:dyDescent="0.2">
      <c r="A86" s="773" t="s">
        <v>2191</v>
      </c>
      <c r="B86" s="328" t="s">
        <v>522</v>
      </c>
      <c r="C86" s="53" t="s">
        <v>3037</v>
      </c>
      <c r="D86" s="806" t="s">
        <v>944</v>
      </c>
      <c r="E86" s="806" t="s">
        <v>3040</v>
      </c>
      <c r="F86" s="488">
        <v>4.0999999999999996</v>
      </c>
      <c r="G86" s="497">
        <v>7.99</v>
      </c>
    </row>
    <row r="87" spans="1:7" ht="12.75" customHeight="1" x14ac:dyDescent="0.2">
      <c r="A87" s="773" t="s">
        <v>2191</v>
      </c>
      <c r="B87" s="328" t="s">
        <v>522</v>
      </c>
      <c r="C87" s="53" t="s">
        <v>844</v>
      </c>
      <c r="D87" s="806" t="s">
        <v>674</v>
      </c>
      <c r="E87" s="780" t="s">
        <v>685</v>
      </c>
      <c r="F87" s="488">
        <v>4.0999999999999996</v>
      </c>
      <c r="G87" s="497">
        <v>7.99</v>
      </c>
    </row>
    <row r="88" spans="1:7" s="67" customFormat="1" ht="12.75" customHeight="1" x14ac:dyDescent="0.2">
      <c r="A88" s="773" t="s">
        <v>2191</v>
      </c>
      <c r="B88" s="328" t="s">
        <v>522</v>
      </c>
      <c r="C88" s="70" t="s">
        <v>2426</v>
      </c>
      <c r="D88" s="806" t="s">
        <v>674</v>
      </c>
      <c r="E88" s="806" t="s">
        <v>2427</v>
      </c>
      <c r="F88" s="488">
        <v>4.55</v>
      </c>
      <c r="G88" s="497">
        <v>8.99</v>
      </c>
    </row>
    <row r="89" spans="1:7" s="67" customFormat="1" ht="12.75" customHeight="1" x14ac:dyDescent="0.2">
      <c r="A89" s="773" t="s">
        <v>2191</v>
      </c>
      <c r="B89" s="328" t="s">
        <v>522</v>
      </c>
      <c r="C89" s="53" t="s">
        <v>846</v>
      </c>
      <c r="D89" s="806" t="s">
        <v>695</v>
      </c>
      <c r="E89" s="780" t="s">
        <v>696</v>
      </c>
      <c r="F89" s="488">
        <v>5.75</v>
      </c>
      <c r="G89" s="497">
        <v>10.99</v>
      </c>
    </row>
    <row r="90" spans="1:7" s="67" customFormat="1" ht="12.75" x14ac:dyDescent="0.2">
      <c r="A90" s="773" t="s">
        <v>2191</v>
      </c>
      <c r="B90" s="328" t="s">
        <v>522</v>
      </c>
      <c r="C90" s="53" t="s">
        <v>847</v>
      </c>
      <c r="D90" s="806" t="s">
        <v>336</v>
      </c>
      <c r="E90" s="780" t="s">
        <v>222</v>
      </c>
      <c r="F90" s="488">
        <v>3.15</v>
      </c>
      <c r="G90" s="497">
        <v>5.99</v>
      </c>
    </row>
    <row r="91" spans="1:7" ht="12.75" customHeight="1" x14ac:dyDescent="0.2">
      <c r="A91" s="773" t="s">
        <v>2191</v>
      </c>
      <c r="B91" s="328" t="s">
        <v>522</v>
      </c>
      <c r="C91" s="70" t="s">
        <v>1421</v>
      </c>
      <c r="D91" s="806" t="s">
        <v>336</v>
      </c>
      <c r="E91" s="780" t="s">
        <v>245</v>
      </c>
      <c r="F91" s="488">
        <v>3.5</v>
      </c>
      <c r="G91" s="497">
        <v>6.99</v>
      </c>
    </row>
    <row r="92" spans="1:7" ht="12.75" customHeight="1" x14ac:dyDescent="0.2">
      <c r="A92" s="773" t="s">
        <v>2191</v>
      </c>
      <c r="B92" s="328" t="s">
        <v>522</v>
      </c>
      <c r="C92" s="53" t="s">
        <v>1194</v>
      </c>
      <c r="D92" s="806" t="s">
        <v>631</v>
      </c>
      <c r="E92" s="780" t="s">
        <v>632</v>
      </c>
      <c r="F92" s="488">
        <v>3.15</v>
      </c>
      <c r="G92" s="497">
        <v>5.99</v>
      </c>
    </row>
    <row r="93" spans="1:7" ht="12.75" customHeight="1" x14ac:dyDescent="0.2">
      <c r="A93" s="773" t="s">
        <v>2191</v>
      </c>
      <c r="B93" s="328" t="s">
        <v>522</v>
      </c>
      <c r="C93" s="53" t="s">
        <v>1195</v>
      </c>
      <c r="D93" s="806" t="s">
        <v>337</v>
      </c>
      <c r="E93" s="780" t="s">
        <v>157</v>
      </c>
      <c r="F93" s="488">
        <v>5.5</v>
      </c>
      <c r="G93" s="497">
        <v>10.99</v>
      </c>
    </row>
    <row r="94" spans="1:7" ht="12.75" customHeight="1" x14ac:dyDescent="0.2">
      <c r="A94" s="773" t="s">
        <v>2191</v>
      </c>
      <c r="B94" s="328" t="s">
        <v>522</v>
      </c>
      <c r="C94" s="70" t="s">
        <v>1199</v>
      </c>
      <c r="D94" s="806" t="s">
        <v>337</v>
      </c>
      <c r="E94" s="780" t="s">
        <v>473</v>
      </c>
      <c r="F94" s="488">
        <v>6.05</v>
      </c>
      <c r="G94" s="497">
        <v>12.99</v>
      </c>
    </row>
    <row r="95" spans="1:7" ht="12.75" customHeight="1" x14ac:dyDescent="0.2">
      <c r="A95" s="773" t="s">
        <v>2191</v>
      </c>
      <c r="B95" s="328" t="s">
        <v>522</v>
      </c>
      <c r="C95" s="53" t="s">
        <v>1125</v>
      </c>
      <c r="D95" s="806" t="s">
        <v>676</v>
      </c>
      <c r="E95" s="780" t="s">
        <v>690</v>
      </c>
      <c r="F95" s="488">
        <v>3.15</v>
      </c>
      <c r="G95" s="497">
        <v>5.99</v>
      </c>
    </row>
    <row r="96" spans="1:7" ht="12.75" customHeight="1" x14ac:dyDescent="0.2">
      <c r="A96" s="773" t="s">
        <v>2191</v>
      </c>
      <c r="B96" s="328" t="s">
        <v>522</v>
      </c>
      <c r="C96" s="70" t="s">
        <v>1198</v>
      </c>
      <c r="D96" s="806" t="s">
        <v>676</v>
      </c>
      <c r="E96" s="780" t="s">
        <v>857</v>
      </c>
      <c r="F96" s="488">
        <v>3.5</v>
      </c>
      <c r="G96" s="497">
        <v>6.99</v>
      </c>
    </row>
    <row r="97" spans="1:7" ht="12.75" customHeight="1" x14ac:dyDescent="0.2">
      <c r="A97" s="773" t="s">
        <v>2191</v>
      </c>
      <c r="B97" s="328" t="s">
        <v>522</v>
      </c>
      <c r="C97" s="53" t="s">
        <v>848</v>
      </c>
      <c r="D97" s="806" t="s">
        <v>338</v>
      </c>
      <c r="E97" s="780" t="s">
        <v>143</v>
      </c>
      <c r="F97" s="488">
        <v>6</v>
      </c>
      <c r="G97" s="497">
        <v>11.99</v>
      </c>
    </row>
    <row r="98" spans="1:7" ht="12.75" customHeight="1" x14ac:dyDescent="0.2">
      <c r="A98" s="773" t="s">
        <v>2191</v>
      </c>
      <c r="B98" s="328" t="s">
        <v>522</v>
      </c>
      <c r="C98" s="70" t="s">
        <v>1339</v>
      </c>
      <c r="D98" s="806" t="s">
        <v>338</v>
      </c>
      <c r="E98" s="780" t="s">
        <v>246</v>
      </c>
      <c r="F98" s="488">
        <v>6.6</v>
      </c>
      <c r="G98" s="497">
        <v>12.99</v>
      </c>
    </row>
    <row r="99" spans="1:7" ht="12.75" customHeight="1" x14ac:dyDescent="0.2">
      <c r="A99" s="773" t="s">
        <v>2191</v>
      </c>
      <c r="B99" s="328" t="s">
        <v>522</v>
      </c>
      <c r="C99" s="53" t="s">
        <v>1181</v>
      </c>
      <c r="D99" s="806" t="s">
        <v>682</v>
      </c>
      <c r="E99" s="780" t="s">
        <v>683</v>
      </c>
      <c r="F99" s="488">
        <v>6</v>
      </c>
      <c r="G99" s="497">
        <v>11.99</v>
      </c>
    </row>
    <row r="100" spans="1:7" s="67" customFormat="1" ht="12.75" customHeight="1" x14ac:dyDescent="0.2">
      <c r="A100" s="773" t="s">
        <v>2191</v>
      </c>
      <c r="B100" s="328" t="s">
        <v>522</v>
      </c>
      <c r="C100" s="17" t="s">
        <v>30</v>
      </c>
      <c r="D100" s="806" t="s">
        <v>340</v>
      </c>
      <c r="E100" s="780" t="s">
        <v>60</v>
      </c>
      <c r="F100" s="488">
        <v>2.85</v>
      </c>
      <c r="G100" s="497">
        <v>5.99</v>
      </c>
    </row>
    <row r="101" spans="1:7" ht="12.75" customHeight="1" x14ac:dyDescent="0.2">
      <c r="A101" s="773" t="s">
        <v>2191</v>
      </c>
      <c r="B101" s="328" t="s">
        <v>522</v>
      </c>
      <c r="C101" s="17" t="s">
        <v>850</v>
      </c>
      <c r="D101" s="806" t="s">
        <v>802</v>
      </c>
      <c r="E101" s="780" t="s">
        <v>803</v>
      </c>
      <c r="F101" s="488">
        <v>3.6</v>
      </c>
      <c r="G101" s="497">
        <v>6.99</v>
      </c>
    </row>
    <row r="102" spans="1:7" ht="12.75" customHeight="1" x14ac:dyDescent="0.2">
      <c r="A102" s="773" t="s">
        <v>2191</v>
      </c>
      <c r="B102" s="328" t="s">
        <v>522</v>
      </c>
      <c r="C102" s="60" t="s">
        <v>1211</v>
      </c>
      <c r="D102" s="806" t="s">
        <v>344</v>
      </c>
      <c r="E102" s="780" t="s">
        <v>223</v>
      </c>
      <c r="F102" s="488">
        <v>2.15</v>
      </c>
      <c r="G102" s="497">
        <v>4.99</v>
      </c>
    </row>
    <row r="103" spans="1:7" ht="12.75" customHeight="1" x14ac:dyDescent="0.2">
      <c r="A103" s="773" t="s">
        <v>2191</v>
      </c>
      <c r="B103" s="328" t="s">
        <v>522</v>
      </c>
      <c r="C103" s="97" t="s">
        <v>1212</v>
      </c>
      <c r="D103" s="806" t="s">
        <v>345</v>
      </c>
      <c r="E103" s="780" t="s">
        <v>224</v>
      </c>
      <c r="F103" s="488">
        <v>3.4</v>
      </c>
      <c r="G103" s="497">
        <v>6.99</v>
      </c>
    </row>
    <row r="104" spans="1:7" s="67" customFormat="1" ht="12.75" x14ac:dyDescent="0.2">
      <c r="A104" s="773" t="s">
        <v>2191</v>
      </c>
      <c r="B104" s="328" t="s">
        <v>2310</v>
      </c>
      <c r="C104" s="97" t="s">
        <v>1937</v>
      </c>
      <c r="D104" s="806" t="s">
        <v>1759</v>
      </c>
      <c r="E104" s="780" t="s">
        <v>1871</v>
      </c>
      <c r="F104" s="488">
        <v>7</v>
      </c>
      <c r="G104" s="497">
        <v>13.99</v>
      </c>
    </row>
    <row r="105" spans="1:7" ht="12.75" customHeight="1" x14ac:dyDescent="0.2">
      <c r="A105" s="773" t="s">
        <v>2191</v>
      </c>
      <c r="B105" s="328" t="s">
        <v>2310</v>
      </c>
      <c r="C105" s="97" t="s">
        <v>1849</v>
      </c>
      <c r="D105" s="806" t="s">
        <v>936</v>
      </c>
      <c r="E105" s="780" t="s">
        <v>937</v>
      </c>
      <c r="F105" s="488">
        <v>2</v>
      </c>
      <c r="G105" s="497">
        <v>3.99</v>
      </c>
    </row>
    <row r="106" spans="1:7" s="67" customFormat="1" ht="15.75" customHeight="1" x14ac:dyDescent="0.2">
      <c r="A106" s="773" t="s">
        <v>2191</v>
      </c>
      <c r="B106" s="328" t="s">
        <v>2310</v>
      </c>
      <c r="C106" s="97" t="s">
        <v>1928</v>
      </c>
      <c r="D106" s="806" t="s">
        <v>1808</v>
      </c>
      <c r="E106" s="780" t="s">
        <v>1866</v>
      </c>
      <c r="F106" s="488">
        <v>3.15</v>
      </c>
      <c r="G106" s="497">
        <v>4.99</v>
      </c>
    </row>
    <row r="107" spans="1:7" ht="12.75" customHeight="1" x14ac:dyDescent="0.2">
      <c r="A107" s="773" t="s">
        <v>2191</v>
      </c>
      <c r="B107" s="328" t="s">
        <v>2310</v>
      </c>
      <c r="C107" s="185" t="s">
        <v>3022</v>
      </c>
      <c r="D107" s="806" t="s">
        <v>1808</v>
      </c>
      <c r="E107" s="806" t="s">
        <v>3027</v>
      </c>
      <c r="F107" s="488">
        <v>3.5</v>
      </c>
      <c r="G107" s="497">
        <v>5.99</v>
      </c>
    </row>
    <row r="108" spans="1:7" s="67" customFormat="1" ht="12.75" customHeight="1" x14ac:dyDescent="0.2">
      <c r="A108" s="773" t="s">
        <v>2191</v>
      </c>
      <c r="B108" s="328" t="s">
        <v>2310</v>
      </c>
      <c r="C108" s="97" t="s">
        <v>1939</v>
      </c>
      <c r="D108" s="806" t="s">
        <v>1761</v>
      </c>
      <c r="E108" s="780" t="s">
        <v>1868</v>
      </c>
      <c r="F108" s="488">
        <v>3.15</v>
      </c>
      <c r="G108" s="497">
        <v>5.99</v>
      </c>
    </row>
    <row r="109" spans="1:7" s="67" customFormat="1" ht="12.75" customHeight="1" x14ac:dyDescent="0.2">
      <c r="A109" s="773" t="s">
        <v>2191</v>
      </c>
      <c r="B109" s="328" t="s">
        <v>2310</v>
      </c>
      <c r="C109" s="97" t="s">
        <v>1931</v>
      </c>
      <c r="D109" s="806" t="s">
        <v>1767</v>
      </c>
      <c r="E109" s="780" t="s">
        <v>1870</v>
      </c>
      <c r="F109" s="488">
        <v>3.15</v>
      </c>
      <c r="G109" s="497">
        <v>6.99</v>
      </c>
    </row>
    <row r="110" spans="1:7" s="67" customFormat="1" ht="12.75" customHeight="1" x14ac:dyDescent="0.2">
      <c r="A110" s="773" t="s">
        <v>2191</v>
      </c>
      <c r="B110" s="328" t="s">
        <v>671</v>
      </c>
      <c r="C110" s="53" t="s">
        <v>1214</v>
      </c>
      <c r="D110" s="806" t="s">
        <v>646</v>
      </c>
      <c r="E110" s="780" t="s">
        <v>647</v>
      </c>
      <c r="F110" s="488">
        <v>3.4</v>
      </c>
      <c r="G110" s="497">
        <v>6.99</v>
      </c>
    </row>
    <row r="111" spans="1:7" s="67" customFormat="1" ht="12.75" customHeight="1" x14ac:dyDescent="0.2">
      <c r="A111" s="773" t="s">
        <v>2191</v>
      </c>
      <c r="B111" s="328" t="s">
        <v>671</v>
      </c>
      <c r="C111" s="53" t="s">
        <v>2603</v>
      </c>
      <c r="D111" s="806" t="s">
        <v>356</v>
      </c>
      <c r="E111" s="806" t="s">
        <v>3004</v>
      </c>
      <c r="F111" s="488">
        <v>1.65</v>
      </c>
      <c r="G111" s="497">
        <v>3.99</v>
      </c>
    </row>
    <row r="112" spans="1:7" s="67" customFormat="1" ht="12.75" customHeight="1" x14ac:dyDescent="0.2">
      <c r="A112" s="93" t="s">
        <v>106</v>
      </c>
      <c r="B112" s="328" t="s">
        <v>671</v>
      </c>
      <c r="C112" s="53" t="s">
        <v>3165</v>
      </c>
      <c r="D112" s="806" t="s">
        <v>354</v>
      </c>
      <c r="E112" s="780" t="s">
        <v>3169</v>
      </c>
      <c r="F112" s="488">
        <v>1.4</v>
      </c>
      <c r="G112" s="497">
        <v>2.99</v>
      </c>
    </row>
    <row r="113" spans="1:7" s="67" customFormat="1" ht="12.75" customHeight="1" x14ac:dyDescent="0.2">
      <c r="A113" s="773" t="s">
        <v>2191</v>
      </c>
      <c r="B113" s="93" t="s">
        <v>23</v>
      </c>
      <c r="C113" s="53" t="s">
        <v>234</v>
      </c>
      <c r="D113" s="806" t="s">
        <v>363</v>
      </c>
      <c r="E113" s="780" t="s">
        <v>52</v>
      </c>
      <c r="F113" s="488">
        <v>16.8</v>
      </c>
      <c r="G113" s="497">
        <v>29.99</v>
      </c>
    </row>
    <row r="114" spans="1:7" s="67" customFormat="1" ht="12.75" customHeight="1" x14ac:dyDescent="0.2">
      <c r="A114" s="773" t="s">
        <v>2191</v>
      </c>
      <c r="B114" s="93" t="s">
        <v>23</v>
      </c>
      <c r="C114" s="70" t="s">
        <v>234</v>
      </c>
      <c r="D114" s="806" t="s">
        <v>363</v>
      </c>
      <c r="E114" s="806" t="s">
        <v>2670</v>
      </c>
      <c r="F114" s="488">
        <v>18.55</v>
      </c>
      <c r="G114" s="497">
        <v>32.99</v>
      </c>
    </row>
    <row r="115" spans="1:7" s="67" customFormat="1" ht="12.75" customHeight="1" x14ac:dyDescent="0.2">
      <c r="A115" s="773" t="s">
        <v>2191</v>
      </c>
      <c r="B115" s="93" t="s">
        <v>23</v>
      </c>
      <c r="C115" s="53" t="s">
        <v>1222</v>
      </c>
      <c r="D115" s="806" t="s">
        <v>464</v>
      </c>
      <c r="E115" s="780" t="s">
        <v>455</v>
      </c>
      <c r="F115" s="488">
        <v>19.600000000000001</v>
      </c>
      <c r="G115" s="497">
        <v>34.99</v>
      </c>
    </row>
    <row r="116" spans="1:7" s="67" customFormat="1" ht="12.75" customHeight="1" x14ac:dyDescent="0.2">
      <c r="A116" s="773" t="s">
        <v>2191</v>
      </c>
      <c r="B116" s="93" t="s">
        <v>23</v>
      </c>
      <c r="C116" s="70" t="s">
        <v>1223</v>
      </c>
      <c r="D116" s="806" t="s">
        <v>464</v>
      </c>
      <c r="E116" s="780" t="s">
        <v>713</v>
      </c>
      <c r="F116" s="488">
        <v>21.65</v>
      </c>
      <c r="G116" s="497">
        <v>38.99</v>
      </c>
    </row>
    <row r="117" spans="1:7" s="67" customFormat="1" ht="12.75" customHeight="1" x14ac:dyDescent="0.2">
      <c r="A117" s="773" t="s">
        <v>2191</v>
      </c>
      <c r="B117" s="93" t="s">
        <v>169</v>
      </c>
      <c r="C117" s="408" t="s">
        <v>2484</v>
      </c>
      <c r="D117" s="806" t="s">
        <v>971</v>
      </c>
      <c r="E117" s="780" t="s">
        <v>972</v>
      </c>
      <c r="F117" s="488">
        <v>4.8</v>
      </c>
      <c r="G117" s="497">
        <v>9.99</v>
      </c>
    </row>
    <row r="118" spans="1:7" s="67" customFormat="1" ht="12.75" customHeight="1" x14ac:dyDescent="0.2">
      <c r="A118" s="773" t="s">
        <v>2191</v>
      </c>
      <c r="B118" s="93" t="s">
        <v>169</v>
      </c>
      <c r="C118" s="53" t="s">
        <v>2885</v>
      </c>
      <c r="D118" s="806" t="s">
        <v>364</v>
      </c>
      <c r="E118" s="780" t="s">
        <v>53</v>
      </c>
      <c r="F118" s="488">
        <v>3</v>
      </c>
      <c r="G118" s="497">
        <v>5.99</v>
      </c>
    </row>
    <row r="119" spans="1:7" s="67" customFormat="1" ht="12.75" customHeight="1" x14ac:dyDescent="0.2">
      <c r="A119" s="773" t="s">
        <v>2191</v>
      </c>
      <c r="B119" s="93" t="s">
        <v>169</v>
      </c>
      <c r="C119" s="409" t="s">
        <v>257</v>
      </c>
      <c r="D119" s="806" t="s">
        <v>364</v>
      </c>
      <c r="E119" s="780" t="s">
        <v>41</v>
      </c>
      <c r="F119" s="488">
        <v>3.35</v>
      </c>
      <c r="G119" s="497">
        <v>6.99</v>
      </c>
    </row>
    <row r="120" spans="1:7" s="67" customFormat="1" ht="12.75" customHeight="1" x14ac:dyDescent="0.2">
      <c r="A120" s="773" t="s">
        <v>2191</v>
      </c>
      <c r="B120" s="93" t="s">
        <v>169</v>
      </c>
      <c r="C120" s="408" t="s">
        <v>663</v>
      </c>
      <c r="D120" s="806" t="s">
        <v>664</v>
      </c>
      <c r="E120" s="780" t="s">
        <v>2225</v>
      </c>
      <c r="F120" s="488">
        <v>4.2</v>
      </c>
      <c r="G120" s="497">
        <v>7.99</v>
      </c>
    </row>
    <row r="121" spans="1:7" s="67" customFormat="1" ht="12.75" customHeight="1" x14ac:dyDescent="0.2">
      <c r="A121" s="773" t="s">
        <v>2191</v>
      </c>
      <c r="B121" s="93" t="s">
        <v>169</v>
      </c>
      <c r="C121" s="408" t="s">
        <v>487</v>
      </c>
      <c r="D121" s="806" t="s">
        <v>780</v>
      </c>
      <c r="E121" s="780" t="s">
        <v>2299</v>
      </c>
      <c r="F121" s="488">
        <v>4.5</v>
      </c>
      <c r="G121" s="497">
        <v>8.99</v>
      </c>
    </row>
    <row r="122" spans="1:7" s="67" customFormat="1" ht="12.75" customHeight="1" x14ac:dyDescent="0.2">
      <c r="A122" s="773" t="s">
        <v>2191</v>
      </c>
      <c r="B122" s="328" t="s">
        <v>169</v>
      </c>
      <c r="C122" s="807" t="s">
        <v>1919</v>
      </c>
      <c r="D122" s="806" t="s">
        <v>1920</v>
      </c>
      <c r="E122" s="780" t="s">
        <v>1921</v>
      </c>
      <c r="F122" s="488">
        <v>4.5</v>
      </c>
      <c r="G122" s="497">
        <v>8.99</v>
      </c>
    </row>
    <row r="123" spans="1:7" s="67" customFormat="1" ht="12.75" customHeight="1" x14ac:dyDescent="0.2">
      <c r="A123" s="773" t="s">
        <v>2191</v>
      </c>
      <c r="B123" s="328" t="s">
        <v>169</v>
      </c>
      <c r="C123" s="53" t="s">
        <v>2276</v>
      </c>
      <c r="D123" s="806" t="s">
        <v>2277</v>
      </c>
      <c r="E123" s="780" t="s">
        <v>2329</v>
      </c>
      <c r="F123" s="488">
        <v>3.5</v>
      </c>
      <c r="G123" s="497">
        <v>6.99</v>
      </c>
    </row>
    <row r="124" spans="1:7" s="67" customFormat="1" ht="12.75" customHeight="1" x14ac:dyDescent="0.2">
      <c r="A124" s="773" t="s">
        <v>2191</v>
      </c>
      <c r="B124" s="328" t="s">
        <v>169</v>
      </c>
      <c r="C124" s="70" t="s">
        <v>2298</v>
      </c>
      <c r="D124" s="806" t="s">
        <v>2277</v>
      </c>
      <c r="E124" s="780" t="s">
        <v>2297</v>
      </c>
      <c r="F124" s="488">
        <v>3.9</v>
      </c>
      <c r="G124" s="497">
        <v>7.99</v>
      </c>
    </row>
    <row r="125" spans="1:7" s="67" customFormat="1" ht="12.75" customHeight="1" x14ac:dyDescent="0.2">
      <c r="A125" s="773" t="s">
        <v>2191</v>
      </c>
      <c r="B125" s="93" t="s">
        <v>169</v>
      </c>
      <c r="C125" s="408" t="s">
        <v>13</v>
      </c>
      <c r="D125" s="806" t="s">
        <v>365</v>
      </c>
      <c r="E125" s="780" t="s">
        <v>1185</v>
      </c>
      <c r="F125" s="488">
        <v>5</v>
      </c>
      <c r="G125" s="497">
        <v>9.99</v>
      </c>
    </row>
    <row r="126" spans="1:7" s="67" customFormat="1" ht="12.75" customHeight="1" x14ac:dyDescent="0.2">
      <c r="A126" s="773" t="s">
        <v>2191</v>
      </c>
      <c r="B126" s="93" t="s">
        <v>169</v>
      </c>
      <c r="C126" s="410" t="s">
        <v>2337</v>
      </c>
      <c r="D126" s="806" t="s">
        <v>365</v>
      </c>
      <c r="E126" s="780" t="s">
        <v>2331</v>
      </c>
      <c r="F126" s="488">
        <v>5.5</v>
      </c>
      <c r="G126" s="497">
        <v>11.99</v>
      </c>
    </row>
    <row r="127" spans="1:7" s="67" customFormat="1" ht="12.75" customHeight="1" x14ac:dyDescent="0.2">
      <c r="A127" s="773" t="s">
        <v>2191</v>
      </c>
      <c r="B127" s="93" t="s">
        <v>169</v>
      </c>
      <c r="C127" s="53" t="s">
        <v>2886</v>
      </c>
      <c r="D127" s="780" t="s">
        <v>2912</v>
      </c>
      <c r="E127" s="780" t="s">
        <v>2913</v>
      </c>
      <c r="F127" s="488">
        <v>3.15</v>
      </c>
      <c r="G127" s="497">
        <v>5.99</v>
      </c>
    </row>
    <row r="128" spans="1:7" s="67" customFormat="1" ht="12.75" customHeight="1" x14ac:dyDescent="0.2">
      <c r="A128" s="773" t="s">
        <v>2191</v>
      </c>
      <c r="B128" s="93" t="s">
        <v>169</v>
      </c>
      <c r="C128" s="53" t="s">
        <v>2887</v>
      </c>
      <c r="D128" s="780" t="s">
        <v>2914</v>
      </c>
      <c r="E128" s="780" t="s">
        <v>2915</v>
      </c>
      <c r="F128" s="488">
        <v>6.85</v>
      </c>
      <c r="G128" s="497">
        <v>12.99</v>
      </c>
    </row>
    <row r="129" spans="1:7" s="67" customFormat="1" ht="12.75" customHeight="1" x14ac:dyDescent="0.2">
      <c r="A129" s="773" t="s">
        <v>2191</v>
      </c>
      <c r="B129" s="93" t="s">
        <v>169</v>
      </c>
      <c r="C129" s="53" t="s">
        <v>2888</v>
      </c>
      <c r="D129" s="780" t="s">
        <v>2916</v>
      </c>
      <c r="E129" s="780" t="s">
        <v>2917</v>
      </c>
      <c r="F129" s="488">
        <v>7.9</v>
      </c>
      <c r="G129" s="497">
        <v>14.99</v>
      </c>
    </row>
    <row r="130" spans="1:7" s="67" customFormat="1" ht="12.75" customHeight="1" x14ac:dyDescent="0.2">
      <c r="A130" s="773" t="s">
        <v>2191</v>
      </c>
      <c r="B130" s="93" t="s">
        <v>169</v>
      </c>
      <c r="C130" s="53" t="s">
        <v>2889</v>
      </c>
      <c r="D130" s="780" t="s">
        <v>2918</v>
      </c>
      <c r="E130" s="780" t="s">
        <v>2919</v>
      </c>
      <c r="F130" s="488">
        <v>6.3</v>
      </c>
      <c r="G130" s="497">
        <v>11.99</v>
      </c>
    </row>
    <row r="131" spans="1:7" s="67" customFormat="1" ht="12.75" customHeight="1" x14ac:dyDescent="0.2">
      <c r="A131" s="773" t="s">
        <v>2191</v>
      </c>
      <c r="B131" s="93" t="s">
        <v>169</v>
      </c>
      <c r="C131" s="53" t="s">
        <v>2890</v>
      </c>
      <c r="D131" s="780" t="s">
        <v>2920</v>
      </c>
      <c r="E131" s="780" t="s">
        <v>2921</v>
      </c>
      <c r="F131" s="488">
        <v>6.3</v>
      </c>
      <c r="G131" s="497">
        <v>11.99</v>
      </c>
    </row>
    <row r="132" spans="1:7" s="67" customFormat="1" ht="12.75" customHeight="1" x14ac:dyDescent="0.2">
      <c r="A132" s="773" t="s">
        <v>2191</v>
      </c>
      <c r="B132" s="93" t="s">
        <v>169</v>
      </c>
      <c r="C132" s="53" t="s">
        <v>2891</v>
      </c>
      <c r="D132" s="780" t="s">
        <v>628</v>
      </c>
      <c r="E132" s="780" t="s">
        <v>2922</v>
      </c>
      <c r="F132" s="488">
        <v>4.75</v>
      </c>
      <c r="G132" s="497">
        <v>8.99</v>
      </c>
    </row>
    <row r="133" spans="1:7" s="67" customFormat="1" ht="12.75" customHeight="1" x14ac:dyDescent="0.2">
      <c r="A133" s="773" t="s">
        <v>2191</v>
      </c>
      <c r="B133" s="93" t="s">
        <v>169</v>
      </c>
      <c r="C133" s="53" t="s">
        <v>2892</v>
      </c>
      <c r="D133" s="780" t="s">
        <v>2923</v>
      </c>
      <c r="E133" s="780" t="s">
        <v>2924</v>
      </c>
      <c r="F133" s="488">
        <v>5.25</v>
      </c>
      <c r="G133" s="497">
        <v>9.99</v>
      </c>
    </row>
    <row r="134" spans="1:7" s="67" customFormat="1" ht="12.75" customHeight="1" x14ac:dyDescent="0.2">
      <c r="A134" s="773" t="s">
        <v>2191</v>
      </c>
      <c r="B134" s="93" t="s">
        <v>169</v>
      </c>
      <c r="C134" s="53" t="s">
        <v>2893</v>
      </c>
      <c r="D134" s="780" t="s">
        <v>2925</v>
      </c>
      <c r="E134" s="780" t="s">
        <v>2926</v>
      </c>
      <c r="F134" s="488">
        <v>13.15</v>
      </c>
      <c r="G134" s="497">
        <v>24.99</v>
      </c>
    </row>
    <row r="135" spans="1:7" s="67" customFormat="1" ht="12.75" customHeight="1" x14ac:dyDescent="0.2">
      <c r="A135" s="773" t="s">
        <v>2191</v>
      </c>
      <c r="B135" s="93" t="s">
        <v>169</v>
      </c>
      <c r="C135" s="53" t="s">
        <v>2894</v>
      </c>
      <c r="D135" s="780" t="s">
        <v>2927</v>
      </c>
      <c r="E135" s="780" t="s">
        <v>2928</v>
      </c>
      <c r="F135" s="488">
        <v>21</v>
      </c>
      <c r="G135" s="497">
        <v>39.99</v>
      </c>
    </row>
    <row r="136" spans="1:7" s="67" customFormat="1" ht="12.75" customHeight="1" x14ac:dyDescent="0.2">
      <c r="A136" s="773" t="s">
        <v>2191</v>
      </c>
      <c r="B136" s="93" t="s">
        <v>169</v>
      </c>
      <c r="C136" s="53" t="s">
        <v>2857</v>
      </c>
      <c r="D136" s="806" t="s">
        <v>2860</v>
      </c>
      <c r="E136" s="780" t="s">
        <v>2861</v>
      </c>
      <c r="F136" s="488">
        <v>18.399999999999999</v>
      </c>
      <c r="G136" s="497">
        <v>34.99</v>
      </c>
    </row>
    <row r="137" spans="1:7" s="67" customFormat="1" ht="12.75" customHeight="1" x14ac:dyDescent="0.2">
      <c r="A137" s="773" t="s">
        <v>2191</v>
      </c>
      <c r="B137" s="93" t="s">
        <v>169</v>
      </c>
      <c r="C137" s="53" t="s">
        <v>2812</v>
      </c>
      <c r="D137" s="780" t="s">
        <v>2831</v>
      </c>
      <c r="E137" s="780" t="s">
        <v>2832</v>
      </c>
      <c r="F137" s="488">
        <v>18.399999999999999</v>
      </c>
      <c r="G137" s="497">
        <v>34.99</v>
      </c>
    </row>
    <row r="138" spans="1:7" s="67" customFormat="1" ht="12.75" customHeight="1" x14ac:dyDescent="0.2">
      <c r="A138" s="773" t="s">
        <v>2191</v>
      </c>
      <c r="B138" s="93" t="s">
        <v>169</v>
      </c>
      <c r="C138" s="53" t="s">
        <v>2813</v>
      </c>
      <c r="D138" s="780" t="s">
        <v>2833</v>
      </c>
      <c r="E138" s="780" t="s">
        <v>2834</v>
      </c>
      <c r="F138" s="488">
        <v>15.75</v>
      </c>
      <c r="G138" s="497">
        <v>29.99</v>
      </c>
    </row>
    <row r="139" spans="1:7" s="67" customFormat="1" ht="12.75" customHeight="1" x14ac:dyDescent="0.2">
      <c r="A139" s="773" t="s">
        <v>2191</v>
      </c>
      <c r="B139" s="93" t="s">
        <v>169</v>
      </c>
      <c r="C139" s="53" t="s">
        <v>2895</v>
      </c>
      <c r="D139" s="780" t="s">
        <v>2929</v>
      </c>
      <c r="E139" s="780" t="s">
        <v>2930</v>
      </c>
      <c r="F139" s="488">
        <v>13.15</v>
      </c>
      <c r="G139" s="497">
        <v>24.99</v>
      </c>
    </row>
    <row r="140" spans="1:7" s="67" customFormat="1" ht="12.75" customHeight="1" x14ac:dyDescent="0.2">
      <c r="A140" s="773" t="s">
        <v>2191</v>
      </c>
      <c r="B140" s="93" t="s">
        <v>169</v>
      </c>
      <c r="C140" s="53" t="s">
        <v>2896</v>
      </c>
      <c r="D140" s="780" t="s">
        <v>2931</v>
      </c>
      <c r="E140" s="780" t="s">
        <v>2932</v>
      </c>
      <c r="F140" s="488">
        <v>18.399999999999999</v>
      </c>
      <c r="G140" s="497">
        <v>34.99</v>
      </c>
    </row>
    <row r="141" spans="1:7" s="67" customFormat="1" ht="12.75" customHeight="1" x14ac:dyDescent="0.2">
      <c r="A141" s="773" t="s">
        <v>2191</v>
      </c>
      <c r="B141" s="93" t="s">
        <v>169</v>
      </c>
      <c r="C141" s="53" t="s">
        <v>2897</v>
      </c>
      <c r="D141" s="780" t="s">
        <v>2933</v>
      </c>
      <c r="E141" s="780" t="s">
        <v>2934</v>
      </c>
      <c r="F141" s="488">
        <v>18.399999999999999</v>
      </c>
      <c r="G141" s="497">
        <v>34.99</v>
      </c>
    </row>
    <row r="142" spans="1:7" s="67" customFormat="1" ht="12.75" customHeight="1" x14ac:dyDescent="0.2">
      <c r="A142" s="773" t="s">
        <v>2191</v>
      </c>
      <c r="B142" s="93" t="s">
        <v>169</v>
      </c>
      <c r="C142" s="53" t="s">
        <v>2898</v>
      </c>
      <c r="D142" s="780" t="s">
        <v>2935</v>
      </c>
      <c r="E142" s="780" t="s">
        <v>2936</v>
      </c>
      <c r="F142" s="488">
        <v>21</v>
      </c>
      <c r="G142" s="497">
        <v>39.99</v>
      </c>
    </row>
    <row r="143" spans="1:7" s="67" customFormat="1" ht="12.75" customHeight="1" x14ac:dyDescent="0.2">
      <c r="A143" s="773" t="s">
        <v>2191</v>
      </c>
      <c r="B143" s="93" t="s">
        <v>169</v>
      </c>
      <c r="C143" s="53" t="s">
        <v>2899</v>
      </c>
      <c r="D143" s="780" t="s">
        <v>2937</v>
      </c>
      <c r="E143" s="780" t="s">
        <v>2938</v>
      </c>
      <c r="F143" s="488">
        <v>23.65</v>
      </c>
      <c r="G143" s="497">
        <v>44.99</v>
      </c>
    </row>
    <row r="144" spans="1:7" s="67" customFormat="1" ht="12.75" customHeight="1" x14ac:dyDescent="0.2">
      <c r="A144" s="773" t="s">
        <v>2191</v>
      </c>
      <c r="B144" s="93" t="s">
        <v>169</v>
      </c>
      <c r="C144" s="53" t="s">
        <v>2900</v>
      </c>
      <c r="D144" s="780" t="s">
        <v>2939</v>
      </c>
      <c r="E144" s="780" t="s">
        <v>2940</v>
      </c>
      <c r="F144" s="488">
        <v>7.9</v>
      </c>
      <c r="G144" s="497">
        <v>14.99</v>
      </c>
    </row>
    <row r="145" spans="1:7" s="67" customFormat="1" ht="12.75" customHeight="1" x14ac:dyDescent="0.2">
      <c r="A145" s="773" t="s">
        <v>2191</v>
      </c>
      <c r="B145" s="93" t="s">
        <v>169</v>
      </c>
      <c r="C145" s="53" t="s">
        <v>2901</v>
      </c>
      <c r="D145" s="780" t="s">
        <v>2941</v>
      </c>
      <c r="E145" s="780" t="s">
        <v>2942</v>
      </c>
      <c r="F145" s="488">
        <v>7.9</v>
      </c>
      <c r="G145" s="497">
        <v>14.99</v>
      </c>
    </row>
    <row r="146" spans="1:7" s="67" customFormat="1" ht="12.75" customHeight="1" x14ac:dyDescent="0.2">
      <c r="A146" s="773" t="s">
        <v>2191</v>
      </c>
      <c r="B146" s="93" t="s">
        <v>169</v>
      </c>
      <c r="C146" s="53" t="s">
        <v>2902</v>
      </c>
      <c r="D146" s="806" t="s">
        <v>2943</v>
      </c>
      <c r="E146" s="780" t="s">
        <v>2944</v>
      </c>
      <c r="F146" s="488">
        <v>5.25</v>
      </c>
      <c r="G146" s="497">
        <v>9.99</v>
      </c>
    </row>
    <row r="147" spans="1:7" s="67" customFormat="1" ht="12.75" customHeight="1" x14ac:dyDescent="0.2">
      <c r="A147" s="773" t="s">
        <v>2191</v>
      </c>
      <c r="B147" s="93" t="s">
        <v>169</v>
      </c>
      <c r="C147" s="53" t="s">
        <v>3001</v>
      </c>
      <c r="D147" s="806" t="s">
        <v>2945</v>
      </c>
      <c r="E147" s="806" t="s">
        <v>2946</v>
      </c>
      <c r="F147" s="488">
        <v>10.5</v>
      </c>
      <c r="G147" s="497">
        <v>19.989999999999998</v>
      </c>
    </row>
    <row r="148" spans="1:7" s="67" customFormat="1" ht="12.75" customHeight="1" x14ac:dyDescent="0.2">
      <c r="A148" s="773" t="s">
        <v>2191</v>
      </c>
      <c r="B148" s="93" t="s">
        <v>169</v>
      </c>
      <c r="C148" s="53" t="s">
        <v>2998</v>
      </c>
      <c r="D148" s="780" t="s">
        <v>2835</v>
      </c>
      <c r="E148" s="806" t="s">
        <v>2836</v>
      </c>
      <c r="F148" s="488">
        <v>10.5</v>
      </c>
      <c r="G148" s="497">
        <v>19.989999999999998</v>
      </c>
    </row>
    <row r="149" spans="1:7" s="67" customFormat="1" ht="12.75" customHeight="1" x14ac:dyDescent="0.2">
      <c r="A149" s="773" t="s">
        <v>2191</v>
      </c>
      <c r="B149" s="93" t="s">
        <v>169</v>
      </c>
      <c r="C149" s="53" t="s">
        <v>3182</v>
      </c>
      <c r="D149" s="806" t="s">
        <v>621</v>
      </c>
      <c r="E149" s="806" t="s">
        <v>3191</v>
      </c>
      <c r="F149" s="488">
        <v>15</v>
      </c>
      <c r="G149" s="497">
        <v>29.99</v>
      </c>
    </row>
    <row r="150" spans="1:7" s="67" customFormat="1" ht="12.75" customHeight="1" x14ac:dyDescent="0.2">
      <c r="A150" s="773" t="s">
        <v>2191</v>
      </c>
      <c r="B150" s="93" t="s">
        <v>169</v>
      </c>
      <c r="C150" s="53" t="s">
        <v>3183</v>
      </c>
      <c r="D150" s="806" t="s">
        <v>3192</v>
      </c>
      <c r="E150" s="806" t="s">
        <v>3193</v>
      </c>
      <c r="F150" s="488">
        <v>20</v>
      </c>
      <c r="G150" s="497">
        <v>39.99</v>
      </c>
    </row>
    <row r="151" spans="1:7" s="67" customFormat="1" ht="12.75" customHeight="1" x14ac:dyDescent="0.2">
      <c r="A151" s="773" t="s">
        <v>2191</v>
      </c>
      <c r="B151" s="93" t="s">
        <v>169</v>
      </c>
      <c r="C151" s="53" t="s">
        <v>3184</v>
      </c>
      <c r="D151" s="806" t="s">
        <v>3194</v>
      </c>
      <c r="E151" s="806" t="s">
        <v>3195</v>
      </c>
      <c r="F151" s="488">
        <v>10</v>
      </c>
      <c r="G151" s="497">
        <v>19.989999999999998</v>
      </c>
    </row>
    <row r="152" spans="1:7" s="67" customFormat="1" ht="12.75" customHeight="1" x14ac:dyDescent="0.2">
      <c r="A152" s="773" t="s">
        <v>2191</v>
      </c>
      <c r="B152" s="93" t="s">
        <v>169</v>
      </c>
      <c r="C152" s="53" t="s">
        <v>3154</v>
      </c>
      <c r="D152" s="780" t="s">
        <v>3126</v>
      </c>
      <c r="E152" s="780" t="s">
        <v>3127</v>
      </c>
      <c r="F152" s="488">
        <v>17.5</v>
      </c>
      <c r="G152" s="497">
        <v>34.99</v>
      </c>
    </row>
    <row r="153" spans="1:7" s="67" customFormat="1" ht="12.75" customHeight="1" x14ac:dyDescent="0.2">
      <c r="A153" s="773" t="s">
        <v>2191</v>
      </c>
      <c r="B153" s="93" t="s">
        <v>169</v>
      </c>
      <c r="C153" s="53" t="s">
        <v>3080</v>
      </c>
      <c r="D153" s="780" t="s">
        <v>3081</v>
      </c>
      <c r="E153" s="780" t="s">
        <v>3082</v>
      </c>
      <c r="F153" s="488">
        <v>9.4499999999999993</v>
      </c>
      <c r="G153" s="497">
        <v>17.989999999999998</v>
      </c>
    </row>
    <row r="154" spans="1:7" s="67" customFormat="1" ht="12.75" customHeight="1" x14ac:dyDescent="0.2">
      <c r="A154" s="773" t="s">
        <v>2191</v>
      </c>
      <c r="B154" s="93" t="s">
        <v>169</v>
      </c>
      <c r="C154" s="53" t="s">
        <v>3083</v>
      </c>
      <c r="D154" s="780" t="s">
        <v>3084</v>
      </c>
      <c r="E154" s="780" t="s">
        <v>3085</v>
      </c>
      <c r="F154" s="488">
        <v>9.4499999999999993</v>
      </c>
      <c r="G154" s="497">
        <v>17.989999999999998</v>
      </c>
    </row>
    <row r="155" spans="1:7" s="67" customFormat="1" ht="12.75" customHeight="1" x14ac:dyDescent="0.2">
      <c r="A155" s="773" t="s">
        <v>2191</v>
      </c>
      <c r="B155" s="93" t="s">
        <v>169</v>
      </c>
      <c r="C155" s="53" t="s">
        <v>3077</v>
      </c>
      <c r="D155" s="780" t="s">
        <v>3067</v>
      </c>
      <c r="E155" s="806" t="s">
        <v>3068</v>
      </c>
      <c r="F155" s="488">
        <v>10.5</v>
      </c>
      <c r="G155" s="497">
        <v>19.989999999999998</v>
      </c>
    </row>
    <row r="156" spans="1:7" s="67" customFormat="1" ht="12.75" customHeight="1" x14ac:dyDescent="0.2">
      <c r="A156" s="773" t="s">
        <v>2191</v>
      </c>
      <c r="B156" s="93" t="s">
        <v>169</v>
      </c>
      <c r="C156" s="70" t="s">
        <v>3106</v>
      </c>
      <c r="D156" s="780" t="s">
        <v>3067</v>
      </c>
      <c r="E156" s="806" t="s">
        <v>3107</v>
      </c>
      <c r="F156" s="488">
        <v>11.6</v>
      </c>
      <c r="G156" s="497">
        <v>21.99</v>
      </c>
    </row>
    <row r="157" spans="1:7" s="67" customFormat="1" ht="12.75" customHeight="1" x14ac:dyDescent="0.2">
      <c r="A157" s="773" t="s">
        <v>2191</v>
      </c>
      <c r="B157" s="93" t="s">
        <v>169</v>
      </c>
      <c r="C157" s="53" t="s">
        <v>3078</v>
      </c>
      <c r="D157" s="780" t="s">
        <v>3069</v>
      </c>
      <c r="E157" s="806" t="s">
        <v>3070</v>
      </c>
      <c r="F157" s="488">
        <v>4.2</v>
      </c>
      <c r="G157" s="497">
        <v>7.99</v>
      </c>
    </row>
    <row r="158" spans="1:7" s="67" customFormat="1" ht="12.75" customHeight="1" x14ac:dyDescent="0.2">
      <c r="A158" s="773" t="s">
        <v>2191</v>
      </c>
      <c r="B158" s="93" t="s">
        <v>169</v>
      </c>
      <c r="C158" s="70" t="s">
        <v>3113</v>
      </c>
      <c r="D158" s="780" t="s">
        <v>3069</v>
      </c>
      <c r="E158" s="806" t="s">
        <v>3114</v>
      </c>
      <c r="F158" s="488">
        <v>4.6500000000000004</v>
      </c>
      <c r="G158" s="497">
        <v>8.99</v>
      </c>
    </row>
    <row r="159" spans="1:7" ht="12.75" customHeight="1" x14ac:dyDescent="0.2">
      <c r="A159" s="773" t="s">
        <v>2191</v>
      </c>
      <c r="B159" s="93" t="s">
        <v>169</v>
      </c>
      <c r="C159" s="53" t="s">
        <v>3185</v>
      </c>
      <c r="D159" s="806" t="s">
        <v>3196</v>
      </c>
      <c r="E159" s="806" t="s">
        <v>3197</v>
      </c>
      <c r="F159" s="488">
        <v>20</v>
      </c>
      <c r="G159" s="497">
        <v>39.99</v>
      </c>
    </row>
    <row r="160" spans="1:7" ht="12.75" customHeight="1" x14ac:dyDescent="0.2">
      <c r="A160" s="773" t="s">
        <v>2191</v>
      </c>
      <c r="B160" s="93" t="s">
        <v>169</v>
      </c>
      <c r="C160" s="53" t="s">
        <v>3117</v>
      </c>
      <c r="D160" s="780" t="s">
        <v>3118</v>
      </c>
      <c r="E160" s="780" t="s">
        <v>3119</v>
      </c>
      <c r="F160" s="488">
        <v>20</v>
      </c>
      <c r="G160" s="497">
        <v>39.99</v>
      </c>
    </row>
    <row r="161" spans="1:7" s="67" customFormat="1" ht="12.75" customHeight="1" x14ac:dyDescent="0.2">
      <c r="A161" s="773" t="s">
        <v>2191</v>
      </c>
      <c r="B161" s="93" t="s">
        <v>169</v>
      </c>
      <c r="C161" s="70" t="s">
        <v>3135</v>
      </c>
      <c r="D161" s="806" t="s">
        <v>3118</v>
      </c>
      <c r="E161" s="806" t="s">
        <v>3138</v>
      </c>
      <c r="F161" s="488">
        <v>22.1</v>
      </c>
      <c r="G161" s="497">
        <v>43.99</v>
      </c>
    </row>
    <row r="162" spans="1:7" ht="12.75" customHeight="1" x14ac:dyDescent="0.2">
      <c r="A162" s="773" t="s">
        <v>2191</v>
      </c>
      <c r="B162" s="93" t="s">
        <v>169</v>
      </c>
      <c r="C162" s="53" t="s">
        <v>3136</v>
      </c>
      <c r="D162" s="806" t="s">
        <v>3139</v>
      </c>
      <c r="E162" s="806" t="s">
        <v>3140</v>
      </c>
      <c r="F162" s="488">
        <v>20</v>
      </c>
      <c r="G162" s="497">
        <v>39.99</v>
      </c>
    </row>
    <row r="163" spans="1:7" ht="12.75" customHeight="1" x14ac:dyDescent="0.2">
      <c r="A163" s="773" t="s">
        <v>2191</v>
      </c>
      <c r="B163" s="93" t="s">
        <v>169</v>
      </c>
      <c r="C163" s="70" t="s">
        <v>3137</v>
      </c>
      <c r="D163" s="806" t="s">
        <v>3139</v>
      </c>
      <c r="E163" s="806" t="s">
        <v>3141</v>
      </c>
      <c r="F163" s="488">
        <v>22.1</v>
      </c>
      <c r="G163" s="497">
        <v>43.99</v>
      </c>
    </row>
    <row r="164" spans="1:7" ht="12.75" customHeight="1" x14ac:dyDescent="0.2">
      <c r="A164" s="773" t="s">
        <v>2191</v>
      </c>
      <c r="B164" s="328" t="s">
        <v>523</v>
      </c>
      <c r="C164" s="17" t="s">
        <v>158</v>
      </c>
      <c r="D164" s="806" t="s">
        <v>375</v>
      </c>
      <c r="E164" s="780" t="s">
        <v>38</v>
      </c>
      <c r="F164" s="488">
        <v>8.8000000000000007</v>
      </c>
      <c r="G164" s="497">
        <v>15.99</v>
      </c>
    </row>
    <row r="165" spans="1:7" ht="12.75" customHeight="1" x14ac:dyDescent="0.2">
      <c r="A165" s="773" t="s">
        <v>2191</v>
      </c>
      <c r="B165" s="328" t="s">
        <v>523</v>
      </c>
      <c r="C165" s="53" t="s">
        <v>199</v>
      </c>
      <c r="D165" s="806" t="s">
        <v>366</v>
      </c>
      <c r="E165" s="780" t="s">
        <v>226</v>
      </c>
      <c r="F165" s="488">
        <v>9.6</v>
      </c>
      <c r="G165" s="497">
        <v>18.989999999999998</v>
      </c>
    </row>
    <row r="166" spans="1:7" ht="12.75" customHeight="1" x14ac:dyDescent="0.2">
      <c r="A166" s="773" t="s">
        <v>2191</v>
      </c>
      <c r="B166" s="328" t="s">
        <v>523</v>
      </c>
      <c r="C166" s="70" t="s">
        <v>2690</v>
      </c>
      <c r="D166" s="806" t="s">
        <v>366</v>
      </c>
      <c r="E166" s="806" t="s">
        <v>2689</v>
      </c>
      <c r="F166" s="488">
        <v>10.6</v>
      </c>
      <c r="G166" s="497">
        <v>20.99</v>
      </c>
    </row>
    <row r="167" spans="1:7" ht="12.75" customHeight="1" x14ac:dyDescent="0.2">
      <c r="A167" s="773" t="s">
        <v>2191</v>
      </c>
      <c r="B167" s="328" t="s">
        <v>523</v>
      </c>
      <c r="C167" s="53" t="s">
        <v>813</v>
      </c>
      <c r="D167" s="806" t="s">
        <v>814</v>
      </c>
      <c r="E167" s="780" t="s">
        <v>815</v>
      </c>
      <c r="F167" s="488">
        <v>24.45</v>
      </c>
      <c r="G167" s="497">
        <v>39.99</v>
      </c>
    </row>
    <row r="168" spans="1:7" ht="12.75" customHeight="1" x14ac:dyDescent="0.2">
      <c r="A168" s="773" t="s">
        <v>2191</v>
      </c>
      <c r="B168" s="328" t="s">
        <v>523</v>
      </c>
      <c r="C168" s="70" t="s">
        <v>1226</v>
      </c>
      <c r="D168" s="806" t="s">
        <v>814</v>
      </c>
      <c r="E168" s="780" t="s">
        <v>833</v>
      </c>
      <c r="F168" s="488">
        <v>27.05</v>
      </c>
      <c r="G168" s="497">
        <v>47.99</v>
      </c>
    </row>
    <row r="169" spans="1:7" ht="12.75" customHeight="1" x14ac:dyDescent="0.2">
      <c r="A169" s="773" t="s">
        <v>2191</v>
      </c>
      <c r="B169" s="328" t="s">
        <v>523</v>
      </c>
      <c r="C169" s="53" t="s">
        <v>2815</v>
      </c>
      <c r="D169" s="780" t="s">
        <v>2791</v>
      </c>
      <c r="E169" s="780" t="s">
        <v>2792</v>
      </c>
      <c r="F169" s="488">
        <v>13.75</v>
      </c>
      <c r="G169" s="497">
        <v>24.99</v>
      </c>
    </row>
    <row r="170" spans="1:7" ht="12.75" customHeight="1" x14ac:dyDescent="0.2">
      <c r="A170" s="773" t="s">
        <v>2191</v>
      </c>
      <c r="B170" s="328" t="s">
        <v>523</v>
      </c>
      <c r="C170" s="53" t="s">
        <v>1989</v>
      </c>
      <c r="D170" s="806" t="s">
        <v>375</v>
      </c>
      <c r="E170" s="780" t="s">
        <v>83</v>
      </c>
      <c r="F170" s="488">
        <v>7.45</v>
      </c>
      <c r="G170" s="497">
        <v>14.99</v>
      </c>
    </row>
    <row r="171" spans="1:7" ht="12.75" customHeight="1" x14ac:dyDescent="0.2">
      <c r="A171" s="773" t="s">
        <v>2191</v>
      </c>
      <c r="B171" s="328" t="s">
        <v>523</v>
      </c>
      <c r="C171" s="53" t="s">
        <v>1413</v>
      </c>
      <c r="D171" s="806" t="s">
        <v>1163</v>
      </c>
      <c r="E171" s="780" t="s">
        <v>1164</v>
      </c>
      <c r="F171" s="488">
        <v>8.8000000000000007</v>
      </c>
      <c r="G171" s="497">
        <v>17.989999999999998</v>
      </c>
    </row>
    <row r="172" spans="1:7" s="67" customFormat="1" ht="12.75" customHeight="1" x14ac:dyDescent="0.2">
      <c r="A172" s="773" t="s">
        <v>2191</v>
      </c>
      <c r="B172" s="328" t="s">
        <v>523</v>
      </c>
      <c r="C172" s="70" t="s">
        <v>2303</v>
      </c>
      <c r="D172" s="806" t="s">
        <v>1163</v>
      </c>
      <c r="E172" s="780" t="s">
        <v>2229</v>
      </c>
      <c r="F172" s="488">
        <v>9.6999999999999993</v>
      </c>
      <c r="G172" s="497">
        <v>18.989999999999998</v>
      </c>
    </row>
    <row r="173" spans="1:7" s="67" customFormat="1" ht="12.75" customHeight="1" x14ac:dyDescent="0.2">
      <c r="A173" s="773" t="s">
        <v>2191</v>
      </c>
      <c r="B173" s="328" t="s">
        <v>523</v>
      </c>
      <c r="C173" s="53" t="s">
        <v>1228</v>
      </c>
      <c r="D173" s="806" t="s">
        <v>1414</v>
      </c>
      <c r="E173" s="780" t="s">
        <v>1415</v>
      </c>
      <c r="F173" s="488">
        <v>8.8000000000000007</v>
      </c>
      <c r="G173" s="497">
        <v>17.989999999999998</v>
      </c>
    </row>
    <row r="174" spans="1:7" ht="12.75" customHeight="1" x14ac:dyDescent="0.2">
      <c r="A174" s="773" t="s">
        <v>2191</v>
      </c>
      <c r="B174" s="328" t="s">
        <v>523</v>
      </c>
      <c r="C174" s="70" t="s">
        <v>1424</v>
      </c>
      <c r="D174" s="806" t="s">
        <v>1414</v>
      </c>
      <c r="E174" s="780" t="s">
        <v>1425</v>
      </c>
      <c r="F174" s="488">
        <v>9.6999999999999993</v>
      </c>
      <c r="G174" s="497">
        <v>18.989999999999998</v>
      </c>
    </row>
    <row r="175" spans="1:7" ht="12.75" customHeight="1" x14ac:dyDescent="0.2">
      <c r="A175" s="773" t="s">
        <v>2191</v>
      </c>
      <c r="B175" s="328" t="s">
        <v>523</v>
      </c>
      <c r="C175" s="17" t="s">
        <v>160</v>
      </c>
      <c r="D175" s="806" t="s">
        <v>375</v>
      </c>
      <c r="E175" s="780" t="s">
        <v>82</v>
      </c>
      <c r="F175" s="488">
        <v>6.35</v>
      </c>
      <c r="G175" s="497">
        <v>11.99</v>
      </c>
    </row>
    <row r="176" spans="1:7" ht="12.75" customHeight="1" x14ac:dyDescent="0.2">
      <c r="A176" s="773" t="s">
        <v>2191</v>
      </c>
      <c r="B176" s="328" t="s">
        <v>523</v>
      </c>
      <c r="C176" s="53" t="s">
        <v>1231</v>
      </c>
      <c r="D176" s="806" t="s">
        <v>1169</v>
      </c>
      <c r="E176" s="780" t="s">
        <v>1170</v>
      </c>
      <c r="F176" s="488">
        <v>15</v>
      </c>
      <c r="G176" s="497">
        <v>29.99</v>
      </c>
    </row>
    <row r="177" spans="1:7" ht="12.75" customHeight="1" x14ac:dyDescent="0.2">
      <c r="A177" s="773" t="s">
        <v>2191</v>
      </c>
      <c r="B177" s="328" t="s">
        <v>523</v>
      </c>
      <c r="C177" s="70" t="s">
        <v>1426</v>
      </c>
      <c r="D177" s="806" t="s">
        <v>1169</v>
      </c>
      <c r="E177" s="780" t="s">
        <v>1176</v>
      </c>
      <c r="F177" s="488">
        <v>16.55</v>
      </c>
      <c r="G177" s="497">
        <v>31.99</v>
      </c>
    </row>
    <row r="178" spans="1:7" ht="12.75" customHeight="1" x14ac:dyDescent="0.2">
      <c r="A178" s="773" t="s">
        <v>2191</v>
      </c>
      <c r="B178" s="328" t="s">
        <v>523</v>
      </c>
      <c r="C178" s="53" t="s">
        <v>1230</v>
      </c>
      <c r="D178" s="806" t="s">
        <v>557</v>
      </c>
      <c r="E178" s="780" t="s">
        <v>558</v>
      </c>
      <c r="F178" s="488">
        <v>17.899999999999999</v>
      </c>
      <c r="G178" s="497">
        <v>34.99</v>
      </c>
    </row>
    <row r="179" spans="1:7" s="67" customFormat="1" ht="12.75" customHeight="1" x14ac:dyDescent="0.2">
      <c r="A179" s="773" t="s">
        <v>2191</v>
      </c>
      <c r="B179" s="328" t="s">
        <v>523</v>
      </c>
      <c r="C179" s="54" t="s">
        <v>1229</v>
      </c>
      <c r="D179" s="806" t="s">
        <v>557</v>
      </c>
      <c r="E179" s="780" t="s">
        <v>560</v>
      </c>
      <c r="F179" s="488">
        <v>19.8</v>
      </c>
      <c r="G179" s="497">
        <v>38.99</v>
      </c>
    </row>
    <row r="180" spans="1:7" s="67" customFormat="1" ht="12.75" customHeight="1" x14ac:dyDescent="0.2">
      <c r="A180" s="773" t="s">
        <v>2191</v>
      </c>
      <c r="B180" s="328" t="s">
        <v>523</v>
      </c>
      <c r="C180" s="53" t="s">
        <v>1026</v>
      </c>
      <c r="D180" s="806" t="s">
        <v>450</v>
      </c>
      <c r="E180" s="780" t="s">
        <v>2125</v>
      </c>
      <c r="F180" s="488">
        <v>25.4</v>
      </c>
      <c r="G180" s="497">
        <v>49.99</v>
      </c>
    </row>
    <row r="181" spans="1:7" s="67" customFormat="1" ht="12.75" customHeight="1" x14ac:dyDescent="0.2">
      <c r="A181" s="773" t="s">
        <v>2191</v>
      </c>
      <c r="B181" s="328" t="s">
        <v>523</v>
      </c>
      <c r="C181" s="53" t="s">
        <v>2904</v>
      </c>
      <c r="D181" s="780" t="s">
        <v>2947</v>
      </c>
      <c r="E181" s="780" t="s">
        <v>2948</v>
      </c>
      <c r="F181" s="488">
        <v>10</v>
      </c>
      <c r="G181" s="497">
        <v>19.989999999999998</v>
      </c>
    </row>
    <row r="182" spans="1:7" ht="12.75" customHeight="1" x14ac:dyDescent="0.2">
      <c r="A182" s="773" t="s">
        <v>2191</v>
      </c>
      <c r="B182" s="328" t="s">
        <v>523</v>
      </c>
      <c r="C182" s="53" t="s">
        <v>2905</v>
      </c>
      <c r="D182" s="780" t="s">
        <v>2949</v>
      </c>
      <c r="E182" s="780" t="s">
        <v>2950</v>
      </c>
      <c r="F182" s="488">
        <v>20</v>
      </c>
      <c r="G182" s="497">
        <v>39.99</v>
      </c>
    </row>
    <row r="183" spans="1:7" ht="12.75" customHeight="1" x14ac:dyDescent="0.2">
      <c r="A183" s="773" t="s">
        <v>2191</v>
      </c>
      <c r="B183" s="328" t="s">
        <v>523</v>
      </c>
      <c r="C183" s="53" t="s">
        <v>2906</v>
      </c>
      <c r="D183" s="780" t="s">
        <v>2951</v>
      </c>
      <c r="E183" s="780" t="s">
        <v>2952</v>
      </c>
      <c r="F183" s="488">
        <v>22.5</v>
      </c>
      <c r="G183" s="497">
        <v>44.99</v>
      </c>
    </row>
    <row r="184" spans="1:7" ht="12.75" customHeight="1" x14ac:dyDescent="0.2">
      <c r="A184" s="773" t="s">
        <v>2191</v>
      </c>
      <c r="B184" s="328" t="s">
        <v>2907</v>
      </c>
      <c r="C184" s="53" t="s">
        <v>1141</v>
      </c>
      <c r="D184" s="806" t="s">
        <v>919</v>
      </c>
      <c r="E184" s="780" t="s">
        <v>920</v>
      </c>
      <c r="F184" s="488">
        <v>5.15</v>
      </c>
      <c r="G184" s="497">
        <v>9.99</v>
      </c>
    </row>
    <row r="185" spans="1:7" ht="12.75" customHeight="1" x14ac:dyDescent="0.2">
      <c r="A185" s="773" t="s">
        <v>2191</v>
      </c>
      <c r="B185" s="93" t="s">
        <v>260</v>
      </c>
      <c r="C185" s="53" t="s">
        <v>295</v>
      </c>
      <c r="D185" s="806" t="s">
        <v>313</v>
      </c>
      <c r="E185" s="780" t="s">
        <v>294</v>
      </c>
      <c r="F185" s="488">
        <v>3.95</v>
      </c>
      <c r="G185" s="497">
        <v>7.99</v>
      </c>
    </row>
    <row r="186" spans="1:7" ht="12.75" customHeight="1" x14ac:dyDescent="0.2">
      <c r="A186" s="773" t="s">
        <v>2191</v>
      </c>
      <c r="B186" s="93" t="s">
        <v>260</v>
      </c>
      <c r="C186" s="53" t="s">
        <v>1233</v>
      </c>
      <c r="D186" s="806" t="s">
        <v>466</v>
      </c>
      <c r="E186" s="780" t="s">
        <v>467</v>
      </c>
      <c r="F186" s="488">
        <v>7.9</v>
      </c>
      <c r="G186" s="497">
        <v>14.99</v>
      </c>
    </row>
    <row r="187" spans="1:7" s="67" customFormat="1" ht="12.75" customHeight="1" x14ac:dyDescent="0.2">
      <c r="A187" s="773" t="s">
        <v>2191</v>
      </c>
      <c r="B187" s="328" t="s">
        <v>1479</v>
      </c>
      <c r="C187" s="53" t="s">
        <v>2972</v>
      </c>
      <c r="D187" s="780" t="s">
        <v>2973</v>
      </c>
      <c r="E187" s="806" t="s">
        <v>2974</v>
      </c>
      <c r="F187" s="488">
        <v>15.75</v>
      </c>
      <c r="G187" s="497">
        <v>29.99</v>
      </c>
    </row>
    <row r="188" spans="1:7" s="67" customFormat="1" ht="12.75" customHeight="1" x14ac:dyDescent="0.2">
      <c r="A188" s="773" t="s">
        <v>2191</v>
      </c>
      <c r="B188" s="328" t="s">
        <v>1479</v>
      </c>
      <c r="C188" s="53" t="s">
        <v>2875</v>
      </c>
      <c r="D188" s="806" t="s">
        <v>1462</v>
      </c>
      <c r="E188" s="806" t="s">
        <v>2876</v>
      </c>
      <c r="F188" s="488">
        <v>21</v>
      </c>
      <c r="G188" s="497">
        <v>39.99</v>
      </c>
    </row>
    <row r="189" spans="1:7" ht="12.75" customHeight="1" x14ac:dyDescent="0.2">
      <c r="A189" s="773" t="s">
        <v>2191</v>
      </c>
      <c r="B189" s="328" t="s">
        <v>1479</v>
      </c>
      <c r="C189" s="53" t="s">
        <v>1588</v>
      </c>
      <c r="D189" s="806" t="s">
        <v>1487</v>
      </c>
      <c r="E189" s="780" t="s">
        <v>1488</v>
      </c>
      <c r="F189" s="488">
        <v>7.9</v>
      </c>
      <c r="G189" s="497">
        <v>14.99</v>
      </c>
    </row>
    <row r="190" spans="1:7" ht="12.75" customHeight="1" x14ac:dyDescent="0.2">
      <c r="A190" s="773" t="s">
        <v>2191</v>
      </c>
      <c r="B190" s="328" t="s">
        <v>1479</v>
      </c>
      <c r="C190" s="70" t="s">
        <v>2816</v>
      </c>
      <c r="D190" s="806" t="s">
        <v>1487</v>
      </c>
      <c r="E190" s="806" t="s">
        <v>2837</v>
      </c>
      <c r="F190" s="488">
        <v>8.6999999999999993</v>
      </c>
      <c r="G190" s="497">
        <v>16.989999999999998</v>
      </c>
    </row>
    <row r="191" spans="1:7" ht="12.75" customHeight="1" x14ac:dyDescent="0.2">
      <c r="A191" s="773" t="s">
        <v>2191</v>
      </c>
      <c r="B191" s="328" t="s">
        <v>1479</v>
      </c>
      <c r="C191" s="53" t="s">
        <v>1481</v>
      </c>
      <c r="D191" s="806" t="s">
        <v>1458</v>
      </c>
      <c r="E191" s="780" t="s">
        <v>1482</v>
      </c>
      <c r="F191" s="488">
        <v>8.75</v>
      </c>
      <c r="G191" s="497">
        <v>16.989999999999998</v>
      </c>
    </row>
    <row r="192" spans="1:7" ht="12.75" customHeight="1" x14ac:dyDescent="0.2">
      <c r="A192" s="773" t="s">
        <v>2191</v>
      </c>
      <c r="B192" s="328" t="s">
        <v>1479</v>
      </c>
      <c r="C192" s="70" t="s">
        <v>2817</v>
      </c>
      <c r="D192" s="806" t="s">
        <v>1458</v>
      </c>
      <c r="E192" s="806" t="s">
        <v>2838</v>
      </c>
      <c r="F192" s="488">
        <v>9.6999999999999993</v>
      </c>
      <c r="G192" s="497">
        <v>17.989999999999998</v>
      </c>
    </row>
    <row r="193" spans="1:7" s="67" customFormat="1" ht="12.75" customHeight="1" x14ac:dyDescent="0.2">
      <c r="A193" s="773" t="s">
        <v>2191</v>
      </c>
      <c r="B193" s="328" t="s">
        <v>1479</v>
      </c>
      <c r="C193" s="53" t="s">
        <v>1614</v>
      </c>
      <c r="D193" s="806" t="s">
        <v>1457</v>
      </c>
      <c r="E193" s="780" t="s">
        <v>1483</v>
      </c>
      <c r="F193" s="488">
        <v>1.95</v>
      </c>
      <c r="G193" s="497">
        <v>3.99</v>
      </c>
    </row>
    <row r="194" spans="1:7" ht="12.75" customHeight="1" x14ac:dyDescent="0.2">
      <c r="A194" s="773" t="s">
        <v>2191</v>
      </c>
      <c r="B194" s="328" t="s">
        <v>1479</v>
      </c>
      <c r="C194" s="70" t="s">
        <v>2818</v>
      </c>
      <c r="D194" s="806" t="s">
        <v>1457</v>
      </c>
      <c r="E194" s="806" t="s">
        <v>2839</v>
      </c>
      <c r="F194" s="488">
        <v>2.1</v>
      </c>
      <c r="G194" s="497">
        <v>4.99</v>
      </c>
    </row>
    <row r="195" spans="1:7" ht="12.75" customHeight="1" x14ac:dyDescent="0.2">
      <c r="A195" s="773" t="s">
        <v>2191</v>
      </c>
      <c r="B195" s="328" t="s">
        <v>1479</v>
      </c>
      <c r="C195" s="53" t="s">
        <v>2579</v>
      </c>
      <c r="D195" s="806" t="s">
        <v>2585</v>
      </c>
      <c r="E195" s="780" t="s">
        <v>2586</v>
      </c>
      <c r="F195" s="488">
        <v>194.25</v>
      </c>
      <c r="G195" s="497">
        <v>349.99</v>
      </c>
    </row>
    <row r="196" spans="1:7" ht="12.75" customHeight="1" x14ac:dyDescent="0.2">
      <c r="A196" s="773" t="s">
        <v>2191</v>
      </c>
      <c r="B196" s="328" t="s">
        <v>1479</v>
      </c>
      <c r="C196" s="70" t="s">
        <v>2819</v>
      </c>
      <c r="D196" s="806" t="s">
        <v>2585</v>
      </c>
      <c r="E196" s="806" t="s">
        <v>2840</v>
      </c>
      <c r="F196" s="488">
        <v>214.65</v>
      </c>
      <c r="G196" s="497">
        <v>408.99</v>
      </c>
    </row>
    <row r="197" spans="1:7" ht="12.75" customHeight="1" x14ac:dyDescent="0.2">
      <c r="A197" s="773" t="s">
        <v>2191</v>
      </c>
      <c r="B197" s="328" t="s">
        <v>1479</v>
      </c>
      <c r="C197" s="53" t="s">
        <v>2580</v>
      </c>
      <c r="D197" s="806" t="s">
        <v>2587</v>
      </c>
      <c r="E197" s="780" t="s">
        <v>2588</v>
      </c>
      <c r="F197" s="488">
        <v>162.75</v>
      </c>
      <c r="G197" s="497">
        <v>309.99</v>
      </c>
    </row>
    <row r="198" spans="1:7" ht="12.75" customHeight="1" x14ac:dyDescent="0.2">
      <c r="A198" s="773" t="s">
        <v>2191</v>
      </c>
      <c r="B198" s="328" t="s">
        <v>1479</v>
      </c>
      <c r="C198" s="70" t="s">
        <v>2820</v>
      </c>
      <c r="D198" s="806" t="s">
        <v>2587</v>
      </c>
      <c r="E198" s="806" t="s">
        <v>2841</v>
      </c>
      <c r="F198" s="488">
        <v>179.85</v>
      </c>
      <c r="G198" s="497">
        <v>331.99</v>
      </c>
    </row>
    <row r="199" spans="1:7" s="67" customFormat="1" ht="12.75" customHeight="1" x14ac:dyDescent="0.2">
      <c r="A199" s="773" t="s">
        <v>2191</v>
      </c>
      <c r="B199" s="328" t="s">
        <v>1479</v>
      </c>
      <c r="C199" s="53" t="s">
        <v>1587</v>
      </c>
      <c r="D199" s="806" t="s">
        <v>1485</v>
      </c>
      <c r="E199" s="780" t="s">
        <v>1486</v>
      </c>
      <c r="F199" s="488">
        <v>11.85</v>
      </c>
      <c r="G199" s="497">
        <v>22.99</v>
      </c>
    </row>
    <row r="200" spans="1:7" s="67" customFormat="1" ht="12.75" x14ac:dyDescent="0.2">
      <c r="A200" s="773" t="s">
        <v>2191</v>
      </c>
      <c r="B200" s="328" t="s">
        <v>1479</v>
      </c>
      <c r="C200" s="70" t="s">
        <v>2821</v>
      </c>
      <c r="D200" s="806" t="s">
        <v>1485</v>
      </c>
      <c r="E200" s="806" t="s">
        <v>2842</v>
      </c>
      <c r="F200" s="488">
        <v>13.1</v>
      </c>
      <c r="G200" s="497">
        <v>24.99</v>
      </c>
    </row>
    <row r="201" spans="1:7" s="67" customFormat="1" ht="15.75" customHeight="1" x14ac:dyDescent="0.2">
      <c r="A201" s="773" t="s">
        <v>2191</v>
      </c>
      <c r="B201" s="328" t="s">
        <v>1479</v>
      </c>
      <c r="C201" s="53" t="s">
        <v>1459</v>
      </c>
      <c r="D201" s="806" t="s">
        <v>1460</v>
      </c>
      <c r="E201" s="780" t="s">
        <v>1484</v>
      </c>
      <c r="F201" s="488">
        <v>7.9</v>
      </c>
      <c r="G201" s="497">
        <v>14.99</v>
      </c>
    </row>
    <row r="202" spans="1:7" s="67" customFormat="1" ht="15.75" customHeight="1" x14ac:dyDescent="0.2">
      <c r="A202" s="773" t="s">
        <v>2191</v>
      </c>
      <c r="B202" s="328" t="s">
        <v>1479</v>
      </c>
      <c r="C202" s="70" t="s">
        <v>2822</v>
      </c>
      <c r="D202" s="806" t="s">
        <v>1460</v>
      </c>
      <c r="E202" s="806" t="s">
        <v>2843</v>
      </c>
      <c r="F202" s="488">
        <v>8.6999999999999993</v>
      </c>
      <c r="G202" s="497">
        <v>16.989999999999998</v>
      </c>
    </row>
    <row r="203" spans="1:7" s="67" customFormat="1" ht="12.75" customHeight="1" x14ac:dyDescent="0.2">
      <c r="A203" s="773" t="s">
        <v>2191</v>
      </c>
      <c r="B203" s="328" t="s">
        <v>1479</v>
      </c>
      <c r="C203" s="53" t="s">
        <v>2581</v>
      </c>
      <c r="D203" s="806" t="s">
        <v>2589</v>
      </c>
      <c r="E203" s="780" t="s">
        <v>2590</v>
      </c>
      <c r="F203" s="488">
        <v>23.65</v>
      </c>
      <c r="G203" s="497">
        <v>44.99</v>
      </c>
    </row>
    <row r="204" spans="1:7" s="67" customFormat="1" ht="12.75" customHeight="1" x14ac:dyDescent="0.2">
      <c r="A204" s="773" t="s">
        <v>2191</v>
      </c>
      <c r="B204" s="328" t="s">
        <v>1479</v>
      </c>
      <c r="C204" s="53" t="s">
        <v>1707</v>
      </c>
      <c r="D204" s="806" t="s">
        <v>1805</v>
      </c>
      <c r="E204" s="780" t="s">
        <v>2591</v>
      </c>
      <c r="F204" s="488">
        <v>21</v>
      </c>
      <c r="G204" s="497">
        <v>39.99</v>
      </c>
    </row>
    <row r="205" spans="1:7" s="67" customFormat="1" ht="12.75" customHeight="1" x14ac:dyDescent="0.2">
      <c r="A205" s="773" t="s">
        <v>2191</v>
      </c>
      <c r="B205" s="328" t="s">
        <v>1479</v>
      </c>
      <c r="C205" s="53" t="s">
        <v>2582</v>
      </c>
      <c r="D205" s="806" t="s">
        <v>2592</v>
      </c>
      <c r="E205" s="780" t="s">
        <v>2593</v>
      </c>
      <c r="F205" s="488">
        <v>21</v>
      </c>
      <c r="G205" s="497">
        <v>39.99</v>
      </c>
    </row>
    <row r="206" spans="1:7" s="67" customFormat="1" ht="12.75" customHeight="1" x14ac:dyDescent="0.2">
      <c r="A206" s="773" t="s">
        <v>2191</v>
      </c>
      <c r="B206" s="328" t="s">
        <v>1479</v>
      </c>
      <c r="C206" s="53" t="s">
        <v>1601</v>
      </c>
      <c r="D206" s="806" t="s">
        <v>1496</v>
      </c>
      <c r="E206" s="780" t="s">
        <v>1497</v>
      </c>
      <c r="F206" s="488">
        <v>23.65</v>
      </c>
      <c r="G206" s="497">
        <v>44.99</v>
      </c>
    </row>
    <row r="207" spans="1:7" s="67" customFormat="1" ht="12.75" customHeight="1" x14ac:dyDescent="0.2">
      <c r="A207" s="773" t="s">
        <v>2191</v>
      </c>
      <c r="B207" s="328" t="s">
        <v>1479</v>
      </c>
      <c r="C207" s="53" t="s">
        <v>1815</v>
      </c>
      <c r="D207" s="806" t="s">
        <v>1466</v>
      </c>
      <c r="E207" s="780" t="s">
        <v>1469</v>
      </c>
      <c r="F207" s="488">
        <v>36.75</v>
      </c>
      <c r="G207" s="497">
        <v>69.989999999999995</v>
      </c>
    </row>
    <row r="208" spans="1:7" ht="12.75" customHeight="1" x14ac:dyDescent="0.2">
      <c r="A208" s="773" t="s">
        <v>2191</v>
      </c>
      <c r="B208" s="328" t="s">
        <v>1479</v>
      </c>
      <c r="C208" s="53" t="s">
        <v>2583</v>
      </c>
      <c r="D208" s="806" t="s">
        <v>2594</v>
      </c>
      <c r="E208" s="780" t="s">
        <v>2595</v>
      </c>
      <c r="F208" s="488">
        <v>23.65</v>
      </c>
      <c r="G208" s="497">
        <v>44.99</v>
      </c>
    </row>
    <row r="209" spans="1:7" ht="12.75" customHeight="1" x14ac:dyDescent="0.2">
      <c r="A209" s="773" t="s">
        <v>2191</v>
      </c>
      <c r="B209" s="328" t="s">
        <v>1479</v>
      </c>
      <c r="C209" s="53" t="s">
        <v>2584</v>
      </c>
      <c r="D209" s="806" t="s">
        <v>2596</v>
      </c>
      <c r="E209" s="780" t="s">
        <v>2597</v>
      </c>
      <c r="F209" s="488">
        <v>23.65</v>
      </c>
      <c r="G209" s="497">
        <v>44.99</v>
      </c>
    </row>
    <row r="210" spans="1:7" ht="12.75" customHeight="1" x14ac:dyDescent="0.2">
      <c r="A210" s="773" t="s">
        <v>2191</v>
      </c>
      <c r="B210" s="328" t="s">
        <v>1479</v>
      </c>
      <c r="C210" s="53" t="s">
        <v>1586</v>
      </c>
      <c r="D210" s="806" t="s">
        <v>1498</v>
      </c>
      <c r="E210" s="780" t="s">
        <v>1499</v>
      </c>
      <c r="F210" s="488">
        <v>17.850000000000001</v>
      </c>
      <c r="G210" s="497">
        <v>34.99</v>
      </c>
    </row>
    <row r="211" spans="1:7" s="67" customFormat="1" ht="12.75" x14ac:dyDescent="0.2">
      <c r="A211" s="773" t="s">
        <v>2191</v>
      </c>
      <c r="B211" s="328" t="s">
        <v>1479</v>
      </c>
      <c r="C211" s="53" t="s">
        <v>1598</v>
      </c>
      <c r="D211" s="806" t="s">
        <v>1474</v>
      </c>
      <c r="E211" s="780" t="s">
        <v>1475</v>
      </c>
      <c r="F211" s="488">
        <v>7.9</v>
      </c>
      <c r="G211" s="497">
        <v>14.99</v>
      </c>
    </row>
    <row r="212" spans="1:7" s="67" customFormat="1" ht="12.75" x14ac:dyDescent="0.2">
      <c r="A212" s="773" t="s">
        <v>2191</v>
      </c>
      <c r="B212" s="328" t="s">
        <v>1479</v>
      </c>
      <c r="C212" s="53" t="s">
        <v>2315</v>
      </c>
      <c r="D212" s="806" t="s">
        <v>1463</v>
      </c>
      <c r="E212" s="780" t="s">
        <v>1471</v>
      </c>
      <c r="F212" s="488">
        <v>10.5</v>
      </c>
      <c r="G212" s="497">
        <v>19.989999999999998</v>
      </c>
    </row>
    <row r="213" spans="1:7" s="67" customFormat="1" ht="12.75" customHeight="1" x14ac:dyDescent="0.2">
      <c r="A213" s="773" t="s">
        <v>2191</v>
      </c>
      <c r="B213" s="328" t="s">
        <v>1479</v>
      </c>
      <c r="C213" s="53" t="s">
        <v>2316</v>
      </c>
      <c r="D213" s="806" t="s">
        <v>1464</v>
      </c>
      <c r="E213" s="780" t="s">
        <v>1470</v>
      </c>
      <c r="F213" s="488">
        <v>18.399999999999999</v>
      </c>
      <c r="G213" s="497">
        <v>34.99</v>
      </c>
    </row>
    <row r="214" spans="1:7" s="67" customFormat="1" ht="12.75" customHeight="1" x14ac:dyDescent="0.2">
      <c r="A214" s="773" t="s">
        <v>2191</v>
      </c>
      <c r="B214" s="328" t="s">
        <v>1479</v>
      </c>
      <c r="C214" s="53" t="s">
        <v>2317</v>
      </c>
      <c r="D214" s="806" t="s">
        <v>1489</v>
      </c>
      <c r="E214" s="780" t="s">
        <v>1492</v>
      </c>
      <c r="F214" s="488">
        <v>15.75</v>
      </c>
      <c r="G214" s="497">
        <v>29.99</v>
      </c>
    </row>
    <row r="215" spans="1:7" s="67" customFormat="1" ht="12.75" customHeight="1" x14ac:dyDescent="0.2">
      <c r="A215" s="773" t="s">
        <v>2191</v>
      </c>
      <c r="B215" s="328" t="s">
        <v>1479</v>
      </c>
      <c r="C215" s="53" t="s">
        <v>2318</v>
      </c>
      <c r="D215" s="806" t="s">
        <v>1490</v>
      </c>
      <c r="E215" s="780" t="s">
        <v>1493</v>
      </c>
      <c r="F215" s="488">
        <v>15.75</v>
      </c>
      <c r="G215" s="497">
        <v>29.99</v>
      </c>
    </row>
    <row r="216" spans="1:7" s="67" customFormat="1" ht="12.75" customHeight="1" x14ac:dyDescent="0.2">
      <c r="A216" s="773" t="s">
        <v>2191</v>
      </c>
      <c r="B216" s="328" t="s">
        <v>1479</v>
      </c>
      <c r="C216" s="70" t="s">
        <v>2823</v>
      </c>
      <c r="D216" s="806" t="s">
        <v>1490</v>
      </c>
      <c r="E216" s="806" t="s">
        <v>2844</v>
      </c>
      <c r="F216" s="488">
        <v>17.399999999999999</v>
      </c>
      <c r="G216" s="497">
        <v>32.99</v>
      </c>
    </row>
    <row r="217" spans="1:7" ht="12.75" customHeight="1" x14ac:dyDescent="0.2">
      <c r="A217" s="773" t="s">
        <v>2191</v>
      </c>
      <c r="B217" s="328" t="s">
        <v>1479</v>
      </c>
      <c r="C217" s="53" t="s">
        <v>2319</v>
      </c>
      <c r="D217" s="806" t="s">
        <v>1814</v>
      </c>
      <c r="E217" s="780" t="s">
        <v>2226</v>
      </c>
      <c r="F217" s="488">
        <v>28.9</v>
      </c>
      <c r="G217" s="497">
        <v>54.99</v>
      </c>
    </row>
    <row r="218" spans="1:7" ht="12.75" customHeight="1" x14ac:dyDescent="0.2">
      <c r="A218" s="773" t="s">
        <v>2191</v>
      </c>
      <c r="B218" s="328" t="s">
        <v>1479</v>
      </c>
      <c r="C218" s="53" t="s">
        <v>2319</v>
      </c>
      <c r="D218" s="806" t="s">
        <v>1465</v>
      </c>
      <c r="E218" s="780" t="s">
        <v>1472</v>
      </c>
      <c r="F218" s="488">
        <v>28.9</v>
      </c>
      <c r="G218" s="497">
        <v>54.99</v>
      </c>
    </row>
    <row r="219" spans="1:7" s="67" customFormat="1" ht="12.75" customHeight="1" x14ac:dyDescent="0.2">
      <c r="A219" s="773" t="s">
        <v>2191</v>
      </c>
      <c r="B219" s="93" t="s">
        <v>133</v>
      </c>
      <c r="C219" s="53" t="s">
        <v>262</v>
      </c>
      <c r="D219" s="806" t="s">
        <v>377</v>
      </c>
      <c r="E219" s="780" t="s">
        <v>6</v>
      </c>
      <c r="F219" s="488">
        <v>25.1</v>
      </c>
      <c r="G219" s="497">
        <v>49.99</v>
      </c>
    </row>
    <row r="220" spans="1:7" ht="12.75" customHeight="1" x14ac:dyDescent="0.2">
      <c r="A220" s="773" t="s">
        <v>2191</v>
      </c>
      <c r="B220" s="93" t="s">
        <v>133</v>
      </c>
      <c r="C220" s="53" t="s">
        <v>261</v>
      </c>
      <c r="D220" s="806" t="s">
        <v>378</v>
      </c>
      <c r="E220" s="780" t="s">
        <v>228</v>
      </c>
      <c r="F220" s="488">
        <v>28.35</v>
      </c>
      <c r="G220" s="497">
        <v>49.99</v>
      </c>
    </row>
    <row r="221" spans="1:7" ht="12.75" customHeight="1" x14ac:dyDescent="0.2">
      <c r="A221" s="773" t="s">
        <v>2191</v>
      </c>
      <c r="B221" s="328" t="s">
        <v>525</v>
      </c>
      <c r="C221" s="53" t="s">
        <v>263</v>
      </c>
      <c r="D221" s="806" t="s">
        <v>380</v>
      </c>
      <c r="E221" s="780" t="s">
        <v>190</v>
      </c>
      <c r="F221" s="488">
        <v>9</v>
      </c>
      <c r="G221" s="497">
        <v>17.989999999999998</v>
      </c>
    </row>
    <row r="222" spans="1:7" s="67" customFormat="1" ht="12.75" customHeight="1" x14ac:dyDescent="0.2">
      <c r="A222" s="773" t="s">
        <v>2191</v>
      </c>
      <c r="B222" s="328" t="s">
        <v>525</v>
      </c>
      <c r="C222" s="70" t="s">
        <v>264</v>
      </c>
      <c r="D222" s="806" t="s">
        <v>380</v>
      </c>
      <c r="E222" s="780" t="s">
        <v>191</v>
      </c>
      <c r="F222" s="488">
        <v>9.9499999999999993</v>
      </c>
      <c r="G222" s="497">
        <v>18.989999999999998</v>
      </c>
    </row>
    <row r="223" spans="1:7" ht="12.75" customHeight="1" x14ac:dyDescent="0.2">
      <c r="A223" s="773" t="s">
        <v>2191</v>
      </c>
      <c r="B223" s="328" t="s">
        <v>525</v>
      </c>
      <c r="C223" s="53" t="s">
        <v>265</v>
      </c>
      <c r="D223" s="806" t="s">
        <v>381</v>
      </c>
      <c r="E223" s="780" t="s">
        <v>192</v>
      </c>
      <c r="F223" s="488">
        <v>9</v>
      </c>
      <c r="G223" s="497">
        <v>17.989999999999998</v>
      </c>
    </row>
    <row r="224" spans="1:7" ht="12.75" customHeight="1" x14ac:dyDescent="0.2">
      <c r="A224" s="773" t="s">
        <v>2191</v>
      </c>
      <c r="B224" s="328" t="s">
        <v>525</v>
      </c>
      <c r="C224" s="53" t="s">
        <v>1242</v>
      </c>
      <c r="D224" s="806" t="s">
        <v>382</v>
      </c>
      <c r="E224" s="780" t="s">
        <v>134</v>
      </c>
      <c r="F224" s="488">
        <v>5</v>
      </c>
      <c r="G224" s="497">
        <v>9.99</v>
      </c>
    </row>
    <row r="225" spans="1:7" ht="12.75" customHeight="1" x14ac:dyDescent="0.2">
      <c r="A225" s="773" t="s">
        <v>2191</v>
      </c>
      <c r="B225" s="328" t="s">
        <v>525</v>
      </c>
      <c r="C225" s="54" t="s">
        <v>1243</v>
      </c>
      <c r="D225" s="806" t="s">
        <v>382</v>
      </c>
      <c r="E225" s="780" t="s">
        <v>136</v>
      </c>
      <c r="F225" s="488">
        <v>5.5</v>
      </c>
      <c r="G225" s="497">
        <v>11.99</v>
      </c>
    </row>
    <row r="226" spans="1:7" ht="12.75" customHeight="1" x14ac:dyDescent="0.2">
      <c r="A226" s="773" t="s">
        <v>2191</v>
      </c>
      <c r="B226" s="328" t="s">
        <v>525</v>
      </c>
      <c r="C226" s="53" t="s">
        <v>1244</v>
      </c>
      <c r="D226" s="806" t="s">
        <v>383</v>
      </c>
      <c r="E226" s="780" t="s">
        <v>135</v>
      </c>
      <c r="F226" s="488">
        <v>5.5</v>
      </c>
      <c r="G226" s="497">
        <v>10.99</v>
      </c>
    </row>
    <row r="227" spans="1:7" ht="12.75" customHeight="1" x14ac:dyDescent="0.2">
      <c r="A227" s="773" t="s">
        <v>2191</v>
      </c>
      <c r="B227" s="328" t="s">
        <v>525</v>
      </c>
      <c r="C227" s="54" t="s">
        <v>1245</v>
      </c>
      <c r="D227" s="806" t="s">
        <v>383</v>
      </c>
      <c r="E227" s="780" t="s">
        <v>137</v>
      </c>
      <c r="F227" s="488">
        <v>6.05</v>
      </c>
      <c r="G227" s="497">
        <v>12.99</v>
      </c>
    </row>
    <row r="228" spans="1:7" s="67" customFormat="1" ht="12.75" customHeight="1" x14ac:dyDescent="0.2">
      <c r="A228" s="773" t="s">
        <v>2191</v>
      </c>
      <c r="B228" s="93" t="s">
        <v>63</v>
      </c>
      <c r="C228" s="53" t="s">
        <v>3155</v>
      </c>
      <c r="D228" s="780" t="s">
        <v>3160</v>
      </c>
      <c r="E228" s="806" t="s">
        <v>3161</v>
      </c>
      <c r="F228" s="488">
        <v>12.5</v>
      </c>
      <c r="G228" s="497">
        <v>24.99</v>
      </c>
    </row>
    <row r="229" spans="1:7" s="67" customFormat="1" ht="12.75" x14ac:dyDescent="0.2">
      <c r="A229" s="773" t="s">
        <v>2191</v>
      </c>
      <c r="B229" s="93" t="s">
        <v>63</v>
      </c>
      <c r="C229" s="53" t="s">
        <v>883</v>
      </c>
      <c r="D229" s="806" t="s">
        <v>384</v>
      </c>
      <c r="E229" s="780" t="s">
        <v>96</v>
      </c>
      <c r="F229" s="488">
        <v>6.3</v>
      </c>
      <c r="G229" s="497">
        <v>12.99</v>
      </c>
    </row>
    <row r="230" spans="1:7" s="67" customFormat="1" ht="12.75" customHeight="1" x14ac:dyDescent="0.2">
      <c r="A230" s="773" t="s">
        <v>2191</v>
      </c>
      <c r="B230" s="93" t="s">
        <v>63</v>
      </c>
      <c r="C230" s="53" t="s">
        <v>2228</v>
      </c>
      <c r="D230" s="806" t="s">
        <v>1816</v>
      </c>
      <c r="E230" s="780" t="s">
        <v>2300</v>
      </c>
      <c r="F230" s="488">
        <v>6</v>
      </c>
      <c r="G230" s="497">
        <v>11.99</v>
      </c>
    </row>
    <row r="231" spans="1:7" s="67" customFormat="1" ht="12.75" customHeight="1" x14ac:dyDescent="0.2">
      <c r="A231" s="773" t="s">
        <v>2191</v>
      </c>
      <c r="B231" s="93" t="s">
        <v>63</v>
      </c>
      <c r="C231" s="53" t="s">
        <v>1257</v>
      </c>
      <c r="D231" s="806" t="s">
        <v>700</v>
      </c>
      <c r="E231" s="780" t="s">
        <v>885</v>
      </c>
      <c r="F231" s="488">
        <v>6</v>
      </c>
      <c r="G231" s="497">
        <v>11.99</v>
      </c>
    </row>
    <row r="232" spans="1:7" ht="12.75" customHeight="1" x14ac:dyDescent="0.2">
      <c r="A232" s="773" t="s">
        <v>2191</v>
      </c>
      <c r="B232" s="93" t="s">
        <v>63</v>
      </c>
      <c r="C232" s="70" t="s">
        <v>1258</v>
      </c>
      <c r="D232" s="806" t="s">
        <v>700</v>
      </c>
      <c r="E232" s="780" t="s">
        <v>701</v>
      </c>
      <c r="F232" s="488">
        <v>6.6</v>
      </c>
      <c r="G232" s="497">
        <v>13.99</v>
      </c>
    </row>
    <row r="233" spans="1:7" ht="12.75" customHeight="1" x14ac:dyDescent="0.2">
      <c r="A233" s="773" t="s">
        <v>2191</v>
      </c>
      <c r="B233" s="93" t="s">
        <v>63</v>
      </c>
      <c r="C233" s="53" t="s">
        <v>1256</v>
      </c>
      <c r="D233" s="806" t="s">
        <v>700</v>
      </c>
      <c r="E233" s="780" t="s">
        <v>703</v>
      </c>
      <c r="F233" s="488">
        <v>6</v>
      </c>
      <c r="G233" s="497">
        <v>11.99</v>
      </c>
    </row>
    <row r="234" spans="1:7" ht="12.75" customHeight="1" x14ac:dyDescent="0.2">
      <c r="A234" s="773" t="s">
        <v>2191</v>
      </c>
      <c r="B234" s="93" t="s">
        <v>63</v>
      </c>
      <c r="C234" s="53" t="s">
        <v>1255</v>
      </c>
      <c r="D234" s="806" t="s">
        <v>700</v>
      </c>
      <c r="E234" s="780" t="s">
        <v>702</v>
      </c>
      <c r="F234" s="488">
        <v>6</v>
      </c>
      <c r="G234" s="497">
        <v>11.99</v>
      </c>
    </row>
    <row r="235" spans="1:7" ht="12.75" customHeight="1" x14ac:dyDescent="0.2">
      <c r="A235" s="773" t="s">
        <v>2191</v>
      </c>
      <c r="B235" s="93" t="s">
        <v>63</v>
      </c>
      <c r="C235" s="53" t="s">
        <v>1018</v>
      </c>
      <c r="D235" s="806" t="s">
        <v>391</v>
      </c>
      <c r="E235" s="780" t="s">
        <v>95</v>
      </c>
      <c r="F235" s="488">
        <v>6.85</v>
      </c>
      <c r="G235" s="497">
        <v>14.99</v>
      </c>
    </row>
    <row r="236" spans="1:7" s="67" customFormat="1" ht="12.75" x14ac:dyDescent="0.2">
      <c r="A236" s="773" t="s">
        <v>2191</v>
      </c>
      <c r="B236" s="93" t="s">
        <v>63</v>
      </c>
      <c r="C236" s="53" t="s">
        <v>2978</v>
      </c>
      <c r="D236" s="806" t="s">
        <v>391</v>
      </c>
      <c r="E236" s="780" t="s">
        <v>1820</v>
      </c>
      <c r="F236" s="488">
        <v>6.85</v>
      </c>
      <c r="G236" s="497">
        <v>14.99</v>
      </c>
    </row>
    <row r="237" spans="1:7" s="67" customFormat="1" ht="12.75" x14ac:dyDescent="0.2">
      <c r="A237" s="773" t="s">
        <v>2191</v>
      </c>
      <c r="B237" s="93" t="s">
        <v>63</v>
      </c>
      <c r="C237" s="17" t="s">
        <v>1017</v>
      </c>
      <c r="D237" s="806" t="s">
        <v>452</v>
      </c>
      <c r="E237" s="780" t="s">
        <v>475</v>
      </c>
      <c r="F237" s="488">
        <v>6.85</v>
      </c>
      <c r="G237" s="497">
        <v>14.99</v>
      </c>
    </row>
    <row r="238" spans="1:7" s="67" customFormat="1" ht="12.75" x14ac:dyDescent="0.2">
      <c r="A238" s="773" t="s">
        <v>2191</v>
      </c>
      <c r="B238" s="328" t="s">
        <v>3002</v>
      </c>
      <c r="C238" s="53" t="s">
        <v>3003</v>
      </c>
      <c r="D238" s="780" t="s">
        <v>1118</v>
      </c>
      <c r="E238" s="780" t="s">
        <v>3005</v>
      </c>
      <c r="F238" s="488">
        <v>2.5</v>
      </c>
      <c r="G238" s="497">
        <v>4.99</v>
      </c>
    </row>
    <row r="239" spans="1:7" s="67" customFormat="1" ht="12.75" x14ac:dyDescent="0.2">
      <c r="A239" s="773" t="s">
        <v>2191</v>
      </c>
      <c r="B239" s="93" t="s">
        <v>63</v>
      </c>
      <c r="C239" s="53" t="s">
        <v>1247</v>
      </c>
      <c r="D239" s="806" t="s">
        <v>3021</v>
      </c>
      <c r="E239" s="806" t="s">
        <v>3048</v>
      </c>
      <c r="F239" s="488">
        <v>4.3</v>
      </c>
      <c r="G239" s="497">
        <v>8.99</v>
      </c>
    </row>
    <row r="240" spans="1:7" s="67" customFormat="1" ht="12.75" x14ac:dyDescent="0.2">
      <c r="A240" s="773" t="s">
        <v>2191</v>
      </c>
      <c r="B240" s="93" t="s">
        <v>63</v>
      </c>
      <c r="C240" s="54" t="s">
        <v>1248</v>
      </c>
      <c r="D240" s="806" t="s">
        <v>3021</v>
      </c>
      <c r="E240" s="806" t="s">
        <v>3049</v>
      </c>
      <c r="F240" s="488">
        <v>4.7</v>
      </c>
      <c r="G240" s="497">
        <v>9.99</v>
      </c>
    </row>
    <row r="241" spans="1:7" s="67" customFormat="1" ht="15.75" customHeight="1" x14ac:dyDescent="0.2">
      <c r="A241" s="773" t="s">
        <v>2191</v>
      </c>
      <c r="B241" s="93" t="s">
        <v>63</v>
      </c>
      <c r="C241" s="53" t="s">
        <v>1247</v>
      </c>
      <c r="D241" s="806" t="s">
        <v>386</v>
      </c>
      <c r="E241" s="780" t="s">
        <v>112</v>
      </c>
      <c r="F241" s="488">
        <v>4.3</v>
      </c>
      <c r="G241" s="497">
        <v>8.99</v>
      </c>
    </row>
    <row r="242" spans="1:7" s="67" customFormat="1" ht="15.75" customHeight="1" x14ac:dyDescent="0.2">
      <c r="A242" s="773" t="s">
        <v>2191</v>
      </c>
      <c r="B242" s="93" t="s">
        <v>63</v>
      </c>
      <c r="C242" s="54" t="s">
        <v>1248</v>
      </c>
      <c r="D242" s="806" t="s">
        <v>386</v>
      </c>
      <c r="E242" s="780" t="s">
        <v>94</v>
      </c>
      <c r="F242" s="488">
        <v>4.7</v>
      </c>
      <c r="G242" s="497">
        <v>9.99</v>
      </c>
    </row>
    <row r="243" spans="1:7" s="67" customFormat="1" ht="15.75" customHeight="1" x14ac:dyDescent="0.2">
      <c r="A243" s="773" t="s">
        <v>2191</v>
      </c>
      <c r="B243" s="93" t="s">
        <v>63</v>
      </c>
      <c r="C243" s="53" t="s">
        <v>3166</v>
      </c>
      <c r="D243" s="806" t="s">
        <v>3170</v>
      </c>
      <c r="E243" s="806" t="s">
        <v>3171</v>
      </c>
      <c r="F243" s="488">
        <v>12.5</v>
      </c>
      <c r="G243" s="497">
        <v>24.99</v>
      </c>
    </row>
    <row r="244" spans="1:7" s="67" customFormat="1" ht="15.75" customHeight="1" x14ac:dyDescent="0.2">
      <c r="A244" s="773" t="s">
        <v>2191</v>
      </c>
      <c r="B244" s="93" t="s">
        <v>63</v>
      </c>
      <c r="C244" s="53" t="s">
        <v>3167</v>
      </c>
      <c r="D244" s="806" t="s">
        <v>389</v>
      </c>
      <c r="E244" s="806" t="s">
        <v>3033</v>
      </c>
      <c r="F244" s="488">
        <v>15</v>
      </c>
      <c r="G244" s="497">
        <v>29.99</v>
      </c>
    </row>
    <row r="245" spans="1:7" s="67" customFormat="1" ht="15.75" customHeight="1" x14ac:dyDescent="0.2">
      <c r="A245" s="773" t="s">
        <v>2191</v>
      </c>
      <c r="B245" s="93" t="s">
        <v>63</v>
      </c>
      <c r="C245" s="53" t="s">
        <v>3168</v>
      </c>
      <c r="D245" s="806" t="s">
        <v>389</v>
      </c>
      <c r="E245" s="806" t="s">
        <v>3034</v>
      </c>
      <c r="F245" s="488">
        <v>25</v>
      </c>
      <c r="G245" s="497">
        <v>49.99</v>
      </c>
    </row>
    <row r="246" spans="1:7" s="67" customFormat="1" ht="15.75" customHeight="1" x14ac:dyDescent="0.2">
      <c r="A246" s="773" t="s">
        <v>2191</v>
      </c>
      <c r="B246" s="328" t="s">
        <v>284</v>
      </c>
      <c r="C246" s="53" t="s">
        <v>2867</v>
      </c>
      <c r="D246" s="780" t="s">
        <v>2870</v>
      </c>
      <c r="E246" s="806" t="s">
        <v>2871</v>
      </c>
      <c r="F246" s="488">
        <v>3.7</v>
      </c>
      <c r="G246" s="497">
        <v>7.99</v>
      </c>
    </row>
    <row r="247" spans="1:7" s="67" customFormat="1" ht="15.75" customHeight="1" x14ac:dyDescent="0.2">
      <c r="A247" s="773" t="s">
        <v>2191</v>
      </c>
      <c r="B247" s="328" t="s">
        <v>284</v>
      </c>
      <c r="C247" s="53" t="s">
        <v>3010</v>
      </c>
      <c r="D247" s="780" t="s">
        <v>3011</v>
      </c>
      <c r="E247" s="780" t="s">
        <v>3012</v>
      </c>
      <c r="F247" s="488">
        <v>5</v>
      </c>
      <c r="G247" s="497">
        <v>9.99</v>
      </c>
    </row>
    <row r="248" spans="1:7" s="67" customFormat="1" ht="15.75" customHeight="1" x14ac:dyDescent="0.2">
      <c r="A248" s="773" t="s">
        <v>2191</v>
      </c>
      <c r="B248" s="328" t="s">
        <v>284</v>
      </c>
      <c r="C248" s="53" t="s">
        <v>268</v>
      </c>
      <c r="D248" s="806" t="s">
        <v>394</v>
      </c>
      <c r="E248" s="780" t="s">
        <v>8</v>
      </c>
      <c r="F248" s="488">
        <v>3.3</v>
      </c>
      <c r="G248" s="497">
        <v>6.99</v>
      </c>
    </row>
    <row r="249" spans="1:7" s="67" customFormat="1" ht="15.75" customHeight="1" x14ac:dyDescent="0.2">
      <c r="A249" s="773" t="s">
        <v>2191</v>
      </c>
      <c r="B249" s="328" t="s">
        <v>284</v>
      </c>
      <c r="C249" s="53" t="s">
        <v>269</v>
      </c>
      <c r="D249" s="806" t="s">
        <v>395</v>
      </c>
      <c r="E249" s="780" t="s">
        <v>203</v>
      </c>
      <c r="F249" s="488">
        <v>6.05</v>
      </c>
      <c r="G249" s="497">
        <v>11.99</v>
      </c>
    </row>
    <row r="250" spans="1:7" s="67" customFormat="1" ht="15.75" customHeight="1" x14ac:dyDescent="0.2">
      <c r="A250" s="773" t="s">
        <v>2191</v>
      </c>
      <c r="B250" s="328" t="s">
        <v>2311</v>
      </c>
      <c r="C250" s="53" t="s">
        <v>2308</v>
      </c>
      <c r="D250" s="806" t="s">
        <v>910</v>
      </c>
      <c r="E250" s="780" t="s">
        <v>911</v>
      </c>
      <c r="F250" s="488">
        <v>4.4000000000000004</v>
      </c>
      <c r="G250" s="497">
        <v>8.99</v>
      </c>
    </row>
    <row r="251" spans="1:7" s="67" customFormat="1" ht="15.75" customHeight="1" x14ac:dyDescent="0.2">
      <c r="A251" s="773" t="s">
        <v>2191</v>
      </c>
      <c r="B251" s="328" t="s">
        <v>2311</v>
      </c>
      <c r="C251" s="53" t="s">
        <v>1744</v>
      </c>
      <c r="D251" s="806" t="s">
        <v>925</v>
      </c>
      <c r="E251" s="780" t="s">
        <v>926</v>
      </c>
      <c r="F251" s="488">
        <v>3.8</v>
      </c>
      <c r="G251" s="497">
        <v>7.99</v>
      </c>
    </row>
    <row r="252" spans="1:7" s="67" customFormat="1" ht="12.75" x14ac:dyDescent="0.2">
      <c r="A252" s="773" t="s">
        <v>2191</v>
      </c>
      <c r="B252" s="328" t="s">
        <v>2311</v>
      </c>
      <c r="C252" s="53" t="s">
        <v>1891</v>
      </c>
      <c r="D252" s="806" t="s">
        <v>1894</v>
      </c>
      <c r="E252" s="780" t="s">
        <v>1916</v>
      </c>
      <c r="F252" s="488">
        <v>3.8</v>
      </c>
      <c r="G252" s="497">
        <v>7.99</v>
      </c>
    </row>
    <row r="253" spans="1:7" s="67" customFormat="1" ht="12.75" customHeight="1" x14ac:dyDescent="0.2">
      <c r="A253" s="773" t="s">
        <v>2191</v>
      </c>
      <c r="B253" s="328" t="s">
        <v>2311</v>
      </c>
      <c r="C253" s="70" t="s">
        <v>2535</v>
      </c>
      <c r="D253" s="806" t="s">
        <v>1894</v>
      </c>
      <c r="E253" s="806" t="s">
        <v>2536</v>
      </c>
      <c r="F253" s="488">
        <v>4.1500000000000004</v>
      </c>
      <c r="G253" s="497">
        <v>8.99</v>
      </c>
    </row>
    <row r="254" spans="1:7" s="67" customFormat="1" ht="12.75" customHeight="1" x14ac:dyDescent="0.2">
      <c r="A254" s="773" t="s">
        <v>2191</v>
      </c>
      <c r="B254" s="328" t="s">
        <v>2311</v>
      </c>
      <c r="C254" s="53" t="s">
        <v>1793</v>
      </c>
      <c r="D254" s="806" t="s">
        <v>1893</v>
      </c>
      <c r="E254" s="780" t="s">
        <v>1914</v>
      </c>
      <c r="F254" s="488">
        <v>4.4000000000000004</v>
      </c>
      <c r="G254" s="497">
        <v>8.99</v>
      </c>
    </row>
    <row r="255" spans="1:7" s="67" customFormat="1" ht="12.75" x14ac:dyDescent="0.2">
      <c r="A255" s="773" t="s">
        <v>2191</v>
      </c>
      <c r="B255" s="328" t="s">
        <v>284</v>
      </c>
      <c r="C255" s="53" t="s">
        <v>1663</v>
      </c>
      <c r="D255" s="806" t="s">
        <v>1653</v>
      </c>
      <c r="E255" s="780" t="s">
        <v>1654</v>
      </c>
      <c r="F255" s="488">
        <v>3.3</v>
      </c>
      <c r="G255" s="497">
        <v>6.99</v>
      </c>
    </row>
    <row r="256" spans="1:7" s="67" customFormat="1" ht="15.75" customHeight="1" x14ac:dyDescent="0.2">
      <c r="A256" s="773" t="s">
        <v>2191</v>
      </c>
      <c r="B256" s="328" t="s">
        <v>284</v>
      </c>
      <c r="C256" s="70" t="s">
        <v>2704</v>
      </c>
      <c r="D256" s="806" t="s">
        <v>1653</v>
      </c>
      <c r="E256" s="806" t="s">
        <v>2705</v>
      </c>
      <c r="F256" s="488">
        <v>3.6</v>
      </c>
      <c r="G256" s="497">
        <v>7.99</v>
      </c>
    </row>
    <row r="257" spans="1:7" s="67" customFormat="1" ht="15.75" customHeight="1" x14ac:dyDescent="0.2">
      <c r="A257" s="773" t="s">
        <v>2191</v>
      </c>
      <c r="B257" s="328" t="s">
        <v>284</v>
      </c>
      <c r="C257" s="53" t="s">
        <v>2296</v>
      </c>
      <c r="D257" s="806" t="s">
        <v>396</v>
      </c>
      <c r="E257" s="780" t="s">
        <v>200</v>
      </c>
      <c r="F257" s="488">
        <v>4.4000000000000004</v>
      </c>
      <c r="G257" s="497">
        <v>8.99</v>
      </c>
    </row>
    <row r="258" spans="1:7" s="67" customFormat="1" ht="15.75" customHeight="1" x14ac:dyDescent="0.2">
      <c r="A258" s="773" t="s">
        <v>2191</v>
      </c>
      <c r="B258" s="328" t="s">
        <v>284</v>
      </c>
      <c r="C258" s="54" t="s">
        <v>1200</v>
      </c>
      <c r="D258" s="806" t="s">
        <v>396</v>
      </c>
      <c r="E258" s="780" t="s">
        <v>201</v>
      </c>
      <c r="F258" s="488">
        <v>4.8499999999999996</v>
      </c>
      <c r="G258" s="497">
        <v>9.99</v>
      </c>
    </row>
    <row r="259" spans="1:7" s="67" customFormat="1" ht="15.75" customHeight="1" x14ac:dyDescent="0.2">
      <c r="A259" s="773" t="s">
        <v>2191</v>
      </c>
      <c r="B259" s="328" t="s">
        <v>284</v>
      </c>
      <c r="C259" s="53" t="s">
        <v>2295</v>
      </c>
      <c r="D259" s="806" t="s">
        <v>589</v>
      </c>
      <c r="E259" s="780" t="s">
        <v>200</v>
      </c>
      <c r="F259" s="488">
        <v>4.4000000000000004</v>
      </c>
      <c r="G259" s="497">
        <v>8.99</v>
      </c>
    </row>
    <row r="260" spans="1:7" s="67" customFormat="1" ht="15.75" customHeight="1" x14ac:dyDescent="0.2">
      <c r="A260" s="773" t="s">
        <v>2191</v>
      </c>
      <c r="B260" s="328" t="s">
        <v>284</v>
      </c>
      <c r="C260" s="53" t="s">
        <v>271</v>
      </c>
      <c r="D260" s="806" t="s">
        <v>397</v>
      </c>
      <c r="E260" s="780" t="s">
        <v>202</v>
      </c>
      <c r="F260" s="488">
        <v>6</v>
      </c>
      <c r="G260" s="497">
        <v>11.99</v>
      </c>
    </row>
    <row r="261" spans="1:7" s="67" customFormat="1" ht="15.75" customHeight="1" x14ac:dyDescent="0.2">
      <c r="A261" s="773" t="s">
        <v>2191</v>
      </c>
      <c r="B261" s="328" t="s">
        <v>284</v>
      </c>
      <c r="C261" s="53" t="s">
        <v>1269</v>
      </c>
      <c r="D261" s="806" t="s">
        <v>566</v>
      </c>
      <c r="E261" s="780" t="s">
        <v>567</v>
      </c>
      <c r="F261" s="488">
        <v>5.65</v>
      </c>
      <c r="G261" s="497">
        <v>10.99</v>
      </c>
    </row>
    <row r="262" spans="1:7" s="67" customFormat="1" ht="15.75" customHeight="1" x14ac:dyDescent="0.2">
      <c r="A262" s="773" t="s">
        <v>2191</v>
      </c>
      <c r="B262" s="328" t="s">
        <v>284</v>
      </c>
      <c r="C262" s="70" t="s">
        <v>1343</v>
      </c>
      <c r="D262" s="806" t="s">
        <v>566</v>
      </c>
      <c r="E262" s="780" t="s">
        <v>622</v>
      </c>
      <c r="F262" s="488">
        <v>6.25</v>
      </c>
      <c r="G262" s="497">
        <v>11.99</v>
      </c>
    </row>
    <row r="263" spans="1:7" s="67" customFormat="1" ht="12.75" customHeight="1" x14ac:dyDescent="0.2">
      <c r="A263" s="773" t="s">
        <v>2191</v>
      </c>
      <c r="B263" s="328" t="s">
        <v>2311</v>
      </c>
      <c r="C263" s="53" t="s">
        <v>1955</v>
      </c>
      <c r="D263" s="806" t="s">
        <v>1956</v>
      </c>
      <c r="E263" s="780" t="s">
        <v>1976</v>
      </c>
      <c r="F263" s="488">
        <v>5.65</v>
      </c>
      <c r="G263" s="497">
        <v>10.99</v>
      </c>
    </row>
    <row r="264" spans="1:7" ht="12.75" customHeight="1" x14ac:dyDescent="0.2">
      <c r="A264" s="773" t="s">
        <v>2191</v>
      </c>
      <c r="B264" s="328" t="s">
        <v>2311</v>
      </c>
      <c r="C264" s="53" t="s">
        <v>1781</v>
      </c>
      <c r="D264" s="806" t="s">
        <v>1892</v>
      </c>
      <c r="E264" s="780" t="s">
        <v>1913</v>
      </c>
      <c r="F264" s="488">
        <v>4.4000000000000004</v>
      </c>
      <c r="G264" s="497">
        <v>8.99</v>
      </c>
    </row>
    <row r="265" spans="1:7" s="67" customFormat="1" ht="12.75" x14ac:dyDescent="0.2">
      <c r="A265" s="773" t="s">
        <v>2191</v>
      </c>
      <c r="B265" s="328" t="s">
        <v>2311</v>
      </c>
      <c r="C265" s="53" t="s">
        <v>1782</v>
      </c>
      <c r="D265" s="806" t="s">
        <v>1741</v>
      </c>
      <c r="E265" s="780" t="s">
        <v>1879</v>
      </c>
      <c r="F265" s="488">
        <v>4.4000000000000004</v>
      </c>
      <c r="G265" s="497">
        <v>8.99</v>
      </c>
    </row>
    <row r="266" spans="1:7" ht="12.75" customHeight="1" x14ac:dyDescent="0.2">
      <c r="A266" s="773" t="s">
        <v>2191</v>
      </c>
      <c r="B266" s="328" t="s">
        <v>2311</v>
      </c>
      <c r="C266" s="70" t="s">
        <v>2449</v>
      </c>
      <c r="D266" s="806" t="s">
        <v>1741</v>
      </c>
      <c r="E266" s="806" t="s">
        <v>2537</v>
      </c>
      <c r="F266" s="488">
        <v>4.8499999999999996</v>
      </c>
      <c r="G266" s="497">
        <v>9.99</v>
      </c>
    </row>
    <row r="267" spans="1:7" s="67" customFormat="1" ht="12.75" customHeight="1" x14ac:dyDescent="0.2">
      <c r="A267" s="773" t="s">
        <v>2191</v>
      </c>
      <c r="B267" s="328" t="s">
        <v>2311</v>
      </c>
      <c r="C267" s="53" t="s">
        <v>1806</v>
      </c>
      <c r="D267" s="806" t="s">
        <v>1895</v>
      </c>
      <c r="E267" s="780" t="s">
        <v>1918</v>
      </c>
      <c r="F267" s="488">
        <v>6</v>
      </c>
      <c r="G267" s="497">
        <v>11.99</v>
      </c>
    </row>
    <row r="268" spans="1:7" ht="12.75" customHeight="1" x14ac:dyDescent="0.2">
      <c r="A268" s="773" t="s">
        <v>2191</v>
      </c>
      <c r="B268" s="328" t="s">
        <v>1348</v>
      </c>
      <c r="C268" s="53" t="s">
        <v>504</v>
      </c>
      <c r="D268" s="806" t="s">
        <v>457</v>
      </c>
      <c r="E268" s="780" t="s">
        <v>456</v>
      </c>
      <c r="F268" s="488">
        <v>23.65</v>
      </c>
      <c r="G268" s="497">
        <v>44.99</v>
      </c>
    </row>
    <row r="269" spans="1:7" ht="12.75" customHeight="1" x14ac:dyDescent="0.2">
      <c r="A269" s="773" t="s">
        <v>2191</v>
      </c>
      <c r="B269" s="93" t="s">
        <v>673</v>
      </c>
      <c r="C269" s="53" t="s">
        <v>1273</v>
      </c>
      <c r="D269" s="806" t="s">
        <v>462</v>
      </c>
      <c r="E269" s="780" t="s">
        <v>454</v>
      </c>
      <c r="F269" s="488">
        <v>3.4</v>
      </c>
      <c r="G269" s="497">
        <v>6.99</v>
      </c>
    </row>
    <row r="270" spans="1:7" s="67" customFormat="1" ht="12.75" customHeight="1" x14ac:dyDescent="0.2">
      <c r="A270" s="773" t="s">
        <v>2191</v>
      </c>
      <c r="B270" s="93" t="s">
        <v>673</v>
      </c>
      <c r="C270" s="70" t="s">
        <v>2304</v>
      </c>
      <c r="D270" s="806" t="s">
        <v>462</v>
      </c>
      <c r="E270" s="780" t="s">
        <v>482</v>
      </c>
      <c r="F270" s="488">
        <v>3.75</v>
      </c>
      <c r="G270" s="497">
        <v>7.99</v>
      </c>
    </row>
    <row r="271" spans="1:7" s="67" customFormat="1" ht="12.75" customHeight="1" x14ac:dyDescent="0.2">
      <c r="A271" s="773" t="s">
        <v>2191</v>
      </c>
      <c r="B271" s="93" t="s">
        <v>673</v>
      </c>
      <c r="C271" s="53" t="s">
        <v>1274</v>
      </c>
      <c r="D271" s="806" t="s">
        <v>681</v>
      </c>
      <c r="E271" s="780" t="s">
        <v>689</v>
      </c>
      <c r="F271" s="488">
        <v>4.7</v>
      </c>
      <c r="G271" s="497">
        <v>8.99</v>
      </c>
    </row>
    <row r="272" spans="1:7" s="67" customFormat="1" ht="12.75" customHeight="1" x14ac:dyDescent="0.2">
      <c r="A272" s="773" t="s">
        <v>2191</v>
      </c>
      <c r="B272" s="93" t="s">
        <v>673</v>
      </c>
      <c r="C272" s="70" t="s">
        <v>2433</v>
      </c>
      <c r="D272" s="806" t="s">
        <v>681</v>
      </c>
      <c r="E272" s="806" t="s">
        <v>2538</v>
      </c>
      <c r="F272" s="488">
        <v>5.2</v>
      </c>
      <c r="G272" s="497">
        <v>9.99</v>
      </c>
    </row>
    <row r="273" spans="1:7" s="67" customFormat="1" ht="12.75" customHeight="1" x14ac:dyDescent="0.2">
      <c r="A273" s="773" t="s">
        <v>2191</v>
      </c>
      <c r="B273" s="93" t="s">
        <v>673</v>
      </c>
      <c r="C273" s="53" t="s">
        <v>866</v>
      </c>
      <c r="D273" s="806" t="s">
        <v>598</v>
      </c>
      <c r="E273" s="780" t="s">
        <v>597</v>
      </c>
      <c r="F273" s="488">
        <v>4.7</v>
      </c>
      <c r="G273" s="497">
        <v>8.99</v>
      </c>
    </row>
    <row r="274" spans="1:7" s="67" customFormat="1" ht="12.75" customHeight="1" x14ac:dyDescent="0.2">
      <c r="A274" s="773" t="s">
        <v>2191</v>
      </c>
      <c r="B274" s="93" t="s">
        <v>673</v>
      </c>
      <c r="C274" s="53" t="s">
        <v>2230</v>
      </c>
      <c r="D274" s="806" t="s">
        <v>604</v>
      </c>
      <c r="E274" s="780" t="s">
        <v>605</v>
      </c>
      <c r="F274" s="488">
        <v>4.7</v>
      </c>
      <c r="G274" s="497">
        <v>8.99</v>
      </c>
    </row>
    <row r="275" spans="1:7" s="67" customFormat="1" ht="12.75" customHeight="1" x14ac:dyDescent="0.2">
      <c r="A275" s="773" t="s">
        <v>2191</v>
      </c>
      <c r="B275" s="93" t="s">
        <v>673</v>
      </c>
      <c r="C275" s="70" t="s">
        <v>2231</v>
      </c>
      <c r="D275" s="806" t="s">
        <v>604</v>
      </c>
      <c r="E275" s="780" t="s">
        <v>606</v>
      </c>
      <c r="F275" s="488">
        <v>5.2</v>
      </c>
      <c r="G275" s="497">
        <v>9.99</v>
      </c>
    </row>
    <row r="276" spans="1:7" s="67" customFormat="1" ht="12.75" customHeight="1" x14ac:dyDescent="0.2">
      <c r="A276" s="773" t="s">
        <v>2191</v>
      </c>
      <c r="B276" s="93" t="s">
        <v>673</v>
      </c>
      <c r="C276" s="53" t="s">
        <v>865</v>
      </c>
      <c r="D276" s="806" t="s">
        <v>601</v>
      </c>
      <c r="E276" s="780" t="s">
        <v>602</v>
      </c>
      <c r="F276" s="488">
        <v>4.0999999999999996</v>
      </c>
      <c r="G276" s="497">
        <v>8.99</v>
      </c>
    </row>
    <row r="277" spans="1:7" s="67" customFormat="1" ht="12.75" customHeight="1" x14ac:dyDescent="0.2">
      <c r="A277" s="773" t="s">
        <v>2191</v>
      </c>
      <c r="B277" s="93" t="s">
        <v>673</v>
      </c>
      <c r="C277" s="70" t="s">
        <v>1201</v>
      </c>
      <c r="D277" s="806" t="s">
        <v>601</v>
      </c>
      <c r="E277" s="780" t="s">
        <v>603</v>
      </c>
      <c r="F277" s="488">
        <v>4.55</v>
      </c>
      <c r="G277" s="497">
        <v>9.99</v>
      </c>
    </row>
    <row r="278" spans="1:7" s="67" customFormat="1" ht="12.75" customHeight="1" x14ac:dyDescent="0.2">
      <c r="A278" s="773" t="s">
        <v>2191</v>
      </c>
      <c r="B278" s="93" t="s">
        <v>673</v>
      </c>
      <c r="C278" s="714" t="s">
        <v>255</v>
      </c>
      <c r="D278" s="780"/>
      <c r="E278" s="832" t="s">
        <v>3204</v>
      </c>
      <c r="F278" s="488">
        <v>0.9</v>
      </c>
      <c r="G278" s="497">
        <v>1.99</v>
      </c>
    </row>
    <row r="279" spans="1:7" s="67" customFormat="1" ht="12.75" customHeight="1" x14ac:dyDescent="0.2">
      <c r="A279" s="773" t="s">
        <v>2191</v>
      </c>
      <c r="B279" s="93" t="s">
        <v>673</v>
      </c>
      <c r="C279" s="53" t="s">
        <v>1275</v>
      </c>
      <c r="D279" s="806" t="s">
        <v>352</v>
      </c>
      <c r="E279" s="780" t="s">
        <v>32</v>
      </c>
      <c r="F279" s="488">
        <v>5.5</v>
      </c>
      <c r="G279" s="497">
        <v>10.99</v>
      </c>
    </row>
    <row r="280" spans="1:7" s="67" customFormat="1" ht="12.75" customHeight="1" x14ac:dyDescent="0.2">
      <c r="A280" s="773" t="s">
        <v>2191</v>
      </c>
      <c r="B280" s="93" t="s">
        <v>673</v>
      </c>
      <c r="C280" s="17" t="s">
        <v>1276</v>
      </c>
      <c r="D280" s="806" t="s">
        <v>353</v>
      </c>
      <c r="E280" s="780" t="s">
        <v>156</v>
      </c>
      <c r="F280" s="488">
        <v>3</v>
      </c>
      <c r="G280" s="497">
        <v>5.99</v>
      </c>
    </row>
    <row r="281" spans="1:7" ht="12.75" customHeight="1" x14ac:dyDescent="0.2">
      <c r="A281" s="773" t="s">
        <v>2191</v>
      </c>
      <c r="B281" s="93" t="s">
        <v>673</v>
      </c>
      <c r="C281" s="53" t="s">
        <v>2474</v>
      </c>
      <c r="D281" s="806" t="s">
        <v>358</v>
      </c>
      <c r="E281" s="806" t="s">
        <v>236</v>
      </c>
      <c r="F281" s="488">
        <v>5.5</v>
      </c>
      <c r="G281" s="497">
        <v>10.99</v>
      </c>
    </row>
    <row r="282" spans="1:7" ht="12.75" customHeight="1" x14ac:dyDescent="0.2">
      <c r="A282" s="773" t="s">
        <v>2191</v>
      </c>
      <c r="B282" s="93" t="s">
        <v>673</v>
      </c>
      <c r="C282" s="53" t="s">
        <v>1272</v>
      </c>
      <c r="D282" s="806" t="s">
        <v>358</v>
      </c>
      <c r="E282" s="780" t="s">
        <v>586</v>
      </c>
      <c r="F282" s="488">
        <v>5.5</v>
      </c>
      <c r="G282" s="497">
        <v>10.99</v>
      </c>
    </row>
    <row r="283" spans="1:7" s="67" customFormat="1" ht="12.75" customHeight="1" x14ac:dyDescent="0.2">
      <c r="A283" s="773" t="s">
        <v>2191</v>
      </c>
      <c r="B283" s="328" t="s">
        <v>36</v>
      </c>
      <c r="C283" s="17" t="s">
        <v>152</v>
      </c>
      <c r="D283" s="806" t="s">
        <v>399</v>
      </c>
      <c r="E283" s="780" t="s">
        <v>72</v>
      </c>
      <c r="F283" s="488">
        <v>3.5</v>
      </c>
      <c r="G283" s="497">
        <v>6.99</v>
      </c>
    </row>
    <row r="284" spans="1:7" s="67" customFormat="1" ht="12.75" x14ac:dyDescent="0.2">
      <c r="A284" s="773" t="s">
        <v>2191</v>
      </c>
      <c r="B284" s="328" t="s">
        <v>36</v>
      </c>
      <c r="C284" s="70" t="s">
        <v>1344</v>
      </c>
      <c r="D284" s="806" t="s">
        <v>399</v>
      </c>
      <c r="E284" s="780" t="s">
        <v>635</v>
      </c>
      <c r="F284" s="488">
        <v>3.9</v>
      </c>
      <c r="G284" s="497">
        <v>7.99</v>
      </c>
    </row>
    <row r="285" spans="1:7" s="67" customFormat="1" ht="12.75" customHeight="1" x14ac:dyDescent="0.2">
      <c r="A285" s="773" t="s">
        <v>2191</v>
      </c>
      <c r="B285" s="328" t="s">
        <v>2312</v>
      </c>
      <c r="C285" s="53" t="s">
        <v>2321</v>
      </c>
      <c r="D285" s="806" t="s">
        <v>1923</v>
      </c>
      <c r="E285" s="780" t="s">
        <v>1973</v>
      </c>
      <c r="F285" s="488">
        <v>12</v>
      </c>
      <c r="G285" s="497">
        <v>23.99</v>
      </c>
    </row>
    <row r="286" spans="1:7" s="67" customFormat="1" ht="12.75" customHeight="1" x14ac:dyDescent="0.2">
      <c r="A286" s="773" t="s">
        <v>2191</v>
      </c>
      <c r="B286" s="328" t="s">
        <v>2312</v>
      </c>
      <c r="C286" s="70" t="s">
        <v>2506</v>
      </c>
      <c r="D286" s="806" t="s">
        <v>1923</v>
      </c>
      <c r="E286" s="806" t="s">
        <v>2493</v>
      </c>
      <c r="F286" s="488">
        <v>13.3</v>
      </c>
      <c r="G286" s="497">
        <v>26.99</v>
      </c>
    </row>
    <row r="287" spans="1:7" s="67" customFormat="1" ht="12.75" customHeight="1" x14ac:dyDescent="0.2">
      <c r="A287" s="773" t="s">
        <v>2191</v>
      </c>
      <c r="B287" s="328" t="s">
        <v>2312</v>
      </c>
      <c r="C287" s="582" t="s">
        <v>2320</v>
      </c>
      <c r="D287" s="806" t="s">
        <v>1922</v>
      </c>
      <c r="E287" s="780" t="s">
        <v>1972</v>
      </c>
      <c r="F287" s="488">
        <v>12</v>
      </c>
      <c r="G287" s="497">
        <v>23.99</v>
      </c>
    </row>
    <row r="288" spans="1:7" s="67" customFormat="1" ht="12.75" customHeight="1" x14ac:dyDescent="0.2">
      <c r="A288" s="773" t="s">
        <v>2191</v>
      </c>
      <c r="B288" s="328" t="s">
        <v>2312</v>
      </c>
      <c r="C288" s="70" t="s">
        <v>2539</v>
      </c>
      <c r="D288" s="806" t="s">
        <v>1922</v>
      </c>
      <c r="E288" s="806" t="s">
        <v>2540</v>
      </c>
      <c r="F288" s="488">
        <v>13.3</v>
      </c>
      <c r="G288" s="497">
        <v>26.99</v>
      </c>
    </row>
    <row r="289" spans="1:7" ht="12.75" customHeight="1" x14ac:dyDescent="0.2">
      <c r="A289" s="773" t="s">
        <v>2191</v>
      </c>
      <c r="B289" s="328" t="s">
        <v>2312</v>
      </c>
      <c r="C289" s="53" t="s">
        <v>2322</v>
      </c>
      <c r="D289" s="806" t="s">
        <v>1899</v>
      </c>
      <c r="E289" s="780" t="s">
        <v>1911</v>
      </c>
      <c r="F289" s="488">
        <v>12</v>
      </c>
      <c r="G289" s="497">
        <v>23.99</v>
      </c>
    </row>
    <row r="290" spans="1:7" ht="12.75" customHeight="1" x14ac:dyDescent="0.2">
      <c r="A290" s="773" t="s">
        <v>2191</v>
      </c>
      <c r="B290" s="328" t="s">
        <v>2312</v>
      </c>
      <c r="C290" s="70" t="s">
        <v>2541</v>
      </c>
      <c r="D290" s="806" t="s">
        <v>1899</v>
      </c>
      <c r="E290" s="806" t="s">
        <v>2542</v>
      </c>
      <c r="F290" s="488">
        <v>13.3</v>
      </c>
      <c r="G290" s="497">
        <v>26.99</v>
      </c>
    </row>
    <row r="291" spans="1:7" ht="12.75" customHeight="1" x14ac:dyDescent="0.2">
      <c r="A291" s="773" t="s">
        <v>2191</v>
      </c>
      <c r="B291" s="328" t="s">
        <v>2312</v>
      </c>
      <c r="C291" s="53" t="s">
        <v>1852</v>
      </c>
      <c r="D291" s="806" t="s">
        <v>930</v>
      </c>
      <c r="E291" s="780" t="s">
        <v>931</v>
      </c>
      <c r="F291" s="488">
        <v>12</v>
      </c>
      <c r="G291" s="497">
        <v>23.99</v>
      </c>
    </row>
    <row r="292" spans="1:7" ht="12.75" customHeight="1" x14ac:dyDescent="0.2">
      <c r="A292" s="773" t="s">
        <v>2191</v>
      </c>
      <c r="B292" s="328" t="s">
        <v>2312</v>
      </c>
      <c r="C292" s="53" t="s">
        <v>1902</v>
      </c>
      <c r="D292" s="806" t="s">
        <v>1725</v>
      </c>
      <c r="E292" s="780" t="s">
        <v>2211</v>
      </c>
      <c r="F292" s="488">
        <v>12</v>
      </c>
      <c r="G292" s="497">
        <v>23.99</v>
      </c>
    </row>
    <row r="293" spans="1:7" ht="12.75" customHeight="1" x14ac:dyDescent="0.2">
      <c r="A293" s="773" t="s">
        <v>2191</v>
      </c>
      <c r="B293" s="328" t="s">
        <v>2312</v>
      </c>
      <c r="C293" s="53" t="s">
        <v>1903</v>
      </c>
      <c r="D293" s="806" t="s">
        <v>1898</v>
      </c>
      <c r="E293" s="780" t="s">
        <v>1910</v>
      </c>
      <c r="F293" s="488">
        <v>12</v>
      </c>
      <c r="G293" s="497">
        <v>23.99</v>
      </c>
    </row>
    <row r="294" spans="1:7" ht="12.75" customHeight="1" x14ac:dyDescent="0.2">
      <c r="A294" s="773" t="s">
        <v>2191</v>
      </c>
      <c r="B294" s="328" t="s">
        <v>2312</v>
      </c>
      <c r="C294" s="70" t="s">
        <v>3023</v>
      </c>
      <c r="D294" s="806" t="s">
        <v>1898</v>
      </c>
      <c r="E294" s="806" t="s">
        <v>3028</v>
      </c>
      <c r="F294" s="488">
        <v>13.3</v>
      </c>
      <c r="G294" s="497">
        <v>26.99</v>
      </c>
    </row>
    <row r="295" spans="1:7" ht="12.75" customHeight="1" x14ac:dyDescent="0.2">
      <c r="A295" s="773" t="s">
        <v>2191</v>
      </c>
      <c r="B295" s="328" t="s">
        <v>2312</v>
      </c>
      <c r="C295" s="53" t="s">
        <v>1901</v>
      </c>
      <c r="D295" s="806" t="s">
        <v>1897</v>
      </c>
      <c r="E295" s="780" t="s">
        <v>1900</v>
      </c>
      <c r="F295" s="488">
        <v>12</v>
      </c>
      <c r="G295" s="497">
        <v>23.99</v>
      </c>
    </row>
    <row r="296" spans="1:7" ht="12.75" customHeight="1" x14ac:dyDescent="0.2">
      <c r="A296" s="773" t="s">
        <v>2191</v>
      </c>
      <c r="B296" s="328" t="s">
        <v>2312</v>
      </c>
      <c r="C296" s="582" t="s">
        <v>3186</v>
      </c>
      <c r="D296" s="806" t="s">
        <v>3050</v>
      </c>
      <c r="E296" s="806" t="s">
        <v>3051</v>
      </c>
      <c r="F296" s="488">
        <v>12</v>
      </c>
      <c r="G296" s="497">
        <v>23.99</v>
      </c>
    </row>
    <row r="297" spans="1:7" s="67" customFormat="1" ht="12.75" x14ac:dyDescent="0.2">
      <c r="A297" s="773" t="s">
        <v>2191</v>
      </c>
      <c r="B297" s="328" t="s">
        <v>2312</v>
      </c>
      <c r="C297" s="70" t="s">
        <v>3187</v>
      </c>
      <c r="D297" s="806" t="s">
        <v>3050</v>
      </c>
      <c r="E297" s="806" t="s">
        <v>3086</v>
      </c>
      <c r="F297" s="488">
        <v>13.3</v>
      </c>
      <c r="G297" s="497">
        <v>26.99</v>
      </c>
    </row>
    <row r="298" spans="1:7" ht="12.75" customHeight="1" x14ac:dyDescent="0.2">
      <c r="A298" s="773" t="s">
        <v>2191</v>
      </c>
      <c r="B298" s="328" t="s">
        <v>2312</v>
      </c>
      <c r="C298" s="53" t="s">
        <v>2695</v>
      </c>
      <c r="D298" s="806" t="s">
        <v>1966</v>
      </c>
      <c r="E298" s="780" t="s">
        <v>1974</v>
      </c>
      <c r="F298" s="488">
        <v>12</v>
      </c>
      <c r="G298" s="497">
        <v>23.99</v>
      </c>
    </row>
    <row r="299" spans="1:7" ht="12.75" customHeight="1" x14ac:dyDescent="0.2">
      <c r="A299" s="773" t="s">
        <v>2191</v>
      </c>
      <c r="B299" s="328" t="s">
        <v>2312</v>
      </c>
      <c r="C299" s="53" t="s">
        <v>1971</v>
      </c>
      <c r="D299" s="806" t="s">
        <v>905</v>
      </c>
      <c r="E299" s="780" t="s">
        <v>906</v>
      </c>
      <c r="F299" s="488">
        <v>12</v>
      </c>
      <c r="G299" s="497">
        <v>23.99</v>
      </c>
    </row>
    <row r="300" spans="1:7" ht="12.75" customHeight="1" x14ac:dyDescent="0.2">
      <c r="A300" s="773" t="s">
        <v>2191</v>
      </c>
      <c r="B300" s="328" t="s">
        <v>2312</v>
      </c>
      <c r="C300" s="53" t="s">
        <v>1970</v>
      </c>
      <c r="D300" s="806" t="s">
        <v>1944</v>
      </c>
      <c r="E300" s="780" t="s">
        <v>1945</v>
      </c>
      <c r="F300" s="488">
        <v>9.3000000000000007</v>
      </c>
      <c r="G300" s="497">
        <v>19.989999999999998</v>
      </c>
    </row>
    <row r="301" spans="1:7" ht="12.75" customHeight="1" x14ac:dyDescent="0.2">
      <c r="A301" s="773" t="s">
        <v>2191</v>
      </c>
      <c r="B301" s="328" t="s">
        <v>2312</v>
      </c>
      <c r="C301" s="53" t="s">
        <v>2323</v>
      </c>
      <c r="D301" s="806" t="s">
        <v>1724</v>
      </c>
      <c r="E301" s="780" t="s">
        <v>1822</v>
      </c>
      <c r="F301" s="488">
        <v>15</v>
      </c>
      <c r="G301" s="497">
        <v>29.99</v>
      </c>
    </row>
    <row r="302" spans="1:7" ht="12.75" customHeight="1" x14ac:dyDescent="0.2">
      <c r="A302" s="773" t="s">
        <v>2191</v>
      </c>
      <c r="B302" s="328" t="s">
        <v>2312</v>
      </c>
      <c r="C302" s="70" t="s">
        <v>2858</v>
      </c>
      <c r="D302" s="806" t="s">
        <v>1724</v>
      </c>
      <c r="E302" s="806" t="s">
        <v>2862</v>
      </c>
      <c r="F302" s="488">
        <v>16.55</v>
      </c>
      <c r="G302" s="497">
        <v>36.99</v>
      </c>
    </row>
    <row r="303" spans="1:7" ht="12.75" customHeight="1" x14ac:dyDescent="0.2">
      <c r="A303" s="773" t="s">
        <v>2191</v>
      </c>
      <c r="B303" s="328" t="s">
        <v>2312</v>
      </c>
      <c r="C303" s="53" t="s">
        <v>1963</v>
      </c>
      <c r="D303" s="806" t="s">
        <v>1924</v>
      </c>
      <c r="E303" s="780" t="s">
        <v>1964</v>
      </c>
      <c r="F303" s="488">
        <v>15</v>
      </c>
      <c r="G303" s="497">
        <v>29.99</v>
      </c>
    </row>
    <row r="304" spans="1:7" ht="12.75" customHeight="1" x14ac:dyDescent="0.2">
      <c r="A304" s="773" t="s">
        <v>2191</v>
      </c>
      <c r="B304" s="328" t="s">
        <v>2312</v>
      </c>
      <c r="C304" s="70" t="s">
        <v>2494</v>
      </c>
      <c r="D304" s="806" t="s">
        <v>1924</v>
      </c>
      <c r="E304" s="806" t="s">
        <v>2495</v>
      </c>
      <c r="F304" s="488">
        <v>16.55</v>
      </c>
      <c r="G304" s="497">
        <v>36.99</v>
      </c>
    </row>
    <row r="305" spans="1:7" ht="12.75" customHeight="1" x14ac:dyDescent="0.2">
      <c r="A305" s="773" t="s">
        <v>2191</v>
      </c>
      <c r="B305" s="328" t="s">
        <v>36</v>
      </c>
      <c r="C305" s="17" t="s">
        <v>153</v>
      </c>
      <c r="D305" s="806" t="s">
        <v>400</v>
      </c>
      <c r="E305" s="780" t="s">
        <v>197</v>
      </c>
      <c r="F305" s="488">
        <v>9.6</v>
      </c>
      <c r="G305" s="497">
        <v>19.989999999999998</v>
      </c>
    </row>
    <row r="306" spans="1:7" ht="12.75" customHeight="1" x14ac:dyDescent="0.2">
      <c r="A306" s="773" t="s">
        <v>2191</v>
      </c>
      <c r="B306" s="328" t="s">
        <v>36</v>
      </c>
      <c r="C306" s="54" t="s">
        <v>1345</v>
      </c>
      <c r="D306" s="806" t="s">
        <v>400</v>
      </c>
      <c r="E306" s="780" t="s">
        <v>2301</v>
      </c>
      <c r="F306" s="488">
        <v>10.6</v>
      </c>
      <c r="G306" s="497">
        <v>20.99</v>
      </c>
    </row>
    <row r="307" spans="1:7" s="67" customFormat="1" ht="12.75" customHeight="1" x14ac:dyDescent="0.2">
      <c r="A307" s="773" t="s">
        <v>2191</v>
      </c>
      <c r="B307" s="328" t="s">
        <v>36</v>
      </c>
      <c r="C307" s="53" t="s">
        <v>1277</v>
      </c>
      <c r="D307" s="806" t="s">
        <v>402</v>
      </c>
      <c r="E307" s="780" t="s">
        <v>46</v>
      </c>
      <c r="F307" s="488">
        <v>12.55</v>
      </c>
      <c r="G307" s="497">
        <v>24.99</v>
      </c>
    </row>
    <row r="308" spans="1:7" s="67" customFormat="1" ht="12.75" customHeight="1" x14ac:dyDescent="0.2">
      <c r="A308" s="773" t="s">
        <v>2191</v>
      </c>
      <c r="B308" s="328" t="s">
        <v>36</v>
      </c>
      <c r="C308" s="53" t="s">
        <v>304</v>
      </c>
      <c r="D308" s="806" t="s">
        <v>470</v>
      </c>
      <c r="E308" s="780" t="s">
        <v>469</v>
      </c>
      <c r="F308" s="488">
        <v>4.1500000000000004</v>
      </c>
      <c r="G308" s="497">
        <v>7.99</v>
      </c>
    </row>
    <row r="309" spans="1:7" ht="12.75" customHeight="1" x14ac:dyDescent="0.2">
      <c r="A309" s="773" t="s">
        <v>2191</v>
      </c>
      <c r="B309" s="328" t="s">
        <v>36</v>
      </c>
      <c r="C309" s="70" t="s">
        <v>2339</v>
      </c>
      <c r="D309" s="806" t="s">
        <v>470</v>
      </c>
      <c r="E309" s="806" t="s">
        <v>2543</v>
      </c>
      <c r="F309" s="488">
        <v>4.5999999999999996</v>
      </c>
      <c r="G309" s="497">
        <v>8.99</v>
      </c>
    </row>
    <row r="310" spans="1:7" ht="12.75" customHeight="1" x14ac:dyDescent="0.2">
      <c r="A310" s="773" t="s">
        <v>2191</v>
      </c>
      <c r="B310" s="328" t="s">
        <v>2312</v>
      </c>
      <c r="C310" s="53" t="s">
        <v>1943</v>
      </c>
      <c r="D310" s="806" t="s">
        <v>1800</v>
      </c>
      <c r="E310" s="780" t="s">
        <v>1856</v>
      </c>
      <c r="F310" s="488">
        <v>8</v>
      </c>
      <c r="G310" s="497">
        <v>15.99</v>
      </c>
    </row>
    <row r="311" spans="1:7" ht="12.75" customHeight="1" x14ac:dyDescent="0.2">
      <c r="A311" s="773" t="s">
        <v>2191</v>
      </c>
      <c r="B311" s="328" t="s">
        <v>2312</v>
      </c>
      <c r="C311" s="53" t="s">
        <v>3047</v>
      </c>
      <c r="D311" s="780" t="s">
        <v>3052</v>
      </c>
      <c r="E311" s="806" t="s">
        <v>3053</v>
      </c>
      <c r="F311" s="488">
        <v>5.5</v>
      </c>
      <c r="G311" s="497">
        <v>10.99</v>
      </c>
    </row>
    <row r="312" spans="1:7" ht="12.75" customHeight="1" x14ac:dyDescent="0.2">
      <c r="A312" s="773" t="s">
        <v>2191</v>
      </c>
      <c r="B312" s="93" t="s">
        <v>155</v>
      </c>
      <c r="C312" s="53" t="s">
        <v>1279</v>
      </c>
      <c r="D312" s="806" t="s">
        <v>693</v>
      </c>
      <c r="E312" s="780" t="s">
        <v>694</v>
      </c>
      <c r="F312" s="488">
        <v>5.75</v>
      </c>
      <c r="G312" s="497">
        <v>9.99</v>
      </c>
    </row>
    <row r="313" spans="1:7" ht="12.75" customHeight="1" x14ac:dyDescent="0.2">
      <c r="A313" s="773" t="s">
        <v>2191</v>
      </c>
      <c r="B313" s="93" t="s">
        <v>155</v>
      </c>
      <c r="C313" s="53" t="s">
        <v>619</v>
      </c>
      <c r="D313" s="806" t="s">
        <v>640</v>
      </c>
      <c r="E313" s="780" t="s">
        <v>643</v>
      </c>
      <c r="F313" s="488">
        <v>6.5</v>
      </c>
      <c r="G313" s="497">
        <v>12.99</v>
      </c>
    </row>
    <row r="314" spans="1:7" s="67" customFormat="1" ht="12.75" customHeight="1" x14ac:dyDescent="0.2">
      <c r="A314" s="773" t="s">
        <v>2191</v>
      </c>
      <c r="B314" s="93" t="s">
        <v>155</v>
      </c>
      <c r="C314" s="70" t="s">
        <v>3121</v>
      </c>
      <c r="D314" s="806" t="s">
        <v>640</v>
      </c>
      <c r="E314" s="806" t="s">
        <v>3128</v>
      </c>
      <c r="F314" s="488">
        <v>7.15</v>
      </c>
      <c r="G314" s="497">
        <v>13.99</v>
      </c>
    </row>
    <row r="315" spans="1:7" s="67" customFormat="1" ht="12.75" customHeight="1" x14ac:dyDescent="0.2">
      <c r="A315" s="773" t="s">
        <v>2191</v>
      </c>
      <c r="B315" s="93" t="s">
        <v>155</v>
      </c>
      <c r="C315" s="53" t="s">
        <v>273</v>
      </c>
      <c r="D315" s="806" t="s">
        <v>404</v>
      </c>
      <c r="E315" s="780" t="s">
        <v>81</v>
      </c>
      <c r="F315" s="488">
        <v>5.75</v>
      </c>
      <c r="G315" s="497">
        <v>9.99</v>
      </c>
    </row>
    <row r="316" spans="1:7" ht="12.75" customHeight="1" x14ac:dyDescent="0.2">
      <c r="A316" s="773" t="s">
        <v>2191</v>
      </c>
      <c r="B316" s="93" t="s">
        <v>155</v>
      </c>
      <c r="C316" s="70" t="s">
        <v>2305</v>
      </c>
      <c r="D316" s="806" t="s">
        <v>404</v>
      </c>
      <c r="E316" s="780" t="s">
        <v>28</v>
      </c>
      <c r="F316" s="488">
        <v>6.35</v>
      </c>
      <c r="G316" s="497">
        <v>11.99</v>
      </c>
    </row>
    <row r="317" spans="1:7" s="67" customFormat="1" ht="12.75" customHeight="1" x14ac:dyDescent="0.2">
      <c r="A317" s="773" t="s">
        <v>2191</v>
      </c>
      <c r="B317" s="93" t="s">
        <v>155</v>
      </c>
      <c r="C317" s="53" t="s">
        <v>272</v>
      </c>
      <c r="D317" s="806" t="s">
        <v>403</v>
      </c>
      <c r="E317" s="780" t="s">
        <v>198</v>
      </c>
      <c r="F317" s="488">
        <v>4</v>
      </c>
      <c r="G317" s="497">
        <v>7.99</v>
      </c>
    </row>
    <row r="318" spans="1:7" ht="12.75" customHeight="1" x14ac:dyDescent="0.2">
      <c r="A318" s="773" t="s">
        <v>2191</v>
      </c>
      <c r="B318" s="93" t="s">
        <v>155</v>
      </c>
      <c r="C318" s="70" t="s">
        <v>2544</v>
      </c>
      <c r="D318" s="806" t="s">
        <v>403</v>
      </c>
      <c r="E318" s="806" t="s">
        <v>2545</v>
      </c>
      <c r="F318" s="488">
        <v>4.45</v>
      </c>
      <c r="G318" s="497">
        <v>8.99</v>
      </c>
    </row>
    <row r="319" spans="1:7" s="67" customFormat="1" ht="12.75" customHeight="1" x14ac:dyDescent="0.2">
      <c r="A319" s="773" t="s">
        <v>2191</v>
      </c>
      <c r="B319" s="328" t="s">
        <v>2313</v>
      </c>
      <c r="C319" s="53" t="s">
        <v>1736</v>
      </c>
      <c r="D319" s="806" t="s">
        <v>1752</v>
      </c>
      <c r="E319" s="780" t="s">
        <v>1877</v>
      </c>
      <c r="F319" s="488">
        <v>7.5</v>
      </c>
      <c r="G319" s="497">
        <v>14.99</v>
      </c>
    </row>
    <row r="320" spans="1:7" ht="10.5" customHeight="1" x14ac:dyDescent="0.2">
      <c r="A320" s="773" t="s">
        <v>2191</v>
      </c>
      <c r="B320" s="328" t="s">
        <v>2313</v>
      </c>
      <c r="C320" s="53" t="s">
        <v>1739</v>
      </c>
      <c r="D320" s="806" t="s">
        <v>1740</v>
      </c>
      <c r="E320" s="780" t="s">
        <v>1872</v>
      </c>
      <c r="F320" s="488">
        <v>2.8</v>
      </c>
      <c r="G320" s="497">
        <v>5.99</v>
      </c>
    </row>
    <row r="321" spans="1:7" ht="12.75" customHeight="1" x14ac:dyDescent="0.2">
      <c r="A321" s="773" t="s">
        <v>2191</v>
      </c>
      <c r="B321" s="328" t="s">
        <v>2313</v>
      </c>
      <c r="C321" s="70" t="s">
        <v>2665</v>
      </c>
      <c r="D321" s="806" t="s">
        <v>1740</v>
      </c>
      <c r="E321" s="806" t="s">
        <v>2671</v>
      </c>
      <c r="F321" s="488">
        <v>3.05</v>
      </c>
      <c r="G321" s="497">
        <v>6.99</v>
      </c>
    </row>
    <row r="322" spans="1:7" s="67" customFormat="1" ht="12.75" customHeight="1" x14ac:dyDescent="0.2">
      <c r="A322" s="773" t="s">
        <v>2191</v>
      </c>
      <c r="B322" s="328" t="s">
        <v>2313</v>
      </c>
      <c r="C322" s="614" t="s">
        <v>1772</v>
      </c>
      <c r="D322" s="806" t="s">
        <v>1788</v>
      </c>
      <c r="E322" s="780" t="s">
        <v>1873</v>
      </c>
      <c r="F322" s="488">
        <v>3</v>
      </c>
      <c r="G322" s="497">
        <v>5.99</v>
      </c>
    </row>
    <row r="323" spans="1:7" s="67" customFormat="1" ht="12.75" customHeight="1" x14ac:dyDescent="0.2">
      <c r="A323" s="773" t="s">
        <v>2191</v>
      </c>
      <c r="B323" s="328" t="s">
        <v>2313</v>
      </c>
      <c r="C323" s="53" t="s">
        <v>1967</v>
      </c>
      <c r="D323" s="806" t="s">
        <v>2326</v>
      </c>
      <c r="E323" s="780" t="s">
        <v>1969</v>
      </c>
      <c r="F323" s="488">
        <v>4</v>
      </c>
      <c r="G323" s="497">
        <v>7.99</v>
      </c>
    </row>
    <row r="324" spans="1:7" ht="12.75" x14ac:dyDescent="0.2">
      <c r="A324" s="773" t="s">
        <v>2191</v>
      </c>
      <c r="B324" s="328" t="s">
        <v>2313</v>
      </c>
      <c r="C324" s="70" t="s">
        <v>2666</v>
      </c>
      <c r="D324" s="806" t="s">
        <v>2326</v>
      </c>
      <c r="E324" s="806" t="s">
        <v>2672</v>
      </c>
      <c r="F324" s="488">
        <v>4.45</v>
      </c>
      <c r="G324" s="497">
        <v>8.99</v>
      </c>
    </row>
    <row r="325" spans="1:7" ht="12.75" x14ac:dyDescent="0.2">
      <c r="A325" s="773" t="s">
        <v>2191</v>
      </c>
      <c r="B325" s="328" t="s">
        <v>2313</v>
      </c>
      <c r="C325" s="614" t="s">
        <v>1977</v>
      </c>
      <c r="D325" s="806" t="s">
        <v>1947</v>
      </c>
      <c r="E325" s="780" t="s">
        <v>1948</v>
      </c>
      <c r="F325" s="488">
        <v>4.95</v>
      </c>
      <c r="G325" s="497">
        <v>9.99</v>
      </c>
    </row>
    <row r="326" spans="1:7" ht="12.75" x14ac:dyDescent="0.2">
      <c r="A326" s="773" t="s">
        <v>2191</v>
      </c>
      <c r="B326" s="328" t="s">
        <v>2313</v>
      </c>
      <c r="C326" s="53" t="s">
        <v>1775</v>
      </c>
      <c r="D326" s="806" t="s">
        <v>1790</v>
      </c>
      <c r="E326" s="780" t="s">
        <v>1876</v>
      </c>
      <c r="F326" s="488">
        <v>6</v>
      </c>
      <c r="G326" s="497">
        <v>11.99</v>
      </c>
    </row>
    <row r="327" spans="1:7" s="67" customFormat="1" ht="12.75" x14ac:dyDescent="0.2">
      <c r="A327" s="773" t="s">
        <v>2191</v>
      </c>
      <c r="B327" s="328" t="s">
        <v>2313</v>
      </c>
      <c r="C327" s="53" t="s">
        <v>2214</v>
      </c>
      <c r="D327" s="806" t="s">
        <v>1738</v>
      </c>
      <c r="E327" s="780" t="s">
        <v>1874</v>
      </c>
      <c r="F327" s="488">
        <v>4</v>
      </c>
      <c r="G327" s="497">
        <v>7.99</v>
      </c>
    </row>
    <row r="328" spans="1:7" s="67" customFormat="1" ht="12.75" x14ac:dyDescent="0.2">
      <c r="A328" s="773" t="s">
        <v>2191</v>
      </c>
      <c r="B328" s="93" t="s">
        <v>155</v>
      </c>
      <c r="C328" s="53" t="s">
        <v>2485</v>
      </c>
      <c r="D328" s="806" t="s">
        <v>2489</v>
      </c>
      <c r="E328" s="780" t="s">
        <v>2490</v>
      </c>
      <c r="F328" s="488">
        <v>3</v>
      </c>
      <c r="G328" s="497">
        <v>5.99</v>
      </c>
    </row>
    <row r="329" spans="1:7" s="67" customFormat="1" ht="12.75" x14ac:dyDescent="0.2">
      <c r="A329" s="773" t="s">
        <v>2191</v>
      </c>
      <c r="B329" s="93" t="s">
        <v>155</v>
      </c>
      <c r="C329" s="53" t="s">
        <v>2486</v>
      </c>
      <c r="D329" s="806" t="s">
        <v>1981</v>
      </c>
      <c r="E329" s="780" t="s">
        <v>2491</v>
      </c>
      <c r="F329" s="488">
        <v>3</v>
      </c>
      <c r="G329" s="497">
        <v>5.99</v>
      </c>
    </row>
    <row r="330" spans="1:7" s="67" customFormat="1" ht="12.75" x14ac:dyDescent="0.2">
      <c r="A330" s="773" t="s">
        <v>2191</v>
      </c>
      <c r="B330" s="93" t="s">
        <v>155</v>
      </c>
      <c r="C330" s="53" t="s">
        <v>853</v>
      </c>
      <c r="D330" s="806" t="s">
        <v>830</v>
      </c>
      <c r="E330" s="780" t="s">
        <v>831</v>
      </c>
      <c r="F330" s="488">
        <v>4</v>
      </c>
      <c r="G330" s="497">
        <v>7.99</v>
      </c>
    </row>
    <row r="331" spans="1:7" s="67" customFormat="1" ht="12.75" x14ac:dyDescent="0.2">
      <c r="A331" s="773" t="s">
        <v>2191</v>
      </c>
      <c r="B331" s="93" t="s">
        <v>155</v>
      </c>
      <c r="C331" s="53" t="s">
        <v>3122</v>
      </c>
      <c r="D331" s="806" t="s">
        <v>3129</v>
      </c>
      <c r="E331" s="806" t="s">
        <v>3130</v>
      </c>
      <c r="F331" s="488">
        <v>4.5999999999999996</v>
      </c>
      <c r="G331" s="497">
        <v>7.99</v>
      </c>
    </row>
    <row r="332" spans="1:7" s="67" customFormat="1" ht="12.75" x14ac:dyDescent="0.2">
      <c r="A332" s="773" t="s">
        <v>2191</v>
      </c>
      <c r="B332" s="93" t="s">
        <v>155</v>
      </c>
      <c r="C332" s="70" t="s">
        <v>3123</v>
      </c>
      <c r="D332" s="806" t="s">
        <v>3129</v>
      </c>
      <c r="E332" s="806" t="s">
        <v>3131</v>
      </c>
      <c r="F332" s="488">
        <v>5.0999999999999996</v>
      </c>
      <c r="G332" s="497">
        <v>8.99</v>
      </c>
    </row>
    <row r="333" spans="1:7" s="67" customFormat="1" ht="12.75" x14ac:dyDescent="0.2">
      <c r="A333" s="773" t="s">
        <v>2191</v>
      </c>
      <c r="B333" s="93" t="s">
        <v>155</v>
      </c>
      <c r="C333" s="53" t="s">
        <v>3124</v>
      </c>
      <c r="D333" s="806" t="s">
        <v>406</v>
      </c>
      <c r="E333" s="780" t="s">
        <v>80</v>
      </c>
      <c r="F333" s="488">
        <v>4.5999999999999996</v>
      </c>
      <c r="G333" s="497">
        <v>8.99</v>
      </c>
    </row>
    <row r="334" spans="1:7" s="67" customFormat="1" ht="12.75" x14ac:dyDescent="0.2">
      <c r="A334" s="773" t="s">
        <v>2191</v>
      </c>
      <c r="B334" s="93" t="s">
        <v>155</v>
      </c>
      <c r="C334" s="70" t="s">
        <v>2868</v>
      </c>
      <c r="D334" s="806" t="s">
        <v>406</v>
      </c>
      <c r="E334" s="806" t="s">
        <v>2872</v>
      </c>
      <c r="F334" s="488">
        <v>5.0999999999999996</v>
      </c>
      <c r="G334" s="497">
        <v>9.99</v>
      </c>
    </row>
    <row r="335" spans="1:7" s="67" customFormat="1" ht="12.75" x14ac:dyDescent="0.2">
      <c r="A335" s="773" t="s">
        <v>2191</v>
      </c>
      <c r="B335" s="93" t="s">
        <v>155</v>
      </c>
      <c r="C335" s="53" t="s">
        <v>3109</v>
      </c>
      <c r="D335" s="780" t="s">
        <v>3110</v>
      </c>
      <c r="E335" s="780" t="s">
        <v>3111</v>
      </c>
      <c r="F335" s="488">
        <v>5</v>
      </c>
      <c r="G335" s="497">
        <v>9.99</v>
      </c>
    </row>
    <row r="336" spans="1:7" ht="12.75" x14ac:dyDescent="0.2">
      <c r="A336" s="773" t="s">
        <v>2191</v>
      </c>
      <c r="B336" s="93" t="s">
        <v>155</v>
      </c>
      <c r="C336" s="53" t="s">
        <v>1280</v>
      </c>
      <c r="D336" s="806" t="s">
        <v>408</v>
      </c>
      <c r="E336" s="780" t="s">
        <v>79</v>
      </c>
      <c r="F336" s="488">
        <v>4.1500000000000004</v>
      </c>
      <c r="G336" s="497">
        <v>7.99</v>
      </c>
    </row>
    <row r="337" spans="1:7" ht="12.75" customHeight="1" x14ac:dyDescent="0.2">
      <c r="A337" s="773" t="s">
        <v>2191</v>
      </c>
      <c r="B337" s="93" t="s">
        <v>155</v>
      </c>
      <c r="C337" s="70" t="s">
        <v>2546</v>
      </c>
      <c r="D337" s="806" t="s">
        <v>408</v>
      </c>
      <c r="E337" s="806" t="s">
        <v>2547</v>
      </c>
      <c r="F337" s="488">
        <v>4.5999999999999996</v>
      </c>
      <c r="G337" s="497">
        <v>8.99</v>
      </c>
    </row>
    <row r="338" spans="1:7" ht="12.75" x14ac:dyDescent="0.2">
      <c r="A338" s="773" t="s">
        <v>2191</v>
      </c>
      <c r="B338" s="93" t="s">
        <v>155</v>
      </c>
      <c r="C338" s="53" t="s">
        <v>1157</v>
      </c>
      <c r="D338" s="806" t="s">
        <v>1158</v>
      </c>
      <c r="E338" s="780" t="s">
        <v>1159</v>
      </c>
      <c r="F338" s="488">
        <v>2.75</v>
      </c>
      <c r="G338" s="497">
        <v>5.99</v>
      </c>
    </row>
    <row r="339" spans="1:7" ht="12.75" customHeight="1" x14ac:dyDescent="0.2">
      <c r="A339" s="773" t="s">
        <v>2191</v>
      </c>
      <c r="B339" s="93" t="s">
        <v>155</v>
      </c>
      <c r="C339" s="70" t="s">
        <v>2306</v>
      </c>
      <c r="D339" s="806" t="s">
        <v>1158</v>
      </c>
      <c r="E339" s="780" t="s">
        <v>1160</v>
      </c>
      <c r="F339" s="488">
        <v>3</v>
      </c>
      <c r="G339" s="497">
        <v>6.99</v>
      </c>
    </row>
    <row r="340" spans="1:7" ht="12.75" customHeight="1" x14ac:dyDescent="0.2">
      <c r="A340" s="773" t="s">
        <v>2191</v>
      </c>
      <c r="B340" s="328" t="s">
        <v>2313</v>
      </c>
      <c r="C340" s="53" t="s">
        <v>1776</v>
      </c>
      <c r="D340" s="806" t="s">
        <v>1792</v>
      </c>
      <c r="E340" s="780" t="s">
        <v>1878</v>
      </c>
      <c r="F340" s="488">
        <v>3</v>
      </c>
      <c r="G340" s="497">
        <v>5.99</v>
      </c>
    </row>
    <row r="341" spans="1:7" ht="12.75" customHeight="1" x14ac:dyDescent="0.2">
      <c r="A341" s="773" t="s">
        <v>2191</v>
      </c>
      <c r="B341" s="328" t="s">
        <v>2313</v>
      </c>
      <c r="C341" s="53" t="s">
        <v>1771</v>
      </c>
      <c r="D341" s="806" t="s">
        <v>1789</v>
      </c>
      <c r="E341" s="780" t="s">
        <v>1875</v>
      </c>
      <c r="F341" s="488">
        <v>4.95</v>
      </c>
      <c r="G341" s="497">
        <v>9.99</v>
      </c>
    </row>
    <row r="342" spans="1:7" ht="12.75" customHeight="1" x14ac:dyDescent="0.2">
      <c r="A342" s="773" t="s">
        <v>2191</v>
      </c>
      <c r="B342" s="93" t="s">
        <v>146</v>
      </c>
      <c r="C342" s="53" t="s">
        <v>1282</v>
      </c>
      <c r="D342" s="806" t="s">
        <v>409</v>
      </c>
      <c r="E342" s="780" t="s">
        <v>111</v>
      </c>
      <c r="F342" s="488">
        <v>16.7</v>
      </c>
      <c r="G342" s="497">
        <v>32.99</v>
      </c>
    </row>
    <row r="343" spans="1:7" s="67" customFormat="1" ht="12.75" x14ac:dyDescent="0.2">
      <c r="A343" s="773" t="s">
        <v>2191</v>
      </c>
      <c r="B343" s="93" t="s">
        <v>146</v>
      </c>
      <c r="C343" s="70" t="s">
        <v>1347</v>
      </c>
      <c r="D343" s="806" t="s">
        <v>409</v>
      </c>
      <c r="E343" s="780" t="s">
        <v>481</v>
      </c>
      <c r="F343" s="488">
        <v>18.5</v>
      </c>
      <c r="G343" s="497">
        <v>35.99</v>
      </c>
    </row>
    <row r="344" spans="1:7" s="67" customFormat="1" ht="12.75" x14ac:dyDescent="0.2">
      <c r="A344" s="773" t="s">
        <v>2191</v>
      </c>
      <c r="B344" s="93" t="s">
        <v>2775</v>
      </c>
      <c r="C344" s="53" t="s">
        <v>2776</v>
      </c>
      <c r="D344" s="806" t="s">
        <v>2780</v>
      </c>
      <c r="E344" s="780" t="s">
        <v>2781</v>
      </c>
      <c r="F344" s="488">
        <v>42.5</v>
      </c>
      <c r="G344" s="497">
        <v>84.99</v>
      </c>
    </row>
    <row r="345" spans="1:7" s="67" customFormat="1" ht="12.75" x14ac:dyDescent="0.2">
      <c r="A345" s="773" t="s">
        <v>2191</v>
      </c>
      <c r="B345" s="93" t="s">
        <v>2775</v>
      </c>
      <c r="C345" s="70" t="s">
        <v>2824</v>
      </c>
      <c r="D345" s="806" t="s">
        <v>2780</v>
      </c>
      <c r="E345" s="806" t="s">
        <v>2845</v>
      </c>
      <c r="F345" s="488">
        <v>46.95</v>
      </c>
      <c r="G345" s="497">
        <v>93.99</v>
      </c>
    </row>
    <row r="346" spans="1:7" ht="12.75" x14ac:dyDescent="0.2">
      <c r="A346" s="773" t="s">
        <v>2191</v>
      </c>
      <c r="B346" s="93" t="s">
        <v>2775</v>
      </c>
      <c r="C346" s="53" t="s">
        <v>2777</v>
      </c>
      <c r="D346" s="806" t="s">
        <v>2782</v>
      </c>
      <c r="E346" s="780" t="s">
        <v>2783</v>
      </c>
      <c r="F346" s="488">
        <v>15</v>
      </c>
      <c r="G346" s="497">
        <v>29.99</v>
      </c>
    </row>
    <row r="347" spans="1:7" s="67" customFormat="1" ht="12.75" x14ac:dyDescent="0.2">
      <c r="A347" s="773" t="s">
        <v>2191</v>
      </c>
      <c r="B347" s="93" t="s">
        <v>2775</v>
      </c>
      <c r="C347" s="70" t="s">
        <v>2825</v>
      </c>
      <c r="D347" s="806" t="s">
        <v>2782</v>
      </c>
      <c r="E347" s="806" t="s">
        <v>2846</v>
      </c>
      <c r="F347" s="488">
        <v>16.55</v>
      </c>
      <c r="G347" s="497">
        <v>32.99</v>
      </c>
    </row>
    <row r="348" spans="1:7" s="67" customFormat="1" ht="12.75" x14ac:dyDescent="0.2">
      <c r="A348" s="773" t="s">
        <v>2191</v>
      </c>
      <c r="B348" s="93" t="s">
        <v>2775</v>
      </c>
      <c r="C348" s="53" t="s">
        <v>2778</v>
      </c>
      <c r="D348" s="806" t="s">
        <v>2784</v>
      </c>
      <c r="E348" s="780" t="s">
        <v>2785</v>
      </c>
      <c r="F348" s="488">
        <v>20</v>
      </c>
      <c r="G348" s="497">
        <v>39.99</v>
      </c>
    </row>
    <row r="349" spans="1:7" s="67" customFormat="1" ht="12.75" x14ac:dyDescent="0.2">
      <c r="A349" s="773" t="s">
        <v>2191</v>
      </c>
      <c r="B349" s="93" t="s">
        <v>2775</v>
      </c>
      <c r="C349" s="70" t="s">
        <v>2826</v>
      </c>
      <c r="D349" s="806" t="s">
        <v>2784</v>
      </c>
      <c r="E349" s="806" t="s">
        <v>2847</v>
      </c>
      <c r="F349" s="488">
        <v>22.1</v>
      </c>
      <c r="G349" s="497">
        <v>43.99</v>
      </c>
    </row>
    <row r="350" spans="1:7" ht="12.75" x14ac:dyDescent="0.2">
      <c r="A350" s="773" t="s">
        <v>2191</v>
      </c>
      <c r="B350" s="328" t="s">
        <v>526</v>
      </c>
      <c r="C350" s="17" t="s">
        <v>114</v>
      </c>
      <c r="D350" s="806" t="s">
        <v>418</v>
      </c>
      <c r="E350" s="780" t="s">
        <v>212</v>
      </c>
      <c r="F350" s="488">
        <v>4.0999999999999996</v>
      </c>
      <c r="G350" s="497">
        <v>8.99</v>
      </c>
    </row>
    <row r="351" spans="1:7" ht="12.75" x14ac:dyDescent="0.2">
      <c r="A351" s="773" t="s">
        <v>2191</v>
      </c>
      <c r="B351" s="328" t="s">
        <v>526</v>
      </c>
      <c r="C351" s="53" t="s">
        <v>2264</v>
      </c>
      <c r="D351" s="806" t="s">
        <v>2271</v>
      </c>
      <c r="E351" s="780" t="s">
        <v>2272</v>
      </c>
      <c r="F351" s="488">
        <v>6</v>
      </c>
      <c r="G351" s="497">
        <v>11.99</v>
      </c>
    </row>
    <row r="352" spans="1:7" s="67" customFormat="1" ht="12.75" x14ac:dyDescent="0.2">
      <c r="A352" s="773" t="s">
        <v>2191</v>
      </c>
      <c r="B352" s="93" t="s">
        <v>2711</v>
      </c>
      <c r="C352" s="53" t="s">
        <v>2712</v>
      </c>
      <c r="D352" s="806" t="s">
        <v>2724</v>
      </c>
      <c r="E352" s="780" t="s">
        <v>2725</v>
      </c>
      <c r="F352" s="488">
        <v>7</v>
      </c>
      <c r="G352" s="497">
        <v>13.99</v>
      </c>
    </row>
    <row r="353" spans="1:7" ht="12.75" x14ac:dyDescent="0.2">
      <c r="A353" s="773" t="s">
        <v>2191</v>
      </c>
      <c r="B353" s="93" t="s">
        <v>2711</v>
      </c>
      <c r="C353" s="53" t="s">
        <v>3076</v>
      </c>
      <c r="D353" s="780" t="s">
        <v>3071</v>
      </c>
      <c r="E353" s="806" t="s">
        <v>3072</v>
      </c>
      <c r="F353" s="488">
        <v>7</v>
      </c>
      <c r="G353" s="497">
        <v>13.99</v>
      </c>
    </row>
    <row r="354" spans="1:7" ht="12.75" x14ac:dyDescent="0.2">
      <c r="A354" s="773" t="s">
        <v>2191</v>
      </c>
      <c r="B354" s="93" t="s">
        <v>2711</v>
      </c>
      <c r="C354" s="53" t="s">
        <v>2713</v>
      </c>
      <c r="D354" s="806" t="s">
        <v>2726</v>
      </c>
      <c r="E354" s="780" t="s">
        <v>2727</v>
      </c>
      <c r="F354" s="488">
        <v>10</v>
      </c>
      <c r="G354" s="497">
        <v>19.989999999999998</v>
      </c>
    </row>
    <row r="355" spans="1:7" ht="12.75" x14ac:dyDescent="0.2">
      <c r="A355" s="773" t="s">
        <v>2191</v>
      </c>
      <c r="B355" s="93" t="s">
        <v>184</v>
      </c>
      <c r="C355" s="17" t="s">
        <v>1029</v>
      </c>
      <c r="D355" s="806" t="s">
        <v>419</v>
      </c>
      <c r="E355" s="780" t="s">
        <v>171</v>
      </c>
      <c r="F355" s="488">
        <v>3</v>
      </c>
      <c r="G355" s="497">
        <v>5.99</v>
      </c>
    </row>
    <row r="356" spans="1:7" ht="12.75" x14ac:dyDescent="0.2">
      <c r="A356" s="773" t="s">
        <v>2191</v>
      </c>
      <c r="B356" s="93" t="s">
        <v>184</v>
      </c>
      <c r="C356" s="17" t="s">
        <v>1289</v>
      </c>
      <c r="D356" s="806" t="s">
        <v>422</v>
      </c>
      <c r="E356" s="780" t="s">
        <v>172</v>
      </c>
      <c r="F356" s="488">
        <v>3.3</v>
      </c>
      <c r="G356" s="497">
        <v>6.99</v>
      </c>
    </row>
    <row r="357" spans="1:7" ht="12.75" x14ac:dyDescent="0.2">
      <c r="A357" s="773" t="s">
        <v>2191</v>
      </c>
      <c r="B357" s="93" t="s">
        <v>184</v>
      </c>
      <c r="C357" s="53" t="s">
        <v>54</v>
      </c>
      <c r="D357" s="806" t="s">
        <v>426</v>
      </c>
      <c r="E357" s="780" t="s">
        <v>209</v>
      </c>
      <c r="F357" s="488">
        <v>6</v>
      </c>
      <c r="G357" s="497">
        <v>9.99</v>
      </c>
    </row>
    <row r="358" spans="1:7" ht="12.75" x14ac:dyDescent="0.2">
      <c r="A358" s="773" t="s">
        <v>2191</v>
      </c>
      <c r="B358" s="93" t="s">
        <v>184</v>
      </c>
      <c r="C358" s="54" t="s">
        <v>1203</v>
      </c>
      <c r="D358" s="806" t="s">
        <v>426</v>
      </c>
      <c r="E358" s="780" t="s">
        <v>210</v>
      </c>
      <c r="F358" s="488">
        <v>6.6</v>
      </c>
      <c r="G358" s="497">
        <v>13.99</v>
      </c>
    </row>
    <row r="359" spans="1:7" ht="12.75" x14ac:dyDescent="0.2">
      <c r="A359" s="773" t="s">
        <v>2191</v>
      </c>
      <c r="B359" s="93" t="s">
        <v>184</v>
      </c>
      <c r="C359" s="53" t="s">
        <v>55</v>
      </c>
      <c r="D359" s="806" t="s">
        <v>427</v>
      </c>
      <c r="E359" s="780" t="s">
        <v>211</v>
      </c>
      <c r="F359" s="488">
        <v>12.8</v>
      </c>
      <c r="G359" s="497">
        <v>24.99</v>
      </c>
    </row>
    <row r="360" spans="1:7" s="67" customFormat="1" ht="12.75" x14ac:dyDescent="0.2">
      <c r="A360" s="773" t="s">
        <v>2191</v>
      </c>
      <c r="B360" s="328" t="s">
        <v>184</v>
      </c>
      <c r="C360" s="70" t="s">
        <v>2341</v>
      </c>
      <c r="D360" s="806" t="s">
        <v>427</v>
      </c>
      <c r="E360" s="806" t="s">
        <v>2548</v>
      </c>
      <c r="F360" s="488">
        <v>14.15</v>
      </c>
      <c r="G360" s="497">
        <v>27.99</v>
      </c>
    </row>
    <row r="361" spans="1:7" s="67" customFormat="1" ht="12.75" x14ac:dyDescent="0.2">
      <c r="A361" s="773" t="s">
        <v>2191</v>
      </c>
      <c r="B361" s="93" t="s">
        <v>184</v>
      </c>
      <c r="C361" s="53" t="s">
        <v>102</v>
      </c>
      <c r="D361" s="806" t="s">
        <v>425</v>
      </c>
      <c r="E361" s="780" t="s">
        <v>1697</v>
      </c>
      <c r="F361" s="488">
        <v>12.8</v>
      </c>
      <c r="G361" s="497">
        <v>24.99</v>
      </c>
    </row>
    <row r="362" spans="1:7" s="67" customFormat="1" ht="12.75" x14ac:dyDescent="0.2">
      <c r="A362" s="773" t="s">
        <v>2191</v>
      </c>
      <c r="B362" s="93" t="s">
        <v>31</v>
      </c>
      <c r="C362" s="53" t="s">
        <v>1291</v>
      </c>
      <c r="D362" s="806" t="s">
        <v>763</v>
      </c>
      <c r="E362" s="780" t="s">
        <v>764</v>
      </c>
      <c r="F362" s="488">
        <v>12.3</v>
      </c>
      <c r="G362" s="497">
        <v>24.99</v>
      </c>
    </row>
    <row r="363" spans="1:7" s="67" customFormat="1" ht="12.75" x14ac:dyDescent="0.2">
      <c r="A363" s="773" t="s">
        <v>2191</v>
      </c>
      <c r="B363" s="93" t="s">
        <v>31</v>
      </c>
      <c r="C363" s="53" t="s">
        <v>1292</v>
      </c>
      <c r="D363" s="806" t="s">
        <v>786</v>
      </c>
      <c r="E363" s="780" t="s">
        <v>827</v>
      </c>
      <c r="F363" s="488">
        <v>9</v>
      </c>
      <c r="G363" s="497">
        <v>19.989999999999998</v>
      </c>
    </row>
    <row r="364" spans="1:7" s="67" customFormat="1" ht="12.75" x14ac:dyDescent="0.2">
      <c r="A364" s="773" t="s">
        <v>2191</v>
      </c>
      <c r="B364" s="93" t="s">
        <v>57</v>
      </c>
      <c r="C364" s="53" t="s">
        <v>1021</v>
      </c>
      <c r="D364" s="806" t="s">
        <v>428</v>
      </c>
      <c r="E364" s="780" t="s">
        <v>189</v>
      </c>
      <c r="F364" s="488">
        <v>1.85</v>
      </c>
      <c r="G364" s="497">
        <v>3.99</v>
      </c>
    </row>
    <row r="365" spans="1:7" s="67" customFormat="1" ht="12.75" x14ac:dyDescent="0.2">
      <c r="A365" s="773" t="s">
        <v>2191</v>
      </c>
      <c r="B365" s="93" t="s">
        <v>57</v>
      </c>
      <c r="C365" s="53" t="s">
        <v>1022</v>
      </c>
      <c r="D365" s="806" t="s">
        <v>2511</v>
      </c>
      <c r="E365" s="780" t="s">
        <v>2512</v>
      </c>
      <c r="F365" s="488">
        <v>1.4</v>
      </c>
      <c r="G365" s="497">
        <v>2.99</v>
      </c>
    </row>
    <row r="366" spans="1:7" s="67" customFormat="1" ht="12.75" x14ac:dyDescent="0.2">
      <c r="A366" s="773" t="s">
        <v>2191</v>
      </c>
      <c r="B366" s="93" t="s">
        <v>57</v>
      </c>
      <c r="C366" s="53" t="s">
        <v>1188</v>
      </c>
      <c r="D366" s="806" t="s">
        <v>1189</v>
      </c>
      <c r="E366" s="780" t="s">
        <v>1190</v>
      </c>
      <c r="F366" s="488">
        <v>1.65</v>
      </c>
      <c r="G366" s="497">
        <v>2.99</v>
      </c>
    </row>
    <row r="367" spans="1:7" s="67" customFormat="1" ht="12.75" x14ac:dyDescent="0.2">
      <c r="A367" s="773" t="s">
        <v>2191</v>
      </c>
      <c r="B367" s="93" t="s">
        <v>2261</v>
      </c>
      <c r="C367" s="53" t="s">
        <v>2261</v>
      </c>
      <c r="D367" s="806" t="s">
        <v>2262</v>
      </c>
      <c r="E367" s="780" t="s">
        <v>2263</v>
      </c>
      <c r="F367" s="488">
        <v>3.4</v>
      </c>
      <c r="G367" s="497">
        <v>6.99</v>
      </c>
    </row>
    <row r="368" spans="1:7" s="67" customFormat="1" ht="12.75" x14ac:dyDescent="0.2">
      <c r="A368" s="773" t="s">
        <v>2191</v>
      </c>
      <c r="B368" s="93" t="s">
        <v>100</v>
      </c>
      <c r="C368" s="53" t="s">
        <v>878</v>
      </c>
      <c r="D368" s="806" t="s">
        <v>879</v>
      </c>
      <c r="E368" s="780" t="s">
        <v>880</v>
      </c>
      <c r="F368" s="488">
        <v>10</v>
      </c>
      <c r="G368" s="497">
        <v>19.989999999999998</v>
      </c>
    </row>
    <row r="369" spans="1:7" s="67" customFormat="1" ht="12.75" x14ac:dyDescent="0.2">
      <c r="A369" s="773" t="s">
        <v>2191</v>
      </c>
      <c r="B369" s="93" t="s">
        <v>101</v>
      </c>
      <c r="C369" s="53" t="s">
        <v>179</v>
      </c>
      <c r="D369" s="806" t="s">
        <v>432</v>
      </c>
      <c r="E369" s="780" t="s">
        <v>193</v>
      </c>
      <c r="F369" s="488">
        <v>7</v>
      </c>
      <c r="G369" s="497">
        <v>13.99</v>
      </c>
    </row>
    <row r="370" spans="1:7" s="67" customFormat="1" ht="12.75" x14ac:dyDescent="0.2">
      <c r="A370" s="773" t="s">
        <v>2191</v>
      </c>
      <c r="B370" s="93" t="s">
        <v>101</v>
      </c>
      <c r="C370" s="54" t="s">
        <v>283</v>
      </c>
      <c r="D370" s="806" t="s">
        <v>432</v>
      </c>
      <c r="E370" s="780" t="s">
        <v>194</v>
      </c>
      <c r="F370" s="488">
        <v>7.75</v>
      </c>
      <c r="G370" s="497">
        <v>15.99</v>
      </c>
    </row>
    <row r="371" spans="1:7" s="67" customFormat="1" ht="12.75" x14ac:dyDescent="0.2">
      <c r="A371" s="773" t="s">
        <v>2191</v>
      </c>
      <c r="B371" s="93" t="s">
        <v>101</v>
      </c>
      <c r="C371" s="53" t="s">
        <v>1527</v>
      </c>
      <c r="D371" s="806" t="s">
        <v>433</v>
      </c>
      <c r="E371" s="780" t="s">
        <v>174</v>
      </c>
      <c r="F371" s="488">
        <v>5</v>
      </c>
      <c r="G371" s="497">
        <v>9.99</v>
      </c>
    </row>
    <row r="372" spans="1:7" s="67" customFormat="1" ht="12.75" x14ac:dyDescent="0.2">
      <c r="A372" s="773" t="s">
        <v>2191</v>
      </c>
      <c r="B372" s="93" t="s">
        <v>101</v>
      </c>
      <c r="C372" s="53" t="s">
        <v>1073</v>
      </c>
      <c r="D372" s="806" t="s">
        <v>436</v>
      </c>
      <c r="E372" s="780" t="s">
        <v>17</v>
      </c>
      <c r="F372" s="488">
        <v>9.4499999999999993</v>
      </c>
      <c r="G372" s="497">
        <v>18.989999999999998</v>
      </c>
    </row>
    <row r="373" spans="1:7" s="67" customFormat="1" ht="12.75" x14ac:dyDescent="0.2">
      <c r="A373" s="773" t="s">
        <v>2191</v>
      </c>
      <c r="B373" s="93" t="s">
        <v>101</v>
      </c>
      <c r="C373" s="53" t="s">
        <v>2622</v>
      </c>
      <c r="D373" s="806" t="s">
        <v>2627</v>
      </c>
      <c r="E373" s="780" t="s">
        <v>2628</v>
      </c>
      <c r="F373" s="488">
        <v>9.4499999999999993</v>
      </c>
      <c r="G373" s="497">
        <v>18.989999999999998</v>
      </c>
    </row>
    <row r="374" spans="1:7" s="67" customFormat="1" ht="12.75" x14ac:dyDescent="0.2">
      <c r="A374" s="773" t="s">
        <v>2191</v>
      </c>
      <c r="B374" s="93" t="s">
        <v>101</v>
      </c>
      <c r="C374" s="70" t="s">
        <v>2700</v>
      </c>
      <c r="D374" s="806" t="s">
        <v>2627</v>
      </c>
      <c r="E374" s="806" t="s">
        <v>2701</v>
      </c>
      <c r="F374" s="488">
        <v>10.45</v>
      </c>
      <c r="G374" s="497">
        <v>18.989999999999998</v>
      </c>
    </row>
    <row r="375" spans="1:7" s="67" customFormat="1" ht="12.75" x14ac:dyDescent="0.2">
      <c r="A375" s="773" t="s">
        <v>2191</v>
      </c>
      <c r="B375" s="93" t="s">
        <v>101</v>
      </c>
      <c r="C375" s="53" t="s">
        <v>204</v>
      </c>
      <c r="D375" s="806" t="s">
        <v>435</v>
      </c>
      <c r="E375" s="780" t="s">
        <v>175</v>
      </c>
      <c r="F375" s="488">
        <v>12.2</v>
      </c>
      <c r="G375" s="497">
        <v>19.989999999999998</v>
      </c>
    </row>
    <row r="376" spans="1:7" s="67" customFormat="1" ht="12.75" x14ac:dyDescent="0.2">
      <c r="A376" s="773" t="s">
        <v>2191</v>
      </c>
      <c r="B376" s="93" t="s">
        <v>101</v>
      </c>
      <c r="C376" s="70" t="s">
        <v>1204</v>
      </c>
      <c r="D376" s="806" t="s">
        <v>435</v>
      </c>
      <c r="E376" s="780" t="s">
        <v>127</v>
      </c>
      <c r="F376" s="488">
        <v>13.45</v>
      </c>
      <c r="G376" s="497">
        <v>25.99</v>
      </c>
    </row>
    <row r="377" spans="1:7" s="67" customFormat="1" ht="12.75" x14ac:dyDescent="0.2">
      <c r="A377" s="773" t="s">
        <v>2191</v>
      </c>
      <c r="B377" s="93" t="s">
        <v>101</v>
      </c>
      <c r="C377" s="53" t="s">
        <v>1297</v>
      </c>
      <c r="D377" s="806" t="s">
        <v>799</v>
      </c>
      <c r="E377" s="780" t="s">
        <v>801</v>
      </c>
      <c r="F377" s="488">
        <v>14.45</v>
      </c>
      <c r="G377" s="497">
        <v>27.99</v>
      </c>
    </row>
    <row r="378" spans="1:7" s="67" customFormat="1" ht="12.75" x14ac:dyDescent="0.2">
      <c r="A378" s="773" t="s">
        <v>2191</v>
      </c>
      <c r="B378" s="93" t="s">
        <v>101</v>
      </c>
      <c r="C378" s="53" t="s">
        <v>1307</v>
      </c>
      <c r="D378" s="806" t="s">
        <v>1154</v>
      </c>
      <c r="E378" s="780" t="s">
        <v>1155</v>
      </c>
      <c r="F378" s="488">
        <v>14.45</v>
      </c>
      <c r="G378" s="497">
        <v>27.99</v>
      </c>
    </row>
    <row r="379" spans="1:7" s="67" customFormat="1" ht="12.75" x14ac:dyDescent="0.2">
      <c r="A379" s="773" t="s">
        <v>2191</v>
      </c>
      <c r="B379" s="93" t="s">
        <v>101</v>
      </c>
      <c r="C379" s="70" t="s">
        <v>2307</v>
      </c>
      <c r="D379" s="806" t="s">
        <v>1154</v>
      </c>
      <c r="E379" s="780" t="s">
        <v>1175</v>
      </c>
      <c r="F379" s="488">
        <v>15.95</v>
      </c>
      <c r="G379" s="497">
        <v>30.99</v>
      </c>
    </row>
    <row r="380" spans="1:7" s="67" customFormat="1" ht="12.75" x14ac:dyDescent="0.2">
      <c r="A380" s="773" t="s">
        <v>2191</v>
      </c>
      <c r="B380" s="93" t="s">
        <v>101</v>
      </c>
      <c r="C380" s="53" t="s">
        <v>2623</v>
      </c>
      <c r="D380" s="806" t="s">
        <v>1133</v>
      </c>
      <c r="E380" s="780" t="s">
        <v>1140</v>
      </c>
      <c r="F380" s="488">
        <v>18.25</v>
      </c>
      <c r="G380" s="497">
        <v>34.99</v>
      </c>
    </row>
    <row r="381" spans="1:7" s="67" customFormat="1" ht="12.75" x14ac:dyDescent="0.2">
      <c r="A381" s="773" t="s">
        <v>2191</v>
      </c>
      <c r="B381" s="93" t="s">
        <v>101</v>
      </c>
      <c r="C381" s="53" t="s">
        <v>2624</v>
      </c>
      <c r="D381" s="806" t="s">
        <v>2629</v>
      </c>
      <c r="E381" s="780" t="s">
        <v>2630</v>
      </c>
      <c r="F381" s="488">
        <v>11</v>
      </c>
      <c r="G381" s="497">
        <v>19.989999999999998</v>
      </c>
    </row>
    <row r="382" spans="1:7" s="67" customFormat="1" ht="12.75" x14ac:dyDescent="0.2">
      <c r="A382" s="773" t="s">
        <v>2191</v>
      </c>
      <c r="B382" s="93" t="s">
        <v>101</v>
      </c>
      <c r="C382" s="70" t="s">
        <v>2908</v>
      </c>
      <c r="D382" s="806" t="s">
        <v>2629</v>
      </c>
      <c r="E382" s="806" t="s">
        <v>2953</v>
      </c>
      <c r="F382" s="488">
        <v>12.15</v>
      </c>
      <c r="G382" s="497">
        <v>22.99</v>
      </c>
    </row>
    <row r="383" spans="1:7" s="67" customFormat="1" ht="12.75" customHeight="1" x14ac:dyDescent="0.2">
      <c r="A383" s="773" t="s">
        <v>2191</v>
      </c>
      <c r="B383" s="93" t="s">
        <v>101</v>
      </c>
      <c r="C383" s="53" t="s">
        <v>1886</v>
      </c>
      <c r="D383" s="806" t="s">
        <v>1131</v>
      </c>
      <c r="E383" s="780" t="s">
        <v>1139</v>
      </c>
      <c r="F383" s="488">
        <v>7.2</v>
      </c>
      <c r="G383" s="497">
        <v>16.989999999999998</v>
      </c>
    </row>
    <row r="384" spans="1:7" s="67" customFormat="1" ht="12.75" customHeight="1" x14ac:dyDescent="0.2">
      <c r="A384" s="773" t="s">
        <v>2191</v>
      </c>
      <c r="B384" s="93" t="s">
        <v>101</v>
      </c>
      <c r="C384" s="53" t="s">
        <v>1295</v>
      </c>
      <c r="D384" s="806" t="s">
        <v>648</v>
      </c>
      <c r="E384" s="780" t="s">
        <v>649</v>
      </c>
      <c r="F384" s="488">
        <v>5.0999999999999996</v>
      </c>
      <c r="G384" s="497">
        <v>9.99</v>
      </c>
    </row>
    <row r="385" spans="1:7" s="67" customFormat="1" ht="12.75" customHeight="1" x14ac:dyDescent="0.2">
      <c r="A385" s="773" t="s">
        <v>2191</v>
      </c>
      <c r="B385" s="93" t="s">
        <v>101</v>
      </c>
      <c r="C385" s="53" t="s">
        <v>1302</v>
      </c>
      <c r="D385" s="806" t="s">
        <v>946</v>
      </c>
      <c r="E385" s="780" t="s">
        <v>947</v>
      </c>
      <c r="F385" s="488">
        <v>12.2</v>
      </c>
      <c r="G385" s="497">
        <v>19.989999999999998</v>
      </c>
    </row>
    <row r="386" spans="1:7" s="67" customFormat="1" ht="12.75" x14ac:dyDescent="0.2">
      <c r="A386" s="773" t="s">
        <v>2191</v>
      </c>
      <c r="B386" s="93" t="s">
        <v>101</v>
      </c>
      <c r="C386" s="70" t="s">
        <v>2909</v>
      </c>
      <c r="D386" s="806" t="s">
        <v>946</v>
      </c>
      <c r="E386" s="806" t="s">
        <v>2954</v>
      </c>
      <c r="F386" s="488">
        <v>13.45</v>
      </c>
      <c r="G386" s="497">
        <v>25.99</v>
      </c>
    </row>
    <row r="387" spans="1:7" s="67" customFormat="1" ht="12.75" customHeight="1" x14ac:dyDescent="0.2">
      <c r="A387" s="773" t="s">
        <v>2191</v>
      </c>
      <c r="B387" s="93" t="s">
        <v>101</v>
      </c>
      <c r="C387" s="53" t="s">
        <v>1303</v>
      </c>
      <c r="D387" s="806" t="s">
        <v>1130</v>
      </c>
      <c r="E387" s="780" t="s">
        <v>1138</v>
      </c>
      <c r="F387" s="488">
        <v>7.8</v>
      </c>
      <c r="G387" s="497">
        <v>14.99</v>
      </c>
    </row>
    <row r="388" spans="1:7" s="67" customFormat="1" ht="12.75" x14ac:dyDescent="0.2">
      <c r="A388" s="773" t="s">
        <v>2191</v>
      </c>
      <c r="B388" s="93" t="s">
        <v>101</v>
      </c>
      <c r="C388" s="53" t="s">
        <v>1887</v>
      </c>
      <c r="D388" s="806" t="s">
        <v>1847</v>
      </c>
      <c r="E388" s="780" t="s">
        <v>2212</v>
      </c>
      <c r="F388" s="488">
        <v>18.25</v>
      </c>
      <c r="G388" s="497">
        <v>34.99</v>
      </c>
    </row>
    <row r="389" spans="1:7" ht="12.75" x14ac:dyDescent="0.2">
      <c r="A389" s="773" t="s">
        <v>2191</v>
      </c>
      <c r="B389" s="93" t="s">
        <v>101</v>
      </c>
      <c r="C389" s="53" t="s">
        <v>1888</v>
      </c>
      <c r="D389" s="806" t="s">
        <v>923</v>
      </c>
      <c r="E389" s="780" t="s">
        <v>924</v>
      </c>
      <c r="F389" s="488">
        <v>11</v>
      </c>
      <c r="G389" s="497">
        <v>19.989999999999998</v>
      </c>
    </row>
    <row r="390" spans="1:7" ht="12.75" x14ac:dyDescent="0.2">
      <c r="A390" s="773" t="s">
        <v>2191</v>
      </c>
      <c r="B390" s="93" t="s">
        <v>101</v>
      </c>
      <c r="C390" s="53" t="s">
        <v>1300</v>
      </c>
      <c r="D390" s="806" t="s">
        <v>438</v>
      </c>
      <c r="E390" s="780" t="s">
        <v>185</v>
      </c>
      <c r="F390" s="488">
        <v>25.65</v>
      </c>
      <c r="G390" s="497">
        <v>49.99</v>
      </c>
    </row>
    <row r="391" spans="1:7" ht="12.75" x14ac:dyDescent="0.2">
      <c r="A391" s="773" t="s">
        <v>2191</v>
      </c>
      <c r="B391" s="93" t="s">
        <v>101</v>
      </c>
      <c r="C391" s="70" t="s">
        <v>1301</v>
      </c>
      <c r="D391" s="806" t="s">
        <v>438</v>
      </c>
      <c r="E391" s="780" t="s">
        <v>27</v>
      </c>
      <c r="F391" s="488">
        <v>28.35</v>
      </c>
      <c r="G391" s="497">
        <v>52.99</v>
      </c>
    </row>
    <row r="392" spans="1:7" ht="12.75" x14ac:dyDescent="0.2">
      <c r="A392" s="773" t="s">
        <v>2191</v>
      </c>
      <c r="B392" s="93" t="s">
        <v>101</v>
      </c>
      <c r="C392" s="53" t="s">
        <v>1885</v>
      </c>
      <c r="D392" s="806" t="s">
        <v>934</v>
      </c>
      <c r="E392" s="780" t="s">
        <v>935</v>
      </c>
      <c r="F392" s="488">
        <v>12.2</v>
      </c>
      <c r="G392" s="497">
        <v>19.989999999999998</v>
      </c>
    </row>
    <row r="393" spans="1:7" ht="11.25" customHeight="1" x14ac:dyDescent="0.2">
      <c r="A393" s="773" t="s">
        <v>2191</v>
      </c>
      <c r="B393" s="93" t="s">
        <v>101</v>
      </c>
      <c r="C393" s="53" t="s">
        <v>2625</v>
      </c>
      <c r="D393" s="806" t="s">
        <v>434</v>
      </c>
      <c r="E393" s="780" t="s">
        <v>170</v>
      </c>
      <c r="F393" s="488">
        <v>9.4499999999999993</v>
      </c>
      <c r="G393" s="497">
        <v>18.989999999999998</v>
      </c>
    </row>
    <row r="394" spans="1:7" ht="12.75" x14ac:dyDescent="0.2">
      <c r="A394" s="773" t="s">
        <v>2191</v>
      </c>
      <c r="B394" s="93" t="s">
        <v>101</v>
      </c>
      <c r="C394" s="70" t="s">
        <v>2667</v>
      </c>
      <c r="D394" s="806" t="s">
        <v>434</v>
      </c>
      <c r="E394" s="806" t="s">
        <v>2673</v>
      </c>
      <c r="F394" s="488">
        <v>10.45</v>
      </c>
      <c r="G394" s="497">
        <v>20.99</v>
      </c>
    </row>
    <row r="395" spans="1:7" ht="12.75" x14ac:dyDescent="0.2">
      <c r="A395" s="773" t="s">
        <v>2191</v>
      </c>
      <c r="B395" s="93" t="s">
        <v>205</v>
      </c>
      <c r="C395" s="53" t="s">
        <v>2576</v>
      </c>
      <c r="D395" s="806" t="s">
        <v>440</v>
      </c>
      <c r="E395" s="780" t="s">
        <v>176</v>
      </c>
      <c r="F395" s="488">
        <v>44.8</v>
      </c>
      <c r="G395" s="497">
        <v>79.989999999999995</v>
      </c>
    </row>
    <row r="396" spans="1:7" s="67" customFormat="1" ht="12.75" x14ac:dyDescent="0.2">
      <c r="A396" s="773" t="s">
        <v>2191</v>
      </c>
      <c r="B396" s="93" t="s">
        <v>205</v>
      </c>
      <c r="C396" s="53" t="s">
        <v>2577</v>
      </c>
      <c r="D396" s="806" t="s">
        <v>595</v>
      </c>
      <c r="E396" s="780" t="s">
        <v>596</v>
      </c>
      <c r="F396" s="488">
        <v>44.8</v>
      </c>
      <c r="G396" s="497">
        <v>79.989999999999995</v>
      </c>
    </row>
    <row r="397" spans="1:7" ht="12.75" x14ac:dyDescent="0.2">
      <c r="A397" s="773" t="s">
        <v>2191</v>
      </c>
      <c r="B397" s="328" t="s">
        <v>2314</v>
      </c>
      <c r="C397" s="53" t="s">
        <v>1762</v>
      </c>
      <c r="D397" s="806" t="s">
        <v>927</v>
      </c>
      <c r="E397" s="780" t="s">
        <v>928</v>
      </c>
      <c r="F397" s="488">
        <v>2.85</v>
      </c>
      <c r="G397" s="497">
        <v>5.99</v>
      </c>
    </row>
    <row r="398" spans="1:7" s="67" customFormat="1" ht="12.75" x14ac:dyDescent="0.2">
      <c r="A398" s="773" t="s">
        <v>2191</v>
      </c>
      <c r="B398" s="328" t="s">
        <v>2314</v>
      </c>
      <c r="C398" s="70" t="s">
        <v>2549</v>
      </c>
      <c r="D398" s="806" t="s">
        <v>927</v>
      </c>
      <c r="E398" s="806" t="s">
        <v>2550</v>
      </c>
      <c r="F398" s="488">
        <v>3.1</v>
      </c>
      <c r="G398" s="497">
        <v>6.99</v>
      </c>
    </row>
    <row r="399" spans="1:7" ht="12.75" x14ac:dyDescent="0.2">
      <c r="A399" s="773" t="s">
        <v>2191</v>
      </c>
      <c r="B399" s="328" t="s">
        <v>2314</v>
      </c>
      <c r="C399" s="53" t="s">
        <v>3156</v>
      </c>
      <c r="D399" s="806" t="s">
        <v>929</v>
      </c>
      <c r="E399" s="806" t="s">
        <v>3162</v>
      </c>
      <c r="F399" s="488">
        <v>2.85</v>
      </c>
      <c r="G399" s="497">
        <v>5.99</v>
      </c>
    </row>
    <row r="400" spans="1:7" ht="12.75" x14ac:dyDescent="0.2">
      <c r="A400" s="773" t="s">
        <v>2191</v>
      </c>
      <c r="B400" s="328" t="s">
        <v>2314</v>
      </c>
      <c r="C400" s="53" t="s">
        <v>2266</v>
      </c>
      <c r="D400" s="806" t="s">
        <v>2267</v>
      </c>
      <c r="E400" s="780" t="s">
        <v>2268</v>
      </c>
      <c r="F400" s="488">
        <v>3.3</v>
      </c>
      <c r="G400" s="497">
        <v>6.99</v>
      </c>
    </row>
    <row r="401" spans="1:7" ht="12.75" x14ac:dyDescent="0.2">
      <c r="A401" s="773" t="s">
        <v>2191</v>
      </c>
      <c r="B401" s="328" t="s">
        <v>2314</v>
      </c>
      <c r="C401" s="70" t="s">
        <v>2626</v>
      </c>
      <c r="D401" s="806" t="s">
        <v>2267</v>
      </c>
      <c r="E401" s="806" t="s">
        <v>2631</v>
      </c>
      <c r="F401" s="488">
        <v>3.6</v>
      </c>
      <c r="G401" s="497">
        <v>7.99</v>
      </c>
    </row>
    <row r="402" spans="1:7" s="67" customFormat="1" ht="12.75" x14ac:dyDescent="0.2">
      <c r="A402" s="773" t="s">
        <v>2191</v>
      </c>
      <c r="B402" s="328" t="s">
        <v>2314</v>
      </c>
      <c r="C402" s="53" t="s">
        <v>2708</v>
      </c>
      <c r="D402" s="806" t="s">
        <v>2420</v>
      </c>
      <c r="E402" s="780" t="s">
        <v>2421</v>
      </c>
      <c r="F402" s="488">
        <v>3.3</v>
      </c>
      <c r="G402" s="497">
        <v>6.99</v>
      </c>
    </row>
    <row r="403" spans="1:7" s="67" customFormat="1" ht="12.75" x14ac:dyDescent="0.2">
      <c r="A403" s="773" t="s">
        <v>2191</v>
      </c>
      <c r="B403" s="328" t="s">
        <v>2714</v>
      </c>
      <c r="C403" s="53" t="s">
        <v>2715</v>
      </c>
      <c r="D403" s="806" t="s">
        <v>943</v>
      </c>
      <c r="E403" s="780" t="s">
        <v>2728</v>
      </c>
      <c r="F403" s="488">
        <v>2.85</v>
      </c>
      <c r="G403" s="497">
        <v>5.99</v>
      </c>
    </row>
    <row r="404" spans="1:7" ht="12.75" x14ac:dyDescent="0.2">
      <c r="A404" s="773" t="s">
        <v>2191</v>
      </c>
      <c r="B404" s="93" t="s">
        <v>117</v>
      </c>
      <c r="C404" s="17" t="s">
        <v>1316</v>
      </c>
      <c r="D404" s="806" t="s">
        <v>447</v>
      </c>
      <c r="E404" s="780" t="s">
        <v>178</v>
      </c>
      <c r="F404" s="488">
        <v>11.5</v>
      </c>
      <c r="G404" s="497">
        <v>19.989999999999998</v>
      </c>
    </row>
    <row r="405" spans="1:7" s="67" customFormat="1" ht="12.75" x14ac:dyDescent="0.2">
      <c r="A405" s="773" t="s">
        <v>2191</v>
      </c>
      <c r="B405" s="93" t="s">
        <v>117</v>
      </c>
      <c r="C405" s="70" t="s">
        <v>2551</v>
      </c>
      <c r="D405" s="806" t="s">
        <v>447</v>
      </c>
      <c r="E405" s="806" t="s">
        <v>2552</v>
      </c>
      <c r="F405" s="488">
        <v>12.7</v>
      </c>
      <c r="G405" s="497">
        <v>22.99</v>
      </c>
    </row>
    <row r="406" spans="1:7" ht="12.75" x14ac:dyDescent="0.2">
      <c r="A406" s="773" t="s">
        <v>2191</v>
      </c>
      <c r="B406" s="93" t="s">
        <v>117</v>
      </c>
      <c r="C406" s="53" t="s">
        <v>1317</v>
      </c>
      <c r="D406" s="806" t="s">
        <v>458</v>
      </c>
      <c r="E406" s="780" t="s">
        <v>459</v>
      </c>
      <c r="F406" s="488">
        <v>14.4</v>
      </c>
      <c r="G406" s="497">
        <v>24.99</v>
      </c>
    </row>
    <row r="407" spans="1:7" ht="12.75" x14ac:dyDescent="0.2">
      <c r="A407" s="773" t="s">
        <v>2191</v>
      </c>
      <c r="B407" s="93" t="s">
        <v>117</v>
      </c>
      <c r="C407" s="70" t="s">
        <v>2553</v>
      </c>
      <c r="D407" s="806" t="s">
        <v>458</v>
      </c>
      <c r="E407" s="806" t="s">
        <v>2554</v>
      </c>
      <c r="F407" s="488">
        <v>15.85</v>
      </c>
      <c r="G407" s="497">
        <v>27.99</v>
      </c>
    </row>
    <row r="408" spans="1:7" ht="12.75" x14ac:dyDescent="0.2">
      <c r="A408" s="773" t="s">
        <v>2191</v>
      </c>
      <c r="B408" s="93" t="s">
        <v>117</v>
      </c>
      <c r="C408" s="17" t="s">
        <v>118</v>
      </c>
      <c r="D408" s="806" t="s">
        <v>446</v>
      </c>
      <c r="E408" s="780" t="s">
        <v>587</v>
      </c>
      <c r="F408" s="488">
        <v>16.100000000000001</v>
      </c>
      <c r="G408" s="497">
        <v>27.99</v>
      </c>
    </row>
    <row r="409" spans="1:7" ht="12.75" x14ac:dyDescent="0.2">
      <c r="A409" s="773" t="s">
        <v>2191</v>
      </c>
      <c r="B409" s="93" t="s">
        <v>117</v>
      </c>
      <c r="C409" s="70" t="s">
        <v>2555</v>
      </c>
      <c r="D409" s="806" t="s">
        <v>446</v>
      </c>
      <c r="E409" s="806" t="s">
        <v>2556</v>
      </c>
      <c r="F409" s="488">
        <v>17.75</v>
      </c>
      <c r="G409" s="497">
        <v>29.99</v>
      </c>
    </row>
    <row r="410" spans="1:7" ht="12.75" x14ac:dyDescent="0.2">
      <c r="A410" s="773" t="s">
        <v>2191</v>
      </c>
      <c r="B410" s="93" t="s">
        <v>117</v>
      </c>
      <c r="C410" s="53" t="s">
        <v>1315</v>
      </c>
      <c r="D410" s="806" t="s">
        <v>577</v>
      </c>
      <c r="E410" s="780" t="s">
        <v>578</v>
      </c>
      <c r="F410" s="488">
        <v>18.7</v>
      </c>
      <c r="G410" s="497">
        <v>32.99</v>
      </c>
    </row>
    <row r="411" spans="1:7" ht="12.75" x14ac:dyDescent="0.2">
      <c r="A411" s="773" t="s">
        <v>2191</v>
      </c>
      <c r="B411" s="93" t="s">
        <v>117</v>
      </c>
      <c r="C411" s="70" t="s">
        <v>2557</v>
      </c>
      <c r="D411" s="806" t="s">
        <v>577</v>
      </c>
      <c r="E411" s="806" t="s">
        <v>2558</v>
      </c>
      <c r="F411" s="488">
        <v>20.65</v>
      </c>
      <c r="G411" s="497">
        <v>35.99</v>
      </c>
    </row>
    <row r="412" spans="1:7" s="67" customFormat="1" ht="12.75" x14ac:dyDescent="0.2">
      <c r="A412" s="773" t="s">
        <v>2191</v>
      </c>
      <c r="B412" s="93" t="s">
        <v>20</v>
      </c>
      <c r="C412" s="53" t="s">
        <v>1191</v>
      </c>
      <c r="D412" s="806" t="s">
        <v>1031</v>
      </c>
      <c r="E412" s="780" t="s">
        <v>1038</v>
      </c>
      <c r="F412" s="488">
        <v>15.75</v>
      </c>
      <c r="G412" s="497">
        <v>29.99</v>
      </c>
    </row>
    <row r="413" spans="1:7" s="67" customFormat="1" ht="12.75" x14ac:dyDescent="0.2">
      <c r="A413" s="773" t="s">
        <v>2191</v>
      </c>
      <c r="B413" s="93" t="s">
        <v>20</v>
      </c>
      <c r="C413" s="70" t="s">
        <v>1197</v>
      </c>
      <c r="D413" s="806" t="s">
        <v>1031</v>
      </c>
      <c r="E413" s="780" t="s">
        <v>1167</v>
      </c>
      <c r="F413" s="488">
        <v>17.399999999999999</v>
      </c>
      <c r="G413" s="497">
        <v>33.99</v>
      </c>
    </row>
    <row r="414" spans="1:7" ht="12.75" x14ac:dyDescent="0.2">
      <c r="A414" s="773" t="s">
        <v>2191</v>
      </c>
      <c r="B414" s="93" t="s">
        <v>20</v>
      </c>
      <c r="C414" s="53" t="s">
        <v>1192</v>
      </c>
      <c r="D414" s="806" t="s">
        <v>539</v>
      </c>
      <c r="E414" s="780" t="s">
        <v>540</v>
      </c>
      <c r="F414" s="488">
        <v>14.2</v>
      </c>
      <c r="G414" s="497">
        <v>24.99</v>
      </c>
    </row>
    <row r="415" spans="1:7" ht="12.75" x14ac:dyDescent="0.2">
      <c r="A415" s="773" t="s">
        <v>2191</v>
      </c>
      <c r="B415" s="93" t="s">
        <v>20</v>
      </c>
      <c r="C415" s="53" t="s">
        <v>1399</v>
      </c>
      <c r="D415" s="806" t="s">
        <v>2327</v>
      </c>
      <c r="E415" s="806" t="s">
        <v>1400</v>
      </c>
      <c r="F415" s="488">
        <v>13.25</v>
      </c>
      <c r="G415" s="497">
        <v>24.99</v>
      </c>
    </row>
    <row r="416" spans="1:7" ht="12.75" x14ac:dyDescent="0.2">
      <c r="A416" s="773" t="s">
        <v>2191</v>
      </c>
      <c r="B416" s="93" t="s">
        <v>20</v>
      </c>
      <c r="C416" s="70" t="s">
        <v>2609</v>
      </c>
      <c r="D416" s="806" t="s">
        <v>2327</v>
      </c>
      <c r="E416" s="806" t="s">
        <v>2617</v>
      </c>
      <c r="F416" s="488">
        <v>14.6</v>
      </c>
      <c r="G416" s="497">
        <v>27.99</v>
      </c>
    </row>
    <row r="417" spans="1:7" s="67" customFormat="1" ht="12.75" x14ac:dyDescent="0.2">
      <c r="A417" s="773" t="s">
        <v>2191</v>
      </c>
      <c r="B417" s="93" t="s">
        <v>20</v>
      </c>
      <c r="C417" s="53" t="s">
        <v>1452</v>
      </c>
      <c r="D417" s="806" t="s">
        <v>1450</v>
      </c>
      <c r="E417" s="780" t="s">
        <v>1451</v>
      </c>
      <c r="F417" s="488">
        <v>7.65</v>
      </c>
      <c r="G417" s="497">
        <v>14.99</v>
      </c>
    </row>
    <row r="418" spans="1:7" ht="12.75" x14ac:dyDescent="0.2">
      <c r="A418" s="773" t="s">
        <v>2191</v>
      </c>
      <c r="B418" s="93" t="s">
        <v>20</v>
      </c>
      <c r="C418" s="53" t="s">
        <v>1329</v>
      </c>
      <c r="D418" s="806" t="s">
        <v>1161</v>
      </c>
      <c r="E418" s="780" t="s">
        <v>1162</v>
      </c>
      <c r="F418" s="488">
        <v>13.25</v>
      </c>
      <c r="G418" s="497">
        <v>24.99</v>
      </c>
    </row>
    <row r="419" spans="1:7" s="67" customFormat="1" ht="12.75" x14ac:dyDescent="0.2">
      <c r="A419" s="773" t="s">
        <v>2191</v>
      </c>
      <c r="B419" s="93" t="s">
        <v>20</v>
      </c>
      <c r="C419" s="70" t="s">
        <v>1330</v>
      </c>
      <c r="D419" s="806" t="s">
        <v>1161</v>
      </c>
      <c r="E419" s="780" t="s">
        <v>1182</v>
      </c>
      <c r="F419" s="488">
        <v>14.6</v>
      </c>
      <c r="G419" s="497">
        <v>27.99</v>
      </c>
    </row>
    <row r="420" spans="1:7" ht="12.75" x14ac:dyDescent="0.2">
      <c r="A420" s="773" t="s">
        <v>2191</v>
      </c>
      <c r="B420" s="93" t="s">
        <v>20</v>
      </c>
      <c r="C420" s="53" t="s">
        <v>1331</v>
      </c>
      <c r="D420" s="806" t="s">
        <v>1161</v>
      </c>
      <c r="E420" s="780" t="s">
        <v>1443</v>
      </c>
      <c r="F420" s="488">
        <v>14.75</v>
      </c>
      <c r="G420" s="497">
        <v>27.99</v>
      </c>
    </row>
    <row r="421" spans="1:7" ht="12.75" x14ac:dyDescent="0.2">
      <c r="A421" s="773" t="s">
        <v>2191</v>
      </c>
      <c r="B421" s="93" t="s">
        <v>20</v>
      </c>
      <c r="C421" s="53" t="s">
        <v>1445</v>
      </c>
      <c r="D421" s="806" t="s">
        <v>1447</v>
      </c>
      <c r="E421" s="780" t="s">
        <v>1448</v>
      </c>
      <c r="F421" s="488">
        <v>5.55</v>
      </c>
      <c r="G421" s="497">
        <v>9.99</v>
      </c>
    </row>
    <row r="422" spans="1:7" ht="12.75" x14ac:dyDescent="0.2">
      <c r="A422" s="773" t="s">
        <v>2191</v>
      </c>
      <c r="B422" s="93" t="s">
        <v>20</v>
      </c>
      <c r="C422" s="70" t="s">
        <v>2245</v>
      </c>
      <c r="D422" s="806" t="s">
        <v>1447</v>
      </c>
      <c r="E422" s="780" t="s">
        <v>2246</v>
      </c>
      <c r="F422" s="488">
        <v>6.15</v>
      </c>
      <c r="G422" s="497">
        <v>11.99</v>
      </c>
    </row>
    <row r="423" spans="1:7" ht="12.75" x14ac:dyDescent="0.2">
      <c r="A423" s="773" t="s">
        <v>2191</v>
      </c>
      <c r="B423" s="93" t="s">
        <v>20</v>
      </c>
      <c r="C423" s="53" t="s">
        <v>1506</v>
      </c>
      <c r="D423" s="806" t="s">
        <v>1507</v>
      </c>
      <c r="E423" s="780" t="s">
        <v>1508</v>
      </c>
      <c r="F423" s="488">
        <v>7.65</v>
      </c>
      <c r="G423" s="497">
        <v>14.99</v>
      </c>
    </row>
    <row r="424" spans="1:7" ht="12.75" x14ac:dyDescent="0.2">
      <c r="A424" s="773" t="s">
        <v>2191</v>
      </c>
      <c r="B424" s="93" t="s">
        <v>20</v>
      </c>
      <c r="C424" s="53" t="s">
        <v>1321</v>
      </c>
      <c r="D424" s="806" t="s">
        <v>288</v>
      </c>
      <c r="E424" s="780" t="s">
        <v>453</v>
      </c>
      <c r="F424" s="488">
        <v>5.55</v>
      </c>
      <c r="G424" s="497">
        <v>9.99</v>
      </c>
    </row>
    <row r="425" spans="1:7" ht="12.75" x14ac:dyDescent="0.2">
      <c r="A425" s="773" t="s">
        <v>2191</v>
      </c>
      <c r="B425" s="93" t="s">
        <v>20</v>
      </c>
      <c r="C425" s="53" t="s">
        <v>1319</v>
      </c>
      <c r="D425" s="806" t="s">
        <v>541</v>
      </c>
      <c r="E425" s="780" t="s">
        <v>542</v>
      </c>
      <c r="F425" s="488">
        <v>5.55</v>
      </c>
      <c r="G425" s="497">
        <v>9.99</v>
      </c>
    </row>
    <row r="426" spans="1:7" ht="12.75" x14ac:dyDescent="0.2">
      <c r="A426" s="773" t="s">
        <v>2191</v>
      </c>
      <c r="B426" s="93" t="s">
        <v>20</v>
      </c>
      <c r="C426" s="70" t="s">
        <v>1320</v>
      </c>
      <c r="D426" s="806" t="s">
        <v>541</v>
      </c>
      <c r="E426" s="780" t="s">
        <v>555</v>
      </c>
      <c r="F426" s="488">
        <v>6.15</v>
      </c>
      <c r="G426" s="497">
        <v>11.99</v>
      </c>
    </row>
    <row r="427" spans="1:7" ht="12.75" x14ac:dyDescent="0.2">
      <c r="A427" s="773" t="s">
        <v>2191</v>
      </c>
      <c r="B427" s="328" t="s">
        <v>711</v>
      </c>
      <c r="C427" s="53" t="s">
        <v>1025</v>
      </c>
      <c r="D427" s="806" t="s">
        <v>333</v>
      </c>
      <c r="E427" s="780" t="s">
        <v>285</v>
      </c>
      <c r="F427" s="488">
        <v>13.15</v>
      </c>
      <c r="G427" s="497">
        <v>24.99</v>
      </c>
    </row>
    <row r="428" spans="1:7" ht="12.75" x14ac:dyDescent="0.2">
      <c r="A428" s="773" t="s">
        <v>2191</v>
      </c>
      <c r="B428" s="93" t="s">
        <v>115</v>
      </c>
      <c r="C428" s="53" t="s">
        <v>116</v>
      </c>
      <c r="D428" s="806" t="s">
        <v>448</v>
      </c>
      <c r="E428" s="780" t="s">
        <v>244</v>
      </c>
      <c r="F428" s="488">
        <v>15.75</v>
      </c>
      <c r="G428" s="497">
        <v>29.99</v>
      </c>
    </row>
    <row r="429" spans="1:7" ht="12.75" x14ac:dyDescent="0.2">
      <c r="A429" s="773" t="s">
        <v>2191</v>
      </c>
      <c r="B429" s="93" t="s">
        <v>115</v>
      </c>
      <c r="C429" s="54" t="s">
        <v>1334</v>
      </c>
      <c r="D429" s="806" t="s">
        <v>448</v>
      </c>
      <c r="E429" s="780" t="s">
        <v>196</v>
      </c>
      <c r="F429" s="488">
        <v>17.399999999999999</v>
      </c>
      <c r="G429" s="497">
        <v>32.99</v>
      </c>
    </row>
    <row r="430" spans="1:7" ht="12.75" x14ac:dyDescent="0.2">
      <c r="A430" s="773" t="s">
        <v>2191</v>
      </c>
      <c r="B430" s="93" t="s">
        <v>115</v>
      </c>
      <c r="C430" s="17" t="s">
        <v>25</v>
      </c>
      <c r="D430" s="806" t="s">
        <v>449</v>
      </c>
      <c r="E430" s="780" t="s">
        <v>128</v>
      </c>
      <c r="F430" s="488">
        <v>4.95</v>
      </c>
      <c r="G430" s="497">
        <v>8.99</v>
      </c>
    </row>
    <row r="431" spans="1:7" s="67" customFormat="1" x14ac:dyDescent="0.2">
      <c r="A431" s="93"/>
      <c r="B431" s="93"/>
      <c r="C431" s="448"/>
      <c r="D431" s="780"/>
      <c r="E431" s="780"/>
      <c r="F431" s="488" t="s">
        <v>106</v>
      </c>
      <c r="G431" s="497" t="s">
        <v>106</v>
      </c>
    </row>
    <row r="432" spans="1:7" s="67" customFormat="1" ht="20.25" x14ac:dyDescent="0.3">
      <c r="A432" s="781"/>
      <c r="B432" s="781"/>
      <c r="C432" s="782" t="s">
        <v>2239</v>
      </c>
      <c r="D432" s="808"/>
      <c r="E432" s="808"/>
      <c r="F432" s="497"/>
      <c r="G432" s="497"/>
    </row>
    <row r="433" spans="1:7" s="67" customFormat="1" ht="12.75" x14ac:dyDescent="0.2">
      <c r="A433" s="783" t="s">
        <v>58</v>
      </c>
      <c r="B433" s="328" t="s">
        <v>2309</v>
      </c>
      <c r="C433" s="53" t="s">
        <v>1731</v>
      </c>
      <c r="D433" s="806" t="s">
        <v>1728</v>
      </c>
      <c r="E433" s="780" t="s">
        <v>2188</v>
      </c>
      <c r="F433" s="488">
        <v>7.85</v>
      </c>
      <c r="G433" s="497">
        <v>15.99</v>
      </c>
    </row>
    <row r="434" spans="1:7" s="67" customFormat="1" ht="12.75" x14ac:dyDescent="0.2">
      <c r="A434" s="783" t="s">
        <v>58</v>
      </c>
      <c r="B434" s="328" t="s">
        <v>2309</v>
      </c>
      <c r="C434" s="70" t="s">
        <v>2447</v>
      </c>
      <c r="D434" s="806" t="s">
        <v>1728</v>
      </c>
      <c r="E434" s="806" t="s">
        <v>2452</v>
      </c>
      <c r="F434" s="488">
        <v>8.65</v>
      </c>
      <c r="G434" s="497">
        <v>17.989999999999998</v>
      </c>
    </row>
    <row r="435" spans="1:7" s="67" customFormat="1" ht="12.75" x14ac:dyDescent="0.2">
      <c r="A435" s="783" t="s">
        <v>58</v>
      </c>
      <c r="B435" s="328" t="s">
        <v>2309</v>
      </c>
      <c r="C435" s="53" t="s">
        <v>1756</v>
      </c>
      <c r="D435" s="806" t="s">
        <v>1729</v>
      </c>
      <c r="E435" s="780" t="s">
        <v>2569</v>
      </c>
      <c r="F435" s="488">
        <v>6.8</v>
      </c>
      <c r="G435" s="497">
        <v>13.49</v>
      </c>
    </row>
    <row r="436" spans="1:7" s="67" customFormat="1" ht="12.75" x14ac:dyDescent="0.2">
      <c r="A436" s="783" t="s">
        <v>58</v>
      </c>
      <c r="B436" s="328" t="s">
        <v>2309</v>
      </c>
      <c r="C436" s="53" t="s">
        <v>1823</v>
      </c>
      <c r="D436" s="806" t="s">
        <v>1745</v>
      </c>
      <c r="E436" s="780" t="s">
        <v>2570</v>
      </c>
      <c r="F436" s="488">
        <v>13.05</v>
      </c>
      <c r="G436" s="497">
        <v>26.99</v>
      </c>
    </row>
    <row r="437" spans="1:7" s="67" customFormat="1" ht="12.75" x14ac:dyDescent="0.2">
      <c r="A437" s="783" t="s">
        <v>58</v>
      </c>
      <c r="B437" s="328" t="s">
        <v>2309</v>
      </c>
      <c r="C437" s="53" t="s">
        <v>1746</v>
      </c>
      <c r="D437" s="806" t="s">
        <v>1747</v>
      </c>
      <c r="E437" s="780" t="s">
        <v>2571</v>
      </c>
      <c r="F437" s="488">
        <v>7.85</v>
      </c>
      <c r="G437" s="497">
        <v>15.99</v>
      </c>
    </row>
    <row r="438" spans="1:7" s="67" customFormat="1" ht="12.75" x14ac:dyDescent="0.2">
      <c r="A438" s="783" t="s">
        <v>58</v>
      </c>
      <c r="B438" s="93" t="s">
        <v>520</v>
      </c>
      <c r="C438" s="53" t="s">
        <v>659</v>
      </c>
      <c r="D438" s="806" t="s">
        <v>497</v>
      </c>
      <c r="E438" s="780" t="s">
        <v>2572</v>
      </c>
      <c r="F438" s="488">
        <v>6.55</v>
      </c>
      <c r="G438" s="497">
        <v>12.99</v>
      </c>
    </row>
    <row r="439" spans="1:7" ht="12.75" x14ac:dyDescent="0.2">
      <c r="A439" s="783" t="s">
        <v>58</v>
      </c>
      <c r="B439" s="93" t="s">
        <v>520</v>
      </c>
      <c r="C439" s="70" t="s">
        <v>767</v>
      </c>
      <c r="D439" s="806" t="s">
        <v>497</v>
      </c>
      <c r="E439" s="780" t="s">
        <v>1436</v>
      </c>
      <c r="F439" s="488">
        <v>7.25</v>
      </c>
      <c r="G439" s="497">
        <v>13.99</v>
      </c>
    </row>
    <row r="440" spans="1:7" ht="12.75" x14ac:dyDescent="0.2">
      <c r="A440" s="783" t="s">
        <v>58</v>
      </c>
      <c r="B440" s="93" t="s">
        <v>520</v>
      </c>
      <c r="C440" s="70" t="s">
        <v>2291</v>
      </c>
      <c r="D440" s="806" t="s">
        <v>870</v>
      </c>
      <c r="E440" s="780" t="s">
        <v>2288</v>
      </c>
      <c r="F440" s="488">
        <v>16.899999999999999</v>
      </c>
      <c r="G440" s="497">
        <v>32.49</v>
      </c>
    </row>
    <row r="441" spans="1:7" ht="12.75" x14ac:dyDescent="0.2">
      <c r="A441" s="783" t="s">
        <v>58</v>
      </c>
      <c r="B441" s="93" t="s">
        <v>520</v>
      </c>
      <c r="C441" s="70" t="s">
        <v>2290</v>
      </c>
      <c r="D441" s="806" t="s">
        <v>2185</v>
      </c>
      <c r="E441" s="780" t="s">
        <v>2289</v>
      </c>
      <c r="F441" s="488">
        <v>7.85</v>
      </c>
      <c r="G441" s="497">
        <v>14.99</v>
      </c>
    </row>
    <row r="442" spans="1:7" ht="12.75" x14ac:dyDescent="0.2">
      <c r="A442" s="783" t="s">
        <v>58</v>
      </c>
      <c r="B442" s="328" t="s">
        <v>2810</v>
      </c>
      <c r="C442" s="53" t="s">
        <v>2811</v>
      </c>
      <c r="D442" s="806" t="s">
        <v>2829</v>
      </c>
      <c r="E442" s="806" t="s">
        <v>2877</v>
      </c>
      <c r="F442" s="488">
        <v>8.4499999999999993</v>
      </c>
      <c r="G442" s="497">
        <v>15.99</v>
      </c>
    </row>
    <row r="443" spans="1:7" ht="12.75" x14ac:dyDescent="0.2">
      <c r="A443" s="783" t="s">
        <v>58</v>
      </c>
      <c r="B443" s="93" t="s">
        <v>2710</v>
      </c>
      <c r="C443" s="53" t="s">
        <v>2853</v>
      </c>
      <c r="D443" s="780" t="s">
        <v>2379</v>
      </c>
      <c r="E443" s="780" t="s">
        <v>2863</v>
      </c>
      <c r="F443" s="488">
        <v>19.2</v>
      </c>
      <c r="G443" s="497">
        <v>36.99</v>
      </c>
    </row>
    <row r="444" spans="1:7" ht="12.75" x14ac:dyDescent="0.2">
      <c r="A444" s="783" t="s">
        <v>58</v>
      </c>
      <c r="B444" s="93" t="s">
        <v>2710</v>
      </c>
      <c r="C444" s="53" t="s">
        <v>2850</v>
      </c>
      <c r="D444" s="806" t="s">
        <v>2851</v>
      </c>
      <c r="E444" s="806" t="s">
        <v>2878</v>
      </c>
      <c r="F444" s="488">
        <v>19.2</v>
      </c>
      <c r="G444" s="497">
        <v>36.99</v>
      </c>
    </row>
    <row r="445" spans="1:7" ht="12.75" x14ac:dyDescent="0.2">
      <c r="A445" s="783" t="s">
        <v>58</v>
      </c>
      <c r="B445" s="93" t="s">
        <v>2710</v>
      </c>
      <c r="C445" s="53" t="s">
        <v>3064</v>
      </c>
      <c r="D445" s="780" t="s">
        <v>3065</v>
      </c>
      <c r="E445" s="806" t="s">
        <v>3073</v>
      </c>
      <c r="F445" s="488">
        <v>191.65</v>
      </c>
      <c r="G445" s="497">
        <v>367.99</v>
      </c>
    </row>
    <row r="446" spans="1:7" s="67" customFormat="1" ht="12.75" x14ac:dyDescent="0.2">
      <c r="A446" s="783" t="s">
        <v>58</v>
      </c>
      <c r="B446" s="328" t="s">
        <v>522</v>
      </c>
      <c r="C446" s="53" t="s">
        <v>250</v>
      </c>
      <c r="D446" s="806" t="s">
        <v>334</v>
      </c>
      <c r="E446" s="780" t="s">
        <v>309</v>
      </c>
      <c r="F446" s="488">
        <v>1.35</v>
      </c>
      <c r="G446" s="497">
        <v>2.99</v>
      </c>
    </row>
    <row r="447" spans="1:7" s="67" customFormat="1" ht="12.75" x14ac:dyDescent="0.2">
      <c r="A447" s="783" t="s">
        <v>58</v>
      </c>
      <c r="B447" s="328" t="s">
        <v>2310</v>
      </c>
      <c r="C447" s="53" t="s">
        <v>2224</v>
      </c>
      <c r="D447" s="806" t="s">
        <v>1961</v>
      </c>
      <c r="E447" s="780" t="s">
        <v>2257</v>
      </c>
      <c r="F447" s="488">
        <v>5.25</v>
      </c>
      <c r="G447" s="497">
        <v>10.99</v>
      </c>
    </row>
    <row r="448" spans="1:7" ht="12.75" x14ac:dyDescent="0.2">
      <c r="A448" s="783" t="s">
        <v>58</v>
      </c>
      <c r="B448" s="328" t="s">
        <v>2310</v>
      </c>
      <c r="C448" s="53" t="s">
        <v>1934</v>
      </c>
      <c r="D448" s="806" t="s">
        <v>1732</v>
      </c>
      <c r="E448" s="806" t="s">
        <v>2422</v>
      </c>
      <c r="F448" s="488">
        <v>3.3</v>
      </c>
      <c r="G448" s="497">
        <v>10.99</v>
      </c>
    </row>
    <row r="449" spans="1:7" ht="12.75" x14ac:dyDescent="0.2">
      <c r="A449" s="783" t="s">
        <v>58</v>
      </c>
      <c r="B449" s="328" t="s">
        <v>522</v>
      </c>
      <c r="C449" s="53" t="s">
        <v>991</v>
      </c>
      <c r="D449" s="806" t="s">
        <v>679</v>
      </c>
      <c r="E449" s="806" t="s">
        <v>691</v>
      </c>
      <c r="F449" s="488">
        <v>7.35</v>
      </c>
      <c r="G449" s="497">
        <v>10.99</v>
      </c>
    </row>
    <row r="450" spans="1:7" s="67" customFormat="1" ht="12.75" x14ac:dyDescent="0.2">
      <c r="A450" s="783" t="s">
        <v>58</v>
      </c>
      <c r="B450" s="328" t="s">
        <v>522</v>
      </c>
      <c r="C450" s="70" t="s">
        <v>1207</v>
      </c>
      <c r="D450" s="806" t="s">
        <v>679</v>
      </c>
      <c r="E450" s="780" t="s">
        <v>859</v>
      </c>
      <c r="F450" s="488">
        <v>8.15</v>
      </c>
      <c r="G450" s="497">
        <v>15.99</v>
      </c>
    </row>
    <row r="451" spans="1:7" s="67" customFormat="1" ht="12.75" x14ac:dyDescent="0.2">
      <c r="A451" s="783" t="s">
        <v>58</v>
      </c>
      <c r="B451" s="328" t="s">
        <v>522</v>
      </c>
      <c r="C451" s="53" t="s">
        <v>993</v>
      </c>
      <c r="D451" s="806" t="s">
        <v>342</v>
      </c>
      <c r="E451" s="806" t="s">
        <v>3074</v>
      </c>
      <c r="F451" s="488">
        <v>6.25</v>
      </c>
      <c r="G451" s="497" t="s">
        <v>3164</v>
      </c>
    </row>
    <row r="452" spans="1:7" ht="12.75" x14ac:dyDescent="0.2">
      <c r="A452" s="783" t="s">
        <v>58</v>
      </c>
      <c r="B452" s="328" t="s">
        <v>522</v>
      </c>
      <c r="C452" s="53" t="s">
        <v>995</v>
      </c>
      <c r="D452" s="806" t="s">
        <v>343</v>
      </c>
      <c r="E452" s="780" t="s">
        <v>71</v>
      </c>
      <c r="F452" s="488">
        <v>2.1</v>
      </c>
      <c r="G452" s="497">
        <v>3.99</v>
      </c>
    </row>
    <row r="453" spans="1:7" ht="12.75" x14ac:dyDescent="0.2">
      <c r="A453" s="783" t="s">
        <v>58</v>
      </c>
      <c r="B453" s="328" t="s">
        <v>522</v>
      </c>
      <c r="C453" s="54" t="s">
        <v>1210</v>
      </c>
      <c r="D453" s="806" t="s">
        <v>343</v>
      </c>
      <c r="E453" s="780" t="s">
        <v>2332</v>
      </c>
      <c r="F453" s="488">
        <v>2.2999999999999998</v>
      </c>
      <c r="G453" s="497">
        <v>4.99</v>
      </c>
    </row>
    <row r="454" spans="1:7" ht="12.75" x14ac:dyDescent="0.2">
      <c r="A454" s="783" t="s">
        <v>58</v>
      </c>
      <c r="B454" s="328" t="s">
        <v>522</v>
      </c>
      <c r="C454" s="53" t="s">
        <v>992</v>
      </c>
      <c r="D454" s="806" t="s">
        <v>680</v>
      </c>
      <c r="E454" s="780" t="s">
        <v>692</v>
      </c>
      <c r="F454" s="488">
        <v>3.05</v>
      </c>
      <c r="G454" s="497">
        <v>5.99</v>
      </c>
    </row>
    <row r="455" spans="1:7" ht="12.75" x14ac:dyDescent="0.2">
      <c r="A455" s="783" t="s">
        <v>58</v>
      </c>
      <c r="B455" s="328" t="s">
        <v>522</v>
      </c>
      <c r="C455" s="70" t="s">
        <v>1208</v>
      </c>
      <c r="D455" s="806" t="s">
        <v>680</v>
      </c>
      <c r="E455" s="780" t="s">
        <v>868</v>
      </c>
      <c r="F455" s="488">
        <v>3.3</v>
      </c>
      <c r="G455" s="497">
        <v>6.99</v>
      </c>
    </row>
    <row r="456" spans="1:7" s="67" customFormat="1" ht="12.75" x14ac:dyDescent="0.2">
      <c r="A456" s="783" t="s">
        <v>58</v>
      </c>
      <c r="B456" s="328" t="s">
        <v>522</v>
      </c>
      <c r="C456" s="53" t="s">
        <v>2333</v>
      </c>
      <c r="D456" s="806" t="s">
        <v>2259</v>
      </c>
      <c r="E456" s="780" t="s">
        <v>2265</v>
      </c>
      <c r="F456" s="488">
        <v>4.4000000000000004</v>
      </c>
      <c r="G456" s="497">
        <v>7.99</v>
      </c>
    </row>
    <row r="457" spans="1:7" ht="12.75" x14ac:dyDescent="0.2">
      <c r="A457" s="783" t="s">
        <v>58</v>
      </c>
      <c r="B457" s="328" t="s">
        <v>522</v>
      </c>
      <c r="C457" s="70" t="s">
        <v>2448</v>
      </c>
      <c r="D457" s="806" t="s">
        <v>2259</v>
      </c>
      <c r="E457" s="806" t="s">
        <v>2453</v>
      </c>
      <c r="F457" s="488">
        <v>4.8499999999999996</v>
      </c>
      <c r="G457" s="497">
        <v>9.99</v>
      </c>
    </row>
    <row r="458" spans="1:7" ht="12.75" x14ac:dyDescent="0.2">
      <c r="A458" s="783" t="s">
        <v>58</v>
      </c>
      <c r="B458" s="328" t="s">
        <v>522</v>
      </c>
      <c r="C458" s="53" t="s">
        <v>2682</v>
      </c>
      <c r="D458" s="806" t="s">
        <v>899</v>
      </c>
      <c r="E458" s="806" t="s">
        <v>2691</v>
      </c>
      <c r="F458" s="488">
        <v>2.5</v>
      </c>
      <c r="G458" s="497">
        <v>4.99</v>
      </c>
    </row>
    <row r="459" spans="1:7" ht="12.75" x14ac:dyDescent="0.2">
      <c r="A459" s="783" t="s">
        <v>58</v>
      </c>
      <c r="B459" s="93" t="s">
        <v>522</v>
      </c>
      <c r="C459" s="53" t="s">
        <v>994</v>
      </c>
      <c r="D459" s="780" t="s">
        <v>65</v>
      </c>
      <c r="E459" s="806" t="s">
        <v>3112</v>
      </c>
      <c r="F459" s="488">
        <v>1.35</v>
      </c>
      <c r="G459" s="497">
        <v>2.99</v>
      </c>
    </row>
    <row r="460" spans="1:7" ht="12.75" x14ac:dyDescent="0.2">
      <c r="A460" s="783" t="s">
        <v>58</v>
      </c>
      <c r="B460" s="328" t="s">
        <v>522</v>
      </c>
      <c r="C460" s="812" t="s">
        <v>2605</v>
      </c>
      <c r="D460" s="806" t="s">
        <v>2610</v>
      </c>
      <c r="E460" s="806" t="s">
        <v>3054</v>
      </c>
      <c r="F460" s="488">
        <v>3.45</v>
      </c>
      <c r="G460" s="497">
        <v>6.99</v>
      </c>
    </row>
    <row r="461" spans="1:7" ht="12.75" x14ac:dyDescent="0.2">
      <c r="A461" s="783" t="s">
        <v>58</v>
      </c>
      <c r="B461" s="328" t="s">
        <v>522</v>
      </c>
      <c r="C461" s="53" t="s">
        <v>1932</v>
      </c>
      <c r="D461" s="806" t="s">
        <v>1735</v>
      </c>
      <c r="E461" s="806" t="s">
        <v>3055</v>
      </c>
      <c r="F461" s="488">
        <v>2.1</v>
      </c>
      <c r="G461" s="497">
        <v>3.99</v>
      </c>
    </row>
    <row r="462" spans="1:7" ht="12.75" x14ac:dyDescent="0.2">
      <c r="A462" s="783" t="s">
        <v>58</v>
      </c>
      <c r="B462" s="328" t="s">
        <v>522</v>
      </c>
      <c r="C462" s="53" t="s">
        <v>844</v>
      </c>
      <c r="D462" s="806" t="s">
        <v>674</v>
      </c>
      <c r="E462" s="780" t="s">
        <v>2334</v>
      </c>
      <c r="F462" s="488">
        <v>4.3</v>
      </c>
      <c r="G462" s="497">
        <v>7.99</v>
      </c>
    </row>
    <row r="463" spans="1:7" ht="12.75" x14ac:dyDescent="0.2">
      <c r="A463" s="783" t="s">
        <v>58</v>
      </c>
      <c r="B463" s="328" t="s">
        <v>522</v>
      </c>
      <c r="C463" s="70" t="s">
        <v>2335</v>
      </c>
      <c r="D463" s="806" t="s">
        <v>674</v>
      </c>
      <c r="E463" s="780" t="s">
        <v>2336</v>
      </c>
      <c r="F463" s="488">
        <v>4.75</v>
      </c>
      <c r="G463" s="497">
        <v>8.99</v>
      </c>
    </row>
    <row r="464" spans="1:7" ht="12.75" x14ac:dyDescent="0.2">
      <c r="A464" s="783" t="s">
        <v>58</v>
      </c>
      <c r="B464" s="328" t="s">
        <v>522</v>
      </c>
      <c r="C464" s="53" t="s">
        <v>1194</v>
      </c>
      <c r="D464" s="806" t="s">
        <v>631</v>
      </c>
      <c r="E464" s="806" t="s">
        <v>3056</v>
      </c>
      <c r="F464" s="488">
        <v>3.3</v>
      </c>
      <c r="G464" s="497">
        <v>5.99</v>
      </c>
    </row>
    <row r="465" spans="1:7" s="67" customFormat="1" ht="12.75" x14ac:dyDescent="0.2">
      <c r="A465" s="783" t="s">
        <v>58</v>
      </c>
      <c r="B465" s="328" t="s">
        <v>522</v>
      </c>
      <c r="C465" s="53" t="s">
        <v>847</v>
      </c>
      <c r="D465" s="806" t="s">
        <v>336</v>
      </c>
      <c r="E465" s="780" t="s">
        <v>69</v>
      </c>
      <c r="F465" s="488">
        <v>3.3</v>
      </c>
      <c r="G465" s="497">
        <v>5.99</v>
      </c>
    </row>
    <row r="466" spans="1:7" ht="12.75" x14ac:dyDescent="0.2">
      <c r="A466" s="783" t="s">
        <v>58</v>
      </c>
      <c r="B466" s="328" t="s">
        <v>522</v>
      </c>
      <c r="C466" s="70" t="s">
        <v>1421</v>
      </c>
      <c r="D466" s="806" t="s">
        <v>336</v>
      </c>
      <c r="E466" s="780" t="s">
        <v>855</v>
      </c>
      <c r="F466" s="488">
        <v>3.65</v>
      </c>
      <c r="G466" s="497">
        <v>6.99</v>
      </c>
    </row>
    <row r="467" spans="1:7" ht="12.75" x14ac:dyDescent="0.2">
      <c r="A467" s="783" t="s">
        <v>58</v>
      </c>
      <c r="B467" s="328" t="s">
        <v>522</v>
      </c>
      <c r="C467" s="53" t="s">
        <v>1195</v>
      </c>
      <c r="D467" s="806" t="s">
        <v>337</v>
      </c>
      <c r="E467" s="780" t="s">
        <v>484</v>
      </c>
      <c r="F467" s="488">
        <v>5.75</v>
      </c>
      <c r="G467" s="497">
        <v>11.99</v>
      </c>
    </row>
    <row r="468" spans="1:7" ht="12.75" x14ac:dyDescent="0.2">
      <c r="A468" s="783" t="s">
        <v>58</v>
      </c>
      <c r="B468" s="328" t="s">
        <v>522</v>
      </c>
      <c r="C468" s="70" t="s">
        <v>1199</v>
      </c>
      <c r="D468" s="806" t="s">
        <v>337</v>
      </c>
      <c r="E468" s="780" t="s">
        <v>1433</v>
      </c>
      <c r="F468" s="488">
        <v>6.3</v>
      </c>
      <c r="G468" s="497">
        <v>12.99</v>
      </c>
    </row>
    <row r="469" spans="1:7" s="67" customFormat="1" ht="12.75" x14ac:dyDescent="0.2">
      <c r="A469" s="783" t="s">
        <v>58</v>
      </c>
      <c r="B469" s="328" t="s">
        <v>522</v>
      </c>
      <c r="C469" s="53" t="s">
        <v>848</v>
      </c>
      <c r="D469" s="806" t="s">
        <v>338</v>
      </c>
      <c r="E469" s="780" t="s">
        <v>70</v>
      </c>
      <c r="F469" s="488">
        <v>6.25</v>
      </c>
      <c r="G469" s="497">
        <v>12.99</v>
      </c>
    </row>
    <row r="470" spans="1:7" ht="12.75" x14ac:dyDescent="0.2">
      <c r="A470" s="783" t="s">
        <v>58</v>
      </c>
      <c r="B470" s="328" t="s">
        <v>522</v>
      </c>
      <c r="C470" s="70" t="s">
        <v>1339</v>
      </c>
      <c r="D470" s="806" t="s">
        <v>338</v>
      </c>
      <c r="E470" s="780" t="s">
        <v>856</v>
      </c>
      <c r="F470" s="488">
        <v>6.9</v>
      </c>
      <c r="G470" s="497">
        <v>13.99</v>
      </c>
    </row>
    <row r="471" spans="1:7" ht="12.75" x14ac:dyDescent="0.2">
      <c r="A471" s="783" t="s">
        <v>58</v>
      </c>
      <c r="B471" s="328" t="s">
        <v>522</v>
      </c>
      <c r="C471" s="53" t="s">
        <v>845</v>
      </c>
      <c r="D471" s="806" t="s">
        <v>675</v>
      </c>
      <c r="E471" s="806" t="s">
        <v>2692</v>
      </c>
      <c r="F471" s="488">
        <v>4.75</v>
      </c>
      <c r="G471" s="497">
        <v>9.99</v>
      </c>
    </row>
    <row r="472" spans="1:7" ht="12.75" x14ac:dyDescent="0.2">
      <c r="A472" s="783" t="s">
        <v>58</v>
      </c>
      <c r="B472" s="328" t="s">
        <v>522</v>
      </c>
      <c r="C472" s="17" t="s">
        <v>30</v>
      </c>
      <c r="D472" s="806" t="s">
        <v>340</v>
      </c>
      <c r="E472" s="780" t="s">
        <v>310</v>
      </c>
      <c r="F472" s="488">
        <v>3</v>
      </c>
      <c r="G472" s="497">
        <v>5.99</v>
      </c>
    </row>
    <row r="473" spans="1:7" ht="12.75" x14ac:dyDescent="0.2">
      <c r="A473" s="783" t="s">
        <v>58</v>
      </c>
      <c r="B473" s="328" t="s">
        <v>522</v>
      </c>
      <c r="C473" s="17" t="s">
        <v>850</v>
      </c>
      <c r="D473" s="806" t="s">
        <v>802</v>
      </c>
      <c r="E473" s="780" t="s">
        <v>1171</v>
      </c>
      <c r="F473" s="488">
        <v>3.75</v>
      </c>
      <c r="G473" s="497">
        <v>7.99</v>
      </c>
    </row>
    <row r="474" spans="1:7" ht="12.75" x14ac:dyDescent="0.2">
      <c r="A474" s="783" t="s">
        <v>58</v>
      </c>
      <c r="B474" s="328" t="s">
        <v>2310</v>
      </c>
      <c r="C474" s="53" t="s">
        <v>2567</v>
      </c>
      <c r="D474" s="806" t="s">
        <v>1767</v>
      </c>
      <c r="E474" s="780" t="s">
        <v>2254</v>
      </c>
      <c r="F474" s="488">
        <v>3.3</v>
      </c>
      <c r="G474" s="497">
        <v>6.99</v>
      </c>
    </row>
    <row r="475" spans="1:7" s="67" customFormat="1" ht="12.75" x14ac:dyDescent="0.2">
      <c r="A475" s="783" t="s">
        <v>58</v>
      </c>
      <c r="B475" s="328" t="s">
        <v>671</v>
      </c>
      <c r="C475" s="53" t="s">
        <v>1214</v>
      </c>
      <c r="D475" s="806" t="s">
        <v>646</v>
      </c>
      <c r="E475" s="780" t="s">
        <v>669</v>
      </c>
      <c r="F475" s="488">
        <v>3.55</v>
      </c>
      <c r="G475" s="497">
        <v>6.99</v>
      </c>
    </row>
    <row r="476" spans="1:7" s="67" customFormat="1" ht="12.75" x14ac:dyDescent="0.2">
      <c r="A476" s="783" t="s">
        <v>58</v>
      </c>
      <c r="B476" s="328" t="s">
        <v>671</v>
      </c>
      <c r="C476" s="53" t="s">
        <v>2603</v>
      </c>
      <c r="D476" s="806" t="s">
        <v>356</v>
      </c>
      <c r="E476" s="780" t="s">
        <v>2604</v>
      </c>
      <c r="F476" s="488">
        <v>1.75</v>
      </c>
      <c r="G476" s="497">
        <v>3.99</v>
      </c>
    </row>
    <row r="477" spans="1:7" s="67" customFormat="1" ht="12.75" x14ac:dyDescent="0.2">
      <c r="A477" s="783" t="s">
        <v>58</v>
      </c>
      <c r="B477" s="328" t="s">
        <v>671</v>
      </c>
      <c r="C477" s="53" t="s">
        <v>3165</v>
      </c>
      <c r="D477" s="806" t="s">
        <v>354</v>
      </c>
      <c r="E477" s="806" t="s">
        <v>3172</v>
      </c>
      <c r="F477" s="488">
        <v>1.45</v>
      </c>
      <c r="G477" s="497">
        <v>2.99</v>
      </c>
    </row>
    <row r="478" spans="1:7" ht="12.75" x14ac:dyDescent="0.2">
      <c r="A478" s="783" t="s">
        <v>58</v>
      </c>
      <c r="B478" s="93" t="s">
        <v>23</v>
      </c>
      <c r="C478" s="53" t="s">
        <v>1222</v>
      </c>
      <c r="D478" s="806" t="s">
        <v>464</v>
      </c>
      <c r="E478" s="780" t="s">
        <v>765</v>
      </c>
      <c r="F478" s="488">
        <v>20.5</v>
      </c>
      <c r="G478" s="497">
        <v>36.99</v>
      </c>
    </row>
    <row r="479" spans="1:7" s="67" customFormat="1" ht="12.75" x14ac:dyDescent="0.2">
      <c r="A479" s="783" t="s">
        <v>58</v>
      </c>
      <c r="B479" s="93" t="s">
        <v>23</v>
      </c>
      <c r="C479" s="53" t="s">
        <v>234</v>
      </c>
      <c r="D479" s="806" t="s">
        <v>363</v>
      </c>
      <c r="E479" s="780" t="s">
        <v>110</v>
      </c>
      <c r="F479" s="488">
        <v>17.55</v>
      </c>
      <c r="G479" s="497">
        <v>31.99</v>
      </c>
    </row>
    <row r="480" spans="1:7" ht="12.75" x14ac:dyDescent="0.2">
      <c r="A480" s="783" t="s">
        <v>58</v>
      </c>
      <c r="B480" s="93" t="s">
        <v>169</v>
      </c>
      <c r="C480" s="179" t="s">
        <v>35</v>
      </c>
      <c r="D480" s="806" t="s">
        <v>364</v>
      </c>
      <c r="E480" s="780" t="s">
        <v>4</v>
      </c>
      <c r="F480" s="488">
        <v>3.15</v>
      </c>
      <c r="G480" s="497">
        <v>6.99</v>
      </c>
    </row>
    <row r="481" spans="1:7" ht="12.75" x14ac:dyDescent="0.2">
      <c r="A481" s="783" t="s">
        <v>58</v>
      </c>
      <c r="B481" s="93" t="s">
        <v>169</v>
      </c>
      <c r="C481" s="409" t="s">
        <v>257</v>
      </c>
      <c r="D481" s="806" t="s">
        <v>364</v>
      </c>
      <c r="E481" s="780" t="s">
        <v>869</v>
      </c>
      <c r="F481" s="488">
        <v>3.5</v>
      </c>
      <c r="G481" s="497">
        <v>6.99</v>
      </c>
    </row>
    <row r="482" spans="1:7" ht="12.75" x14ac:dyDescent="0.2">
      <c r="A482" s="783" t="s">
        <v>58</v>
      </c>
      <c r="B482" s="93" t="s">
        <v>169</v>
      </c>
      <c r="C482" s="408" t="s">
        <v>487</v>
      </c>
      <c r="D482" s="806" t="s">
        <v>780</v>
      </c>
      <c r="E482" s="806" t="s">
        <v>2879</v>
      </c>
      <c r="F482" s="488">
        <v>4.7</v>
      </c>
      <c r="G482" s="497">
        <v>9.99</v>
      </c>
    </row>
    <row r="483" spans="1:7" ht="12.75" x14ac:dyDescent="0.2">
      <c r="A483" s="783" t="s">
        <v>58</v>
      </c>
      <c r="B483" s="93" t="s">
        <v>169</v>
      </c>
      <c r="C483" s="53" t="s">
        <v>1919</v>
      </c>
      <c r="D483" s="806" t="s">
        <v>1920</v>
      </c>
      <c r="E483" s="780" t="s">
        <v>2248</v>
      </c>
      <c r="F483" s="488">
        <v>4.7</v>
      </c>
      <c r="G483" s="497">
        <v>9.99</v>
      </c>
    </row>
    <row r="484" spans="1:7" ht="12.75" x14ac:dyDescent="0.2">
      <c r="A484" s="783" t="s">
        <v>58</v>
      </c>
      <c r="B484" s="328" t="s">
        <v>169</v>
      </c>
      <c r="C484" s="53" t="s">
        <v>2276</v>
      </c>
      <c r="D484" s="806" t="s">
        <v>2277</v>
      </c>
      <c r="E484" s="780" t="s">
        <v>2278</v>
      </c>
      <c r="F484" s="488">
        <v>3.65</v>
      </c>
      <c r="G484" s="497">
        <v>7.99</v>
      </c>
    </row>
    <row r="485" spans="1:7" s="67" customFormat="1" ht="12.75" x14ac:dyDescent="0.2">
      <c r="A485" s="783" t="s">
        <v>58</v>
      </c>
      <c r="B485" s="328" t="s">
        <v>169</v>
      </c>
      <c r="C485" s="70" t="s">
        <v>2298</v>
      </c>
      <c r="D485" s="806" t="s">
        <v>2277</v>
      </c>
      <c r="E485" s="806" t="s">
        <v>2454</v>
      </c>
      <c r="F485" s="488">
        <v>4.0999999999999996</v>
      </c>
      <c r="G485" s="497">
        <v>7.99</v>
      </c>
    </row>
    <row r="486" spans="1:7" ht="12.75" x14ac:dyDescent="0.2">
      <c r="A486" s="783" t="s">
        <v>58</v>
      </c>
      <c r="B486" s="93" t="s">
        <v>169</v>
      </c>
      <c r="C486" s="408" t="s">
        <v>13</v>
      </c>
      <c r="D486" s="806" t="s">
        <v>365</v>
      </c>
      <c r="E486" s="780" t="s">
        <v>1561</v>
      </c>
      <c r="F486" s="488">
        <v>5.25</v>
      </c>
      <c r="G486" s="497">
        <v>10.99</v>
      </c>
    </row>
    <row r="487" spans="1:7" ht="12.75" x14ac:dyDescent="0.2">
      <c r="A487" s="783" t="s">
        <v>58</v>
      </c>
      <c r="B487" s="93" t="s">
        <v>169</v>
      </c>
      <c r="C487" s="410" t="s">
        <v>2337</v>
      </c>
      <c r="D487" s="806" t="s">
        <v>365</v>
      </c>
      <c r="E487" s="780" t="s">
        <v>2338</v>
      </c>
      <c r="F487" s="488">
        <v>5.75</v>
      </c>
      <c r="G487" s="497">
        <v>11.99</v>
      </c>
    </row>
    <row r="488" spans="1:7" ht="12.75" x14ac:dyDescent="0.2">
      <c r="A488" s="783" t="s">
        <v>58</v>
      </c>
      <c r="B488" s="93" t="s">
        <v>169</v>
      </c>
      <c r="C488" s="53" t="s">
        <v>2892</v>
      </c>
      <c r="D488" s="780" t="s">
        <v>2923</v>
      </c>
      <c r="E488" s="806" t="s">
        <v>3006</v>
      </c>
      <c r="F488" s="488">
        <v>5.5</v>
      </c>
      <c r="G488" s="497">
        <v>10.99</v>
      </c>
    </row>
    <row r="489" spans="1:7" ht="12.75" x14ac:dyDescent="0.2">
      <c r="A489" s="783" t="s">
        <v>58</v>
      </c>
      <c r="B489" s="93" t="s">
        <v>169</v>
      </c>
      <c r="C489" s="53" t="s">
        <v>2812</v>
      </c>
      <c r="D489" s="780" t="s">
        <v>2831</v>
      </c>
      <c r="E489" s="806" t="s">
        <v>2864</v>
      </c>
      <c r="F489" s="488">
        <v>19.2</v>
      </c>
      <c r="G489" s="497">
        <v>36.99</v>
      </c>
    </row>
    <row r="490" spans="1:7" ht="12.75" x14ac:dyDescent="0.2">
      <c r="A490" s="783" t="s">
        <v>58</v>
      </c>
      <c r="B490" s="93" t="s">
        <v>169</v>
      </c>
      <c r="C490" s="53" t="s">
        <v>2813</v>
      </c>
      <c r="D490" s="780" t="s">
        <v>2833</v>
      </c>
      <c r="E490" s="806" t="s">
        <v>2865</v>
      </c>
      <c r="F490" s="488">
        <v>16.45</v>
      </c>
      <c r="G490" s="497">
        <v>31.99</v>
      </c>
    </row>
    <row r="491" spans="1:7" ht="12.75" x14ac:dyDescent="0.2">
      <c r="A491" s="783" t="s">
        <v>58</v>
      </c>
      <c r="B491" s="93" t="s">
        <v>169</v>
      </c>
      <c r="C491" s="53" t="s">
        <v>2814</v>
      </c>
      <c r="D491" s="780" t="s">
        <v>2835</v>
      </c>
      <c r="E491" s="806" t="s">
        <v>2880</v>
      </c>
      <c r="F491" s="488">
        <v>10.95</v>
      </c>
      <c r="G491" s="497">
        <v>20.99</v>
      </c>
    </row>
    <row r="492" spans="1:7" s="67" customFormat="1" ht="12.75" x14ac:dyDescent="0.2">
      <c r="A492" s="783" t="s">
        <v>58</v>
      </c>
      <c r="B492" s="93" t="s">
        <v>169</v>
      </c>
      <c r="C492" s="53" t="s">
        <v>2886</v>
      </c>
      <c r="D492" s="780" t="s">
        <v>2912</v>
      </c>
      <c r="E492" s="780" t="s">
        <v>2955</v>
      </c>
      <c r="F492" s="488">
        <v>3.3</v>
      </c>
      <c r="G492" s="497">
        <v>6.99</v>
      </c>
    </row>
    <row r="493" spans="1:7" ht="12.75" x14ac:dyDescent="0.2">
      <c r="A493" s="783" t="s">
        <v>58</v>
      </c>
      <c r="B493" s="93" t="s">
        <v>169</v>
      </c>
      <c r="C493" s="53" t="s">
        <v>2887</v>
      </c>
      <c r="D493" s="780" t="s">
        <v>2914</v>
      </c>
      <c r="E493" s="780" t="s">
        <v>2956</v>
      </c>
      <c r="F493" s="488">
        <v>7.15</v>
      </c>
      <c r="G493" s="497">
        <v>13.99</v>
      </c>
    </row>
    <row r="494" spans="1:7" ht="12.75" x14ac:dyDescent="0.2">
      <c r="A494" s="783" t="s">
        <v>58</v>
      </c>
      <c r="B494" s="93" t="s">
        <v>169</v>
      </c>
      <c r="C494" s="53" t="s">
        <v>2888</v>
      </c>
      <c r="D494" s="780" t="s">
        <v>2916</v>
      </c>
      <c r="E494" s="806" t="s">
        <v>2979</v>
      </c>
      <c r="F494" s="488">
        <v>8.25</v>
      </c>
      <c r="G494" s="497">
        <v>15.99</v>
      </c>
    </row>
    <row r="495" spans="1:7" ht="12.75" x14ac:dyDescent="0.2">
      <c r="A495" s="783" t="s">
        <v>58</v>
      </c>
      <c r="B495" s="93" t="s">
        <v>169</v>
      </c>
      <c r="C495" s="53" t="s">
        <v>2894</v>
      </c>
      <c r="D495" s="780" t="s">
        <v>2927</v>
      </c>
      <c r="E495" s="780" t="s">
        <v>2957</v>
      </c>
      <c r="F495" s="488">
        <v>21.9</v>
      </c>
      <c r="G495" s="497">
        <v>41.99</v>
      </c>
    </row>
    <row r="496" spans="1:7" s="67" customFormat="1" ht="12.75" x14ac:dyDescent="0.2">
      <c r="A496" s="783" t="s">
        <v>58</v>
      </c>
      <c r="B496" s="93" t="s">
        <v>169</v>
      </c>
      <c r="C496" s="53" t="s">
        <v>2857</v>
      </c>
      <c r="D496" s="806" t="s">
        <v>2860</v>
      </c>
      <c r="E496" s="806" t="s">
        <v>3057</v>
      </c>
      <c r="F496" s="488">
        <v>19.2</v>
      </c>
      <c r="G496" s="497">
        <v>36.99</v>
      </c>
    </row>
    <row r="497" spans="1:7" ht="12.75" x14ac:dyDescent="0.2">
      <c r="A497" s="783" t="s">
        <v>58</v>
      </c>
      <c r="B497" s="93" t="s">
        <v>169</v>
      </c>
      <c r="C497" s="53" t="s">
        <v>2896</v>
      </c>
      <c r="D497" s="780" t="s">
        <v>2931</v>
      </c>
      <c r="E497" s="780" t="s">
        <v>2958</v>
      </c>
      <c r="F497" s="488">
        <v>19.2</v>
      </c>
      <c r="G497" s="497">
        <v>36.99</v>
      </c>
    </row>
    <row r="498" spans="1:7" ht="12.75" x14ac:dyDescent="0.2">
      <c r="A498" s="783" t="s">
        <v>58</v>
      </c>
      <c r="B498" s="93" t="s">
        <v>169</v>
      </c>
      <c r="C498" s="53" t="s">
        <v>2897</v>
      </c>
      <c r="D498" s="780" t="s">
        <v>2933</v>
      </c>
      <c r="E498" s="780" t="s">
        <v>2959</v>
      </c>
      <c r="F498" s="488">
        <v>19.2</v>
      </c>
      <c r="G498" s="497">
        <v>36.99</v>
      </c>
    </row>
    <row r="499" spans="1:7" ht="12.75" x14ac:dyDescent="0.2">
      <c r="A499" s="783" t="s">
        <v>58</v>
      </c>
      <c r="B499" s="93" t="s">
        <v>169</v>
      </c>
      <c r="C499" s="53" t="s">
        <v>2902</v>
      </c>
      <c r="D499" s="806" t="s">
        <v>2943</v>
      </c>
      <c r="E499" s="780" t="s">
        <v>2960</v>
      </c>
      <c r="F499" s="488">
        <v>5.5</v>
      </c>
      <c r="G499" s="497">
        <v>10.99</v>
      </c>
    </row>
    <row r="500" spans="1:7" s="67" customFormat="1" ht="12.75" x14ac:dyDescent="0.2">
      <c r="A500" s="783" t="s">
        <v>58</v>
      </c>
      <c r="B500" s="93" t="s">
        <v>169</v>
      </c>
      <c r="C500" s="53" t="s">
        <v>2903</v>
      </c>
      <c r="D500" s="806" t="s">
        <v>2945</v>
      </c>
      <c r="E500" s="806" t="s">
        <v>2980</v>
      </c>
      <c r="F500" s="488">
        <v>10.95</v>
      </c>
      <c r="G500" s="497">
        <v>20.99</v>
      </c>
    </row>
    <row r="501" spans="1:7" s="67" customFormat="1" ht="12.75" x14ac:dyDescent="0.2">
      <c r="A501" s="783" t="s">
        <v>58</v>
      </c>
      <c r="B501" s="93" t="s">
        <v>169</v>
      </c>
      <c r="C501" s="53" t="s">
        <v>3080</v>
      </c>
      <c r="D501" s="780" t="s">
        <v>3081</v>
      </c>
      <c r="E501" s="806" t="s">
        <v>3198</v>
      </c>
      <c r="F501" s="488">
        <v>9.9</v>
      </c>
      <c r="G501" s="497">
        <v>18.989999999999998</v>
      </c>
    </row>
    <row r="502" spans="1:7" s="67" customFormat="1" ht="12.75" x14ac:dyDescent="0.2">
      <c r="A502" s="783" t="s">
        <v>58</v>
      </c>
      <c r="B502" s="93" t="s">
        <v>169</v>
      </c>
      <c r="C502" s="53" t="s">
        <v>3083</v>
      </c>
      <c r="D502" s="780" t="s">
        <v>3084</v>
      </c>
      <c r="E502" s="806" t="s">
        <v>3199</v>
      </c>
      <c r="F502" s="488">
        <v>9.9</v>
      </c>
      <c r="G502" s="497">
        <v>18.989999999999998</v>
      </c>
    </row>
    <row r="503" spans="1:7" s="67" customFormat="1" ht="12.75" x14ac:dyDescent="0.2">
      <c r="A503" s="783" t="s">
        <v>58</v>
      </c>
      <c r="B503" s="93" t="s">
        <v>169</v>
      </c>
      <c r="C503" s="53" t="s">
        <v>3184</v>
      </c>
      <c r="D503" s="806" t="s">
        <v>3194</v>
      </c>
      <c r="E503" s="806" t="s">
        <v>3200</v>
      </c>
      <c r="F503" s="488">
        <v>11.05</v>
      </c>
      <c r="G503" s="497">
        <v>20.99</v>
      </c>
    </row>
    <row r="504" spans="1:7" ht="13.5" customHeight="1" x14ac:dyDescent="0.2">
      <c r="A504" s="783" t="s">
        <v>58</v>
      </c>
      <c r="B504" s="93" t="s">
        <v>169</v>
      </c>
      <c r="C504" s="53" t="s">
        <v>3077</v>
      </c>
      <c r="D504" s="780" t="s">
        <v>3067</v>
      </c>
      <c r="E504" s="806" t="s">
        <v>3087</v>
      </c>
      <c r="F504" s="488">
        <v>11.05</v>
      </c>
      <c r="G504" s="497">
        <v>20.99</v>
      </c>
    </row>
    <row r="505" spans="1:7" s="67" customFormat="1" ht="12.75" x14ac:dyDescent="0.2">
      <c r="A505" s="783" t="s">
        <v>58</v>
      </c>
      <c r="B505" s="93" t="s">
        <v>169</v>
      </c>
      <c r="C505" s="70" t="s">
        <v>3106</v>
      </c>
      <c r="D505" s="780" t="s">
        <v>3067</v>
      </c>
      <c r="E505" s="806" t="s">
        <v>3115</v>
      </c>
      <c r="F505" s="488">
        <v>12.2</v>
      </c>
      <c r="G505" s="497">
        <v>22.99</v>
      </c>
    </row>
    <row r="506" spans="1:7" s="67" customFormat="1" ht="12.75" x14ac:dyDescent="0.2">
      <c r="A506" s="783" t="s">
        <v>58</v>
      </c>
      <c r="B506" s="93" t="s">
        <v>169</v>
      </c>
      <c r="C506" s="53" t="s">
        <v>3078</v>
      </c>
      <c r="D506" s="780" t="s">
        <v>3069</v>
      </c>
      <c r="E506" s="806" t="s">
        <v>3088</v>
      </c>
      <c r="F506" s="488">
        <v>4.45</v>
      </c>
      <c r="G506" s="497">
        <v>8.99</v>
      </c>
    </row>
    <row r="507" spans="1:7" ht="12.75" x14ac:dyDescent="0.2">
      <c r="A507" s="783" t="s">
        <v>58</v>
      </c>
      <c r="B507" s="93" t="s">
        <v>169</v>
      </c>
      <c r="C507" s="70" t="s">
        <v>3113</v>
      </c>
      <c r="D507" s="780" t="s">
        <v>3069</v>
      </c>
      <c r="E507" s="806" t="s">
        <v>3116</v>
      </c>
      <c r="F507" s="488">
        <v>4.9000000000000004</v>
      </c>
      <c r="G507" s="497">
        <v>8.99</v>
      </c>
    </row>
    <row r="508" spans="1:7" ht="12.75" x14ac:dyDescent="0.2">
      <c r="A508" s="783" t="s">
        <v>58</v>
      </c>
      <c r="B508" s="93" t="s">
        <v>169</v>
      </c>
      <c r="C508" s="53" t="s">
        <v>3117</v>
      </c>
      <c r="D508" s="780" t="s">
        <v>3118</v>
      </c>
      <c r="E508" s="806" t="s">
        <v>3147</v>
      </c>
      <c r="F508" s="488">
        <v>21</v>
      </c>
      <c r="G508" s="497">
        <v>41.99</v>
      </c>
    </row>
    <row r="509" spans="1:7" ht="12.75" x14ac:dyDescent="0.2">
      <c r="A509" s="783" t="s">
        <v>58</v>
      </c>
      <c r="B509" s="93" t="s">
        <v>169</v>
      </c>
      <c r="C509" s="70" t="s">
        <v>3135</v>
      </c>
      <c r="D509" s="806" t="s">
        <v>3118</v>
      </c>
      <c r="E509" s="806" t="s">
        <v>3147</v>
      </c>
      <c r="F509" s="488">
        <v>23.2</v>
      </c>
      <c r="G509" s="497">
        <v>46.49</v>
      </c>
    </row>
    <row r="510" spans="1:7" ht="12.75" x14ac:dyDescent="0.2">
      <c r="A510" s="783" t="s">
        <v>58</v>
      </c>
      <c r="B510" s="93" t="s">
        <v>169</v>
      </c>
      <c r="C510" s="53" t="s">
        <v>3136</v>
      </c>
      <c r="D510" s="806" t="s">
        <v>3139</v>
      </c>
      <c r="E510" s="806" t="s">
        <v>3201</v>
      </c>
      <c r="F510" s="488">
        <v>20.9</v>
      </c>
      <c r="G510" s="497">
        <v>41.99</v>
      </c>
    </row>
    <row r="511" spans="1:7" ht="12.75" x14ac:dyDescent="0.2">
      <c r="A511" s="783" t="s">
        <v>58</v>
      </c>
      <c r="B511" s="328" t="s">
        <v>523</v>
      </c>
      <c r="C511" s="53" t="s">
        <v>199</v>
      </c>
      <c r="D511" s="806" t="s">
        <v>366</v>
      </c>
      <c r="E511" s="780" t="s">
        <v>5</v>
      </c>
      <c r="F511" s="488">
        <v>10.050000000000001</v>
      </c>
      <c r="G511" s="497">
        <v>19.989999999999998</v>
      </c>
    </row>
    <row r="512" spans="1:7" ht="12.75" x14ac:dyDescent="0.2">
      <c r="A512" s="783" t="s">
        <v>58</v>
      </c>
      <c r="B512" s="328" t="s">
        <v>523</v>
      </c>
      <c r="C512" s="53" t="s">
        <v>813</v>
      </c>
      <c r="D512" s="806" t="s">
        <v>814</v>
      </c>
      <c r="E512" s="780" t="s">
        <v>818</v>
      </c>
      <c r="F512" s="488">
        <v>23.45</v>
      </c>
      <c r="G512" s="497">
        <v>47.99</v>
      </c>
    </row>
    <row r="513" spans="1:7" ht="12.75" x14ac:dyDescent="0.2">
      <c r="A513" s="783" t="s">
        <v>58</v>
      </c>
      <c r="B513" s="328" t="s">
        <v>523</v>
      </c>
      <c r="C513" s="70" t="s">
        <v>1226</v>
      </c>
      <c r="D513" s="806" t="s">
        <v>814</v>
      </c>
      <c r="E513" s="780" t="s">
        <v>892</v>
      </c>
      <c r="F513" s="488">
        <v>28.3</v>
      </c>
      <c r="G513" s="497">
        <v>52.99</v>
      </c>
    </row>
    <row r="514" spans="1:7" ht="12.75" x14ac:dyDescent="0.2">
      <c r="A514" s="783" t="s">
        <v>58</v>
      </c>
      <c r="B514" s="328" t="s">
        <v>523</v>
      </c>
      <c r="C514" s="53" t="s">
        <v>2815</v>
      </c>
      <c r="D514" s="780" t="s">
        <v>2791</v>
      </c>
      <c r="E514" s="806" t="s">
        <v>2848</v>
      </c>
      <c r="F514" s="488">
        <v>14.4</v>
      </c>
      <c r="G514" s="497">
        <v>26.99</v>
      </c>
    </row>
    <row r="515" spans="1:7" ht="12.75" x14ac:dyDescent="0.2">
      <c r="A515" s="783" t="s">
        <v>58</v>
      </c>
      <c r="B515" s="328" t="s">
        <v>523</v>
      </c>
      <c r="C515" s="53" t="s">
        <v>1413</v>
      </c>
      <c r="D515" s="806" t="s">
        <v>1163</v>
      </c>
      <c r="E515" s="806" t="s">
        <v>2618</v>
      </c>
      <c r="F515" s="488">
        <v>9.1999999999999993</v>
      </c>
      <c r="G515" s="497">
        <v>18.989999999999998</v>
      </c>
    </row>
    <row r="516" spans="1:7" s="67" customFormat="1" ht="12.75" x14ac:dyDescent="0.2">
      <c r="A516" s="783" t="s">
        <v>58</v>
      </c>
      <c r="B516" s="328" t="s">
        <v>523</v>
      </c>
      <c r="C516" s="70" t="s">
        <v>1836</v>
      </c>
      <c r="D516" s="806" t="s">
        <v>1163</v>
      </c>
      <c r="E516" s="780" t="s">
        <v>1837</v>
      </c>
      <c r="F516" s="488">
        <v>10.15</v>
      </c>
      <c r="G516" s="497">
        <v>19.989999999999998</v>
      </c>
    </row>
    <row r="517" spans="1:7" ht="12.75" x14ac:dyDescent="0.2">
      <c r="A517" s="783" t="s">
        <v>58</v>
      </c>
      <c r="B517" s="328" t="s">
        <v>523</v>
      </c>
      <c r="C517" s="53" t="s">
        <v>1228</v>
      </c>
      <c r="D517" s="806" t="s">
        <v>1414</v>
      </c>
      <c r="E517" s="780" t="s">
        <v>1416</v>
      </c>
      <c r="F517" s="488">
        <v>9.1999999999999993</v>
      </c>
      <c r="G517" s="497">
        <v>18.989999999999998</v>
      </c>
    </row>
    <row r="518" spans="1:7" ht="12.75" x14ac:dyDescent="0.2">
      <c r="A518" s="783" t="s">
        <v>58</v>
      </c>
      <c r="B518" s="328" t="s">
        <v>523</v>
      </c>
      <c r="C518" s="70" t="s">
        <v>1424</v>
      </c>
      <c r="D518" s="806" t="s">
        <v>1414</v>
      </c>
      <c r="E518" s="780" t="s">
        <v>1435</v>
      </c>
      <c r="F518" s="488">
        <v>10.15</v>
      </c>
      <c r="G518" s="497">
        <v>19.989999999999998</v>
      </c>
    </row>
    <row r="519" spans="1:7" ht="12.75" x14ac:dyDescent="0.2">
      <c r="A519" s="783" t="s">
        <v>58</v>
      </c>
      <c r="B519" s="328" t="s">
        <v>523</v>
      </c>
      <c r="C519" s="53" t="s">
        <v>1231</v>
      </c>
      <c r="D519" s="806" t="s">
        <v>1169</v>
      </c>
      <c r="E519" s="780" t="s">
        <v>1394</v>
      </c>
      <c r="F519" s="488">
        <v>15.7</v>
      </c>
      <c r="G519" s="497">
        <v>31.99</v>
      </c>
    </row>
    <row r="520" spans="1:7" ht="12.75" x14ac:dyDescent="0.2">
      <c r="A520" s="783" t="s">
        <v>58</v>
      </c>
      <c r="B520" s="328" t="s">
        <v>523</v>
      </c>
      <c r="C520" s="70" t="s">
        <v>1426</v>
      </c>
      <c r="D520" s="806" t="s">
        <v>1169</v>
      </c>
      <c r="E520" s="780" t="s">
        <v>1378</v>
      </c>
      <c r="F520" s="488">
        <v>17.3</v>
      </c>
      <c r="G520" s="497">
        <v>34.99</v>
      </c>
    </row>
    <row r="521" spans="1:7" ht="12.75" customHeight="1" x14ac:dyDescent="0.2">
      <c r="A521" s="783" t="s">
        <v>58</v>
      </c>
      <c r="B521" s="328" t="s">
        <v>523</v>
      </c>
      <c r="C521" s="53" t="s">
        <v>1230</v>
      </c>
      <c r="D521" s="806" t="s">
        <v>557</v>
      </c>
      <c r="E521" s="780" t="s">
        <v>559</v>
      </c>
      <c r="F521" s="488">
        <v>18.7</v>
      </c>
      <c r="G521" s="497">
        <v>36.99</v>
      </c>
    </row>
    <row r="522" spans="1:7" ht="12.75" x14ac:dyDescent="0.2">
      <c r="A522" s="783" t="s">
        <v>58</v>
      </c>
      <c r="B522" s="328" t="s">
        <v>523</v>
      </c>
      <c r="C522" s="54" t="s">
        <v>1229</v>
      </c>
      <c r="D522" s="806" t="s">
        <v>557</v>
      </c>
      <c r="E522" s="780" t="s">
        <v>644</v>
      </c>
      <c r="F522" s="488">
        <v>20.7</v>
      </c>
      <c r="G522" s="497">
        <v>40.99</v>
      </c>
    </row>
    <row r="523" spans="1:7" ht="12.75" customHeight="1" x14ac:dyDescent="0.2">
      <c r="A523" s="783" t="s">
        <v>58</v>
      </c>
      <c r="B523" s="328" t="s">
        <v>523</v>
      </c>
      <c r="C523" s="53" t="s">
        <v>2906</v>
      </c>
      <c r="D523" s="780" t="s">
        <v>2951</v>
      </c>
      <c r="E523" s="806" t="s">
        <v>3173</v>
      </c>
      <c r="F523" s="488">
        <v>23.5</v>
      </c>
      <c r="G523" s="497">
        <v>47.99</v>
      </c>
    </row>
    <row r="524" spans="1:7" ht="12.75" customHeight="1" x14ac:dyDescent="0.2">
      <c r="A524" s="783" t="s">
        <v>58</v>
      </c>
      <c r="B524" s="93" t="s">
        <v>260</v>
      </c>
      <c r="C524" s="60" t="s">
        <v>295</v>
      </c>
      <c r="D524" s="806" t="s">
        <v>313</v>
      </c>
      <c r="E524" s="806" t="s">
        <v>2429</v>
      </c>
      <c r="F524" s="488">
        <v>4.0999999999999996</v>
      </c>
      <c r="G524" s="497">
        <v>7.99</v>
      </c>
    </row>
    <row r="525" spans="1:7" ht="12.75" customHeight="1" x14ac:dyDescent="0.2">
      <c r="A525" s="783" t="s">
        <v>58</v>
      </c>
      <c r="B525" s="328" t="s">
        <v>1479</v>
      </c>
      <c r="C525" s="53" t="s">
        <v>2875</v>
      </c>
      <c r="D525" s="806" t="s">
        <v>1462</v>
      </c>
      <c r="E525" s="806" t="s">
        <v>2881</v>
      </c>
      <c r="F525" s="488">
        <v>21.9</v>
      </c>
      <c r="G525" s="497">
        <v>41.99</v>
      </c>
    </row>
    <row r="526" spans="1:7" ht="12.75" customHeight="1" x14ac:dyDescent="0.2">
      <c r="A526" s="783" t="s">
        <v>58</v>
      </c>
      <c r="B526" s="328" t="s">
        <v>1479</v>
      </c>
      <c r="C526" s="53" t="s">
        <v>1588</v>
      </c>
      <c r="D526" s="806" t="s">
        <v>1487</v>
      </c>
      <c r="E526" s="780" t="s">
        <v>2203</v>
      </c>
      <c r="F526" s="488">
        <v>8.25</v>
      </c>
      <c r="G526" s="497">
        <v>15.99</v>
      </c>
    </row>
    <row r="527" spans="1:7" ht="12.75" x14ac:dyDescent="0.2">
      <c r="A527" s="783" t="s">
        <v>58</v>
      </c>
      <c r="B527" s="328" t="s">
        <v>1479</v>
      </c>
      <c r="C527" s="53" t="s">
        <v>1582</v>
      </c>
      <c r="D527" s="806" t="s">
        <v>1464</v>
      </c>
      <c r="E527" s="780" t="s">
        <v>2205</v>
      </c>
      <c r="F527" s="488">
        <v>19.2</v>
      </c>
      <c r="G527" s="497">
        <v>36.99</v>
      </c>
    </row>
    <row r="528" spans="1:7" ht="12.75" x14ac:dyDescent="0.2">
      <c r="A528" s="783" t="s">
        <v>58</v>
      </c>
      <c r="B528" s="328" t="s">
        <v>1479</v>
      </c>
      <c r="C528" s="53" t="s">
        <v>2317</v>
      </c>
      <c r="D528" s="806" t="s">
        <v>1489</v>
      </c>
      <c r="E528" s="806" t="s">
        <v>2786</v>
      </c>
      <c r="F528" s="488">
        <v>16.45</v>
      </c>
      <c r="G528" s="497">
        <v>31.99</v>
      </c>
    </row>
    <row r="529" spans="1:7" ht="12.75" customHeight="1" x14ac:dyDescent="0.2">
      <c r="A529" s="783" t="s">
        <v>58</v>
      </c>
      <c r="B529" s="328" t="s">
        <v>1479</v>
      </c>
      <c r="C529" s="53" t="s">
        <v>1585</v>
      </c>
      <c r="D529" s="806" t="s">
        <v>1490</v>
      </c>
      <c r="E529" s="780" t="s">
        <v>2204</v>
      </c>
      <c r="F529" s="488">
        <v>16.45</v>
      </c>
      <c r="G529" s="497">
        <v>31.99</v>
      </c>
    </row>
    <row r="530" spans="1:7" ht="12.75" customHeight="1" x14ac:dyDescent="0.2">
      <c r="A530" s="783" t="s">
        <v>58</v>
      </c>
      <c r="B530" s="328" t="s">
        <v>1479</v>
      </c>
      <c r="C530" s="53" t="s">
        <v>2319</v>
      </c>
      <c r="D530" s="806" t="s">
        <v>1814</v>
      </c>
      <c r="E530" s="806" t="s">
        <v>2787</v>
      </c>
      <c r="F530" s="488">
        <v>30.15</v>
      </c>
      <c r="G530" s="497">
        <v>57.99</v>
      </c>
    </row>
    <row r="531" spans="1:7" ht="12.75" customHeight="1" x14ac:dyDescent="0.2">
      <c r="A531" s="783" t="s">
        <v>58</v>
      </c>
      <c r="B531" s="328" t="s">
        <v>1479</v>
      </c>
      <c r="C531" s="53" t="s">
        <v>1459</v>
      </c>
      <c r="D531" s="806" t="s">
        <v>1460</v>
      </c>
      <c r="E531" s="780" t="s">
        <v>2232</v>
      </c>
      <c r="F531" s="488">
        <v>8.25</v>
      </c>
      <c r="G531" s="497">
        <v>15.99</v>
      </c>
    </row>
    <row r="532" spans="1:7" ht="12.75" customHeight="1" x14ac:dyDescent="0.2">
      <c r="A532" s="783" t="s">
        <v>58</v>
      </c>
      <c r="B532" s="328" t="s">
        <v>1479</v>
      </c>
      <c r="C532" s="53" t="s">
        <v>1587</v>
      </c>
      <c r="D532" s="806" t="s">
        <v>1485</v>
      </c>
      <c r="E532" s="780" t="s">
        <v>2233</v>
      </c>
      <c r="F532" s="488">
        <v>12.35</v>
      </c>
      <c r="G532" s="497">
        <v>23.99</v>
      </c>
    </row>
    <row r="533" spans="1:7" ht="12.75" customHeight="1" x14ac:dyDescent="0.2">
      <c r="A533" s="783" t="s">
        <v>58</v>
      </c>
      <c r="B533" s="328" t="s">
        <v>1479</v>
      </c>
      <c r="C533" s="53" t="s">
        <v>1481</v>
      </c>
      <c r="D533" s="806" t="s">
        <v>1458</v>
      </c>
      <c r="E533" s="780" t="s">
        <v>2234</v>
      </c>
      <c r="F533" s="488">
        <v>9.15</v>
      </c>
      <c r="G533" s="497">
        <v>17.989999999999998</v>
      </c>
    </row>
    <row r="534" spans="1:7" ht="12.75" customHeight="1" x14ac:dyDescent="0.2">
      <c r="A534" s="783" t="s">
        <v>58</v>
      </c>
      <c r="B534" s="328" t="s">
        <v>1479</v>
      </c>
      <c r="C534" s="53" t="s">
        <v>1614</v>
      </c>
      <c r="D534" s="806" t="s">
        <v>1457</v>
      </c>
      <c r="E534" s="780" t="s">
        <v>2235</v>
      </c>
      <c r="F534" s="488">
        <v>2.0499999999999998</v>
      </c>
      <c r="G534" s="497">
        <v>3.99</v>
      </c>
    </row>
    <row r="535" spans="1:7" ht="12.75" customHeight="1" x14ac:dyDescent="0.2">
      <c r="A535" s="783" t="s">
        <v>58</v>
      </c>
      <c r="B535" s="328" t="s">
        <v>1479</v>
      </c>
      <c r="C535" s="53" t="s">
        <v>2580</v>
      </c>
      <c r="D535" s="806" t="s">
        <v>2587</v>
      </c>
      <c r="E535" s="806" t="s">
        <v>2599</v>
      </c>
      <c r="F535" s="488">
        <v>169.7</v>
      </c>
      <c r="G535" s="497">
        <v>325.99</v>
      </c>
    </row>
    <row r="536" spans="1:7" ht="12.75" customHeight="1" x14ac:dyDescent="0.2">
      <c r="A536" s="783" t="s">
        <v>58</v>
      </c>
      <c r="B536" s="328" t="s">
        <v>1479</v>
      </c>
      <c r="C536" s="53" t="s">
        <v>2579</v>
      </c>
      <c r="D536" s="806" t="s">
        <v>2585</v>
      </c>
      <c r="E536" s="806" t="s">
        <v>2600</v>
      </c>
      <c r="F536" s="488">
        <v>202.6</v>
      </c>
      <c r="G536" s="497">
        <v>388.99</v>
      </c>
    </row>
    <row r="537" spans="1:7" ht="12.75" customHeight="1" x14ac:dyDescent="0.2">
      <c r="A537" s="783" t="s">
        <v>58</v>
      </c>
      <c r="B537" s="328" t="s">
        <v>1479</v>
      </c>
      <c r="C537" s="53" t="s">
        <v>1815</v>
      </c>
      <c r="D537" s="806" t="s">
        <v>1466</v>
      </c>
      <c r="E537" s="780" t="s">
        <v>2241</v>
      </c>
      <c r="F537" s="488">
        <v>38.35</v>
      </c>
      <c r="G537" s="497">
        <v>73.989999999999995</v>
      </c>
    </row>
    <row r="538" spans="1:7" ht="12.75" customHeight="1" x14ac:dyDescent="0.2">
      <c r="A538" s="783" t="s">
        <v>58</v>
      </c>
      <c r="B538" s="328" t="s">
        <v>1479</v>
      </c>
      <c r="C538" s="53" t="s">
        <v>2583</v>
      </c>
      <c r="D538" s="806" t="s">
        <v>2594</v>
      </c>
      <c r="E538" s="806" t="s">
        <v>2601</v>
      </c>
      <c r="F538" s="488">
        <v>24.65</v>
      </c>
      <c r="G538" s="497">
        <v>47.99</v>
      </c>
    </row>
    <row r="539" spans="1:7" ht="12.75" x14ac:dyDescent="0.2">
      <c r="A539" s="783" t="s">
        <v>58</v>
      </c>
      <c r="B539" s="328" t="s">
        <v>1479</v>
      </c>
      <c r="C539" s="53" t="s">
        <v>1598</v>
      </c>
      <c r="D539" s="806" t="s">
        <v>1474</v>
      </c>
      <c r="E539" s="806" t="s">
        <v>3089</v>
      </c>
      <c r="F539" s="488">
        <v>8.3000000000000007</v>
      </c>
      <c r="G539" s="497">
        <v>15.99</v>
      </c>
    </row>
    <row r="540" spans="1:7" ht="12.75" customHeight="1" x14ac:dyDescent="0.2">
      <c r="A540" s="783" t="s">
        <v>58</v>
      </c>
      <c r="B540" s="328" t="s">
        <v>1479</v>
      </c>
      <c r="C540" s="53" t="s">
        <v>2315</v>
      </c>
      <c r="D540" s="806" t="s">
        <v>1463</v>
      </c>
      <c r="E540" s="780" t="s">
        <v>2242</v>
      </c>
      <c r="F540" s="488">
        <v>10.95</v>
      </c>
      <c r="G540" s="497">
        <v>20.99</v>
      </c>
    </row>
    <row r="541" spans="1:7" ht="12.75" customHeight="1" x14ac:dyDescent="0.2">
      <c r="A541" s="783" t="s">
        <v>58</v>
      </c>
      <c r="B541" s="328" t="s">
        <v>1479</v>
      </c>
      <c r="C541" s="53" t="s">
        <v>2319</v>
      </c>
      <c r="D541" s="806" t="s">
        <v>1465</v>
      </c>
      <c r="E541" s="780" t="s">
        <v>2243</v>
      </c>
      <c r="F541" s="488">
        <v>30.15</v>
      </c>
      <c r="G541" s="497">
        <v>57.99</v>
      </c>
    </row>
    <row r="542" spans="1:7" ht="12.75" x14ac:dyDescent="0.2">
      <c r="A542" s="783" t="s">
        <v>58</v>
      </c>
      <c r="B542" s="328" t="s">
        <v>525</v>
      </c>
      <c r="C542" s="53" t="s">
        <v>263</v>
      </c>
      <c r="D542" s="806" t="s">
        <v>380</v>
      </c>
      <c r="E542" s="780" t="s">
        <v>2013</v>
      </c>
      <c r="F542" s="488">
        <v>9.4</v>
      </c>
      <c r="G542" s="497">
        <v>18.989999999999998</v>
      </c>
    </row>
    <row r="543" spans="1:7" ht="12.75" customHeight="1" x14ac:dyDescent="0.2">
      <c r="A543" s="783" t="s">
        <v>58</v>
      </c>
      <c r="B543" s="328" t="s">
        <v>525</v>
      </c>
      <c r="C543" s="53" t="s">
        <v>265</v>
      </c>
      <c r="D543" s="806" t="s">
        <v>381</v>
      </c>
      <c r="E543" s="780" t="s">
        <v>2014</v>
      </c>
      <c r="F543" s="488">
        <v>9.4</v>
      </c>
      <c r="G543" s="497">
        <v>18.989999999999998</v>
      </c>
    </row>
    <row r="544" spans="1:7" ht="12.75" x14ac:dyDescent="0.2">
      <c r="A544" s="783" t="s">
        <v>58</v>
      </c>
      <c r="B544" s="328" t="s">
        <v>525</v>
      </c>
      <c r="C544" s="53" t="s">
        <v>1242</v>
      </c>
      <c r="D544" s="806" t="s">
        <v>382</v>
      </c>
      <c r="E544" s="780" t="s">
        <v>2011</v>
      </c>
      <c r="F544" s="488">
        <v>5.25</v>
      </c>
      <c r="G544" s="497">
        <v>10.99</v>
      </c>
    </row>
    <row r="545" spans="1:7" ht="12.75" x14ac:dyDescent="0.2">
      <c r="A545" s="783" t="s">
        <v>58</v>
      </c>
      <c r="B545" s="328" t="s">
        <v>525</v>
      </c>
      <c r="C545" s="70" t="s">
        <v>2430</v>
      </c>
      <c r="D545" s="806" t="s">
        <v>382</v>
      </c>
      <c r="E545" s="806" t="s">
        <v>2431</v>
      </c>
      <c r="F545" s="488">
        <v>5.75</v>
      </c>
      <c r="G545" s="497">
        <v>11.99</v>
      </c>
    </row>
    <row r="546" spans="1:7" ht="12.75" customHeight="1" x14ac:dyDescent="0.2">
      <c r="A546" s="783" t="s">
        <v>58</v>
      </c>
      <c r="B546" s="328" t="s">
        <v>525</v>
      </c>
      <c r="C546" s="53" t="s">
        <v>1244</v>
      </c>
      <c r="D546" s="806" t="s">
        <v>383</v>
      </c>
      <c r="E546" s="780" t="s">
        <v>2012</v>
      </c>
      <c r="F546" s="488">
        <v>5.75</v>
      </c>
      <c r="G546" s="497">
        <v>11.99</v>
      </c>
    </row>
    <row r="547" spans="1:7" ht="12.75" customHeight="1" x14ac:dyDescent="0.2">
      <c r="A547" s="783" t="s">
        <v>58</v>
      </c>
      <c r="B547" s="328" t="s">
        <v>525</v>
      </c>
      <c r="C547" s="54" t="s">
        <v>1245</v>
      </c>
      <c r="D547" s="806" t="s">
        <v>383</v>
      </c>
      <c r="E547" s="806" t="s">
        <v>2432</v>
      </c>
      <c r="F547" s="488">
        <v>6.3</v>
      </c>
      <c r="G547" s="497">
        <v>12.99</v>
      </c>
    </row>
    <row r="548" spans="1:7" ht="12.75" customHeight="1" x14ac:dyDescent="0.2">
      <c r="A548" s="783" t="s">
        <v>58</v>
      </c>
      <c r="B548" s="93" t="s">
        <v>63</v>
      </c>
      <c r="C548" s="53" t="s">
        <v>3024</v>
      </c>
      <c r="D548" s="780" t="s">
        <v>389</v>
      </c>
      <c r="E548" s="806" t="s">
        <v>3029</v>
      </c>
      <c r="F548" s="488">
        <v>15.7</v>
      </c>
      <c r="G548" s="497">
        <v>32.99</v>
      </c>
    </row>
    <row r="549" spans="1:7" ht="12.75" x14ac:dyDescent="0.2">
      <c r="A549" s="783" t="s">
        <v>58</v>
      </c>
      <c r="B549" s="93" t="s">
        <v>63</v>
      </c>
      <c r="C549" s="53" t="s">
        <v>3025</v>
      </c>
      <c r="D549" s="780" t="s">
        <v>389</v>
      </c>
      <c r="E549" s="806" t="s">
        <v>3030</v>
      </c>
      <c r="F549" s="488">
        <v>26.15</v>
      </c>
      <c r="G549" s="497">
        <v>52.99</v>
      </c>
    </row>
    <row r="550" spans="1:7" ht="12.75" x14ac:dyDescent="0.2">
      <c r="A550" s="783" t="s">
        <v>58</v>
      </c>
      <c r="B550" s="93" t="s">
        <v>63</v>
      </c>
      <c r="C550" s="53" t="s">
        <v>1247</v>
      </c>
      <c r="D550" s="806" t="s">
        <v>3021</v>
      </c>
      <c r="E550" s="806" t="s">
        <v>3058</v>
      </c>
      <c r="F550" s="488">
        <v>4.5</v>
      </c>
      <c r="G550" s="497">
        <v>8.99</v>
      </c>
    </row>
    <row r="551" spans="1:7" ht="12.75" x14ac:dyDescent="0.2">
      <c r="A551" s="783" t="s">
        <v>58</v>
      </c>
      <c r="B551" s="93" t="s">
        <v>63</v>
      </c>
      <c r="C551" s="54" t="s">
        <v>1248</v>
      </c>
      <c r="D551" s="780" t="s">
        <v>3021</v>
      </c>
      <c r="E551" s="806" t="s">
        <v>3090</v>
      </c>
      <c r="F551" s="488">
        <v>4.9000000000000004</v>
      </c>
      <c r="G551" s="497">
        <v>9.99</v>
      </c>
    </row>
    <row r="552" spans="1:7" ht="12.75" x14ac:dyDescent="0.2">
      <c r="A552" s="783" t="s">
        <v>58</v>
      </c>
      <c r="B552" s="93" t="s">
        <v>63</v>
      </c>
      <c r="C552" s="53" t="s">
        <v>1247</v>
      </c>
      <c r="D552" s="806" t="s">
        <v>386</v>
      </c>
      <c r="E552" s="780" t="s">
        <v>2015</v>
      </c>
      <c r="F552" s="488">
        <v>4.5</v>
      </c>
      <c r="G552" s="497">
        <v>8.99</v>
      </c>
    </row>
    <row r="553" spans="1:7" ht="12.75" customHeight="1" x14ac:dyDescent="0.2">
      <c r="A553" s="783" t="s">
        <v>58</v>
      </c>
      <c r="B553" s="93" t="s">
        <v>63</v>
      </c>
      <c r="C553" s="54" t="s">
        <v>1248</v>
      </c>
      <c r="D553" s="806" t="s">
        <v>386</v>
      </c>
      <c r="E553" s="780" t="s">
        <v>2050</v>
      </c>
      <c r="F553" s="488">
        <v>4.9000000000000004</v>
      </c>
      <c r="G553" s="497">
        <v>9.99</v>
      </c>
    </row>
    <row r="554" spans="1:7" ht="12.75" customHeight="1" x14ac:dyDescent="0.2">
      <c r="A554" s="783" t="s">
        <v>58</v>
      </c>
      <c r="B554" s="328" t="s">
        <v>284</v>
      </c>
      <c r="C554" s="53" t="s">
        <v>2867</v>
      </c>
      <c r="D554" s="780" t="s">
        <v>2870</v>
      </c>
      <c r="E554" s="806" t="s">
        <v>2961</v>
      </c>
      <c r="F554" s="488">
        <v>3.85</v>
      </c>
      <c r="G554" s="497">
        <v>7.99</v>
      </c>
    </row>
    <row r="555" spans="1:7" ht="12.75" customHeight="1" x14ac:dyDescent="0.2">
      <c r="A555" s="783" t="s">
        <v>58</v>
      </c>
      <c r="B555" s="328" t="s">
        <v>284</v>
      </c>
      <c r="C555" s="53" t="s">
        <v>268</v>
      </c>
      <c r="D555" s="806" t="s">
        <v>394</v>
      </c>
      <c r="E555" s="780" t="s">
        <v>2016</v>
      </c>
      <c r="F555" s="488">
        <v>3.45</v>
      </c>
      <c r="G555" s="497">
        <v>6.99</v>
      </c>
    </row>
    <row r="556" spans="1:7" ht="12.75" customHeight="1" x14ac:dyDescent="0.2">
      <c r="A556" s="783" t="s">
        <v>58</v>
      </c>
      <c r="B556" s="328" t="s">
        <v>284</v>
      </c>
      <c r="C556" s="53" t="s">
        <v>269</v>
      </c>
      <c r="D556" s="806" t="s">
        <v>395</v>
      </c>
      <c r="E556" s="780" t="s">
        <v>2274</v>
      </c>
      <c r="F556" s="488">
        <v>6.3</v>
      </c>
      <c r="G556" s="497">
        <v>12.99</v>
      </c>
    </row>
    <row r="557" spans="1:7" ht="12.75" customHeight="1" x14ac:dyDescent="0.2">
      <c r="A557" s="783" t="s">
        <v>58</v>
      </c>
      <c r="B557" s="328" t="s">
        <v>284</v>
      </c>
      <c r="C557" s="53" t="s">
        <v>3010</v>
      </c>
      <c r="D557" s="780" t="s">
        <v>3011</v>
      </c>
      <c r="E557" s="806" t="s">
        <v>3202</v>
      </c>
      <c r="F557" s="488">
        <v>5.25</v>
      </c>
      <c r="G557" s="497">
        <v>10.99</v>
      </c>
    </row>
    <row r="558" spans="1:7" ht="12.75" x14ac:dyDescent="0.2">
      <c r="A558" s="783" t="s">
        <v>58</v>
      </c>
      <c r="B558" s="328" t="s">
        <v>2311</v>
      </c>
      <c r="C558" s="53" t="s">
        <v>1744</v>
      </c>
      <c r="D558" s="806" t="s">
        <v>925</v>
      </c>
      <c r="E558" s="780" t="s">
        <v>2207</v>
      </c>
      <c r="F558" s="488">
        <v>3.95</v>
      </c>
      <c r="G558" s="497">
        <v>7.99</v>
      </c>
    </row>
    <row r="559" spans="1:7" ht="12.75" x14ac:dyDescent="0.2">
      <c r="A559" s="783" t="s">
        <v>58</v>
      </c>
      <c r="B559" s="328" t="s">
        <v>2311</v>
      </c>
      <c r="C559" s="53" t="s">
        <v>1793</v>
      </c>
      <c r="D559" s="806" t="s">
        <v>1893</v>
      </c>
      <c r="E559" s="780" t="s">
        <v>2238</v>
      </c>
      <c r="F559" s="488">
        <v>4.5999999999999996</v>
      </c>
      <c r="G559" s="497">
        <v>8.99</v>
      </c>
    </row>
    <row r="560" spans="1:7" ht="12.75" x14ac:dyDescent="0.2">
      <c r="A560" s="783" t="s">
        <v>58</v>
      </c>
      <c r="B560" s="328" t="s">
        <v>284</v>
      </c>
      <c r="C560" s="53" t="s">
        <v>1663</v>
      </c>
      <c r="D560" s="806" t="s">
        <v>1653</v>
      </c>
      <c r="E560" s="780" t="s">
        <v>2017</v>
      </c>
      <c r="F560" s="488">
        <v>3.45</v>
      </c>
      <c r="G560" s="497">
        <v>6.99</v>
      </c>
    </row>
    <row r="561" spans="1:7" ht="12.75" x14ac:dyDescent="0.2">
      <c r="A561" s="783" t="s">
        <v>58</v>
      </c>
      <c r="B561" s="328" t="s">
        <v>284</v>
      </c>
      <c r="C561" s="70" t="s">
        <v>2704</v>
      </c>
      <c r="D561" s="806" t="s">
        <v>1653</v>
      </c>
      <c r="E561" s="806" t="s">
        <v>2706</v>
      </c>
      <c r="F561" s="488">
        <v>3.75</v>
      </c>
      <c r="G561" s="497">
        <v>7.99</v>
      </c>
    </row>
    <row r="562" spans="1:7" ht="12.75" x14ac:dyDescent="0.2">
      <c r="A562" s="783" t="s">
        <v>58</v>
      </c>
      <c r="B562" s="328" t="s">
        <v>284</v>
      </c>
      <c r="C562" s="53" t="s">
        <v>2324</v>
      </c>
      <c r="D562" s="806" t="s">
        <v>589</v>
      </c>
      <c r="E562" s="780" t="s">
        <v>2018</v>
      </c>
      <c r="F562" s="488">
        <v>4.5999999999999996</v>
      </c>
      <c r="G562" s="497">
        <v>8.99</v>
      </c>
    </row>
    <row r="563" spans="1:7" ht="12.75" x14ac:dyDescent="0.2">
      <c r="A563" s="783" t="s">
        <v>58</v>
      </c>
      <c r="B563" s="328" t="s">
        <v>284</v>
      </c>
      <c r="C563" s="53" t="s">
        <v>270</v>
      </c>
      <c r="D563" s="806" t="s">
        <v>396</v>
      </c>
      <c r="E563" s="780" t="s">
        <v>2018</v>
      </c>
      <c r="F563" s="488">
        <v>4.5999999999999996</v>
      </c>
      <c r="G563" s="497">
        <v>8.99</v>
      </c>
    </row>
    <row r="564" spans="1:7" ht="12.75" x14ac:dyDescent="0.2">
      <c r="A564" s="783" t="s">
        <v>58</v>
      </c>
      <c r="B564" s="328" t="s">
        <v>284</v>
      </c>
      <c r="C564" s="54" t="s">
        <v>1200</v>
      </c>
      <c r="D564" s="806" t="s">
        <v>396</v>
      </c>
      <c r="E564" s="780" t="s">
        <v>2201</v>
      </c>
      <c r="F564" s="488">
        <v>5.05</v>
      </c>
      <c r="G564" s="497">
        <v>9.99</v>
      </c>
    </row>
    <row r="565" spans="1:7" ht="12.75" x14ac:dyDescent="0.2">
      <c r="A565" s="783" t="s">
        <v>58</v>
      </c>
      <c r="B565" s="328" t="s">
        <v>284</v>
      </c>
      <c r="C565" s="53" t="s">
        <v>271</v>
      </c>
      <c r="D565" s="806" t="s">
        <v>397</v>
      </c>
      <c r="E565" s="780" t="s">
        <v>2019</v>
      </c>
      <c r="F565" s="488">
        <v>6.25</v>
      </c>
      <c r="G565" s="497">
        <v>12.99</v>
      </c>
    </row>
    <row r="566" spans="1:7" ht="12.75" customHeight="1" x14ac:dyDescent="0.2">
      <c r="A566" s="783" t="s">
        <v>58</v>
      </c>
      <c r="B566" s="328" t="s">
        <v>2311</v>
      </c>
      <c r="C566" s="53" t="s">
        <v>1782</v>
      </c>
      <c r="D566" s="806" t="s">
        <v>1741</v>
      </c>
      <c r="E566" s="806" t="s">
        <v>2423</v>
      </c>
      <c r="F566" s="488">
        <v>4.5999999999999996</v>
      </c>
      <c r="G566" s="497">
        <v>8.99</v>
      </c>
    </row>
    <row r="567" spans="1:7" ht="12.75" x14ac:dyDescent="0.2">
      <c r="A567" s="783" t="s">
        <v>58</v>
      </c>
      <c r="B567" s="328" t="s">
        <v>2311</v>
      </c>
      <c r="C567" s="54" t="s">
        <v>2449</v>
      </c>
      <c r="D567" s="806" t="s">
        <v>1741</v>
      </c>
      <c r="E567" s="806" t="s">
        <v>2455</v>
      </c>
      <c r="F567" s="488">
        <v>5.05</v>
      </c>
      <c r="G567" s="497">
        <v>9.99</v>
      </c>
    </row>
    <row r="568" spans="1:7" ht="12.75" x14ac:dyDescent="0.2">
      <c r="A568" s="783" t="s">
        <v>58</v>
      </c>
      <c r="B568" s="93" t="s">
        <v>673</v>
      </c>
      <c r="C568" s="53" t="s">
        <v>2568</v>
      </c>
      <c r="D568" s="806" t="s">
        <v>681</v>
      </c>
      <c r="E568" s="806" t="s">
        <v>2024</v>
      </c>
      <c r="F568" s="488">
        <v>4.9000000000000004</v>
      </c>
      <c r="G568" s="497">
        <v>9.99</v>
      </c>
    </row>
    <row r="569" spans="1:7" ht="12.75" x14ac:dyDescent="0.2">
      <c r="A569" s="783" t="s">
        <v>58</v>
      </c>
      <c r="B569" s="93" t="s">
        <v>673</v>
      </c>
      <c r="C569" s="70" t="s">
        <v>2433</v>
      </c>
      <c r="D569" s="806" t="s">
        <v>681</v>
      </c>
      <c r="E569" s="806" t="s">
        <v>2434</v>
      </c>
      <c r="F569" s="488">
        <v>5.45</v>
      </c>
      <c r="G569" s="497">
        <v>10.99</v>
      </c>
    </row>
    <row r="570" spans="1:7" ht="12.75" x14ac:dyDescent="0.2">
      <c r="A570" s="783" t="s">
        <v>58</v>
      </c>
      <c r="B570" s="93" t="s">
        <v>673</v>
      </c>
      <c r="C570" s="53" t="s">
        <v>865</v>
      </c>
      <c r="D570" s="806" t="s">
        <v>601</v>
      </c>
      <c r="E570" s="780" t="s">
        <v>2020</v>
      </c>
      <c r="F570" s="488">
        <v>4.3</v>
      </c>
      <c r="G570" s="497">
        <v>8.99</v>
      </c>
    </row>
    <row r="571" spans="1:7" ht="12.75" x14ac:dyDescent="0.2">
      <c r="A571" s="783" t="s">
        <v>58</v>
      </c>
      <c r="B571" s="93" t="s">
        <v>673</v>
      </c>
      <c r="C571" s="70" t="s">
        <v>1201</v>
      </c>
      <c r="D571" s="806" t="s">
        <v>601</v>
      </c>
      <c r="E571" s="780" t="s">
        <v>2051</v>
      </c>
      <c r="F571" s="488">
        <v>4.75</v>
      </c>
      <c r="G571" s="497">
        <v>9.99</v>
      </c>
    </row>
    <row r="572" spans="1:7" ht="12.75" x14ac:dyDescent="0.2">
      <c r="A572" s="783" t="s">
        <v>58</v>
      </c>
      <c r="B572" s="93" t="s">
        <v>673</v>
      </c>
      <c r="C572" s="53" t="s">
        <v>866</v>
      </c>
      <c r="D572" s="806" t="s">
        <v>598</v>
      </c>
      <c r="E572" s="780" t="s">
        <v>2021</v>
      </c>
      <c r="F572" s="488">
        <v>4.9000000000000004</v>
      </c>
      <c r="G572" s="497">
        <v>9.99</v>
      </c>
    </row>
    <row r="573" spans="1:7" ht="12.75" customHeight="1" x14ac:dyDescent="0.2">
      <c r="A573" s="783" t="s">
        <v>58</v>
      </c>
      <c r="B573" s="93" t="s">
        <v>673</v>
      </c>
      <c r="C573" s="53" t="s">
        <v>2230</v>
      </c>
      <c r="D573" s="806" t="s">
        <v>604</v>
      </c>
      <c r="E573" s="780" t="s">
        <v>2022</v>
      </c>
      <c r="F573" s="488">
        <v>4.9000000000000004</v>
      </c>
      <c r="G573" s="497">
        <v>9.99</v>
      </c>
    </row>
    <row r="574" spans="1:7" ht="12.75" customHeight="1" x14ac:dyDescent="0.2">
      <c r="A574" s="783" t="s">
        <v>58</v>
      </c>
      <c r="B574" s="93" t="s">
        <v>673</v>
      </c>
      <c r="C574" s="70" t="s">
        <v>2231</v>
      </c>
      <c r="D574" s="806" t="s">
        <v>604</v>
      </c>
      <c r="E574" s="780" t="s">
        <v>2052</v>
      </c>
      <c r="F574" s="488">
        <v>5.45</v>
      </c>
      <c r="G574" s="497">
        <v>10.99</v>
      </c>
    </row>
    <row r="575" spans="1:7" ht="12.75" x14ac:dyDescent="0.2">
      <c r="A575" s="783" t="s">
        <v>58</v>
      </c>
      <c r="B575" s="93" t="s">
        <v>673</v>
      </c>
      <c r="C575" s="53" t="s">
        <v>2474</v>
      </c>
      <c r="D575" s="806" t="s">
        <v>358</v>
      </c>
      <c r="E575" s="806" t="s">
        <v>667</v>
      </c>
      <c r="F575" s="488">
        <v>5.75</v>
      </c>
      <c r="G575" s="497">
        <v>11.99</v>
      </c>
    </row>
    <row r="576" spans="1:7" ht="12.75" customHeight="1" x14ac:dyDescent="0.2">
      <c r="A576" s="783" t="s">
        <v>58</v>
      </c>
      <c r="B576" s="93" t="s">
        <v>673</v>
      </c>
      <c r="C576" s="53" t="s">
        <v>1272</v>
      </c>
      <c r="D576" s="806" t="s">
        <v>358</v>
      </c>
      <c r="E576" s="780" t="s">
        <v>2053</v>
      </c>
      <c r="F576" s="488">
        <v>5.75</v>
      </c>
      <c r="G576" s="497">
        <v>10.99</v>
      </c>
    </row>
    <row r="577" spans="1:7" ht="12.75" customHeight="1" x14ac:dyDescent="0.2">
      <c r="A577" s="783" t="s">
        <v>58</v>
      </c>
      <c r="B577" s="93" t="s">
        <v>673</v>
      </c>
      <c r="C577" s="53" t="s">
        <v>1273</v>
      </c>
      <c r="D577" s="806" t="s">
        <v>462</v>
      </c>
      <c r="E577" s="780" t="s">
        <v>2023</v>
      </c>
      <c r="F577" s="488">
        <v>3.55</v>
      </c>
      <c r="G577" s="497">
        <v>6.99</v>
      </c>
    </row>
    <row r="578" spans="1:7" s="67" customFormat="1" ht="12.75" customHeight="1" x14ac:dyDescent="0.2">
      <c r="A578" s="783" t="s">
        <v>58</v>
      </c>
      <c r="B578" s="93" t="s">
        <v>673</v>
      </c>
      <c r="C578" s="70" t="s">
        <v>1696</v>
      </c>
      <c r="D578" s="806" t="s">
        <v>462</v>
      </c>
      <c r="E578" s="780" t="s">
        <v>2054</v>
      </c>
      <c r="F578" s="488">
        <v>3.9</v>
      </c>
      <c r="G578" s="497">
        <v>7.99</v>
      </c>
    </row>
    <row r="579" spans="1:7" ht="12.75" x14ac:dyDescent="0.2">
      <c r="A579" s="783" t="s">
        <v>58</v>
      </c>
      <c r="B579" s="93" t="s">
        <v>673</v>
      </c>
      <c r="C579" s="53" t="s">
        <v>1274</v>
      </c>
      <c r="D579" s="806" t="s">
        <v>681</v>
      </c>
      <c r="E579" s="780" t="s">
        <v>2024</v>
      </c>
      <c r="F579" s="488">
        <v>4.9000000000000004</v>
      </c>
      <c r="G579" s="497">
        <v>9.99</v>
      </c>
    </row>
    <row r="580" spans="1:7" ht="12.75" customHeight="1" x14ac:dyDescent="0.2">
      <c r="A580" s="783" t="s">
        <v>58</v>
      </c>
      <c r="B580" s="93" t="s">
        <v>673</v>
      </c>
      <c r="C580" s="53" t="s">
        <v>1275</v>
      </c>
      <c r="D580" s="806" t="s">
        <v>352</v>
      </c>
      <c r="E580" s="806" t="s">
        <v>3108</v>
      </c>
      <c r="F580" s="488">
        <v>5.8</v>
      </c>
      <c r="G580" s="497">
        <v>11.99</v>
      </c>
    </row>
    <row r="581" spans="1:7" ht="12.75" customHeight="1" x14ac:dyDescent="0.2">
      <c r="A581" s="783" t="s">
        <v>58</v>
      </c>
      <c r="B581" s="328" t="s">
        <v>36</v>
      </c>
      <c r="C581" s="17" t="s">
        <v>152</v>
      </c>
      <c r="D581" s="806" t="s">
        <v>399</v>
      </c>
      <c r="E581" s="780" t="s">
        <v>2025</v>
      </c>
      <c r="F581" s="488">
        <v>3.65</v>
      </c>
      <c r="G581" s="497">
        <v>7.99</v>
      </c>
    </row>
    <row r="582" spans="1:7" ht="12.75" x14ac:dyDescent="0.2">
      <c r="A582" s="783" t="s">
        <v>58</v>
      </c>
      <c r="B582" s="328" t="s">
        <v>36</v>
      </c>
      <c r="C582" s="70" t="s">
        <v>1344</v>
      </c>
      <c r="D582" s="806" t="s">
        <v>399</v>
      </c>
      <c r="E582" s="806" t="s">
        <v>2514</v>
      </c>
      <c r="F582" s="488">
        <v>4.0999999999999996</v>
      </c>
      <c r="G582" s="497">
        <v>7.99</v>
      </c>
    </row>
    <row r="583" spans="1:7" ht="12.75" customHeight="1" x14ac:dyDescent="0.2">
      <c r="A583" s="783" t="s">
        <v>58</v>
      </c>
      <c r="B583" s="328" t="s">
        <v>36</v>
      </c>
      <c r="C583" s="17" t="s">
        <v>153</v>
      </c>
      <c r="D583" s="806" t="s">
        <v>400</v>
      </c>
      <c r="E583" s="780" t="s">
        <v>2026</v>
      </c>
      <c r="F583" s="488">
        <v>10.050000000000001</v>
      </c>
      <c r="G583" s="497">
        <v>19.989999999999998</v>
      </c>
    </row>
    <row r="584" spans="1:7" s="67" customFormat="1" ht="12.75" x14ac:dyDescent="0.2">
      <c r="A584" s="783" t="s">
        <v>58</v>
      </c>
      <c r="B584" s="328" t="s">
        <v>36</v>
      </c>
      <c r="C584" s="53" t="s">
        <v>1277</v>
      </c>
      <c r="D584" s="806" t="s">
        <v>402</v>
      </c>
      <c r="E584" s="780" t="s">
        <v>2027</v>
      </c>
      <c r="F584" s="488">
        <v>13.1</v>
      </c>
      <c r="G584" s="497">
        <v>24.99</v>
      </c>
    </row>
    <row r="585" spans="1:7" s="67" customFormat="1" ht="12.75" x14ac:dyDescent="0.2">
      <c r="A585" s="783" t="s">
        <v>58</v>
      </c>
      <c r="B585" s="328" t="s">
        <v>2312</v>
      </c>
      <c r="C585" s="53" t="s">
        <v>1795</v>
      </c>
      <c r="D585" s="806" t="s">
        <v>1724</v>
      </c>
      <c r="E585" s="780" t="s">
        <v>2293</v>
      </c>
      <c r="F585" s="488">
        <v>15.7</v>
      </c>
      <c r="G585" s="497">
        <v>31.99</v>
      </c>
    </row>
    <row r="586" spans="1:7" s="67" customFormat="1" ht="12.75" x14ac:dyDescent="0.2">
      <c r="A586" s="783" t="s">
        <v>58</v>
      </c>
      <c r="B586" s="328" t="s">
        <v>2312</v>
      </c>
      <c r="C586" s="53" t="s">
        <v>1963</v>
      </c>
      <c r="D586" s="806" t="s">
        <v>1924</v>
      </c>
      <c r="E586" s="780" t="s">
        <v>2250</v>
      </c>
      <c r="F586" s="488">
        <v>15.7</v>
      </c>
      <c r="G586" s="497">
        <v>31.99</v>
      </c>
    </row>
    <row r="587" spans="1:7" s="67" customFormat="1" ht="12.75" x14ac:dyDescent="0.2">
      <c r="A587" s="783" t="s">
        <v>58</v>
      </c>
      <c r="B587" s="328" t="s">
        <v>2312</v>
      </c>
      <c r="C587" s="70" t="s">
        <v>2451</v>
      </c>
      <c r="D587" s="806" t="s">
        <v>1924</v>
      </c>
      <c r="E587" s="806" t="s">
        <v>2457</v>
      </c>
      <c r="F587" s="488">
        <v>17.3</v>
      </c>
      <c r="G587" s="497">
        <v>34.99</v>
      </c>
    </row>
    <row r="588" spans="1:7" s="67" customFormat="1" ht="12.75" x14ac:dyDescent="0.2">
      <c r="A588" s="783" t="s">
        <v>58</v>
      </c>
      <c r="B588" s="328" t="s">
        <v>2312</v>
      </c>
      <c r="C588" s="53" t="s">
        <v>1902</v>
      </c>
      <c r="D588" s="806" t="s">
        <v>1725</v>
      </c>
      <c r="E588" s="780" t="s">
        <v>2294</v>
      </c>
      <c r="F588" s="488">
        <v>12.55</v>
      </c>
      <c r="G588" s="497">
        <v>27.99</v>
      </c>
    </row>
    <row r="589" spans="1:7" ht="12.75" customHeight="1" x14ac:dyDescent="0.2">
      <c r="A589" s="783" t="s">
        <v>58</v>
      </c>
      <c r="B589" s="328" t="s">
        <v>2312</v>
      </c>
      <c r="C589" s="53" t="s">
        <v>1903</v>
      </c>
      <c r="D589" s="806" t="s">
        <v>1898</v>
      </c>
      <c r="E589" s="806" t="s">
        <v>2435</v>
      </c>
      <c r="F589" s="488">
        <v>12.55</v>
      </c>
      <c r="G589" s="497">
        <v>27.99</v>
      </c>
    </row>
    <row r="590" spans="1:7" s="67" customFormat="1" ht="12.75" customHeight="1" x14ac:dyDescent="0.2">
      <c r="A590" s="783" t="s">
        <v>58</v>
      </c>
      <c r="B590" s="328" t="s">
        <v>2312</v>
      </c>
      <c r="C590" s="53" t="s">
        <v>1901</v>
      </c>
      <c r="D590" s="806" t="s">
        <v>1897</v>
      </c>
      <c r="E590" s="806" t="s">
        <v>2436</v>
      </c>
      <c r="F590" s="488">
        <v>12.55</v>
      </c>
      <c r="G590" s="497">
        <v>27.99</v>
      </c>
    </row>
    <row r="591" spans="1:7" ht="12.75" x14ac:dyDescent="0.2">
      <c r="A591" s="783" t="s">
        <v>58</v>
      </c>
      <c r="B591" s="328" t="s">
        <v>2312</v>
      </c>
      <c r="C591" s="53" t="s">
        <v>3046</v>
      </c>
      <c r="D591" s="806" t="s">
        <v>3050</v>
      </c>
      <c r="E591" s="806" t="s">
        <v>3059</v>
      </c>
      <c r="F591" s="488">
        <v>12.55</v>
      </c>
      <c r="G591" s="497">
        <v>27.99</v>
      </c>
    </row>
    <row r="592" spans="1:7" s="67" customFormat="1" ht="12.75" customHeight="1" x14ac:dyDescent="0.2">
      <c r="A592" s="783" t="s">
        <v>58</v>
      </c>
      <c r="B592" s="328" t="s">
        <v>2312</v>
      </c>
      <c r="C592" s="53" t="s">
        <v>2320</v>
      </c>
      <c r="D592" s="806" t="s">
        <v>1922</v>
      </c>
      <c r="E592" s="806" t="s">
        <v>2424</v>
      </c>
      <c r="F592" s="488">
        <v>12.55</v>
      </c>
      <c r="G592" s="497">
        <v>27.99</v>
      </c>
    </row>
    <row r="593" spans="1:7" ht="12.75" x14ac:dyDescent="0.2">
      <c r="A593" s="783" t="s">
        <v>58</v>
      </c>
      <c r="B593" s="328" t="s">
        <v>2312</v>
      </c>
      <c r="C593" s="53" t="s">
        <v>2322</v>
      </c>
      <c r="D593" s="806" t="s">
        <v>1899</v>
      </c>
      <c r="E593" s="806" t="s">
        <v>3075</v>
      </c>
      <c r="F593" s="488">
        <v>12.6</v>
      </c>
      <c r="G593" s="497">
        <v>27.99</v>
      </c>
    </row>
    <row r="594" spans="1:7" ht="12.75" x14ac:dyDescent="0.2">
      <c r="A594" s="783" t="s">
        <v>58</v>
      </c>
      <c r="B594" s="328" t="s">
        <v>2312</v>
      </c>
      <c r="C594" s="53" t="s">
        <v>2222</v>
      </c>
      <c r="D594" s="806" t="s">
        <v>1923</v>
      </c>
      <c r="E594" s="780" t="s">
        <v>2237</v>
      </c>
      <c r="F594" s="488">
        <v>12.55</v>
      </c>
      <c r="G594" s="497">
        <v>27.99</v>
      </c>
    </row>
    <row r="595" spans="1:7" s="67" customFormat="1" ht="12.75" x14ac:dyDescent="0.2">
      <c r="A595" s="783" t="s">
        <v>58</v>
      </c>
      <c r="B595" s="328" t="s">
        <v>2312</v>
      </c>
      <c r="C595" s="70" t="s">
        <v>2450</v>
      </c>
      <c r="D595" s="806" t="s">
        <v>1923</v>
      </c>
      <c r="E595" s="806" t="s">
        <v>2456</v>
      </c>
      <c r="F595" s="488">
        <v>13.9</v>
      </c>
      <c r="G595" s="497">
        <v>27.99</v>
      </c>
    </row>
    <row r="596" spans="1:7" ht="12.75" x14ac:dyDescent="0.2">
      <c r="A596" s="783" t="s">
        <v>58</v>
      </c>
      <c r="B596" s="328" t="s">
        <v>36</v>
      </c>
      <c r="C596" s="53" t="s">
        <v>304</v>
      </c>
      <c r="D596" s="806" t="s">
        <v>470</v>
      </c>
      <c r="E596" s="780" t="s">
        <v>2269</v>
      </c>
      <c r="F596" s="488">
        <v>4.3499999999999996</v>
      </c>
      <c r="G596" s="497">
        <v>7.99</v>
      </c>
    </row>
    <row r="597" spans="1:7" ht="12.75" x14ac:dyDescent="0.2">
      <c r="A597" s="783" t="s">
        <v>58</v>
      </c>
      <c r="B597" s="328" t="s">
        <v>36</v>
      </c>
      <c r="C597" s="70" t="s">
        <v>2339</v>
      </c>
      <c r="D597" s="806" t="s">
        <v>470</v>
      </c>
      <c r="E597" s="780" t="s">
        <v>2340</v>
      </c>
      <c r="F597" s="488">
        <v>4.8</v>
      </c>
      <c r="G597" s="497">
        <v>8.99</v>
      </c>
    </row>
    <row r="598" spans="1:7" ht="12.75" x14ac:dyDescent="0.2">
      <c r="A598" s="783" t="s">
        <v>58</v>
      </c>
      <c r="B598" s="328" t="s">
        <v>2312</v>
      </c>
      <c r="C598" s="53" t="s">
        <v>1943</v>
      </c>
      <c r="D598" s="806" t="s">
        <v>1800</v>
      </c>
      <c r="E598" s="806" t="s">
        <v>2425</v>
      </c>
      <c r="F598" s="488">
        <v>8.35</v>
      </c>
      <c r="G598" s="497">
        <v>16.989999999999998</v>
      </c>
    </row>
    <row r="599" spans="1:7" s="67" customFormat="1" ht="12.75" x14ac:dyDescent="0.2">
      <c r="A599" s="783" t="s">
        <v>58</v>
      </c>
      <c r="B599" s="328" t="s">
        <v>2312</v>
      </c>
      <c r="C599" s="53" t="s">
        <v>3047</v>
      </c>
      <c r="D599" s="780" t="s">
        <v>3052</v>
      </c>
      <c r="E599" s="806" t="s">
        <v>3060</v>
      </c>
      <c r="F599" s="488">
        <v>5.8</v>
      </c>
      <c r="G599" s="497">
        <v>11.99</v>
      </c>
    </row>
    <row r="600" spans="1:7" ht="12.75" x14ac:dyDescent="0.2">
      <c r="A600" s="783" t="s">
        <v>58</v>
      </c>
      <c r="B600" s="328" t="s">
        <v>2313</v>
      </c>
      <c r="C600" s="53" t="s">
        <v>1739</v>
      </c>
      <c r="D600" s="806" t="s">
        <v>1740</v>
      </c>
      <c r="E600" s="806" t="s">
        <v>3063</v>
      </c>
      <c r="F600" s="488">
        <v>2.95</v>
      </c>
      <c r="G600" s="497">
        <v>5.99</v>
      </c>
    </row>
    <row r="601" spans="1:7" ht="12.75" x14ac:dyDescent="0.2">
      <c r="A601" s="783" t="s">
        <v>58</v>
      </c>
      <c r="B601" s="93" t="s">
        <v>155</v>
      </c>
      <c r="C601" s="53" t="s">
        <v>619</v>
      </c>
      <c r="D601" s="806" t="s">
        <v>640</v>
      </c>
      <c r="E601" s="806" t="s">
        <v>2437</v>
      </c>
      <c r="F601" s="488">
        <v>6.8</v>
      </c>
      <c r="G601" s="497">
        <v>13.99</v>
      </c>
    </row>
    <row r="602" spans="1:7" ht="12.75" x14ac:dyDescent="0.2">
      <c r="A602" s="783" t="s">
        <v>58</v>
      </c>
      <c r="B602" s="93" t="s">
        <v>155</v>
      </c>
      <c r="C602" s="53" t="s">
        <v>272</v>
      </c>
      <c r="D602" s="806" t="s">
        <v>403</v>
      </c>
      <c r="E602" s="780" t="s">
        <v>2028</v>
      </c>
      <c r="F602" s="488">
        <v>4.2</v>
      </c>
      <c r="G602" s="497">
        <v>8.99</v>
      </c>
    </row>
    <row r="603" spans="1:7" ht="12.75" x14ac:dyDescent="0.2">
      <c r="A603" s="783" t="s">
        <v>58</v>
      </c>
      <c r="B603" s="93" t="s">
        <v>155</v>
      </c>
      <c r="C603" s="53" t="s">
        <v>273</v>
      </c>
      <c r="D603" s="806" t="s">
        <v>404</v>
      </c>
      <c r="E603" s="780" t="s">
        <v>2029</v>
      </c>
      <c r="F603" s="488">
        <v>6</v>
      </c>
      <c r="G603" s="497">
        <v>11.99</v>
      </c>
    </row>
    <row r="604" spans="1:7" ht="12.75" x14ac:dyDescent="0.2">
      <c r="A604" s="783" t="s">
        <v>58</v>
      </c>
      <c r="B604" s="93" t="s">
        <v>155</v>
      </c>
      <c r="C604" s="70" t="s">
        <v>1346</v>
      </c>
      <c r="D604" s="806" t="s">
        <v>404</v>
      </c>
      <c r="E604" s="780" t="s">
        <v>2055</v>
      </c>
      <c r="F604" s="488">
        <v>6.65</v>
      </c>
      <c r="G604" s="497">
        <v>12.99</v>
      </c>
    </row>
    <row r="605" spans="1:7" ht="12.75" x14ac:dyDescent="0.2">
      <c r="A605" s="783" t="s">
        <v>58</v>
      </c>
      <c r="B605" s="93" t="s">
        <v>155</v>
      </c>
      <c r="C605" s="53" t="s">
        <v>3109</v>
      </c>
      <c r="D605" s="780" t="s">
        <v>3110</v>
      </c>
      <c r="E605" s="806" t="s">
        <v>3203</v>
      </c>
      <c r="F605" s="488">
        <v>5.25</v>
      </c>
      <c r="G605" s="497">
        <v>10.99</v>
      </c>
    </row>
    <row r="606" spans="1:7" ht="12.75" x14ac:dyDescent="0.2">
      <c r="A606" s="783" t="s">
        <v>58</v>
      </c>
      <c r="B606" s="93" t="s">
        <v>155</v>
      </c>
      <c r="C606" s="53" t="s">
        <v>161</v>
      </c>
      <c r="D606" s="806" t="s">
        <v>406</v>
      </c>
      <c r="E606" s="780" t="s">
        <v>2030</v>
      </c>
      <c r="F606" s="488">
        <v>4.8</v>
      </c>
      <c r="G606" s="497">
        <v>9.99</v>
      </c>
    </row>
    <row r="607" spans="1:7" ht="12.75" x14ac:dyDescent="0.2">
      <c r="A607" s="783" t="s">
        <v>58</v>
      </c>
      <c r="B607" s="93" t="s">
        <v>155</v>
      </c>
      <c r="C607" s="70" t="s">
        <v>2868</v>
      </c>
      <c r="D607" s="806" t="s">
        <v>406</v>
      </c>
      <c r="E607" s="806" t="s">
        <v>3041</v>
      </c>
      <c r="F607" s="488">
        <v>5.35</v>
      </c>
      <c r="G607" s="497">
        <v>10.99</v>
      </c>
    </row>
    <row r="608" spans="1:7" ht="12.75" x14ac:dyDescent="0.2">
      <c r="A608" s="783" t="s">
        <v>58</v>
      </c>
      <c r="B608" s="93" t="s">
        <v>155</v>
      </c>
      <c r="C608" s="53" t="s">
        <v>1280</v>
      </c>
      <c r="D608" s="806" t="s">
        <v>408</v>
      </c>
      <c r="E608" s="780" t="s">
        <v>2031</v>
      </c>
      <c r="F608" s="488">
        <v>4.3499999999999996</v>
      </c>
      <c r="G608" s="497">
        <v>8.99</v>
      </c>
    </row>
    <row r="609" spans="1:7" ht="12.75" x14ac:dyDescent="0.2">
      <c r="A609" s="783" t="s">
        <v>58</v>
      </c>
      <c r="B609" s="93" t="s">
        <v>155</v>
      </c>
      <c r="C609" s="53" t="s">
        <v>1157</v>
      </c>
      <c r="D609" s="806" t="s">
        <v>1158</v>
      </c>
      <c r="E609" s="780" t="s">
        <v>2032</v>
      </c>
      <c r="F609" s="488">
        <v>2.85</v>
      </c>
      <c r="G609" s="497">
        <v>4.99</v>
      </c>
    </row>
    <row r="610" spans="1:7" ht="12.75" x14ac:dyDescent="0.2">
      <c r="A610" s="783" t="s">
        <v>58</v>
      </c>
      <c r="B610" s="93" t="s">
        <v>155</v>
      </c>
      <c r="C610" s="70" t="s">
        <v>1202</v>
      </c>
      <c r="D610" s="806" t="s">
        <v>1158</v>
      </c>
      <c r="E610" s="780" t="s">
        <v>2056</v>
      </c>
      <c r="F610" s="488">
        <v>3.15</v>
      </c>
      <c r="G610" s="497">
        <v>6.99</v>
      </c>
    </row>
    <row r="611" spans="1:7" ht="12.75" x14ac:dyDescent="0.2">
      <c r="A611" s="783" t="s">
        <v>58</v>
      </c>
      <c r="B611" s="328" t="s">
        <v>2313</v>
      </c>
      <c r="C611" s="53" t="s">
        <v>2214</v>
      </c>
      <c r="D611" s="806" t="s">
        <v>1738</v>
      </c>
      <c r="E611" s="780" t="s">
        <v>2251</v>
      </c>
      <c r="F611" s="488">
        <v>4.2</v>
      </c>
      <c r="G611" s="497">
        <v>8.99</v>
      </c>
    </row>
    <row r="612" spans="1:7" ht="12.75" x14ac:dyDescent="0.2">
      <c r="A612" s="783" t="s">
        <v>58</v>
      </c>
      <c r="B612" s="93" t="s">
        <v>146</v>
      </c>
      <c r="C612" s="53" t="s">
        <v>1282</v>
      </c>
      <c r="D612" s="806" t="s">
        <v>409</v>
      </c>
      <c r="E612" s="780" t="s">
        <v>2033</v>
      </c>
      <c r="F612" s="488">
        <v>17.45</v>
      </c>
      <c r="G612" s="497">
        <v>33.99</v>
      </c>
    </row>
    <row r="613" spans="1:7" ht="12.75" x14ac:dyDescent="0.2">
      <c r="A613" s="783" t="s">
        <v>58</v>
      </c>
      <c r="B613" s="93" t="s">
        <v>2775</v>
      </c>
      <c r="C613" s="53" t="s">
        <v>2776</v>
      </c>
      <c r="D613" s="806" t="s">
        <v>2780</v>
      </c>
      <c r="E613" s="780" t="s">
        <v>2975</v>
      </c>
      <c r="F613" s="488">
        <v>44.4</v>
      </c>
      <c r="G613" s="497">
        <v>89.99</v>
      </c>
    </row>
    <row r="614" spans="1:7" ht="12.75" x14ac:dyDescent="0.2">
      <c r="A614" s="783" t="s">
        <v>58</v>
      </c>
      <c r="B614" s="93" t="s">
        <v>2775</v>
      </c>
      <c r="C614" s="53" t="s">
        <v>2777</v>
      </c>
      <c r="D614" s="806" t="s">
        <v>2782</v>
      </c>
      <c r="E614" s="780" t="s">
        <v>2976</v>
      </c>
      <c r="F614" s="488">
        <v>15.7</v>
      </c>
      <c r="G614" s="497">
        <v>31.99</v>
      </c>
    </row>
    <row r="615" spans="1:7" ht="12.75" x14ac:dyDescent="0.2">
      <c r="A615" s="783" t="s">
        <v>58</v>
      </c>
      <c r="B615" s="93" t="s">
        <v>2775</v>
      </c>
      <c r="C615" s="53" t="s">
        <v>2778</v>
      </c>
      <c r="D615" s="806" t="s">
        <v>2784</v>
      </c>
      <c r="E615" s="780" t="s">
        <v>2977</v>
      </c>
      <c r="F615" s="488">
        <v>20.9</v>
      </c>
      <c r="G615" s="497">
        <v>41.99</v>
      </c>
    </row>
    <row r="616" spans="1:7" s="67" customFormat="1" ht="12.75" x14ac:dyDescent="0.2">
      <c r="A616" s="783" t="s">
        <v>58</v>
      </c>
      <c r="B616" s="93" t="s">
        <v>184</v>
      </c>
      <c r="C616" s="53" t="s">
        <v>1029</v>
      </c>
      <c r="D616" s="806" t="s">
        <v>419</v>
      </c>
      <c r="E616" s="780" t="s">
        <v>2034</v>
      </c>
      <c r="F616" s="488">
        <v>3.15</v>
      </c>
      <c r="G616" s="497">
        <v>6.99</v>
      </c>
    </row>
    <row r="617" spans="1:7" ht="12.75" x14ac:dyDescent="0.2">
      <c r="A617" s="783" t="s">
        <v>58</v>
      </c>
      <c r="B617" s="93" t="s">
        <v>184</v>
      </c>
      <c r="C617" s="53" t="s">
        <v>1289</v>
      </c>
      <c r="D617" s="806" t="s">
        <v>422</v>
      </c>
      <c r="E617" s="780" t="s">
        <v>2035</v>
      </c>
      <c r="F617" s="488">
        <v>3.45</v>
      </c>
      <c r="G617" s="497">
        <v>6.99</v>
      </c>
    </row>
    <row r="618" spans="1:7" ht="12.75" x14ac:dyDescent="0.2">
      <c r="A618" s="783" t="s">
        <v>58</v>
      </c>
      <c r="B618" s="93" t="s">
        <v>184</v>
      </c>
      <c r="C618" s="53" t="s">
        <v>102</v>
      </c>
      <c r="D618" s="806" t="s">
        <v>425</v>
      </c>
      <c r="E618" s="780" t="s">
        <v>2036</v>
      </c>
      <c r="F618" s="488">
        <v>13.4</v>
      </c>
      <c r="G618" s="497">
        <v>26.99</v>
      </c>
    </row>
    <row r="619" spans="1:7" ht="12.75" x14ac:dyDescent="0.2">
      <c r="A619" s="783" t="s">
        <v>58</v>
      </c>
      <c r="B619" s="93" t="s">
        <v>184</v>
      </c>
      <c r="C619" s="53" t="s">
        <v>54</v>
      </c>
      <c r="D619" s="806" t="s">
        <v>426</v>
      </c>
      <c r="E619" s="780" t="s">
        <v>2176</v>
      </c>
      <c r="F619" s="488">
        <v>6.25</v>
      </c>
      <c r="G619" s="497">
        <v>12.99</v>
      </c>
    </row>
    <row r="620" spans="1:7" ht="12.75" x14ac:dyDescent="0.2">
      <c r="A620" s="783" t="s">
        <v>58</v>
      </c>
      <c r="B620" s="93" t="s">
        <v>184</v>
      </c>
      <c r="C620" s="54" t="s">
        <v>1203</v>
      </c>
      <c r="D620" s="806" t="s">
        <v>426</v>
      </c>
      <c r="E620" s="780" t="s">
        <v>616</v>
      </c>
      <c r="F620" s="488">
        <v>6.9</v>
      </c>
      <c r="G620" s="497">
        <v>13.99</v>
      </c>
    </row>
    <row r="621" spans="1:7" ht="12.75" x14ac:dyDescent="0.2">
      <c r="A621" s="783" t="s">
        <v>58</v>
      </c>
      <c r="B621" s="93" t="s">
        <v>184</v>
      </c>
      <c r="C621" s="17" t="s">
        <v>55</v>
      </c>
      <c r="D621" s="806" t="s">
        <v>427</v>
      </c>
      <c r="E621" s="780" t="s">
        <v>2037</v>
      </c>
      <c r="F621" s="488">
        <v>13.4</v>
      </c>
      <c r="G621" s="497">
        <v>26.99</v>
      </c>
    </row>
    <row r="622" spans="1:7" ht="12.75" x14ac:dyDescent="0.2">
      <c r="A622" s="783" t="s">
        <v>58</v>
      </c>
      <c r="B622" s="93" t="s">
        <v>184</v>
      </c>
      <c r="C622" s="70" t="s">
        <v>2341</v>
      </c>
      <c r="D622" s="806" t="s">
        <v>427</v>
      </c>
      <c r="E622" s="780" t="s">
        <v>2342</v>
      </c>
      <c r="F622" s="488">
        <v>14.8</v>
      </c>
      <c r="G622" s="497">
        <v>28.99</v>
      </c>
    </row>
    <row r="623" spans="1:7" ht="12.75" x14ac:dyDescent="0.2">
      <c r="A623" s="783" t="s">
        <v>58</v>
      </c>
      <c r="B623" s="93" t="s">
        <v>101</v>
      </c>
      <c r="C623" s="53" t="s">
        <v>2622</v>
      </c>
      <c r="D623" s="806" t="s">
        <v>2627</v>
      </c>
      <c r="E623" s="780" t="s">
        <v>2702</v>
      </c>
      <c r="F623" s="488">
        <v>9.85</v>
      </c>
      <c r="G623" s="497">
        <v>18.989999999999998</v>
      </c>
    </row>
    <row r="624" spans="1:7" ht="12.75" x14ac:dyDescent="0.2">
      <c r="A624" s="783" t="s">
        <v>58</v>
      </c>
      <c r="B624" s="93" t="s">
        <v>101</v>
      </c>
      <c r="C624" s="70" t="s">
        <v>2700</v>
      </c>
      <c r="D624" s="806" t="s">
        <v>2627</v>
      </c>
      <c r="E624" s="780" t="s">
        <v>2703</v>
      </c>
      <c r="F624" s="488">
        <v>10.9</v>
      </c>
      <c r="G624" s="497">
        <v>20.99</v>
      </c>
    </row>
    <row r="625" spans="1:7" ht="12.75" x14ac:dyDescent="0.2">
      <c r="A625" s="783" t="s">
        <v>58</v>
      </c>
      <c r="B625" s="93" t="s">
        <v>101</v>
      </c>
      <c r="C625" s="53" t="s">
        <v>179</v>
      </c>
      <c r="D625" s="806" t="s">
        <v>432</v>
      </c>
      <c r="E625" s="780" t="s">
        <v>2038</v>
      </c>
      <c r="F625" s="488">
        <v>7.3</v>
      </c>
      <c r="G625" s="497">
        <v>13.99</v>
      </c>
    </row>
    <row r="626" spans="1:7" ht="12.75" x14ac:dyDescent="0.2">
      <c r="A626" s="783" t="s">
        <v>58</v>
      </c>
      <c r="B626" s="93" t="s">
        <v>101</v>
      </c>
      <c r="C626" s="54" t="s">
        <v>283</v>
      </c>
      <c r="D626" s="806" t="s">
        <v>432</v>
      </c>
      <c r="E626" s="806" t="s">
        <v>2467</v>
      </c>
      <c r="F626" s="488">
        <v>8.1</v>
      </c>
      <c r="G626" s="497">
        <v>16.989999999999998</v>
      </c>
    </row>
    <row r="627" spans="1:7" ht="12.75" x14ac:dyDescent="0.2">
      <c r="A627" s="783" t="s">
        <v>58</v>
      </c>
      <c r="B627" s="93" t="s">
        <v>101</v>
      </c>
      <c r="C627" s="53" t="s">
        <v>1527</v>
      </c>
      <c r="D627" s="806" t="s">
        <v>433</v>
      </c>
      <c r="E627" s="780" t="s">
        <v>2039</v>
      </c>
      <c r="F627" s="488">
        <v>5.25</v>
      </c>
      <c r="G627" s="497">
        <v>10.99</v>
      </c>
    </row>
    <row r="628" spans="1:7" ht="12.75" x14ac:dyDescent="0.2">
      <c r="A628" s="783" t="s">
        <v>58</v>
      </c>
      <c r="B628" s="93" t="s">
        <v>101</v>
      </c>
      <c r="C628" s="53" t="s">
        <v>1885</v>
      </c>
      <c r="D628" s="806" t="s">
        <v>934</v>
      </c>
      <c r="E628" s="780" t="s">
        <v>2236</v>
      </c>
      <c r="F628" s="488">
        <v>12.75</v>
      </c>
      <c r="G628" s="497">
        <v>23.99</v>
      </c>
    </row>
    <row r="629" spans="1:7" ht="12.75" x14ac:dyDescent="0.2">
      <c r="A629" s="783" t="s">
        <v>58</v>
      </c>
      <c r="B629" s="93" t="s">
        <v>101</v>
      </c>
      <c r="C629" s="53" t="s">
        <v>204</v>
      </c>
      <c r="D629" s="806" t="s">
        <v>435</v>
      </c>
      <c r="E629" s="780" t="s">
        <v>2040</v>
      </c>
      <c r="F629" s="488">
        <v>12.75</v>
      </c>
      <c r="G629" s="497">
        <v>23.99</v>
      </c>
    </row>
    <row r="630" spans="1:7" ht="12.75" x14ac:dyDescent="0.2">
      <c r="A630" s="783" t="s">
        <v>58</v>
      </c>
      <c r="B630" s="93" t="s">
        <v>101</v>
      </c>
      <c r="C630" s="70" t="s">
        <v>1204</v>
      </c>
      <c r="D630" s="806" t="s">
        <v>435</v>
      </c>
      <c r="E630" s="780" t="s">
        <v>2057</v>
      </c>
      <c r="F630" s="488">
        <v>14.05</v>
      </c>
      <c r="G630" s="497">
        <v>26.99</v>
      </c>
    </row>
    <row r="631" spans="1:7" ht="12.75" x14ac:dyDescent="0.2">
      <c r="A631" s="783" t="s">
        <v>58</v>
      </c>
      <c r="B631" s="93" t="s">
        <v>101</v>
      </c>
      <c r="C631" s="53" t="s">
        <v>1297</v>
      </c>
      <c r="D631" s="806" t="s">
        <v>799</v>
      </c>
      <c r="E631" s="806" t="s">
        <v>2525</v>
      </c>
      <c r="F631" s="488">
        <v>15.1</v>
      </c>
      <c r="G631" s="497">
        <v>29.99</v>
      </c>
    </row>
    <row r="632" spans="1:7" ht="12.75" x14ac:dyDescent="0.2">
      <c r="A632" s="783" t="s">
        <v>58</v>
      </c>
      <c r="B632" s="93" t="s">
        <v>101</v>
      </c>
      <c r="C632" s="53" t="s">
        <v>1307</v>
      </c>
      <c r="D632" s="806" t="s">
        <v>1154</v>
      </c>
      <c r="E632" s="806" t="s">
        <v>2573</v>
      </c>
      <c r="F632" s="488">
        <v>15.1</v>
      </c>
      <c r="G632" s="497">
        <v>29.99</v>
      </c>
    </row>
    <row r="633" spans="1:7" ht="12.75" x14ac:dyDescent="0.2">
      <c r="A633" s="783" t="s">
        <v>58</v>
      </c>
      <c r="B633" s="93" t="s">
        <v>101</v>
      </c>
      <c r="C633" s="70" t="s">
        <v>1308</v>
      </c>
      <c r="D633" s="806" t="s">
        <v>1154</v>
      </c>
      <c r="E633" s="780" t="s">
        <v>2058</v>
      </c>
      <c r="F633" s="488">
        <v>16.649999999999999</v>
      </c>
      <c r="G633" s="497">
        <v>32.99</v>
      </c>
    </row>
    <row r="634" spans="1:7" ht="12.75" x14ac:dyDescent="0.2">
      <c r="A634" s="783" t="s">
        <v>58</v>
      </c>
      <c r="B634" s="93" t="s">
        <v>101</v>
      </c>
      <c r="C634" s="53" t="s">
        <v>1073</v>
      </c>
      <c r="D634" s="806" t="s">
        <v>436</v>
      </c>
      <c r="E634" s="780" t="s">
        <v>2173</v>
      </c>
      <c r="F634" s="488">
        <v>9.85</v>
      </c>
      <c r="G634" s="497">
        <v>18.989999999999998</v>
      </c>
    </row>
    <row r="635" spans="1:7" ht="12.75" x14ac:dyDescent="0.2">
      <c r="A635" s="783" t="s">
        <v>58</v>
      </c>
      <c r="B635" s="93" t="s">
        <v>101</v>
      </c>
      <c r="C635" s="53" t="s">
        <v>1302</v>
      </c>
      <c r="D635" s="806" t="s">
        <v>946</v>
      </c>
      <c r="E635" s="780" t="s">
        <v>2041</v>
      </c>
      <c r="F635" s="488">
        <v>12.75</v>
      </c>
      <c r="G635" s="497">
        <v>23.99</v>
      </c>
    </row>
    <row r="636" spans="1:7" ht="12.75" x14ac:dyDescent="0.2">
      <c r="A636" s="783" t="s">
        <v>58</v>
      </c>
      <c r="B636" s="93" t="s">
        <v>101</v>
      </c>
      <c r="C636" s="53" t="s">
        <v>1300</v>
      </c>
      <c r="D636" s="806" t="s">
        <v>438</v>
      </c>
      <c r="E636" s="780" t="s">
        <v>2343</v>
      </c>
      <c r="F636" s="488">
        <v>26.8</v>
      </c>
      <c r="G636" s="497">
        <v>50.99</v>
      </c>
    </row>
    <row r="637" spans="1:7" ht="12.75" x14ac:dyDescent="0.2">
      <c r="A637" s="783" t="s">
        <v>58</v>
      </c>
      <c r="B637" s="93" t="s">
        <v>101</v>
      </c>
      <c r="C637" s="70" t="s">
        <v>1301</v>
      </c>
      <c r="D637" s="806" t="s">
        <v>438</v>
      </c>
      <c r="E637" s="780" t="s">
        <v>2344</v>
      </c>
      <c r="F637" s="488">
        <v>29.6</v>
      </c>
      <c r="G637" s="497">
        <v>55.99</v>
      </c>
    </row>
    <row r="638" spans="1:7" ht="12.75" x14ac:dyDescent="0.2">
      <c r="A638" s="783" t="s">
        <v>58</v>
      </c>
      <c r="B638" s="93" t="s">
        <v>101</v>
      </c>
      <c r="C638" s="53" t="s">
        <v>1303</v>
      </c>
      <c r="D638" s="806" t="s">
        <v>1130</v>
      </c>
      <c r="E638" s="806" t="s">
        <v>2696</v>
      </c>
      <c r="F638" s="488">
        <v>8.15</v>
      </c>
      <c r="G638" s="497">
        <v>15.99</v>
      </c>
    </row>
    <row r="639" spans="1:7" ht="12.75" x14ac:dyDescent="0.2">
      <c r="A639" s="783" t="s">
        <v>58</v>
      </c>
      <c r="B639" s="93" t="s">
        <v>101</v>
      </c>
      <c r="C639" s="53" t="s">
        <v>2624</v>
      </c>
      <c r="D639" s="806" t="s">
        <v>2629</v>
      </c>
      <c r="E639" s="780" t="s">
        <v>2675</v>
      </c>
      <c r="F639" s="488">
        <v>11.5</v>
      </c>
      <c r="G639" s="497">
        <v>21.99</v>
      </c>
    </row>
    <row r="640" spans="1:7" ht="12.75" x14ac:dyDescent="0.2">
      <c r="A640" s="783" t="s">
        <v>58</v>
      </c>
      <c r="B640" s="93" t="s">
        <v>205</v>
      </c>
      <c r="C640" s="17" t="s">
        <v>206</v>
      </c>
      <c r="D640" s="806" t="s">
        <v>440</v>
      </c>
      <c r="E640" s="780" t="s">
        <v>2042</v>
      </c>
      <c r="F640" s="488">
        <v>46.8</v>
      </c>
      <c r="G640" s="497">
        <v>75.989999999999995</v>
      </c>
    </row>
    <row r="641" spans="1:7" ht="12.75" x14ac:dyDescent="0.2">
      <c r="A641" s="783" t="s">
        <v>58</v>
      </c>
      <c r="B641" s="328" t="s">
        <v>2314</v>
      </c>
      <c r="C641" s="53" t="s">
        <v>1762</v>
      </c>
      <c r="D641" s="806" t="s">
        <v>927</v>
      </c>
      <c r="E641" s="780" t="s">
        <v>2208</v>
      </c>
      <c r="F641" s="488">
        <v>3</v>
      </c>
      <c r="G641" s="497">
        <v>5.99</v>
      </c>
    </row>
    <row r="642" spans="1:7" ht="12.75" x14ac:dyDescent="0.2">
      <c r="A642" s="783" t="s">
        <v>58</v>
      </c>
      <c r="B642" s="328" t="s">
        <v>2314</v>
      </c>
      <c r="C642" s="53" t="s">
        <v>2266</v>
      </c>
      <c r="D642" s="806" t="s">
        <v>2267</v>
      </c>
      <c r="E642" s="780" t="s">
        <v>2632</v>
      </c>
      <c r="F642" s="488">
        <v>3.45</v>
      </c>
      <c r="G642" s="497">
        <v>6.99</v>
      </c>
    </row>
    <row r="643" spans="1:7" ht="12.75" x14ac:dyDescent="0.2">
      <c r="A643" s="783" t="s">
        <v>58</v>
      </c>
      <c r="B643" s="328" t="s">
        <v>2314</v>
      </c>
      <c r="C643" s="53" t="s">
        <v>2708</v>
      </c>
      <c r="D643" s="780" t="s">
        <v>2420</v>
      </c>
      <c r="E643" s="806" t="s">
        <v>3091</v>
      </c>
      <c r="F643" s="488">
        <v>3.45</v>
      </c>
      <c r="G643" s="497">
        <v>6.99</v>
      </c>
    </row>
    <row r="644" spans="1:7" ht="12.75" x14ac:dyDescent="0.2">
      <c r="A644" s="783" t="s">
        <v>58</v>
      </c>
      <c r="B644" s="93" t="s">
        <v>117</v>
      </c>
      <c r="C644" s="53" t="s">
        <v>1315</v>
      </c>
      <c r="D644" s="806" t="s">
        <v>577</v>
      </c>
      <c r="E644" s="806" t="s">
        <v>2438</v>
      </c>
      <c r="F644" s="488">
        <v>19.5</v>
      </c>
      <c r="G644" s="497">
        <v>33.99</v>
      </c>
    </row>
    <row r="645" spans="1:7" ht="12.75" x14ac:dyDescent="0.2">
      <c r="A645" s="783" t="s">
        <v>58</v>
      </c>
      <c r="B645" s="93" t="s">
        <v>117</v>
      </c>
      <c r="C645" s="70" t="s">
        <v>2557</v>
      </c>
      <c r="D645" s="806" t="s">
        <v>577</v>
      </c>
      <c r="E645" s="806" t="s">
        <v>2559</v>
      </c>
      <c r="F645" s="488">
        <v>21.55</v>
      </c>
      <c r="G645" s="497">
        <v>37.99</v>
      </c>
    </row>
    <row r="646" spans="1:7" ht="12.75" x14ac:dyDescent="0.2">
      <c r="A646" s="783" t="s">
        <v>58</v>
      </c>
      <c r="B646" s="93" t="s">
        <v>117</v>
      </c>
      <c r="C646" s="17" t="s">
        <v>118</v>
      </c>
      <c r="D646" s="806" t="s">
        <v>446</v>
      </c>
      <c r="E646" s="780" t="s">
        <v>2043</v>
      </c>
      <c r="F646" s="488">
        <v>16.8</v>
      </c>
      <c r="G646" s="497">
        <v>28.99</v>
      </c>
    </row>
    <row r="647" spans="1:7" ht="12.75" x14ac:dyDescent="0.2">
      <c r="A647" s="783" t="s">
        <v>58</v>
      </c>
      <c r="B647" s="93" t="s">
        <v>117</v>
      </c>
      <c r="C647" s="70" t="s">
        <v>2555</v>
      </c>
      <c r="D647" s="806" t="s">
        <v>446</v>
      </c>
      <c r="E647" s="806" t="s">
        <v>2560</v>
      </c>
      <c r="F647" s="488">
        <v>18.5</v>
      </c>
      <c r="G647" s="497">
        <v>31.99</v>
      </c>
    </row>
    <row r="648" spans="1:7" ht="12.75" x14ac:dyDescent="0.2">
      <c r="A648" s="783" t="s">
        <v>58</v>
      </c>
      <c r="B648" s="93" t="s">
        <v>117</v>
      </c>
      <c r="C648" s="53" t="s">
        <v>1317</v>
      </c>
      <c r="D648" s="806" t="s">
        <v>458</v>
      </c>
      <c r="E648" s="806" t="s">
        <v>2439</v>
      </c>
      <c r="F648" s="488">
        <v>15.05</v>
      </c>
      <c r="G648" s="497">
        <v>26.99</v>
      </c>
    </row>
    <row r="649" spans="1:7" ht="12.75" x14ac:dyDescent="0.2">
      <c r="A649" s="783" t="s">
        <v>58</v>
      </c>
      <c r="B649" s="93" t="s">
        <v>117</v>
      </c>
      <c r="C649" s="70" t="s">
        <v>2561</v>
      </c>
      <c r="D649" s="806" t="s">
        <v>458</v>
      </c>
      <c r="E649" s="806" t="s">
        <v>2562</v>
      </c>
      <c r="F649" s="488">
        <v>16.55</v>
      </c>
      <c r="G649" s="497">
        <v>28.99</v>
      </c>
    </row>
    <row r="650" spans="1:7" ht="12.75" x14ac:dyDescent="0.2">
      <c r="A650" s="783" t="s">
        <v>58</v>
      </c>
      <c r="B650" s="93" t="s">
        <v>117</v>
      </c>
      <c r="C650" s="17" t="s">
        <v>1316</v>
      </c>
      <c r="D650" s="806" t="s">
        <v>447</v>
      </c>
      <c r="E650" s="780" t="s">
        <v>2044</v>
      </c>
      <c r="F650" s="488">
        <v>12</v>
      </c>
      <c r="G650" s="497">
        <v>20.99</v>
      </c>
    </row>
    <row r="651" spans="1:7" ht="12.75" x14ac:dyDescent="0.2">
      <c r="A651" s="783" t="s">
        <v>58</v>
      </c>
      <c r="B651" s="93" t="s">
        <v>117</v>
      </c>
      <c r="C651" s="70" t="s">
        <v>2551</v>
      </c>
      <c r="D651" s="806" t="s">
        <v>447</v>
      </c>
      <c r="E651" s="806" t="s">
        <v>2563</v>
      </c>
      <c r="F651" s="488">
        <v>13.25</v>
      </c>
      <c r="G651" s="497">
        <v>22.99</v>
      </c>
    </row>
    <row r="652" spans="1:7" ht="12.75" x14ac:dyDescent="0.2">
      <c r="A652" s="783" t="s">
        <v>58</v>
      </c>
      <c r="B652" s="93" t="s">
        <v>20</v>
      </c>
      <c r="C652" s="53" t="s">
        <v>1191</v>
      </c>
      <c r="D652" s="806" t="s">
        <v>1031</v>
      </c>
      <c r="E652" s="806" t="s">
        <v>1039</v>
      </c>
      <c r="F652" s="488">
        <v>16.45</v>
      </c>
      <c r="G652" s="497">
        <v>31.99</v>
      </c>
    </row>
    <row r="653" spans="1:7" ht="12.75" x14ac:dyDescent="0.2">
      <c r="A653" s="783" t="s">
        <v>58</v>
      </c>
      <c r="B653" s="93" t="s">
        <v>20</v>
      </c>
      <c r="C653" s="70" t="s">
        <v>1197</v>
      </c>
      <c r="D653" s="806" t="s">
        <v>1031</v>
      </c>
      <c r="E653" s="780" t="s">
        <v>1187</v>
      </c>
      <c r="F653" s="488">
        <v>18.149999999999999</v>
      </c>
      <c r="G653" s="497">
        <v>34.99</v>
      </c>
    </row>
    <row r="654" spans="1:7" ht="12.75" x14ac:dyDescent="0.2">
      <c r="A654" s="783" t="s">
        <v>58</v>
      </c>
      <c r="B654" s="93" t="s">
        <v>20</v>
      </c>
      <c r="C654" s="53" t="s">
        <v>1399</v>
      </c>
      <c r="D654" s="806" t="s">
        <v>2327</v>
      </c>
      <c r="E654" s="806" t="s">
        <v>2440</v>
      </c>
      <c r="F654" s="488">
        <v>13.8</v>
      </c>
      <c r="G654" s="497">
        <v>26.99</v>
      </c>
    </row>
    <row r="655" spans="1:7" ht="12.75" x14ac:dyDescent="0.2">
      <c r="A655" s="783" t="s">
        <v>58</v>
      </c>
      <c r="B655" s="93" t="s">
        <v>20</v>
      </c>
      <c r="C655" s="70" t="s">
        <v>2609</v>
      </c>
      <c r="D655" s="806" t="s">
        <v>2327</v>
      </c>
      <c r="E655" s="806" t="s">
        <v>2619</v>
      </c>
      <c r="F655" s="488">
        <v>15.25</v>
      </c>
      <c r="G655" s="497">
        <v>28.99</v>
      </c>
    </row>
    <row r="656" spans="1:7" ht="12.75" x14ac:dyDescent="0.2">
      <c r="A656" s="783" t="s">
        <v>58</v>
      </c>
      <c r="B656" s="93" t="s">
        <v>20</v>
      </c>
      <c r="C656" s="53" t="s">
        <v>1329</v>
      </c>
      <c r="D656" s="806" t="s">
        <v>1161</v>
      </c>
      <c r="E656" s="780" t="s">
        <v>2048</v>
      </c>
      <c r="F656" s="488">
        <v>13.8</v>
      </c>
      <c r="G656" s="497">
        <v>26.99</v>
      </c>
    </row>
    <row r="657" spans="1:7" ht="12.75" x14ac:dyDescent="0.2">
      <c r="A657" s="783" t="s">
        <v>58</v>
      </c>
      <c r="B657" s="93" t="s">
        <v>20</v>
      </c>
      <c r="C657" s="53" t="s">
        <v>1331</v>
      </c>
      <c r="D657" s="806" t="s">
        <v>1161</v>
      </c>
      <c r="E657" s="780" t="s">
        <v>2059</v>
      </c>
      <c r="F657" s="488">
        <v>15.4</v>
      </c>
      <c r="G657" s="497">
        <v>28.99</v>
      </c>
    </row>
    <row r="658" spans="1:7" ht="12.75" x14ac:dyDescent="0.2">
      <c r="A658" s="783" t="s">
        <v>58</v>
      </c>
      <c r="B658" s="93" t="s">
        <v>20</v>
      </c>
      <c r="C658" s="53" t="s">
        <v>1445</v>
      </c>
      <c r="D658" s="806" t="s">
        <v>1447</v>
      </c>
      <c r="E658" s="780" t="s">
        <v>2047</v>
      </c>
      <c r="F658" s="488">
        <v>5.8</v>
      </c>
      <c r="G658" s="497">
        <v>10.99</v>
      </c>
    </row>
    <row r="659" spans="1:7" ht="12.75" x14ac:dyDescent="0.2">
      <c r="A659" s="783" t="s">
        <v>58</v>
      </c>
      <c r="B659" s="93" t="s">
        <v>20</v>
      </c>
      <c r="C659" s="70" t="s">
        <v>2245</v>
      </c>
      <c r="D659" s="806" t="s">
        <v>1447</v>
      </c>
      <c r="E659" s="806" t="s">
        <v>2458</v>
      </c>
      <c r="F659" s="488">
        <v>6.4</v>
      </c>
      <c r="G659" s="497">
        <v>11.99</v>
      </c>
    </row>
    <row r="660" spans="1:7" ht="12.75" x14ac:dyDescent="0.2">
      <c r="A660" s="783" t="s">
        <v>58</v>
      </c>
      <c r="B660" s="93" t="s">
        <v>20</v>
      </c>
      <c r="C660" s="53" t="s">
        <v>1506</v>
      </c>
      <c r="D660" s="806" t="s">
        <v>1507</v>
      </c>
      <c r="E660" s="780" t="s">
        <v>2253</v>
      </c>
      <c r="F660" s="488">
        <v>8</v>
      </c>
      <c r="G660" s="497">
        <v>14.99</v>
      </c>
    </row>
    <row r="661" spans="1:7" ht="12.75" x14ac:dyDescent="0.2">
      <c r="A661" s="783" t="s">
        <v>58</v>
      </c>
      <c r="B661" s="93" t="s">
        <v>20</v>
      </c>
      <c r="C661" s="53" t="s">
        <v>1452</v>
      </c>
      <c r="D661" s="806" t="s">
        <v>1450</v>
      </c>
      <c r="E661" s="806" t="s">
        <v>2873</v>
      </c>
      <c r="F661" s="488">
        <v>8</v>
      </c>
      <c r="G661" s="497">
        <v>14.99</v>
      </c>
    </row>
    <row r="662" spans="1:7" ht="12.75" x14ac:dyDescent="0.2">
      <c r="A662" s="783" t="s">
        <v>58</v>
      </c>
      <c r="B662" s="93" t="s">
        <v>20</v>
      </c>
      <c r="C662" s="53" t="s">
        <v>1321</v>
      </c>
      <c r="D662" s="806" t="s">
        <v>288</v>
      </c>
      <c r="E662" s="780" t="s">
        <v>2046</v>
      </c>
      <c r="F662" s="488">
        <v>5.8</v>
      </c>
      <c r="G662" s="497">
        <v>10.99</v>
      </c>
    </row>
    <row r="663" spans="1:7" ht="12.75" x14ac:dyDescent="0.2">
      <c r="A663" s="783" t="s">
        <v>58</v>
      </c>
      <c r="B663" s="93" t="s">
        <v>20</v>
      </c>
      <c r="C663" s="53" t="s">
        <v>1319</v>
      </c>
      <c r="D663" s="806" t="s">
        <v>541</v>
      </c>
      <c r="E663" s="780" t="s">
        <v>2045</v>
      </c>
      <c r="F663" s="488">
        <v>5.8</v>
      </c>
      <c r="G663" s="497">
        <v>10.99</v>
      </c>
    </row>
    <row r="664" spans="1:7" ht="12.75" x14ac:dyDescent="0.2">
      <c r="A664" s="783" t="s">
        <v>58</v>
      </c>
      <c r="B664" s="93" t="s">
        <v>115</v>
      </c>
      <c r="C664" s="53" t="s">
        <v>116</v>
      </c>
      <c r="D664" s="806" t="s">
        <v>448</v>
      </c>
      <c r="E664" s="780" t="s">
        <v>2049</v>
      </c>
      <c r="F664" s="488">
        <v>16.45</v>
      </c>
      <c r="G664" s="497">
        <v>31.99</v>
      </c>
    </row>
    <row r="665" spans="1:7" x14ac:dyDescent="0.2">
      <c r="D665" s="780"/>
      <c r="E665" s="780"/>
      <c r="F665" s="488" t="s">
        <v>106</v>
      </c>
      <c r="G665" s="497" t="s">
        <v>106</v>
      </c>
    </row>
    <row r="666" spans="1:7" ht="22.5" x14ac:dyDescent="0.3">
      <c r="A666" s="784"/>
      <c r="B666" s="784"/>
      <c r="C666" s="785" t="s">
        <v>2508</v>
      </c>
      <c r="D666" s="786"/>
      <c r="E666" s="786"/>
      <c r="F666" s="677"/>
      <c r="G666" s="677"/>
    </row>
    <row r="667" spans="1:7" ht="12.75" x14ac:dyDescent="0.2">
      <c r="A667" s="775" t="s">
        <v>1699</v>
      </c>
      <c r="B667" s="93" t="s">
        <v>520</v>
      </c>
      <c r="C667" s="53" t="s">
        <v>659</v>
      </c>
      <c r="D667" s="806" t="s">
        <v>497</v>
      </c>
      <c r="E667" s="780" t="s">
        <v>1628</v>
      </c>
      <c r="F667" s="488">
        <v>5.75</v>
      </c>
      <c r="G667" s="497">
        <v>10.99</v>
      </c>
    </row>
    <row r="668" spans="1:7" ht="12.75" x14ac:dyDescent="0.2">
      <c r="A668" s="775" t="s">
        <v>1699</v>
      </c>
      <c r="B668" s="93" t="s">
        <v>520</v>
      </c>
      <c r="C668" s="60" t="s">
        <v>871</v>
      </c>
      <c r="D668" s="806" t="s">
        <v>870</v>
      </c>
      <c r="E668" s="780" t="s">
        <v>1629</v>
      </c>
      <c r="F668" s="488">
        <v>13.45</v>
      </c>
      <c r="G668" s="497">
        <v>24.99</v>
      </c>
    </row>
    <row r="669" spans="1:7" ht="12.75" x14ac:dyDescent="0.2">
      <c r="A669" s="775" t="s">
        <v>1699</v>
      </c>
      <c r="B669" s="93" t="s">
        <v>2710</v>
      </c>
      <c r="C669" s="53" t="s">
        <v>2853</v>
      </c>
      <c r="D669" s="806" t="s">
        <v>2379</v>
      </c>
      <c r="E669" s="806" t="s">
        <v>2962</v>
      </c>
      <c r="F669" s="488">
        <v>16.850000000000001</v>
      </c>
      <c r="G669" s="497">
        <v>31.99</v>
      </c>
    </row>
    <row r="670" spans="1:7" ht="12.75" x14ac:dyDescent="0.2">
      <c r="A670" s="775" t="s">
        <v>1699</v>
      </c>
      <c r="B670" s="328" t="s">
        <v>2710</v>
      </c>
      <c r="C670" s="53" t="s">
        <v>3064</v>
      </c>
      <c r="D670" s="780" t="s">
        <v>3065</v>
      </c>
      <c r="E670" s="806" t="s">
        <v>3092</v>
      </c>
      <c r="F670" s="488">
        <v>168</v>
      </c>
      <c r="G670" s="497">
        <v>314.99</v>
      </c>
    </row>
    <row r="671" spans="1:7" ht="12.75" x14ac:dyDescent="0.2">
      <c r="A671" s="775" t="s">
        <v>1699</v>
      </c>
      <c r="B671" s="93" t="s">
        <v>521</v>
      </c>
      <c r="C671" s="53" t="s">
        <v>1191</v>
      </c>
      <c r="D671" s="806" t="s">
        <v>1031</v>
      </c>
      <c r="E671" s="780" t="s">
        <v>1630</v>
      </c>
      <c r="F671" s="488">
        <v>14.4</v>
      </c>
      <c r="G671" s="497">
        <v>26.99</v>
      </c>
    </row>
    <row r="672" spans="1:7" ht="12.75" x14ac:dyDescent="0.2">
      <c r="A672" s="775" t="s">
        <v>1699</v>
      </c>
      <c r="B672" s="328" t="s">
        <v>522</v>
      </c>
      <c r="C672" s="17" t="s">
        <v>21</v>
      </c>
      <c r="D672" s="806" t="s">
        <v>335</v>
      </c>
      <c r="E672" s="780" t="s">
        <v>2244</v>
      </c>
      <c r="F672" s="488">
        <v>1.2</v>
      </c>
      <c r="G672" s="497">
        <v>2.99</v>
      </c>
    </row>
    <row r="673" spans="1:7" ht="12.75" x14ac:dyDescent="0.2">
      <c r="A673" s="775" t="s">
        <v>1699</v>
      </c>
      <c r="B673" s="328" t="s">
        <v>522</v>
      </c>
      <c r="C673" s="53" t="s">
        <v>844</v>
      </c>
      <c r="D673" s="806" t="s">
        <v>674</v>
      </c>
      <c r="E673" s="780" t="s">
        <v>1631</v>
      </c>
      <c r="F673" s="488">
        <v>3.75</v>
      </c>
      <c r="G673" s="497">
        <v>6.99</v>
      </c>
    </row>
    <row r="674" spans="1:7" ht="12.75" x14ac:dyDescent="0.2">
      <c r="A674" s="775" t="s">
        <v>1699</v>
      </c>
      <c r="B674" s="328" t="s">
        <v>522</v>
      </c>
      <c r="C674" s="53" t="s">
        <v>3037</v>
      </c>
      <c r="D674" s="806" t="s">
        <v>944</v>
      </c>
      <c r="E674" s="806" t="s">
        <v>3042</v>
      </c>
      <c r="F674" s="488">
        <v>3.75</v>
      </c>
      <c r="G674" s="497">
        <v>6.99</v>
      </c>
    </row>
    <row r="675" spans="1:7" ht="12.75" x14ac:dyDescent="0.2">
      <c r="A675" s="775" t="s">
        <v>1699</v>
      </c>
      <c r="B675" s="328" t="s">
        <v>522</v>
      </c>
      <c r="C675" s="53" t="s">
        <v>845</v>
      </c>
      <c r="D675" s="806" t="s">
        <v>675</v>
      </c>
      <c r="E675" s="780" t="s">
        <v>1632</v>
      </c>
      <c r="F675" s="488">
        <v>4.1500000000000004</v>
      </c>
      <c r="G675" s="497">
        <v>7.99</v>
      </c>
    </row>
    <row r="676" spans="1:7" ht="12.75" x14ac:dyDescent="0.2">
      <c r="A676" s="775" t="s">
        <v>1699</v>
      </c>
      <c r="B676" s="328" t="s">
        <v>522</v>
      </c>
      <c r="C676" s="53" t="s">
        <v>846</v>
      </c>
      <c r="D676" s="806" t="s">
        <v>695</v>
      </c>
      <c r="E676" s="780" t="s">
        <v>1633</v>
      </c>
      <c r="F676" s="488">
        <v>5.25</v>
      </c>
      <c r="G676" s="497">
        <v>9.99</v>
      </c>
    </row>
    <row r="677" spans="1:7" ht="12.75" x14ac:dyDescent="0.2">
      <c r="A677" s="775" t="s">
        <v>1699</v>
      </c>
      <c r="B677" s="328" t="s">
        <v>522</v>
      </c>
      <c r="C677" s="53" t="s">
        <v>1907</v>
      </c>
      <c r="D677" s="806" t="s">
        <v>1908</v>
      </c>
      <c r="E677" s="806" t="s">
        <v>3174</v>
      </c>
      <c r="F677" s="488">
        <v>2.85</v>
      </c>
      <c r="G677" s="497">
        <v>5.99</v>
      </c>
    </row>
    <row r="678" spans="1:7" ht="12.75" x14ac:dyDescent="0.2">
      <c r="A678" s="775" t="s">
        <v>1699</v>
      </c>
      <c r="B678" s="328" t="s">
        <v>522</v>
      </c>
      <c r="C678" s="53" t="s">
        <v>847</v>
      </c>
      <c r="D678" s="806" t="s">
        <v>336</v>
      </c>
      <c r="E678" s="780" t="s">
        <v>1634</v>
      </c>
      <c r="F678" s="488">
        <v>2.85</v>
      </c>
      <c r="G678" s="497">
        <v>5.99</v>
      </c>
    </row>
    <row r="679" spans="1:7" ht="12.75" x14ac:dyDescent="0.2">
      <c r="A679" s="775" t="s">
        <v>1699</v>
      </c>
      <c r="B679" s="328" t="s">
        <v>522</v>
      </c>
      <c r="C679" s="53" t="s">
        <v>1194</v>
      </c>
      <c r="D679" s="806" t="s">
        <v>631</v>
      </c>
      <c r="E679" s="806" t="s">
        <v>3132</v>
      </c>
      <c r="F679" s="488">
        <v>2.85</v>
      </c>
      <c r="G679" s="497">
        <v>5.99</v>
      </c>
    </row>
    <row r="680" spans="1:7" ht="12.75" x14ac:dyDescent="0.2">
      <c r="A680" s="775" t="s">
        <v>1699</v>
      </c>
      <c r="B680" s="328" t="s">
        <v>522</v>
      </c>
      <c r="C680" s="53" t="s">
        <v>1195</v>
      </c>
      <c r="D680" s="806" t="s">
        <v>337</v>
      </c>
      <c r="E680" s="780" t="s">
        <v>1635</v>
      </c>
      <c r="F680" s="488">
        <v>5</v>
      </c>
      <c r="G680" s="497">
        <v>9.99</v>
      </c>
    </row>
    <row r="681" spans="1:7" ht="12.75" x14ac:dyDescent="0.2">
      <c r="A681" s="775" t="s">
        <v>1699</v>
      </c>
      <c r="B681" s="328" t="s">
        <v>522</v>
      </c>
      <c r="C681" s="53" t="s">
        <v>1125</v>
      </c>
      <c r="D681" s="806" t="s">
        <v>676</v>
      </c>
      <c r="E681" s="806" t="s">
        <v>2564</v>
      </c>
      <c r="F681" s="488">
        <v>2.85</v>
      </c>
      <c r="G681" s="497">
        <v>5.99</v>
      </c>
    </row>
    <row r="682" spans="1:7" ht="12.75" x14ac:dyDescent="0.2">
      <c r="A682" s="775" t="s">
        <v>1699</v>
      </c>
      <c r="B682" s="328" t="s">
        <v>522</v>
      </c>
      <c r="C682" s="53" t="s">
        <v>848</v>
      </c>
      <c r="D682" s="806" t="s">
        <v>338</v>
      </c>
      <c r="E682" s="780" t="s">
        <v>1636</v>
      </c>
      <c r="F682" s="488">
        <v>5.45</v>
      </c>
      <c r="G682" s="497">
        <v>10.99</v>
      </c>
    </row>
    <row r="683" spans="1:7" ht="12.75" x14ac:dyDescent="0.2">
      <c r="A683" s="775" t="s">
        <v>1699</v>
      </c>
      <c r="B683" s="328" t="s">
        <v>522</v>
      </c>
      <c r="C683" s="53" t="s">
        <v>1181</v>
      </c>
      <c r="D683" s="806" t="s">
        <v>682</v>
      </c>
      <c r="E683" s="806" t="s">
        <v>3031</v>
      </c>
      <c r="F683" s="488">
        <v>5.45</v>
      </c>
      <c r="G683" s="497">
        <v>10.99</v>
      </c>
    </row>
    <row r="684" spans="1:7" ht="12.75" x14ac:dyDescent="0.2">
      <c r="A684" s="775" t="s">
        <v>1699</v>
      </c>
      <c r="B684" s="328" t="s">
        <v>522</v>
      </c>
      <c r="C684" s="17" t="s">
        <v>850</v>
      </c>
      <c r="D684" s="806" t="s">
        <v>802</v>
      </c>
      <c r="E684" s="780" t="s">
        <v>1810</v>
      </c>
      <c r="F684" s="488">
        <v>3.3</v>
      </c>
      <c r="G684" s="497">
        <v>5.99</v>
      </c>
    </row>
    <row r="685" spans="1:7" ht="12.75" x14ac:dyDescent="0.2">
      <c r="A685" s="775" t="s">
        <v>1699</v>
      </c>
      <c r="B685" s="328" t="s">
        <v>522</v>
      </c>
      <c r="C685" s="53" t="s">
        <v>991</v>
      </c>
      <c r="D685" s="806" t="s">
        <v>679</v>
      </c>
      <c r="E685" s="780" t="s">
        <v>1637</v>
      </c>
      <c r="F685" s="488">
        <v>6.4</v>
      </c>
      <c r="G685" s="497">
        <v>11.99</v>
      </c>
    </row>
    <row r="686" spans="1:7" ht="12.75" x14ac:dyDescent="0.2">
      <c r="A686" s="775" t="s">
        <v>1699</v>
      </c>
      <c r="B686" s="328" t="s">
        <v>522</v>
      </c>
      <c r="C686" s="53" t="s">
        <v>992</v>
      </c>
      <c r="D686" s="806" t="s">
        <v>680</v>
      </c>
      <c r="E686" s="780" t="s">
        <v>1638</v>
      </c>
      <c r="F686" s="488">
        <v>2.65</v>
      </c>
      <c r="G686" s="497">
        <v>4.99</v>
      </c>
    </row>
    <row r="687" spans="1:7" ht="12.75" x14ac:dyDescent="0.2">
      <c r="A687" s="775" t="s">
        <v>1699</v>
      </c>
      <c r="B687" s="328" t="s">
        <v>522</v>
      </c>
      <c r="C687" s="53" t="s">
        <v>993</v>
      </c>
      <c r="D687" s="806" t="s">
        <v>342</v>
      </c>
      <c r="E687" s="780" t="s">
        <v>1639</v>
      </c>
      <c r="F687" s="488">
        <v>5.45</v>
      </c>
      <c r="G687" s="497">
        <v>10.99</v>
      </c>
    </row>
    <row r="688" spans="1:7" ht="12.75" x14ac:dyDescent="0.2">
      <c r="A688" s="775" t="s">
        <v>1699</v>
      </c>
      <c r="B688" s="328" t="s">
        <v>522</v>
      </c>
      <c r="C688" s="97" t="s">
        <v>994</v>
      </c>
      <c r="D688" s="806" t="s">
        <v>65</v>
      </c>
      <c r="E688" s="780" t="s">
        <v>1640</v>
      </c>
      <c r="F688" s="488">
        <v>1.2</v>
      </c>
      <c r="G688" s="497">
        <v>2.99</v>
      </c>
    </row>
    <row r="689" spans="1:7" ht="12.75" x14ac:dyDescent="0.2">
      <c r="A689" s="775" t="s">
        <v>1699</v>
      </c>
      <c r="B689" s="328" t="s">
        <v>522</v>
      </c>
      <c r="C689" s="53" t="s">
        <v>995</v>
      </c>
      <c r="D689" s="806" t="s">
        <v>343</v>
      </c>
      <c r="E689" s="780" t="s">
        <v>1641</v>
      </c>
      <c r="F689" s="488">
        <v>1.8</v>
      </c>
      <c r="G689" s="497">
        <v>3.99</v>
      </c>
    </row>
    <row r="690" spans="1:7" s="67" customFormat="1" ht="12.75" x14ac:dyDescent="0.2">
      <c r="A690" s="775" t="s">
        <v>1699</v>
      </c>
      <c r="B690" s="328" t="s">
        <v>522</v>
      </c>
      <c r="C690" s="53" t="s">
        <v>2496</v>
      </c>
      <c r="D690" s="806" t="s">
        <v>2259</v>
      </c>
      <c r="E690" s="780" t="s">
        <v>2497</v>
      </c>
      <c r="F690" s="488">
        <v>3.8</v>
      </c>
      <c r="G690" s="497">
        <v>6.99</v>
      </c>
    </row>
    <row r="691" spans="1:7" ht="12.75" x14ac:dyDescent="0.2">
      <c r="A691" s="775" t="s">
        <v>1699</v>
      </c>
      <c r="B691" s="328" t="s">
        <v>522</v>
      </c>
      <c r="C691" s="53" t="s">
        <v>2682</v>
      </c>
      <c r="D691" s="806" t="s">
        <v>899</v>
      </c>
      <c r="E691" s="806" t="s">
        <v>2707</v>
      </c>
      <c r="F691" s="488">
        <v>2.2000000000000002</v>
      </c>
      <c r="G691" s="497">
        <v>3.99</v>
      </c>
    </row>
    <row r="692" spans="1:7" ht="12.75" x14ac:dyDescent="0.2">
      <c r="A692" s="775" t="s">
        <v>1699</v>
      </c>
      <c r="B692" s="328" t="s">
        <v>522</v>
      </c>
      <c r="C692" s="53" t="s">
        <v>2684</v>
      </c>
      <c r="D692" s="806" t="s">
        <v>2641</v>
      </c>
      <c r="E692" s="806" t="s">
        <v>2997</v>
      </c>
      <c r="F692" s="488">
        <v>3.2</v>
      </c>
      <c r="G692" s="497">
        <v>5.99</v>
      </c>
    </row>
    <row r="693" spans="1:7" ht="12.75" x14ac:dyDescent="0.2">
      <c r="A693" s="775" t="s">
        <v>1699</v>
      </c>
      <c r="B693" s="328" t="s">
        <v>522</v>
      </c>
      <c r="C693" s="60" t="s">
        <v>1211</v>
      </c>
      <c r="D693" s="806" t="s">
        <v>344</v>
      </c>
      <c r="E693" s="780" t="s">
        <v>1642</v>
      </c>
      <c r="F693" s="488">
        <v>1.95</v>
      </c>
      <c r="G693" s="497">
        <v>3.99</v>
      </c>
    </row>
    <row r="694" spans="1:7" ht="12.75" x14ac:dyDescent="0.2">
      <c r="A694" s="775" t="s">
        <v>1699</v>
      </c>
      <c r="B694" s="328" t="s">
        <v>522</v>
      </c>
      <c r="C694" s="97" t="s">
        <v>1212</v>
      </c>
      <c r="D694" s="806" t="s">
        <v>345</v>
      </c>
      <c r="E694" s="780" t="s">
        <v>1643</v>
      </c>
      <c r="F694" s="488">
        <v>3.1</v>
      </c>
      <c r="G694" s="497">
        <v>5.99</v>
      </c>
    </row>
    <row r="695" spans="1:7" ht="12.75" x14ac:dyDescent="0.2">
      <c r="A695" s="775" t="s">
        <v>1699</v>
      </c>
      <c r="B695" s="328" t="s">
        <v>2310</v>
      </c>
      <c r="C695" s="812" t="s">
        <v>2674</v>
      </c>
      <c r="D695" s="806" t="s">
        <v>2610</v>
      </c>
      <c r="E695" s="806" t="s">
        <v>2662</v>
      </c>
      <c r="F695" s="488">
        <v>3</v>
      </c>
      <c r="G695" s="497">
        <v>5.99</v>
      </c>
    </row>
    <row r="696" spans="1:7" ht="12.75" x14ac:dyDescent="0.2">
      <c r="A696" s="775" t="s">
        <v>1699</v>
      </c>
      <c r="B696" s="328" t="s">
        <v>2310</v>
      </c>
      <c r="C696" s="53" t="s">
        <v>1932</v>
      </c>
      <c r="D696" s="806" t="s">
        <v>1735</v>
      </c>
      <c r="E696" s="806" t="s">
        <v>3093</v>
      </c>
      <c r="F696" s="488">
        <v>1.8</v>
      </c>
      <c r="G696" s="497">
        <v>3.99</v>
      </c>
    </row>
    <row r="697" spans="1:7" s="67" customFormat="1" ht="12.75" x14ac:dyDescent="0.2">
      <c r="A697" s="775" t="s">
        <v>1699</v>
      </c>
      <c r="B697" s="328" t="s">
        <v>2310</v>
      </c>
      <c r="C697" s="53" t="s">
        <v>1934</v>
      </c>
      <c r="D697" s="806" t="s">
        <v>1732</v>
      </c>
      <c r="E697" s="806" t="s">
        <v>2650</v>
      </c>
      <c r="F697" s="488">
        <v>2.85</v>
      </c>
      <c r="G697" s="497">
        <v>4.99</v>
      </c>
    </row>
    <row r="698" spans="1:7" ht="12.75" x14ac:dyDescent="0.2">
      <c r="A698" s="775" t="s">
        <v>1699</v>
      </c>
      <c r="B698" s="328" t="s">
        <v>2310</v>
      </c>
      <c r="C698" s="812" t="s">
        <v>2607</v>
      </c>
      <c r="D698" s="806" t="s">
        <v>2613</v>
      </c>
      <c r="E698" s="806" t="s">
        <v>2663</v>
      </c>
      <c r="F698" s="488">
        <v>4.55</v>
      </c>
      <c r="G698" s="497">
        <v>8.99</v>
      </c>
    </row>
    <row r="699" spans="1:7" s="67" customFormat="1" ht="13.5" customHeight="1" x14ac:dyDescent="0.2">
      <c r="A699" s="775" t="s">
        <v>1699</v>
      </c>
      <c r="B699" s="328" t="s">
        <v>2310</v>
      </c>
      <c r="C699" s="97" t="s">
        <v>1937</v>
      </c>
      <c r="D699" s="806" t="s">
        <v>1759</v>
      </c>
      <c r="E699" s="806" t="s">
        <v>2656</v>
      </c>
      <c r="F699" s="488">
        <v>6.35</v>
      </c>
      <c r="G699" s="497">
        <v>12.99</v>
      </c>
    </row>
    <row r="700" spans="1:7" ht="12.75" x14ac:dyDescent="0.2">
      <c r="A700" s="775" t="s">
        <v>1699</v>
      </c>
      <c r="B700" s="328" t="s">
        <v>671</v>
      </c>
      <c r="C700" s="53" t="s">
        <v>1214</v>
      </c>
      <c r="D700" s="806" t="s">
        <v>646</v>
      </c>
      <c r="E700" s="780" t="s">
        <v>1644</v>
      </c>
      <c r="F700" s="488">
        <v>3.1</v>
      </c>
      <c r="G700" s="497">
        <v>5.99</v>
      </c>
    </row>
    <row r="701" spans="1:7" ht="12.75" x14ac:dyDescent="0.2">
      <c r="A701" s="775" t="s">
        <v>1699</v>
      </c>
      <c r="B701" s="93" t="s">
        <v>23</v>
      </c>
      <c r="C701" s="53" t="s">
        <v>1222</v>
      </c>
      <c r="D701" s="806" t="s">
        <v>464</v>
      </c>
      <c r="E701" s="780" t="s">
        <v>455</v>
      </c>
      <c r="F701" s="488">
        <v>17.850000000000001</v>
      </c>
      <c r="G701" s="497">
        <v>31.99</v>
      </c>
    </row>
    <row r="702" spans="1:7" ht="12.75" x14ac:dyDescent="0.2">
      <c r="A702" s="775" t="s">
        <v>1699</v>
      </c>
      <c r="B702" s="93" t="s">
        <v>169</v>
      </c>
      <c r="C702" s="408" t="s">
        <v>13</v>
      </c>
      <c r="D702" s="806" t="s">
        <v>365</v>
      </c>
      <c r="E702" s="780" t="s">
        <v>1645</v>
      </c>
      <c r="F702" s="488">
        <v>4.55</v>
      </c>
      <c r="G702" s="497">
        <v>8.99</v>
      </c>
    </row>
    <row r="703" spans="1:7" ht="12.75" x14ac:dyDescent="0.2">
      <c r="A703" s="775" t="s">
        <v>1699</v>
      </c>
      <c r="B703" s="93" t="s">
        <v>169</v>
      </c>
      <c r="C703" s="179" t="s">
        <v>35</v>
      </c>
      <c r="D703" s="806" t="s">
        <v>364</v>
      </c>
      <c r="E703" s="780" t="s">
        <v>1646</v>
      </c>
      <c r="F703" s="488">
        <v>2.75</v>
      </c>
      <c r="G703" s="497">
        <v>4.99</v>
      </c>
    </row>
    <row r="704" spans="1:7" s="203" customFormat="1" ht="12.75" x14ac:dyDescent="0.2">
      <c r="A704" s="775" t="s">
        <v>1699</v>
      </c>
      <c r="B704" s="328" t="s">
        <v>169</v>
      </c>
      <c r="C704" s="53" t="s">
        <v>2276</v>
      </c>
      <c r="D704" s="806" t="s">
        <v>2277</v>
      </c>
      <c r="E704" s="806" t="s">
        <v>2481</v>
      </c>
      <c r="F704" s="488">
        <v>3.2</v>
      </c>
      <c r="G704" s="497">
        <v>5.99</v>
      </c>
    </row>
    <row r="705" spans="1:7" ht="12.75" x14ac:dyDescent="0.2">
      <c r="A705" s="775" t="s">
        <v>1699</v>
      </c>
      <c r="B705" s="328" t="s">
        <v>169</v>
      </c>
      <c r="C705" s="807" t="s">
        <v>1919</v>
      </c>
      <c r="D705" s="806" t="s">
        <v>1920</v>
      </c>
      <c r="E705" s="806" t="s">
        <v>2482</v>
      </c>
      <c r="F705" s="488">
        <v>4.0999999999999996</v>
      </c>
      <c r="G705" s="497">
        <v>7.99</v>
      </c>
    </row>
    <row r="706" spans="1:7" ht="12.75" x14ac:dyDescent="0.2">
      <c r="A706" s="775" t="s">
        <v>1699</v>
      </c>
      <c r="B706" s="93" t="s">
        <v>169</v>
      </c>
      <c r="C706" s="53" t="s">
        <v>2886</v>
      </c>
      <c r="D706" s="780" t="s">
        <v>2912</v>
      </c>
      <c r="E706" s="806" t="s">
        <v>2963</v>
      </c>
      <c r="F706" s="488">
        <v>2.9</v>
      </c>
      <c r="G706" s="497">
        <v>5.99</v>
      </c>
    </row>
    <row r="707" spans="1:7" ht="12.75" x14ac:dyDescent="0.2">
      <c r="A707" s="775" t="s">
        <v>1699</v>
      </c>
      <c r="B707" s="93" t="s">
        <v>169</v>
      </c>
      <c r="C707" s="53" t="s">
        <v>2887</v>
      </c>
      <c r="D707" s="780" t="s">
        <v>2914</v>
      </c>
      <c r="E707" s="780" t="s">
        <v>2964</v>
      </c>
      <c r="F707" s="488">
        <v>6.25</v>
      </c>
      <c r="G707" s="497">
        <v>11.99</v>
      </c>
    </row>
    <row r="708" spans="1:7" s="67" customFormat="1" ht="12.75" x14ac:dyDescent="0.2">
      <c r="A708" s="775" t="s">
        <v>1699</v>
      </c>
      <c r="B708" s="93" t="s">
        <v>169</v>
      </c>
      <c r="C708" s="53" t="s">
        <v>2889</v>
      </c>
      <c r="D708" s="780" t="s">
        <v>2918</v>
      </c>
      <c r="E708" s="780" t="s">
        <v>2965</v>
      </c>
      <c r="F708" s="488">
        <v>5.75</v>
      </c>
      <c r="G708" s="497">
        <v>10.99</v>
      </c>
    </row>
    <row r="709" spans="1:7" s="67" customFormat="1" ht="12.75" x14ac:dyDescent="0.2">
      <c r="A709" s="775" t="s">
        <v>1699</v>
      </c>
      <c r="B709" s="93" t="s">
        <v>169</v>
      </c>
      <c r="C709" s="53" t="s">
        <v>2890</v>
      </c>
      <c r="D709" s="780" t="s">
        <v>2920</v>
      </c>
      <c r="E709" s="780" t="s">
        <v>2966</v>
      </c>
      <c r="F709" s="488">
        <v>5.75</v>
      </c>
      <c r="G709" s="497">
        <v>10.99</v>
      </c>
    </row>
    <row r="710" spans="1:7" s="67" customFormat="1" ht="12.75" x14ac:dyDescent="0.2">
      <c r="A710" s="775" t="s">
        <v>1699</v>
      </c>
      <c r="B710" s="93" t="s">
        <v>169</v>
      </c>
      <c r="C710" s="53" t="s">
        <v>2896</v>
      </c>
      <c r="D710" s="780" t="s">
        <v>2931</v>
      </c>
      <c r="E710" s="780" t="s">
        <v>2967</v>
      </c>
      <c r="F710" s="488">
        <v>16.850000000000001</v>
      </c>
      <c r="G710" s="497">
        <v>31.99</v>
      </c>
    </row>
    <row r="711" spans="1:7" ht="12.75" x14ac:dyDescent="0.2">
      <c r="A711" s="775" t="s">
        <v>1699</v>
      </c>
      <c r="B711" s="93" t="s">
        <v>169</v>
      </c>
      <c r="C711" s="53" t="s">
        <v>2812</v>
      </c>
      <c r="D711" s="780" t="s">
        <v>2831</v>
      </c>
      <c r="E711" s="806" t="s">
        <v>3133</v>
      </c>
      <c r="F711" s="488">
        <v>16.55</v>
      </c>
      <c r="G711" s="497">
        <v>31.99</v>
      </c>
    </row>
    <row r="712" spans="1:7" ht="12.75" x14ac:dyDescent="0.2">
      <c r="A712" s="775" t="s">
        <v>1699</v>
      </c>
      <c r="B712" s="93" t="s">
        <v>169</v>
      </c>
      <c r="C712" s="53" t="s">
        <v>2813</v>
      </c>
      <c r="D712" s="780" t="s">
        <v>2833</v>
      </c>
      <c r="E712" s="806" t="s">
        <v>3134</v>
      </c>
      <c r="F712" s="488">
        <v>14.2</v>
      </c>
      <c r="G712" s="497">
        <v>26.99</v>
      </c>
    </row>
    <row r="713" spans="1:7" ht="12.75" x14ac:dyDescent="0.2">
      <c r="A713" s="775" t="s">
        <v>1699</v>
      </c>
      <c r="B713" s="93" t="s">
        <v>169</v>
      </c>
      <c r="C713" s="53" t="s">
        <v>3077</v>
      </c>
      <c r="D713" s="780" t="s">
        <v>3067</v>
      </c>
      <c r="E713" s="806" t="s">
        <v>3175</v>
      </c>
      <c r="F713" s="488">
        <v>9.4499999999999993</v>
      </c>
      <c r="G713" s="497">
        <v>17.989999999999998</v>
      </c>
    </row>
    <row r="714" spans="1:7" ht="12.75" x14ac:dyDescent="0.2">
      <c r="A714" s="775" t="s">
        <v>1699</v>
      </c>
      <c r="B714" s="93" t="s">
        <v>169</v>
      </c>
      <c r="C714" s="53" t="s">
        <v>3078</v>
      </c>
      <c r="D714" s="780" t="s">
        <v>3069</v>
      </c>
      <c r="E714" s="806" t="s">
        <v>3176</v>
      </c>
      <c r="F714" s="488">
        <v>3.8</v>
      </c>
      <c r="G714" s="497">
        <v>6.99</v>
      </c>
    </row>
    <row r="715" spans="1:7" ht="12.75" x14ac:dyDescent="0.2">
      <c r="A715" s="775" t="s">
        <v>1699</v>
      </c>
      <c r="B715" s="328" t="s">
        <v>1479</v>
      </c>
      <c r="C715" s="53" t="s">
        <v>1459</v>
      </c>
      <c r="D715" s="806" t="s">
        <v>1460</v>
      </c>
      <c r="E715" s="806" t="s">
        <v>2788</v>
      </c>
      <c r="F715" s="488">
        <v>7.25</v>
      </c>
      <c r="G715" s="497">
        <v>13.99</v>
      </c>
    </row>
    <row r="716" spans="1:7" ht="12.75" x14ac:dyDescent="0.2">
      <c r="A716" s="775" t="s">
        <v>1699</v>
      </c>
      <c r="B716" s="328" t="s">
        <v>523</v>
      </c>
      <c r="C716" s="53" t="s">
        <v>199</v>
      </c>
      <c r="D716" s="806" t="s">
        <v>366</v>
      </c>
      <c r="E716" s="780" t="s">
        <v>1647</v>
      </c>
      <c r="F716" s="488">
        <v>8.75</v>
      </c>
      <c r="G716" s="497">
        <v>16.989999999999998</v>
      </c>
    </row>
    <row r="717" spans="1:7" ht="12.75" x14ac:dyDescent="0.2">
      <c r="A717" s="775" t="s">
        <v>1699</v>
      </c>
      <c r="B717" s="328" t="s">
        <v>523</v>
      </c>
      <c r="C717" s="53" t="s">
        <v>813</v>
      </c>
      <c r="D717" s="806" t="s">
        <v>814</v>
      </c>
      <c r="E717" s="780" t="s">
        <v>1648</v>
      </c>
      <c r="F717" s="488">
        <v>21.3</v>
      </c>
      <c r="G717" s="497">
        <v>38.99</v>
      </c>
    </row>
    <row r="718" spans="1:7" ht="12.75" x14ac:dyDescent="0.2">
      <c r="A718" s="775" t="s">
        <v>1699</v>
      </c>
      <c r="B718" s="328" t="s">
        <v>523</v>
      </c>
      <c r="C718" s="53" t="s">
        <v>1413</v>
      </c>
      <c r="D718" s="806" t="s">
        <v>1163</v>
      </c>
      <c r="E718" s="780" t="s">
        <v>1649</v>
      </c>
      <c r="F718" s="488">
        <v>8</v>
      </c>
      <c r="G718" s="497">
        <v>15.99</v>
      </c>
    </row>
    <row r="719" spans="1:7" ht="12.75" x14ac:dyDescent="0.2">
      <c r="A719" s="775" t="s">
        <v>1699</v>
      </c>
      <c r="B719" s="328" t="s">
        <v>523</v>
      </c>
      <c r="C719" s="53" t="s">
        <v>1228</v>
      </c>
      <c r="D719" s="806" t="s">
        <v>1414</v>
      </c>
      <c r="E719" s="780" t="s">
        <v>1650</v>
      </c>
      <c r="F719" s="488">
        <v>8</v>
      </c>
      <c r="G719" s="497">
        <v>15.99</v>
      </c>
    </row>
    <row r="720" spans="1:7" ht="12.75" x14ac:dyDescent="0.2">
      <c r="A720" s="775" t="s">
        <v>1699</v>
      </c>
      <c r="B720" s="328" t="s">
        <v>523</v>
      </c>
      <c r="C720" s="53" t="s">
        <v>1231</v>
      </c>
      <c r="D720" s="806" t="s">
        <v>1169</v>
      </c>
      <c r="E720" s="780" t="s">
        <v>1651</v>
      </c>
      <c r="F720" s="488">
        <v>13.65</v>
      </c>
      <c r="G720" s="497">
        <v>25.99</v>
      </c>
    </row>
    <row r="721" spans="1:7" ht="12.75" x14ac:dyDescent="0.2">
      <c r="A721" s="775" t="s">
        <v>1699</v>
      </c>
      <c r="B721" s="93" t="s">
        <v>63</v>
      </c>
      <c r="C721" s="53" t="s">
        <v>1247</v>
      </c>
      <c r="D721" s="806" t="s">
        <v>386</v>
      </c>
      <c r="E721" s="780" t="s">
        <v>2202</v>
      </c>
      <c r="F721" s="488">
        <v>3.9</v>
      </c>
      <c r="G721" s="497">
        <v>7.99</v>
      </c>
    </row>
    <row r="722" spans="1:7" ht="12.75" x14ac:dyDescent="0.2">
      <c r="A722" s="775" t="s">
        <v>1699</v>
      </c>
      <c r="B722" s="328" t="s">
        <v>3002</v>
      </c>
      <c r="C722" s="53" t="s">
        <v>3003</v>
      </c>
      <c r="D722" s="780" t="s">
        <v>1118</v>
      </c>
      <c r="E722" s="806" t="s">
        <v>3177</v>
      </c>
      <c r="F722" s="488">
        <v>2.25</v>
      </c>
      <c r="G722" s="497">
        <v>4.99</v>
      </c>
    </row>
    <row r="723" spans="1:7" ht="12.75" x14ac:dyDescent="0.2">
      <c r="A723" s="775" t="s">
        <v>1699</v>
      </c>
      <c r="B723" s="328" t="s">
        <v>284</v>
      </c>
      <c r="C723" s="53" t="s">
        <v>268</v>
      </c>
      <c r="D723" s="806" t="s">
        <v>394</v>
      </c>
      <c r="E723" s="780" t="s">
        <v>1990</v>
      </c>
      <c r="F723" s="488">
        <v>3</v>
      </c>
      <c r="G723" s="497">
        <v>5.99</v>
      </c>
    </row>
    <row r="724" spans="1:7" ht="12.75" x14ac:dyDescent="0.2">
      <c r="A724" s="775" t="s">
        <v>1699</v>
      </c>
      <c r="B724" s="328" t="s">
        <v>284</v>
      </c>
      <c r="C724" s="53" t="s">
        <v>269</v>
      </c>
      <c r="D724" s="806" t="s">
        <v>395</v>
      </c>
      <c r="E724" s="780" t="s">
        <v>1991</v>
      </c>
      <c r="F724" s="488">
        <v>5.5</v>
      </c>
      <c r="G724" s="497">
        <v>10.99</v>
      </c>
    </row>
    <row r="725" spans="1:7" ht="12.75" x14ac:dyDescent="0.2">
      <c r="A725" s="775" t="s">
        <v>1699</v>
      </c>
      <c r="B725" s="328" t="s">
        <v>284</v>
      </c>
      <c r="C725" s="53" t="s">
        <v>270</v>
      </c>
      <c r="D725" s="806" t="s">
        <v>396</v>
      </c>
      <c r="E725" s="780" t="s">
        <v>1992</v>
      </c>
      <c r="F725" s="488">
        <v>4</v>
      </c>
      <c r="G725" s="497">
        <v>7.99</v>
      </c>
    </row>
    <row r="726" spans="1:7" ht="12.75" x14ac:dyDescent="0.2">
      <c r="A726" s="775" t="s">
        <v>1699</v>
      </c>
      <c r="B726" s="328" t="s">
        <v>2311</v>
      </c>
      <c r="C726" s="53" t="s">
        <v>1782</v>
      </c>
      <c r="D726" s="806" t="s">
        <v>1741</v>
      </c>
      <c r="E726" s="780" t="s">
        <v>2602</v>
      </c>
      <c r="F726" s="488">
        <v>4</v>
      </c>
      <c r="G726" s="497">
        <v>7.99</v>
      </c>
    </row>
    <row r="727" spans="1:7" ht="12.75" x14ac:dyDescent="0.2">
      <c r="A727" s="775" t="s">
        <v>1699</v>
      </c>
      <c r="B727" s="328" t="s">
        <v>2311</v>
      </c>
      <c r="C727" s="53" t="s">
        <v>1793</v>
      </c>
      <c r="D727" s="806" t="s">
        <v>1893</v>
      </c>
      <c r="E727" s="806" t="s">
        <v>2697</v>
      </c>
      <c r="F727" s="488">
        <v>4</v>
      </c>
      <c r="G727" s="497">
        <v>7.99</v>
      </c>
    </row>
    <row r="728" spans="1:7" ht="12.75" x14ac:dyDescent="0.2">
      <c r="A728" s="775" t="s">
        <v>1699</v>
      </c>
      <c r="B728" s="328" t="s">
        <v>2311</v>
      </c>
      <c r="C728" s="53" t="s">
        <v>1744</v>
      </c>
      <c r="D728" s="806" t="s">
        <v>925</v>
      </c>
      <c r="E728" s="806" t="s">
        <v>2874</v>
      </c>
      <c r="F728" s="488">
        <v>3.45</v>
      </c>
      <c r="G728" s="497">
        <v>6.99</v>
      </c>
    </row>
    <row r="729" spans="1:7" ht="12.75" x14ac:dyDescent="0.2">
      <c r="A729" s="775" t="s">
        <v>1699</v>
      </c>
      <c r="B729" s="93" t="s">
        <v>673</v>
      </c>
      <c r="C729" s="53" t="s">
        <v>865</v>
      </c>
      <c r="D729" s="806" t="s">
        <v>601</v>
      </c>
      <c r="E729" s="780" t="s">
        <v>1993</v>
      </c>
      <c r="F729" s="488">
        <v>3.75</v>
      </c>
      <c r="G729" s="497">
        <v>6.99</v>
      </c>
    </row>
    <row r="730" spans="1:7" ht="12.75" x14ac:dyDescent="0.2">
      <c r="A730" s="775" t="s">
        <v>1699</v>
      </c>
      <c r="B730" s="93" t="s">
        <v>673</v>
      </c>
      <c r="C730" s="53" t="s">
        <v>866</v>
      </c>
      <c r="D730" s="806" t="s">
        <v>598</v>
      </c>
      <c r="E730" s="780" t="s">
        <v>1994</v>
      </c>
      <c r="F730" s="488">
        <v>4.3</v>
      </c>
      <c r="G730" s="497">
        <v>7.99</v>
      </c>
    </row>
    <row r="731" spans="1:7" ht="12.75" x14ac:dyDescent="0.2">
      <c r="A731" s="775" t="s">
        <v>1699</v>
      </c>
      <c r="B731" s="93" t="s">
        <v>673</v>
      </c>
      <c r="C731" s="53" t="s">
        <v>2230</v>
      </c>
      <c r="D731" s="806" t="s">
        <v>604</v>
      </c>
      <c r="E731" s="780" t="s">
        <v>1995</v>
      </c>
      <c r="F731" s="488">
        <v>4.3</v>
      </c>
      <c r="G731" s="497">
        <v>7.99</v>
      </c>
    </row>
    <row r="732" spans="1:7" ht="12.75" x14ac:dyDescent="0.2">
      <c r="A732" s="775" t="s">
        <v>1699</v>
      </c>
      <c r="B732" s="93" t="s">
        <v>673</v>
      </c>
      <c r="C732" s="53" t="s">
        <v>1273</v>
      </c>
      <c r="D732" s="806" t="s">
        <v>462</v>
      </c>
      <c r="E732" s="780" t="s">
        <v>1996</v>
      </c>
      <c r="F732" s="488">
        <v>3.1</v>
      </c>
      <c r="G732" s="497">
        <v>5.99</v>
      </c>
    </row>
    <row r="733" spans="1:7" ht="12.75" x14ac:dyDescent="0.2">
      <c r="A733" s="775" t="s">
        <v>1699</v>
      </c>
      <c r="B733" s="328" t="s">
        <v>2312</v>
      </c>
      <c r="C733" s="53" t="s">
        <v>3047</v>
      </c>
      <c r="D733" s="780" t="s">
        <v>3052</v>
      </c>
      <c r="E733" s="806" t="s">
        <v>3094</v>
      </c>
      <c r="F733" s="488">
        <v>4.95</v>
      </c>
      <c r="G733" s="497">
        <v>9.99</v>
      </c>
    </row>
    <row r="734" spans="1:7" ht="12.75" x14ac:dyDescent="0.2">
      <c r="A734" s="775" t="s">
        <v>1699</v>
      </c>
      <c r="B734" s="328" t="s">
        <v>36</v>
      </c>
      <c r="C734" s="17" t="s">
        <v>152</v>
      </c>
      <c r="D734" s="806" t="s">
        <v>399</v>
      </c>
      <c r="E734" s="780" t="s">
        <v>1997</v>
      </c>
      <c r="F734" s="488">
        <v>3.2</v>
      </c>
      <c r="G734" s="497">
        <v>5.99</v>
      </c>
    </row>
    <row r="735" spans="1:7" ht="12.75" x14ac:dyDescent="0.2">
      <c r="A735" s="775" t="s">
        <v>1699</v>
      </c>
      <c r="B735" s="328" t="s">
        <v>36</v>
      </c>
      <c r="C735" s="17" t="s">
        <v>153</v>
      </c>
      <c r="D735" s="806" t="s">
        <v>400</v>
      </c>
      <c r="E735" s="780" t="s">
        <v>1998</v>
      </c>
      <c r="F735" s="488">
        <v>8.75</v>
      </c>
      <c r="G735" s="497">
        <v>16.989999999999998</v>
      </c>
    </row>
    <row r="736" spans="1:7" ht="12.75" x14ac:dyDescent="0.2">
      <c r="A736" s="775" t="s">
        <v>1699</v>
      </c>
      <c r="B736" s="328" t="s">
        <v>36</v>
      </c>
      <c r="C736" s="53" t="s">
        <v>304</v>
      </c>
      <c r="D736" s="806" t="s">
        <v>470</v>
      </c>
      <c r="E736" s="780" t="s">
        <v>1999</v>
      </c>
      <c r="F736" s="488">
        <v>3.8</v>
      </c>
      <c r="G736" s="497">
        <v>6.99</v>
      </c>
    </row>
    <row r="737" spans="1:7" ht="12.75" x14ac:dyDescent="0.2">
      <c r="A737" s="775" t="s">
        <v>1699</v>
      </c>
      <c r="B737" s="328" t="s">
        <v>2312</v>
      </c>
      <c r="C737" s="53" t="s">
        <v>2320</v>
      </c>
      <c r="D737" s="806" t="s">
        <v>1922</v>
      </c>
      <c r="E737" s="806" t="s">
        <v>3007</v>
      </c>
      <c r="F737" s="488">
        <v>10.9</v>
      </c>
      <c r="G737" s="497">
        <v>23.99</v>
      </c>
    </row>
    <row r="738" spans="1:7" ht="12.75" x14ac:dyDescent="0.2">
      <c r="A738" s="775" t="s">
        <v>1699</v>
      </c>
      <c r="B738" s="328" t="s">
        <v>2312</v>
      </c>
      <c r="C738" s="53" t="s">
        <v>1903</v>
      </c>
      <c r="D738" s="806" t="s">
        <v>1898</v>
      </c>
      <c r="E738" s="806" t="s">
        <v>2441</v>
      </c>
      <c r="F738" s="488">
        <v>10.9</v>
      </c>
      <c r="G738" s="497">
        <v>23.99</v>
      </c>
    </row>
    <row r="739" spans="1:7" ht="12.75" x14ac:dyDescent="0.2">
      <c r="A739" s="775" t="s">
        <v>1699</v>
      </c>
      <c r="B739" s="328" t="s">
        <v>2312</v>
      </c>
      <c r="C739" s="53" t="s">
        <v>2321</v>
      </c>
      <c r="D739" s="806" t="s">
        <v>1923</v>
      </c>
      <c r="E739" s="806" t="s">
        <v>2676</v>
      </c>
      <c r="F739" s="488">
        <v>10.9</v>
      </c>
      <c r="G739" s="497">
        <v>23.99</v>
      </c>
    </row>
    <row r="740" spans="1:7" ht="12.75" x14ac:dyDescent="0.2">
      <c r="A740" s="775" t="s">
        <v>1699</v>
      </c>
      <c r="B740" s="328" t="s">
        <v>2312</v>
      </c>
      <c r="C740" s="53" t="s">
        <v>1971</v>
      </c>
      <c r="D740" s="806" t="s">
        <v>1966</v>
      </c>
      <c r="E740" s="806" t="s">
        <v>2651</v>
      </c>
      <c r="F740" s="488">
        <v>10.9</v>
      </c>
      <c r="G740" s="497">
        <v>23.99</v>
      </c>
    </row>
    <row r="741" spans="1:7" ht="12.75" x14ac:dyDescent="0.2">
      <c r="A741" s="775" t="s">
        <v>1699</v>
      </c>
      <c r="B741" s="328" t="s">
        <v>2312</v>
      </c>
      <c r="C741" s="53" t="s">
        <v>1943</v>
      </c>
      <c r="D741" s="806" t="s">
        <v>1800</v>
      </c>
      <c r="E741" s="806" t="s">
        <v>2652</v>
      </c>
      <c r="F741" s="488">
        <v>7.3</v>
      </c>
      <c r="G741" s="497">
        <v>14.99</v>
      </c>
    </row>
    <row r="742" spans="1:7" ht="12.75" x14ac:dyDescent="0.2">
      <c r="A742" s="775" t="s">
        <v>1699</v>
      </c>
      <c r="B742" s="93" t="s">
        <v>155</v>
      </c>
      <c r="C742" s="53" t="s">
        <v>273</v>
      </c>
      <c r="D742" s="806" t="s">
        <v>404</v>
      </c>
      <c r="E742" s="780" t="s">
        <v>2000</v>
      </c>
      <c r="F742" s="488">
        <v>5.25</v>
      </c>
      <c r="G742" s="497">
        <v>9.99</v>
      </c>
    </row>
    <row r="743" spans="1:7" ht="12.75" x14ac:dyDescent="0.2">
      <c r="A743" s="775" t="s">
        <v>1699</v>
      </c>
      <c r="B743" s="93" t="s">
        <v>155</v>
      </c>
      <c r="C743" s="53" t="s">
        <v>272</v>
      </c>
      <c r="D743" s="806" t="s">
        <v>403</v>
      </c>
      <c r="E743" s="806" t="s">
        <v>2442</v>
      </c>
      <c r="F743" s="488">
        <v>3.65</v>
      </c>
      <c r="G743" s="497">
        <v>6.99</v>
      </c>
    </row>
    <row r="744" spans="1:7" ht="12.75" x14ac:dyDescent="0.2">
      <c r="A744" s="775" t="s">
        <v>1699</v>
      </c>
      <c r="B744" s="93" t="s">
        <v>155</v>
      </c>
      <c r="C744" s="53" t="s">
        <v>1279</v>
      </c>
      <c r="D744" s="806" t="s">
        <v>693</v>
      </c>
      <c r="E744" s="780" t="s">
        <v>2001</v>
      </c>
      <c r="F744" s="488">
        <v>5.25</v>
      </c>
      <c r="G744" s="497">
        <v>9.99</v>
      </c>
    </row>
    <row r="745" spans="1:7" ht="12.75" x14ac:dyDescent="0.2">
      <c r="A745" s="775" t="s">
        <v>1699</v>
      </c>
      <c r="B745" s="93" t="s">
        <v>155</v>
      </c>
      <c r="C745" s="53" t="s">
        <v>1280</v>
      </c>
      <c r="D745" s="806" t="s">
        <v>408</v>
      </c>
      <c r="E745" s="780" t="s">
        <v>2002</v>
      </c>
      <c r="F745" s="488">
        <v>3.8</v>
      </c>
      <c r="G745" s="497">
        <v>6.99</v>
      </c>
    </row>
    <row r="746" spans="1:7" ht="12.75" x14ac:dyDescent="0.2">
      <c r="A746" s="775" t="s">
        <v>1699</v>
      </c>
      <c r="B746" s="93" t="s">
        <v>155</v>
      </c>
      <c r="C746" s="53" t="s">
        <v>1157</v>
      </c>
      <c r="D746" s="806" t="s">
        <v>1158</v>
      </c>
      <c r="E746" s="780" t="s">
        <v>2003</v>
      </c>
      <c r="F746" s="488">
        <v>2.5</v>
      </c>
      <c r="G746" s="497">
        <v>4.99</v>
      </c>
    </row>
    <row r="747" spans="1:7" ht="12.75" x14ac:dyDescent="0.2">
      <c r="A747" s="775" t="s">
        <v>1699</v>
      </c>
      <c r="B747" s="93" t="s">
        <v>155</v>
      </c>
      <c r="C747" s="53" t="s">
        <v>2486</v>
      </c>
      <c r="D747" s="806" t="s">
        <v>1981</v>
      </c>
      <c r="E747" s="806" t="s">
        <v>2698</v>
      </c>
      <c r="F747" s="488">
        <v>2.75</v>
      </c>
      <c r="G747" s="497">
        <v>5.99</v>
      </c>
    </row>
    <row r="748" spans="1:7" ht="12.75" x14ac:dyDescent="0.2">
      <c r="A748" s="775" t="s">
        <v>1699</v>
      </c>
      <c r="B748" s="93" t="s">
        <v>2313</v>
      </c>
      <c r="C748" s="53" t="s">
        <v>2214</v>
      </c>
      <c r="D748" s="806" t="s">
        <v>1738</v>
      </c>
      <c r="E748" s="806" t="s">
        <v>2657</v>
      </c>
      <c r="F748" s="488">
        <v>3.65</v>
      </c>
      <c r="G748" s="497">
        <v>6.99</v>
      </c>
    </row>
    <row r="749" spans="1:7" ht="12.75" x14ac:dyDescent="0.2">
      <c r="A749" s="775" t="s">
        <v>1699</v>
      </c>
      <c r="B749" s="93" t="s">
        <v>2313</v>
      </c>
      <c r="C749" s="53" t="s">
        <v>1739</v>
      </c>
      <c r="D749" s="780" t="s">
        <v>1740</v>
      </c>
      <c r="E749" s="806" t="s">
        <v>3079</v>
      </c>
      <c r="F749" s="488">
        <v>2.5499999999999998</v>
      </c>
      <c r="G749" s="497">
        <v>4.99</v>
      </c>
    </row>
    <row r="750" spans="1:7" ht="12.75" x14ac:dyDescent="0.2">
      <c r="A750" s="775" t="s">
        <v>1699</v>
      </c>
      <c r="B750" s="328" t="s">
        <v>2313</v>
      </c>
      <c r="C750" s="53" t="s">
        <v>1776</v>
      </c>
      <c r="D750" s="806" t="s">
        <v>1792</v>
      </c>
      <c r="E750" s="806" t="s">
        <v>3095</v>
      </c>
      <c r="F750" s="488">
        <v>2.7</v>
      </c>
      <c r="G750" s="497">
        <v>5.99</v>
      </c>
    </row>
    <row r="751" spans="1:7" ht="12.75" x14ac:dyDescent="0.2">
      <c r="A751" s="775" t="s">
        <v>1699</v>
      </c>
      <c r="B751" s="93" t="s">
        <v>155</v>
      </c>
      <c r="C751" s="53" t="s">
        <v>161</v>
      </c>
      <c r="D751" s="806" t="s">
        <v>406</v>
      </c>
      <c r="E751" s="806" t="s">
        <v>3096</v>
      </c>
      <c r="F751" s="488">
        <v>4.1500000000000004</v>
      </c>
      <c r="G751" s="497">
        <v>7.99</v>
      </c>
    </row>
    <row r="752" spans="1:7" ht="12.75" x14ac:dyDescent="0.2">
      <c r="A752" s="775" t="s">
        <v>1699</v>
      </c>
      <c r="B752" s="93" t="s">
        <v>155</v>
      </c>
      <c r="C752" s="53" t="s">
        <v>853</v>
      </c>
      <c r="D752" s="806" t="s">
        <v>830</v>
      </c>
      <c r="E752" s="806" t="s">
        <v>3105</v>
      </c>
      <c r="F752" s="488">
        <v>3.65</v>
      </c>
      <c r="G752" s="497">
        <v>6.99</v>
      </c>
    </row>
    <row r="753" spans="1:7" ht="12.75" x14ac:dyDescent="0.2">
      <c r="A753" s="775" t="s">
        <v>1699</v>
      </c>
      <c r="B753" s="93" t="s">
        <v>184</v>
      </c>
      <c r="C753" s="53" t="s">
        <v>54</v>
      </c>
      <c r="D753" s="806" t="s">
        <v>426</v>
      </c>
      <c r="E753" s="780" t="s">
        <v>2197</v>
      </c>
      <c r="F753" s="488">
        <v>5.45</v>
      </c>
      <c r="G753" s="497">
        <v>10.99</v>
      </c>
    </row>
    <row r="754" spans="1:7" ht="12.75" x14ac:dyDescent="0.2">
      <c r="A754" s="775" t="s">
        <v>1699</v>
      </c>
      <c r="B754" s="93" t="s">
        <v>2711</v>
      </c>
      <c r="C754" s="53" t="s">
        <v>2712</v>
      </c>
      <c r="D754" s="806" t="s">
        <v>2724</v>
      </c>
      <c r="E754" s="806" t="s">
        <v>2968</v>
      </c>
      <c r="F754" s="488">
        <v>6.35</v>
      </c>
      <c r="G754" s="497">
        <v>11.99</v>
      </c>
    </row>
    <row r="755" spans="1:7" ht="12.75" x14ac:dyDescent="0.2">
      <c r="A755" s="775" t="s">
        <v>1699</v>
      </c>
      <c r="B755" s="93" t="s">
        <v>2711</v>
      </c>
      <c r="C755" s="53" t="s">
        <v>2713</v>
      </c>
      <c r="D755" s="806" t="s">
        <v>2726</v>
      </c>
      <c r="E755" s="806" t="s">
        <v>2969</v>
      </c>
      <c r="F755" s="488">
        <v>9.1</v>
      </c>
      <c r="G755" s="497">
        <v>17.989999999999998</v>
      </c>
    </row>
    <row r="756" spans="1:7" ht="12.75" x14ac:dyDescent="0.2">
      <c r="A756" s="775" t="s">
        <v>1699</v>
      </c>
      <c r="B756" s="93" t="s">
        <v>2516</v>
      </c>
      <c r="C756" s="53" t="s">
        <v>2500</v>
      </c>
      <c r="D756" s="780" t="s">
        <v>2501</v>
      </c>
      <c r="E756" s="806" t="s">
        <v>3178</v>
      </c>
      <c r="F756" s="488">
        <v>1.5</v>
      </c>
      <c r="G756" s="497">
        <v>2.99</v>
      </c>
    </row>
    <row r="757" spans="1:7" ht="12.75" x14ac:dyDescent="0.2">
      <c r="A757" s="775" t="s">
        <v>1699</v>
      </c>
      <c r="B757" s="93" t="s">
        <v>2516</v>
      </c>
      <c r="C757" s="53" t="s">
        <v>2517</v>
      </c>
      <c r="D757" s="780" t="s">
        <v>2518</v>
      </c>
      <c r="E757" s="806" t="s">
        <v>3179</v>
      </c>
      <c r="F757" s="488">
        <v>7.85</v>
      </c>
      <c r="G757" s="497">
        <v>15.99</v>
      </c>
    </row>
    <row r="758" spans="1:7" ht="12.75" x14ac:dyDescent="0.2">
      <c r="A758" s="775" t="s">
        <v>1699</v>
      </c>
      <c r="B758" s="93" t="s">
        <v>31</v>
      </c>
      <c r="C758" s="53" t="s">
        <v>1291</v>
      </c>
      <c r="D758" s="806" t="s">
        <v>763</v>
      </c>
      <c r="E758" s="806" t="s">
        <v>2498</v>
      </c>
      <c r="F758" s="488">
        <v>11.2</v>
      </c>
      <c r="G758" s="497">
        <v>20.99</v>
      </c>
    </row>
    <row r="759" spans="1:7" ht="12.75" x14ac:dyDescent="0.2">
      <c r="A759" s="775" t="s">
        <v>1699</v>
      </c>
      <c r="B759" s="93" t="s">
        <v>31</v>
      </c>
      <c r="C759" s="53" t="s">
        <v>1292</v>
      </c>
      <c r="D759" s="806" t="s">
        <v>786</v>
      </c>
      <c r="E759" s="806" t="s">
        <v>2499</v>
      </c>
      <c r="F759" s="488">
        <v>8.1999999999999993</v>
      </c>
      <c r="G759" s="497">
        <v>14.99</v>
      </c>
    </row>
    <row r="760" spans="1:7" ht="12.75" x14ac:dyDescent="0.2">
      <c r="A760" s="775" t="s">
        <v>1699</v>
      </c>
      <c r="B760" s="93" t="s">
        <v>2509</v>
      </c>
      <c r="C760" s="328" t="s">
        <v>2510</v>
      </c>
      <c r="D760" s="806" t="s">
        <v>428</v>
      </c>
      <c r="E760" s="806" t="s">
        <v>2515</v>
      </c>
      <c r="F760" s="488">
        <v>1.7</v>
      </c>
      <c r="G760" s="497">
        <v>2.99</v>
      </c>
    </row>
    <row r="761" spans="1:7" ht="12.75" x14ac:dyDescent="0.2">
      <c r="A761" s="775" t="s">
        <v>1699</v>
      </c>
      <c r="B761" s="93" t="s">
        <v>101</v>
      </c>
      <c r="C761" s="53" t="s">
        <v>179</v>
      </c>
      <c r="D761" s="806" t="s">
        <v>432</v>
      </c>
      <c r="E761" s="780" t="s">
        <v>2004</v>
      </c>
      <c r="F761" s="488">
        <v>6.35</v>
      </c>
      <c r="G761" s="497">
        <v>11.99</v>
      </c>
    </row>
    <row r="762" spans="1:7" ht="12.75" x14ac:dyDescent="0.2">
      <c r="A762" s="775" t="s">
        <v>1699</v>
      </c>
      <c r="B762" s="93" t="s">
        <v>101</v>
      </c>
      <c r="C762" s="53" t="s">
        <v>1295</v>
      </c>
      <c r="D762" s="806" t="s">
        <v>648</v>
      </c>
      <c r="E762" s="780" t="s">
        <v>2005</v>
      </c>
      <c r="F762" s="488">
        <v>4.6500000000000004</v>
      </c>
      <c r="G762" s="497">
        <v>10.99</v>
      </c>
    </row>
    <row r="763" spans="1:7" ht="12.75" x14ac:dyDescent="0.2">
      <c r="A763" s="775" t="s">
        <v>1699</v>
      </c>
      <c r="B763" s="93" t="s">
        <v>101</v>
      </c>
      <c r="C763" s="53" t="s">
        <v>1297</v>
      </c>
      <c r="D763" s="806" t="s">
        <v>799</v>
      </c>
      <c r="E763" s="780" t="s">
        <v>2006</v>
      </c>
      <c r="F763" s="488">
        <v>13.15</v>
      </c>
      <c r="G763" s="497">
        <v>24.99</v>
      </c>
    </row>
    <row r="764" spans="1:7" ht="12.75" x14ac:dyDescent="0.2">
      <c r="A764" s="775" t="s">
        <v>1699</v>
      </c>
      <c r="B764" s="93" t="s">
        <v>101</v>
      </c>
      <c r="C764" s="53" t="s">
        <v>1302</v>
      </c>
      <c r="D764" s="806" t="s">
        <v>946</v>
      </c>
      <c r="E764" s="780" t="s">
        <v>2007</v>
      </c>
      <c r="F764" s="488">
        <v>11.1</v>
      </c>
      <c r="G764" s="497">
        <v>20.99</v>
      </c>
    </row>
    <row r="765" spans="1:7" ht="12.75" x14ac:dyDescent="0.2">
      <c r="A765" s="775" t="s">
        <v>1699</v>
      </c>
      <c r="B765" s="93" t="s">
        <v>101</v>
      </c>
      <c r="C765" s="53" t="s">
        <v>1307</v>
      </c>
      <c r="D765" s="806" t="s">
        <v>1154</v>
      </c>
      <c r="E765" s="780" t="s">
        <v>2008</v>
      </c>
      <c r="F765" s="488">
        <v>13.15</v>
      </c>
      <c r="G765" s="497">
        <v>24.99</v>
      </c>
    </row>
    <row r="766" spans="1:7" ht="12.75" x14ac:dyDescent="0.2">
      <c r="A766" s="775" t="s">
        <v>1699</v>
      </c>
      <c r="B766" s="93" t="s">
        <v>101</v>
      </c>
      <c r="C766" s="53" t="s">
        <v>204</v>
      </c>
      <c r="D766" s="806" t="s">
        <v>435</v>
      </c>
      <c r="E766" s="806" t="s">
        <v>2677</v>
      </c>
      <c r="F766" s="488">
        <v>11.1</v>
      </c>
      <c r="G766" s="497">
        <v>20.99</v>
      </c>
    </row>
    <row r="767" spans="1:7" ht="12.75" x14ac:dyDescent="0.2">
      <c r="A767" s="775" t="s">
        <v>1699</v>
      </c>
      <c r="B767" s="328" t="s">
        <v>2314</v>
      </c>
      <c r="C767" s="53" t="s">
        <v>1762</v>
      </c>
      <c r="D767" s="806" t="s">
        <v>927</v>
      </c>
      <c r="E767" s="806" t="s">
        <v>2658</v>
      </c>
      <c r="F767" s="488">
        <v>2.6</v>
      </c>
      <c r="G767" s="497">
        <v>4.99</v>
      </c>
    </row>
    <row r="768" spans="1:7" ht="12.75" x14ac:dyDescent="0.2">
      <c r="A768" s="775" t="s">
        <v>1699</v>
      </c>
      <c r="B768" s="328" t="s">
        <v>2314</v>
      </c>
      <c r="C768" s="53" t="s">
        <v>2266</v>
      </c>
      <c r="D768" s="806" t="s">
        <v>2267</v>
      </c>
      <c r="E768" s="806" t="s">
        <v>3013</v>
      </c>
      <c r="F768" s="488">
        <v>3</v>
      </c>
      <c r="G768" s="497">
        <v>5.99</v>
      </c>
    </row>
    <row r="769" spans="1:7" ht="12.75" x14ac:dyDescent="0.2">
      <c r="A769" s="775" t="s">
        <v>1699</v>
      </c>
      <c r="B769" s="93" t="s">
        <v>117</v>
      </c>
      <c r="C769" s="17" t="s">
        <v>1316</v>
      </c>
      <c r="D769" s="806" t="s">
        <v>447</v>
      </c>
      <c r="E769" s="806" t="s">
        <v>2970</v>
      </c>
      <c r="F769" s="488">
        <v>10.5</v>
      </c>
      <c r="G769" s="497">
        <v>16.989999999999998</v>
      </c>
    </row>
    <row r="770" spans="1:7" ht="12.75" x14ac:dyDescent="0.2">
      <c r="A770" s="775" t="s">
        <v>1699</v>
      </c>
      <c r="B770" s="93" t="s">
        <v>117</v>
      </c>
      <c r="C770" s="17" t="s">
        <v>118</v>
      </c>
      <c r="D770" s="806" t="s">
        <v>446</v>
      </c>
      <c r="E770" s="806" t="s">
        <v>2971</v>
      </c>
      <c r="F770" s="488">
        <v>14.7</v>
      </c>
      <c r="G770" s="497">
        <v>24.99</v>
      </c>
    </row>
    <row r="771" spans="1:7" ht="12.75" x14ac:dyDescent="0.2">
      <c r="A771" s="775" t="s">
        <v>1699</v>
      </c>
      <c r="B771" s="93" t="s">
        <v>20</v>
      </c>
      <c r="C771" s="53" t="s">
        <v>1399</v>
      </c>
      <c r="D771" s="806" t="s">
        <v>2327</v>
      </c>
      <c r="E771" s="780" t="s">
        <v>2330</v>
      </c>
      <c r="F771" s="488">
        <v>12.1</v>
      </c>
      <c r="G771" s="497">
        <v>22.99</v>
      </c>
    </row>
    <row r="772" spans="1:7" ht="12.75" x14ac:dyDescent="0.2">
      <c r="A772" s="775" t="s">
        <v>1699</v>
      </c>
      <c r="B772" s="328" t="s">
        <v>895</v>
      </c>
      <c r="C772" s="53" t="s">
        <v>1703</v>
      </c>
      <c r="D772" s="806" t="s">
        <v>910</v>
      </c>
      <c r="E772" s="780" t="s">
        <v>2009</v>
      </c>
      <c r="F772" s="488">
        <v>4</v>
      </c>
      <c r="G772" s="497">
        <v>7.99</v>
      </c>
    </row>
    <row r="773" spans="1:7" ht="12.75" x14ac:dyDescent="0.2">
      <c r="A773" s="775" t="s">
        <v>1699</v>
      </c>
      <c r="B773" s="328" t="s">
        <v>2309</v>
      </c>
      <c r="C773" s="53" t="s">
        <v>1823</v>
      </c>
      <c r="D773" s="806" t="s">
        <v>1745</v>
      </c>
      <c r="E773" s="780" t="s">
        <v>2653</v>
      </c>
      <c r="F773" s="488">
        <v>11.4</v>
      </c>
      <c r="G773" s="497">
        <v>22.99</v>
      </c>
    </row>
    <row r="774" spans="1:7" ht="12.75" x14ac:dyDescent="0.2">
      <c r="A774" s="775" t="s">
        <v>1699</v>
      </c>
      <c r="B774" s="328" t="s">
        <v>2309</v>
      </c>
      <c r="C774" s="53" t="s">
        <v>2256</v>
      </c>
      <c r="D774" s="806" t="s">
        <v>1747</v>
      </c>
      <c r="E774" s="780" t="s">
        <v>2255</v>
      </c>
      <c r="F774" s="488">
        <v>6.85</v>
      </c>
      <c r="G774" s="497">
        <v>12.99</v>
      </c>
    </row>
    <row r="775" spans="1:7" ht="12.75" x14ac:dyDescent="0.2">
      <c r="A775" s="775" t="s">
        <v>1699</v>
      </c>
      <c r="B775" s="328" t="s">
        <v>2309</v>
      </c>
      <c r="C775" s="53" t="s">
        <v>2443</v>
      </c>
      <c r="D775" s="806" t="s">
        <v>2444</v>
      </c>
      <c r="E775" s="780" t="s">
        <v>2445</v>
      </c>
      <c r="F775" s="488">
        <v>6.85</v>
      </c>
      <c r="G775" s="497">
        <v>12.99</v>
      </c>
    </row>
    <row r="776" spans="1:7" ht="12.75" x14ac:dyDescent="0.2">
      <c r="A776" s="775" t="s">
        <v>1699</v>
      </c>
      <c r="B776" s="328" t="s">
        <v>2309</v>
      </c>
      <c r="C776" s="53" t="s">
        <v>1748</v>
      </c>
      <c r="D776" s="806" t="s">
        <v>1749</v>
      </c>
      <c r="E776" s="806" t="s">
        <v>2654</v>
      </c>
      <c r="F776" s="488">
        <v>2.9</v>
      </c>
      <c r="G776" s="497">
        <v>5.99</v>
      </c>
    </row>
    <row r="777" spans="1:7" ht="12.75" x14ac:dyDescent="0.2">
      <c r="A777" s="775" t="s">
        <v>1699</v>
      </c>
      <c r="B777" s="328" t="s">
        <v>2309</v>
      </c>
      <c r="C777" s="53" t="s">
        <v>1751</v>
      </c>
      <c r="D777" s="806" t="s">
        <v>1750</v>
      </c>
      <c r="E777" s="806" t="s">
        <v>2655</v>
      </c>
      <c r="F777" s="488">
        <v>6.85</v>
      </c>
      <c r="G777" s="497">
        <v>13.99</v>
      </c>
    </row>
    <row r="778" spans="1:7" ht="12.75" x14ac:dyDescent="0.2">
      <c r="A778" s="775" t="s">
        <v>1699</v>
      </c>
      <c r="B778" s="93" t="s">
        <v>20</v>
      </c>
      <c r="C778" s="53" t="s">
        <v>1445</v>
      </c>
      <c r="D778" s="806" t="s">
        <v>1447</v>
      </c>
      <c r="E778" s="780" t="s">
        <v>2273</v>
      </c>
      <c r="F778" s="488">
        <v>5.05</v>
      </c>
      <c r="G778" s="497">
        <v>8.99</v>
      </c>
    </row>
    <row r="779" spans="1:7" ht="12.75" x14ac:dyDescent="0.2">
      <c r="A779" s="775" t="s">
        <v>1699</v>
      </c>
      <c r="B779" s="328" t="s">
        <v>895</v>
      </c>
      <c r="C779" s="53" t="s">
        <v>1141</v>
      </c>
      <c r="D779" s="806" t="s">
        <v>919</v>
      </c>
      <c r="E779" s="780" t="s">
        <v>2010</v>
      </c>
      <c r="F779" s="488">
        <v>4.7</v>
      </c>
      <c r="G779" s="497">
        <v>8.99</v>
      </c>
    </row>
    <row r="780" spans="1:7" ht="12.75" x14ac:dyDescent="0.2">
      <c r="A780" s="775" t="s">
        <v>1699</v>
      </c>
      <c r="B780" s="328" t="s">
        <v>2309</v>
      </c>
      <c r="C780" s="53" t="s">
        <v>1795</v>
      </c>
      <c r="D780" s="806" t="s">
        <v>1724</v>
      </c>
      <c r="E780" s="780" t="s">
        <v>2292</v>
      </c>
      <c r="F780" s="488">
        <v>13.65</v>
      </c>
      <c r="G780" s="497">
        <v>29.99</v>
      </c>
    </row>
    <row r="781" spans="1:7" ht="12.75" x14ac:dyDescent="0.2">
      <c r="A781" s="775" t="s">
        <v>1699</v>
      </c>
      <c r="B781" s="328" t="s">
        <v>2309</v>
      </c>
      <c r="C781" s="53" t="s">
        <v>1963</v>
      </c>
      <c r="D781" s="806" t="s">
        <v>1924</v>
      </c>
      <c r="E781" s="780" t="s">
        <v>2215</v>
      </c>
      <c r="F781" s="488">
        <v>13.65</v>
      </c>
      <c r="G781" s="497">
        <v>29.99</v>
      </c>
    </row>
    <row r="782" spans="1:7" ht="12.75" x14ac:dyDescent="0.2">
      <c r="A782" s="775" t="s">
        <v>1699</v>
      </c>
      <c r="B782" s="328" t="s">
        <v>2309</v>
      </c>
      <c r="C782" s="53" t="s">
        <v>2483</v>
      </c>
      <c r="D782" s="806" t="s">
        <v>2487</v>
      </c>
      <c r="E782" s="806" t="s">
        <v>2565</v>
      </c>
      <c r="F782" s="488">
        <v>5.45</v>
      </c>
      <c r="G782" s="497">
        <v>10.99</v>
      </c>
    </row>
    <row r="783" spans="1:7" ht="12.75" x14ac:dyDescent="0.2">
      <c r="A783" s="775" t="s">
        <v>1699</v>
      </c>
      <c r="B783" s="328" t="s">
        <v>2309</v>
      </c>
      <c r="C783" s="53" t="s">
        <v>2223</v>
      </c>
      <c r="D783" s="806" t="s">
        <v>1729</v>
      </c>
      <c r="E783" s="780" t="s">
        <v>1858</v>
      </c>
      <c r="F783" s="488">
        <v>5.9</v>
      </c>
      <c r="G783" s="497">
        <v>11.99</v>
      </c>
    </row>
    <row r="784" spans="1:7" ht="12.75" x14ac:dyDescent="0.2">
      <c r="A784" s="775" t="s">
        <v>1699</v>
      </c>
      <c r="B784" s="328" t="s">
        <v>2309</v>
      </c>
      <c r="C784" s="53" t="s">
        <v>1731</v>
      </c>
      <c r="D784" s="806" t="s">
        <v>1728</v>
      </c>
      <c r="E784" s="806" t="s">
        <v>2659</v>
      </c>
      <c r="F784" s="488">
        <v>6.85</v>
      </c>
      <c r="G784" s="497">
        <v>13.99</v>
      </c>
    </row>
    <row r="785" spans="1:7" x14ac:dyDescent="0.2">
      <c r="A785" s="328"/>
      <c r="B785" s="328"/>
      <c r="C785" s="53"/>
      <c r="D785" s="780"/>
      <c r="E785" s="780"/>
      <c r="F785" s="488"/>
      <c r="G785" s="497"/>
    </row>
    <row r="786" spans="1:7" ht="20.25" x14ac:dyDescent="0.3">
      <c r="A786" s="787"/>
      <c r="B786" s="787"/>
      <c r="C786" s="788" t="s">
        <v>3188</v>
      </c>
      <c r="D786" s="810"/>
      <c r="E786" s="810"/>
      <c r="F786" s="787"/>
      <c r="G786" s="787"/>
    </row>
    <row r="787" spans="1:7" ht="12.75" x14ac:dyDescent="0.2">
      <c r="A787" s="777" t="s">
        <v>2192</v>
      </c>
      <c r="B787" s="328" t="s">
        <v>2309</v>
      </c>
      <c r="C787" s="53" t="s">
        <v>1746</v>
      </c>
      <c r="D787" s="806" t="s">
        <v>1747</v>
      </c>
      <c r="E787" s="780" t="s">
        <v>2345</v>
      </c>
      <c r="F787" s="488">
        <v>7.85</v>
      </c>
      <c r="G787" s="497">
        <v>15.99</v>
      </c>
    </row>
    <row r="788" spans="1:7" ht="12.75" x14ac:dyDescent="0.2">
      <c r="A788" s="777" t="s">
        <v>2192</v>
      </c>
      <c r="B788" s="328" t="s">
        <v>2309</v>
      </c>
      <c r="C788" s="53" t="s">
        <v>1731</v>
      </c>
      <c r="D788" s="806" t="s">
        <v>1728</v>
      </c>
      <c r="E788" s="780" t="s">
        <v>2216</v>
      </c>
      <c r="F788" s="488">
        <v>7.85</v>
      </c>
      <c r="G788" s="497">
        <v>15.99</v>
      </c>
    </row>
    <row r="789" spans="1:7" ht="12.75" x14ac:dyDescent="0.2">
      <c r="A789" s="777" t="s">
        <v>2192</v>
      </c>
      <c r="B789" s="328" t="s">
        <v>2309</v>
      </c>
      <c r="C789" s="70" t="s">
        <v>2447</v>
      </c>
      <c r="D789" s="806" t="s">
        <v>1728</v>
      </c>
      <c r="E789" s="806" t="s">
        <v>2459</v>
      </c>
      <c r="F789" s="488">
        <v>8.65</v>
      </c>
      <c r="G789" s="497">
        <v>17.989999999999998</v>
      </c>
    </row>
    <row r="790" spans="1:7" ht="12.75" x14ac:dyDescent="0.2">
      <c r="A790" s="777" t="s">
        <v>2192</v>
      </c>
      <c r="B790" s="328" t="s">
        <v>2309</v>
      </c>
      <c r="C790" s="53" t="s">
        <v>1756</v>
      </c>
      <c r="D790" s="806" t="s">
        <v>1729</v>
      </c>
      <c r="E790" s="780" t="s">
        <v>2217</v>
      </c>
      <c r="F790" s="488">
        <v>6.8</v>
      </c>
      <c r="G790" s="497">
        <v>13.49</v>
      </c>
    </row>
    <row r="791" spans="1:7" ht="12.75" x14ac:dyDescent="0.2">
      <c r="A791" s="777" t="s">
        <v>2192</v>
      </c>
      <c r="B791" s="328" t="s">
        <v>2309</v>
      </c>
      <c r="C791" s="53" t="s">
        <v>1823</v>
      </c>
      <c r="D791" s="806" t="s">
        <v>1745</v>
      </c>
      <c r="E791" s="780" t="s">
        <v>2195</v>
      </c>
      <c r="F791" s="488">
        <v>13.05</v>
      </c>
      <c r="G791" s="497">
        <v>26.99</v>
      </c>
    </row>
    <row r="792" spans="1:7" ht="12.75" x14ac:dyDescent="0.2">
      <c r="A792" s="777" t="s">
        <v>2192</v>
      </c>
      <c r="B792" s="93" t="s">
        <v>520</v>
      </c>
      <c r="C792" s="53" t="s">
        <v>659</v>
      </c>
      <c r="D792" s="806" t="s">
        <v>497</v>
      </c>
      <c r="E792" s="780" t="s">
        <v>2279</v>
      </c>
      <c r="F792" s="488">
        <v>6.55</v>
      </c>
      <c r="G792" s="497">
        <v>12.99</v>
      </c>
    </row>
    <row r="793" spans="1:7" ht="12.75" x14ac:dyDescent="0.2">
      <c r="A793" s="777" t="s">
        <v>2192</v>
      </c>
      <c r="B793" s="328" t="s">
        <v>2810</v>
      </c>
      <c r="C793" s="53" t="s">
        <v>2811</v>
      </c>
      <c r="D793" s="806" t="s">
        <v>2829</v>
      </c>
      <c r="E793" s="806" t="s">
        <v>2981</v>
      </c>
      <c r="F793" s="488">
        <v>8.4499999999999993</v>
      </c>
      <c r="G793" s="497">
        <v>15.99</v>
      </c>
    </row>
    <row r="794" spans="1:7" ht="12.75" x14ac:dyDescent="0.2">
      <c r="A794" s="777" t="s">
        <v>2192</v>
      </c>
      <c r="B794" s="93" t="s">
        <v>521</v>
      </c>
      <c r="C794" s="53" t="s">
        <v>1191</v>
      </c>
      <c r="D794" s="806" t="s">
        <v>1031</v>
      </c>
      <c r="E794" s="780" t="s">
        <v>1040</v>
      </c>
      <c r="F794" s="488">
        <v>16.45</v>
      </c>
      <c r="G794" s="497">
        <v>31.99</v>
      </c>
    </row>
    <row r="795" spans="1:7" ht="12.75" x14ac:dyDescent="0.2">
      <c r="A795" s="777" t="s">
        <v>2192</v>
      </c>
      <c r="B795" s="93" t="s">
        <v>2710</v>
      </c>
      <c r="C795" s="53" t="s">
        <v>2853</v>
      </c>
      <c r="D795" s="780" t="s">
        <v>2379</v>
      </c>
      <c r="E795" s="806" t="s">
        <v>2982</v>
      </c>
      <c r="F795" s="488">
        <v>19.2</v>
      </c>
      <c r="G795" s="497">
        <v>36.99</v>
      </c>
    </row>
    <row r="796" spans="1:7" ht="12.75" x14ac:dyDescent="0.2">
      <c r="A796" s="777" t="s">
        <v>2192</v>
      </c>
      <c r="B796" s="93" t="s">
        <v>2710</v>
      </c>
      <c r="C796" s="53" t="s">
        <v>2850</v>
      </c>
      <c r="D796" s="806" t="s">
        <v>2851</v>
      </c>
      <c r="E796" s="806" t="s">
        <v>2983</v>
      </c>
      <c r="F796" s="488">
        <v>19.2</v>
      </c>
      <c r="G796" s="497">
        <v>36.99</v>
      </c>
    </row>
    <row r="797" spans="1:7" ht="12.75" x14ac:dyDescent="0.2">
      <c r="A797" s="777" t="s">
        <v>2192</v>
      </c>
      <c r="B797" s="93" t="s">
        <v>20</v>
      </c>
      <c r="C797" s="70" t="s">
        <v>1197</v>
      </c>
      <c r="D797" s="806" t="s">
        <v>1031</v>
      </c>
      <c r="E797" s="806" t="s">
        <v>2468</v>
      </c>
      <c r="F797" s="488">
        <v>18.149999999999999</v>
      </c>
      <c r="G797" s="497">
        <v>34.99</v>
      </c>
    </row>
    <row r="798" spans="1:7" ht="12.75" x14ac:dyDescent="0.2">
      <c r="A798" s="777" t="s">
        <v>2192</v>
      </c>
      <c r="B798" s="328" t="s">
        <v>522</v>
      </c>
      <c r="C798" s="53" t="s">
        <v>250</v>
      </c>
      <c r="D798" s="806" t="s">
        <v>334</v>
      </c>
      <c r="E798" s="780" t="s">
        <v>2280</v>
      </c>
      <c r="F798" s="488">
        <v>1.35</v>
      </c>
      <c r="G798" s="497">
        <v>2.99</v>
      </c>
    </row>
    <row r="799" spans="1:7" ht="12.75" x14ac:dyDescent="0.2">
      <c r="A799" s="777" t="s">
        <v>2192</v>
      </c>
      <c r="B799" s="328" t="s">
        <v>522</v>
      </c>
      <c r="C799" s="53" t="s">
        <v>847</v>
      </c>
      <c r="D799" s="806" t="s">
        <v>336</v>
      </c>
      <c r="E799" s="780" t="s">
        <v>636</v>
      </c>
      <c r="F799" s="488">
        <v>3.3</v>
      </c>
      <c r="G799" s="497">
        <v>5.99</v>
      </c>
    </row>
    <row r="800" spans="1:7" ht="12.75" x14ac:dyDescent="0.2">
      <c r="A800" s="777" t="s">
        <v>2192</v>
      </c>
      <c r="B800" s="328" t="s">
        <v>522</v>
      </c>
      <c r="C800" s="70" t="s">
        <v>1421</v>
      </c>
      <c r="D800" s="806" t="s">
        <v>336</v>
      </c>
      <c r="E800" s="780" t="s">
        <v>1420</v>
      </c>
      <c r="F800" s="488">
        <v>3.65</v>
      </c>
      <c r="G800" s="497">
        <v>6.99</v>
      </c>
    </row>
    <row r="801" spans="1:7" ht="12.75" x14ac:dyDescent="0.2">
      <c r="A801" s="777" t="s">
        <v>2192</v>
      </c>
      <c r="B801" s="93" t="s">
        <v>522</v>
      </c>
      <c r="C801" s="53" t="s">
        <v>1194</v>
      </c>
      <c r="D801" s="780" t="s">
        <v>631</v>
      </c>
      <c r="E801" s="806" t="s">
        <v>3097</v>
      </c>
      <c r="F801" s="488">
        <v>3.3</v>
      </c>
      <c r="G801" s="497">
        <v>5.99</v>
      </c>
    </row>
    <row r="802" spans="1:7" ht="12.75" x14ac:dyDescent="0.2">
      <c r="A802" s="777" t="s">
        <v>2192</v>
      </c>
      <c r="B802" s="328" t="s">
        <v>522</v>
      </c>
      <c r="C802" s="53" t="s">
        <v>1195</v>
      </c>
      <c r="D802" s="806" t="s">
        <v>337</v>
      </c>
      <c r="E802" s="780" t="s">
        <v>552</v>
      </c>
      <c r="F802" s="488">
        <v>5.75</v>
      </c>
      <c r="G802" s="497">
        <v>11.99</v>
      </c>
    </row>
    <row r="803" spans="1:7" ht="12.75" x14ac:dyDescent="0.2">
      <c r="A803" s="777" t="s">
        <v>2192</v>
      </c>
      <c r="B803" s="328" t="s">
        <v>522</v>
      </c>
      <c r="C803" s="70" t="s">
        <v>1199</v>
      </c>
      <c r="D803" s="806" t="s">
        <v>337</v>
      </c>
      <c r="E803" s="806" t="s">
        <v>2469</v>
      </c>
      <c r="F803" s="488">
        <v>6.3</v>
      </c>
      <c r="G803" s="497">
        <v>12.99</v>
      </c>
    </row>
    <row r="804" spans="1:7" ht="12.75" x14ac:dyDescent="0.2">
      <c r="A804" s="777" t="s">
        <v>2192</v>
      </c>
      <c r="B804" s="328" t="s">
        <v>522</v>
      </c>
      <c r="C804" s="53" t="s">
        <v>848</v>
      </c>
      <c r="D804" s="806" t="s">
        <v>338</v>
      </c>
      <c r="E804" s="780" t="s">
        <v>637</v>
      </c>
      <c r="F804" s="488">
        <v>6.25</v>
      </c>
      <c r="G804" s="497">
        <v>12.99</v>
      </c>
    </row>
    <row r="805" spans="1:7" ht="12.75" x14ac:dyDescent="0.2">
      <c r="A805" s="777" t="s">
        <v>2192</v>
      </c>
      <c r="B805" s="328" t="s">
        <v>522</v>
      </c>
      <c r="C805" s="70" t="s">
        <v>1339</v>
      </c>
      <c r="D805" s="806" t="s">
        <v>338</v>
      </c>
      <c r="E805" s="780" t="s">
        <v>1419</v>
      </c>
      <c r="F805" s="488">
        <v>6.9</v>
      </c>
      <c r="G805" s="497">
        <v>13.99</v>
      </c>
    </row>
    <row r="806" spans="1:7" ht="12.75" x14ac:dyDescent="0.2">
      <c r="A806" s="777" t="s">
        <v>2192</v>
      </c>
      <c r="B806" s="328" t="s">
        <v>522</v>
      </c>
      <c r="C806" s="17" t="s">
        <v>30</v>
      </c>
      <c r="D806" s="806" t="s">
        <v>340</v>
      </c>
      <c r="E806" s="780" t="s">
        <v>550</v>
      </c>
      <c r="F806" s="488">
        <v>3</v>
      </c>
      <c r="G806" s="497">
        <v>5.99</v>
      </c>
    </row>
    <row r="807" spans="1:7" ht="12.75" x14ac:dyDescent="0.2">
      <c r="A807" s="777" t="s">
        <v>2192</v>
      </c>
      <c r="B807" s="328" t="s">
        <v>522</v>
      </c>
      <c r="C807" s="17" t="s">
        <v>850</v>
      </c>
      <c r="D807" s="806" t="s">
        <v>802</v>
      </c>
      <c r="E807" s="780" t="s">
        <v>804</v>
      </c>
      <c r="F807" s="488">
        <v>3.75</v>
      </c>
      <c r="G807" s="497">
        <v>7.99</v>
      </c>
    </row>
    <row r="808" spans="1:7" ht="12.75" x14ac:dyDescent="0.2">
      <c r="A808" s="777" t="s">
        <v>2192</v>
      </c>
      <c r="B808" s="328" t="s">
        <v>522</v>
      </c>
      <c r="C808" s="53" t="s">
        <v>991</v>
      </c>
      <c r="D808" s="806" t="s">
        <v>679</v>
      </c>
      <c r="E808" s="780" t="s">
        <v>760</v>
      </c>
      <c r="F808" s="488">
        <v>7.35</v>
      </c>
      <c r="G808" s="497">
        <v>10.99</v>
      </c>
    </row>
    <row r="809" spans="1:7" ht="12.75" x14ac:dyDescent="0.2">
      <c r="A809" s="777" t="s">
        <v>2192</v>
      </c>
      <c r="B809" s="328" t="s">
        <v>522</v>
      </c>
      <c r="C809" s="70" t="s">
        <v>1207</v>
      </c>
      <c r="D809" s="806" t="s">
        <v>679</v>
      </c>
      <c r="E809" s="780" t="s">
        <v>828</v>
      </c>
      <c r="F809" s="488">
        <v>8.15</v>
      </c>
      <c r="G809" s="497">
        <v>15.99</v>
      </c>
    </row>
    <row r="810" spans="1:7" ht="12.75" x14ac:dyDescent="0.2">
      <c r="A810" s="777" t="s">
        <v>2192</v>
      </c>
      <c r="B810" s="328" t="s">
        <v>522</v>
      </c>
      <c r="C810" s="53" t="s">
        <v>992</v>
      </c>
      <c r="D810" s="806" t="s">
        <v>680</v>
      </c>
      <c r="E810" s="780" t="s">
        <v>756</v>
      </c>
      <c r="F810" s="488">
        <v>3.05</v>
      </c>
      <c r="G810" s="497">
        <v>5.99</v>
      </c>
    </row>
    <row r="811" spans="1:7" ht="12.75" x14ac:dyDescent="0.2">
      <c r="A811" s="777" t="s">
        <v>2192</v>
      </c>
      <c r="B811" s="328" t="s">
        <v>522</v>
      </c>
      <c r="C811" s="53" t="s">
        <v>995</v>
      </c>
      <c r="D811" s="806" t="s">
        <v>343</v>
      </c>
      <c r="E811" s="780" t="s">
        <v>553</v>
      </c>
      <c r="F811" s="488">
        <v>2.1</v>
      </c>
      <c r="G811" s="497">
        <v>3.99</v>
      </c>
    </row>
    <row r="812" spans="1:7" ht="12.75" x14ac:dyDescent="0.2">
      <c r="A812" s="777" t="s">
        <v>2192</v>
      </c>
      <c r="B812" s="328" t="s">
        <v>522</v>
      </c>
      <c r="C812" s="53" t="s">
        <v>2333</v>
      </c>
      <c r="D812" s="806" t="s">
        <v>2259</v>
      </c>
      <c r="E812" s="780" t="s">
        <v>2346</v>
      </c>
      <c r="F812" s="488">
        <v>4.4000000000000004</v>
      </c>
      <c r="G812" s="497">
        <v>7.99</v>
      </c>
    </row>
    <row r="813" spans="1:7" ht="12.75" x14ac:dyDescent="0.2">
      <c r="A813" s="777" t="s">
        <v>2192</v>
      </c>
      <c r="B813" s="328" t="s">
        <v>522</v>
      </c>
      <c r="C813" s="70" t="s">
        <v>2448</v>
      </c>
      <c r="D813" s="806" t="s">
        <v>2259</v>
      </c>
      <c r="E813" s="806" t="s">
        <v>2460</v>
      </c>
      <c r="F813" s="488">
        <v>4.8499999999999996</v>
      </c>
      <c r="G813" s="497">
        <v>9.99</v>
      </c>
    </row>
    <row r="814" spans="1:7" ht="12.75" x14ac:dyDescent="0.2">
      <c r="A814" s="777" t="s">
        <v>2192</v>
      </c>
      <c r="B814" s="328" t="s">
        <v>522</v>
      </c>
      <c r="C814" s="53" t="s">
        <v>2682</v>
      </c>
      <c r="D814" s="806" t="s">
        <v>899</v>
      </c>
      <c r="E814" s="806" t="s">
        <v>2693</v>
      </c>
      <c r="F814" s="488">
        <v>2.5</v>
      </c>
      <c r="G814" s="497">
        <v>4.99</v>
      </c>
    </row>
    <row r="815" spans="1:7" ht="12.75" x14ac:dyDescent="0.2">
      <c r="A815" s="777" t="s">
        <v>2192</v>
      </c>
      <c r="B815" s="93" t="s">
        <v>522</v>
      </c>
      <c r="C815" s="53" t="s">
        <v>2605</v>
      </c>
      <c r="D815" s="780" t="s">
        <v>2610</v>
      </c>
      <c r="E815" s="806" t="s">
        <v>3098</v>
      </c>
      <c r="F815" s="488">
        <v>3.45</v>
      </c>
      <c r="G815" s="497">
        <v>6.99</v>
      </c>
    </row>
    <row r="816" spans="1:7" ht="12.75" x14ac:dyDescent="0.2">
      <c r="A816" s="777" t="s">
        <v>2192</v>
      </c>
      <c r="B816" s="93" t="s">
        <v>522</v>
      </c>
      <c r="C816" s="53" t="s">
        <v>1932</v>
      </c>
      <c r="D816" s="780" t="s">
        <v>1735</v>
      </c>
      <c r="E816" s="806" t="s">
        <v>3099</v>
      </c>
      <c r="F816" s="488">
        <v>2.1</v>
      </c>
      <c r="G816" s="497">
        <v>3.99</v>
      </c>
    </row>
    <row r="817" spans="1:7" ht="12.75" x14ac:dyDescent="0.2">
      <c r="A817" s="777" t="s">
        <v>2192</v>
      </c>
      <c r="B817" s="328" t="s">
        <v>2310</v>
      </c>
      <c r="C817" s="53" t="s">
        <v>1934</v>
      </c>
      <c r="D817" s="806" t="s">
        <v>1732</v>
      </c>
      <c r="E817" s="806" t="s">
        <v>2694</v>
      </c>
      <c r="F817" s="488">
        <v>3.3</v>
      </c>
      <c r="G817" s="497">
        <v>10.99</v>
      </c>
    </row>
    <row r="818" spans="1:7" ht="12.75" x14ac:dyDescent="0.2">
      <c r="A818" s="777" t="s">
        <v>2192</v>
      </c>
      <c r="B818" s="328" t="s">
        <v>671</v>
      </c>
      <c r="C818" s="53" t="s">
        <v>1214</v>
      </c>
      <c r="D818" s="806" t="s">
        <v>646</v>
      </c>
      <c r="E818" s="780" t="s">
        <v>759</v>
      </c>
      <c r="F818" s="488">
        <v>3.55</v>
      </c>
      <c r="G818" s="497">
        <v>6.99</v>
      </c>
    </row>
    <row r="819" spans="1:7" ht="12.75" x14ac:dyDescent="0.2">
      <c r="A819" s="777" t="s">
        <v>2192</v>
      </c>
      <c r="B819" s="328" t="s">
        <v>671</v>
      </c>
      <c r="C819" s="53" t="s">
        <v>2603</v>
      </c>
      <c r="D819" s="806" t="s">
        <v>356</v>
      </c>
      <c r="E819" s="806" t="s">
        <v>2620</v>
      </c>
      <c r="F819" s="488">
        <v>1.75</v>
      </c>
      <c r="G819" s="497">
        <v>3.99</v>
      </c>
    </row>
    <row r="820" spans="1:7" ht="12.75" x14ac:dyDescent="0.2">
      <c r="A820" s="777" t="s">
        <v>2192</v>
      </c>
      <c r="B820" s="93" t="s">
        <v>671</v>
      </c>
      <c r="C820" s="53" t="s">
        <v>3165</v>
      </c>
      <c r="D820" s="780" t="s">
        <v>354</v>
      </c>
      <c r="E820" s="806" t="s">
        <v>3180</v>
      </c>
      <c r="F820" s="488">
        <v>1.45</v>
      </c>
      <c r="G820" s="497">
        <v>2.99</v>
      </c>
    </row>
    <row r="821" spans="1:7" ht="12.75" x14ac:dyDescent="0.2">
      <c r="A821" s="777" t="s">
        <v>2192</v>
      </c>
      <c r="B821" s="93" t="s">
        <v>23</v>
      </c>
      <c r="C821" s="53" t="s">
        <v>234</v>
      </c>
      <c r="D821" s="806" t="s">
        <v>363</v>
      </c>
      <c r="E821" s="780" t="s">
        <v>551</v>
      </c>
      <c r="F821" s="488">
        <v>17.55</v>
      </c>
      <c r="G821" s="497">
        <v>31.99</v>
      </c>
    </row>
    <row r="822" spans="1:7" ht="12.75" x14ac:dyDescent="0.2">
      <c r="A822" s="777" t="s">
        <v>2192</v>
      </c>
      <c r="B822" s="93" t="s">
        <v>23</v>
      </c>
      <c r="C822" s="53" t="s">
        <v>1222</v>
      </c>
      <c r="D822" s="806" t="s">
        <v>464</v>
      </c>
      <c r="E822" s="780" t="s">
        <v>2347</v>
      </c>
      <c r="F822" s="488">
        <v>20.5</v>
      </c>
      <c r="G822" s="497">
        <v>36.99</v>
      </c>
    </row>
    <row r="823" spans="1:7" ht="12.75" x14ac:dyDescent="0.2">
      <c r="A823" s="777" t="s">
        <v>2192</v>
      </c>
      <c r="B823" s="93" t="s">
        <v>169</v>
      </c>
      <c r="C823" s="408" t="s">
        <v>13</v>
      </c>
      <c r="D823" s="806" t="s">
        <v>365</v>
      </c>
      <c r="E823" s="780" t="s">
        <v>1494</v>
      </c>
      <c r="F823" s="488">
        <v>5.25</v>
      </c>
      <c r="G823" s="497">
        <v>10.99</v>
      </c>
    </row>
    <row r="824" spans="1:7" ht="12.75" x14ac:dyDescent="0.2">
      <c r="A824" s="777" t="s">
        <v>2192</v>
      </c>
      <c r="B824" s="93" t="s">
        <v>169</v>
      </c>
      <c r="C824" s="179" t="s">
        <v>35</v>
      </c>
      <c r="D824" s="806" t="s">
        <v>364</v>
      </c>
      <c r="E824" s="780" t="s">
        <v>805</v>
      </c>
      <c r="F824" s="488">
        <v>3.15</v>
      </c>
      <c r="G824" s="497">
        <v>6.99</v>
      </c>
    </row>
    <row r="825" spans="1:7" ht="12.75" x14ac:dyDescent="0.2">
      <c r="A825" s="777" t="s">
        <v>2192</v>
      </c>
      <c r="B825" s="93" t="s">
        <v>169</v>
      </c>
      <c r="C825" s="409" t="s">
        <v>257</v>
      </c>
      <c r="D825" s="806" t="s">
        <v>364</v>
      </c>
      <c r="E825" s="806" t="s">
        <v>2461</v>
      </c>
      <c r="F825" s="488">
        <v>3.5</v>
      </c>
      <c r="G825" s="497">
        <v>6.99</v>
      </c>
    </row>
    <row r="826" spans="1:7" ht="12.75" x14ac:dyDescent="0.2">
      <c r="A826" s="777" t="s">
        <v>2192</v>
      </c>
      <c r="B826" s="93" t="s">
        <v>169</v>
      </c>
      <c r="C826" s="53" t="s">
        <v>487</v>
      </c>
      <c r="D826" s="780" t="s">
        <v>780</v>
      </c>
      <c r="E826" s="806" t="s">
        <v>3100</v>
      </c>
      <c r="F826" s="488">
        <v>4.7</v>
      </c>
      <c r="G826" s="497">
        <v>9.99</v>
      </c>
    </row>
    <row r="827" spans="1:7" ht="12.75" x14ac:dyDescent="0.2">
      <c r="A827" s="777" t="s">
        <v>2192</v>
      </c>
      <c r="B827" s="93" t="s">
        <v>169</v>
      </c>
      <c r="C827" s="408" t="s">
        <v>2348</v>
      </c>
      <c r="D827" s="806" t="s">
        <v>2277</v>
      </c>
      <c r="E827" s="780" t="s">
        <v>2349</v>
      </c>
      <c r="F827" s="488">
        <v>3.65</v>
      </c>
      <c r="G827" s="497">
        <v>7.99</v>
      </c>
    </row>
    <row r="828" spans="1:7" ht="12.75" x14ac:dyDescent="0.2">
      <c r="A828" s="777" t="s">
        <v>2192</v>
      </c>
      <c r="B828" s="328" t="s">
        <v>169</v>
      </c>
      <c r="C828" s="70" t="s">
        <v>2298</v>
      </c>
      <c r="D828" s="806" t="s">
        <v>2277</v>
      </c>
      <c r="E828" s="806" t="s">
        <v>2462</v>
      </c>
      <c r="F828" s="488">
        <v>4.0999999999999996</v>
      </c>
      <c r="G828" s="497">
        <v>7.99</v>
      </c>
    </row>
    <row r="829" spans="1:7" ht="12.75" x14ac:dyDescent="0.2">
      <c r="A829" s="777" t="s">
        <v>2192</v>
      </c>
      <c r="B829" s="93" t="s">
        <v>169</v>
      </c>
      <c r="C829" s="53" t="s">
        <v>1919</v>
      </c>
      <c r="D829" s="806" t="s">
        <v>1920</v>
      </c>
      <c r="E829" s="780" t="s">
        <v>2249</v>
      </c>
      <c r="F829" s="488">
        <v>4.7</v>
      </c>
      <c r="G829" s="497">
        <v>9.99</v>
      </c>
    </row>
    <row r="830" spans="1:7" ht="12.75" x14ac:dyDescent="0.2">
      <c r="A830" s="777" t="s">
        <v>2192</v>
      </c>
      <c r="B830" s="93" t="s">
        <v>169</v>
      </c>
      <c r="C830" s="53" t="s">
        <v>3077</v>
      </c>
      <c r="D830" s="780" t="s">
        <v>3067</v>
      </c>
      <c r="E830" s="806" t="s">
        <v>3101</v>
      </c>
      <c r="F830" s="488">
        <v>11.05</v>
      </c>
      <c r="G830" s="497">
        <v>20.99</v>
      </c>
    </row>
    <row r="831" spans="1:7" ht="12.75" x14ac:dyDescent="0.2">
      <c r="A831" s="777" t="s">
        <v>2192</v>
      </c>
      <c r="B831" s="93" t="s">
        <v>169</v>
      </c>
      <c r="C831" s="53" t="s">
        <v>3078</v>
      </c>
      <c r="D831" s="780" t="s">
        <v>3069</v>
      </c>
      <c r="E831" s="806" t="s">
        <v>3102</v>
      </c>
      <c r="F831" s="488">
        <v>4.45</v>
      </c>
      <c r="G831" s="497">
        <v>8.99</v>
      </c>
    </row>
    <row r="832" spans="1:7" ht="12.75" x14ac:dyDescent="0.2">
      <c r="A832" s="777" t="s">
        <v>2192</v>
      </c>
      <c r="B832" s="93" t="s">
        <v>169</v>
      </c>
      <c r="C832" s="53" t="s">
        <v>3117</v>
      </c>
      <c r="D832" s="780" t="s">
        <v>3118</v>
      </c>
      <c r="E832" s="806" t="s">
        <v>3163</v>
      </c>
      <c r="F832" s="488">
        <v>21</v>
      </c>
      <c r="G832" s="497">
        <v>41.99</v>
      </c>
    </row>
    <row r="833" spans="1:7" ht="12.75" x14ac:dyDescent="0.2">
      <c r="A833" s="777" t="s">
        <v>2192</v>
      </c>
      <c r="B833" s="93" t="s">
        <v>169</v>
      </c>
      <c r="C833" s="53" t="s">
        <v>2812</v>
      </c>
      <c r="D833" s="780" t="s">
        <v>2831</v>
      </c>
      <c r="E833" s="806" t="s">
        <v>2984</v>
      </c>
      <c r="F833" s="488">
        <v>19.2</v>
      </c>
      <c r="G833" s="497">
        <v>36.99</v>
      </c>
    </row>
    <row r="834" spans="1:7" ht="12.75" x14ac:dyDescent="0.2">
      <c r="A834" s="777" t="s">
        <v>2192</v>
      </c>
      <c r="B834" s="93" t="s">
        <v>169</v>
      </c>
      <c r="C834" s="53" t="s">
        <v>2813</v>
      </c>
      <c r="D834" s="780" t="s">
        <v>2833</v>
      </c>
      <c r="E834" s="806" t="s">
        <v>2985</v>
      </c>
      <c r="F834" s="488">
        <v>16.45</v>
      </c>
      <c r="G834" s="497">
        <v>31.99</v>
      </c>
    </row>
    <row r="835" spans="1:7" ht="12.75" x14ac:dyDescent="0.2">
      <c r="A835" s="777" t="s">
        <v>2192</v>
      </c>
      <c r="B835" s="93" t="s">
        <v>169</v>
      </c>
      <c r="C835" s="53" t="s">
        <v>2814</v>
      </c>
      <c r="D835" s="780" t="s">
        <v>2835</v>
      </c>
      <c r="E835" s="806" t="s">
        <v>2986</v>
      </c>
      <c r="F835" s="488">
        <v>10.95</v>
      </c>
      <c r="G835" s="497">
        <v>20.99</v>
      </c>
    </row>
    <row r="836" spans="1:7" ht="12.75" x14ac:dyDescent="0.2">
      <c r="A836" s="777" t="s">
        <v>2192</v>
      </c>
      <c r="B836" s="93" t="s">
        <v>169</v>
      </c>
      <c r="C836" s="53" t="s">
        <v>2886</v>
      </c>
      <c r="D836" s="780" t="s">
        <v>2912</v>
      </c>
      <c r="E836" s="780" t="s">
        <v>2987</v>
      </c>
      <c r="F836" s="488">
        <v>3.3</v>
      </c>
      <c r="G836" s="497">
        <v>6.99</v>
      </c>
    </row>
    <row r="837" spans="1:7" ht="12.75" x14ac:dyDescent="0.2">
      <c r="A837" s="777" t="s">
        <v>2192</v>
      </c>
      <c r="B837" s="93" t="s">
        <v>169</v>
      </c>
      <c r="C837" s="53" t="s">
        <v>2887</v>
      </c>
      <c r="D837" s="780" t="s">
        <v>2914</v>
      </c>
      <c r="E837" s="780" t="s">
        <v>2988</v>
      </c>
      <c r="F837" s="488">
        <v>7.15</v>
      </c>
      <c r="G837" s="497">
        <v>13.99</v>
      </c>
    </row>
    <row r="838" spans="1:7" ht="12.75" x14ac:dyDescent="0.2">
      <c r="A838" s="777" t="s">
        <v>2192</v>
      </c>
      <c r="B838" s="93" t="s">
        <v>169</v>
      </c>
      <c r="C838" s="53" t="s">
        <v>2888</v>
      </c>
      <c r="D838" s="780" t="s">
        <v>2916</v>
      </c>
      <c r="E838" s="806" t="s">
        <v>2989</v>
      </c>
      <c r="F838" s="488">
        <v>8.25</v>
      </c>
      <c r="G838" s="497">
        <v>15.99</v>
      </c>
    </row>
    <row r="839" spans="1:7" ht="12.75" x14ac:dyDescent="0.2">
      <c r="A839" s="777" t="s">
        <v>2192</v>
      </c>
      <c r="B839" s="93" t="s">
        <v>169</v>
      </c>
      <c r="C839" s="53" t="s">
        <v>2894</v>
      </c>
      <c r="D839" s="780" t="s">
        <v>2927</v>
      </c>
      <c r="E839" s="780" t="s">
        <v>2990</v>
      </c>
      <c r="F839" s="488">
        <v>21.9</v>
      </c>
      <c r="G839" s="497">
        <v>41.99</v>
      </c>
    </row>
    <row r="840" spans="1:7" ht="12.75" x14ac:dyDescent="0.2">
      <c r="A840" s="777" t="s">
        <v>2192</v>
      </c>
      <c r="B840" s="93" t="s">
        <v>169</v>
      </c>
      <c r="C840" s="53" t="s">
        <v>2896</v>
      </c>
      <c r="D840" s="780" t="s">
        <v>2931</v>
      </c>
      <c r="E840" s="780" t="s">
        <v>2991</v>
      </c>
      <c r="F840" s="488">
        <v>19.2</v>
      </c>
      <c r="G840" s="497">
        <v>36.99</v>
      </c>
    </row>
    <row r="841" spans="1:7" ht="12.75" x14ac:dyDescent="0.2">
      <c r="A841" s="777" t="s">
        <v>2192</v>
      </c>
      <c r="B841" s="93" t="s">
        <v>169</v>
      </c>
      <c r="C841" s="53" t="s">
        <v>2897</v>
      </c>
      <c r="D841" s="780" t="s">
        <v>2933</v>
      </c>
      <c r="E841" s="780" t="s">
        <v>2992</v>
      </c>
      <c r="F841" s="488">
        <v>19.2</v>
      </c>
      <c r="G841" s="497">
        <v>36.99</v>
      </c>
    </row>
    <row r="842" spans="1:7" ht="12.75" x14ac:dyDescent="0.2">
      <c r="A842" s="777" t="s">
        <v>2192</v>
      </c>
      <c r="B842" s="93" t="s">
        <v>169</v>
      </c>
      <c r="C842" s="53" t="s">
        <v>2902</v>
      </c>
      <c r="D842" s="806" t="s">
        <v>2943</v>
      </c>
      <c r="E842" s="780" t="s">
        <v>2993</v>
      </c>
      <c r="F842" s="488">
        <v>5.5</v>
      </c>
      <c r="G842" s="497">
        <v>10.99</v>
      </c>
    </row>
    <row r="843" spans="1:7" ht="12.75" x14ac:dyDescent="0.2">
      <c r="A843" s="777" t="s">
        <v>2192</v>
      </c>
      <c r="B843" s="93" t="s">
        <v>169</v>
      </c>
      <c r="C843" s="53" t="s">
        <v>2903</v>
      </c>
      <c r="D843" s="806" t="s">
        <v>2945</v>
      </c>
      <c r="E843" s="806" t="s">
        <v>2994</v>
      </c>
      <c r="F843" s="488">
        <v>10.95</v>
      </c>
      <c r="G843" s="497">
        <v>20.99</v>
      </c>
    </row>
    <row r="844" spans="1:7" ht="12.75" x14ac:dyDescent="0.2">
      <c r="A844" s="777" t="s">
        <v>2192</v>
      </c>
      <c r="B844" s="93" t="s">
        <v>169</v>
      </c>
      <c r="C844" s="53" t="s">
        <v>3136</v>
      </c>
      <c r="D844" s="806" t="s">
        <v>3139</v>
      </c>
      <c r="E844" s="806" t="s">
        <v>3205</v>
      </c>
      <c r="F844" s="488">
        <v>20.9</v>
      </c>
      <c r="G844" s="497">
        <v>41.99</v>
      </c>
    </row>
    <row r="845" spans="1:7" ht="12.75" x14ac:dyDescent="0.2">
      <c r="A845" s="777" t="s">
        <v>2192</v>
      </c>
      <c r="B845" s="328" t="s">
        <v>523</v>
      </c>
      <c r="C845" s="53" t="s">
        <v>199</v>
      </c>
      <c r="D845" s="806" t="s">
        <v>366</v>
      </c>
      <c r="E845" s="780" t="s">
        <v>2281</v>
      </c>
      <c r="F845" s="488">
        <v>10.050000000000001</v>
      </c>
      <c r="G845" s="497">
        <v>19.989999999999998</v>
      </c>
    </row>
    <row r="846" spans="1:7" ht="12.75" x14ac:dyDescent="0.2">
      <c r="A846" s="777" t="s">
        <v>2192</v>
      </c>
      <c r="B846" s="328" t="s">
        <v>523</v>
      </c>
      <c r="C846" s="53" t="s">
        <v>813</v>
      </c>
      <c r="D846" s="806" t="s">
        <v>814</v>
      </c>
      <c r="E846" s="780" t="s">
        <v>826</v>
      </c>
      <c r="F846" s="488">
        <v>23.45</v>
      </c>
      <c r="G846" s="497">
        <v>47.99</v>
      </c>
    </row>
    <row r="847" spans="1:7" ht="12.75" x14ac:dyDescent="0.2">
      <c r="A847" s="777" t="s">
        <v>2192</v>
      </c>
      <c r="B847" s="328" t="s">
        <v>523</v>
      </c>
      <c r="C847" s="70" t="s">
        <v>1226</v>
      </c>
      <c r="D847" s="806" t="s">
        <v>814</v>
      </c>
      <c r="E847" s="780" t="s">
        <v>2282</v>
      </c>
      <c r="F847" s="488">
        <v>28.3</v>
      </c>
      <c r="G847" s="497">
        <v>52.99</v>
      </c>
    </row>
    <row r="848" spans="1:7" ht="12.75" x14ac:dyDescent="0.2">
      <c r="A848" s="777" t="s">
        <v>2192</v>
      </c>
      <c r="B848" s="328" t="s">
        <v>523</v>
      </c>
      <c r="C848" s="53" t="s">
        <v>2815</v>
      </c>
      <c r="D848" s="780" t="s">
        <v>2791</v>
      </c>
      <c r="E848" s="806" t="s">
        <v>2849</v>
      </c>
      <c r="F848" s="488">
        <v>14.4</v>
      </c>
      <c r="G848" s="497">
        <v>26.99</v>
      </c>
    </row>
    <row r="849" spans="1:7" ht="12.75" x14ac:dyDescent="0.2">
      <c r="A849" s="777" t="s">
        <v>2192</v>
      </c>
      <c r="B849" s="328" t="s">
        <v>523</v>
      </c>
      <c r="C849" s="53" t="s">
        <v>1228</v>
      </c>
      <c r="D849" s="806" t="s">
        <v>1414</v>
      </c>
      <c r="E849" s="780" t="s">
        <v>1417</v>
      </c>
      <c r="F849" s="488">
        <v>9.1999999999999993</v>
      </c>
      <c r="G849" s="497">
        <v>18.989999999999998</v>
      </c>
    </row>
    <row r="850" spans="1:7" ht="12.75" x14ac:dyDescent="0.2">
      <c r="A850" s="777" t="s">
        <v>2192</v>
      </c>
      <c r="B850" s="328" t="s">
        <v>523</v>
      </c>
      <c r="C850" s="53" t="s">
        <v>1231</v>
      </c>
      <c r="D850" s="806" t="s">
        <v>1169</v>
      </c>
      <c r="E850" s="780" t="s">
        <v>1410</v>
      </c>
      <c r="F850" s="488">
        <v>15.7</v>
      </c>
      <c r="G850" s="497">
        <v>31.99</v>
      </c>
    </row>
    <row r="851" spans="1:7" ht="12.75" x14ac:dyDescent="0.2">
      <c r="A851" s="777" t="s">
        <v>2192</v>
      </c>
      <c r="B851" s="328" t="s">
        <v>523</v>
      </c>
      <c r="C851" s="70" t="s">
        <v>3026</v>
      </c>
      <c r="D851" s="806" t="s">
        <v>1169</v>
      </c>
      <c r="E851" s="780" t="s">
        <v>2283</v>
      </c>
      <c r="F851" s="488">
        <v>17.3</v>
      </c>
      <c r="G851" s="497">
        <v>34.99</v>
      </c>
    </row>
    <row r="852" spans="1:7" ht="12.75" x14ac:dyDescent="0.2">
      <c r="A852" s="777" t="s">
        <v>2192</v>
      </c>
      <c r="B852" s="328" t="s">
        <v>523</v>
      </c>
      <c r="C852" s="53" t="s">
        <v>1230</v>
      </c>
      <c r="D852" s="806" t="s">
        <v>557</v>
      </c>
      <c r="E852" s="780" t="s">
        <v>2284</v>
      </c>
      <c r="F852" s="488">
        <v>18.7</v>
      </c>
      <c r="G852" s="497">
        <v>36.99</v>
      </c>
    </row>
    <row r="853" spans="1:7" ht="12.75" x14ac:dyDescent="0.2">
      <c r="A853" s="777" t="s">
        <v>2192</v>
      </c>
      <c r="B853" s="328" t="s">
        <v>523</v>
      </c>
      <c r="C853" s="54" t="s">
        <v>1229</v>
      </c>
      <c r="D853" s="806" t="s">
        <v>557</v>
      </c>
      <c r="E853" s="780" t="s">
        <v>2285</v>
      </c>
      <c r="F853" s="488">
        <v>20.7</v>
      </c>
      <c r="G853" s="497">
        <v>40.99</v>
      </c>
    </row>
    <row r="854" spans="1:7" ht="12.75" x14ac:dyDescent="0.2">
      <c r="A854" s="777" t="s">
        <v>2192</v>
      </c>
      <c r="B854" s="93" t="s">
        <v>1479</v>
      </c>
      <c r="C854" s="53" t="s">
        <v>1588</v>
      </c>
      <c r="D854" s="806" t="s">
        <v>1487</v>
      </c>
      <c r="E854" s="780" t="s">
        <v>2350</v>
      </c>
      <c r="F854" s="488">
        <v>8.25</v>
      </c>
      <c r="G854" s="497">
        <v>15.99</v>
      </c>
    </row>
    <row r="855" spans="1:7" ht="12.75" x14ac:dyDescent="0.2">
      <c r="A855" s="777" t="s">
        <v>2192</v>
      </c>
      <c r="B855" s="328" t="s">
        <v>1479</v>
      </c>
      <c r="C855" s="53" t="s">
        <v>1459</v>
      </c>
      <c r="D855" s="806" t="s">
        <v>1460</v>
      </c>
      <c r="E855" s="780" t="s">
        <v>2286</v>
      </c>
      <c r="F855" s="488">
        <v>8.25</v>
      </c>
      <c r="G855" s="497">
        <v>15.99</v>
      </c>
    </row>
    <row r="856" spans="1:7" ht="12.75" x14ac:dyDescent="0.2">
      <c r="A856" s="777" t="s">
        <v>2192</v>
      </c>
      <c r="B856" s="328" t="s">
        <v>1479</v>
      </c>
      <c r="C856" s="53" t="s">
        <v>1587</v>
      </c>
      <c r="D856" s="806" t="s">
        <v>1485</v>
      </c>
      <c r="E856" s="780" t="s">
        <v>2287</v>
      </c>
      <c r="F856" s="488">
        <v>12.35</v>
      </c>
      <c r="G856" s="497">
        <v>23.99</v>
      </c>
    </row>
    <row r="857" spans="1:7" ht="12.75" x14ac:dyDescent="0.2">
      <c r="A857" s="777" t="s">
        <v>2192</v>
      </c>
      <c r="B857" s="328" t="s">
        <v>1479</v>
      </c>
      <c r="C857" s="53" t="s">
        <v>1481</v>
      </c>
      <c r="D857" s="806" t="s">
        <v>1458</v>
      </c>
      <c r="E857" s="780" t="s">
        <v>2220</v>
      </c>
      <c r="F857" s="488">
        <v>9.15</v>
      </c>
      <c r="G857" s="497">
        <v>17.989999999999998</v>
      </c>
    </row>
    <row r="858" spans="1:7" ht="12.75" x14ac:dyDescent="0.2">
      <c r="A858" s="777" t="s">
        <v>2192</v>
      </c>
      <c r="B858" s="328" t="s">
        <v>1479</v>
      </c>
      <c r="C858" s="53" t="s">
        <v>1614</v>
      </c>
      <c r="D858" s="806" t="s">
        <v>1457</v>
      </c>
      <c r="E858" s="780" t="s">
        <v>2219</v>
      </c>
      <c r="F858" s="488">
        <v>2.0499999999999998</v>
      </c>
      <c r="G858" s="497">
        <v>3.99</v>
      </c>
    </row>
    <row r="859" spans="1:7" ht="12.75" x14ac:dyDescent="0.2">
      <c r="A859" s="777" t="s">
        <v>2192</v>
      </c>
      <c r="B859" s="328" t="s">
        <v>1479</v>
      </c>
      <c r="C859" s="53" t="s">
        <v>1582</v>
      </c>
      <c r="D859" s="806" t="s">
        <v>1464</v>
      </c>
      <c r="E859" s="780" t="s">
        <v>2206</v>
      </c>
      <c r="F859" s="488">
        <v>19.2</v>
      </c>
      <c r="G859" s="497">
        <v>36.99</v>
      </c>
    </row>
    <row r="860" spans="1:7" ht="12.75" x14ac:dyDescent="0.2">
      <c r="A860" s="777" t="s">
        <v>2192</v>
      </c>
      <c r="B860" s="328" t="s">
        <v>1479</v>
      </c>
      <c r="C860" s="53" t="s">
        <v>1585</v>
      </c>
      <c r="D860" s="806" t="s">
        <v>1490</v>
      </c>
      <c r="E860" s="780" t="s">
        <v>2218</v>
      </c>
      <c r="F860" s="488">
        <v>16.45</v>
      </c>
      <c r="G860" s="497">
        <v>31.99</v>
      </c>
    </row>
    <row r="861" spans="1:7" ht="12.75" x14ac:dyDescent="0.2">
      <c r="A861" s="777" t="s">
        <v>2192</v>
      </c>
      <c r="B861" s="328" t="s">
        <v>1479</v>
      </c>
      <c r="C861" s="53" t="s">
        <v>2875</v>
      </c>
      <c r="D861" s="806" t="s">
        <v>1462</v>
      </c>
      <c r="E861" s="806" t="s">
        <v>2995</v>
      </c>
      <c r="F861" s="488">
        <v>21.9</v>
      </c>
      <c r="G861" s="497">
        <v>41.99</v>
      </c>
    </row>
    <row r="862" spans="1:7" ht="12.75" x14ac:dyDescent="0.2">
      <c r="A862" s="777" t="s">
        <v>2192</v>
      </c>
      <c r="B862" s="93" t="s">
        <v>63</v>
      </c>
      <c r="C862" s="53" t="s">
        <v>3024</v>
      </c>
      <c r="D862" s="780" t="s">
        <v>389</v>
      </c>
      <c r="E862" s="806" t="s">
        <v>3035</v>
      </c>
      <c r="F862" s="488">
        <v>15.7</v>
      </c>
      <c r="G862" s="497">
        <v>32.99</v>
      </c>
    </row>
    <row r="863" spans="1:7" ht="12.75" x14ac:dyDescent="0.2">
      <c r="A863" s="777" t="s">
        <v>2192</v>
      </c>
      <c r="B863" s="93" t="s">
        <v>63</v>
      </c>
      <c r="C863" s="53" t="s">
        <v>3025</v>
      </c>
      <c r="D863" s="780" t="s">
        <v>389</v>
      </c>
      <c r="E863" s="806" t="s">
        <v>3036</v>
      </c>
      <c r="F863" s="488">
        <v>26.15</v>
      </c>
      <c r="G863" s="497">
        <v>52.99</v>
      </c>
    </row>
    <row r="864" spans="1:7" ht="12.75" x14ac:dyDescent="0.2">
      <c r="A864" s="777" t="s">
        <v>2192</v>
      </c>
      <c r="B864" s="93" t="s">
        <v>63</v>
      </c>
      <c r="C864" s="53" t="s">
        <v>1247</v>
      </c>
      <c r="D864" s="806" t="s">
        <v>3021</v>
      </c>
      <c r="E864" s="806" t="s">
        <v>3061</v>
      </c>
      <c r="F864" s="488">
        <v>4.5</v>
      </c>
      <c r="G864" s="497">
        <v>8.99</v>
      </c>
    </row>
    <row r="865" spans="1:7" ht="12.75" x14ac:dyDescent="0.2">
      <c r="A865" s="777" t="s">
        <v>2192</v>
      </c>
      <c r="B865" s="93" t="s">
        <v>63</v>
      </c>
      <c r="C865" s="53" t="s">
        <v>1247</v>
      </c>
      <c r="D865" s="806" t="s">
        <v>386</v>
      </c>
      <c r="E865" s="780" t="s">
        <v>2060</v>
      </c>
      <c r="F865" s="488">
        <v>4.5</v>
      </c>
      <c r="G865" s="497">
        <v>8.99</v>
      </c>
    </row>
    <row r="866" spans="1:7" ht="12.75" x14ac:dyDescent="0.2">
      <c r="A866" s="777" t="s">
        <v>2192</v>
      </c>
      <c r="B866" s="93" t="s">
        <v>63</v>
      </c>
      <c r="C866" s="54" t="s">
        <v>1248</v>
      </c>
      <c r="D866" s="806" t="s">
        <v>386</v>
      </c>
      <c r="E866" s="780" t="s">
        <v>2061</v>
      </c>
      <c r="F866" s="488">
        <v>4.9000000000000004</v>
      </c>
      <c r="G866" s="497">
        <v>9.99</v>
      </c>
    </row>
    <row r="867" spans="1:7" ht="12.75" x14ac:dyDescent="0.2">
      <c r="A867" s="777" t="s">
        <v>2192</v>
      </c>
      <c r="B867" s="328" t="s">
        <v>284</v>
      </c>
      <c r="C867" s="53" t="s">
        <v>268</v>
      </c>
      <c r="D867" s="806" t="s">
        <v>394</v>
      </c>
      <c r="E867" s="780" t="s">
        <v>2062</v>
      </c>
      <c r="F867" s="488">
        <v>3.45</v>
      </c>
      <c r="G867" s="497">
        <v>6.99</v>
      </c>
    </row>
    <row r="868" spans="1:7" ht="12.75" x14ac:dyDescent="0.2">
      <c r="A868" s="777" t="s">
        <v>2192</v>
      </c>
      <c r="B868" s="328" t="s">
        <v>284</v>
      </c>
      <c r="C868" s="53" t="s">
        <v>2867</v>
      </c>
      <c r="D868" s="780" t="s">
        <v>2870</v>
      </c>
      <c r="E868" s="806" t="s">
        <v>2996</v>
      </c>
      <c r="F868" s="488">
        <v>3.85</v>
      </c>
      <c r="G868" s="497">
        <v>7.99</v>
      </c>
    </row>
    <row r="869" spans="1:7" ht="12.75" x14ac:dyDescent="0.2">
      <c r="A869" s="777" t="s">
        <v>2192</v>
      </c>
      <c r="B869" s="328" t="s">
        <v>2311</v>
      </c>
      <c r="C869" s="53" t="s">
        <v>1782</v>
      </c>
      <c r="D869" s="806" t="s">
        <v>1741</v>
      </c>
      <c r="E869" s="780" t="s">
        <v>2633</v>
      </c>
      <c r="F869" s="488">
        <v>4.5999999999999996</v>
      </c>
      <c r="G869" s="497">
        <v>8.99</v>
      </c>
    </row>
    <row r="870" spans="1:7" ht="12.75" x14ac:dyDescent="0.2">
      <c r="A870" s="777" t="s">
        <v>2192</v>
      </c>
      <c r="B870" s="328" t="s">
        <v>2311</v>
      </c>
      <c r="C870" s="70" t="s">
        <v>2449</v>
      </c>
      <c r="D870" s="806" t="s">
        <v>1741</v>
      </c>
      <c r="E870" s="806" t="s">
        <v>2463</v>
      </c>
      <c r="F870" s="488">
        <v>5.05</v>
      </c>
      <c r="G870" s="497">
        <v>9.99</v>
      </c>
    </row>
    <row r="871" spans="1:7" ht="12.75" x14ac:dyDescent="0.2">
      <c r="A871" s="777" t="s">
        <v>2192</v>
      </c>
      <c r="B871" s="328" t="s">
        <v>284</v>
      </c>
      <c r="C871" s="53" t="s">
        <v>1663</v>
      </c>
      <c r="D871" s="806" t="s">
        <v>1653</v>
      </c>
      <c r="E871" s="780" t="s">
        <v>2063</v>
      </c>
      <c r="F871" s="488">
        <v>3.45</v>
      </c>
      <c r="G871" s="497">
        <v>6.99</v>
      </c>
    </row>
    <row r="872" spans="1:7" ht="12.75" x14ac:dyDescent="0.2">
      <c r="A872" s="777" t="s">
        <v>2192</v>
      </c>
      <c r="B872" s="328" t="s">
        <v>284</v>
      </c>
      <c r="C872" s="53" t="s">
        <v>270</v>
      </c>
      <c r="D872" s="806" t="s">
        <v>396</v>
      </c>
      <c r="E872" s="780" t="s">
        <v>2064</v>
      </c>
      <c r="F872" s="488">
        <v>4.5999999999999996</v>
      </c>
      <c r="G872" s="497">
        <v>8.99</v>
      </c>
    </row>
    <row r="873" spans="1:7" ht="12.75" x14ac:dyDescent="0.2">
      <c r="A873" s="777" t="s">
        <v>2192</v>
      </c>
      <c r="B873" s="328" t="s">
        <v>284</v>
      </c>
      <c r="C873" s="53" t="s">
        <v>271</v>
      </c>
      <c r="D873" s="806" t="s">
        <v>397</v>
      </c>
      <c r="E873" s="780" t="s">
        <v>2065</v>
      </c>
      <c r="F873" s="488">
        <v>6.25</v>
      </c>
      <c r="G873" s="497">
        <v>12.99</v>
      </c>
    </row>
    <row r="874" spans="1:7" ht="12.75" x14ac:dyDescent="0.2">
      <c r="A874" s="777" t="s">
        <v>2192</v>
      </c>
      <c r="B874" s="93" t="s">
        <v>673</v>
      </c>
      <c r="C874" s="53" t="s">
        <v>865</v>
      </c>
      <c r="D874" s="806" t="s">
        <v>601</v>
      </c>
      <c r="E874" s="780" t="s">
        <v>2066</v>
      </c>
      <c r="F874" s="488">
        <v>4.3</v>
      </c>
      <c r="G874" s="497">
        <v>8.99</v>
      </c>
    </row>
    <row r="875" spans="1:7" ht="12.75" x14ac:dyDescent="0.2">
      <c r="A875" s="777" t="s">
        <v>2192</v>
      </c>
      <c r="B875" s="93" t="s">
        <v>673</v>
      </c>
      <c r="C875" s="70" t="s">
        <v>1201</v>
      </c>
      <c r="D875" s="806" t="s">
        <v>601</v>
      </c>
      <c r="E875" s="780" t="s">
        <v>2067</v>
      </c>
      <c r="F875" s="488">
        <v>4.75</v>
      </c>
      <c r="G875" s="497">
        <v>9.99</v>
      </c>
    </row>
    <row r="876" spans="1:7" ht="12.75" x14ac:dyDescent="0.2">
      <c r="A876" s="777" t="s">
        <v>2192</v>
      </c>
      <c r="B876" s="93" t="s">
        <v>673</v>
      </c>
      <c r="C876" s="53" t="s">
        <v>866</v>
      </c>
      <c r="D876" s="806" t="s">
        <v>598</v>
      </c>
      <c r="E876" s="780" t="s">
        <v>2068</v>
      </c>
      <c r="F876" s="488">
        <v>4.9000000000000004</v>
      </c>
      <c r="G876" s="497">
        <v>9.99</v>
      </c>
    </row>
    <row r="877" spans="1:7" ht="12.75" x14ac:dyDescent="0.2">
      <c r="A877" s="777" t="s">
        <v>2192</v>
      </c>
      <c r="B877" s="93" t="s">
        <v>673</v>
      </c>
      <c r="C877" s="53" t="s">
        <v>2230</v>
      </c>
      <c r="D877" s="806" t="s">
        <v>604</v>
      </c>
      <c r="E877" s="780" t="s">
        <v>2069</v>
      </c>
      <c r="F877" s="488">
        <v>4.9000000000000004</v>
      </c>
      <c r="G877" s="497">
        <v>9.99</v>
      </c>
    </row>
    <row r="878" spans="1:7" ht="12.75" x14ac:dyDescent="0.2">
      <c r="A878" s="777" t="s">
        <v>2192</v>
      </c>
      <c r="B878" s="93" t="s">
        <v>673</v>
      </c>
      <c r="C878" s="70" t="s">
        <v>2231</v>
      </c>
      <c r="D878" s="806" t="s">
        <v>604</v>
      </c>
      <c r="E878" s="780" t="s">
        <v>2070</v>
      </c>
      <c r="F878" s="488">
        <v>5.45</v>
      </c>
      <c r="G878" s="497">
        <v>10.99</v>
      </c>
    </row>
    <row r="879" spans="1:7" ht="12.75" x14ac:dyDescent="0.2">
      <c r="A879" s="777" t="s">
        <v>2192</v>
      </c>
      <c r="B879" s="93" t="s">
        <v>673</v>
      </c>
      <c r="C879" s="53" t="s">
        <v>1270</v>
      </c>
      <c r="D879" s="806" t="s">
        <v>358</v>
      </c>
      <c r="E879" s="780" t="s">
        <v>2071</v>
      </c>
      <c r="F879" s="488">
        <v>5.75</v>
      </c>
      <c r="G879" s="497">
        <v>10.99</v>
      </c>
    </row>
    <row r="880" spans="1:7" ht="12.75" x14ac:dyDescent="0.2">
      <c r="A880" s="777" t="s">
        <v>2192</v>
      </c>
      <c r="B880" s="93" t="s">
        <v>673</v>
      </c>
      <c r="C880" s="53" t="s">
        <v>1271</v>
      </c>
      <c r="D880" s="806" t="s">
        <v>358</v>
      </c>
      <c r="E880" s="780" t="s">
        <v>2072</v>
      </c>
      <c r="F880" s="488">
        <v>5.75</v>
      </c>
      <c r="G880" s="497">
        <v>10.99</v>
      </c>
    </row>
    <row r="881" spans="1:7" ht="12.75" x14ac:dyDescent="0.2">
      <c r="A881" s="777" t="s">
        <v>2192</v>
      </c>
      <c r="B881" s="93" t="s">
        <v>673</v>
      </c>
      <c r="C881" s="53" t="s">
        <v>864</v>
      </c>
      <c r="D881" s="806" t="s">
        <v>358</v>
      </c>
      <c r="E881" s="780" t="s">
        <v>2073</v>
      </c>
      <c r="F881" s="488">
        <v>5.75</v>
      </c>
      <c r="G881" s="497">
        <v>10.99</v>
      </c>
    </row>
    <row r="882" spans="1:7" ht="12.75" x14ac:dyDescent="0.2">
      <c r="A882" s="777" t="s">
        <v>2192</v>
      </c>
      <c r="B882" s="93" t="s">
        <v>673</v>
      </c>
      <c r="C882" s="53" t="s">
        <v>1272</v>
      </c>
      <c r="D882" s="806" t="s">
        <v>358</v>
      </c>
      <c r="E882" s="780" t="s">
        <v>2074</v>
      </c>
      <c r="F882" s="488">
        <v>5.75</v>
      </c>
      <c r="G882" s="497">
        <v>10.99</v>
      </c>
    </row>
    <row r="883" spans="1:7" ht="12.75" x14ac:dyDescent="0.2">
      <c r="A883" s="777" t="s">
        <v>2192</v>
      </c>
      <c r="B883" s="93" t="s">
        <v>673</v>
      </c>
      <c r="C883" s="53" t="s">
        <v>1273</v>
      </c>
      <c r="D883" s="806" t="s">
        <v>462</v>
      </c>
      <c r="E883" s="780" t="s">
        <v>2075</v>
      </c>
      <c r="F883" s="488">
        <v>3.55</v>
      </c>
      <c r="G883" s="497">
        <v>6.99</v>
      </c>
    </row>
    <row r="884" spans="1:7" ht="12.75" x14ac:dyDescent="0.2">
      <c r="A884" s="777" t="s">
        <v>2192</v>
      </c>
      <c r="B884" s="93" t="s">
        <v>673</v>
      </c>
      <c r="C884" s="70" t="s">
        <v>1696</v>
      </c>
      <c r="D884" s="806" t="s">
        <v>462</v>
      </c>
      <c r="E884" s="780" t="s">
        <v>2076</v>
      </c>
      <c r="F884" s="488">
        <v>3.9</v>
      </c>
      <c r="G884" s="497">
        <v>7.99</v>
      </c>
    </row>
    <row r="885" spans="1:7" ht="12.75" x14ac:dyDescent="0.2">
      <c r="A885" s="777" t="s">
        <v>2192</v>
      </c>
      <c r="B885" s="93" t="s">
        <v>673</v>
      </c>
      <c r="C885" s="53" t="s">
        <v>1274</v>
      </c>
      <c r="D885" s="806" t="s">
        <v>681</v>
      </c>
      <c r="E885" s="780" t="s">
        <v>2077</v>
      </c>
      <c r="F885" s="488">
        <v>4.9000000000000004</v>
      </c>
      <c r="G885" s="497">
        <v>9.99</v>
      </c>
    </row>
    <row r="886" spans="1:7" ht="12.75" x14ac:dyDescent="0.2">
      <c r="A886" s="777" t="s">
        <v>2192</v>
      </c>
      <c r="B886" s="328" t="s">
        <v>2312</v>
      </c>
      <c r="C886" s="53" t="s">
        <v>3047</v>
      </c>
      <c r="D886" s="780" t="s">
        <v>3052</v>
      </c>
      <c r="E886" s="806" t="s">
        <v>3103</v>
      </c>
      <c r="F886" s="488">
        <v>5.8</v>
      </c>
      <c r="G886" s="497">
        <v>11.99</v>
      </c>
    </row>
    <row r="887" spans="1:7" ht="12.75" x14ac:dyDescent="0.2">
      <c r="A887" s="777" t="s">
        <v>2192</v>
      </c>
      <c r="B887" s="328" t="s">
        <v>36</v>
      </c>
      <c r="C887" s="17" t="s">
        <v>152</v>
      </c>
      <c r="D887" s="806" t="s">
        <v>399</v>
      </c>
      <c r="E887" s="780" t="s">
        <v>2078</v>
      </c>
      <c r="F887" s="488">
        <v>3.65</v>
      </c>
      <c r="G887" s="497">
        <v>7.99</v>
      </c>
    </row>
    <row r="888" spans="1:7" ht="12.75" x14ac:dyDescent="0.2">
      <c r="A888" s="777" t="s">
        <v>2192</v>
      </c>
      <c r="B888" s="93" t="s">
        <v>2312</v>
      </c>
      <c r="C888" s="53" t="s">
        <v>1795</v>
      </c>
      <c r="D888" s="806" t="s">
        <v>1724</v>
      </c>
      <c r="E888" s="780" t="s">
        <v>2351</v>
      </c>
      <c r="F888" s="488">
        <v>15.7</v>
      </c>
      <c r="G888" s="497">
        <v>31.99</v>
      </c>
    </row>
    <row r="889" spans="1:7" ht="12.75" x14ac:dyDescent="0.2">
      <c r="A889" s="777" t="s">
        <v>2192</v>
      </c>
      <c r="B889" s="328" t="s">
        <v>2312</v>
      </c>
      <c r="C889" s="53" t="s">
        <v>1963</v>
      </c>
      <c r="D889" s="806" t="s">
        <v>1924</v>
      </c>
      <c r="E889" s="806" t="s">
        <v>2446</v>
      </c>
      <c r="F889" s="488">
        <v>15.7</v>
      </c>
      <c r="G889" s="497">
        <v>31.99</v>
      </c>
    </row>
    <row r="890" spans="1:7" ht="12.75" x14ac:dyDescent="0.2">
      <c r="A890" s="777" t="s">
        <v>2192</v>
      </c>
      <c r="B890" s="328" t="s">
        <v>2312</v>
      </c>
      <c r="C890" s="70" t="s">
        <v>2451</v>
      </c>
      <c r="D890" s="806" t="s">
        <v>1924</v>
      </c>
      <c r="E890" s="806" t="s">
        <v>2464</v>
      </c>
      <c r="F890" s="488">
        <v>17.3</v>
      </c>
      <c r="G890" s="497">
        <v>34.99</v>
      </c>
    </row>
    <row r="891" spans="1:7" ht="12.75" x14ac:dyDescent="0.2">
      <c r="A891" s="777" t="s">
        <v>2192</v>
      </c>
      <c r="B891" s="328" t="s">
        <v>36</v>
      </c>
      <c r="C891" s="17" t="s">
        <v>153</v>
      </c>
      <c r="D891" s="806" t="s">
        <v>400</v>
      </c>
      <c r="E891" s="780" t="s">
        <v>2079</v>
      </c>
      <c r="F891" s="488">
        <v>10.050000000000001</v>
      </c>
      <c r="G891" s="497">
        <v>19.989999999999998</v>
      </c>
    </row>
    <row r="892" spans="1:7" ht="12.75" x14ac:dyDescent="0.2">
      <c r="A892" s="777" t="s">
        <v>2192</v>
      </c>
      <c r="B892" s="328" t="s">
        <v>36</v>
      </c>
      <c r="C892" s="53" t="s">
        <v>304</v>
      </c>
      <c r="D892" s="806" t="s">
        <v>470</v>
      </c>
      <c r="E892" s="780" t="s">
        <v>2789</v>
      </c>
      <c r="F892" s="488">
        <v>4.3499999999999996</v>
      </c>
      <c r="G892" s="497">
        <v>7.99</v>
      </c>
    </row>
    <row r="893" spans="1:7" ht="12.75" x14ac:dyDescent="0.2">
      <c r="A893" s="777" t="s">
        <v>2192</v>
      </c>
      <c r="B893" s="328" t="s">
        <v>2312</v>
      </c>
      <c r="C893" s="53" t="s">
        <v>2320</v>
      </c>
      <c r="D893" s="806" t="s">
        <v>1922</v>
      </c>
      <c r="E893" s="806" t="s">
        <v>3032</v>
      </c>
      <c r="F893" s="488">
        <v>12.55</v>
      </c>
      <c r="G893" s="497">
        <v>27.99</v>
      </c>
    </row>
    <row r="894" spans="1:7" ht="12.75" x14ac:dyDescent="0.2">
      <c r="A894" s="777" t="s">
        <v>2192</v>
      </c>
      <c r="B894" s="328" t="s">
        <v>2312</v>
      </c>
      <c r="C894" s="53" t="s">
        <v>3046</v>
      </c>
      <c r="D894" s="806" t="s">
        <v>3050</v>
      </c>
      <c r="E894" s="806" t="s">
        <v>3062</v>
      </c>
      <c r="F894" s="488">
        <v>12.55</v>
      </c>
      <c r="G894" s="497">
        <v>27.99</v>
      </c>
    </row>
    <row r="895" spans="1:7" ht="12.75" x14ac:dyDescent="0.2">
      <c r="A895" s="777" t="s">
        <v>2192</v>
      </c>
      <c r="B895" s="328" t="s">
        <v>1723</v>
      </c>
      <c r="C895" s="53" t="s">
        <v>1988</v>
      </c>
      <c r="D895" s="806" t="s">
        <v>1923</v>
      </c>
      <c r="E895" s="780" t="s">
        <v>2221</v>
      </c>
      <c r="F895" s="488">
        <v>12.55</v>
      </c>
      <c r="G895" s="497">
        <v>27.99</v>
      </c>
    </row>
    <row r="896" spans="1:7" ht="12.75" x14ac:dyDescent="0.2">
      <c r="A896" s="777" t="s">
        <v>2192</v>
      </c>
      <c r="B896" s="328" t="s">
        <v>2312</v>
      </c>
      <c r="C896" s="70" t="s">
        <v>2450</v>
      </c>
      <c r="D896" s="806" t="s">
        <v>1923</v>
      </c>
      <c r="E896" s="806" t="s">
        <v>2466</v>
      </c>
      <c r="F896" s="488">
        <v>13.9</v>
      </c>
      <c r="G896" s="497">
        <v>27.99</v>
      </c>
    </row>
    <row r="897" spans="1:7" ht="12.75" x14ac:dyDescent="0.2">
      <c r="A897" s="777" t="s">
        <v>2192</v>
      </c>
      <c r="B897" s="93" t="s">
        <v>155</v>
      </c>
      <c r="C897" s="53" t="s">
        <v>619</v>
      </c>
      <c r="D897" s="806" t="s">
        <v>640</v>
      </c>
      <c r="E897" s="780" t="s">
        <v>2080</v>
      </c>
      <c r="F897" s="488">
        <v>6.8</v>
      </c>
      <c r="G897" s="497">
        <v>13.99</v>
      </c>
    </row>
    <row r="898" spans="1:7" ht="12.75" x14ac:dyDescent="0.2">
      <c r="A898" s="777" t="s">
        <v>2192</v>
      </c>
      <c r="B898" s="93" t="s">
        <v>155</v>
      </c>
      <c r="C898" s="53" t="s">
        <v>272</v>
      </c>
      <c r="D898" s="806" t="s">
        <v>403</v>
      </c>
      <c r="E898" s="780" t="s">
        <v>2081</v>
      </c>
      <c r="F898" s="488">
        <v>4.2</v>
      </c>
      <c r="G898" s="497">
        <v>8.99</v>
      </c>
    </row>
    <row r="899" spans="1:7" ht="12.75" x14ac:dyDescent="0.2">
      <c r="A899" s="777" t="s">
        <v>2192</v>
      </c>
      <c r="B899" s="93" t="s">
        <v>155</v>
      </c>
      <c r="C899" s="53" t="s">
        <v>273</v>
      </c>
      <c r="D899" s="806" t="s">
        <v>404</v>
      </c>
      <c r="E899" s="780" t="s">
        <v>2082</v>
      </c>
      <c r="F899" s="488">
        <v>6</v>
      </c>
      <c r="G899" s="497">
        <v>11.99</v>
      </c>
    </row>
    <row r="900" spans="1:7" ht="12.75" x14ac:dyDescent="0.2">
      <c r="A900" s="777" t="s">
        <v>2192</v>
      </c>
      <c r="B900" s="93" t="s">
        <v>155</v>
      </c>
      <c r="C900" s="53" t="s">
        <v>161</v>
      </c>
      <c r="D900" s="806" t="s">
        <v>406</v>
      </c>
      <c r="E900" s="780" t="s">
        <v>2083</v>
      </c>
      <c r="F900" s="488">
        <v>4.8</v>
      </c>
      <c r="G900" s="497">
        <v>9.99</v>
      </c>
    </row>
    <row r="901" spans="1:7" ht="12.75" x14ac:dyDescent="0.2">
      <c r="A901" s="777" t="s">
        <v>2192</v>
      </c>
      <c r="B901" s="93" t="s">
        <v>155</v>
      </c>
      <c r="C901" s="53" t="s">
        <v>1280</v>
      </c>
      <c r="D901" s="806" t="s">
        <v>408</v>
      </c>
      <c r="E901" s="780" t="s">
        <v>2084</v>
      </c>
      <c r="F901" s="488">
        <v>4.3499999999999996</v>
      </c>
      <c r="G901" s="497">
        <v>8.99</v>
      </c>
    </row>
    <row r="902" spans="1:7" ht="12.75" x14ac:dyDescent="0.2">
      <c r="A902" s="777" t="s">
        <v>2192</v>
      </c>
      <c r="B902" s="93" t="s">
        <v>155</v>
      </c>
      <c r="C902" s="53" t="s">
        <v>1157</v>
      </c>
      <c r="D902" s="806" t="s">
        <v>1158</v>
      </c>
      <c r="E902" s="780" t="s">
        <v>2085</v>
      </c>
      <c r="F902" s="488">
        <v>2.85</v>
      </c>
      <c r="G902" s="497">
        <v>4.99</v>
      </c>
    </row>
    <row r="903" spans="1:7" ht="12.75" x14ac:dyDescent="0.2">
      <c r="A903" s="777" t="s">
        <v>2192</v>
      </c>
      <c r="B903" s="93" t="s">
        <v>155</v>
      </c>
      <c r="C903" s="70" t="s">
        <v>1202</v>
      </c>
      <c r="D903" s="806" t="s">
        <v>1158</v>
      </c>
      <c r="E903" s="780" t="s">
        <v>2086</v>
      </c>
      <c r="F903" s="488">
        <v>3.15</v>
      </c>
      <c r="G903" s="497">
        <v>6.99</v>
      </c>
    </row>
    <row r="904" spans="1:7" ht="12.75" x14ac:dyDescent="0.2">
      <c r="A904" s="777" t="s">
        <v>2192</v>
      </c>
      <c r="B904" s="328" t="s">
        <v>2313</v>
      </c>
      <c r="C904" s="53" t="s">
        <v>1739</v>
      </c>
      <c r="D904" s="806" t="s">
        <v>1740</v>
      </c>
      <c r="E904" s="806" t="s">
        <v>3148</v>
      </c>
      <c r="F904" s="488">
        <v>2.95</v>
      </c>
      <c r="G904" s="497">
        <v>5.99</v>
      </c>
    </row>
    <row r="905" spans="1:7" ht="12.75" x14ac:dyDescent="0.2">
      <c r="A905" s="777" t="s">
        <v>2192</v>
      </c>
      <c r="B905" s="328" t="s">
        <v>2313</v>
      </c>
      <c r="C905" s="53" t="s">
        <v>2214</v>
      </c>
      <c r="D905" s="806" t="s">
        <v>1738</v>
      </c>
      <c r="E905" s="780" t="s">
        <v>2621</v>
      </c>
      <c r="F905" s="488">
        <v>4.2</v>
      </c>
      <c r="G905" s="497">
        <v>8.99</v>
      </c>
    </row>
    <row r="906" spans="1:7" ht="12.75" x14ac:dyDescent="0.2">
      <c r="A906" s="777" t="s">
        <v>2192</v>
      </c>
      <c r="B906" s="93" t="s">
        <v>146</v>
      </c>
      <c r="C906" s="53" t="s">
        <v>1282</v>
      </c>
      <c r="D906" s="806" t="s">
        <v>409</v>
      </c>
      <c r="E906" s="780" t="s">
        <v>2087</v>
      </c>
      <c r="F906" s="488">
        <v>17.45</v>
      </c>
      <c r="G906" s="497">
        <v>33.99</v>
      </c>
    </row>
    <row r="907" spans="1:7" ht="12.75" x14ac:dyDescent="0.2">
      <c r="A907" s="777" t="s">
        <v>2192</v>
      </c>
      <c r="B907" s="93" t="s">
        <v>2775</v>
      </c>
      <c r="C907" s="53" t="s">
        <v>2776</v>
      </c>
      <c r="D907" s="806" t="s">
        <v>2780</v>
      </c>
      <c r="E907" s="806" t="s">
        <v>3014</v>
      </c>
      <c r="F907" s="488">
        <v>44.4</v>
      </c>
      <c r="G907" s="497">
        <v>89.99</v>
      </c>
    </row>
    <row r="908" spans="1:7" ht="12.75" x14ac:dyDescent="0.2">
      <c r="A908" s="777" t="s">
        <v>2192</v>
      </c>
      <c r="B908" s="93" t="s">
        <v>2775</v>
      </c>
      <c r="C908" s="53" t="s">
        <v>2777</v>
      </c>
      <c r="D908" s="806" t="s">
        <v>2782</v>
      </c>
      <c r="E908" s="806" t="s">
        <v>3015</v>
      </c>
      <c r="F908" s="488">
        <v>15.7</v>
      </c>
      <c r="G908" s="497">
        <v>31.99</v>
      </c>
    </row>
    <row r="909" spans="1:7" ht="12.75" x14ac:dyDescent="0.2">
      <c r="A909" s="777" t="s">
        <v>2192</v>
      </c>
      <c r="B909" s="93" t="s">
        <v>2775</v>
      </c>
      <c r="C909" s="53" t="s">
        <v>2778</v>
      </c>
      <c r="D909" s="806" t="s">
        <v>2784</v>
      </c>
      <c r="E909" s="806" t="s">
        <v>3016</v>
      </c>
      <c r="F909" s="488">
        <v>20.9</v>
      </c>
      <c r="G909" s="497">
        <v>41.99</v>
      </c>
    </row>
    <row r="910" spans="1:7" ht="12.75" x14ac:dyDescent="0.2">
      <c r="A910" s="777" t="s">
        <v>2192</v>
      </c>
      <c r="B910" s="93" t="s">
        <v>184</v>
      </c>
      <c r="C910" s="53" t="s">
        <v>1029</v>
      </c>
      <c r="D910" s="806" t="s">
        <v>419</v>
      </c>
      <c r="E910" s="780" t="s">
        <v>2088</v>
      </c>
      <c r="F910" s="488">
        <v>3.15</v>
      </c>
      <c r="G910" s="497">
        <v>6.99</v>
      </c>
    </row>
    <row r="911" spans="1:7" ht="12.75" x14ac:dyDescent="0.2">
      <c r="A911" s="777" t="s">
        <v>2192</v>
      </c>
      <c r="B911" s="93" t="s">
        <v>184</v>
      </c>
      <c r="C911" s="53" t="s">
        <v>1289</v>
      </c>
      <c r="D911" s="806" t="s">
        <v>422</v>
      </c>
      <c r="E911" s="780" t="s">
        <v>2089</v>
      </c>
      <c r="F911" s="488">
        <v>3.45</v>
      </c>
      <c r="G911" s="497">
        <v>6.99</v>
      </c>
    </row>
    <row r="912" spans="1:7" ht="12.75" x14ac:dyDescent="0.2">
      <c r="A912" s="777" t="s">
        <v>2192</v>
      </c>
      <c r="B912" s="93" t="s">
        <v>184</v>
      </c>
      <c r="C912" s="53" t="s">
        <v>54</v>
      </c>
      <c r="D912" s="806" t="s">
        <v>426</v>
      </c>
      <c r="E912" s="780" t="s">
        <v>2210</v>
      </c>
      <c r="F912" s="488">
        <v>6.25</v>
      </c>
      <c r="G912" s="497">
        <v>12.99</v>
      </c>
    </row>
    <row r="913" spans="1:7" ht="12.75" x14ac:dyDescent="0.2">
      <c r="A913" s="777" t="s">
        <v>2192</v>
      </c>
      <c r="B913" s="93" t="s">
        <v>184</v>
      </c>
      <c r="C913" s="54" t="s">
        <v>1203</v>
      </c>
      <c r="D913" s="806" t="s">
        <v>426</v>
      </c>
      <c r="E913" s="780" t="s">
        <v>624</v>
      </c>
      <c r="F913" s="488">
        <v>6.9</v>
      </c>
      <c r="G913" s="497">
        <v>13.99</v>
      </c>
    </row>
    <row r="914" spans="1:7" ht="12.75" x14ac:dyDescent="0.2">
      <c r="A914" s="777" t="s">
        <v>2192</v>
      </c>
      <c r="B914" s="93" t="s">
        <v>184</v>
      </c>
      <c r="C914" s="17" t="s">
        <v>55</v>
      </c>
      <c r="D914" s="806" t="s">
        <v>427</v>
      </c>
      <c r="E914" s="780" t="s">
        <v>2090</v>
      </c>
      <c r="F914" s="488">
        <v>13.4</v>
      </c>
      <c r="G914" s="497">
        <v>26.99</v>
      </c>
    </row>
    <row r="915" spans="1:7" ht="12.75" x14ac:dyDescent="0.2">
      <c r="A915" s="777" t="s">
        <v>2192</v>
      </c>
      <c r="B915" s="93" t="s">
        <v>184</v>
      </c>
      <c r="C915" s="70" t="s">
        <v>2341</v>
      </c>
      <c r="D915" s="806" t="s">
        <v>427</v>
      </c>
      <c r="E915" s="780" t="s">
        <v>2352</v>
      </c>
      <c r="F915" s="488">
        <v>14.8</v>
      </c>
      <c r="G915" s="497">
        <v>28.99</v>
      </c>
    </row>
    <row r="916" spans="1:7" ht="12.75" x14ac:dyDescent="0.2">
      <c r="A916" s="777" t="s">
        <v>2192</v>
      </c>
      <c r="B916" s="93" t="s">
        <v>101</v>
      </c>
      <c r="C916" s="53" t="s">
        <v>179</v>
      </c>
      <c r="D916" s="806" t="s">
        <v>432</v>
      </c>
      <c r="E916" s="780" t="s">
        <v>2091</v>
      </c>
      <c r="F916" s="488">
        <v>7.3</v>
      </c>
      <c r="G916" s="497">
        <v>13.99</v>
      </c>
    </row>
    <row r="917" spans="1:7" ht="12.75" x14ac:dyDescent="0.2">
      <c r="A917" s="777" t="s">
        <v>2192</v>
      </c>
      <c r="B917" s="93" t="s">
        <v>101</v>
      </c>
      <c r="C917" s="54" t="s">
        <v>283</v>
      </c>
      <c r="D917" s="806" t="s">
        <v>432</v>
      </c>
      <c r="E917" s="806" t="s">
        <v>2470</v>
      </c>
      <c r="F917" s="488">
        <v>8.1</v>
      </c>
      <c r="G917" s="497">
        <v>16.989999999999998</v>
      </c>
    </row>
    <row r="918" spans="1:7" ht="12.75" x14ac:dyDescent="0.2">
      <c r="A918" s="777" t="s">
        <v>2192</v>
      </c>
      <c r="B918" s="93" t="s">
        <v>101</v>
      </c>
      <c r="C918" s="53" t="s">
        <v>1527</v>
      </c>
      <c r="D918" s="806" t="s">
        <v>433</v>
      </c>
      <c r="E918" s="780" t="s">
        <v>2092</v>
      </c>
      <c r="F918" s="488">
        <v>5.25</v>
      </c>
      <c r="G918" s="497">
        <v>10.99</v>
      </c>
    </row>
    <row r="919" spans="1:7" ht="12.75" x14ac:dyDescent="0.2">
      <c r="A919" s="777" t="s">
        <v>2192</v>
      </c>
      <c r="B919" s="93" t="s">
        <v>101</v>
      </c>
      <c r="C919" s="53" t="s">
        <v>204</v>
      </c>
      <c r="D919" s="806" t="s">
        <v>435</v>
      </c>
      <c r="E919" s="780" t="s">
        <v>2093</v>
      </c>
      <c r="F919" s="488">
        <v>12.75</v>
      </c>
      <c r="G919" s="497">
        <v>23.99</v>
      </c>
    </row>
    <row r="920" spans="1:7" ht="12.75" x14ac:dyDescent="0.2">
      <c r="A920" s="777" t="s">
        <v>2192</v>
      </c>
      <c r="B920" s="93" t="s">
        <v>101</v>
      </c>
      <c r="C920" s="70" t="s">
        <v>1204</v>
      </c>
      <c r="D920" s="806" t="s">
        <v>435</v>
      </c>
      <c r="E920" s="780" t="s">
        <v>2094</v>
      </c>
      <c r="F920" s="488">
        <v>14.05</v>
      </c>
      <c r="G920" s="497">
        <v>26.99</v>
      </c>
    </row>
    <row r="921" spans="1:7" ht="12.75" x14ac:dyDescent="0.2">
      <c r="A921" s="777" t="s">
        <v>2192</v>
      </c>
      <c r="B921" s="93" t="s">
        <v>101</v>
      </c>
      <c r="C921" s="53" t="s">
        <v>1302</v>
      </c>
      <c r="D921" s="806" t="s">
        <v>946</v>
      </c>
      <c r="E921" s="780" t="s">
        <v>2095</v>
      </c>
      <c r="F921" s="488">
        <v>12.75</v>
      </c>
      <c r="G921" s="497">
        <v>23.99</v>
      </c>
    </row>
    <row r="922" spans="1:7" ht="12.75" x14ac:dyDescent="0.2">
      <c r="A922" s="777" t="s">
        <v>2192</v>
      </c>
      <c r="B922" s="93" t="s">
        <v>101</v>
      </c>
      <c r="C922" s="53" t="s">
        <v>1885</v>
      </c>
      <c r="D922" s="806" t="s">
        <v>934</v>
      </c>
      <c r="E922" s="780" t="s">
        <v>2209</v>
      </c>
      <c r="F922" s="488">
        <v>12.75</v>
      </c>
      <c r="G922" s="497">
        <v>23.99</v>
      </c>
    </row>
    <row r="923" spans="1:7" ht="12.75" x14ac:dyDescent="0.2">
      <c r="A923" s="777" t="s">
        <v>2192</v>
      </c>
      <c r="B923" s="93" t="s">
        <v>101</v>
      </c>
      <c r="C923" s="53" t="s">
        <v>1300</v>
      </c>
      <c r="D923" s="806" t="s">
        <v>438</v>
      </c>
      <c r="E923" s="780" t="s">
        <v>2353</v>
      </c>
      <c r="F923" s="488">
        <v>26.8</v>
      </c>
      <c r="G923" s="497">
        <v>50.99</v>
      </c>
    </row>
    <row r="924" spans="1:7" ht="12.75" x14ac:dyDescent="0.2">
      <c r="A924" s="777" t="s">
        <v>2192</v>
      </c>
      <c r="B924" s="93" t="s">
        <v>101</v>
      </c>
      <c r="C924" s="70" t="s">
        <v>1301</v>
      </c>
      <c r="D924" s="806" t="s">
        <v>438</v>
      </c>
      <c r="E924" s="780" t="s">
        <v>2354</v>
      </c>
      <c r="F924" s="488">
        <v>29.6</v>
      </c>
      <c r="G924" s="497">
        <v>55.99</v>
      </c>
    </row>
    <row r="925" spans="1:7" ht="12.75" x14ac:dyDescent="0.2">
      <c r="A925" s="777" t="s">
        <v>2192</v>
      </c>
      <c r="B925" s="93" t="s">
        <v>101</v>
      </c>
      <c r="C925" s="53" t="s">
        <v>1303</v>
      </c>
      <c r="D925" s="806" t="s">
        <v>1130</v>
      </c>
      <c r="E925" s="806" t="s">
        <v>2699</v>
      </c>
      <c r="F925" s="488">
        <v>8.15</v>
      </c>
      <c r="G925" s="497">
        <v>15.99</v>
      </c>
    </row>
    <row r="926" spans="1:7" ht="12.75" x14ac:dyDescent="0.2">
      <c r="A926" s="777" t="s">
        <v>2192</v>
      </c>
      <c r="B926" s="93" t="s">
        <v>101</v>
      </c>
      <c r="C926" s="53" t="s">
        <v>2624</v>
      </c>
      <c r="D926" s="806" t="s">
        <v>2629</v>
      </c>
      <c r="E926" s="806" t="s">
        <v>2790</v>
      </c>
      <c r="F926" s="488">
        <v>11.5</v>
      </c>
      <c r="G926" s="497">
        <v>21.99</v>
      </c>
    </row>
    <row r="927" spans="1:7" ht="12.75" x14ac:dyDescent="0.2">
      <c r="A927" s="777" t="s">
        <v>2192</v>
      </c>
      <c r="B927" s="93" t="s">
        <v>205</v>
      </c>
      <c r="C927" s="17" t="s">
        <v>206</v>
      </c>
      <c r="D927" s="806" t="s">
        <v>440</v>
      </c>
      <c r="E927" s="780" t="s">
        <v>2096</v>
      </c>
      <c r="F927" s="488">
        <v>46.8</v>
      </c>
      <c r="G927" s="497">
        <v>75.989999999999995</v>
      </c>
    </row>
    <row r="928" spans="1:7" ht="12.75" x14ac:dyDescent="0.2">
      <c r="A928" s="777" t="s">
        <v>2192</v>
      </c>
      <c r="B928" s="328" t="s">
        <v>2314</v>
      </c>
      <c r="C928" s="53" t="s">
        <v>2266</v>
      </c>
      <c r="D928" s="806" t="s">
        <v>2267</v>
      </c>
      <c r="E928" s="806" t="s">
        <v>2634</v>
      </c>
      <c r="F928" s="488">
        <v>3.45</v>
      </c>
      <c r="G928" s="497">
        <v>6.99</v>
      </c>
    </row>
    <row r="929" spans="1:7" ht="12.75" x14ac:dyDescent="0.2">
      <c r="A929" s="777" t="s">
        <v>2192</v>
      </c>
      <c r="B929" s="328" t="s">
        <v>2314</v>
      </c>
      <c r="C929" s="53" t="s">
        <v>2708</v>
      </c>
      <c r="D929" s="780" t="s">
        <v>2420</v>
      </c>
      <c r="E929" s="806" t="s">
        <v>3104</v>
      </c>
      <c r="F929" s="488">
        <v>3.45</v>
      </c>
      <c r="G929" s="497">
        <v>6.99</v>
      </c>
    </row>
    <row r="930" spans="1:7" ht="12.75" x14ac:dyDescent="0.2">
      <c r="A930" s="777" t="s">
        <v>2192</v>
      </c>
      <c r="B930" s="93" t="s">
        <v>117</v>
      </c>
      <c r="C930" s="17" t="s">
        <v>118</v>
      </c>
      <c r="D930" s="806" t="s">
        <v>446</v>
      </c>
      <c r="E930" s="780" t="s">
        <v>2097</v>
      </c>
      <c r="F930" s="488">
        <v>16.8</v>
      </c>
      <c r="G930" s="497">
        <v>28.99</v>
      </c>
    </row>
    <row r="931" spans="1:7" ht="12.75" x14ac:dyDescent="0.2">
      <c r="A931" s="777" t="s">
        <v>2192</v>
      </c>
      <c r="B931" s="93" t="s">
        <v>117</v>
      </c>
      <c r="C931" s="53" t="s">
        <v>1315</v>
      </c>
      <c r="D931" s="806" t="s">
        <v>577</v>
      </c>
      <c r="E931" s="806" t="s">
        <v>2635</v>
      </c>
      <c r="F931" s="488">
        <v>19.5</v>
      </c>
      <c r="G931" s="497">
        <v>33.99</v>
      </c>
    </row>
    <row r="932" spans="1:7" ht="12.75" x14ac:dyDescent="0.2">
      <c r="A932" s="777" t="s">
        <v>2192</v>
      </c>
      <c r="B932" s="93" t="s">
        <v>117</v>
      </c>
      <c r="C932" s="17" t="s">
        <v>1316</v>
      </c>
      <c r="D932" s="806" t="s">
        <v>447</v>
      </c>
      <c r="E932" s="780" t="s">
        <v>2098</v>
      </c>
      <c r="F932" s="488">
        <v>12</v>
      </c>
      <c r="G932" s="497">
        <v>20.99</v>
      </c>
    </row>
    <row r="933" spans="1:7" ht="12.75" x14ac:dyDescent="0.2">
      <c r="A933" s="777" t="s">
        <v>2192</v>
      </c>
      <c r="B933" s="93" t="s">
        <v>117</v>
      </c>
      <c r="C933" s="53" t="s">
        <v>1317</v>
      </c>
      <c r="D933" s="806" t="s">
        <v>458</v>
      </c>
      <c r="E933" s="806" t="s">
        <v>2636</v>
      </c>
      <c r="F933" s="488">
        <v>15.05</v>
      </c>
      <c r="G933" s="497">
        <v>26.99</v>
      </c>
    </row>
    <row r="934" spans="1:7" ht="12.75" x14ac:dyDescent="0.2">
      <c r="A934" s="777" t="s">
        <v>2192</v>
      </c>
      <c r="B934" s="93" t="s">
        <v>20</v>
      </c>
      <c r="C934" s="53" t="s">
        <v>1319</v>
      </c>
      <c r="D934" s="806" t="s">
        <v>541</v>
      </c>
      <c r="E934" s="780" t="s">
        <v>2099</v>
      </c>
      <c r="F934" s="488">
        <v>5.8</v>
      </c>
      <c r="G934" s="497">
        <v>10.99</v>
      </c>
    </row>
    <row r="935" spans="1:7" ht="12.75" x14ac:dyDescent="0.2">
      <c r="A935" s="777" t="s">
        <v>2192</v>
      </c>
      <c r="B935" s="93" t="s">
        <v>20</v>
      </c>
      <c r="C935" s="53" t="s">
        <v>1445</v>
      </c>
      <c r="D935" s="806" t="s">
        <v>1447</v>
      </c>
      <c r="E935" s="780" t="s">
        <v>2196</v>
      </c>
      <c r="F935" s="488">
        <v>5.8</v>
      </c>
      <c r="G935" s="497">
        <v>10.99</v>
      </c>
    </row>
    <row r="936" spans="1:7" ht="12.75" x14ac:dyDescent="0.2">
      <c r="A936" s="777" t="s">
        <v>2192</v>
      </c>
      <c r="B936" s="93" t="s">
        <v>20</v>
      </c>
      <c r="C936" s="70" t="s">
        <v>2245</v>
      </c>
      <c r="D936" s="806" t="s">
        <v>1447</v>
      </c>
      <c r="E936" s="806" t="s">
        <v>2465</v>
      </c>
      <c r="F936" s="488">
        <v>6.4</v>
      </c>
      <c r="G936" s="497">
        <v>11.99</v>
      </c>
    </row>
    <row r="937" spans="1:7" ht="12.75" x14ac:dyDescent="0.2">
      <c r="A937" s="777" t="s">
        <v>2192</v>
      </c>
      <c r="B937" s="93" t="s">
        <v>20</v>
      </c>
      <c r="C937" s="53" t="s">
        <v>1506</v>
      </c>
      <c r="D937" s="806" t="s">
        <v>1507</v>
      </c>
      <c r="E937" s="780" t="s">
        <v>2252</v>
      </c>
      <c r="F937" s="488">
        <v>8</v>
      </c>
      <c r="G937" s="497">
        <v>14.99</v>
      </c>
    </row>
    <row r="938" spans="1:7" ht="12.75" x14ac:dyDescent="0.2">
      <c r="A938" s="777" t="s">
        <v>2192</v>
      </c>
      <c r="B938" s="93" t="s">
        <v>20</v>
      </c>
      <c r="C938" s="53" t="s">
        <v>1329</v>
      </c>
      <c r="D938" s="806" t="s">
        <v>1161</v>
      </c>
      <c r="E938" s="780" t="s">
        <v>2100</v>
      </c>
      <c r="F938" s="488">
        <v>13.8</v>
      </c>
      <c r="G938" s="497">
        <v>26.99</v>
      </c>
    </row>
    <row r="939" spans="1:7" ht="12.75" x14ac:dyDescent="0.2">
      <c r="A939" s="777" t="s">
        <v>2192</v>
      </c>
      <c r="B939" s="93" t="s">
        <v>20</v>
      </c>
      <c r="C939" s="53" t="s">
        <v>1331</v>
      </c>
      <c r="D939" s="806" t="s">
        <v>1161</v>
      </c>
      <c r="E939" s="780" t="s">
        <v>2355</v>
      </c>
      <c r="F939" s="488">
        <v>15.4</v>
      </c>
      <c r="G939" s="497">
        <v>28.99</v>
      </c>
    </row>
    <row r="940" spans="1:7" ht="12.75" x14ac:dyDescent="0.2">
      <c r="A940" s="777" t="s">
        <v>2192</v>
      </c>
      <c r="B940" s="93" t="s">
        <v>115</v>
      </c>
      <c r="C940" s="53" t="s">
        <v>116</v>
      </c>
      <c r="D940" s="806" t="s">
        <v>448</v>
      </c>
      <c r="E940" s="780" t="s">
        <v>2101</v>
      </c>
      <c r="F940" s="488">
        <v>16.45</v>
      </c>
      <c r="G940" s="497">
        <v>31.99</v>
      </c>
    </row>
    <row r="941" spans="1:7" ht="12.75" x14ac:dyDescent="0.2">
      <c r="A941" s="777" t="s">
        <v>2192</v>
      </c>
      <c r="B941" s="328" t="s">
        <v>1723</v>
      </c>
      <c r="C941" s="53" t="s">
        <v>2224</v>
      </c>
      <c r="D941" s="806" t="s">
        <v>1961</v>
      </c>
      <c r="E941" s="780" t="s">
        <v>2258</v>
      </c>
      <c r="F941" s="488">
        <v>5.25</v>
      </c>
      <c r="G941" s="497">
        <v>10.99</v>
      </c>
    </row>
    <row r="942" spans="1:7" ht="12.75" x14ac:dyDescent="0.2">
      <c r="A942" s="777" t="s">
        <v>2192</v>
      </c>
      <c r="B942" s="328" t="s">
        <v>1723</v>
      </c>
      <c r="C942" s="53" t="s">
        <v>1744</v>
      </c>
      <c r="D942" s="806" t="s">
        <v>925</v>
      </c>
      <c r="E942" s="780" t="s">
        <v>2247</v>
      </c>
      <c r="F942" s="488">
        <v>3.95</v>
      </c>
      <c r="G942" s="497">
        <v>7.99</v>
      </c>
    </row>
    <row r="943" spans="1:7" ht="12.75" x14ac:dyDescent="0.2">
      <c r="A943" s="777" t="s">
        <v>2192</v>
      </c>
      <c r="B943" s="328" t="s">
        <v>1723</v>
      </c>
      <c r="C943" s="53" t="s">
        <v>1762</v>
      </c>
      <c r="D943" s="806" t="s">
        <v>927</v>
      </c>
      <c r="E943" s="780" t="s">
        <v>2102</v>
      </c>
      <c r="F943" s="488">
        <v>3</v>
      </c>
      <c r="G943" s="497">
        <v>5.99</v>
      </c>
    </row>
    <row r="944" spans="1:7" ht="12.75" x14ac:dyDescent="0.2">
      <c r="A944" s="777" t="s">
        <v>2192</v>
      </c>
      <c r="B944" s="328" t="s">
        <v>1723</v>
      </c>
      <c r="C944" s="53" t="s">
        <v>1793</v>
      </c>
      <c r="D944" s="806" t="s">
        <v>1893</v>
      </c>
      <c r="E944" s="780" t="s">
        <v>2103</v>
      </c>
      <c r="F944" s="488">
        <v>4.5999999999999996</v>
      </c>
      <c r="G944" s="497">
        <v>8.99</v>
      </c>
    </row>
    <row r="945" spans="1:7" x14ac:dyDescent="0.2">
      <c r="D945" s="780"/>
      <c r="E945" s="780"/>
      <c r="F945" s="314"/>
      <c r="G945" s="314"/>
    </row>
    <row r="946" spans="1:7" ht="12.75" x14ac:dyDescent="0.2">
      <c r="A946" s="814"/>
      <c r="B946" s="815" t="s">
        <v>2716</v>
      </c>
      <c r="C946" s="816"/>
      <c r="D946" s="816"/>
      <c r="E946" s="816"/>
      <c r="F946" s="816"/>
      <c r="G946" s="816"/>
    </row>
    <row r="947" spans="1:7" ht="12.75" x14ac:dyDescent="0.2">
      <c r="A947" s="814" t="s">
        <v>2709</v>
      </c>
      <c r="B947" s="93" t="s">
        <v>63</v>
      </c>
      <c r="C947" s="70" t="s">
        <v>1349</v>
      </c>
      <c r="D947" s="806" t="s">
        <v>388</v>
      </c>
      <c r="E947" s="780" t="s">
        <v>2729</v>
      </c>
      <c r="F947" s="488">
        <v>2.75</v>
      </c>
      <c r="G947" s="497">
        <v>9.99</v>
      </c>
    </row>
    <row r="948" spans="1:7" ht="12.75" x14ac:dyDescent="0.2">
      <c r="A948" s="814" t="s">
        <v>2709</v>
      </c>
      <c r="B948" s="93" t="s">
        <v>260</v>
      </c>
      <c r="C948" s="388" t="s">
        <v>996</v>
      </c>
      <c r="D948" s="806" t="s">
        <v>315</v>
      </c>
      <c r="E948" s="780" t="s">
        <v>2730</v>
      </c>
      <c r="F948" s="488">
        <v>2.75</v>
      </c>
      <c r="G948" s="497">
        <v>19.989999999999998</v>
      </c>
    </row>
    <row r="949" spans="1:7" ht="12.75" x14ac:dyDescent="0.2">
      <c r="A949" s="814" t="s">
        <v>2709</v>
      </c>
      <c r="B949" s="93" t="s">
        <v>260</v>
      </c>
      <c r="C949" s="70" t="s">
        <v>997</v>
      </c>
      <c r="D949" s="806" t="s">
        <v>656</v>
      </c>
      <c r="E949" s="780" t="s">
        <v>2731</v>
      </c>
      <c r="F949" s="488">
        <v>2.2000000000000002</v>
      </c>
      <c r="G949" s="497">
        <v>14.99</v>
      </c>
    </row>
    <row r="950" spans="1:7" ht="12.75" x14ac:dyDescent="0.2">
      <c r="A950" s="814" t="s">
        <v>2709</v>
      </c>
      <c r="B950" s="93" t="s">
        <v>260</v>
      </c>
      <c r="C950" s="70" t="s">
        <v>1001</v>
      </c>
      <c r="D950" s="806"/>
      <c r="E950" s="780" t="s">
        <v>2732</v>
      </c>
      <c r="F950" s="488">
        <v>2.2000000000000002</v>
      </c>
      <c r="G950" s="497">
        <v>14.99</v>
      </c>
    </row>
    <row r="951" spans="1:7" ht="12.75" x14ac:dyDescent="0.2">
      <c r="A951" s="814" t="s">
        <v>2709</v>
      </c>
      <c r="B951" s="93" t="s">
        <v>63</v>
      </c>
      <c r="C951" s="70" t="s">
        <v>1019</v>
      </c>
      <c r="D951" s="806" t="s">
        <v>580</v>
      </c>
      <c r="E951" s="780" t="s">
        <v>2733</v>
      </c>
      <c r="F951" s="488">
        <v>4.4000000000000004</v>
      </c>
      <c r="G951" s="497">
        <v>19.989999999999998</v>
      </c>
    </row>
    <row r="952" spans="1:7" ht="12.75" x14ac:dyDescent="0.2">
      <c r="A952" s="814" t="s">
        <v>2709</v>
      </c>
      <c r="B952" s="328" t="s">
        <v>2312</v>
      </c>
      <c r="C952" s="70" t="s">
        <v>1979</v>
      </c>
      <c r="D952" s="806" t="s">
        <v>2734</v>
      </c>
      <c r="E952" s="780" t="s">
        <v>2735</v>
      </c>
      <c r="F952" s="488">
        <v>5.5</v>
      </c>
      <c r="G952" s="497">
        <v>9.99</v>
      </c>
    </row>
    <row r="953" spans="1:7" ht="12.75" x14ac:dyDescent="0.2">
      <c r="A953" s="814" t="s">
        <v>2709</v>
      </c>
      <c r="B953" s="93" t="s">
        <v>20</v>
      </c>
      <c r="C953" s="70" t="s">
        <v>793</v>
      </c>
      <c r="D953" s="806" t="s">
        <v>794</v>
      </c>
      <c r="E953" s="780" t="s">
        <v>2736</v>
      </c>
      <c r="F953" s="488">
        <v>54.1</v>
      </c>
      <c r="G953" s="497">
        <v>99.99</v>
      </c>
    </row>
    <row r="954" spans="1:7" ht="12.75" x14ac:dyDescent="0.2">
      <c r="A954" s="814" t="s">
        <v>2709</v>
      </c>
      <c r="B954" s="93" t="s">
        <v>20</v>
      </c>
      <c r="C954" s="70" t="s">
        <v>707</v>
      </c>
      <c r="D954" s="806" t="s">
        <v>328</v>
      </c>
      <c r="E954" s="780" t="s">
        <v>2737</v>
      </c>
      <c r="F954" s="488">
        <v>54.1</v>
      </c>
      <c r="G954" s="497">
        <v>99.99</v>
      </c>
    </row>
    <row r="955" spans="1:7" ht="12.75" x14ac:dyDescent="0.2">
      <c r="A955" s="814" t="s">
        <v>2709</v>
      </c>
      <c r="B955" s="93" t="s">
        <v>673</v>
      </c>
      <c r="C955" s="70" t="s">
        <v>2717</v>
      </c>
      <c r="D955" s="806" t="s">
        <v>350</v>
      </c>
      <c r="E955" s="780" t="s">
        <v>2738</v>
      </c>
      <c r="F955" s="488">
        <v>4.25</v>
      </c>
      <c r="G955" s="497">
        <v>7.99</v>
      </c>
    </row>
    <row r="956" spans="1:7" ht="12.75" x14ac:dyDescent="0.2">
      <c r="A956" s="814" t="s">
        <v>2709</v>
      </c>
      <c r="B956" s="93" t="s">
        <v>155</v>
      </c>
      <c r="C956" s="70" t="s">
        <v>810</v>
      </c>
      <c r="D956" s="806" t="s">
        <v>811</v>
      </c>
      <c r="E956" s="780" t="s">
        <v>2739</v>
      </c>
      <c r="F956" s="488">
        <v>4.8499999999999996</v>
      </c>
      <c r="G956" s="497">
        <v>9.99</v>
      </c>
    </row>
    <row r="957" spans="1:7" ht="12.75" x14ac:dyDescent="0.2">
      <c r="A957" s="814" t="s">
        <v>2709</v>
      </c>
      <c r="B957" s="93" t="s">
        <v>520</v>
      </c>
      <c r="C957" s="70" t="s">
        <v>1379</v>
      </c>
      <c r="D957" s="806" t="s">
        <v>2740</v>
      </c>
      <c r="E957" s="780" t="s">
        <v>2741</v>
      </c>
      <c r="F957" s="488">
        <v>5.25</v>
      </c>
      <c r="G957" s="497">
        <v>9.99</v>
      </c>
    </row>
    <row r="958" spans="1:7" ht="12.75" x14ac:dyDescent="0.2">
      <c r="A958" s="814" t="s">
        <v>2709</v>
      </c>
      <c r="B958" s="93" t="s">
        <v>101</v>
      </c>
      <c r="C958" s="70" t="s">
        <v>2718</v>
      </c>
      <c r="D958" s="806" t="s">
        <v>2742</v>
      </c>
      <c r="E958" s="780" t="s">
        <v>2743</v>
      </c>
      <c r="F958" s="488">
        <v>10.8</v>
      </c>
      <c r="G958" s="497">
        <v>19.989999999999998</v>
      </c>
    </row>
    <row r="959" spans="1:7" ht="12.75" x14ac:dyDescent="0.2">
      <c r="A959" s="814" t="s">
        <v>2709</v>
      </c>
      <c r="B959" s="93" t="s">
        <v>169</v>
      </c>
      <c r="C959" s="70" t="s">
        <v>2719</v>
      </c>
      <c r="D959" s="806" t="s">
        <v>2744</v>
      </c>
      <c r="E959" s="780" t="s">
        <v>2745</v>
      </c>
      <c r="F959" s="488">
        <v>5</v>
      </c>
      <c r="G959" s="497">
        <v>9.99</v>
      </c>
    </row>
    <row r="960" spans="1:7" ht="12.75" x14ac:dyDescent="0.2">
      <c r="A960" s="814" t="s">
        <v>2709</v>
      </c>
      <c r="B960" s="93" t="s">
        <v>23</v>
      </c>
      <c r="C960" s="408" t="s">
        <v>1812</v>
      </c>
      <c r="D960" s="806" t="s">
        <v>360</v>
      </c>
      <c r="E960" s="780" t="s">
        <v>2746</v>
      </c>
      <c r="F960" s="488">
        <v>21.55</v>
      </c>
      <c r="G960" s="497">
        <v>38.99</v>
      </c>
    </row>
    <row r="961" spans="1:7" ht="12.75" x14ac:dyDescent="0.2">
      <c r="A961" s="814" t="s">
        <v>2709</v>
      </c>
      <c r="B961" s="93" t="s">
        <v>23</v>
      </c>
      <c r="C961" s="408" t="s">
        <v>181</v>
      </c>
      <c r="D961" s="806" t="s">
        <v>362</v>
      </c>
      <c r="E961" s="780" t="s">
        <v>2747</v>
      </c>
      <c r="F961" s="488">
        <v>126.9</v>
      </c>
      <c r="G961" s="497">
        <v>226.99</v>
      </c>
    </row>
    <row r="962" spans="1:7" ht="12.75" x14ac:dyDescent="0.2">
      <c r="A962" s="814" t="s">
        <v>2709</v>
      </c>
      <c r="B962" s="328" t="s">
        <v>1478</v>
      </c>
      <c r="C962" s="53" t="s">
        <v>1704</v>
      </c>
      <c r="D962" s="806" t="s">
        <v>583</v>
      </c>
      <c r="E962" s="780" t="s">
        <v>2748</v>
      </c>
      <c r="F962" s="488">
        <v>7.55</v>
      </c>
      <c r="G962" s="497">
        <v>13.99</v>
      </c>
    </row>
    <row r="963" spans="1:7" ht="12.75" x14ac:dyDescent="0.2">
      <c r="A963" s="814" t="s">
        <v>2709</v>
      </c>
      <c r="B963" s="328" t="s">
        <v>1478</v>
      </c>
      <c r="C963" s="53" t="s">
        <v>293</v>
      </c>
      <c r="D963" s="806" t="s">
        <v>316</v>
      </c>
      <c r="E963" s="780" t="s">
        <v>2749</v>
      </c>
      <c r="F963" s="488">
        <v>7.55</v>
      </c>
      <c r="G963" s="497">
        <v>13.99</v>
      </c>
    </row>
    <row r="964" spans="1:7" ht="12.75" x14ac:dyDescent="0.2">
      <c r="A964" s="814" t="s">
        <v>2709</v>
      </c>
      <c r="B964" s="328" t="s">
        <v>1478</v>
      </c>
      <c r="C964" s="53" t="s">
        <v>2720</v>
      </c>
      <c r="D964" s="806" t="s">
        <v>965</v>
      </c>
      <c r="E964" s="780" t="s">
        <v>2750</v>
      </c>
      <c r="F964" s="488">
        <v>6.45</v>
      </c>
      <c r="G964" s="497">
        <v>12.99</v>
      </c>
    </row>
    <row r="965" spans="1:7" ht="12.75" x14ac:dyDescent="0.2">
      <c r="A965" s="814" t="s">
        <v>2709</v>
      </c>
      <c r="B965" s="328" t="s">
        <v>1478</v>
      </c>
      <c r="C965" s="53" t="s">
        <v>468</v>
      </c>
      <c r="D965" s="806" t="s">
        <v>318</v>
      </c>
      <c r="E965" s="780" t="s">
        <v>2751</v>
      </c>
      <c r="F965" s="488">
        <v>12.9</v>
      </c>
      <c r="G965" s="497">
        <v>24.99</v>
      </c>
    </row>
    <row r="966" spans="1:7" ht="12.75" x14ac:dyDescent="0.2">
      <c r="A966" s="814" t="s">
        <v>2709</v>
      </c>
      <c r="B966" s="328" t="s">
        <v>1478</v>
      </c>
      <c r="C966" s="53" t="s">
        <v>984</v>
      </c>
      <c r="D966" s="806" t="s">
        <v>474</v>
      </c>
      <c r="E966" s="780" t="s">
        <v>2752</v>
      </c>
      <c r="F966" s="488">
        <v>9.1</v>
      </c>
      <c r="G966" s="497">
        <v>17.989999999999998</v>
      </c>
    </row>
    <row r="967" spans="1:7" ht="12.75" x14ac:dyDescent="0.2">
      <c r="A967" s="814" t="s">
        <v>2709</v>
      </c>
      <c r="B967" s="328" t="s">
        <v>1478</v>
      </c>
      <c r="C967" s="53" t="s">
        <v>963</v>
      </c>
      <c r="D967" s="806" t="s">
        <v>964</v>
      </c>
      <c r="E967" s="780" t="s">
        <v>2753</v>
      </c>
      <c r="F967" s="488">
        <v>3.9</v>
      </c>
      <c r="G967" s="497">
        <v>7.99</v>
      </c>
    </row>
    <row r="968" spans="1:7" ht="12.75" x14ac:dyDescent="0.2">
      <c r="A968" s="814" t="s">
        <v>2709</v>
      </c>
      <c r="B968" s="328" t="s">
        <v>1478</v>
      </c>
      <c r="C968" s="53" t="s">
        <v>1014</v>
      </c>
      <c r="D968" s="806" t="s">
        <v>320</v>
      </c>
      <c r="E968" s="780" t="s">
        <v>2754</v>
      </c>
      <c r="F968" s="488">
        <v>7.4</v>
      </c>
      <c r="G968" s="497">
        <v>12.99</v>
      </c>
    </row>
    <row r="969" spans="1:7" ht="12.75" x14ac:dyDescent="0.2">
      <c r="A969" s="814" t="s">
        <v>2709</v>
      </c>
      <c r="B969" s="328" t="s">
        <v>1478</v>
      </c>
      <c r="C969" s="53" t="s">
        <v>956</v>
      </c>
      <c r="D969" s="806" t="s">
        <v>966</v>
      </c>
      <c r="E969" s="780" t="s">
        <v>2755</v>
      </c>
      <c r="F969" s="488">
        <v>9.75</v>
      </c>
      <c r="G969" s="497">
        <v>17.989999999999998</v>
      </c>
    </row>
    <row r="970" spans="1:7" ht="12.75" x14ac:dyDescent="0.2">
      <c r="A970" s="814" t="s">
        <v>2709</v>
      </c>
      <c r="B970" s="328" t="s">
        <v>1478</v>
      </c>
      <c r="C970" s="53" t="s">
        <v>1123</v>
      </c>
      <c r="D970" s="806" t="s">
        <v>1041</v>
      </c>
      <c r="E970" s="780" t="s">
        <v>2756</v>
      </c>
      <c r="F970" s="488">
        <v>19.05</v>
      </c>
      <c r="G970" s="497">
        <v>35.99</v>
      </c>
    </row>
    <row r="971" spans="1:7" ht="12.75" x14ac:dyDescent="0.2">
      <c r="A971" s="814" t="s">
        <v>2709</v>
      </c>
      <c r="B971" s="328" t="s">
        <v>1478</v>
      </c>
      <c r="C971" s="53" t="s">
        <v>1122</v>
      </c>
      <c r="D971" s="806" t="s">
        <v>1042</v>
      </c>
      <c r="E971" s="780" t="s">
        <v>2757</v>
      </c>
      <c r="F971" s="488">
        <v>19.05</v>
      </c>
      <c r="G971" s="497">
        <v>35.99</v>
      </c>
    </row>
    <row r="972" spans="1:7" ht="12.75" x14ac:dyDescent="0.2">
      <c r="A972" s="814" t="s">
        <v>2709</v>
      </c>
      <c r="B972" s="328" t="s">
        <v>1478</v>
      </c>
      <c r="C972" s="53" t="s">
        <v>983</v>
      </c>
      <c r="D972" s="806" t="s">
        <v>486</v>
      </c>
      <c r="E972" s="780" t="s">
        <v>2758</v>
      </c>
      <c r="F972" s="488">
        <v>13.1</v>
      </c>
      <c r="G972" s="497">
        <v>24.99</v>
      </c>
    </row>
    <row r="973" spans="1:7" ht="12.75" x14ac:dyDescent="0.2">
      <c r="A973" s="814" t="s">
        <v>2709</v>
      </c>
      <c r="B973" s="328" t="s">
        <v>1478</v>
      </c>
      <c r="C973" s="53" t="s">
        <v>291</v>
      </c>
      <c r="D973" s="806" t="s">
        <v>2759</v>
      </c>
      <c r="E973" s="780" t="s">
        <v>2760</v>
      </c>
      <c r="F973" s="488">
        <v>12.3</v>
      </c>
      <c r="G973" s="497">
        <v>24.99</v>
      </c>
    </row>
    <row r="974" spans="1:7" ht="12.75" x14ac:dyDescent="0.2">
      <c r="A974" s="814" t="s">
        <v>2709</v>
      </c>
      <c r="B974" s="328" t="s">
        <v>1478</v>
      </c>
      <c r="C974" s="53" t="s">
        <v>2721</v>
      </c>
      <c r="D974" s="806" t="s">
        <v>2759</v>
      </c>
      <c r="E974" s="780" t="s">
        <v>2760</v>
      </c>
      <c r="F974" s="488">
        <v>12.3</v>
      </c>
      <c r="G974" s="497">
        <v>24.99</v>
      </c>
    </row>
    <row r="975" spans="1:7" ht="12.75" x14ac:dyDescent="0.2">
      <c r="A975" s="814" t="s">
        <v>2709</v>
      </c>
      <c r="B975" s="328" t="s">
        <v>1478</v>
      </c>
      <c r="C975" s="53" t="s">
        <v>1234</v>
      </c>
      <c r="D975" s="806" t="s">
        <v>319</v>
      </c>
      <c r="E975" s="780" t="s">
        <v>2761</v>
      </c>
      <c r="F975" s="488">
        <v>12.8</v>
      </c>
      <c r="G975" s="497">
        <v>24.99</v>
      </c>
    </row>
    <row r="976" spans="1:7" ht="12.75" x14ac:dyDescent="0.2">
      <c r="A976" s="814" t="s">
        <v>2709</v>
      </c>
      <c r="B976" s="328" t="s">
        <v>1478</v>
      </c>
      <c r="C976" s="53" t="s">
        <v>1236</v>
      </c>
      <c r="D976" s="806" t="s">
        <v>321</v>
      </c>
      <c r="E976" s="780" t="s">
        <v>2762</v>
      </c>
      <c r="F976" s="488">
        <v>10.75</v>
      </c>
      <c r="G976" s="497">
        <v>19.989999999999998</v>
      </c>
    </row>
    <row r="977" spans="1:7" ht="12.75" x14ac:dyDescent="0.2">
      <c r="A977" s="814" t="s">
        <v>2709</v>
      </c>
      <c r="B977" s="93" t="s">
        <v>63</v>
      </c>
      <c r="C977" s="17" t="s">
        <v>141</v>
      </c>
      <c r="D977" s="806" t="s">
        <v>661</v>
      </c>
      <c r="E977" s="780" t="s">
        <v>2763</v>
      </c>
      <c r="F977" s="488">
        <v>24.9</v>
      </c>
      <c r="G977" s="497">
        <v>39.99</v>
      </c>
    </row>
    <row r="978" spans="1:7" ht="12.75" x14ac:dyDescent="0.2">
      <c r="A978" s="814" t="s">
        <v>2709</v>
      </c>
      <c r="B978" s="93" t="s">
        <v>673</v>
      </c>
      <c r="C978" s="53" t="s">
        <v>985</v>
      </c>
      <c r="D978" s="806" t="s">
        <v>626</v>
      </c>
      <c r="E978" s="780" t="s">
        <v>2764</v>
      </c>
      <c r="F978" s="488">
        <v>2.95</v>
      </c>
      <c r="G978" s="497">
        <v>5.99</v>
      </c>
    </row>
    <row r="979" spans="1:7" ht="12.75" x14ac:dyDescent="0.2">
      <c r="A979" s="814" t="s">
        <v>2709</v>
      </c>
      <c r="B979" s="93" t="s">
        <v>673</v>
      </c>
      <c r="C979" s="70" t="s">
        <v>2722</v>
      </c>
      <c r="D979" s="806" t="s">
        <v>626</v>
      </c>
      <c r="E979" s="780" t="s">
        <v>2765</v>
      </c>
      <c r="F979" s="488">
        <v>3.25</v>
      </c>
      <c r="G979" s="497">
        <v>6.99</v>
      </c>
    </row>
    <row r="980" spans="1:7" ht="12.75" x14ac:dyDescent="0.2">
      <c r="A980" s="814" t="s">
        <v>2709</v>
      </c>
      <c r="B980" s="93" t="s">
        <v>155</v>
      </c>
      <c r="C980" s="53" t="s">
        <v>1281</v>
      </c>
      <c r="D980" s="806" t="s">
        <v>795</v>
      </c>
      <c r="E980" s="780" t="s">
        <v>2766</v>
      </c>
      <c r="F980" s="488">
        <v>3.1</v>
      </c>
      <c r="G980" s="497">
        <v>5.99</v>
      </c>
    </row>
    <row r="981" spans="1:7" ht="12.75" x14ac:dyDescent="0.2">
      <c r="A981" s="814" t="s">
        <v>2709</v>
      </c>
      <c r="B981" s="328" t="s">
        <v>526</v>
      </c>
      <c r="C981" s="17" t="s">
        <v>1288</v>
      </c>
      <c r="D981" s="806" t="s">
        <v>579</v>
      </c>
      <c r="E981" s="780" t="s">
        <v>2767</v>
      </c>
      <c r="F981" s="488">
        <v>0.6</v>
      </c>
      <c r="G981" s="497">
        <v>1.99</v>
      </c>
    </row>
    <row r="982" spans="1:7" ht="12.75" x14ac:dyDescent="0.2">
      <c r="A982" s="814" t="s">
        <v>2709</v>
      </c>
      <c r="B982" s="328" t="s">
        <v>526</v>
      </c>
      <c r="C982" s="17" t="s">
        <v>1284</v>
      </c>
      <c r="D982" s="806" t="s">
        <v>415</v>
      </c>
      <c r="E982" s="780" t="s">
        <v>2768</v>
      </c>
      <c r="F982" s="488">
        <v>38.35</v>
      </c>
      <c r="G982" s="497">
        <v>70.989999999999995</v>
      </c>
    </row>
    <row r="983" spans="1:7" ht="12.75" x14ac:dyDescent="0.2">
      <c r="A983" s="814" t="s">
        <v>2709</v>
      </c>
      <c r="B983" s="328" t="s">
        <v>526</v>
      </c>
      <c r="C983" s="17" t="s">
        <v>1285</v>
      </c>
      <c r="D983" s="806" t="s">
        <v>415</v>
      </c>
      <c r="E983" s="780" t="s">
        <v>2769</v>
      </c>
      <c r="F983" s="488">
        <v>46.05</v>
      </c>
      <c r="G983" s="497">
        <v>85.99</v>
      </c>
    </row>
    <row r="984" spans="1:7" ht="12.75" x14ac:dyDescent="0.2">
      <c r="A984" s="814" t="s">
        <v>2709</v>
      </c>
      <c r="B984" s="328" t="s">
        <v>526</v>
      </c>
      <c r="C984" s="17" t="s">
        <v>144</v>
      </c>
      <c r="D984" s="806" t="s">
        <v>417</v>
      </c>
      <c r="E984" s="780" t="s">
        <v>2770</v>
      </c>
      <c r="F984" s="488">
        <v>25.55</v>
      </c>
      <c r="G984" s="497">
        <v>47.99</v>
      </c>
    </row>
    <row r="985" spans="1:7" ht="12.75" x14ac:dyDescent="0.2">
      <c r="A985" s="814" t="s">
        <v>2709</v>
      </c>
      <c r="B985" s="93" t="s">
        <v>20</v>
      </c>
      <c r="C985" s="53" t="s">
        <v>858</v>
      </c>
      <c r="D985" s="806" t="s">
        <v>323</v>
      </c>
      <c r="E985" s="780" t="s">
        <v>2771</v>
      </c>
      <c r="F985" s="488">
        <v>12.65</v>
      </c>
      <c r="G985" s="497">
        <v>23.99</v>
      </c>
    </row>
    <row r="986" spans="1:7" ht="12.75" x14ac:dyDescent="0.2">
      <c r="A986" s="814" t="s">
        <v>2709</v>
      </c>
      <c r="B986" s="93" t="s">
        <v>20</v>
      </c>
      <c r="C986" s="53" t="s">
        <v>981</v>
      </c>
      <c r="D986" s="806" t="s">
        <v>323</v>
      </c>
      <c r="E986" s="780" t="s">
        <v>2772</v>
      </c>
      <c r="F986" s="488">
        <v>13.2</v>
      </c>
      <c r="G986" s="497">
        <v>24.99</v>
      </c>
    </row>
    <row r="987" spans="1:7" ht="12.75" x14ac:dyDescent="0.2">
      <c r="A987" s="814" t="s">
        <v>2709</v>
      </c>
      <c r="B987" s="93" t="s">
        <v>207</v>
      </c>
      <c r="C987" s="53" t="s">
        <v>1312</v>
      </c>
      <c r="D987" s="806" t="s">
        <v>441</v>
      </c>
      <c r="E987" s="780" t="s">
        <v>2773</v>
      </c>
      <c r="F987" s="488">
        <v>1.6</v>
      </c>
      <c r="G987" s="497">
        <v>2.99</v>
      </c>
    </row>
    <row r="988" spans="1:7" ht="12.75" x14ac:dyDescent="0.2">
      <c r="A988" s="814" t="s">
        <v>2709</v>
      </c>
      <c r="B988" s="93" t="s">
        <v>207</v>
      </c>
      <c r="C988" s="53" t="s">
        <v>1313</v>
      </c>
      <c r="D988" s="806" t="s">
        <v>442</v>
      </c>
      <c r="E988" s="780" t="s">
        <v>2774</v>
      </c>
      <c r="F988" s="488">
        <v>1.6</v>
      </c>
      <c r="G988" s="497">
        <v>2.99</v>
      </c>
    </row>
    <row r="989" spans="1:7" ht="12.75" x14ac:dyDescent="0.2">
      <c r="A989" s="814" t="s">
        <v>2709</v>
      </c>
      <c r="B989" s="93" t="s">
        <v>169</v>
      </c>
      <c r="C989" s="53" t="s">
        <v>2779</v>
      </c>
      <c r="D989" s="806" t="s">
        <v>2325</v>
      </c>
      <c r="E989" s="806" t="s">
        <v>2428</v>
      </c>
      <c r="F989" s="488">
        <v>10.4</v>
      </c>
      <c r="G989" s="497">
        <v>18.989999999999998</v>
      </c>
    </row>
    <row r="990" spans="1:7" ht="12.75" x14ac:dyDescent="0.2">
      <c r="A990" s="814" t="s">
        <v>2709</v>
      </c>
      <c r="B990" s="93" t="s">
        <v>169</v>
      </c>
      <c r="C990" s="70" t="s">
        <v>1224</v>
      </c>
      <c r="D990" s="806" t="s">
        <v>2325</v>
      </c>
      <c r="E990" s="780" t="s">
        <v>45</v>
      </c>
      <c r="F990" s="488">
        <v>11.5</v>
      </c>
      <c r="G990" s="497">
        <v>20.99</v>
      </c>
    </row>
    <row r="991" spans="1:7" ht="12.75" x14ac:dyDescent="0.2">
      <c r="A991" s="814" t="s">
        <v>2709</v>
      </c>
      <c r="B991" s="93" t="s">
        <v>166</v>
      </c>
      <c r="C991" s="53" t="s">
        <v>168</v>
      </c>
      <c r="D991" s="806" t="s">
        <v>444</v>
      </c>
      <c r="E991" s="780" t="s">
        <v>195</v>
      </c>
      <c r="F991" s="488">
        <v>8.8000000000000007</v>
      </c>
      <c r="G991" s="497">
        <v>14.99</v>
      </c>
    </row>
    <row r="992" spans="1:7" ht="12.75" x14ac:dyDescent="0.2">
      <c r="A992" s="814" t="s">
        <v>2709</v>
      </c>
      <c r="B992" s="93" t="s">
        <v>166</v>
      </c>
      <c r="C992" s="53" t="s">
        <v>213</v>
      </c>
      <c r="D992" s="806" t="s">
        <v>445</v>
      </c>
      <c r="E992" s="780" t="s">
        <v>177</v>
      </c>
      <c r="F992" s="488">
        <v>14.9</v>
      </c>
      <c r="G992" s="497">
        <v>24.99</v>
      </c>
    </row>
    <row r="993" spans="1:7" ht="12.75" x14ac:dyDescent="0.2">
      <c r="A993" s="814" t="s">
        <v>2709</v>
      </c>
      <c r="B993" s="328" t="s">
        <v>523</v>
      </c>
      <c r="C993" s="53" t="s">
        <v>33</v>
      </c>
      <c r="D993" s="806" t="s">
        <v>371</v>
      </c>
      <c r="E993" s="780" t="s">
        <v>227</v>
      </c>
      <c r="F993" s="488">
        <v>5.3</v>
      </c>
      <c r="G993" s="497">
        <v>9.99</v>
      </c>
    </row>
    <row r="994" spans="1:7" ht="12.75" x14ac:dyDescent="0.2">
      <c r="A994" s="814" t="s">
        <v>2709</v>
      </c>
      <c r="B994" s="93" t="s">
        <v>63</v>
      </c>
      <c r="C994" s="53" t="s">
        <v>1259</v>
      </c>
      <c r="D994" s="806" t="s">
        <v>389</v>
      </c>
      <c r="E994" s="780" t="s">
        <v>44</v>
      </c>
      <c r="F994" s="488">
        <v>19.100000000000001</v>
      </c>
      <c r="G994" s="497">
        <v>35.99</v>
      </c>
    </row>
    <row r="995" spans="1:7" ht="12.75" x14ac:dyDescent="0.2">
      <c r="A995" s="814" t="s">
        <v>2709</v>
      </c>
      <c r="B995" s="328" t="s">
        <v>523</v>
      </c>
      <c r="C995" s="53" t="s">
        <v>812</v>
      </c>
      <c r="D995" s="806" t="s">
        <v>368</v>
      </c>
      <c r="E995" s="780" t="s">
        <v>591</v>
      </c>
      <c r="F995" s="488">
        <v>20.8</v>
      </c>
      <c r="G995" s="497">
        <v>34.99</v>
      </c>
    </row>
    <row r="996" spans="1:7" ht="12.75" x14ac:dyDescent="0.2">
      <c r="A996" s="814" t="s">
        <v>2709</v>
      </c>
      <c r="B996" s="328" t="s">
        <v>284</v>
      </c>
      <c r="C996" s="53" t="s">
        <v>267</v>
      </c>
      <c r="D996" s="806" t="s">
        <v>393</v>
      </c>
      <c r="E996" s="780" t="s">
        <v>7</v>
      </c>
      <c r="F996" s="488">
        <v>2.7</v>
      </c>
      <c r="G996" s="497">
        <v>4.99</v>
      </c>
    </row>
    <row r="997" spans="1:7" ht="12.75" x14ac:dyDescent="0.2">
      <c r="A997" s="814" t="s">
        <v>2709</v>
      </c>
      <c r="B997" s="93" t="s">
        <v>155</v>
      </c>
      <c r="C997" s="53" t="s">
        <v>1655</v>
      </c>
      <c r="D997" s="806" t="s">
        <v>1659</v>
      </c>
      <c r="E997" s="780" t="s">
        <v>2194</v>
      </c>
      <c r="F997" s="488">
        <v>2.4500000000000002</v>
      </c>
      <c r="G997" s="497">
        <v>4.99</v>
      </c>
    </row>
    <row r="998" spans="1:7" ht="12.75" x14ac:dyDescent="0.2">
      <c r="A998" s="814" t="s">
        <v>2709</v>
      </c>
      <c r="B998" s="93" t="s">
        <v>184</v>
      </c>
      <c r="C998" s="53" t="s">
        <v>280</v>
      </c>
      <c r="D998" s="806" t="s">
        <v>423</v>
      </c>
      <c r="E998" s="780" t="s">
        <v>623</v>
      </c>
      <c r="F998" s="488">
        <v>1.75</v>
      </c>
      <c r="G998" s="497">
        <v>3.99</v>
      </c>
    </row>
    <row r="999" spans="1:7" ht="12.75" x14ac:dyDescent="0.2">
      <c r="A999" s="814" t="s">
        <v>2709</v>
      </c>
      <c r="B999" s="93" t="s">
        <v>184</v>
      </c>
      <c r="C999" s="53" t="s">
        <v>281</v>
      </c>
      <c r="D999" s="806" t="s">
        <v>424</v>
      </c>
      <c r="E999" s="780" t="s">
        <v>173</v>
      </c>
      <c r="F999" s="488">
        <v>1.95</v>
      </c>
      <c r="G999" s="497">
        <v>3.99</v>
      </c>
    </row>
    <row r="1000" spans="1:7" ht="12.75" x14ac:dyDescent="0.2">
      <c r="A1000" s="814" t="s">
        <v>2709</v>
      </c>
      <c r="B1000" s="328" t="s">
        <v>2312</v>
      </c>
      <c r="C1000" s="53" t="s">
        <v>1179</v>
      </c>
      <c r="D1000" s="806" t="s">
        <v>976</v>
      </c>
      <c r="E1000" s="780" t="s">
        <v>977</v>
      </c>
      <c r="F1000" s="488">
        <v>12.4</v>
      </c>
      <c r="G1000" s="497">
        <v>24.99</v>
      </c>
    </row>
    <row r="1001" spans="1:7" ht="12.75" x14ac:dyDescent="0.2">
      <c r="A1001" s="814" t="s">
        <v>2709</v>
      </c>
      <c r="B1001" s="328" t="s">
        <v>2312</v>
      </c>
      <c r="C1001" s="53" t="s">
        <v>1180</v>
      </c>
      <c r="D1001" s="806" t="s">
        <v>976</v>
      </c>
      <c r="E1001" s="780" t="s">
        <v>1173</v>
      </c>
      <c r="F1001" s="488">
        <v>14.6</v>
      </c>
      <c r="G1001" s="497">
        <v>29.99</v>
      </c>
    </row>
    <row r="1002" spans="1:7" ht="12.75" x14ac:dyDescent="0.2">
      <c r="A1002" s="814" t="s">
        <v>2709</v>
      </c>
      <c r="B1002" s="328" t="s">
        <v>2310</v>
      </c>
      <c r="C1002" s="714" t="s">
        <v>2275</v>
      </c>
      <c r="D1002" s="806" t="s">
        <v>2270</v>
      </c>
      <c r="E1002" s="780" t="s">
        <v>2328</v>
      </c>
      <c r="F1002" s="488">
        <v>5.35</v>
      </c>
      <c r="G1002" s="497">
        <v>9.99</v>
      </c>
    </row>
    <row r="1003" spans="1:7" ht="12.75" x14ac:dyDescent="0.2">
      <c r="A1003" s="814" t="s">
        <v>2709</v>
      </c>
      <c r="B1003" s="328" t="s">
        <v>1479</v>
      </c>
      <c r="C1003" s="53" t="s">
        <v>2608</v>
      </c>
      <c r="D1003" s="806" t="s">
        <v>2615</v>
      </c>
      <c r="E1003" s="780" t="s">
        <v>2616</v>
      </c>
      <c r="F1003" s="488">
        <v>1.5</v>
      </c>
      <c r="G1003" s="497">
        <v>2.99</v>
      </c>
    </row>
    <row r="1004" spans="1:7" ht="12.75" x14ac:dyDescent="0.2">
      <c r="A1004" s="814" t="s">
        <v>2709</v>
      </c>
      <c r="B1004" s="328" t="s">
        <v>522</v>
      </c>
      <c r="C1004" s="53" t="s">
        <v>1193</v>
      </c>
      <c r="D1004" s="806" t="s">
        <v>797</v>
      </c>
      <c r="E1004" s="780" t="s">
        <v>798</v>
      </c>
      <c r="F1004" s="488">
        <v>6</v>
      </c>
      <c r="G1004" s="497">
        <v>11.99</v>
      </c>
    </row>
    <row r="1005" spans="1:7" ht="12.75" x14ac:dyDescent="0.2">
      <c r="A1005" s="814" t="s">
        <v>2709</v>
      </c>
      <c r="B1005" s="328" t="s">
        <v>522</v>
      </c>
      <c r="C1005" s="97" t="s">
        <v>851</v>
      </c>
      <c r="D1005" s="806" t="s">
        <v>471</v>
      </c>
      <c r="E1005" s="780" t="s">
        <v>472</v>
      </c>
      <c r="F1005" s="488">
        <v>3.3</v>
      </c>
      <c r="G1005" s="497">
        <v>6.99</v>
      </c>
    </row>
    <row r="1006" spans="1:7" ht="12.75" x14ac:dyDescent="0.2">
      <c r="A1006" s="814" t="s">
        <v>2709</v>
      </c>
      <c r="B1006" s="328" t="s">
        <v>671</v>
      </c>
      <c r="C1006" s="53" t="s">
        <v>1213</v>
      </c>
      <c r="D1006" s="806" t="s">
        <v>347</v>
      </c>
      <c r="E1006" s="780" t="s">
        <v>51</v>
      </c>
      <c r="F1006" s="488">
        <v>5.0999999999999996</v>
      </c>
      <c r="G1006" s="497">
        <v>9.99</v>
      </c>
    </row>
    <row r="1007" spans="1:7" ht="12.75" x14ac:dyDescent="0.2">
      <c r="A1007" s="814" t="s">
        <v>2709</v>
      </c>
      <c r="B1007" s="328" t="s">
        <v>671</v>
      </c>
      <c r="C1007" s="53" t="s">
        <v>251</v>
      </c>
      <c r="D1007" s="806" t="s">
        <v>348</v>
      </c>
      <c r="E1007" s="780" t="s">
        <v>49</v>
      </c>
      <c r="F1007" s="488">
        <v>1.5</v>
      </c>
      <c r="G1007" s="497">
        <v>2.99</v>
      </c>
    </row>
    <row r="1008" spans="1:7" ht="12.75" x14ac:dyDescent="0.2">
      <c r="A1008" s="814" t="s">
        <v>2709</v>
      </c>
      <c r="B1008" s="328" t="s">
        <v>671</v>
      </c>
      <c r="C1008" s="53" t="s">
        <v>252</v>
      </c>
      <c r="D1008" s="806" t="s">
        <v>349</v>
      </c>
      <c r="E1008" s="780" t="s">
        <v>50</v>
      </c>
      <c r="F1008" s="488">
        <v>1.85</v>
      </c>
      <c r="G1008" s="497">
        <v>3.99</v>
      </c>
    </row>
    <row r="1009" spans="1:7" ht="12.75" x14ac:dyDescent="0.2">
      <c r="A1009" s="814" t="s">
        <v>2709</v>
      </c>
      <c r="B1009" s="328" t="s">
        <v>1479</v>
      </c>
      <c r="C1009" s="53" t="s">
        <v>2578</v>
      </c>
      <c r="D1009" s="806" t="s">
        <v>1500</v>
      </c>
      <c r="E1009" s="780" t="s">
        <v>1501</v>
      </c>
      <c r="F1009" s="488">
        <v>21</v>
      </c>
      <c r="G1009" s="497">
        <v>39.99</v>
      </c>
    </row>
    <row r="1010" spans="1:7" ht="12.75" x14ac:dyDescent="0.2">
      <c r="A1010" s="814" t="s">
        <v>2709</v>
      </c>
      <c r="B1010" s="328" t="s">
        <v>1479</v>
      </c>
      <c r="C1010" s="53" t="s">
        <v>2598</v>
      </c>
      <c r="D1010" s="806" t="s">
        <v>1476</v>
      </c>
      <c r="E1010" s="780" t="s">
        <v>1477</v>
      </c>
      <c r="F1010" s="488">
        <v>16.850000000000001</v>
      </c>
      <c r="G1010" s="497">
        <v>32.99</v>
      </c>
    </row>
    <row r="1011" spans="1:7" ht="12.75" x14ac:dyDescent="0.2">
      <c r="A1011" s="814" t="s">
        <v>2709</v>
      </c>
      <c r="B1011" s="328" t="s">
        <v>1479</v>
      </c>
      <c r="C1011" s="53" t="s">
        <v>1599</v>
      </c>
      <c r="D1011" s="806" t="s">
        <v>538</v>
      </c>
      <c r="E1011" s="780" t="s">
        <v>593</v>
      </c>
      <c r="F1011" s="488">
        <v>14.2</v>
      </c>
      <c r="G1011" s="497">
        <v>26.99</v>
      </c>
    </row>
    <row r="1012" spans="1:7" ht="12.75" x14ac:dyDescent="0.2">
      <c r="A1012" s="814" t="s">
        <v>2709</v>
      </c>
      <c r="B1012" s="328" t="s">
        <v>1479</v>
      </c>
      <c r="C1012" s="53" t="s">
        <v>1600</v>
      </c>
      <c r="D1012" s="806" t="s">
        <v>1456</v>
      </c>
      <c r="E1012" s="780" t="s">
        <v>1480</v>
      </c>
      <c r="F1012" s="488">
        <v>17.350000000000001</v>
      </c>
      <c r="G1012" s="497">
        <v>32.99</v>
      </c>
    </row>
    <row r="1013" spans="1:7" ht="12.75" x14ac:dyDescent="0.2">
      <c r="A1013" s="814" t="s">
        <v>2709</v>
      </c>
      <c r="B1013" s="328" t="s">
        <v>1479</v>
      </c>
      <c r="C1013" s="53" t="s">
        <v>1607</v>
      </c>
      <c r="D1013" s="806" t="s">
        <v>1455</v>
      </c>
      <c r="E1013" s="780" t="s">
        <v>1473</v>
      </c>
      <c r="F1013" s="488">
        <v>17.350000000000001</v>
      </c>
      <c r="G1013" s="497">
        <v>32.99</v>
      </c>
    </row>
    <row r="1014" spans="1:7" ht="12.75" x14ac:dyDescent="0.2">
      <c r="A1014" s="814" t="s">
        <v>2709</v>
      </c>
      <c r="B1014" s="93" t="s">
        <v>63</v>
      </c>
      <c r="C1014" s="53" t="s">
        <v>1439</v>
      </c>
      <c r="D1014" s="806" t="s">
        <v>968</v>
      </c>
      <c r="E1014" s="780" t="s">
        <v>1838</v>
      </c>
      <c r="F1014" s="488">
        <v>7.7</v>
      </c>
      <c r="G1014" s="497">
        <v>14.99</v>
      </c>
    </row>
    <row r="1015" spans="1:7" ht="12.75" x14ac:dyDescent="0.2">
      <c r="A1015" s="814" t="s">
        <v>2709</v>
      </c>
      <c r="B1015" s="93" t="s">
        <v>63</v>
      </c>
      <c r="C1015" s="53" t="s">
        <v>2227</v>
      </c>
      <c r="D1015" s="806" t="s">
        <v>969</v>
      </c>
      <c r="E1015" s="780" t="s">
        <v>1840</v>
      </c>
      <c r="F1015" s="488">
        <v>7.7</v>
      </c>
      <c r="G1015" s="497">
        <v>14.99</v>
      </c>
    </row>
    <row r="1016" spans="1:7" ht="12.75" x14ac:dyDescent="0.2">
      <c r="A1016" s="814" t="s">
        <v>2709</v>
      </c>
      <c r="B1016" s="93" t="s">
        <v>63</v>
      </c>
      <c r="C1016" s="53" t="s">
        <v>1442</v>
      </c>
      <c r="D1016" s="806" t="s">
        <v>970</v>
      </c>
      <c r="E1016" s="780" t="s">
        <v>1839</v>
      </c>
      <c r="F1016" s="488">
        <v>9.4499999999999993</v>
      </c>
      <c r="G1016" s="497">
        <v>18.989999999999998</v>
      </c>
    </row>
    <row r="1017" spans="1:7" ht="12.75" x14ac:dyDescent="0.2">
      <c r="A1017" s="814" t="s">
        <v>2709</v>
      </c>
      <c r="B1017" s="93" t="s">
        <v>2516</v>
      </c>
      <c r="C1017" s="17" t="s">
        <v>2500</v>
      </c>
      <c r="D1017" s="806" t="s">
        <v>2501</v>
      </c>
      <c r="E1017" s="780" t="s">
        <v>2502</v>
      </c>
      <c r="F1017" s="488">
        <v>1.65</v>
      </c>
      <c r="G1017" s="497">
        <v>2.99</v>
      </c>
    </row>
    <row r="1018" spans="1:7" ht="12.75" x14ac:dyDescent="0.2">
      <c r="A1018" s="814" t="s">
        <v>2709</v>
      </c>
      <c r="B1018" s="93" t="s">
        <v>2516</v>
      </c>
      <c r="C1018" s="70" t="s">
        <v>2507</v>
      </c>
      <c r="D1018" s="806" t="s">
        <v>2501</v>
      </c>
      <c r="E1018" s="806" t="s">
        <v>2513</v>
      </c>
      <c r="F1018" s="488">
        <v>1.8</v>
      </c>
      <c r="G1018" s="497">
        <v>3.99</v>
      </c>
    </row>
    <row r="1019" spans="1:7" ht="12.75" x14ac:dyDescent="0.2">
      <c r="A1019" s="814" t="s">
        <v>2709</v>
      </c>
      <c r="B1019" s="93" t="s">
        <v>2516</v>
      </c>
      <c r="C1019" s="53" t="s">
        <v>2503</v>
      </c>
      <c r="D1019" s="806" t="s">
        <v>2504</v>
      </c>
      <c r="E1019" s="780" t="s">
        <v>2505</v>
      </c>
      <c r="F1019" s="488">
        <v>3.85</v>
      </c>
      <c r="G1019" s="497">
        <v>6.99</v>
      </c>
    </row>
    <row r="1020" spans="1:7" ht="12.75" x14ac:dyDescent="0.2">
      <c r="A1020" s="814" t="s">
        <v>2709</v>
      </c>
      <c r="B1020" s="93" t="s">
        <v>2516</v>
      </c>
      <c r="C1020" s="53" t="s">
        <v>2517</v>
      </c>
      <c r="D1020" s="806" t="s">
        <v>2518</v>
      </c>
      <c r="E1020" s="780" t="s">
        <v>2519</v>
      </c>
      <c r="F1020" s="488">
        <v>8.6</v>
      </c>
      <c r="G1020" s="497">
        <v>17.989999999999998</v>
      </c>
    </row>
    <row r="1021" spans="1:7" ht="12.75" x14ac:dyDescent="0.2">
      <c r="A1021" s="814" t="s">
        <v>2709</v>
      </c>
      <c r="B1021" s="93" t="s">
        <v>2516</v>
      </c>
      <c r="C1021" s="70" t="s">
        <v>2521</v>
      </c>
      <c r="D1021" s="806" t="s">
        <v>2518</v>
      </c>
      <c r="E1021" s="806" t="s">
        <v>2522</v>
      </c>
      <c r="F1021" s="488">
        <v>9.5</v>
      </c>
      <c r="G1021" s="497">
        <v>18.989999999999998</v>
      </c>
    </row>
    <row r="1022" spans="1:7" ht="12.75" x14ac:dyDescent="0.2">
      <c r="A1022" s="814" t="s">
        <v>2709</v>
      </c>
      <c r="B1022" s="93" t="s">
        <v>2516</v>
      </c>
      <c r="C1022" s="53" t="s">
        <v>2520</v>
      </c>
      <c r="D1022" s="806" t="s">
        <v>2523</v>
      </c>
      <c r="E1022" s="780" t="s">
        <v>2524</v>
      </c>
      <c r="F1022" s="488">
        <v>1.65</v>
      </c>
      <c r="G1022" s="497">
        <v>2.99</v>
      </c>
    </row>
    <row r="1023" spans="1:7" ht="12.75" x14ac:dyDescent="0.2">
      <c r="A1023" s="814" t="s">
        <v>2709</v>
      </c>
      <c r="B1023" s="93" t="s">
        <v>20</v>
      </c>
      <c r="C1023" s="53" t="s">
        <v>1323</v>
      </c>
      <c r="D1023" s="806" t="s">
        <v>332</v>
      </c>
      <c r="E1023" s="780" t="s">
        <v>286</v>
      </c>
      <c r="F1023" s="488">
        <v>7.45</v>
      </c>
      <c r="G1023" s="497">
        <v>13.99</v>
      </c>
    </row>
    <row r="1024" spans="1:7" ht="12.75" x14ac:dyDescent="0.2">
      <c r="A1024" s="814" t="s">
        <v>2709</v>
      </c>
      <c r="B1024" s="328" t="s">
        <v>522</v>
      </c>
      <c r="C1024" s="53" t="s">
        <v>1907</v>
      </c>
      <c r="D1024" s="806" t="s">
        <v>1908</v>
      </c>
      <c r="E1024" s="780" t="s">
        <v>1909</v>
      </c>
      <c r="F1024" s="488">
        <v>3.15</v>
      </c>
      <c r="G1024" s="497">
        <v>5.99</v>
      </c>
    </row>
  </sheetData>
  <phoneticPr fontId="14" type="noConversion"/>
  <printOptions gridLinesSet="0"/>
  <pageMargins left="0.7" right="0.7" top="0.75" bottom="0.75" header="0.3" footer="0.3"/>
  <pageSetup scale="55" fitToHeight="6" orientation="landscape" r:id="rId1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0FC71-DCE8-4D32-BD78-A121919411D2}">
  <sheetPr>
    <pageSetUpPr fitToPage="1"/>
  </sheetPr>
  <dimension ref="A1:D46"/>
  <sheetViews>
    <sheetView workbookViewId="0">
      <pane ySplit="1" topLeftCell="A2" activePane="bottomLeft" state="frozen"/>
      <selection pane="bottomLeft" activeCell="A8" sqref="A8"/>
    </sheetView>
  </sheetViews>
  <sheetFormatPr defaultColWidth="9.33203125" defaultRowHeight="15.75" x14ac:dyDescent="0.25"/>
  <cols>
    <col min="1" max="1" width="68.1640625" style="789" customWidth="1"/>
    <col min="2" max="2" width="22.83203125" style="789" bestFit="1" customWidth="1"/>
    <col min="3" max="3" width="7" style="805" bestFit="1" customWidth="1"/>
    <col min="4" max="4" width="28.6640625" style="789" customWidth="1"/>
    <col min="5" max="5" width="9.33203125" style="789"/>
    <col min="6" max="6" width="23.5" style="789" bestFit="1" customWidth="1"/>
    <col min="7" max="16384" width="9.33203125" style="789"/>
  </cols>
  <sheetData>
    <row r="1" spans="1:4" ht="18.75" customHeight="1" x14ac:dyDescent="0.25">
      <c r="A1" s="826" t="s">
        <v>2356</v>
      </c>
      <c r="B1" s="827" t="s">
        <v>2357</v>
      </c>
      <c r="C1" s="828" t="s">
        <v>2358</v>
      </c>
      <c r="D1" s="829" t="s">
        <v>2359</v>
      </c>
    </row>
    <row r="2" spans="1:4" x14ac:dyDescent="0.25">
      <c r="A2" s="793" t="s">
        <v>2362</v>
      </c>
      <c r="B2" s="794" t="s">
        <v>1699</v>
      </c>
      <c r="C2" s="791" t="s">
        <v>2400</v>
      </c>
      <c r="D2" s="792" t="s">
        <v>2364</v>
      </c>
    </row>
    <row r="3" spans="1:4" x14ac:dyDescent="0.25">
      <c r="A3" s="793" t="s">
        <v>2365</v>
      </c>
      <c r="B3" s="794" t="s">
        <v>2363</v>
      </c>
      <c r="C3" s="791" t="s">
        <v>680</v>
      </c>
      <c r="D3" s="792"/>
    </row>
    <row r="4" spans="1:4" x14ac:dyDescent="0.25">
      <c r="A4" s="793" t="s">
        <v>2366</v>
      </c>
      <c r="B4" s="794" t="s">
        <v>2363</v>
      </c>
      <c r="C4" s="791" t="s">
        <v>680</v>
      </c>
      <c r="D4" s="792" t="s">
        <v>2367</v>
      </c>
    </row>
    <row r="5" spans="1:4" x14ac:dyDescent="0.25">
      <c r="A5" s="793" t="s">
        <v>2368</v>
      </c>
      <c r="B5" s="794" t="s">
        <v>2363</v>
      </c>
      <c r="C5" s="791" t="s">
        <v>680</v>
      </c>
      <c r="D5" s="792" t="s">
        <v>2369</v>
      </c>
    </row>
    <row r="6" spans="1:4" x14ac:dyDescent="0.25">
      <c r="A6" s="793" t="s">
        <v>2370</v>
      </c>
      <c r="B6" s="794" t="s">
        <v>2363</v>
      </c>
      <c r="C6" s="791" t="s">
        <v>680</v>
      </c>
      <c r="D6" s="795" t="s">
        <v>2371</v>
      </c>
    </row>
    <row r="7" spans="1:4" x14ac:dyDescent="0.25">
      <c r="A7" s="793" t="s">
        <v>2372</v>
      </c>
      <c r="B7" s="794" t="s">
        <v>2373</v>
      </c>
      <c r="C7" s="791" t="s">
        <v>2361</v>
      </c>
      <c r="D7" s="795" t="s">
        <v>2374</v>
      </c>
    </row>
    <row r="8" spans="1:4" x14ac:dyDescent="0.25">
      <c r="A8" s="793" t="s">
        <v>2574</v>
      </c>
      <c r="B8" s="796" t="s">
        <v>58</v>
      </c>
      <c r="C8" s="791" t="s">
        <v>2379</v>
      </c>
      <c r="D8" s="795" t="s">
        <v>2575</v>
      </c>
    </row>
    <row r="9" spans="1:4" x14ac:dyDescent="0.25">
      <c r="A9" s="790" t="s">
        <v>2375</v>
      </c>
      <c r="B9" s="796"/>
      <c r="C9" s="791"/>
      <c r="D9" s="792"/>
    </row>
    <row r="10" spans="1:4" x14ac:dyDescent="0.25">
      <c r="A10" s="825" t="s">
        <v>2999</v>
      </c>
      <c r="B10" s="796" t="s">
        <v>2360</v>
      </c>
      <c r="C10" s="791" t="s">
        <v>2361</v>
      </c>
      <c r="D10" s="792" t="s">
        <v>3000</v>
      </c>
    </row>
    <row r="11" spans="1:4" x14ac:dyDescent="0.25">
      <c r="A11" s="793" t="s">
        <v>2376</v>
      </c>
      <c r="B11" s="796" t="s">
        <v>2360</v>
      </c>
      <c r="C11" s="791" t="s">
        <v>2361</v>
      </c>
      <c r="D11" s="792" t="s">
        <v>2377</v>
      </c>
    </row>
    <row r="12" spans="1:4" x14ac:dyDescent="0.25">
      <c r="A12" s="793" t="s">
        <v>2378</v>
      </c>
      <c r="B12" s="796" t="s">
        <v>58</v>
      </c>
      <c r="C12" s="791" t="s">
        <v>2379</v>
      </c>
      <c r="D12" s="792" t="s">
        <v>2377</v>
      </c>
    </row>
    <row r="13" spans="1:4" x14ac:dyDescent="0.25">
      <c r="A13" s="793" t="s">
        <v>2793</v>
      </c>
      <c r="B13" s="794" t="s">
        <v>2360</v>
      </c>
      <c r="C13" s="791" t="s">
        <v>2361</v>
      </c>
      <c r="D13" s="792" t="s">
        <v>2794</v>
      </c>
    </row>
    <row r="14" spans="1:4" x14ac:dyDescent="0.25">
      <c r="A14" s="793" t="s">
        <v>2380</v>
      </c>
      <c r="B14" s="794" t="s">
        <v>2360</v>
      </c>
      <c r="C14" s="791" t="s">
        <v>2361</v>
      </c>
      <c r="D14" s="792" t="s">
        <v>2795</v>
      </c>
    </row>
    <row r="15" spans="1:4" x14ac:dyDescent="0.25">
      <c r="A15" s="793" t="s">
        <v>2381</v>
      </c>
      <c r="B15" s="794" t="s">
        <v>58</v>
      </c>
      <c r="C15" s="791" t="s">
        <v>2379</v>
      </c>
      <c r="D15" s="792" t="s">
        <v>2382</v>
      </c>
    </row>
    <row r="16" spans="1:4" x14ac:dyDescent="0.25">
      <c r="A16" s="793" t="s">
        <v>2383</v>
      </c>
      <c r="B16" s="794" t="s">
        <v>2384</v>
      </c>
      <c r="C16" s="791" t="s">
        <v>2385</v>
      </c>
      <c r="D16" s="792" t="s">
        <v>2386</v>
      </c>
    </row>
    <row r="17" spans="1:4" x14ac:dyDescent="0.25">
      <c r="A17" s="825" t="s">
        <v>3008</v>
      </c>
      <c r="B17" s="794" t="s">
        <v>58</v>
      </c>
      <c r="C17" s="791" t="s">
        <v>2379</v>
      </c>
      <c r="D17" s="792" t="s">
        <v>3009</v>
      </c>
    </row>
    <row r="18" spans="1:4" x14ac:dyDescent="0.25">
      <c r="A18" s="793" t="s">
        <v>2882</v>
      </c>
      <c r="B18" s="794" t="s">
        <v>2360</v>
      </c>
      <c r="C18" s="791" t="s">
        <v>2361</v>
      </c>
      <c r="D18" s="795" t="s">
        <v>2883</v>
      </c>
    </row>
    <row r="19" spans="1:4" x14ac:dyDescent="0.25">
      <c r="A19" s="825" t="s">
        <v>2796</v>
      </c>
      <c r="B19" s="794" t="s">
        <v>2360</v>
      </c>
      <c r="C19" s="791" t="s">
        <v>2361</v>
      </c>
      <c r="D19" s="792" t="s">
        <v>2796</v>
      </c>
    </row>
    <row r="20" spans="1:4" x14ac:dyDescent="0.25">
      <c r="A20" s="793" t="s">
        <v>2854</v>
      </c>
      <c r="B20" s="794" t="s">
        <v>2360</v>
      </c>
      <c r="C20" s="791" t="s">
        <v>2361</v>
      </c>
      <c r="D20" s="792" t="s">
        <v>2855</v>
      </c>
    </row>
    <row r="21" spans="1:4" x14ac:dyDescent="0.25">
      <c r="A21" s="793" t="s">
        <v>2388</v>
      </c>
      <c r="B21" s="794" t="s">
        <v>58</v>
      </c>
      <c r="C21" s="791" t="s">
        <v>2379</v>
      </c>
      <c r="D21" s="792" t="s">
        <v>2388</v>
      </c>
    </row>
    <row r="22" spans="1:4" x14ac:dyDescent="0.25">
      <c r="A22" s="793" t="s">
        <v>2389</v>
      </c>
      <c r="B22" s="794" t="s">
        <v>2360</v>
      </c>
      <c r="C22" s="791" t="s">
        <v>2361</v>
      </c>
      <c r="D22" s="792" t="s">
        <v>2390</v>
      </c>
    </row>
    <row r="23" spans="1:4" x14ac:dyDescent="0.25">
      <c r="A23" s="793" t="s">
        <v>2391</v>
      </c>
      <c r="B23" s="794" t="s">
        <v>58</v>
      </c>
      <c r="C23" s="791" t="s">
        <v>2379</v>
      </c>
      <c r="D23" s="792" t="s">
        <v>2392</v>
      </c>
    </row>
    <row r="24" spans="1:4" x14ac:dyDescent="0.25">
      <c r="A24" s="793" t="s">
        <v>2797</v>
      </c>
      <c r="B24" s="794" t="s">
        <v>2360</v>
      </c>
      <c r="C24" s="791"/>
      <c r="D24" s="792" t="s">
        <v>2798</v>
      </c>
    </row>
    <row r="25" spans="1:4" x14ac:dyDescent="0.25">
      <c r="A25" s="793" t="s">
        <v>2393</v>
      </c>
      <c r="B25" s="794" t="s">
        <v>215</v>
      </c>
      <c r="C25" s="791" t="s">
        <v>2394</v>
      </c>
      <c r="D25" s="792" t="s">
        <v>2395</v>
      </c>
    </row>
    <row r="26" spans="1:4" x14ac:dyDescent="0.25">
      <c r="A26" s="790" t="s">
        <v>2396</v>
      </c>
      <c r="B26" s="794" t="s">
        <v>58</v>
      </c>
      <c r="C26" s="791" t="s">
        <v>2379</v>
      </c>
      <c r="D26" s="792" t="s">
        <v>2397</v>
      </c>
    </row>
    <row r="27" spans="1:4" x14ac:dyDescent="0.25">
      <c r="A27" s="790" t="s">
        <v>2398</v>
      </c>
      <c r="B27" s="794" t="s">
        <v>2360</v>
      </c>
      <c r="C27" s="791" t="s">
        <v>2361</v>
      </c>
      <c r="D27" s="795" t="s">
        <v>2399</v>
      </c>
    </row>
    <row r="28" spans="1:4" x14ac:dyDescent="0.25">
      <c r="A28" s="793" t="s">
        <v>2799</v>
      </c>
      <c r="B28" s="794" t="s">
        <v>1699</v>
      </c>
      <c r="C28" s="791" t="s">
        <v>2400</v>
      </c>
      <c r="D28" s="795" t="s">
        <v>2401</v>
      </c>
    </row>
    <row r="29" spans="1:4" x14ac:dyDescent="0.25">
      <c r="A29" s="825" t="s">
        <v>2800</v>
      </c>
      <c r="B29" s="794" t="s">
        <v>1699</v>
      </c>
      <c r="C29" s="791" t="s">
        <v>2400</v>
      </c>
      <c r="D29" s="795" t="s">
        <v>2801</v>
      </c>
    </row>
    <row r="30" spans="1:4" x14ac:dyDescent="0.25">
      <c r="A30" s="825" t="s">
        <v>2802</v>
      </c>
      <c r="B30" s="794" t="s">
        <v>1699</v>
      </c>
      <c r="C30" s="791" t="s">
        <v>2400</v>
      </c>
      <c r="D30" s="795" t="s">
        <v>2803</v>
      </c>
    </row>
    <row r="31" spans="1:4" x14ac:dyDescent="0.25">
      <c r="A31" s="825" t="s">
        <v>2804</v>
      </c>
      <c r="B31" s="794" t="s">
        <v>58</v>
      </c>
      <c r="C31" s="791" t="s">
        <v>2379</v>
      </c>
      <c r="D31" s="795" t="s">
        <v>2805</v>
      </c>
    </row>
    <row r="32" spans="1:4" x14ac:dyDescent="0.25">
      <c r="A32" s="793" t="s">
        <v>2402</v>
      </c>
      <c r="B32" s="796"/>
      <c r="C32" s="791"/>
      <c r="D32" s="792"/>
    </row>
    <row r="33" spans="1:4" x14ac:dyDescent="0.25">
      <c r="A33" s="793" t="s">
        <v>2806</v>
      </c>
      <c r="B33" s="794" t="s">
        <v>2403</v>
      </c>
      <c r="C33" s="791" t="s">
        <v>2394</v>
      </c>
      <c r="D33" s="795" t="s">
        <v>2404</v>
      </c>
    </row>
    <row r="34" spans="1:4" x14ac:dyDescent="0.25">
      <c r="A34" s="790" t="s">
        <v>2405</v>
      </c>
      <c r="B34" s="794" t="s">
        <v>58</v>
      </c>
      <c r="C34" s="791" t="s">
        <v>2379</v>
      </c>
      <c r="D34" s="792" t="s">
        <v>2405</v>
      </c>
    </row>
    <row r="35" spans="1:4" x14ac:dyDescent="0.25">
      <c r="A35" s="790" t="s">
        <v>2406</v>
      </c>
      <c r="B35" s="794" t="s">
        <v>58</v>
      </c>
      <c r="C35" s="791" t="s">
        <v>2379</v>
      </c>
      <c r="D35" s="792" t="s">
        <v>2407</v>
      </c>
    </row>
    <row r="36" spans="1:4" x14ac:dyDescent="0.25">
      <c r="A36" s="790" t="s">
        <v>2408</v>
      </c>
      <c r="B36" s="794" t="s">
        <v>58</v>
      </c>
      <c r="C36" s="791" t="s">
        <v>2379</v>
      </c>
      <c r="D36" s="792" t="s">
        <v>2409</v>
      </c>
    </row>
    <row r="37" spans="1:4" x14ac:dyDescent="0.25">
      <c r="A37" s="790" t="s">
        <v>2410</v>
      </c>
      <c r="B37" s="794" t="s">
        <v>2360</v>
      </c>
      <c r="C37" s="791" t="s">
        <v>2361</v>
      </c>
      <c r="D37" s="792" t="s">
        <v>2411</v>
      </c>
    </row>
    <row r="38" spans="1:4" x14ac:dyDescent="0.25">
      <c r="A38" s="790" t="s">
        <v>3019</v>
      </c>
      <c r="B38" s="794" t="s">
        <v>215</v>
      </c>
      <c r="C38" s="791" t="s">
        <v>2394</v>
      </c>
      <c r="D38" s="792" t="s">
        <v>3020</v>
      </c>
    </row>
    <row r="39" spans="1:4" x14ac:dyDescent="0.25">
      <c r="A39" s="793" t="s">
        <v>3017</v>
      </c>
      <c r="B39" s="794" t="s">
        <v>215</v>
      </c>
      <c r="C39" s="791" t="s">
        <v>2394</v>
      </c>
      <c r="D39" s="792" t="s">
        <v>2412</v>
      </c>
    </row>
    <row r="40" spans="1:4" x14ac:dyDescent="0.25">
      <c r="A40" s="793" t="s">
        <v>3018</v>
      </c>
      <c r="B40" s="794" t="s">
        <v>215</v>
      </c>
      <c r="C40" s="791" t="s">
        <v>2394</v>
      </c>
      <c r="D40" s="792" t="s">
        <v>2413</v>
      </c>
    </row>
    <row r="41" spans="1:4" x14ac:dyDescent="0.25">
      <c r="A41" s="790" t="s">
        <v>2414</v>
      </c>
      <c r="B41" s="794" t="s">
        <v>58</v>
      </c>
      <c r="C41" s="791" t="s">
        <v>2379</v>
      </c>
      <c r="D41" s="792" t="s">
        <v>2387</v>
      </c>
    </row>
    <row r="42" spans="1:4" x14ac:dyDescent="0.25">
      <c r="A42" s="798" t="s">
        <v>2415</v>
      </c>
      <c r="B42" s="794" t="s">
        <v>2360</v>
      </c>
      <c r="C42" s="799" t="s">
        <v>2361</v>
      </c>
      <c r="D42" s="800" t="s">
        <v>2415</v>
      </c>
    </row>
    <row r="43" spans="1:4" ht="16.5" thickBot="1" x14ac:dyDescent="0.3">
      <c r="A43" s="801" t="s">
        <v>2416</v>
      </c>
      <c r="B43" s="802" t="s">
        <v>58</v>
      </c>
      <c r="C43" s="803" t="s">
        <v>2379</v>
      </c>
      <c r="D43" s="804" t="s">
        <v>2416</v>
      </c>
    </row>
    <row r="44" spans="1:4" x14ac:dyDescent="0.25">
      <c r="A44" s="798" t="s">
        <v>2807</v>
      </c>
      <c r="B44" s="797" t="s">
        <v>1699</v>
      </c>
      <c r="C44" s="799" t="s">
        <v>2400</v>
      </c>
      <c r="D44" s="800" t="s">
        <v>2417</v>
      </c>
    </row>
    <row r="45" spans="1:4" ht="16.5" thickBot="1" x14ac:dyDescent="0.3">
      <c r="A45" s="801" t="s">
        <v>2418</v>
      </c>
      <c r="B45" s="802" t="s">
        <v>2360</v>
      </c>
      <c r="C45" s="803" t="s">
        <v>2361</v>
      </c>
      <c r="D45" s="804" t="s">
        <v>2419</v>
      </c>
    </row>
    <row r="46" spans="1:4" ht="16.5" thickBot="1" x14ac:dyDescent="0.3">
      <c r="A46" s="801" t="s">
        <v>2808</v>
      </c>
      <c r="B46" s="802" t="s">
        <v>2360</v>
      </c>
      <c r="C46" s="803" t="s">
        <v>2361</v>
      </c>
      <c r="D46" s="804" t="s">
        <v>2808</v>
      </c>
    </row>
  </sheetData>
  <pageMargins left="0.7" right="0.7" top="0.75" bottom="0.75" header="0.3" footer="0.3"/>
  <pageSetup scale="6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tabColor rgb="FFFFCCFF"/>
    <outlinePr showOutlineSymbols="0"/>
  </sheetPr>
  <dimension ref="A1:EM5131"/>
  <sheetViews>
    <sheetView showGridLines="0" showOutlineSymbols="0" zoomScaleNormal="100" zoomScaleSheetLayoutView="100" workbookViewId="0">
      <pane xSplit="9" ySplit="12" topLeftCell="EL654" activePane="bottomRight" state="frozen"/>
      <selection activeCell="D1681" sqref="D1681"/>
      <selection pane="topRight" activeCell="D1681" sqref="D1681"/>
      <selection pane="bottomLeft" activeCell="D1681" sqref="D1681"/>
      <selection pane="bottomRight" activeCell="D1681" sqref="D1681"/>
    </sheetView>
  </sheetViews>
  <sheetFormatPr defaultColWidth="13" defaultRowHeight="11.25" outlineLevelCol="1" x14ac:dyDescent="0.2"/>
  <cols>
    <col min="1" max="2" width="13" style="18"/>
    <col min="3" max="3" width="13" style="18" customWidth="1"/>
    <col min="4" max="4" width="43.83203125" style="34" customWidth="1"/>
    <col min="5" max="5" width="25.5" style="453" customWidth="1"/>
    <col min="6" max="6" width="13" style="187" customWidth="1"/>
    <col min="7" max="7" width="13" style="25" customWidth="1"/>
    <col min="8" max="8" width="13" style="42" customWidth="1"/>
    <col min="9" max="9" width="13" style="35" customWidth="1"/>
    <col min="10" max="10" width="13" style="25" customWidth="1"/>
    <col min="11" max="12" width="13" style="187" customWidth="1"/>
    <col min="13" max="14" width="13" style="313" customWidth="1"/>
    <col min="15" max="15" width="13" style="83" customWidth="1"/>
    <col min="16" max="16" width="13" style="32" customWidth="1" outlineLevel="1"/>
    <col min="17" max="19" width="13" style="33" customWidth="1" outlineLevel="1"/>
    <col min="20" max="21" width="13" style="89" customWidth="1" outlineLevel="1"/>
    <col min="22" max="22" width="13" style="25" customWidth="1" outlineLevel="1"/>
    <col min="23" max="23" width="13" style="25" customWidth="1"/>
    <col min="24" max="24" width="13" style="313" customWidth="1"/>
    <col min="25" max="25" width="13" style="317" customWidth="1"/>
    <col min="26" max="26" width="13" style="66" customWidth="1"/>
    <col min="27" max="27" width="13" style="3" customWidth="1" outlineLevel="1"/>
    <col min="28" max="28" width="13" style="383" customWidth="1"/>
    <col min="29" max="30" width="13" style="317" customWidth="1"/>
    <col min="31" max="31" width="13" style="308" customWidth="1"/>
    <col min="32" max="32" width="13" style="3" customWidth="1" outlineLevel="1"/>
    <col min="33" max="33" width="13" style="383" customWidth="1"/>
    <col min="34" max="35" width="13" style="317" customWidth="1"/>
    <col min="36" max="36" width="13" style="308" customWidth="1"/>
    <col min="37" max="37" width="13" style="25" customWidth="1" outlineLevel="1"/>
    <col min="38" max="38" width="13" style="89" customWidth="1"/>
    <col min="39" max="39" width="13" style="83" customWidth="1"/>
    <col min="40" max="40" width="13" style="89" customWidth="1"/>
    <col min="41" max="41" width="13" style="25" customWidth="1" outlineLevel="1"/>
    <col min="42" max="44" width="13" style="89" customWidth="1"/>
    <col min="45" max="45" width="13" style="25" customWidth="1" outlineLevel="1"/>
    <col min="46" max="46" width="13" style="89" customWidth="1"/>
    <col min="47" max="47" width="13" style="40" customWidth="1"/>
    <col min="48" max="48" width="13" style="416" customWidth="1"/>
    <col min="49" max="49" width="13" style="248" customWidth="1"/>
    <col min="50" max="50" width="13" style="466" customWidth="1"/>
    <col min="51" max="51" width="13" style="206" customWidth="1"/>
    <col min="52" max="53" width="13" style="25" customWidth="1"/>
    <col min="54" max="62" width="13" style="248" customWidth="1"/>
    <col min="63" max="73" width="13" style="314" customWidth="1"/>
    <col min="74" max="74" width="11.5" style="314" customWidth="1"/>
    <col min="75" max="75" width="13" style="314" customWidth="1"/>
    <col min="76" max="87" width="13" style="727" customWidth="1"/>
    <col min="88" max="88" width="13" style="729" customWidth="1"/>
    <col min="89" max="96" width="13" style="727" customWidth="1"/>
    <col min="97" max="100" width="13" style="25" customWidth="1"/>
    <col min="101" max="101" width="13" style="348" customWidth="1"/>
    <col min="102" max="102" width="13" style="89" customWidth="1"/>
    <col min="103" max="103" width="13" style="385" customWidth="1"/>
    <col min="104" max="104" width="13" style="89" customWidth="1"/>
    <col min="105" max="105" width="13" style="385" customWidth="1"/>
    <col min="106" max="106" width="13" style="89" customWidth="1"/>
    <col min="107" max="107" width="13" style="385" customWidth="1"/>
    <col min="108" max="111" width="13" style="18" customWidth="1"/>
    <col min="112" max="112" width="13" style="89" customWidth="1"/>
    <col min="113" max="113" width="13" style="385" customWidth="1"/>
    <col min="114" max="114" width="13" style="89" customWidth="1"/>
    <col min="115" max="115" width="13" style="385" customWidth="1"/>
    <col min="116" max="116" width="13" style="89" customWidth="1"/>
    <col min="117" max="117" width="13" style="385" customWidth="1"/>
    <col min="118" max="118" width="13" style="89" customWidth="1"/>
    <col min="119" max="119" width="13" style="385" customWidth="1"/>
    <col min="120" max="120" width="13" style="89" customWidth="1"/>
    <col min="121" max="121" width="13" style="385" customWidth="1"/>
    <col min="122" max="127" width="13" style="18" customWidth="1"/>
    <col min="128" max="128" width="13" style="89" customWidth="1"/>
    <col min="129" max="129" width="13" style="385" customWidth="1"/>
    <col min="130" max="130" width="11.6640625" style="18" customWidth="1"/>
    <col min="131" max="131" width="9" style="18" customWidth="1"/>
    <col min="132" max="132" width="13" style="89" customWidth="1"/>
    <col min="133" max="133" width="13" style="385" customWidth="1"/>
    <col min="134" max="134" width="13" style="89" customWidth="1"/>
    <col min="135" max="135" width="13" style="385" customWidth="1"/>
    <col min="136" max="136" width="13" style="89" customWidth="1"/>
    <col min="137" max="137" width="13" style="385" customWidth="1"/>
    <col min="138" max="138" width="13" style="89" customWidth="1"/>
    <col min="139" max="139" width="13" style="385" customWidth="1"/>
    <col min="140" max="141" width="13" style="18"/>
    <col min="142" max="142" width="13" style="89" customWidth="1"/>
    <col min="143" max="143" width="13" style="385" customWidth="1"/>
    <col min="144" max="16384" width="13" style="18"/>
  </cols>
  <sheetData>
    <row r="1" spans="1:143" x14ac:dyDescent="0.2">
      <c r="C1" s="467" t="s">
        <v>1078</v>
      </c>
      <c r="D1" s="46" t="s">
        <v>149</v>
      </c>
      <c r="E1" s="67"/>
      <c r="F1" s="68"/>
      <c r="G1" s="68"/>
      <c r="H1" s="87"/>
      <c r="J1" s="385"/>
      <c r="K1" s="399" t="s">
        <v>1142</v>
      </c>
      <c r="L1" s="18"/>
      <c r="M1" s="618"/>
      <c r="N1" s="618"/>
      <c r="O1" s="765" t="s">
        <v>1412</v>
      </c>
      <c r="P1" s="619"/>
      <c r="Q1" s="385"/>
      <c r="R1" s="385"/>
      <c r="S1" s="93"/>
      <c r="T1" s="620">
        <v>2.5999999999999999E-2</v>
      </c>
      <c r="U1" s="621" t="s">
        <v>2</v>
      </c>
      <c r="V1" s="385"/>
      <c r="W1" s="622">
        <v>0.05</v>
      </c>
      <c r="X1" s="357" t="s">
        <v>296</v>
      </c>
      <c r="Y1" s="124">
        <v>1</v>
      </c>
      <c r="Z1" s="64">
        <v>1</v>
      </c>
      <c r="AA1" s="623" t="s">
        <v>298</v>
      </c>
      <c r="AB1" s="624"/>
      <c r="AC1" s="415"/>
      <c r="AD1" s="79">
        <v>0.98</v>
      </c>
      <c r="AE1" s="378">
        <v>0.98</v>
      </c>
      <c r="AF1" s="624" t="s">
        <v>536</v>
      </c>
      <c r="AG1" s="625"/>
      <c r="AH1" s="626"/>
      <c r="AI1" s="141">
        <v>0.75</v>
      </c>
      <c r="AJ1" s="378">
        <v>0.75</v>
      </c>
      <c r="AK1" s="624" t="s">
        <v>298</v>
      </c>
      <c r="AL1" s="625"/>
      <c r="AM1" s="435"/>
      <c r="AN1" s="383"/>
      <c r="AO1" s="624" t="s">
        <v>536</v>
      </c>
      <c r="AP1" s="625"/>
      <c r="AQ1" s="149">
        <v>0.65</v>
      </c>
      <c r="AR1" s="430">
        <v>0.65</v>
      </c>
      <c r="AS1" s="624" t="s">
        <v>536</v>
      </c>
      <c r="AT1" s="625"/>
      <c r="AU1" s="627"/>
      <c r="AV1" s="478"/>
      <c r="AW1" s="628"/>
      <c r="AX1" s="629"/>
      <c r="AY1" s="333" t="s">
        <v>106</v>
      </c>
      <c r="AZ1" s="333" t="s">
        <v>106</v>
      </c>
      <c r="BA1" s="333"/>
      <c r="BB1" s="630"/>
      <c r="BC1" s="631"/>
      <c r="BD1" s="323"/>
      <c r="BE1" s="632"/>
      <c r="BF1" s="633"/>
      <c r="BG1" s="634"/>
      <c r="BH1" s="635"/>
      <c r="BI1" s="636"/>
      <c r="BJ1" s="414"/>
      <c r="BK1" s="25"/>
      <c r="BL1" s="25"/>
      <c r="BM1" s="243" t="e">
        <f>SUM('Retail Pricing'!#REF!)</f>
        <v>#REF!</v>
      </c>
      <c r="BN1" s="243" t="e">
        <f>SUM('Retail Pricing'!#REF!)</f>
        <v>#REF!</v>
      </c>
      <c r="BO1" s="243" t="e">
        <f>SUM('Retail Pricing'!#REF!)</f>
        <v>#REF!</v>
      </c>
      <c r="BP1" s="243" t="e">
        <f>SUM('Retail Pricing'!#REF!)</f>
        <v>#REF!</v>
      </c>
      <c r="BQ1" s="243" t="e">
        <f>SUM('Retail Pricing'!#REF!)</f>
        <v>#REF!</v>
      </c>
      <c r="BR1" s="243"/>
      <c r="BS1" s="243"/>
      <c r="BT1" s="243"/>
      <c r="BU1" s="243"/>
      <c r="BV1" s="744" t="s">
        <v>2179</v>
      </c>
      <c r="BW1" s="76">
        <v>100</v>
      </c>
      <c r="BX1" s="722"/>
      <c r="BY1" s="722"/>
      <c r="BZ1" s="722"/>
      <c r="CA1" s="722"/>
      <c r="CB1" s="722"/>
      <c r="CC1" s="722"/>
      <c r="CD1" s="722"/>
      <c r="CE1" s="722"/>
      <c r="CF1" s="722"/>
      <c r="CG1" s="722"/>
      <c r="CH1" s="722"/>
      <c r="CI1" s="722"/>
      <c r="CJ1" s="723"/>
      <c r="CK1" s="724" t="s">
        <v>1826</v>
      </c>
      <c r="CL1" s="725"/>
      <c r="CM1" s="726">
        <v>0.1</v>
      </c>
      <c r="CN1" s="725"/>
      <c r="CO1" s="722"/>
      <c r="CP1" s="722"/>
      <c r="CQ1" s="722"/>
      <c r="CR1" s="722"/>
      <c r="CS1" s="244"/>
      <c r="CT1" s="244"/>
      <c r="CU1" s="244"/>
      <c r="CV1" s="244"/>
      <c r="CW1" s="460"/>
      <c r="CX1" s="484" t="s">
        <v>1069</v>
      </c>
      <c r="CY1" s="373"/>
      <c r="CZ1" s="367">
        <v>43861</v>
      </c>
      <c r="DA1" s="373"/>
      <c r="DB1" s="484">
        <v>43827</v>
      </c>
      <c r="DC1" s="373"/>
      <c r="DD1" s="367">
        <v>43830</v>
      </c>
      <c r="DE1" s="373"/>
      <c r="DF1" s="367">
        <v>43830</v>
      </c>
      <c r="DG1" s="373"/>
      <c r="DH1" s="367">
        <v>43830</v>
      </c>
      <c r="DI1" s="373"/>
      <c r="DJ1" s="367">
        <v>43803</v>
      </c>
      <c r="DK1" s="373"/>
      <c r="DL1" s="367">
        <v>43830</v>
      </c>
      <c r="DM1" s="373"/>
      <c r="DN1" s="367">
        <v>43830</v>
      </c>
      <c r="DO1" s="373"/>
      <c r="DP1" s="367" t="s">
        <v>1069</v>
      </c>
      <c r="DQ1" s="373"/>
      <c r="DR1" s="367">
        <v>43830</v>
      </c>
      <c r="DS1" s="373"/>
      <c r="DT1" s="367">
        <v>43830</v>
      </c>
      <c r="DU1" s="373"/>
      <c r="DV1" s="367">
        <v>43830</v>
      </c>
      <c r="DW1" s="373"/>
      <c r="DX1" s="367" t="s">
        <v>1069</v>
      </c>
      <c r="DY1" s="373"/>
      <c r="DZ1" s="367">
        <v>43905</v>
      </c>
      <c r="EA1" s="373"/>
      <c r="EB1" s="367" t="s">
        <v>1069</v>
      </c>
      <c r="EC1" s="373"/>
      <c r="ED1" s="367" t="s">
        <v>1069</v>
      </c>
      <c r="EE1" s="373"/>
      <c r="EF1" s="367" t="s">
        <v>1069</v>
      </c>
      <c r="EG1" s="373"/>
      <c r="EH1" s="484">
        <v>43861</v>
      </c>
      <c r="EI1" s="742"/>
      <c r="EJ1" s="367">
        <v>43921</v>
      </c>
      <c r="EK1" s="373"/>
      <c r="EL1" s="367">
        <v>43830</v>
      </c>
      <c r="EM1" s="373"/>
    </row>
    <row r="2" spans="1:143" x14ac:dyDescent="0.2">
      <c r="C2" s="559" t="s">
        <v>1706</v>
      </c>
      <c r="D2" s="642"/>
      <c r="E2" s="67"/>
      <c r="F2" s="68"/>
      <c r="G2" s="336"/>
      <c r="H2" s="35"/>
      <c r="J2" s="357"/>
      <c r="K2" s="399" t="s">
        <v>1143</v>
      </c>
      <c r="L2" s="18"/>
      <c r="M2" s="618"/>
      <c r="N2" s="618"/>
      <c r="O2" s="359"/>
      <c r="P2" s="619"/>
      <c r="Q2" s="385"/>
      <c r="R2" s="385"/>
      <c r="S2" s="93"/>
      <c r="T2" s="620">
        <v>4.5999999999999999E-2</v>
      </c>
      <c r="U2" s="621" t="s">
        <v>73</v>
      </c>
      <c r="V2" s="385"/>
      <c r="W2" s="637" t="s">
        <v>1625</v>
      </c>
      <c r="X2" s="357" t="s">
        <v>297</v>
      </c>
      <c r="Y2" s="638"/>
      <c r="Z2" s="437"/>
      <c r="AA2" s="623" t="s">
        <v>299</v>
      </c>
      <c r="AB2" s="534">
        <v>0</v>
      </c>
      <c r="AC2" s="247"/>
      <c r="AD2" s="79">
        <v>0.9</v>
      </c>
      <c r="AE2" s="378">
        <v>0.9</v>
      </c>
      <c r="AF2" s="623" t="s">
        <v>299</v>
      </c>
      <c r="AG2" s="534">
        <v>0</v>
      </c>
      <c r="AH2" s="626"/>
      <c r="AI2" s="141">
        <v>0.75</v>
      </c>
      <c r="AJ2" s="378">
        <v>0.75</v>
      </c>
      <c r="AK2" s="623" t="s">
        <v>299</v>
      </c>
      <c r="AL2" s="536">
        <v>0</v>
      </c>
      <c r="AM2" s="233"/>
      <c r="AN2" s="383"/>
      <c r="AO2" s="623" t="s">
        <v>299</v>
      </c>
      <c r="AP2" s="534">
        <v>0.03</v>
      </c>
      <c r="AQ2" s="149">
        <v>0.75</v>
      </c>
      <c r="AR2" s="639">
        <v>0.75</v>
      </c>
      <c r="AS2" s="623" t="s">
        <v>299</v>
      </c>
      <c r="AT2" s="534">
        <v>0</v>
      </c>
      <c r="AU2" s="627"/>
      <c r="AV2" s="414"/>
      <c r="AW2" s="416"/>
      <c r="AX2" s="640"/>
      <c r="AY2" s="641"/>
      <c r="AZ2" s="385"/>
      <c r="BA2" s="385"/>
      <c r="BB2" s="642">
        <f>+D2</f>
        <v>0</v>
      </c>
      <c r="BC2" s="631"/>
      <c r="BD2" s="323"/>
      <c r="BE2" s="632"/>
      <c r="BF2" s="633"/>
      <c r="BG2" s="634"/>
      <c r="BH2" s="635"/>
      <c r="BI2" s="636"/>
      <c r="BJ2" s="414"/>
      <c r="BK2" s="25"/>
      <c r="BL2" s="25"/>
      <c r="BM2" s="243"/>
      <c r="BN2" s="243"/>
      <c r="BO2" s="243"/>
      <c r="BP2" s="243"/>
      <c r="BQ2" s="243"/>
      <c r="BR2" s="243"/>
      <c r="BS2" s="243"/>
      <c r="BT2" s="243"/>
      <c r="BU2" s="243"/>
      <c r="BV2" s="25"/>
      <c r="BW2" s="76"/>
      <c r="CB2" s="728"/>
      <c r="CC2" s="728"/>
      <c r="CD2" s="728"/>
      <c r="CE2" s="728"/>
      <c r="CF2" s="728"/>
      <c r="CO2" s="728"/>
      <c r="CP2" s="728"/>
      <c r="CQ2" s="728"/>
      <c r="CR2" s="728"/>
      <c r="CS2" s="42"/>
      <c r="CT2" s="42"/>
      <c r="CU2" s="42"/>
      <c r="CV2" s="42"/>
      <c r="CW2" s="461"/>
      <c r="CX2" s="485" t="s">
        <v>1065</v>
      </c>
      <c r="CY2" s="376"/>
      <c r="CZ2" s="340" t="s">
        <v>1821</v>
      </c>
      <c r="DA2" s="376"/>
      <c r="DB2" s="485" t="s">
        <v>2174</v>
      </c>
      <c r="DC2" s="376"/>
      <c r="DD2" s="340" t="s">
        <v>2143</v>
      </c>
      <c r="DE2" s="376"/>
      <c r="DF2" s="340" t="s">
        <v>2139</v>
      </c>
      <c r="DG2" s="376"/>
      <c r="DH2" s="340" t="s">
        <v>2150</v>
      </c>
      <c r="DI2" s="376"/>
      <c r="DJ2" s="340" t="s">
        <v>2136</v>
      </c>
      <c r="DK2" s="376"/>
      <c r="DL2" s="340" t="s">
        <v>2154</v>
      </c>
      <c r="DM2" s="376"/>
      <c r="DN2" s="340" t="s">
        <v>2157</v>
      </c>
      <c r="DO2" s="376"/>
      <c r="DP2" s="340" t="s">
        <v>2159</v>
      </c>
      <c r="DQ2" s="376"/>
      <c r="DR2" s="340" t="s">
        <v>2130</v>
      </c>
      <c r="DS2" s="376"/>
      <c r="DT2" s="340" t="s">
        <v>1398</v>
      </c>
      <c r="DU2" s="376"/>
      <c r="DV2" s="340" t="s">
        <v>2134</v>
      </c>
      <c r="DW2" s="376"/>
      <c r="DX2" s="340" t="s">
        <v>2160</v>
      </c>
      <c r="DY2" s="376"/>
      <c r="DZ2" s="340" t="s">
        <v>2141</v>
      </c>
      <c r="EA2" s="376"/>
      <c r="EB2" s="340" t="s">
        <v>2167</v>
      </c>
      <c r="EC2" s="376"/>
      <c r="ED2" s="340" t="s">
        <v>2166</v>
      </c>
      <c r="EE2" s="376"/>
      <c r="EF2" s="340" t="s">
        <v>2165</v>
      </c>
      <c r="EG2" s="376"/>
      <c r="EH2" s="485" t="s">
        <v>1819</v>
      </c>
      <c r="EI2" s="719"/>
      <c r="EJ2" s="340" t="s">
        <v>2137</v>
      </c>
      <c r="EK2" s="376"/>
      <c r="EL2" s="340" t="s">
        <v>2170</v>
      </c>
      <c r="EM2" s="376"/>
    </row>
    <row r="3" spans="1:143" x14ac:dyDescent="0.2">
      <c r="C3" s="56" t="s">
        <v>1077</v>
      </c>
      <c r="D3" s="63"/>
      <c r="E3" s="386"/>
      <c r="F3" s="68"/>
      <c r="G3" s="336"/>
      <c r="H3" s="35"/>
      <c r="J3" s="357"/>
      <c r="K3" s="399" t="s">
        <v>548</v>
      </c>
      <c r="L3" s="328"/>
      <c r="M3" s="618"/>
      <c r="N3" s="618"/>
      <c r="O3" s="359"/>
      <c r="P3" s="619"/>
      <c r="Q3" s="385"/>
      <c r="R3" s="385"/>
      <c r="S3" s="93"/>
      <c r="T3" s="620">
        <v>1.83E-2</v>
      </c>
      <c r="U3" s="643" t="s">
        <v>39</v>
      </c>
      <c r="V3" s="385"/>
      <c r="W3" s="637"/>
      <c r="X3" s="357"/>
      <c r="Y3" s="638"/>
      <c r="Z3" s="437"/>
      <c r="AA3" s="623"/>
      <c r="AB3" s="534"/>
      <c r="AC3" s="247"/>
      <c r="AD3" s="79">
        <v>0.9</v>
      </c>
      <c r="AE3" s="378">
        <v>0.9</v>
      </c>
      <c r="AF3" s="623"/>
      <c r="AG3" s="534"/>
      <c r="AH3" s="626"/>
      <c r="AI3" s="141">
        <v>0.75</v>
      </c>
      <c r="AJ3" s="378">
        <v>0.75</v>
      </c>
      <c r="AK3" s="623"/>
      <c r="AL3" s="534"/>
      <c r="AM3" s="233"/>
      <c r="AN3" s="383"/>
      <c r="AO3" s="623"/>
      <c r="AP3" s="534"/>
      <c r="AQ3" s="149">
        <v>0.65</v>
      </c>
      <c r="AR3" s="430">
        <v>0.65</v>
      </c>
      <c r="AS3" s="623"/>
      <c r="AT3" s="534"/>
      <c r="AU3" s="627"/>
      <c r="AV3" s="414"/>
      <c r="AW3" s="416"/>
      <c r="AX3" s="640"/>
      <c r="AY3" s="641"/>
      <c r="AZ3" s="385"/>
      <c r="BA3" s="385"/>
      <c r="BB3" s="630" t="s">
        <v>2104</v>
      </c>
      <c r="BC3" s="631" t="s">
        <v>2105</v>
      </c>
      <c r="BD3" s="323" t="s">
        <v>2106</v>
      </c>
      <c r="BE3" s="632" t="s">
        <v>2107</v>
      </c>
      <c r="BF3" s="633" t="s">
        <v>2108</v>
      </c>
      <c r="BG3" s="634" t="s">
        <v>2109</v>
      </c>
      <c r="BH3" s="635" t="s">
        <v>2110</v>
      </c>
      <c r="BI3" s="636" t="s">
        <v>2111</v>
      </c>
      <c r="BJ3" s="414"/>
      <c r="BK3" s="25"/>
      <c r="BL3" s="25"/>
      <c r="BM3" s="243"/>
      <c r="BN3" s="243"/>
      <c r="BO3" s="243"/>
      <c r="BP3" s="243"/>
      <c r="BQ3" s="243"/>
      <c r="BR3" s="243"/>
      <c r="BS3" s="243"/>
      <c r="BT3" s="243"/>
      <c r="BU3" s="243"/>
      <c r="BV3" s="25"/>
      <c r="BW3" s="76"/>
      <c r="BX3" s="728" t="s">
        <v>1671</v>
      </c>
      <c r="BY3" s="728" t="s">
        <v>1683</v>
      </c>
      <c r="BZ3" s="728" t="s">
        <v>1672</v>
      </c>
      <c r="CA3" s="728" t="s">
        <v>1674</v>
      </c>
      <c r="CB3" s="728" t="s">
        <v>1675</v>
      </c>
      <c r="CC3" s="728" t="s">
        <v>1676</v>
      </c>
      <c r="CD3" s="728" t="s">
        <v>1677</v>
      </c>
      <c r="CE3" s="728" t="s">
        <v>1678</v>
      </c>
      <c r="CF3" s="728" t="s">
        <v>1679</v>
      </c>
      <c r="CG3" s="728" t="s">
        <v>1680</v>
      </c>
      <c r="CH3" s="728" t="s">
        <v>1681</v>
      </c>
      <c r="CI3" s="731" t="s">
        <v>668</v>
      </c>
      <c r="CK3" s="730" t="s">
        <v>1827</v>
      </c>
      <c r="CL3" s="730" t="s">
        <v>1828</v>
      </c>
      <c r="CM3" s="730" t="s">
        <v>1829</v>
      </c>
      <c r="CN3" s="730" t="s">
        <v>1830</v>
      </c>
      <c r="CO3" s="730" t="s">
        <v>1831</v>
      </c>
      <c r="CP3" s="730" t="s">
        <v>1832</v>
      </c>
      <c r="CQ3" s="730" t="s">
        <v>1833</v>
      </c>
      <c r="CR3" s="730" t="s">
        <v>1834</v>
      </c>
      <c r="CS3" s="42"/>
      <c r="CT3" s="42"/>
      <c r="CU3" s="42"/>
      <c r="CV3" s="42"/>
      <c r="CW3" s="461"/>
      <c r="CX3" s="485" t="s">
        <v>823</v>
      </c>
      <c r="CY3" s="377"/>
      <c r="CZ3" s="340" t="s">
        <v>2131</v>
      </c>
      <c r="DA3" s="377"/>
      <c r="DB3" s="485" t="s">
        <v>2175</v>
      </c>
      <c r="DC3" s="377"/>
      <c r="DD3" s="340" t="s">
        <v>2144</v>
      </c>
      <c r="DE3" s="377"/>
      <c r="DF3" s="340" t="s">
        <v>2140</v>
      </c>
      <c r="DG3" s="377"/>
      <c r="DH3" s="340" t="s">
        <v>2151</v>
      </c>
      <c r="DI3" s="377"/>
      <c r="DJ3" s="340" t="s">
        <v>2152</v>
      </c>
      <c r="DK3" s="377"/>
      <c r="DL3" s="340" t="s">
        <v>2153</v>
      </c>
      <c r="DM3" s="377"/>
      <c r="DN3" s="340" t="s">
        <v>2155</v>
      </c>
      <c r="DO3" s="377"/>
      <c r="DP3" s="340" t="s">
        <v>2158</v>
      </c>
      <c r="DQ3" s="377"/>
      <c r="DR3" s="340" t="s">
        <v>2132</v>
      </c>
      <c r="DS3" s="377"/>
      <c r="DT3" s="340" t="s">
        <v>2133</v>
      </c>
      <c r="DU3" s="377"/>
      <c r="DV3" s="340" t="s">
        <v>2135</v>
      </c>
      <c r="DW3" s="377"/>
      <c r="DX3" s="340" t="s">
        <v>2161</v>
      </c>
      <c r="DY3" s="377"/>
      <c r="DZ3" s="340" t="s">
        <v>2142</v>
      </c>
      <c r="EA3" s="377"/>
      <c r="EB3" s="340" t="s">
        <v>2162</v>
      </c>
      <c r="EC3" s="377"/>
      <c r="ED3" s="340" t="s">
        <v>2163</v>
      </c>
      <c r="EE3" s="377"/>
      <c r="EF3" s="340" t="s">
        <v>2164</v>
      </c>
      <c r="EG3" s="377"/>
      <c r="EH3" s="485" t="s">
        <v>2129</v>
      </c>
      <c r="EI3" s="743"/>
      <c r="EJ3" s="340" t="s">
        <v>2138</v>
      </c>
      <c r="EK3" s="377"/>
      <c r="EL3" s="340" t="s">
        <v>2169</v>
      </c>
      <c r="EM3" s="377"/>
    </row>
    <row r="4" spans="1:143" ht="15" customHeight="1" x14ac:dyDescent="0.2">
      <c r="C4" s="420" t="s">
        <v>1076</v>
      </c>
      <c r="D4" s="47">
        <f ca="1">NOW()</f>
        <v>45357.891167476897</v>
      </c>
      <c r="E4" s="386"/>
      <c r="F4" s="68"/>
      <c r="G4" s="187"/>
      <c r="H4" s="186"/>
      <c r="I4" s="42"/>
      <c r="J4" s="385"/>
      <c r="K4" s="93" t="s">
        <v>1505</v>
      </c>
      <c r="L4" s="217"/>
      <c r="M4" s="385"/>
      <c r="N4" s="385"/>
      <c r="O4" s="359"/>
      <c r="P4" s="644"/>
      <c r="Q4" s="385"/>
      <c r="R4" s="385"/>
      <c r="S4" s="93"/>
      <c r="T4" s="620">
        <v>3.3000000000000002E-2</v>
      </c>
      <c r="U4" s="621" t="s">
        <v>887</v>
      </c>
      <c r="V4" s="645"/>
      <c r="W4" s="646">
        <v>0.12</v>
      </c>
      <c r="X4" s="4"/>
      <c r="Y4" s="125">
        <v>2019</v>
      </c>
      <c r="Z4" s="65">
        <v>2018</v>
      </c>
      <c r="AA4" s="1"/>
      <c r="AC4" s="129">
        <f>+Y4</f>
        <v>2019</v>
      </c>
      <c r="AD4" s="133">
        <f>+Y4</f>
        <v>2019</v>
      </c>
      <c r="AE4" s="65">
        <v>2018</v>
      </c>
      <c r="AF4" s="1"/>
      <c r="AH4" s="137">
        <f>+Y4</f>
        <v>2019</v>
      </c>
      <c r="AI4" s="142">
        <f>+Y4</f>
        <v>2019</v>
      </c>
      <c r="AJ4" s="65">
        <v>2018</v>
      </c>
      <c r="AK4" s="645"/>
      <c r="AL4" s="383"/>
      <c r="AM4" s="647">
        <f>+AC4</f>
        <v>2019</v>
      </c>
      <c r="AN4" s="65">
        <v>2018</v>
      </c>
      <c r="AO4" s="645"/>
      <c r="AP4" s="385"/>
      <c r="AQ4" s="649">
        <f>+Y4</f>
        <v>2019</v>
      </c>
      <c r="AR4" s="65">
        <v>2018</v>
      </c>
      <c r="AS4" s="645"/>
      <c r="AT4" s="385"/>
      <c r="AU4" s="650">
        <f>+AQ4</f>
        <v>2019</v>
      </c>
      <c r="AV4" s="479">
        <f>+AC4</f>
        <v>2019</v>
      </c>
      <c r="AW4" s="651"/>
      <c r="AX4" s="652">
        <f>AV4</f>
        <v>2019</v>
      </c>
      <c r="AY4" s="648">
        <f>+AX4</f>
        <v>2019</v>
      </c>
      <c r="AZ4" s="648">
        <f>+AY4</f>
        <v>2019</v>
      </c>
      <c r="BA4" s="648"/>
      <c r="BB4" s="541"/>
      <c r="BC4" s="542"/>
      <c r="BD4" s="543"/>
      <c r="BE4" s="544"/>
      <c r="BF4" s="545"/>
      <c r="BG4" s="546"/>
      <c r="BH4" s="547"/>
      <c r="BI4" s="548"/>
      <c r="BJ4" s="549"/>
      <c r="BK4" s="25"/>
      <c r="BL4" s="25"/>
      <c r="BM4" s="243"/>
      <c r="BN4" s="243"/>
      <c r="BO4" s="243"/>
      <c r="BP4" s="243"/>
      <c r="BQ4" s="243"/>
      <c r="BR4" s="243"/>
      <c r="BS4" s="243"/>
      <c r="BT4" s="243"/>
      <c r="BU4" s="243"/>
      <c r="BV4" s="25"/>
      <c r="BW4" s="76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732"/>
      <c r="CK4" s="733"/>
      <c r="CL4" s="733"/>
      <c r="CM4" s="733"/>
      <c r="CN4" s="733"/>
      <c r="CO4" s="733"/>
      <c r="CP4" s="733"/>
      <c r="CQ4" s="733"/>
      <c r="CR4" s="733"/>
      <c r="CS4" s="362"/>
      <c r="CT4" s="362"/>
      <c r="CU4" s="362"/>
      <c r="CV4" s="339"/>
      <c r="CW4" s="343"/>
      <c r="CX4" s="486" t="s">
        <v>824</v>
      </c>
      <c r="CY4" s="377"/>
      <c r="CZ4" s="341" t="s">
        <v>2106</v>
      </c>
      <c r="DA4" s="377"/>
      <c r="DB4" s="486" t="s">
        <v>2106</v>
      </c>
      <c r="DC4" s="377"/>
      <c r="DD4" s="341" t="s">
        <v>2106</v>
      </c>
      <c r="DE4" s="377"/>
      <c r="DF4" s="341" t="s">
        <v>2109</v>
      </c>
      <c r="DG4" s="377"/>
      <c r="DH4" s="341" t="s">
        <v>2104</v>
      </c>
      <c r="DI4" s="377"/>
      <c r="DJ4" s="341" t="s">
        <v>2108</v>
      </c>
      <c r="DK4" s="377"/>
      <c r="DL4" s="341" t="s">
        <v>2106</v>
      </c>
      <c r="DM4" s="377"/>
      <c r="DN4" s="341" t="s">
        <v>2108</v>
      </c>
      <c r="DO4" s="377"/>
      <c r="DP4" s="341" t="s">
        <v>2107</v>
      </c>
      <c r="DQ4" s="377"/>
      <c r="DR4" s="341" t="s">
        <v>2107</v>
      </c>
      <c r="DS4" s="377"/>
      <c r="DT4" s="341" t="s">
        <v>2106</v>
      </c>
      <c r="DU4" s="377"/>
      <c r="DV4" s="341" t="s">
        <v>2108</v>
      </c>
      <c r="DW4" s="377"/>
      <c r="DX4" s="341" t="s">
        <v>2109</v>
      </c>
      <c r="DY4" s="377"/>
      <c r="DZ4" s="341" t="s">
        <v>2106</v>
      </c>
      <c r="EA4" s="377"/>
      <c r="EB4" s="341" t="s">
        <v>2107</v>
      </c>
      <c r="EC4" s="377"/>
      <c r="ED4" s="341" t="s">
        <v>2108</v>
      </c>
      <c r="EE4" s="377"/>
      <c r="EF4" s="341" t="s">
        <v>2106</v>
      </c>
      <c r="EG4" s="377"/>
      <c r="EH4" s="486" t="s">
        <v>2104</v>
      </c>
      <c r="EI4" s="743"/>
      <c r="EJ4" s="341" t="s">
        <v>2110</v>
      </c>
      <c r="EK4" s="377"/>
      <c r="EL4" s="341" t="s">
        <v>2106</v>
      </c>
      <c r="EM4" s="377"/>
    </row>
    <row r="5" spans="1:143" ht="13.5" customHeight="1" x14ac:dyDescent="0.2">
      <c r="C5" s="589" t="s">
        <v>1881</v>
      </c>
      <c r="D5" s="49"/>
      <c r="E5" s="386"/>
      <c r="F5" s="67"/>
      <c r="G5" s="187"/>
      <c r="H5" s="186"/>
      <c r="J5" s="385"/>
      <c r="K5" s="328" t="s">
        <v>1986</v>
      </c>
      <c r="L5" s="217"/>
      <c r="M5" s="8"/>
      <c r="N5" s="8"/>
      <c r="O5" s="359"/>
      <c r="P5" s="385"/>
      <c r="Q5" s="385"/>
      <c r="R5" s="385"/>
      <c r="S5" s="385"/>
      <c r="T5" s="639"/>
      <c r="U5" s="639"/>
      <c r="V5" s="645"/>
      <c r="W5" s="653" t="s">
        <v>1626</v>
      </c>
      <c r="X5" s="4"/>
      <c r="Y5" s="258" t="s">
        <v>979</v>
      </c>
      <c r="Z5" s="16" t="s">
        <v>979</v>
      </c>
      <c r="AA5" s="1"/>
      <c r="AC5" s="129"/>
      <c r="AD5" s="133"/>
      <c r="AE5" s="379"/>
      <c r="AF5" s="1"/>
      <c r="AH5" s="137"/>
      <c r="AI5" s="142"/>
      <c r="AJ5" s="379"/>
      <c r="AK5" s="645"/>
      <c r="AL5" s="385"/>
      <c r="AM5" s="654" t="s">
        <v>1361</v>
      </c>
      <c r="AN5" s="357" t="s">
        <v>1361</v>
      </c>
      <c r="AO5" s="645"/>
      <c r="AP5" s="385"/>
      <c r="AQ5" s="649"/>
      <c r="AR5" s="357"/>
      <c r="AS5" s="645"/>
      <c r="AT5" s="385"/>
      <c r="AU5" s="650"/>
      <c r="AV5" s="478"/>
      <c r="AW5" s="651"/>
      <c r="AX5" s="174"/>
      <c r="AY5" s="655"/>
      <c r="AZ5" s="648"/>
      <c r="BA5" s="648"/>
      <c r="BB5" s="541"/>
      <c r="BC5" s="542"/>
      <c r="BD5" s="543"/>
      <c r="BE5" s="544"/>
      <c r="BF5" s="545"/>
      <c r="BG5" s="546"/>
      <c r="BH5" s="547"/>
      <c r="BI5" s="548"/>
      <c r="BJ5" s="549"/>
      <c r="BK5" s="25"/>
      <c r="BL5" s="25"/>
      <c r="BM5" s="440" t="s">
        <v>1030</v>
      </c>
      <c r="BN5" s="243"/>
      <c r="BO5" s="243"/>
      <c r="BP5" s="243"/>
      <c r="BQ5" s="243"/>
      <c r="BR5" s="243"/>
      <c r="BS5" s="243"/>
      <c r="BT5" s="243"/>
      <c r="BU5" s="243"/>
      <c r="BV5" s="25"/>
      <c r="BW5" s="76"/>
      <c r="BX5" s="728"/>
      <c r="BY5" s="728"/>
      <c r="BZ5" s="728"/>
      <c r="CA5" s="728"/>
      <c r="CB5" s="728"/>
      <c r="CC5" s="728"/>
      <c r="CD5" s="728"/>
      <c r="CE5" s="728"/>
      <c r="CF5" s="728"/>
      <c r="CG5" s="728"/>
      <c r="CH5" s="731"/>
      <c r="CI5" s="731"/>
      <c r="CJ5" s="732"/>
      <c r="CK5" s="728"/>
      <c r="CL5" s="728"/>
      <c r="CM5" s="728"/>
      <c r="CN5" s="728"/>
      <c r="CO5" s="728"/>
      <c r="CP5" s="728"/>
      <c r="CQ5" s="728"/>
      <c r="CR5" s="728"/>
      <c r="CS5" s="362"/>
      <c r="CT5" s="362"/>
      <c r="CU5" s="362"/>
      <c r="CV5" s="362"/>
      <c r="CW5" s="343"/>
      <c r="CX5" s="484" t="s">
        <v>1066</v>
      </c>
      <c r="CY5" s="367"/>
      <c r="CZ5" s="367">
        <v>43473</v>
      </c>
      <c r="DA5" s="367"/>
      <c r="DB5" s="484" t="s">
        <v>1066</v>
      </c>
      <c r="DC5" s="367"/>
      <c r="DD5" s="367" t="s">
        <v>2145</v>
      </c>
      <c r="DE5" s="367"/>
      <c r="DF5" s="367">
        <v>43466</v>
      </c>
      <c r="DG5" s="367"/>
      <c r="DH5" s="367">
        <v>43522</v>
      </c>
      <c r="DI5" s="367"/>
      <c r="DJ5" s="367">
        <v>43438</v>
      </c>
      <c r="DK5" s="367"/>
      <c r="DL5" s="367">
        <v>43523</v>
      </c>
      <c r="DM5" s="367"/>
      <c r="DN5" s="367">
        <v>43543</v>
      </c>
      <c r="DO5" s="367"/>
      <c r="DP5" s="367" t="s">
        <v>1066</v>
      </c>
      <c r="DQ5" s="367"/>
      <c r="DR5" s="367">
        <v>43466</v>
      </c>
      <c r="DS5" s="367"/>
      <c r="DT5" s="367">
        <v>43466</v>
      </c>
      <c r="DU5" s="367"/>
      <c r="DV5" s="367">
        <v>43516</v>
      </c>
      <c r="DW5" s="367"/>
      <c r="DX5" s="367">
        <v>43511</v>
      </c>
      <c r="DY5" s="367"/>
      <c r="DZ5" s="367">
        <v>43539</v>
      </c>
      <c r="EA5" s="367"/>
      <c r="EB5" s="367" t="s">
        <v>1066</v>
      </c>
      <c r="EC5" s="367"/>
      <c r="ED5" s="367" t="s">
        <v>1066</v>
      </c>
      <c r="EE5" s="367"/>
      <c r="EF5" s="367" t="s">
        <v>1066</v>
      </c>
      <c r="EG5" s="367"/>
      <c r="EH5" s="484">
        <v>43486</v>
      </c>
      <c r="EI5" s="484"/>
      <c r="EJ5" s="367">
        <v>43556</v>
      </c>
      <c r="EK5" s="367"/>
      <c r="EL5" s="367">
        <v>43552</v>
      </c>
      <c r="EM5" s="367"/>
    </row>
    <row r="6" spans="1:143" ht="13.5" customHeight="1" x14ac:dyDescent="0.2">
      <c r="D6" s="758" t="s">
        <v>2190</v>
      </c>
      <c r="E6" s="386"/>
      <c r="F6" s="209"/>
      <c r="G6" s="20"/>
      <c r="H6" s="186"/>
      <c r="J6" s="385"/>
      <c r="K6" s="399" t="s">
        <v>1985</v>
      </c>
      <c r="L6" s="217"/>
      <c r="M6" s="8"/>
      <c r="N6" s="8"/>
      <c r="O6" s="359"/>
      <c r="P6" s="385"/>
      <c r="Q6" s="656"/>
      <c r="R6" s="656"/>
      <c r="S6" s="656"/>
      <c r="T6" s="657"/>
      <c r="U6" s="657"/>
      <c r="V6" s="645"/>
      <c r="W6" s="645"/>
      <c r="X6" s="4"/>
      <c r="Y6" s="529">
        <v>0.5</v>
      </c>
      <c r="Z6" s="16">
        <v>0.5</v>
      </c>
      <c r="AA6" s="1"/>
      <c r="AC6" s="129"/>
      <c r="AD6" s="133"/>
      <c r="AE6" s="379"/>
      <c r="AF6" s="1"/>
      <c r="AH6" s="137"/>
      <c r="AI6" s="142"/>
      <c r="AJ6" s="379"/>
      <c r="AK6" s="645"/>
      <c r="AL6" s="385"/>
      <c r="AM6" s="658"/>
      <c r="AN6" s="357"/>
      <c r="AO6" s="645"/>
      <c r="AP6" s="385"/>
      <c r="AQ6" s="649"/>
      <c r="AR6" s="357"/>
      <c r="AS6" s="645"/>
      <c r="AT6" s="385"/>
      <c r="AU6" s="650"/>
      <c r="AV6" s="478"/>
      <c r="AW6" s="651"/>
      <c r="AX6" s="174"/>
      <c r="AY6" s="659"/>
      <c r="AZ6" s="648"/>
      <c r="BA6" s="648"/>
      <c r="BB6" s="541"/>
      <c r="BC6" s="542"/>
      <c r="BD6" s="543"/>
      <c r="BE6" s="544"/>
      <c r="BF6" s="545"/>
      <c r="BG6" s="546"/>
      <c r="BH6" s="547"/>
      <c r="BI6" s="548"/>
      <c r="BJ6" s="549"/>
      <c r="BK6" s="833" t="s">
        <v>1032</v>
      </c>
      <c r="BL6" s="833" t="s">
        <v>1033</v>
      </c>
      <c r="BM6" s="243"/>
      <c r="BN6" s="243"/>
      <c r="BO6" s="243"/>
      <c r="BP6" s="243"/>
      <c r="BQ6" s="243"/>
      <c r="BR6" s="243"/>
      <c r="BS6" s="243"/>
      <c r="BT6" s="243"/>
      <c r="BU6" s="243"/>
      <c r="BV6" s="25"/>
      <c r="BW6" s="76"/>
      <c r="BX6" s="728" t="s">
        <v>1673</v>
      </c>
      <c r="BY6" s="728"/>
      <c r="BZ6" s="728"/>
      <c r="CA6" s="728"/>
      <c r="CB6" s="728"/>
      <c r="CC6" s="728"/>
      <c r="CD6" s="728"/>
      <c r="CE6" s="728"/>
      <c r="CF6" s="728"/>
      <c r="CG6" s="728"/>
      <c r="CH6" s="731"/>
      <c r="CI6" s="731" t="s">
        <v>699</v>
      </c>
      <c r="CJ6" s="732"/>
      <c r="CK6" s="728" t="s">
        <v>1835</v>
      </c>
      <c r="CL6" s="728"/>
      <c r="CM6" s="728"/>
      <c r="CN6" s="728"/>
      <c r="CO6" s="728"/>
      <c r="CP6" s="728"/>
      <c r="CQ6" s="728"/>
      <c r="CR6" s="728"/>
      <c r="CS6" s="362"/>
      <c r="CT6" s="362"/>
      <c r="CU6" s="362"/>
      <c r="CV6" s="362"/>
      <c r="CW6" s="343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 t="s">
        <v>2182</v>
      </c>
      <c r="DK6" s="367"/>
      <c r="DL6" s="367"/>
      <c r="DM6" s="367"/>
      <c r="DN6" s="367"/>
      <c r="DO6" s="367"/>
      <c r="DP6" s="367" t="s">
        <v>2156</v>
      </c>
      <c r="DQ6" s="367"/>
      <c r="DR6" s="367"/>
      <c r="DS6" s="367"/>
      <c r="DT6" s="367"/>
      <c r="DU6" s="367"/>
      <c r="DV6" s="367"/>
      <c r="DW6" s="367"/>
      <c r="DX6" s="367" t="s">
        <v>2177</v>
      </c>
      <c r="DY6" s="367"/>
      <c r="DZ6" s="367"/>
      <c r="EA6" s="367"/>
      <c r="EB6" s="367" t="s">
        <v>2156</v>
      </c>
      <c r="EC6" s="367"/>
      <c r="ED6" s="367" t="s">
        <v>2168</v>
      </c>
      <c r="EE6" s="367"/>
      <c r="EF6" s="367" t="s">
        <v>2178</v>
      </c>
      <c r="EG6" s="367"/>
      <c r="EH6" s="367" t="s">
        <v>2168</v>
      </c>
      <c r="EI6" s="367"/>
      <c r="EJ6" s="367"/>
      <c r="EK6" s="367"/>
      <c r="EL6" s="367"/>
      <c r="EM6" s="367"/>
    </row>
    <row r="7" spans="1:143" ht="32.25" customHeight="1" x14ac:dyDescent="0.2">
      <c r="C7" s="49"/>
      <c r="D7" s="53"/>
      <c r="E7" s="67"/>
      <c r="F7" s="205" t="s">
        <v>129</v>
      </c>
      <c r="G7" s="170" t="s">
        <v>1397</v>
      </c>
      <c r="H7" s="26" t="s">
        <v>758</v>
      </c>
      <c r="I7" s="35" t="s">
        <v>1051</v>
      </c>
      <c r="J7" s="217" t="s">
        <v>819</v>
      </c>
      <c r="K7" s="217" t="s">
        <v>547</v>
      </c>
      <c r="L7" s="217" t="s">
        <v>545</v>
      </c>
      <c r="M7" s="9" t="s">
        <v>247</v>
      </c>
      <c r="N7" s="741" t="s">
        <v>2149</v>
      </c>
      <c r="O7" s="648">
        <v>2019</v>
      </c>
      <c r="P7" s="660">
        <v>2019</v>
      </c>
      <c r="Q7" s="660">
        <f>P7</f>
        <v>2019</v>
      </c>
      <c r="R7" s="660" t="s">
        <v>1978</v>
      </c>
      <c r="S7" s="660">
        <f>Q7</f>
        <v>2019</v>
      </c>
      <c r="T7" s="357">
        <f>P7</f>
        <v>2019</v>
      </c>
      <c r="U7" s="357">
        <f>Q7</f>
        <v>2019</v>
      </c>
      <c r="V7" s="661">
        <v>2018</v>
      </c>
      <c r="W7" s="662" t="s">
        <v>219</v>
      </c>
      <c r="X7" s="5" t="s">
        <v>1693</v>
      </c>
      <c r="Y7" s="126" t="s">
        <v>40</v>
      </c>
      <c r="Z7" s="380" t="s">
        <v>40</v>
      </c>
      <c r="AA7" s="550"/>
      <c r="AB7" s="304" t="s">
        <v>107</v>
      </c>
      <c r="AC7" s="539" t="s">
        <v>1698</v>
      </c>
      <c r="AD7" s="134" t="s">
        <v>1438</v>
      </c>
      <c r="AE7" s="439" t="s">
        <v>1438</v>
      </c>
      <c r="AF7" s="550"/>
      <c r="AG7" s="304" t="s">
        <v>107</v>
      </c>
      <c r="AH7" s="74" t="s">
        <v>1700</v>
      </c>
      <c r="AI7" s="143" t="s">
        <v>214</v>
      </c>
      <c r="AJ7" s="380" t="s">
        <v>214</v>
      </c>
      <c r="AK7" s="550"/>
      <c r="AL7" s="385" t="s">
        <v>107</v>
      </c>
      <c r="AM7" s="663" t="s">
        <v>89</v>
      </c>
      <c r="AN7" s="385" t="s">
        <v>89</v>
      </c>
      <c r="AO7" s="550"/>
      <c r="AP7" s="385" t="s">
        <v>107</v>
      </c>
      <c r="AQ7" s="664" t="s">
        <v>594</v>
      </c>
      <c r="AR7" s="665" t="s">
        <v>594</v>
      </c>
      <c r="AS7" s="550"/>
      <c r="AT7" s="385" t="s">
        <v>107</v>
      </c>
      <c r="AU7" s="666" t="s">
        <v>1701</v>
      </c>
      <c r="AV7" s="540" t="s">
        <v>1702</v>
      </c>
      <c r="AW7" s="73"/>
      <c r="AX7" s="175" t="s">
        <v>306</v>
      </c>
      <c r="AY7" s="667" t="s">
        <v>1353</v>
      </c>
      <c r="AZ7" s="667" t="s">
        <v>1354</v>
      </c>
      <c r="BA7" s="668"/>
      <c r="BB7" s="99" t="s">
        <v>40</v>
      </c>
      <c r="BC7" s="104" t="s">
        <v>86</v>
      </c>
      <c r="BD7" s="106" t="s">
        <v>87</v>
      </c>
      <c r="BE7" s="110" t="s">
        <v>88</v>
      </c>
      <c r="BF7" s="502" t="s">
        <v>214</v>
      </c>
      <c r="BG7" s="505" t="s">
        <v>89</v>
      </c>
      <c r="BH7" s="114" t="s">
        <v>90</v>
      </c>
      <c r="BI7" s="118" t="s">
        <v>91</v>
      </c>
      <c r="BJ7" s="167" t="s">
        <v>92</v>
      </c>
      <c r="BK7" s="833"/>
      <c r="BL7" s="833"/>
      <c r="BM7" s="243"/>
      <c r="BN7" s="243"/>
      <c r="BO7" s="243"/>
      <c r="BP7" s="243" t="str">
        <f>IF(BG7&lt;BH7,1," ")</f>
        <v xml:space="preserve"> </v>
      </c>
      <c r="BQ7" s="243" t="str">
        <f>IF(BG7&gt;BB7,1," ")</f>
        <v xml:space="preserve"> </v>
      </c>
      <c r="BR7" s="243"/>
      <c r="BS7" s="243"/>
      <c r="BT7" s="243"/>
      <c r="BU7" s="243"/>
      <c r="BV7" s="25"/>
      <c r="BW7" s="322" t="s">
        <v>231</v>
      </c>
      <c r="BX7" s="734" t="s">
        <v>569</v>
      </c>
      <c r="BY7" s="734" t="s">
        <v>230</v>
      </c>
      <c r="BZ7" s="727" t="s">
        <v>97</v>
      </c>
      <c r="CA7" s="734" t="s">
        <v>229</v>
      </c>
      <c r="CB7" s="735" t="s">
        <v>571</v>
      </c>
      <c r="CC7" s="735" t="s">
        <v>570</v>
      </c>
      <c r="CD7" s="736" t="s">
        <v>639</v>
      </c>
      <c r="CE7" s="734" t="s">
        <v>147</v>
      </c>
      <c r="CF7" s="734" t="s">
        <v>307</v>
      </c>
      <c r="CG7" s="734" t="s">
        <v>572</v>
      </c>
      <c r="CH7" s="735" t="s">
        <v>573</v>
      </c>
      <c r="CI7" s="727" t="s">
        <v>104</v>
      </c>
      <c r="CK7" s="734" t="s">
        <v>569</v>
      </c>
      <c r="CL7" s="734" t="s">
        <v>230</v>
      </c>
      <c r="CM7" s="727" t="s">
        <v>97</v>
      </c>
      <c r="CN7" s="734" t="s">
        <v>229</v>
      </c>
      <c r="CO7" s="735" t="s">
        <v>571</v>
      </c>
      <c r="CP7" s="736" t="s">
        <v>639</v>
      </c>
      <c r="CQ7" s="734" t="s">
        <v>147</v>
      </c>
      <c r="CR7" s="734" t="s">
        <v>307</v>
      </c>
      <c r="CV7" s="350"/>
      <c r="CW7" s="462"/>
      <c r="CX7" s="568" t="str">
        <f>CX2</f>
        <v>Company Name</v>
      </c>
      <c r="CY7" s="569"/>
      <c r="CZ7" s="568" t="str">
        <f>CZ2</f>
        <v>Meijer</v>
      </c>
      <c r="DA7" s="569"/>
      <c r="DB7" s="568" t="str">
        <f>DB2</f>
        <v>Bed Bath and Beyond</v>
      </c>
      <c r="DC7" s="569"/>
      <c r="DD7" s="568" t="str">
        <f>DD2</f>
        <v>Hy-vee</v>
      </c>
      <c r="DE7" s="569"/>
      <c r="DF7" s="568" t="str">
        <f>DF2</f>
        <v>Classic Impressions</v>
      </c>
      <c r="DG7" s="569"/>
      <c r="DH7" s="568" t="str">
        <f>DH2</f>
        <v>Big Red Shop</v>
      </c>
      <c r="DI7" s="569"/>
      <c r="DJ7" s="568" t="str">
        <f>DJ2</f>
        <v>Hamilton Collection</v>
      </c>
      <c r="DK7" s="569"/>
      <c r="DL7" s="568" t="str">
        <f>DL2</f>
        <v>Rawling</v>
      </c>
      <c r="DM7" s="569"/>
      <c r="DN7" s="568" t="str">
        <f>DN2</f>
        <v>JoAnn Fabric</v>
      </c>
      <c r="DO7" s="569"/>
      <c r="DP7" s="568" t="str">
        <f>DP2</f>
        <v>Party City</v>
      </c>
      <c r="DQ7" s="569"/>
      <c r="DR7" s="568" t="str">
        <f>DR2</f>
        <v xml:space="preserve">NAPA </v>
      </c>
      <c r="DS7" s="569"/>
      <c r="DT7" s="568" t="str">
        <f>DT2</f>
        <v>M Den</v>
      </c>
      <c r="DU7" s="569"/>
      <c r="DV7" s="568" t="str">
        <f>DV2</f>
        <v>Dick's Sporting Goods</v>
      </c>
      <c r="DW7" s="569"/>
      <c r="DX7" s="568" t="str">
        <f>DX2</f>
        <v>Casey's</v>
      </c>
      <c r="DY7" s="569"/>
      <c r="DZ7" s="568" t="str">
        <f>DZ2</f>
        <v xml:space="preserve">Scheels </v>
      </c>
      <c r="EA7" s="569"/>
      <c r="EB7" s="568" t="str">
        <f>EB2</f>
        <v>CVS Pharmacies</v>
      </c>
      <c r="EC7" s="569"/>
      <c r="ED7" s="568" t="str">
        <f>ED2</f>
        <v>Holiday Whlsl</v>
      </c>
      <c r="EE7" s="569"/>
      <c r="EF7" s="568" t="str">
        <f>EF2</f>
        <v>Walmart</v>
      </c>
      <c r="EG7" s="569"/>
      <c r="EH7" s="568" t="str">
        <f>EH2</f>
        <v>Straight Up Enterprises</v>
      </c>
      <c r="EI7" s="569"/>
      <c r="EJ7" s="568" t="str">
        <f>EJ2</f>
        <v>Green Bay Packers</v>
      </c>
      <c r="EK7" s="569"/>
      <c r="EL7" s="568" t="str">
        <f>EL2</f>
        <v>Mayo Management</v>
      </c>
      <c r="EM7" s="569"/>
    </row>
    <row r="8" spans="1:143" x14ac:dyDescent="0.2">
      <c r="A8" s="566" t="s">
        <v>2189</v>
      </c>
      <c r="B8" s="566" t="s">
        <v>2193</v>
      </c>
      <c r="C8" s="337" t="s">
        <v>531</v>
      </c>
      <c r="D8" s="387" t="s">
        <v>1048</v>
      </c>
      <c r="E8" s="456" t="s">
        <v>1049</v>
      </c>
      <c r="F8" s="205" t="s">
        <v>130</v>
      </c>
      <c r="G8" s="170" t="s">
        <v>546</v>
      </c>
      <c r="H8" s="26" t="s">
        <v>1050</v>
      </c>
      <c r="I8" s="35" t="s">
        <v>1050</v>
      </c>
      <c r="J8" s="385" t="s">
        <v>820</v>
      </c>
      <c r="K8" s="218"/>
      <c r="L8" s="217" t="s">
        <v>546</v>
      </c>
      <c r="M8" s="10" t="s">
        <v>220</v>
      </c>
      <c r="N8" s="10" t="s">
        <v>2148</v>
      </c>
      <c r="O8" s="766" t="s">
        <v>1691</v>
      </c>
      <c r="P8" s="660" t="s">
        <v>758</v>
      </c>
      <c r="Q8" s="660" t="s">
        <v>1687</v>
      </c>
      <c r="R8" s="660"/>
      <c r="S8" s="660" t="s">
        <v>1688</v>
      </c>
      <c r="T8" s="357" t="s">
        <v>1689</v>
      </c>
      <c r="U8" s="357" t="s">
        <v>1690</v>
      </c>
      <c r="V8" s="661" t="s">
        <v>1692</v>
      </c>
      <c r="W8" s="661" t="s">
        <v>220</v>
      </c>
      <c r="X8" s="11" t="s">
        <v>1694</v>
      </c>
      <c r="Y8" s="127" t="s">
        <v>1699</v>
      </c>
      <c r="Z8" s="308" t="s">
        <v>1699</v>
      </c>
      <c r="AA8" s="11" t="s">
        <v>2171</v>
      </c>
      <c r="AB8" s="378" t="s">
        <v>105</v>
      </c>
      <c r="AC8" s="445" t="s">
        <v>1699</v>
      </c>
      <c r="AD8" s="78" t="s">
        <v>1699</v>
      </c>
      <c r="AE8" s="308" t="s">
        <v>1699</v>
      </c>
      <c r="AF8" s="11" t="s">
        <v>2172</v>
      </c>
      <c r="AG8" s="378" t="s">
        <v>105</v>
      </c>
      <c r="AH8" s="458" t="s">
        <v>1699</v>
      </c>
      <c r="AI8" s="144" t="s">
        <v>1699</v>
      </c>
      <c r="AJ8" s="308" t="s">
        <v>1699</v>
      </c>
      <c r="AK8" s="11" t="s">
        <v>2172</v>
      </c>
      <c r="AL8" s="357" t="s">
        <v>105</v>
      </c>
      <c r="AM8" s="658" t="s">
        <v>1699</v>
      </c>
      <c r="AN8" s="385" t="s">
        <v>1699</v>
      </c>
      <c r="AO8" s="11" t="s">
        <v>2172</v>
      </c>
      <c r="AP8" s="357" t="s">
        <v>105</v>
      </c>
      <c r="AQ8" s="649" t="s">
        <v>1699</v>
      </c>
      <c r="AR8" s="357" t="s">
        <v>1699</v>
      </c>
      <c r="AS8" s="11" t="s">
        <v>2172</v>
      </c>
      <c r="AT8" s="357" t="s">
        <v>105</v>
      </c>
      <c r="AU8" s="669" t="s">
        <v>1699</v>
      </c>
      <c r="AV8" s="480" t="s">
        <v>1699</v>
      </c>
      <c r="AW8" s="159"/>
      <c r="AX8" s="178">
        <v>0.3</v>
      </c>
      <c r="AY8" s="655" t="s">
        <v>1068</v>
      </c>
      <c r="AZ8" s="655" t="s">
        <v>1068</v>
      </c>
      <c r="BA8" s="670"/>
      <c r="BB8" s="541" t="s">
        <v>1699</v>
      </c>
      <c r="BC8" s="542" t="s">
        <v>1699</v>
      </c>
      <c r="BD8" s="543" t="s">
        <v>1699</v>
      </c>
      <c r="BE8" s="544" t="s">
        <v>1699</v>
      </c>
      <c r="BF8" s="545" t="s">
        <v>1699</v>
      </c>
      <c r="BG8" s="546" t="s">
        <v>1699</v>
      </c>
      <c r="BH8" s="547" t="s">
        <v>1699</v>
      </c>
      <c r="BI8" s="548" t="s">
        <v>1699</v>
      </c>
      <c r="BJ8" s="549" t="s">
        <v>1699</v>
      </c>
      <c r="BK8" s="25"/>
      <c r="BL8" s="25"/>
      <c r="BM8" s="243"/>
      <c r="BN8" s="243"/>
      <c r="BO8" s="243"/>
      <c r="BP8" s="243"/>
      <c r="BQ8" s="243" t="str">
        <f>IF(BG8&gt;BB8,1," ")</f>
        <v xml:space="preserve"> </v>
      </c>
      <c r="BR8" s="243"/>
      <c r="BS8" s="243"/>
      <c r="BT8" s="243"/>
      <c r="BU8" s="243"/>
      <c r="BV8" s="25"/>
      <c r="BW8" s="322" t="s">
        <v>232</v>
      </c>
      <c r="BX8" s="727" t="s">
        <v>148</v>
      </c>
      <c r="BY8" s="727" t="s">
        <v>148</v>
      </c>
      <c r="BZ8" s="727" t="s">
        <v>148</v>
      </c>
      <c r="CA8" s="727" t="s">
        <v>148</v>
      </c>
      <c r="CB8" s="727" t="s">
        <v>148</v>
      </c>
      <c r="CC8" s="727" t="s">
        <v>148</v>
      </c>
      <c r="CD8" s="727" t="s">
        <v>148</v>
      </c>
      <c r="CE8" s="727" t="s">
        <v>148</v>
      </c>
      <c r="CF8" s="727" t="s">
        <v>148</v>
      </c>
      <c r="CG8" s="727" t="s">
        <v>148</v>
      </c>
      <c r="CH8" s="727" t="s">
        <v>148</v>
      </c>
      <c r="CI8" s="727" t="s">
        <v>148</v>
      </c>
      <c r="CK8" s="727" t="s">
        <v>148</v>
      </c>
      <c r="CL8" s="727" t="s">
        <v>148</v>
      </c>
      <c r="CM8" s="727" t="s">
        <v>148</v>
      </c>
      <c r="CN8" s="727" t="s">
        <v>148</v>
      </c>
      <c r="CO8" s="727" t="s">
        <v>148</v>
      </c>
      <c r="CP8" s="727" t="s">
        <v>148</v>
      </c>
      <c r="CQ8" s="727" t="s">
        <v>148</v>
      </c>
      <c r="CR8" s="727" t="s">
        <v>148</v>
      </c>
      <c r="CS8" s="27"/>
      <c r="CT8" s="27"/>
      <c r="CU8" s="27"/>
      <c r="CV8" s="27"/>
      <c r="CW8" s="344"/>
      <c r="CX8" s="463" t="s">
        <v>1067</v>
      </c>
      <c r="CY8" s="464" t="s">
        <v>1068</v>
      </c>
      <c r="CZ8" s="463" t="s">
        <v>1067</v>
      </c>
      <c r="DA8" s="464" t="s">
        <v>1068</v>
      </c>
      <c r="DB8" s="463" t="s">
        <v>1067</v>
      </c>
      <c r="DC8" s="464" t="s">
        <v>1068</v>
      </c>
      <c r="DD8" s="463" t="s">
        <v>1067</v>
      </c>
      <c r="DE8" s="464" t="s">
        <v>1068</v>
      </c>
      <c r="DF8" s="463" t="s">
        <v>1067</v>
      </c>
      <c r="DG8" s="464" t="s">
        <v>1068</v>
      </c>
      <c r="DH8" s="463" t="s">
        <v>1067</v>
      </c>
      <c r="DI8" s="464" t="s">
        <v>1068</v>
      </c>
      <c r="DJ8" s="463" t="s">
        <v>1067</v>
      </c>
      <c r="DK8" s="464" t="s">
        <v>1068</v>
      </c>
      <c r="DL8" s="463" t="s">
        <v>1067</v>
      </c>
      <c r="DM8" s="464" t="s">
        <v>1068</v>
      </c>
      <c r="DN8" s="463" t="s">
        <v>1067</v>
      </c>
      <c r="DO8" s="464" t="s">
        <v>1068</v>
      </c>
      <c r="DP8" s="463" t="s">
        <v>1067</v>
      </c>
      <c r="DQ8" s="464" t="s">
        <v>1068</v>
      </c>
      <c r="DR8" s="463" t="s">
        <v>1067</v>
      </c>
      <c r="DS8" s="464" t="s">
        <v>1068</v>
      </c>
      <c r="DT8" s="463" t="s">
        <v>1067</v>
      </c>
      <c r="DU8" s="464" t="s">
        <v>1068</v>
      </c>
      <c r="DV8" s="463" t="s">
        <v>1067</v>
      </c>
      <c r="DW8" s="464" t="s">
        <v>1068</v>
      </c>
      <c r="DX8" s="463" t="s">
        <v>1067</v>
      </c>
      <c r="DY8" s="464" t="s">
        <v>1068</v>
      </c>
      <c r="DZ8" s="463" t="s">
        <v>1067</v>
      </c>
      <c r="EA8" s="464" t="s">
        <v>1068</v>
      </c>
      <c r="EB8" s="463" t="s">
        <v>1067</v>
      </c>
      <c r="EC8" s="464" t="s">
        <v>1068</v>
      </c>
      <c r="ED8" s="463" t="s">
        <v>1067</v>
      </c>
      <c r="EE8" s="464" t="s">
        <v>1068</v>
      </c>
      <c r="EF8" s="463" t="s">
        <v>1067</v>
      </c>
      <c r="EG8" s="464" t="s">
        <v>1068</v>
      </c>
      <c r="EH8" s="463" t="s">
        <v>1067</v>
      </c>
      <c r="EI8" s="464" t="s">
        <v>1068</v>
      </c>
      <c r="EJ8" s="463" t="s">
        <v>1067</v>
      </c>
      <c r="EK8" s="464" t="s">
        <v>1068</v>
      </c>
      <c r="EL8" s="463" t="s">
        <v>1067</v>
      </c>
      <c r="EM8" s="464" t="s">
        <v>1068</v>
      </c>
    </row>
    <row r="9" spans="1:143" x14ac:dyDescent="0.2">
      <c r="D9" s="30" t="s">
        <v>106</v>
      </c>
      <c r="E9" s="447"/>
      <c r="F9" s="210"/>
      <c r="G9" s="170"/>
      <c r="H9" s="26"/>
      <c r="J9" s="671"/>
      <c r="K9" s="217"/>
      <c r="L9" s="217"/>
      <c r="M9" s="6"/>
      <c r="N9" s="6"/>
      <c r="O9" s="766"/>
      <c r="P9" s="619"/>
      <c r="Q9" s="672"/>
      <c r="R9" s="672"/>
      <c r="S9" s="672"/>
      <c r="T9" s="385"/>
      <c r="U9" s="385"/>
      <c r="V9" s="662"/>
      <c r="W9" s="7" t="str">
        <f>IF(O9&gt;0,+#REF!," ")</f>
        <v xml:space="preserve"> </v>
      </c>
      <c r="X9" s="6"/>
      <c r="Y9" s="127"/>
      <c r="Z9" s="15"/>
      <c r="AA9" s="2"/>
      <c r="AC9" s="131"/>
      <c r="AD9" s="673"/>
      <c r="AE9" s="381"/>
      <c r="AF9" s="383"/>
      <c r="AG9" s="434"/>
      <c r="AH9" s="374"/>
      <c r="AI9" s="674"/>
      <c r="AJ9" s="381"/>
      <c r="AK9" s="385"/>
      <c r="AL9" s="434"/>
      <c r="AM9" s="675"/>
      <c r="AN9" s="385"/>
      <c r="AO9" s="385"/>
      <c r="AP9" s="385"/>
      <c r="AQ9" s="676"/>
      <c r="AR9" s="385"/>
      <c r="AS9" s="385"/>
      <c r="AT9" s="385"/>
      <c r="AU9" s="677"/>
      <c r="AV9" s="678"/>
      <c r="AW9" s="359"/>
      <c r="AX9" s="176"/>
      <c r="AY9" s="641"/>
      <c r="AZ9" s="385"/>
      <c r="BA9" s="385"/>
      <c r="BB9" s="679"/>
      <c r="BC9" s="631"/>
      <c r="BD9" s="323"/>
      <c r="BE9" s="632"/>
      <c r="BF9" s="633"/>
      <c r="BG9" s="634"/>
      <c r="BH9" s="635"/>
      <c r="BI9" s="636"/>
      <c r="BJ9" s="414"/>
      <c r="BK9" s="25"/>
      <c r="BL9" s="25"/>
      <c r="BM9" s="243"/>
      <c r="BN9" s="243"/>
      <c r="BO9" s="243"/>
      <c r="BP9" s="243"/>
      <c r="BQ9" s="243" t="str">
        <f>IF(BG9&gt;BB9,1," ")</f>
        <v xml:space="preserve"> </v>
      </c>
      <c r="BR9" s="243"/>
      <c r="BS9" s="243"/>
      <c r="BT9" s="243"/>
      <c r="BU9" s="243"/>
      <c r="BV9" s="25"/>
      <c r="BW9" s="76">
        <v>100</v>
      </c>
      <c r="CW9" s="343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</row>
    <row r="10" spans="1:143" s="67" customFormat="1" x14ac:dyDescent="0.2">
      <c r="C10" s="188"/>
      <c r="D10" s="188"/>
      <c r="E10" s="188"/>
      <c r="F10" s="211"/>
      <c r="G10" s="211"/>
      <c r="H10" s="211"/>
      <c r="I10" s="211"/>
      <c r="J10" s="680"/>
      <c r="K10" s="681"/>
      <c r="L10" s="681"/>
      <c r="M10" s="321" t="s">
        <v>300</v>
      </c>
      <c r="N10" s="321"/>
      <c r="O10" s="767"/>
      <c r="P10" s="683"/>
      <c r="Q10" s="684"/>
      <c r="R10" s="684"/>
      <c r="S10" s="684"/>
      <c r="T10" s="682"/>
      <c r="U10" s="682"/>
      <c r="V10" s="682"/>
      <c r="W10" s="262"/>
      <c r="X10" s="262"/>
      <c r="Y10" s="263"/>
      <c r="Z10" s="264"/>
      <c r="AA10" s="265"/>
      <c r="AB10" s="265"/>
      <c r="AC10" s="266"/>
      <c r="AD10" s="267"/>
      <c r="AE10" s="268"/>
      <c r="AF10" s="265"/>
      <c r="AG10" s="262"/>
      <c r="AH10" s="262"/>
      <c r="AI10" s="266"/>
      <c r="AJ10" s="267"/>
      <c r="AK10" s="268"/>
      <c r="AL10" s="265"/>
      <c r="AM10" s="685"/>
      <c r="AN10" s="263"/>
      <c r="AO10" s="686"/>
      <c r="AP10" s="265"/>
      <c r="AQ10" s="685">
        <v>0.03</v>
      </c>
      <c r="AR10" s="263">
        <v>0.03</v>
      </c>
      <c r="AS10" s="264"/>
      <c r="AT10" s="265"/>
      <c r="AU10" s="686">
        <v>0.03</v>
      </c>
      <c r="AV10" s="687"/>
      <c r="AW10" s="272"/>
      <c r="AX10" s="263"/>
      <c r="AY10" s="330"/>
      <c r="AZ10" s="272"/>
      <c r="BA10" s="272"/>
      <c r="BB10" s="684"/>
      <c r="BC10" s="273"/>
      <c r="BD10" s="273"/>
      <c r="BE10" s="273"/>
      <c r="BF10" s="273"/>
      <c r="BG10" s="273"/>
      <c r="BH10" s="273"/>
      <c r="BI10" s="273"/>
      <c r="BJ10" s="273"/>
      <c r="BK10" s="273"/>
      <c r="BL10" s="273"/>
      <c r="BM10" s="273"/>
      <c r="BN10" s="273"/>
      <c r="BO10" s="273"/>
      <c r="BP10" s="273"/>
      <c r="BQ10" s="273"/>
      <c r="BR10" s="273"/>
      <c r="BS10" s="273"/>
      <c r="BT10" s="273"/>
      <c r="BU10" s="273"/>
      <c r="BV10" s="273"/>
      <c r="BW10" s="273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8"/>
      <c r="CK10" s="737"/>
      <c r="CL10" s="737"/>
      <c r="CM10" s="737"/>
      <c r="CN10" s="737"/>
      <c r="CO10" s="737"/>
      <c r="CP10" s="737"/>
      <c r="CQ10" s="737"/>
      <c r="CR10" s="737"/>
      <c r="CS10" s="228"/>
      <c r="CT10" s="228"/>
      <c r="CU10" s="228"/>
      <c r="CV10" s="27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754"/>
      <c r="EK10" s="345"/>
      <c r="EL10" s="345"/>
      <c r="EM10" s="345"/>
    </row>
    <row r="11" spans="1:143" s="67" customFormat="1" x14ac:dyDescent="0.2">
      <c r="C11" s="93" t="s">
        <v>2146</v>
      </c>
      <c r="D11" s="53" t="s">
        <v>2147</v>
      </c>
      <c r="E11" s="454"/>
      <c r="F11" s="563"/>
      <c r="G11" s="528"/>
      <c r="H11" s="528"/>
      <c r="I11" s="528"/>
      <c r="J11" s="522"/>
      <c r="K11" s="524"/>
      <c r="L11" s="524"/>
      <c r="M11" s="368">
        <v>0.1</v>
      </c>
      <c r="N11" s="740">
        <f>IF(M11&lt;&gt;0,M11*Y11,0)</f>
        <v>0</v>
      </c>
      <c r="O11" s="761" t="str">
        <f>IF(P11&gt;0,P11+Q11+S11+T11+U11," ")</f>
        <v xml:space="preserve"> </v>
      </c>
      <c r="P11" s="525"/>
      <c r="Q11" s="525"/>
      <c r="R11" s="525"/>
      <c r="S11" s="525"/>
      <c r="T11" s="417" t="str">
        <f>IF(P11&gt;0,$T$2," ")</f>
        <v xml:space="preserve"> </v>
      </c>
      <c r="U11" s="417"/>
      <c r="V11" s="226" t="s">
        <v>106</v>
      </c>
      <c r="W11" s="9" t="str">
        <f>IF($O11&gt;0,$W$1," ")</f>
        <v xml:space="preserve"> </v>
      </c>
      <c r="X11" s="7" t="e">
        <f>SUM((O11-V11)/V11)</f>
        <v>#DIV/0!</v>
      </c>
      <c r="Y11" s="491"/>
      <c r="Z11" s="489"/>
      <c r="AA11" s="14" t="str">
        <f>IF(Z11=0," ",SUM((Y11-Z11)/Z11))</f>
        <v xml:space="preserve"> </v>
      </c>
      <c r="AB11" s="428" t="str">
        <f>IF(Y11=0," ",SUM(((Y11*(1-($W11+AB$2)))-$O11)/(Y11*(1-($W11+AB$2)))))</f>
        <v xml:space="preserve"> </v>
      </c>
      <c r="AC11" s="715" t="str">
        <f>IF(Y11&gt;0,ROUND((Y11+N11)/0.05,0)*0.05," ")</f>
        <v xml:space="preserve"> </v>
      </c>
      <c r="AD11" s="493" t="str">
        <f>IF(Y11&gt;0,ROUND((+Y11*AD$1)/0.05,0)*0.05," ")</f>
        <v xml:space="preserve"> </v>
      </c>
      <c r="AE11" s="489"/>
      <c r="AF11" s="14" t="str">
        <f>IF(AE11=0," ",SUM((AD11-AE11)/AE11))</f>
        <v xml:space="preserve"> </v>
      </c>
      <c r="AG11" s="428" t="str">
        <f>IF(AD11=0," ",SUM(((AD11*(1-($W11+AG$2)))-$O11)/(AD11*(1-($W11+AG$2)))))</f>
        <v xml:space="preserve"> </v>
      </c>
      <c r="AH11" s="488" t="str">
        <f>IF(Y11&gt;0,ROUND((AD11+N11)/0.05,0)*0.05," ")</f>
        <v xml:space="preserve"> </v>
      </c>
      <c r="AI11" s="716" t="str">
        <f>IF(Y11&gt;0,ROUND((Y11*AI$1)/0.05,0)*0.05," ")</f>
        <v xml:space="preserve"> </v>
      </c>
      <c r="AJ11" s="489"/>
      <c r="AK11" s="14" t="str">
        <f>IF(AJ11=0," ",SUM((AI11-AJ11)/AJ11))</f>
        <v xml:space="preserve"> </v>
      </c>
      <c r="AL11" s="428" t="str">
        <f>IF(AI11=0," ",SUM(((AI11*(1-($W11+AL$2)))-$O11)/(AI11*(1-($W11+AL$2)))))</f>
        <v xml:space="preserve"> </v>
      </c>
      <c r="AM11" s="592" t="str">
        <f>IF(Y11&gt;0,ROUND((AQ11*1.03)/0.05,0)*0.05," ")</f>
        <v xml:space="preserve"> </v>
      </c>
      <c r="AN11" s="489"/>
      <c r="AO11" s="14" t="str">
        <f>IF(AN11=0," ",SUM((AM11-AN11)/AN11))</f>
        <v xml:space="preserve"> </v>
      </c>
      <c r="AP11" s="428" t="str">
        <f>IF(AM11=0," ",SUM(((AM11*(1-($W11+AP$2)))-$O11)/(AM11*(1-($W11+AP$2)))))</f>
        <v xml:space="preserve"> </v>
      </c>
      <c r="AQ11" s="490" t="str">
        <f>IF(Y11&gt;0,ROUND((Y11*AQ$1)/0.05,0)*0.05," ")</f>
        <v xml:space="preserve"> </v>
      </c>
      <c r="AR11" s="489"/>
      <c r="AS11" s="14" t="str">
        <f>IF(AR11=0," ",SUM((AQ11-AR11)/AR11))</f>
        <v xml:space="preserve"> </v>
      </c>
      <c r="AT11" s="428" t="str">
        <f>IF(AQ11=0," ",SUM(((AQ11*(1-($W11+AT$2)))-$O11)/(AQ11*(1-($W11+AT$2)))))</f>
        <v xml:space="preserve"> </v>
      </c>
      <c r="AU11" s="496" t="str">
        <f>IF(Y11&gt;0,ROUND((AQ11+N11)/0.05,0)*0.05," ")</f>
        <v xml:space="preserve"> </v>
      </c>
      <c r="AV11" s="497" t="str">
        <f>IF(Y11&gt;0,ROUND((Y11*2)/0.5,0)*0.5-0.01," ")</f>
        <v xml:space="preserve"> </v>
      </c>
      <c r="AW11" s="288"/>
      <c r="AX11" s="498" t="str">
        <f>IF(Y11&gt;0,ROUND((Y11*1.3)/0.05,0)*0.05," ")</f>
        <v xml:space="preserve"> </v>
      </c>
      <c r="AY11" s="499"/>
      <c r="AZ11" s="499">
        <f>AY11*0.5</f>
        <v>0</v>
      </c>
      <c r="BA11" s="333"/>
      <c r="BB11" s="491">
        <f>IF($C11&lt;&gt;" ",$Y11," ")</f>
        <v>0</v>
      </c>
      <c r="BC11" s="492" t="str">
        <f>IF($C11&lt;&gt;" ",$AC11," ")</f>
        <v xml:space="preserve"> </v>
      </c>
      <c r="BD11" s="493" t="str">
        <f>IF($C11&lt;&gt;" ",$AD11," ")</f>
        <v xml:space="preserve"> </v>
      </c>
      <c r="BE11" s="488" t="str">
        <f>IF($C11&lt;&gt;" ",$AH11," ")</f>
        <v xml:space="preserve"> </v>
      </c>
      <c r="BF11" s="494" t="str">
        <f>IF($C11&lt;&gt;" ",$AI11," ")</f>
        <v xml:space="preserve"> </v>
      </c>
      <c r="BG11" s="495" t="str">
        <f>IF($C11&lt;&gt;" ",$AM11," ")</f>
        <v xml:space="preserve"> </v>
      </c>
      <c r="BH11" s="490" t="str">
        <f>IF($C11&lt;&gt;" ",$AQ11," ")</f>
        <v xml:space="preserve"> </v>
      </c>
      <c r="BI11" s="496" t="str">
        <f>IF($C11&lt;&gt;" ",$AU11," ")</f>
        <v xml:space="preserve"> </v>
      </c>
      <c r="BJ11" s="497" t="str">
        <f>IF($C11&lt;&gt;" ",$AV11," ")</f>
        <v xml:space="preserve"> </v>
      </c>
      <c r="BK11" s="385" t="str">
        <f>IF(BB11*0.9&gt;BH11, " ", "No")</f>
        <v>No</v>
      </c>
      <c r="BL11" s="385" t="str">
        <f>IF(BD11*0.9&gt;BH11, " ", "No")</f>
        <v>No</v>
      </c>
      <c r="BM11" s="243" t="str">
        <f>IF(BD11&gt;BB11,1," ")</f>
        <v xml:space="preserve"> </v>
      </c>
      <c r="BN11" s="243" t="str">
        <f>IF(BF11&gt;BD11,1," ")</f>
        <v xml:space="preserve"> </v>
      </c>
      <c r="BO11" s="243" t="str">
        <f>IF(BG11&gt;BF11,1," ")</f>
        <v xml:space="preserve"> </v>
      </c>
      <c r="BP11" s="243" t="str">
        <f>IF(BG11&lt;BH11,1," ")</f>
        <v xml:space="preserve"> </v>
      </c>
      <c r="BQ11" s="243" t="str">
        <f>IF(BG11&gt;BB11,1," ")</f>
        <v xml:space="preserve"> </v>
      </c>
      <c r="BR11" s="243"/>
      <c r="BS11" s="243"/>
      <c r="BT11" s="243"/>
      <c r="BU11" s="243"/>
      <c r="BV11" s="25"/>
      <c r="BW11" s="76" t="str">
        <f>IF(Y11&gt;0,$BW$9, " ")</f>
        <v xml:space="preserve"> </v>
      </c>
      <c r="BX11" s="244" t="str">
        <f>IF($BW11&gt;0,($BW11-Y11)/$BW11*100," ")</f>
        <v xml:space="preserve"> </v>
      </c>
      <c r="BY11" s="244" t="str">
        <f>IF($BW11&gt;0,($BW11-AC11)/$BW11*100," ")</f>
        <v xml:space="preserve"> </v>
      </c>
      <c r="BZ11" s="244" t="str">
        <f>IF($BW11&gt;0,($BW11-AD11)/$BW11*100," ")</f>
        <v xml:space="preserve"> </v>
      </c>
      <c r="CA11" s="244" t="str">
        <f>IF($BW11&gt;0,($BW11-AH11)/$BW11*100," ")</f>
        <v xml:space="preserve"> </v>
      </c>
      <c r="CB11" s="244" t="str">
        <f>IF($BW11&gt;0,($BW11-AI11)/$BW11*100," ")</f>
        <v xml:space="preserve"> </v>
      </c>
      <c r="CC11" s="244" t="str">
        <f>CB11</f>
        <v xml:space="preserve"> </v>
      </c>
      <c r="CD11" s="244" t="str">
        <f>IF($BW11&gt;0,($BW11-AM11)/$BW11*100," ")</f>
        <v xml:space="preserve"> </v>
      </c>
      <c r="CE11" s="244" t="str">
        <f>IF($BW11&gt;0,($BW11-AQ11)/$BW11*100," ")</f>
        <v xml:space="preserve"> </v>
      </c>
      <c r="CF11" s="244" t="str">
        <f>IF($BW11&gt;0,($BW11-AU11)/$BW11*100," ")</f>
        <v xml:space="preserve"> </v>
      </c>
      <c r="CG11" s="244" t="str">
        <f>IF($BW11&gt;0,($BW11-(Y11*2))/$BW11*100," ")</f>
        <v xml:space="preserve"> </v>
      </c>
      <c r="CH11" s="244" t="str">
        <f>IF($BW11&gt;0,($BW11-AX11)/$BW11*100," ")</f>
        <v xml:space="preserve"> </v>
      </c>
      <c r="CI11" s="244" t="str">
        <f>IF($Y11&gt;0,100," ")</f>
        <v xml:space="preserve"> </v>
      </c>
      <c r="CJ11" s="608"/>
      <c r="CK11" s="244" t="str">
        <f>IF($BW11&gt;0,($BW11-AK11)/$BW11*100," ")</f>
        <v xml:space="preserve"> </v>
      </c>
      <c r="CL11" s="244" t="str">
        <f>IF($BW11&gt;0,($BW11-AN11)/$BW11*100," ")</f>
        <v xml:space="preserve"> </v>
      </c>
      <c r="CM11" s="244" t="str">
        <f>IF($BW11&gt;0,($BW11-AO11)/$BW11*100," ")</f>
        <v xml:space="preserve"> </v>
      </c>
      <c r="CN11" s="244" t="str">
        <f>IF($BW11&gt;0,($BW11-AS11)/$BW11*100," ")</f>
        <v xml:space="preserve"> </v>
      </c>
      <c r="CO11" s="244" t="str">
        <f>IF($BW11&gt;0,($BW11-AT11)/$BW11*100," ")</f>
        <v xml:space="preserve"> </v>
      </c>
      <c r="CP11" s="244" t="str">
        <f>IF($BW11&gt;0,($BW11-AX11)/$BW11*100," ")</f>
        <v xml:space="preserve"> </v>
      </c>
      <c r="CQ11" s="244" t="str">
        <f>IF($BW11&gt;0,($BW11-BC11)/$BW11*100," ")</f>
        <v xml:space="preserve"> </v>
      </c>
      <c r="CR11" s="244" t="str">
        <f>IF($BW11&gt;0,($BW11-BG11)/$BW11*100," ")</f>
        <v xml:space="preserve"> </v>
      </c>
      <c r="CS11" s="244"/>
      <c r="CT11" s="244"/>
      <c r="CU11" s="244"/>
      <c r="CV11" s="244"/>
      <c r="CW11" s="347"/>
      <c r="CX11" s="338" t="str">
        <f>IF($BW11&gt;0,$BB11," ")</f>
        <v xml:space="preserve"> </v>
      </c>
      <c r="CY11" s="338" t="str">
        <f>IF(CX11&gt;0,($BW11-CX11)/$BW11*100," ")</f>
        <v xml:space="preserve"> </v>
      </c>
      <c r="CZ11" s="338" t="str">
        <f>IF($BW11&gt;0,$BB11," ")</f>
        <v xml:space="preserve"> </v>
      </c>
      <c r="DA11" s="338" t="str">
        <f>IF(CZ11&gt;0,($BW11-CZ11)/$BW11*100," ")</f>
        <v xml:space="preserve"> </v>
      </c>
      <c r="DB11" s="338"/>
      <c r="DC11" s="338" t="str">
        <f>IF(DB11&gt;0,($BW11-DB11)/$BW11*100," ")</f>
        <v xml:space="preserve"> </v>
      </c>
      <c r="DD11" s="338" t="str">
        <f>IF($BW11&gt;0,$BB11," ")</f>
        <v xml:space="preserve"> </v>
      </c>
      <c r="DE11" s="338" t="str">
        <f>IF(DD11&gt;0,($BW11-DD11)/$BW11*100," ")</f>
        <v xml:space="preserve"> </v>
      </c>
      <c r="DF11" s="338" t="str">
        <f>IF($BW11&gt;0,$BB11," ")</f>
        <v xml:space="preserve"> </v>
      </c>
      <c r="DG11" s="338" t="str">
        <f>IF(DF11&gt;0,($BW11-DF11)/$BW11*100," ")</f>
        <v xml:space="preserve"> </v>
      </c>
      <c r="DH11" s="338" t="str">
        <f>IF($BW11&gt;0,$BB11," ")</f>
        <v xml:space="preserve"> </v>
      </c>
      <c r="DI11" s="338" t="str">
        <f>IF(DH11&gt;0,($BW11-DH11)/$BW11*100," ")</f>
        <v xml:space="preserve"> </v>
      </c>
      <c r="DJ11" s="338" t="str">
        <f>IF($BW11&gt;0,$BB11," ")</f>
        <v xml:space="preserve"> </v>
      </c>
      <c r="DK11" s="338" t="str">
        <f>IF(DJ11&gt;0,($BW11-DJ11)/$BW11*100," ")</f>
        <v xml:space="preserve"> </v>
      </c>
      <c r="DL11" s="338"/>
      <c r="DM11" s="338" t="str">
        <f>IF(DL11&gt;0,($BW11-DL11)/$BW11*100," ")</f>
        <v xml:space="preserve"> </v>
      </c>
      <c r="DN11" s="338" t="str">
        <f>IF($BW11&gt;0,$BB11," ")</f>
        <v xml:space="preserve"> </v>
      </c>
      <c r="DO11" s="338" t="str">
        <f>IF(DN11&gt;0,($BW11-DN11)/$BW11*100," ")</f>
        <v xml:space="preserve"> </v>
      </c>
      <c r="DP11" s="338" t="str">
        <f>IF($BW11&gt;0,$BB11," ")</f>
        <v xml:space="preserve"> </v>
      </c>
      <c r="DQ11" s="338" t="str">
        <f>IF(DP11&gt;0,($BW11-DP11)/$BW11*100," ")</f>
        <v xml:space="preserve"> </v>
      </c>
      <c r="DR11" s="338" t="str">
        <f>IF($BW11&gt;0,$BB11," ")</f>
        <v xml:space="preserve"> </v>
      </c>
      <c r="DS11" s="338" t="str">
        <f>IF(DR11&gt;0,($BW11-DR11)/$BW11*100," ")</f>
        <v xml:space="preserve"> </v>
      </c>
      <c r="DT11" s="338" t="str">
        <f>IF($BW11&gt;0,$BB11," ")</f>
        <v xml:space="preserve"> </v>
      </c>
      <c r="DU11" s="338" t="str">
        <f>IF(DT11&gt;0,($BW11-DT11)/$BW11*100," ")</f>
        <v xml:space="preserve"> </v>
      </c>
      <c r="DV11" s="338" t="str">
        <f>IF($BW11&gt;0,$BB11," ")</f>
        <v xml:space="preserve"> </v>
      </c>
      <c r="DW11" s="338" t="str">
        <f>IF(DV11&gt;0,($BW11-DV11)/$BW11*100," ")</f>
        <v xml:space="preserve"> </v>
      </c>
      <c r="DX11" s="338" t="str">
        <f>IF($BW11&gt;0,$BB11," ")</f>
        <v xml:space="preserve"> </v>
      </c>
      <c r="DY11" s="338" t="str">
        <f>IF(DX11&gt;0,($BW11-DX11)/$BW11*100," ")</f>
        <v xml:space="preserve"> </v>
      </c>
      <c r="DZ11" s="338" t="str">
        <f>IF($BW11&gt;0,$BB11," ")</f>
        <v xml:space="preserve"> </v>
      </c>
      <c r="EA11" s="338" t="str">
        <f>IF(DZ11&gt;0,($BW11-DZ11)/$BW11*100," ")</f>
        <v xml:space="preserve"> </v>
      </c>
      <c r="EB11" s="338" t="str">
        <f>IF($BW11&gt;0,$BB11," ")</f>
        <v xml:space="preserve"> </v>
      </c>
      <c r="EC11" s="338" t="str">
        <f>IF(EB11&gt;0,($BW11-EB11)/$BW11*100," ")</f>
        <v xml:space="preserve"> </v>
      </c>
      <c r="ED11" s="338" t="str">
        <f>IF($BW11&gt;0,$BB11," ")</f>
        <v xml:space="preserve"> </v>
      </c>
      <c r="EE11" s="338" t="str">
        <f>IF(ED11&gt;0,($BW11-ED11)/$BW11*100," ")</f>
        <v xml:space="preserve"> </v>
      </c>
      <c r="EF11" s="338" t="str">
        <f>IF($BW11&gt;0,$BB11," ")</f>
        <v xml:space="preserve"> </v>
      </c>
      <c r="EG11" s="338" t="str">
        <f>IF(EF11&gt;0,($BW11-EF11)/$BW11*100," ")</f>
        <v xml:space="preserve"> </v>
      </c>
      <c r="EH11" s="338" t="str">
        <f>IF($BW11&gt;0,$BB11," ")</f>
        <v xml:space="preserve"> </v>
      </c>
      <c r="EI11" s="338" t="str">
        <f>IF(EH11&gt;0,($BW11-EH11)/$BW11*100," ")</f>
        <v xml:space="preserve"> </v>
      </c>
      <c r="EJ11" s="338"/>
      <c r="EK11" s="338" t="str">
        <f>IF(EJ11&gt;0,($BW11-EJ11)/$BW11*100," ")</f>
        <v xml:space="preserve"> </v>
      </c>
      <c r="EL11" s="338" t="str">
        <f>IF($BW11&gt;0,$BB11," ")</f>
        <v xml:space="preserve"> </v>
      </c>
      <c r="EM11" s="338" t="str">
        <f>IF(EL11&gt;0,($BW11-EL11)/$BW11*100," ")</f>
        <v xml:space="preserve"> </v>
      </c>
    </row>
    <row r="12" spans="1:143" s="19" customFormat="1" x14ac:dyDescent="0.2">
      <c r="C12" s="391"/>
      <c r="D12" s="392"/>
      <c r="E12" s="454"/>
      <c r="F12" s="218"/>
      <c r="G12" s="393"/>
      <c r="H12" s="356"/>
      <c r="I12" s="394"/>
      <c r="J12" s="385"/>
      <c r="K12" s="217"/>
      <c r="L12" s="217"/>
      <c r="M12" s="224"/>
      <c r="N12" s="224"/>
      <c r="O12" s="763"/>
      <c r="P12" s="688"/>
      <c r="Q12" s="672"/>
      <c r="R12" s="672"/>
      <c r="S12" s="672"/>
      <c r="T12" s="591"/>
      <c r="U12" s="591"/>
      <c r="V12" s="689"/>
      <c r="W12" s="9"/>
      <c r="X12" s="276"/>
      <c r="Y12" s="277"/>
      <c r="Z12" s="278"/>
      <c r="AA12" s="64"/>
      <c r="AB12" s="607"/>
      <c r="AC12" s="279"/>
      <c r="AD12" s="280"/>
      <c r="AE12" s="318"/>
      <c r="AF12" s="64"/>
      <c r="AG12" s="607" t="str">
        <f>IF(AD12=0," ",SUM(((AD12*(1-($W12+AG$2)-#REF!))-$O12)/(AD12*(1-($W12+AG$2)-#REF!))))</f>
        <v xml:space="preserve"> </v>
      </c>
      <c r="AH12" s="138"/>
      <c r="AI12" s="282"/>
      <c r="AJ12" s="318"/>
      <c r="AK12" s="64"/>
      <c r="AL12" s="607"/>
      <c r="AM12" s="372"/>
      <c r="AN12" s="308"/>
      <c r="AO12" s="14"/>
      <c r="AP12" s="607"/>
      <c r="AQ12" s="315"/>
      <c r="AR12" s="318"/>
      <c r="AS12" s="14"/>
      <c r="AT12" s="607"/>
      <c r="AU12" s="496"/>
      <c r="AV12" s="517"/>
      <c r="AW12" s="288"/>
      <c r="AX12" s="498"/>
      <c r="AY12" s="499"/>
      <c r="AZ12" s="499"/>
      <c r="BA12" s="333"/>
      <c r="BB12" s="491"/>
      <c r="BC12" s="492"/>
      <c r="BD12" s="493"/>
      <c r="BE12" s="488"/>
      <c r="BF12" s="494"/>
      <c r="BG12" s="495"/>
      <c r="BH12" s="490"/>
      <c r="BI12" s="496"/>
      <c r="BJ12" s="497"/>
      <c r="BK12" s="89"/>
      <c r="BL12" s="89"/>
      <c r="BM12" s="243" t="str">
        <f>IF(BD12&gt;BB12,1," ")</f>
        <v xml:space="preserve"> </v>
      </c>
      <c r="BN12" s="243" t="str">
        <f>IF(BF12&gt;BD12,1," ")</f>
        <v xml:space="preserve"> </v>
      </c>
      <c r="BO12" s="243" t="str">
        <f>IF(BG12&gt;BF12,1," ")</f>
        <v xml:space="preserve"> </v>
      </c>
      <c r="BP12" s="243" t="str">
        <f>IF(BG12&lt;BH12,1," ")</f>
        <v xml:space="preserve"> </v>
      </c>
      <c r="BQ12" s="243" t="str">
        <f>IF(BG12&gt;BB12,1," ")</f>
        <v xml:space="preserve"> </v>
      </c>
      <c r="BR12" s="243"/>
      <c r="BS12" s="243"/>
      <c r="BT12" s="243"/>
      <c r="BU12" s="243"/>
      <c r="BV12" s="25"/>
      <c r="BW12" s="76"/>
      <c r="BX12" s="722" t="str">
        <f>IF($BW12&gt;0,($BW12-Y12)/$BW12*100," ")</f>
        <v xml:space="preserve"> </v>
      </c>
      <c r="BY12" s="722"/>
      <c r="BZ12" s="722"/>
      <c r="CA12" s="722"/>
      <c r="CB12" s="722"/>
      <c r="CC12" s="722" t="str">
        <f>IF($BW12&gt;0,#REF!," ")</f>
        <v xml:space="preserve"> </v>
      </c>
      <c r="CD12" s="722"/>
      <c r="CE12" s="722"/>
      <c r="CF12" s="722"/>
      <c r="CG12" s="722" t="str">
        <f>IF($BW12&gt;0,($BW12-(Y12*2))/$BW12*100," ")</f>
        <v xml:space="preserve"> </v>
      </c>
      <c r="CH12" s="722"/>
      <c r="CI12" s="722"/>
      <c r="CJ12" s="723"/>
      <c r="CK12" s="722" t="str">
        <f>IF($BW12&gt;0,($BW12-AK12)/$BW12*100," ")</f>
        <v xml:space="preserve"> </v>
      </c>
      <c r="CL12" s="722"/>
      <c r="CM12" s="722"/>
      <c r="CN12" s="722"/>
      <c r="CO12" s="722"/>
      <c r="CP12" s="722"/>
      <c r="CQ12" s="722"/>
      <c r="CR12" s="722"/>
      <c r="CS12" s="244"/>
      <c r="CT12" s="244"/>
      <c r="CU12" s="244"/>
      <c r="CV12" s="244"/>
      <c r="CW12" s="347"/>
      <c r="CX12" s="338" t="str">
        <f>IF($BW12&gt;0,$BB12," ")</f>
        <v xml:space="preserve"> </v>
      </c>
      <c r="CY12" s="338" t="str">
        <f>IF(CX12&gt;0,($BW12-CX12)/$BW12*100," ")</f>
        <v xml:space="preserve"> </v>
      </c>
      <c r="CZ12" s="338" t="str">
        <f>IF($BW12&gt;0,$BB12," ")</f>
        <v xml:space="preserve"> </v>
      </c>
      <c r="DA12" s="338" t="str">
        <f>IF(CZ12&gt;0,($BW12-CZ12)/$BW12*100," ")</f>
        <v xml:space="preserve"> </v>
      </c>
      <c r="DB12" s="745"/>
      <c r="DC12" s="338" t="str">
        <f>IF(DB12&gt;0,($BW12-DB12)/$BW12*100," ")</f>
        <v xml:space="preserve"> </v>
      </c>
      <c r="DD12" s="745"/>
      <c r="DE12" s="338" t="str">
        <f>IF(DD12&gt;0,($BW12-DD12)/$BW12*100," ")</f>
        <v xml:space="preserve"> </v>
      </c>
      <c r="DF12" s="745"/>
      <c r="DG12" s="338" t="str">
        <f>IF(DF12&gt;0,($BW12-DF12)/$BW12*100," ")</f>
        <v xml:space="preserve"> </v>
      </c>
      <c r="DH12" s="338" t="str">
        <f>IF($BW12&gt;0,$BB12," ")</f>
        <v xml:space="preserve"> </v>
      </c>
      <c r="DI12" s="338" t="str">
        <f>IF(DH12&gt;0,($BW12-DH12)/$BW12*100," ")</f>
        <v xml:space="preserve"> </v>
      </c>
      <c r="DJ12" s="745" t="s">
        <v>2183</v>
      </c>
      <c r="DK12" s="338" t="str">
        <f>IF(DJ12&gt;0,($BW12-DJ12)/$BW12*100," ")</f>
        <v xml:space="preserve"> </v>
      </c>
      <c r="DL12" s="745"/>
      <c r="DM12" s="338" t="str">
        <f>IF(DL12&gt;0,($BW12-DL12)/$BW12*100," ")</f>
        <v xml:space="preserve"> </v>
      </c>
      <c r="DN12" s="745"/>
      <c r="DO12" s="338" t="str">
        <f>IF(DN12&gt;0,($BW12-DN12)/$BW12*100," ")</f>
        <v xml:space="preserve"> </v>
      </c>
      <c r="DP12" s="745"/>
      <c r="DQ12" s="338" t="str">
        <f>IF(DP12&gt;0,($BW12-DP12)/$BW12*100," ")</f>
        <v xml:space="preserve"> </v>
      </c>
      <c r="DR12" s="338" t="str">
        <f>IF($BW12&gt;0,$BB12," ")</f>
        <v xml:space="preserve"> </v>
      </c>
      <c r="DS12" s="338" t="str">
        <f>IF(DR12&gt;0,($BW12-DR12)/$BW12*100," ")</f>
        <v xml:space="preserve"> </v>
      </c>
      <c r="DT12" s="338" t="str">
        <f>IF($BW12&gt;0,$BB12," ")</f>
        <v xml:space="preserve"> </v>
      </c>
      <c r="DU12" s="338" t="str">
        <f>IF(DT12&gt;0,($BW12-DT12)/$BW12*100," ")</f>
        <v xml:space="preserve"> </v>
      </c>
      <c r="DV12" s="338" t="str">
        <f>IF($BW12&gt;0,$BB12," ")</f>
        <v xml:space="preserve"> </v>
      </c>
      <c r="DW12" s="338" t="str">
        <f>IF(DV12&gt;0,($BW12-DV12)/$BW12*100," ")</f>
        <v xml:space="preserve"> </v>
      </c>
      <c r="DX12" s="745" t="s">
        <v>2180</v>
      </c>
      <c r="DY12" s="338" t="str">
        <f>IF(DX12&gt;0,($BW12-DX12)/$BW12*100," ")</f>
        <v xml:space="preserve"> </v>
      </c>
      <c r="DZ12" s="338" t="str">
        <f>IF($BW12&gt;0,$BB12," ")</f>
        <v xml:space="preserve"> </v>
      </c>
      <c r="EA12" s="338" t="str">
        <f>IF(DZ12&gt;0,($BW12-DZ12)/$BW12*100," ")</f>
        <v xml:space="preserve"> </v>
      </c>
      <c r="EB12" s="745"/>
      <c r="EC12" s="338" t="str">
        <f>IF(EB12&gt;0,($BW12-EB12)/$BW12*100," ")</f>
        <v xml:space="preserve"> </v>
      </c>
      <c r="ED12" s="745"/>
      <c r="EE12" s="338" t="str">
        <f>IF(ED12&gt;0,($BW12-ED12)/$BW12*100," ")</f>
        <v xml:space="preserve"> </v>
      </c>
      <c r="EF12" s="745"/>
      <c r="EG12" s="338" t="str">
        <f>IF(EF12&gt;0,($BW12-EF12)/$BW12*100," ")</f>
        <v xml:space="preserve"> </v>
      </c>
      <c r="EH12" s="338" t="str">
        <f>IF($BW12&gt;0,$BB12," ")</f>
        <v xml:space="preserve"> </v>
      </c>
      <c r="EI12" s="338" t="str">
        <f>IF(EH12&gt;0,($BW12-EH12)/$BW12*100," ")</f>
        <v xml:space="preserve"> </v>
      </c>
      <c r="EJ12" s="745"/>
      <c r="EK12" s="338" t="str">
        <f>IF(EJ12&gt;0,($BW12-EJ12)/$BW12*100," ")</f>
        <v xml:space="preserve"> </v>
      </c>
      <c r="EL12" s="745"/>
      <c r="EM12" s="338" t="str">
        <f>IF(EL12&gt;0,($BW12-EL12)/$BW12*100," ")</f>
        <v xml:space="preserve"> </v>
      </c>
    </row>
    <row r="13" spans="1:143" s="19" customFormat="1" x14ac:dyDescent="0.2">
      <c r="C13" s="391"/>
      <c r="D13" s="392"/>
      <c r="E13" s="449"/>
      <c r="F13" s="218"/>
      <c r="G13" s="393"/>
      <c r="H13" s="395"/>
      <c r="I13" s="394"/>
      <c r="J13" s="385"/>
      <c r="K13" s="690" t="s">
        <v>106</v>
      </c>
      <c r="L13" s="690"/>
      <c r="M13" s="224"/>
      <c r="N13" s="224"/>
      <c r="O13" s="768"/>
      <c r="P13" s="691"/>
      <c r="Q13" s="672"/>
      <c r="R13" s="672"/>
      <c r="S13" s="672"/>
      <c r="T13" s="591"/>
      <c r="U13" s="591"/>
      <c r="V13" s="689"/>
      <c r="W13" s="276"/>
      <c r="X13" s="276"/>
      <c r="Y13" s="519" t="s">
        <v>106</v>
      </c>
      <c r="Z13" s="489" t="s">
        <v>106</v>
      </c>
      <c r="AA13" s="14" t="str">
        <f>IF(Z13=0," ",SUM((Y13-Z13)/Z13))</f>
        <v xml:space="preserve"> </v>
      </c>
      <c r="AB13" s="607" t="str">
        <f>IF(Y13=0," ",SUM(((Y13*(1-($W13+AB$2)))-$O13)/(Y13*(1-($W13+AB$2)))))</f>
        <v xml:space="preserve"> </v>
      </c>
      <c r="AC13" s="492">
        <v>0</v>
      </c>
      <c r="AD13" s="493">
        <v>0</v>
      </c>
      <c r="AE13" s="489">
        <v>0</v>
      </c>
      <c r="AF13" s="14" t="str">
        <f>IF(AE13=0," ",SUM((AD13-AE13)/AE13))</f>
        <v xml:space="preserve"> </v>
      </c>
      <c r="AG13" s="607" t="str">
        <f>IF(AD13=0," ",SUM(((AD13*(1-($W13+AG$2)))-$O13)/(AD13*(1-($W13+AG$2)))))</f>
        <v xml:space="preserve"> </v>
      </c>
      <c r="AH13" s="488" t="s">
        <v>106</v>
      </c>
      <c r="AI13" s="494">
        <v>0</v>
      </c>
      <c r="AJ13" s="489">
        <v>0</v>
      </c>
      <c r="AK13" s="14" t="str">
        <f>IF(AJ13=0," ",SUM((AI13-AJ13)/AJ13))</f>
        <v xml:space="preserve"> </v>
      </c>
      <c r="AL13" s="607" t="str">
        <f>IF(AI13=0," ",SUM(((AI13*(1-($W13+AL$2)))-$O13)/(AI13*(1-($W13+AL$2)))))</f>
        <v xml:space="preserve"> </v>
      </c>
      <c r="AM13" s="495">
        <v>0</v>
      </c>
      <c r="AN13" s="489">
        <v>0</v>
      </c>
      <c r="AO13" s="14" t="str">
        <f>IF(AN13=0," ",SUM((AM13-AN13)/AN13))</f>
        <v xml:space="preserve"> </v>
      </c>
      <c r="AP13" s="607" t="str">
        <f>IF(AM13=0," ",SUM(((AM13*(1-($W13+AP$2)))-$O13)/(AM13*(1-($W13+AP$2)))))</f>
        <v xml:space="preserve"> </v>
      </c>
      <c r="AQ13" s="490">
        <v>0</v>
      </c>
      <c r="AR13" s="489">
        <v>0</v>
      </c>
      <c r="AS13" s="14" t="str">
        <f>IF(AR13=0," ",SUM((AQ13-AR13)/AR13))</f>
        <v xml:space="preserve"> </v>
      </c>
      <c r="AT13" s="607" t="str">
        <f>IF(AQ13=0," ",SUM(((AQ13*(1-($W13+AT$2)))-$O13)/(AQ13*(1-($W13+AT$2)))))</f>
        <v xml:space="preserve"> </v>
      </c>
      <c r="AU13" s="496">
        <v>0</v>
      </c>
      <c r="AV13" s="517"/>
      <c r="AW13" s="288"/>
      <c r="AX13" s="498" t="str">
        <f>IF(Y13&gt;0,ROUND((Y13*1.3)/0.05,0)*0.05," ")</f>
        <v xml:space="preserve"> </v>
      </c>
      <c r="AY13" s="499"/>
      <c r="AZ13" s="499"/>
      <c r="BA13" s="288"/>
      <c r="BB13" s="692"/>
      <c r="BC13" s="291"/>
      <c r="BD13" s="292"/>
      <c r="BE13" s="293"/>
      <c r="BF13" s="494"/>
      <c r="BG13" s="495"/>
      <c r="BH13" s="294"/>
      <c r="BI13" s="295"/>
      <c r="BJ13" s="296"/>
      <c r="BK13" s="297"/>
      <c r="BL13" s="297"/>
      <c r="BM13" s="298"/>
      <c r="BN13" s="298"/>
      <c r="BO13" s="298"/>
      <c r="BP13" s="298"/>
      <c r="BQ13" s="243" t="str">
        <f>IF(BG13&gt;BB13,1," ")</f>
        <v xml:space="preserve"> </v>
      </c>
      <c r="BR13" s="243"/>
      <c r="BS13" s="243"/>
      <c r="BT13" s="243"/>
      <c r="BU13" s="243"/>
      <c r="BV13" s="297"/>
      <c r="BW13" s="292"/>
      <c r="BX13" s="739"/>
      <c r="BY13" s="739"/>
      <c r="BZ13" s="739"/>
      <c r="CA13" s="739"/>
      <c r="CB13" s="739"/>
      <c r="CC13" s="739"/>
      <c r="CD13" s="739"/>
      <c r="CE13" s="739"/>
      <c r="CF13" s="739"/>
      <c r="CG13" s="739"/>
      <c r="CH13" s="739"/>
      <c r="CI13" s="722"/>
      <c r="CJ13" s="723"/>
      <c r="CK13" s="739"/>
      <c r="CL13" s="739"/>
      <c r="CM13" s="739"/>
      <c r="CN13" s="739"/>
      <c r="CO13" s="739"/>
      <c r="CP13" s="739"/>
      <c r="CQ13" s="739"/>
      <c r="CR13" s="739"/>
      <c r="CS13" s="244"/>
      <c r="CT13" s="244"/>
      <c r="CU13" s="244"/>
      <c r="CV13" s="300"/>
      <c r="CW13" s="346"/>
      <c r="CX13" s="338" t="str">
        <f>IF($BW13&gt;0,$BB13," ")</f>
        <v xml:space="preserve"> </v>
      </c>
      <c r="CY13" s="338" t="str">
        <f>IF(CX13&gt;0,($BW13-CX13)/$BW13*100," ")</f>
        <v xml:space="preserve"> </v>
      </c>
      <c r="CZ13" s="338" t="str">
        <f>IF($BW13&gt;0,$BB13," ")</f>
        <v xml:space="preserve"> </v>
      </c>
      <c r="DA13" s="338" t="str">
        <f>IF(CZ13&gt;0,($BW13-CZ13)/$BW13*100," ")</f>
        <v xml:space="preserve"> </v>
      </c>
      <c r="DB13" s="745"/>
      <c r="DC13" s="338" t="str">
        <f>IF(DB13&gt;0,($BW13-DB13)/$BW13*100," ")</f>
        <v xml:space="preserve"> </v>
      </c>
      <c r="DD13" s="745"/>
      <c r="DE13" s="745"/>
      <c r="DF13" s="745"/>
      <c r="DG13" s="338" t="str">
        <f>IF($BW13&gt;0,$BB13," ")</f>
        <v xml:space="preserve"> </v>
      </c>
      <c r="DH13" s="338" t="str">
        <f>IF($BW13&gt;0,$BB13," ")</f>
        <v xml:space="preserve"> </v>
      </c>
      <c r="DI13" s="338" t="str">
        <f>IF(DH13&gt;0,($BW13-DH13)/$BW13*100," ")</f>
        <v xml:space="preserve"> </v>
      </c>
      <c r="DJ13" s="745"/>
      <c r="DK13" s="338" t="str">
        <f>IF(DJ13&gt;0,($BW13-DJ13)/$BW13*100," ")</f>
        <v xml:space="preserve"> </v>
      </c>
      <c r="DL13" s="745"/>
      <c r="DM13" s="338" t="str">
        <f>IF(DL13&gt;0,($BW13-DL13)/$BW13*100," ")</f>
        <v xml:space="preserve"> </v>
      </c>
      <c r="DN13" s="745"/>
      <c r="DO13" s="338" t="str">
        <f>IF(DN13&gt;0,($BW13-DN13)/$BW13*100," ")</f>
        <v xml:space="preserve"> </v>
      </c>
      <c r="DP13" s="745"/>
      <c r="DQ13" s="338" t="str">
        <f>IF(DP13&gt;0,($BW13-DP13)/$BW13*100," ")</f>
        <v xml:space="preserve"> </v>
      </c>
      <c r="DR13" s="338" t="str">
        <f>IF(DQ13&gt;0,($BW13-DQ13)/$BW13*100," ")</f>
        <v xml:space="preserve"> </v>
      </c>
      <c r="DS13" s="338" t="str">
        <f>IF(DR13&gt;0,($BW13-DR13)/$BW13*100," ")</f>
        <v xml:space="preserve"> </v>
      </c>
      <c r="DT13" s="338" t="str">
        <f>IF(DS13&gt;0,($BW13-DS13)/$BW13*100," ")</f>
        <v xml:space="preserve"> </v>
      </c>
      <c r="DU13" s="338" t="str">
        <f>IF(DT13&gt;0,($BW13-DT13)/$BW13*100," ")</f>
        <v xml:space="preserve"> </v>
      </c>
      <c r="DV13" s="338" t="str">
        <f>IF(DU13&gt;0,($BW13-DU13)/$BW13*100," ")</f>
        <v xml:space="preserve"> </v>
      </c>
      <c r="DW13" s="338" t="str">
        <f>IF(DV13&gt;0,($BW13-DV13)/$BW13*100," ")</f>
        <v xml:space="preserve"> </v>
      </c>
      <c r="DX13" s="745" t="s">
        <v>2181</v>
      </c>
      <c r="DY13" s="338" t="str">
        <f>IF(DX13&gt;0,($BW13-DX13)/$BW13*100," ")</f>
        <v xml:space="preserve"> </v>
      </c>
      <c r="DZ13" s="338" t="str">
        <f>IF($BW13&gt;0,$BB13," ")</f>
        <v xml:space="preserve"> </v>
      </c>
      <c r="EA13" s="338" t="str">
        <f>IF($BW13&gt;0,$BB13," ")</f>
        <v xml:space="preserve"> </v>
      </c>
      <c r="EB13" s="745"/>
      <c r="EC13" s="338" t="str">
        <f>IF(EB13&gt;0,($BW13-EB13)/$BW13*100," ")</f>
        <v xml:space="preserve"> </v>
      </c>
      <c r="ED13" s="745"/>
      <c r="EE13" s="338" t="str">
        <f>IF(ED13&gt;0,($BW13-ED13)/$BW13*100," ")</f>
        <v xml:space="preserve"> </v>
      </c>
      <c r="EF13" s="745"/>
      <c r="EG13" s="338" t="str">
        <f>IF(EF13&gt;0,($BW13-EF13)/$BW13*100," ")</f>
        <v xml:space="preserve"> </v>
      </c>
      <c r="EH13" s="338" t="str">
        <f>IF($BW13&gt;0,$BB13," ")</f>
        <v xml:space="preserve"> </v>
      </c>
      <c r="EI13" s="338" t="str">
        <f>IF(EH13&gt;0,($BW13-EH13)/$BW13*100," ")</f>
        <v xml:space="preserve"> </v>
      </c>
      <c r="EJ13" s="338" t="str">
        <f>IF(EI13&gt;0,($BW13-EI13)/$BW13*100," ")</f>
        <v xml:space="preserve"> </v>
      </c>
      <c r="EK13" s="338" t="str">
        <f>IF(EJ13&gt;0,($BW13-EJ13)/$BW13*100," ")</f>
        <v xml:space="preserve"> </v>
      </c>
      <c r="EL13" s="338" t="str">
        <f>IF(EK13&gt;0,($BW13-EK13)/$BW13*100," ")</f>
        <v xml:space="preserve"> </v>
      </c>
      <c r="EM13" s="338" t="str">
        <f>IF(EL13&gt;0,($BW13-EL13)/$BW13*100," ")</f>
        <v xml:space="preserve"> </v>
      </c>
    </row>
    <row r="14" spans="1:143" s="198" customFormat="1" ht="12.75" x14ac:dyDescent="0.2"/>
    <row r="15" spans="1:143" s="67" customFormat="1" x14ac:dyDescent="0.2"/>
    <row r="16" spans="1:143" s="67" customFormat="1" x14ac:dyDescent="0.2"/>
    <row r="17" s="67" customFormat="1" x14ac:dyDescent="0.2"/>
    <row r="18" s="67" customFormat="1" x14ac:dyDescent="0.2"/>
    <row r="19" s="67" customFormat="1" x14ac:dyDescent="0.2"/>
    <row r="20" s="67" customFormat="1" x14ac:dyDescent="0.2"/>
    <row r="21" s="67" customFormat="1" x14ac:dyDescent="0.2"/>
    <row r="22" s="67" customFormat="1" x14ac:dyDescent="0.2"/>
    <row r="23" s="67" customFormat="1" x14ac:dyDescent="0.2"/>
    <row r="24" s="67" customFormat="1" x14ac:dyDescent="0.2"/>
    <row r="25" s="67" customFormat="1" x14ac:dyDescent="0.2"/>
    <row r="26" s="198" customFormat="1" ht="12.75" x14ac:dyDescent="0.2"/>
    <row r="27" s="67" customFormat="1" x14ac:dyDescent="0.2"/>
    <row r="28" s="67" customFormat="1" x14ac:dyDescent="0.2"/>
    <row r="29" s="67" customFormat="1" x14ac:dyDescent="0.2"/>
    <row r="30" s="67" customFormat="1" x14ac:dyDescent="0.2"/>
    <row r="31" s="67" customFormat="1" x14ac:dyDescent="0.2"/>
    <row r="32" s="67" customFormat="1" x14ac:dyDescent="0.2"/>
    <row r="33" s="67" customFormat="1" x14ac:dyDescent="0.2"/>
    <row r="34" s="198" customFormat="1" ht="12.75" x14ac:dyDescent="0.2"/>
    <row r="38" s="67" customFormat="1" x14ac:dyDescent="0.2"/>
    <row r="39" s="67" customFormat="1" x14ac:dyDescent="0.2"/>
    <row r="40" s="67" customFormat="1" x14ac:dyDescent="0.2"/>
    <row r="41" s="67" customFormat="1" x14ac:dyDescent="0.2"/>
    <row r="42" s="67" customFormat="1" x14ac:dyDescent="0.2"/>
    <row r="43" s="67" customFormat="1" x14ac:dyDescent="0.2"/>
    <row r="44" s="67" customFormat="1" x14ac:dyDescent="0.2"/>
    <row r="45" s="67" customFormat="1" x14ac:dyDescent="0.2"/>
    <row r="48" s="67" customFormat="1" x14ac:dyDescent="0.2"/>
    <row r="49" s="67" customFormat="1" x14ac:dyDescent="0.2"/>
    <row r="50" s="67" customFormat="1" x14ac:dyDescent="0.2"/>
    <row r="51" s="67" customFormat="1" x14ac:dyDescent="0.2"/>
    <row r="55" s="67" customFormat="1" x14ac:dyDescent="0.2"/>
    <row r="56" s="67" customFormat="1" x14ac:dyDescent="0.2"/>
    <row r="57" s="67" customFormat="1" x14ac:dyDescent="0.2"/>
    <row r="61" s="67" customFormat="1" x14ac:dyDescent="0.2"/>
    <row r="62" s="67" customFormat="1" x14ac:dyDescent="0.2"/>
    <row r="63" s="67" customFormat="1" x14ac:dyDescent="0.2"/>
    <row r="64" s="67" customFormat="1" x14ac:dyDescent="0.2"/>
    <row r="65" s="67" customFormat="1" x14ac:dyDescent="0.2"/>
    <row r="66" s="67" customFormat="1" x14ac:dyDescent="0.2"/>
    <row r="68" s="67" customFormat="1" x14ac:dyDescent="0.2"/>
    <row r="69" s="67" customFormat="1" x14ac:dyDescent="0.2"/>
    <row r="70" s="67" customFormat="1" x14ac:dyDescent="0.2"/>
    <row r="71" s="67" customFormat="1" x14ac:dyDescent="0.2"/>
    <row r="72" s="67" customFormat="1" x14ac:dyDescent="0.2"/>
    <row r="73" s="67" customFormat="1" ht="12" customHeight="1" x14ac:dyDescent="0.2"/>
    <row r="74" s="67" customFormat="1" x14ac:dyDescent="0.2"/>
    <row r="75" s="67" customFormat="1" x14ac:dyDescent="0.2"/>
    <row r="77" ht="12" customHeight="1" x14ac:dyDescent="0.2"/>
    <row r="81" s="67" customFormat="1" x14ac:dyDescent="0.2"/>
    <row r="87" s="198" customFormat="1" ht="12.75" x14ac:dyDescent="0.2"/>
    <row r="90" s="67" customFormat="1" x14ac:dyDescent="0.2"/>
    <row r="91" s="67" customFormat="1" x14ac:dyDescent="0.2"/>
    <row r="102" s="67" customFormat="1" x14ac:dyDescent="0.2"/>
    <row r="103" s="67" customFormat="1" x14ac:dyDescent="0.2"/>
    <row r="104" s="198" customFormat="1" ht="13.5" customHeight="1" x14ac:dyDescent="0.2"/>
    <row r="106" s="67" customFormat="1" x14ac:dyDescent="0.2"/>
    <row r="112" ht="10.5" customHeight="1" x14ac:dyDescent="0.2"/>
    <row r="114" s="67" customFormat="1" x14ac:dyDescent="0.2"/>
    <row r="115" ht="10.5" customHeight="1" x14ac:dyDescent="0.2"/>
    <row r="116" s="67" customFormat="1" x14ac:dyDescent="0.2"/>
    <row r="117" ht="10.5" customHeight="1" x14ac:dyDescent="0.2"/>
    <row r="118" s="67" customFormat="1" x14ac:dyDescent="0.2"/>
    <row r="120" s="67" customFormat="1" x14ac:dyDescent="0.2"/>
    <row r="121" ht="10.5" customHeight="1" x14ac:dyDescent="0.2"/>
    <row r="122" s="67" customFormat="1" x14ac:dyDescent="0.2"/>
    <row r="124" s="67" customFormat="1" x14ac:dyDescent="0.2"/>
    <row r="125" s="67" customFormat="1" x14ac:dyDescent="0.2"/>
    <row r="126" s="198" customFormat="1" ht="12.75" x14ac:dyDescent="0.2"/>
    <row r="131" s="67" customFormat="1" x14ac:dyDescent="0.2"/>
    <row r="132" s="67" customFormat="1" x14ac:dyDescent="0.2"/>
    <row r="133" s="67" customFormat="1" x14ac:dyDescent="0.2"/>
    <row r="134" s="67" customFormat="1" x14ac:dyDescent="0.2"/>
    <row r="136" s="67" customFormat="1" x14ac:dyDescent="0.2"/>
    <row r="137" s="67" customFormat="1" x14ac:dyDescent="0.2"/>
    <row r="140" s="198" customFormat="1" ht="12.75" x14ac:dyDescent="0.2"/>
    <row r="145" s="67" customFormat="1" x14ac:dyDescent="0.2"/>
    <row r="146" s="67" customFormat="1" x14ac:dyDescent="0.2"/>
    <row r="147" s="67" customFormat="1" x14ac:dyDescent="0.2"/>
    <row r="149" s="67" customFormat="1" x14ac:dyDescent="0.2"/>
    <row r="150" s="67" customFormat="1" x14ac:dyDescent="0.2"/>
    <row r="151" s="67" customFormat="1" x14ac:dyDescent="0.2"/>
    <row r="152" s="67" customFormat="1" x14ac:dyDescent="0.2"/>
    <row r="153" s="67" customFormat="1" x14ac:dyDescent="0.2"/>
    <row r="156" s="67" customFormat="1" x14ac:dyDescent="0.2"/>
    <row r="159" s="67" customFormat="1" x14ac:dyDescent="0.2"/>
    <row r="160" s="67" customFormat="1" x14ac:dyDescent="0.2"/>
    <row r="170" s="198" customFormat="1" ht="12.75" x14ac:dyDescent="0.2"/>
    <row r="172" s="198" customFormat="1" ht="12.75" x14ac:dyDescent="0.2"/>
    <row r="173" s="67" customFormat="1" x14ac:dyDescent="0.2"/>
    <row r="174" s="67" customFormat="1" x14ac:dyDescent="0.2"/>
    <row r="175" s="67" customFormat="1" x14ac:dyDescent="0.2"/>
    <row r="176" s="198" customFormat="1" ht="12.75" x14ac:dyDescent="0.2"/>
    <row r="177" s="67" customFormat="1" x14ac:dyDescent="0.2"/>
    <row r="178" s="67" customFormat="1" x14ac:dyDescent="0.2"/>
    <row r="179" s="67" customFormat="1" x14ac:dyDescent="0.2"/>
    <row r="180" s="67" customFormat="1" x14ac:dyDescent="0.2"/>
    <row r="181" s="67" customFormat="1" x14ac:dyDescent="0.2"/>
    <row r="182" s="67" customFormat="1" x14ac:dyDescent="0.2"/>
    <row r="183" s="67" customFormat="1" x14ac:dyDescent="0.2"/>
    <row r="184" s="67" customFormat="1" x14ac:dyDescent="0.2"/>
    <row r="185" s="67" customFormat="1" x14ac:dyDescent="0.2"/>
    <row r="186" s="67" customFormat="1" x14ac:dyDescent="0.2"/>
    <row r="187" s="67" customFormat="1" x14ac:dyDescent="0.2"/>
    <row r="188" s="67" customFormat="1" x14ac:dyDescent="0.2"/>
    <row r="189" s="67" customFormat="1" x14ac:dyDescent="0.2"/>
    <row r="190" s="67" customFormat="1" x14ac:dyDescent="0.2"/>
    <row r="191" s="67" customFormat="1" x14ac:dyDescent="0.2"/>
    <row r="192" s="67" customFormat="1" x14ac:dyDescent="0.2"/>
    <row r="193" s="67" customFormat="1" x14ac:dyDescent="0.2"/>
    <row r="194" s="67" customFormat="1" x14ac:dyDescent="0.2"/>
    <row r="195" s="67" customFormat="1" x14ac:dyDescent="0.2"/>
    <row r="196" s="67" customFormat="1" x14ac:dyDescent="0.2"/>
    <row r="197" s="67" customFormat="1" x14ac:dyDescent="0.2"/>
    <row r="198" s="67" customFormat="1" x14ac:dyDescent="0.2"/>
    <row r="199" s="67" customFormat="1" x14ac:dyDescent="0.2"/>
    <row r="200" s="67" customFormat="1" x14ac:dyDescent="0.2"/>
    <row r="201" s="67" customFormat="1" x14ac:dyDescent="0.2"/>
    <row r="202" s="67" customFormat="1" x14ac:dyDescent="0.2"/>
    <row r="203" s="67" customFormat="1" x14ac:dyDescent="0.2"/>
    <row r="204" s="67" customFormat="1" x14ac:dyDescent="0.2"/>
    <row r="205" s="67" customFormat="1" x14ac:dyDescent="0.2"/>
    <row r="206" s="67" customFormat="1" x14ac:dyDescent="0.2"/>
    <row r="207" s="67" customFormat="1" x14ac:dyDescent="0.2"/>
    <row r="208" s="67" customFormat="1" x14ac:dyDescent="0.2"/>
    <row r="209" s="67" customFormat="1" x14ac:dyDescent="0.2"/>
    <row r="210" s="67" customFormat="1" x14ac:dyDescent="0.2"/>
    <row r="211" s="67" customFormat="1" x14ac:dyDescent="0.2"/>
    <row r="212" s="67" customFormat="1" x14ac:dyDescent="0.2"/>
    <row r="213" s="67" customFormat="1" x14ac:dyDescent="0.2"/>
    <row r="214" s="67" customFormat="1" x14ac:dyDescent="0.2"/>
    <row r="215" s="67" customFormat="1" x14ac:dyDescent="0.2"/>
    <row r="216" s="67" customFormat="1" x14ac:dyDescent="0.2"/>
    <row r="217" s="67" customFormat="1" x14ac:dyDescent="0.2"/>
    <row r="218" s="67" customFormat="1" x14ac:dyDescent="0.2"/>
    <row r="219" s="67" customFormat="1" x14ac:dyDescent="0.2"/>
    <row r="220" s="67" customFormat="1" x14ac:dyDescent="0.2"/>
    <row r="221" s="67" customFormat="1" x14ac:dyDescent="0.2"/>
    <row r="222" s="67" customFormat="1" x14ac:dyDescent="0.2"/>
    <row r="223" s="67" customFormat="1" x14ac:dyDescent="0.2"/>
    <row r="224" s="67" customFormat="1" x14ac:dyDescent="0.2"/>
    <row r="225" s="67" customFormat="1" x14ac:dyDescent="0.2"/>
    <row r="226" s="67" customFormat="1" x14ac:dyDescent="0.2"/>
    <row r="227" s="67" customFormat="1" x14ac:dyDescent="0.2"/>
    <row r="228" s="67" customFormat="1" x14ac:dyDescent="0.2"/>
    <row r="229" s="67" customFormat="1" x14ac:dyDescent="0.2"/>
    <row r="230" s="67" customFormat="1" x14ac:dyDescent="0.2"/>
    <row r="231" s="67" customFormat="1" x14ac:dyDescent="0.2"/>
    <row r="232" s="67" customFormat="1" x14ac:dyDescent="0.2"/>
    <row r="233" s="67" customFormat="1" x14ac:dyDescent="0.2"/>
    <row r="234" s="67" customFormat="1" x14ac:dyDescent="0.2"/>
    <row r="235" s="67" customFormat="1" x14ac:dyDescent="0.2"/>
    <row r="236" s="67" customFormat="1" x14ac:dyDescent="0.2"/>
    <row r="237" s="67" customFormat="1" x14ac:dyDescent="0.2"/>
    <row r="238" s="67" customFormat="1" x14ac:dyDescent="0.2"/>
    <row r="239" s="67" customFormat="1" x14ac:dyDescent="0.2"/>
    <row r="240" s="67" customFormat="1" x14ac:dyDescent="0.2"/>
    <row r="241" s="67" customFormat="1" x14ac:dyDescent="0.2"/>
    <row r="242" s="67" customFormat="1" x14ac:dyDescent="0.2"/>
    <row r="243" s="67" customFormat="1" x14ac:dyDescent="0.2"/>
    <row r="244" s="67" customFormat="1" x14ac:dyDescent="0.2"/>
    <row r="245" s="198" customFormat="1" ht="12.75" x14ac:dyDescent="0.2"/>
    <row r="247" s="67" customFormat="1" x14ac:dyDescent="0.2"/>
    <row r="249" s="67" customFormat="1" x14ac:dyDescent="0.2"/>
    <row r="250" s="198" customFormat="1" ht="12.75" x14ac:dyDescent="0.2"/>
    <row r="252" s="67" customFormat="1" x14ac:dyDescent="0.2"/>
    <row r="265" s="198" customFormat="1" ht="12.75" x14ac:dyDescent="0.2"/>
    <row r="270" s="67" customFormat="1" x14ac:dyDescent="0.2"/>
    <row r="271" s="67" customFormat="1" x14ac:dyDescent="0.2"/>
    <row r="275" s="67" customFormat="1" x14ac:dyDescent="0.2"/>
    <row r="277" s="67" customFormat="1" x14ac:dyDescent="0.2"/>
    <row r="281" s="67" customFormat="1" x14ac:dyDescent="0.2"/>
    <row r="282" s="67" customFormat="1" x14ac:dyDescent="0.2"/>
    <row r="286" s="67" customFormat="1" x14ac:dyDescent="0.2"/>
    <row r="287" s="67" customFormat="1" x14ac:dyDescent="0.2"/>
    <row r="288" s="67" customFormat="1" x14ac:dyDescent="0.2"/>
    <row r="289" s="67" customFormat="1" x14ac:dyDescent="0.2"/>
    <row r="290" s="67" customFormat="1" x14ac:dyDescent="0.2"/>
    <row r="291" s="67" customFormat="1" x14ac:dyDescent="0.2"/>
    <row r="292" s="67" customFormat="1" x14ac:dyDescent="0.2"/>
    <row r="294" s="67" customFormat="1" x14ac:dyDescent="0.2"/>
    <row r="301" s="67" customFormat="1" x14ac:dyDescent="0.2"/>
    <row r="302" s="67" customFormat="1" x14ac:dyDescent="0.2"/>
    <row r="303" s="67" customFormat="1" x14ac:dyDescent="0.2"/>
    <row r="306" s="67" customFormat="1" x14ac:dyDescent="0.2"/>
    <row r="308" s="67" customFormat="1" x14ac:dyDescent="0.2"/>
    <row r="314" s="198" customFormat="1" ht="12.75" x14ac:dyDescent="0.2"/>
    <row r="317" s="67" customFormat="1" x14ac:dyDescent="0.2"/>
    <row r="318" s="67" customFormat="1" x14ac:dyDescent="0.2"/>
    <row r="324" s="67" customFormat="1" x14ac:dyDescent="0.2"/>
    <row r="325" s="198" customFormat="1" ht="12.75" x14ac:dyDescent="0.2"/>
    <row r="326" s="67" customFormat="1" x14ac:dyDescent="0.2"/>
    <row r="327" s="67" customFormat="1" x14ac:dyDescent="0.2"/>
    <row r="328" s="67" customFormat="1" x14ac:dyDescent="0.2"/>
    <row r="329" s="198" customFormat="1" ht="12.75" x14ac:dyDescent="0.2"/>
    <row r="331" s="198" customFormat="1" ht="12.75" x14ac:dyDescent="0.2"/>
    <row r="336" s="67" customFormat="1" x14ac:dyDescent="0.2"/>
    <row r="342" s="67" customFormat="1" x14ac:dyDescent="0.2"/>
    <row r="343" s="67" customFormat="1" x14ac:dyDescent="0.2"/>
    <row r="344" s="67" customFormat="1" x14ac:dyDescent="0.2"/>
    <row r="348" s="67" customFormat="1" x14ac:dyDescent="0.2"/>
    <row r="349" s="67" customFormat="1" x14ac:dyDescent="0.2"/>
    <row r="352" s="67" customFormat="1" x14ac:dyDescent="0.2"/>
    <row r="353" s="67" customFormat="1" x14ac:dyDescent="0.2"/>
    <row r="354" s="198" customFormat="1" ht="12.75" x14ac:dyDescent="0.2"/>
    <row r="356" s="67" customFormat="1" x14ac:dyDescent="0.2"/>
    <row r="361" s="67" customFormat="1" x14ac:dyDescent="0.2"/>
    <row r="363" s="198" customFormat="1" ht="12.75" x14ac:dyDescent="0.2"/>
    <row r="364" s="67" customFormat="1" x14ac:dyDescent="0.2"/>
    <row r="365" s="67" customFormat="1" x14ac:dyDescent="0.2"/>
    <row r="371" s="67" customFormat="1" x14ac:dyDescent="0.2"/>
    <row r="373" s="67" customFormat="1" x14ac:dyDescent="0.2"/>
    <row r="379" s="67" customFormat="1" x14ac:dyDescent="0.2"/>
    <row r="380" s="67" customFormat="1" x14ac:dyDescent="0.2"/>
    <row r="381" s="67" customFormat="1" x14ac:dyDescent="0.2"/>
    <row r="382" s="67" customFormat="1" x14ac:dyDescent="0.2"/>
    <row r="383" s="67" customFormat="1" x14ac:dyDescent="0.2"/>
    <row r="384" s="67" customFormat="1" x14ac:dyDescent="0.2"/>
    <row r="385" s="67" customFormat="1" x14ac:dyDescent="0.2"/>
    <row r="386" s="198" customFormat="1" ht="12.75" x14ac:dyDescent="0.2"/>
    <row r="390" s="198" customFormat="1" ht="12.75" x14ac:dyDescent="0.2"/>
    <row r="392" s="198" customFormat="1" ht="12.75" x14ac:dyDescent="0.2"/>
    <row r="393" ht="10.5" customHeight="1" x14ac:dyDescent="0.2"/>
    <row r="404" s="198" customFormat="1" ht="12.75" x14ac:dyDescent="0.2"/>
    <row r="414" s="67" customFormat="1" x14ac:dyDescent="0.2"/>
    <row r="415" s="67" customFormat="1" x14ac:dyDescent="0.2"/>
    <row r="416" s="67" customFormat="1" x14ac:dyDescent="0.2"/>
    <row r="417" s="67" customFormat="1" x14ac:dyDescent="0.2"/>
    <row r="421" s="198" customFormat="1" ht="12.75" x14ac:dyDescent="0.2"/>
    <row r="422" s="67" customFormat="1" x14ac:dyDescent="0.2"/>
    <row r="423" s="67" customFormat="1" x14ac:dyDescent="0.2"/>
    <row r="424" s="198" customFormat="1" ht="12.75" x14ac:dyDescent="0.2"/>
    <row r="432" s="67" customFormat="1" x14ac:dyDescent="0.2"/>
    <row r="433" s="198" customFormat="1" ht="12.75" x14ac:dyDescent="0.2"/>
    <row r="435" s="67" customFormat="1" x14ac:dyDescent="0.2"/>
    <row r="436" s="198" customFormat="1" ht="12.75" x14ac:dyDescent="0.2"/>
    <row r="438" s="67" customFormat="1" x14ac:dyDescent="0.2"/>
    <row r="444" s="67" customFormat="1" x14ac:dyDescent="0.2"/>
    <row r="445" s="67" customFormat="1" x14ac:dyDescent="0.2"/>
    <row r="446" s="67" customFormat="1" x14ac:dyDescent="0.2"/>
    <row r="449" ht="10.5" customHeight="1" x14ac:dyDescent="0.2"/>
    <row r="451" s="67" customFormat="1" x14ac:dyDescent="0.2"/>
    <row r="452" s="67" customFormat="1" x14ac:dyDescent="0.2"/>
    <row r="453" s="67" customFormat="1" x14ac:dyDescent="0.2"/>
    <row r="454" s="67" customFormat="1" x14ac:dyDescent="0.2"/>
    <row r="455" s="67" customFormat="1" x14ac:dyDescent="0.2"/>
    <row r="460" s="67" customFormat="1" x14ac:dyDescent="0.2"/>
    <row r="461" s="67" customFormat="1" x14ac:dyDescent="0.2"/>
    <row r="462" s="67" customFormat="1" x14ac:dyDescent="0.2"/>
    <row r="463" s="67" customFormat="1" x14ac:dyDescent="0.2"/>
    <row r="464" s="67" customFormat="1" x14ac:dyDescent="0.2"/>
    <row r="465" s="67" customFormat="1" x14ac:dyDescent="0.2"/>
    <row r="466" s="67" customFormat="1" x14ac:dyDescent="0.2"/>
    <row r="467" s="67" customFormat="1" x14ac:dyDescent="0.2"/>
    <row r="468" s="67" customFormat="1" x14ac:dyDescent="0.2"/>
    <row r="469" s="67" customFormat="1" x14ac:dyDescent="0.2"/>
    <row r="470" s="67" customFormat="1" x14ac:dyDescent="0.2"/>
    <row r="471" s="67" customFormat="1" x14ac:dyDescent="0.2"/>
    <row r="472" s="67" customFormat="1" x14ac:dyDescent="0.2"/>
    <row r="473" s="67" customFormat="1" x14ac:dyDescent="0.2"/>
    <row r="474" s="67" customFormat="1" x14ac:dyDescent="0.2"/>
    <row r="475" s="67" customFormat="1" x14ac:dyDescent="0.2"/>
    <row r="476" s="67" customFormat="1" x14ac:dyDescent="0.2"/>
    <row r="477" s="67" customFormat="1" x14ac:dyDescent="0.2"/>
    <row r="478" s="67" customFormat="1" x14ac:dyDescent="0.2"/>
    <row r="479" s="67" customFormat="1" x14ac:dyDescent="0.2"/>
    <row r="480" s="67" customFormat="1" x14ac:dyDescent="0.2"/>
    <row r="481" s="67" customFormat="1" x14ac:dyDescent="0.2"/>
    <row r="482" s="67" customFormat="1" x14ac:dyDescent="0.2"/>
    <row r="485" s="198" customFormat="1" ht="12.75" x14ac:dyDescent="0.2"/>
    <row r="487" s="67" customFormat="1" x14ac:dyDescent="0.2"/>
    <row r="489" s="198" customFormat="1" ht="12.75" x14ac:dyDescent="0.2"/>
    <row r="492" s="67" customFormat="1" x14ac:dyDescent="0.2"/>
    <row r="493" s="67" customFormat="1" x14ac:dyDescent="0.2"/>
    <row r="495" s="198" customFormat="1" ht="12.75" x14ac:dyDescent="0.2"/>
    <row r="498" s="198" customFormat="1" ht="12.75" x14ac:dyDescent="0.2"/>
    <row r="505" s="198" customFormat="1" ht="12.75" x14ac:dyDescent="0.2"/>
    <row r="506" s="67" customFormat="1" x14ac:dyDescent="0.2"/>
    <row r="507" s="67" customFormat="1" x14ac:dyDescent="0.2"/>
    <row r="508" s="67" customFormat="1" x14ac:dyDescent="0.2"/>
    <row r="509" s="67" customFormat="1" x14ac:dyDescent="0.2"/>
    <row r="510" s="67" customFormat="1" x14ac:dyDescent="0.2"/>
    <row r="511" s="67" customFormat="1" x14ac:dyDescent="0.2"/>
    <row r="512" s="67" customFormat="1" x14ac:dyDescent="0.2"/>
    <row r="513" s="67" customFormat="1" x14ac:dyDescent="0.2"/>
    <row r="514" s="67" customFormat="1" x14ac:dyDescent="0.2"/>
    <row r="515" s="67" customFormat="1" x14ac:dyDescent="0.2"/>
    <row r="516" s="67" customFormat="1" x14ac:dyDescent="0.2"/>
    <row r="517" s="67" customFormat="1" x14ac:dyDescent="0.2"/>
    <row r="518" s="67" customFormat="1" x14ac:dyDescent="0.2"/>
    <row r="519" s="67" customFormat="1" x14ac:dyDescent="0.2"/>
    <row r="520" s="67" customFormat="1" x14ac:dyDescent="0.2"/>
    <row r="521" s="67" customFormat="1" x14ac:dyDescent="0.2"/>
    <row r="522" s="67" customFormat="1" x14ac:dyDescent="0.2"/>
    <row r="523" s="67" customFormat="1" x14ac:dyDescent="0.2"/>
    <row r="524" s="67" customFormat="1" x14ac:dyDescent="0.2"/>
    <row r="525" s="67" customFormat="1" x14ac:dyDescent="0.2"/>
    <row r="526" s="67" customFormat="1" x14ac:dyDescent="0.2"/>
    <row r="527" s="67" customFormat="1" x14ac:dyDescent="0.2"/>
    <row r="528" s="67" customFormat="1" x14ac:dyDescent="0.2"/>
    <row r="529" s="198" customFormat="1" ht="12.75" x14ac:dyDescent="0.2"/>
    <row r="530" s="67" customFormat="1" x14ac:dyDescent="0.2"/>
    <row r="531" s="198" customFormat="1" ht="12.75" x14ac:dyDescent="0.2"/>
    <row r="535" s="198" customFormat="1" ht="12.75" x14ac:dyDescent="0.2"/>
    <row r="536" s="67" customFormat="1" x14ac:dyDescent="0.2"/>
    <row r="537" s="67" customFormat="1" x14ac:dyDescent="0.2"/>
    <row r="538" s="67" customFormat="1" x14ac:dyDescent="0.2"/>
    <row r="539" s="67" customFormat="1" x14ac:dyDescent="0.2"/>
    <row r="540" s="67" customFormat="1" x14ac:dyDescent="0.2"/>
    <row r="541" s="67" customFormat="1" x14ac:dyDescent="0.2"/>
    <row r="542" s="67" customFormat="1" x14ac:dyDescent="0.2"/>
    <row r="543" s="67" customFormat="1" x14ac:dyDescent="0.2"/>
    <row r="544" s="67" customFormat="1" x14ac:dyDescent="0.2"/>
    <row r="545" s="67" customFormat="1" x14ac:dyDescent="0.2"/>
    <row r="546" s="67" customFormat="1" x14ac:dyDescent="0.2"/>
    <row r="547" s="67" customFormat="1" x14ac:dyDescent="0.2"/>
    <row r="548" s="67" customFormat="1" x14ac:dyDescent="0.2"/>
    <row r="549" s="67" customFormat="1" x14ac:dyDescent="0.2"/>
    <row r="550" s="67" customFormat="1" x14ac:dyDescent="0.2"/>
    <row r="551" s="67" customFormat="1" x14ac:dyDescent="0.2"/>
    <row r="552" s="67" customFormat="1" x14ac:dyDescent="0.2"/>
    <row r="553" s="67" customFormat="1" x14ac:dyDescent="0.2"/>
    <row r="554" s="67" customFormat="1" x14ac:dyDescent="0.2"/>
    <row r="555" s="67" customFormat="1" x14ac:dyDescent="0.2"/>
    <row r="556" s="67" customFormat="1" x14ac:dyDescent="0.2"/>
    <row r="557" s="67" customFormat="1" x14ac:dyDescent="0.2"/>
    <row r="558" s="67" customFormat="1" x14ac:dyDescent="0.2"/>
    <row r="559" s="67" customFormat="1" x14ac:dyDescent="0.2"/>
    <row r="560" s="67" customFormat="1" x14ac:dyDescent="0.2"/>
    <row r="561" s="67" customFormat="1" x14ac:dyDescent="0.2"/>
    <row r="562" s="67" customFormat="1" x14ac:dyDescent="0.2"/>
    <row r="563" s="67" customFormat="1" x14ac:dyDescent="0.2"/>
    <row r="564" s="198" customFormat="1" ht="14.25" customHeight="1" x14ac:dyDescent="0.2"/>
    <row r="565" s="67" customFormat="1" x14ac:dyDescent="0.2"/>
    <row r="566" s="67" customFormat="1" x14ac:dyDescent="0.2"/>
    <row r="567" s="67" customFormat="1" x14ac:dyDescent="0.2"/>
    <row r="568" s="67" customFormat="1" x14ac:dyDescent="0.2"/>
    <row r="569" s="67" customFormat="1" x14ac:dyDescent="0.2"/>
    <row r="570" s="67" customFormat="1" x14ac:dyDescent="0.2"/>
    <row r="571" s="67" customFormat="1" ht="10.5" customHeight="1" x14ac:dyDescent="0.2"/>
    <row r="572" s="67" customFormat="1" ht="10.5" customHeight="1" x14ac:dyDescent="0.2"/>
    <row r="573" s="67" customFormat="1" ht="10.5" customHeight="1" x14ac:dyDescent="0.2"/>
    <row r="574" s="67" customFormat="1" ht="10.5" customHeight="1" x14ac:dyDescent="0.2"/>
    <row r="575" s="67" customFormat="1" ht="10.5" customHeight="1" x14ac:dyDescent="0.2"/>
    <row r="576" s="67" customFormat="1" ht="10.5" customHeight="1" x14ac:dyDescent="0.2"/>
    <row r="577" s="67" customFormat="1" ht="10.5" customHeight="1" x14ac:dyDescent="0.2"/>
    <row r="578" s="67" customFormat="1" ht="10.5" customHeight="1" x14ac:dyDescent="0.2"/>
    <row r="579" s="67" customFormat="1" ht="10.5" customHeight="1" x14ac:dyDescent="0.2"/>
    <row r="580" s="67" customFormat="1" ht="10.5" customHeight="1" x14ac:dyDescent="0.2"/>
    <row r="581" s="67" customFormat="1" ht="10.5" customHeight="1" x14ac:dyDescent="0.2"/>
    <row r="582" s="67" customFormat="1" x14ac:dyDescent="0.2"/>
    <row r="583" s="67" customFormat="1" x14ac:dyDescent="0.2"/>
    <row r="584" s="67" customFormat="1" x14ac:dyDescent="0.2"/>
    <row r="585" s="67" customFormat="1" x14ac:dyDescent="0.2"/>
    <row r="586" s="67" customFormat="1" x14ac:dyDescent="0.2"/>
    <row r="587" s="67" customFormat="1" x14ac:dyDescent="0.2"/>
    <row r="588" s="67" customFormat="1" x14ac:dyDescent="0.2"/>
    <row r="589" s="67" customFormat="1" x14ac:dyDescent="0.2"/>
    <row r="590" s="67" customFormat="1" x14ac:dyDescent="0.2"/>
    <row r="591" s="67" customFormat="1" x14ac:dyDescent="0.2"/>
    <row r="592" s="67" customFormat="1" x14ac:dyDescent="0.2"/>
    <row r="593" s="67" customFormat="1" x14ac:dyDescent="0.2"/>
    <row r="594" s="67" customFormat="1" x14ac:dyDescent="0.2"/>
    <row r="595" s="67" customFormat="1" x14ac:dyDescent="0.2"/>
    <row r="596" s="67" customFormat="1" x14ac:dyDescent="0.2"/>
    <row r="597" s="67" customFormat="1" x14ac:dyDescent="0.2"/>
    <row r="598" s="67" customFormat="1" x14ac:dyDescent="0.2"/>
    <row r="599" s="67" customFormat="1" x14ac:dyDescent="0.2"/>
    <row r="600" s="67" customFormat="1" x14ac:dyDescent="0.2"/>
    <row r="601" s="67" customFormat="1" x14ac:dyDescent="0.2"/>
    <row r="602" s="67" customFormat="1" x14ac:dyDescent="0.2"/>
    <row r="603" s="67" customFormat="1" x14ac:dyDescent="0.2"/>
    <row r="604" s="67" customFormat="1" x14ac:dyDescent="0.2"/>
    <row r="605" s="67" customFormat="1" x14ac:dyDescent="0.2"/>
    <row r="606" s="67" customFormat="1" x14ac:dyDescent="0.2"/>
    <row r="607" s="67" customFormat="1" x14ac:dyDescent="0.2"/>
    <row r="608" s="67" customFormat="1" x14ac:dyDescent="0.2"/>
    <row r="609" s="67" customFormat="1" x14ac:dyDescent="0.2"/>
    <row r="610" s="67" customFormat="1" x14ac:dyDescent="0.2"/>
    <row r="611" s="67" customFormat="1" x14ac:dyDescent="0.2"/>
    <row r="612" s="67" customFormat="1" x14ac:dyDescent="0.2"/>
    <row r="613" s="67" customFormat="1" x14ac:dyDescent="0.2"/>
    <row r="614" s="67" customFormat="1" x14ac:dyDescent="0.2"/>
    <row r="615" s="67" customFormat="1" x14ac:dyDescent="0.2"/>
    <row r="616" s="67" customFormat="1" x14ac:dyDescent="0.2"/>
    <row r="617" s="67" customFormat="1" x14ac:dyDescent="0.2"/>
    <row r="618" s="67" customFormat="1" x14ac:dyDescent="0.2"/>
    <row r="619" s="67" customFormat="1" x14ac:dyDescent="0.2"/>
    <row r="620" s="67" customFormat="1" x14ac:dyDescent="0.2"/>
    <row r="621" s="67" customFormat="1" x14ac:dyDescent="0.2"/>
    <row r="622" s="67" customFormat="1" x14ac:dyDescent="0.2"/>
    <row r="623" s="67" customFormat="1" x14ac:dyDescent="0.2"/>
    <row r="624" s="67" customFormat="1" x14ac:dyDescent="0.2"/>
    <row r="625" s="67" customFormat="1" x14ac:dyDescent="0.2"/>
    <row r="626" s="67" customFormat="1" x14ac:dyDescent="0.2"/>
    <row r="627" s="67" customFormat="1" x14ac:dyDescent="0.2"/>
    <row r="628" s="67" customFormat="1" x14ac:dyDescent="0.2"/>
    <row r="629" s="67" customFormat="1" x14ac:dyDescent="0.2"/>
    <row r="630" s="67" customFormat="1" x14ac:dyDescent="0.2"/>
    <row r="631" s="67" customFormat="1" x14ac:dyDescent="0.2"/>
    <row r="632" s="67" customFormat="1" x14ac:dyDescent="0.2"/>
    <row r="633" s="67" customFormat="1" x14ac:dyDescent="0.2"/>
    <row r="634" s="67" customFormat="1" x14ac:dyDescent="0.2"/>
    <row r="635" s="67" customFormat="1" x14ac:dyDescent="0.2"/>
    <row r="636" s="67" customFormat="1" x14ac:dyDescent="0.2"/>
    <row r="637" s="67" customFormat="1" x14ac:dyDescent="0.2"/>
    <row r="638" s="67" customFormat="1" x14ac:dyDescent="0.2"/>
    <row r="639" s="67" customFormat="1" x14ac:dyDescent="0.2"/>
    <row r="640" s="67" customFormat="1" x14ac:dyDescent="0.2"/>
    <row r="641" s="67" customFormat="1" x14ac:dyDescent="0.2"/>
    <row r="642" s="67" customFormat="1" x14ac:dyDescent="0.2"/>
    <row r="643" s="67" customFormat="1" x14ac:dyDescent="0.2"/>
    <row r="644" s="67" customFormat="1" x14ac:dyDescent="0.2"/>
    <row r="645" s="198" customFormat="1" ht="12.75" x14ac:dyDescent="0.2"/>
    <row r="647" s="67" customFormat="1" x14ac:dyDescent="0.2"/>
    <row r="648" s="67" customFormat="1" x14ac:dyDescent="0.2"/>
    <row r="649" s="67" customFormat="1" x14ac:dyDescent="0.2"/>
    <row r="654" s="67" customFormat="1" x14ac:dyDescent="0.2"/>
    <row r="655" s="67" customFormat="1" x14ac:dyDescent="0.2"/>
    <row r="656" s="67" customFormat="1" x14ac:dyDescent="0.2"/>
    <row r="657" s="67" customFormat="1" x14ac:dyDescent="0.2"/>
    <row r="658" s="67" customFormat="1" x14ac:dyDescent="0.2"/>
    <row r="659" s="67" customFormat="1" x14ac:dyDescent="0.2"/>
    <row r="667" s="67" customFormat="1" x14ac:dyDescent="0.2"/>
    <row r="668" s="67" customFormat="1" x14ac:dyDescent="0.2"/>
    <row r="671" s="67" customFormat="1" x14ac:dyDescent="0.2"/>
    <row r="672" s="67" customFormat="1" x14ac:dyDescent="0.2"/>
    <row r="673" spans="10:143" s="67" customFormat="1" x14ac:dyDescent="0.2"/>
    <row r="674" spans="10:143" s="67" customFormat="1" x14ac:dyDescent="0.2"/>
    <row r="675" spans="10:143" s="67" customFormat="1" x14ac:dyDescent="0.2"/>
    <row r="678" spans="10:143" s="67" customFormat="1" x14ac:dyDescent="0.2"/>
    <row r="679" spans="10:143" s="67" customFormat="1" x14ac:dyDescent="0.2"/>
    <row r="680" spans="10:143" s="67" customFormat="1" x14ac:dyDescent="0.2"/>
    <row r="682" spans="10:143" s="67" customFormat="1" x14ac:dyDescent="0.2"/>
    <row r="683" spans="10:143" s="67" customFormat="1" x14ac:dyDescent="0.2"/>
    <row r="684" spans="10:143" s="67" customFormat="1" x14ac:dyDescent="0.2"/>
    <row r="685" spans="10:143" s="198" customFormat="1" ht="12.75" x14ac:dyDescent="0.2"/>
    <row r="686" spans="10:143" s="67" customFormat="1" x14ac:dyDescent="0.2"/>
    <row r="688" spans="10:143" x14ac:dyDescent="0.2">
      <c r="J688" s="385"/>
      <c r="K688" s="217"/>
      <c r="L688" s="217"/>
      <c r="M688" s="693"/>
      <c r="N688" s="693"/>
      <c r="O688" s="359"/>
      <c r="P688" s="619"/>
      <c r="Q688" s="672"/>
      <c r="R688" s="672"/>
      <c r="S688" s="672"/>
      <c r="T688" s="385"/>
      <c r="U688" s="385"/>
      <c r="V688" s="385"/>
      <c r="W688" s="385"/>
      <c r="X688" s="693"/>
      <c r="Y688" s="325"/>
      <c r="Z688" s="308"/>
      <c r="AA688" s="14" t="str">
        <f t="shared" ref="AA688:AA695" si="0">IF(Z688=0," ",SUM((Y688-Z688)/Z688))</f>
        <v xml:space="preserve"> </v>
      </c>
      <c r="AB688" s="607" t="str">
        <f t="shared" ref="AB688:AB695" si="1">IF(Y688=0," ",SUM(((Y688*(1-($W688+AB$2)))-$O688)/(Y688*(1-($W688+AB$2)))))</f>
        <v xml:space="preserve"> </v>
      </c>
      <c r="AC688" s="492" t="str">
        <f t="shared" ref="AC688:AC726" si="2">IF($Y688&gt;0,ROUND((Y688+$N688)/0.05,0)*0.05," ")</f>
        <v xml:space="preserve"> </v>
      </c>
      <c r="AD688" s="519" t="str">
        <f>IF($Y688&lt;&gt;" ",ROUND(('Retail Pricing'!#REF!+1)*AE688/0.05,0)*0.05," ")</f>
        <v xml:space="preserve"> </v>
      </c>
      <c r="AF688" s="14" t="str">
        <f>IF(AE688=0," ",SUM((AD688-AE688)/AE688))</f>
        <v xml:space="preserve"> </v>
      </c>
      <c r="AG688" s="607" t="str">
        <f>IF(AD688=0," ",SUM(((AD688*(1-($W688+AG$2)))-$O688)/(AD688*(1-($W688+AG$2)))))</f>
        <v xml:space="preserve"> </v>
      </c>
      <c r="AH688" s="325"/>
      <c r="AI688" s="325"/>
      <c r="AK688" s="14" t="str">
        <f t="shared" ref="AK688:AK709" si="3">IF(AJ688=0," ",SUM((AI688-AJ688)/AJ688))</f>
        <v xml:space="preserve"> </v>
      </c>
      <c r="AL688" s="607" t="str">
        <f t="shared" ref="AL688:AL709" si="4">IF(AI688=0," ",SUM(((AI688*(1-($W688+AL$2)))-$O688)/(AI688*(1-($W688+AL$2)))))</f>
        <v xml:space="preserve"> </v>
      </c>
      <c r="AM688" s="359"/>
      <c r="AN688" s="308"/>
      <c r="AO688" s="14" t="str">
        <f t="shared" ref="AO688:AO709" si="5">IF(AN688=0," ",SUM((AM688-AN688)/AN688))</f>
        <v xml:space="preserve"> </v>
      </c>
      <c r="AP688" s="607" t="str">
        <f t="shared" ref="AP688:AP709" si="6">IF(AM688=0," ",SUM(((AM688*(1-($W688+AP$2)))-$O688)/(AM688*(1-($W688+AP$2)))))</f>
        <v xml:space="preserve"> </v>
      </c>
      <c r="AQ688" s="385"/>
      <c r="AR688" s="385"/>
      <c r="AS688" s="14" t="str">
        <f t="shared" ref="AS688:AS709" si="7">IF(AR688=0," ",SUM((AQ688-AR688)/AR688))</f>
        <v xml:space="preserve"> </v>
      </c>
      <c r="AT688" s="607" t="str">
        <f t="shared" ref="AT688:AT709" si="8">IF(AQ688=0," ",SUM(((AQ688*(1-($W688+AT$2)))-$O688)/(AQ688*(1-($W688+AT$2)))))</f>
        <v xml:space="preserve"> </v>
      </c>
      <c r="AU688" s="359"/>
      <c r="AW688" s="416"/>
      <c r="AX688" s="498" t="str">
        <f>IF(Y688&gt;0,ROUND((Y688*1.3)/0.05,0)*0.05," ")</f>
        <v xml:space="preserve"> </v>
      </c>
      <c r="AY688" s="641"/>
      <c r="AZ688" s="385"/>
      <c r="BA688" s="385"/>
      <c r="BB688" s="416"/>
      <c r="BC688" s="416"/>
      <c r="BD688" s="416"/>
      <c r="BE688" s="416"/>
      <c r="BF688" s="416"/>
      <c r="BG688" s="416"/>
      <c r="BH688" s="416"/>
      <c r="BI688" s="416"/>
      <c r="BJ688" s="416"/>
      <c r="CJ688" s="727"/>
      <c r="CY688" s="746"/>
      <c r="CZ688" s="747"/>
      <c r="DA688" s="746"/>
      <c r="DB688" s="338" t="str">
        <f t="shared" ref="DB688:DB701" si="9">IF($BW688&gt;0,$BD688," ")</f>
        <v xml:space="preserve"> </v>
      </c>
      <c r="DC688" s="746"/>
      <c r="DD688" s="420"/>
      <c r="DE688" s="420"/>
      <c r="DF688" s="420"/>
      <c r="DG688" s="420"/>
      <c r="DH688" s="747"/>
      <c r="DI688" s="746"/>
      <c r="DJ688" s="747"/>
      <c r="DK688" s="746"/>
      <c r="DL688" s="747"/>
      <c r="DM688" s="746"/>
      <c r="DN688" s="747"/>
      <c r="DO688" s="746"/>
      <c r="DP688" s="747"/>
      <c r="DQ688" s="746"/>
      <c r="DR688" s="420"/>
      <c r="DS688" s="420"/>
      <c r="DT688" s="420"/>
      <c r="DU688" s="420"/>
      <c r="DV688" s="420"/>
      <c r="DW688" s="420"/>
      <c r="DX688" s="747"/>
      <c r="DY688" s="746"/>
      <c r="DZ688" s="420"/>
      <c r="EA688" s="746"/>
      <c r="EB688" s="747"/>
      <c r="EC688" s="746"/>
      <c r="ED688" s="747"/>
      <c r="EE688" s="746"/>
      <c r="EF688" s="747"/>
      <c r="EG688" s="746"/>
      <c r="EH688" s="338" t="str">
        <f>IF($BW688&gt;0,MROUND($BB688*0.9,0.05)," ")</f>
        <v xml:space="preserve"> </v>
      </c>
      <c r="EI688" s="746"/>
      <c r="EJ688" s="420"/>
      <c r="EK688" s="746"/>
      <c r="EL688" s="338" t="str">
        <f t="shared" ref="EL688:EL701" si="10">IF($BW688&gt;0,$BD688," ")</f>
        <v xml:space="preserve"> </v>
      </c>
      <c r="EM688" s="746"/>
    </row>
    <row r="689" spans="10:143" x14ac:dyDescent="0.2">
      <c r="J689" s="385"/>
      <c r="K689" s="217"/>
      <c r="L689" s="217"/>
      <c r="M689" s="693"/>
      <c r="N689" s="693"/>
      <c r="O689" s="359"/>
      <c r="P689" s="619"/>
      <c r="Q689" s="672"/>
      <c r="R689" s="672"/>
      <c r="S689" s="672"/>
      <c r="T689" s="385"/>
      <c r="U689" s="385"/>
      <c r="V689" s="385"/>
      <c r="W689" s="385"/>
      <c r="X689" s="693"/>
      <c r="Y689" s="325"/>
      <c r="Z689" s="308"/>
      <c r="AA689" s="14" t="str">
        <f t="shared" si="0"/>
        <v xml:space="preserve"> </v>
      </c>
      <c r="AB689" s="607" t="str">
        <f t="shared" si="1"/>
        <v xml:space="preserve"> </v>
      </c>
      <c r="AC689" s="492" t="str">
        <f t="shared" si="2"/>
        <v xml:space="preserve"> </v>
      </c>
      <c r="AD689" s="519" t="str">
        <f>IF($Y689&lt;&gt;" ",ROUND(('Retail Pricing'!#REF!+1)*AE689/0.05,0)*0.05," ")</f>
        <v xml:space="preserve"> </v>
      </c>
      <c r="AF689" s="14" t="str">
        <f>IF(AE689=0," ",SUM((AD689-AE689)/AE689))</f>
        <v xml:space="preserve"> </v>
      </c>
      <c r="AG689" s="607" t="str">
        <f>IF(AD689=0," ",SUM(((AD689*(1-($W689+AG$2)))-$O689)/(AD689*(1-($W689+AG$2)))))</f>
        <v xml:space="preserve"> </v>
      </c>
      <c r="AH689" s="325"/>
      <c r="AI689" s="325"/>
      <c r="AK689" s="14" t="str">
        <f t="shared" si="3"/>
        <v xml:space="preserve"> </v>
      </c>
      <c r="AL689" s="607" t="str">
        <f t="shared" si="4"/>
        <v xml:space="preserve"> </v>
      </c>
      <c r="AM689" s="359"/>
      <c r="AN689" s="308"/>
      <c r="AO689" s="14" t="str">
        <f t="shared" si="5"/>
        <v xml:space="preserve"> </v>
      </c>
      <c r="AP689" s="607" t="str">
        <f t="shared" si="6"/>
        <v xml:space="preserve"> </v>
      </c>
      <c r="AQ689" s="385"/>
      <c r="AR689" s="385"/>
      <c r="AS689" s="14" t="str">
        <f t="shared" si="7"/>
        <v xml:space="preserve"> </v>
      </c>
      <c r="AT689" s="607" t="str">
        <f t="shared" si="8"/>
        <v xml:space="preserve"> </v>
      </c>
      <c r="AU689" s="359"/>
      <c r="AW689" s="416"/>
      <c r="AX689" s="498" t="str">
        <f>IF(Y689&gt;0,ROUND((Y689*1.3)/0.05,0)*0.05," ")</f>
        <v xml:space="preserve"> </v>
      </c>
      <c r="AY689" s="641"/>
      <c r="AZ689" s="385"/>
      <c r="BA689" s="385"/>
      <c r="BB689" s="416"/>
      <c r="BC689" s="416"/>
      <c r="BD689" s="416"/>
      <c r="BE689" s="416"/>
      <c r="BF689" s="416"/>
      <c r="BG689" s="416"/>
      <c r="BH689" s="416"/>
      <c r="BI689" s="416"/>
      <c r="BJ689" s="416"/>
      <c r="CJ689" s="727"/>
      <c r="CY689" s="746"/>
      <c r="CZ689" s="747"/>
      <c r="DA689" s="746"/>
      <c r="DB689" s="338" t="str">
        <f t="shared" si="9"/>
        <v xml:space="preserve"> </v>
      </c>
      <c r="DC689" s="746"/>
      <c r="DD689" s="420"/>
      <c r="DE689" s="420"/>
      <c r="DF689" s="420"/>
      <c r="DG689" s="420"/>
      <c r="DH689" s="747"/>
      <c r="DI689" s="746"/>
      <c r="DJ689" s="747"/>
      <c r="DK689" s="746"/>
      <c r="DL689" s="747"/>
      <c r="DM689" s="746"/>
      <c r="DN689" s="747"/>
      <c r="DO689" s="746"/>
      <c r="DP689" s="747"/>
      <c r="DQ689" s="746"/>
      <c r="DR689" s="420"/>
      <c r="DS689" s="420"/>
      <c r="DT689" s="420"/>
      <c r="DU689" s="420"/>
      <c r="DV689" s="420"/>
      <c r="DW689" s="420"/>
      <c r="DX689" s="747"/>
      <c r="DY689" s="746"/>
      <c r="DZ689" s="420"/>
      <c r="EA689" s="746"/>
      <c r="EB689" s="747"/>
      <c r="EC689" s="746"/>
      <c r="ED689" s="747"/>
      <c r="EE689" s="746"/>
      <c r="EF689" s="747"/>
      <c r="EG689" s="746"/>
      <c r="EH689" s="338" t="str">
        <f>IF($BW689&gt;0,MROUND($BB689*0.9,0.05)," ")</f>
        <v xml:space="preserve"> </v>
      </c>
      <c r="EI689" s="746"/>
      <c r="EJ689" s="420"/>
      <c r="EK689" s="746"/>
      <c r="EL689" s="338" t="str">
        <f t="shared" si="10"/>
        <v xml:space="preserve"> </v>
      </c>
      <c r="EM689" s="746"/>
    </row>
    <row r="690" spans="10:143" x14ac:dyDescent="0.2">
      <c r="J690" s="385"/>
      <c r="K690" s="217"/>
      <c r="L690" s="217"/>
      <c r="M690" s="693"/>
      <c r="N690" s="693"/>
      <c r="O690" s="359"/>
      <c r="P690" s="619"/>
      <c r="Q690" s="672"/>
      <c r="R690" s="672"/>
      <c r="S690" s="672"/>
      <c r="T690" s="385"/>
      <c r="U690" s="385"/>
      <c r="V690" s="385"/>
      <c r="W690" s="385"/>
      <c r="X690" s="693"/>
      <c r="Y690" s="325"/>
      <c r="Z690" s="308"/>
      <c r="AA690" s="14" t="str">
        <f t="shared" si="0"/>
        <v xml:space="preserve"> </v>
      </c>
      <c r="AB690" s="607" t="str">
        <f t="shared" si="1"/>
        <v xml:space="preserve"> </v>
      </c>
      <c r="AC690" s="492" t="str">
        <f t="shared" si="2"/>
        <v xml:space="preserve"> </v>
      </c>
      <c r="AD690" s="519" t="str">
        <f>IF($Y690&lt;&gt;" ",ROUND(('Retail Pricing'!#REF!+1)*AE690/0.05,0)*0.05," ")</f>
        <v xml:space="preserve"> </v>
      </c>
      <c r="AF690" s="14" t="str">
        <f>IF(AE690=0," ",SUM((AD690-AE690)/AE690))</f>
        <v xml:space="preserve"> </v>
      </c>
      <c r="AG690" s="607" t="str">
        <f>IF(AD690=0," ",SUM(((AD690*(1-($W690+AG$2)))-$O690)/(AD690*(1-($W690+AG$2)))))</f>
        <v xml:space="preserve"> </v>
      </c>
      <c r="AH690" s="325"/>
      <c r="AI690" s="325"/>
      <c r="AK690" s="14" t="str">
        <f t="shared" si="3"/>
        <v xml:space="preserve"> </v>
      </c>
      <c r="AL690" s="607" t="str">
        <f t="shared" si="4"/>
        <v xml:space="preserve"> </v>
      </c>
      <c r="AM690" s="359"/>
      <c r="AN690" s="308"/>
      <c r="AO690" s="14" t="str">
        <f t="shared" si="5"/>
        <v xml:space="preserve"> </v>
      </c>
      <c r="AP690" s="607" t="str">
        <f t="shared" si="6"/>
        <v xml:space="preserve"> </v>
      </c>
      <c r="AQ690" s="385"/>
      <c r="AR690" s="385"/>
      <c r="AS690" s="14" t="str">
        <f t="shared" si="7"/>
        <v xml:space="preserve"> </v>
      </c>
      <c r="AT690" s="607" t="str">
        <f t="shared" si="8"/>
        <v xml:space="preserve"> </v>
      </c>
      <c r="AU690" s="359"/>
      <c r="AW690" s="416"/>
      <c r="AX690" s="498" t="str">
        <f>IF(Y690&gt;0,ROUND((Y690*1.3)/0.05,0)*0.05," ")</f>
        <v xml:space="preserve"> </v>
      </c>
      <c r="AY690" s="641"/>
      <c r="AZ690" s="385"/>
      <c r="BA690" s="385"/>
      <c r="BB690" s="416"/>
      <c r="BC690" s="416"/>
      <c r="BD690" s="416"/>
      <c r="BE690" s="416"/>
      <c r="BF690" s="416"/>
      <c r="BG690" s="416"/>
      <c r="BH690" s="416"/>
      <c r="BI690" s="416"/>
      <c r="BJ690" s="416"/>
      <c r="CJ690" s="727"/>
      <c r="CY690" s="746"/>
      <c r="CZ690" s="747"/>
      <c r="DA690" s="746"/>
      <c r="DB690" s="338" t="str">
        <f t="shared" si="9"/>
        <v xml:space="preserve"> </v>
      </c>
      <c r="DC690" s="746"/>
      <c r="DD690" s="420"/>
      <c r="DE690" s="420"/>
      <c r="DF690" s="420"/>
      <c r="DG690" s="420"/>
      <c r="DH690" s="747"/>
      <c r="DI690" s="746"/>
      <c r="DJ690" s="747"/>
      <c r="DK690" s="746"/>
      <c r="DL690" s="747"/>
      <c r="DM690" s="746"/>
      <c r="DN690" s="747"/>
      <c r="DO690" s="746"/>
      <c r="DP690" s="747"/>
      <c r="DQ690" s="746"/>
      <c r="DR690" s="420"/>
      <c r="DS690" s="420"/>
      <c r="DT690" s="420"/>
      <c r="DU690" s="420"/>
      <c r="DV690" s="420"/>
      <c r="DW690" s="420"/>
      <c r="DX690" s="747"/>
      <c r="DY690" s="746"/>
      <c r="DZ690" s="420"/>
      <c r="EA690" s="746"/>
      <c r="EB690" s="747"/>
      <c r="EC690" s="746"/>
      <c r="ED690" s="747"/>
      <c r="EE690" s="746"/>
      <c r="EF690" s="747"/>
      <c r="EG690" s="746"/>
      <c r="EH690" s="747"/>
      <c r="EI690" s="746"/>
      <c r="EJ690" s="420"/>
      <c r="EK690" s="746"/>
      <c r="EL690" s="338" t="str">
        <f t="shared" si="10"/>
        <v xml:space="preserve"> </v>
      </c>
      <c r="EM690" s="746"/>
    </row>
    <row r="691" spans="10:143" x14ac:dyDescent="0.2">
      <c r="J691" s="385"/>
      <c r="K691" s="217"/>
      <c r="L691" s="217"/>
      <c r="M691" s="693"/>
      <c r="N691" s="693"/>
      <c r="O691" s="359"/>
      <c r="P691" s="619"/>
      <c r="Q691" s="672"/>
      <c r="R691" s="672"/>
      <c r="S691" s="672"/>
      <c r="T691" s="385"/>
      <c r="U691" s="385"/>
      <c r="V691" s="385"/>
      <c r="W691" s="385"/>
      <c r="X691" s="693"/>
      <c r="Y691" s="325"/>
      <c r="Z691" s="308"/>
      <c r="AA691" s="14" t="str">
        <f t="shared" si="0"/>
        <v xml:space="preserve"> </v>
      </c>
      <c r="AB691" s="607" t="str">
        <f t="shared" si="1"/>
        <v xml:space="preserve"> </v>
      </c>
      <c r="AC691" s="492" t="str">
        <f t="shared" si="2"/>
        <v xml:space="preserve"> </v>
      </c>
      <c r="AD691" s="519" t="str">
        <f>IF($Y691&lt;&gt;" ",ROUND(('Retail Pricing'!#REF!+1)*AE691/0.05,0)*0.05," ")</f>
        <v xml:space="preserve"> </v>
      </c>
      <c r="AF691" s="14" t="str">
        <f>IF(AE691=0," ",SUM((AD691-AE691)/AE691))</f>
        <v xml:space="preserve"> </v>
      </c>
      <c r="AG691" s="607" t="str">
        <f>IF(AD691=0," ",SUM(((AD691*(1-($W691+AG$2)))-$O691)/(AD691*(1-($W691+AG$2)))))</f>
        <v xml:space="preserve"> </v>
      </c>
      <c r="AH691" s="325"/>
      <c r="AI691" s="325"/>
      <c r="AK691" s="14" t="str">
        <f t="shared" si="3"/>
        <v xml:space="preserve"> </v>
      </c>
      <c r="AL691" s="607" t="str">
        <f t="shared" si="4"/>
        <v xml:space="preserve"> </v>
      </c>
      <c r="AM691" s="359"/>
      <c r="AN691" s="308"/>
      <c r="AO691" s="14" t="str">
        <f t="shared" si="5"/>
        <v xml:space="preserve"> </v>
      </c>
      <c r="AP691" s="607" t="str">
        <f t="shared" si="6"/>
        <v xml:space="preserve"> </v>
      </c>
      <c r="AQ691" s="385"/>
      <c r="AR691" s="385"/>
      <c r="AS691" s="14" t="str">
        <f t="shared" si="7"/>
        <v xml:space="preserve"> </v>
      </c>
      <c r="AT691" s="607" t="str">
        <f t="shared" si="8"/>
        <v xml:space="preserve"> </v>
      </c>
      <c r="AU691" s="359"/>
      <c r="AW691" s="416"/>
      <c r="AX691" s="498" t="str">
        <f>IF(Y691&gt;0,ROUND((Y691*1.3)/0.05,0)*0.05," ")</f>
        <v xml:space="preserve"> </v>
      </c>
      <c r="AY691" s="641"/>
      <c r="AZ691" s="385"/>
      <c r="BA691" s="385"/>
      <c r="BB691" s="416"/>
      <c r="BC691" s="416"/>
      <c r="BD691" s="416"/>
      <c r="BE691" s="416"/>
      <c r="BF691" s="416"/>
      <c r="BG691" s="416"/>
      <c r="BH691" s="416"/>
      <c r="BI691" s="416"/>
      <c r="BJ691" s="416"/>
      <c r="CJ691" s="727"/>
      <c r="CY691" s="746"/>
      <c r="CZ691" s="747"/>
      <c r="DA691" s="746"/>
      <c r="DB691" s="338" t="str">
        <f t="shared" si="9"/>
        <v xml:space="preserve"> </v>
      </c>
      <c r="DC691" s="746"/>
      <c r="DD691" s="420"/>
      <c r="DE691" s="420"/>
      <c r="DF691" s="420"/>
      <c r="DG691" s="420"/>
      <c r="DH691" s="747"/>
      <c r="DI691" s="746"/>
      <c r="DJ691" s="747"/>
      <c r="DK691" s="746"/>
      <c r="DL691" s="747"/>
      <c r="DM691" s="746"/>
      <c r="DN691" s="747"/>
      <c r="DO691" s="746"/>
      <c r="DP691" s="747"/>
      <c r="DQ691" s="746"/>
      <c r="DR691" s="420"/>
      <c r="DS691" s="420"/>
      <c r="DT691" s="420"/>
      <c r="DU691" s="420"/>
      <c r="DV691" s="420"/>
      <c r="DW691" s="420"/>
      <c r="DX691" s="747"/>
      <c r="DY691" s="746"/>
      <c r="DZ691" s="420"/>
      <c r="EA691" s="746"/>
      <c r="EB691" s="747"/>
      <c r="EC691" s="746"/>
      <c r="ED691" s="747"/>
      <c r="EE691" s="746"/>
      <c r="EF691" s="747"/>
      <c r="EG691" s="746"/>
      <c r="EH691" s="747"/>
      <c r="EI691" s="746"/>
      <c r="EJ691" s="420"/>
      <c r="EK691" s="746"/>
      <c r="EL691" s="338" t="str">
        <f t="shared" si="10"/>
        <v xml:space="preserve"> </v>
      </c>
      <c r="EM691" s="746"/>
    </row>
    <row r="692" spans="10:143" x14ac:dyDescent="0.2">
      <c r="J692" s="385"/>
      <c r="K692" s="217"/>
      <c r="L692" s="217"/>
      <c r="M692" s="693"/>
      <c r="N692" s="693"/>
      <c r="O692" s="359"/>
      <c r="P692" s="619"/>
      <c r="Q692" s="672"/>
      <c r="R692" s="672"/>
      <c r="S692" s="672"/>
      <c r="T692" s="385"/>
      <c r="U692" s="385"/>
      <c r="V692" s="385"/>
      <c r="W692" s="385"/>
      <c r="X692" s="693"/>
      <c r="Y692" s="325"/>
      <c r="Z692" s="308"/>
      <c r="AA692" s="14" t="str">
        <f t="shared" si="0"/>
        <v xml:space="preserve"> </v>
      </c>
      <c r="AB692" s="607" t="str">
        <f t="shared" si="1"/>
        <v xml:space="preserve"> </v>
      </c>
      <c r="AC692" s="492" t="str">
        <f t="shared" si="2"/>
        <v xml:space="preserve"> </v>
      </c>
      <c r="AD692" s="519" t="str">
        <f>IF($Y692&lt;&gt;" ",ROUND(('Retail Pricing'!#REF!+1)*AE692/0.05,0)*0.05," ")</f>
        <v xml:space="preserve"> </v>
      </c>
      <c r="AF692" s="14" t="str">
        <f>IF(AE692=0," ",SUM((AD692-AE692)/AE692))</f>
        <v xml:space="preserve"> </v>
      </c>
      <c r="AG692" s="607" t="str">
        <f>IF(AD692=0," ",SUM(((AD692*(1-($W692+AG$2)))-$O692)/(AD692*(1-($W692+AG$2)))))</f>
        <v xml:space="preserve"> </v>
      </c>
      <c r="AH692" s="325"/>
      <c r="AI692" s="325"/>
      <c r="AK692" s="14" t="str">
        <f t="shared" si="3"/>
        <v xml:space="preserve"> </v>
      </c>
      <c r="AL692" s="607" t="str">
        <f t="shared" si="4"/>
        <v xml:space="preserve"> </v>
      </c>
      <c r="AM692" s="359"/>
      <c r="AN692" s="308"/>
      <c r="AO692" s="14" t="str">
        <f t="shared" si="5"/>
        <v xml:space="preserve"> </v>
      </c>
      <c r="AP692" s="607" t="str">
        <f t="shared" si="6"/>
        <v xml:space="preserve"> </v>
      </c>
      <c r="AQ692" s="385"/>
      <c r="AR692" s="385"/>
      <c r="AS692" s="14" t="str">
        <f t="shared" si="7"/>
        <v xml:space="preserve"> </v>
      </c>
      <c r="AT692" s="607" t="str">
        <f t="shared" si="8"/>
        <v xml:space="preserve"> </v>
      </c>
      <c r="AU692" s="359"/>
      <c r="AW692" s="416"/>
      <c r="AX692" s="694"/>
      <c r="AY692" s="641"/>
      <c r="AZ692" s="385"/>
      <c r="BA692" s="385"/>
      <c r="BB692" s="416"/>
      <c r="BC692" s="416"/>
      <c r="BD692" s="416"/>
      <c r="BE692" s="416"/>
      <c r="BF692" s="416"/>
      <c r="BG692" s="416"/>
      <c r="BH692" s="416"/>
      <c r="BI692" s="416"/>
      <c r="BJ692" s="416"/>
      <c r="CJ692" s="727"/>
      <c r="CY692" s="746"/>
      <c r="CZ692" s="747"/>
      <c r="DA692" s="746"/>
      <c r="DB692" s="338" t="str">
        <f t="shared" si="9"/>
        <v xml:space="preserve"> </v>
      </c>
      <c r="DC692" s="746"/>
      <c r="DD692" s="420"/>
      <c r="DE692" s="420"/>
      <c r="DF692" s="420"/>
      <c r="DG692" s="420"/>
      <c r="DH692" s="747"/>
      <c r="DI692" s="746"/>
      <c r="DJ692" s="747"/>
      <c r="DK692" s="746"/>
      <c r="DL692" s="747"/>
      <c r="DM692" s="746"/>
      <c r="DN692" s="747"/>
      <c r="DO692" s="746"/>
      <c r="DP692" s="747"/>
      <c r="DQ692" s="746"/>
      <c r="DR692" s="420"/>
      <c r="DS692" s="420"/>
      <c r="DT692" s="420"/>
      <c r="DU692" s="420"/>
      <c r="DV692" s="420"/>
      <c r="DW692" s="420"/>
      <c r="DX692" s="747"/>
      <c r="DY692" s="746"/>
      <c r="DZ692" s="420"/>
      <c r="EA692" s="746"/>
      <c r="EB692" s="747"/>
      <c r="EC692" s="746"/>
      <c r="ED692" s="747"/>
      <c r="EE692" s="746"/>
      <c r="EF692" s="747"/>
      <c r="EG692" s="746"/>
      <c r="EH692" s="747"/>
      <c r="EI692" s="746"/>
      <c r="EJ692" s="420"/>
      <c r="EK692" s="746"/>
      <c r="EL692" s="338" t="str">
        <f t="shared" si="10"/>
        <v xml:space="preserve"> </v>
      </c>
      <c r="EM692" s="746"/>
    </row>
    <row r="693" spans="10:143" x14ac:dyDescent="0.2">
      <c r="J693" s="385"/>
      <c r="K693" s="217"/>
      <c r="L693" s="217"/>
      <c r="M693" s="693"/>
      <c r="N693" s="693"/>
      <c r="O693" s="359"/>
      <c r="P693" s="619"/>
      <c r="Q693" s="672"/>
      <c r="R693" s="672"/>
      <c r="S693" s="672"/>
      <c r="T693" s="385"/>
      <c r="U693" s="385"/>
      <c r="V693" s="385"/>
      <c r="W693" s="385"/>
      <c r="X693" s="693"/>
      <c r="Y693" s="325"/>
      <c r="Z693" s="308"/>
      <c r="AA693" s="14" t="str">
        <f t="shared" si="0"/>
        <v xml:space="preserve"> </v>
      </c>
      <c r="AB693" s="607" t="str">
        <f t="shared" si="1"/>
        <v xml:space="preserve"> </v>
      </c>
      <c r="AC693" s="492" t="str">
        <f t="shared" si="2"/>
        <v xml:space="preserve"> </v>
      </c>
      <c r="AD693" s="519" t="str">
        <f>IF($Y693&lt;&gt;" ",ROUND(('Retail Pricing'!#REF!+1)*AE693/0.05,0)*0.05," ")</f>
        <v xml:space="preserve"> </v>
      </c>
      <c r="AF693" s="383"/>
      <c r="AH693" s="325"/>
      <c r="AI693" s="325"/>
      <c r="AK693" s="14" t="str">
        <f t="shared" si="3"/>
        <v xml:space="preserve"> </v>
      </c>
      <c r="AL693" s="607" t="str">
        <f t="shared" si="4"/>
        <v xml:space="preserve"> </v>
      </c>
      <c r="AM693" s="359"/>
      <c r="AN693" s="308"/>
      <c r="AO693" s="14" t="str">
        <f t="shared" si="5"/>
        <v xml:space="preserve"> </v>
      </c>
      <c r="AP693" s="607" t="str">
        <f t="shared" si="6"/>
        <v xml:space="preserve"> </v>
      </c>
      <c r="AQ693" s="385"/>
      <c r="AR693" s="385"/>
      <c r="AS693" s="14" t="str">
        <f t="shared" si="7"/>
        <v xml:space="preserve"> </v>
      </c>
      <c r="AT693" s="607" t="str">
        <f t="shared" si="8"/>
        <v xml:space="preserve"> </v>
      </c>
      <c r="AU693" s="359"/>
      <c r="AW693" s="416"/>
      <c r="AX693" s="694"/>
      <c r="AY693" s="641"/>
      <c r="AZ693" s="385"/>
      <c r="BA693" s="385"/>
      <c r="BB693" s="416"/>
      <c r="BC693" s="416"/>
      <c r="BD693" s="416"/>
      <c r="BE693" s="416"/>
      <c r="BF693" s="416"/>
      <c r="BG693" s="416"/>
      <c r="BH693" s="416"/>
      <c r="BI693" s="416"/>
      <c r="BJ693" s="416"/>
      <c r="CJ693" s="727"/>
      <c r="CY693" s="746"/>
      <c r="CZ693" s="747"/>
      <c r="DA693" s="746"/>
      <c r="DB693" s="338" t="str">
        <f t="shared" si="9"/>
        <v xml:space="preserve"> </v>
      </c>
      <c r="DC693" s="746"/>
      <c r="DD693" s="420"/>
      <c r="DE693" s="420"/>
      <c r="DF693" s="420"/>
      <c r="DG693" s="420"/>
      <c r="DH693" s="747"/>
      <c r="DI693" s="746"/>
      <c r="DJ693" s="747"/>
      <c r="DK693" s="746"/>
      <c r="DL693" s="747"/>
      <c r="DM693" s="746"/>
      <c r="DN693" s="747"/>
      <c r="DO693" s="746"/>
      <c r="DP693" s="747"/>
      <c r="DQ693" s="746"/>
      <c r="DR693" s="420"/>
      <c r="DS693" s="420"/>
      <c r="DT693" s="420"/>
      <c r="DU693" s="420"/>
      <c r="DV693" s="420"/>
      <c r="DW693" s="420"/>
      <c r="DX693" s="747"/>
      <c r="DY693" s="746"/>
      <c r="DZ693" s="420"/>
      <c r="EA693" s="746"/>
      <c r="EB693" s="747"/>
      <c r="EC693" s="746"/>
      <c r="ED693" s="747"/>
      <c r="EE693" s="746"/>
      <c r="EF693" s="747"/>
      <c r="EG693" s="746"/>
      <c r="EH693" s="747"/>
      <c r="EI693" s="746"/>
      <c r="EJ693" s="420"/>
      <c r="EK693" s="746"/>
      <c r="EL693" s="338" t="str">
        <f t="shared" si="10"/>
        <v xml:space="preserve"> </v>
      </c>
      <c r="EM693" s="746"/>
    </row>
    <row r="694" spans="10:143" x14ac:dyDescent="0.2">
      <c r="J694" s="385"/>
      <c r="K694" s="217"/>
      <c r="L694" s="217"/>
      <c r="M694" s="693"/>
      <c r="N694" s="693"/>
      <c r="O694" s="359"/>
      <c r="P694" s="619"/>
      <c r="Q694" s="672"/>
      <c r="R694" s="672"/>
      <c r="S694" s="672"/>
      <c r="T694" s="385"/>
      <c r="U694" s="385"/>
      <c r="V694" s="385"/>
      <c r="W694" s="385"/>
      <c r="X694" s="693"/>
      <c r="Y694" s="325"/>
      <c r="Z694" s="308"/>
      <c r="AA694" s="14" t="str">
        <f t="shared" si="0"/>
        <v xml:space="preserve"> </v>
      </c>
      <c r="AB694" s="607" t="str">
        <f t="shared" si="1"/>
        <v xml:space="preserve"> </v>
      </c>
      <c r="AC694" s="492" t="str">
        <f t="shared" si="2"/>
        <v xml:space="preserve"> </v>
      </c>
      <c r="AD694" s="519" t="str">
        <f>IF($Y694&lt;&gt;" ",ROUND(('Retail Pricing'!#REF!+1)*AE694/0.05,0)*0.05," ")</f>
        <v xml:space="preserve"> </v>
      </c>
      <c r="AF694" s="383"/>
      <c r="AH694" s="325"/>
      <c r="AI694" s="325"/>
      <c r="AK694" s="14" t="str">
        <f t="shared" si="3"/>
        <v xml:space="preserve"> </v>
      </c>
      <c r="AL694" s="607" t="str">
        <f t="shared" si="4"/>
        <v xml:space="preserve"> </v>
      </c>
      <c r="AM694" s="359"/>
      <c r="AN694" s="308"/>
      <c r="AO694" s="14" t="str">
        <f t="shared" si="5"/>
        <v xml:space="preserve"> </v>
      </c>
      <c r="AP694" s="607" t="str">
        <f t="shared" si="6"/>
        <v xml:space="preserve"> </v>
      </c>
      <c r="AQ694" s="385"/>
      <c r="AR694" s="385"/>
      <c r="AS694" s="14" t="str">
        <f t="shared" si="7"/>
        <v xml:space="preserve"> </v>
      </c>
      <c r="AT694" s="607" t="str">
        <f t="shared" si="8"/>
        <v xml:space="preserve"> </v>
      </c>
      <c r="AU694" s="359"/>
      <c r="AW694" s="416"/>
      <c r="AX694" s="694"/>
      <c r="AY694" s="641"/>
      <c r="AZ694" s="385"/>
      <c r="BA694" s="385"/>
      <c r="BB694" s="416"/>
      <c r="BC694" s="416"/>
      <c r="BD694" s="416"/>
      <c r="BE694" s="416"/>
      <c r="BF694" s="416"/>
      <c r="BG694" s="416"/>
      <c r="BH694" s="416"/>
      <c r="BI694" s="416"/>
      <c r="BJ694" s="416"/>
      <c r="CJ694" s="727"/>
      <c r="CY694" s="746"/>
      <c r="CZ694" s="747"/>
      <c r="DA694" s="746"/>
      <c r="DB694" s="338" t="str">
        <f t="shared" si="9"/>
        <v xml:space="preserve"> </v>
      </c>
      <c r="DC694" s="746"/>
      <c r="DD694" s="420"/>
      <c r="DE694" s="420"/>
      <c r="DF694" s="420"/>
      <c r="DG694" s="420"/>
      <c r="DH694" s="747"/>
      <c r="DI694" s="746"/>
      <c r="DJ694" s="747"/>
      <c r="DK694" s="746"/>
      <c r="DL694" s="747"/>
      <c r="DM694" s="746"/>
      <c r="DN694" s="747"/>
      <c r="DO694" s="746"/>
      <c r="DP694" s="747"/>
      <c r="DQ694" s="746"/>
      <c r="DR694" s="420"/>
      <c r="DS694" s="420"/>
      <c r="DT694" s="420"/>
      <c r="DU694" s="420"/>
      <c r="DV694" s="420"/>
      <c r="DW694" s="420"/>
      <c r="DX694" s="747"/>
      <c r="DY694" s="746"/>
      <c r="DZ694" s="420"/>
      <c r="EA694" s="746"/>
      <c r="EB694" s="747"/>
      <c r="EC694" s="746"/>
      <c r="ED694" s="747"/>
      <c r="EE694" s="746"/>
      <c r="EF694" s="747"/>
      <c r="EG694" s="746"/>
      <c r="EH694" s="747"/>
      <c r="EI694" s="746"/>
      <c r="EJ694" s="420"/>
      <c r="EK694" s="746"/>
      <c r="EL694" s="338" t="str">
        <f t="shared" si="10"/>
        <v xml:space="preserve"> </v>
      </c>
      <c r="EM694" s="746"/>
    </row>
    <row r="695" spans="10:143" x14ac:dyDescent="0.2">
      <c r="J695" s="385"/>
      <c r="K695" s="217"/>
      <c r="L695" s="217"/>
      <c r="M695" s="693"/>
      <c r="N695" s="693"/>
      <c r="O695" s="359"/>
      <c r="P695" s="619"/>
      <c r="Q695" s="672"/>
      <c r="R695" s="672"/>
      <c r="S695" s="672"/>
      <c r="T695" s="385"/>
      <c r="U695" s="385"/>
      <c r="V695" s="385"/>
      <c r="W695" s="385"/>
      <c r="X695" s="693"/>
      <c r="Y695" s="325"/>
      <c r="Z695" s="308"/>
      <c r="AA695" s="14" t="str">
        <f t="shared" si="0"/>
        <v xml:space="preserve"> </v>
      </c>
      <c r="AB695" s="607" t="str">
        <f t="shared" si="1"/>
        <v xml:space="preserve"> </v>
      </c>
      <c r="AC695" s="492" t="str">
        <f t="shared" si="2"/>
        <v xml:space="preserve"> </v>
      </c>
      <c r="AD695" s="519" t="str">
        <f>IF($Y695&lt;&gt;" ",ROUND(('Retail Pricing'!#REF!+1)*AE695/0.05,0)*0.05," ")</f>
        <v xml:space="preserve"> </v>
      </c>
      <c r="AF695" s="383"/>
      <c r="AH695" s="325"/>
      <c r="AI695" s="325"/>
      <c r="AK695" s="14" t="str">
        <f t="shared" si="3"/>
        <v xml:space="preserve"> </v>
      </c>
      <c r="AL695" s="607" t="str">
        <f t="shared" si="4"/>
        <v xml:space="preserve"> </v>
      </c>
      <c r="AM695" s="359"/>
      <c r="AN695" s="385"/>
      <c r="AO695" s="14" t="str">
        <f t="shared" si="5"/>
        <v xml:space="preserve"> </v>
      </c>
      <c r="AP695" s="607" t="str">
        <f t="shared" si="6"/>
        <v xml:space="preserve"> </v>
      </c>
      <c r="AQ695" s="385"/>
      <c r="AR695" s="385"/>
      <c r="AS695" s="14" t="str">
        <f t="shared" si="7"/>
        <v xml:space="preserve"> </v>
      </c>
      <c r="AT695" s="607" t="str">
        <f t="shared" si="8"/>
        <v xml:space="preserve"> </v>
      </c>
      <c r="AU695" s="359"/>
      <c r="AW695" s="416"/>
      <c r="AX695" s="694"/>
      <c r="AY695" s="641"/>
      <c r="AZ695" s="385"/>
      <c r="BA695" s="385"/>
      <c r="BB695" s="416"/>
      <c r="BC695" s="416"/>
      <c r="BD695" s="416"/>
      <c r="BE695" s="416"/>
      <c r="BF695" s="416"/>
      <c r="BG695" s="416"/>
      <c r="BH695" s="416"/>
      <c r="BI695" s="416"/>
      <c r="BJ695" s="416"/>
      <c r="CJ695" s="727"/>
      <c r="CY695" s="746"/>
      <c r="CZ695" s="747"/>
      <c r="DA695" s="746"/>
      <c r="DB695" s="338" t="str">
        <f t="shared" si="9"/>
        <v xml:space="preserve"> </v>
      </c>
      <c r="DC695" s="746"/>
      <c r="DD695" s="420"/>
      <c r="DE695" s="420"/>
      <c r="DF695" s="420"/>
      <c r="DG695" s="420"/>
      <c r="DH695" s="747"/>
      <c r="DI695" s="746"/>
      <c r="DJ695" s="747"/>
      <c r="DK695" s="746"/>
      <c r="DL695" s="747"/>
      <c r="DM695" s="746"/>
      <c r="DN695" s="747"/>
      <c r="DO695" s="746"/>
      <c r="DP695" s="747"/>
      <c r="DQ695" s="746"/>
      <c r="DR695" s="420"/>
      <c r="DS695" s="420"/>
      <c r="DT695" s="420"/>
      <c r="DU695" s="420"/>
      <c r="DV695" s="420"/>
      <c r="DW695" s="420"/>
      <c r="DX695" s="747"/>
      <c r="DY695" s="746"/>
      <c r="DZ695" s="420"/>
      <c r="EA695" s="746"/>
      <c r="EB695" s="747"/>
      <c r="EC695" s="746"/>
      <c r="ED695" s="747"/>
      <c r="EE695" s="746"/>
      <c r="EF695" s="747"/>
      <c r="EG695" s="746"/>
      <c r="EH695" s="747"/>
      <c r="EI695" s="746"/>
      <c r="EJ695" s="420"/>
      <c r="EK695" s="746"/>
      <c r="EL695" s="338" t="str">
        <f t="shared" si="10"/>
        <v xml:space="preserve"> </v>
      </c>
      <c r="EM695" s="746"/>
    </row>
    <row r="696" spans="10:143" x14ac:dyDescent="0.2">
      <c r="J696" s="385"/>
      <c r="K696" s="217"/>
      <c r="L696" s="217"/>
      <c r="M696" s="693"/>
      <c r="N696" s="693"/>
      <c r="O696" s="359"/>
      <c r="P696" s="619"/>
      <c r="Q696" s="672"/>
      <c r="R696" s="672"/>
      <c r="S696" s="672"/>
      <c r="T696" s="385"/>
      <c r="U696" s="385"/>
      <c r="V696" s="385"/>
      <c r="W696" s="385"/>
      <c r="X696" s="693"/>
      <c r="Y696" s="325"/>
      <c r="Z696" s="308"/>
      <c r="AA696" s="383"/>
      <c r="AC696" s="492" t="str">
        <f t="shared" si="2"/>
        <v xml:space="preserve"> </v>
      </c>
      <c r="AD696" s="519" t="str">
        <f>IF($Y696&lt;&gt;" ",ROUND(('Retail Pricing'!#REF!+1)*AE696/0.05,0)*0.05," ")</f>
        <v xml:space="preserve"> </v>
      </c>
      <c r="AF696" s="383"/>
      <c r="AH696" s="325"/>
      <c r="AI696" s="325"/>
      <c r="AK696" s="14" t="str">
        <f t="shared" si="3"/>
        <v xml:space="preserve"> </v>
      </c>
      <c r="AL696" s="607" t="str">
        <f t="shared" si="4"/>
        <v xml:space="preserve"> </v>
      </c>
      <c r="AM696" s="359"/>
      <c r="AN696" s="385"/>
      <c r="AO696" s="14" t="str">
        <f t="shared" si="5"/>
        <v xml:space="preserve"> </v>
      </c>
      <c r="AP696" s="607" t="str">
        <f t="shared" si="6"/>
        <v xml:space="preserve"> </v>
      </c>
      <c r="AQ696" s="385"/>
      <c r="AR696" s="385"/>
      <c r="AS696" s="14" t="str">
        <f t="shared" si="7"/>
        <v xml:space="preserve"> </v>
      </c>
      <c r="AT696" s="607" t="str">
        <f t="shared" si="8"/>
        <v xml:space="preserve"> </v>
      </c>
      <c r="AU696" s="359"/>
      <c r="AW696" s="416"/>
      <c r="AX696" s="694"/>
      <c r="AY696" s="641"/>
      <c r="AZ696" s="385"/>
      <c r="BA696" s="385"/>
      <c r="BB696" s="416"/>
      <c r="BC696" s="416"/>
      <c r="BD696" s="416"/>
      <c r="BE696" s="416"/>
      <c r="BF696" s="416"/>
      <c r="BG696" s="416"/>
      <c r="BH696" s="416"/>
      <c r="BI696" s="416"/>
      <c r="BJ696" s="416"/>
      <c r="CJ696" s="727"/>
      <c r="CY696" s="746"/>
      <c r="CZ696" s="747"/>
      <c r="DA696" s="746"/>
      <c r="DB696" s="338" t="str">
        <f t="shared" si="9"/>
        <v xml:space="preserve"> </v>
      </c>
      <c r="DC696" s="746"/>
      <c r="DD696" s="420"/>
      <c r="DE696" s="420"/>
      <c r="DF696" s="420"/>
      <c r="DG696" s="420"/>
      <c r="DH696" s="747"/>
      <c r="DI696" s="746"/>
      <c r="DJ696" s="747"/>
      <c r="DK696" s="746"/>
      <c r="DL696" s="747"/>
      <c r="DM696" s="746"/>
      <c r="DN696" s="747"/>
      <c r="DO696" s="746"/>
      <c r="DP696" s="747"/>
      <c r="DQ696" s="746"/>
      <c r="DR696" s="420"/>
      <c r="DS696" s="420"/>
      <c r="DT696" s="420"/>
      <c r="DU696" s="420"/>
      <c r="DV696" s="420"/>
      <c r="DW696" s="420"/>
      <c r="DX696" s="747"/>
      <c r="DY696" s="746"/>
      <c r="DZ696" s="420"/>
      <c r="EA696" s="746"/>
      <c r="EB696" s="747"/>
      <c r="EC696" s="746"/>
      <c r="ED696" s="747"/>
      <c r="EE696" s="746"/>
      <c r="EF696" s="747"/>
      <c r="EG696" s="746"/>
      <c r="EH696" s="747"/>
      <c r="EI696" s="746"/>
      <c r="EJ696" s="420"/>
      <c r="EK696" s="746"/>
      <c r="EL696" s="338" t="str">
        <f t="shared" si="10"/>
        <v xml:space="preserve"> </v>
      </c>
      <c r="EM696" s="746"/>
    </row>
    <row r="697" spans="10:143" x14ac:dyDescent="0.2">
      <c r="J697" s="385"/>
      <c r="K697" s="217"/>
      <c r="L697" s="217"/>
      <c r="M697" s="693"/>
      <c r="N697" s="693"/>
      <c r="O697" s="359"/>
      <c r="P697" s="619"/>
      <c r="Q697" s="672"/>
      <c r="R697" s="672"/>
      <c r="S697" s="672"/>
      <c r="T697" s="385"/>
      <c r="U697" s="385"/>
      <c r="V697" s="385"/>
      <c r="W697" s="385"/>
      <c r="X697" s="693"/>
      <c r="Y697" s="325"/>
      <c r="Z697" s="308"/>
      <c r="AA697" s="383"/>
      <c r="AC697" s="492" t="str">
        <f t="shared" si="2"/>
        <v xml:space="preserve"> </v>
      </c>
      <c r="AD697" s="519" t="str">
        <f>IF($Y697&lt;&gt;" ",ROUND(('Retail Pricing'!#REF!+1)*AE697/0.05,0)*0.05," ")</f>
        <v xml:space="preserve"> </v>
      </c>
      <c r="AF697" s="383"/>
      <c r="AH697" s="325"/>
      <c r="AI697" s="325"/>
      <c r="AK697" s="14" t="str">
        <f t="shared" si="3"/>
        <v xml:space="preserve"> </v>
      </c>
      <c r="AL697" s="607" t="str">
        <f t="shared" si="4"/>
        <v xml:space="preserve"> </v>
      </c>
      <c r="AM697" s="359"/>
      <c r="AN697" s="385"/>
      <c r="AO697" s="14" t="str">
        <f t="shared" si="5"/>
        <v xml:space="preserve"> </v>
      </c>
      <c r="AP697" s="607" t="str">
        <f t="shared" si="6"/>
        <v xml:space="preserve"> </v>
      </c>
      <c r="AQ697" s="385"/>
      <c r="AR697" s="385"/>
      <c r="AS697" s="14" t="str">
        <f t="shared" si="7"/>
        <v xml:space="preserve"> </v>
      </c>
      <c r="AT697" s="607" t="str">
        <f t="shared" si="8"/>
        <v xml:space="preserve"> </v>
      </c>
      <c r="AU697" s="359"/>
      <c r="AW697" s="416"/>
      <c r="AX697" s="694"/>
      <c r="AY697" s="641"/>
      <c r="AZ697" s="385"/>
      <c r="BA697" s="385"/>
      <c r="BB697" s="416"/>
      <c r="BC697" s="416"/>
      <c r="BD697" s="416"/>
      <c r="BE697" s="416"/>
      <c r="BF697" s="416"/>
      <c r="BG697" s="416"/>
      <c r="BH697" s="416"/>
      <c r="BI697" s="416"/>
      <c r="BJ697" s="416"/>
      <c r="CJ697" s="727"/>
      <c r="CY697" s="746"/>
      <c r="CZ697" s="747"/>
      <c r="DA697" s="746"/>
      <c r="DB697" s="338" t="str">
        <f t="shared" si="9"/>
        <v xml:space="preserve"> </v>
      </c>
      <c r="DC697" s="746"/>
      <c r="DD697" s="420"/>
      <c r="DE697" s="420"/>
      <c r="DF697" s="420"/>
      <c r="DG697" s="420"/>
      <c r="DH697" s="747"/>
      <c r="DI697" s="746"/>
      <c r="DJ697" s="747"/>
      <c r="DK697" s="746"/>
      <c r="DL697" s="747"/>
      <c r="DM697" s="746"/>
      <c r="DN697" s="747"/>
      <c r="DO697" s="746"/>
      <c r="DP697" s="747"/>
      <c r="DQ697" s="746"/>
      <c r="DR697" s="420"/>
      <c r="DS697" s="420"/>
      <c r="DT697" s="420"/>
      <c r="DU697" s="420"/>
      <c r="DV697" s="420"/>
      <c r="DW697" s="420"/>
      <c r="DX697" s="747"/>
      <c r="DY697" s="746"/>
      <c r="DZ697" s="420"/>
      <c r="EA697" s="746"/>
      <c r="EB697" s="747"/>
      <c r="EC697" s="746"/>
      <c r="ED697" s="747"/>
      <c r="EE697" s="746"/>
      <c r="EF697" s="747"/>
      <c r="EG697" s="746"/>
      <c r="EH697" s="747"/>
      <c r="EI697" s="746"/>
      <c r="EJ697" s="420"/>
      <c r="EK697" s="746"/>
      <c r="EL697" s="338" t="str">
        <f t="shared" si="10"/>
        <v xml:space="preserve"> </v>
      </c>
      <c r="EM697" s="746"/>
    </row>
    <row r="698" spans="10:143" x14ac:dyDescent="0.2">
      <c r="J698" s="385"/>
      <c r="K698" s="217"/>
      <c r="L698" s="217"/>
      <c r="M698" s="693"/>
      <c r="N698" s="693"/>
      <c r="O698" s="359"/>
      <c r="P698" s="619"/>
      <c r="Q698" s="672"/>
      <c r="R698" s="672"/>
      <c r="S698" s="672"/>
      <c r="T698" s="385"/>
      <c r="U698" s="385"/>
      <c r="V698" s="385"/>
      <c r="W698" s="385"/>
      <c r="X698" s="693"/>
      <c r="Y698" s="325"/>
      <c r="Z698" s="308"/>
      <c r="AA698" s="383"/>
      <c r="AC698" s="492" t="str">
        <f t="shared" si="2"/>
        <v xml:space="preserve"> </v>
      </c>
      <c r="AD698" s="519" t="str">
        <f>IF($Y698&lt;&gt;" ",ROUND(('Retail Pricing'!#REF!+1)*AE698/0.05,0)*0.05," ")</f>
        <v xml:space="preserve"> </v>
      </c>
      <c r="AF698" s="383"/>
      <c r="AH698" s="325"/>
      <c r="AI698" s="325"/>
      <c r="AK698" s="14" t="str">
        <f t="shared" si="3"/>
        <v xml:space="preserve"> </v>
      </c>
      <c r="AL698" s="607" t="str">
        <f t="shared" si="4"/>
        <v xml:space="preserve"> </v>
      </c>
      <c r="AM698" s="359"/>
      <c r="AN698" s="385"/>
      <c r="AO698" s="14" t="str">
        <f t="shared" si="5"/>
        <v xml:space="preserve"> </v>
      </c>
      <c r="AP698" s="607" t="str">
        <f t="shared" si="6"/>
        <v xml:space="preserve"> </v>
      </c>
      <c r="AQ698" s="385"/>
      <c r="AR698" s="385"/>
      <c r="AS698" s="14" t="str">
        <f t="shared" si="7"/>
        <v xml:space="preserve"> </v>
      </c>
      <c r="AT698" s="607" t="str">
        <f t="shared" si="8"/>
        <v xml:space="preserve"> </v>
      </c>
      <c r="AU698" s="359"/>
      <c r="AW698" s="416"/>
      <c r="AX698" s="694"/>
      <c r="AY698" s="641"/>
      <c r="AZ698" s="385"/>
      <c r="BA698" s="385"/>
      <c r="BB698" s="416"/>
      <c r="BC698" s="416"/>
      <c r="BD698" s="416"/>
      <c r="BE698" s="416"/>
      <c r="BF698" s="416"/>
      <c r="BG698" s="416"/>
      <c r="BH698" s="416"/>
      <c r="BI698" s="416"/>
      <c r="BJ698" s="416"/>
      <c r="CJ698" s="727"/>
      <c r="CY698" s="746"/>
      <c r="CZ698" s="747"/>
      <c r="DA698" s="746"/>
      <c r="DB698" s="338" t="str">
        <f t="shared" si="9"/>
        <v xml:space="preserve"> </v>
      </c>
      <c r="DC698" s="746"/>
      <c r="DD698" s="420"/>
      <c r="DE698" s="420"/>
      <c r="DF698" s="420"/>
      <c r="DG698" s="420"/>
      <c r="DH698" s="747"/>
      <c r="DI698" s="746"/>
      <c r="DJ698" s="747"/>
      <c r="DK698" s="746"/>
      <c r="DL698" s="747"/>
      <c r="DM698" s="746"/>
      <c r="DN698" s="747"/>
      <c r="DO698" s="746"/>
      <c r="DP698" s="747"/>
      <c r="DQ698" s="746"/>
      <c r="DR698" s="420"/>
      <c r="DS698" s="420"/>
      <c r="DT698" s="420"/>
      <c r="DU698" s="420"/>
      <c r="DV698" s="420"/>
      <c r="DW698" s="420"/>
      <c r="DX698" s="747"/>
      <c r="DY698" s="746"/>
      <c r="DZ698" s="420"/>
      <c r="EA698" s="746"/>
      <c r="EB698" s="747"/>
      <c r="EC698" s="746"/>
      <c r="ED698" s="747"/>
      <c r="EE698" s="746"/>
      <c r="EF698" s="747"/>
      <c r="EG698" s="746"/>
      <c r="EH698" s="747"/>
      <c r="EI698" s="746"/>
      <c r="EJ698" s="420"/>
      <c r="EK698" s="746"/>
      <c r="EL698" s="338" t="str">
        <f t="shared" si="10"/>
        <v xml:space="preserve"> </v>
      </c>
      <c r="EM698" s="746"/>
    </row>
    <row r="699" spans="10:143" x14ac:dyDescent="0.2">
      <c r="J699" s="385"/>
      <c r="K699" s="217"/>
      <c r="L699" s="217"/>
      <c r="M699" s="693"/>
      <c r="N699" s="693"/>
      <c r="O699" s="359"/>
      <c r="P699" s="619"/>
      <c r="Q699" s="672"/>
      <c r="R699" s="672"/>
      <c r="S699" s="672"/>
      <c r="T699" s="385"/>
      <c r="U699" s="385"/>
      <c r="V699" s="385"/>
      <c r="W699" s="385"/>
      <c r="X699" s="693"/>
      <c r="Y699" s="325"/>
      <c r="Z699" s="308"/>
      <c r="AA699" s="383"/>
      <c r="AC699" s="492" t="str">
        <f t="shared" si="2"/>
        <v xml:space="preserve"> </v>
      </c>
      <c r="AD699" s="519" t="str">
        <f>IF($Y699&lt;&gt;" ",ROUND(('Retail Pricing'!#REF!+1)*AE699/0.05,0)*0.05," ")</f>
        <v xml:space="preserve"> </v>
      </c>
      <c r="AF699" s="383"/>
      <c r="AH699" s="325"/>
      <c r="AI699" s="325"/>
      <c r="AK699" s="14" t="str">
        <f t="shared" si="3"/>
        <v xml:space="preserve"> </v>
      </c>
      <c r="AL699" s="607" t="str">
        <f t="shared" si="4"/>
        <v xml:space="preserve"> </v>
      </c>
      <c r="AM699" s="359"/>
      <c r="AN699" s="385"/>
      <c r="AO699" s="14" t="str">
        <f t="shared" si="5"/>
        <v xml:space="preserve"> </v>
      </c>
      <c r="AP699" s="607" t="str">
        <f t="shared" si="6"/>
        <v xml:space="preserve"> </v>
      </c>
      <c r="AQ699" s="385"/>
      <c r="AR699" s="385"/>
      <c r="AS699" s="14" t="str">
        <f t="shared" si="7"/>
        <v xml:space="preserve"> </v>
      </c>
      <c r="AT699" s="607" t="str">
        <f t="shared" si="8"/>
        <v xml:space="preserve"> </v>
      </c>
      <c r="AU699" s="359"/>
      <c r="AW699" s="416"/>
      <c r="AX699" s="694"/>
      <c r="AY699" s="641"/>
      <c r="AZ699" s="385"/>
      <c r="BA699" s="385"/>
      <c r="BB699" s="416"/>
      <c r="BC699" s="416"/>
      <c r="BD699" s="416"/>
      <c r="BE699" s="416"/>
      <c r="BF699" s="416"/>
      <c r="BG699" s="416"/>
      <c r="BH699" s="416"/>
      <c r="BI699" s="416"/>
      <c r="BJ699" s="416"/>
      <c r="CJ699" s="727"/>
      <c r="CY699" s="746"/>
      <c r="CZ699" s="747"/>
      <c r="DA699" s="746"/>
      <c r="DB699" s="338" t="str">
        <f t="shared" si="9"/>
        <v xml:space="preserve"> </v>
      </c>
      <c r="DC699" s="746"/>
      <c r="DD699" s="420"/>
      <c r="DE699" s="420"/>
      <c r="DF699" s="420"/>
      <c r="DG699" s="420"/>
      <c r="DH699" s="747"/>
      <c r="DI699" s="746"/>
      <c r="DJ699" s="747"/>
      <c r="DK699" s="746"/>
      <c r="DL699" s="747"/>
      <c r="DM699" s="746"/>
      <c r="DN699" s="747"/>
      <c r="DO699" s="746"/>
      <c r="DP699" s="747"/>
      <c r="DQ699" s="746"/>
      <c r="DR699" s="420"/>
      <c r="DS699" s="420"/>
      <c r="DT699" s="420"/>
      <c r="DU699" s="420"/>
      <c r="DV699" s="420"/>
      <c r="DW699" s="420"/>
      <c r="DX699" s="747"/>
      <c r="DY699" s="746"/>
      <c r="DZ699" s="420"/>
      <c r="EA699" s="746"/>
      <c r="EB699" s="747"/>
      <c r="EC699" s="746"/>
      <c r="ED699" s="747"/>
      <c r="EE699" s="746"/>
      <c r="EF699" s="747"/>
      <c r="EG699" s="746"/>
      <c r="EH699" s="747"/>
      <c r="EI699" s="746"/>
      <c r="EJ699" s="420"/>
      <c r="EK699" s="746"/>
      <c r="EL699" s="338" t="str">
        <f t="shared" si="10"/>
        <v xml:space="preserve"> </v>
      </c>
      <c r="EM699" s="746"/>
    </row>
    <row r="700" spans="10:143" x14ac:dyDescent="0.2">
      <c r="J700" s="385"/>
      <c r="K700" s="217"/>
      <c r="L700" s="217"/>
      <c r="M700" s="693"/>
      <c r="N700" s="693"/>
      <c r="O700" s="359"/>
      <c r="P700" s="619"/>
      <c r="Q700" s="672"/>
      <c r="R700" s="672"/>
      <c r="S700" s="672"/>
      <c r="T700" s="385"/>
      <c r="U700" s="385"/>
      <c r="V700" s="385"/>
      <c r="W700" s="385"/>
      <c r="X700" s="693"/>
      <c r="Y700" s="325"/>
      <c r="Z700" s="308"/>
      <c r="AA700" s="383"/>
      <c r="AC700" s="492" t="str">
        <f t="shared" si="2"/>
        <v xml:space="preserve"> </v>
      </c>
      <c r="AD700" s="519" t="str">
        <f>IF($Y700&lt;&gt;" ",ROUND(('Retail Pricing'!#REF!+1)*AE700/0.05,0)*0.05," ")</f>
        <v xml:space="preserve"> </v>
      </c>
      <c r="AF700" s="383"/>
      <c r="AH700" s="325"/>
      <c r="AI700" s="325"/>
      <c r="AK700" s="14" t="str">
        <f t="shared" si="3"/>
        <v xml:space="preserve"> </v>
      </c>
      <c r="AL700" s="607" t="str">
        <f t="shared" si="4"/>
        <v xml:space="preserve"> </v>
      </c>
      <c r="AM700" s="359"/>
      <c r="AN700" s="385"/>
      <c r="AO700" s="14" t="str">
        <f t="shared" si="5"/>
        <v xml:space="preserve"> </v>
      </c>
      <c r="AP700" s="607" t="str">
        <f t="shared" si="6"/>
        <v xml:space="preserve"> </v>
      </c>
      <c r="AQ700" s="385"/>
      <c r="AR700" s="385"/>
      <c r="AS700" s="14" t="str">
        <f t="shared" si="7"/>
        <v xml:space="preserve"> </v>
      </c>
      <c r="AT700" s="607" t="str">
        <f t="shared" si="8"/>
        <v xml:space="preserve"> </v>
      </c>
      <c r="AU700" s="359"/>
      <c r="AW700" s="416"/>
      <c r="AX700" s="694"/>
      <c r="AY700" s="641"/>
      <c r="AZ700" s="385"/>
      <c r="BA700" s="385"/>
      <c r="BB700" s="416"/>
      <c r="BC700" s="416"/>
      <c r="BD700" s="416"/>
      <c r="BE700" s="416"/>
      <c r="BF700" s="416"/>
      <c r="BG700" s="416"/>
      <c r="BH700" s="416"/>
      <c r="BI700" s="416"/>
      <c r="BJ700" s="416"/>
      <c r="CJ700" s="727"/>
      <c r="CY700" s="746"/>
      <c r="CZ700" s="747"/>
      <c r="DA700" s="746"/>
      <c r="DB700" s="338" t="str">
        <f t="shared" si="9"/>
        <v xml:space="preserve"> </v>
      </c>
      <c r="DC700" s="746"/>
      <c r="DD700" s="420"/>
      <c r="DE700" s="420"/>
      <c r="DF700" s="420"/>
      <c r="DG700" s="420"/>
      <c r="DH700" s="747"/>
      <c r="DI700" s="746"/>
      <c r="DJ700" s="747"/>
      <c r="DK700" s="746"/>
      <c r="DL700" s="747"/>
      <c r="DM700" s="746"/>
      <c r="DN700" s="747"/>
      <c r="DO700" s="746"/>
      <c r="DP700" s="747"/>
      <c r="DQ700" s="746"/>
      <c r="DR700" s="420"/>
      <c r="DS700" s="420"/>
      <c r="DT700" s="420"/>
      <c r="DU700" s="420"/>
      <c r="DV700" s="420"/>
      <c r="DW700" s="420"/>
      <c r="DX700" s="747"/>
      <c r="DY700" s="746"/>
      <c r="DZ700" s="420"/>
      <c r="EA700" s="746"/>
      <c r="EB700" s="747"/>
      <c r="EC700" s="746"/>
      <c r="ED700" s="747"/>
      <c r="EE700" s="746"/>
      <c r="EF700" s="747"/>
      <c r="EG700" s="746"/>
      <c r="EH700" s="747"/>
      <c r="EI700" s="746"/>
      <c r="EJ700" s="420"/>
      <c r="EK700" s="746"/>
      <c r="EL700" s="338" t="str">
        <f t="shared" si="10"/>
        <v xml:space="preserve"> </v>
      </c>
      <c r="EM700" s="746"/>
    </row>
    <row r="701" spans="10:143" x14ac:dyDescent="0.2">
      <c r="J701" s="385"/>
      <c r="K701" s="217"/>
      <c r="L701" s="217"/>
      <c r="M701" s="693"/>
      <c r="N701" s="693"/>
      <c r="O701" s="359"/>
      <c r="P701" s="619"/>
      <c r="Q701" s="672"/>
      <c r="R701" s="672"/>
      <c r="S701" s="672"/>
      <c r="T701" s="385"/>
      <c r="U701" s="385"/>
      <c r="V701" s="385"/>
      <c r="W701" s="385"/>
      <c r="X701" s="693"/>
      <c r="Y701" s="325"/>
      <c r="Z701" s="308"/>
      <c r="AA701" s="383"/>
      <c r="AC701" s="492" t="str">
        <f t="shared" si="2"/>
        <v xml:space="preserve"> </v>
      </c>
      <c r="AD701" s="519" t="str">
        <f>IF($Y701&lt;&gt;" ",ROUND(('Retail Pricing'!#REF!+1)*AE701/0.05,0)*0.05," ")</f>
        <v xml:space="preserve"> </v>
      </c>
      <c r="AF701" s="383"/>
      <c r="AH701" s="325"/>
      <c r="AI701" s="325"/>
      <c r="AK701" s="14" t="str">
        <f t="shared" si="3"/>
        <v xml:space="preserve"> </v>
      </c>
      <c r="AL701" s="607" t="str">
        <f t="shared" si="4"/>
        <v xml:space="preserve"> </v>
      </c>
      <c r="AM701" s="359"/>
      <c r="AN701" s="385"/>
      <c r="AO701" s="14" t="str">
        <f t="shared" si="5"/>
        <v xml:space="preserve"> </v>
      </c>
      <c r="AP701" s="607" t="str">
        <f t="shared" si="6"/>
        <v xml:space="preserve"> </v>
      </c>
      <c r="AQ701" s="385"/>
      <c r="AR701" s="385"/>
      <c r="AS701" s="14" t="str">
        <f t="shared" si="7"/>
        <v xml:space="preserve"> </v>
      </c>
      <c r="AT701" s="607" t="str">
        <f t="shared" si="8"/>
        <v xml:space="preserve"> </v>
      </c>
      <c r="AU701" s="359"/>
      <c r="AW701" s="416"/>
      <c r="AX701" s="694"/>
      <c r="AY701" s="641"/>
      <c r="AZ701" s="385"/>
      <c r="BA701" s="385"/>
      <c r="BB701" s="416"/>
      <c r="BC701" s="416"/>
      <c r="BD701" s="416"/>
      <c r="BE701" s="416"/>
      <c r="BF701" s="416"/>
      <c r="BG701" s="416"/>
      <c r="BH701" s="416"/>
      <c r="BI701" s="416"/>
      <c r="BJ701" s="416"/>
      <c r="CJ701" s="727"/>
      <c r="CY701" s="746"/>
      <c r="CZ701" s="747"/>
      <c r="DA701" s="746"/>
      <c r="DB701" s="338" t="str">
        <f t="shared" si="9"/>
        <v xml:space="preserve"> </v>
      </c>
      <c r="DC701" s="746"/>
      <c r="DD701" s="420"/>
      <c r="DE701" s="420"/>
      <c r="DF701" s="420"/>
      <c r="DG701" s="420"/>
      <c r="DH701" s="747"/>
      <c r="DI701" s="746"/>
      <c r="DJ701" s="747"/>
      <c r="DK701" s="746"/>
      <c r="DL701" s="747"/>
      <c r="DM701" s="746"/>
      <c r="DN701" s="747"/>
      <c r="DO701" s="746"/>
      <c r="DP701" s="747"/>
      <c r="DQ701" s="746"/>
      <c r="DR701" s="420"/>
      <c r="DS701" s="420"/>
      <c r="DT701" s="420"/>
      <c r="DU701" s="420"/>
      <c r="DV701" s="420"/>
      <c r="DW701" s="420"/>
      <c r="DX701" s="747"/>
      <c r="DY701" s="746"/>
      <c r="DZ701" s="420"/>
      <c r="EA701" s="746"/>
      <c r="EB701" s="747"/>
      <c r="EC701" s="746"/>
      <c r="ED701" s="747"/>
      <c r="EE701" s="746"/>
      <c r="EF701" s="747"/>
      <c r="EG701" s="746"/>
      <c r="EH701" s="747"/>
      <c r="EI701" s="746"/>
      <c r="EJ701" s="420"/>
      <c r="EK701" s="746"/>
      <c r="EL701" s="338" t="str">
        <f t="shared" si="10"/>
        <v xml:space="preserve"> </v>
      </c>
      <c r="EM701" s="746"/>
    </row>
    <row r="702" spans="10:143" x14ac:dyDescent="0.2">
      <c r="J702" s="385"/>
      <c r="K702" s="217"/>
      <c r="L702" s="217"/>
      <c r="M702" s="693"/>
      <c r="N702" s="693"/>
      <c r="O702" s="359"/>
      <c r="P702" s="619"/>
      <c r="Q702" s="672"/>
      <c r="R702" s="672"/>
      <c r="S702" s="672"/>
      <c r="T702" s="385"/>
      <c r="U702" s="385"/>
      <c r="V702" s="385"/>
      <c r="W702" s="385"/>
      <c r="X702" s="693"/>
      <c r="Y702" s="325"/>
      <c r="Z702" s="308"/>
      <c r="AA702" s="383"/>
      <c r="AC702" s="492" t="str">
        <f t="shared" si="2"/>
        <v xml:space="preserve"> </v>
      </c>
      <c r="AD702" s="519" t="str">
        <f>IF($Y702&lt;&gt;" ",ROUND(('Retail Pricing'!#REF!+1)*AE702/0.05,0)*0.05," ")</f>
        <v xml:space="preserve"> </v>
      </c>
      <c r="AF702" s="383"/>
      <c r="AH702" s="325"/>
      <c r="AI702" s="325"/>
      <c r="AK702" s="14" t="str">
        <f t="shared" si="3"/>
        <v xml:space="preserve"> </v>
      </c>
      <c r="AL702" s="607" t="str">
        <f t="shared" si="4"/>
        <v xml:space="preserve"> </v>
      </c>
      <c r="AM702" s="359"/>
      <c r="AN702" s="385"/>
      <c r="AO702" s="14" t="str">
        <f t="shared" si="5"/>
        <v xml:space="preserve"> </v>
      </c>
      <c r="AP702" s="607" t="str">
        <f t="shared" si="6"/>
        <v xml:space="preserve"> </v>
      </c>
      <c r="AQ702" s="385"/>
      <c r="AR702" s="385"/>
      <c r="AS702" s="14" t="str">
        <f t="shared" si="7"/>
        <v xml:space="preserve"> </v>
      </c>
      <c r="AT702" s="607" t="str">
        <f t="shared" si="8"/>
        <v xml:space="preserve"> </v>
      </c>
      <c r="AU702" s="359"/>
      <c r="AW702" s="416"/>
      <c r="AX702" s="694"/>
      <c r="AY702" s="641"/>
      <c r="AZ702" s="385"/>
      <c r="BA702" s="385"/>
      <c r="BB702" s="416"/>
      <c r="BC702" s="416"/>
      <c r="BD702" s="416"/>
      <c r="BE702" s="416"/>
      <c r="BF702" s="416"/>
      <c r="BG702" s="416"/>
      <c r="BH702" s="416"/>
      <c r="BI702" s="416"/>
      <c r="BJ702" s="416"/>
      <c r="CJ702" s="727"/>
      <c r="EA702" s="385"/>
      <c r="EK702" s="385"/>
    </row>
    <row r="703" spans="10:143" x14ac:dyDescent="0.2">
      <c r="J703" s="385"/>
      <c r="K703" s="217"/>
      <c r="L703" s="217"/>
      <c r="M703" s="693"/>
      <c r="N703" s="693"/>
      <c r="O703" s="359"/>
      <c r="P703" s="619"/>
      <c r="Q703" s="672"/>
      <c r="R703" s="672"/>
      <c r="S703" s="672"/>
      <c r="T703" s="385"/>
      <c r="U703" s="385"/>
      <c r="V703" s="385"/>
      <c r="W703" s="385"/>
      <c r="X703" s="693"/>
      <c r="Y703" s="325"/>
      <c r="Z703" s="308"/>
      <c r="AA703" s="383"/>
      <c r="AC703" s="492" t="str">
        <f t="shared" si="2"/>
        <v xml:space="preserve"> </v>
      </c>
      <c r="AD703" s="519" t="str">
        <f>IF($Y703&lt;&gt;" ",ROUND(('Retail Pricing'!#REF!+1)*AE703/0.05,0)*0.05," ")</f>
        <v xml:space="preserve"> </v>
      </c>
      <c r="AF703" s="383"/>
      <c r="AH703" s="325"/>
      <c r="AI703" s="325"/>
      <c r="AK703" s="14" t="str">
        <f t="shared" si="3"/>
        <v xml:space="preserve"> </v>
      </c>
      <c r="AL703" s="607" t="str">
        <f t="shared" si="4"/>
        <v xml:space="preserve"> </v>
      </c>
      <c r="AM703" s="359"/>
      <c r="AN703" s="385"/>
      <c r="AO703" s="14" t="str">
        <f t="shared" si="5"/>
        <v xml:space="preserve"> </v>
      </c>
      <c r="AP703" s="607" t="str">
        <f t="shared" si="6"/>
        <v xml:space="preserve"> </v>
      </c>
      <c r="AQ703" s="385"/>
      <c r="AR703" s="385"/>
      <c r="AS703" s="14" t="str">
        <f t="shared" si="7"/>
        <v xml:space="preserve"> </v>
      </c>
      <c r="AT703" s="607" t="str">
        <f t="shared" si="8"/>
        <v xml:space="preserve"> </v>
      </c>
      <c r="AU703" s="359"/>
      <c r="AW703" s="416"/>
      <c r="AX703" s="694"/>
      <c r="AY703" s="641"/>
      <c r="AZ703" s="385"/>
      <c r="BA703" s="385"/>
      <c r="BB703" s="416"/>
      <c r="BC703" s="416"/>
      <c r="BD703" s="416"/>
      <c r="BE703" s="416"/>
      <c r="BF703" s="416"/>
      <c r="BG703" s="416"/>
      <c r="BH703" s="416"/>
      <c r="BI703" s="416"/>
      <c r="BJ703" s="416"/>
      <c r="CJ703" s="727"/>
      <c r="EA703" s="385"/>
      <c r="EK703" s="385"/>
    </row>
    <row r="704" spans="10:143" x14ac:dyDescent="0.2">
      <c r="J704" s="385"/>
      <c r="K704" s="217"/>
      <c r="L704" s="217"/>
      <c r="M704" s="693"/>
      <c r="N704" s="693"/>
      <c r="O704" s="359"/>
      <c r="P704" s="619"/>
      <c r="Q704" s="672"/>
      <c r="R704" s="672"/>
      <c r="S704" s="672"/>
      <c r="T704" s="385"/>
      <c r="U704" s="385"/>
      <c r="V704" s="385"/>
      <c r="W704" s="385"/>
      <c r="X704" s="693"/>
      <c r="Y704" s="325"/>
      <c r="Z704" s="308"/>
      <c r="AA704" s="383"/>
      <c r="AC704" s="492" t="str">
        <f t="shared" si="2"/>
        <v xml:space="preserve"> </v>
      </c>
      <c r="AD704" s="519" t="str">
        <f>IF($Y704&lt;&gt;" ",ROUND(('Retail Pricing'!#REF!+1)*AE704/0.05,0)*0.05," ")</f>
        <v xml:space="preserve"> </v>
      </c>
      <c r="AF704" s="383"/>
      <c r="AH704" s="325"/>
      <c r="AI704" s="325"/>
      <c r="AK704" s="14" t="str">
        <f t="shared" si="3"/>
        <v xml:space="preserve"> </v>
      </c>
      <c r="AL704" s="607" t="str">
        <f t="shared" si="4"/>
        <v xml:space="preserve"> </v>
      </c>
      <c r="AM704" s="359"/>
      <c r="AN704" s="385"/>
      <c r="AO704" s="14" t="str">
        <f t="shared" si="5"/>
        <v xml:space="preserve"> </v>
      </c>
      <c r="AP704" s="607" t="str">
        <f t="shared" si="6"/>
        <v xml:space="preserve"> </v>
      </c>
      <c r="AQ704" s="385"/>
      <c r="AR704" s="385"/>
      <c r="AS704" s="14" t="str">
        <f t="shared" si="7"/>
        <v xml:space="preserve"> </v>
      </c>
      <c r="AT704" s="607" t="str">
        <f t="shared" si="8"/>
        <v xml:space="preserve"> </v>
      </c>
      <c r="AU704" s="359"/>
      <c r="AW704" s="416"/>
      <c r="AX704" s="694"/>
      <c r="AY704" s="641"/>
      <c r="AZ704" s="385"/>
      <c r="BA704" s="385"/>
      <c r="BB704" s="416"/>
      <c r="BC704" s="416"/>
      <c r="BD704" s="416"/>
      <c r="BE704" s="416"/>
      <c r="BF704" s="416"/>
      <c r="BG704" s="416"/>
      <c r="BH704" s="416"/>
      <c r="BI704" s="416"/>
      <c r="BJ704" s="416"/>
      <c r="CJ704" s="727"/>
      <c r="EA704" s="385"/>
      <c r="EK704" s="385"/>
    </row>
    <row r="705" spans="10:141" x14ac:dyDescent="0.2">
      <c r="J705" s="385"/>
      <c r="K705" s="217"/>
      <c r="L705" s="217"/>
      <c r="M705" s="693"/>
      <c r="N705" s="693"/>
      <c r="O705" s="359"/>
      <c r="P705" s="619"/>
      <c r="Q705" s="672"/>
      <c r="R705" s="672"/>
      <c r="S705" s="672"/>
      <c r="T705" s="385"/>
      <c r="U705" s="385"/>
      <c r="V705" s="385"/>
      <c r="W705" s="385"/>
      <c r="X705" s="693"/>
      <c r="Y705" s="325"/>
      <c r="Z705" s="308"/>
      <c r="AA705" s="383"/>
      <c r="AC705" s="492" t="str">
        <f t="shared" si="2"/>
        <v xml:space="preserve"> </v>
      </c>
      <c r="AD705" s="519" t="str">
        <f>IF($Y705&lt;&gt;" ",ROUND(('Retail Pricing'!#REF!+1)*AE705/0.05,0)*0.05," ")</f>
        <v xml:space="preserve"> </v>
      </c>
      <c r="AF705" s="383"/>
      <c r="AH705" s="325"/>
      <c r="AI705" s="325"/>
      <c r="AK705" s="14" t="str">
        <f t="shared" si="3"/>
        <v xml:space="preserve"> </v>
      </c>
      <c r="AL705" s="607" t="str">
        <f t="shared" si="4"/>
        <v xml:space="preserve"> </v>
      </c>
      <c r="AM705" s="359"/>
      <c r="AN705" s="385"/>
      <c r="AO705" s="14" t="str">
        <f t="shared" si="5"/>
        <v xml:space="preserve"> </v>
      </c>
      <c r="AP705" s="607" t="str">
        <f t="shared" si="6"/>
        <v xml:space="preserve"> </v>
      </c>
      <c r="AQ705" s="385"/>
      <c r="AR705" s="385"/>
      <c r="AS705" s="14" t="str">
        <f t="shared" si="7"/>
        <v xml:space="preserve"> </v>
      </c>
      <c r="AT705" s="607" t="str">
        <f t="shared" si="8"/>
        <v xml:space="preserve"> </v>
      </c>
      <c r="AU705" s="359"/>
      <c r="AW705" s="416"/>
      <c r="AX705" s="694"/>
      <c r="AY705" s="641"/>
      <c r="AZ705" s="385"/>
      <c r="BA705" s="385"/>
      <c r="BB705" s="416"/>
      <c r="BC705" s="416"/>
      <c r="BD705" s="416"/>
      <c r="BE705" s="416"/>
      <c r="BF705" s="416"/>
      <c r="BG705" s="416"/>
      <c r="BH705" s="416"/>
      <c r="BI705" s="416"/>
      <c r="BJ705" s="416"/>
      <c r="CJ705" s="727"/>
      <c r="EA705" s="385"/>
      <c r="EK705" s="385"/>
    </row>
    <row r="706" spans="10:141" x14ac:dyDescent="0.2">
      <c r="J706" s="385"/>
      <c r="K706" s="217"/>
      <c r="L706" s="217"/>
      <c r="M706" s="693"/>
      <c r="N706" s="693"/>
      <c r="O706" s="359"/>
      <c r="P706" s="619"/>
      <c r="Q706" s="672"/>
      <c r="R706" s="672"/>
      <c r="S706" s="672"/>
      <c r="T706" s="385"/>
      <c r="U706" s="385"/>
      <c r="V706" s="385"/>
      <c r="W706" s="385"/>
      <c r="X706" s="693"/>
      <c r="Y706" s="325"/>
      <c r="Z706" s="308"/>
      <c r="AA706" s="383"/>
      <c r="AC706" s="492" t="str">
        <f t="shared" si="2"/>
        <v xml:space="preserve"> </v>
      </c>
      <c r="AD706" s="519" t="str">
        <f>IF($Y706&lt;&gt;" ",ROUND(('Retail Pricing'!#REF!+1)*AE706/0.05,0)*0.05," ")</f>
        <v xml:space="preserve"> </v>
      </c>
      <c r="AF706" s="383"/>
      <c r="AH706" s="325"/>
      <c r="AI706" s="325"/>
      <c r="AK706" s="14" t="str">
        <f t="shared" si="3"/>
        <v xml:space="preserve"> </v>
      </c>
      <c r="AL706" s="607" t="str">
        <f t="shared" si="4"/>
        <v xml:space="preserve"> </v>
      </c>
      <c r="AM706" s="359"/>
      <c r="AN706" s="385"/>
      <c r="AO706" s="14" t="str">
        <f t="shared" si="5"/>
        <v xml:space="preserve"> </v>
      </c>
      <c r="AP706" s="607" t="str">
        <f t="shared" si="6"/>
        <v xml:space="preserve"> </v>
      </c>
      <c r="AQ706" s="385"/>
      <c r="AR706" s="385"/>
      <c r="AS706" s="14" t="str">
        <f t="shared" si="7"/>
        <v xml:space="preserve"> </v>
      </c>
      <c r="AT706" s="607" t="str">
        <f t="shared" si="8"/>
        <v xml:space="preserve"> </v>
      </c>
      <c r="AU706" s="359"/>
      <c r="AW706" s="416"/>
      <c r="AX706" s="694"/>
      <c r="AY706" s="641"/>
      <c r="AZ706" s="385"/>
      <c r="BA706" s="385"/>
      <c r="BB706" s="416"/>
      <c r="BC706" s="416"/>
      <c r="BD706" s="416"/>
      <c r="BE706" s="416"/>
      <c r="BF706" s="416"/>
      <c r="BG706" s="416"/>
      <c r="BH706" s="416"/>
      <c r="BI706" s="416"/>
      <c r="BJ706" s="416"/>
      <c r="CJ706" s="727"/>
      <c r="EA706" s="385"/>
      <c r="EK706" s="385"/>
    </row>
    <row r="707" spans="10:141" x14ac:dyDescent="0.2">
      <c r="J707" s="385"/>
      <c r="K707" s="217"/>
      <c r="L707" s="217"/>
      <c r="M707" s="693"/>
      <c r="N707" s="693"/>
      <c r="O707" s="359"/>
      <c r="P707" s="619"/>
      <c r="Q707" s="672"/>
      <c r="R707" s="672"/>
      <c r="S707" s="672"/>
      <c r="T707" s="385"/>
      <c r="U707" s="385"/>
      <c r="V707" s="385"/>
      <c r="W707" s="385"/>
      <c r="X707" s="693"/>
      <c r="Y707" s="325"/>
      <c r="Z707" s="308"/>
      <c r="AA707" s="383"/>
      <c r="AC707" s="492" t="str">
        <f t="shared" si="2"/>
        <v xml:space="preserve"> </v>
      </c>
      <c r="AD707" s="519" t="str">
        <f>IF($Y707&lt;&gt;" ",ROUND(('Retail Pricing'!#REF!+1)*AE707/0.05,0)*0.05," ")</f>
        <v xml:space="preserve"> </v>
      </c>
      <c r="AF707" s="383"/>
      <c r="AH707" s="325"/>
      <c r="AI707" s="325"/>
      <c r="AK707" s="14" t="str">
        <f t="shared" si="3"/>
        <v xml:space="preserve"> </v>
      </c>
      <c r="AL707" s="607" t="str">
        <f t="shared" si="4"/>
        <v xml:space="preserve"> </v>
      </c>
      <c r="AM707" s="359"/>
      <c r="AN707" s="385"/>
      <c r="AO707" s="14" t="str">
        <f t="shared" si="5"/>
        <v xml:space="preserve"> </v>
      </c>
      <c r="AP707" s="607" t="str">
        <f t="shared" si="6"/>
        <v xml:space="preserve"> </v>
      </c>
      <c r="AQ707" s="385"/>
      <c r="AR707" s="385"/>
      <c r="AS707" s="14" t="str">
        <f t="shared" si="7"/>
        <v xml:space="preserve"> </v>
      </c>
      <c r="AT707" s="607" t="str">
        <f t="shared" si="8"/>
        <v xml:space="preserve"> </v>
      </c>
      <c r="AU707" s="359"/>
      <c r="AW707" s="416"/>
      <c r="AX707" s="694"/>
      <c r="AY707" s="641"/>
      <c r="AZ707" s="385"/>
      <c r="BA707" s="385"/>
      <c r="BB707" s="416"/>
      <c r="BC707" s="416"/>
      <c r="BD707" s="416"/>
      <c r="BE707" s="416"/>
      <c r="BF707" s="416"/>
      <c r="BG707" s="416"/>
      <c r="BH707" s="416"/>
      <c r="BI707" s="416"/>
      <c r="BJ707" s="416"/>
      <c r="CJ707" s="727"/>
      <c r="EA707" s="385"/>
      <c r="EK707" s="385"/>
    </row>
    <row r="708" spans="10:141" x14ac:dyDescent="0.2">
      <c r="J708" s="385"/>
      <c r="K708" s="217"/>
      <c r="L708" s="217"/>
      <c r="M708" s="693"/>
      <c r="N708" s="693"/>
      <c r="O708" s="359"/>
      <c r="P708" s="619"/>
      <c r="Q708" s="672"/>
      <c r="R708" s="672"/>
      <c r="S708" s="672"/>
      <c r="T708" s="385"/>
      <c r="U708" s="385"/>
      <c r="V708" s="385"/>
      <c r="W708" s="385"/>
      <c r="X708" s="693"/>
      <c r="Y708" s="325"/>
      <c r="Z708" s="308"/>
      <c r="AA708" s="383"/>
      <c r="AC708" s="492" t="str">
        <f t="shared" si="2"/>
        <v xml:space="preserve"> </v>
      </c>
      <c r="AD708" s="519" t="str">
        <f>IF($Y708&lt;&gt;" ",ROUND(('Retail Pricing'!#REF!+1)*AE708/0.05,0)*0.05," ")</f>
        <v xml:space="preserve"> </v>
      </c>
      <c r="AF708" s="383"/>
      <c r="AH708" s="325"/>
      <c r="AI708" s="325"/>
      <c r="AK708" s="14" t="str">
        <f t="shared" si="3"/>
        <v xml:space="preserve"> </v>
      </c>
      <c r="AL708" s="607" t="str">
        <f t="shared" si="4"/>
        <v xml:space="preserve"> </v>
      </c>
      <c r="AM708" s="359"/>
      <c r="AN708" s="385"/>
      <c r="AO708" s="14" t="str">
        <f t="shared" si="5"/>
        <v xml:space="preserve"> </v>
      </c>
      <c r="AP708" s="607" t="str">
        <f t="shared" si="6"/>
        <v xml:space="preserve"> </v>
      </c>
      <c r="AQ708" s="385"/>
      <c r="AR708" s="385"/>
      <c r="AS708" s="14" t="str">
        <f t="shared" si="7"/>
        <v xml:space="preserve"> </v>
      </c>
      <c r="AT708" s="607" t="str">
        <f t="shared" si="8"/>
        <v xml:space="preserve"> </v>
      </c>
      <c r="AU708" s="359"/>
      <c r="AW708" s="416"/>
      <c r="AX708" s="694"/>
      <c r="AY708" s="641"/>
      <c r="AZ708" s="385"/>
      <c r="BA708" s="385"/>
      <c r="BB708" s="416"/>
      <c r="BC708" s="416"/>
      <c r="BD708" s="416"/>
      <c r="BE708" s="416"/>
      <c r="BF708" s="416"/>
      <c r="BG708" s="416"/>
      <c r="BH708" s="416"/>
      <c r="BI708" s="416"/>
      <c r="BJ708" s="416"/>
      <c r="CJ708" s="727"/>
      <c r="EA708" s="385"/>
      <c r="EK708" s="385"/>
    </row>
    <row r="709" spans="10:141" x14ac:dyDescent="0.2">
      <c r="J709" s="385"/>
      <c r="K709" s="217"/>
      <c r="L709" s="217"/>
      <c r="M709" s="693"/>
      <c r="N709" s="693"/>
      <c r="O709" s="359"/>
      <c r="P709" s="619"/>
      <c r="Q709" s="672"/>
      <c r="R709" s="672"/>
      <c r="S709" s="672"/>
      <c r="T709" s="385"/>
      <c r="U709" s="385"/>
      <c r="V709" s="385"/>
      <c r="W709" s="385"/>
      <c r="X709" s="693"/>
      <c r="Y709" s="325"/>
      <c r="Z709" s="308"/>
      <c r="AA709" s="383"/>
      <c r="AC709" s="492" t="str">
        <f t="shared" si="2"/>
        <v xml:space="preserve"> </v>
      </c>
      <c r="AD709" s="519" t="str">
        <f>IF($Y709&lt;&gt;" ",ROUND(('Retail Pricing'!#REF!+1)*AE709/0.05,0)*0.05," ")</f>
        <v xml:space="preserve"> </v>
      </c>
      <c r="AF709" s="383"/>
      <c r="AH709" s="325"/>
      <c r="AI709" s="325"/>
      <c r="AK709" s="14" t="str">
        <f t="shared" si="3"/>
        <v xml:space="preserve"> </v>
      </c>
      <c r="AL709" s="607" t="str">
        <f t="shared" si="4"/>
        <v xml:space="preserve"> </v>
      </c>
      <c r="AM709" s="359"/>
      <c r="AN709" s="385"/>
      <c r="AO709" s="14" t="str">
        <f t="shared" si="5"/>
        <v xml:space="preserve"> </v>
      </c>
      <c r="AP709" s="607" t="str">
        <f t="shared" si="6"/>
        <v xml:space="preserve"> </v>
      </c>
      <c r="AQ709" s="385"/>
      <c r="AR709" s="385"/>
      <c r="AS709" s="14" t="str">
        <f t="shared" si="7"/>
        <v xml:space="preserve"> </v>
      </c>
      <c r="AT709" s="607" t="str">
        <f t="shared" si="8"/>
        <v xml:space="preserve"> </v>
      </c>
      <c r="AU709" s="359"/>
      <c r="AW709" s="416"/>
      <c r="AX709" s="694"/>
      <c r="AY709" s="641"/>
      <c r="AZ709" s="385"/>
      <c r="BA709" s="385"/>
      <c r="BB709" s="416"/>
      <c r="BC709" s="416"/>
      <c r="BD709" s="416"/>
      <c r="BE709" s="416"/>
      <c r="BF709" s="416"/>
      <c r="BG709" s="416"/>
      <c r="BH709" s="416"/>
      <c r="BI709" s="416"/>
      <c r="BJ709" s="416"/>
      <c r="CJ709" s="727"/>
      <c r="EA709" s="385"/>
      <c r="EK709" s="385"/>
    </row>
    <row r="710" spans="10:141" x14ac:dyDescent="0.2">
      <c r="J710" s="385"/>
      <c r="K710" s="217"/>
      <c r="L710" s="217"/>
      <c r="M710" s="693"/>
      <c r="N710" s="693"/>
      <c r="O710" s="359"/>
      <c r="P710" s="619"/>
      <c r="Q710" s="672"/>
      <c r="R710" s="672"/>
      <c r="S710" s="672"/>
      <c r="T710" s="385"/>
      <c r="U710" s="385"/>
      <c r="V710" s="385"/>
      <c r="W710" s="385"/>
      <c r="X710" s="693"/>
      <c r="Y710" s="325"/>
      <c r="Z710" s="308"/>
      <c r="AA710" s="383"/>
      <c r="AC710" s="492" t="str">
        <f t="shared" si="2"/>
        <v xml:space="preserve"> </v>
      </c>
      <c r="AD710" s="519" t="str">
        <f>IF($Y710&lt;&gt;" ",ROUND(('Retail Pricing'!#REF!+1)*AE710/0.05,0)*0.05," ")</f>
        <v xml:space="preserve"> </v>
      </c>
      <c r="AF710" s="383"/>
      <c r="AH710" s="325"/>
      <c r="AI710" s="325"/>
      <c r="AK710" s="14" t="str">
        <f t="shared" ref="AK710:AK729" si="11">IF(AJ710=0," ",SUM((AI710-AJ710)/AJ710))</f>
        <v xml:space="preserve"> </v>
      </c>
      <c r="AL710" s="607" t="str">
        <f t="shared" ref="AL710:AL729" si="12">IF(AI710=0," ",SUM(((AI710*(1-($W710+AL$2)))-$O710)/(AI710*(1-($W710+AL$2)))))</f>
        <v xml:space="preserve"> </v>
      </c>
      <c r="AM710" s="359"/>
      <c r="AN710" s="385"/>
      <c r="AO710" s="14" t="str">
        <f t="shared" ref="AO710:AO731" si="13">IF(AN710=0," ",SUM((AM710-AN710)/AN710))</f>
        <v xml:space="preserve"> </v>
      </c>
      <c r="AP710" s="607" t="str">
        <f t="shared" ref="AP710:AP731" si="14">IF(AM710=0," ",SUM(((AM710*(1-($W710+AP$2)))-$O710)/(AM710*(1-($W710+AP$2)))))</f>
        <v xml:space="preserve"> </v>
      </c>
      <c r="AQ710" s="385"/>
      <c r="AR710" s="385"/>
      <c r="AS710" s="14" t="str">
        <f t="shared" ref="AS710:AS730" si="15">IF(AR710=0," ",SUM((AQ710-AR710)/AR710))</f>
        <v xml:space="preserve"> </v>
      </c>
      <c r="AT710" s="607" t="str">
        <f t="shared" ref="AT710:AT730" si="16">IF(AQ710=0," ",SUM(((AQ710*(1-($W710+AT$2)))-$O710)/(AQ710*(1-($W710+AT$2)))))</f>
        <v xml:space="preserve"> </v>
      </c>
      <c r="AU710" s="359"/>
      <c r="AW710" s="416"/>
      <c r="AX710" s="694"/>
      <c r="AY710" s="641"/>
      <c r="AZ710" s="385"/>
      <c r="BA710" s="385"/>
      <c r="BB710" s="416"/>
      <c r="BC710" s="416"/>
      <c r="BD710" s="416"/>
      <c r="BE710" s="416"/>
      <c r="BF710" s="416"/>
      <c r="BG710" s="416"/>
      <c r="BH710" s="416"/>
      <c r="BI710" s="416"/>
      <c r="BJ710" s="416"/>
      <c r="CJ710" s="727"/>
      <c r="EA710" s="385"/>
      <c r="EK710" s="385"/>
    </row>
    <row r="711" spans="10:141" x14ac:dyDescent="0.2">
      <c r="J711" s="385"/>
      <c r="K711" s="217"/>
      <c r="L711" s="217"/>
      <c r="M711" s="693"/>
      <c r="N711" s="693"/>
      <c r="O711" s="359"/>
      <c r="P711" s="619"/>
      <c r="Q711" s="672"/>
      <c r="R711" s="672"/>
      <c r="S711" s="672"/>
      <c r="T711" s="385"/>
      <c r="U711" s="385"/>
      <c r="V711" s="385"/>
      <c r="W711" s="385"/>
      <c r="X711" s="693"/>
      <c r="Y711" s="325"/>
      <c r="Z711" s="308"/>
      <c r="AA711" s="383"/>
      <c r="AC711" s="492" t="str">
        <f t="shared" si="2"/>
        <v xml:space="preserve"> </v>
      </c>
      <c r="AD711" s="519" t="str">
        <f>IF($Y711&lt;&gt;" ",ROUND(('Retail Pricing'!#REF!+1)*AE711/0.05,0)*0.05," ")</f>
        <v xml:space="preserve"> </v>
      </c>
      <c r="AF711" s="383"/>
      <c r="AH711" s="325"/>
      <c r="AI711" s="325"/>
      <c r="AK711" s="14" t="str">
        <f t="shared" si="11"/>
        <v xml:space="preserve"> </v>
      </c>
      <c r="AL711" s="607" t="str">
        <f t="shared" si="12"/>
        <v xml:space="preserve"> </v>
      </c>
      <c r="AM711" s="359"/>
      <c r="AN711" s="385"/>
      <c r="AO711" s="14" t="str">
        <f t="shared" si="13"/>
        <v xml:space="preserve"> </v>
      </c>
      <c r="AP711" s="607" t="str">
        <f t="shared" si="14"/>
        <v xml:space="preserve"> </v>
      </c>
      <c r="AQ711" s="385"/>
      <c r="AR711" s="385"/>
      <c r="AS711" s="14" t="str">
        <f t="shared" si="15"/>
        <v xml:space="preserve"> </v>
      </c>
      <c r="AT711" s="607" t="str">
        <f t="shared" si="16"/>
        <v xml:space="preserve"> </v>
      </c>
      <c r="AU711" s="359"/>
      <c r="AW711" s="416"/>
      <c r="AX711" s="694"/>
      <c r="AY711" s="641"/>
      <c r="AZ711" s="385"/>
      <c r="BA711" s="385"/>
      <c r="BB711" s="416"/>
      <c r="BC711" s="416"/>
      <c r="BD711" s="416"/>
      <c r="BE711" s="416"/>
      <c r="BF711" s="416"/>
      <c r="BG711" s="416"/>
      <c r="BH711" s="416"/>
      <c r="BI711" s="416"/>
      <c r="BJ711" s="416"/>
      <c r="CJ711" s="727"/>
      <c r="EA711" s="385"/>
      <c r="EK711" s="385"/>
    </row>
    <row r="712" spans="10:141" x14ac:dyDescent="0.2">
      <c r="J712" s="385"/>
      <c r="K712" s="217"/>
      <c r="L712" s="217"/>
      <c r="M712" s="693"/>
      <c r="N712" s="693"/>
      <c r="O712" s="359"/>
      <c r="P712" s="619"/>
      <c r="Q712" s="672"/>
      <c r="R712" s="672"/>
      <c r="S712" s="672"/>
      <c r="T712" s="385"/>
      <c r="U712" s="385"/>
      <c r="V712" s="385"/>
      <c r="W712" s="385"/>
      <c r="X712" s="693"/>
      <c r="Y712" s="325"/>
      <c r="Z712" s="308"/>
      <c r="AA712" s="383"/>
      <c r="AC712" s="492" t="str">
        <f t="shared" si="2"/>
        <v xml:space="preserve"> </v>
      </c>
      <c r="AD712" s="519" t="str">
        <f>IF($Y712&lt;&gt;" ",ROUND(('Retail Pricing'!#REF!+1)*AE712/0.05,0)*0.05," ")</f>
        <v xml:space="preserve"> </v>
      </c>
      <c r="AF712" s="383"/>
      <c r="AH712" s="325"/>
      <c r="AI712" s="325"/>
      <c r="AK712" s="14" t="str">
        <f t="shared" si="11"/>
        <v xml:space="preserve"> </v>
      </c>
      <c r="AL712" s="607" t="str">
        <f t="shared" si="12"/>
        <v xml:space="preserve"> </v>
      </c>
      <c r="AM712" s="359"/>
      <c r="AN712" s="385"/>
      <c r="AO712" s="14" t="str">
        <f t="shared" si="13"/>
        <v xml:space="preserve"> </v>
      </c>
      <c r="AP712" s="607" t="str">
        <f t="shared" si="14"/>
        <v xml:space="preserve"> </v>
      </c>
      <c r="AQ712" s="385"/>
      <c r="AR712" s="385"/>
      <c r="AS712" s="14" t="str">
        <f t="shared" si="15"/>
        <v xml:space="preserve"> </v>
      </c>
      <c r="AT712" s="607" t="str">
        <f t="shared" si="16"/>
        <v xml:space="preserve"> </v>
      </c>
      <c r="AU712" s="359"/>
      <c r="AW712" s="416"/>
      <c r="AX712" s="694"/>
      <c r="AY712" s="641"/>
      <c r="AZ712" s="385"/>
      <c r="BA712" s="385"/>
      <c r="BB712" s="416"/>
      <c r="BC712" s="416"/>
      <c r="BD712" s="416"/>
      <c r="BE712" s="416"/>
      <c r="BF712" s="416"/>
      <c r="BG712" s="416"/>
      <c r="BH712" s="416"/>
      <c r="BI712" s="416"/>
      <c r="BJ712" s="416"/>
      <c r="CJ712" s="727"/>
      <c r="EA712" s="385"/>
      <c r="EK712" s="385"/>
    </row>
    <row r="713" spans="10:141" x14ac:dyDescent="0.2">
      <c r="J713" s="385"/>
      <c r="K713" s="217"/>
      <c r="L713" s="217"/>
      <c r="M713" s="693"/>
      <c r="N713" s="693"/>
      <c r="O713" s="359"/>
      <c r="P713" s="619"/>
      <c r="Q713" s="672"/>
      <c r="R713" s="672"/>
      <c r="S713" s="672"/>
      <c r="T713" s="385"/>
      <c r="U713" s="385"/>
      <c r="V713" s="385"/>
      <c r="W713" s="385"/>
      <c r="X713" s="693"/>
      <c r="Y713" s="325"/>
      <c r="Z713" s="308"/>
      <c r="AA713" s="383"/>
      <c r="AC713" s="492" t="str">
        <f t="shared" si="2"/>
        <v xml:space="preserve"> </v>
      </c>
      <c r="AD713" s="519" t="str">
        <f>IF($Y713&lt;&gt;" ",ROUND(('Retail Pricing'!#REF!+1)*AE713/0.05,0)*0.05," ")</f>
        <v xml:space="preserve"> </v>
      </c>
      <c r="AF713" s="383"/>
      <c r="AH713" s="325"/>
      <c r="AI713" s="325"/>
      <c r="AK713" s="14" t="str">
        <f t="shared" si="11"/>
        <v xml:space="preserve"> </v>
      </c>
      <c r="AL713" s="607" t="str">
        <f t="shared" si="12"/>
        <v xml:space="preserve"> </v>
      </c>
      <c r="AM713" s="359"/>
      <c r="AN713" s="385"/>
      <c r="AO713" s="14" t="str">
        <f t="shared" si="13"/>
        <v xml:space="preserve"> </v>
      </c>
      <c r="AP713" s="607" t="str">
        <f t="shared" si="14"/>
        <v xml:space="preserve"> </v>
      </c>
      <c r="AQ713" s="385"/>
      <c r="AR713" s="385"/>
      <c r="AS713" s="14" t="str">
        <f t="shared" si="15"/>
        <v xml:space="preserve"> </v>
      </c>
      <c r="AT713" s="607" t="str">
        <f t="shared" si="16"/>
        <v xml:space="preserve"> </v>
      </c>
      <c r="AU713" s="359"/>
      <c r="AW713" s="416"/>
      <c r="AX713" s="694"/>
      <c r="AY713" s="641"/>
      <c r="AZ713" s="385"/>
      <c r="BA713" s="385"/>
      <c r="BB713" s="416"/>
      <c r="BC713" s="416"/>
      <c r="BD713" s="416"/>
      <c r="BE713" s="416"/>
      <c r="BF713" s="416"/>
      <c r="BG713" s="416"/>
      <c r="BH713" s="416"/>
      <c r="BI713" s="416"/>
      <c r="BJ713" s="416"/>
      <c r="CJ713" s="727"/>
      <c r="EA713" s="385"/>
      <c r="EK713" s="385"/>
    </row>
    <row r="714" spans="10:141" x14ac:dyDescent="0.2">
      <c r="J714" s="385"/>
      <c r="K714" s="217"/>
      <c r="L714" s="217"/>
      <c r="M714" s="693"/>
      <c r="N714" s="693"/>
      <c r="O714" s="359"/>
      <c r="P714" s="619"/>
      <c r="Q714" s="672"/>
      <c r="R714" s="672"/>
      <c r="S714" s="672"/>
      <c r="T714" s="385"/>
      <c r="U714" s="385"/>
      <c r="V714" s="385"/>
      <c r="W714" s="385"/>
      <c r="X714" s="693"/>
      <c r="Y714" s="325"/>
      <c r="Z714" s="308"/>
      <c r="AA714" s="383"/>
      <c r="AC714" s="492" t="str">
        <f t="shared" si="2"/>
        <v xml:space="preserve"> </v>
      </c>
      <c r="AD714" s="519" t="str">
        <f>IF($Y714&lt;&gt;" ",ROUND(('Retail Pricing'!#REF!+1)*AE714/0.05,0)*0.05," ")</f>
        <v xml:space="preserve"> </v>
      </c>
      <c r="AF714" s="383"/>
      <c r="AH714" s="325"/>
      <c r="AI714" s="325"/>
      <c r="AK714" s="14" t="str">
        <f t="shared" si="11"/>
        <v xml:space="preserve"> </v>
      </c>
      <c r="AL714" s="607" t="str">
        <f t="shared" si="12"/>
        <v xml:space="preserve"> </v>
      </c>
      <c r="AM714" s="359"/>
      <c r="AN714" s="385"/>
      <c r="AO714" s="14" t="str">
        <f t="shared" si="13"/>
        <v xml:space="preserve"> </v>
      </c>
      <c r="AP714" s="607" t="str">
        <f t="shared" si="14"/>
        <v xml:space="preserve"> </v>
      </c>
      <c r="AQ714" s="385"/>
      <c r="AR714" s="385"/>
      <c r="AS714" s="14" t="str">
        <f t="shared" si="15"/>
        <v xml:space="preserve"> </v>
      </c>
      <c r="AT714" s="607" t="str">
        <f t="shared" si="16"/>
        <v xml:space="preserve"> </v>
      </c>
      <c r="AU714" s="359"/>
      <c r="AW714" s="416"/>
      <c r="AX714" s="694"/>
      <c r="AY714" s="641"/>
      <c r="AZ714" s="385"/>
      <c r="BA714" s="385"/>
      <c r="BB714" s="416"/>
      <c r="BC714" s="416"/>
      <c r="BD714" s="416"/>
      <c r="BE714" s="416"/>
      <c r="BF714" s="416"/>
      <c r="BG714" s="416"/>
      <c r="BH714" s="416"/>
      <c r="BI714" s="416"/>
      <c r="BJ714" s="416"/>
      <c r="CJ714" s="727"/>
      <c r="EA714" s="385"/>
      <c r="EK714" s="385"/>
    </row>
    <row r="715" spans="10:141" x14ac:dyDescent="0.2">
      <c r="J715" s="385"/>
      <c r="K715" s="217"/>
      <c r="L715" s="217"/>
      <c r="M715" s="693"/>
      <c r="N715" s="693"/>
      <c r="O715" s="359"/>
      <c r="P715" s="619"/>
      <c r="Q715" s="672"/>
      <c r="R715" s="672"/>
      <c r="S715" s="672"/>
      <c r="T715" s="385"/>
      <c r="U715" s="385"/>
      <c r="V715" s="385"/>
      <c r="W715" s="385"/>
      <c r="X715" s="693"/>
      <c r="Y715" s="325"/>
      <c r="Z715" s="308"/>
      <c r="AA715" s="383"/>
      <c r="AC715" s="492" t="str">
        <f t="shared" si="2"/>
        <v xml:space="preserve"> </v>
      </c>
      <c r="AD715" s="519" t="str">
        <f>IF($Y715&lt;&gt;" ",ROUND(('Retail Pricing'!#REF!+1)*AE715/0.05,0)*0.05," ")</f>
        <v xml:space="preserve"> </v>
      </c>
      <c r="AF715" s="383"/>
      <c r="AH715" s="325"/>
      <c r="AI715" s="325"/>
      <c r="AK715" s="14" t="str">
        <f t="shared" si="11"/>
        <v xml:space="preserve"> </v>
      </c>
      <c r="AL715" s="607" t="str">
        <f t="shared" si="12"/>
        <v xml:space="preserve"> </v>
      </c>
      <c r="AM715" s="359"/>
      <c r="AN715" s="385"/>
      <c r="AO715" s="14" t="str">
        <f t="shared" si="13"/>
        <v xml:space="preserve"> </v>
      </c>
      <c r="AP715" s="607" t="str">
        <f t="shared" si="14"/>
        <v xml:space="preserve"> </v>
      </c>
      <c r="AQ715" s="385"/>
      <c r="AR715" s="385"/>
      <c r="AS715" s="14" t="str">
        <f t="shared" si="15"/>
        <v xml:space="preserve"> </v>
      </c>
      <c r="AT715" s="607" t="str">
        <f t="shared" si="16"/>
        <v xml:space="preserve"> </v>
      </c>
      <c r="AU715" s="359"/>
      <c r="AW715" s="416"/>
      <c r="AX715" s="694"/>
      <c r="AY715" s="641"/>
      <c r="AZ715" s="385"/>
      <c r="BA715" s="385"/>
      <c r="BB715" s="416"/>
      <c r="BC715" s="416"/>
      <c r="BD715" s="416"/>
      <c r="BE715" s="416"/>
      <c r="BF715" s="416"/>
      <c r="BG715" s="416"/>
      <c r="BH715" s="416"/>
      <c r="BI715" s="416"/>
      <c r="BJ715" s="416"/>
      <c r="CJ715" s="727"/>
      <c r="EA715" s="385"/>
      <c r="EK715" s="385"/>
    </row>
    <row r="716" spans="10:141" x14ac:dyDescent="0.2">
      <c r="J716" s="385"/>
      <c r="K716" s="217"/>
      <c r="L716" s="217"/>
      <c r="M716" s="693"/>
      <c r="N716" s="693"/>
      <c r="O716" s="359"/>
      <c r="P716" s="619"/>
      <c r="Q716" s="672"/>
      <c r="R716" s="672"/>
      <c r="S716" s="672"/>
      <c r="T716" s="385"/>
      <c r="U716" s="385"/>
      <c r="V716" s="385"/>
      <c r="W716" s="385"/>
      <c r="X716" s="693"/>
      <c r="Y716" s="325"/>
      <c r="Z716" s="308"/>
      <c r="AA716" s="383"/>
      <c r="AC716" s="492" t="str">
        <f t="shared" si="2"/>
        <v xml:space="preserve"> </v>
      </c>
      <c r="AD716" s="519" t="str">
        <f>IF($Y716&lt;&gt;" ",ROUND(('Retail Pricing'!#REF!+1)*AE716/0.05,0)*0.05," ")</f>
        <v xml:space="preserve"> </v>
      </c>
      <c r="AF716" s="383"/>
      <c r="AH716" s="325"/>
      <c r="AI716" s="325"/>
      <c r="AK716" s="14" t="str">
        <f t="shared" si="11"/>
        <v xml:space="preserve"> </v>
      </c>
      <c r="AL716" s="607" t="str">
        <f t="shared" si="12"/>
        <v xml:space="preserve"> </v>
      </c>
      <c r="AM716" s="359"/>
      <c r="AN716" s="385"/>
      <c r="AO716" s="14" t="str">
        <f t="shared" si="13"/>
        <v xml:space="preserve"> </v>
      </c>
      <c r="AP716" s="607" t="str">
        <f t="shared" si="14"/>
        <v xml:space="preserve"> </v>
      </c>
      <c r="AQ716" s="385"/>
      <c r="AR716" s="385"/>
      <c r="AS716" s="14" t="str">
        <f t="shared" si="15"/>
        <v xml:space="preserve"> </v>
      </c>
      <c r="AT716" s="607" t="str">
        <f t="shared" si="16"/>
        <v xml:space="preserve"> </v>
      </c>
      <c r="AU716" s="359"/>
      <c r="AW716" s="416"/>
      <c r="AX716" s="694"/>
      <c r="AY716" s="641"/>
      <c r="AZ716" s="385"/>
      <c r="BA716" s="385"/>
      <c r="BB716" s="416"/>
      <c r="BC716" s="416"/>
      <c r="BD716" s="416"/>
      <c r="BE716" s="416"/>
      <c r="BF716" s="416"/>
      <c r="BG716" s="416"/>
      <c r="BH716" s="416"/>
      <c r="BI716" s="416"/>
      <c r="BJ716" s="416"/>
      <c r="CJ716" s="727"/>
      <c r="EA716" s="385"/>
      <c r="EK716" s="385"/>
    </row>
    <row r="717" spans="10:141" x14ac:dyDescent="0.2">
      <c r="J717" s="385"/>
      <c r="K717" s="217"/>
      <c r="L717" s="217"/>
      <c r="M717" s="693"/>
      <c r="N717" s="693"/>
      <c r="O717" s="359"/>
      <c r="P717" s="619"/>
      <c r="Q717" s="672"/>
      <c r="R717" s="672"/>
      <c r="S717" s="672"/>
      <c r="T717" s="385"/>
      <c r="U717" s="385"/>
      <c r="V717" s="385"/>
      <c r="W717" s="385"/>
      <c r="X717" s="693"/>
      <c r="Y717" s="325"/>
      <c r="Z717" s="308"/>
      <c r="AA717" s="383"/>
      <c r="AC717" s="492" t="str">
        <f t="shared" si="2"/>
        <v xml:space="preserve"> </v>
      </c>
      <c r="AD717" s="519" t="str">
        <f>IF($Y717&lt;&gt;" ",ROUND(('Retail Pricing'!#REF!+1)*AE717/0.05,0)*0.05," ")</f>
        <v xml:space="preserve"> </v>
      </c>
      <c r="AF717" s="383"/>
      <c r="AH717" s="325"/>
      <c r="AI717" s="325"/>
      <c r="AK717" s="14" t="str">
        <f t="shared" si="11"/>
        <v xml:space="preserve"> </v>
      </c>
      <c r="AL717" s="607" t="str">
        <f t="shared" si="12"/>
        <v xml:space="preserve"> </v>
      </c>
      <c r="AM717" s="359"/>
      <c r="AN717" s="385"/>
      <c r="AO717" s="14" t="str">
        <f t="shared" si="13"/>
        <v xml:space="preserve"> </v>
      </c>
      <c r="AP717" s="607" t="str">
        <f t="shared" si="14"/>
        <v xml:space="preserve"> </v>
      </c>
      <c r="AQ717" s="385"/>
      <c r="AR717" s="385"/>
      <c r="AS717" s="14" t="str">
        <f t="shared" si="15"/>
        <v xml:space="preserve"> </v>
      </c>
      <c r="AT717" s="607" t="str">
        <f t="shared" si="16"/>
        <v xml:space="preserve"> </v>
      </c>
      <c r="AU717" s="359"/>
      <c r="AW717" s="416"/>
      <c r="AX717" s="694"/>
      <c r="AY717" s="641"/>
      <c r="AZ717" s="385"/>
      <c r="BA717" s="385"/>
      <c r="BB717" s="416"/>
      <c r="BC717" s="416"/>
      <c r="BD717" s="416"/>
      <c r="BE717" s="416"/>
      <c r="BF717" s="416"/>
      <c r="BG717" s="416"/>
      <c r="BH717" s="416"/>
      <c r="BI717" s="416"/>
      <c r="BJ717" s="416"/>
      <c r="CJ717" s="727"/>
      <c r="EA717" s="385"/>
      <c r="EK717" s="385"/>
    </row>
    <row r="718" spans="10:141" x14ac:dyDescent="0.2">
      <c r="J718" s="385"/>
      <c r="K718" s="217"/>
      <c r="L718" s="217"/>
      <c r="M718" s="693"/>
      <c r="N718" s="693"/>
      <c r="O718" s="359"/>
      <c r="P718" s="619"/>
      <c r="Q718" s="672"/>
      <c r="R718" s="672"/>
      <c r="S718" s="672"/>
      <c r="T718" s="385"/>
      <c r="U718" s="385"/>
      <c r="V718" s="385"/>
      <c r="W718" s="385"/>
      <c r="X718" s="693"/>
      <c r="Y718" s="325"/>
      <c r="Z718" s="308"/>
      <c r="AA718" s="383"/>
      <c r="AC718" s="492" t="str">
        <f t="shared" si="2"/>
        <v xml:space="preserve"> </v>
      </c>
      <c r="AD718" s="519" t="str">
        <f>IF($Y718&lt;&gt;" ",ROUND(('Retail Pricing'!#REF!+1)*AE718/0.05,0)*0.05," ")</f>
        <v xml:space="preserve"> </v>
      </c>
      <c r="AF718" s="383"/>
      <c r="AH718" s="325"/>
      <c r="AI718" s="325"/>
      <c r="AK718" s="14" t="str">
        <f t="shared" si="11"/>
        <v xml:space="preserve"> </v>
      </c>
      <c r="AL718" s="607" t="str">
        <f t="shared" si="12"/>
        <v xml:space="preserve"> </v>
      </c>
      <c r="AM718" s="359"/>
      <c r="AN718" s="385"/>
      <c r="AO718" s="14" t="str">
        <f t="shared" si="13"/>
        <v xml:space="preserve"> </v>
      </c>
      <c r="AP718" s="607" t="str">
        <f t="shared" si="14"/>
        <v xml:space="preserve"> </v>
      </c>
      <c r="AQ718" s="385"/>
      <c r="AR718" s="385"/>
      <c r="AS718" s="14" t="str">
        <f t="shared" si="15"/>
        <v xml:space="preserve"> </v>
      </c>
      <c r="AT718" s="607" t="str">
        <f t="shared" si="16"/>
        <v xml:space="preserve"> </v>
      </c>
      <c r="AU718" s="359"/>
      <c r="AW718" s="416"/>
      <c r="AX718" s="694"/>
      <c r="AY718" s="641"/>
      <c r="AZ718" s="385"/>
      <c r="BA718" s="385"/>
      <c r="BB718" s="416"/>
      <c r="BC718" s="416"/>
      <c r="BD718" s="416"/>
      <c r="BE718" s="416"/>
      <c r="BF718" s="416"/>
      <c r="BG718" s="416"/>
      <c r="BH718" s="416"/>
      <c r="BI718" s="416"/>
      <c r="BJ718" s="416"/>
      <c r="CJ718" s="727"/>
      <c r="EA718" s="385"/>
      <c r="EK718" s="385"/>
    </row>
    <row r="719" spans="10:141" x14ac:dyDescent="0.2">
      <c r="J719" s="385"/>
      <c r="K719" s="217"/>
      <c r="L719" s="217"/>
      <c r="M719" s="693"/>
      <c r="N719" s="693"/>
      <c r="O719" s="359"/>
      <c r="P719" s="619"/>
      <c r="Q719" s="672"/>
      <c r="R719" s="672"/>
      <c r="S719" s="672"/>
      <c r="T719" s="385"/>
      <c r="U719" s="385"/>
      <c r="V719" s="385"/>
      <c r="W719" s="385"/>
      <c r="X719" s="693"/>
      <c r="Y719" s="325"/>
      <c r="Z719" s="308"/>
      <c r="AA719" s="383"/>
      <c r="AC719" s="492" t="str">
        <f t="shared" si="2"/>
        <v xml:space="preserve"> </v>
      </c>
      <c r="AD719" s="519" t="str">
        <f>IF($Y719&lt;&gt;" ",ROUND(('Retail Pricing'!#REF!+1)*AE719/0.05,0)*0.05," ")</f>
        <v xml:space="preserve"> </v>
      </c>
      <c r="AF719" s="383"/>
      <c r="AH719" s="325"/>
      <c r="AI719" s="325"/>
      <c r="AK719" s="14" t="str">
        <f t="shared" si="11"/>
        <v xml:space="preserve"> </v>
      </c>
      <c r="AL719" s="607" t="str">
        <f t="shared" si="12"/>
        <v xml:space="preserve"> </v>
      </c>
      <c r="AM719" s="359"/>
      <c r="AN719" s="385"/>
      <c r="AO719" s="14" t="str">
        <f t="shared" si="13"/>
        <v xml:space="preserve"> </v>
      </c>
      <c r="AP719" s="607" t="str">
        <f t="shared" si="14"/>
        <v xml:space="preserve"> </v>
      </c>
      <c r="AQ719" s="385"/>
      <c r="AR719" s="385"/>
      <c r="AS719" s="14" t="str">
        <f t="shared" si="15"/>
        <v xml:space="preserve"> </v>
      </c>
      <c r="AT719" s="607" t="str">
        <f t="shared" si="16"/>
        <v xml:space="preserve"> </v>
      </c>
      <c r="AU719" s="359"/>
      <c r="AW719" s="416"/>
      <c r="AX719" s="694"/>
      <c r="AY719" s="641"/>
      <c r="AZ719" s="385"/>
      <c r="BA719" s="385"/>
      <c r="BB719" s="416"/>
      <c r="BC719" s="416"/>
      <c r="BD719" s="416"/>
      <c r="BE719" s="416"/>
      <c r="BF719" s="416"/>
      <c r="BG719" s="416"/>
      <c r="BH719" s="416"/>
      <c r="BI719" s="416"/>
      <c r="BJ719" s="416"/>
      <c r="CJ719" s="727"/>
      <c r="EA719" s="385"/>
      <c r="EK719" s="385"/>
    </row>
    <row r="720" spans="10:141" x14ac:dyDescent="0.2">
      <c r="J720" s="385"/>
      <c r="K720" s="217"/>
      <c r="L720" s="217"/>
      <c r="M720" s="693"/>
      <c r="N720" s="693"/>
      <c r="O720" s="359"/>
      <c r="P720" s="619"/>
      <c r="Q720" s="672"/>
      <c r="R720" s="672"/>
      <c r="S720" s="672"/>
      <c r="T720" s="385"/>
      <c r="U720" s="385"/>
      <c r="V720" s="385"/>
      <c r="W720" s="385"/>
      <c r="X720" s="693"/>
      <c r="Y720" s="325"/>
      <c r="Z720" s="308"/>
      <c r="AA720" s="383"/>
      <c r="AC720" s="492" t="str">
        <f t="shared" si="2"/>
        <v xml:space="preserve"> </v>
      </c>
      <c r="AD720" s="519" t="str">
        <f>IF($Y720&lt;&gt;" ",ROUND(('Retail Pricing'!#REF!+1)*AE720/0.05,0)*0.05," ")</f>
        <v xml:space="preserve"> </v>
      </c>
      <c r="AF720" s="383"/>
      <c r="AH720" s="325"/>
      <c r="AI720" s="325"/>
      <c r="AK720" s="14" t="str">
        <f t="shared" si="11"/>
        <v xml:space="preserve"> </v>
      </c>
      <c r="AL720" s="607" t="str">
        <f t="shared" si="12"/>
        <v xml:space="preserve"> </v>
      </c>
      <c r="AM720" s="359"/>
      <c r="AN720" s="385"/>
      <c r="AO720" s="14" t="str">
        <f t="shared" si="13"/>
        <v xml:space="preserve"> </v>
      </c>
      <c r="AP720" s="607" t="str">
        <f t="shared" si="14"/>
        <v xml:space="preserve"> </v>
      </c>
      <c r="AQ720" s="385"/>
      <c r="AR720" s="385"/>
      <c r="AS720" s="14" t="str">
        <f t="shared" si="15"/>
        <v xml:space="preserve"> </v>
      </c>
      <c r="AT720" s="607" t="str">
        <f t="shared" si="16"/>
        <v xml:space="preserve"> </v>
      </c>
      <c r="AU720" s="359"/>
      <c r="AW720" s="416"/>
      <c r="AX720" s="694"/>
      <c r="AY720" s="641"/>
      <c r="AZ720" s="385"/>
      <c r="BA720" s="385"/>
      <c r="BB720" s="416"/>
      <c r="BC720" s="416"/>
      <c r="BD720" s="416"/>
      <c r="BE720" s="416"/>
      <c r="BF720" s="416"/>
      <c r="BG720" s="416"/>
      <c r="BH720" s="416"/>
      <c r="BI720" s="416"/>
      <c r="BJ720" s="416"/>
      <c r="CJ720" s="727"/>
      <c r="EA720" s="385"/>
      <c r="EK720" s="385"/>
    </row>
    <row r="721" spans="10:141" x14ac:dyDescent="0.2">
      <c r="J721" s="385"/>
      <c r="K721" s="217"/>
      <c r="L721" s="217"/>
      <c r="M721" s="693"/>
      <c r="N721" s="693"/>
      <c r="O721" s="359"/>
      <c r="P721" s="619"/>
      <c r="Q721" s="672"/>
      <c r="R721" s="672"/>
      <c r="S721" s="672"/>
      <c r="T721" s="385"/>
      <c r="U721" s="385"/>
      <c r="V721" s="385"/>
      <c r="W721" s="385"/>
      <c r="X721" s="693"/>
      <c r="Y721" s="325"/>
      <c r="Z721" s="308"/>
      <c r="AA721" s="383"/>
      <c r="AC721" s="492" t="str">
        <f t="shared" si="2"/>
        <v xml:space="preserve"> </v>
      </c>
      <c r="AD721" s="519" t="str">
        <f>IF($Y721&lt;&gt;" ",ROUND(('Retail Pricing'!#REF!+1)*AE721/0.05,0)*0.05," ")</f>
        <v xml:space="preserve"> </v>
      </c>
      <c r="AF721" s="383"/>
      <c r="AH721" s="325"/>
      <c r="AI721" s="325"/>
      <c r="AK721" s="14" t="str">
        <f t="shared" si="11"/>
        <v xml:space="preserve"> </v>
      </c>
      <c r="AL721" s="607" t="str">
        <f t="shared" si="12"/>
        <v xml:space="preserve"> </v>
      </c>
      <c r="AM721" s="359"/>
      <c r="AN721" s="385"/>
      <c r="AO721" s="14" t="str">
        <f t="shared" si="13"/>
        <v xml:space="preserve"> </v>
      </c>
      <c r="AP721" s="607" t="str">
        <f t="shared" si="14"/>
        <v xml:space="preserve"> </v>
      </c>
      <c r="AQ721" s="385"/>
      <c r="AR721" s="385"/>
      <c r="AS721" s="14" t="str">
        <f t="shared" si="15"/>
        <v xml:space="preserve"> </v>
      </c>
      <c r="AT721" s="607" t="str">
        <f t="shared" si="16"/>
        <v xml:space="preserve"> </v>
      </c>
      <c r="AU721" s="359"/>
      <c r="AW721" s="416"/>
      <c r="AX721" s="694"/>
      <c r="AY721" s="641"/>
      <c r="AZ721" s="385"/>
      <c r="BA721" s="385"/>
      <c r="BB721" s="416"/>
      <c r="BC721" s="416"/>
      <c r="BD721" s="416"/>
      <c r="BE721" s="416"/>
      <c r="BF721" s="416"/>
      <c r="BG721" s="416"/>
      <c r="BH721" s="416"/>
      <c r="BI721" s="416"/>
      <c r="BJ721" s="416"/>
      <c r="CJ721" s="727"/>
      <c r="EA721" s="385"/>
      <c r="EK721" s="385"/>
    </row>
    <row r="722" spans="10:141" x14ac:dyDescent="0.2">
      <c r="J722" s="385"/>
      <c r="K722" s="217"/>
      <c r="L722" s="217"/>
      <c r="M722" s="693"/>
      <c r="N722" s="693"/>
      <c r="O722" s="359"/>
      <c r="P722" s="619"/>
      <c r="Q722" s="672"/>
      <c r="R722" s="672"/>
      <c r="S722" s="672"/>
      <c r="T722" s="385"/>
      <c r="U722" s="385"/>
      <c r="V722" s="385"/>
      <c r="W722" s="385"/>
      <c r="X722" s="693"/>
      <c r="Y722" s="325"/>
      <c r="Z722" s="308"/>
      <c r="AA722" s="383"/>
      <c r="AC722" s="492" t="str">
        <f t="shared" si="2"/>
        <v xml:space="preserve"> </v>
      </c>
      <c r="AD722" s="519" t="str">
        <f>IF($Y722&lt;&gt;" ",ROUND(('Retail Pricing'!#REF!+1)*AE722/0.05,0)*0.05," ")</f>
        <v xml:space="preserve"> </v>
      </c>
      <c r="AF722" s="383"/>
      <c r="AH722" s="325"/>
      <c r="AI722" s="325"/>
      <c r="AK722" s="14" t="str">
        <f t="shared" si="11"/>
        <v xml:space="preserve"> </v>
      </c>
      <c r="AL722" s="607" t="str">
        <f t="shared" si="12"/>
        <v xml:space="preserve"> </v>
      </c>
      <c r="AM722" s="359"/>
      <c r="AN722" s="385"/>
      <c r="AO722" s="14" t="str">
        <f t="shared" si="13"/>
        <v xml:space="preserve"> </v>
      </c>
      <c r="AP722" s="607" t="str">
        <f t="shared" si="14"/>
        <v xml:space="preserve"> </v>
      </c>
      <c r="AQ722" s="385"/>
      <c r="AR722" s="385"/>
      <c r="AS722" s="14" t="str">
        <f t="shared" si="15"/>
        <v xml:space="preserve"> </v>
      </c>
      <c r="AT722" s="607" t="str">
        <f t="shared" si="16"/>
        <v xml:space="preserve"> </v>
      </c>
      <c r="AU722" s="359"/>
      <c r="AW722" s="416"/>
      <c r="AX722" s="694"/>
      <c r="AY722" s="641"/>
      <c r="AZ722" s="385"/>
      <c r="BA722" s="385"/>
      <c r="BB722" s="416"/>
      <c r="BC722" s="416"/>
      <c r="BD722" s="416"/>
      <c r="BE722" s="416"/>
      <c r="BF722" s="416"/>
      <c r="BG722" s="416"/>
      <c r="BH722" s="416"/>
      <c r="BI722" s="416"/>
      <c r="BJ722" s="416"/>
      <c r="CJ722" s="727"/>
      <c r="EA722" s="385"/>
      <c r="EK722" s="385"/>
    </row>
    <row r="723" spans="10:141" x14ac:dyDescent="0.2">
      <c r="J723" s="385"/>
      <c r="K723" s="217"/>
      <c r="L723" s="217"/>
      <c r="M723" s="693"/>
      <c r="N723" s="693"/>
      <c r="O723" s="359"/>
      <c r="P723" s="619"/>
      <c r="Q723" s="672"/>
      <c r="R723" s="672"/>
      <c r="S723" s="672"/>
      <c r="T723" s="385"/>
      <c r="U723" s="385"/>
      <c r="V723" s="385"/>
      <c r="W723" s="385"/>
      <c r="X723" s="693"/>
      <c r="Y723" s="325"/>
      <c r="Z723" s="308"/>
      <c r="AA723" s="383"/>
      <c r="AC723" s="492" t="str">
        <f t="shared" si="2"/>
        <v xml:space="preserve"> </v>
      </c>
      <c r="AD723" s="519" t="str">
        <f>IF($Y723&lt;&gt;" ",ROUND(('Retail Pricing'!#REF!+1)*AE723/0.05,0)*0.05," ")</f>
        <v xml:space="preserve"> </v>
      </c>
      <c r="AF723" s="383"/>
      <c r="AH723" s="325"/>
      <c r="AI723" s="325"/>
      <c r="AK723" s="14" t="str">
        <f t="shared" si="11"/>
        <v xml:space="preserve"> </v>
      </c>
      <c r="AL723" s="607" t="str">
        <f t="shared" si="12"/>
        <v xml:space="preserve"> </v>
      </c>
      <c r="AM723" s="359"/>
      <c r="AN723" s="385"/>
      <c r="AO723" s="14" t="str">
        <f t="shared" si="13"/>
        <v xml:space="preserve"> </v>
      </c>
      <c r="AP723" s="607" t="str">
        <f t="shared" si="14"/>
        <v xml:space="preserve"> </v>
      </c>
      <c r="AQ723" s="385"/>
      <c r="AR723" s="385"/>
      <c r="AS723" s="14" t="str">
        <f t="shared" si="15"/>
        <v xml:space="preserve"> </v>
      </c>
      <c r="AT723" s="607" t="str">
        <f t="shared" si="16"/>
        <v xml:space="preserve"> </v>
      </c>
      <c r="AU723" s="359"/>
      <c r="AW723" s="416"/>
      <c r="AX723" s="694"/>
      <c r="AY723" s="641"/>
      <c r="AZ723" s="385"/>
      <c r="BA723" s="385"/>
      <c r="BB723" s="416"/>
      <c r="BC723" s="416"/>
      <c r="BD723" s="416"/>
      <c r="BE723" s="416"/>
      <c r="BF723" s="416"/>
      <c r="BG723" s="416"/>
      <c r="BH723" s="416"/>
      <c r="BI723" s="416"/>
      <c r="BJ723" s="416"/>
      <c r="CJ723" s="727"/>
      <c r="EA723" s="385"/>
      <c r="EK723" s="385"/>
    </row>
    <row r="724" spans="10:141" x14ac:dyDescent="0.2">
      <c r="J724" s="385"/>
      <c r="K724" s="217"/>
      <c r="L724" s="217"/>
      <c r="M724" s="693"/>
      <c r="N724" s="693"/>
      <c r="O724" s="359"/>
      <c r="P724" s="619"/>
      <c r="Q724" s="672"/>
      <c r="R724" s="672"/>
      <c r="S724" s="672"/>
      <c r="T724" s="385"/>
      <c r="U724" s="385"/>
      <c r="V724" s="385"/>
      <c r="W724" s="385"/>
      <c r="X724" s="693"/>
      <c r="Y724" s="325"/>
      <c r="Z724" s="308"/>
      <c r="AA724" s="383"/>
      <c r="AC724" s="492" t="str">
        <f t="shared" si="2"/>
        <v xml:space="preserve"> </v>
      </c>
      <c r="AD724" s="519" t="str">
        <f>IF($Y724&lt;&gt;" ",ROUND(('Retail Pricing'!#REF!+1)*AE724/0.05,0)*0.05," ")</f>
        <v xml:space="preserve"> </v>
      </c>
      <c r="AF724" s="383"/>
      <c r="AH724" s="325"/>
      <c r="AI724" s="325"/>
      <c r="AK724" s="14" t="str">
        <f t="shared" si="11"/>
        <v xml:space="preserve"> </v>
      </c>
      <c r="AL724" s="607" t="str">
        <f t="shared" si="12"/>
        <v xml:space="preserve"> </v>
      </c>
      <c r="AM724" s="359"/>
      <c r="AN724" s="385"/>
      <c r="AO724" s="14" t="str">
        <f t="shared" si="13"/>
        <v xml:space="preserve"> </v>
      </c>
      <c r="AP724" s="607" t="str">
        <f t="shared" si="14"/>
        <v xml:space="preserve"> </v>
      </c>
      <c r="AQ724" s="385"/>
      <c r="AR724" s="385"/>
      <c r="AS724" s="14" t="str">
        <f t="shared" si="15"/>
        <v xml:space="preserve"> </v>
      </c>
      <c r="AT724" s="607" t="str">
        <f t="shared" si="16"/>
        <v xml:space="preserve"> </v>
      </c>
      <c r="AU724" s="359"/>
      <c r="AW724" s="416"/>
      <c r="AX724" s="694"/>
      <c r="AY724" s="641"/>
      <c r="AZ724" s="385"/>
      <c r="BA724" s="385"/>
      <c r="BB724" s="416"/>
      <c r="BC724" s="416"/>
      <c r="BD724" s="416"/>
      <c r="BE724" s="416"/>
      <c r="BF724" s="416"/>
      <c r="BG724" s="416"/>
      <c r="BH724" s="416"/>
      <c r="BI724" s="416"/>
      <c r="BJ724" s="416"/>
      <c r="CJ724" s="727"/>
      <c r="EA724" s="385"/>
      <c r="EK724" s="385"/>
    </row>
    <row r="725" spans="10:141" x14ac:dyDescent="0.2">
      <c r="J725" s="385"/>
      <c r="K725" s="217"/>
      <c r="L725" s="217"/>
      <c r="M725" s="693"/>
      <c r="N725" s="693"/>
      <c r="O725" s="359"/>
      <c r="P725" s="619"/>
      <c r="Q725" s="672"/>
      <c r="R725" s="672"/>
      <c r="S725" s="672"/>
      <c r="T725" s="385"/>
      <c r="U725" s="385"/>
      <c r="V725" s="385"/>
      <c r="W725" s="385"/>
      <c r="X725" s="693"/>
      <c r="Y725" s="325"/>
      <c r="Z725" s="308"/>
      <c r="AA725" s="383"/>
      <c r="AC725" s="492" t="str">
        <f t="shared" si="2"/>
        <v xml:space="preserve"> </v>
      </c>
      <c r="AD725" s="519" t="str">
        <f>IF($Y725&lt;&gt;" ",ROUND(('Retail Pricing'!#REF!+1)*AE725/0.05,0)*0.05," ")</f>
        <v xml:space="preserve"> </v>
      </c>
      <c r="AF725" s="383"/>
      <c r="AH725" s="325"/>
      <c r="AI725" s="325"/>
      <c r="AK725" s="14" t="str">
        <f t="shared" si="11"/>
        <v xml:space="preserve"> </v>
      </c>
      <c r="AL725" s="607" t="str">
        <f t="shared" si="12"/>
        <v xml:space="preserve"> </v>
      </c>
      <c r="AM725" s="359"/>
      <c r="AN725" s="385"/>
      <c r="AO725" s="14" t="str">
        <f t="shared" si="13"/>
        <v xml:space="preserve"> </v>
      </c>
      <c r="AP725" s="607" t="str">
        <f t="shared" si="14"/>
        <v xml:space="preserve"> </v>
      </c>
      <c r="AQ725" s="385"/>
      <c r="AR725" s="385"/>
      <c r="AS725" s="14" t="str">
        <f t="shared" si="15"/>
        <v xml:space="preserve"> </v>
      </c>
      <c r="AT725" s="607" t="str">
        <f t="shared" si="16"/>
        <v xml:space="preserve"> </v>
      </c>
      <c r="AU725" s="359"/>
      <c r="AW725" s="416"/>
      <c r="AX725" s="694"/>
      <c r="AY725" s="641"/>
      <c r="AZ725" s="385"/>
      <c r="BA725" s="385"/>
      <c r="BB725" s="416"/>
      <c r="BC725" s="416"/>
      <c r="BD725" s="416"/>
      <c r="BE725" s="416"/>
      <c r="BF725" s="416"/>
      <c r="BG725" s="416"/>
      <c r="BH725" s="416"/>
      <c r="BI725" s="416"/>
      <c r="BJ725" s="416"/>
      <c r="CJ725" s="727"/>
      <c r="EA725" s="385"/>
      <c r="EK725" s="385"/>
    </row>
    <row r="726" spans="10:141" x14ac:dyDescent="0.2">
      <c r="J726" s="385"/>
      <c r="K726" s="217"/>
      <c r="L726" s="217"/>
      <c r="M726" s="693"/>
      <c r="N726" s="693"/>
      <c r="O726" s="359"/>
      <c r="P726" s="619"/>
      <c r="Q726" s="672"/>
      <c r="R726" s="672"/>
      <c r="S726" s="672"/>
      <c r="T726" s="385"/>
      <c r="U726" s="385"/>
      <c r="V726" s="385"/>
      <c r="W726" s="385"/>
      <c r="X726" s="693"/>
      <c r="Y726" s="325"/>
      <c r="Z726" s="308"/>
      <c r="AA726" s="383"/>
      <c r="AC726" s="492" t="str">
        <f t="shared" si="2"/>
        <v xml:space="preserve"> </v>
      </c>
      <c r="AD726" s="519" t="str">
        <f>IF($Y726&lt;&gt;" ",ROUND(('Retail Pricing'!#REF!+1)*AE726/0.05,0)*0.05," ")</f>
        <v xml:space="preserve"> </v>
      </c>
      <c r="AF726" s="383"/>
      <c r="AH726" s="325"/>
      <c r="AI726" s="325"/>
      <c r="AK726" s="14" t="str">
        <f t="shared" si="11"/>
        <v xml:space="preserve"> </v>
      </c>
      <c r="AL726" s="607" t="str">
        <f t="shared" si="12"/>
        <v xml:space="preserve"> </v>
      </c>
      <c r="AM726" s="359"/>
      <c r="AN726" s="385"/>
      <c r="AO726" s="14" t="str">
        <f t="shared" si="13"/>
        <v xml:space="preserve"> </v>
      </c>
      <c r="AP726" s="607" t="str">
        <f t="shared" si="14"/>
        <v xml:space="preserve"> </v>
      </c>
      <c r="AQ726" s="385"/>
      <c r="AR726" s="385"/>
      <c r="AS726" s="14" t="str">
        <f t="shared" si="15"/>
        <v xml:space="preserve"> </v>
      </c>
      <c r="AT726" s="607" t="str">
        <f t="shared" si="16"/>
        <v xml:space="preserve"> </v>
      </c>
      <c r="AU726" s="359"/>
      <c r="AW726" s="416"/>
      <c r="AX726" s="694"/>
      <c r="AY726" s="641"/>
      <c r="AZ726" s="385"/>
      <c r="BA726" s="385"/>
      <c r="BB726" s="416"/>
      <c r="BC726" s="416"/>
      <c r="BD726" s="416"/>
      <c r="BE726" s="416"/>
      <c r="BF726" s="416"/>
      <c r="BG726" s="416"/>
      <c r="BH726" s="416"/>
      <c r="BI726" s="416"/>
      <c r="BJ726" s="416"/>
      <c r="CJ726" s="727"/>
      <c r="EA726" s="385"/>
      <c r="EK726" s="385"/>
    </row>
    <row r="727" spans="10:141" x14ac:dyDescent="0.2">
      <c r="J727" s="385"/>
      <c r="K727" s="217"/>
      <c r="L727" s="217"/>
      <c r="M727" s="693"/>
      <c r="N727" s="693"/>
      <c r="O727" s="359"/>
      <c r="P727" s="619"/>
      <c r="Q727" s="672"/>
      <c r="R727" s="672"/>
      <c r="S727" s="672"/>
      <c r="T727" s="385"/>
      <c r="U727" s="385"/>
      <c r="V727" s="385"/>
      <c r="W727" s="385"/>
      <c r="X727" s="693"/>
      <c r="Y727" s="325"/>
      <c r="Z727" s="308"/>
      <c r="AA727" s="383"/>
      <c r="AC727" s="492" t="str">
        <f t="shared" ref="AC727:AC790" si="17">IF($Y727&gt;0,ROUND((Y727+$N727)/0.05,0)*0.05," ")</f>
        <v xml:space="preserve"> </v>
      </c>
      <c r="AD727" s="519" t="str">
        <f>IF($Y727&lt;&gt;" ",ROUND(('Retail Pricing'!#REF!+1)*AE727/0.05,0)*0.05," ")</f>
        <v xml:space="preserve"> </v>
      </c>
      <c r="AF727" s="383"/>
      <c r="AH727" s="325"/>
      <c r="AI727" s="325"/>
      <c r="AK727" s="14" t="str">
        <f t="shared" si="11"/>
        <v xml:space="preserve"> </v>
      </c>
      <c r="AL727" s="607" t="str">
        <f t="shared" si="12"/>
        <v xml:space="preserve"> </v>
      </c>
      <c r="AM727" s="359"/>
      <c r="AN727" s="385"/>
      <c r="AO727" s="14" t="str">
        <f t="shared" si="13"/>
        <v xml:space="preserve"> </v>
      </c>
      <c r="AP727" s="607" t="str">
        <f t="shared" si="14"/>
        <v xml:space="preserve"> </v>
      </c>
      <c r="AQ727" s="385"/>
      <c r="AR727" s="385"/>
      <c r="AS727" s="14" t="str">
        <f t="shared" si="15"/>
        <v xml:space="preserve"> </v>
      </c>
      <c r="AT727" s="607" t="str">
        <f t="shared" si="16"/>
        <v xml:space="preserve"> </v>
      </c>
      <c r="AU727" s="359"/>
      <c r="AW727" s="416"/>
      <c r="AX727" s="694"/>
      <c r="AY727" s="641"/>
      <c r="AZ727" s="385"/>
      <c r="BA727" s="385"/>
      <c r="BB727" s="416"/>
      <c r="BC727" s="416"/>
      <c r="BD727" s="416"/>
      <c r="BE727" s="416"/>
      <c r="BF727" s="416"/>
      <c r="BG727" s="416"/>
      <c r="BH727" s="416"/>
      <c r="BI727" s="416"/>
      <c r="BJ727" s="416"/>
      <c r="CJ727" s="727"/>
      <c r="EA727" s="385"/>
      <c r="EK727" s="385"/>
    </row>
    <row r="728" spans="10:141" x14ac:dyDescent="0.2">
      <c r="J728" s="385"/>
      <c r="K728" s="217"/>
      <c r="L728" s="217"/>
      <c r="M728" s="693"/>
      <c r="N728" s="693"/>
      <c r="O728" s="359"/>
      <c r="P728" s="619"/>
      <c r="Q728" s="672"/>
      <c r="R728" s="672"/>
      <c r="S728" s="672"/>
      <c r="T728" s="385"/>
      <c r="U728" s="385"/>
      <c r="V728" s="385"/>
      <c r="W728" s="385"/>
      <c r="X728" s="693"/>
      <c r="Y728" s="325"/>
      <c r="Z728" s="308"/>
      <c r="AA728" s="383"/>
      <c r="AC728" s="492" t="str">
        <f t="shared" si="17"/>
        <v xml:space="preserve"> </v>
      </c>
      <c r="AD728" s="519" t="str">
        <f>IF($Y728&lt;&gt;" ",ROUND(('Retail Pricing'!#REF!+1)*AE728/0.05,0)*0.05," ")</f>
        <v xml:space="preserve"> </v>
      </c>
      <c r="AF728" s="383"/>
      <c r="AH728" s="325"/>
      <c r="AI728" s="325"/>
      <c r="AK728" s="14" t="str">
        <f t="shared" si="11"/>
        <v xml:space="preserve"> </v>
      </c>
      <c r="AL728" s="607" t="str">
        <f t="shared" si="12"/>
        <v xml:space="preserve"> </v>
      </c>
      <c r="AM728" s="359"/>
      <c r="AN728" s="385"/>
      <c r="AO728" s="14" t="str">
        <f t="shared" si="13"/>
        <v xml:space="preserve"> </v>
      </c>
      <c r="AP728" s="607" t="str">
        <f t="shared" si="14"/>
        <v xml:space="preserve"> </v>
      </c>
      <c r="AQ728" s="385"/>
      <c r="AR728" s="385"/>
      <c r="AS728" s="14" t="str">
        <f t="shared" si="15"/>
        <v xml:space="preserve"> </v>
      </c>
      <c r="AT728" s="607" t="str">
        <f t="shared" si="16"/>
        <v xml:space="preserve"> </v>
      </c>
      <c r="AU728" s="359"/>
      <c r="AW728" s="416"/>
      <c r="AX728" s="694"/>
      <c r="AY728" s="641"/>
      <c r="AZ728" s="385"/>
      <c r="BA728" s="385"/>
      <c r="BB728" s="416"/>
      <c r="BC728" s="416"/>
      <c r="BD728" s="416"/>
      <c r="BE728" s="416"/>
      <c r="BF728" s="416"/>
      <c r="BG728" s="416"/>
      <c r="BH728" s="416"/>
      <c r="BI728" s="416"/>
      <c r="BJ728" s="416"/>
      <c r="CJ728" s="727"/>
      <c r="EA728" s="385"/>
      <c r="EK728" s="385"/>
    </row>
    <row r="729" spans="10:141" x14ac:dyDescent="0.2">
      <c r="J729" s="385"/>
      <c r="K729" s="217"/>
      <c r="L729" s="217"/>
      <c r="M729" s="693"/>
      <c r="N729" s="693"/>
      <c r="O729" s="359"/>
      <c r="P729" s="619"/>
      <c r="Q729" s="672"/>
      <c r="R729" s="672"/>
      <c r="S729" s="672"/>
      <c r="T729" s="385"/>
      <c r="U729" s="385"/>
      <c r="V729" s="385"/>
      <c r="W729" s="385"/>
      <c r="X729" s="693"/>
      <c r="Y729" s="325"/>
      <c r="Z729" s="308"/>
      <c r="AA729" s="383"/>
      <c r="AC729" s="492" t="str">
        <f t="shared" si="17"/>
        <v xml:space="preserve"> </v>
      </c>
      <c r="AD729" s="519" t="str">
        <f>IF($Y729&lt;&gt;" ",ROUND(('Retail Pricing'!#REF!+1)*AE729/0.05,0)*0.05," ")</f>
        <v xml:space="preserve"> </v>
      </c>
      <c r="AF729" s="383"/>
      <c r="AH729" s="325"/>
      <c r="AI729" s="325"/>
      <c r="AK729" s="14" t="str">
        <f t="shared" si="11"/>
        <v xml:space="preserve"> </v>
      </c>
      <c r="AL729" s="607" t="str">
        <f t="shared" si="12"/>
        <v xml:space="preserve"> </v>
      </c>
      <c r="AM729" s="359"/>
      <c r="AN729" s="385"/>
      <c r="AO729" s="14" t="str">
        <f t="shared" si="13"/>
        <v xml:space="preserve"> </v>
      </c>
      <c r="AP729" s="607" t="str">
        <f t="shared" si="14"/>
        <v xml:space="preserve"> </v>
      </c>
      <c r="AQ729" s="385"/>
      <c r="AR729" s="385"/>
      <c r="AS729" s="14" t="str">
        <f t="shared" si="15"/>
        <v xml:space="preserve"> </v>
      </c>
      <c r="AT729" s="607" t="str">
        <f t="shared" si="16"/>
        <v xml:space="preserve"> </v>
      </c>
      <c r="AU729" s="359"/>
      <c r="AW729" s="416"/>
      <c r="AX729" s="694"/>
      <c r="AY729" s="641"/>
      <c r="AZ729" s="385"/>
      <c r="BA729" s="385"/>
      <c r="BB729" s="416"/>
      <c r="BC729" s="416"/>
      <c r="BD729" s="416"/>
      <c r="BE729" s="416"/>
      <c r="BF729" s="416"/>
      <c r="BG729" s="416"/>
      <c r="BH729" s="416"/>
      <c r="BI729" s="416"/>
      <c r="BJ729" s="416"/>
      <c r="CJ729" s="727"/>
      <c r="EA729" s="385"/>
      <c r="EK729" s="385"/>
    </row>
    <row r="730" spans="10:141" x14ac:dyDescent="0.2">
      <c r="J730" s="385"/>
      <c r="K730" s="217"/>
      <c r="L730" s="217"/>
      <c r="M730" s="693"/>
      <c r="N730" s="693"/>
      <c r="O730" s="359"/>
      <c r="P730" s="619"/>
      <c r="Q730" s="672"/>
      <c r="R730" s="672"/>
      <c r="S730" s="672"/>
      <c r="T730" s="385"/>
      <c r="U730" s="385"/>
      <c r="V730" s="385"/>
      <c r="W730" s="385"/>
      <c r="X730" s="693"/>
      <c r="Y730" s="325"/>
      <c r="Z730" s="308"/>
      <c r="AA730" s="383"/>
      <c r="AC730" s="492" t="str">
        <f t="shared" si="17"/>
        <v xml:space="preserve"> </v>
      </c>
      <c r="AD730" s="519" t="str">
        <f>IF($Y730&lt;&gt;" ",ROUND(('Retail Pricing'!#REF!+1)*AE730/0.05,0)*0.05," ")</f>
        <v xml:space="preserve"> </v>
      </c>
      <c r="AF730" s="383"/>
      <c r="AH730" s="325"/>
      <c r="AI730" s="325"/>
      <c r="AK730" s="385"/>
      <c r="AL730" s="385"/>
      <c r="AM730" s="359"/>
      <c r="AN730" s="385"/>
      <c r="AO730" s="14" t="str">
        <f t="shared" si="13"/>
        <v xml:space="preserve"> </v>
      </c>
      <c r="AP730" s="607" t="str">
        <f t="shared" si="14"/>
        <v xml:space="preserve"> </v>
      </c>
      <c r="AQ730" s="385"/>
      <c r="AR730" s="385"/>
      <c r="AS730" s="14" t="str">
        <f t="shared" si="15"/>
        <v xml:space="preserve"> </v>
      </c>
      <c r="AT730" s="607" t="str">
        <f t="shared" si="16"/>
        <v xml:space="preserve"> </v>
      </c>
      <c r="AU730" s="359"/>
      <c r="AW730" s="416"/>
      <c r="AX730" s="694"/>
      <c r="AY730" s="641"/>
      <c r="AZ730" s="385"/>
      <c r="BA730" s="385"/>
      <c r="BB730" s="416"/>
      <c r="BC730" s="416"/>
      <c r="BD730" s="416"/>
      <c r="BE730" s="416"/>
      <c r="BF730" s="416"/>
      <c r="BG730" s="416"/>
      <c r="BH730" s="416"/>
      <c r="BI730" s="416"/>
      <c r="BJ730" s="416"/>
      <c r="CJ730" s="727"/>
      <c r="EA730" s="385"/>
      <c r="EK730" s="385"/>
    </row>
    <row r="731" spans="10:141" x14ac:dyDescent="0.2">
      <c r="J731" s="385"/>
      <c r="K731" s="217"/>
      <c r="L731" s="217"/>
      <c r="M731" s="693"/>
      <c r="N731" s="693"/>
      <c r="O731" s="359"/>
      <c r="P731" s="619"/>
      <c r="Q731" s="672"/>
      <c r="R731" s="672"/>
      <c r="S731" s="672"/>
      <c r="T731" s="385"/>
      <c r="U731" s="385"/>
      <c r="V731" s="385"/>
      <c r="W731" s="385"/>
      <c r="X731" s="693"/>
      <c r="Y731" s="325"/>
      <c r="Z731" s="308"/>
      <c r="AA731" s="383"/>
      <c r="AC731" s="492" t="str">
        <f t="shared" si="17"/>
        <v xml:space="preserve"> </v>
      </c>
      <c r="AD731" s="519" t="str">
        <f>IF($Y731&lt;&gt;" ",ROUND(('Retail Pricing'!#REF!+1)*AE731/0.05,0)*0.05," ")</f>
        <v xml:space="preserve"> </v>
      </c>
      <c r="AF731" s="383"/>
      <c r="AH731" s="325"/>
      <c r="AI731" s="325"/>
      <c r="AK731" s="385"/>
      <c r="AL731" s="385"/>
      <c r="AM731" s="359"/>
      <c r="AN731" s="385"/>
      <c r="AO731" s="14" t="str">
        <f t="shared" si="13"/>
        <v xml:space="preserve"> </v>
      </c>
      <c r="AP731" s="607" t="str">
        <f t="shared" si="14"/>
        <v xml:space="preserve"> </v>
      </c>
      <c r="AQ731" s="385"/>
      <c r="AR731" s="385"/>
      <c r="AS731" s="385"/>
      <c r="AT731" s="385"/>
      <c r="AU731" s="359"/>
      <c r="AW731" s="416"/>
      <c r="AX731" s="694"/>
      <c r="AY731" s="641"/>
      <c r="AZ731" s="385"/>
      <c r="BA731" s="385"/>
      <c r="BB731" s="416"/>
      <c r="BC731" s="416"/>
      <c r="BD731" s="416"/>
      <c r="BE731" s="416"/>
      <c r="BF731" s="416"/>
      <c r="BG731" s="416"/>
      <c r="BH731" s="416"/>
      <c r="BI731" s="416"/>
      <c r="BJ731" s="416"/>
      <c r="CJ731" s="727"/>
      <c r="EA731" s="385"/>
      <c r="EK731" s="385"/>
    </row>
    <row r="732" spans="10:141" x14ac:dyDescent="0.2">
      <c r="J732" s="385"/>
      <c r="K732" s="217"/>
      <c r="L732" s="217"/>
      <c r="M732" s="693"/>
      <c r="N732" s="693"/>
      <c r="O732" s="359"/>
      <c r="P732" s="619"/>
      <c r="Q732" s="672"/>
      <c r="R732" s="672"/>
      <c r="S732" s="672"/>
      <c r="T732" s="385"/>
      <c r="U732" s="385"/>
      <c r="V732" s="385"/>
      <c r="W732" s="385"/>
      <c r="X732" s="693"/>
      <c r="Y732" s="325"/>
      <c r="Z732" s="308"/>
      <c r="AA732" s="383"/>
      <c r="AC732" s="492" t="str">
        <f t="shared" si="17"/>
        <v xml:space="preserve"> </v>
      </c>
      <c r="AD732" s="519" t="str">
        <f>IF($Y732&lt;&gt;" ",ROUND(('Retail Pricing'!#REF!+1)*AE732/0.05,0)*0.05," ")</f>
        <v xml:space="preserve"> </v>
      </c>
      <c r="AF732" s="383"/>
      <c r="AH732" s="325"/>
      <c r="AI732" s="325"/>
      <c r="AK732" s="385"/>
      <c r="AL732" s="385"/>
      <c r="AM732" s="359"/>
      <c r="AN732" s="385"/>
      <c r="AO732" s="385"/>
      <c r="AP732" s="385"/>
      <c r="AQ732" s="385"/>
      <c r="AR732" s="385"/>
      <c r="AS732" s="385"/>
      <c r="AT732" s="385"/>
      <c r="AU732" s="359"/>
      <c r="AW732" s="416"/>
      <c r="AX732" s="694"/>
      <c r="AY732" s="641"/>
      <c r="AZ732" s="385"/>
      <c r="BA732" s="385"/>
      <c r="BB732" s="416"/>
      <c r="BC732" s="416"/>
      <c r="BD732" s="416"/>
      <c r="BE732" s="416"/>
      <c r="BF732" s="416"/>
      <c r="BG732" s="416"/>
      <c r="BH732" s="416"/>
      <c r="BI732" s="416"/>
      <c r="BJ732" s="416"/>
      <c r="CJ732" s="727"/>
      <c r="EA732" s="385"/>
      <c r="EK732" s="385"/>
    </row>
    <row r="733" spans="10:141" x14ac:dyDescent="0.2">
      <c r="J733" s="385"/>
      <c r="K733" s="217"/>
      <c r="L733" s="217"/>
      <c r="M733" s="693"/>
      <c r="N733" s="693"/>
      <c r="O733" s="359"/>
      <c r="P733" s="619"/>
      <c r="Q733" s="672"/>
      <c r="R733" s="672"/>
      <c r="S733" s="672"/>
      <c r="T733" s="385"/>
      <c r="U733" s="385"/>
      <c r="V733" s="385"/>
      <c r="W733" s="385"/>
      <c r="X733" s="693"/>
      <c r="Y733" s="325"/>
      <c r="Z733" s="308"/>
      <c r="AA733" s="383"/>
      <c r="AC733" s="492" t="str">
        <f t="shared" si="17"/>
        <v xml:space="preserve"> </v>
      </c>
      <c r="AD733" s="519" t="str">
        <f>IF($Y733&lt;&gt;" ",ROUND(('Retail Pricing'!#REF!+1)*AE733/0.05,0)*0.05," ")</f>
        <v xml:space="preserve"> </v>
      </c>
      <c r="AF733" s="383"/>
      <c r="AH733" s="325"/>
      <c r="AI733" s="325"/>
      <c r="AK733" s="385"/>
      <c r="AL733" s="385"/>
      <c r="AM733" s="359"/>
      <c r="AN733" s="385"/>
      <c r="AO733" s="385"/>
      <c r="AP733" s="385"/>
      <c r="AQ733" s="385"/>
      <c r="AR733" s="385"/>
      <c r="AS733" s="385"/>
      <c r="AT733" s="385"/>
      <c r="AU733" s="359"/>
      <c r="AW733" s="416"/>
      <c r="AX733" s="694"/>
      <c r="AY733" s="641"/>
      <c r="AZ733" s="385"/>
      <c r="BA733" s="385"/>
      <c r="BB733" s="416"/>
      <c r="BC733" s="416"/>
      <c r="BD733" s="416"/>
      <c r="BE733" s="416"/>
      <c r="BF733" s="416"/>
      <c r="BG733" s="416"/>
      <c r="BH733" s="416"/>
      <c r="BI733" s="416"/>
      <c r="BJ733" s="416"/>
      <c r="CJ733" s="727"/>
      <c r="EA733" s="385"/>
      <c r="EK733" s="385"/>
    </row>
    <row r="734" spans="10:141" x14ac:dyDescent="0.2">
      <c r="J734" s="385"/>
      <c r="K734" s="217"/>
      <c r="L734" s="217"/>
      <c r="M734" s="693"/>
      <c r="N734" s="693"/>
      <c r="O734" s="359"/>
      <c r="P734" s="619"/>
      <c r="Q734" s="672"/>
      <c r="R734" s="672"/>
      <c r="S734" s="672"/>
      <c r="T734" s="385"/>
      <c r="U734" s="385"/>
      <c r="V734" s="385"/>
      <c r="W734" s="385"/>
      <c r="X734" s="693"/>
      <c r="Y734" s="325"/>
      <c r="Z734" s="308"/>
      <c r="AA734" s="383"/>
      <c r="AC734" s="492" t="str">
        <f t="shared" si="17"/>
        <v xml:space="preserve"> </v>
      </c>
      <c r="AD734" s="519" t="str">
        <f>IF($Y734&lt;&gt;" ",ROUND(('Retail Pricing'!#REF!+1)*AE734/0.05,0)*0.05," ")</f>
        <v xml:space="preserve"> </v>
      </c>
      <c r="AF734" s="383"/>
      <c r="AH734" s="325"/>
      <c r="AI734" s="325"/>
      <c r="AK734" s="385"/>
      <c r="AL734" s="385"/>
      <c r="AM734" s="359"/>
      <c r="AN734" s="385"/>
      <c r="AO734" s="385"/>
      <c r="AP734" s="385"/>
      <c r="AQ734" s="385"/>
      <c r="AR734" s="385"/>
      <c r="AS734" s="385"/>
      <c r="AT734" s="385"/>
      <c r="AU734" s="359"/>
      <c r="AW734" s="416"/>
      <c r="AX734" s="694"/>
      <c r="AY734" s="641"/>
      <c r="AZ734" s="385"/>
      <c r="BA734" s="385"/>
      <c r="BB734" s="416"/>
      <c r="BC734" s="416"/>
      <c r="BD734" s="416"/>
      <c r="BE734" s="416"/>
      <c r="BF734" s="416"/>
      <c r="BG734" s="416"/>
      <c r="BH734" s="416"/>
      <c r="BI734" s="416"/>
      <c r="BJ734" s="416"/>
      <c r="CJ734" s="727"/>
      <c r="EA734" s="385"/>
      <c r="EK734" s="385"/>
    </row>
    <row r="735" spans="10:141" x14ac:dyDescent="0.2">
      <c r="J735" s="385"/>
      <c r="K735" s="217"/>
      <c r="L735" s="217"/>
      <c r="M735" s="693"/>
      <c r="N735" s="693"/>
      <c r="O735" s="359"/>
      <c r="P735" s="619"/>
      <c r="Q735" s="672"/>
      <c r="R735" s="672"/>
      <c r="S735" s="672"/>
      <c r="T735" s="385"/>
      <c r="U735" s="385"/>
      <c r="V735" s="385"/>
      <c r="W735" s="385"/>
      <c r="X735" s="693"/>
      <c r="Y735" s="325"/>
      <c r="Z735" s="308"/>
      <c r="AA735" s="383"/>
      <c r="AC735" s="492" t="str">
        <f t="shared" si="17"/>
        <v xml:space="preserve"> </v>
      </c>
      <c r="AD735" s="519" t="str">
        <f>IF($Y735&lt;&gt;" ",ROUND(('Retail Pricing'!#REF!+1)*AE735/0.05,0)*0.05," ")</f>
        <v xml:space="preserve"> </v>
      </c>
      <c r="AF735" s="383"/>
      <c r="AH735" s="325"/>
      <c r="AI735" s="325"/>
      <c r="AK735" s="385"/>
      <c r="AL735" s="385"/>
      <c r="AM735" s="359"/>
      <c r="AN735" s="385"/>
      <c r="AO735" s="385"/>
      <c r="AP735" s="385"/>
      <c r="AQ735" s="385"/>
      <c r="AR735" s="385"/>
      <c r="AS735" s="385"/>
      <c r="AT735" s="385"/>
      <c r="AU735" s="359"/>
      <c r="AW735" s="416"/>
      <c r="AX735" s="694"/>
      <c r="AY735" s="641"/>
      <c r="AZ735" s="385"/>
      <c r="BA735" s="385"/>
      <c r="BB735" s="416"/>
      <c r="BC735" s="416"/>
      <c r="BD735" s="416"/>
      <c r="BE735" s="416"/>
      <c r="BF735" s="416"/>
      <c r="BG735" s="416"/>
      <c r="BH735" s="416"/>
      <c r="BI735" s="416"/>
      <c r="BJ735" s="416"/>
      <c r="CJ735" s="727"/>
      <c r="EA735" s="385"/>
      <c r="EK735" s="385"/>
    </row>
    <row r="736" spans="10:141" x14ac:dyDescent="0.2">
      <c r="J736" s="385"/>
      <c r="K736" s="217"/>
      <c r="L736" s="217"/>
      <c r="M736" s="693"/>
      <c r="N736" s="693"/>
      <c r="O736" s="359"/>
      <c r="P736" s="619"/>
      <c r="Q736" s="672"/>
      <c r="R736" s="672"/>
      <c r="S736" s="672"/>
      <c r="T736" s="385"/>
      <c r="U736" s="385"/>
      <c r="V736" s="385"/>
      <c r="W736" s="385"/>
      <c r="X736" s="693"/>
      <c r="Y736" s="325"/>
      <c r="Z736" s="308"/>
      <c r="AA736" s="383"/>
      <c r="AC736" s="492" t="str">
        <f t="shared" si="17"/>
        <v xml:space="preserve"> </v>
      </c>
      <c r="AD736" s="519" t="str">
        <f>IF($Y736&lt;&gt;" ",ROUND(('Retail Pricing'!#REF!+1)*AE736/0.05,0)*0.05," ")</f>
        <v xml:space="preserve"> </v>
      </c>
      <c r="AF736" s="383"/>
      <c r="AH736" s="325"/>
      <c r="AI736" s="325"/>
      <c r="AK736" s="385"/>
      <c r="AL736" s="385"/>
      <c r="AM736" s="359"/>
      <c r="AN736" s="385"/>
      <c r="AO736" s="385"/>
      <c r="AP736" s="385"/>
      <c r="AQ736" s="385"/>
      <c r="AR736" s="385"/>
      <c r="AS736" s="385"/>
      <c r="AT736" s="385"/>
      <c r="AU736" s="359"/>
      <c r="AW736" s="416"/>
      <c r="AX736" s="694"/>
      <c r="AY736" s="641"/>
      <c r="AZ736" s="385"/>
      <c r="BA736" s="385"/>
      <c r="BB736" s="416"/>
      <c r="BC736" s="416"/>
      <c r="BD736" s="416"/>
      <c r="BE736" s="416"/>
      <c r="BF736" s="416"/>
      <c r="BG736" s="416"/>
      <c r="BH736" s="416"/>
      <c r="BI736" s="416"/>
      <c r="BJ736" s="416"/>
      <c r="CJ736" s="727"/>
      <c r="EA736" s="385"/>
      <c r="EK736" s="385"/>
    </row>
    <row r="737" spans="10:141" x14ac:dyDescent="0.2">
      <c r="J737" s="385"/>
      <c r="K737" s="217"/>
      <c r="L737" s="217"/>
      <c r="M737" s="693"/>
      <c r="N737" s="693"/>
      <c r="O737" s="359"/>
      <c r="P737" s="619"/>
      <c r="Q737" s="672"/>
      <c r="R737" s="672"/>
      <c r="S737" s="672"/>
      <c r="T737" s="385"/>
      <c r="U737" s="385"/>
      <c r="V737" s="385"/>
      <c r="W737" s="385"/>
      <c r="X737" s="693"/>
      <c r="Y737" s="325"/>
      <c r="Z737" s="308"/>
      <c r="AA737" s="383"/>
      <c r="AC737" s="492" t="str">
        <f t="shared" si="17"/>
        <v xml:space="preserve"> </v>
      </c>
      <c r="AD737" s="519" t="str">
        <f>IF($Y737&lt;&gt;" ",ROUND(('Retail Pricing'!#REF!+1)*AE737/0.05,0)*0.05," ")</f>
        <v xml:space="preserve"> </v>
      </c>
      <c r="AF737" s="383"/>
      <c r="AH737" s="325"/>
      <c r="AI737" s="325"/>
      <c r="AK737" s="385"/>
      <c r="AL737" s="385"/>
      <c r="AM737" s="359"/>
      <c r="AN737" s="385"/>
      <c r="AO737" s="385"/>
      <c r="AP737" s="385"/>
      <c r="AQ737" s="385"/>
      <c r="AR737" s="385"/>
      <c r="AS737" s="385"/>
      <c r="AT737" s="385"/>
      <c r="AU737" s="359"/>
      <c r="AW737" s="416"/>
      <c r="AX737" s="694"/>
      <c r="AY737" s="641"/>
      <c r="AZ737" s="385"/>
      <c r="BA737" s="385"/>
      <c r="BB737" s="416"/>
      <c r="BC737" s="416"/>
      <c r="BD737" s="416"/>
      <c r="BE737" s="416"/>
      <c r="BF737" s="416"/>
      <c r="BG737" s="416"/>
      <c r="BH737" s="416"/>
      <c r="BI737" s="416"/>
      <c r="BJ737" s="416"/>
      <c r="CJ737" s="727"/>
      <c r="EA737" s="385"/>
      <c r="EK737" s="385"/>
    </row>
    <row r="738" spans="10:141" x14ac:dyDescent="0.2">
      <c r="J738" s="385"/>
      <c r="K738" s="217"/>
      <c r="L738" s="217"/>
      <c r="M738" s="693"/>
      <c r="N738" s="693"/>
      <c r="O738" s="359"/>
      <c r="P738" s="619"/>
      <c r="Q738" s="672"/>
      <c r="R738" s="672"/>
      <c r="S738" s="672"/>
      <c r="T738" s="385"/>
      <c r="U738" s="385"/>
      <c r="V738" s="385"/>
      <c r="W738" s="385"/>
      <c r="X738" s="693"/>
      <c r="Y738" s="325"/>
      <c r="Z738" s="308"/>
      <c r="AA738" s="383"/>
      <c r="AC738" s="492" t="str">
        <f t="shared" si="17"/>
        <v xml:space="preserve"> </v>
      </c>
      <c r="AD738" s="519" t="str">
        <f>IF($Y738&lt;&gt;" ",ROUND(('Retail Pricing'!#REF!+1)*AE738/0.05,0)*0.05," ")</f>
        <v xml:space="preserve"> </v>
      </c>
      <c r="AF738" s="383"/>
      <c r="AH738" s="325"/>
      <c r="AI738" s="325"/>
      <c r="AK738" s="385"/>
      <c r="AL738" s="385"/>
      <c r="AM738" s="359"/>
      <c r="AN738" s="385"/>
      <c r="AO738" s="385"/>
      <c r="AP738" s="385"/>
      <c r="AQ738" s="385"/>
      <c r="AR738" s="385"/>
      <c r="AS738" s="385"/>
      <c r="AT738" s="385"/>
      <c r="AU738" s="359"/>
      <c r="AW738" s="416"/>
      <c r="AX738" s="694"/>
      <c r="AY738" s="641"/>
      <c r="AZ738" s="385"/>
      <c r="BA738" s="385"/>
      <c r="BB738" s="416"/>
      <c r="BC738" s="416"/>
      <c r="BD738" s="416"/>
      <c r="BE738" s="416"/>
      <c r="BF738" s="416"/>
      <c r="BG738" s="416"/>
      <c r="BH738" s="416"/>
      <c r="BI738" s="416"/>
      <c r="BJ738" s="416"/>
      <c r="CJ738" s="727"/>
      <c r="EA738" s="385"/>
      <c r="EK738" s="385"/>
    </row>
    <row r="739" spans="10:141" x14ac:dyDescent="0.2">
      <c r="J739" s="385"/>
      <c r="K739" s="217"/>
      <c r="L739" s="217"/>
      <c r="M739" s="693"/>
      <c r="N739" s="693"/>
      <c r="O739" s="359"/>
      <c r="P739" s="619"/>
      <c r="Q739" s="672"/>
      <c r="R739" s="672"/>
      <c r="S739" s="672"/>
      <c r="T739" s="385"/>
      <c r="U739" s="385"/>
      <c r="V739" s="385"/>
      <c r="W739" s="385"/>
      <c r="X739" s="693"/>
      <c r="Y739" s="325"/>
      <c r="Z739" s="308"/>
      <c r="AA739" s="383"/>
      <c r="AC739" s="492" t="str">
        <f t="shared" si="17"/>
        <v xml:space="preserve"> </v>
      </c>
      <c r="AD739" s="519" t="str">
        <f>IF($Y739&lt;&gt;" ",ROUND(('Retail Pricing'!#REF!+1)*AE739/0.05,0)*0.05," ")</f>
        <v xml:space="preserve"> </v>
      </c>
      <c r="AF739" s="383"/>
      <c r="AH739" s="325"/>
      <c r="AI739" s="325"/>
      <c r="AK739" s="385"/>
      <c r="AL739" s="385"/>
      <c r="AM739" s="359"/>
      <c r="AN739" s="385"/>
      <c r="AO739" s="385"/>
      <c r="AP739" s="385"/>
      <c r="AQ739" s="385"/>
      <c r="AR739" s="385"/>
      <c r="AS739" s="385"/>
      <c r="AT739" s="385"/>
      <c r="AU739" s="359"/>
      <c r="AW739" s="416"/>
      <c r="AX739" s="694"/>
      <c r="AY739" s="641"/>
      <c r="AZ739" s="385"/>
      <c r="BA739" s="385"/>
      <c r="BB739" s="416"/>
      <c r="BC739" s="416"/>
      <c r="BD739" s="416"/>
      <c r="BE739" s="416"/>
      <c r="BF739" s="416"/>
      <c r="BG739" s="416"/>
      <c r="BH739" s="416"/>
      <c r="BI739" s="416"/>
      <c r="BJ739" s="416"/>
      <c r="CJ739" s="727"/>
      <c r="EA739" s="385"/>
      <c r="EK739" s="385"/>
    </row>
    <row r="740" spans="10:141" x14ac:dyDescent="0.2">
      <c r="J740" s="385"/>
      <c r="K740" s="217"/>
      <c r="L740" s="217"/>
      <c r="M740" s="693"/>
      <c r="N740" s="693"/>
      <c r="O740" s="359"/>
      <c r="P740" s="619"/>
      <c r="Q740" s="672"/>
      <c r="R740" s="672"/>
      <c r="S740" s="672"/>
      <c r="T740" s="385"/>
      <c r="U740" s="385"/>
      <c r="V740" s="385"/>
      <c r="W740" s="385"/>
      <c r="X740" s="693"/>
      <c r="Y740" s="325"/>
      <c r="Z740" s="308"/>
      <c r="AA740" s="383"/>
      <c r="AC740" s="492" t="str">
        <f t="shared" si="17"/>
        <v xml:space="preserve"> </v>
      </c>
      <c r="AD740" s="519" t="str">
        <f>IF($Y740&lt;&gt;" ",ROUND(('Retail Pricing'!#REF!+1)*AE740/0.05,0)*0.05," ")</f>
        <v xml:space="preserve"> </v>
      </c>
      <c r="AF740" s="383"/>
      <c r="AH740" s="325"/>
      <c r="AI740" s="325"/>
      <c r="AK740" s="385"/>
      <c r="AL740" s="385"/>
      <c r="AM740" s="359"/>
      <c r="AN740" s="385"/>
      <c r="AO740" s="385"/>
      <c r="AP740" s="385"/>
      <c r="AQ740" s="385"/>
      <c r="AR740" s="385"/>
      <c r="AS740" s="385"/>
      <c r="AT740" s="385"/>
      <c r="AU740" s="359"/>
      <c r="AW740" s="416"/>
      <c r="AX740" s="694"/>
      <c r="AY740" s="641"/>
      <c r="AZ740" s="385"/>
      <c r="BA740" s="385"/>
      <c r="BB740" s="416"/>
      <c r="BC740" s="416"/>
      <c r="BD740" s="416"/>
      <c r="BE740" s="416"/>
      <c r="BF740" s="416"/>
      <c r="BG740" s="416"/>
      <c r="BH740" s="416"/>
      <c r="BI740" s="416"/>
      <c r="BJ740" s="416"/>
      <c r="CJ740" s="727"/>
      <c r="EA740" s="385"/>
      <c r="EK740" s="385"/>
    </row>
    <row r="741" spans="10:141" x14ac:dyDescent="0.2">
      <c r="J741" s="385"/>
      <c r="K741" s="217"/>
      <c r="L741" s="217"/>
      <c r="M741" s="693"/>
      <c r="N741" s="693"/>
      <c r="O741" s="359"/>
      <c r="P741" s="619"/>
      <c r="Q741" s="672"/>
      <c r="R741" s="672"/>
      <c r="S741" s="672"/>
      <c r="T741" s="385"/>
      <c r="U741" s="385"/>
      <c r="V741" s="385"/>
      <c r="W741" s="385"/>
      <c r="X741" s="693"/>
      <c r="Y741" s="325"/>
      <c r="Z741" s="308"/>
      <c r="AA741" s="383"/>
      <c r="AC741" s="492" t="str">
        <f t="shared" si="17"/>
        <v xml:space="preserve"> </v>
      </c>
      <c r="AD741" s="519" t="str">
        <f>IF($Y741&lt;&gt;" ",ROUND(('Retail Pricing'!#REF!+1)*AE741/0.05,0)*0.05," ")</f>
        <v xml:space="preserve"> </v>
      </c>
      <c r="AF741" s="383"/>
      <c r="AH741" s="325"/>
      <c r="AI741" s="325"/>
      <c r="AK741" s="385"/>
      <c r="AL741" s="385"/>
      <c r="AM741" s="359"/>
      <c r="AN741" s="385"/>
      <c r="AO741" s="385"/>
      <c r="AP741" s="385"/>
      <c r="AQ741" s="385"/>
      <c r="AR741" s="385"/>
      <c r="AS741" s="385"/>
      <c r="AT741" s="385"/>
      <c r="AU741" s="359"/>
      <c r="AW741" s="416"/>
      <c r="AX741" s="694"/>
      <c r="AY741" s="641"/>
      <c r="AZ741" s="385"/>
      <c r="BA741" s="385"/>
      <c r="BB741" s="416"/>
      <c r="BC741" s="416"/>
      <c r="BD741" s="416"/>
      <c r="BE741" s="416"/>
      <c r="BF741" s="416"/>
      <c r="BG741" s="416"/>
      <c r="BH741" s="416"/>
      <c r="BI741" s="416"/>
      <c r="BJ741" s="416"/>
      <c r="CJ741" s="727"/>
      <c r="EA741" s="385"/>
      <c r="EK741" s="385"/>
    </row>
    <row r="742" spans="10:141" x14ac:dyDescent="0.2">
      <c r="J742" s="385"/>
      <c r="K742" s="217"/>
      <c r="L742" s="217"/>
      <c r="M742" s="693"/>
      <c r="N742" s="693"/>
      <c r="O742" s="359"/>
      <c r="P742" s="619"/>
      <c r="Q742" s="672"/>
      <c r="R742" s="672"/>
      <c r="S742" s="672"/>
      <c r="T742" s="385"/>
      <c r="U742" s="385"/>
      <c r="V742" s="385"/>
      <c r="W742" s="385"/>
      <c r="X742" s="693"/>
      <c r="Y742" s="325"/>
      <c r="Z742" s="308"/>
      <c r="AA742" s="383"/>
      <c r="AC742" s="492" t="str">
        <f t="shared" si="17"/>
        <v xml:space="preserve"> </v>
      </c>
      <c r="AD742" s="519" t="str">
        <f>IF($Y742&lt;&gt;" ",ROUND(('Retail Pricing'!#REF!+1)*AE742/0.05,0)*0.05," ")</f>
        <v xml:space="preserve"> </v>
      </c>
      <c r="AF742" s="383"/>
      <c r="AH742" s="325"/>
      <c r="AI742" s="325"/>
      <c r="AK742" s="385"/>
      <c r="AL742" s="385"/>
      <c r="AM742" s="359"/>
      <c r="AN742" s="385"/>
      <c r="AO742" s="385"/>
      <c r="AP742" s="385"/>
      <c r="AQ742" s="385"/>
      <c r="AR742" s="385"/>
      <c r="AS742" s="385"/>
      <c r="AT742" s="385"/>
      <c r="AU742" s="359"/>
      <c r="AW742" s="416"/>
      <c r="AX742" s="694"/>
      <c r="AY742" s="641"/>
      <c r="AZ742" s="385"/>
      <c r="BA742" s="385"/>
      <c r="BB742" s="416"/>
      <c r="BC742" s="416"/>
      <c r="BD742" s="416"/>
      <c r="BE742" s="416"/>
      <c r="BF742" s="416"/>
      <c r="BG742" s="416"/>
      <c r="BH742" s="416"/>
      <c r="BI742" s="416"/>
      <c r="BJ742" s="416"/>
      <c r="CJ742" s="727"/>
      <c r="EA742" s="385"/>
      <c r="EK742" s="385"/>
    </row>
    <row r="743" spans="10:141" x14ac:dyDescent="0.2">
      <c r="J743" s="385"/>
      <c r="K743" s="217"/>
      <c r="L743" s="217"/>
      <c r="M743" s="693"/>
      <c r="N743" s="693"/>
      <c r="O743" s="359"/>
      <c r="P743" s="619"/>
      <c r="Q743" s="672"/>
      <c r="R743" s="672"/>
      <c r="S743" s="672"/>
      <c r="T743" s="385"/>
      <c r="U743" s="385"/>
      <c r="V743" s="385"/>
      <c r="W743" s="385"/>
      <c r="X743" s="693"/>
      <c r="Y743" s="325"/>
      <c r="Z743" s="308"/>
      <c r="AA743" s="383"/>
      <c r="AC743" s="492" t="str">
        <f t="shared" si="17"/>
        <v xml:space="preserve"> </v>
      </c>
      <c r="AD743" s="519" t="str">
        <f>IF($Y743&lt;&gt;" ",ROUND(('Retail Pricing'!#REF!+1)*AE743/0.05,0)*0.05," ")</f>
        <v xml:space="preserve"> </v>
      </c>
      <c r="AF743" s="383"/>
      <c r="AH743" s="325"/>
      <c r="AI743" s="325"/>
      <c r="AK743" s="385"/>
      <c r="AL743" s="385"/>
      <c r="AM743" s="359"/>
      <c r="AN743" s="385"/>
      <c r="AO743" s="385"/>
      <c r="AP743" s="385"/>
      <c r="AQ743" s="385"/>
      <c r="AR743" s="385"/>
      <c r="AS743" s="385"/>
      <c r="AT743" s="385"/>
      <c r="AU743" s="359"/>
      <c r="AW743" s="416"/>
      <c r="AX743" s="694"/>
      <c r="AY743" s="641"/>
      <c r="AZ743" s="385"/>
      <c r="BA743" s="385"/>
      <c r="BB743" s="416"/>
      <c r="BC743" s="416"/>
      <c r="BD743" s="416"/>
      <c r="BE743" s="416"/>
      <c r="BF743" s="416"/>
      <c r="BG743" s="416"/>
      <c r="BH743" s="416"/>
      <c r="BI743" s="416"/>
      <c r="BJ743" s="416"/>
      <c r="CJ743" s="727"/>
      <c r="EA743" s="385"/>
      <c r="EK743" s="385"/>
    </row>
    <row r="744" spans="10:141" x14ac:dyDescent="0.2">
      <c r="J744" s="385"/>
      <c r="K744" s="217"/>
      <c r="L744" s="217"/>
      <c r="M744" s="693"/>
      <c r="N744" s="693"/>
      <c r="O744" s="359"/>
      <c r="P744" s="619"/>
      <c r="Q744" s="672"/>
      <c r="R744" s="672"/>
      <c r="S744" s="672"/>
      <c r="T744" s="385"/>
      <c r="U744" s="385"/>
      <c r="V744" s="385"/>
      <c r="W744" s="385"/>
      <c r="X744" s="693"/>
      <c r="Y744" s="325"/>
      <c r="Z744" s="308"/>
      <c r="AA744" s="383"/>
      <c r="AC744" s="492" t="str">
        <f t="shared" si="17"/>
        <v xml:space="preserve"> </v>
      </c>
      <c r="AD744" s="519" t="str">
        <f>IF($Y744&lt;&gt;" ",ROUND(('Retail Pricing'!#REF!+1)*AE744/0.05,0)*0.05," ")</f>
        <v xml:space="preserve"> </v>
      </c>
      <c r="AF744" s="383"/>
      <c r="AH744" s="325"/>
      <c r="AI744" s="325"/>
      <c r="AK744" s="385"/>
      <c r="AL744" s="385"/>
      <c r="AM744" s="359"/>
      <c r="AN744" s="385"/>
      <c r="AO744" s="385"/>
      <c r="AP744" s="385"/>
      <c r="AQ744" s="385"/>
      <c r="AR744" s="385"/>
      <c r="AS744" s="385"/>
      <c r="AT744" s="385"/>
      <c r="AU744" s="359"/>
      <c r="AW744" s="416"/>
      <c r="AX744" s="694"/>
      <c r="AY744" s="641"/>
      <c r="AZ744" s="385"/>
      <c r="BA744" s="385"/>
      <c r="BB744" s="416"/>
      <c r="BC744" s="416"/>
      <c r="BD744" s="416"/>
      <c r="BE744" s="416"/>
      <c r="BF744" s="416"/>
      <c r="BG744" s="416"/>
      <c r="BH744" s="416"/>
      <c r="BI744" s="416"/>
      <c r="BJ744" s="416"/>
      <c r="CJ744" s="727"/>
      <c r="EA744" s="385"/>
      <c r="EK744" s="385"/>
    </row>
    <row r="745" spans="10:141" x14ac:dyDescent="0.2">
      <c r="J745" s="385"/>
      <c r="K745" s="217"/>
      <c r="L745" s="217"/>
      <c r="M745" s="693"/>
      <c r="N745" s="693"/>
      <c r="O745" s="359"/>
      <c r="P745" s="619"/>
      <c r="Q745" s="672"/>
      <c r="R745" s="672"/>
      <c r="S745" s="672"/>
      <c r="T745" s="385"/>
      <c r="U745" s="385"/>
      <c r="V745" s="385"/>
      <c r="W745" s="385"/>
      <c r="X745" s="693"/>
      <c r="Y745" s="325"/>
      <c r="Z745" s="308"/>
      <c r="AA745" s="383"/>
      <c r="AC745" s="492" t="str">
        <f t="shared" si="17"/>
        <v xml:space="preserve"> </v>
      </c>
      <c r="AD745" s="519" t="str">
        <f>IF($Y745&lt;&gt;" ",ROUND(('Retail Pricing'!#REF!+1)*AE745/0.05,0)*0.05," ")</f>
        <v xml:space="preserve"> </v>
      </c>
      <c r="AF745" s="383"/>
      <c r="AH745" s="325"/>
      <c r="AI745" s="325"/>
      <c r="AK745" s="385"/>
      <c r="AL745" s="385"/>
      <c r="AM745" s="359"/>
      <c r="AN745" s="385"/>
      <c r="AO745" s="385"/>
      <c r="AP745" s="385"/>
      <c r="AQ745" s="385"/>
      <c r="AR745" s="385"/>
      <c r="AS745" s="385"/>
      <c r="AT745" s="385"/>
      <c r="AU745" s="359"/>
      <c r="AW745" s="416"/>
      <c r="AX745" s="694"/>
      <c r="AY745" s="641"/>
      <c r="AZ745" s="385"/>
      <c r="BA745" s="385"/>
      <c r="BB745" s="416"/>
      <c r="BC745" s="416"/>
      <c r="BD745" s="416"/>
      <c r="BE745" s="416"/>
      <c r="BF745" s="416"/>
      <c r="BG745" s="416"/>
      <c r="BH745" s="416"/>
      <c r="BI745" s="416"/>
      <c r="BJ745" s="416"/>
      <c r="CJ745" s="727"/>
      <c r="EA745" s="385"/>
      <c r="EK745" s="385"/>
    </row>
    <row r="746" spans="10:141" x14ac:dyDescent="0.2">
      <c r="J746" s="385"/>
      <c r="K746" s="217"/>
      <c r="L746" s="217"/>
      <c r="M746" s="693"/>
      <c r="N746" s="693"/>
      <c r="O746" s="359"/>
      <c r="P746" s="619"/>
      <c r="Q746" s="672"/>
      <c r="R746" s="672"/>
      <c r="S746" s="672"/>
      <c r="T746" s="385"/>
      <c r="U746" s="385"/>
      <c r="V746" s="385"/>
      <c r="W746" s="385"/>
      <c r="X746" s="693"/>
      <c r="Y746" s="325"/>
      <c r="Z746" s="308"/>
      <c r="AA746" s="383"/>
      <c r="AC746" s="492" t="str">
        <f t="shared" si="17"/>
        <v xml:space="preserve"> </v>
      </c>
      <c r="AD746" s="519" t="str">
        <f>IF($Y746&lt;&gt;" ",ROUND(('Retail Pricing'!#REF!+1)*AE746/0.05,0)*0.05," ")</f>
        <v xml:space="preserve"> </v>
      </c>
      <c r="AF746" s="383"/>
      <c r="AH746" s="325"/>
      <c r="AI746" s="325"/>
      <c r="AK746" s="385"/>
      <c r="AL746" s="385"/>
      <c r="AM746" s="359"/>
      <c r="AN746" s="385"/>
      <c r="AO746" s="385"/>
      <c r="AP746" s="385"/>
      <c r="AQ746" s="385"/>
      <c r="AR746" s="385"/>
      <c r="AS746" s="385"/>
      <c r="AT746" s="385"/>
      <c r="AU746" s="359"/>
      <c r="AW746" s="416"/>
      <c r="AX746" s="694"/>
      <c r="AY746" s="641"/>
      <c r="AZ746" s="385"/>
      <c r="BA746" s="385"/>
      <c r="BB746" s="416"/>
      <c r="BC746" s="416"/>
      <c r="BD746" s="416"/>
      <c r="BE746" s="416"/>
      <c r="BF746" s="416"/>
      <c r="BG746" s="416"/>
      <c r="BH746" s="416"/>
      <c r="BI746" s="416"/>
      <c r="BJ746" s="416"/>
      <c r="CJ746" s="727"/>
      <c r="EA746" s="385"/>
      <c r="EK746" s="385"/>
    </row>
    <row r="747" spans="10:141" x14ac:dyDescent="0.2">
      <c r="J747" s="385"/>
      <c r="K747" s="217"/>
      <c r="L747" s="217"/>
      <c r="M747" s="693"/>
      <c r="N747" s="693"/>
      <c r="O747" s="359"/>
      <c r="P747" s="619"/>
      <c r="Q747" s="672"/>
      <c r="R747" s="672"/>
      <c r="S747" s="672"/>
      <c r="T747" s="385"/>
      <c r="U747" s="385"/>
      <c r="V747" s="385"/>
      <c r="W747" s="385"/>
      <c r="X747" s="693"/>
      <c r="Y747" s="325"/>
      <c r="Z747" s="308"/>
      <c r="AA747" s="383"/>
      <c r="AC747" s="492" t="str">
        <f t="shared" si="17"/>
        <v xml:space="preserve"> </v>
      </c>
      <c r="AD747" s="519" t="str">
        <f>IF($Y747&lt;&gt;" ",ROUND(('Retail Pricing'!#REF!+1)*AE747/0.05,0)*0.05," ")</f>
        <v xml:space="preserve"> </v>
      </c>
      <c r="AF747" s="383"/>
      <c r="AH747" s="325"/>
      <c r="AI747" s="325"/>
      <c r="AK747" s="385"/>
      <c r="AL747" s="385"/>
      <c r="AM747" s="359"/>
      <c r="AN747" s="385"/>
      <c r="AO747" s="385"/>
      <c r="AP747" s="385"/>
      <c r="AQ747" s="385"/>
      <c r="AR747" s="385"/>
      <c r="AS747" s="385"/>
      <c r="AT747" s="385"/>
      <c r="AU747" s="359"/>
      <c r="AW747" s="416"/>
      <c r="AX747" s="694"/>
      <c r="AY747" s="641"/>
      <c r="AZ747" s="385"/>
      <c r="BA747" s="385"/>
      <c r="BB747" s="416"/>
      <c r="BC747" s="416"/>
      <c r="BD747" s="416"/>
      <c r="BE747" s="416"/>
      <c r="BF747" s="416"/>
      <c r="BG747" s="416"/>
      <c r="BH747" s="416"/>
      <c r="BI747" s="416"/>
      <c r="BJ747" s="416"/>
      <c r="CJ747" s="727"/>
    </row>
    <row r="748" spans="10:141" x14ac:dyDescent="0.2">
      <c r="J748" s="385"/>
      <c r="K748" s="217"/>
      <c r="L748" s="217"/>
      <c r="M748" s="693"/>
      <c r="N748" s="693"/>
      <c r="O748" s="359"/>
      <c r="P748" s="619"/>
      <c r="Q748" s="672"/>
      <c r="R748" s="672"/>
      <c r="S748" s="672"/>
      <c r="T748" s="385"/>
      <c r="U748" s="385"/>
      <c r="V748" s="385"/>
      <c r="W748" s="385"/>
      <c r="X748" s="693"/>
      <c r="Y748" s="325"/>
      <c r="Z748" s="308"/>
      <c r="AA748" s="383"/>
      <c r="AC748" s="492" t="str">
        <f t="shared" si="17"/>
        <v xml:space="preserve"> </v>
      </c>
      <c r="AD748" s="519" t="str">
        <f>IF($Y748&lt;&gt;" ",ROUND(('Retail Pricing'!#REF!+1)*AE748/0.05,0)*0.05," ")</f>
        <v xml:space="preserve"> </v>
      </c>
      <c r="AF748" s="383"/>
      <c r="AH748" s="325"/>
      <c r="AI748" s="325"/>
      <c r="AK748" s="385"/>
      <c r="AL748" s="385"/>
      <c r="AM748" s="359"/>
      <c r="AN748" s="385"/>
      <c r="AO748" s="385"/>
      <c r="AP748" s="385"/>
      <c r="AQ748" s="385"/>
      <c r="AR748" s="385"/>
      <c r="AS748" s="385"/>
      <c r="AT748" s="385"/>
      <c r="AU748" s="359"/>
      <c r="AW748" s="416"/>
      <c r="AX748" s="694"/>
      <c r="AY748" s="641"/>
      <c r="AZ748" s="385"/>
      <c r="BA748" s="385"/>
      <c r="BB748" s="416"/>
      <c r="BC748" s="416"/>
      <c r="BD748" s="416"/>
      <c r="BE748" s="416"/>
      <c r="BF748" s="416"/>
      <c r="BG748" s="416"/>
      <c r="BH748" s="416"/>
      <c r="BI748" s="416"/>
      <c r="BJ748" s="416"/>
      <c r="CJ748" s="727"/>
    </row>
    <row r="749" spans="10:141" x14ac:dyDescent="0.2">
      <c r="J749" s="385"/>
      <c r="K749" s="217"/>
      <c r="L749" s="217"/>
      <c r="M749" s="693"/>
      <c r="N749" s="693"/>
      <c r="O749" s="359"/>
      <c r="P749" s="619"/>
      <c r="Q749" s="672"/>
      <c r="R749" s="672"/>
      <c r="S749" s="672"/>
      <c r="T749" s="385"/>
      <c r="U749" s="385"/>
      <c r="V749" s="385"/>
      <c r="W749" s="385"/>
      <c r="X749" s="693"/>
      <c r="Y749" s="325"/>
      <c r="Z749" s="308"/>
      <c r="AA749" s="383"/>
      <c r="AC749" s="492" t="str">
        <f t="shared" si="17"/>
        <v xml:space="preserve"> </v>
      </c>
      <c r="AD749" s="519" t="str">
        <f>IF($Y749&lt;&gt;" ",ROUND(('Retail Pricing'!#REF!+1)*AE749/0.05,0)*0.05," ")</f>
        <v xml:space="preserve"> </v>
      </c>
      <c r="AF749" s="383"/>
      <c r="AH749" s="325"/>
      <c r="AI749" s="325"/>
      <c r="AK749" s="385"/>
      <c r="AL749" s="385"/>
      <c r="AM749" s="359"/>
      <c r="AN749" s="385"/>
      <c r="AO749" s="385"/>
      <c r="AP749" s="385"/>
      <c r="AQ749" s="385"/>
      <c r="AR749" s="385"/>
      <c r="AS749" s="385"/>
      <c r="AT749" s="385"/>
      <c r="AU749" s="359"/>
      <c r="AW749" s="416"/>
      <c r="AX749" s="694"/>
      <c r="AY749" s="641"/>
      <c r="AZ749" s="385"/>
      <c r="BA749" s="385"/>
      <c r="BB749" s="416"/>
      <c r="BC749" s="416"/>
      <c r="BD749" s="416"/>
      <c r="BE749" s="416"/>
      <c r="BF749" s="416"/>
      <c r="BG749" s="416"/>
      <c r="BH749" s="416"/>
      <c r="BI749" s="416"/>
      <c r="BJ749" s="416"/>
      <c r="CJ749" s="727"/>
    </row>
    <row r="750" spans="10:141" x14ac:dyDescent="0.2">
      <c r="J750" s="385"/>
      <c r="K750" s="217"/>
      <c r="L750" s="217"/>
      <c r="M750" s="693"/>
      <c r="N750" s="693"/>
      <c r="O750" s="359"/>
      <c r="P750" s="619"/>
      <c r="Q750" s="672"/>
      <c r="R750" s="672"/>
      <c r="S750" s="672"/>
      <c r="T750" s="385"/>
      <c r="U750" s="385"/>
      <c r="V750" s="385"/>
      <c r="W750" s="385"/>
      <c r="X750" s="693"/>
      <c r="Y750" s="325"/>
      <c r="Z750" s="308"/>
      <c r="AA750" s="383"/>
      <c r="AC750" s="492" t="str">
        <f t="shared" si="17"/>
        <v xml:space="preserve"> </v>
      </c>
      <c r="AD750" s="519" t="str">
        <f>IF($Y750&lt;&gt;" ",ROUND(('Retail Pricing'!#REF!+1)*AE750/0.05,0)*0.05," ")</f>
        <v xml:space="preserve"> </v>
      </c>
      <c r="AF750" s="383"/>
      <c r="AH750" s="325"/>
      <c r="AI750" s="325"/>
      <c r="AK750" s="385"/>
      <c r="AL750" s="385"/>
      <c r="AM750" s="359"/>
      <c r="AN750" s="385"/>
      <c r="AO750" s="385"/>
      <c r="AP750" s="385"/>
      <c r="AQ750" s="385"/>
      <c r="AR750" s="385"/>
      <c r="AS750" s="385"/>
      <c r="AT750" s="385"/>
      <c r="AU750" s="359"/>
      <c r="AW750" s="416"/>
      <c r="AX750" s="694"/>
      <c r="AY750" s="641"/>
      <c r="AZ750" s="385"/>
      <c r="BA750" s="385"/>
      <c r="BB750" s="416"/>
      <c r="BC750" s="416"/>
      <c r="BD750" s="416"/>
      <c r="BE750" s="416"/>
      <c r="BF750" s="416"/>
      <c r="BG750" s="416"/>
      <c r="BH750" s="416"/>
      <c r="BI750" s="416"/>
      <c r="BJ750" s="416"/>
      <c r="CJ750" s="727"/>
    </row>
    <row r="751" spans="10:141" x14ac:dyDescent="0.2">
      <c r="J751" s="385"/>
      <c r="K751" s="217"/>
      <c r="L751" s="217"/>
      <c r="M751" s="693"/>
      <c r="N751" s="693"/>
      <c r="O751" s="359"/>
      <c r="P751" s="619"/>
      <c r="Q751" s="672"/>
      <c r="R751" s="672"/>
      <c r="S751" s="672"/>
      <c r="T751" s="385"/>
      <c r="U751" s="385"/>
      <c r="V751" s="385"/>
      <c r="W751" s="385"/>
      <c r="X751" s="693"/>
      <c r="Y751" s="325"/>
      <c r="Z751" s="308"/>
      <c r="AA751" s="383"/>
      <c r="AC751" s="492" t="str">
        <f t="shared" si="17"/>
        <v xml:space="preserve"> </v>
      </c>
      <c r="AD751" s="519" t="str">
        <f>IF($Y751&lt;&gt;" ",ROUND(('Retail Pricing'!#REF!+1)*AE751/0.05,0)*0.05," ")</f>
        <v xml:space="preserve"> </v>
      </c>
      <c r="AF751" s="383"/>
      <c r="AH751" s="325"/>
      <c r="AI751" s="325"/>
      <c r="AK751" s="385"/>
      <c r="AL751" s="385"/>
      <c r="AM751" s="359"/>
      <c r="AN751" s="385"/>
      <c r="AO751" s="385"/>
      <c r="AP751" s="385"/>
      <c r="AQ751" s="385"/>
      <c r="AR751" s="385"/>
      <c r="AS751" s="385"/>
      <c r="AT751" s="385"/>
      <c r="AU751" s="359"/>
      <c r="AW751" s="416"/>
      <c r="AX751" s="694"/>
      <c r="AY751" s="641"/>
      <c r="AZ751" s="385"/>
      <c r="BA751" s="385"/>
      <c r="BB751" s="416"/>
      <c r="BC751" s="416"/>
      <c r="BD751" s="416"/>
      <c r="BE751" s="416"/>
      <c r="BF751" s="416"/>
      <c r="BG751" s="416"/>
      <c r="BH751" s="416"/>
      <c r="BI751" s="416"/>
      <c r="BJ751" s="416"/>
      <c r="CJ751" s="727"/>
    </row>
    <row r="752" spans="10:141" x14ac:dyDescent="0.2">
      <c r="J752" s="385"/>
      <c r="K752" s="217"/>
      <c r="L752" s="217"/>
      <c r="M752" s="693"/>
      <c r="N752" s="693"/>
      <c r="O752" s="359"/>
      <c r="P752" s="619"/>
      <c r="Q752" s="672"/>
      <c r="R752" s="672"/>
      <c r="S752" s="672"/>
      <c r="T752" s="385"/>
      <c r="U752" s="385"/>
      <c r="V752" s="385"/>
      <c r="W752" s="385"/>
      <c r="X752" s="693"/>
      <c r="Y752" s="325"/>
      <c r="Z752" s="308"/>
      <c r="AA752" s="383"/>
      <c r="AC752" s="492" t="str">
        <f t="shared" si="17"/>
        <v xml:space="preserve"> </v>
      </c>
      <c r="AD752" s="519" t="str">
        <f>IF($Y752&lt;&gt;" ",ROUND(('Retail Pricing'!#REF!+1)*AE752/0.05,0)*0.05," ")</f>
        <v xml:space="preserve"> </v>
      </c>
      <c r="AF752" s="383"/>
      <c r="AH752" s="325"/>
      <c r="AI752" s="325"/>
      <c r="AK752" s="385"/>
      <c r="AL752" s="385"/>
      <c r="AM752" s="359"/>
      <c r="AN752" s="385"/>
      <c r="AO752" s="385"/>
      <c r="AP752" s="385"/>
      <c r="AQ752" s="385"/>
      <c r="AR752" s="385"/>
      <c r="AS752" s="385"/>
      <c r="AT752" s="385"/>
      <c r="AU752" s="359"/>
      <c r="AW752" s="416"/>
      <c r="AX752" s="694"/>
      <c r="AY752" s="641"/>
      <c r="AZ752" s="385"/>
      <c r="BA752" s="385"/>
      <c r="BB752" s="416"/>
      <c r="BC752" s="416"/>
      <c r="BD752" s="416"/>
      <c r="BE752" s="416"/>
      <c r="BF752" s="416"/>
      <c r="BG752" s="416"/>
      <c r="BH752" s="416"/>
      <c r="BI752" s="416"/>
      <c r="BJ752" s="416"/>
      <c r="CJ752" s="727"/>
    </row>
    <row r="753" spans="10:88" x14ac:dyDescent="0.2">
      <c r="J753" s="385"/>
      <c r="K753" s="217"/>
      <c r="L753" s="217"/>
      <c r="M753" s="693"/>
      <c r="N753" s="693"/>
      <c r="O753" s="359"/>
      <c r="P753" s="619"/>
      <c r="Q753" s="672"/>
      <c r="R753" s="672"/>
      <c r="S753" s="672"/>
      <c r="T753" s="385"/>
      <c r="U753" s="385"/>
      <c r="V753" s="385"/>
      <c r="W753" s="385"/>
      <c r="X753" s="693"/>
      <c r="Y753" s="325"/>
      <c r="Z753" s="308"/>
      <c r="AA753" s="383"/>
      <c r="AC753" s="492" t="str">
        <f t="shared" si="17"/>
        <v xml:space="preserve"> </v>
      </c>
      <c r="AD753" s="519" t="str">
        <f>IF($Y753&lt;&gt;" ",ROUND(('Retail Pricing'!#REF!+1)*AE753/0.05,0)*0.05," ")</f>
        <v xml:space="preserve"> </v>
      </c>
      <c r="AF753" s="383"/>
      <c r="AH753" s="325"/>
      <c r="AI753" s="325"/>
      <c r="AK753" s="385"/>
      <c r="AL753" s="385"/>
      <c r="AM753" s="359"/>
      <c r="AN753" s="385"/>
      <c r="AO753" s="385"/>
      <c r="AP753" s="385"/>
      <c r="AQ753" s="385"/>
      <c r="AR753" s="385"/>
      <c r="AS753" s="385"/>
      <c r="AT753" s="385"/>
      <c r="AU753" s="359"/>
      <c r="AW753" s="416"/>
      <c r="AX753" s="694"/>
      <c r="AY753" s="641"/>
      <c r="AZ753" s="385"/>
      <c r="BA753" s="385"/>
      <c r="BB753" s="416"/>
      <c r="BC753" s="416"/>
      <c r="BD753" s="416"/>
      <c r="BE753" s="416"/>
      <c r="BF753" s="416"/>
      <c r="BG753" s="416"/>
      <c r="BH753" s="416"/>
      <c r="BI753" s="416"/>
      <c r="BJ753" s="416"/>
      <c r="CJ753" s="727"/>
    </row>
    <row r="754" spans="10:88" x14ac:dyDescent="0.2">
      <c r="J754" s="385"/>
      <c r="K754" s="217"/>
      <c r="L754" s="217"/>
      <c r="M754" s="693"/>
      <c r="N754" s="693"/>
      <c r="O754" s="359"/>
      <c r="P754" s="619"/>
      <c r="Q754" s="672"/>
      <c r="R754" s="672"/>
      <c r="S754" s="672"/>
      <c r="T754" s="385"/>
      <c r="U754" s="385"/>
      <c r="V754" s="385"/>
      <c r="W754" s="385"/>
      <c r="X754" s="693"/>
      <c r="Y754" s="325"/>
      <c r="Z754" s="308"/>
      <c r="AA754" s="383"/>
      <c r="AC754" s="492" t="str">
        <f t="shared" si="17"/>
        <v xml:space="preserve"> </v>
      </c>
      <c r="AD754" s="519" t="str">
        <f>IF($Y754&lt;&gt;" ",ROUND(('Retail Pricing'!#REF!+1)*AE754/0.05,0)*0.05," ")</f>
        <v xml:space="preserve"> </v>
      </c>
      <c r="AF754" s="383"/>
      <c r="AH754" s="325"/>
      <c r="AI754" s="325"/>
      <c r="AK754" s="385"/>
      <c r="AL754" s="385"/>
      <c r="AM754" s="359"/>
      <c r="AN754" s="385"/>
      <c r="AO754" s="385"/>
      <c r="AP754" s="385"/>
      <c r="AQ754" s="385"/>
      <c r="AR754" s="385"/>
      <c r="AS754" s="385"/>
      <c r="AT754" s="385"/>
      <c r="AU754" s="359"/>
      <c r="AW754" s="416"/>
      <c r="AX754" s="694"/>
      <c r="AY754" s="641"/>
      <c r="AZ754" s="385"/>
      <c r="BA754" s="385"/>
      <c r="BB754" s="416"/>
      <c r="BC754" s="416"/>
      <c r="BD754" s="416"/>
      <c r="BE754" s="416"/>
      <c r="BF754" s="416"/>
      <c r="BG754" s="416"/>
      <c r="BH754" s="416"/>
      <c r="BI754" s="416"/>
      <c r="BJ754" s="416"/>
      <c r="CJ754" s="727"/>
    </row>
    <row r="755" spans="10:88" x14ac:dyDescent="0.2">
      <c r="J755" s="385"/>
      <c r="K755" s="217"/>
      <c r="L755" s="217"/>
      <c r="M755" s="693"/>
      <c r="N755" s="693"/>
      <c r="O755" s="359"/>
      <c r="P755" s="619"/>
      <c r="Q755" s="672"/>
      <c r="R755" s="672"/>
      <c r="S755" s="672"/>
      <c r="T755" s="385"/>
      <c r="U755" s="385"/>
      <c r="V755" s="385"/>
      <c r="W755" s="385"/>
      <c r="X755" s="693"/>
      <c r="Y755" s="325"/>
      <c r="Z755" s="308"/>
      <c r="AA755" s="383"/>
      <c r="AC755" s="492" t="str">
        <f t="shared" si="17"/>
        <v xml:space="preserve"> </v>
      </c>
      <c r="AD755" s="519" t="str">
        <f>IF($Y755&lt;&gt;" ",ROUND(('Retail Pricing'!#REF!+1)*AE755/0.05,0)*0.05," ")</f>
        <v xml:space="preserve"> </v>
      </c>
      <c r="AF755" s="383"/>
      <c r="AH755" s="325"/>
      <c r="AI755" s="325"/>
      <c r="AK755" s="385"/>
      <c r="AL755" s="385"/>
      <c r="AM755" s="359"/>
      <c r="AN755" s="385"/>
      <c r="AO755" s="385"/>
      <c r="AP755" s="385"/>
      <c r="AQ755" s="385"/>
      <c r="AR755" s="385"/>
      <c r="AS755" s="385"/>
      <c r="AT755" s="385"/>
      <c r="AU755" s="359"/>
      <c r="AW755" s="416"/>
      <c r="AX755" s="694"/>
      <c r="AY755" s="641"/>
      <c r="AZ755" s="385"/>
      <c r="BA755" s="385"/>
      <c r="BB755" s="416"/>
      <c r="BC755" s="416"/>
      <c r="BD755" s="416"/>
      <c r="BE755" s="416"/>
      <c r="BF755" s="416"/>
      <c r="BG755" s="416"/>
      <c r="BH755" s="416"/>
      <c r="BI755" s="416"/>
      <c r="BJ755" s="416"/>
      <c r="CJ755" s="727"/>
    </row>
    <row r="756" spans="10:88" x14ac:dyDescent="0.2">
      <c r="J756" s="385"/>
      <c r="K756" s="217"/>
      <c r="L756" s="217"/>
      <c r="M756" s="693"/>
      <c r="N756" s="693"/>
      <c r="O756" s="359"/>
      <c r="P756" s="619"/>
      <c r="Q756" s="672"/>
      <c r="R756" s="672"/>
      <c r="S756" s="672"/>
      <c r="T756" s="385"/>
      <c r="U756" s="385"/>
      <c r="V756" s="385"/>
      <c r="W756" s="385"/>
      <c r="X756" s="693"/>
      <c r="Y756" s="325"/>
      <c r="Z756" s="308"/>
      <c r="AA756" s="383"/>
      <c r="AC756" s="492" t="str">
        <f t="shared" si="17"/>
        <v xml:space="preserve"> </v>
      </c>
      <c r="AD756" s="519" t="str">
        <f>IF($Y756&lt;&gt;" ",ROUND(('Retail Pricing'!#REF!+1)*AE756/0.05,0)*0.05," ")</f>
        <v xml:space="preserve"> </v>
      </c>
      <c r="AF756" s="383"/>
      <c r="AH756" s="325"/>
      <c r="AI756" s="325"/>
      <c r="AK756" s="385"/>
      <c r="AL756" s="385"/>
      <c r="AM756" s="359"/>
      <c r="AN756" s="385"/>
      <c r="AO756" s="385"/>
      <c r="AP756" s="385"/>
      <c r="AQ756" s="385"/>
      <c r="AR756" s="385"/>
      <c r="AS756" s="385"/>
      <c r="AT756" s="385"/>
      <c r="AU756" s="359"/>
      <c r="AW756" s="416"/>
      <c r="AX756" s="694"/>
      <c r="AY756" s="641"/>
      <c r="AZ756" s="385"/>
      <c r="BA756" s="385"/>
      <c r="BB756" s="416"/>
      <c r="BC756" s="416"/>
      <c r="BD756" s="416"/>
      <c r="BE756" s="416"/>
      <c r="BF756" s="416"/>
      <c r="BG756" s="416"/>
      <c r="BH756" s="416"/>
      <c r="BI756" s="416"/>
      <c r="BJ756" s="416"/>
      <c r="CJ756" s="727"/>
    </row>
    <row r="757" spans="10:88" x14ac:dyDescent="0.2">
      <c r="J757" s="385"/>
      <c r="K757" s="217"/>
      <c r="L757" s="217"/>
      <c r="M757" s="693"/>
      <c r="N757" s="693"/>
      <c r="O757" s="359"/>
      <c r="P757" s="619"/>
      <c r="Q757" s="672"/>
      <c r="R757" s="672"/>
      <c r="S757" s="672"/>
      <c r="T757" s="385"/>
      <c r="U757" s="385"/>
      <c r="V757" s="385"/>
      <c r="W757" s="385"/>
      <c r="X757" s="693"/>
      <c r="Y757" s="325"/>
      <c r="Z757" s="308"/>
      <c r="AA757" s="383"/>
      <c r="AC757" s="492" t="str">
        <f t="shared" si="17"/>
        <v xml:space="preserve"> </v>
      </c>
      <c r="AD757" s="519" t="str">
        <f>IF($Y757&lt;&gt;" ",ROUND(('Retail Pricing'!#REF!+1)*AE757/0.05,0)*0.05," ")</f>
        <v xml:space="preserve"> </v>
      </c>
      <c r="AF757" s="383"/>
      <c r="AH757" s="325"/>
      <c r="AI757" s="325"/>
      <c r="AK757" s="385"/>
      <c r="AL757" s="385"/>
      <c r="AM757" s="359"/>
      <c r="AN757" s="385"/>
      <c r="AO757" s="385"/>
      <c r="AP757" s="385"/>
      <c r="AQ757" s="385"/>
      <c r="AR757" s="385"/>
      <c r="AS757" s="385"/>
      <c r="AT757" s="385"/>
      <c r="AU757" s="359"/>
      <c r="AW757" s="416"/>
      <c r="AX757" s="694"/>
      <c r="AY757" s="641"/>
      <c r="AZ757" s="385"/>
      <c r="BA757" s="385"/>
      <c r="BB757" s="416"/>
      <c r="BC757" s="416"/>
      <c r="BD757" s="416"/>
      <c r="BE757" s="416"/>
      <c r="BF757" s="416"/>
      <c r="BG757" s="416"/>
      <c r="BH757" s="416"/>
      <c r="BI757" s="416"/>
      <c r="BJ757" s="416"/>
      <c r="CJ757" s="727"/>
    </row>
    <row r="758" spans="10:88" x14ac:dyDescent="0.2">
      <c r="J758" s="385"/>
      <c r="K758" s="217"/>
      <c r="L758" s="217"/>
      <c r="M758" s="693"/>
      <c r="N758" s="693"/>
      <c r="O758" s="359"/>
      <c r="P758" s="619"/>
      <c r="Q758" s="672"/>
      <c r="R758" s="672"/>
      <c r="S758" s="672"/>
      <c r="T758" s="385"/>
      <c r="U758" s="385"/>
      <c r="V758" s="385"/>
      <c r="W758" s="385"/>
      <c r="X758" s="693"/>
      <c r="Y758" s="325"/>
      <c r="Z758" s="308"/>
      <c r="AA758" s="383"/>
      <c r="AC758" s="492" t="str">
        <f t="shared" si="17"/>
        <v xml:space="preserve"> </v>
      </c>
      <c r="AD758" s="519" t="str">
        <f>IF($Y758&lt;&gt;" ",ROUND(('Retail Pricing'!#REF!+1)*AE758/0.05,0)*0.05," ")</f>
        <v xml:space="preserve"> </v>
      </c>
      <c r="AF758" s="383"/>
      <c r="AH758" s="325"/>
      <c r="AI758" s="325"/>
      <c r="AK758" s="385"/>
      <c r="AL758" s="385"/>
      <c r="AM758" s="359"/>
      <c r="AN758" s="385"/>
      <c r="AO758" s="385"/>
      <c r="AP758" s="385"/>
      <c r="AQ758" s="385"/>
      <c r="AR758" s="385"/>
      <c r="AS758" s="385"/>
      <c r="AT758" s="385"/>
      <c r="AU758" s="359"/>
      <c r="AW758" s="416"/>
      <c r="AX758" s="694"/>
      <c r="AY758" s="641"/>
      <c r="AZ758" s="385"/>
      <c r="BA758" s="385"/>
      <c r="BB758" s="416"/>
      <c r="BC758" s="416"/>
      <c r="BD758" s="416"/>
      <c r="BE758" s="416"/>
      <c r="BF758" s="416"/>
      <c r="BG758" s="416"/>
      <c r="BH758" s="416"/>
      <c r="BI758" s="416"/>
      <c r="BJ758" s="416"/>
      <c r="CJ758" s="727"/>
    </row>
    <row r="759" spans="10:88" x14ac:dyDescent="0.2">
      <c r="J759" s="385"/>
      <c r="K759" s="217"/>
      <c r="L759" s="217"/>
      <c r="M759" s="693"/>
      <c r="N759" s="693"/>
      <c r="O759" s="359"/>
      <c r="P759" s="619"/>
      <c r="Q759" s="672"/>
      <c r="R759" s="672"/>
      <c r="S759" s="672"/>
      <c r="T759" s="385"/>
      <c r="U759" s="385"/>
      <c r="V759" s="385"/>
      <c r="W759" s="385"/>
      <c r="X759" s="693"/>
      <c r="Y759" s="325"/>
      <c r="Z759" s="308"/>
      <c r="AA759" s="383"/>
      <c r="AC759" s="492" t="str">
        <f t="shared" si="17"/>
        <v xml:space="preserve"> </v>
      </c>
      <c r="AD759" s="519" t="str">
        <f>IF($Y759&lt;&gt;" ",ROUND(('Retail Pricing'!#REF!+1)*AE759/0.05,0)*0.05," ")</f>
        <v xml:space="preserve"> </v>
      </c>
      <c r="AF759" s="383"/>
      <c r="AH759" s="325"/>
      <c r="AI759" s="325"/>
      <c r="AK759" s="385"/>
      <c r="AL759" s="385"/>
      <c r="AM759" s="359"/>
      <c r="AN759" s="385"/>
      <c r="AO759" s="385"/>
      <c r="AP759" s="385"/>
      <c r="AQ759" s="385"/>
      <c r="AR759" s="385"/>
      <c r="AS759" s="385"/>
      <c r="AT759" s="385"/>
      <c r="AU759" s="359"/>
      <c r="AW759" s="416"/>
      <c r="AX759" s="694"/>
      <c r="AY759" s="641"/>
      <c r="AZ759" s="385"/>
      <c r="BA759" s="385"/>
      <c r="BB759" s="416"/>
      <c r="BC759" s="416"/>
      <c r="BD759" s="416"/>
      <c r="BE759" s="416"/>
      <c r="BF759" s="416"/>
      <c r="BG759" s="416"/>
      <c r="BH759" s="416"/>
      <c r="BI759" s="416"/>
      <c r="BJ759" s="416"/>
      <c r="CJ759" s="727"/>
    </row>
    <row r="760" spans="10:88" x14ac:dyDescent="0.2">
      <c r="J760" s="385"/>
      <c r="K760" s="217"/>
      <c r="L760" s="217"/>
      <c r="M760" s="693"/>
      <c r="N760" s="693"/>
      <c r="O760" s="359"/>
      <c r="P760" s="619"/>
      <c r="Q760" s="672"/>
      <c r="R760" s="672"/>
      <c r="S760" s="672"/>
      <c r="T760" s="385"/>
      <c r="U760" s="385"/>
      <c r="V760" s="385"/>
      <c r="W760" s="385"/>
      <c r="X760" s="693"/>
      <c r="Y760" s="325"/>
      <c r="Z760" s="308"/>
      <c r="AA760" s="383"/>
      <c r="AC760" s="492" t="str">
        <f t="shared" si="17"/>
        <v xml:space="preserve"> </v>
      </c>
      <c r="AD760" s="519" t="str">
        <f>IF($Y760&lt;&gt;" ",ROUND(('Retail Pricing'!#REF!+1)*AE760/0.05,0)*0.05," ")</f>
        <v xml:space="preserve"> </v>
      </c>
      <c r="AF760" s="383"/>
      <c r="AH760" s="325"/>
      <c r="AI760" s="325"/>
      <c r="AK760" s="385"/>
      <c r="AL760" s="385"/>
      <c r="AM760" s="359"/>
      <c r="AN760" s="385"/>
      <c r="AO760" s="385"/>
      <c r="AP760" s="385"/>
      <c r="AQ760" s="385"/>
      <c r="AR760" s="385"/>
      <c r="AS760" s="385"/>
      <c r="AT760" s="385"/>
      <c r="AU760" s="359"/>
      <c r="AW760" s="416"/>
      <c r="AX760" s="694"/>
      <c r="AY760" s="641"/>
      <c r="AZ760" s="385"/>
      <c r="BA760" s="385"/>
      <c r="BB760" s="416"/>
      <c r="BC760" s="416"/>
      <c r="BD760" s="416"/>
      <c r="BE760" s="416"/>
      <c r="BF760" s="416"/>
      <c r="BG760" s="416"/>
      <c r="BH760" s="416"/>
      <c r="BI760" s="416"/>
      <c r="BJ760" s="416"/>
      <c r="CJ760" s="727"/>
    </row>
    <row r="761" spans="10:88" x14ac:dyDescent="0.2">
      <c r="J761" s="385"/>
      <c r="K761" s="217"/>
      <c r="L761" s="217"/>
      <c r="M761" s="693"/>
      <c r="N761" s="693"/>
      <c r="O761" s="359"/>
      <c r="P761" s="619"/>
      <c r="Q761" s="672"/>
      <c r="R761" s="672"/>
      <c r="S761" s="672"/>
      <c r="T761" s="385"/>
      <c r="U761" s="385"/>
      <c r="V761" s="385"/>
      <c r="W761" s="385"/>
      <c r="X761" s="693"/>
      <c r="Y761" s="325"/>
      <c r="Z761" s="308"/>
      <c r="AA761" s="383"/>
      <c r="AC761" s="492" t="str">
        <f t="shared" si="17"/>
        <v xml:space="preserve"> </v>
      </c>
      <c r="AD761" s="519" t="str">
        <f>IF($Y761&lt;&gt;" ",ROUND(('Retail Pricing'!#REF!+1)*AE761/0.05,0)*0.05," ")</f>
        <v xml:space="preserve"> </v>
      </c>
      <c r="AF761" s="383"/>
      <c r="AH761" s="325"/>
      <c r="AI761" s="325"/>
      <c r="AK761" s="385"/>
      <c r="AL761" s="385"/>
      <c r="AM761" s="359"/>
      <c r="AN761" s="385"/>
      <c r="AO761" s="385"/>
      <c r="AP761" s="385"/>
      <c r="AQ761" s="385"/>
      <c r="AR761" s="385"/>
      <c r="AS761" s="385"/>
      <c r="AT761" s="385"/>
      <c r="AU761" s="359"/>
      <c r="AW761" s="416"/>
      <c r="AX761" s="694"/>
      <c r="AY761" s="641"/>
      <c r="AZ761" s="385"/>
      <c r="BA761" s="385"/>
      <c r="BB761" s="416"/>
      <c r="BC761" s="416"/>
      <c r="BD761" s="416"/>
      <c r="BE761" s="416"/>
      <c r="BF761" s="416"/>
      <c r="BG761" s="416"/>
      <c r="BH761" s="416"/>
      <c r="BI761" s="416"/>
      <c r="BJ761" s="416"/>
      <c r="CJ761" s="727"/>
    </row>
    <row r="762" spans="10:88" x14ac:dyDescent="0.2">
      <c r="J762" s="385"/>
      <c r="K762" s="217"/>
      <c r="L762" s="217"/>
      <c r="M762" s="693"/>
      <c r="N762" s="693"/>
      <c r="O762" s="359"/>
      <c r="P762" s="619"/>
      <c r="Q762" s="672"/>
      <c r="R762" s="672"/>
      <c r="S762" s="672"/>
      <c r="T762" s="385"/>
      <c r="U762" s="385"/>
      <c r="V762" s="385"/>
      <c r="W762" s="385"/>
      <c r="X762" s="693"/>
      <c r="Y762" s="325"/>
      <c r="Z762" s="308"/>
      <c r="AA762" s="383"/>
      <c r="AC762" s="492" t="str">
        <f t="shared" si="17"/>
        <v xml:space="preserve"> </v>
      </c>
      <c r="AD762" s="519" t="str">
        <f>IF($Y762&lt;&gt;" ",ROUND(('Retail Pricing'!#REF!+1)*AE762/0.05,0)*0.05," ")</f>
        <v xml:space="preserve"> </v>
      </c>
      <c r="AF762" s="383"/>
      <c r="AH762" s="325"/>
      <c r="AI762" s="325"/>
      <c r="AK762" s="385"/>
      <c r="AL762" s="385"/>
      <c r="AM762" s="359"/>
      <c r="AN762" s="385"/>
      <c r="AO762" s="385"/>
      <c r="AP762" s="385"/>
      <c r="AQ762" s="385"/>
      <c r="AR762" s="385"/>
      <c r="AS762" s="385"/>
      <c r="AT762" s="385"/>
      <c r="AU762" s="359"/>
      <c r="AW762" s="416"/>
      <c r="AX762" s="694"/>
      <c r="AY762" s="641"/>
      <c r="AZ762" s="385"/>
      <c r="BA762" s="385"/>
      <c r="BB762" s="416"/>
      <c r="BC762" s="416"/>
      <c r="BD762" s="416"/>
      <c r="BE762" s="416"/>
      <c r="BF762" s="416"/>
      <c r="BG762" s="416"/>
      <c r="BH762" s="416"/>
      <c r="BI762" s="416"/>
      <c r="BJ762" s="416"/>
      <c r="CJ762" s="727"/>
    </row>
    <row r="763" spans="10:88" x14ac:dyDescent="0.2">
      <c r="J763" s="385"/>
      <c r="K763" s="217"/>
      <c r="L763" s="217"/>
      <c r="M763" s="693"/>
      <c r="N763" s="693"/>
      <c r="O763" s="359"/>
      <c r="P763" s="619"/>
      <c r="Q763" s="672"/>
      <c r="R763" s="672"/>
      <c r="S763" s="672"/>
      <c r="T763" s="385"/>
      <c r="U763" s="385"/>
      <c r="V763" s="385"/>
      <c r="W763" s="385"/>
      <c r="X763" s="693"/>
      <c r="Y763" s="325"/>
      <c r="Z763" s="308"/>
      <c r="AA763" s="383"/>
      <c r="AC763" s="492" t="str">
        <f t="shared" si="17"/>
        <v xml:space="preserve"> </v>
      </c>
      <c r="AD763" s="519" t="str">
        <f>IF($Y763&lt;&gt;" ",ROUND(('Retail Pricing'!#REF!+1)*AE763/0.05,0)*0.05," ")</f>
        <v xml:space="preserve"> </v>
      </c>
      <c r="AF763" s="383"/>
      <c r="AH763" s="325"/>
      <c r="AI763" s="325"/>
      <c r="AK763" s="385"/>
      <c r="AL763" s="385"/>
      <c r="AM763" s="359"/>
      <c r="AN763" s="385"/>
      <c r="AO763" s="385"/>
      <c r="AP763" s="385"/>
      <c r="AQ763" s="385"/>
      <c r="AR763" s="385"/>
      <c r="AS763" s="385"/>
      <c r="AT763" s="385"/>
      <c r="AU763" s="359"/>
      <c r="AW763" s="416"/>
      <c r="AX763" s="694"/>
      <c r="AY763" s="641"/>
      <c r="AZ763" s="385"/>
      <c r="BA763" s="385"/>
      <c r="BB763" s="416"/>
      <c r="BC763" s="416"/>
      <c r="BD763" s="416"/>
      <c r="BE763" s="416"/>
      <c r="BF763" s="416"/>
      <c r="BG763" s="416"/>
      <c r="BH763" s="416"/>
      <c r="BI763" s="416"/>
      <c r="BJ763" s="416"/>
      <c r="CJ763" s="727"/>
    </row>
    <row r="764" spans="10:88" x14ac:dyDescent="0.2">
      <c r="J764" s="385"/>
      <c r="K764" s="217"/>
      <c r="L764" s="217"/>
      <c r="M764" s="693"/>
      <c r="N764" s="693"/>
      <c r="O764" s="359"/>
      <c r="P764" s="619"/>
      <c r="Q764" s="672"/>
      <c r="R764" s="672"/>
      <c r="S764" s="672"/>
      <c r="T764" s="385"/>
      <c r="U764" s="385"/>
      <c r="V764" s="385"/>
      <c r="W764" s="385"/>
      <c r="X764" s="693"/>
      <c r="Y764" s="325"/>
      <c r="Z764" s="308"/>
      <c r="AA764" s="383"/>
      <c r="AC764" s="492" t="str">
        <f t="shared" si="17"/>
        <v xml:space="preserve"> </v>
      </c>
      <c r="AD764" s="519" t="str">
        <f>IF($Y764&lt;&gt;" ",ROUND(('Retail Pricing'!#REF!+1)*AE764/0.05,0)*0.05," ")</f>
        <v xml:space="preserve"> </v>
      </c>
      <c r="AF764" s="383"/>
      <c r="AH764" s="325"/>
      <c r="AI764" s="325"/>
      <c r="AK764" s="385"/>
      <c r="AL764" s="385"/>
      <c r="AM764" s="359"/>
      <c r="AN764" s="385"/>
      <c r="AO764" s="385"/>
      <c r="AP764" s="385"/>
      <c r="AQ764" s="385"/>
      <c r="AR764" s="385"/>
      <c r="AS764" s="385"/>
      <c r="AT764" s="385"/>
      <c r="AU764" s="359"/>
      <c r="AW764" s="416"/>
      <c r="AX764" s="694"/>
      <c r="AY764" s="641"/>
      <c r="AZ764" s="385"/>
      <c r="BA764" s="385"/>
      <c r="BB764" s="416"/>
      <c r="BC764" s="416"/>
      <c r="BD764" s="416"/>
      <c r="BE764" s="416"/>
      <c r="BF764" s="416"/>
      <c r="BG764" s="416"/>
      <c r="BH764" s="416"/>
      <c r="BI764" s="416"/>
      <c r="BJ764" s="416"/>
      <c r="CJ764" s="727"/>
    </row>
    <row r="765" spans="10:88" x14ac:dyDescent="0.2">
      <c r="J765" s="385"/>
      <c r="K765" s="217"/>
      <c r="L765" s="217"/>
      <c r="M765" s="693"/>
      <c r="N765" s="693"/>
      <c r="O765" s="359"/>
      <c r="P765" s="619"/>
      <c r="Q765" s="672"/>
      <c r="R765" s="672"/>
      <c r="S765" s="672"/>
      <c r="T765" s="385"/>
      <c r="U765" s="385"/>
      <c r="V765" s="385"/>
      <c r="W765" s="385"/>
      <c r="X765" s="693"/>
      <c r="Y765" s="325"/>
      <c r="Z765" s="308"/>
      <c r="AA765" s="383"/>
      <c r="AC765" s="492" t="str">
        <f t="shared" si="17"/>
        <v xml:space="preserve"> </v>
      </c>
      <c r="AD765" s="519" t="str">
        <f>IF($Y765&lt;&gt;" ",ROUND(('Retail Pricing'!#REF!+1)*AE765/0.05,0)*0.05," ")</f>
        <v xml:space="preserve"> </v>
      </c>
      <c r="AF765" s="383"/>
      <c r="AH765" s="325"/>
      <c r="AI765" s="325"/>
      <c r="AK765" s="385"/>
      <c r="AL765" s="385"/>
      <c r="AM765" s="359"/>
      <c r="AN765" s="385"/>
      <c r="AO765" s="385"/>
      <c r="AP765" s="385"/>
      <c r="AQ765" s="385"/>
      <c r="AR765" s="385"/>
      <c r="AS765" s="385"/>
      <c r="AT765" s="385"/>
      <c r="AU765" s="359"/>
      <c r="AW765" s="416"/>
      <c r="AX765" s="694"/>
      <c r="AY765" s="641"/>
      <c r="AZ765" s="385"/>
      <c r="BA765" s="385"/>
      <c r="BB765" s="416"/>
      <c r="BC765" s="416"/>
      <c r="BD765" s="416"/>
      <c r="BE765" s="416"/>
      <c r="BF765" s="416"/>
      <c r="BG765" s="416"/>
      <c r="BH765" s="416"/>
      <c r="BI765" s="416"/>
      <c r="BJ765" s="416"/>
      <c r="CJ765" s="727"/>
    </row>
    <row r="766" spans="10:88" x14ac:dyDescent="0.2">
      <c r="J766" s="385"/>
      <c r="K766" s="217"/>
      <c r="L766" s="217"/>
      <c r="M766" s="693"/>
      <c r="N766" s="693"/>
      <c r="O766" s="359"/>
      <c r="P766" s="619"/>
      <c r="Q766" s="672"/>
      <c r="R766" s="672"/>
      <c r="S766" s="672"/>
      <c r="T766" s="385"/>
      <c r="U766" s="385"/>
      <c r="V766" s="385"/>
      <c r="W766" s="385"/>
      <c r="X766" s="693"/>
      <c r="Y766" s="325"/>
      <c r="Z766" s="308"/>
      <c r="AA766" s="383"/>
      <c r="AC766" s="492" t="str">
        <f t="shared" si="17"/>
        <v xml:space="preserve"> </v>
      </c>
      <c r="AD766" s="519" t="str">
        <f>IF($Y766&lt;&gt;" ",ROUND(('Retail Pricing'!#REF!+1)*AE766/0.05,0)*0.05," ")</f>
        <v xml:space="preserve"> </v>
      </c>
      <c r="AF766" s="383"/>
      <c r="AH766" s="325"/>
      <c r="AI766" s="325"/>
      <c r="AK766" s="385"/>
      <c r="AL766" s="385"/>
      <c r="AM766" s="359"/>
      <c r="AN766" s="385"/>
      <c r="AO766" s="385"/>
      <c r="AP766" s="385"/>
      <c r="AQ766" s="385"/>
      <c r="AR766" s="385"/>
      <c r="AS766" s="385"/>
      <c r="AT766" s="385"/>
      <c r="AU766" s="359"/>
      <c r="AW766" s="416"/>
      <c r="AX766" s="694"/>
      <c r="AY766" s="641"/>
      <c r="AZ766" s="385"/>
      <c r="BA766" s="385"/>
      <c r="BB766" s="416"/>
      <c r="BC766" s="416"/>
      <c r="BD766" s="416"/>
      <c r="BE766" s="416"/>
      <c r="BF766" s="416"/>
      <c r="BG766" s="416"/>
      <c r="BH766" s="416"/>
      <c r="BI766" s="416"/>
      <c r="BJ766" s="416"/>
      <c r="CJ766" s="727"/>
    </row>
    <row r="767" spans="10:88" x14ac:dyDescent="0.2">
      <c r="J767" s="385"/>
      <c r="K767" s="217"/>
      <c r="L767" s="217"/>
      <c r="M767" s="693"/>
      <c r="N767" s="693"/>
      <c r="O767" s="359"/>
      <c r="P767" s="619"/>
      <c r="Q767" s="672"/>
      <c r="R767" s="672"/>
      <c r="S767" s="672"/>
      <c r="T767" s="385"/>
      <c r="U767" s="385"/>
      <c r="V767" s="385"/>
      <c r="W767" s="385"/>
      <c r="X767" s="693"/>
      <c r="Y767" s="325"/>
      <c r="Z767" s="308"/>
      <c r="AA767" s="383"/>
      <c r="AC767" s="492" t="str">
        <f t="shared" si="17"/>
        <v xml:space="preserve"> </v>
      </c>
      <c r="AD767" s="519" t="str">
        <f>IF($Y767&lt;&gt;" ",ROUND(('Retail Pricing'!#REF!+1)*AE767/0.05,0)*0.05," ")</f>
        <v xml:space="preserve"> </v>
      </c>
      <c r="AF767" s="383"/>
      <c r="AH767" s="325"/>
      <c r="AI767" s="325"/>
      <c r="AK767" s="385"/>
      <c r="AL767" s="385"/>
      <c r="AM767" s="359"/>
      <c r="AN767" s="385"/>
      <c r="AO767" s="385"/>
      <c r="AP767" s="385"/>
      <c r="AQ767" s="385"/>
      <c r="AR767" s="385"/>
      <c r="AS767" s="385"/>
      <c r="AT767" s="385"/>
      <c r="AU767" s="359"/>
      <c r="AW767" s="416"/>
      <c r="AX767" s="694"/>
      <c r="AY767" s="641"/>
      <c r="AZ767" s="385"/>
      <c r="BA767" s="385"/>
      <c r="BB767" s="416"/>
      <c r="BC767" s="416"/>
      <c r="BD767" s="416"/>
      <c r="BE767" s="416"/>
      <c r="BF767" s="416"/>
      <c r="BG767" s="416"/>
      <c r="BH767" s="416"/>
      <c r="BI767" s="416"/>
      <c r="BJ767" s="416"/>
      <c r="CJ767" s="727"/>
    </row>
    <row r="768" spans="10:88" x14ac:dyDescent="0.2">
      <c r="J768" s="385"/>
      <c r="K768" s="217"/>
      <c r="L768" s="217"/>
      <c r="M768" s="693"/>
      <c r="N768" s="693"/>
      <c r="O768" s="359"/>
      <c r="P768" s="619"/>
      <c r="Q768" s="672"/>
      <c r="R768" s="672"/>
      <c r="S768" s="672"/>
      <c r="T768" s="385"/>
      <c r="U768" s="385"/>
      <c r="V768" s="385"/>
      <c r="W768" s="385"/>
      <c r="X768" s="693"/>
      <c r="Y768" s="325"/>
      <c r="Z768" s="308"/>
      <c r="AA768" s="383"/>
      <c r="AC768" s="492" t="str">
        <f t="shared" si="17"/>
        <v xml:space="preserve"> </v>
      </c>
      <c r="AD768" s="519" t="str">
        <f>IF($Y768&lt;&gt;" ",ROUND(('Retail Pricing'!#REF!+1)*AE768/0.05,0)*0.05," ")</f>
        <v xml:space="preserve"> </v>
      </c>
      <c r="AF768" s="383"/>
      <c r="AH768" s="325"/>
      <c r="AI768" s="325"/>
      <c r="AK768" s="385"/>
      <c r="AL768" s="385"/>
      <c r="AM768" s="359"/>
      <c r="AN768" s="385"/>
      <c r="AO768" s="385"/>
      <c r="AP768" s="385"/>
      <c r="AQ768" s="385"/>
      <c r="AR768" s="385"/>
      <c r="AS768" s="385"/>
      <c r="AT768" s="385"/>
      <c r="AU768" s="359"/>
      <c r="AW768" s="416"/>
      <c r="AX768" s="694"/>
      <c r="AY768" s="641"/>
      <c r="AZ768" s="385"/>
      <c r="BA768" s="385"/>
      <c r="BB768" s="416"/>
      <c r="BC768" s="416"/>
      <c r="BD768" s="416"/>
      <c r="BE768" s="416"/>
      <c r="BF768" s="416"/>
      <c r="BG768" s="416"/>
      <c r="BH768" s="416"/>
      <c r="BI768" s="416"/>
      <c r="BJ768" s="416"/>
      <c r="CJ768" s="727"/>
    </row>
    <row r="769" spans="10:88" x14ac:dyDescent="0.2">
      <c r="J769" s="385"/>
      <c r="K769" s="217"/>
      <c r="L769" s="217"/>
      <c r="M769" s="693"/>
      <c r="N769" s="693"/>
      <c r="O769" s="359"/>
      <c r="P769" s="619"/>
      <c r="Q769" s="672"/>
      <c r="R769" s="672"/>
      <c r="S769" s="672"/>
      <c r="T769" s="385"/>
      <c r="U769" s="385"/>
      <c r="V769" s="385"/>
      <c r="W769" s="385"/>
      <c r="X769" s="693"/>
      <c r="Y769" s="325"/>
      <c r="Z769" s="308"/>
      <c r="AA769" s="383"/>
      <c r="AC769" s="492" t="str">
        <f t="shared" si="17"/>
        <v xml:space="preserve"> </v>
      </c>
      <c r="AD769" s="519" t="str">
        <f>IF($Y769&lt;&gt;" ",ROUND(('Retail Pricing'!#REF!+1)*AE769/0.05,0)*0.05," ")</f>
        <v xml:space="preserve"> </v>
      </c>
      <c r="AF769" s="383"/>
      <c r="AH769" s="325"/>
      <c r="AI769" s="325"/>
      <c r="AK769" s="385"/>
      <c r="AL769" s="385"/>
      <c r="AM769" s="359"/>
      <c r="AN769" s="385"/>
      <c r="AO769" s="385"/>
      <c r="AP769" s="385"/>
      <c r="AQ769" s="385"/>
      <c r="AR769" s="385"/>
      <c r="AS769" s="385"/>
      <c r="AT769" s="385"/>
      <c r="AU769" s="359"/>
      <c r="AW769" s="416"/>
      <c r="AX769" s="694"/>
      <c r="AY769" s="641"/>
      <c r="AZ769" s="385"/>
      <c r="BA769" s="385"/>
      <c r="BB769" s="416"/>
      <c r="BC769" s="416"/>
      <c r="BD769" s="416"/>
      <c r="BE769" s="416"/>
      <c r="BF769" s="416"/>
      <c r="BG769" s="416"/>
      <c r="BH769" s="416"/>
      <c r="BI769" s="416"/>
      <c r="BJ769" s="416"/>
      <c r="CJ769" s="727"/>
    </row>
    <row r="770" spans="10:88" x14ac:dyDescent="0.2">
      <c r="J770" s="385"/>
      <c r="K770" s="217"/>
      <c r="L770" s="217"/>
      <c r="M770" s="693"/>
      <c r="N770" s="693"/>
      <c r="O770" s="359"/>
      <c r="P770" s="619"/>
      <c r="Q770" s="672"/>
      <c r="R770" s="672"/>
      <c r="S770" s="672"/>
      <c r="T770" s="385"/>
      <c r="U770" s="385"/>
      <c r="V770" s="385"/>
      <c r="W770" s="385"/>
      <c r="X770" s="693"/>
      <c r="Y770" s="325"/>
      <c r="Z770" s="308"/>
      <c r="AA770" s="383"/>
      <c r="AC770" s="492" t="str">
        <f t="shared" si="17"/>
        <v xml:space="preserve"> </v>
      </c>
      <c r="AD770" s="519" t="str">
        <f>IF($Y770&lt;&gt;" ",ROUND(('Retail Pricing'!#REF!+1)*AE770/0.05,0)*0.05," ")</f>
        <v xml:space="preserve"> </v>
      </c>
      <c r="AF770" s="383"/>
      <c r="AH770" s="325"/>
      <c r="AI770" s="325"/>
      <c r="AK770" s="385"/>
      <c r="AL770" s="385"/>
      <c r="AM770" s="359"/>
      <c r="AN770" s="385"/>
      <c r="AO770" s="385"/>
      <c r="AP770" s="385"/>
      <c r="AQ770" s="385"/>
      <c r="AR770" s="385"/>
      <c r="AS770" s="385"/>
      <c r="AT770" s="385"/>
      <c r="AU770" s="359"/>
      <c r="AW770" s="416"/>
      <c r="AX770" s="694"/>
      <c r="AY770" s="641"/>
      <c r="AZ770" s="385"/>
      <c r="BA770" s="385"/>
      <c r="BB770" s="416"/>
      <c r="BC770" s="416"/>
      <c r="BD770" s="416"/>
      <c r="BE770" s="416"/>
      <c r="BF770" s="416"/>
      <c r="BG770" s="416"/>
      <c r="BH770" s="416"/>
      <c r="BI770" s="416"/>
      <c r="BJ770" s="416"/>
      <c r="CJ770" s="727"/>
    </row>
    <row r="771" spans="10:88" x14ac:dyDescent="0.2">
      <c r="J771" s="385"/>
      <c r="K771" s="217"/>
      <c r="L771" s="217"/>
      <c r="M771" s="693"/>
      <c r="N771" s="693"/>
      <c r="O771" s="359"/>
      <c r="P771" s="619"/>
      <c r="Q771" s="672"/>
      <c r="R771" s="672"/>
      <c r="S771" s="672"/>
      <c r="T771" s="385"/>
      <c r="U771" s="385"/>
      <c r="V771" s="385"/>
      <c r="W771" s="385"/>
      <c r="X771" s="693"/>
      <c r="Y771" s="325"/>
      <c r="Z771" s="308"/>
      <c r="AA771" s="383"/>
      <c r="AC771" s="492" t="str">
        <f t="shared" si="17"/>
        <v xml:space="preserve"> </v>
      </c>
      <c r="AD771" s="519" t="str">
        <f>IF($Y771&lt;&gt;" ",ROUND(('Retail Pricing'!#REF!+1)*AE771/0.05,0)*0.05," ")</f>
        <v xml:space="preserve"> </v>
      </c>
      <c r="AF771" s="383"/>
      <c r="AH771" s="325"/>
      <c r="AI771" s="325"/>
      <c r="AK771" s="385"/>
      <c r="AL771" s="385"/>
      <c r="AM771" s="359"/>
      <c r="AN771" s="385"/>
      <c r="AO771" s="385"/>
      <c r="AP771" s="385"/>
      <c r="AQ771" s="385"/>
      <c r="AR771" s="385"/>
      <c r="AS771" s="385"/>
      <c r="AT771" s="385"/>
      <c r="AU771" s="359"/>
      <c r="AW771" s="416"/>
      <c r="AX771" s="694"/>
      <c r="AY771" s="641"/>
      <c r="AZ771" s="385"/>
      <c r="BA771" s="385"/>
      <c r="BB771" s="416"/>
      <c r="BC771" s="416"/>
      <c r="BD771" s="416"/>
      <c r="BE771" s="416"/>
      <c r="BF771" s="416"/>
      <c r="BG771" s="416"/>
      <c r="BH771" s="416"/>
      <c r="BI771" s="416"/>
      <c r="BJ771" s="416"/>
      <c r="CJ771" s="727"/>
    </row>
    <row r="772" spans="10:88" x14ac:dyDescent="0.2">
      <c r="J772" s="385"/>
      <c r="K772" s="217"/>
      <c r="L772" s="217"/>
      <c r="M772" s="693"/>
      <c r="N772" s="693"/>
      <c r="O772" s="359"/>
      <c r="P772" s="619"/>
      <c r="Q772" s="672"/>
      <c r="R772" s="672"/>
      <c r="S772" s="672"/>
      <c r="T772" s="385"/>
      <c r="U772" s="385"/>
      <c r="V772" s="385"/>
      <c r="W772" s="385"/>
      <c r="X772" s="693"/>
      <c r="Y772" s="325"/>
      <c r="Z772" s="308"/>
      <c r="AA772" s="383"/>
      <c r="AC772" s="492" t="str">
        <f t="shared" si="17"/>
        <v xml:space="preserve"> </v>
      </c>
      <c r="AD772" s="519" t="str">
        <f>IF($Y772&lt;&gt;" ",ROUND(('Retail Pricing'!#REF!+1)*AE772/0.05,0)*0.05," ")</f>
        <v xml:space="preserve"> </v>
      </c>
      <c r="AF772" s="383"/>
      <c r="AH772" s="325"/>
      <c r="AI772" s="325"/>
      <c r="AK772" s="385"/>
      <c r="AL772" s="385"/>
      <c r="AM772" s="359"/>
      <c r="AN772" s="385"/>
      <c r="AO772" s="385"/>
      <c r="AP772" s="385"/>
      <c r="AQ772" s="385"/>
      <c r="AR772" s="385"/>
      <c r="AS772" s="385"/>
      <c r="AT772" s="385"/>
      <c r="AU772" s="359"/>
      <c r="AW772" s="416"/>
      <c r="AX772" s="694"/>
      <c r="AY772" s="641"/>
      <c r="AZ772" s="385"/>
      <c r="BA772" s="385"/>
      <c r="BB772" s="416"/>
      <c r="BC772" s="416"/>
      <c r="BD772" s="416"/>
      <c r="BE772" s="416"/>
      <c r="BF772" s="416"/>
      <c r="BG772" s="416"/>
      <c r="BH772" s="416"/>
      <c r="BI772" s="416"/>
      <c r="BJ772" s="416"/>
      <c r="CJ772" s="727"/>
    </row>
    <row r="773" spans="10:88" x14ac:dyDescent="0.2">
      <c r="J773" s="385"/>
      <c r="K773" s="217"/>
      <c r="L773" s="217"/>
      <c r="M773" s="693"/>
      <c r="N773" s="693"/>
      <c r="O773" s="359"/>
      <c r="P773" s="619"/>
      <c r="Q773" s="672"/>
      <c r="R773" s="672"/>
      <c r="S773" s="672"/>
      <c r="T773" s="385"/>
      <c r="U773" s="385"/>
      <c r="V773" s="385"/>
      <c r="W773" s="385"/>
      <c r="X773" s="693"/>
      <c r="Y773" s="325"/>
      <c r="Z773" s="308"/>
      <c r="AA773" s="383"/>
      <c r="AC773" s="492" t="str">
        <f t="shared" si="17"/>
        <v xml:space="preserve"> </v>
      </c>
      <c r="AD773" s="519" t="str">
        <f>IF($Y773&lt;&gt;" ",ROUND(('Retail Pricing'!#REF!+1)*AE773/0.05,0)*0.05," ")</f>
        <v xml:space="preserve"> </v>
      </c>
      <c r="AF773" s="383"/>
      <c r="AH773" s="325"/>
      <c r="AI773" s="325"/>
      <c r="AK773" s="385"/>
      <c r="AL773" s="385"/>
      <c r="AM773" s="359"/>
      <c r="AN773" s="385"/>
      <c r="AO773" s="385"/>
      <c r="AP773" s="385"/>
      <c r="AQ773" s="385"/>
      <c r="AR773" s="385"/>
      <c r="AS773" s="385"/>
      <c r="AT773" s="385"/>
      <c r="AU773" s="359"/>
      <c r="AW773" s="416"/>
      <c r="AX773" s="694"/>
      <c r="AY773" s="641"/>
      <c r="AZ773" s="385"/>
      <c r="BA773" s="385"/>
      <c r="BB773" s="416"/>
      <c r="BC773" s="416"/>
      <c r="BD773" s="416"/>
      <c r="BE773" s="416"/>
      <c r="BF773" s="416"/>
      <c r="BG773" s="416"/>
      <c r="BH773" s="416"/>
      <c r="BI773" s="416"/>
      <c r="BJ773" s="416"/>
      <c r="CJ773" s="727"/>
    </row>
    <row r="774" spans="10:88" x14ac:dyDescent="0.2">
      <c r="J774" s="385"/>
      <c r="K774" s="217"/>
      <c r="L774" s="217"/>
      <c r="M774" s="693"/>
      <c r="N774" s="693"/>
      <c r="O774" s="359"/>
      <c r="P774" s="619"/>
      <c r="Q774" s="672"/>
      <c r="R774" s="672"/>
      <c r="S774" s="672"/>
      <c r="T774" s="385"/>
      <c r="U774" s="385"/>
      <c r="V774" s="385"/>
      <c r="W774" s="385"/>
      <c r="X774" s="693"/>
      <c r="Y774" s="325"/>
      <c r="Z774" s="308"/>
      <c r="AA774" s="383"/>
      <c r="AC774" s="492" t="str">
        <f t="shared" si="17"/>
        <v xml:space="preserve"> </v>
      </c>
      <c r="AD774" s="519" t="str">
        <f>IF($Y774&lt;&gt;" ",ROUND(('Retail Pricing'!#REF!+1)*AE774/0.05,0)*0.05," ")</f>
        <v xml:space="preserve"> </v>
      </c>
      <c r="AF774" s="383"/>
      <c r="AH774" s="325"/>
      <c r="AI774" s="325"/>
      <c r="AK774" s="385"/>
      <c r="AL774" s="385"/>
      <c r="AM774" s="359"/>
      <c r="AN774" s="385"/>
      <c r="AO774" s="385"/>
      <c r="AP774" s="385"/>
      <c r="AQ774" s="385"/>
      <c r="AR774" s="385"/>
      <c r="AS774" s="385"/>
      <c r="AT774" s="385"/>
      <c r="AU774" s="359"/>
      <c r="AW774" s="416"/>
      <c r="AX774" s="694"/>
      <c r="AY774" s="641"/>
      <c r="AZ774" s="385"/>
      <c r="BA774" s="385"/>
      <c r="BB774" s="416"/>
      <c r="BC774" s="416"/>
      <c r="BD774" s="416"/>
      <c r="BE774" s="416"/>
      <c r="BF774" s="416"/>
      <c r="BG774" s="416"/>
      <c r="BH774" s="416"/>
      <c r="BI774" s="416"/>
      <c r="BJ774" s="416"/>
      <c r="CJ774" s="727"/>
    </row>
    <row r="775" spans="10:88" x14ac:dyDescent="0.2">
      <c r="J775" s="385"/>
      <c r="K775" s="217"/>
      <c r="L775" s="217"/>
      <c r="M775" s="693"/>
      <c r="N775" s="693"/>
      <c r="O775" s="359"/>
      <c r="P775" s="619"/>
      <c r="Q775" s="672"/>
      <c r="R775" s="672"/>
      <c r="S775" s="672"/>
      <c r="T775" s="385"/>
      <c r="U775" s="385"/>
      <c r="V775" s="385"/>
      <c r="W775" s="385"/>
      <c r="X775" s="693"/>
      <c r="Y775" s="325"/>
      <c r="Z775" s="308"/>
      <c r="AA775" s="383"/>
      <c r="AC775" s="492" t="str">
        <f t="shared" si="17"/>
        <v xml:space="preserve"> </v>
      </c>
      <c r="AD775" s="519" t="str">
        <f>IF($Y775&lt;&gt;" ",ROUND(('Retail Pricing'!#REF!+1)*AE775/0.05,0)*0.05," ")</f>
        <v xml:space="preserve"> </v>
      </c>
      <c r="AF775" s="383"/>
      <c r="AH775" s="325"/>
      <c r="AI775" s="325"/>
      <c r="AK775" s="385"/>
      <c r="AL775" s="385"/>
      <c r="AM775" s="359"/>
      <c r="AN775" s="385"/>
      <c r="AO775" s="385"/>
      <c r="AP775" s="385"/>
      <c r="AQ775" s="385"/>
      <c r="AR775" s="385"/>
      <c r="AS775" s="385"/>
      <c r="AT775" s="385"/>
      <c r="AU775" s="359"/>
      <c r="AW775" s="416"/>
      <c r="AX775" s="694"/>
      <c r="AY775" s="641"/>
      <c r="AZ775" s="385"/>
      <c r="BA775" s="385"/>
      <c r="BB775" s="416"/>
      <c r="BC775" s="416"/>
      <c r="BD775" s="416"/>
      <c r="BE775" s="416"/>
      <c r="BF775" s="416"/>
      <c r="BG775" s="416"/>
      <c r="BH775" s="416"/>
      <c r="BI775" s="416"/>
      <c r="BJ775" s="416"/>
      <c r="CJ775" s="727"/>
    </row>
    <row r="776" spans="10:88" x14ac:dyDescent="0.2">
      <c r="J776" s="385"/>
      <c r="K776" s="217"/>
      <c r="L776" s="217"/>
      <c r="M776" s="693"/>
      <c r="N776" s="693"/>
      <c r="O776" s="359"/>
      <c r="P776" s="619"/>
      <c r="Q776" s="672"/>
      <c r="R776" s="672"/>
      <c r="S776" s="672"/>
      <c r="T776" s="385"/>
      <c r="U776" s="385"/>
      <c r="V776" s="385"/>
      <c r="W776" s="385"/>
      <c r="X776" s="693"/>
      <c r="Y776" s="325"/>
      <c r="Z776" s="308"/>
      <c r="AA776" s="383"/>
      <c r="AC776" s="492" t="str">
        <f t="shared" si="17"/>
        <v xml:space="preserve"> </v>
      </c>
      <c r="AD776" s="519" t="str">
        <f>IF($Y776&lt;&gt;" ",ROUND(('Retail Pricing'!#REF!+1)*AE776/0.05,0)*0.05," ")</f>
        <v xml:space="preserve"> </v>
      </c>
      <c r="AF776" s="383"/>
      <c r="AH776" s="325"/>
      <c r="AI776" s="325"/>
      <c r="AK776" s="385"/>
      <c r="AL776" s="385"/>
      <c r="AM776" s="359"/>
      <c r="AN776" s="385"/>
      <c r="AO776" s="385"/>
      <c r="AP776" s="385"/>
      <c r="AQ776" s="385"/>
      <c r="AR776" s="385"/>
      <c r="AS776" s="385"/>
      <c r="AT776" s="385"/>
      <c r="AU776" s="359"/>
      <c r="AW776" s="416"/>
      <c r="AX776" s="694"/>
      <c r="AY776" s="641"/>
      <c r="AZ776" s="385"/>
      <c r="BA776" s="385"/>
      <c r="BB776" s="416"/>
      <c r="BC776" s="416"/>
      <c r="BD776" s="416"/>
      <c r="BE776" s="416"/>
      <c r="BF776" s="416"/>
      <c r="BG776" s="416"/>
      <c r="BH776" s="416"/>
      <c r="BI776" s="416"/>
      <c r="BJ776" s="416"/>
      <c r="CJ776" s="727"/>
    </row>
    <row r="777" spans="10:88" x14ac:dyDescent="0.2">
      <c r="J777" s="385"/>
      <c r="K777" s="217"/>
      <c r="L777" s="217"/>
      <c r="M777" s="693"/>
      <c r="N777" s="693"/>
      <c r="O777" s="359"/>
      <c r="P777" s="619"/>
      <c r="Q777" s="672"/>
      <c r="R777" s="672"/>
      <c r="S777" s="672"/>
      <c r="T777" s="385"/>
      <c r="U777" s="385"/>
      <c r="V777" s="385"/>
      <c r="W777" s="385"/>
      <c r="X777" s="693"/>
      <c r="Y777" s="325"/>
      <c r="Z777" s="308"/>
      <c r="AA777" s="383"/>
      <c r="AC777" s="492" t="str">
        <f t="shared" si="17"/>
        <v xml:space="preserve"> </v>
      </c>
      <c r="AD777" s="519" t="str">
        <f>IF($Y777&lt;&gt;" ",ROUND(('Retail Pricing'!#REF!+1)*AE777/0.05,0)*0.05," ")</f>
        <v xml:space="preserve"> </v>
      </c>
      <c r="AF777" s="383"/>
      <c r="AH777" s="325"/>
      <c r="AI777" s="325"/>
      <c r="AK777" s="385"/>
      <c r="AL777" s="385"/>
      <c r="AM777" s="359"/>
      <c r="AN777" s="385"/>
      <c r="AO777" s="385"/>
      <c r="AP777" s="385"/>
      <c r="AQ777" s="385"/>
      <c r="AR777" s="385"/>
      <c r="AS777" s="385"/>
      <c r="AT777" s="385"/>
      <c r="AU777" s="359"/>
      <c r="AW777" s="416"/>
      <c r="AX777" s="694"/>
      <c r="AY777" s="641"/>
      <c r="AZ777" s="385"/>
      <c r="BA777" s="385"/>
      <c r="BB777" s="416"/>
      <c r="BC777" s="416"/>
      <c r="BD777" s="416"/>
      <c r="BE777" s="416"/>
      <c r="BF777" s="416"/>
      <c r="BG777" s="416"/>
      <c r="BH777" s="416"/>
      <c r="BI777" s="416"/>
      <c r="BJ777" s="416"/>
    </row>
    <row r="778" spans="10:88" x14ac:dyDescent="0.2">
      <c r="J778" s="385"/>
      <c r="K778" s="217"/>
      <c r="L778" s="217"/>
      <c r="M778" s="693"/>
      <c r="N778" s="693"/>
      <c r="O778" s="359"/>
      <c r="P778" s="619"/>
      <c r="Q778" s="672"/>
      <c r="R778" s="672"/>
      <c r="S778" s="672"/>
      <c r="T778" s="385"/>
      <c r="U778" s="385"/>
      <c r="V778" s="385"/>
      <c r="W778" s="385"/>
      <c r="X778" s="693"/>
      <c r="Y778" s="325"/>
      <c r="Z778" s="308"/>
      <c r="AA778" s="383"/>
      <c r="AC778" s="492" t="str">
        <f t="shared" si="17"/>
        <v xml:space="preserve"> </v>
      </c>
      <c r="AD778" s="519" t="str">
        <f>IF($Y778&lt;&gt;" ",ROUND(('Retail Pricing'!#REF!+1)*AE778/0.05,0)*0.05," ")</f>
        <v xml:space="preserve"> </v>
      </c>
      <c r="AF778" s="383"/>
      <c r="AH778" s="325"/>
      <c r="AI778" s="325"/>
      <c r="AK778" s="385"/>
      <c r="AL778" s="385"/>
      <c r="AM778" s="359"/>
      <c r="AN778" s="385"/>
      <c r="AO778" s="385"/>
      <c r="AP778" s="385"/>
      <c r="AQ778" s="385"/>
      <c r="AR778" s="385"/>
      <c r="AS778" s="385"/>
      <c r="AT778" s="385"/>
      <c r="AU778" s="359"/>
      <c r="AW778" s="416"/>
      <c r="AX778" s="694"/>
      <c r="AY778" s="641"/>
      <c r="AZ778" s="385"/>
      <c r="BA778" s="385"/>
      <c r="BB778" s="416"/>
      <c r="BC778" s="416"/>
      <c r="BD778" s="416"/>
      <c r="BE778" s="416"/>
      <c r="BF778" s="416"/>
      <c r="BG778" s="416"/>
      <c r="BH778" s="416"/>
      <c r="BI778" s="416"/>
      <c r="BJ778" s="416"/>
    </row>
    <row r="779" spans="10:88" x14ac:dyDescent="0.2">
      <c r="J779" s="385"/>
      <c r="K779" s="217"/>
      <c r="L779" s="217"/>
      <c r="M779" s="693"/>
      <c r="N779" s="693"/>
      <c r="O779" s="359"/>
      <c r="P779" s="619"/>
      <c r="Q779" s="672"/>
      <c r="R779" s="672"/>
      <c r="S779" s="672"/>
      <c r="T779" s="385"/>
      <c r="U779" s="385"/>
      <c r="V779" s="385"/>
      <c r="W779" s="385"/>
      <c r="X779" s="693"/>
      <c r="Y779" s="325"/>
      <c r="Z779" s="308"/>
      <c r="AA779" s="383"/>
      <c r="AC779" s="492" t="str">
        <f t="shared" si="17"/>
        <v xml:space="preserve"> </v>
      </c>
      <c r="AD779" s="519" t="str">
        <f>IF($Y779&lt;&gt;" ",ROUND(('Retail Pricing'!#REF!+1)*AE779/0.05,0)*0.05," ")</f>
        <v xml:space="preserve"> </v>
      </c>
      <c r="AF779" s="383"/>
      <c r="AH779" s="325"/>
      <c r="AI779" s="325"/>
      <c r="AK779" s="385"/>
      <c r="AL779" s="385"/>
      <c r="AM779" s="359"/>
      <c r="AN779" s="385"/>
      <c r="AO779" s="385"/>
      <c r="AP779" s="385"/>
      <c r="AQ779" s="385"/>
      <c r="AR779" s="385"/>
      <c r="AS779" s="385"/>
      <c r="AT779" s="385"/>
      <c r="AU779" s="359"/>
      <c r="AW779" s="416"/>
      <c r="AX779" s="694"/>
      <c r="AY779" s="641"/>
      <c r="AZ779" s="385"/>
      <c r="BA779" s="385"/>
      <c r="BB779" s="416"/>
      <c r="BC779" s="416"/>
      <c r="BD779" s="416"/>
      <c r="BE779" s="416"/>
      <c r="BF779" s="416"/>
      <c r="BG779" s="416"/>
      <c r="BH779" s="416"/>
      <c r="BI779" s="416"/>
      <c r="BJ779" s="416"/>
    </row>
    <row r="780" spans="10:88" x14ac:dyDescent="0.2">
      <c r="J780" s="385"/>
      <c r="K780" s="217"/>
      <c r="L780" s="217"/>
      <c r="M780" s="693"/>
      <c r="N780" s="693"/>
      <c r="O780" s="359"/>
      <c r="P780" s="619"/>
      <c r="Q780" s="672"/>
      <c r="R780" s="672"/>
      <c r="S780" s="672"/>
      <c r="T780" s="385"/>
      <c r="U780" s="385"/>
      <c r="V780" s="385"/>
      <c r="W780" s="385"/>
      <c r="X780" s="693"/>
      <c r="Y780" s="325"/>
      <c r="Z780" s="308"/>
      <c r="AA780" s="383"/>
      <c r="AC780" s="492" t="str">
        <f t="shared" si="17"/>
        <v xml:space="preserve"> </v>
      </c>
      <c r="AD780" s="519" t="str">
        <f>IF($Y780&lt;&gt;" ",ROUND(('Retail Pricing'!#REF!+1)*AE780/0.05,0)*0.05," ")</f>
        <v xml:space="preserve"> </v>
      </c>
      <c r="AF780" s="383"/>
      <c r="AH780" s="325"/>
      <c r="AI780" s="325"/>
      <c r="AK780" s="385"/>
      <c r="AL780" s="385"/>
      <c r="AM780" s="359"/>
      <c r="AN780" s="385"/>
      <c r="AO780" s="385"/>
      <c r="AP780" s="385"/>
      <c r="AQ780" s="385"/>
      <c r="AR780" s="385"/>
      <c r="AS780" s="385"/>
      <c r="AT780" s="385"/>
      <c r="AU780" s="359"/>
      <c r="AW780" s="416"/>
      <c r="AX780" s="694"/>
      <c r="AY780" s="641"/>
      <c r="AZ780" s="385"/>
      <c r="BA780" s="385"/>
      <c r="BB780" s="416"/>
      <c r="BC780" s="416"/>
      <c r="BD780" s="416"/>
      <c r="BE780" s="416"/>
      <c r="BF780" s="416"/>
      <c r="BG780" s="416"/>
      <c r="BH780" s="416"/>
      <c r="BI780" s="416"/>
      <c r="BJ780" s="416"/>
    </row>
    <row r="781" spans="10:88" x14ac:dyDescent="0.2">
      <c r="J781" s="385"/>
      <c r="K781" s="217"/>
      <c r="L781" s="217"/>
      <c r="M781" s="693"/>
      <c r="N781" s="693"/>
      <c r="O781" s="359"/>
      <c r="P781" s="619"/>
      <c r="Q781" s="672"/>
      <c r="R781" s="672"/>
      <c r="S781" s="672"/>
      <c r="T781" s="385"/>
      <c r="U781" s="385"/>
      <c r="V781" s="385"/>
      <c r="W781" s="385"/>
      <c r="X781" s="693"/>
      <c r="Y781" s="325"/>
      <c r="Z781" s="308"/>
      <c r="AA781" s="383"/>
      <c r="AC781" s="492" t="str">
        <f t="shared" si="17"/>
        <v xml:space="preserve"> </v>
      </c>
      <c r="AD781" s="519" t="str">
        <f>IF($Y781&lt;&gt;" ",ROUND(('Retail Pricing'!#REF!+1)*AE781/0.05,0)*0.05," ")</f>
        <v xml:space="preserve"> </v>
      </c>
      <c r="AF781" s="383"/>
      <c r="AH781" s="325"/>
      <c r="AI781" s="325"/>
      <c r="AK781" s="385"/>
      <c r="AL781" s="385"/>
      <c r="AM781" s="359"/>
      <c r="AN781" s="385"/>
      <c r="AO781" s="385"/>
      <c r="AP781" s="385"/>
      <c r="AQ781" s="385"/>
      <c r="AR781" s="385"/>
      <c r="AS781" s="385"/>
      <c r="AT781" s="385"/>
      <c r="AU781" s="359"/>
      <c r="AW781" s="416"/>
      <c r="AX781" s="694"/>
      <c r="AY781" s="641"/>
      <c r="AZ781" s="385"/>
      <c r="BA781" s="385"/>
      <c r="BB781" s="416"/>
      <c r="BC781" s="416"/>
      <c r="BD781" s="416"/>
      <c r="BE781" s="416"/>
      <c r="BF781" s="416"/>
      <c r="BG781" s="416"/>
      <c r="BH781" s="416"/>
      <c r="BI781" s="416"/>
      <c r="BJ781" s="416"/>
    </row>
    <row r="782" spans="10:88" x14ac:dyDescent="0.2">
      <c r="J782" s="385"/>
      <c r="K782" s="217"/>
      <c r="L782" s="217"/>
      <c r="M782" s="693"/>
      <c r="N782" s="693"/>
      <c r="O782" s="359"/>
      <c r="P782" s="619"/>
      <c r="Q782" s="672"/>
      <c r="R782" s="672"/>
      <c r="S782" s="672"/>
      <c r="T782" s="385"/>
      <c r="U782" s="385"/>
      <c r="V782" s="385"/>
      <c r="W782" s="385"/>
      <c r="X782" s="693"/>
      <c r="Y782" s="325"/>
      <c r="Z782" s="308"/>
      <c r="AA782" s="383"/>
      <c r="AC782" s="492" t="str">
        <f t="shared" si="17"/>
        <v xml:space="preserve"> </v>
      </c>
      <c r="AD782" s="519" t="str">
        <f>IF($Y782&lt;&gt;" ",ROUND(('Retail Pricing'!#REF!+1)*AE782/0.05,0)*0.05," ")</f>
        <v xml:space="preserve"> </v>
      </c>
      <c r="AF782" s="383"/>
      <c r="AH782" s="325"/>
      <c r="AI782" s="325"/>
      <c r="AK782" s="385"/>
      <c r="AL782" s="385"/>
      <c r="AM782" s="359"/>
      <c r="AN782" s="385"/>
      <c r="AO782" s="385"/>
      <c r="AP782" s="385"/>
      <c r="AQ782" s="385"/>
      <c r="AR782" s="385"/>
      <c r="AS782" s="385"/>
      <c r="AT782" s="385"/>
      <c r="AU782" s="359"/>
      <c r="AW782" s="416"/>
      <c r="AX782" s="694"/>
      <c r="AY782" s="641"/>
      <c r="AZ782" s="385"/>
      <c r="BA782" s="385"/>
      <c r="BB782" s="416"/>
      <c r="BC782" s="416"/>
      <c r="BD782" s="416"/>
      <c r="BE782" s="416"/>
      <c r="BF782" s="416"/>
      <c r="BG782" s="416"/>
      <c r="BH782" s="416"/>
      <c r="BI782" s="416"/>
      <c r="BJ782" s="416"/>
    </row>
    <row r="783" spans="10:88" x14ac:dyDescent="0.2">
      <c r="J783" s="385"/>
      <c r="K783" s="217"/>
      <c r="L783" s="217"/>
      <c r="M783" s="693"/>
      <c r="N783" s="693"/>
      <c r="O783" s="359"/>
      <c r="P783" s="619"/>
      <c r="Q783" s="672"/>
      <c r="R783" s="672"/>
      <c r="S783" s="672"/>
      <c r="T783" s="385"/>
      <c r="U783" s="385"/>
      <c r="V783" s="385"/>
      <c r="W783" s="385"/>
      <c r="X783" s="693"/>
      <c r="Y783" s="325"/>
      <c r="Z783" s="308"/>
      <c r="AA783" s="383"/>
      <c r="AC783" s="492" t="str">
        <f t="shared" si="17"/>
        <v xml:space="preserve"> </v>
      </c>
      <c r="AD783" s="519" t="str">
        <f>IF($Y783&lt;&gt;" ",ROUND(('Retail Pricing'!#REF!+1)*AE783/0.05,0)*0.05," ")</f>
        <v xml:space="preserve"> </v>
      </c>
      <c r="AF783" s="383"/>
      <c r="AH783" s="325"/>
      <c r="AI783" s="325"/>
      <c r="AK783" s="385"/>
      <c r="AL783" s="385"/>
      <c r="AM783" s="359"/>
      <c r="AN783" s="385"/>
      <c r="AO783" s="385"/>
      <c r="AP783" s="385"/>
      <c r="AQ783" s="385"/>
      <c r="AR783" s="385"/>
      <c r="AS783" s="385"/>
      <c r="AT783" s="385"/>
      <c r="AU783" s="359"/>
      <c r="AW783" s="416"/>
      <c r="AX783" s="694"/>
      <c r="AY783" s="641"/>
      <c r="AZ783" s="385"/>
      <c r="BA783" s="385"/>
      <c r="BB783" s="416"/>
      <c r="BC783" s="416"/>
      <c r="BD783" s="416"/>
      <c r="BE783" s="416"/>
      <c r="BF783" s="416"/>
      <c r="BG783" s="416"/>
      <c r="BH783" s="416"/>
      <c r="BI783" s="416"/>
      <c r="BJ783" s="416"/>
    </row>
    <row r="784" spans="10:88" x14ac:dyDescent="0.2">
      <c r="J784" s="385"/>
      <c r="K784" s="217"/>
      <c r="L784" s="217"/>
      <c r="M784" s="693"/>
      <c r="N784" s="693"/>
      <c r="O784" s="359"/>
      <c r="P784" s="619"/>
      <c r="Q784" s="672"/>
      <c r="R784" s="672"/>
      <c r="S784" s="672"/>
      <c r="T784" s="385"/>
      <c r="U784" s="385"/>
      <c r="V784" s="385"/>
      <c r="W784" s="385"/>
      <c r="X784" s="693"/>
      <c r="Y784" s="325"/>
      <c r="Z784" s="308"/>
      <c r="AA784" s="383"/>
      <c r="AC784" s="492" t="str">
        <f t="shared" si="17"/>
        <v xml:space="preserve"> </v>
      </c>
      <c r="AD784" s="519" t="str">
        <f>IF($Y784&lt;&gt;" ",ROUND(('Retail Pricing'!#REF!+1)*AE784/0.05,0)*0.05," ")</f>
        <v xml:space="preserve"> </v>
      </c>
      <c r="AF784" s="383"/>
      <c r="AH784" s="325"/>
      <c r="AI784" s="325"/>
      <c r="AK784" s="385"/>
      <c r="AL784" s="385"/>
      <c r="AM784" s="359"/>
      <c r="AN784" s="385"/>
      <c r="AO784" s="385"/>
      <c r="AP784" s="385"/>
      <c r="AQ784" s="385"/>
      <c r="AR784" s="385"/>
      <c r="AS784" s="385"/>
      <c r="AT784" s="385"/>
      <c r="AU784" s="359"/>
      <c r="AW784" s="416"/>
      <c r="AX784" s="694"/>
      <c r="AY784" s="641"/>
      <c r="AZ784" s="385"/>
      <c r="BA784" s="385"/>
      <c r="BB784" s="416"/>
      <c r="BC784" s="416"/>
      <c r="BD784" s="416"/>
      <c r="BE784" s="416"/>
      <c r="BF784" s="416"/>
      <c r="BG784" s="416"/>
      <c r="BH784" s="416"/>
      <c r="BI784" s="416"/>
      <c r="BJ784" s="416"/>
    </row>
    <row r="785" spans="10:62" x14ac:dyDescent="0.2">
      <c r="J785" s="385"/>
      <c r="K785" s="217"/>
      <c r="L785" s="217"/>
      <c r="M785" s="693"/>
      <c r="N785" s="693"/>
      <c r="O785" s="359"/>
      <c r="P785" s="619"/>
      <c r="Q785" s="672"/>
      <c r="R785" s="672"/>
      <c r="S785" s="672"/>
      <c r="T785" s="385"/>
      <c r="U785" s="385"/>
      <c r="V785" s="385"/>
      <c r="W785" s="385"/>
      <c r="X785" s="693"/>
      <c r="Y785" s="325"/>
      <c r="Z785" s="308"/>
      <c r="AA785" s="383"/>
      <c r="AC785" s="492" t="str">
        <f t="shared" si="17"/>
        <v xml:space="preserve"> </v>
      </c>
      <c r="AD785" s="519" t="str">
        <f>IF($Y785&lt;&gt;" ",ROUND(('Retail Pricing'!#REF!+1)*AE785/0.05,0)*0.05," ")</f>
        <v xml:space="preserve"> </v>
      </c>
      <c r="AF785" s="383"/>
      <c r="AH785" s="325"/>
      <c r="AI785" s="325"/>
      <c r="AK785" s="385"/>
      <c r="AL785" s="385"/>
      <c r="AM785" s="359"/>
      <c r="AN785" s="385"/>
      <c r="AO785" s="385"/>
      <c r="AP785" s="385"/>
      <c r="AQ785" s="385"/>
      <c r="AR785" s="385"/>
      <c r="AS785" s="385"/>
      <c r="AT785" s="385"/>
      <c r="AU785" s="359"/>
      <c r="AW785" s="416"/>
      <c r="AX785" s="694"/>
      <c r="AY785" s="641"/>
      <c r="AZ785" s="385"/>
      <c r="BA785" s="385"/>
      <c r="BB785" s="416"/>
      <c r="BC785" s="416"/>
      <c r="BD785" s="416"/>
      <c r="BE785" s="416"/>
      <c r="BF785" s="416"/>
      <c r="BG785" s="416"/>
      <c r="BH785" s="416"/>
      <c r="BI785" s="416"/>
      <c r="BJ785" s="416"/>
    </row>
    <row r="786" spans="10:62" x14ac:dyDescent="0.2">
      <c r="J786" s="385"/>
      <c r="K786" s="217"/>
      <c r="L786" s="217"/>
      <c r="M786" s="693"/>
      <c r="N786" s="693"/>
      <c r="O786" s="359"/>
      <c r="P786" s="619"/>
      <c r="Q786" s="672"/>
      <c r="R786" s="672"/>
      <c r="S786" s="672"/>
      <c r="T786" s="385"/>
      <c r="U786" s="385"/>
      <c r="V786" s="385"/>
      <c r="W786" s="385"/>
      <c r="X786" s="693"/>
      <c r="Y786" s="325"/>
      <c r="Z786" s="308"/>
      <c r="AA786" s="383"/>
      <c r="AC786" s="492" t="str">
        <f t="shared" si="17"/>
        <v xml:space="preserve"> </v>
      </c>
      <c r="AD786" s="519" t="str">
        <f>IF($Y786&lt;&gt;" ",ROUND(('Retail Pricing'!#REF!+1)*AE786/0.05,0)*0.05," ")</f>
        <v xml:space="preserve"> </v>
      </c>
      <c r="AF786" s="383"/>
      <c r="AH786" s="325"/>
      <c r="AI786" s="325"/>
      <c r="AK786" s="385"/>
      <c r="AL786" s="385"/>
      <c r="AM786" s="359"/>
      <c r="AN786" s="385"/>
      <c r="AO786" s="385"/>
      <c r="AP786" s="385"/>
      <c r="AQ786" s="385"/>
      <c r="AR786" s="385"/>
      <c r="AS786" s="385"/>
      <c r="AT786" s="385"/>
      <c r="AU786" s="359"/>
      <c r="AW786" s="416"/>
      <c r="AX786" s="694"/>
      <c r="AY786" s="641"/>
      <c r="AZ786" s="385"/>
      <c r="BA786" s="385"/>
      <c r="BB786" s="416"/>
      <c r="BC786" s="416"/>
      <c r="BD786" s="416"/>
      <c r="BE786" s="416"/>
      <c r="BF786" s="416"/>
      <c r="BG786" s="416"/>
      <c r="BH786" s="416"/>
      <c r="BI786" s="416"/>
      <c r="BJ786" s="416"/>
    </row>
    <row r="787" spans="10:62" x14ac:dyDescent="0.2">
      <c r="J787" s="385"/>
      <c r="K787" s="217"/>
      <c r="L787" s="217"/>
      <c r="M787" s="693"/>
      <c r="N787" s="693"/>
      <c r="O787" s="359"/>
      <c r="P787" s="619"/>
      <c r="Q787" s="672"/>
      <c r="R787" s="672"/>
      <c r="S787" s="672"/>
      <c r="T787" s="385"/>
      <c r="U787" s="385"/>
      <c r="V787" s="385"/>
      <c r="W787" s="385"/>
      <c r="X787" s="693"/>
      <c r="Y787" s="325"/>
      <c r="Z787" s="308"/>
      <c r="AA787" s="383"/>
      <c r="AC787" s="492" t="str">
        <f t="shared" si="17"/>
        <v xml:space="preserve"> </v>
      </c>
      <c r="AD787" s="519" t="str">
        <f>IF($Y787&lt;&gt;" ",ROUND(('Retail Pricing'!#REF!+1)*AE787/0.05,0)*0.05," ")</f>
        <v xml:space="preserve"> </v>
      </c>
      <c r="AF787" s="383"/>
      <c r="AH787" s="325"/>
      <c r="AI787" s="325"/>
      <c r="AK787" s="385"/>
      <c r="AL787" s="385"/>
      <c r="AM787" s="359"/>
      <c r="AN787" s="385"/>
      <c r="AO787" s="385"/>
      <c r="AP787" s="385"/>
      <c r="AQ787" s="385"/>
      <c r="AR787" s="385"/>
      <c r="AS787" s="385"/>
      <c r="AT787" s="385"/>
      <c r="AU787" s="359"/>
      <c r="AW787" s="416"/>
      <c r="AX787" s="694"/>
      <c r="AY787" s="641"/>
      <c r="AZ787" s="385"/>
      <c r="BA787" s="385"/>
      <c r="BB787" s="416"/>
      <c r="BC787" s="416"/>
      <c r="BD787" s="416"/>
      <c r="BE787" s="416"/>
      <c r="BF787" s="416"/>
      <c r="BG787" s="416"/>
      <c r="BH787" s="416"/>
      <c r="BI787" s="416"/>
      <c r="BJ787" s="416"/>
    </row>
    <row r="788" spans="10:62" x14ac:dyDescent="0.2">
      <c r="J788" s="385"/>
      <c r="K788" s="217"/>
      <c r="L788" s="217"/>
      <c r="M788" s="693"/>
      <c r="N788" s="693"/>
      <c r="O788" s="359"/>
      <c r="P788" s="619"/>
      <c r="Q788" s="672"/>
      <c r="R788" s="672"/>
      <c r="S788" s="672"/>
      <c r="T788" s="385"/>
      <c r="U788" s="385"/>
      <c r="V788" s="385"/>
      <c r="W788" s="385"/>
      <c r="X788" s="693"/>
      <c r="Y788" s="325"/>
      <c r="Z788" s="308"/>
      <c r="AA788" s="383"/>
      <c r="AC788" s="492" t="str">
        <f t="shared" si="17"/>
        <v xml:space="preserve"> </v>
      </c>
      <c r="AD788" s="519" t="str">
        <f>IF($Y788&lt;&gt;" ",ROUND(('Retail Pricing'!#REF!+1)*AE788/0.05,0)*0.05," ")</f>
        <v xml:space="preserve"> </v>
      </c>
      <c r="AF788" s="383"/>
      <c r="AH788" s="325"/>
      <c r="AI788" s="325"/>
      <c r="AK788" s="385"/>
      <c r="AL788" s="385"/>
      <c r="AM788" s="359"/>
      <c r="AN788" s="385"/>
      <c r="AO788" s="385"/>
      <c r="AP788" s="385"/>
      <c r="AQ788" s="385"/>
      <c r="AR788" s="385"/>
      <c r="AS788" s="385"/>
      <c r="AT788" s="385"/>
      <c r="AU788" s="359"/>
      <c r="AW788" s="416"/>
      <c r="AX788" s="694"/>
      <c r="AY788" s="641"/>
      <c r="AZ788" s="385"/>
      <c r="BA788" s="385"/>
      <c r="BB788" s="416"/>
      <c r="BC788" s="416"/>
      <c r="BD788" s="416"/>
      <c r="BE788" s="416"/>
      <c r="BF788" s="416"/>
      <c r="BG788" s="416"/>
      <c r="BH788" s="416"/>
      <c r="BI788" s="416"/>
      <c r="BJ788" s="416"/>
    </row>
    <row r="789" spans="10:62" x14ac:dyDescent="0.2">
      <c r="J789" s="385"/>
      <c r="K789" s="217"/>
      <c r="L789" s="217"/>
      <c r="M789" s="693"/>
      <c r="N789" s="693"/>
      <c r="O789" s="359"/>
      <c r="P789" s="619"/>
      <c r="Q789" s="672"/>
      <c r="R789" s="672"/>
      <c r="S789" s="672"/>
      <c r="T789" s="385"/>
      <c r="U789" s="385"/>
      <c r="V789" s="385"/>
      <c r="W789" s="385"/>
      <c r="X789" s="693"/>
      <c r="Y789" s="325"/>
      <c r="Z789" s="308"/>
      <c r="AA789" s="383"/>
      <c r="AC789" s="492" t="str">
        <f t="shared" si="17"/>
        <v xml:space="preserve"> </v>
      </c>
      <c r="AD789" s="519" t="str">
        <f>IF($Y789&lt;&gt;" ",ROUND(('Retail Pricing'!#REF!+1)*AE789/0.05,0)*0.05," ")</f>
        <v xml:space="preserve"> </v>
      </c>
      <c r="AF789" s="383"/>
      <c r="AH789" s="325"/>
      <c r="AI789" s="325"/>
      <c r="AK789" s="385"/>
      <c r="AL789" s="385"/>
      <c r="AM789" s="359"/>
      <c r="AN789" s="385"/>
      <c r="AO789" s="385"/>
      <c r="AP789" s="385"/>
      <c r="AQ789" s="385"/>
      <c r="AR789" s="385"/>
      <c r="AS789" s="385"/>
      <c r="AT789" s="385"/>
      <c r="AU789" s="359"/>
      <c r="AW789" s="416"/>
      <c r="AX789" s="694"/>
      <c r="AY789" s="641"/>
      <c r="AZ789" s="385"/>
      <c r="BA789" s="385"/>
      <c r="BB789" s="416"/>
      <c r="BC789" s="416"/>
      <c r="BD789" s="416"/>
      <c r="BE789" s="416"/>
      <c r="BF789" s="416"/>
      <c r="BG789" s="416"/>
      <c r="BH789" s="416"/>
      <c r="BI789" s="416"/>
      <c r="BJ789" s="416"/>
    </row>
    <row r="790" spans="10:62" x14ac:dyDescent="0.2">
      <c r="J790" s="385"/>
      <c r="K790" s="217"/>
      <c r="L790" s="217"/>
      <c r="M790" s="693"/>
      <c r="N790" s="693"/>
      <c r="O790" s="359"/>
      <c r="P790" s="619"/>
      <c r="Q790" s="672"/>
      <c r="R790" s="672"/>
      <c r="S790" s="672"/>
      <c r="T790" s="385"/>
      <c r="U790" s="385"/>
      <c r="V790" s="385"/>
      <c r="W790" s="385"/>
      <c r="X790" s="693"/>
      <c r="Y790" s="325"/>
      <c r="Z790" s="308"/>
      <c r="AA790" s="383"/>
      <c r="AC790" s="492" t="str">
        <f t="shared" si="17"/>
        <v xml:space="preserve"> </v>
      </c>
      <c r="AD790" s="519" t="str">
        <f>IF($Y790&lt;&gt;" ",ROUND(('Retail Pricing'!#REF!+1)*AE790/0.05,0)*0.05," ")</f>
        <v xml:space="preserve"> </v>
      </c>
      <c r="AF790" s="383"/>
      <c r="AH790" s="325"/>
      <c r="AI790" s="325"/>
      <c r="AK790" s="385"/>
      <c r="AL790" s="385"/>
      <c r="AM790" s="359"/>
      <c r="AN790" s="385"/>
      <c r="AO790" s="385"/>
      <c r="AP790" s="385"/>
      <c r="AQ790" s="385"/>
      <c r="AR790" s="385"/>
      <c r="AS790" s="385"/>
      <c r="AT790" s="385"/>
      <c r="AU790" s="359"/>
      <c r="AW790" s="416"/>
      <c r="AX790" s="694"/>
      <c r="AY790" s="641"/>
      <c r="AZ790" s="385"/>
      <c r="BA790" s="385"/>
      <c r="BB790" s="416"/>
      <c r="BC790" s="416"/>
      <c r="BD790" s="416"/>
      <c r="BE790" s="416"/>
      <c r="BF790" s="416"/>
      <c r="BG790" s="416"/>
      <c r="BH790" s="416"/>
      <c r="BI790" s="416"/>
      <c r="BJ790" s="416"/>
    </row>
    <row r="791" spans="10:62" x14ac:dyDescent="0.2">
      <c r="J791" s="385"/>
      <c r="K791" s="217"/>
      <c r="L791" s="217"/>
      <c r="M791" s="693"/>
      <c r="N791" s="693"/>
      <c r="O791" s="359"/>
      <c r="P791" s="619"/>
      <c r="Q791" s="672"/>
      <c r="R791" s="672"/>
      <c r="S791" s="672"/>
      <c r="T791" s="385"/>
      <c r="U791" s="385"/>
      <c r="V791" s="385"/>
      <c r="W791" s="385"/>
      <c r="X791" s="693"/>
      <c r="Y791" s="325"/>
      <c r="Z791" s="308"/>
      <c r="AA791" s="383"/>
      <c r="AC791" s="492" t="str">
        <f t="shared" ref="AC791:AC854" si="18">IF($Y791&gt;0,ROUND((Y791+$N791)/0.05,0)*0.05," ")</f>
        <v xml:space="preserve"> </v>
      </c>
      <c r="AD791" s="519" t="str">
        <f>IF($Y791&lt;&gt;" ",ROUND(('Retail Pricing'!#REF!+1)*AE791/0.05,0)*0.05," ")</f>
        <v xml:space="preserve"> </v>
      </c>
      <c r="AF791" s="383"/>
      <c r="AH791" s="325"/>
      <c r="AI791" s="325"/>
      <c r="AK791" s="385"/>
      <c r="AL791" s="385"/>
      <c r="AM791" s="359"/>
      <c r="AN791" s="385"/>
      <c r="AO791" s="385"/>
      <c r="AP791" s="385"/>
      <c r="AQ791" s="385"/>
      <c r="AR791" s="385"/>
      <c r="AS791" s="385"/>
      <c r="AT791" s="385"/>
      <c r="AU791" s="359"/>
      <c r="AW791" s="416"/>
      <c r="AX791" s="694"/>
      <c r="AY791" s="641"/>
      <c r="AZ791" s="385"/>
      <c r="BA791" s="385"/>
      <c r="BB791" s="416"/>
      <c r="BC791" s="416"/>
      <c r="BD791" s="416"/>
      <c r="BE791" s="416"/>
      <c r="BF791" s="416"/>
      <c r="BG791" s="416"/>
      <c r="BH791" s="416"/>
      <c r="BI791" s="416"/>
      <c r="BJ791" s="416"/>
    </row>
    <row r="792" spans="10:62" x14ac:dyDescent="0.2">
      <c r="J792" s="385"/>
      <c r="K792" s="217"/>
      <c r="L792" s="217"/>
      <c r="M792" s="693"/>
      <c r="N792" s="693"/>
      <c r="O792" s="359"/>
      <c r="P792" s="619"/>
      <c r="Q792" s="672"/>
      <c r="R792" s="672"/>
      <c r="S792" s="672"/>
      <c r="T792" s="385"/>
      <c r="U792" s="385"/>
      <c r="V792" s="385"/>
      <c r="W792" s="385"/>
      <c r="X792" s="693"/>
      <c r="Y792" s="325"/>
      <c r="Z792" s="308"/>
      <c r="AA792" s="383"/>
      <c r="AC792" s="492" t="str">
        <f t="shared" si="18"/>
        <v xml:space="preserve"> </v>
      </c>
      <c r="AD792" s="519" t="str">
        <f>IF($Y792&lt;&gt;" ",ROUND(('Retail Pricing'!#REF!+1)*AE792/0.05,0)*0.05," ")</f>
        <v xml:space="preserve"> </v>
      </c>
      <c r="AF792" s="383"/>
      <c r="AH792" s="325"/>
      <c r="AI792" s="325"/>
      <c r="AK792" s="385"/>
      <c r="AL792" s="385"/>
      <c r="AM792" s="359"/>
      <c r="AN792" s="385"/>
      <c r="AO792" s="385"/>
      <c r="AP792" s="385"/>
      <c r="AQ792" s="385"/>
      <c r="AR792" s="385"/>
      <c r="AS792" s="385"/>
      <c r="AT792" s="385"/>
      <c r="AU792" s="359"/>
      <c r="AW792" s="416"/>
      <c r="AX792" s="694"/>
      <c r="AY792" s="641"/>
      <c r="AZ792" s="385"/>
      <c r="BA792" s="385"/>
      <c r="BB792" s="416"/>
      <c r="BC792" s="416"/>
      <c r="BD792" s="416"/>
      <c r="BE792" s="416"/>
      <c r="BF792" s="416"/>
      <c r="BG792" s="416"/>
      <c r="BH792" s="416"/>
      <c r="BI792" s="416"/>
      <c r="BJ792" s="416"/>
    </row>
    <row r="793" spans="10:62" x14ac:dyDescent="0.2">
      <c r="J793" s="385"/>
      <c r="K793" s="217"/>
      <c r="L793" s="217"/>
      <c r="M793" s="693"/>
      <c r="N793" s="693"/>
      <c r="O793" s="359"/>
      <c r="P793" s="619"/>
      <c r="Q793" s="672"/>
      <c r="R793" s="672"/>
      <c r="S793" s="672"/>
      <c r="T793" s="385"/>
      <c r="U793" s="385"/>
      <c r="V793" s="385"/>
      <c r="W793" s="385"/>
      <c r="X793" s="693"/>
      <c r="Y793" s="325"/>
      <c r="Z793" s="308"/>
      <c r="AA793" s="383"/>
      <c r="AC793" s="492" t="str">
        <f t="shared" si="18"/>
        <v xml:space="preserve"> </v>
      </c>
      <c r="AD793" s="519" t="str">
        <f>IF($Y793&lt;&gt;" ",ROUND(('Retail Pricing'!#REF!+1)*AE793/0.05,0)*0.05," ")</f>
        <v xml:space="preserve"> </v>
      </c>
      <c r="AF793" s="383"/>
      <c r="AH793" s="325"/>
      <c r="AI793" s="325"/>
      <c r="AK793" s="385"/>
      <c r="AL793" s="385"/>
      <c r="AM793" s="359"/>
      <c r="AN793" s="385"/>
      <c r="AO793" s="385"/>
      <c r="AP793" s="385"/>
      <c r="AQ793" s="385"/>
      <c r="AR793" s="385"/>
      <c r="AS793" s="385"/>
      <c r="AT793" s="385"/>
      <c r="AU793" s="359"/>
      <c r="AW793" s="416"/>
      <c r="AX793" s="694"/>
      <c r="AY793" s="641"/>
      <c r="AZ793" s="385"/>
      <c r="BA793" s="385"/>
      <c r="BB793" s="416"/>
      <c r="BC793" s="416"/>
      <c r="BD793" s="416"/>
      <c r="BE793" s="416"/>
      <c r="BF793" s="416"/>
      <c r="BG793" s="416"/>
      <c r="BH793" s="416"/>
      <c r="BI793" s="416"/>
      <c r="BJ793" s="416"/>
    </row>
    <row r="794" spans="10:62" x14ac:dyDescent="0.2">
      <c r="J794" s="385"/>
      <c r="K794" s="217"/>
      <c r="L794" s="217"/>
      <c r="M794" s="693"/>
      <c r="N794" s="693"/>
      <c r="O794" s="359"/>
      <c r="P794" s="619"/>
      <c r="Q794" s="672"/>
      <c r="R794" s="672"/>
      <c r="S794" s="672"/>
      <c r="T794" s="385"/>
      <c r="U794" s="385"/>
      <c r="V794" s="385"/>
      <c r="W794" s="385"/>
      <c r="X794" s="693"/>
      <c r="Y794" s="325"/>
      <c r="Z794" s="308"/>
      <c r="AA794" s="383"/>
      <c r="AC794" s="492" t="str">
        <f t="shared" si="18"/>
        <v xml:space="preserve"> </v>
      </c>
      <c r="AD794" s="519" t="str">
        <f>IF($Y794&lt;&gt;" ",ROUND(('Retail Pricing'!#REF!+1)*AE794/0.05,0)*0.05," ")</f>
        <v xml:space="preserve"> </v>
      </c>
      <c r="AF794" s="383"/>
      <c r="AH794" s="325"/>
      <c r="AI794" s="325"/>
      <c r="AK794" s="385"/>
      <c r="AL794" s="385"/>
      <c r="AM794" s="359"/>
      <c r="AN794" s="385"/>
      <c r="AO794" s="385"/>
      <c r="AP794" s="385"/>
      <c r="AQ794" s="385"/>
      <c r="AR794" s="385"/>
      <c r="AS794" s="385"/>
      <c r="AT794" s="385"/>
      <c r="AU794" s="359"/>
      <c r="AW794" s="416"/>
      <c r="AX794" s="694"/>
      <c r="AY794" s="641"/>
      <c r="AZ794" s="385"/>
      <c r="BA794" s="385"/>
      <c r="BB794" s="416"/>
      <c r="BC794" s="416"/>
      <c r="BD794" s="416"/>
      <c r="BE794" s="416"/>
      <c r="BF794" s="416"/>
      <c r="BG794" s="416"/>
      <c r="BH794" s="416"/>
      <c r="BI794" s="416"/>
      <c r="BJ794" s="416"/>
    </row>
    <row r="795" spans="10:62" x14ac:dyDescent="0.2">
      <c r="J795" s="385"/>
      <c r="K795" s="217"/>
      <c r="L795" s="217"/>
      <c r="M795" s="693"/>
      <c r="N795" s="693"/>
      <c r="O795" s="359"/>
      <c r="P795" s="619"/>
      <c r="Q795" s="672"/>
      <c r="R795" s="672"/>
      <c r="S795" s="672"/>
      <c r="T795" s="385"/>
      <c r="U795" s="385"/>
      <c r="V795" s="385"/>
      <c r="W795" s="385"/>
      <c r="X795" s="693"/>
      <c r="Y795" s="325"/>
      <c r="Z795" s="308"/>
      <c r="AA795" s="383"/>
      <c r="AC795" s="492" t="str">
        <f t="shared" si="18"/>
        <v xml:space="preserve"> </v>
      </c>
      <c r="AD795" s="519" t="str">
        <f>IF($Y795&lt;&gt;" ",ROUND(('Retail Pricing'!#REF!+1)*AE795/0.05,0)*0.05," ")</f>
        <v xml:space="preserve"> </v>
      </c>
      <c r="AF795" s="383"/>
      <c r="AH795" s="325"/>
      <c r="AI795" s="325"/>
      <c r="AK795" s="385"/>
      <c r="AL795" s="385"/>
      <c r="AM795" s="359"/>
      <c r="AN795" s="385"/>
      <c r="AO795" s="385"/>
      <c r="AP795" s="385"/>
      <c r="AQ795" s="385"/>
      <c r="AR795" s="385"/>
      <c r="AS795" s="385"/>
      <c r="AT795" s="385"/>
      <c r="AU795" s="359"/>
      <c r="AW795" s="416"/>
      <c r="AX795" s="694"/>
      <c r="AY795" s="641"/>
      <c r="AZ795" s="385"/>
      <c r="BA795" s="385"/>
      <c r="BB795" s="416"/>
      <c r="BC795" s="416"/>
      <c r="BD795" s="416"/>
      <c r="BE795" s="416"/>
      <c r="BF795" s="416"/>
      <c r="BG795" s="416"/>
      <c r="BH795" s="416"/>
      <c r="BI795" s="416"/>
      <c r="BJ795" s="416"/>
    </row>
    <row r="796" spans="10:62" x14ac:dyDescent="0.2">
      <c r="J796" s="385"/>
      <c r="K796" s="217"/>
      <c r="L796" s="217"/>
      <c r="M796" s="693"/>
      <c r="N796" s="693"/>
      <c r="O796" s="359"/>
      <c r="P796" s="619"/>
      <c r="Q796" s="672"/>
      <c r="R796" s="672"/>
      <c r="S796" s="672"/>
      <c r="T796" s="385"/>
      <c r="U796" s="385"/>
      <c r="V796" s="385"/>
      <c r="W796" s="385"/>
      <c r="X796" s="693"/>
      <c r="Y796" s="325"/>
      <c r="Z796" s="308"/>
      <c r="AA796" s="383"/>
      <c r="AC796" s="492" t="str">
        <f t="shared" si="18"/>
        <v xml:space="preserve"> </v>
      </c>
      <c r="AD796" s="519" t="str">
        <f>IF($Y796&lt;&gt;" ",ROUND(('Retail Pricing'!#REF!+1)*AE796/0.05,0)*0.05," ")</f>
        <v xml:space="preserve"> </v>
      </c>
      <c r="AF796" s="383"/>
      <c r="AH796" s="325"/>
      <c r="AI796" s="325"/>
      <c r="AK796" s="385"/>
      <c r="AL796" s="385"/>
      <c r="AM796" s="359"/>
      <c r="AN796" s="385"/>
      <c r="AO796" s="385"/>
      <c r="AP796" s="385"/>
      <c r="AQ796" s="385"/>
      <c r="AR796" s="385"/>
      <c r="AS796" s="385"/>
      <c r="AT796" s="385"/>
      <c r="AU796" s="359"/>
      <c r="AW796" s="416"/>
      <c r="AX796" s="694"/>
      <c r="AY796" s="641"/>
      <c r="AZ796" s="385"/>
      <c r="BA796" s="385"/>
      <c r="BB796" s="416"/>
      <c r="BC796" s="416"/>
      <c r="BD796" s="416"/>
      <c r="BE796" s="416"/>
      <c r="BF796" s="416"/>
      <c r="BG796" s="416"/>
      <c r="BH796" s="416"/>
      <c r="BI796" s="416"/>
      <c r="BJ796" s="416"/>
    </row>
    <row r="797" spans="10:62" x14ac:dyDescent="0.2">
      <c r="J797" s="385"/>
      <c r="K797" s="217"/>
      <c r="L797" s="217"/>
      <c r="M797" s="693"/>
      <c r="N797" s="693"/>
      <c r="O797" s="359"/>
      <c r="P797" s="619"/>
      <c r="Q797" s="672"/>
      <c r="R797" s="672"/>
      <c r="S797" s="672"/>
      <c r="T797" s="385"/>
      <c r="U797" s="385"/>
      <c r="V797" s="385"/>
      <c r="W797" s="385"/>
      <c r="X797" s="693"/>
      <c r="Y797" s="325"/>
      <c r="Z797" s="308"/>
      <c r="AA797" s="383"/>
      <c r="AC797" s="492" t="str">
        <f t="shared" si="18"/>
        <v xml:space="preserve"> </v>
      </c>
      <c r="AD797" s="519" t="str">
        <f>IF($Y797&lt;&gt;" ",ROUND(('Retail Pricing'!#REF!+1)*AE797/0.05,0)*0.05," ")</f>
        <v xml:space="preserve"> </v>
      </c>
      <c r="AF797" s="383"/>
      <c r="AH797" s="325"/>
      <c r="AI797" s="325"/>
      <c r="AK797" s="385"/>
      <c r="AL797" s="385"/>
      <c r="AM797" s="359"/>
      <c r="AN797" s="385"/>
      <c r="AO797" s="385"/>
      <c r="AP797" s="385"/>
      <c r="AQ797" s="385"/>
      <c r="AR797" s="385"/>
      <c r="AS797" s="385"/>
      <c r="AT797" s="385"/>
      <c r="AU797" s="359"/>
      <c r="AW797" s="416"/>
      <c r="AX797" s="694"/>
      <c r="AY797" s="641"/>
      <c r="AZ797" s="385"/>
      <c r="BA797" s="385"/>
      <c r="BB797" s="416"/>
      <c r="BC797" s="416"/>
      <c r="BD797" s="416"/>
      <c r="BE797" s="416"/>
      <c r="BF797" s="416"/>
      <c r="BG797" s="416"/>
      <c r="BH797" s="416"/>
      <c r="BI797" s="416"/>
      <c r="BJ797" s="416"/>
    </row>
    <row r="798" spans="10:62" x14ac:dyDescent="0.2">
      <c r="J798" s="385"/>
      <c r="K798" s="217"/>
      <c r="L798" s="217"/>
      <c r="M798" s="693"/>
      <c r="N798" s="693"/>
      <c r="O798" s="359"/>
      <c r="P798" s="619"/>
      <c r="Q798" s="672"/>
      <c r="R798" s="672"/>
      <c r="S798" s="672"/>
      <c r="T798" s="385"/>
      <c r="U798" s="385"/>
      <c r="V798" s="385"/>
      <c r="W798" s="385"/>
      <c r="X798" s="693"/>
      <c r="Y798" s="325"/>
      <c r="Z798" s="308"/>
      <c r="AA798" s="383"/>
      <c r="AC798" s="492" t="str">
        <f t="shared" si="18"/>
        <v xml:space="preserve"> </v>
      </c>
      <c r="AD798" s="519" t="str">
        <f>IF($Y798&lt;&gt;" ",ROUND(('Retail Pricing'!#REF!+1)*AE798/0.05,0)*0.05," ")</f>
        <v xml:space="preserve"> </v>
      </c>
      <c r="AF798" s="383"/>
      <c r="AH798" s="325"/>
      <c r="AI798" s="325"/>
      <c r="AK798" s="385"/>
      <c r="AL798" s="385"/>
      <c r="AM798" s="359"/>
      <c r="AN798" s="385"/>
      <c r="AO798" s="385"/>
      <c r="AP798" s="385"/>
      <c r="AQ798" s="385"/>
      <c r="AR798" s="385"/>
      <c r="AS798" s="385"/>
      <c r="AT798" s="385"/>
      <c r="AU798" s="359"/>
      <c r="AW798" s="416"/>
      <c r="AX798" s="694"/>
      <c r="AY798" s="641"/>
      <c r="AZ798" s="385"/>
      <c r="BA798" s="385"/>
      <c r="BB798" s="416"/>
      <c r="BC798" s="416"/>
      <c r="BD798" s="416"/>
      <c r="BE798" s="416"/>
      <c r="BF798" s="416"/>
      <c r="BG798" s="416"/>
      <c r="BH798" s="416"/>
      <c r="BI798" s="416"/>
      <c r="BJ798" s="416"/>
    </row>
    <row r="799" spans="10:62" x14ac:dyDescent="0.2">
      <c r="J799" s="385"/>
      <c r="K799" s="217"/>
      <c r="L799" s="217"/>
      <c r="M799" s="693"/>
      <c r="N799" s="693"/>
      <c r="O799" s="359"/>
      <c r="P799" s="619"/>
      <c r="Q799" s="672"/>
      <c r="R799" s="672"/>
      <c r="S799" s="672"/>
      <c r="T799" s="385"/>
      <c r="U799" s="385"/>
      <c r="V799" s="385"/>
      <c r="W799" s="385"/>
      <c r="X799" s="693"/>
      <c r="Y799" s="325"/>
      <c r="Z799" s="308"/>
      <c r="AA799" s="383"/>
      <c r="AC799" s="492" t="str">
        <f t="shared" si="18"/>
        <v xml:space="preserve"> </v>
      </c>
      <c r="AD799" s="519" t="str">
        <f>IF($Y799&lt;&gt;" ",ROUND(('Retail Pricing'!#REF!+1)*AE799/0.05,0)*0.05," ")</f>
        <v xml:space="preserve"> </v>
      </c>
      <c r="AF799" s="383"/>
      <c r="AH799" s="325"/>
      <c r="AI799" s="325"/>
      <c r="AK799" s="385"/>
      <c r="AL799" s="385"/>
      <c r="AM799" s="359"/>
      <c r="AN799" s="385"/>
      <c r="AO799" s="385"/>
      <c r="AP799" s="385"/>
      <c r="AQ799" s="385"/>
      <c r="AR799" s="385"/>
      <c r="AS799" s="385"/>
      <c r="AT799" s="385"/>
      <c r="AU799" s="359"/>
      <c r="AW799" s="416"/>
      <c r="AX799" s="694"/>
      <c r="AY799" s="641"/>
      <c r="AZ799" s="385"/>
      <c r="BA799" s="385"/>
      <c r="BB799" s="416"/>
      <c r="BC799" s="416"/>
      <c r="BD799" s="416"/>
      <c r="BE799" s="416"/>
      <c r="BF799" s="416"/>
      <c r="BG799" s="416"/>
      <c r="BH799" s="416"/>
      <c r="BI799" s="416"/>
      <c r="BJ799" s="416"/>
    </row>
    <row r="800" spans="10:62" x14ac:dyDescent="0.2">
      <c r="J800" s="385"/>
      <c r="K800" s="217"/>
      <c r="L800" s="217"/>
      <c r="M800" s="693"/>
      <c r="N800" s="693"/>
      <c r="O800" s="359"/>
      <c r="P800" s="619"/>
      <c r="Q800" s="672"/>
      <c r="R800" s="672"/>
      <c r="S800" s="672"/>
      <c r="T800" s="385"/>
      <c r="U800" s="385"/>
      <c r="V800" s="385"/>
      <c r="W800" s="385"/>
      <c r="X800" s="693"/>
      <c r="Y800" s="325"/>
      <c r="Z800" s="308"/>
      <c r="AA800" s="383"/>
      <c r="AC800" s="492" t="str">
        <f t="shared" si="18"/>
        <v xml:space="preserve"> </v>
      </c>
      <c r="AD800" s="519" t="str">
        <f>IF($Y800&lt;&gt;" ",ROUND(('Retail Pricing'!#REF!+1)*AE800/0.05,0)*0.05," ")</f>
        <v xml:space="preserve"> </v>
      </c>
      <c r="AF800" s="383"/>
      <c r="AH800" s="325"/>
      <c r="AI800" s="325"/>
      <c r="AK800" s="385"/>
      <c r="AL800" s="385"/>
      <c r="AM800" s="359"/>
      <c r="AN800" s="385"/>
      <c r="AO800" s="385"/>
      <c r="AP800" s="385"/>
      <c r="AQ800" s="385"/>
      <c r="AR800" s="385"/>
      <c r="AS800" s="385"/>
      <c r="AT800" s="385"/>
      <c r="AU800" s="359"/>
      <c r="AW800" s="416"/>
      <c r="AX800" s="694"/>
      <c r="AY800" s="641"/>
      <c r="AZ800" s="385"/>
      <c r="BA800" s="385"/>
      <c r="BB800" s="416"/>
      <c r="BC800" s="416"/>
      <c r="BD800" s="416"/>
      <c r="BE800" s="416"/>
      <c r="BF800" s="416"/>
      <c r="BG800" s="416"/>
      <c r="BH800" s="416"/>
      <c r="BI800" s="416"/>
      <c r="BJ800" s="416"/>
    </row>
    <row r="801" spans="10:62" x14ac:dyDescent="0.2">
      <c r="J801" s="385"/>
      <c r="K801" s="217"/>
      <c r="L801" s="217"/>
      <c r="M801" s="693"/>
      <c r="N801" s="693"/>
      <c r="O801" s="359"/>
      <c r="P801" s="619"/>
      <c r="Q801" s="672"/>
      <c r="R801" s="672"/>
      <c r="S801" s="672"/>
      <c r="T801" s="385"/>
      <c r="U801" s="385"/>
      <c r="V801" s="385"/>
      <c r="W801" s="385"/>
      <c r="X801" s="693"/>
      <c r="Y801" s="325"/>
      <c r="Z801" s="308"/>
      <c r="AA801" s="383"/>
      <c r="AC801" s="492" t="str">
        <f t="shared" si="18"/>
        <v xml:space="preserve"> </v>
      </c>
      <c r="AD801" s="519" t="str">
        <f>IF($Y801&lt;&gt;" ",ROUND(('Retail Pricing'!#REF!+1)*AE801/0.05,0)*0.05," ")</f>
        <v xml:space="preserve"> </v>
      </c>
      <c r="AF801" s="383"/>
      <c r="AH801" s="325"/>
      <c r="AI801" s="325"/>
      <c r="AK801" s="385"/>
      <c r="AL801" s="385"/>
      <c r="AM801" s="359"/>
      <c r="AN801" s="385"/>
      <c r="AO801" s="385"/>
      <c r="AP801" s="385"/>
      <c r="AQ801" s="385"/>
      <c r="AR801" s="385"/>
      <c r="AS801" s="385"/>
      <c r="AT801" s="385"/>
      <c r="AU801" s="359"/>
      <c r="AW801" s="416"/>
      <c r="AX801" s="694"/>
      <c r="AY801" s="641"/>
      <c r="AZ801" s="385"/>
      <c r="BA801" s="385"/>
      <c r="BB801" s="416"/>
      <c r="BC801" s="416"/>
      <c r="BD801" s="416"/>
      <c r="BE801" s="416"/>
      <c r="BF801" s="416"/>
      <c r="BG801" s="416"/>
      <c r="BH801" s="416"/>
      <c r="BI801" s="416"/>
      <c r="BJ801" s="416"/>
    </row>
    <row r="802" spans="10:62" x14ac:dyDescent="0.2">
      <c r="J802" s="385"/>
      <c r="K802" s="217"/>
      <c r="L802" s="217"/>
      <c r="M802" s="693"/>
      <c r="N802" s="693"/>
      <c r="O802" s="359"/>
      <c r="P802" s="619"/>
      <c r="Q802" s="672"/>
      <c r="R802" s="672"/>
      <c r="S802" s="672"/>
      <c r="T802" s="385"/>
      <c r="U802" s="385"/>
      <c r="V802" s="385"/>
      <c r="W802" s="385"/>
      <c r="X802" s="693"/>
      <c r="Y802" s="325"/>
      <c r="Z802" s="308"/>
      <c r="AA802" s="383"/>
      <c r="AC802" s="492" t="str">
        <f t="shared" si="18"/>
        <v xml:space="preserve"> </v>
      </c>
      <c r="AD802" s="519" t="str">
        <f>IF($Y802&lt;&gt;" ",ROUND(('Retail Pricing'!#REF!+1)*AE802/0.05,0)*0.05," ")</f>
        <v xml:space="preserve"> </v>
      </c>
      <c r="AF802" s="383"/>
      <c r="AH802" s="325"/>
      <c r="AI802" s="325"/>
      <c r="AK802" s="385"/>
      <c r="AL802" s="385"/>
      <c r="AM802" s="359"/>
      <c r="AN802" s="385"/>
      <c r="AO802" s="385"/>
      <c r="AP802" s="385"/>
      <c r="AQ802" s="385"/>
      <c r="AR802" s="385"/>
      <c r="AS802" s="385"/>
      <c r="AT802" s="385"/>
      <c r="AU802" s="359"/>
      <c r="AW802" s="416"/>
      <c r="AX802" s="694"/>
      <c r="AY802" s="641"/>
      <c r="AZ802" s="385"/>
      <c r="BA802" s="385"/>
      <c r="BB802" s="416"/>
      <c r="BC802" s="416"/>
      <c r="BD802" s="416"/>
      <c r="BE802" s="416"/>
      <c r="BF802" s="416"/>
      <c r="BG802" s="416"/>
      <c r="BH802" s="416"/>
      <c r="BI802" s="416"/>
      <c r="BJ802" s="416"/>
    </row>
    <row r="803" spans="10:62" x14ac:dyDescent="0.2">
      <c r="J803" s="385"/>
      <c r="K803" s="217"/>
      <c r="L803" s="217"/>
      <c r="M803" s="693"/>
      <c r="N803" s="693"/>
      <c r="O803" s="359"/>
      <c r="P803" s="619"/>
      <c r="Q803" s="672"/>
      <c r="R803" s="672"/>
      <c r="S803" s="672"/>
      <c r="T803" s="385"/>
      <c r="U803" s="385"/>
      <c r="V803" s="385"/>
      <c r="W803" s="385"/>
      <c r="X803" s="693"/>
      <c r="Y803" s="325"/>
      <c r="Z803" s="308"/>
      <c r="AA803" s="383"/>
      <c r="AC803" s="492" t="str">
        <f t="shared" si="18"/>
        <v xml:space="preserve"> </v>
      </c>
      <c r="AD803" s="519" t="str">
        <f>IF($Y803&lt;&gt;" ",ROUND(('Retail Pricing'!#REF!+1)*AE803/0.05,0)*0.05," ")</f>
        <v xml:space="preserve"> </v>
      </c>
      <c r="AF803" s="383"/>
      <c r="AH803" s="325"/>
      <c r="AI803" s="325"/>
      <c r="AK803" s="385"/>
      <c r="AL803" s="385"/>
      <c r="AM803" s="359"/>
      <c r="AN803" s="385"/>
      <c r="AO803" s="385"/>
      <c r="AP803" s="385"/>
      <c r="AQ803" s="385"/>
      <c r="AR803" s="385"/>
      <c r="AS803" s="385"/>
      <c r="AT803" s="385"/>
      <c r="AU803" s="359"/>
      <c r="AW803" s="416"/>
      <c r="AX803" s="694"/>
      <c r="AY803" s="641"/>
      <c r="AZ803" s="385"/>
      <c r="BA803" s="385"/>
      <c r="BB803" s="416"/>
      <c r="BC803" s="416"/>
      <c r="BD803" s="416"/>
      <c r="BE803" s="416"/>
      <c r="BF803" s="416"/>
      <c r="BG803" s="416"/>
      <c r="BH803" s="416"/>
      <c r="BI803" s="416"/>
      <c r="BJ803" s="416"/>
    </row>
    <row r="804" spans="10:62" x14ac:dyDescent="0.2">
      <c r="J804" s="385"/>
      <c r="K804" s="217"/>
      <c r="L804" s="217"/>
      <c r="M804" s="693"/>
      <c r="N804" s="693"/>
      <c r="O804" s="359"/>
      <c r="P804" s="619"/>
      <c r="Q804" s="672"/>
      <c r="R804" s="672"/>
      <c r="S804" s="672"/>
      <c r="T804" s="385"/>
      <c r="U804" s="385"/>
      <c r="V804" s="385"/>
      <c r="W804" s="385"/>
      <c r="X804" s="693"/>
      <c r="Y804" s="325"/>
      <c r="Z804" s="308"/>
      <c r="AA804" s="383"/>
      <c r="AC804" s="492" t="str">
        <f t="shared" si="18"/>
        <v xml:space="preserve"> </v>
      </c>
      <c r="AD804" s="519" t="str">
        <f>IF($Y804&lt;&gt;" ",ROUND(('Retail Pricing'!#REF!+1)*AE804/0.05,0)*0.05," ")</f>
        <v xml:space="preserve"> </v>
      </c>
      <c r="AF804" s="383"/>
      <c r="AH804" s="325"/>
      <c r="AI804" s="325"/>
      <c r="AK804" s="385"/>
      <c r="AL804" s="385"/>
      <c r="AM804" s="359"/>
      <c r="AN804" s="385"/>
      <c r="AO804" s="385"/>
      <c r="AP804" s="385"/>
      <c r="AQ804" s="385"/>
      <c r="AR804" s="385"/>
      <c r="AS804" s="385"/>
      <c r="AT804" s="385"/>
      <c r="AU804" s="359"/>
      <c r="AW804" s="416"/>
      <c r="AX804" s="694"/>
      <c r="AY804" s="641"/>
      <c r="AZ804" s="385"/>
      <c r="BA804" s="385"/>
      <c r="BB804" s="416"/>
      <c r="BC804" s="416"/>
      <c r="BD804" s="416"/>
      <c r="BE804" s="416"/>
      <c r="BF804" s="416"/>
      <c r="BG804" s="416"/>
      <c r="BH804" s="416"/>
      <c r="BI804" s="416"/>
      <c r="BJ804" s="416"/>
    </row>
    <row r="805" spans="10:62" x14ac:dyDescent="0.2">
      <c r="J805" s="385"/>
      <c r="K805" s="217"/>
      <c r="L805" s="217"/>
      <c r="M805" s="693"/>
      <c r="N805" s="693"/>
      <c r="O805" s="359"/>
      <c r="P805" s="619"/>
      <c r="Q805" s="672"/>
      <c r="R805" s="672"/>
      <c r="S805" s="672"/>
      <c r="T805" s="385"/>
      <c r="U805" s="385"/>
      <c r="V805" s="385"/>
      <c r="W805" s="385"/>
      <c r="X805" s="693"/>
      <c r="Y805" s="325"/>
      <c r="Z805" s="308"/>
      <c r="AA805" s="383"/>
      <c r="AC805" s="492" t="str">
        <f t="shared" si="18"/>
        <v xml:space="preserve"> </v>
      </c>
      <c r="AD805" s="519" t="str">
        <f>IF($Y805&lt;&gt;" ",ROUND(('Retail Pricing'!#REF!+1)*AE805/0.05,0)*0.05," ")</f>
        <v xml:space="preserve"> </v>
      </c>
      <c r="AF805" s="383"/>
      <c r="AH805" s="325"/>
      <c r="AI805" s="325"/>
      <c r="AK805" s="385"/>
      <c r="AL805" s="385"/>
      <c r="AM805" s="359"/>
      <c r="AN805" s="385"/>
      <c r="AO805" s="385"/>
      <c r="AP805" s="385"/>
      <c r="AQ805" s="385"/>
      <c r="AR805" s="385"/>
      <c r="AS805" s="385"/>
      <c r="AT805" s="385"/>
      <c r="AU805" s="359"/>
      <c r="AW805" s="416"/>
      <c r="AX805" s="694"/>
      <c r="AY805" s="641"/>
      <c r="AZ805" s="385"/>
      <c r="BA805" s="385"/>
      <c r="BB805" s="416"/>
      <c r="BC805" s="416"/>
      <c r="BD805" s="416"/>
      <c r="BE805" s="416"/>
      <c r="BF805" s="416"/>
      <c r="BG805" s="416"/>
      <c r="BH805" s="416"/>
      <c r="BI805" s="416"/>
      <c r="BJ805" s="416"/>
    </row>
    <row r="806" spans="10:62" x14ac:dyDescent="0.2">
      <c r="J806" s="385"/>
      <c r="K806" s="217"/>
      <c r="L806" s="217"/>
      <c r="M806" s="693"/>
      <c r="N806" s="693"/>
      <c r="O806" s="359"/>
      <c r="P806" s="619"/>
      <c r="Q806" s="672"/>
      <c r="R806" s="672"/>
      <c r="S806" s="672"/>
      <c r="T806" s="385"/>
      <c r="U806" s="385"/>
      <c r="V806" s="385"/>
      <c r="W806" s="385"/>
      <c r="X806" s="693"/>
      <c r="Y806" s="325"/>
      <c r="Z806" s="308"/>
      <c r="AA806" s="383"/>
      <c r="AC806" s="492" t="str">
        <f t="shared" si="18"/>
        <v xml:space="preserve"> </v>
      </c>
      <c r="AD806" s="519" t="str">
        <f>IF($Y806&lt;&gt;" ",ROUND(('Retail Pricing'!#REF!+1)*AE806/0.05,0)*0.05," ")</f>
        <v xml:space="preserve"> </v>
      </c>
      <c r="AF806" s="383"/>
      <c r="AH806" s="325"/>
      <c r="AI806" s="325"/>
      <c r="AK806" s="385"/>
      <c r="AL806" s="385"/>
      <c r="AM806" s="359"/>
      <c r="AN806" s="385"/>
      <c r="AO806" s="385"/>
      <c r="AP806" s="385"/>
      <c r="AQ806" s="385"/>
      <c r="AR806" s="385"/>
      <c r="AS806" s="385"/>
      <c r="AT806" s="385"/>
      <c r="AU806" s="359"/>
      <c r="AW806" s="416"/>
      <c r="AX806" s="694"/>
      <c r="AY806" s="641"/>
      <c r="AZ806" s="385"/>
      <c r="BA806" s="385"/>
      <c r="BB806" s="416"/>
      <c r="BC806" s="416"/>
      <c r="BD806" s="416"/>
      <c r="BE806" s="416"/>
      <c r="BF806" s="416"/>
      <c r="BG806" s="416"/>
      <c r="BH806" s="416"/>
      <c r="BI806" s="416"/>
      <c r="BJ806" s="416"/>
    </row>
    <row r="807" spans="10:62" x14ac:dyDescent="0.2">
      <c r="J807" s="385"/>
      <c r="K807" s="217"/>
      <c r="L807" s="217"/>
      <c r="M807" s="693"/>
      <c r="N807" s="693"/>
      <c r="O807" s="359"/>
      <c r="P807" s="619"/>
      <c r="Q807" s="672"/>
      <c r="R807" s="672"/>
      <c r="S807" s="672"/>
      <c r="T807" s="385"/>
      <c r="U807" s="385"/>
      <c r="V807" s="385"/>
      <c r="W807" s="385"/>
      <c r="X807" s="693"/>
      <c r="Y807" s="325"/>
      <c r="Z807" s="308"/>
      <c r="AA807" s="383"/>
      <c r="AC807" s="492" t="str">
        <f t="shared" si="18"/>
        <v xml:space="preserve"> </v>
      </c>
      <c r="AD807" s="519" t="str">
        <f>IF($Y807&lt;&gt;" ",ROUND(('Retail Pricing'!#REF!+1)*AE807/0.05,0)*0.05," ")</f>
        <v xml:space="preserve"> </v>
      </c>
      <c r="AF807" s="383"/>
      <c r="AH807" s="325"/>
      <c r="AI807" s="325"/>
      <c r="AK807" s="385"/>
      <c r="AL807" s="385"/>
      <c r="AM807" s="359"/>
      <c r="AN807" s="385"/>
      <c r="AO807" s="385"/>
      <c r="AP807" s="385"/>
      <c r="AQ807" s="385"/>
      <c r="AR807" s="385"/>
      <c r="AS807" s="385"/>
      <c r="AT807" s="385"/>
      <c r="AU807" s="359"/>
      <c r="AW807" s="416"/>
      <c r="AX807" s="694"/>
      <c r="AY807" s="641"/>
      <c r="AZ807" s="385"/>
      <c r="BA807" s="385"/>
      <c r="BB807" s="416"/>
      <c r="BC807" s="416"/>
      <c r="BD807" s="416"/>
      <c r="BE807" s="416"/>
      <c r="BF807" s="416"/>
      <c r="BG807" s="416"/>
      <c r="BH807" s="416"/>
      <c r="BI807" s="416"/>
      <c r="BJ807" s="416"/>
    </row>
    <row r="808" spans="10:62" x14ac:dyDescent="0.2">
      <c r="J808" s="385"/>
      <c r="K808" s="217"/>
      <c r="L808" s="217"/>
      <c r="M808" s="693"/>
      <c r="N808" s="693"/>
      <c r="O808" s="359"/>
      <c r="P808" s="619"/>
      <c r="Q808" s="672"/>
      <c r="R808" s="672"/>
      <c r="S808" s="672"/>
      <c r="T808" s="385"/>
      <c r="U808" s="385"/>
      <c r="V808" s="385"/>
      <c r="W808" s="385"/>
      <c r="X808" s="693"/>
      <c r="Y808" s="325"/>
      <c r="Z808" s="308"/>
      <c r="AA808" s="383"/>
      <c r="AC808" s="492" t="str">
        <f t="shared" si="18"/>
        <v xml:space="preserve"> </v>
      </c>
      <c r="AD808" s="519" t="str">
        <f>IF($Y808&lt;&gt;" ",ROUND(('Retail Pricing'!#REF!+1)*AE808/0.05,0)*0.05," ")</f>
        <v xml:space="preserve"> </v>
      </c>
      <c r="AF808" s="383"/>
      <c r="AH808" s="325"/>
      <c r="AI808" s="325"/>
      <c r="AK808" s="385"/>
      <c r="AL808" s="385"/>
      <c r="AM808" s="359"/>
      <c r="AN808" s="385"/>
      <c r="AO808" s="385"/>
      <c r="AP808" s="385"/>
      <c r="AQ808" s="385"/>
      <c r="AR808" s="385"/>
      <c r="AS808" s="385"/>
      <c r="AT808" s="385"/>
      <c r="AU808" s="359"/>
      <c r="AW808" s="416"/>
      <c r="AX808" s="694"/>
      <c r="AY808" s="641"/>
      <c r="AZ808" s="385"/>
      <c r="BA808" s="385"/>
      <c r="BB808" s="416"/>
      <c r="BC808" s="416"/>
      <c r="BD808" s="416"/>
      <c r="BE808" s="416"/>
      <c r="BF808" s="416"/>
      <c r="BG808" s="416"/>
      <c r="BH808" s="416"/>
      <c r="BI808" s="416"/>
      <c r="BJ808" s="416"/>
    </row>
    <row r="809" spans="10:62" x14ac:dyDescent="0.2">
      <c r="J809" s="385"/>
      <c r="K809" s="217"/>
      <c r="L809" s="217"/>
      <c r="M809" s="693"/>
      <c r="N809" s="693"/>
      <c r="O809" s="359"/>
      <c r="P809" s="619"/>
      <c r="Q809" s="672"/>
      <c r="R809" s="672"/>
      <c r="S809" s="672"/>
      <c r="T809" s="385"/>
      <c r="U809" s="385"/>
      <c r="V809" s="385"/>
      <c r="W809" s="385"/>
      <c r="X809" s="693"/>
      <c r="Y809" s="325"/>
      <c r="Z809" s="308"/>
      <c r="AA809" s="383"/>
      <c r="AC809" s="492" t="str">
        <f t="shared" si="18"/>
        <v xml:space="preserve"> </v>
      </c>
      <c r="AD809" s="519" t="str">
        <f>IF($Y809&lt;&gt;" ",ROUND(('Retail Pricing'!#REF!+1)*AE809/0.05,0)*0.05," ")</f>
        <v xml:space="preserve"> </v>
      </c>
      <c r="AF809" s="383"/>
      <c r="AH809" s="325"/>
      <c r="AI809" s="325"/>
      <c r="AK809" s="385"/>
      <c r="AL809" s="385"/>
      <c r="AM809" s="359"/>
      <c r="AN809" s="385"/>
      <c r="AO809" s="385"/>
      <c r="AP809" s="385"/>
      <c r="AQ809" s="385"/>
      <c r="AR809" s="385"/>
      <c r="AS809" s="385"/>
      <c r="AT809" s="385"/>
      <c r="AU809" s="359"/>
      <c r="AW809" s="416"/>
      <c r="AX809" s="694"/>
      <c r="AY809" s="641"/>
      <c r="AZ809" s="385"/>
      <c r="BA809" s="385"/>
      <c r="BB809" s="416"/>
      <c r="BC809" s="416"/>
      <c r="BD809" s="416"/>
      <c r="BE809" s="416"/>
      <c r="BF809" s="416"/>
      <c r="BG809" s="416"/>
      <c r="BH809" s="416"/>
      <c r="BI809" s="416"/>
      <c r="BJ809" s="416"/>
    </row>
    <row r="810" spans="10:62" x14ac:dyDescent="0.2">
      <c r="J810" s="385"/>
      <c r="K810" s="217"/>
      <c r="L810" s="217"/>
      <c r="M810" s="693"/>
      <c r="N810" s="693"/>
      <c r="O810" s="359"/>
      <c r="P810" s="619"/>
      <c r="Q810" s="672"/>
      <c r="R810" s="672"/>
      <c r="S810" s="672"/>
      <c r="T810" s="385"/>
      <c r="U810" s="385"/>
      <c r="V810" s="385"/>
      <c r="W810" s="385"/>
      <c r="X810" s="693"/>
      <c r="Y810" s="325"/>
      <c r="Z810" s="308"/>
      <c r="AA810" s="383"/>
      <c r="AC810" s="492" t="str">
        <f t="shared" si="18"/>
        <v xml:space="preserve"> </v>
      </c>
      <c r="AD810" s="519" t="str">
        <f>IF($Y810&lt;&gt;" ",ROUND(('Retail Pricing'!#REF!+1)*AE810/0.05,0)*0.05," ")</f>
        <v xml:space="preserve"> </v>
      </c>
      <c r="AF810" s="383"/>
      <c r="AH810" s="325"/>
      <c r="AI810" s="325"/>
      <c r="AK810" s="385"/>
      <c r="AL810" s="385"/>
      <c r="AM810" s="359"/>
      <c r="AN810" s="385"/>
      <c r="AO810" s="385"/>
      <c r="AP810" s="385"/>
      <c r="AQ810" s="385"/>
      <c r="AR810" s="385"/>
      <c r="AS810" s="385"/>
      <c r="AT810" s="385"/>
      <c r="AU810" s="359"/>
      <c r="AW810" s="416"/>
      <c r="AX810" s="694"/>
      <c r="AY810" s="641"/>
      <c r="AZ810" s="385"/>
      <c r="BA810" s="385"/>
      <c r="BB810" s="416"/>
      <c r="BC810" s="416"/>
      <c r="BD810" s="416"/>
      <c r="BE810" s="416"/>
      <c r="BF810" s="416"/>
      <c r="BG810" s="416"/>
      <c r="BH810" s="416"/>
      <c r="BI810" s="416"/>
      <c r="BJ810" s="416"/>
    </row>
    <row r="811" spans="10:62" x14ac:dyDescent="0.2">
      <c r="J811" s="385"/>
      <c r="K811" s="217"/>
      <c r="L811" s="217"/>
      <c r="M811" s="693"/>
      <c r="N811" s="693"/>
      <c r="O811" s="359"/>
      <c r="P811" s="619"/>
      <c r="Q811" s="672"/>
      <c r="R811" s="672"/>
      <c r="S811" s="672"/>
      <c r="T811" s="385"/>
      <c r="U811" s="385"/>
      <c r="V811" s="385"/>
      <c r="W811" s="385"/>
      <c r="X811" s="693"/>
      <c r="Y811" s="325"/>
      <c r="Z811" s="308"/>
      <c r="AA811" s="383"/>
      <c r="AC811" s="492" t="str">
        <f t="shared" si="18"/>
        <v xml:space="preserve"> </v>
      </c>
      <c r="AD811" s="519" t="str">
        <f>IF($Y811&lt;&gt;" ",ROUND(('Retail Pricing'!#REF!+1)*AE811/0.05,0)*0.05," ")</f>
        <v xml:space="preserve"> </v>
      </c>
      <c r="AF811" s="383"/>
      <c r="AH811" s="325"/>
      <c r="AI811" s="325"/>
      <c r="AK811" s="385"/>
      <c r="AL811" s="385"/>
      <c r="AM811" s="359"/>
      <c r="AN811" s="385"/>
      <c r="AO811" s="385"/>
      <c r="AP811" s="385"/>
      <c r="AQ811" s="385"/>
      <c r="AR811" s="385"/>
      <c r="AS811" s="385"/>
      <c r="AT811" s="385"/>
      <c r="AU811" s="359"/>
      <c r="AW811" s="416"/>
      <c r="AX811" s="694"/>
      <c r="AY811" s="641"/>
      <c r="AZ811" s="385"/>
      <c r="BA811" s="385"/>
      <c r="BB811" s="416"/>
      <c r="BC811" s="416"/>
      <c r="BD811" s="416"/>
      <c r="BE811" s="416"/>
      <c r="BF811" s="416"/>
      <c r="BG811" s="416"/>
      <c r="BH811" s="416"/>
      <c r="BI811" s="416"/>
      <c r="BJ811" s="416"/>
    </row>
    <row r="812" spans="10:62" x14ac:dyDescent="0.2">
      <c r="J812" s="385"/>
      <c r="K812" s="217"/>
      <c r="L812" s="217"/>
      <c r="M812" s="693"/>
      <c r="N812" s="693"/>
      <c r="O812" s="359"/>
      <c r="P812" s="619"/>
      <c r="Q812" s="672"/>
      <c r="R812" s="672"/>
      <c r="S812" s="672"/>
      <c r="T812" s="385"/>
      <c r="U812" s="385"/>
      <c r="V812" s="385"/>
      <c r="W812" s="385"/>
      <c r="X812" s="693"/>
      <c r="Y812" s="325"/>
      <c r="Z812" s="308"/>
      <c r="AA812" s="383"/>
      <c r="AC812" s="492" t="str">
        <f t="shared" si="18"/>
        <v xml:space="preserve"> </v>
      </c>
      <c r="AD812" s="519" t="str">
        <f>IF($Y812&lt;&gt;" ",ROUND(('Retail Pricing'!#REF!+1)*AE812/0.05,0)*0.05," ")</f>
        <v xml:space="preserve"> </v>
      </c>
      <c r="AF812" s="383"/>
      <c r="AH812" s="325"/>
      <c r="AI812" s="325"/>
      <c r="AK812" s="385"/>
      <c r="AL812" s="385"/>
      <c r="AM812" s="359"/>
      <c r="AN812" s="385"/>
      <c r="AO812" s="385"/>
      <c r="AP812" s="385"/>
      <c r="AQ812" s="385"/>
      <c r="AR812" s="385"/>
      <c r="AS812" s="385"/>
      <c r="AT812" s="385"/>
      <c r="AU812" s="359"/>
      <c r="AW812" s="416"/>
      <c r="AX812" s="694"/>
      <c r="AY812" s="641"/>
      <c r="AZ812" s="385"/>
      <c r="BA812" s="385"/>
      <c r="BB812" s="416"/>
      <c r="BC812" s="416"/>
      <c r="BD812" s="416"/>
      <c r="BE812" s="416"/>
      <c r="BF812" s="416"/>
      <c r="BG812" s="416"/>
      <c r="BH812" s="416"/>
      <c r="BI812" s="416"/>
      <c r="BJ812" s="416"/>
    </row>
    <row r="813" spans="10:62" x14ac:dyDescent="0.2">
      <c r="J813" s="385"/>
      <c r="K813" s="217"/>
      <c r="L813" s="217"/>
      <c r="M813" s="693"/>
      <c r="N813" s="693"/>
      <c r="O813" s="359"/>
      <c r="P813" s="619"/>
      <c r="Q813" s="672"/>
      <c r="R813" s="672"/>
      <c r="S813" s="672"/>
      <c r="T813" s="385"/>
      <c r="U813" s="385"/>
      <c r="V813" s="385"/>
      <c r="W813" s="385"/>
      <c r="X813" s="693"/>
      <c r="Y813" s="325"/>
      <c r="Z813" s="308"/>
      <c r="AA813" s="383"/>
      <c r="AC813" s="492" t="str">
        <f t="shared" si="18"/>
        <v xml:space="preserve"> </v>
      </c>
      <c r="AD813" s="519" t="str">
        <f>IF($Y813&lt;&gt;" ",ROUND(('Retail Pricing'!#REF!+1)*AE813/0.05,0)*0.05," ")</f>
        <v xml:space="preserve"> </v>
      </c>
      <c r="AF813" s="383"/>
      <c r="AH813" s="325"/>
      <c r="AI813" s="325"/>
      <c r="AK813" s="385"/>
      <c r="AL813" s="385"/>
      <c r="AM813" s="359"/>
      <c r="AN813" s="385"/>
      <c r="AO813" s="385"/>
      <c r="AP813" s="385"/>
      <c r="AQ813" s="385"/>
      <c r="AR813" s="385"/>
      <c r="AS813" s="385"/>
      <c r="AT813" s="385"/>
      <c r="AU813" s="359"/>
      <c r="AW813" s="416"/>
      <c r="AX813" s="694"/>
      <c r="AY813" s="641"/>
      <c r="AZ813" s="385"/>
      <c r="BA813" s="385"/>
      <c r="BB813" s="416"/>
      <c r="BC813" s="416"/>
      <c r="BD813" s="416"/>
      <c r="BE813" s="416"/>
      <c r="BF813" s="416"/>
      <c r="BG813" s="416"/>
      <c r="BH813" s="416"/>
      <c r="BI813" s="416"/>
      <c r="BJ813" s="416"/>
    </row>
    <row r="814" spans="10:62" x14ac:dyDescent="0.2">
      <c r="J814" s="385"/>
      <c r="K814" s="217"/>
      <c r="L814" s="217"/>
      <c r="M814" s="693"/>
      <c r="N814" s="693"/>
      <c r="O814" s="359"/>
      <c r="P814" s="619"/>
      <c r="Q814" s="672"/>
      <c r="R814" s="672"/>
      <c r="S814" s="672"/>
      <c r="T814" s="385"/>
      <c r="U814" s="385"/>
      <c r="V814" s="385"/>
      <c r="W814" s="385"/>
      <c r="X814" s="693"/>
      <c r="Y814" s="325"/>
      <c r="Z814" s="308"/>
      <c r="AA814" s="383"/>
      <c r="AC814" s="492" t="str">
        <f t="shared" si="18"/>
        <v xml:space="preserve"> </v>
      </c>
      <c r="AD814" s="519" t="str">
        <f>IF($Y814&lt;&gt;" ",ROUND(('Retail Pricing'!#REF!+1)*AE814/0.05,0)*0.05," ")</f>
        <v xml:space="preserve"> </v>
      </c>
      <c r="AF814" s="383"/>
      <c r="AH814" s="325"/>
      <c r="AI814" s="325"/>
      <c r="AK814" s="385"/>
      <c r="AL814" s="385"/>
      <c r="AM814" s="359"/>
      <c r="AN814" s="385"/>
      <c r="AO814" s="385"/>
      <c r="AP814" s="385"/>
      <c r="AQ814" s="385"/>
      <c r="AR814" s="385"/>
      <c r="AS814" s="385"/>
      <c r="AT814" s="385"/>
      <c r="AU814" s="359"/>
      <c r="AW814" s="416"/>
      <c r="AX814" s="694"/>
      <c r="AY814" s="641"/>
      <c r="AZ814" s="385"/>
      <c r="BA814" s="385"/>
      <c r="BB814" s="416"/>
      <c r="BC814" s="416"/>
      <c r="BD814" s="416"/>
      <c r="BE814" s="416"/>
      <c r="BF814" s="416"/>
      <c r="BG814" s="416"/>
      <c r="BH814" s="416"/>
      <c r="BI814" s="416"/>
      <c r="BJ814" s="416"/>
    </row>
    <row r="815" spans="10:62" x14ac:dyDescent="0.2">
      <c r="J815" s="385"/>
      <c r="K815" s="217"/>
      <c r="L815" s="217"/>
      <c r="M815" s="693"/>
      <c r="N815" s="693"/>
      <c r="O815" s="359"/>
      <c r="P815" s="619"/>
      <c r="Q815" s="672"/>
      <c r="R815" s="672"/>
      <c r="S815" s="672"/>
      <c r="T815" s="385"/>
      <c r="U815" s="385"/>
      <c r="V815" s="385"/>
      <c r="W815" s="385"/>
      <c r="X815" s="693"/>
      <c r="Y815" s="325"/>
      <c r="Z815" s="308"/>
      <c r="AA815" s="383"/>
      <c r="AC815" s="492" t="str">
        <f t="shared" si="18"/>
        <v xml:space="preserve"> </v>
      </c>
      <c r="AD815" s="519" t="str">
        <f>IF($Y815&lt;&gt;" ",ROUND(('Retail Pricing'!#REF!+1)*AE815/0.05,0)*0.05," ")</f>
        <v xml:space="preserve"> </v>
      </c>
      <c r="AF815" s="383"/>
      <c r="AH815" s="325"/>
      <c r="AI815" s="325"/>
      <c r="AK815" s="385"/>
      <c r="AL815" s="385"/>
      <c r="AM815" s="359"/>
      <c r="AN815" s="385"/>
      <c r="AO815" s="385"/>
      <c r="AP815" s="385"/>
      <c r="AQ815" s="385"/>
      <c r="AR815" s="385"/>
      <c r="AS815" s="385"/>
      <c r="AT815" s="385"/>
      <c r="AU815" s="359"/>
      <c r="AW815" s="416"/>
      <c r="AX815" s="694"/>
      <c r="AY815" s="641"/>
      <c r="AZ815" s="385"/>
      <c r="BA815" s="385"/>
      <c r="BB815" s="416"/>
      <c r="BC815" s="416"/>
      <c r="BD815" s="416"/>
      <c r="BE815" s="416"/>
      <c r="BF815" s="416"/>
      <c r="BG815" s="416"/>
      <c r="BH815" s="416"/>
      <c r="BI815" s="416"/>
      <c r="BJ815" s="416"/>
    </row>
    <row r="816" spans="10:62" x14ac:dyDescent="0.2">
      <c r="J816" s="385"/>
      <c r="K816" s="217"/>
      <c r="L816" s="217"/>
      <c r="M816" s="693"/>
      <c r="N816" s="693"/>
      <c r="O816" s="359"/>
      <c r="P816" s="619"/>
      <c r="Q816" s="672"/>
      <c r="R816" s="672"/>
      <c r="S816" s="672"/>
      <c r="T816" s="385"/>
      <c r="U816" s="385"/>
      <c r="V816" s="385"/>
      <c r="W816" s="385"/>
      <c r="X816" s="693"/>
      <c r="Y816" s="325"/>
      <c r="Z816" s="308"/>
      <c r="AA816" s="383"/>
      <c r="AC816" s="492" t="str">
        <f t="shared" si="18"/>
        <v xml:space="preserve"> </v>
      </c>
      <c r="AD816" s="519" t="str">
        <f>IF($Y816&lt;&gt;" ",ROUND(('Retail Pricing'!#REF!+1)*AE816/0.05,0)*0.05," ")</f>
        <v xml:space="preserve"> </v>
      </c>
      <c r="AF816" s="383"/>
      <c r="AH816" s="325"/>
      <c r="AI816" s="325"/>
      <c r="AK816" s="385"/>
      <c r="AL816" s="385"/>
      <c r="AM816" s="359"/>
      <c r="AN816" s="385"/>
      <c r="AO816" s="385"/>
      <c r="AP816" s="385"/>
      <c r="AQ816" s="385"/>
      <c r="AR816" s="385"/>
      <c r="AS816" s="385"/>
      <c r="AT816" s="385"/>
      <c r="AU816" s="359"/>
      <c r="AW816" s="416"/>
      <c r="AX816" s="694"/>
      <c r="AY816" s="641"/>
      <c r="AZ816" s="385"/>
      <c r="BA816" s="385"/>
      <c r="BB816" s="416"/>
      <c r="BC816" s="416"/>
      <c r="BD816" s="416"/>
      <c r="BE816" s="416"/>
      <c r="BF816" s="416"/>
      <c r="BG816" s="416"/>
      <c r="BH816" s="416"/>
      <c r="BI816" s="416"/>
      <c r="BJ816" s="416"/>
    </row>
    <row r="817" spans="10:62" x14ac:dyDescent="0.2">
      <c r="J817" s="385"/>
      <c r="K817" s="217"/>
      <c r="L817" s="217"/>
      <c r="M817" s="693"/>
      <c r="N817" s="693"/>
      <c r="O817" s="359"/>
      <c r="P817" s="619"/>
      <c r="Q817" s="672"/>
      <c r="R817" s="672"/>
      <c r="S817" s="672"/>
      <c r="T817" s="385"/>
      <c r="U817" s="385"/>
      <c r="V817" s="385"/>
      <c r="W817" s="385"/>
      <c r="X817" s="693"/>
      <c r="Y817" s="325"/>
      <c r="Z817" s="308"/>
      <c r="AA817" s="383"/>
      <c r="AC817" s="492" t="str">
        <f t="shared" si="18"/>
        <v xml:space="preserve"> </v>
      </c>
      <c r="AD817" s="519" t="str">
        <f>IF($Y817&lt;&gt;" ",ROUND(('Retail Pricing'!#REF!+1)*AE817/0.05,0)*0.05," ")</f>
        <v xml:space="preserve"> </v>
      </c>
      <c r="AF817" s="383"/>
      <c r="AH817" s="325"/>
      <c r="AI817" s="325"/>
      <c r="AK817" s="385"/>
      <c r="AL817" s="385"/>
      <c r="AM817" s="359"/>
      <c r="AN817" s="385"/>
      <c r="AO817" s="385"/>
      <c r="AP817" s="385"/>
      <c r="AQ817" s="385"/>
      <c r="AR817" s="385"/>
      <c r="AS817" s="385"/>
      <c r="AT817" s="385"/>
      <c r="AU817" s="359"/>
      <c r="AW817" s="416"/>
      <c r="AX817" s="694"/>
      <c r="AY817" s="641"/>
      <c r="AZ817" s="385"/>
      <c r="BA817" s="385"/>
      <c r="BB817" s="416"/>
      <c r="BC817" s="416"/>
      <c r="BD817" s="416"/>
      <c r="BE817" s="416"/>
      <c r="BF817" s="416"/>
      <c r="BG817" s="416"/>
      <c r="BH817" s="416"/>
      <c r="BI817" s="416"/>
      <c r="BJ817" s="416"/>
    </row>
    <row r="818" spans="10:62" x14ac:dyDescent="0.2">
      <c r="J818" s="385"/>
      <c r="K818" s="217"/>
      <c r="L818" s="217"/>
      <c r="M818" s="693"/>
      <c r="N818" s="693"/>
      <c r="O818" s="359"/>
      <c r="P818" s="619"/>
      <c r="Q818" s="672"/>
      <c r="R818" s="672"/>
      <c r="S818" s="672"/>
      <c r="T818" s="385"/>
      <c r="U818" s="385"/>
      <c r="V818" s="385"/>
      <c r="W818" s="385"/>
      <c r="X818" s="693"/>
      <c r="Y818" s="325"/>
      <c r="Z818" s="308"/>
      <c r="AA818" s="383"/>
      <c r="AC818" s="492" t="str">
        <f t="shared" si="18"/>
        <v xml:space="preserve"> </v>
      </c>
      <c r="AD818" s="519" t="str">
        <f>IF($Y818&lt;&gt;" ",ROUND(('Retail Pricing'!#REF!+1)*AE818/0.05,0)*0.05," ")</f>
        <v xml:space="preserve"> </v>
      </c>
      <c r="AF818" s="383"/>
      <c r="AH818" s="325"/>
      <c r="AI818" s="325"/>
      <c r="AK818" s="385"/>
      <c r="AL818" s="385"/>
      <c r="AM818" s="359"/>
      <c r="AN818" s="385"/>
      <c r="AO818" s="385"/>
      <c r="AP818" s="385"/>
      <c r="AQ818" s="385"/>
      <c r="AR818" s="385"/>
      <c r="AS818" s="385"/>
      <c r="AT818" s="385"/>
      <c r="AU818" s="359"/>
      <c r="AW818" s="416"/>
      <c r="AX818" s="694"/>
      <c r="AY818" s="641"/>
      <c r="AZ818" s="385"/>
      <c r="BA818" s="385"/>
      <c r="BB818" s="416"/>
      <c r="BC818" s="416"/>
      <c r="BD818" s="416"/>
      <c r="BE818" s="416"/>
      <c r="BF818" s="416"/>
      <c r="BG818" s="416"/>
      <c r="BH818" s="416"/>
      <c r="BI818" s="416"/>
      <c r="BJ818" s="416"/>
    </row>
    <row r="819" spans="10:62" x14ac:dyDescent="0.2">
      <c r="J819" s="385"/>
      <c r="K819" s="217"/>
      <c r="L819" s="217"/>
      <c r="M819" s="693"/>
      <c r="N819" s="693"/>
      <c r="O819" s="359"/>
      <c r="P819" s="619"/>
      <c r="Q819" s="672"/>
      <c r="R819" s="672"/>
      <c r="S819" s="672"/>
      <c r="T819" s="385"/>
      <c r="U819" s="385"/>
      <c r="V819" s="385"/>
      <c r="W819" s="385"/>
      <c r="X819" s="693"/>
      <c r="Y819" s="325"/>
      <c r="Z819" s="308"/>
      <c r="AA819" s="383"/>
      <c r="AC819" s="492" t="str">
        <f t="shared" si="18"/>
        <v xml:space="preserve"> </v>
      </c>
      <c r="AD819" s="519" t="str">
        <f>IF($Y819&lt;&gt;" ",ROUND(('Retail Pricing'!#REF!+1)*AE819/0.05,0)*0.05," ")</f>
        <v xml:space="preserve"> </v>
      </c>
      <c r="AF819" s="383"/>
      <c r="AH819" s="325"/>
      <c r="AI819" s="325"/>
      <c r="AK819" s="385"/>
      <c r="AL819" s="385"/>
      <c r="AM819" s="359"/>
      <c r="AN819" s="385"/>
      <c r="AO819" s="385"/>
      <c r="AP819" s="385"/>
      <c r="AQ819" s="385"/>
      <c r="AR819" s="385"/>
      <c r="AS819" s="385"/>
      <c r="AT819" s="385"/>
      <c r="AU819" s="359"/>
      <c r="AW819" s="416"/>
      <c r="AX819" s="694"/>
      <c r="AY819" s="641"/>
      <c r="AZ819" s="385"/>
      <c r="BA819" s="385"/>
      <c r="BB819" s="416"/>
      <c r="BC819" s="416"/>
      <c r="BD819" s="416"/>
      <c r="BE819" s="416"/>
      <c r="BF819" s="416"/>
      <c r="BG819" s="416"/>
      <c r="BH819" s="416"/>
      <c r="BI819" s="416"/>
      <c r="BJ819" s="416"/>
    </row>
    <row r="820" spans="10:62" x14ac:dyDescent="0.2">
      <c r="J820" s="385"/>
      <c r="K820" s="217"/>
      <c r="L820" s="217"/>
      <c r="M820" s="693"/>
      <c r="N820" s="693"/>
      <c r="O820" s="359"/>
      <c r="P820" s="619"/>
      <c r="Q820" s="672"/>
      <c r="R820" s="672"/>
      <c r="S820" s="672"/>
      <c r="T820" s="385"/>
      <c r="U820" s="385"/>
      <c r="V820" s="385"/>
      <c r="W820" s="385"/>
      <c r="X820" s="693"/>
      <c r="Y820" s="325"/>
      <c r="Z820" s="308"/>
      <c r="AA820" s="383"/>
      <c r="AC820" s="492" t="str">
        <f t="shared" si="18"/>
        <v xml:space="preserve"> </v>
      </c>
      <c r="AD820" s="519" t="str">
        <f>IF($Y820&lt;&gt;" ",ROUND(('Retail Pricing'!#REF!+1)*AE820/0.05,0)*0.05," ")</f>
        <v xml:space="preserve"> </v>
      </c>
      <c r="AF820" s="383"/>
      <c r="AH820" s="325"/>
      <c r="AI820" s="325"/>
      <c r="AK820" s="385"/>
      <c r="AL820" s="385"/>
      <c r="AM820" s="359"/>
      <c r="AN820" s="385"/>
      <c r="AO820" s="385"/>
      <c r="AP820" s="385"/>
      <c r="AQ820" s="385"/>
      <c r="AR820" s="385"/>
      <c r="AS820" s="385"/>
      <c r="AT820" s="385"/>
      <c r="AU820" s="359"/>
      <c r="AW820" s="416"/>
      <c r="AX820" s="694"/>
      <c r="AY820" s="641"/>
      <c r="AZ820" s="385"/>
      <c r="BA820" s="385"/>
      <c r="BB820" s="416"/>
      <c r="BC820" s="416"/>
      <c r="BD820" s="416"/>
      <c r="BE820" s="416"/>
      <c r="BF820" s="416"/>
      <c r="BG820" s="416"/>
      <c r="BH820" s="416"/>
      <c r="BI820" s="416"/>
      <c r="BJ820" s="416"/>
    </row>
    <row r="821" spans="10:62" x14ac:dyDescent="0.2">
      <c r="J821" s="385"/>
      <c r="K821" s="217"/>
      <c r="L821" s="217"/>
      <c r="M821" s="693"/>
      <c r="N821" s="693"/>
      <c r="O821" s="359"/>
      <c r="P821" s="619"/>
      <c r="Q821" s="672"/>
      <c r="R821" s="672"/>
      <c r="S821" s="672"/>
      <c r="T821" s="385"/>
      <c r="U821" s="385"/>
      <c r="V821" s="385"/>
      <c r="W821" s="385"/>
      <c r="X821" s="693"/>
      <c r="Y821" s="325"/>
      <c r="Z821" s="308"/>
      <c r="AA821" s="383"/>
      <c r="AC821" s="492" t="str">
        <f t="shared" si="18"/>
        <v xml:space="preserve"> </v>
      </c>
      <c r="AD821" s="519" t="str">
        <f>IF($Y821&lt;&gt;" ",ROUND(('Retail Pricing'!#REF!+1)*AE821/0.05,0)*0.05," ")</f>
        <v xml:space="preserve"> </v>
      </c>
      <c r="AF821" s="383"/>
      <c r="AH821" s="325"/>
      <c r="AI821" s="325"/>
      <c r="AK821" s="385"/>
      <c r="AL821" s="385"/>
      <c r="AM821" s="359"/>
      <c r="AN821" s="385"/>
      <c r="AO821" s="385"/>
      <c r="AP821" s="385"/>
      <c r="AQ821" s="385"/>
      <c r="AR821" s="385"/>
      <c r="AS821" s="385"/>
      <c r="AT821" s="385"/>
      <c r="AU821" s="359"/>
      <c r="AW821" s="416"/>
      <c r="AX821" s="694"/>
      <c r="AY821" s="641"/>
      <c r="AZ821" s="385"/>
      <c r="BA821" s="385"/>
      <c r="BB821" s="416"/>
      <c r="BC821" s="416"/>
      <c r="BD821" s="416"/>
      <c r="BE821" s="416"/>
      <c r="BF821" s="416"/>
      <c r="BG821" s="416"/>
      <c r="BH821" s="416"/>
      <c r="BI821" s="416"/>
      <c r="BJ821" s="416"/>
    </row>
    <row r="822" spans="10:62" x14ac:dyDescent="0.2">
      <c r="J822" s="385"/>
      <c r="K822" s="217"/>
      <c r="L822" s="217"/>
      <c r="M822" s="693"/>
      <c r="N822" s="693"/>
      <c r="O822" s="359"/>
      <c r="P822" s="619"/>
      <c r="Q822" s="672"/>
      <c r="R822" s="672"/>
      <c r="S822" s="672"/>
      <c r="T822" s="385"/>
      <c r="U822" s="385"/>
      <c r="V822" s="385"/>
      <c r="W822" s="385"/>
      <c r="X822" s="693"/>
      <c r="Y822" s="325"/>
      <c r="Z822" s="308"/>
      <c r="AA822" s="383"/>
      <c r="AC822" s="492" t="str">
        <f t="shared" si="18"/>
        <v xml:space="preserve"> </v>
      </c>
      <c r="AD822" s="519" t="str">
        <f>IF($Y822&lt;&gt;" ",ROUND(('Retail Pricing'!#REF!+1)*AE822/0.05,0)*0.05," ")</f>
        <v xml:space="preserve"> </v>
      </c>
      <c r="AF822" s="383"/>
      <c r="AH822" s="325"/>
      <c r="AI822" s="325"/>
      <c r="AK822" s="385"/>
      <c r="AL822" s="385"/>
      <c r="AM822" s="359"/>
      <c r="AN822" s="385"/>
      <c r="AO822" s="385"/>
      <c r="AP822" s="385"/>
      <c r="AQ822" s="385"/>
      <c r="AR822" s="385"/>
      <c r="AS822" s="385"/>
      <c r="AT822" s="385"/>
      <c r="AU822" s="359"/>
      <c r="AW822" s="416"/>
      <c r="AX822" s="694"/>
      <c r="AY822" s="641"/>
      <c r="AZ822" s="385"/>
      <c r="BA822" s="385"/>
      <c r="BB822" s="416"/>
      <c r="BC822" s="416"/>
      <c r="BD822" s="416"/>
      <c r="BE822" s="416"/>
      <c r="BF822" s="416"/>
      <c r="BG822" s="416"/>
      <c r="BH822" s="416"/>
      <c r="BI822" s="416"/>
      <c r="BJ822" s="416"/>
    </row>
    <row r="823" spans="10:62" x14ac:dyDescent="0.2">
      <c r="J823" s="385"/>
      <c r="K823" s="217"/>
      <c r="L823" s="217"/>
      <c r="M823" s="693"/>
      <c r="N823" s="693"/>
      <c r="O823" s="359"/>
      <c r="P823" s="619"/>
      <c r="Q823" s="672"/>
      <c r="R823" s="672"/>
      <c r="S823" s="672"/>
      <c r="T823" s="385"/>
      <c r="U823" s="385"/>
      <c r="V823" s="385"/>
      <c r="W823" s="385"/>
      <c r="X823" s="693"/>
      <c r="Y823" s="325"/>
      <c r="Z823" s="308"/>
      <c r="AA823" s="383"/>
      <c r="AC823" s="492" t="str">
        <f t="shared" si="18"/>
        <v xml:space="preserve"> </v>
      </c>
      <c r="AD823" s="519" t="str">
        <f>IF($Y823&lt;&gt;" ",ROUND(('Retail Pricing'!#REF!+1)*AE823/0.05,0)*0.05," ")</f>
        <v xml:space="preserve"> </v>
      </c>
      <c r="AF823" s="383"/>
      <c r="AH823" s="325"/>
      <c r="AI823" s="325"/>
      <c r="AK823" s="385"/>
      <c r="AL823" s="385"/>
      <c r="AM823" s="359"/>
      <c r="AN823" s="385"/>
      <c r="AO823" s="385"/>
      <c r="AP823" s="385"/>
      <c r="AQ823" s="385"/>
      <c r="AR823" s="385"/>
      <c r="AS823" s="385"/>
      <c r="AT823" s="385"/>
      <c r="AU823" s="359"/>
      <c r="AW823" s="416"/>
      <c r="AX823" s="694"/>
      <c r="AY823" s="641"/>
      <c r="AZ823" s="385"/>
      <c r="BA823" s="385"/>
      <c r="BB823" s="416"/>
      <c r="BC823" s="416"/>
      <c r="BD823" s="416"/>
      <c r="BE823" s="416"/>
      <c r="BF823" s="416"/>
      <c r="BG823" s="416"/>
      <c r="BH823" s="416"/>
      <c r="BI823" s="416"/>
      <c r="BJ823" s="416"/>
    </row>
    <row r="824" spans="10:62" x14ac:dyDescent="0.2">
      <c r="J824" s="385"/>
      <c r="K824" s="217"/>
      <c r="L824" s="217"/>
      <c r="M824" s="693"/>
      <c r="N824" s="693"/>
      <c r="O824" s="359"/>
      <c r="P824" s="619"/>
      <c r="Q824" s="672"/>
      <c r="R824" s="672"/>
      <c r="S824" s="672"/>
      <c r="T824" s="385"/>
      <c r="U824" s="385"/>
      <c r="V824" s="385"/>
      <c r="W824" s="385"/>
      <c r="X824" s="693"/>
      <c r="Y824" s="325"/>
      <c r="Z824" s="308"/>
      <c r="AA824" s="383"/>
      <c r="AC824" s="492" t="str">
        <f t="shared" si="18"/>
        <v xml:space="preserve"> </v>
      </c>
      <c r="AD824" s="519" t="str">
        <f>IF($Y824&lt;&gt;" ",ROUND(('Retail Pricing'!#REF!+1)*AE824/0.05,0)*0.05," ")</f>
        <v xml:space="preserve"> </v>
      </c>
      <c r="AF824" s="383"/>
      <c r="AH824" s="325"/>
      <c r="AI824" s="325"/>
      <c r="AK824" s="385"/>
      <c r="AL824" s="385"/>
      <c r="AM824" s="359"/>
      <c r="AN824" s="385"/>
      <c r="AO824" s="385"/>
      <c r="AP824" s="385"/>
      <c r="AQ824" s="385"/>
      <c r="AR824" s="385"/>
      <c r="AS824" s="385"/>
      <c r="AT824" s="385"/>
      <c r="AU824" s="359"/>
      <c r="AW824" s="416"/>
      <c r="AX824" s="694"/>
      <c r="AY824" s="641"/>
      <c r="AZ824" s="385"/>
      <c r="BA824" s="385"/>
      <c r="BB824" s="416"/>
      <c r="BC824" s="416"/>
      <c r="BD824" s="416"/>
      <c r="BE824" s="416"/>
      <c r="BF824" s="416"/>
      <c r="BG824" s="416"/>
      <c r="BH824" s="416"/>
      <c r="BI824" s="416"/>
      <c r="BJ824" s="416"/>
    </row>
    <row r="825" spans="10:62" x14ac:dyDescent="0.2">
      <c r="J825" s="385"/>
      <c r="K825" s="217"/>
      <c r="L825" s="217"/>
      <c r="M825" s="693"/>
      <c r="N825" s="693"/>
      <c r="O825" s="359"/>
      <c r="P825" s="619"/>
      <c r="Q825" s="672"/>
      <c r="R825" s="672"/>
      <c r="S825" s="672"/>
      <c r="T825" s="385"/>
      <c r="U825" s="385"/>
      <c r="V825" s="385"/>
      <c r="W825" s="385"/>
      <c r="X825" s="693"/>
      <c r="Y825" s="325"/>
      <c r="Z825" s="308"/>
      <c r="AA825" s="383"/>
      <c r="AC825" s="492" t="str">
        <f t="shared" si="18"/>
        <v xml:space="preserve"> </v>
      </c>
      <c r="AD825" s="519" t="str">
        <f>IF($Y825&lt;&gt;" ",ROUND(('Retail Pricing'!#REF!+1)*AE825/0.05,0)*0.05," ")</f>
        <v xml:space="preserve"> </v>
      </c>
      <c r="AF825" s="383"/>
      <c r="AH825" s="325"/>
      <c r="AI825" s="325"/>
      <c r="AK825" s="385"/>
      <c r="AL825" s="385"/>
      <c r="AM825" s="359"/>
      <c r="AN825" s="385"/>
      <c r="AO825" s="385"/>
      <c r="AP825" s="385"/>
      <c r="AQ825" s="385"/>
      <c r="AR825" s="385"/>
      <c r="AS825" s="385"/>
      <c r="AT825" s="385"/>
      <c r="AU825" s="359"/>
      <c r="AW825" s="416"/>
      <c r="AX825" s="694"/>
      <c r="AY825" s="641"/>
      <c r="AZ825" s="385"/>
      <c r="BA825" s="385"/>
      <c r="BB825" s="416"/>
      <c r="BC825" s="416"/>
      <c r="BD825" s="416"/>
      <c r="BE825" s="416"/>
      <c r="BF825" s="416"/>
      <c r="BG825" s="416"/>
      <c r="BH825" s="416"/>
      <c r="BI825" s="416"/>
      <c r="BJ825" s="416"/>
    </row>
    <row r="826" spans="10:62" x14ac:dyDescent="0.2">
      <c r="J826" s="385"/>
      <c r="K826" s="217"/>
      <c r="L826" s="217"/>
      <c r="M826" s="693"/>
      <c r="N826" s="693"/>
      <c r="O826" s="359"/>
      <c r="P826" s="619"/>
      <c r="Q826" s="672"/>
      <c r="R826" s="672"/>
      <c r="S826" s="672"/>
      <c r="T826" s="385"/>
      <c r="U826" s="385"/>
      <c r="V826" s="385"/>
      <c r="W826" s="385"/>
      <c r="X826" s="693"/>
      <c r="Y826" s="325"/>
      <c r="Z826" s="308"/>
      <c r="AA826" s="383"/>
      <c r="AC826" s="492" t="str">
        <f t="shared" si="18"/>
        <v xml:space="preserve"> </v>
      </c>
      <c r="AD826" s="519" t="str">
        <f>IF($Y826&lt;&gt;" ",ROUND(('Retail Pricing'!#REF!+1)*AE826/0.05,0)*0.05," ")</f>
        <v xml:space="preserve"> </v>
      </c>
      <c r="AF826" s="383"/>
      <c r="AH826" s="325"/>
      <c r="AI826" s="325"/>
      <c r="AK826" s="385"/>
      <c r="AL826" s="385"/>
      <c r="AM826" s="359"/>
      <c r="AN826" s="385"/>
      <c r="AO826" s="385"/>
      <c r="AP826" s="385"/>
      <c r="AQ826" s="385"/>
      <c r="AR826" s="385"/>
      <c r="AS826" s="385"/>
      <c r="AT826" s="385"/>
      <c r="AU826" s="359"/>
      <c r="AW826" s="416"/>
      <c r="AX826" s="694"/>
      <c r="AY826" s="641"/>
      <c r="AZ826" s="385"/>
      <c r="BA826" s="385"/>
      <c r="BB826" s="416"/>
      <c r="BC826" s="416"/>
      <c r="BD826" s="416"/>
      <c r="BE826" s="416"/>
      <c r="BF826" s="416"/>
      <c r="BG826" s="416"/>
      <c r="BH826" s="416"/>
      <c r="BI826" s="416"/>
      <c r="BJ826" s="416"/>
    </row>
    <row r="827" spans="10:62" x14ac:dyDescent="0.2">
      <c r="J827" s="385"/>
      <c r="K827" s="217"/>
      <c r="L827" s="217"/>
      <c r="M827" s="693"/>
      <c r="N827" s="693"/>
      <c r="O827" s="359"/>
      <c r="P827" s="619"/>
      <c r="Q827" s="672"/>
      <c r="R827" s="672"/>
      <c r="S827" s="672"/>
      <c r="T827" s="385"/>
      <c r="U827" s="385"/>
      <c r="V827" s="385"/>
      <c r="W827" s="385"/>
      <c r="X827" s="693"/>
      <c r="Y827" s="325"/>
      <c r="Z827" s="308"/>
      <c r="AA827" s="383"/>
      <c r="AC827" s="492" t="str">
        <f t="shared" si="18"/>
        <v xml:space="preserve"> </v>
      </c>
      <c r="AD827" s="519" t="str">
        <f>IF($Y827&lt;&gt;" ",ROUND(('Retail Pricing'!#REF!+1)*AE827/0.05,0)*0.05," ")</f>
        <v xml:space="preserve"> </v>
      </c>
      <c r="AF827" s="383"/>
      <c r="AH827" s="325"/>
      <c r="AI827" s="325"/>
      <c r="AK827" s="385"/>
      <c r="AL827" s="385"/>
      <c r="AM827" s="359"/>
      <c r="AN827" s="385"/>
      <c r="AO827" s="385"/>
      <c r="AP827" s="385"/>
      <c r="AQ827" s="385"/>
      <c r="AR827" s="385"/>
      <c r="AS827" s="385"/>
      <c r="AT827" s="385"/>
      <c r="AU827" s="359"/>
      <c r="AW827" s="416"/>
      <c r="AX827" s="694"/>
      <c r="AY827" s="641"/>
      <c r="AZ827" s="385"/>
      <c r="BA827" s="385"/>
      <c r="BB827" s="416"/>
      <c r="BC827" s="416"/>
      <c r="BD827" s="416"/>
      <c r="BE827" s="416"/>
      <c r="BF827" s="416"/>
      <c r="BG827" s="416"/>
      <c r="BH827" s="416"/>
      <c r="BI827" s="416"/>
      <c r="BJ827" s="416"/>
    </row>
    <row r="828" spans="10:62" x14ac:dyDescent="0.2">
      <c r="J828" s="385"/>
      <c r="K828" s="217"/>
      <c r="L828" s="217"/>
      <c r="M828" s="693"/>
      <c r="N828" s="693"/>
      <c r="O828" s="359"/>
      <c r="P828" s="619"/>
      <c r="Q828" s="672"/>
      <c r="R828" s="672"/>
      <c r="S828" s="672"/>
      <c r="T828" s="385"/>
      <c r="U828" s="385"/>
      <c r="V828" s="385"/>
      <c r="W828" s="385"/>
      <c r="X828" s="693"/>
      <c r="Y828" s="325"/>
      <c r="Z828" s="308"/>
      <c r="AA828" s="383"/>
      <c r="AC828" s="492" t="str">
        <f t="shared" si="18"/>
        <v xml:space="preserve"> </v>
      </c>
      <c r="AD828" s="519" t="str">
        <f>IF($Y828&lt;&gt;" ",ROUND(('Retail Pricing'!#REF!+1)*AE828/0.05,0)*0.05," ")</f>
        <v xml:space="preserve"> </v>
      </c>
      <c r="AF828" s="383"/>
      <c r="AH828" s="325"/>
      <c r="AI828" s="325"/>
      <c r="AK828" s="385"/>
      <c r="AL828" s="385"/>
      <c r="AM828" s="359"/>
      <c r="AN828" s="385"/>
      <c r="AO828" s="385"/>
      <c r="AP828" s="385"/>
      <c r="AQ828" s="385"/>
      <c r="AR828" s="385"/>
      <c r="AS828" s="385"/>
      <c r="AT828" s="385"/>
      <c r="AU828" s="359"/>
      <c r="AW828" s="416"/>
      <c r="AX828" s="694"/>
      <c r="AY828" s="641"/>
      <c r="AZ828" s="385"/>
      <c r="BA828" s="385"/>
      <c r="BB828" s="416"/>
      <c r="BC828" s="416"/>
      <c r="BD828" s="416"/>
      <c r="BE828" s="416"/>
      <c r="BF828" s="416"/>
      <c r="BG828" s="416"/>
      <c r="BH828" s="416"/>
      <c r="BI828" s="416"/>
      <c r="BJ828" s="416"/>
    </row>
    <row r="829" spans="10:62" x14ac:dyDescent="0.2">
      <c r="J829" s="385"/>
      <c r="K829" s="217"/>
      <c r="L829" s="217"/>
      <c r="M829" s="693"/>
      <c r="N829" s="693"/>
      <c r="O829" s="359"/>
      <c r="P829" s="619"/>
      <c r="Q829" s="672"/>
      <c r="R829" s="672"/>
      <c r="S829" s="672"/>
      <c r="T829" s="385"/>
      <c r="U829" s="385"/>
      <c r="V829" s="385"/>
      <c r="W829" s="385"/>
      <c r="X829" s="693"/>
      <c r="Y829" s="325"/>
      <c r="Z829" s="308"/>
      <c r="AA829" s="383"/>
      <c r="AC829" s="492" t="str">
        <f t="shared" si="18"/>
        <v xml:space="preserve"> </v>
      </c>
      <c r="AD829" s="519" t="str">
        <f>IF($Y829&lt;&gt;" ",ROUND(('Retail Pricing'!#REF!+1)*AE829/0.05,0)*0.05," ")</f>
        <v xml:space="preserve"> </v>
      </c>
      <c r="AF829" s="383"/>
      <c r="AH829" s="325"/>
      <c r="AI829" s="325"/>
      <c r="AK829" s="385"/>
      <c r="AL829" s="385"/>
      <c r="AM829" s="359"/>
      <c r="AN829" s="385"/>
      <c r="AO829" s="385"/>
      <c r="AP829" s="385"/>
      <c r="AQ829" s="385"/>
      <c r="AR829" s="385"/>
      <c r="AS829" s="385"/>
      <c r="AT829" s="385"/>
      <c r="AU829" s="359"/>
      <c r="AW829" s="416"/>
      <c r="AX829" s="694"/>
      <c r="AY829" s="641"/>
      <c r="AZ829" s="385"/>
      <c r="BA829" s="385"/>
      <c r="BB829" s="416"/>
      <c r="BC829" s="416"/>
      <c r="BD829" s="416"/>
      <c r="BE829" s="416"/>
      <c r="BF829" s="416"/>
      <c r="BG829" s="416"/>
      <c r="BH829" s="416"/>
      <c r="BI829" s="416"/>
      <c r="BJ829" s="416"/>
    </row>
    <row r="830" spans="10:62" x14ac:dyDescent="0.2">
      <c r="J830" s="385"/>
      <c r="K830" s="217"/>
      <c r="L830" s="217"/>
      <c r="M830" s="693"/>
      <c r="N830" s="693"/>
      <c r="O830" s="359"/>
      <c r="P830" s="619"/>
      <c r="Q830" s="672"/>
      <c r="R830" s="672"/>
      <c r="S830" s="672"/>
      <c r="T830" s="385"/>
      <c r="U830" s="385"/>
      <c r="V830" s="385"/>
      <c r="W830" s="385"/>
      <c r="X830" s="693"/>
      <c r="Y830" s="325"/>
      <c r="Z830" s="308"/>
      <c r="AA830" s="383"/>
      <c r="AC830" s="492" t="str">
        <f t="shared" si="18"/>
        <v xml:space="preserve"> </v>
      </c>
      <c r="AD830" s="519" t="str">
        <f>IF($Y830&lt;&gt;" ",ROUND(('Retail Pricing'!#REF!+1)*AE830/0.05,0)*0.05," ")</f>
        <v xml:space="preserve"> </v>
      </c>
      <c r="AF830" s="383"/>
      <c r="AH830" s="325"/>
      <c r="AI830" s="325"/>
      <c r="AK830" s="385"/>
      <c r="AL830" s="385"/>
      <c r="AM830" s="359"/>
      <c r="AN830" s="385"/>
      <c r="AO830" s="385"/>
      <c r="AP830" s="385"/>
      <c r="AQ830" s="385"/>
      <c r="AR830" s="385"/>
      <c r="AS830" s="385"/>
      <c r="AT830" s="385"/>
      <c r="AU830" s="359"/>
      <c r="AW830" s="416"/>
      <c r="AX830" s="694"/>
      <c r="AY830" s="641"/>
      <c r="AZ830" s="385"/>
      <c r="BA830" s="385"/>
      <c r="BB830" s="416"/>
      <c r="BC830" s="416"/>
      <c r="BD830" s="416"/>
      <c r="BE830" s="416"/>
      <c r="BF830" s="416"/>
      <c r="BG830" s="416"/>
      <c r="BH830" s="416"/>
      <c r="BI830" s="416"/>
      <c r="BJ830" s="416"/>
    </row>
    <row r="831" spans="10:62" x14ac:dyDescent="0.2">
      <c r="J831" s="385"/>
      <c r="K831" s="217"/>
      <c r="L831" s="217"/>
      <c r="M831" s="693"/>
      <c r="N831" s="693"/>
      <c r="O831" s="359"/>
      <c r="P831" s="619"/>
      <c r="Q831" s="672"/>
      <c r="R831" s="672"/>
      <c r="S831" s="672"/>
      <c r="T831" s="385"/>
      <c r="U831" s="385"/>
      <c r="V831" s="385"/>
      <c r="W831" s="385"/>
      <c r="X831" s="693"/>
      <c r="Y831" s="325"/>
      <c r="Z831" s="308"/>
      <c r="AA831" s="383"/>
      <c r="AC831" s="492" t="str">
        <f t="shared" si="18"/>
        <v xml:space="preserve"> </v>
      </c>
      <c r="AD831" s="519" t="str">
        <f>IF($Y831&lt;&gt;" ",ROUND(('Retail Pricing'!#REF!+1)*AE831/0.05,0)*0.05," ")</f>
        <v xml:space="preserve"> </v>
      </c>
      <c r="AF831" s="383"/>
      <c r="AH831" s="325"/>
      <c r="AI831" s="325"/>
      <c r="AK831" s="385"/>
      <c r="AL831" s="385"/>
      <c r="AM831" s="359"/>
      <c r="AN831" s="385"/>
      <c r="AO831" s="385"/>
      <c r="AP831" s="385"/>
      <c r="AQ831" s="385"/>
      <c r="AR831" s="385"/>
      <c r="AS831" s="385"/>
      <c r="AT831" s="385"/>
      <c r="AU831" s="359"/>
      <c r="AW831" s="416"/>
      <c r="AX831" s="694"/>
      <c r="AY831" s="641"/>
      <c r="AZ831" s="385"/>
      <c r="BA831" s="385"/>
      <c r="BB831" s="416"/>
      <c r="BC831" s="416"/>
      <c r="BD831" s="416"/>
      <c r="BE831" s="416"/>
      <c r="BF831" s="416"/>
      <c r="BG831" s="416"/>
      <c r="BH831" s="416"/>
      <c r="BI831" s="416"/>
      <c r="BJ831" s="416"/>
    </row>
    <row r="832" spans="10:62" x14ac:dyDescent="0.2">
      <c r="J832" s="385"/>
      <c r="K832" s="217"/>
      <c r="L832" s="217"/>
      <c r="M832" s="693"/>
      <c r="N832" s="693"/>
      <c r="O832" s="359"/>
      <c r="P832" s="619"/>
      <c r="Q832" s="672"/>
      <c r="R832" s="672"/>
      <c r="S832" s="672"/>
      <c r="T832" s="385"/>
      <c r="U832" s="385"/>
      <c r="V832" s="385"/>
      <c r="W832" s="385"/>
      <c r="X832" s="693"/>
      <c r="Y832" s="325"/>
      <c r="Z832" s="308"/>
      <c r="AA832" s="383"/>
      <c r="AC832" s="492" t="str">
        <f t="shared" si="18"/>
        <v xml:space="preserve"> </v>
      </c>
      <c r="AD832" s="519" t="str">
        <f>IF($Y832&lt;&gt;" ",ROUND(('Retail Pricing'!#REF!+1)*AE832/0.05,0)*0.05," ")</f>
        <v xml:space="preserve"> </v>
      </c>
      <c r="AF832" s="383"/>
      <c r="AH832" s="325"/>
      <c r="AI832" s="325"/>
      <c r="AK832" s="385"/>
      <c r="AL832" s="385"/>
      <c r="AM832" s="359"/>
      <c r="AN832" s="385"/>
      <c r="AO832" s="385"/>
      <c r="AP832" s="385"/>
      <c r="AQ832" s="385"/>
      <c r="AR832" s="385"/>
      <c r="AS832" s="385"/>
      <c r="AT832" s="385"/>
      <c r="AU832" s="359"/>
      <c r="AW832" s="416"/>
      <c r="AX832" s="694"/>
      <c r="AY832" s="641"/>
      <c r="AZ832" s="385"/>
      <c r="BA832" s="385"/>
      <c r="BB832" s="416"/>
      <c r="BC832" s="416"/>
      <c r="BD832" s="416"/>
      <c r="BE832" s="416"/>
      <c r="BF832" s="416"/>
      <c r="BG832" s="416"/>
      <c r="BH832" s="416"/>
      <c r="BI832" s="416"/>
      <c r="BJ832" s="416"/>
    </row>
    <row r="833" spans="10:62" x14ac:dyDescent="0.2">
      <c r="J833" s="385"/>
      <c r="K833" s="217"/>
      <c r="L833" s="217"/>
      <c r="M833" s="693"/>
      <c r="N833" s="693"/>
      <c r="O833" s="359"/>
      <c r="P833" s="619"/>
      <c r="Q833" s="672"/>
      <c r="R833" s="672"/>
      <c r="S833" s="672"/>
      <c r="T833" s="385"/>
      <c r="U833" s="385"/>
      <c r="V833" s="385"/>
      <c r="W833" s="385"/>
      <c r="X833" s="693"/>
      <c r="Y833" s="325"/>
      <c r="Z833" s="308"/>
      <c r="AA833" s="383"/>
      <c r="AC833" s="492" t="str">
        <f t="shared" si="18"/>
        <v xml:space="preserve"> </v>
      </c>
      <c r="AD833" s="519" t="str">
        <f>IF($Y833&lt;&gt;" ",ROUND(('Retail Pricing'!#REF!+1)*AE833/0.05,0)*0.05," ")</f>
        <v xml:space="preserve"> </v>
      </c>
      <c r="AF833" s="383"/>
      <c r="AH833" s="325"/>
      <c r="AI833" s="325"/>
      <c r="AK833" s="385"/>
      <c r="AL833" s="385"/>
      <c r="AM833" s="359"/>
      <c r="AN833" s="385"/>
      <c r="AO833" s="385"/>
      <c r="AP833" s="385"/>
      <c r="AQ833" s="385"/>
      <c r="AR833" s="385"/>
      <c r="AS833" s="385"/>
      <c r="AT833" s="385"/>
      <c r="AU833" s="359"/>
      <c r="AW833" s="416"/>
      <c r="AX833" s="694"/>
      <c r="AY833" s="641"/>
      <c r="AZ833" s="385"/>
      <c r="BA833" s="385"/>
      <c r="BB833" s="416"/>
      <c r="BC833" s="416"/>
      <c r="BD833" s="416"/>
      <c r="BE833" s="416"/>
      <c r="BF833" s="416"/>
      <c r="BG833" s="416"/>
      <c r="BH833" s="416"/>
      <c r="BI833" s="416"/>
      <c r="BJ833" s="416"/>
    </row>
    <row r="834" spans="10:62" x14ac:dyDescent="0.2">
      <c r="J834" s="385"/>
      <c r="K834" s="217"/>
      <c r="L834" s="217"/>
      <c r="M834" s="693"/>
      <c r="N834" s="693"/>
      <c r="O834" s="359"/>
      <c r="P834" s="619"/>
      <c r="Q834" s="672"/>
      <c r="R834" s="672"/>
      <c r="S834" s="672"/>
      <c r="T834" s="385"/>
      <c r="U834" s="385"/>
      <c r="V834" s="385"/>
      <c r="W834" s="385"/>
      <c r="X834" s="693"/>
      <c r="Y834" s="325"/>
      <c r="Z834" s="308"/>
      <c r="AA834" s="383"/>
      <c r="AC834" s="492" t="str">
        <f t="shared" si="18"/>
        <v xml:space="preserve"> </v>
      </c>
      <c r="AD834" s="519" t="str">
        <f>IF($Y834&lt;&gt;" ",ROUND(('Retail Pricing'!#REF!+1)*AE834/0.05,0)*0.05," ")</f>
        <v xml:space="preserve"> </v>
      </c>
      <c r="AF834" s="383"/>
      <c r="AH834" s="325"/>
      <c r="AI834" s="325"/>
      <c r="AK834" s="385"/>
      <c r="AL834" s="385"/>
      <c r="AM834" s="359"/>
      <c r="AN834" s="385"/>
      <c r="AO834" s="385"/>
      <c r="AP834" s="385"/>
      <c r="AQ834" s="385"/>
      <c r="AR834" s="385"/>
      <c r="AS834" s="385"/>
      <c r="AT834" s="385"/>
      <c r="AU834" s="359"/>
      <c r="AW834" s="416"/>
      <c r="AX834" s="694"/>
      <c r="AY834" s="641"/>
      <c r="AZ834" s="385"/>
      <c r="BA834" s="385"/>
      <c r="BB834" s="416"/>
      <c r="BC834" s="416"/>
      <c r="BD834" s="416"/>
      <c r="BE834" s="416"/>
      <c r="BF834" s="416"/>
      <c r="BG834" s="416"/>
      <c r="BH834" s="416"/>
      <c r="BI834" s="416"/>
      <c r="BJ834" s="416"/>
    </row>
    <row r="835" spans="10:62" x14ac:dyDescent="0.2">
      <c r="J835" s="385"/>
      <c r="K835" s="217"/>
      <c r="L835" s="217"/>
      <c r="M835" s="693"/>
      <c r="N835" s="693"/>
      <c r="O835" s="359"/>
      <c r="P835" s="619"/>
      <c r="Q835" s="672"/>
      <c r="R835" s="672"/>
      <c r="S835" s="672"/>
      <c r="T835" s="385"/>
      <c r="U835" s="385"/>
      <c r="V835" s="385"/>
      <c r="W835" s="385"/>
      <c r="X835" s="693"/>
      <c r="Y835" s="325"/>
      <c r="Z835" s="308"/>
      <c r="AA835" s="383"/>
      <c r="AC835" s="492" t="str">
        <f t="shared" si="18"/>
        <v xml:space="preserve"> </v>
      </c>
      <c r="AD835" s="519" t="str">
        <f>IF($Y835&lt;&gt;" ",ROUND(('Retail Pricing'!#REF!+1)*AE835/0.05,0)*0.05," ")</f>
        <v xml:space="preserve"> </v>
      </c>
      <c r="AF835" s="383"/>
      <c r="AH835" s="325"/>
      <c r="AI835" s="325"/>
      <c r="AK835" s="385"/>
      <c r="AL835" s="385"/>
      <c r="AM835" s="359"/>
      <c r="AN835" s="385"/>
      <c r="AO835" s="385"/>
      <c r="AP835" s="385"/>
      <c r="AQ835" s="385"/>
      <c r="AR835" s="385"/>
      <c r="AS835" s="385"/>
      <c r="AT835" s="385"/>
      <c r="AU835" s="359"/>
      <c r="AW835" s="416"/>
      <c r="AX835" s="694"/>
      <c r="AY835" s="641"/>
      <c r="AZ835" s="385"/>
      <c r="BA835" s="385"/>
      <c r="BB835" s="416"/>
      <c r="BC835" s="416"/>
      <c r="BD835" s="416"/>
      <c r="BE835" s="416"/>
      <c r="BF835" s="416"/>
      <c r="BG835" s="416"/>
      <c r="BH835" s="416"/>
      <c r="BI835" s="416"/>
      <c r="BJ835" s="416"/>
    </row>
    <row r="836" spans="10:62" x14ac:dyDescent="0.2">
      <c r="J836" s="385"/>
      <c r="K836" s="217"/>
      <c r="L836" s="217"/>
      <c r="M836" s="693"/>
      <c r="N836" s="693"/>
      <c r="O836" s="359"/>
      <c r="P836" s="619"/>
      <c r="Q836" s="672"/>
      <c r="R836" s="672"/>
      <c r="S836" s="672"/>
      <c r="T836" s="385"/>
      <c r="U836" s="385"/>
      <c r="V836" s="385"/>
      <c r="W836" s="385"/>
      <c r="X836" s="693"/>
      <c r="Y836" s="325"/>
      <c r="Z836" s="308"/>
      <c r="AA836" s="383"/>
      <c r="AC836" s="492" t="str">
        <f t="shared" si="18"/>
        <v xml:space="preserve"> </v>
      </c>
      <c r="AD836" s="519" t="str">
        <f>IF($Y836&lt;&gt;" ",ROUND(('Retail Pricing'!#REF!+1)*AE836/0.05,0)*0.05," ")</f>
        <v xml:space="preserve"> </v>
      </c>
      <c r="AF836" s="383"/>
      <c r="AH836" s="325"/>
      <c r="AI836" s="325"/>
      <c r="AK836" s="385"/>
      <c r="AL836" s="385"/>
      <c r="AM836" s="359"/>
      <c r="AN836" s="385"/>
      <c r="AO836" s="385"/>
      <c r="AP836" s="385"/>
      <c r="AQ836" s="385"/>
      <c r="AR836" s="385"/>
      <c r="AS836" s="385"/>
      <c r="AT836" s="385"/>
      <c r="AU836" s="359"/>
      <c r="AW836" s="416"/>
      <c r="AX836" s="694"/>
      <c r="AY836" s="641"/>
      <c r="AZ836" s="385"/>
      <c r="BA836" s="385"/>
      <c r="BB836" s="416"/>
      <c r="BC836" s="416"/>
      <c r="BD836" s="416"/>
      <c r="BE836" s="416"/>
      <c r="BF836" s="416"/>
      <c r="BG836" s="416"/>
      <c r="BH836" s="416"/>
      <c r="BI836" s="416"/>
      <c r="BJ836" s="416"/>
    </row>
    <row r="837" spans="10:62" x14ac:dyDescent="0.2">
      <c r="J837" s="385"/>
      <c r="K837" s="217"/>
      <c r="L837" s="217"/>
      <c r="M837" s="693"/>
      <c r="N837" s="693"/>
      <c r="O837" s="359"/>
      <c r="P837" s="619"/>
      <c r="Q837" s="672"/>
      <c r="R837" s="672"/>
      <c r="S837" s="672"/>
      <c r="T837" s="385"/>
      <c r="U837" s="385"/>
      <c r="V837" s="385"/>
      <c r="W837" s="385"/>
      <c r="X837" s="693"/>
      <c r="Y837" s="325"/>
      <c r="Z837" s="308"/>
      <c r="AA837" s="383"/>
      <c r="AC837" s="492" t="str">
        <f t="shared" si="18"/>
        <v xml:space="preserve"> </v>
      </c>
      <c r="AD837" s="519" t="str">
        <f>IF($Y837&lt;&gt;" ",ROUND(('Retail Pricing'!#REF!+1)*AE837/0.05,0)*0.05," ")</f>
        <v xml:space="preserve"> </v>
      </c>
      <c r="AF837" s="383"/>
      <c r="AH837" s="325"/>
      <c r="AI837" s="325"/>
      <c r="AK837" s="385"/>
      <c r="AL837" s="385"/>
      <c r="AM837" s="359"/>
      <c r="AN837" s="385"/>
      <c r="AO837" s="385"/>
      <c r="AP837" s="385"/>
      <c r="AQ837" s="385"/>
      <c r="AR837" s="385"/>
      <c r="AS837" s="385"/>
      <c r="AT837" s="385"/>
      <c r="AU837" s="359"/>
      <c r="AW837" s="416"/>
      <c r="AX837" s="694"/>
      <c r="AY837" s="641"/>
      <c r="AZ837" s="385"/>
      <c r="BA837" s="385"/>
      <c r="BB837" s="416"/>
      <c r="BC837" s="416"/>
      <c r="BD837" s="416"/>
      <c r="BE837" s="416"/>
      <c r="BF837" s="416"/>
      <c r="BG837" s="416"/>
      <c r="BH837" s="416"/>
      <c r="BI837" s="416"/>
      <c r="BJ837" s="416"/>
    </row>
    <row r="838" spans="10:62" x14ac:dyDescent="0.2">
      <c r="J838" s="385"/>
      <c r="K838" s="217"/>
      <c r="L838" s="217"/>
      <c r="M838" s="693"/>
      <c r="N838" s="693"/>
      <c r="O838" s="359"/>
      <c r="P838" s="619"/>
      <c r="Q838" s="672"/>
      <c r="R838" s="672"/>
      <c r="S838" s="672"/>
      <c r="T838" s="385"/>
      <c r="U838" s="385"/>
      <c r="V838" s="385"/>
      <c r="W838" s="385"/>
      <c r="X838" s="693"/>
      <c r="Y838" s="325"/>
      <c r="Z838" s="308"/>
      <c r="AA838" s="383"/>
      <c r="AC838" s="492" t="str">
        <f t="shared" si="18"/>
        <v xml:space="preserve"> </v>
      </c>
      <c r="AD838" s="519" t="str">
        <f>IF($Y838&lt;&gt;" ",ROUND(('Retail Pricing'!#REF!+1)*AE838/0.05,0)*0.05," ")</f>
        <v xml:space="preserve"> </v>
      </c>
      <c r="AF838" s="383"/>
      <c r="AH838" s="325"/>
      <c r="AI838" s="325"/>
      <c r="AK838" s="385"/>
      <c r="AL838" s="385"/>
      <c r="AM838" s="359"/>
      <c r="AN838" s="385"/>
      <c r="AO838" s="385"/>
      <c r="AP838" s="385"/>
      <c r="AQ838" s="385"/>
      <c r="AR838" s="385"/>
      <c r="AS838" s="385"/>
      <c r="AT838" s="385"/>
      <c r="AU838" s="359"/>
      <c r="AW838" s="416"/>
      <c r="AX838" s="694"/>
      <c r="AY838" s="641"/>
      <c r="AZ838" s="385"/>
      <c r="BA838" s="385"/>
      <c r="BB838" s="416"/>
      <c r="BC838" s="416"/>
      <c r="BD838" s="416"/>
      <c r="BE838" s="416"/>
      <c r="BF838" s="416"/>
      <c r="BG838" s="416"/>
      <c r="BH838" s="416"/>
      <c r="BI838" s="416"/>
      <c r="BJ838" s="416"/>
    </row>
    <row r="839" spans="10:62" x14ac:dyDescent="0.2">
      <c r="J839" s="385"/>
      <c r="K839" s="217"/>
      <c r="L839" s="217"/>
      <c r="M839" s="693"/>
      <c r="N839" s="693"/>
      <c r="O839" s="359"/>
      <c r="P839" s="619"/>
      <c r="Q839" s="672"/>
      <c r="R839" s="672"/>
      <c r="S839" s="672"/>
      <c r="T839" s="385"/>
      <c r="U839" s="385"/>
      <c r="V839" s="385"/>
      <c r="W839" s="385"/>
      <c r="X839" s="693"/>
      <c r="Y839" s="325"/>
      <c r="Z839" s="308"/>
      <c r="AA839" s="383"/>
      <c r="AC839" s="492" t="str">
        <f t="shared" si="18"/>
        <v xml:space="preserve"> </v>
      </c>
      <c r="AD839" s="519" t="str">
        <f>IF($Y839&lt;&gt;" ",ROUND(('Retail Pricing'!#REF!+1)*AE839/0.05,0)*0.05," ")</f>
        <v xml:space="preserve"> </v>
      </c>
      <c r="AF839" s="383"/>
      <c r="AH839" s="325"/>
      <c r="AI839" s="325"/>
      <c r="AK839" s="385"/>
      <c r="AL839" s="385"/>
      <c r="AM839" s="359"/>
      <c r="AN839" s="385"/>
      <c r="AO839" s="385"/>
      <c r="AP839" s="385"/>
      <c r="AQ839" s="385"/>
      <c r="AR839" s="385"/>
      <c r="AS839" s="385"/>
      <c r="AT839" s="385"/>
      <c r="AU839" s="359"/>
      <c r="AW839" s="416"/>
      <c r="AX839" s="694"/>
      <c r="AY839" s="641"/>
      <c r="AZ839" s="385"/>
      <c r="BA839" s="385"/>
      <c r="BB839" s="416"/>
      <c r="BC839" s="416"/>
      <c r="BD839" s="416"/>
      <c r="BE839" s="416"/>
      <c r="BF839" s="416"/>
      <c r="BG839" s="416"/>
      <c r="BH839" s="416"/>
      <c r="BI839" s="416"/>
      <c r="BJ839" s="416"/>
    </row>
    <row r="840" spans="10:62" x14ac:dyDescent="0.2">
      <c r="J840" s="385"/>
      <c r="K840" s="217"/>
      <c r="L840" s="217"/>
      <c r="M840" s="693"/>
      <c r="N840" s="693"/>
      <c r="O840" s="359"/>
      <c r="P840" s="619"/>
      <c r="Q840" s="672"/>
      <c r="R840" s="672"/>
      <c r="S840" s="672"/>
      <c r="T840" s="385"/>
      <c r="U840" s="385"/>
      <c r="V840" s="385"/>
      <c r="W840" s="385"/>
      <c r="X840" s="693"/>
      <c r="Y840" s="325"/>
      <c r="Z840" s="308"/>
      <c r="AA840" s="383"/>
      <c r="AC840" s="492" t="str">
        <f t="shared" si="18"/>
        <v xml:space="preserve"> </v>
      </c>
      <c r="AD840" s="519" t="str">
        <f>IF($Y840&lt;&gt;" ",ROUND(('Retail Pricing'!#REF!+1)*AE840/0.05,0)*0.05," ")</f>
        <v xml:space="preserve"> </v>
      </c>
      <c r="AF840" s="383"/>
      <c r="AH840" s="325"/>
      <c r="AI840" s="325"/>
      <c r="AK840" s="385"/>
      <c r="AL840" s="385"/>
      <c r="AM840" s="359"/>
      <c r="AN840" s="385"/>
      <c r="AO840" s="385"/>
      <c r="AP840" s="385"/>
      <c r="AQ840" s="385"/>
      <c r="AR840" s="385"/>
      <c r="AS840" s="385"/>
      <c r="AT840" s="385"/>
      <c r="AU840" s="359"/>
      <c r="AW840" s="416"/>
      <c r="AX840" s="694"/>
      <c r="AY840" s="641"/>
      <c r="AZ840" s="385"/>
      <c r="BA840" s="385"/>
      <c r="BB840" s="416"/>
      <c r="BC840" s="416"/>
      <c r="BD840" s="416"/>
      <c r="BE840" s="416"/>
      <c r="BF840" s="416"/>
      <c r="BG840" s="416"/>
      <c r="BH840" s="416"/>
      <c r="BI840" s="416"/>
      <c r="BJ840" s="416"/>
    </row>
    <row r="841" spans="10:62" x14ac:dyDescent="0.2">
      <c r="J841" s="385"/>
      <c r="K841" s="217"/>
      <c r="L841" s="217"/>
      <c r="M841" s="693"/>
      <c r="N841" s="693"/>
      <c r="O841" s="359"/>
      <c r="P841" s="619"/>
      <c r="Q841" s="672"/>
      <c r="R841" s="672"/>
      <c r="S841" s="672"/>
      <c r="T841" s="385"/>
      <c r="U841" s="385"/>
      <c r="V841" s="385"/>
      <c r="W841" s="385"/>
      <c r="X841" s="693"/>
      <c r="Y841" s="325"/>
      <c r="Z841" s="308"/>
      <c r="AA841" s="383"/>
      <c r="AC841" s="492" t="str">
        <f t="shared" si="18"/>
        <v xml:space="preserve"> </v>
      </c>
      <c r="AD841" s="519" t="str">
        <f>IF($Y841&lt;&gt;" ",ROUND(('Retail Pricing'!#REF!+1)*AE841/0.05,0)*0.05," ")</f>
        <v xml:space="preserve"> </v>
      </c>
      <c r="AF841" s="383"/>
      <c r="AH841" s="325"/>
      <c r="AI841" s="325"/>
      <c r="AK841" s="385"/>
      <c r="AL841" s="385"/>
      <c r="AM841" s="359"/>
      <c r="AN841" s="385"/>
      <c r="AO841" s="385"/>
      <c r="AP841" s="385"/>
      <c r="AQ841" s="385"/>
      <c r="AR841" s="385"/>
      <c r="AS841" s="385"/>
      <c r="AT841" s="385"/>
      <c r="AU841" s="359"/>
      <c r="AW841" s="416"/>
      <c r="AX841" s="694"/>
      <c r="AY841" s="641"/>
      <c r="AZ841" s="385"/>
      <c r="BA841" s="385"/>
      <c r="BB841" s="416"/>
      <c r="BC841" s="416"/>
      <c r="BD841" s="416"/>
      <c r="BE841" s="416"/>
      <c r="BF841" s="416"/>
      <c r="BG841" s="416"/>
      <c r="BH841" s="416"/>
      <c r="BI841" s="416"/>
      <c r="BJ841" s="416"/>
    </row>
    <row r="842" spans="10:62" x14ac:dyDescent="0.2">
      <c r="J842" s="385"/>
      <c r="K842" s="217"/>
      <c r="L842" s="217"/>
      <c r="M842" s="693"/>
      <c r="N842" s="693"/>
      <c r="O842" s="359"/>
      <c r="P842" s="619"/>
      <c r="Q842" s="672"/>
      <c r="R842" s="672"/>
      <c r="S842" s="672"/>
      <c r="T842" s="385"/>
      <c r="U842" s="385"/>
      <c r="V842" s="385"/>
      <c r="W842" s="385"/>
      <c r="X842" s="693"/>
      <c r="Y842" s="325"/>
      <c r="Z842" s="308"/>
      <c r="AA842" s="383"/>
      <c r="AC842" s="492" t="str">
        <f t="shared" si="18"/>
        <v xml:space="preserve"> </v>
      </c>
      <c r="AD842" s="519" t="str">
        <f>IF($Y842&lt;&gt;" ",ROUND(('Retail Pricing'!#REF!+1)*AE842/0.05,0)*0.05," ")</f>
        <v xml:space="preserve"> </v>
      </c>
      <c r="AF842" s="383"/>
      <c r="AH842" s="325"/>
      <c r="AI842" s="325"/>
      <c r="AK842" s="385"/>
      <c r="AL842" s="385"/>
      <c r="AM842" s="359"/>
      <c r="AN842" s="385"/>
      <c r="AO842" s="385"/>
      <c r="AP842" s="385"/>
      <c r="AQ842" s="385"/>
      <c r="AR842" s="385"/>
      <c r="AS842" s="385"/>
      <c r="AT842" s="385"/>
      <c r="AU842" s="359"/>
      <c r="AW842" s="416"/>
      <c r="AX842" s="694"/>
      <c r="AY842" s="641"/>
      <c r="AZ842" s="385"/>
      <c r="BA842" s="385"/>
      <c r="BB842" s="416"/>
      <c r="BC842" s="416"/>
      <c r="BD842" s="416"/>
      <c r="BE842" s="416"/>
      <c r="BF842" s="416"/>
      <c r="BG842" s="416"/>
      <c r="BH842" s="416"/>
      <c r="BI842" s="416"/>
      <c r="BJ842" s="416"/>
    </row>
    <row r="843" spans="10:62" x14ac:dyDescent="0.2">
      <c r="J843" s="385"/>
      <c r="K843" s="217"/>
      <c r="L843" s="217"/>
      <c r="M843" s="693"/>
      <c r="N843" s="693"/>
      <c r="O843" s="359"/>
      <c r="P843" s="619"/>
      <c r="Q843" s="672"/>
      <c r="R843" s="672"/>
      <c r="S843" s="672"/>
      <c r="T843" s="385"/>
      <c r="U843" s="385"/>
      <c r="V843" s="385"/>
      <c r="W843" s="385"/>
      <c r="X843" s="693"/>
      <c r="Y843" s="325"/>
      <c r="Z843" s="308"/>
      <c r="AA843" s="383"/>
      <c r="AC843" s="492" t="str">
        <f t="shared" si="18"/>
        <v xml:space="preserve"> </v>
      </c>
      <c r="AD843" s="519" t="str">
        <f>IF($Y843&lt;&gt;" ",ROUND(('Retail Pricing'!#REF!+1)*AE843/0.05,0)*0.05," ")</f>
        <v xml:space="preserve"> </v>
      </c>
      <c r="AF843" s="383"/>
      <c r="AH843" s="325"/>
      <c r="AI843" s="325"/>
      <c r="AK843" s="385"/>
      <c r="AL843" s="385"/>
      <c r="AM843" s="359"/>
      <c r="AN843" s="385"/>
      <c r="AO843" s="385"/>
      <c r="AP843" s="385"/>
      <c r="AQ843" s="385"/>
      <c r="AR843" s="385"/>
      <c r="AS843" s="385"/>
      <c r="AT843" s="385"/>
      <c r="AU843" s="359"/>
      <c r="AW843" s="416"/>
      <c r="AX843" s="694"/>
      <c r="AY843" s="641"/>
      <c r="AZ843" s="385"/>
      <c r="BA843" s="385"/>
      <c r="BB843" s="416"/>
      <c r="BC843" s="416"/>
      <c r="BD843" s="416"/>
      <c r="BE843" s="416"/>
      <c r="BF843" s="416"/>
      <c r="BG843" s="416"/>
      <c r="BH843" s="416"/>
      <c r="BI843" s="416"/>
      <c r="BJ843" s="416"/>
    </row>
    <row r="844" spans="10:62" x14ac:dyDescent="0.2">
      <c r="J844" s="385"/>
      <c r="K844" s="217"/>
      <c r="L844" s="217"/>
      <c r="M844" s="693"/>
      <c r="N844" s="693"/>
      <c r="O844" s="359"/>
      <c r="P844" s="619"/>
      <c r="Q844" s="672"/>
      <c r="R844" s="672"/>
      <c r="S844" s="672"/>
      <c r="T844" s="385"/>
      <c r="U844" s="385"/>
      <c r="V844" s="385"/>
      <c r="W844" s="385"/>
      <c r="X844" s="693"/>
      <c r="Y844" s="325"/>
      <c r="Z844" s="308"/>
      <c r="AA844" s="383"/>
      <c r="AC844" s="492" t="str">
        <f t="shared" si="18"/>
        <v xml:space="preserve"> </v>
      </c>
      <c r="AD844" s="519" t="str">
        <f>IF($Y844&lt;&gt;" ",ROUND(('Retail Pricing'!#REF!+1)*AE844/0.05,0)*0.05," ")</f>
        <v xml:space="preserve"> </v>
      </c>
      <c r="AF844" s="383"/>
      <c r="AH844" s="325"/>
      <c r="AI844" s="325"/>
      <c r="AK844" s="385"/>
      <c r="AL844" s="385"/>
      <c r="AM844" s="359"/>
      <c r="AN844" s="385"/>
      <c r="AO844" s="385"/>
      <c r="AP844" s="385"/>
      <c r="AQ844" s="385"/>
      <c r="AR844" s="385"/>
      <c r="AS844" s="385"/>
      <c r="AT844" s="385"/>
      <c r="AU844" s="359"/>
      <c r="AW844" s="416"/>
      <c r="AX844" s="694"/>
      <c r="AY844" s="641"/>
      <c r="AZ844" s="385"/>
      <c r="BA844" s="385"/>
      <c r="BB844" s="416"/>
      <c r="BC844" s="416"/>
      <c r="BD844" s="416"/>
      <c r="BE844" s="416"/>
      <c r="BF844" s="416"/>
      <c r="BG844" s="416"/>
      <c r="BH844" s="416"/>
      <c r="BI844" s="416"/>
      <c r="BJ844" s="416"/>
    </row>
    <row r="845" spans="10:62" x14ac:dyDescent="0.2">
      <c r="J845" s="385"/>
      <c r="K845" s="217"/>
      <c r="L845" s="217"/>
      <c r="M845" s="693"/>
      <c r="N845" s="693"/>
      <c r="O845" s="359"/>
      <c r="P845" s="619"/>
      <c r="Q845" s="672"/>
      <c r="R845" s="672"/>
      <c r="S845" s="672"/>
      <c r="T845" s="385"/>
      <c r="U845" s="385"/>
      <c r="V845" s="385"/>
      <c r="W845" s="385"/>
      <c r="X845" s="693"/>
      <c r="Y845" s="325"/>
      <c r="Z845" s="308"/>
      <c r="AA845" s="383"/>
      <c r="AC845" s="492" t="str">
        <f t="shared" si="18"/>
        <v xml:space="preserve"> </v>
      </c>
      <c r="AD845" s="519" t="str">
        <f>IF($Y845&lt;&gt;" ",ROUND(('Retail Pricing'!#REF!+1)*AE845/0.05,0)*0.05," ")</f>
        <v xml:space="preserve"> </v>
      </c>
      <c r="AF845" s="383"/>
      <c r="AH845" s="325"/>
      <c r="AI845" s="325"/>
      <c r="AK845" s="385"/>
      <c r="AL845" s="385"/>
      <c r="AM845" s="359"/>
      <c r="AN845" s="385"/>
      <c r="AO845" s="385"/>
      <c r="AP845" s="385"/>
      <c r="AQ845" s="385"/>
      <c r="AR845" s="385"/>
      <c r="AS845" s="385"/>
      <c r="AT845" s="385"/>
      <c r="AU845" s="359"/>
      <c r="AW845" s="416"/>
      <c r="AX845" s="694"/>
      <c r="AY845" s="641"/>
      <c r="AZ845" s="385"/>
      <c r="BA845" s="385"/>
      <c r="BB845" s="416"/>
      <c r="BC845" s="416"/>
      <c r="BD845" s="416"/>
      <c r="BE845" s="416"/>
      <c r="BF845" s="416"/>
      <c r="BG845" s="416"/>
      <c r="BH845" s="416"/>
      <c r="BI845" s="416"/>
      <c r="BJ845" s="416"/>
    </row>
    <row r="846" spans="10:62" x14ac:dyDescent="0.2">
      <c r="J846" s="385"/>
      <c r="K846" s="217"/>
      <c r="L846" s="217"/>
      <c r="M846" s="693"/>
      <c r="N846" s="693"/>
      <c r="O846" s="359"/>
      <c r="P846" s="619"/>
      <c r="Q846" s="672"/>
      <c r="R846" s="672"/>
      <c r="S846" s="672"/>
      <c r="T846" s="385"/>
      <c r="U846" s="385"/>
      <c r="V846" s="385"/>
      <c r="W846" s="385"/>
      <c r="X846" s="693"/>
      <c r="Y846" s="325"/>
      <c r="Z846" s="308"/>
      <c r="AA846" s="383"/>
      <c r="AC846" s="492" t="str">
        <f t="shared" si="18"/>
        <v xml:space="preserve"> </v>
      </c>
      <c r="AD846" s="519" t="str">
        <f>IF($Y846&lt;&gt;" ",ROUND(('Retail Pricing'!#REF!+1)*AE846/0.05,0)*0.05," ")</f>
        <v xml:space="preserve"> </v>
      </c>
      <c r="AF846" s="383"/>
      <c r="AH846" s="325"/>
      <c r="AI846" s="325"/>
      <c r="AK846" s="385"/>
      <c r="AL846" s="385"/>
      <c r="AM846" s="359"/>
      <c r="AN846" s="385"/>
      <c r="AO846" s="385"/>
      <c r="AP846" s="385"/>
      <c r="AQ846" s="385"/>
      <c r="AR846" s="385"/>
      <c r="AS846" s="385"/>
      <c r="AT846" s="385"/>
      <c r="AU846" s="359"/>
      <c r="AW846" s="416"/>
      <c r="AX846" s="694"/>
      <c r="AY846" s="641"/>
      <c r="AZ846" s="385"/>
      <c r="BA846" s="385"/>
      <c r="BB846" s="416"/>
      <c r="BC846" s="416"/>
      <c r="BD846" s="416"/>
      <c r="BE846" s="416"/>
      <c r="BF846" s="416"/>
      <c r="BG846" s="416"/>
      <c r="BH846" s="416"/>
      <c r="BI846" s="416"/>
      <c r="BJ846" s="416"/>
    </row>
    <row r="847" spans="10:62" x14ac:dyDescent="0.2">
      <c r="J847" s="385"/>
      <c r="K847" s="217"/>
      <c r="L847" s="217"/>
      <c r="M847" s="693"/>
      <c r="N847" s="693"/>
      <c r="O847" s="359"/>
      <c r="P847" s="619"/>
      <c r="Q847" s="672"/>
      <c r="R847" s="672"/>
      <c r="S847" s="672"/>
      <c r="T847" s="385"/>
      <c r="U847" s="385"/>
      <c r="V847" s="385"/>
      <c r="W847" s="385"/>
      <c r="X847" s="693"/>
      <c r="Y847" s="325"/>
      <c r="Z847" s="308"/>
      <c r="AA847" s="383"/>
      <c r="AC847" s="492" t="str">
        <f t="shared" si="18"/>
        <v xml:space="preserve"> </v>
      </c>
      <c r="AD847" s="519" t="str">
        <f>IF($Y847&lt;&gt;" ",ROUND(('Retail Pricing'!#REF!+1)*AE847/0.05,0)*0.05," ")</f>
        <v xml:space="preserve"> </v>
      </c>
      <c r="AF847" s="383"/>
      <c r="AH847" s="325"/>
      <c r="AI847" s="325"/>
      <c r="AK847" s="385"/>
      <c r="AL847" s="385"/>
      <c r="AM847" s="359"/>
      <c r="AN847" s="385"/>
      <c r="AO847" s="385"/>
      <c r="AP847" s="385"/>
      <c r="AQ847" s="385"/>
      <c r="AR847" s="385"/>
      <c r="AS847" s="385"/>
      <c r="AT847" s="385"/>
      <c r="AU847" s="359"/>
      <c r="AW847" s="416"/>
      <c r="AX847" s="694"/>
      <c r="AY847" s="641"/>
      <c r="AZ847" s="385"/>
      <c r="BA847" s="385"/>
      <c r="BB847" s="416"/>
      <c r="BC847" s="416"/>
      <c r="BD847" s="416"/>
      <c r="BE847" s="416"/>
      <c r="BF847" s="416"/>
      <c r="BG847" s="416"/>
      <c r="BH847" s="416"/>
      <c r="BI847" s="416"/>
      <c r="BJ847" s="416"/>
    </row>
    <row r="848" spans="10:62" x14ac:dyDescent="0.2">
      <c r="J848" s="385"/>
      <c r="K848" s="217"/>
      <c r="L848" s="217"/>
      <c r="M848" s="693"/>
      <c r="N848" s="693"/>
      <c r="O848" s="359"/>
      <c r="P848" s="619"/>
      <c r="Q848" s="672"/>
      <c r="R848" s="672"/>
      <c r="S848" s="672"/>
      <c r="T848" s="385"/>
      <c r="U848" s="385"/>
      <c r="V848" s="385"/>
      <c r="W848" s="385"/>
      <c r="X848" s="693"/>
      <c r="Y848" s="325"/>
      <c r="Z848" s="308"/>
      <c r="AA848" s="383"/>
      <c r="AC848" s="492" t="str">
        <f t="shared" si="18"/>
        <v xml:space="preserve"> </v>
      </c>
      <c r="AD848" s="519" t="str">
        <f>IF($Y848&lt;&gt;" ",ROUND(('Retail Pricing'!#REF!+1)*AE848/0.05,0)*0.05," ")</f>
        <v xml:space="preserve"> </v>
      </c>
      <c r="AF848" s="383"/>
      <c r="AH848" s="325"/>
      <c r="AI848" s="325"/>
      <c r="AK848" s="385"/>
      <c r="AL848" s="385"/>
      <c r="AM848" s="359"/>
      <c r="AN848" s="385"/>
      <c r="AO848" s="385"/>
      <c r="AP848" s="385"/>
      <c r="AQ848" s="385"/>
      <c r="AR848" s="385"/>
      <c r="AS848" s="385"/>
      <c r="AT848" s="385"/>
      <c r="AU848" s="359"/>
      <c r="AW848" s="416"/>
      <c r="AX848" s="694"/>
      <c r="AY848" s="641"/>
      <c r="AZ848" s="385"/>
      <c r="BA848" s="385"/>
      <c r="BB848" s="416"/>
      <c r="BC848" s="416"/>
      <c r="BD848" s="416"/>
      <c r="BE848" s="416"/>
      <c r="BF848" s="416"/>
      <c r="BG848" s="416"/>
      <c r="BH848" s="416"/>
      <c r="BI848" s="416"/>
      <c r="BJ848" s="416"/>
    </row>
    <row r="849" spans="10:62" x14ac:dyDescent="0.2">
      <c r="J849" s="385"/>
      <c r="K849" s="217"/>
      <c r="L849" s="217"/>
      <c r="M849" s="693"/>
      <c r="N849" s="693"/>
      <c r="O849" s="359"/>
      <c r="P849" s="619"/>
      <c r="Q849" s="672"/>
      <c r="R849" s="672"/>
      <c r="S849" s="672"/>
      <c r="T849" s="385"/>
      <c r="U849" s="385"/>
      <c r="V849" s="385"/>
      <c r="W849" s="385"/>
      <c r="X849" s="693"/>
      <c r="Y849" s="325"/>
      <c r="Z849" s="308"/>
      <c r="AA849" s="383"/>
      <c r="AC849" s="492" t="str">
        <f t="shared" si="18"/>
        <v xml:space="preserve"> </v>
      </c>
      <c r="AD849" s="519" t="str">
        <f>IF($Y849&lt;&gt;" ",ROUND(('Retail Pricing'!#REF!+1)*AE849/0.05,0)*0.05," ")</f>
        <v xml:space="preserve"> </v>
      </c>
      <c r="AF849" s="383"/>
      <c r="AH849" s="325"/>
      <c r="AI849" s="325"/>
      <c r="AK849" s="385"/>
      <c r="AL849" s="385"/>
      <c r="AM849" s="359"/>
      <c r="AN849" s="385"/>
      <c r="AO849" s="385"/>
      <c r="AP849" s="385"/>
      <c r="AQ849" s="385"/>
      <c r="AR849" s="385"/>
      <c r="AS849" s="385"/>
      <c r="AT849" s="385"/>
      <c r="AU849" s="359"/>
      <c r="AW849" s="416"/>
      <c r="AX849" s="694"/>
      <c r="AY849" s="641"/>
      <c r="AZ849" s="385"/>
      <c r="BA849" s="385"/>
      <c r="BB849" s="416"/>
      <c r="BC849" s="416"/>
      <c r="BD849" s="416"/>
      <c r="BE849" s="416"/>
      <c r="BF849" s="416"/>
      <c r="BG849" s="416"/>
      <c r="BH849" s="416"/>
      <c r="BI849" s="416"/>
      <c r="BJ849" s="416"/>
    </row>
    <row r="850" spans="10:62" x14ac:dyDescent="0.2">
      <c r="J850" s="385"/>
      <c r="K850" s="217"/>
      <c r="L850" s="217"/>
      <c r="M850" s="693"/>
      <c r="N850" s="693"/>
      <c r="O850" s="359"/>
      <c r="P850" s="619"/>
      <c r="Q850" s="672"/>
      <c r="R850" s="672"/>
      <c r="S850" s="672"/>
      <c r="T850" s="385"/>
      <c r="U850" s="385"/>
      <c r="V850" s="385"/>
      <c r="W850" s="385"/>
      <c r="X850" s="693"/>
      <c r="Y850" s="325"/>
      <c r="Z850" s="308"/>
      <c r="AA850" s="383"/>
      <c r="AC850" s="492" t="str">
        <f t="shared" si="18"/>
        <v xml:space="preserve"> </v>
      </c>
      <c r="AD850" s="519" t="str">
        <f>IF($Y850&lt;&gt;" ",ROUND(('Retail Pricing'!#REF!+1)*AE850/0.05,0)*0.05," ")</f>
        <v xml:space="preserve"> </v>
      </c>
      <c r="AF850" s="383"/>
      <c r="AH850" s="325"/>
      <c r="AI850" s="325"/>
      <c r="AK850" s="385"/>
      <c r="AL850" s="385"/>
      <c r="AM850" s="359"/>
      <c r="AN850" s="385"/>
      <c r="AO850" s="385"/>
      <c r="AP850" s="385"/>
      <c r="AQ850" s="385"/>
      <c r="AR850" s="385"/>
      <c r="AS850" s="385"/>
      <c r="AT850" s="385"/>
      <c r="AU850" s="359"/>
      <c r="AW850" s="416"/>
      <c r="AX850" s="694"/>
      <c r="AY850" s="641"/>
      <c r="AZ850" s="385"/>
      <c r="BA850" s="385"/>
      <c r="BB850" s="416"/>
      <c r="BC850" s="416"/>
      <c r="BD850" s="416"/>
      <c r="BE850" s="416"/>
      <c r="BF850" s="416"/>
      <c r="BG850" s="416"/>
      <c r="BH850" s="416"/>
      <c r="BI850" s="416"/>
      <c r="BJ850" s="416"/>
    </row>
    <row r="851" spans="10:62" x14ac:dyDescent="0.2">
      <c r="J851" s="385"/>
      <c r="K851" s="217"/>
      <c r="L851" s="217"/>
      <c r="M851" s="693"/>
      <c r="N851" s="693"/>
      <c r="O851" s="359"/>
      <c r="P851" s="619"/>
      <c r="Q851" s="672"/>
      <c r="R851" s="672"/>
      <c r="S851" s="672"/>
      <c r="T851" s="385"/>
      <c r="U851" s="385"/>
      <c r="V851" s="385"/>
      <c r="W851" s="385"/>
      <c r="X851" s="693"/>
      <c r="Y851" s="325"/>
      <c r="Z851" s="308"/>
      <c r="AA851" s="383"/>
      <c r="AC851" s="492" t="str">
        <f t="shared" si="18"/>
        <v xml:space="preserve"> </v>
      </c>
      <c r="AD851" s="519" t="str">
        <f>IF($Y851&lt;&gt;" ",ROUND(('Retail Pricing'!#REF!+1)*AE851/0.05,0)*0.05," ")</f>
        <v xml:space="preserve"> </v>
      </c>
      <c r="AF851" s="383"/>
      <c r="AH851" s="325"/>
      <c r="AI851" s="325"/>
      <c r="AK851" s="385"/>
      <c r="AL851" s="385"/>
      <c r="AM851" s="359"/>
      <c r="AN851" s="385"/>
      <c r="AO851" s="385"/>
      <c r="AP851" s="385"/>
      <c r="AQ851" s="385"/>
      <c r="AR851" s="385"/>
      <c r="AS851" s="385"/>
      <c r="AT851" s="385"/>
      <c r="AU851" s="359"/>
      <c r="AW851" s="416"/>
      <c r="AX851" s="694"/>
      <c r="AY851" s="641"/>
      <c r="AZ851" s="385"/>
      <c r="BA851" s="385"/>
      <c r="BB851" s="416"/>
      <c r="BC851" s="416"/>
      <c r="BD851" s="416"/>
      <c r="BE851" s="416"/>
      <c r="BF851" s="416"/>
      <c r="BG851" s="416"/>
      <c r="BH851" s="416"/>
      <c r="BI851" s="416"/>
      <c r="BJ851" s="416"/>
    </row>
    <row r="852" spans="10:62" x14ac:dyDescent="0.2">
      <c r="J852" s="385"/>
      <c r="K852" s="217"/>
      <c r="L852" s="217"/>
      <c r="M852" s="693"/>
      <c r="N852" s="693"/>
      <c r="O852" s="359"/>
      <c r="P852" s="619"/>
      <c r="Q852" s="672"/>
      <c r="R852" s="672"/>
      <c r="S852" s="672"/>
      <c r="T852" s="385"/>
      <c r="U852" s="385"/>
      <c r="V852" s="385"/>
      <c r="W852" s="385"/>
      <c r="X852" s="693"/>
      <c r="Y852" s="325"/>
      <c r="Z852" s="308"/>
      <c r="AA852" s="383"/>
      <c r="AC852" s="492" t="str">
        <f t="shared" si="18"/>
        <v xml:space="preserve"> </v>
      </c>
      <c r="AD852" s="519" t="str">
        <f>IF($Y852&lt;&gt;" ",ROUND(('Retail Pricing'!#REF!+1)*AE852/0.05,0)*0.05," ")</f>
        <v xml:space="preserve"> </v>
      </c>
      <c r="AF852" s="383"/>
      <c r="AH852" s="325"/>
      <c r="AI852" s="325"/>
      <c r="AK852" s="385"/>
      <c r="AL852" s="385"/>
      <c r="AM852" s="359"/>
      <c r="AN852" s="385"/>
      <c r="AO852" s="385"/>
      <c r="AP852" s="385"/>
      <c r="AQ852" s="385"/>
      <c r="AR852" s="385"/>
      <c r="AS852" s="385"/>
      <c r="AT852" s="385"/>
      <c r="AU852" s="359"/>
      <c r="AW852" s="416"/>
      <c r="AX852" s="694"/>
      <c r="AY852" s="641"/>
      <c r="AZ852" s="385"/>
      <c r="BA852" s="385"/>
      <c r="BB852" s="416"/>
      <c r="BC852" s="416"/>
      <c r="BD852" s="416"/>
      <c r="BE852" s="416"/>
      <c r="BF852" s="416"/>
      <c r="BG852" s="416"/>
      <c r="BH852" s="416"/>
      <c r="BI852" s="416"/>
      <c r="BJ852" s="416"/>
    </row>
    <row r="853" spans="10:62" x14ac:dyDescent="0.2">
      <c r="J853" s="385"/>
      <c r="K853" s="217"/>
      <c r="L853" s="217"/>
      <c r="M853" s="693"/>
      <c r="N853" s="693"/>
      <c r="O853" s="359"/>
      <c r="P853" s="619"/>
      <c r="Q853" s="672"/>
      <c r="R853" s="672"/>
      <c r="S853" s="672"/>
      <c r="T853" s="385"/>
      <c r="U853" s="385"/>
      <c r="V853" s="385"/>
      <c r="W853" s="385"/>
      <c r="X853" s="693"/>
      <c r="Y853" s="325"/>
      <c r="Z853" s="308"/>
      <c r="AA853" s="383"/>
      <c r="AC853" s="492" t="str">
        <f t="shared" si="18"/>
        <v xml:space="preserve"> </v>
      </c>
      <c r="AD853" s="519" t="str">
        <f>IF($Y853&lt;&gt;" ",ROUND(('Retail Pricing'!#REF!+1)*AE853/0.05,0)*0.05," ")</f>
        <v xml:space="preserve"> </v>
      </c>
      <c r="AF853" s="383"/>
      <c r="AH853" s="325"/>
      <c r="AI853" s="325"/>
      <c r="AK853" s="385"/>
      <c r="AL853" s="385"/>
      <c r="AM853" s="359"/>
      <c r="AN853" s="385"/>
      <c r="AO853" s="385"/>
      <c r="AP853" s="385"/>
      <c r="AQ853" s="385"/>
      <c r="AR853" s="385"/>
      <c r="AS853" s="385"/>
      <c r="AT853" s="385"/>
      <c r="AU853" s="359"/>
      <c r="AW853" s="416"/>
      <c r="AX853" s="694"/>
      <c r="AY853" s="641"/>
      <c r="AZ853" s="385"/>
      <c r="BA853" s="385"/>
      <c r="BB853" s="416"/>
      <c r="BC853" s="416"/>
      <c r="BD853" s="416"/>
      <c r="BE853" s="416"/>
      <c r="BF853" s="416"/>
      <c r="BG853" s="416"/>
      <c r="BH853" s="416"/>
      <c r="BI853" s="416"/>
      <c r="BJ853" s="416"/>
    </row>
    <row r="854" spans="10:62" x14ac:dyDescent="0.2">
      <c r="J854" s="385"/>
      <c r="K854" s="217"/>
      <c r="L854" s="217"/>
      <c r="M854" s="693"/>
      <c r="N854" s="693"/>
      <c r="O854" s="359"/>
      <c r="P854" s="619"/>
      <c r="Q854" s="672"/>
      <c r="R854" s="672"/>
      <c r="S854" s="672"/>
      <c r="T854" s="385"/>
      <c r="U854" s="385"/>
      <c r="V854" s="385"/>
      <c r="W854" s="385"/>
      <c r="X854" s="693"/>
      <c r="Y854" s="325"/>
      <c r="Z854" s="308"/>
      <c r="AA854" s="383"/>
      <c r="AC854" s="492" t="str">
        <f t="shared" si="18"/>
        <v xml:space="preserve"> </v>
      </c>
      <c r="AD854" s="519" t="str">
        <f>IF($Y854&lt;&gt;" ",ROUND(('Retail Pricing'!#REF!+1)*AE854/0.05,0)*0.05," ")</f>
        <v xml:space="preserve"> </v>
      </c>
      <c r="AF854" s="383"/>
      <c r="AH854" s="325"/>
      <c r="AI854" s="325"/>
      <c r="AK854" s="385"/>
      <c r="AL854" s="385"/>
      <c r="AM854" s="359"/>
      <c r="AN854" s="385"/>
      <c r="AO854" s="385"/>
      <c r="AP854" s="385"/>
      <c r="AQ854" s="385"/>
      <c r="AR854" s="385"/>
      <c r="AS854" s="385"/>
      <c r="AT854" s="385"/>
      <c r="AU854" s="359"/>
      <c r="AW854" s="416"/>
      <c r="AX854" s="694"/>
      <c r="AY854" s="641"/>
      <c r="AZ854" s="385"/>
      <c r="BA854" s="385"/>
      <c r="BB854" s="416"/>
      <c r="BC854" s="416"/>
      <c r="BD854" s="416"/>
      <c r="BE854" s="416"/>
      <c r="BF854" s="416"/>
      <c r="BG854" s="416"/>
      <c r="BH854" s="416"/>
      <c r="BI854" s="416"/>
      <c r="BJ854" s="416"/>
    </row>
    <row r="855" spans="10:62" x14ac:dyDescent="0.2">
      <c r="J855" s="385"/>
      <c r="K855" s="217"/>
      <c r="L855" s="217"/>
      <c r="M855" s="693"/>
      <c r="N855" s="693"/>
      <c r="O855" s="359"/>
      <c r="P855" s="619"/>
      <c r="Q855" s="672"/>
      <c r="R855" s="672"/>
      <c r="S855" s="672"/>
      <c r="T855" s="385"/>
      <c r="U855" s="385"/>
      <c r="V855" s="385"/>
      <c r="W855" s="385"/>
      <c r="X855" s="693"/>
      <c r="Y855" s="325"/>
      <c r="Z855" s="308"/>
      <c r="AA855" s="383"/>
      <c r="AC855" s="492" t="str">
        <f t="shared" ref="AC855:AC918" si="19">IF($Y855&gt;0,ROUND((Y855+$N855)/0.05,0)*0.05," ")</f>
        <v xml:space="preserve"> </v>
      </c>
      <c r="AD855" s="519" t="str">
        <f>IF($Y855&lt;&gt;" ",ROUND(('Retail Pricing'!#REF!+1)*AE855/0.05,0)*0.05," ")</f>
        <v xml:space="preserve"> </v>
      </c>
      <c r="AF855" s="383"/>
      <c r="AH855" s="325"/>
      <c r="AI855" s="325"/>
      <c r="AK855" s="385"/>
      <c r="AL855" s="385"/>
      <c r="AM855" s="359"/>
      <c r="AN855" s="385"/>
      <c r="AO855" s="385"/>
      <c r="AP855" s="385"/>
      <c r="AQ855" s="385"/>
      <c r="AR855" s="385"/>
      <c r="AS855" s="385"/>
      <c r="AT855" s="385"/>
      <c r="AU855" s="359"/>
      <c r="AW855" s="416"/>
      <c r="AX855" s="694"/>
      <c r="AY855" s="641"/>
      <c r="AZ855" s="385"/>
      <c r="BA855" s="385"/>
      <c r="BB855" s="416"/>
      <c r="BC855" s="416"/>
      <c r="BD855" s="416"/>
      <c r="BE855" s="416"/>
      <c r="BF855" s="416"/>
      <c r="BG855" s="416"/>
      <c r="BH855" s="416"/>
      <c r="BI855" s="416"/>
      <c r="BJ855" s="416"/>
    </row>
    <row r="856" spans="10:62" x14ac:dyDescent="0.2">
      <c r="J856" s="385"/>
      <c r="K856" s="217"/>
      <c r="L856" s="217"/>
      <c r="M856" s="693"/>
      <c r="N856" s="693"/>
      <c r="O856" s="359"/>
      <c r="P856" s="619"/>
      <c r="Q856" s="672"/>
      <c r="R856" s="672"/>
      <c r="S856" s="672"/>
      <c r="T856" s="385"/>
      <c r="U856" s="385"/>
      <c r="V856" s="385"/>
      <c r="W856" s="385"/>
      <c r="X856" s="693"/>
      <c r="Y856" s="325"/>
      <c r="Z856" s="308"/>
      <c r="AA856" s="383"/>
      <c r="AC856" s="492" t="str">
        <f t="shared" si="19"/>
        <v xml:space="preserve"> </v>
      </c>
      <c r="AD856" s="519" t="str">
        <f>IF($Y856&lt;&gt;" ",ROUND(('Retail Pricing'!#REF!+1)*AE856/0.05,0)*0.05," ")</f>
        <v xml:space="preserve"> </v>
      </c>
      <c r="AF856" s="383"/>
      <c r="AH856" s="325"/>
      <c r="AI856" s="325"/>
      <c r="AK856" s="385"/>
      <c r="AL856" s="385"/>
      <c r="AM856" s="359"/>
      <c r="AN856" s="385"/>
      <c r="AO856" s="385"/>
      <c r="AP856" s="385"/>
      <c r="AQ856" s="385"/>
      <c r="AR856" s="385"/>
      <c r="AS856" s="385"/>
      <c r="AT856" s="385"/>
      <c r="AU856" s="359"/>
      <c r="AW856" s="416"/>
      <c r="AX856" s="694"/>
      <c r="AY856" s="641"/>
      <c r="AZ856" s="385"/>
      <c r="BA856" s="385"/>
      <c r="BB856" s="416"/>
      <c r="BC856" s="416"/>
      <c r="BD856" s="416"/>
      <c r="BE856" s="416"/>
      <c r="BF856" s="416"/>
      <c r="BG856" s="416"/>
      <c r="BH856" s="416"/>
      <c r="BI856" s="416"/>
      <c r="BJ856" s="416"/>
    </row>
    <row r="857" spans="10:62" x14ac:dyDescent="0.2">
      <c r="J857" s="385"/>
      <c r="K857" s="217"/>
      <c r="L857" s="217"/>
      <c r="M857" s="693"/>
      <c r="N857" s="693"/>
      <c r="O857" s="359"/>
      <c r="P857" s="619"/>
      <c r="Q857" s="672"/>
      <c r="R857" s="672"/>
      <c r="S857" s="672"/>
      <c r="T857" s="385"/>
      <c r="U857" s="385"/>
      <c r="V857" s="385"/>
      <c r="W857" s="385"/>
      <c r="X857" s="693"/>
      <c r="Y857" s="325"/>
      <c r="Z857" s="308"/>
      <c r="AA857" s="383"/>
      <c r="AC857" s="492" t="str">
        <f t="shared" si="19"/>
        <v xml:space="preserve"> </v>
      </c>
      <c r="AD857" s="519" t="str">
        <f>IF($Y857&lt;&gt;" ",ROUND(('Retail Pricing'!#REF!+1)*AE857/0.05,0)*0.05," ")</f>
        <v xml:space="preserve"> </v>
      </c>
      <c r="AF857" s="383"/>
      <c r="AH857" s="325"/>
      <c r="AI857" s="325"/>
      <c r="AK857" s="385"/>
      <c r="AL857" s="385"/>
      <c r="AM857" s="359"/>
      <c r="AN857" s="385"/>
      <c r="AO857" s="385"/>
      <c r="AP857" s="385"/>
      <c r="AQ857" s="385"/>
      <c r="AR857" s="385"/>
      <c r="AS857" s="385"/>
      <c r="AT857" s="385"/>
      <c r="AU857" s="359"/>
      <c r="AW857" s="416"/>
      <c r="AX857" s="694"/>
      <c r="AY857" s="641"/>
      <c r="AZ857" s="385"/>
      <c r="BA857" s="385"/>
      <c r="BB857" s="416"/>
      <c r="BC857" s="416"/>
      <c r="BD857" s="416"/>
      <c r="BE857" s="416"/>
      <c r="BF857" s="416"/>
      <c r="BG857" s="416"/>
      <c r="BH857" s="416"/>
      <c r="BI857" s="416"/>
      <c r="BJ857" s="416"/>
    </row>
    <row r="858" spans="10:62" x14ac:dyDescent="0.2">
      <c r="J858" s="385"/>
      <c r="K858" s="217"/>
      <c r="L858" s="217"/>
      <c r="M858" s="693"/>
      <c r="N858" s="693"/>
      <c r="O858" s="359"/>
      <c r="P858" s="619"/>
      <c r="Q858" s="672"/>
      <c r="R858" s="672"/>
      <c r="S858" s="672"/>
      <c r="T858" s="385"/>
      <c r="U858" s="385"/>
      <c r="V858" s="385"/>
      <c r="W858" s="385"/>
      <c r="X858" s="693"/>
      <c r="Y858" s="325"/>
      <c r="Z858" s="308"/>
      <c r="AA858" s="383"/>
      <c r="AC858" s="492" t="str">
        <f t="shared" si="19"/>
        <v xml:space="preserve"> </v>
      </c>
      <c r="AD858" s="519" t="str">
        <f>IF($Y858&lt;&gt;" ",ROUND(('Retail Pricing'!#REF!+1)*AE858/0.05,0)*0.05," ")</f>
        <v xml:space="preserve"> </v>
      </c>
      <c r="AF858" s="383"/>
      <c r="AH858" s="325"/>
      <c r="AI858" s="325"/>
      <c r="AK858" s="385"/>
      <c r="AL858" s="385"/>
      <c r="AM858" s="359"/>
      <c r="AN858" s="385"/>
      <c r="AO858" s="385"/>
      <c r="AP858" s="385"/>
      <c r="AQ858" s="385"/>
      <c r="AR858" s="385"/>
      <c r="AS858" s="385"/>
      <c r="AT858" s="385"/>
      <c r="AU858" s="359"/>
      <c r="AW858" s="416"/>
      <c r="AX858" s="694"/>
      <c r="AY858" s="641"/>
      <c r="AZ858" s="385"/>
      <c r="BA858" s="385"/>
      <c r="BB858" s="416"/>
      <c r="BC858" s="416"/>
      <c r="BD858" s="416"/>
      <c r="BE858" s="416"/>
      <c r="BF858" s="416"/>
      <c r="BG858" s="416"/>
      <c r="BH858" s="416"/>
      <c r="BI858" s="416"/>
      <c r="BJ858" s="416"/>
    </row>
    <row r="859" spans="10:62" x14ac:dyDescent="0.2">
      <c r="J859" s="385"/>
      <c r="K859" s="217"/>
      <c r="L859" s="217"/>
      <c r="M859" s="693"/>
      <c r="N859" s="693"/>
      <c r="O859" s="359"/>
      <c r="P859" s="619"/>
      <c r="Q859" s="672"/>
      <c r="R859" s="672"/>
      <c r="S859" s="672"/>
      <c r="T859" s="385"/>
      <c r="U859" s="385"/>
      <c r="V859" s="385"/>
      <c r="W859" s="385"/>
      <c r="X859" s="693"/>
      <c r="Y859" s="325"/>
      <c r="Z859" s="308"/>
      <c r="AA859" s="383"/>
      <c r="AC859" s="492" t="str">
        <f t="shared" si="19"/>
        <v xml:space="preserve"> </v>
      </c>
      <c r="AD859" s="519" t="str">
        <f>IF($Y859&lt;&gt;" ",ROUND(('Retail Pricing'!#REF!+1)*AE859/0.05,0)*0.05," ")</f>
        <v xml:space="preserve"> </v>
      </c>
      <c r="AF859" s="383"/>
      <c r="AH859" s="325"/>
      <c r="AI859" s="325"/>
      <c r="AK859" s="385"/>
      <c r="AL859" s="385"/>
      <c r="AM859" s="359"/>
      <c r="AN859" s="385"/>
      <c r="AO859" s="385"/>
      <c r="AP859" s="385"/>
      <c r="AQ859" s="385"/>
      <c r="AR859" s="385"/>
      <c r="AS859" s="385"/>
      <c r="AT859" s="385"/>
      <c r="AU859" s="359"/>
      <c r="AW859" s="416"/>
      <c r="AX859" s="694"/>
      <c r="AY859" s="641"/>
      <c r="AZ859" s="385"/>
      <c r="BA859" s="385"/>
      <c r="BB859" s="416"/>
      <c r="BC859" s="416"/>
      <c r="BD859" s="416"/>
      <c r="BE859" s="416"/>
      <c r="BF859" s="416"/>
      <c r="BG859" s="416"/>
      <c r="BH859" s="416"/>
      <c r="BI859" s="416"/>
      <c r="BJ859" s="416"/>
    </row>
    <row r="860" spans="10:62" x14ac:dyDescent="0.2">
      <c r="J860" s="385"/>
      <c r="K860" s="217"/>
      <c r="L860" s="217"/>
      <c r="M860" s="693"/>
      <c r="N860" s="693"/>
      <c r="O860" s="359"/>
      <c r="P860" s="619"/>
      <c r="Q860" s="672"/>
      <c r="R860" s="672"/>
      <c r="S860" s="672"/>
      <c r="T860" s="385"/>
      <c r="U860" s="385"/>
      <c r="V860" s="385"/>
      <c r="W860" s="385"/>
      <c r="X860" s="693"/>
      <c r="Y860" s="325"/>
      <c r="Z860" s="308"/>
      <c r="AA860" s="383"/>
      <c r="AC860" s="492" t="str">
        <f t="shared" si="19"/>
        <v xml:space="preserve"> </v>
      </c>
      <c r="AD860" s="519" t="str">
        <f>IF($Y860&lt;&gt;" ",ROUND(('Retail Pricing'!#REF!+1)*AE860/0.05,0)*0.05," ")</f>
        <v xml:space="preserve"> </v>
      </c>
      <c r="AF860" s="383"/>
      <c r="AH860" s="325"/>
      <c r="AI860" s="325"/>
      <c r="AK860" s="385"/>
      <c r="AL860" s="385"/>
      <c r="AM860" s="359"/>
      <c r="AN860" s="385"/>
      <c r="AO860" s="385"/>
      <c r="AP860" s="385"/>
      <c r="AQ860" s="385"/>
      <c r="AR860" s="385"/>
      <c r="AS860" s="385"/>
      <c r="AT860" s="385"/>
      <c r="AU860" s="359"/>
      <c r="AW860" s="416"/>
      <c r="AX860" s="694"/>
      <c r="AY860" s="641"/>
      <c r="AZ860" s="385"/>
      <c r="BA860" s="385"/>
      <c r="BB860" s="416"/>
      <c r="BC860" s="416"/>
      <c r="BD860" s="416"/>
      <c r="BE860" s="416"/>
      <c r="BF860" s="416"/>
      <c r="BG860" s="416"/>
      <c r="BH860" s="416"/>
      <c r="BI860" s="416"/>
      <c r="BJ860" s="416"/>
    </row>
    <row r="861" spans="10:62" x14ac:dyDescent="0.2">
      <c r="J861" s="385"/>
      <c r="K861" s="217"/>
      <c r="L861" s="217"/>
      <c r="M861" s="693"/>
      <c r="N861" s="693"/>
      <c r="O861" s="359"/>
      <c r="P861" s="619"/>
      <c r="Q861" s="672"/>
      <c r="R861" s="672"/>
      <c r="S861" s="672"/>
      <c r="T861" s="385"/>
      <c r="U861" s="385"/>
      <c r="V861" s="385"/>
      <c r="W861" s="385"/>
      <c r="X861" s="693"/>
      <c r="Y861" s="325"/>
      <c r="Z861" s="308"/>
      <c r="AA861" s="383"/>
      <c r="AC861" s="492" t="str">
        <f t="shared" si="19"/>
        <v xml:space="preserve"> </v>
      </c>
      <c r="AD861" s="519" t="str">
        <f>IF($Y861&lt;&gt;" ",ROUND(('Retail Pricing'!#REF!+1)*AE861/0.05,0)*0.05," ")</f>
        <v xml:space="preserve"> </v>
      </c>
      <c r="AF861" s="383"/>
      <c r="AH861" s="325"/>
      <c r="AI861" s="325"/>
      <c r="AK861" s="385"/>
      <c r="AL861" s="385"/>
      <c r="AM861" s="359"/>
      <c r="AN861" s="385"/>
      <c r="AO861" s="385"/>
      <c r="AP861" s="385"/>
      <c r="AQ861" s="385"/>
      <c r="AR861" s="385"/>
      <c r="AS861" s="385"/>
      <c r="AT861" s="385"/>
      <c r="AU861" s="359"/>
      <c r="AW861" s="416"/>
      <c r="AX861" s="694"/>
      <c r="AY861" s="641"/>
      <c r="AZ861" s="385"/>
      <c r="BA861" s="385"/>
      <c r="BB861" s="416"/>
      <c r="BC861" s="416"/>
      <c r="BD861" s="416"/>
      <c r="BE861" s="416"/>
      <c r="BF861" s="416"/>
      <c r="BG861" s="416"/>
      <c r="BH861" s="416"/>
      <c r="BI861" s="416"/>
      <c r="BJ861" s="416"/>
    </row>
    <row r="862" spans="10:62" x14ac:dyDescent="0.2">
      <c r="J862" s="385"/>
      <c r="K862" s="217"/>
      <c r="L862" s="217"/>
      <c r="M862" s="693"/>
      <c r="N862" s="693"/>
      <c r="O862" s="359"/>
      <c r="P862" s="619"/>
      <c r="Q862" s="672"/>
      <c r="R862" s="672"/>
      <c r="S862" s="672"/>
      <c r="T862" s="385"/>
      <c r="U862" s="385"/>
      <c r="V862" s="385"/>
      <c r="W862" s="385"/>
      <c r="X862" s="693"/>
      <c r="Y862" s="325"/>
      <c r="Z862" s="308"/>
      <c r="AA862" s="383"/>
      <c r="AC862" s="492" t="str">
        <f t="shared" si="19"/>
        <v xml:space="preserve"> </v>
      </c>
      <c r="AD862" s="519" t="str">
        <f>IF($Y862&lt;&gt;" ",ROUND(('Retail Pricing'!#REF!+1)*AE862/0.05,0)*0.05," ")</f>
        <v xml:space="preserve"> </v>
      </c>
      <c r="AF862" s="383"/>
      <c r="AH862" s="325"/>
      <c r="AI862" s="325"/>
      <c r="AK862" s="385"/>
      <c r="AL862" s="385"/>
      <c r="AM862" s="359"/>
      <c r="AN862" s="385"/>
      <c r="AO862" s="385"/>
      <c r="AP862" s="385"/>
      <c r="AQ862" s="385"/>
      <c r="AR862" s="385"/>
      <c r="AS862" s="385"/>
      <c r="AT862" s="385"/>
      <c r="AU862" s="359"/>
      <c r="AW862" s="416"/>
      <c r="AX862" s="694"/>
      <c r="AY862" s="641"/>
      <c r="AZ862" s="385"/>
      <c r="BA862" s="385"/>
      <c r="BB862" s="416"/>
      <c r="BC862" s="416"/>
      <c r="BD862" s="416"/>
      <c r="BE862" s="416"/>
      <c r="BF862" s="416"/>
      <c r="BG862" s="416"/>
      <c r="BH862" s="416"/>
      <c r="BI862" s="416"/>
      <c r="BJ862" s="416"/>
    </row>
    <row r="863" spans="10:62" x14ac:dyDescent="0.2">
      <c r="J863" s="385"/>
      <c r="K863" s="217"/>
      <c r="L863" s="217"/>
      <c r="M863" s="693"/>
      <c r="N863" s="693"/>
      <c r="O863" s="359"/>
      <c r="P863" s="619"/>
      <c r="Q863" s="672"/>
      <c r="R863" s="672"/>
      <c r="S863" s="672"/>
      <c r="T863" s="385"/>
      <c r="U863" s="385"/>
      <c r="V863" s="385"/>
      <c r="W863" s="385"/>
      <c r="X863" s="693"/>
      <c r="Y863" s="325"/>
      <c r="Z863" s="308"/>
      <c r="AA863" s="383"/>
      <c r="AC863" s="492" t="str">
        <f t="shared" si="19"/>
        <v xml:space="preserve"> </v>
      </c>
      <c r="AD863" s="519" t="str">
        <f>IF($Y863&lt;&gt;" ",ROUND(('Retail Pricing'!#REF!+1)*AE863/0.05,0)*0.05," ")</f>
        <v xml:space="preserve"> </v>
      </c>
      <c r="AF863" s="383"/>
      <c r="AH863" s="325"/>
      <c r="AI863" s="325"/>
      <c r="AK863" s="385"/>
      <c r="AL863" s="385"/>
      <c r="AM863" s="359"/>
      <c r="AN863" s="385"/>
      <c r="AO863" s="385"/>
      <c r="AP863" s="385"/>
      <c r="AQ863" s="385"/>
      <c r="AR863" s="385"/>
      <c r="AS863" s="385"/>
      <c r="AT863" s="385"/>
      <c r="AU863" s="359"/>
      <c r="AW863" s="416"/>
      <c r="AX863" s="694"/>
      <c r="AY863" s="641"/>
      <c r="AZ863" s="385"/>
      <c r="BA863" s="385"/>
      <c r="BB863" s="416"/>
      <c r="BC863" s="416"/>
      <c r="BD863" s="416"/>
      <c r="BE863" s="416"/>
      <c r="BF863" s="416"/>
      <c r="BG863" s="416"/>
      <c r="BH863" s="416"/>
      <c r="BI863" s="416"/>
      <c r="BJ863" s="416"/>
    </row>
    <row r="864" spans="10:62" x14ac:dyDescent="0.2">
      <c r="J864" s="385"/>
      <c r="K864" s="217"/>
      <c r="L864" s="217"/>
      <c r="M864" s="693"/>
      <c r="N864" s="693"/>
      <c r="O864" s="359"/>
      <c r="P864" s="619"/>
      <c r="Q864" s="672"/>
      <c r="R864" s="672"/>
      <c r="S864" s="672"/>
      <c r="T864" s="385"/>
      <c r="U864" s="385"/>
      <c r="V864" s="385"/>
      <c r="W864" s="385"/>
      <c r="X864" s="693"/>
      <c r="Y864" s="325"/>
      <c r="Z864" s="308"/>
      <c r="AA864" s="383"/>
      <c r="AC864" s="492" t="str">
        <f t="shared" si="19"/>
        <v xml:space="preserve"> </v>
      </c>
      <c r="AD864" s="519" t="str">
        <f>IF($Y864&lt;&gt;" ",ROUND(('Retail Pricing'!#REF!+1)*AE864/0.05,0)*0.05," ")</f>
        <v xml:space="preserve"> </v>
      </c>
      <c r="AF864" s="383"/>
      <c r="AH864" s="325"/>
      <c r="AI864" s="325"/>
      <c r="AK864" s="385"/>
      <c r="AL864" s="385"/>
      <c r="AM864" s="359"/>
      <c r="AN864" s="385"/>
      <c r="AO864" s="385"/>
      <c r="AP864" s="385"/>
      <c r="AQ864" s="385"/>
      <c r="AR864" s="385"/>
      <c r="AS864" s="385"/>
      <c r="AT864" s="385"/>
      <c r="AU864" s="359"/>
      <c r="AW864" s="416"/>
      <c r="AX864" s="694"/>
      <c r="AY864" s="641"/>
      <c r="AZ864" s="385"/>
      <c r="BA864" s="385"/>
      <c r="BB864" s="416"/>
      <c r="BC864" s="416"/>
      <c r="BD864" s="416"/>
      <c r="BE864" s="416"/>
      <c r="BF864" s="416"/>
      <c r="BG864" s="416"/>
      <c r="BH864" s="416"/>
      <c r="BI864" s="416"/>
      <c r="BJ864" s="416"/>
    </row>
    <row r="865" spans="10:62" x14ac:dyDescent="0.2">
      <c r="J865" s="385"/>
      <c r="K865" s="217"/>
      <c r="L865" s="217"/>
      <c r="M865" s="693"/>
      <c r="N865" s="693"/>
      <c r="O865" s="359"/>
      <c r="P865" s="619"/>
      <c r="Q865" s="672"/>
      <c r="R865" s="672"/>
      <c r="S865" s="672"/>
      <c r="T865" s="385"/>
      <c r="U865" s="385"/>
      <c r="V865" s="385"/>
      <c r="W865" s="385"/>
      <c r="X865" s="693"/>
      <c r="Y865" s="325"/>
      <c r="Z865" s="308"/>
      <c r="AA865" s="383"/>
      <c r="AC865" s="492" t="str">
        <f t="shared" si="19"/>
        <v xml:space="preserve"> </v>
      </c>
      <c r="AD865" s="519" t="str">
        <f>IF($Y865&lt;&gt;" ",ROUND(('Retail Pricing'!#REF!+1)*AE865/0.05,0)*0.05," ")</f>
        <v xml:space="preserve"> </v>
      </c>
      <c r="AF865" s="383"/>
      <c r="AH865" s="325"/>
      <c r="AI865" s="325"/>
      <c r="AK865" s="385"/>
      <c r="AL865" s="385"/>
      <c r="AM865" s="359"/>
      <c r="AN865" s="385"/>
      <c r="AO865" s="385"/>
      <c r="AP865" s="385"/>
      <c r="AQ865" s="385"/>
      <c r="AR865" s="385"/>
      <c r="AS865" s="385"/>
      <c r="AT865" s="385"/>
      <c r="AU865" s="359"/>
      <c r="AW865" s="416"/>
      <c r="AX865" s="694"/>
      <c r="AY865" s="641"/>
      <c r="AZ865" s="385"/>
      <c r="BA865" s="385"/>
      <c r="BB865" s="416"/>
      <c r="BC865" s="416"/>
      <c r="BD865" s="416"/>
      <c r="BE865" s="416"/>
      <c r="BF865" s="416"/>
      <c r="BG865" s="416"/>
      <c r="BH865" s="416"/>
      <c r="BI865" s="416"/>
      <c r="BJ865" s="416"/>
    </row>
    <row r="866" spans="10:62" x14ac:dyDescent="0.2">
      <c r="J866" s="385"/>
      <c r="K866" s="217"/>
      <c r="L866" s="217"/>
      <c r="M866" s="693"/>
      <c r="N866" s="693"/>
      <c r="O866" s="359"/>
      <c r="P866" s="619"/>
      <c r="Q866" s="672"/>
      <c r="R866" s="672"/>
      <c r="S866" s="672"/>
      <c r="T866" s="385"/>
      <c r="U866" s="385"/>
      <c r="V866" s="385"/>
      <c r="W866" s="385"/>
      <c r="X866" s="693"/>
      <c r="Y866" s="325"/>
      <c r="Z866" s="308"/>
      <c r="AA866" s="383"/>
      <c r="AC866" s="492" t="str">
        <f t="shared" si="19"/>
        <v xml:space="preserve"> </v>
      </c>
      <c r="AD866" s="519" t="str">
        <f>IF($Y866&lt;&gt;" ",ROUND(('Retail Pricing'!#REF!+1)*AE866/0.05,0)*0.05," ")</f>
        <v xml:space="preserve"> </v>
      </c>
      <c r="AF866" s="383"/>
      <c r="AH866" s="325"/>
      <c r="AI866" s="325"/>
      <c r="AK866" s="385"/>
      <c r="AL866" s="385"/>
      <c r="AM866" s="359"/>
      <c r="AN866" s="385"/>
      <c r="AO866" s="385"/>
      <c r="AP866" s="385"/>
      <c r="AQ866" s="385"/>
      <c r="AR866" s="385"/>
      <c r="AS866" s="385"/>
      <c r="AT866" s="385"/>
      <c r="AU866" s="359"/>
      <c r="AW866" s="416"/>
      <c r="AX866" s="694"/>
      <c r="AY866" s="641"/>
      <c r="AZ866" s="385"/>
      <c r="BA866" s="385"/>
      <c r="BB866" s="416"/>
      <c r="BC866" s="416"/>
      <c r="BD866" s="416"/>
      <c r="BE866" s="416"/>
      <c r="BF866" s="416"/>
      <c r="BG866" s="416"/>
      <c r="BH866" s="416"/>
      <c r="BI866" s="416"/>
      <c r="BJ866" s="416"/>
    </row>
    <row r="867" spans="10:62" x14ac:dyDescent="0.2">
      <c r="J867" s="385"/>
      <c r="K867" s="217"/>
      <c r="L867" s="217"/>
      <c r="M867" s="693"/>
      <c r="N867" s="693"/>
      <c r="O867" s="359"/>
      <c r="P867" s="619"/>
      <c r="Q867" s="672"/>
      <c r="R867" s="672"/>
      <c r="S867" s="672"/>
      <c r="T867" s="385"/>
      <c r="U867" s="385"/>
      <c r="V867" s="385"/>
      <c r="W867" s="385"/>
      <c r="X867" s="693"/>
      <c r="Y867" s="325"/>
      <c r="Z867" s="308"/>
      <c r="AA867" s="383"/>
      <c r="AC867" s="492" t="str">
        <f t="shared" si="19"/>
        <v xml:space="preserve"> </v>
      </c>
      <c r="AD867" s="519" t="str">
        <f>IF($Y867&lt;&gt;" ",ROUND(('Retail Pricing'!#REF!+1)*AE867/0.05,0)*0.05," ")</f>
        <v xml:space="preserve"> </v>
      </c>
      <c r="AF867" s="383"/>
      <c r="AH867" s="325"/>
      <c r="AI867" s="325"/>
      <c r="AK867" s="385"/>
      <c r="AL867" s="385"/>
      <c r="AM867" s="359"/>
      <c r="AN867" s="385"/>
      <c r="AO867" s="385"/>
      <c r="AP867" s="385"/>
      <c r="AQ867" s="385"/>
      <c r="AR867" s="385"/>
      <c r="AS867" s="385"/>
      <c r="AT867" s="385"/>
      <c r="AU867" s="359"/>
      <c r="AW867" s="416"/>
      <c r="AX867" s="694"/>
      <c r="AY867" s="641"/>
      <c r="AZ867" s="385"/>
      <c r="BA867" s="385"/>
      <c r="BB867" s="416"/>
      <c r="BC867" s="416"/>
      <c r="BD867" s="416"/>
      <c r="BE867" s="416"/>
      <c r="BF867" s="416"/>
      <c r="BG867" s="416"/>
      <c r="BH867" s="416"/>
      <c r="BI867" s="416"/>
      <c r="BJ867" s="416"/>
    </row>
    <row r="868" spans="10:62" x14ac:dyDescent="0.2">
      <c r="J868" s="385"/>
      <c r="K868" s="217"/>
      <c r="L868" s="217"/>
      <c r="M868" s="693"/>
      <c r="N868" s="693"/>
      <c r="O868" s="359"/>
      <c r="P868" s="619"/>
      <c r="Q868" s="672"/>
      <c r="R868" s="672"/>
      <c r="S868" s="672"/>
      <c r="T868" s="385"/>
      <c r="U868" s="385"/>
      <c r="V868" s="385"/>
      <c r="W868" s="385"/>
      <c r="X868" s="693"/>
      <c r="Y868" s="325"/>
      <c r="Z868" s="308"/>
      <c r="AA868" s="383"/>
      <c r="AC868" s="492" t="str">
        <f t="shared" si="19"/>
        <v xml:space="preserve"> </v>
      </c>
      <c r="AD868" s="519" t="str">
        <f>IF($Y868&lt;&gt;" ",ROUND(('Retail Pricing'!#REF!+1)*AE868/0.05,0)*0.05," ")</f>
        <v xml:space="preserve"> </v>
      </c>
      <c r="AF868" s="383"/>
      <c r="AH868" s="325"/>
      <c r="AI868" s="325"/>
      <c r="AK868" s="385"/>
      <c r="AL868" s="385"/>
      <c r="AM868" s="359"/>
      <c r="AN868" s="385"/>
      <c r="AO868" s="385"/>
      <c r="AP868" s="385"/>
      <c r="AQ868" s="385"/>
      <c r="AR868" s="385"/>
      <c r="AS868" s="385"/>
      <c r="AT868" s="385"/>
      <c r="AU868" s="359"/>
      <c r="AW868" s="416"/>
      <c r="AX868" s="694"/>
      <c r="AY868" s="641"/>
      <c r="AZ868" s="385"/>
      <c r="BA868" s="385"/>
      <c r="BB868" s="416"/>
      <c r="BC868" s="416"/>
      <c r="BD868" s="416"/>
      <c r="BE868" s="416"/>
      <c r="BF868" s="416"/>
      <c r="BG868" s="416"/>
      <c r="BH868" s="416"/>
      <c r="BI868" s="416"/>
      <c r="BJ868" s="416"/>
    </row>
    <row r="869" spans="10:62" x14ac:dyDescent="0.2">
      <c r="J869" s="385"/>
      <c r="K869" s="217"/>
      <c r="L869" s="217"/>
      <c r="M869" s="693"/>
      <c r="N869" s="693"/>
      <c r="O869" s="359"/>
      <c r="P869" s="619"/>
      <c r="Q869" s="672"/>
      <c r="R869" s="672"/>
      <c r="S869" s="672"/>
      <c r="T869" s="385"/>
      <c r="U869" s="385"/>
      <c r="V869" s="385"/>
      <c r="W869" s="385"/>
      <c r="X869" s="693"/>
      <c r="Y869" s="325"/>
      <c r="Z869" s="308"/>
      <c r="AA869" s="383"/>
      <c r="AC869" s="492" t="str">
        <f t="shared" si="19"/>
        <v xml:space="preserve"> </v>
      </c>
      <c r="AD869" s="519" t="str">
        <f>IF($Y869&lt;&gt;" ",ROUND(('Retail Pricing'!#REF!+1)*AE869/0.05,0)*0.05," ")</f>
        <v xml:space="preserve"> </v>
      </c>
      <c r="AF869" s="383"/>
      <c r="AH869" s="325"/>
      <c r="AI869" s="325"/>
      <c r="AK869" s="385"/>
      <c r="AL869" s="385"/>
      <c r="AM869" s="359"/>
      <c r="AN869" s="385"/>
      <c r="AO869" s="385"/>
      <c r="AP869" s="385"/>
      <c r="AQ869" s="385"/>
      <c r="AR869" s="385"/>
      <c r="AS869" s="385"/>
      <c r="AT869" s="385"/>
      <c r="AU869" s="359"/>
      <c r="AW869" s="416"/>
      <c r="AX869" s="694"/>
      <c r="AY869" s="641"/>
      <c r="AZ869" s="385"/>
      <c r="BA869" s="385"/>
      <c r="BB869" s="416"/>
      <c r="BC869" s="416"/>
      <c r="BD869" s="416"/>
      <c r="BE869" s="416"/>
      <c r="BF869" s="416"/>
      <c r="BG869" s="416"/>
      <c r="BH869" s="416"/>
      <c r="BI869" s="416"/>
      <c r="BJ869" s="416"/>
    </row>
    <row r="870" spans="10:62" x14ac:dyDescent="0.2">
      <c r="J870" s="385"/>
      <c r="K870" s="217"/>
      <c r="L870" s="217"/>
      <c r="M870" s="693"/>
      <c r="N870" s="693"/>
      <c r="O870" s="359"/>
      <c r="P870" s="619"/>
      <c r="Q870" s="672"/>
      <c r="R870" s="672"/>
      <c r="S870" s="672"/>
      <c r="T870" s="385"/>
      <c r="U870" s="385"/>
      <c r="V870" s="385"/>
      <c r="W870" s="385"/>
      <c r="X870" s="693"/>
      <c r="Y870" s="325"/>
      <c r="Z870" s="308"/>
      <c r="AA870" s="383"/>
      <c r="AC870" s="492" t="str">
        <f t="shared" si="19"/>
        <v xml:space="preserve"> </v>
      </c>
      <c r="AD870" s="519" t="str">
        <f>IF($Y870&lt;&gt;" ",ROUND(('Retail Pricing'!#REF!+1)*AE870/0.05,0)*0.05," ")</f>
        <v xml:space="preserve"> </v>
      </c>
      <c r="AF870" s="383"/>
      <c r="AH870" s="325"/>
      <c r="AI870" s="325"/>
      <c r="AK870" s="385"/>
      <c r="AL870" s="385"/>
      <c r="AM870" s="359"/>
      <c r="AN870" s="385"/>
      <c r="AO870" s="385"/>
      <c r="AP870" s="385"/>
      <c r="AQ870" s="385"/>
      <c r="AR870" s="385"/>
      <c r="AS870" s="385"/>
      <c r="AT870" s="385"/>
      <c r="AU870" s="359"/>
      <c r="AW870" s="416"/>
      <c r="AX870" s="694"/>
      <c r="AY870" s="641"/>
      <c r="AZ870" s="385"/>
      <c r="BA870" s="385"/>
      <c r="BB870" s="416"/>
      <c r="BC870" s="416"/>
      <c r="BD870" s="416"/>
      <c r="BE870" s="416"/>
      <c r="BF870" s="416"/>
      <c r="BG870" s="416"/>
      <c r="BH870" s="416"/>
      <c r="BI870" s="416"/>
      <c r="BJ870" s="416"/>
    </row>
    <row r="871" spans="10:62" x14ac:dyDescent="0.2">
      <c r="J871" s="385"/>
      <c r="K871" s="217"/>
      <c r="L871" s="217"/>
      <c r="M871" s="693"/>
      <c r="N871" s="693"/>
      <c r="O871" s="359"/>
      <c r="P871" s="619"/>
      <c r="Q871" s="672"/>
      <c r="R871" s="672"/>
      <c r="S871" s="672"/>
      <c r="T871" s="385"/>
      <c r="U871" s="385"/>
      <c r="V871" s="385"/>
      <c r="W871" s="385"/>
      <c r="X871" s="693"/>
      <c r="Y871" s="325"/>
      <c r="Z871" s="308"/>
      <c r="AA871" s="383"/>
      <c r="AC871" s="492" t="str">
        <f t="shared" si="19"/>
        <v xml:space="preserve"> </v>
      </c>
      <c r="AD871" s="519" t="str">
        <f>IF($Y871&lt;&gt;" ",ROUND(('Retail Pricing'!#REF!+1)*AE871/0.05,0)*0.05," ")</f>
        <v xml:space="preserve"> </v>
      </c>
      <c r="AF871" s="383"/>
      <c r="AH871" s="325"/>
      <c r="AI871" s="325"/>
      <c r="AK871" s="385"/>
      <c r="AL871" s="385"/>
      <c r="AM871" s="359"/>
      <c r="AN871" s="385"/>
      <c r="AO871" s="385"/>
      <c r="AP871" s="385"/>
      <c r="AQ871" s="385"/>
      <c r="AR871" s="385"/>
      <c r="AS871" s="385"/>
      <c r="AT871" s="385"/>
      <c r="AU871" s="359"/>
      <c r="AW871" s="416"/>
      <c r="AX871" s="694"/>
      <c r="AY871" s="641"/>
      <c r="AZ871" s="385"/>
      <c r="BA871" s="385"/>
      <c r="BB871" s="416"/>
      <c r="BC871" s="416"/>
      <c r="BD871" s="416"/>
      <c r="BE871" s="416"/>
      <c r="BF871" s="416"/>
      <c r="BG871" s="416"/>
      <c r="BH871" s="416"/>
      <c r="BI871" s="416"/>
      <c r="BJ871" s="416"/>
    </row>
    <row r="872" spans="10:62" x14ac:dyDescent="0.2">
      <c r="J872" s="385"/>
      <c r="K872" s="217"/>
      <c r="L872" s="217"/>
      <c r="M872" s="693"/>
      <c r="N872" s="693"/>
      <c r="O872" s="359"/>
      <c r="P872" s="619"/>
      <c r="Q872" s="672"/>
      <c r="R872" s="672"/>
      <c r="S872" s="672"/>
      <c r="T872" s="385"/>
      <c r="U872" s="385"/>
      <c r="V872" s="385"/>
      <c r="W872" s="385"/>
      <c r="X872" s="693"/>
      <c r="Y872" s="325"/>
      <c r="Z872" s="308"/>
      <c r="AA872" s="383"/>
      <c r="AC872" s="492" t="str">
        <f t="shared" si="19"/>
        <v xml:space="preserve"> </v>
      </c>
      <c r="AD872" s="519" t="str">
        <f>IF($Y872&lt;&gt;" ",ROUND(('Retail Pricing'!#REF!+1)*AE872/0.05,0)*0.05," ")</f>
        <v xml:space="preserve"> </v>
      </c>
      <c r="AF872" s="383"/>
      <c r="AH872" s="325"/>
      <c r="AI872" s="325"/>
      <c r="AK872" s="385"/>
      <c r="AL872" s="385"/>
      <c r="AM872" s="359"/>
      <c r="AN872" s="385"/>
      <c r="AO872" s="385"/>
      <c r="AP872" s="385"/>
      <c r="AQ872" s="385"/>
      <c r="AR872" s="385"/>
      <c r="AS872" s="385"/>
      <c r="AT872" s="385"/>
      <c r="AU872" s="359"/>
      <c r="AW872" s="416"/>
      <c r="AX872" s="694"/>
      <c r="AY872" s="641"/>
      <c r="AZ872" s="385"/>
      <c r="BA872" s="385"/>
      <c r="BB872" s="416"/>
      <c r="BC872" s="416"/>
      <c r="BD872" s="416"/>
      <c r="BE872" s="416"/>
      <c r="BF872" s="416"/>
      <c r="BG872" s="416"/>
      <c r="BH872" s="416"/>
      <c r="BI872" s="416"/>
      <c r="BJ872" s="416"/>
    </row>
    <row r="873" spans="10:62" x14ac:dyDescent="0.2">
      <c r="J873" s="385"/>
      <c r="K873" s="217"/>
      <c r="L873" s="217"/>
      <c r="M873" s="693"/>
      <c r="N873" s="693"/>
      <c r="O873" s="359"/>
      <c r="P873" s="619"/>
      <c r="Q873" s="672"/>
      <c r="R873" s="672"/>
      <c r="S873" s="672"/>
      <c r="T873" s="385"/>
      <c r="U873" s="385"/>
      <c r="V873" s="385"/>
      <c r="W873" s="385"/>
      <c r="X873" s="693"/>
      <c r="Y873" s="325"/>
      <c r="Z873" s="308"/>
      <c r="AA873" s="383"/>
      <c r="AC873" s="492" t="str">
        <f t="shared" si="19"/>
        <v xml:space="preserve"> </v>
      </c>
      <c r="AD873" s="519" t="str">
        <f>IF($Y873&lt;&gt;" ",ROUND(('Retail Pricing'!#REF!+1)*AE873/0.05,0)*0.05," ")</f>
        <v xml:space="preserve"> </v>
      </c>
      <c r="AF873" s="383"/>
      <c r="AH873" s="325"/>
      <c r="AI873" s="325"/>
      <c r="AK873" s="385"/>
      <c r="AL873" s="385"/>
      <c r="AM873" s="359"/>
      <c r="AN873" s="385"/>
      <c r="AO873" s="385"/>
      <c r="AP873" s="385"/>
      <c r="AQ873" s="385"/>
      <c r="AR873" s="385"/>
      <c r="AS873" s="385"/>
      <c r="AT873" s="385"/>
      <c r="AU873" s="359"/>
      <c r="AW873" s="416"/>
      <c r="AX873" s="694"/>
      <c r="AY873" s="641"/>
      <c r="AZ873" s="385"/>
      <c r="BA873" s="385"/>
      <c r="BB873" s="416"/>
      <c r="BC873" s="416"/>
      <c r="BD873" s="416"/>
      <c r="BE873" s="416"/>
      <c r="BF873" s="416"/>
      <c r="BG873" s="416"/>
      <c r="BH873" s="416"/>
      <c r="BI873" s="416"/>
      <c r="BJ873" s="416"/>
    </row>
    <row r="874" spans="10:62" x14ac:dyDescent="0.2">
      <c r="J874" s="385"/>
      <c r="K874" s="217"/>
      <c r="L874" s="217"/>
      <c r="M874" s="693"/>
      <c r="N874" s="693"/>
      <c r="O874" s="359"/>
      <c r="P874" s="619"/>
      <c r="Q874" s="672"/>
      <c r="R874" s="672"/>
      <c r="S874" s="672"/>
      <c r="T874" s="385"/>
      <c r="U874" s="385"/>
      <c r="V874" s="385"/>
      <c r="W874" s="385"/>
      <c r="X874" s="693"/>
      <c r="Y874" s="325"/>
      <c r="Z874" s="308"/>
      <c r="AA874" s="383"/>
      <c r="AC874" s="492" t="str">
        <f t="shared" si="19"/>
        <v xml:space="preserve"> </v>
      </c>
      <c r="AD874" s="519" t="str">
        <f>IF($Y874&lt;&gt;" ",ROUND(('Retail Pricing'!#REF!+1)*AE874/0.05,0)*0.05," ")</f>
        <v xml:space="preserve"> </v>
      </c>
      <c r="AF874" s="383"/>
      <c r="AH874" s="325"/>
      <c r="AI874" s="325"/>
      <c r="AK874" s="385"/>
      <c r="AL874" s="385"/>
      <c r="AM874" s="359"/>
      <c r="AN874" s="385"/>
      <c r="AO874" s="385"/>
      <c r="AP874" s="385"/>
      <c r="AQ874" s="385"/>
      <c r="AR874" s="385"/>
      <c r="AS874" s="385"/>
      <c r="AT874" s="385"/>
      <c r="AU874" s="359"/>
      <c r="AW874" s="416"/>
      <c r="AX874" s="694"/>
      <c r="AY874" s="641"/>
      <c r="AZ874" s="385"/>
      <c r="BA874" s="385"/>
      <c r="BB874" s="416"/>
      <c r="BC874" s="416"/>
      <c r="BD874" s="416"/>
      <c r="BE874" s="416"/>
      <c r="BF874" s="416"/>
      <c r="BG874" s="416"/>
      <c r="BH874" s="416"/>
      <c r="BI874" s="416"/>
      <c r="BJ874" s="416"/>
    </row>
    <row r="875" spans="10:62" x14ac:dyDescent="0.2">
      <c r="J875" s="385"/>
      <c r="K875" s="217"/>
      <c r="L875" s="217"/>
      <c r="M875" s="693"/>
      <c r="N875" s="693"/>
      <c r="O875" s="359"/>
      <c r="P875" s="619"/>
      <c r="Q875" s="672"/>
      <c r="R875" s="672"/>
      <c r="S875" s="672"/>
      <c r="T875" s="385"/>
      <c r="U875" s="385"/>
      <c r="V875" s="385"/>
      <c r="W875" s="385"/>
      <c r="X875" s="693"/>
      <c r="Y875" s="325"/>
      <c r="Z875" s="308"/>
      <c r="AA875" s="383"/>
      <c r="AC875" s="492" t="str">
        <f t="shared" si="19"/>
        <v xml:space="preserve"> </v>
      </c>
      <c r="AD875" s="519" t="str">
        <f>IF($Y875&lt;&gt;" ",ROUND(('Retail Pricing'!#REF!+1)*AE875/0.05,0)*0.05," ")</f>
        <v xml:space="preserve"> </v>
      </c>
      <c r="AF875" s="383"/>
      <c r="AH875" s="325"/>
      <c r="AI875" s="325"/>
      <c r="AK875" s="385"/>
      <c r="AL875" s="385"/>
      <c r="AM875" s="359"/>
      <c r="AN875" s="385"/>
      <c r="AO875" s="385"/>
      <c r="AP875" s="385"/>
      <c r="AQ875" s="385"/>
      <c r="AR875" s="385"/>
      <c r="AS875" s="385"/>
      <c r="AT875" s="385"/>
      <c r="AU875" s="359"/>
      <c r="AW875" s="416"/>
      <c r="AX875" s="694"/>
      <c r="AY875" s="641"/>
      <c r="AZ875" s="385"/>
      <c r="BA875" s="385"/>
      <c r="BB875" s="416"/>
      <c r="BC875" s="416"/>
      <c r="BD875" s="416"/>
      <c r="BE875" s="416"/>
      <c r="BF875" s="416"/>
      <c r="BG875" s="416"/>
      <c r="BH875" s="416"/>
      <c r="BI875" s="416"/>
      <c r="BJ875" s="416"/>
    </row>
    <row r="876" spans="10:62" x14ac:dyDescent="0.2">
      <c r="J876" s="385"/>
      <c r="K876" s="217"/>
      <c r="L876" s="217"/>
      <c r="M876" s="693"/>
      <c r="N876" s="693"/>
      <c r="O876" s="359"/>
      <c r="P876" s="619"/>
      <c r="Q876" s="672"/>
      <c r="R876" s="672"/>
      <c r="S876" s="672"/>
      <c r="T876" s="385"/>
      <c r="U876" s="385"/>
      <c r="V876" s="385"/>
      <c r="W876" s="385"/>
      <c r="X876" s="693"/>
      <c r="Y876" s="325"/>
      <c r="Z876" s="308"/>
      <c r="AA876" s="383"/>
      <c r="AC876" s="492" t="str">
        <f t="shared" si="19"/>
        <v xml:space="preserve"> </v>
      </c>
      <c r="AD876" s="519" t="str">
        <f>IF($Y876&lt;&gt;" ",ROUND(('Retail Pricing'!#REF!+1)*AE876/0.05,0)*0.05," ")</f>
        <v xml:space="preserve"> </v>
      </c>
      <c r="AF876" s="383"/>
      <c r="AH876" s="325"/>
      <c r="AI876" s="325"/>
      <c r="AK876" s="385"/>
      <c r="AL876" s="385"/>
      <c r="AM876" s="359"/>
      <c r="AN876" s="385"/>
      <c r="AO876" s="385"/>
      <c r="AP876" s="385"/>
      <c r="AQ876" s="385"/>
      <c r="AR876" s="385"/>
      <c r="AS876" s="385"/>
      <c r="AT876" s="385"/>
      <c r="AU876" s="359"/>
      <c r="AW876" s="416"/>
      <c r="AX876" s="694"/>
      <c r="AY876" s="641"/>
      <c r="AZ876" s="385"/>
      <c r="BA876" s="385"/>
      <c r="BB876" s="416"/>
      <c r="BC876" s="416"/>
      <c r="BD876" s="416"/>
      <c r="BE876" s="416"/>
      <c r="BF876" s="416"/>
      <c r="BG876" s="416"/>
      <c r="BH876" s="416"/>
      <c r="BI876" s="416"/>
      <c r="BJ876" s="416"/>
    </row>
    <row r="877" spans="10:62" x14ac:dyDescent="0.2">
      <c r="J877" s="385"/>
      <c r="K877" s="217"/>
      <c r="L877" s="217"/>
      <c r="M877" s="693"/>
      <c r="N877" s="693"/>
      <c r="O877" s="359"/>
      <c r="P877" s="619"/>
      <c r="Q877" s="672"/>
      <c r="R877" s="672"/>
      <c r="S877" s="672"/>
      <c r="T877" s="385"/>
      <c r="U877" s="385"/>
      <c r="V877" s="385"/>
      <c r="W877" s="385"/>
      <c r="X877" s="693"/>
      <c r="Y877" s="325"/>
      <c r="Z877" s="308"/>
      <c r="AA877" s="383"/>
      <c r="AC877" s="492" t="str">
        <f t="shared" si="19"/>
        <v xml:space="preserve"> </v>
      </c>
      <c r="AD877" s="519" t="str">
        <f>IF($Y877&lt;&gt;" ",ROUND(('Retail Pricing'!#REF!+1)*AE877/0.05,0)*0.05," ")</f>
        <v xml:space="preserve"> </v>
      </c>
      <c r="AF877" s="383"/>
      <c r="AH877" s="325"/>
      <c r="AI877" s="325"/>
      <c r="AK877" s="385"/>
      <c r="AL877" s="385"/>
      <c r="AM877" s="359"/>
      <c r="AN877" s="385"/>
      <c r="AO877" s="385"/>
      <c r="AP877" s="385"/>
      <c r="AQ877" s="385"/>
      <c r="AR877" s="385"/>
      <c r="AS877" s="385"/>
      <c r="AT877" s="385"/>
      <c r="AU877" s="359"/>
      <c r="AW877" s="416"/>
      <c r="AX877" s="694"/>
      <c r="AY877" s="641"/>
      <c r="AZ877" s="385"/>
      <c r="BA877" s="385"/>
      <c r="BB877" s="416"/>
      <c r="BC877" s="416"/>
      <c r="BD877" s="416"/>
      <c r="BE877" s="416"/>
      <c r="BF877" s="416"/>
      <c r="BG877" s="416"/>
      <c r="BH877" s="416"/>
      <c r="BI877" s="416"/>
      <c r="BJ877" s="416"/>
    </row>
    <row r="878" spans="10:62" x14ac:dyDescent="0.2">
      <c r="J878" s="385"/>
      <c r="K878" s="217"/>
      <c r="L878" s="217"/>
      <c r="M878" s="693"/>
      <c r="N878" s="693"/>
      <c r="O878" s="359"/>
      <c r="P878" s="619"/>
      <c r="Q878" s="672"/>
      <c r="R878" s="672"/>
      <c r="S878" s="672"/>
      <c r="T878" s="385"/>
      <c r="U878" s="385"/>
      <c r="V878" s="385"/>
      <c r="W878" s="385"/>
      <c r="X878" s="693"/>
      <c r="Y878" s="325"/>
      <c r="Z878" s="308"/>
      <c r="AA878" s="383"/>
      <c r="AC878" s="492" t="str">
        <f t="shared" si="19"/>
        <v xml:space="preserve"> </v>
      </c>
      <c r="AD878" s="519" t="str">
        <f>IF($Y878&lt;&gt;" ",ROUND(('Retail Pricing'!#REF!+1)*AE878/0.05,0)*0.05," ")</f>
        <v xml:space="preserve"> </v>
      </c>
      <c r="AF878" s="383"/>
      <c r="AH878" s="325"/>
      <c r="AI878" s="325"/>
      <c r="AK878" s="385"/>
      <c r="AL878" s="385"/>
      <c r="AM878" s="359"/>
      <c r="AN878" s="385"/>
      <c r="AO878" s="385"/>
      <c r="AP878" s="385"/>
      <c r="AQ878" s="385"/>
      <c r="AR878" s="385"/>
      <c r="AS878" s="385"/>
      <c r="AT878" s="385"/>
      <c r="AU878" s="359"/>
      <c r="AW878" s="416"/>
      <c r="AX878" s="694"/>
      <c r="AY878" s="641"/>
      <c r="AZ878" s="385"/>
      <c r="BA878" s="385"/>
      <c r="BB878" s="416"/>
      <c r="BC878" s="416"/>
      <c r="BD878" s="416"/>
      <c r="BE878" s="416"/>
      <c r="BF878" s="416"/>
      <c r="BG878" s="416"/>
      <c r="BH878" s="416"/>
      <c r="BI878" s="416"/>
      <c r="BJ878" s="416"/>
    </row>
    <row r="879" spans="10:62" x14ac:dyDescent="0.2">
      <c r="J879" s="385"/>
      <c r="K879" s="217"/>
      <c r="L879" s="217"/>
      <c r="M879" s="693"/>
      <c r="N879" s="693"/>
      <c r="O879" s="359"/>
      <c r="P879" s="619"/>
      <c r="Q879" s="672"/>
      <c r="R879" s="672"/>
      <c r="S879" s="672"/>
      <c r="T879" s="385"/>
      <c r="U879" s="385"/>
      <c r="V879" s="385"/>
      <c r="W879" s="385"/>
      <c r="X879" s="693"/>
      <c r="Y879" s="325"/>
      <c r="Z879" s="308"/>
      <c r="AA879" s="383"/>
      <c r="AC879" s="492" t="str">
        <f t="shared" si="19"/>
        <v xml:space="preserve"> </v>
      </c>
      <c r="AD879" s="519" t="str">
        <f>IF($Y879&lt;&gt;" ",ROUND(('Retail Pricing'!#REF!+1)*AE879/0.05,0)*0.05," ")</f>
        <v xml:space="preserve"> </v>
      </c>
      <c r="AF879" s="383"/>
      <c r="AH879" s="325"/>
      <c r="AI879" s="325"/>
      <c r="AK879" s="385"/>
      <c r="AL879" s="385"/>
      <c r="AM879" s="359"/>
      <c r="AN879" s="385"/>
      <c r="AO879" s="385"/>
      <c r="AP879" s="385"/>
      <c r="AQ879" s="385"/>
      <c r="AR879" s="385"/>
      <c r="AS879" s="385"/>
      <c r="AT879" s="385"/>
      <c r="AU879" s="359"/>
      <c r="AW879" s="416"/>
      <c r="AX879" s="694"/>
      <c r="AY879" s="641"/>
      <c r="AZ879" s="385"/>
      <c r="BA879" s="385"/>
      <c r="BB879" s="416"/>
      <c r="BC879" s="416"/>
      <c r="BD879" s="416"/>
      <c r="BE879" s="416"/>
      <c r="BF879" s="416"/>
      <c r="BG879" s="416"/>
      <c r="BH879" s="416"/>
      <c r="BI879" s="416"/>
      <c r="BJ879" s="416"/>
    </row>
    <row r="880" spans="10:62" x14ac:dyDescent="0.2">
      <c r="J880" s="385"/>
      <c r="K880" s="217"/>
      <c r="L880" s="217"/>
      <c r="M880" s="693"/>
      <c r="N880" s="693"/>
      <c r="O880" s="359"/>
      <c r="P880" s="619"/>
      <c r="Q880" s="672"/>
      <c r="R880" s="672"/>
      <c r="S880" s="672"/>
      <c r="T880" s="385"/>
      <c r="U880" s="385"/>
      <c r="V880" s="385"/>
      <c r="W880" s="385"/>
      <c r="X880" s="693"/>
      <c r="Y880" s="325"/>
      <c r="Z880" s="308"/>
      <c r="AA880" s="383"/>
      <c r="AC880" s="492" t="str">
        <f t="shared" si="19"/>
        <v xml:space="preserve"> </v>
      </c>
      <c r="AD880" s="519" t="str">
        <f>IF($Y880&lt;&gt;" ",ROUND(('Retail Pricing'!#REF!+1)*AE880/0.05,0)*0.05," ")</f>
        <v xml:space="preserve"> </v>
      </c>
      <c r="AF880" s="383"/>
      <c r="AH880" s="325"/>
      <c r="AI880" s="325"/>
      <c r="AK880" s="385"/>
      <c r="AL880" s="385"/>
      <c r="AM880" s="359"/>
      <c r="AN880" s="385"/>
      <c r="AO880" s="385"/>
      <c r="AP880" s="385"/>
      <c r="AQ880" s="385"/>
      <c r="AR880" s="385"/>
      <c r="AS880" s="385"/>
      <c r="AT880" s="385"/>
      <c r="AU880" s="359"/>
      <c r="AW880" s="416"/>
      <c r="AX880" s="694"/>
      <c r="AY880" s="641"/>
      <c r="AZ880" s="385"/>
      <c r="BA880" s="385"/>
      <c r="BB880" s="416"/>
      <c r="BC880" s="416"/>
      <c r="BD880" s="416"/>
      <c r="BE880" s="416"/>
      <c r="BF880" s="416"/>
      <c r="BG880" s="416"/>
      <c r="BH880" s="416"/>
      <c r="BI880" s="416"/>
      <c r="BJ880" s="416"/>
    </row>
    <row r="881" spans="10:62" x14ac:dyDescent="0.2">
      <c r="J881" s="385"/>
      <c r="K881" s="217"/>
      <c r="L881" s="217"/>
      <c r="M881" s="693"/>
      <c r="N881" s="693"/>
      <c r="O881" s="359"/>
      <c r="P881" s="619"/>
      <c r="Q881" s="672"/>
      <c r="R881" s="672"/>
      <c r="S881" s="672"/>
      <c r="T881" s="385"/>
      <c r="U881" s="385"/>
      <c r="V881" s="385"/>
      <c r="W881" s="385"/>
      <c r="X881" s="693"/>
      <c r="Y881" s="325"/>
      <c r="Z881" s="308"/>
      <c r="AA881" s="383"/>
      <c r="AC881" s="492" t="str">
        <f t="shared" si="19"/>
        <v xml:space="preserve"> </v>
      </c>
      <c r="AD881" s="519" t="str">
        <f>IF($Y881&lt;&gt;" ",ROUND(('Retail Pricing'!#REF!+1)*AE881/0.05,0)*0.05," ")</f>
        <v xml:space="preserve"> </v>
      </c>
      <c r="AF881" s="383"/>
      <c r="AH881" s="325"/>
      <c r="AI881" s="325"/>
      <c r="AK881" s="385"/>
      <c r="AL881" s="385"/>
      <c r="AM881" s="359"/>
      <c r="AN881" s="385"/>
      <c r="AO881" s="385"/>
      <c r="AP881" s="385"/>
      <c r="AQ881" s="385"/>
      <c r="AR881" s="385"/>
      <c r="AS881" s="385"/>
      <c r="AT881" s="385"/>
      <c r="AU881" s="359"/>
      <c r="AW881" s="416"/>
      <c r="AX881" s="694"/>
      <c r="AY881" s="641"/>
      <c r="AZ881" s="385"/>
      <c r="BA881" s="385"/>
      <c r="BB881" s="416"/>
      <c r="BC881" s="416"/>
      <c r="BD881" s="416"/>
      <c r="BE881" s="416"/>
      <c r="BF881" s="416"/>
      <c r="BG881" s="416"/>
      <c r="BH881" s="416"/>
      <c r="BI881" s="416"/>
      <c r="BJ881" s="416"/>
    </row>
    <row r="882" spans="10:62" x14ac:dyDescent="0.2">
      <c r="J882" s="385"/>
      <c r="K882" s="217"/>
      <c r="L882" s="217"/>
      <c r="M882" s="693"/>
      <c r="N882" s="693"/>
      <c r="O882" s="359"/>
      <c r="P882" s="619"/>
      <c r="Q882" s="672"/>
      <c r="R882" s="672"/>
      <c r="S882" s="672"/>
      <c r="T882" s="385"/>
      <c r="U882" s="385"/>
      <c r="V882" s="385"/>
      <c r="W882" s="385"/>
      <c r="X882" s="693"/>
      <c r="Y882" s="325"/>
      <c r="Z882" s="308"/>
      <c r="AA882" s="383"/>
      <c r="AC882" s="492" t="str">
        <f t="shared" si="19"/>
        <v xml:space="preserve"> </v>
      </c>
      <c r="AD882" s="519" t="str">
        <f>IF($Y882&lt;&gt;" ",ROUND(('Retail Pricing'!#REF!+1)*AE882/0.05,0)*0.05," ")</f>
        <v xml:space="preserve"> </v>
      </c>
      <c r="AF882" s="383"/>
      <c r="AH882" s="325"/>
      <c r="AI882" s="325"/>
      <c r="AK882" s="385"/>
      <c r="AL882" s="385"/>
      <c r="AM882" s="359"/>
      <c r="AN882" s="385"/>
      <c r="AO882" s="385"/>
      <c r="AP882" s="385"/>
      <c r="AQ882" s="385"/>
      <c r="AR882" s="385"/>
      <c r="AS882" s="385"/>
      <c r="AT882" s="385"/>
      <c r="AU882" s="359"/>
      <c r="AW882" s="416"/>
      <c r="AX882" s="694"/>
      <c r="AY882" s="641"/>
      <c r="AZ882" s="385"/>
      <c r="BA882" s="385"/>
      <c r="BB882" s="416"/>
      <c r="BC882" s="416"/>
      <c r="BD882" s="416"/>
      <c r="BE882" s="416"/>
      <c r="BF882" s="416"/>
      <c r="BG882" s="416"/>
      <c r="BH882" s="416"/>
      <c r="BI882" s="416"/>
      <c r="BJ882" s="416"/>
    </row>
    <row r="883" spans="10:62" x14ac:dyDescent="0.2">
      <c r="J883" s="385"/>
      <c r="K883" s="217"/>
      <c r="L883" s="217"/>
      <c r="M883" s="693"/>
      <c r="N883" s="693"/>
      <c r="O883" s="359"/>
      <c r="P883" s="619"/>
      <c r="Q883" s="672"/>
      <c r="R883" s="672"/>
      <c r="S883" s="672"/>
      <c r="T883" s="385"/>
      <c r="U883" s="385"/>
      <c r="V883" s="385"/>
      <c r="W883" s="385"/>
      <c r="X883" s="693"/>
      <c r="Y883" s="325"/>
      <c r="Z883" s="308"/>
      <c r="AA883" s="383"/>
      <c r="AC883" s="492" t="str">
        <f t="shared" si="19"/>
        <v xml:space="preserve"> </v>
      </c>
      <c r="AD883" s="519" t="str">
        <f>IF($Y883&lt;&gt;" ",ROUND(('Retail Pricing'!#REF!+1)*AE883/0.05,0)*0.05," ")</f>
        <v xml:space="preserve"> </v>
      </c>
      <c r="AF883" s="383"/>
      <c r="AH883" s="325"/>
      <c r="AI883" s="325"/>
      <c r="AK883" s="385"/>
      <c r="AL883" s="385"/>
      <c r="AM883" s="359"/>
      <c r="AN883" s="385"/>
      <c r="AO883" s="385"/>
      <c r="AP883" s="385"/>
      <c r="AQ883" s="385"/>
      <c r="AR883" s="385"/>
      <c r="AS883" s="385"/>
      <c r="AT883" s="385"/>
      <c r="AU883" s="359"/>
      <c r="AW883" s="416"/>
      <c r="AX883" s="694"/>
      <c r="AY883" s="641"/>
      <c r="AZ883" s="385"/>
      <c r="BA883" s="385"/>
      <c r="BB883" s="416"/>
      <c r="BC883" s="416"/>
      <c r="BD883" s="416"/>
      <c r="BE883" s="416"/>
      <c r="BF883" s="416"/>
      <c r="BG883" s="416"/>
      <c r="BH883" s="416"/>
      <c r="BI883" s="416"/>
      <c r="BJ883" s="416"/>
    </row>
    <row r="884" spans="10:62" x14ac:dyDescent="0.2">
      <c r="J884" s="385"/>
      <c r="K884" s="217"/>
      <c r="L884" s="217"/>
      <c r="M884" s="693"/>
      <c r="N884" s="693"/>
      <c r="O884" s="359"/>
      <c r="P884" s="619"/>
      <c r="Q884" s="672"/>
      <c r="R884" s="672"/>
      <c r="S884" s="672"/>
      <c r="T884" s="385"/>
      <c r="U884" s="385"/>
      <c r="V884" s="385"/>
      <c r="W884" s="385"/>
      <c r="X884" s="693"/>
      <c r="Y884" s="325"/>
      <c r="Z884" s="308"/>
      <c r="AA884" s="383"/>
      <c r="AC884" s="492" t="str">
        <f t="shared" si="19"/>
        <v xml:space="preserve"> </v>
      </c>
      <c r="AD884" s="519" t="str">
        <f>IF($Y884&lt;&gt;" ",ROUND(('Retail Pricing'!#REF!+1)*AE884/0.05,0)*0.05," ")</f>
        <v xml:space="preserve"> </v>
      </c>
      <c r="AF884" s="383"/>
      <c r="AH884" s="325"/>
      <c r="AI884" s="325"/>
      <c r="AK884" s="385"/>
      <c r="AL884" s="385"/>
      <c r="AM884" s="359"/>
      <c r="AN884" s="385"/>
      <c r="AO884" s="385"/>
      <c r="AP884" s="385"/>
      <c r="AQ884" s="385"/>
      <c r="AR884" s="385"/>
      <c r="AS884" s="385"/>
      <c r="AT884" s="385"/>
      <c r="AU884" s="359"/>
      <c r="AW884" s="416"/>
      <c r="AX884" s="694"/>
      <c r="AY884" s="641"/>
      <c r="AZ884" s="385"/>
      <c r="BA884" s="385"/>
      <c r="BB884" s="416"/>
      <c r="BC884" s="416"/>
      <c r="BD884" s="416"/>
      <c r="BE884" s="416"/>
      <c r="BF884" s="416"/>
      <c r="BG884" s="416"/>
      <c r="BH884" s="416"/>
      <c r="BI884" s="416"/>
      <c r="BJ884" s="416"/>
    </row>
    <row r="885" spans="10:62" x14ac:dyDescent="0.2">
      <c r="J885" s="385"/>
      <c r="K885" s="217"/>
      <c r="L885" s="217"/>
      <c r="M885" s="693"/>
      <c r="N885" s="693"/>
      <c r="O885" s="359"/>
      <c r="P885" s="619"/>
      <c r="Q885" s="672"/>
      <c r="R885" s="672"/>
      <c r="S885" s="672"/>
      <c r="T885" s="385"/>
      <c r="U885" s="385"/>
      <c r="V885" s="385"/>
      <c r="W885" s="385"/>
      <c r="X885" s="693"/>
      <c r="Y885" s="325"/>
      <c r="Z885" s="308"/>
      <c r="AA885" s="383"/>
      <c r="AC885" s="492" t="str">
        <f t="shared" si="19"/>
        <v xml:space="preserve"> </v>
      </c>
      <c r="AD885" s="519" t="str">
        <f>IF($Y885&lt;&gt;" ",ROUND(('Retail Pricing'!#REF!+1)*AE885/0.05,0)*0.05," ")</f>
        <v xml:space="preserve"> </v>
      </c>
      <c r="AF885" s="383"/>
      <c r="AH885" s="325"/>
      <c r="AI885" s="325"/>
      <c r="AK885" s="385"/>
      <c r="AL885" s="385"/>
      <c r="AM885" s="359"/>
      <c r="AN885" s="385"/>
      <c r="AO885" s="385"/>
      <c r="AP885" s="385"/>
      <c r="AQ885" s="385"/>
      <c r="AR885" s="385"/>
      <c r="AS885" s="385"/>
      <c r="AT885" s="385"/>
      <c r="AU885" s="359"/>
      <c r="AW885" s="416"/>
      <c r="AX885" s="694"/>
      <c r="AY885" s="641"/>
      <c r="AZ885" s="385"/>
      <c r="BA885" s="385"/>
      <c r="BB885" s="416"/>
      <c r="BC885" s="416"/>
      <c r="BD885" s="416"/>
      <c r="BE885" s="416"/>
      <c r="BF885" s="416"/>
      <c r="BG885" s="416"/>
      <c r="BH885" s="416"/>
      <c r="BI885" s="416"/>
      <c r="BJ885" s="416"/>
    </row>
    <row r="886" spans="10:62" x14ac:dyDescent="0.2">
      <c r="J886" s="385"/>
      <c r="K886" s="217"/>
      <c r="L886" s="217"/>
      <c r="M886" s="693"/>
      <c r="N886" s="693"/>
      <c r="O886" s="359"/>
      <c r="P886" s="619"/>
      <c r="Q886" s="672"/>
      <c r="R886" s="672"/>
      <c r="S886" s="672"/>
      <c r="T886" s="385"/>
      <c r="U886" s="385"/>
      <c r="V886" s="385"/>
      <c r="W886" s="385"/>
      <c r="X886" s="693"/>
      <c r="Y886" s="325"/>
      <c r="Z886" s="308"/>
      <c r="AA886" s="383"/>
      <c r="AC886" s="492" t="str">
        <f t="shared" si="19"/>
        <v xml:space="preserve"> </v>
      </c>
      <c r="AD886" s="519" t="str">
        <f>IF($Y886&lt;&gt;" ",ROUND(('Retail Pricing'!#REF!+1)*AE886/0.05,0)*0.05," ")</f>
        <v xml:space="preserve"> </v>
      </c>
      <c r="AF886" s="383"/>
      <c r="AH886" s="325"/>
      <c r="AI886" s="325"/>
      <c r="AK886" s="385"/>
      <c r="AL886" s="385"/>
      <c r="AM886" s="359"/>
      <c r="AN886" s="385"/>
      <c r="AO886" s="385"/>
      <c r="AP886" s="385"/>
      <c r="AQ886" s="385"/>
      <c r="AR886" s="385"/>
      <c r="AS886" s="385"/>
      <c r="AT886" s="385"/>
      <c r="AU886" s="359"/>
      <c r="AW886" s="416"/>
      <c r="AX886" s="694"/>
      <c r="AY886" s="641"/>
      <c r="AZ886" s="385"/>
      <c r="BA886" s="385"/>
      <c r="BB886" s="416"/>
      <c r="BC886" s="416"/>
      <c r="BD886" s="416"/>
      <c r="BE886" s="416"/>
      <c r="BF886" s="416"/>
      <c r="BG886" s="416"/>
      <c r="BH886" s="416"/>
      <c r="BI886" s="416"/>
      <c r="BJ886" s="416"/>
    </row>
    <row r="887" spans="10:62" x14ac:dyDescent="0.2">
      <c r="J887" s="385"/>
      <c r="K887" s="217"/>
      <c r="L887" s="217"/>
      <c r="M887" s="693"/>
      <c r="N887" s="693"/>
      <c r="O887" s="359"/>
      <c r="P887" s="619"/>
      <c r="Q887" s="672"/>
      <c r="R887" s="672"/>
      <c r="S887" s="672"/>
      <c r="T887" s="385"/>
      <c r="U887" s="385"/>
      <c r="V887" s="385"/>
      <c r="W887" s="385"/>
      <c r="X887" s="693"/>
      <c r="Y887" s="325"/>
      <c r="Z887" s="308"/>
      <c r="AA887" s="383"/>
      <c r="AC887" s="492" t="str">
        <f t="shared" si="19"/>
        <v xml:space="preserve"> </v>
      </c>
      <c r="AD887" s="519" t="str">
        <f>IF($Y887&lt;&gt;" ",ROUND(('Retail Pricing'!#REF!+1)*AE887/0.05,0)*0.05," ")</f>
        <v xml:space="preserve"> </v>
      </c>
      <c r="AF887" s="383"/>
      <c r="AH887" s="325"/>
      <c r="AI887" s="325"/>
      <c r="AK887" s="385"/>
      <c r="AL887" s="385"/>
      <c r="AM887" s="359"/>
      <c r="AN887" s="385"/>
      <c r="AO887" s="385"/>
      <c r="AP887" s="385"/>
      <c r="AQ887" s="385"/>
      <c r="AR887" s="385"/>
      <c r="AS887" s="385"/>
      <c r="AT887" s="385"/>
      <c r="AU887" s="359"/>
      <c r="AW887" s="416"/>
      <c r="AX887" s="694"/>
      <c r="AY887" s="641"/>
      <c r="AZ887" s="385"/>
      <c r="BA887" s="385"/>
      <c r="BB887" s="416"/>
      <c r="BC887" s="416"/>
      <c r="BD887" s="416"/>
      <c r="BE887" s="416"/>
      <c r="BF887" s="416"/>
      <c r="BG887" s="416"/>
      <c r="BH887" s="416"/>
      <c r="BI887" s="416"/>
      <c r="BJ887" s="416"/>
    </row>
    <row r="888" spans="10:62" x14ac:dyDescent="0.2">
      <c r="J888" s="385"/>
      <c r="K888" s="217"/>
      <c r="L888" s="217"/>
      <c r="M888" s="693"/>
      <c r="N888" s="693"/>
      <c r="O888" s="359"/>
      <c r="P888" s="619"/>
      <c r="Q888" s="672"/>
      <c r="R888" s="672"/>
      <c r="S888" s="672"/>
      <c r="T888" s="385"/>
      <c r="U888" s="385"/>
      <c r="V888" s="385"/>
      <c r="W888" s="385"/>
      <c r="X888" s="693"/>
      <c r="Y888" s="325"/>
      <c r="Z888" s="308"/>
      <c r="AA888" s="383"/>
      <c r="AC888" s="492" t="str">
        <f t="shared" si="19"/>
        <v xml:space="preserve"> </v>
      </c>
      <c r="AD888" s="519" t="str">
        <f>IF($Y888&lt;&gt;" ",ROUND(('Retail Pricing'!#REF!+1)*AE888/0.05,0)*0.05," ")</f>
        <v xml:space="preserve"> </v>
      </c>
      <c r="AF888" s="383"/>
      <c r="AH888" s="325"/>
      <c r="AI888" s="325"/>
      <c r="AK888" s="385"/>
      <c r="AL888" s="385"/>
      <c r="AM888" s="359"/>
      <c r="AN888" s="385"/>
      <c r="AO888" s="385"/>
      <c r="AP888" s="385"/>
      <c r="AQ888" s="385"/>
      <c r="AR888" s="385"/>
      <c r="AS888" s="385"/>
      <c r="AT888" s="385"/>
      <c r="AU888" s="359"/>
      <c r="AW888" s="416"/>
      <c r="AX888" s="694"/>
      <c r="AY888" s="641"/>
      <c r="AZ888" s="385"/>
      <c r="BA888" s="385"/>
      <c r="BB888" s="416"/>
      <c r="BC888" s="416"/>
      <c r="BD888" s="416"/>
      <c r="BE888" s="416"/>
      <c r="BF888" s="416"/>
      <c r="BG888" s="416"/>
      <c r="BH888" s="416"/>
      <c r="BI888" s="416"/>
      <c r="BJ888" s="416"/>
    </row>
    <row r="889" spans="10:62" x14ac:dyDescent="0.2">
      <c r="J889" s="385"/>
      <c r="K889" s="217"/>
      <c r="L889" s="217"/>
      <c r="M889" s="693"/>
      <c r="N889" s="693"/>
      <c r="O889" s="359"/>
      <c r="P889" s="619"/>
      <c r="Q889" s="672"/>
      <c r="R889" s="672"/>
      <c r="S889" s="672"/>
      <c r="T889" s="385"/>
      <c r="U889" s="385"/>
      <c r="V889" s="385"/>
      <c r="W889" s="385"/>
      <c r="X889" s="693"/>
      <c r="Y889" s="325"/>
      <c r="Z889" s="308"/>
      <c r="AA889" s="383"/>
      <c r="AC889" s="492" t="str">
        <f t="shared" si="19"/>
        <v xml:space="preserve"> </v>
      </c>
      <c r="AD889" s="519" t="str">
        <f>IF($Y889&lt;&gt;" ",ROUND(('Retail Pricing'!#REF!+1)*AE889/0.05,0)*0.05," ")</f>
        <v xml:space="preserve"> </v>
      </c>
      <c r="AF889" s="383"/>
      <c r="AH889" s="325"/>
      <c r="AI889" s="325"/>
      <c r="AK889" s="385"/>
      <c r="AL889" s="385"/>
      <c r="AM889" s="359"/>
      <c r="AN889" s="385"/>
      <c r="AO889" s="385"/>
      <c r="AP889" s="385"/>
      <c r="AQ889" s="385"/>
      <c r="AR889" s="385"/>
      <c r="AS889" s="385"/>
      <c r="AT889" s="385"/>
      <c r="AU889" s="359"/>
      <c r="AW889" s="416"/>
      <c r="AX889" s="694"/>
      <c r="AY889" s="641"/>
      <c r="AZ889" s="385"/>
      <c r="BA889" s="385"/>
      <c r="BB889" s="416"/>
      <c r="BC889" s="416"/>
      <c r="BD889" s="416"/>
      <c r="BE889" s="416"/>
      <c r="BF889" s="416"/>
      <c r="BG889" s="416"/>
      <c r="BH889" s="416"/>
      <c r="BI889" s="416"/>
      <c r="BJ889" s="416"/>
    </row>
    <row r="890" spans="10:62" x14ac:dyDescent="0.2">
      <c r="J890" s="385"/>
      <c r="K890" s="217"/>
      <c r="L890" s="217"/>
      <c r="M890" s="693"/>
      <c r="N890" s="693"/>
      <c r="O890" s="359"/>
      <c r="P890" s="619"/>
      <c r="Q890" s="672"/>
      <c r="R890" s="672"/>
      <c r="S890" s="672"/>
      <c r="T890" s="385"/>
      <c r="U890" s="385"/>
      <c r="V890" s="385"/>
      <c r="W890" s="385"/>
      <c r="X890" s="693"/>
      <c r="Y890" s="325"/>
      <c r="Z890" s="308"/>
      <c r="AA890" s="383"/>
      <c r="AC890" s="492" t="str">
        <f t="shared" si="19"/>
        <v xml:space="preserve"> </v>
      </c>
      <c r="AD890" s="519" t="str">
        <f>IF($Y890&lt;&gt;" ",ROUND(('Retail Pricing'!#REF!+1)*AE890/0.05,0)*0.05," ")</f>
        <v xml:space="preserve"> </v>
      </c>
      <c r="AF890" s="383"/>
      <c r="AH890" s="325"/>
      <c r="AI890" s="325"/>
      <c r="AK890" s="385"/>
      <c r="AL890" s="385"/>
      <c r="AM890" s="359"/>
      <c r="AN890" s="385"/>
      <c r="AO890" s="385"/>
      <c r="AP890" s="385"/>
      <c r="AQ890" s="385"/>
      <c r="AR890" s="385"/>
      <c r="AS890" s="385"/>
      <c r="AT890" s="385"/>
      <c r="AU890" s="359"/>
      <c r="AW890" s="416"/>
      <c r="AX890" s="694"/>
      <c r="AY890" s="641"/>
      <c r="AZ890" s="385"/>
      <c r="BA890" s="385"/>
      <c r="BB890" s="416"/>
      <c r="BC890" s="416"/>
      <c r="BD890" s="416"/>
      <c r="BE890" s="416"/>
      <c r="BF890" s="416"/>
      <c r="BG890" s="416"/>
      <c r="BH890" s="416"/>
      <c r="BI890" s="416"/>
      <c r="BJ890" s="416"/>
    </row>
    <row r="891" spans="10:62" x14ac:dyDescent="0.2">
      <c r="J891" s="385"/>
      <c r="K891" s="217"/>
      <c r="L891" s="217"/>
      <c r="M891" s="693"/>
      <c r="N891" s="693"/>
      <c r="O891" s="359"/>
      <c r="P891" s="619"/>
      <c r="Q891" s="672"/>
      <c r="R891" s="672"/>
      <c r="S891" s="672"/>
      <c r="T891" s="385"/>
      <c r="U891" s="385"/>
      <c r="V891" s="385"/>
      <c r="W891" s="385"/>
      <c r="X891" s="693"/>
      <c r="Y891" s="325"/>
      <c r="Z891" s="308"/>
      <c r="AA891" s="383"/>
      <c r="AC891" s="492" t="str">
        <f t="shared" si="19"/>
        <v xml:space="preserve"> </v>
      </c>
      <c r="AD891" s="519" t="str">
        <f>IF($Y891&lt;&gt;" ",ROUND(('Retail Pricing'!#REF!+1)*AE891/0.05,0)*0.05," ")</f>
        <v xml:space="preserve"> </v>
      </c>
      <c r="AF891" s="383"/>
      <c r="AH891" s="325"/>
      <c r="AI891" s="325"/>
      <c r="AK891" s="385"/>
      <c r="AL891" s="385"/>
      <c r="AM891" s="359"/>
      <c r="AN891" s="385"/>
      <c r="AO891" s="385"/>
      <c r="AP891" s="385"/>
      <c r="AQ891" s="385"/>
      <c r="AR891" s="385"/>
      <c r="AS891" s="385"/>
      <c r="AT891" s="385"/>
      <c r="AU891" s="359"/>
      <c r="AW891" s="416"/>
      <c r="AX891" s="694"/>
      <c r="AY891" s="641"/>
      <c r="AZ891" s="385"/>
      <c r="BA891" s="385"/>
      <c r="BB891" s="416"/>
      <c r="BC891" s="416"/>
      <c r="BD891" s="416"/>
      <c r="BE891" s="416"/>
      <c r="BF891" s="416"/>
      <c r="BG891" s="416"/>
      <c r="BH891" s="416"/>
      <c r="BI891" s="416"/>
      <c r="BJ891" s="416"/>
    </row>
    <row r="892" spans="10:62" x14ac:dyDescent="0.2">
      <c r="J892" s="385"/>
      <c r="K892" s="217"/>
      <c r="L892" s="217"/>
      <c r="M892" s="693"/>
      <c r="N892" s="693"/>
      <c r="O892" s="359"/>
      <c r="P892" s="619"/>
      <c r="Q892" s="672"/>
      <c r="R892" s="672"/>
      <c r="S892" s="672"/>
      <c r="T892" s="385"/>
      <c r="U892" s="385"/>
      <c r="V892" s="385"/>
      <c r="W892" s="385"/>
      <c r="X892" s="693"/>
      <c r="Y892" s="325"/>
      <c r="Z892" s="308"/>
      <c r="AA892" s="383"/>
      <c r="AC892" s="492" t="str">
        <f t="shared" si="19"/>
        <v xml:space="preserve"> </v>
      </c>
      <c r="AD892" s="519" t="str">
        <f>IF($Y892&lt;&gt;" ",ROUND(('Retail Pricing'!#REF!+1)*AE892/0.05,0)*0.05," ")</f>
        <v xml:space="preserve"> </v>
      </c>
      <c r="AF892" s="383"/>
      <c r="AH892" s="325"/>
      <c r="AI892" s="325"/>
      <c r="AK892" s="385"/>
      <c r="AL892" s="385"/>
      <c r="AM892" s="359"/>
      <c r="AN892" s="385"/>
      <c r="AO892" s="385"/>
      <c r="AP892" s="385"/>
      <c r="AQ892" s="385"/>
      <c r="AR892" s="385"/>
      <c r="AS892" s="385"/>
      <c r="AT892" s="385"/>
      <c r="AU892" s="359"/>
      <c r="AW892" s="416"/>
      <c r="AX892" s="694"/>
      <c r="AY892" s="641"/>
      <c r="AZ892" s="385"/>
      <c r="BA892" s="385"/>
      <c r="BB892" s="416"/>
      <c r="BC892" s="416"/>
      <c r="BD892" s="416"/>
      <c r="BE892" s="416"/>
      <c r="BF892" s="416"/>
      <c r="BG892" s="416"/>
      <c r="BH892" s="416"/>
      <c r="BI892" s="416"/>
      <c r="BJ892" s="416"/>
    </row>
    <row r="893" spans="10:62" x14ac:dyDescent="0.2">
      <c r="J893" s="385"/>
      <c r="K893" s="217"/>
      <c r="L893" s="217"/>
      <c r="M893" s="693"/>
      <c r="N893" s="693"/>
      <c r="O893" s="359"/>
      <c r="P893" s="619"/>
      <c r="Q893" s="672"/>
      <c r="R893" s="672"/>
      <c r="S893" s="672"/>
      <c r="T893" s="385"/>
      <c r="U893" s="385"/>
      <c r="V893" s="385"/>
      <c r="W893" s="385"/>
      <c r="X893" s="693"/>
      <c r="Y893" s="325"/>
      <c r="Z893" s="308"/>
      <c r="AA893" s="383"/>
      <c r="AC893" s="492" t="str">
        <f t="shared" si="19"/>
        <v xml:space="preserve"> </v>
      </c>
      <c r="AD893" s="519" t="str">
        <f>IF($Y893&lt;&gt;" ",ROUND(('Retail Pricing'!#REF!+1)*AE893/0.05,0)*0.05," ")</f>
        <v xml:space="preserve"> </v>
      </c>
      <c r="AF893" s="383"/>
      <c r="AH893" s="325"/>
      <c r="AI893" s="325"/>
      <c r="AK893" s="385"/>
      <c r="AL893" s="385"/>
      <c r="AM893" s="359"/>
      <c r="AN893" s="385"/>
      <c r="AO893" s="385"/>
      <c r="AP893" s="385"/>
      <c r="AQ893" s="385"/>
      <c r="AR893" s="385"/>
      <c r="AS893" s="385"/>
      <c r="AT893" s="385"/>
      <c r="AU893" s="359"/>
      <c r="AW893" s="416"/>
      <c r="AX893" s="694"/>
      <c r="AY893" s="641"/>
      <c r="AZ893" s="385"/>
      <c r="BA893" s="385"/>
      <c r="BB893" s="416"/>
      <c r="BC893" s="416"/>
      <c r="BD893" s="416"/>
      <c r="BE893" s="416"/>
      <c r="BF893" s="416"/>
      <c r="BG893" s="416"/>
      <c r="BH893" s="416"/>
      <c r="BI893" s="416"/>
      <c r="BJ893" s="416"/>
    </row>
    <row r="894" spans="10:62" x14ac:dyDescent="0.2">
      <c r="J894" s="385"/>
      <c r="K894" s="217"/>
      <c r="L894" s="217"/>
      <c r="M894" s="693"/>
      <c r="N894" s="693"/>
      <c r="O894" s="359"/>
      <c r="P894" s="619"/>
      <c r="Q894" s="672"/>
      <c r="R894" s="672"/>
      <c r="S894" s="672"/>
      <c r="T894" s="385"/>
      <c r="U894" s="385"/>
      <c r="V894" s="385"/>
      <c r="W894" s="385"/>
      <c r="X894" s="693"/>
      <c r="Y894" s="325"/>
      <c r="Z894" s="308"/>
      <c r="AA894" s="383"/>
      <c r="AC894" s="492" t="str">
        <f t="shared" si="19"/>
        <v xml:space="preserve"> </v>
      </c>
      <c r="AD894" s="519" t="str">
        <f>IF($Y894&lt;&gt;" ",ROUND(('Retail Pricing'!#REF!+1)*AE894/0.05,0)*0.05," ")</f>
        <v xml:space="preserve"> </v>
      </c>
      <c r="AF894" s="383"/>
      <c r="AH894" s="325"/>
      <c r="AI894" s="325"/>
      <c r="AK894" s="385"/>
      <c r="AL894" s="385"/>
      <c r="AM894" s="359"/>
      <c r="AN894" s="385"/>
      <c r="AO894" s="385"/>
      <c r="AP894" s="385"/>
      <c r="AQ894" s="385"/>
      <c r="AR894" s="385"/>
      <c r="AS894" s="385"/>
      <c r="AT894" s="385"/>
      <c r="AU894" s="359"/>
      <c r="AW894" s="416"/>
      <c r="AX894" s="694"/>
      <c r="AY894" s="641"/>
      <c r="AZ894" s="385"/>
      <c r="BA894" s="385"/>
      <c r="BB894" s="416"/>
      <c r="BC894" s="416"/>
      <c r="BD894" s="416"/>
      <c r="BE894" s="416"/>
      <c r="BF894" s="416"/>
      <c r="BG894" s="416"/>
      <c r="BH894" s="416"/>
      <c r="BI894" s="416"/>
      <c r="BJ894" s="416"/>
    </row>
    <row r="895" spans="10:62" x14ac:dyDescent="0.2">
      <c r="J895" s="385"/>
      <c r="K895" s="217"/>
      <c r="L895" s="217"/>
      <c r="M895" s="693"/>
      <c r="N895" s="693"/>
      <c r="O895" s="359"/>
      <c r="P895" s="619"/>
      <c r="Q895" s="672"/>
      <c r="R895" s="672"/>
      <c r="S895" s="672"/>
      <c r="T895" s="385"/>
      <c r="U895" s="385"/>
      <c r="V895" s="385"/>
      <c r="W895" s="385"/>
      <c r="X895" s="693"/>
      <c r="Y895" s="325"/>
      <c r="Z895" s="308"/>
      <c r="AA895" s="383"/>
      <c r="AC895" s="492" t="str">
        <f t="shared" si="19"/>
        <v xml:space="preserve"> </v>
      </c>
      <c r="AD895" s="519" t="str">
        <f>IF($Y895&lt;&gt;" ",ROUND(('Retail Pricing'!#REF!+1)*AE895/0.05,0)*0.05," ")</f>
        <v xml:space="preserve"> </v>
      </c>
      <c r="AF895" s="383"/>
      <c r="AH895" s="325"/>
      <c r="AI895" s="325"/>
      <c r="AK895" s="385"/>
      <c r="AL895" s="385"/>
      <c r="AM895" s="359"/>
      <c r="AN895" s="385"/>
      <c r="AO895" s="385"/>
      <c r="AP895" s="385"/>
      <c r="AQ895" s="385"/>
      <c r="AR895" s="385"/>
      <c r="AS895" s="385"/>
      <c r="AT895" s="385"/>
      <c r="AU895" s="359"/>
      <c r="AW895" s="416"/>
      <c r="AX895" s="694"/>
      <c r="AY895" s="641"/>
      <c r="AZ895" s="385"/>
      <c r="BA895" s="385"/>
      <c r="BB895" s="416"/>
      <c r="BC895" s="416"/>
      <c r="BD895" s="416"/>
      <c r="BE895" s="416"/>
      <c r="BF895" s="416"/>
      <c r="BG895" s="416"/>
      <c r="BH895" s="416"/>
      <c r="BI895" s="416"/>
      <c r="BJ895" s="416"/>
    </row>
    <row r="896" spans="10:62" x14ac:dyDescent="0.2">
      <c r="J896" s="385"/>
      <c r="K896" s="217"/>
      <c r="L896" s="217"/>
      <c r="M896" s="693"/>
      <c r="N896" s="693"/>
      <c r="O896" s="359"/>
      <c r="P896" s="619"/>
      <c r="Q896" s="672"/>
      <c r="R896" s="672"/>
      <c r="S896" s="672"/>
      <c r="T896" s="385"/>
      <c r="U896" s="385"/>
      <c r="V896" s="385"/>
      <c r="W896" s="385"/>
      <c r="X896" s="693"/>
      <c r="Y896" s="325"/>
      <c r="Z896" s="308"/>
      <c r="AA896" s="383"/>
      <c r="AC896" s="492" t="str">
        <f t="shared" si="19"/>
        <v xml:space="preserve"> </v>
      </c>
      <c r="AD896" s="519" t="str">
        <f>IF($Y896&lt;&gt;" ",ROUND(('Retail Pricing'!#REF!+1)*AE896/0.05,0)*0.05," ")</f>
        <v xml:space="preserve"> </v>
      </c>
      <c r="AF896" s="383"/>
      <c r="AH896" s="325"/>
      <c r="AI896" s="325"/>
      <c r="AK896" s="385"/>
      <c r="AL896" s="385"/>
      <c r="AM896" s="359"/>
      <c r="AN896" s="385"/>
      <c r="AO896" s="385"/>
      <c r="AP896" s="385"/>
      <c r="AQ896" s="385"/>
      <c r="AR896" s="385"/>
      <c r="AS896" s="385"/>
      <c r="AT896" s="385"/>
      <c r="AU896" s="359"/>
      <c r="AW896" s="416"/>
      <c r="AX896" s="694"/>
      <c r="AY896" s="641"/>
      <c r="AZ896" s="385"/>
      <c r="BA896" s="385"/>
      <c r="BB896" s="416"/>
      <c r="BC896" s="416"/>
      <c r="BD896" s="416"/>
      <c r="BE896" s="416"/>
      <c r="BF896" s="416"/>
      <c r="BG896" s="416"/>
      <c r="BH896" s="416"/>
      <c r="BI896" s="416"/>
      <c r="BJ896" s="416"/>
    </row>
    <row r="897" spans="10:62" x14ac:dyDescent="0.2">
      <c r="J897" s="385"/>
      <c r="K897" s="217"/>
      <c r="L897" s="217"/>
      <c r="M897" s="693"/>
      <c r="N897" s="693"/>
      <c r="O897" s="359"/>
      <c r="P897" s="619"/>
      <c r="Q897" s="672"/>
      <c r="R897" s="672"/>
      <c r="S897" s="672"/>
      <c r="T897" s="385"/>
      <c r="U897" s="385"/>
      <c r="V897" s="385"/>
      <c r="W897" s="385"/>
      <c r="X897" s="693"/>
      <c r="Y897" s="325"/>
      <c r="Z897" s="308"/>
      <c r="AA897" s="383"/>
      <c r="AC897" s="492" t="str">
        <f t="shared" si="19"/>
        <v xml:space="preserve"> </v>
      </c>
      <c r="AD897" s="519" t="str">
        <f>IF($Y897&lt;&gt;" ",ROUND(('Retail Pricing'!#REF!+1)*AE897/0.05,0)*0.05," ")</f>
        <v xml:space="preserve"> </v>
      </c>
      <c r="AF897" s="383"/>
      <c r="AH897" s="325"/>
      <c r="AI897" s="325"/>
      <c r="AK897" s="385"/>
      <c r="AL897" s="385"/>
      <c r="AM897" s="359"/>
      <c r="AN897" s="385"/>
      <c r="AO897" s="385"/>
      <c r="AP897" s="385"/>
      <c r="AQ897" s="385"/>
      <c r="AR897" s="385"/>
      <c r="AS897" s="385"/>
      <c r="AT897" s="385"/>
      <c r="AU897" s="359"/>
      <c r="AW897" s="416"/>
      <c r="AX897" s="694"/>
      <c r="AY897" s="641"/>
      <c r="AZ897" s="385"/>
      <c r="BA897" s="385"/>
      <c r="BB897" s="416"/>
      <c r="BC897" s="416"/>
      <c r="BD897" s="416"/>
      <c r="BE897" s="416"/>
      <c r="BF897" s="416"/>
      <c r="BG897" s="416"/>
      <c r="BH897" s="416"/>
      <c r="BI897" s="416"/>
      <c r="BJ897" s="416"/>
    </row>
    <row r="898" spans="10:62" x14ac:dyDescent="0.2">
      <c r="J898" s="385"/>
      <c r="K898" s="217"/>
      <c r="L898" s="217"/>
      <c r="M898" s="693"/>
      <c r="N898" s="693"/>
      <c r="O898" s="359"/>
      <c r="P898" s="619"/>
      <c r="Q898" s="672"/>
      <c r="R898" s="672"/>
      <c r="S898" s="672"/>
      <c r="T898" s="385"/>
      <c r="U898" s="385"/>
      <c r="V898" s="385"/>
      <c r="W898" s="385"/>
      <c r="X898" s="693"/>
      <c r="Y898" s="325"/>
      <c r="Z898" s="308"/>
      <c r="AA898" s="383"/>
      <c r="AC898" s="492" t="str">
        <f t="shared" si="19"/>
        <v xml:space="preserve"> </v>
      </c>
      <c r="AD898" s="519" t="str">
        <f>IF($Y898&lt;&gt;" ",ROUND(('Retail Pricing'!#REF!+1)*AE898/0.05,0)*0.05," ")</f>
        <v xml:space="preserve"> </v>
      </c>
      <c r="AF898" s="383"/>
      <c r="AH898" s="325"/>
      <c r="AI898" s="325"/>
      <c r="AK898" s="385"/>
      <c r="AL898" s="385"/>
      <c r="AM898" s="359"/>
      <c r="AN898" s="385"/>
      <c r="AO898" s="385"/>
      <c r="AP898" s="385"/>
      <c r="AQ898" s="385"/>
      <c r="AR898" s="385"/>
      <c r="AS898" s="385"/>
      <c r="AT898" s="385"/>
      <c r="AU898" s="359"/>
      <c r="AW898" s="416"/>
      <c r="AX898" s="694"/>
      <c r="AY898" s="641"/>
      <c r="AZ898" s="385"/>
      <c r="BA898" s="385"/>
      <c r="BB898" s="416"/>
      <c r="BC898" s="416"/>
      <c r="BD898" s="416"/>
      <c r="BE898" s="416"/>
      <c r="BF898" s="416"/>
      <c r="BG898" s="416"/>
      <c r="BH898" s="416"/>
      <c r="BI898" s="416"/>
      <c r="BJ898" s="416"/>
    </row>
    <row r="899" spans="10:62" x14ac:dyDescent="0.2">
      <c r="J899" s="385"/>
      <c r="K899" s="217"/>
      <c r="L899" s="217"/>
      <c r="M899" s="693"/>
      <c r="N899" s="693"/>
      <c r="O899" s="359"/>
      <c r="P899" s="619"/>
      <c r="Q899" s="672"/>
      <c r="R899" s="672"/>
      <c r="S899" s="672"/>
      <c r="T899" s="385"/>
      <c r="U899" s="385"/>
      <c r="V899" s="385"/>
      <c r="W899" s="385"/>
      <c r="X899" s="693"/>
      <c r="Y899" s="325"/>
      <c r="Z899" s="308"/>
      <c r="AA899" s="383"/>
      <c r="AC899" s="492" t="str">
        <f t="shared" si="19"/>
        <v xml:space="preserve"> </v>
      </c>
      <c r="AD899" s="519" t="str">
        <f>IF($Y899&lt;&gt;" ",ROUND(('Retail Pricing'!#REF!+1)*AE899/0.05,0)*0.05," ")</f>
        <v xml:space="preserve"> </v>
      </c>
      <c r="AF899" s="383"/>
      <c r="AH899" s="325"/>
      <c r="AI899" s="325"/>
      <c r="AK899" s="385"/>
      <c r="AL899" s="385"/>
      <c r="AM899" s="359"/>
      <c r="AN899" s="385"/>
      <c r="AO899" s="385"/>
      <c r="AP899" s="385"/>
      <c r="AQ899" s="385"/>
      <c r="AR899" s="385"/>
      <c r="AS899" s="385"/>
      <c r="AT899" s="385"/>
      <c r="AU899" s="359"/>
      <c r="AW899" s="416"/>
      <c r="AX899" s="694"/>
      <c r="AY899" s="641"/>
      <c r="AZ899" s="385"/>
      <c r="BA899" s="385"/>
      <c r="BB899" s="416"/>
      <c r="BC899" s="416"/>
      <c r="BD899" s="416"/>
      <c r="BE899" s="416"/>
      <c r="BF899" s="416"/>
      <c r="BG899" s="416"/>
      <c r="BH899" s="416"/>
      <c r="BI899" s="416"/>
      <c r="BJ899" s="416"/>
    </row>
    <row r="900" spans="10:62" x14ac:dyDescent="0.2">
      <c r="J900" s="385"/>
      <c r="K900" s="217"/>
      <c r="L900" s="217"/>
      <c r="M900" s="693"/>
      <c r="N900" s="693"/>
      <c r="O900" s="359"/>
      <c r="P900" s="619"/>
      <c r="Q900" s="672"/>
      <c r="R900" s="672"/>
      <c r="S900" s="672"/>
      <c r="T900" s="385"/>
      <c r="U900" s="385"/>
      <c r="V900" s="385"/>
      <c r="W900" s="385"/>
      <c r="X900" s="693"/>
      <c r="Y900" s="325"/>
      <c r="Z900" s="308"/>
      <c r="AA900" s="383"/>
      <c r="AC900" s="492" t="str">
        <f t="shared" si="19"/>
        <v xml:space="preserve"> </v>
      </c>
      <c r="AD900" s="519" t="str">
        <f>IF($Y900&lt;&gt;" ",ROUND(('Retail Pricing'!#REF!+1)*AE900/0.05,0)*0.05," ")</f>
        <v xml:space="preserve"> </v>
      </c>
      <c r="AF900" s="383"/>
      <c r="AH900" s="325"/>
      <c r="AI900" s="325"/>
      <c r="AK900" s="385"/>
      <c r="AL900" s="385"/>
      <c r="AM900" s="359"/>
      <c r="AN900" s="385"/>
      <c r="AO900" s="385"/>
      <c r="AP900" s="385"/>
      <c r="AQ900" s="385"/>
      <c r="AR900" s="385"/>
      <c r="AS900" s="385"/>
      <c r="AT900" s="385"/>
      <c r="AU900" s="359"/>
      <c r="AW900" s="416"/>
      <c r="AX900" s="694"/>
      <c r="AY900" s="641"/>
      <c r="AZ900" s="385"/>
      <c r="BA900" s="385"/>
      <c r="BB900" s="416"/>
      <c r="BC900" s="416"/>
      <c r="BD900" s="416"/>
      <c r="BE900" s="416"/>
      <c r="BF900" s="416"/>
      <c r="BG900" s="416"/>
      <c r="BH900" s="416"/>
      <c r="BI900" s="416"/>
      <c r="BJ900" s="416"/>
    </row>
    <row r="901" spans="10:62" x14ac:dyDescent="0.2">
      <c r="J901" s="385"/>
      <c r="K901" s="217"/>
      <c r="L901" s="217"/>
      <c r="M901" s="693"/>
      <c r="N901" s="693"/>
      <c r="O901" s="359"/>
      <c r="P901" s="619"/>
      <c r="Q901" s="672"/>
      <c r="R901" s="672"/>
      <c r="S901" s="672"/>
      <c r="T901" s="385"/>
      <c r="U901" s="385"/>
      <c r="V901" s="385"/>
      <c r="W901" s="385"/>
      <c r="X901" s="693"/>
      <c r="Y901" s="325"/>
      <c r="Z901" s="308"/>
      <c r="AA901" s="383"/>
      <c r="AC901" s="492" t="str">
        <f t="shared" si="19"/>
        <v xml:space="preserve"> </v>
      </c>
      <c r="AD901" s="519" t="str">
        <f>IF($Y901&lt;&gt;" ",ROUND(('Retail Pricing'!#REF!+1)*AE901/0.05,0)*0.05," ")</f>
        <v xml:space="preserve"> </v>
      </c>
      <c r="AF901" s="383"/>
      <c r="AH901" s="325"/>
      <c r="AI901" s="325"/>
      <c r="AK901" s="385"/>
      <c r="AL901" s="385"/>
      <c r="AM901" s="359"/>
      <c r="AN901" s="385"/>
      <c r="AO901" s="385"/>
      <c r="AP901" s="385"/>
      <c r="AQ901" s="385"/>
      <c r="AR901" s="385"/>
      <c r="AS901" s="385"/>
      <c r="AT901" s="385"/>
      <c r="AU901" s="359"/>
      <c r="AW901" s="416"/>
      <c r="AX901" s="694"/>
      <c r="AY901" s="641"/>
      <c r="AZ901" s="385"/>
      <c r="BA901" s="385"/>
      <c r="BB901" s="416"/>
      <c r="BC901" s="416"/>
      <c r="BD901" s="416"/>
      <c r="BE901" s="416"/>
      <c r="BF901" s="416"/>
      <c r="BG901" s="416"/>
      <c r="BH901" s="416"/>
      <c r="BI901" s="416"/>
      <c r="BJ901" s="416"/>
    </row>
    <row r="902" spans="10:62" x14ac:dyDescent="0.2">
      <c r="J902" s="385"/>
      <c r="K902" s="217"/>
      <c r="L902" s="217"/>
      <c r="M902" s="693"/>
      <c r="N902" s="693"/>
      <c r="O902" s="359"/>
      <c r="P902" s="619"/>
      <c r="Q902" s="672"/>
      <c r="R902" s="672"/>
      <c r="S902" s="672"/>
      <c r="T902" s="385"/>
      <c r="U902" s="385"/>
      <c r="V902" s="385"/>
      <c r="W902" s="385"/>
      <c r="X902" s="693"/>
      <c r="Y902" s="325"/>
      <c r="Z902" s="308"/>
      <c r="AA902" s="383"/>
      <c r="AC902" s="492" t="str">
        <f t="shared" si="19"/>
        <v xml:space="preserve"> </v>
      </c>
      <c r="AD902" s="519" t="str">
        <f>IF($Y902&lt;&gt;" ",ROUND(('Retail Pricing'!#REF!+1)*AE902/0.05,0)*0.05," ")</f>
        <v xml:space="preserve"> </v>
      </c>
      <c r="AF902" s="383"/>
      <c r="AH902" s="325"/>
      <c r="AI902" s="325"/>
      <c r="AK902" s="385"/>
      <c r="AL902" s="385"/>
      <c r="AM902" s="359"/>
      <c r="AN902" s="385"/>
      <c r="AO902" s="385"/>
      <c r="AP902" s="385"/>
      <c r="AQ902" s="385"/>
      <c r="AR902" s="385"/>
      <c r="AS902" s="385"/>
      <c r="AT902" s="385"/>
      <c r="AU902" s="359"/>
      <c r="AW902" s="416"/>
      <c r="AX902" s="694"/>
      <c r="AY902" s="641"/>
      <c r="AZ902" s="385"/>
      <c r="BA902" s="385"/>
      <c r="BB902" s="416"/>
      <c r="BC902" s="416"/>
      <c r="BD902" s="416"/>
      <c r="BE902" s="416"/>
      <c r="BF902" s="416"/>
      <c r="BG902" s="416"/>
      <c r="BH902" s="416"/>
      <c r="BI902" s="416"/>
      <c r="BJ902" s="416"/>
    </row>
    <row r="903" spans="10:62" x14ac:dyDescent="0.2">
      <c r="J903" s="385"/>
      <c r="K903" s="217"/>
      <c r="L903" s="217"/>
      <c r="M903" s="693"/>
      <c r="N903" s="693"/>
      <c r="O903" s="359"/>
      <c r="P903" s="619"/>
      <c r="Q903" s="672"/>
      <c r="R903" s="672"/>
      <c r="S903" s="672"/>
      <c r="T903" s="385"/>
      <c r="U903" s="385"/>
      <c r="V903" s="385"/>
      <c r="W903" s="385"/>
      <c r="X903" s="693"/>
      <c r="Y903" s="325"/>
      <c r="Z903" s="308"/>
      <c r="AA903" s="383"/>
      <c r="AC903" s="492" t="str">
        <f t="shared" si="19"/>
        <v xml:space="preserve"> </v>
      </c>
      <c r="AD903" s="519" t="str">
        <f>IF($Y903&lt;&gt;" ",ROUND(('Retail Pricing'!#REF!+1)*AE903/0.05,0)*0.05," ")</f>
        <v xml:space="preserve"> </v>
      </c>
      <c r="AF903" s="383"/>
      <c r="AH903" s="325"/>
      <c r="AI903" s="325"/>
      <c r="AK903" s="385"/>
      <c r="AL903" s="385"/>
      <c r="AM903" s="359"/>
      <c r="AN903" s="385"/>
      <c r="AO903" s="385"/>
      <c r="AP903" s="385"/>
      <c r="AQ903" s="385"/>
      <c r="AR903" s="385"/>
      <c r="AS903" s="385"/>
      <c r="AT903" s="385"/>
      <c r="AU903" s="359"/>
      <c r="AW903" s="416"/>
      <c r="AX903" s="694"/>
      <c r="AY903" s="641"/>
      <c r="AZ903" s="385"/>
      <c r="BA903" s="385"/>
      <c r="BB903" s="416"/>
      <c r="BC903" s="416"/>
      <c r="BD903" s="416"/>
      <c r="BE903" s="416"/>
      <c r="BF903" s="416"/>
      <c r="BG903" s="416"/>
      <c r="BH903" s="416"/>
      <c r="BI903" s="416"/>
      <c r="BJ903" s="416"/>
    </row>
    <row r="904" spans="10:62" x14ac:dyDescent="0.2">
      <c r="J904" s="385"/>
      <c r="K904" s="217"/>
      <c r="L904" s="217"/>
      <c r="M904" s="693"/>
      <c r="N904" s="693"/>
      <c r="O904" s="359"/>
      <c r="P904" s="619"/>
      <c r="Q904" s="672"/>
      <c r="R904" s="672"/>
      <c r="S904" s="672"/>
      <c r="T904" s="385"/>
      <c r="U904" s="385"/>
      <c r="V904" s="385"/>
      <c r="W904" s="385"/>
      <c r="X904" s="693"/>
      <c r="Y904" s="325"/>
      <c r="Z904" s="308"/>
      <c r="AA904" s="383"/>
      <c r="AC904" s="492" t="str">
        <f t="shared" si="19"/>
        <v xml:space="preserve"> </v>
      </c>
      <c r="AD904" s="519" t="str">
        <f>IF($Y904&lt;&gt;" ",ROUND(('Retail Pricing'!#REF!+1)*AE904/0.05,0)*0.05," ")</f>
        <v xml:space="preserve"> </v>
      </c>
      <c r="AF904" s="383"/>
      <c r="AH904" s="325"/>
      <c r="AI904" s="325"/>
      <c r="AK904" s="385"/>
      <c r="AL904" s="385"/>
      <c r="AM904" s="359"/>
      <c r="AN904" s="385"/>
      <c r="AO904" s="385"/>
      <c r="AP904" s="385"/>
      <c r="AQ904" s="385"/>
      <c r="AR904" s="385"/>
      <c r="AS904" s="385"/>
      <c r="AT904" s="385"/>
      <c r="AU904" s="359"/>
      <c r="AW904" s="416"/>
      <c r="AX904" s="694"/>
      <c r="AY904" s="641"/>
      <c r="AZ904" s="385"/>
      <c r="BA904" s="385"/>
      <c r="BB904" s="416"/>
      <c r="BC904" s="416"/>
      <c r="BD904" s="416"/>
      <c r="BE904" s="416"/>
      <c r="BF904" s="416"/>
      <c r="BG904" s="416"/>
      <c r="BH904" s="416"/>
      <c r="BI904" s="416"/>
      <c r="BJ904" s="416"/>
    </row>
    <row r="905" spans="10:62" x14ac:dyDescent="0.2">
      <c r="J905" s="385"/>
      <c r="K905" s="217"/>
      <c r="L905" s="217"/>
      <c r="M905" s="693"/>
      <c r="N905" s="693"/>
      <c r="O905" s="359"/>
      <c r="P905" s="619"/>
      <c r="Q905" s="672"/>
      <c r="R905" s="672"/>
      <c r="S905" s="672"/>
      <c r="T905" s="385"/>
      <c r="U905" s="385"/>
      <c r="V905" s="385"/>
      <c r="W905" s="385"/>
      <c r="X905" s="693"/>
      <c r="Y905" s="325"/>
      <c r="Z905" s="308"/>
      <c r="AA905" s="383"/>
      <c r="AC905" s="492" t="str">
        <f t="shared" si="19"/>
        <v xml:space="preserve"> </v>
      </c>
      <c r="AD905" s="519" t="str">
        <f>IF($Y905&lt;&gt;" ",ROUND(('Retail Pricing'!#REF!+1)*AE905/0.05,0)*0.05," ")</f>
        <v xml:space="preserve"> </v>
      </c>
      <c r="AF905" s="383"/>
      <c r="AH905" s="325"/>
      <c r="AI905" s="325"/>
      <c r="AK905" s="385"/>
      <c r="AL905" s="385"/>
      <c r="AM905" s="359"/>
      <c r="AN905" s="385"/>
      <c r="AO905" s="385"/>
      <c r="AP905" s="385"/>
      <c r="AQ905" s="385"/>
      <c r="AR905" s="385"/>
      <c r="AS905" s="385"/>
      <c r="AT905" s="385"/>
      <c r="AU905" s="359"/>
      <c r="AW905" s="416"/>
      <c r="AX905" s="694"/>
      <c r="AY905" s="641"/>
      <c r="AZ905" s="385"/>
      <c r="BA905" s="385"/>
      <c r="BB905" s="416"/>
      <c r="BC905" s="416"/>
      <c r="BD905" s="416"/>
      <c r="BE905" s="416"/>
      <c r="BF905" s="416"/>
      <c r="BG905" s="416"/>
      <c r="BH905" s="416"/>
      <c r="BI905" s="416"/>
      <c r="BJ905" s="416"/>
    </row>
    <row r="906" spans="10:62" x14ac:dyDescent="0.2">
      <c r="J906" s="385"/>
      <c r="K906" s="217"/>
      <c r="L906" s="217"/>
      <c r="M906" s="693"/>
      <c r="N906" s="693"/>
      <c r="O906" s="359"/>
      <c r="P906" s="619"/>
      <c r="Q906" s="672"/>
      <c r="R906" s="672"/>
      <c r="S906" s="672"/>
      <c r="T906" s="385"/>
      <c r="U906" s="385"/>
      <c r="V906" s="385"/>
      <c r="W906" s="385"/>
      <c r="X906" s="693"/>
      <c r="Y906" s="325"/>
      <c r="Z906" s="308"/>
      <c r="AA906" s="383"/>
      <c r="AC906" s="492" t="str">
        <f t="shared" si="19"/>
        <v xml:space="preserve"> </v>
      </c>
      <c r="AD906" s="519" t="str">
        <f>IF($Y906&lt;&gt;" ",ROUND(('Retail Pricing'!#REF!+1)*AE906/0.05,0)*0.05," ")</f>
        <v xml:space="preserve"> </v>
      </c>
      <c r="AF906" s="383"/>
      <c r="AH906" s="325"/>
      <c r="AI906" s="325"/>
      <c r="AK906" s="385"/>
      <c r="AL906" s="385"/>
      <c r="AM906" s="359"/>
      <c r="AN906" s="385"/>
      <c r="AO906" s="385"/>
      <c r="AP906" s="385"/>
      <c r="AQ906" s="385"/>
      <c r="AR906" s="385"/>
      <c r="AS906" s="385"/>
      <c r="AT906" s="385"/>
      <c r="AU906" s="359"/>
      <c r="AW906" s="416"/>
      <c r="AX906" s="694"/>
      <c r="AY906" s="641"/>
      <c r="AZ906" s="385"/>
      <c r="BA906" s="385"/>
      <c r="BB906" s="416"/>
      <c r="BC906" s="416"/>
      <c r="BD906" s="416"/>
      <c r="BE906" s="416"/>
      <c r="BF906" s="416"/>
      <c r="BG906" s="416"/>
      <c r="BH906" s="416"/>
      <c r="BI906" s="416"/>
      <c r="BJ906" s="416"/>
    </row>
    <row r="907" spans="10:62" x14ac:dyDescent="0.2">
      <c r="J907" s="385"/>
      <c r="K907" s="217"/>
      <c r="L907" s="217"/>
      <c r="M907" s="693"/>
      <c r="N907" s="693"/>
      <c r="O907" s="359"/>
      <c r="P907" s="619"/>
      <c r="Q907" s="672"/>
      <c r="R907" s="672"/>
      <c r="S907" s="672"/>
      <c r="T907" s="385"/>
      <c r="U907" s="385"/>
      <c r="V907" s="385"/>
      <c r="W907" s="385"/>
      <c r="X907" s="693"/>
      <c r="Y907" s="325"/>
      <c r="Z907" s="308"/>
      <c r="AA907" s="383"/>
      <c r="AC907" s="492" t="str">
        <f t="shared" si="19"/>
        <v xml:space="preserve"> </v>
      </c>
      <c r="AD907" s="519" t="str">
        <f>IF($Y907&lt;&gt;" ",ROUND(('Retail Pricing'!#REF!+1)*AE907/0.05,0)*0.05," ")</f>
        <v xml:space="preserve"> </v>
      </c>
      <c r="AF907" s="383"/>
      <c r="AH907" s="325"/>
      <c r="AI907" s="325"/>
      <c r="AK907" s="385"/>
      <c r="AL907" s="385"/>
      <c r="AM907" s="359"/>
      <c r="AN907" s="385"/>
      <c r="AO907" s="385"/>
      <c r="AP907" s="385"/>
      <c r="AQ907" s="385"/>
      <c r="AR907" s="385"/>
      <c r="AS907" s="385"/>
      <c r="AT907" s="385"/>
      <c r="AU907" s="359"/>
      <c r="AW907" s="416"/>
      <c r="AX907" s="694"/>
      <c r="AY907" s="641"/>
      <c r="AZ907" s="385"/>
      <c r="BA907" s="385"/>
      <c r="BB907" s="416"/>
      <c r="BC907" s="416"/>
      <c r="BD907" s="416"/>
      <c r="BE907" s="416"/>
      <c r="BF907" s="416"/>
      <c r="BG907" s="416"/>
      <c r="BH907" s="416"/>
      <c r="BI907" s="416"/>
      <c r="BJ907" s="416"/>
    </row>
    <row r="908" spans="10:62" x14ac:dyDescent="0.2">
      <c r="J908" s="385"/>
      <c r="K908" s="217"/>
      <c r="L908" s="217"/>
      <c r="M908" s="693"/>
      <c r="N908" s="693"/>
      <c r="O908" s="359"/>
      <c r="P908" s="619"/>
      <c r="Q908" s="672"/>
      <c r="R908" s="672"/>
      <c r="S908" s="672"/>
      <c r="T908" s="385"/>
      <c r="U908" s="385"/>
      <c r="V908" s="385"/>
      <c r="W908" s="385"/>
      <c r="X908" s="693"/>
      <c r="Y908" s="325"/>
      <c r="Z908" s="308"/>
      <c r="AA908" s="383"/>
      <c r="AC908" s="492" t="str">
        <f t="shared" si="19"/>
        <v xml:space="preserve"> </v>
      </c>
      <c r="AD908" s="519" t="str">
        <f>IF($Y908&lt;&gt;" ",ROUND(('Retail Pricing'!#REF!+1)*AE908/0.05,0)*0.05," ")</f>
        <v xml:space="preserve"> </v>
      </c>
      <c r="AF908" s="383"/>
      <c r="AH908" s="325"/>
      <c r="AI908" s="325"/>
      <c r="AK908" s="385"/>
      <c r="AL908" s="385"/>
      <c r="AM908" s="359"/>
      <c r="AN908" s="385"/>
      <c r="AO908" s="385"/>
      <c r="AP908" s="385"/>
      <c r="AQ908" s="385"/>
      <c r="AR908" s="385"/>
      <c r="AS908" s="385"/>
      <c r="AT908" s="385"/>
      <c r="AU908" s="359"/>
      <c r="AW908" s="416"/>
      <c r="AX908" s="694"/>
      <c r="AY908" s="641"/>
      <c r="AZ908" s="385"/>
      <c r="BA908" s="385"/>
      <c r="BB908" s="416"/>
      <c r="BC908" s="416"/>
      <c r="BD908" s="416"/>
      <c r="BE908" s="416"/>
      <c r="BF908" s="416"/>
      <c r="BG908" s="416"/>
      <c r="BH908" s="416"/>
      <c r="BI908" s="416"/>
      <c r="BJ908" s="416"/>
    </row>
    <row r="909" spans="10:62" x14ac:dyDescent="0.2">
      <c r="J909" s="385"/>
      <c r="K909" s="217"/>
      <c r="L909" s="217"/>
      <c r="M909" s="693"/>
      <c r="N909" s="693"/>
      <c r="O909" s="359"/>
      <c r="P909" s="619"/>
      <c r="Q909" s="672"/>
      <c r="R909" s="672"/>
      <c r="S909" s="672"/>
      <c r="T909" s="385"/>
      <c r="U909" s="385"/>
      <c r="V909" s="385"/>
      <c r="W909" s="385"/>
      <c r="X909" s="693"/>
      <c r="Y909" s="325"/>
      <c r="Z909" s="308"/>
      <c r="AA909" s="383"/>
      <c r="AC909" s="492" t="str">
        <f t="shared" si="19"/>
        <v xml:space="preserve"> </v>
      </c>
      <c r="AD909" s="519" t="str">
        <f>IF($Y909&lt;&gt;" ",ROUND(('Retail Pricing'!#REF!+1)*AE909/0.05,0)*0.05," ")</f>
        <v xml:space="preserve"> </v>
      </c>
      <c r="AF909" s="383"/>
      <c r="AH909" s="325"/>
      <c r="AI909" s="325"/>
      <c r="AK909" s="385"/>
      <c r="AL909" s="385"/>
      <c r="AM909" s="359"/>
      <c r="AN909" s="385"/>
      <c r="AO909" s="385"/>
      <c r="AP909" s="385"/>
      <c r="AQ909" s="385"/>
      <c r="AR909" s="385"/>
      <c r="AS909" s="385"/>
      <c r="AT909" s="385"/>
      <c r="AU909" s="359"/>
      <c r="AW909" s="416"/>
      <c r="AX909" s="694"/>
      <c r="AY909" s="641"/>
      <c r="AZ909" s="385"/>
      <c r="BA909" s="385"/>
      <c r="BB909" s="416"/>
      <c r="BC909" s="416"/>
      <c r="BD909" s="416"/>
      <c r="BE909" s="416"/>
      <c r="BF909" s="416"/>
      <c r="BG909" s="416"/>
      <c r="BH909" s="416"/>
      <c r="BI909" s="416"/>
      <c r="BJ909" s="416"/>
    </row>
    <row r="910" spans="10:62" x14ac:dyDescent="0.2">
      <c r="J910" s="385"/>
      <c r="K910" s="217"/>
      <c r="L910" s="217"/>
      <c r="M910" s="693"/>
      <c r="N910" s="693"/>
      <c r="O910" s="359"/>
      <c r="P910" s="619"/>
      <c r="Q910" s="672"/>
      <c r="R910" s="672"/>
      <c r="S910" s="672"/>
      <c r="T910" s="385"/>
      <c r="U910" s="385"/>
      <c r="V910" s="385"/>
      <c r="W910" s="385"/>
      <c r="X910" s="693"/>
      <c r="Y910" s="325"/>
      <c r="Z910" s="308"/>
      <c r="AA910" s="383"/>
      <c r="AC910" s="492" t="str">
        <f t="shared" si="19"/>
        <v xml:space="preserve"> </v>
      </c>
      <c r="AD910" s="519" t="str">
        <f>IF($Y910&lt;&gt;" ",ROUND(('Retail Pricing'!#REF!+1)*AE910/0.05,0)*0.05," ")</f>
        <v xml:space="preserve"> </v>
      </c>
      <c r="AF910" s="383"/>
      <c r="AH910" s="325"/>
      <c r="AI910" s="325"/>
      <c r="AK910" s="385"/>
      <c r="AL910" s="385"/>
      <c r="AM910" s="359"/>
      <c r="AN910" s="385"/>
      <c r="AO910" s="385"/>
      <c r="AP910" s="385"/>
      <c r="AQ910" s="385"/>
      <c r="AR910" s="385"/>
      <c r="AS910" s="385"/>
      <c r="AT910" s="385"/>
      <c r="AU910" s="359"/>
      <c r="AW910" s="416"/>
      <c r="AX910" s="694"/>
      <c r="AY910" s="641"/>
      <c r="AZ910" s="385"/>
      <c r="BA910" s="385"/>
      <c r="BB910" s="416"/>
      <c r="BC910" s="416"/>
      <c r="BD910" s="416"/>
      <c r="BE910" s="416"/>
      <c r="BF910" s="416"/>
      <c r="BG910" s="416"/>
      <c r="BH910" s="416"/>
      <c r="BI910" s="416"/>
      <c r="BJ910" s="416"/>
    </row>
    <row r="911" spans="10:62" x14ac:dyDescent="0.2">
      <c r="J911" s="385"/>
      <c r="K911" s="217"/>
      <c r="L911" s="217"/>
      <c r="M911" s="693"/>
      <c r="N911" s="693"/>
      <c r="O911" s="359"/>
      <c r="P911" s="619"/>
      <c r="Q911" s="672"/>
      <c r="R911" s="672"/>
      <c r="S911" s="672"/>
      <c r="T911" s="385"/>
      <c r="U911" s="385"/>
      <c r="V911" s="385"/>
      <c r="W911" s="385"/>
      <c r="X911" s="693"/>
      <c r="Y911" s="325"/>
      <c r="Z911" s="308"/>
      <c r="AA911" s="383"/>
      <c r="AC911" s="492" t="str">
        <f t="shared" si="19"/>
        <v xml:space="preserve"> </v>
      </c>
      <c r="AD911" s="519" t="str">
        <f>IF($Y911&lt;&gt;" ",ROUND(('Retail Pricing'!#REF!+1)*AE911/0.05,0)*0.05," ")</f>
        <v xml:space="preserve"> </v>
      </c>
      <c r="AF911" s="383"/>
      <c r="AH911" s="325"/>
      <c r="AI911" s="325"/>
      <c r="AK911" s="385"/>
      <c r="AL911" s="385"/>
      <c r="AM911" s="359"/>
      <c r="AN911" s="385"/>
      <c r="AO911" s="385"/>
      <c r="AP911" s="385"/>
      <c r="AQ911" s="385"/>
      <c r="AR911" s="385"/>
      <c r="AS911" s="385"/>
      <c r="AT911" s="385"/>
      <c r="AU911" s="359"/>
      <c r="AW911" s="416"/>
      <c r="AX911" s="694"/>
      <c r="AY911" s="641"/>
      <c r="AZ911" s="385"/>
      <c r="BA911" s="385"/>
      <c r="BB911" s="416"/>
      <c r="BC911" s="416"/>
      <c r="BD911" s="416"/>
      <c r="BE911" s="416"/>
      <c r="BF911" s="416"/>
      <c r="BG911" s="416"/>
      <c r="BH911" s="416"/>
      <c r="BI911" s="416"/>
      <c r="BJ911" s="416"/>
    </row>
    <row r="912" spans="10:62" x14ac:dyDescent="0.2">
      <c r="J912" s="385"/>
      <c r="K912" s="217"/>
      <c r="L912" s="217"/>
      <c r="M912" s="693"/>
      <c r="N912" s="693"/>
      <c r="O912" s="359"/>
      <c r="P912" s="619"/>
      <c r="Q912" s="672"/>
      <c r="R912" s="672"/>
      <c r="S912" s="672"/>
      <c r="T912" s="385"/>
      <c r="U912" s="385"/>
      <c r="V912" s="385"/>
      <c r="W912" s="385"/>
      <c r="X912" s="693"/>
      <c r="Y912" s="325"/>
      <c r="Z912" s="308"/>
      <c r="AA912" s="383"/>
      <c r="AC912" s="492" t="str">
        <f t="shared" si="19"/>
        <v xml:space="preserve"> </v>
      </c>
      <c r="AD912" s="519" t="str">
        <f>IF($Y912&lt;&gt;" ",ROUND(('Retail Pricing'!#REF!+1)*AE912/0.05,0)*0.05," ")</f>
        <v xml:space="preserve"> </v>
      </c>
      <c r="AF912" s="383"/>
      <c r="AH912" s="325"/>
      <c r="AI912" s="325"/>
      <c r="AK912" s="385"/>
      <c r="AL912" s="385"/>
      <c r="AM912" s="359"/>
      <c r="AN912" s="385"/>
      <c r="AO912" s="385"/>
      <c r="AP912" s="385"/>
      <c r="AQ912" s="385"/>
      <c r="AR912" s="385"/>
      <c r="AS912" s="385"/>
      <c r="AT912" s="385"/>
      <c r="AU912" s="359"/>
      <c r="AW912" s="416"/>
      <c r="AX912" s="694"/>
      <c r="AY912" s="641"/>
      <c r="AZ912" s="385"/>
      <c r="BA912" s="385"/>
      <c r="BB912" s="416"/>
      <c r="BC912" s="416"/>
      <c r="BD912" s="416"/>
      <c r="BE912" s="416"/>
      <c r="BF912" s="416"/>
      <c r="BG912" s="416"/>
      <c r="BH912" s="416"/>
      <c r="BI912" s="416"/>
      <c r="BJ912" s="416"/>
    </row>
    <row r="913" spans="10:62" x14ac:dyDescent="0.2">
      <c r="J913" s="385"/>
      <c r="K913" s="217"/>
      <c r="L913" s="217"/>
      <c r="M913" s="693"/>
      <c r="N913" s="693"/>
      <c r="O913" s="359"/>
      <c r="P913" s="619"/>
      <c r="Q913" s="672"/>
      <c r="R913" s="672"/>
      <c r="S913" s="672"/>
      <c r="T913" s="385"/>
      <c r="U913" s="385"/>
      <c r="V913" s="385"/>
      <c r="W913" s="385"/>
      <c r="X913" s="693"/>
      <c r="Y913" s="325"/>
      <c r="Z913" s="308"/>
      <c r="AA913" s="383"/>
      <c r="AC913" s="492" t="str">
        <f t="shared" si="19"/>
        <v xml:space="preserve"> </v>
      </c>
      <c r="AD913" s="519" t="str">
        <f>IF($Y913&lt;&gt;" ",ROUND(('Retail Pricing'!#REF!+1)*AE913/0.05,0)*0.05," ")</f>
        <v xml:space="preserve"> </v>
      </c>
      <c r="AF913" s="383"/>
      <c r="AH913" s="325"/>
      <c r="AI913" s="325"/>
      <c r="AK913" s="385"/>
      <c r="AL913" s="385"/>
      <c r="AM913" s="359"/>
      <c r="AN913" s="385"/>
      <c r="AO913" s="385"/>
      <c r="AP913" s="385"/>
      <c r="AQ913" s="385"/>
      <c r="AR913" s="385"/>
      <c r="AS913" s="385"/>
      <c r="AT913" s="385"/>
      <c r="AU913" s="359"/>
      <c r="AW913" s="416"/>
      <c r="AX913" s="694"/>
      <c r="AY913" s="641"/>
      <c r="AZ913" s="385"/>
      <c r="BA913" s="385"/>
      <c r="BB913" s="416"/>
      <c r="BC913" s="416"/>
      <c r="BD913" s="416"/>
      <c r="BE913" s="416"/>
      <c r="BF913" s="416"/>
      <c r="BG913" s="416"/>
      <c r="BH913" s="416"/>
      <c r="BI913" s="416"/>
      <c r="BJ913" s="416"/>
    </row>
    <row r="914" spans="10:62" x14ac:dyDescent="0.2">
      <c r="J914" s="385"/>
      <c r="K914" s="217"/>
      <c r="L914" s="217"/>
      <c r="M914" s="693"/>
      <c r="N914" s="693"/>
      <c r="O914" s="359"/>
      <c r="P914" s="619"/>
      <c r="Q914" s="672"/>
      <c r="R914" s="672"/>
      <c r="S914" s="672"/>
      <c r="T914" s="385"/>
      <c r="U914" s="385"/>
      <c r="V914" s="385"/>
      <c r="W914" s="385"/>
      <c r="X914" s="693"/>
      <c r="Y914" s="325"/>
      <c r="Z914" s="308"/>
      <c r="AA914" s="383"/>
      <c r="AC914" s="492" t="str">
        <f t="shared" si="19"/>
        <v xml:space="preserve"> </v>
      </c>
      <c r="AD914" s="519" t="str">
        <f>IF($Y914&lt;&gt;" ",ROUND(('Retail Pricing'!#REF!+1)*AE914/0.05,0)*0.05," ")</f>
        <v xml:space="preserve"> </v>
      </c>
      <c r="AF914" s="383"/>
      <c r="AH914" s="325"/>
      <c r="AI914" s="325"/>
      <c r="AK914" s="385"/>
      <c r="AL914" s="385"/>
      <c r="AM914" s="359"/>
      <c r="AN914" s="385"/>
      <c r="AO914" s="385"/>
      <c r="AP914" s="385"/>
      <c r="AQ914" s="385"/>
      <c r="AR914" s="385"/>
      <c r="AS914" s="385"/>
      <c r="AT914" s="385"/>
      <c r="AU914" s="359"/>
      <c r="AW914" s="416"/>
      <c r="AX914" s="694"/>
      <c r="AY914" s="641"/>
      <c r="AZ914" s="385"/>
      <c r="BA914" s="385"/>
      <c r="BB914" s="416"/>
      <c r="BC914" s="416"/>
      <c r="BD914" s="416"/>
      <c r="BE914" s="416"/>
      <c r="BF914" s="416"/>
      <c r="BG914" s="416"/>
      <c r="BH914" s="416"/>
      <c r="BI914" s="416"/>
      <c r="BJ914" s="416"/>
    </row>
    <row r="915" spans="10:62" x14ac:dyDescent="0.2">
      <c r="J915" s="385"/>
      <c r="K915" s="217"/>
      <c r="L915" s="217"/>
      <c r="M915" s="693"/>
      <c r="N915" s="693"/>
      <c r="O915" s="359"/>
      <c r="P915" s="619"/>
      <c r="Q915" s="672"/>
      <c r="R915" s="672"/>
      <c r="S915" s="672"/>
      <c r="T915" s="385"/>
      <c r="U915" s="385"/>
      <c r="V915" s="385"/>
      <c r="W915" s="385"/>
      <c r="X915" s="693"/>
      <c r="Y915" s="325"/>
      <c r="Z915" s="308"/>
      <c r="AA915" s="383"/>
      <c r="AC915" s="492" t="str">
        <f t="shared" si="19"/>
        <v xml:space="preserve"> </v>
      </c>
      <c r="AD915" s="519" t="str">
        <f>IF($Y915&lt;&gt;" ",ROUND(('Retail Pricing'!#REF!+1)*AE915/0.05,0)*0.05," ")</f>
        <v xml:space="preserve"> </v>
      </c>
      <c r="AF915" s="383"/>
      <c r="AH915" s="325"/>
      <c r="AI915" s="325"/>
      <c r="AK915" s="385"/>
      <c r="AL915" s="385"/>
      <c r="AM915" s="359"/>
      <c r="AN915" s="385"/>
      <c r="AO915" s="385"/>
      <c r="AP915" s="385"/>
      <c r="AQ915" s="385"/>
      <c r="AR915" s="385"/>
      <c r="AS915" s="385"/>
      <c r="AT915" s="385"/>
      <c r="AU915" s="359"/>
      <c r="AW915" s="416"/>
      <c r="AX915" s="694"/>
      <c r="AY915" s="641"/>
      <c r="AZ915" s="385"/>
      <c r="BA915" s="385"/>
      <c r="BB915" s="416"/>
      <c r="BC915" s="416"/>
      <c r="BD915" s="416"/>
      <c r="BE915" s="416"/>
      <c r="BF915" s="416"/>
      <c r="BG915" s="416"/>
      <c r="BH915" s="416"/>
      <c r="BI915" s="416"/>
      <c r="BJ915" s="416"/>
    </row>
    <row r="916" spans="10:62" x14ac:dyDescent="0.2">
      <c r="J916" s="385"/>
      <c r="K916" s="217"/>
      <c r="L916" s="217"/>
      <c r="M916" s="693"/>
      <c r="N916" s="693"/>
      <c r="O916" s="359"/>
      <c r="P916" s="619"/>
      <c r="Q916" s="672"/>
      <c r="R916" s="672"/>
      <c r="S916" s="672"/>
      <c r="T916" s="385"/>
      <c r="U916" s="385"/>
      <c r="V916" s="385"/>
      <c r="W916" s="385"/>
      <c r="X916" s="693"/>
      <c r="Y916" s="325"/>
      <c r="Z916" s="308"/>
      <c r="AA916" s="383"/>
      <c r="AC916" s="492" t="str">
        <f t="shared" si="19"/>
        <v xml:space="preserve"> </v>
      </c>
      <c r="AD916" s="519" t="str">
        <f>IF($Y916&lt;&gt;" ",ROUND(('Retail Pricing'!#REF!+1)*AE916/0.05,0)*0.05," ")</f>
        <v xml:space="preserve"> </v>
      </c>
      <c r="AF916" s="383"/>
      <c r="AH916" s="325"/>
      <c r="AI916" s="325"/>
      <c r="AK916" s="385"/>
      <c r="AL916" s="385"/>
      <c r="AM916" s="359"/>
      <c r="AN916" s="385"/>
      <c r="AO916" s="385"/>
      <c r="AP916" s="385"/>
      <c r="AQ916" s="385"/>
      <c r="AR916" s="385"/>
      <c r="AS916" s="385"/>
      <c r="AT916" s="385"/>
      <c r="AU916" s="359"/>
      <c r="AW916" s="416"/>
      <c r="AX916" s="694"/>
      <c r="AY916" s="641"/>
      <c r="AZ916" s="385"/>
      <c r="BA916" s="385"/>
      <c r="BB916" s="416"/>
      <c r="BC916" s="416"/>
      <c r="BD916" s="416"/>
      <c r="BE916" s="416"/>
      <c r="BF916" s="416"/>
      <c r="BG916" s="416"/>
      <c r="BH916" s="416"/>
      <c r="BI916" s="416"/>
      <c r="BJ916" s="416"/>
    </row>
    <row r="917" spans="10:62" x14ac:dyDescent="0.2">
      <c r="J917" s="385"/>
      <c r="K917" s="217"/>
      <c r="L917" s="217"/>
      <c r="M917" s="693"/>
      <c r="N917" s="693"/>
      <c r="O917" s="359"/>
      <c r="P917" s="619"/>
      <c r="Q917" s="672"/>
      <c r="R917" s="672"/>
      <c r="S917" s="672"/>
      <c r="T917" s="385"/>
      <c r="U917" s="385"/>
      <c r="V917" s="385"/>
      <c r="W917" s="385"/>
      <c r="X917" s="693"/>
      <c r="Y917" s="325"/>
      <c r="Z917" s="308"/>
      <c r="AA917" s="383"/>
      <c r="AC917" s="492" t="str">
        <f t="shared" si="19"/>
        <v xml:space="preserve"> </v>
      </c>
      <c r="AD917" s="519" t="str">
        <f>IF($Y917&lt;&gt;" ",ROUND(('Retail Pricing'!#REF!+1)*AE917/0.05,0)*0.05," ")</f>
        <v xml:space="preserve"> </v>
      </c>
      <c r="AF917" s="383"/>
      <c r="AH917" s="325"/>
      <c r="AI917" s="325"/>
      <c r="AK917" s="385"/>
      <c r="AL917" s="385"/>
      <c r="AM917" s="359"/>
      <c r="AN917" s="385"/>
      <c r="AO917" s="385"/>
      <c r="AP917" s="385"/>
      <c r="AQ917" s="385"/>
      <c r="AR917" s="385"/>
      <c r="AS917" s="385"/>
      <c r="AT917" s="385"/>
      <c r="AU917" s="359"/>
      <c r="AW917" s="416"/>
      <c r="AX917" s="694"/>
      <c r="AY917" s="641"/>
      <c r="AZ917" s="385"/>
      <c r="BA917" s="385"/>
      <c r="BB917" s="416"/>
      <c r="BC917" s="416"/>
      <c r="BD917" s="416"/>
      <c r="BE917" s="416"/>
      <c r="BF917" s="416"/>
      <c r="BG917" s="416"/>
      <c r="BH917" s="416"/>
      <c r="BI917" s="416"/>
      <c r="BJ917" s="416"/>
    </row>
    <row r="918" spans="10:62" x14ac:dyDescent="0.2">
      <c r="J918" s="385"/>
      <c r="K918" s="217"/>
      <c r="L918" s="217"/>
      <c r="M918" s="693"/>
      <c r="N918" s="693"/>
      <c r="O918" s="359"/>
      <c r="P918" s="619"/>
      <c r="Q918" s="672"/>
      <c r="R918" s="672"/>
      <c r="S918" s="672"/>
      <c r="T918" s="385"/>
      <c r="U918" s="385"/>
      <c r="V918" s="385"/>
      <c r="W918" s="385"/>
      <c r="X918" s="693"/>
      <c r="Y918" s="325"/>
      <c r="Z918" s="308"/>
      <c r="AA918" s="383"/>
      <c r="AC918" s="492" t="str">
        <f t="shared" si="19"/>
        <v xml:space="preserve"> </v>
      </c>
      <c r="AD918" s="519" t="str">
        <f>IF($Y918&lt;&gt;" ",ROUND(('Retail Pricing'!#REF!+1)*AE918/0.05,0)*0.05," ")</f>
        <v xml:space="preserve"> </v>
      </c>
      <c r="AF918" s="383"/>
      <c r="AH918" s="325"/>
      <c r="AI918" s="325"/>
      <c r="AK918" s="385"/>
      <c r="AL918" s="385"/>
      <c r="AM918" s="359"/>
      <c r="AN918" s="385"/>
      <c r="AO918" s="385"/>
      <c r="AP918" s="385"/>
      <c r="AQ918" s="385"/>
      <c r="AR918" s="385"/>
      <c r="AS918" s="385"/>
      <c r="AT918" s="385"/>
      <c r="AU918" s="359"/>
      <c r="AW918" s="416"/>
      <c r="AX918" s="694"/>
      <c r="AY918" s="641"/>
      <c r="AZ918" s="385"/>
      <c r="BA918" s="385"/>
      <c r="BB918" s="416"/>
      <c r="BC918" s="416"/>
      <c r="BD918" s="416"/>
      <c r="BE918" s="416"/>
      <c r="BF918" s="416"/>
      <c r="BG918" s="416"/>
      <c r="BH918" s="416"/>
      <c r="BI918" s="416"/>
      <c r="BJ918" s="416"/>
    </row>
    <row r="919" spans="10:62" x14ac:dyDescent="0.2">
      <c r="J919" s="385"/>
      <c r="K919" s="217"/>
      <c r="L919" s="217"/>
      <c r="M919" s="693"/>
      <c r="N919" s="693"/>
      <c r="O919" s="359"/>
      <c r="P919" s="619"/>
      <c r="Q919" s="672"/>
      <c r="R919" s="672"/>
      <c r="S919" s="672"/>
      <c r="T919" s="385"/>
      <c r="U919" s="385"/>
      <c r="V919" s="385"/>
      <c r="W919" s="385"/>
      <c r="X919" s="693"/>
      <c r="Y919" s="325"/>
      <c r="Z919" s="308"/>
      <c r="AA919" s="383"/>
      <c r="AC919" s="492" t="str">
        <f t="shared" ref="AC919:AC982" si="20">IF($Y919&gt;0,ROUND((Y919+$N919)/0.05,0)*0.05," ")</f>
        <v xml:space="preserve"> </v>
      </c>
      <c r="AD919" s="519" t="str">
        <f>IF($Y919&lt;&gt;" ",ROUND(('Retail Pricing'!#REF!+1)*AE919/0.05,0)*0.05," ")</f>
        <v xml:space="preserve"> </v>
      </c>
      <c r="AF919" s="383"/>
      <c r="AH919" s="325"/>
      <c r="AI919" s="325"/>
      <c r="AK919" s="385"/>
      <c r="AL919" s="385"/>
      <c r="AM919" s="359"/>
      <c r="AN919" s="385"/>
      <c r="AO919" s="385"/>
      <c r="AP919" s="385"/>
      <c r="AQ919" s="385"/>
      <c r="AR919" s="385"/>
      <c r="AS919" s="385"/>
      <c r="AT919" s="385"/>
      <c r="AU919" s="359"/>
      <c r="AW919" s="416"/>
      <c r="AX919" s="694"/>
      <c r="AY919" s="641"/>
      <c r="AZ919" s="385"/>
      <c r="BA919" s="385"/>
      <c r="BB919" s="416"/>
      <c r="BC919" s="416"/>
      <c r="BD919" s="416"/>
      <c r="BE919" s="416"/>
      <c r="BF919" s="416"/>
      <c r="BG919" s="416"/>
      <c r="BH919" s="416"/>
      <c r="BI919" s="416"/>
      <c r="BJ919" s="416"/>
    </row>
    <row r="920" spans="10:62" x14ac:dyDescent="0.2">
      <c r="J920" s="385"/>
      <c r="K920" s="217"/>
      <c r="L920" s="217"/>
      <c r="M920" s="693"/>
      <c r="N920" s="693"/>
      <c r="O920" s="359"/>
      <c r="P920" s="619"/>
      <c r="Q920" s="672"/>
      <c r="R920" s="672"/>
      <c r="S920" s="672"/>
      <c r="T920" s="385"/>
      <c r="U920" s="385"/>
      <c r="V920" s="385"/>
      <c r="W920" s="385"/>
      <c r="X920" s="693"/>
      <c r="Y920" s="325"/>
      <c r="Z920" s="308"/>
      <c r="AA920" s="383"/>
      <c r="AC920" s="492" t="str">
        <f t="shared" si="20"/>
        <v xml:space="preserve"> </v>
      </c>
      <c r="AD920" s="519" t="str">
        <f>IF($Y920&lt;&gt;" ",ROUND(('Retail Pricing'!#REF!+1)*AE920/0.05,0)*0.05," ")</f>
        <v xml:space="preserve"> </v>
      </c>
      <c r="AF920" s="383"/>
      <c r="AH920" s="325"/>
      <c r="AI920" s="325"/>
      <c r="AK920" s="385"/>
      <c r="AL920" s="385"/>
      <c r="AM920" s="359"/>
      <c r="AN920" s="385"/>
      <c r="AO920" s="385"/>
      <c r="AP920" s="385"/>
      <c r="AQ920" s="385"/>
      <c r="AR920" s="385"/>
      <c r="AS920" s="385"/>
      <c r="AT920" s="385"/>
      <c r="AU920" s="359"/>
      <c r="AW920" s="416"/>
      <c r="AX920" s="694"/>
      <c r="AY920" s="641"/>
      <c r="AZ920" s="385"/>
      <c r="BA920" s="385"/>
      <c r="BB920" s="416"/>
      <c r="BC920" s="416"/>
      <c r="BD920" s="416"/>
      <c r="BE920" s="416"/>
      <c r="BF920" s="416"/>
      <c r="BG920" s="416"/>
      <c r="BH920" s="416"/>
      <c r="BI920" s="416"/>
      <c r="BJ920" s="416"/>
    </row>
    <row r="921" spans="10:62" x14ac:dyDescent="0.2">
      <c r="J921" s="385"/>
      <c r="K921" s="217"/>
      <c r="L921" s="217"/>
      <c r="M921" s="693"/>
      <c r="N921" s="693"/>
      <c r="O921" s="359"/>
      <c r="P921" s="619"/>
      <c r="Q921" s="672"/>
      <c r="R921" s="672"/>
      <c r="S921" s="672"/>
      <c r="T921" s="385"/>
      <c r="U921" s="385"/>
      <c r="V921" s="385"/>
      <c r="W921" s="385"/>
      <c r="X921" s="693"/>
      <c r="Y921" s="325"/>
      <c r="Z921" s="308"/>
      <c r="AA921" s="383"/>
      <c r="AC921" s="492" t="str">
        <f t="shared" si="20"/>
        <v xml:space="preserve"> </v>
      </c>
      <c r="AD921" s="519" t="str">
        <f>IF($Y921&lt;&gt;" ",ROUND(('Retail Pricing'!#REF!+1)*AE921/0.05,0)*0.05," ")</f>
        <v xml:space="preserve"> </v>
      </c>
      <c r="AF921" s="383"/>
      <c r="AH921" s="325"/>
      <c r="AI921" s="325"/>
      <c r="AK921" s="385"/>
      <c r="AL921" s="385"/>
      <c r="AM921" s="359"/>
      <c r="AN921" s="385"/>
      <c r="AO921" s="385"/>
      <c r="AP921" s="385"/>
      <c r="AQ921" s="385"/>
      <c r="AR921" s="385"/>
      <c r="AS921" s="385"/>
      <c r="AT921" s="385"/>
      <c r="AU921" s="359"/>
      <c r="AW921" s="416"/>
      <c r="AX921" s="694"/>
      <c r="AY921" s="641"/>
      <c r="AZ921" s="385"/>
      <c r="BA921" s="385"/>
      <c r="BB921" s="416"/>
      <c r="BC921" s="416"/>
      <c r="BD921" s="416"/>
      <c r="BE921" s="416"/>
      <c r="BF921" s="416"/>
      <c r="BG921" s="416"/>
      <c r="BH921" s="416"/>
      <c r="BI921" s="416"/>
      <c r="BJ921" s="416"/>
    </row>
    <row r="922" spans="10:62" x14ac:dyDescent="0.2">
      <c r="J922" s="385"/>
      <c r="K922" s="217"/>
      <c r="L922" s="217"/>
      <c r="M922" s="693"/>
      <c r="N922" s="693"/>
      <c r="O922" s="359"/>
      <c r="P922" s="619"/>
      <c r="Q922" s="672"/>
      <c r="R922" s="672"/>
      <c r="S922" s="672"/>
      <c r="T922" s="385"/>
      <c r="U922" s="385"/>
      <c r="V922" s="385"/>
      <c r="W922" s="385"/>
      <c r="X922" s="693"/>
      <c r="Y922" s="325"/>
      <c r="Z922" s="308"/>
      <c r="AA922" s="383"/>
      <c r="AC922" s="492" t="str">
        <f t="shared" si="20"/>
        <v xml:space="preserve"> </v>
      </c>
      <c r="AD922" s="519" t="str">
        <f>IF($Y922&lt;&gt;" ",ROUND(('Retail Pricing'!#REF!+1)*AE922/0.05,0)*0.05," ")</f>
        <v xml:space="preserve"> </v>
      </c>
      <c r="AF922" s="383"/>
      <c r="AH922" s="325"/>
      <c r="AI922" s="325"/>
      <c r="AK922" s="385"/>
      <c r="AL922" s="385"/>
      <c r="AM922" s="359"/>
      <c r="AN922" s="385"/>
      <c r="AO922" s="385"/>
      <c r="AP922" s="385"/>
      <c r="AQ922" s="385"/>
      <c r="AR922" s="385"/>
      <c r="AS922" s="385"/>
      <c r="AT922" s="385"/>
      <c r="AU922" s="359"/>
      <c r="AW922" s="416"/>
      <c r="AX922" s="694"/>
      <c r="AY922" s="641"/>
      <c r="AZ922" s="385"/>
      <c r="BA922" s="385"/>
      <c r="BB922" s="416"/>
      <c r="BC922" s="416"/>
      <c r="BD922" s="416"/>
      <c r="BE922" s="416"/>
      <c r="BF922" s="416"/>
      <c r="BG922" s="416"/>
      <c r="BH922" s="416"/>
      <c r="BI922" s="416"/>
      <c r="BJ922" s="416"/>
    </row>
    <row r="923" spans="10:62" x14ac:dyDescent="0.2">
      <c r="J923" s="385"/>
      <c r="K923" s="217"/>
      <c r="L923" s="217"/>
      <c r="M923" s="693"/>
      <c r="N923" s="693"/>
      <c r="O923" s="359"/>
      <c r="P923" s="619"/>
      <c r="Q923" s="672"/>
      <c r="R923" s="672"/>
      <c r="S923" s="672"/>
      <c r="T923" s="385"/>
      <c r="U923" s="385"/>
      <c r="V923" s="385"/>
      <c r="W923" s="385"/>
      <c r="X923" s="693"/>
      <c r="Y923" s="325"/>
      <c r="Z923" s="308"/>
      <c r="AA923" s="383"/>
      <c r="AC923" s="492" t="str">
        <f t="shared" si="20"/>
        <v xml:space="preserve"> </v>
      </c>
      <c r="AD923" s="519" t="str">
        <f>IF($Y923&lt;&gt;" ",ROUND(('Retail Pricing'!#REF!+1)*AE923/0.05,0)*0.05," ")</f>
        <v xml:space="preserve"> </v>
      </c>
      <c r="AF923" s="383"/>
      <c r="AH923" s="325"/>
      <c r="AI923" s="325"/>
      <c r="AK923" s="385"/>
      <c r="AL923" s="385"/>
      <c r="AM923" s="359"/>
      <c r="AN923" s="385"/>
      <c r="AO923" s="385"/>
      <c r="AP923" s="385"/>
      <c r="AQ923" s="385"/>
      <c r="AR923" s="385"/>
      <c r="AS923" s="385"/>
      <c r="AT923" s="385"/>
      <c r="AU923" s="359"/>
      <c r="AW923" s="416"/>
      <c r="AX923" s="694"/>
      <c r="AY923" s="641"/>
      <c r="AZ923" s="385"/>
      <c r="BA923" s="385"/>
      <c r="BB923" s="416"/>
      <c r="BC923" s="416"/>
      <c r="BD923" s="416"/>
      <c r="BE923" s="416"/>
      <c r="BF923" s="416"/>
      <c r="BG923" s="416"/>
      <c r="BH923" s="416"/>
      <c r="BI923" s="416"/>
      <c r="BJ923" s="416"/>
    </row>
    <row r="924" spans="10:62" x14ac:dyDescent="0.2">
      <c r="J924" s="385"/>
      <c r="K924" s="217"/>
      <c r="L924" s="217"/>
      <c r="M924" s="693"/>
      <c r="N924" s="693"/>
      <c r="O924" s="359"/>
      <c r="P924" s="619"/>
      <c r="Q924" s="672"/>
      <c r="R924" s="672"/>
      <c r="S924" s="672"/>
      <c r="T924" s="385"/>
      <c r="U924" s="385"/>
      <c r="V924" s="385"/>
      <c r="W924" s="385"/>
      <c r="X924" s="693"/>
      <c r="Y924" s="325"/>
      <c r="Z924" s="308"/>
      <c r="AA924" s="383"/>
      <c r="AC924" s="492" t="str">
        <f t="shared" si="20"/>
        <v xml:space="preserve"> </v>
      </c>
      <c r="AD924" s="519" t="str">
        <f>IF($Y924&lt;&gt;" ",ROUND(('Retail Pricing'!#REF!+1)*AE924/0.05,0)*0.05," ")</f>
        <v xml:space="preserve"> </v>
      </c>
      <c r="AF924" s="383"/>
      <c r="AH924" s="325"/>
      <c r="AI924" s="325"/>
      <c r="AK924" s="385"/>
      <c r="AL924" s="385"/>
      <c r="AM924" s="359"/>
      <c r="AN924" s="385"/>
      <c r="AO924" s="385"/>
      <c r="AP924" s="385"/>
      <c r="AQ924" s="385"/>
      <c r="AR924" s="385"/>
      <c r="AS924" s="385"/>
      <c r="AT924" s="385"/>
      <c r="AU924" s="359"/>
      <c r="AW924" s="416"/>
      <c r="AX924" s="694"/>
      <c r="AY924" s="641"/>
      <c r="AZ924" s="385"/>
      <c r="BA924" s="385"/>
      <c r="BB924" s="416"/>
      <c r="BC924" s="416"/>
      <c r="BD924" s="416"/>
      <c r="BE924" s="416"/>
      <c r="BF924" s="416"/>
      <c r="BG924" s="416"/>
      <c r="BH924" s="416"/>
      <c r="BI924" s="416"/>
      <c r="BJ924" s="416"/>
    </row>
    <row r="925" spans="10:62" x14ac:dyDescent="0.2">
      <c r="J925" s="385"/>
      <c r="K925" s="217"/>
      <c r="L925" s="217"/>
      <c r="M925" s="693"/>
      <c r="N925" s="693"/>
      <c r="O925" s="359"/>
      <c r="P925" s="619"/>
      <c r="Q925" s="672"/>
      <c r="R925" s="672"/>
      <c r="S925" s="672"/>
      <c r="T925" s="385"/>
      <c r="U925" s="385"/>
      <c r="V925" s="385"/>
      <c r="W925" s="385"/>
      <c r="X925" s="693"/>
      <c r="Y925" s="325"/>
      <c r="Z925" s="308"/>
      <c r="AA925" s="383"/>
      <c r="AC925" s="492" t="str">
        <f t="shared" si="20"/>
        <v xml:space="preserve"> </v>
      </c>
      <c r="AD925" s="519" t="str">
        <f>IF($Y925&lt;&gt;" ",ROUND(('Retail Pricing'!#REF!+1)*AE925/0.05,0)*0.05," ")</f>
        <v xml:space="preserve"> </v>
      </c>
      <c r="AF925" s="383"/>
      <c r="AH925" s="325"/>
      <c r="AI925" s="325"/>
      <c r="AK925" s="385"/>
      <c r="AL925" s="385"/>
      <c r="AM925" s="359"/>
      <c r="AN925" s="385"/>
      <c r="AO925" s="385"/>
      <c r="AP925" s="385"/>
      <c r="AQ925" s="385"/>
      <c r="AR925" s="385"/>
      <c r="AS925" s="385"/>
      <c r="AT925" s="385"/>
      <c r="AU925" s="359"/>
      <c r="AW925" s="416"/>
      <c r="AX925" s="694"/>
      <c r="AY925" s="641"/>
      <c r="AZ925" s="385"/>
      <c r="BA925" s="385"/>
      <c r="BB925" s="416"/>
      <c r="BC925" s="416"/>
      <c r="BD925" s="416"/>
      <c r="BE925" s="416"/>
      <c r="BF925" s="416"/>
      <c r="BG925" s="416"/>
      <c r="BH925" s="416"/>
      <c r="BI925" s="416"/>
      <c r="BJ925" s="416"/>
    </row>
    <row r="926" spans="10:62" x14ac:dyDescent="0.2">
      <c r="J926" s="385"/>
      <c r="K926" s="217"/>
      <c r="L926" s="217"/>
      <c r="M926" s="693"/>
      <c r="N926" s="693"/>
      <c r="O926" s="359"/>
      <c r="P926" s="619"/>
      <c r="Q926" s="672"/>
      <c r="R926" s="672"/>
      <c r="S926" s="672"/>
      <c r="T926" s="385"/>
      <c r="U926" s="385"/>
      <c r="V926" s="385"/>
      <c r="W926" s="385"/>
      <c r="X926" s="693"/>
      <c r="Y926" s="325"/>
      <c r="Z926" s="308"/>
      <c r="AA926" s="383"/>
      <c r="AC926" s="492" t="str">
        <f t="shared" si="20"/>
        <v xml:space="preserve"> </v>
      </c>
      <c r="AD926" s="519" t="str">
        <f>IF($Y926&lt;&gt;" ",ROUND(('Retail Pricing'!#REF!+1)*AE926/0.05,0)*0.05," ")</f>
        <v xml:space="preserve"> </v>
      </c>
      <c r="AF926" s="383"/>
      <c r="AH926" s="325"/>
      <c r="AI926" s="325"/>
      <c r="AK926" s="385"/>
      <c r="AL926" s="385"/>
      <c r="AM926" s="359"/>
      <c r="AN926" s="385"/>
      <c r="AO926" s="385"/>
      <c r="AP926" s="385"/>
      <c r="AQ926" s="385"/>
      <c r="AR926" s="385"/>
      <c r="AS926" s="385"/>
      <c r="AT926" s="385"/>
      <c r="AU926" s="359"/>
      <c r="AW926" s="416"/>
      <c r="AX926" s="694"/>
      <c r="AY926" s="641"/>
      <c r="AZ926" s="385"/>
      <c r="BA926" s="385"/>
      <c r="BB926" s="416"/>
      <c r="BC926" s="416"/>
      <c r="BD926" s="416"/>
      <c r="BE926" s="416"/>
      <c r="BF926" s="416"/>
      <c r="BG926" s="416"/>
      <c r="BH926" s="416"/>
      <c r="BI926" s="416"/>
      <c r="BJ926" s="416"/>
    </row>
    <row r="927" spans="10:62" x14ac:dyDescent="0.2">
      <c r="J927" s="385"/>
      <c r="K927" s="217"/>
      <c r="L927" s="217"/>
      <c r="M927" s="693"/>
      <c r="N927" s="693"/>
      <c r="O927" s="359"/>
      <c r="P927" s="619"/>
      <c r="Q927" s="672"/>
      <c r="R927" s="672"/>
      <c r="S927" s="672"/>
      <c r="T927" s="385"/>
      <c r="U927" s="385"/>
      <c r="V927" s="385"/>
      <c r="W927" s="385"/>
      <c r="X927" s="693"/>
      <c r="Y927" s="325"/>
      <c r="Z927" s="308"/>
      <c r="AA927" s="383"/>
      <c r="AC927" s="492" t="str">
        <f t="shared" si="20"/>
        <v xml:space="preserve"> </v>
      </c>
      <c r="AD927" s="519" t="str">
        <f>IF($Y927&lt;&gt;" ",ROUND(('Retail Pricing'!#REF!+1)*AE927/0.05,0)*0.05," ")</f>
        <v xml:space="preserve"> </v>
      </c>
      <c r="AF927" s="383"/>
      <c r="AH927" s="325"/>
      <c r="AI927" s="325"/>
      <c r="AK927" s="385"/>
      <c r="AL927" s="385"/>
      <c r="AM927" s="359"/>
      <c r="AN927" s="385"/>
      <c r="AO927" s="385"/>
      <c r="AP927" s="385"/>
      <c r="AQ927" s="385"/>
      <c r="AR927" s="385"/>
      <c r="AS927" s="385"/>
      <c r="AT927" s="385"/>
      <c r="AU927" s="359"/>
      <c r="AW927" s="416"/>
      <c r="AX927" s="694"/>
      <c r="AY927" s="641"/>
      <c r="AZ927" s="385"/>
      <c r="BA927" s="385"/>
      <c r="BB927" s="416"/>
      <c r="BC927" s="416"/>
      <c r="BD927" s="416"/>
      <c r="BE927" s="416"/>
      <c r="BF927" s="416"/>
      <c r="BG927" s="416"/>
      <c r="BH927" s="416"/>
      <c r="BI927" s="416"/>
      <c r="BJ927" s="416"/>
    </row>
    <row r="928" spans="10:62" x14ac:dyDescent="0.2">
      <c r="J928" s="385"/>
      <c r="K928" s="217"/>
      <c r="L928" s="217"/>
      <c r="M928" s="693"/>
      <c r="N928" s="693"/>
      <c r="O928" s="359"/>
      <c r="P928" s="619"/>
      <c r="Q928" s="672"/>
      <c r="R928" s="672"/>
      <c r="S928" s="672"/>
      <c r="T928" s="385"/>
      <c r="U928" s="385"/>
      <c r="V928" s="385"/>
      <c r="W928" s="385"/>
      <c r="X928" s="693"/>
      <c r="Y928" s="325"/>
      <c r="Z928" s="308"/>
      <c r="AA928" s="383"/>
      <c r="AC928" s="492" t="str">
        <f t="shared" si="20"/>
        <v xml:space="preserve"> </v>
      </c>
      <c r="AD928" s="519" t="str">
        <f>IF($Y928&lt;&gt;" ",ROUND(('Retail Pricing'!#REF!+1)*AE928/0.05,0)*0.05," ")</f>
        <v xml:space="preserve"> </v>
      </c>
      <c r="AF928" s="383"/>
      <c r="AH928" s="325"/>
      <c r="AI928" s="325"/>
      <c r="AK928" s="385"/>
      <c r="AL928" s="385"/>
      <c r="AM928" s="359"/>
      <c r="AN928" s="385"/>
      <c r="AO928" s="385"/>
      <c r="AP928" s="385"/>
      <c r="AQ928" s="385"/>
      <c r="AR928" s="385"/>
      <c r="AS928" s="385"/>
      <c r="AT928" s="385"/>
      <c r="AU928" s="359"/>
      <c r="AW928" s="416"/>
      <c r="AX928" s="694"/>
      <c r="AY928" s="641"/>
      <c r="AZ928" s="385"/>
      <c r="BA928" s="385"/>
      <c r="BB928" s="416"/>
      <c r="BC928" s="416"/>
      <c r="BD928" s="416"/>
      <c r="BE928" s="416"/>
      <c r="BF928" s="416"/>
      <c r="BG928" s="416"/>
      <c r="BH928" s="416"/>
      <c r="BI928" s="416"/>
      <c r="BJ928" s="416"/>
    </row>
    <row r="929" spans="10:62" x14ac:dyDescent="0.2">
      <c r="J929" s="385"/>
      <c r="K929" s="217"/>
      <c r="L929" s="217"/>
      <c r="M929" s="693"/>
      <c r="N929" s="693"/>
      <c r="O929" s="359"/>
      <c r="P929" s="619"/>
      <c r="Q929" s="672"/>
      <c r="R929" s="672"/>
      <c r="S929" s="672"/>
      <c r="T929" s="385"/>
      <c r="U929" s="385"/>
      <c r="V929" s="385"/>
      <c r="W929" s="385"/>
      <c r="X929" s="693"/>
      <c r="Y929" s="325"/>
      <c r="Z929" s="308"/>
      <c r="AA929" s="383"/>
      <c r="AC929" s="492" t="str">
        <f t="shared" si="20"/>
        <v xml:space="preserve"> </v>
      </c>
      <c r="AD929" s="519" t="str">
        <f>IF($Y929&lt;&gt;" ",ROUND(('Retail Pricing'!#REF!+1)*AE929/0.05,0)*0.05," ")</f>
        <v xml:space="preserve"> </v>
      </c>
      <c r="AF929" s="383"/>
      <c r="AH929" s="325"/>
      <c r="AI929" s="325"/>
      <c r="AK929" s="385"/>
      <c r="AL929" s="385"/>
      <c r="AM929" s="359"/>
      <c r="AN929" s="385"/>
      <c r="AO929" s="385"/>
      <c r="AP929" s="385"/>
      <c r="AQ929" s="385"/>
      <c r="AR929" s="385"/>
      <c r="AS929" s="385"/>
      <c r="AT929" s="385"/>
      <c r="AU929" s="359"/>
      <c r="AW929" s="416"/>
      <c r="AX929" s="694"/>
      <c r="AY929" s="641"/>
      <c r="AZ929" s="385"/>
      <c r="BA929" s="385"/>
      <c r="BB929" s="416"/>
      <c r="BC929" s="416"/>
      <c r="BD929" s="416"/>
      <c r="BE929" s="416"/>
      <c r="BF929" s="416"/>
      <c r="BG929" s="416"/>
      <c r="BH929" s="416"/>
      <c r="BI929" s="416"/>
      <c r="BJ929" s="416"/>
    </row>
    <row r="930" spans="10:62" x14ac:dyDescent="0.2">
      <c r="J930" s="385"/>
      <c r="K930" s="217"/>
      <c r="L930" s="217"/>
      <c r="M930" s="693"/>
      <c r="N930" s="693"/>
      <c r="O930" s="359"/>
      <c r="P930" s="619"/>
      <c r="Q930" s="672"/>
      <c r="R930" s="672"/>
      <c r="S930" s="672"/>
      <c r="T930" s="385"/>
      <c r="U930" s="385"/>
      <c r="V930" s="385"/>
      <c r="W930" s="385"/>
      <c r="X930" s="693"/>
      <c r="Y930" s="325"/>
      <c r="Z930" s="308"/>
      <c r="AA930" s="383"/>
      <c r="AC930" s="492" t="str">
        <f t="shared" si="20"/>
        <v xml:space="preserve"> </v>
      </c>
      <c r="AD930" s="519" t="str">
        <f>IF($Y930&lt;&gt;" ",ROUND(('Retail Pricing'!#REF!+1)*AE930/0.05,0)*0.05," ")</f>
        <v xml:space="preserve"> </v>
      </c>
      <c r="AF930" s="383"/>
      <c r="AH930" s="325"/>
      <c r="AI930" s="325"/>
      <c r="AK930" s="385"/>
      <c r="AL930" s="385"/>
      <c r="AM930" s="359"/>
      <c r="AN930" s="385"/>
      <c r="AO930" s="385"/>
      <c r="AP930" s="385"/>
      <c r="AQ930" s="385"/>
      <c r="AR930" s="385"/>
      <c r="AS930" s="385"/>
      <c r="AT930" s="385"/>
      <c r="AU930" s="359"/>
      <c r="AW930" s="416"/>
      <c r="AX930" s="694"/>
      <c r="AY930" s="641"/>
      <c r="AZ930" s="385"/>
      <c r="BA930" s="385"/>
      <c r="BB930" s="416"/>
      <c r="BC930" s="416"/>
      <c r="BD930" s="416"/>
      <c r="BE930" s="416"/>
      <c r="BF930" s="416"/>
      <c r="BG930" s="416"/>
      <c r="BH930" s="416"/>
      <c r="BI930" s="416"/>
      <c r="BJ930" s="416"/>
    </row>
    <row r="931" spans="10:62" x14ac:dyDescent="0.2">
      <c r="J931" s="385"/>
      <c r="K931" s="217"/>
      <c r="L931" s="217"/>
      <c r="M931" s="693"/>
      <c r="N931" s="693"/>
      <c r="O931" s="359"/>
      <c r="P931" s="619"/>
      <c r="Q931" s="672"/>
      <c r="R931" s="672"/>
      <c r="S931" s="672"/>
      <c r="T931" s="385"/>
      <c r="U931" s="385"/>
      <c r="V931" s="385"/>
      <c r="W931" s="385"/>
      <c r="X931" s="693"/>
      <c r="Y931" s="325"/>
      <c r="Z931" s="308"/>
      <c r="AA931" s="383"/>
      <c r="AC931" s="492" t="str">
        <f t="shared" si="20"/>
        <v xml:space="preserve"> </v>
      </c>
      <c r="AD931" s="519" t="str">
        <f>IF($Y931&lt;&gt;" ",ROUND(('Retail Pricing'!#REF!+1)*AE931/0.05,0)*0.05," ")</f>
        <v xml:space="preserve"> </v>
      </c>
      <c r="AF931" s="383"/>
      <c r="AH931" s="325"/>
      <c r="AI931" s="325"/>
      <c r="AK931" s="385"/>
      <c r="AL931" s="385"/>
      <c r="AM931" s="359"/>
      <c r="AN931" s="385"/>
      <c r="AO931" s="385"/>
      <c r="AP931" s="385"/>
      <c r="AQ931" s="385"/>
      <c r="AR931" s="385"/>
      <c r="AS931" s="385"/>
      <c r="AT931" s="385"/>
      <c r="AU931" s="359"/>
      <c r="AW931" s="416"/>
      <c r="AX931" s="694"/>
      <c r="AY931" s="641"/>
      <c r="AZ931" s="385"/>
      <c r="BA931" s="385"/>
      <c r="BB931" s="416"/>
      <c r="BC931" s="416"/>
      <c r="BD931" s="416"/>
      <c r="BE931" s="416"/>
      <c r="BF931" s="416"/>
      <c r="BG931" s="416"/>
      <c r="BH931" s="416"/>
      <c r="BI931" s="416"/>
      <c r="BJ931" s="416"/>
    </row>
    <row r="932" spans="10:62" x14ac:dyDescent="0.2">
      <c r="J932" s="385"/>
      <c r="K932" s="217"/>
      <c r="L932" s="217"/>
      <c r="M932" s="693"/>
      <c r="N932" s="693"/>
      <c r="O932" s="359"/>
      <c r="P932" s="619"/>
      <c r="Q932" s="672"/>
      <c r="R932" s="672"/>
      <c r="S932" s="672"/>
      <c r="T932" s="385"/>
      <c r="U932" s="385"/>
      <c r="V932" s="385"/>
      <c r="W932" s="385"/>
      <c r="X932" s="693"/>
      <c r="Y932" s="325"/>
      <c r="Z932" s="308"/>
      <c r="AA932" s="383"/>
      <c r="AC932" s="492" t="str">
        <f t="shared" si="20"/>
        <v xml:space="preserve"> </v>
      </c>
      <c r="AD932" s="519" t="str">
        <f>IF($Y932&lt;&gt;" ",ROUND(('Retail Pricing'!#REF!+1)*AE932/0.05,0)*0.05," ")</f>
        <v xml:space="preserve"> </v>
      </c>
      <c r="AF932" s="383"/>
      <c r="AH932" s="325"/>
      <c r="AI932" s="325"/>
      <c r="AK932" s="385"/>
      <c r="AL932" s="385"/>
      <c r="AM932" s="359"/>
      <c r="AN932" s="385"/>
      <c r="AO932" s="385"/>
      <c r="AP932" s="385"/>
      <c r="AQ932" s="385"/>
      <c r="AR932" s="385"/>
      <c r="AS932" s="385"/>
      <c r="AT932" s="385"/>
      <c r="AU932" s="359"/>
      <c r="AW932" s="416"/>
      <c r="AX932" s="694"/>
      <c r="AY932" s="641"/>
      <c r="AZ932" s="385"/>
      <c r="BA932" s="385"/>
      <c r="BB932" s="416"/>
      <c r="BC932" s="416"/>
      <c r="BD932" s="416"/>
      <c r="BE932" s="416"/>
      <c r="BF932" s="416"/>
      <c r="BG932" s="416"/>
      <c r="BH932" s="416"/>
      <c r="BI932" s="416"/>
      <c r="BJ932" s="416"/>
    </row>
    <row r="933" spans="10:62" x14ac:dyDescent="0.2">
      <c r="J933" s="385"/>
      <c r="K933" s="217"/>
      <c r="L933" s="217"/>
      <c r="M933" s="693"/>
      <c r="N933" s="693"/>
      <c r="O933" s="359"/>
      <c r="P933" s="619"/>
      <c r="Q933" s="672"/>
      <c r="R933" s="672"/>
      <c r="S933" s="672"/>
      <c r="T933" s="385"/>
      <c r="U933" s="385"/>
      <c r="V933" s="385"/>
      <c r="W933" s="385"/>
      <c r="X933" s="693"/>
      <c r="Y933" s="325"/>
      <c r="Z933" s="308"/>
      <c r="AA933" s="383"/>
      <c r="AC933" s="492" t="str">
        <f t="shared" si="20"/>
        <v xml:space="preserve"> </v>
      </c>
      <c r="AD933" s="519" t="str">
        <f>IF($Y933&lt;&gt;" ",ROUND(('Retail Pricing'!#REF!+1)*AE933/0.05,0)*0.05," ")</f>
        <v xml:space="preserve"> </v>
      </c>
      <c r="AF933" s="383"/>
      <c r="AH933" s="325"/>
      <c r="AI933" s="325"/>
      <c r="AK933" s="385"/>
      <c r="AL933" s="385"/>
      <c r="AM933" s="359"/>
      <c r="AN933" s="385"/>
      <c r="AO933" s="385"/>
      <c r="AP933" s="385"/>
      <c r="AQ933" s="385"/>
      <c r="AR933" s="385"/>
      <c r="AS933" s="385"/>
      <c r="AT933" s="385"/>
      <c r="AU933" s="359"/>
      <c r="AW933" s="416"/>
      <c r="AX933" s="694"/>
      <c r="AY933" s="641"/>
      <c r="AZ933" s="385"/>
      <c r="BA933" s="385"/>
      <c r="BB933" s="416"/>
      <c r="BC933" s="416"/>
      <c r="BD933" s="416"/>
      <c r="BE933" s="416"/>
      <c r="BF933" s="416"/>
      <c r="BG933" s="416"/>
      <c r="BH933" s="416"/>
      <c r="BI933" s="416"/>
      <c r="BJ933" s="416"/>
    </row>
    <row r="934" spans="10:62" x14ac:dyDescent="0.2">
      <c r="J934" s="385"/>
      <c r="K934" s="217"/>
      <c r="L934" s="217"/>
      <c r="M934" s="693"/>
      <c r="N934" s="693"/>
      <c r="O934" s="359"/>
      <c r="P934" s="619"/>
      <c r="Q934" s="672"/>
      <c r="R934" s="672"/>
      <c r="S934" s="672"/>
      <c r="T934" s="385"/>
      <c r="U934" s="385"/>
      <c r="V934" s="385"/>
      <c r="W934" s="385"/>
      <c r="X934" s="693"/>
      <c r="Y934" s="325"/>
      <c r="Z934" s="308"/>
      <c r="AA934" s="383"/>
      <c r="AC934" s="492" t="str">
        <f t="shared" si="20"/>
        <v xml:space="preserve"> </v>
      </c>
      <c r="AD934" s="519" t="str">
        <f>IF($Y934&lt;&gt;" ",ROUND(('Retail Pricing'!#REF!+1)*AE934/0.05,0)*0.05," ")</f>
        <v xml:space="preserve"> </v>
      </c>
      <c r="AF934" s="383"/>
      <c r="AH934" s="325"/>
      <c r="AI934" s="325"/>
      <c r="AK934" s="385"/>
      <c r="AL934" s="385"/>
      <c r="AM934" s="359"/>
      <c r="AN934" s="385"/>
      <c r="AO934" s="385"/>
      <c r="AP934" s="385"/>
      <c r="AQ934" s="385"/>
      <c r="AR934" s="385"/>
      <c r="AS934" s="385"/>
      <c r="AT934" s="385"/>
      <c r="AU934" s="359"/>
      <c r="AW934" s="416"/>
      <c r="AX934" s="694"/>
      <c r="AY934" s="641"/>
      <c r="AZ934" s="385"/>
      <c r="BA934" s="385"/>
      <c r="BB934" s="416"/>
      <c r="BC934" s="416"/>
      <c r="BD934" s="416"/>
      <c r="BE934" s="416"/>
      <c r="BF934" s="416"/>
      <c r="BG934" s="416"/>
      <c r="BH934" s="416"/>
      <c r="BI934" s="416"/>
      <c r="BJ934" s="416"/>
    </row>
    <row r="935" spans="10:62" x14ac:dyDescent="0.2">
      <c r="J935" s="385"/>
      <c r="K935" s="217"/>
      <c r="L935" s="217"/>
      <c r="M935" s="693"/>
      <c r="N935" s="693"/>
      <c r="O935" s="359"/>
      <c r="P935" s="619"/>
      <c r="Q935" s="672"/>
      <c r="R935" s="672"/>
      <c r="S935" s="672"/>
      <c r="T935" s="385"/>
      <c r="U935" s="385"/>
      <c r="V935" s="385"/>
      <c r="W935" s="385"/>
      <c r="X935" s="693"/>
      <c r="Y935" s="325"/>
      <c r="Z935" s="308"/>
      <c r="AA935" s="383"/>
      <c r="AC935" s="492" t="str">
        <f t="shared" si="20"/>
        <v xml:space="preserve"> </v>
      </c>
      <c r="AD935" s="519" t="str">
        <f>IF($Y935&lt;&gt;" ",ROUND(('Retail Pricing'!#REF!+1)*AE935/0.05,0)*0.05," ")</f>
        <v xml:space="preserve"> </v>
      </c>
      <c r="AF935" s="383"/>
      <c r="AH935" s="325"/>
      <c r="AI935" s="325"/>
      <c r="AK935" s="385"/>
      <c r="AL935" s="385"/>
      <c r="AM935" s="359"/>
      <c r="AN935" s="385"/>
      <c r="AO935" s="385"/>
      <c r="AP935" s="385"/>
      <c r="AQ935" s="385"/>
      <c r="AR935" s="385"/>
      <c r="AS935" s="385"/>
      <c r="AT935" s="385"/>
      <c r="AU935" s="359"/>
      <c r="AW935" s="416"/>
      <c r="AX935" s="694"/>
      <c r="AY935" s="641"/>
      <c r="AZ935" s="385"/>
      <c r="BA935" s="385"/>
      <c r="BB935" s="416"/>
      <c r="BC935" s="416"/>
      <c r="BD935" s="416"/>
      <c r="BE935" s="416"/>
      <c r="BF935" s="416"/>
      <c r="BG935" s="416"/>
      <c r="BH935" s="416"/>
      <c r="BI935" s="416"/>
      <c r="BJ935" s="416"/>
    </row>
    <row r="936" spans="10:62" x14ac:dyDescent="0.2">
      <c r="J936" s="385"/>
      <c r="K936" s="217"/>
      <c r="L936" s="217"/>
      <c r="M936" s="693"/>
      <c r="N936" s="693"/>
      <c r="O936" s="359"/>
      <c r="P936" s="619"/>
      <c r="Q936" s="672"/>
      <c r="R936" s="672"/>
      <c r="S936" s="672"/>
      <c r="T936" s="385"/>
      <c r="U936" s="385"/>
      <c r="V936" s="385"/>
      <c r="W936" s="385"/>
      <c r="X936" s="693"/>
      <c r="Y936" s="325"/>
      <c r="Z936" s="308"/>
      <c r="AA936" s="383"/>
      <c r="AC936" s="492" t="str">
        <f t="shared" si="20"/>
        <v xml:space="preserve"> </v>
      </c>
      <c r="AD936" s="519" t="str">
        <f>IF($Y936&lt;&gt;" ",ROUND(('Retail Pricing'!#REF!+1)*AE936/0.05,0)*0.05," ")</f>
        <v xml:space="preserve"> </v>
      </c>
      <c r="AF936" s="383"/>
      <c r="AH936" s="325"/>
      <c r="AI936" s="325"/>
      <c r="AK936" s="385"/>
      <c r="AL936" s="385"/>
      <c r="AM936" s="359"/>
      <c r="AN936" s="385"/>
      <c r="AO936" s="385"/>
      <c r="AP936" s="385"/>
      <c r="AQ936" s="385"/>
      <c r="AR936" s="385"/>
      <c r="AS936" s="385"/>
      <c r="AT936" s="385"/>
      <c r="AU936" s="359"/>
      <c r="AW936" s="416"/>
      <c r="AX936" s="694"/>
      <c r="AY936" s="641"/>
      <c r="AZ936" s="385"/>
      <c r="BA936" s="385"/>
      <c r="BB936" s="416"/>
      <c r="BC936" s="416"/>
      <c r="BD936" s="416"/>
      <c r="BE936" s="416"/>
      <c r="BF936" s="416"/>
      <c r="BG936" s="416"/>
      <c r="BH936" s="416"/>
      <c r="BI936" s="416"/>
      <c r="BJ936" s="416"/>
    </row>
    <row r="937" spans="10:62" x14ac:dyDescent="0.2">
      <c r="J937" s="385"/>
      <c r="K937" s="217"/>
      <c r="L937" s="217"/>
      <c r="M937" s="693"/>
      <c r="N937" s="693"/>
      <c r="O937" s="359"/>
      <c r="P937" s="619"/>
      <c r="Q937" s="672"/>
      <c r="R937" s="672"/>
      <c r="S937" s="672"/>
      <c r="T937" s="385"/>
      <c r="U937" s="385"/>
      <c r="V937" s="385"/>
      <c r="W937" s="385"/>
      <c r="X937" s="693"/>
      <c r="Y937" s="325"/>
      <c r="Z937" s="308"/>
      <c r="AA937" s="383"/>
      <c r="AC937" s="492" t="str">
        <f t="shared" si="20"/>
        <v xml:space="preserve"> </v>
      </c>
      <c r="AD937" s="519" t="str">
        <f>IF($Y937&lt;&gt;" ",ROUND(('Retail Pricing'!#REF!+1)*AE937/0.05,0)*0.05," ")</f>
        <v xml:space="preserve"> </v>
      </c>
      <c r="AF937" s="383"/>
      <c r="AH937" s="325"/>
      <c r="AI937" s="325"/>
      <c r="AK937" s="385"/>
      <c r="AL937" s="385"/>
      <c r="AM937" s="359"/>
      <c r="AN937" s="385"/>
      <c r="AO937" s="385"/>
      <c r="AP937" s="385"/>
      <c r="AQ937" s="385"/>
      <c r="AR937" s="385"/>
      <c r="AS937" s="385"/>
      <c r="AT937" s="385"/>
      <c r="AU937" s="359"/>
      <c r="AW937" s="416"/>
      <c r="AX937" s="694"/>
      <c r="AY937" s="641"/>
      <c r="AZ937" s="385"/>
      <c r="BA937" s="385"/>
      <c r="BB937" s="416"/>
      <c r="BC937" s="416"/>
      <c r="BD937" s="416"/>
      <c r="BE937" s="416"/>
      <c r="BF937" s="416"/>
      <c r="BG937" s="416"/>
      <c r="BH937" s="416"/>
      <c r="BI937" s="416"/>
      <c r="BJ937" s="416"/>
    </row>
    <row r="938" spans="10:62" x14ac:dyDescent="0.2">
      <c r="J938" s="385"/>
      <c r="K938" s="217"/>
      <c r="L938" s="217"/>
      <c r="M938" s="693"/>
      <c r="N938" s="693"/>
      <c r="O938" s="359"/>
      <c r="P938" s="619"/>
      <c r="Q938" s="672"/>
      <c r="R938" s="672"/>
      <c r="S938" s="672"/>
      <c r="T938" s="385"/>
      <c r="U938" s="385"/>
      <c r="V938" s="385"/>
      <c r="W938" s="385"/>
      <c r="X938" s="693"/>
      <c r="Y938" s="325"/>
      <c r="Z938" s="308"/>
      <c r="AA938" s="383"/>
      <c r="AC938" s="492" t="str">
        <f t="shared" si="20"/>
        <v xml:space="preserve"> </v>
      </c>
      <c r="AD938" s="519" t="str">
        <f>IF($Y938&lt;&gt;" ",ROUND(('Retail Pricing'!#REF!+1)*AE938/0.05,0)*0.05," ")</f>
        <v xml:space="preserve"> </v>
      </c>
      <c r="AF938" s="383"/>
      <c r="AH938" s="325"/>
      <c r="AI938" s="325"/>
      <c r="AK938" s="385"/>
      <c r="AL938" s="385"/>
      <c r="AM938" s="359"/>
      <c r="AN938" s="385"/>
      <c r="AO938" s="385"/>
      <c r="AP938" s="385"/>
      <c r="AQ938" s="385"/>
      <c r="AR938" s="385"/>
      <c r="AS938" s="385"/>
      <c r="AT938" s="385"/>
      <c r="AU938" s="359"/>
      <c r="AW938" s="416"/>
      <c r="AX938" s="694"/>
      <c r="AY938" s="641"/>
      <c r="AZ938" s="385"/>
      <c r="BA938" s="385"/>
      <c r="BB938" s="416"/>
      <c r="BC938" s="416"/>
      <c r="BD938" s="416"/>
      <c r="BE938" s="416"/>
      <c r="BF938" s="416"/>
      <c r="BG938" s="416"/>
      <c r="BH938" s="416"/>
      <c r="BI938" s="416"/>
      <c r="BJ938" s="416"/>
    </row>
    <row r="939" spans="10:62" x14ac:dyDescent="0.2">
      <c r="J939" s="385"/>
      <c r="K939" s="217"/>
      <c r="L939" s="217"/>
      <c r="M939" s="693"/>
      <c r="N939" s="693"/>
      <c r="O939" s="359"/>
      <c r="P939" s="619"/>
      <c r="Q939" s="672"/>
      <c r="R939" s="672"/>
      <c r="S939" s="672"/>
      <c r="T939" s="385"/>
      <c r="U939" s="385"/>
      <c r="V939" s="385"/>
      <c r="W939" s="385"/>
      <c r="X939" s="693"/>
      <c r="Y939" s="325"/>
      <c r="Z939" s="308"/>
      <c r="AA939" s="383"/>
      <c r="AC939" s="492" t="str">
        <f t="shared" si="20"/>
        <v xml:space="preserve"> </v>
      </c>
      <c r="AD939" s="519" t="str">
        <f>IF($Y939&lt;&gt;" ",ROUND(('Retail Pricing'!#REF!+1)*AE939/0.05,0)*0.05," ")</f>
        <v xml:space="preserve"> </v>
      </c>
      <c r="AF939" s="383"/>
      <c r="AH939" s="325"/>
      <c r="AI939" s="325"/>
      <c r="AK939" s="385"/>
      <c r="AL939" s="385"/>
      <c r="AM939" s="359"/>
      <c r="AN939" s="385"/>
      <c r="AO939" s="385"/>
      <c r="AP939" s="385"/>
      <c r="AQ939" s="385"/>
      <c r="AR939" s="385"/>
      <c r="AS939" s="385"/>
      <c r="AT939" s="385"/>
      <c r="AU939" s="359"/>
      <c r="AW939" s="416"/>
      <c r="AX939" s="694"/>
      <c r="AY939" s="641"/>
      <c r="AZ939" s="385"/>
      <c r="BA939" s="385"/>
      <c r="BB939" s="416"/>
      <c r="BC939" s="416"/>
      <c r="BD939" s="416"/>
      <c r="BE939" s="416"/>
      <c r="BF939" s="416"/>
      <c r="BG939" s="416"/>
      <c r="BH939" s="416"/>
      <c r="BI939" s="416"/>
      <c r="BJ939" s="416"/>
    </row>
    <row r="940" spans="10:62" x14ac:dyDescent="0.2">
      <c r="J940" s="385"/>
      <c r="K940" s="217"/>
      <c r="L940" s="217"/>
      <c r="M940" s="693"/>
      <c r="N940" s="693"/>
      <c r="O940" s="359"/>
      <c r="P940" s="619"/>
      <c r="Q940" s="672"/>
      <c r="R940" s="672"/>
      <c r="S940" s="672"/>
      <c r="T940" s="385"/>
      <c r="U940" s="385"/>
      <c r="V940" s="385"/>
      <c r="W940" s="385"/>
      <c r="X940" s="693"/>
      <c r="Y940" s="325"/>
      <c r="Z940" s="308"/>
      <c r="AA940" s="383"/>
      <c r="AC940" s="492" t="str">
        <f t="shared" si="20"/>
        <v xml:space="preserve"> </v>
      </c>
      <c r="AD940" s="519" t="str">
        <f>IF($Y940&lt;&gt;" ",ROUND(('Retail Pricing'!#REF!+1)*AE940/0.05,0)*0.05," ")</f>
        <v xml:space="preserve"> </v>
      </c>
      <c r="AF940" s="383"/>
      <c r="AH940" s="325"/>
      <c r="AI940" s="325"/>
      <c r="AK940" s="385"/>
      <c r="AL940" s="385"/>
      <c r="AM940" s="359"/>
      <c r="AN940" s="385"/>
      <c r="AO940" s="385"/>
      <c r="AP940" s="385"/>
      <c r="AQ940" s="385"/>
      <c r="AR940" s="385"/>
      <c r="AS940" s="385"/>
      <c r="AT940" s="385"/>
      <c r="AU940" s="359"/>
      <c r="AW940" s="416"/>
      <c r="AX940" s="694"/>
      <c r="AY940" s="641"/>
      <c r="AZ940" s="385"/>
      <c r="BA940" s="385"/>
      <c r="BB940" s="416"/>
      <c r="BC940" s="416"/>
      <c r="BD940" s="416"/>
      <c r="BE940" s="416"/>
      <c r="BF940" s="416"/>
      <c r="BG940" s="416"/>
      <c r="BH940" s="416"/>
      <c r="BI940" s="416"/>
      <c r="BJ940" s="416"/>
    </row>
    <row r="941" spans="10:62" x14ac:dyDescent="0.2">
      <c r="J941" s="385"/>
      <c r="K941" s="217"/>
      <c r="L941" s="217"/>
      <c r="M941" s="693"/>
      <c r="N941" s="693"/>
      <c r="O941" s="359"/>
      <c r="P941" s="619"/>
      <c r="Q941" s="672"/>
      <c r="R941" s="672"/>
      <c r="S941" s="672"/>
      <c r="T941" s="385"/>
      <c r="U941" s="385"/>
      <c r="V941" s="385"/>
      <c r="W941" s="385"/>
      <c r="X941" s="693"/>
      <c r="Y941" s="325"/>
      <c r="Z941" s="308"/>
      <c r="AA941" s="383"/>
      <c r="AC941" s="492" t="str">
        <f t="shared" si="20"/>
        <v xml:space="preserve"> </v>
      </c>
      <c r="AD941" s="519" t="str">
        <f>IF($Y941&lt;&gt;" ",ROUND(('Retail Pricing'!#REF!+1)*AE941/0.05,0)*0.05," ")</f>
        <v xml:space="preserve"> </v>
      </c>
      <c r="AF941" s="383"/>
      <c r="AH941" s="325"/>
      <c r="AI941" s="325"/>
      <c r="AK941" s="385"/>
      <c r="AL941" s="385"/>
      <c r="AM941" s="359"/>
      <c r="AN941" s="385"/>
      <c r="AO941" s="385"/>
      <c r="AP941" s="385"/>
      <c r="AQ941" s="385"/>
      <c r="AR941" s="385"/>
      <c r="AS941" s="385"/>
      <c r="AT941" s="385"/>
      <c r="AU941" s="359"/>
      <c r="AW941" s="416"/>
      <c r="AX941" s="694"/>
      <c r="AY941" s="641"/>
      <c r="AZ941" s="385"/>
      <c r="BA941" s="385"/>
      <c r="BB941" s="416"/>
      <c r="BC941" s="416"/>
      <c r="BD941" s="416"/>
      <c r="BE941" s="416"/>
      <c r="BF941" s="416"/>
      <c r="BG941" s="416"/>
      <c r="BH941" s="416"/>
      <c r="BI941" s="416"/>
      <c r="BJ941" s="416"/>
    </row>
    <row r="942" spans="10:62" x14ac:dyDescent="0.2">
      <c r="J942" s="385"/>
      <c r="K942" s="217"/>
      <c r="L942" s="217"/>
      <c r="M942" s="693"/>
      <c r="N942" s="693"/>
      <c r="O942" s="359"/>
      <c r="P942" s="619"/>
      <c r="Q942" s="672"/>
      <c r="R942" s="672"/>
      <c r="S942" s="672"/>
      <c r="T942" s="385"/>
      <c r="U942" s="385"/>
      <c r="V942" s="385"/>
      <c r="W942" s="385"/>
      <c r="X942" s="693"/>
      <c r="Y942" s="325"/>
      <c r="Z942" s="308"/>
      <c r="AA942" s="383"/>
      <c r="AC942" s="492" t="str">
        <f t="shared" si="20"/>
        <v xml:space="preserve"> </v>
      </c>
      <c r="AD942" s="519" t="str">
        <f>IF($Y942&lt;&gt;" ",ROUND(('Retail Pricing'!#REF!+1)*AE942/0.05,0)*0.05," ")</f>
        <v xml:space="preserve"> </v>
      </c>
      <c r="AF942" s="383"/>
      <c r="AH942" s="325"/>
      <c r="AI942" s="325"/>
      <c r="AK942" s="385"/>
      <c r="AL942" s="385"/>
      <c r="AM942" s="359"/>
      <c r="AN942" s="385"/>
      <c r="AO942" s="385"/>
      <c r="AP942" s="385"/>
      <c r="AQ942" s="385"/>
      <c r="AR942" s="385"/>
      <c r="AS942" s="385"/>
      <c r="AT942" s="385"/>
      <c r="AU942" s="359"/>
      <c r="AW942" s="416"/>
      <c r="AX942" s="694"/>
      <c r="AY942" s="641"/>
      <c r="AZ942" s="385"/>
      <c r="BA942" s="385"/>
      <c r="BB942" s="416"/>
      <c r="BC942" s="416"/>
      <c r="BD942" s="416"/>
      <c r="BE942" s="416"/>
      <c r="BF942" s="416"/>
      <c r="BG942" s="416"/>
      <c r="BH942" s="416"/>
      <c r="BI942" s="416"/>
      <c r="BJ942" s="416"/>
    </row>
    <row r="943" spans="10:62" x14ac:dyDescent="0.2">
      <c r="J943" s="385"/>
      <c r="K943" s="217"/>
      <c r="L943" s="217"/>
      <c r="M943" s="693"/>
      <c r="N943" s="693"/>
      <c r="O943" s="359"/>
      <c r="P943" s="619"/>
      <c r="Q943" s="672"/>
      <c r="R943" s="672"/>
      <c r="S943" s="672"/>
      <c r="T943" s="385"/>
      <c r="U943" s="385"/>
      <c r="V943" s="385"/>
      <c r="W943" s="385"/>
      <c r="X943" s="693"/>
      <c r="Y943" s="325"/>
      <c r="Z943" s="308"/>
      <c r="AA943" s="383"/>
      <c r="AC943" s="492" t="str">
        <f t="shared" si="20"/>
        <v xml:space="preserve"> </v>
      </c>
      <c r="AD943" s="519" t="str">
        <f>IF($Y943&lt;&gt;" ",ROUND(('Retail Pricing'!#REF!+1)*AE943/0.05,0)*0.05," ")</f>
        <v xml:space="preserve"> </v>
      </c>
      <c r="AF943" s="383"/>
      <c r="AH943" s="325"/>
      <c r="AI943" s="325"/>
      <c r="AK943" s="385"/>
      <c r="AL943" s="385"/>
      <c r="AM943" s="359"/>
      <c r="AN943" s="385"/>
      <c r="AO943" s="385"/>
      <c r="AP943" s="385"/>
      <c r="AQ943" s="385"/>
      <c r="AR943" s="385"/>
      <c r="AS943" s="385"/>
      <c r="AT943" s="385"/>
      <c r="AU943" s="359"/>
      <c r="AW943" s="416"/>
      <c r="AX943" s="694"/>
      <c r="AY943" s="641"/>
      <c r="AZ943" s="385"/>
      <c r="BA943" s="385"/>
      <c r="BB943" s="416"/>
      <c r="BC943" s="416"/>
      <c r="BD943" s="416"/>
      <c r="BE943" s="416"/>
      <c r="BF943" s="416"/>
      <c r="BG943" s="416"/>
      <c r="BH943" s="416"/>
      <c r="BI943" s="416"/>
      <c r="BJ943" s="416"/>
    </row>
    <row r="944" spans="10:62" x14ac:dyDescent="0.2">
      <c r="J944" s="385"/>
      <c r="K944" s="217"/>
      <c r="L944" s="217"/>
      <c r="M944" s="693"/>
      <c r="N944" s="693"/>
      <c r="O944" s="359"/>
      <c r="P944" s="619"/>
      <c r="Q944" s="672"/>
      <c r="R944" s="672"/>
      <c r="S944" s="672"/>
      <c r="T944" s="385"/>
      <c r="U944" s="385"/>
      <c r="V944" s="385"/>
      <c r="W944" s="385"/>
      <c r="X944" s="693"/>
      <c r="Y944" s="325"/>
      <c r="Z944" s="308"/>
      <c r="AA944" s="383"/>
      <c r="AC944" s="492" t="str">
        <f t="shared" si="20"/>
        <v xml:space="preserve"> </v>
      </c>
      <c r="AD944" s="519" t="str">
        <f>IF($Y944&lt;&gt;" ",ROUND(('Retail Pricing'!#REF!+1)*AE944/0.05,0)*0.05," ")</f>
        <v xml:space="preserve"> </v>
      </c>
      <c r="AF944" s="383"/>
      <c r="AH944" s="325"/>
      <c r="AI944" s="325"/>
      <c r="AK944" s="385"/>
      <c r="AL944" s="385"/>
      <c r="AM944" s="359"/>
      <c r="AN944" s="385"/>
      <c r="AO944" s="385"/>
      <c r="AP944" s="385"/>
      <c r="AQ944" s="385"/>
      <c r="AR944" s="385"/>
      <c r="AS944" s="385"/>
      <c r="AT944" s="385"/>
      <c r="AU944" s="359"/>
      <c r="AW944" s="416"/>
      <c r="AX944" s="694"/>
      <c r="AY944" s="641"/>
      <c r="AZ944" s="385"/>
      <c r="BA944" s="385"/>
      <c r="BB944" s="416"/>
      <c r="BC944" s="416"/>
      <c r="BD944" s="416"/>
      <c r="BE944" s="416"/>
      <c r="BF944" s="416"/>
      <c r="BG944" s="416"/>
      <c r="BH944" s="416"/>
      <c r="BI944" s="416"/>
      <c r="BJ944" s="416"/>
    </row>
    <row r="945" spans="10:62" x14ac:dyDescent="0.2">
      <c r="J945" s="385"/>
      <c r="K945" s="217"/>
      <c r="L945" s="217"/>
      <c r="M945" s="693"/>
      <c r="N945" s="693"/>
      <c r="O945" s="359"/>
      <c r="P945" s="619"/>
      <c r="Q945" s="672"/>
      <c r="R945" s="672"/>
      <c r="S945" s="672"/>
      <c r="T945" s="385"/>
      <c r="U945" s="385"/>
      <c r="V945" s="385"/>
      <c r="W945" s="385"/>
      <c r="X945" s="693"/>
      <c r="Y945" s="325"/>
      <c r="Z945" s="308"/>
      <c r="AA945" s="383"/>
      <c r="AC945" s="492" t="str">
        <f t="shared" si="20"/>
        <v xml:space="preserve"> </v>
      </c>
      <c r="AD945" s="519" t="str">
        <f>IF($Y945&lt;&gt;" ",ROUND(('Retail Pricing'!#REF!+1)*AE945/0.05,0)*0.05," ")</f>
        <v xml:space="preserve"> </v>
      </c>
      <c r="AF945" s="383"/>
      <c r="AH945" s="325"/>
      <c r="AI945" s="325"/>
      <c r="AK945" s="385"/>
      <c r="AL945" s="385"/>
      <c r="AM945" s="359"/>
      <c r="AN945" s="385"/>
      <c r="AO945" s="385"/>
      <c r="AP945" s="385"/>
      <c r="AQ945" s="385"/>
      <c r="AR945" s="385"/>
      <c r="AS945" s="385"/>
      <c r="AT945" s="385"/>
      <c r="AU945" s="359"/>
      <c r="AW945" s="416"/>
      <c r="AX945" s="694"/>
      <c r="AY945" s="641"/>
      <c r="AZ945" s="385"/>
      <c r="BA945" s="385"/>
      <c r="BB945" s="416"/>
      <c r="BC945" s="416"/>
      <c r="BD945" s="416"/>
      <c r="BE945" s="416"/>
      <c r="BF945" s="416"/>
      <c r="BG945" s="416"/>
      <c r="BH945" s="416"/>
      <c r="BI945" s="416"/>
      <c r="BJ945" s="416"/>
    </row>
    <row r="946" spans="10:62" x14ac:dyDescent="0.2">
      <c r="J946" s="385"/>
      <c r="K946" s="217"/>
      <c r="L946" s="217"/>
      <c r="M946" s="693"/>
      <c r="N946" s="693"/>
      <c r="O946" s="359"/>
      <c r="P946" s="619"/>
      <c r="Q946" s="672"/>
      <c r="R946" s="672"/>
      <c r="S946" s="672"/>
      <c r="T946" s="385"/>
      <c r="U946" s="385"/>
      <c r="V946" s="385"/>
      <c r="W946" s="385"/>
      <c r="X946" s="693"/>
      <c r="Y946" s="325"/>
      <c r="Z946" s="308"/>
      <c r="AA946" s="383"/>
      <c r="AC946" s="492" t="str">
        <f t="shared" si="20"/>
        <v xml:space="preserve"> </v>
      </c>
      <c r="AD946" s="519" t="str">
        <f>IF($Y946&lt;&gt;" ",ROUND(('Retail Pricing'!#REF!+1)*AE946/0.05,0)*0.05," ")</f>
        <v xml:space="preserve"> </v>
      </c>
      <c r="AF946" s="383"/>
      <c r="AH946" s="325"/>
      <c r="AI946" s="325"/>
      <c r="AK946" s="385"/>
      <c r="AL946" s="385"/>
      <c r="AM946" s="359"/>
      <c r="AN946" s="385"/>
      <c r="AO946" s="385"/>
      <c r="AP946" s="385"/>
      <c r="AQ946" s="385"/>
      <c r="AR946" s="385"/>
      <c r="AS946" s="385"/>
      <c r="AT946" s="385"/>
      <c r="AU946" s="359"/>
      <c r="AW946" s="416"/>
      <c r="AX946" s="694"/>
      <c r="AY946" s="641"/>
      <c r="AZ946" s="385"/>
      <c r="BA946" s="385"/>
      <c r="BB946" s="416"/>
      <c r="BC946" s="416"/>
      <c r="BD946" s="416"/>
      <c r="BE946" s="416"/>
      <c r="BF946" s="416"/>
      <c r="BG946" s="416"/>
      <c r="BH946" s="416"/>
      <c r="BI946" s="416"/>
      <c r="BJ946" s="416"/>
    </row>
    <row r="947" spans="10:62" x14ac:dyDescent="0.2">
      <c r="J947" s="385"/>
      <c r="K947" s="217"/>
      <c r="L947" s="217"/>
      <c r="M947" s="693"/>
      <c r="N947" s="693"/>
      <c r="O947" s="359"/>
      <c r="P947" s="619"/>
      <c r="Q947" s="672"/>
      <c r="R947" s="672"/>
      <c r="S947" s="672"/>
      <c r="T947" s="385"/>
      <c r="U947" s="385"/>
      <c r="V947" s="385"/>
      <c r="W947" s="385"/>
      <c r="X947" s="693"/>
      <c r="Y947" s="325"/>
      <c r="Z947" s="308"/>
      <c r="AA947" s="383"/>
      <c r="AC947" s="492" t="str">
        <f t="shared" si="20"/>
        <v xml:space="preserve"> </v>
      </c>
      <c r="AD947" s="519" t="str">
        <f>IF($Y947&lt;&gt;" ",ROUND(('Retail Pricing'!#REF!+1)*AE947/0.05,0)*0.05," ")</f>
        <v xml:space="preserve"> </v>
      </c>
      <c r="AF947" s="383"/>
      <c r="AH947" s="325"/>
      <c r="AI947" s="325"/>
      <c r="AK947" s="385"/>
      <c r="AL947" s="385"/>
      <c r="AM947" s="359"/>
      <c r="AN947" s="385"/>
      <c r="AO947" s="385"/>
      <c r="AP947" s="385"/>
      <c r="AQ947" s="385"/>
      <c r="AR947" s="385"/>
      <c r="AS947" s="385"/>
      <c r="AT947" s="385"/>
      <c r="AU947" s="359"/>
      <c r="AW947" s="416"/>
      <c r="AX947" s="694"/>
      <c r="AY947" s="641"/>
      <c r="AZ947" s="385"/>
      <c r="BA947" s="385"/>
      <c r="BB947" s="416"/>
      <c r="BC947" s="416"/>
      <c r="BD947" s="416"/>
      <c r="BE947" s="416"/>
      <c r="BF947" s="416"/>
      <c r="BG947" s="416"/>
      <c r="BH947" s="416"/>
      <c r="BI947" s="416"/>
      <c r="BJ947" s="416"/>
    </row>
    <row r="948" spans="10:62" x14ac:dyDescent="0.2">
      <c r="J948" s="385"/>
      <c r="K948" s="217"/>
      <c r="L948" s="217"/>
      <c r="M948" s="693"/>
      <c r="N948" s="693"/>
      <c r="O948" s="359"/>
      <c r="P948" s="619"/>
      <c r="Q948" s="672"/>
      <c r="R948" s="672"/>
      <c r="S948" s="672"/>
      <c r="T948" s="385"/>
      <c r="U948" s="385"/>
      <c r="V948" s="385"/>
      <c r="W948" s="385"/>
      <c r="X948" s="693"/>
      <c r="Y948" s="325"/>
      <c r="Z948" s="308"/>
      <c r="AA948" s="383"/>
      <c r="AC948" s="492" t="str">
        <f t="shared" si="20"/>
        <v xml:space="preserve"> </v>
      </c>
      <c r="AD948" s="519" t="str">
        <f>IF($Y948&lt;&gt;" ",ROUND(('Retail Pricing'!#REF!+1)*AE948/0.05,0)*0.05," ")</f>
        <v xml:space="preserve"> </v>
      </c>
      <c r="AF948" s="383"/>
      <c r="AH948" s="325"/>
      <c r="AI948" s="325"/>
      <c r="AK948" s="385"/>
      <c r="AL948" s="385"/>
      <c r="AM948" s="359"/>
      <c r="AN948" s="385"/>
      <c r="AO948" s="385"/>
      <c r="AP948" s="385"/>
      <c r="AQ948" s="385"/>
      <c r="AR948" s="385"/>
      <c r="AS948" s="385"/>
      <c r="AT948" s="385"/>
      <c r="AU948" s="359"/>
      <c r="AW948" s="416"/>
      <c r="AX948" s="694"/>
      <c r="AY948" s="641"/>
      <c r="AZ948" s="385"/>
      <c r="BA948" s="385"/>
      <c r="BB948" s="416"/>
      <c r="BC948" s="416"/>
      <c r="BD948" s="416"/>
      <c r="BE948" s="416"/>
      <c r="BF948" s="416"/>
      <c r="BG948" s="416"/>
      <c r="BH948" s="416"/>
      <c r="BI948" s="416"/>
      <c r="BJ948" s="416"/>
    </row>
    <row r="949" spans="10:62" x14ac:dyDescent="0.2">
      <c r="J949" s="385"/>
      <c r="K949" s="217"/>
      <c r="L949" s="217"/>
      <c r="M949" s="693"/>
      <c r="N949" s="693"/>
      <c r="O949" s="359"/>
      <c r="P949" s="619"/>
      <c r="Q949" s="672"/>
      <c r="R949" s="672"/>
      <c r="S949" s="672"/>
      <c r="T949" s="385"/>
      <c r="U949" s="385"/>
      <c r="V949" s="385"/>
      <c r="W949" s="385"/>
      <c r="X949" s="693"/>
      <c r="Y949" s="325"/>
      <c r="Z949" s="308"/>
      <c r="AA949" s="383"/>
      <c r="AC949" s="492" t="str">
        <f t="shared" si="20"/>
        <v xml:space="preserve"> </v>
      </c>
      <c r="AD949" s="519" t="str">
        <f>IF($Y949&lt;&gt;" ",ROUND(('Retail Pricing'!#REF!+1)*AE949/0.05,0)*0.05," ")</f>
        <v xml:space="preserve"> </v>
      </c>
      <c r="AF949" s="383"/>
      <c r="AH949" s="325"/>
      <c r="AI949" s="325"/>
      <c r="AK949" s="385"/>
      <c r="AL949" s="385"/>
      <c r="AM949" s="359"/>
      <c r="AN949" s="385"/>
      <c r="AO949" s="385"/>
      <c r="AP949" s="385"/>
      <c r="AQ949" s="385"/>
      <c r="AR949" s="385"/>
      <c r="AS949" s="385"/>
      <c r="AT949" s="385"/>
      <c r="AU949" s="359"/>
      <c r="AW949" s="416"/>
      <c r="AX949" s="694"/>
      <c r="AY949" s="641"/>
      <c r="AZ949" s="385"/>
      <c r="BA949" s="385"/>
      <c r="BB949" s="416"/>
      <c r="BC949" s="416"/>
      <c r="BD949" s="416"/>
      <c r="BE949" s="416"/>
      <c r="BF949" s="416"/>
      <c r="BG949" s="416"/>
      <c r="BH949" s="416"/>
      <c r="BI949" s="416"/>
      <c r="BJ949" s="416"/>
    </row>
    <row r="950" spans="10:62" x14ac:dyDescent="0.2">
      <c r="J950" s="385"/>
      <c r="K950" s="217"/>
      <c r="L950" s="217"/>
      <c r="M950" s="693"/>
      <c r="N950" s="693"/>
      <c r="O950" s="359"/>
      <c r="P950" s="619"/>
      <c r="Q950" s="672"/>
      <c r="R950" s="672"/>
      <c r="S950" s="672"/>
      <c r="T950" s="385"/>
      <c r="U950" s="385"/>
      <c r="V950" s="385"/>
      <c r="W950" s="385"/>
      <c r="X950" s="693"/>
      <c r="Y950" s="325"/>
      <c r="Z950" s="308"/>
      <c r="AA950" s="383"/>
      <c r="AC950" s="492" t="str">
        <f t="shared" si="20"/>
        <v xml:space="preserve"> </v>
      </c>
      <c r="AD950" s="519" t="str">
        <f>IF($Y950&lt;&gt;" ",ROUND(('Retail Pricing'!#REF!+1)*AE950/0.05,0)*0.05," ")</f>
        <v xml:space="preserve"> </v>
      </c>
      <c r="AF950" s="383"/>
      <c r="AH950" s="325"/>
      <c r="AI950" s="325"/>
      <c r="AK950" s="385"/>
      <c r="AL950" s="385"/>
      <c r="AM950" s="359"/>
      <c r="AN950" s="385"/>
      <c r="AO950" s="385"/>
      <c r="AP950" s="385"/>
      <c r="AQ950" s="385"/>
      <c r="AR950" s="385"/>
      <c r="AS950" s="385"/>
      <c r="AT950" s="385"/>
      <c r="AU950" s="359"/>
      <c r="AW950" s="416"/>
      <c r="AX950" s="694"/>
      <c r="AY950" s="641"/>
      <c r="AZ950" s="385"/>
      <c r="BA950" s="385"/>
      <c r="BB950" s="416"/>
      <c r="BC950" s="416"/>
      <c r="BD950" s="416"/>
      <c r="BE950" s="416"/>
      <c r="BF950" s="416"/>
      <c r="BG950" s="416"/>
      <c r="BH950" s="416"/>
      <c r="BI950" s="416"/>
      <c r="BJ950" s="416"/>
    </row>
    <row r="951" spans="10:62" x14ac:dyDescent="0.2">
      <c r="J951" s="385"/>
      <c r="K951" s="217"/>
      <c r="L951" s="217"/>
      <c r="M951" s="693"/>
      <c r="N951" s="693"/>
      <c r="O951" s="359"/>
      <c r="P951" s="619"/>
      <c r="Q951" s="672"/>
      <c r="R951" s="672"/>
      <c r="S951" s="672"/>
      <c r="T951" s="385"/>
      <c r="U951" s="385"/>
      <c r="V951" s="385"/>
      <c r="W951" s="385"/>
      <c r="X951" s="693"/>
      <c r="Y951" s="325"/>
      <c r="Z951" s="308"/>
      <c r="AA951" s="383"/>
      <c r="AC951" s="492" t="str">
        <f t="shared" si="20"/>
        <v xml:space="preserve"> </v>
      </c>
      <c r="AD951" s="519" t="str">
        <f>IF($Y951&lt;&gt;" ",ROUND(('Retail Pricing'!#REF!+1)*AE951/0.05,0)*0.05," ")</f>
        <v xml:space="preserve"> </v>
      </c>
      <c r="AF951" s="383"/>
      <c r="AH951" s="325"/>
      <c r="AI951" s="325"/>
      <c r="AK951" s="385"/>
      <c r="AL951" s="385"/>
      <c r="AM951" s="359"/>
      <c r="AN951" s="385"/>
      <c r="AO951" s="385"/>
      <c r="AP951" s="385"/>
      <c r="AQ951" s="385"/>
      <c r="AR951" s="385"/>
      <c r="AS951" s="385"/>
      <c r="AT951" s="385"/>
      <c r="AU951" s="359"/>
      <c r="AW951" s="416"/>
      <c r="AX951" s="694"/>
      <c r="AY951" s="641"/>
      <c r="AZ951" s="385"/>
      <c r="BA951" s="385"/>
      <c r="BB951" s="416"/>
      <c r="BC951" s="416"/>
      <c r="BD951" s="416"/>
      <c r="BE951" s="416"/>
      <c r="BF951" s="416"/>
      <c r="BG951" s="416"/>
      <c r="BH951" s="416"/>
      <c r="BI951" s="416"/>
      <c r="BJ951" s="416"/>
    </row>
    <row r="952" spans="10:62" x14ac:dyDescent="0.2">
      <c r="J952" s="385"/>
      <c r="K952" s="217"/>
      <c r="L952" s="217"/>
      <c r="M952" s="693"/>
      <c r="N952" s="693"/>
      <c r="O952" s="359"/>
      <c r="P952" s="619"/>
      <c r="Q952" s="672"/>
      <c r="R952" s="672"/>
      <c r="S952" s="672"/>
      <c r="T952" s="385"/>
      <c r="U952" s="385"/>
      <c r="V952" s="385"/>
      <c r="W952" s="385"/>
      <c r="X952" s="693"/>
      <c r="Y952" s="325"/>
      <c r="Z952" s="308"/>
      <c r="AA952" s="383"/>
      <c r="AC952" s="492" t="str">
        <f t="shared" si="20"/>
        <v xml:space="preserve"> </v>
      </c>
      <c r="AD952" s="519" t="str">
        <f>IF($Y952&lt;&gt;" ",ROUND(('Retail Pricing'!#REF!+1)*AE952/0.05,0)*0.05," ")</f>
        <v xml:space="preserve"> </v>
      </c>
      <c r="AF952" s="383"/>
      <c r="AH952" s="325"/>
      <c r="AI952" s="325"/>
      <c r="AK952" s="385"/>
      <c r="AL952" s="385"/>
      <c r="AM952" s="359"/>
      <c r="AN952" s="385"/>
      <c r="AO952" s="385"/>
      <c r="AP952" s="385"/>
      <c r="AQ952" s="385"/>
      <c r="AR952" s="385"/>
      <c r="AS952" s="385"/>
      <c r="AT952" s="385"/>
      <c r="AU952" s="359"/>
      <c r="AW952" s="416"/>
      <c r="AX952" s="694"/>
      <c r="AY952" s="641"/>
      <c r="AZ952" s="385"/>
      <c r="BA952" s="385"/>
      <c r="BB952" s="416"/>
      <c r="BC952" s="416"/>
      <c r="BD952" s="416"/>
      <c r="BE952" s="416"/>
      <c r="BF952" s="416"/>
      <c r="BG952" s="416"/>
      <c r="BH952" s="416"/>
      <c r="BI952" s="416"/>
      <c r="BJ952" s="416"/>
    </row>
    <row r="953" spans="10:62" x14ac:dyDescent="0.2">
      <c r="J953" s="385"/>
      <c r="K953" s="217"/>
      <c r="L953" s="217"/>
      <c r="M953" s="693"/>
      <c r="N953" s="693"/>
      <c r="O953" s="359"/>
      <c r="P953" s="619"/>
      <c r="Q953" s="672"/>
      <c r="R953" s="672"/>
      <c r="S953" s="672"/>
      <c r="T953" s="385"/>
      <c r="U953" s="385"/>
      <c r="V953" s="385"/>
      <c r="W953" s="385"/>
      <c r="X953" s="693"/>
      <c r="Y953" s="325"/>
      <c r="Z953" s="308"/>
      <c r="AA953" s="383"/>
      <c r="AC953" s="492" t="str">
        <f t="shared" si="20"/>
        <v xml:space="preserve"> </v>
      </c>
      <c r="AD953" s="519" t="str">
        <f>IF($Y953&lt;&gt;" ",ROUND(('Retail Pricing'!#REF!+1)*AE953/0.05,0)*0.05," ")</f>
        <v xml:space="preserve"> </v>
      </c>
      <c r="AF953" s="383"/>
      <c r="AH953" s="325"/>
      <c r="AI953" s="325"/>
      <c r="AK953" s="385"/>
      <c r="AL953" s="385"/>
      <c r="AM953" s="359"/>
      <c r="AN953" s="385"/>
      <c r="AO953" s="385"/>
      <c r="AP953" s="385"/>
      <c r="AQ953" s="385"/>
      <c r="AR953" s="385"/>
      <c r="AS953" s="385"/>
      <c r="AT953" s="385"/>
      <c r="AU953" s="359"/>
      <c r="AW953" s="416"/>
      <c r="AX953" s="694"/>
      <c r="AY953" s="641"/>
      <c r="AZ953" s="385"/>
      <c r="BA953" s="385"/>
      <c r="BB953" s="416"/>
      <c r="BC953" s="416"/>
      <c r="BD953" s="416"/>
      <c r="BE953" s="416"/>
      <c r="BF953" s="416"/>
      <c r="BG953" s="416"/>
      <c r="BH953" s="416"/>
      <c r="BI953" s="416"/>
      <c r="BJ953" s="416"/>
    </row>
    <row r="954" spans="10:62" x14ac:dyDescent="0.2">
      <c r="J954" s="385"/>
      <c r="K954" s="217"/>
      <c r="L954" s="217"/>
      <c r="M954" s="693"/>
      <c r="N954" s="693"/>
      <c r="O954" s="359"/>
      <c r="P954" s="619"/>
      <c r="Q954" s="672"/>
      <c r="R954" s="672"/>
      <c r="S954" s="672"/>
      <c r="T954" s="385"/>
      <c r="U954" s="385"/>
      <c r="V954" s="385"/>
      <c r="W954" s="385"/>
      <c r="X954" s="693"/>
      <c r="Y954" s="325"/>
      <c r="Z954" s="308"/>
      <c r="AA954" s="383"/>
      <c r="AC954" s="492" t="str">
        <f t="shared" si="20"/>
        <v xml:space="preserve"> </v>
      </c>
      <c r="AD954" s="519" t="str">
        <f>IF($Y954&lt;&gt;" ",ROUND(('Retail Pricing'!#REF!+1)*AE954/0.05,0)*0.05," ")</f>
        <v xml:space="preserve"> </v>
      </c>
      <c r="AF954" s="383"/>
      <c r="AH954" s="325"/>
      <c r="AI954" s="325"/>
      <c r="AK954" s="385"/>
      <c r="AL954" s="385"/>
      <c r="AM954" s="359"/>
      <c r="AN954" s="385"/>
      <c r="AO954" s="385"/>
      <c r="AP954" s="385"/>
      <c r="AQ954" s="385"/>
      <c r="AR954" s="385"/>
      <c r="AS954" s="385"/>
      <c r="AT954" s="385"/>
      <c r="AU954" s="359"/>
      <c r="AW954" s="416"/>
      <c r="AX954" s="694"/>
      <c r="AY954" s="641"/>
      <c r="AZ954" s="385"/>
      <c r="BA954" s="385"/>
      <c r="BB954" s="416"/>
      <c r="BC954" s="416"/>
      <c r="BD954" s="416"/>
      <c r="BE954" s="416"/>
      <c r="BF954" s="416"/>
      <c r="BG954" s="416"/>
      <c r="BH954" s="416"/>
      <c r="BI954" s="416"/>
      <c r="BJ954" s="416"/>
    </row>
    <row r="955" spans="10:62" x14ac:dyDescent="0.2">
      <c r="J955" s="385"/>
      <c r="K955" s="217"/>
      <c r="L955" s="217"/>
      <c r="M955" s="693"/>
      <c r="N955" s="693"/>
      <c r="O955" s="359"/>
      <c r="P955" s="619"/>
      <c r="Q955" s="672"/>
      <c r="R955" s="672"/>
      <c r="S955" s="672"/>
      <c r="T955" s="385"/>
      <c r="U955" s="385"/>
      <c r="V955" s="385"/>
      <c r="W955" s="385"/>
      <c r="X955" s="693"/>
      <c r="Y955" s="325"/>
      <c r="Z955" s="308"/>
      <c r="AA955" s="383"/>
      <c r="AC955" s="492" t="str">
        <f t="shared" si="20"/>
        <v xml:space="preserve"> </v>
      </c>
      <c r="AD955" s="519" t="str">
        <f>IF($Y955&lt;&gt;" ",ROUND(('Retail Pricing'!#REF!+1)*AE955/0.05,0)*0.05," ")</f>
        <v xml:space="preserve"> </v>
      </c>
      <c r="AF955" s="383"/>
      <c r="AH955" s="325"/>
      <c r="AI955" s="325"/>
      <c r="AK955" s="385"/>
      <c r="AL955" s="385"/>
      <c r="AM955" s="359"/>
      <c r="AN955" s="385"/>
      <c r="AO955" s="385"/>
      <c r="AP955" s="385"/>
      <c r="AQ955" s="385"/>
      <c r="AR955" s="385"/>
      <c r="AS955" s="385"/>
      <c r="AT955" s="385"/>
      <c r="AU955" s="359"/>
      <c r="AW955" s="416"/>
      <c r="AX955" s="694"/>
      <c r="AY955" s="641"/>
      <c r="AZ955" s="385"/>
      <c r="BA955" s="385"/>
      <c r="BB955" s="416"/>
      <c r="BC955" s="416"/>
      <c r="BD955" s="416"/>
      <c r="BE955" s="416"/>
      <c r="BF955" s="416"/>
      <c r="BG955" s="416"/>
      <c r="BH955" s="416"/>
      <c r="BI955" s="416"/>
      <c r="BJ955" s="416"/>
    </row>
    <row r="956" spans="10:62" x14ac:dyDescent="0.2">
      <c r="J956" s="385"/>
      <c r="K956" s="217"/>
      <c r="L956" s="217"/>
      <c r="M956" s="693"/>
      <c r="N956" s="693"/>
      <c r="O956" s="359"/>
      <c r="P956" s="619"/>
      <c r="Q956" s="672"/>
      <c r="R956" s="672"/>
      <c r="S956" s="672"/>
      <c r="T956" s="385"/>
      <c r="U956" s="385"/>
      <c r="V956" s="385"/>
      <c r="W956" s="385"/>
      <c r="X956" s="693"/>
      <c r="Y956" s="325"/>
      <c r="Z956" s="308"/>
      <c r="AA956" s="383"/>
      <c r="AC956" s="492" t="str">
        <f t="shared" si="20"/>
        <v xml:space="preserve"> </v>
      </c>
      <c r="AD956" s="519" t="str">
        <f>IF($Y956&lt;&gt;" ",ROUND(('Retail Pricing'!#REF!+1)*AE956/0.05,0)*0.05," ")</f>
        <v xml:space="preserve"> </v>
      </c>
      <c r="AF956" s="383"/>
      <c r="AH956" s="325"/>
      <c r="AI956" s="325"/>
      <c r="AK956" s="385"/>
      <c r="AL956" s="385"/>
      <c r="AM956" s="359"/>
      <c r="AN956" s="385"/>
      <c r="AO956" s="385"/>
      <c r="AP956" s="385"/>
      <c r="AQ956" s="385"/>
      <c r="AR956" s="385"/>
      <c r="AS956" s="385"/>
      <c r="AT956" s="385"/>
      <c r="AU956" s="359"/>
      <c r="AW956" s="416"/>
      <c r="AX956" s="694"/>
      <c r="AY956" s="641"/>
      <c r="AZ956" s="385"/>
      <c r="BA956" s="385"/>
      <c r="BB956" s="416"/>
      <c r="BC956" s="416"/>
      <c r="BD956" s="416"/>
      <c r="BE956" s="416"/>
      <c r="BF956" s="416"/>
      <c r="BG956" s="416"/>
      <c r="BH956" s="416"/>
      <c r="BI956" s="416"/>
      <c r="BJ956" s="416"/>
    </row>
    <row r="957" spans="10:62" x14ac:dyDescent="0.2">
      <c r="J957" s="385"/>
      <c r="K957" s="217"/>
      <c r="L957" s="217"/>
      <c r="M957" s="693"/>
      <c r="N957" s="693"/>
      <c r="O957" s="359"/>
      <c r="P957" s="619"/>
      <c r="Q957" s="672"/>
      <c r="R957" s="672"/>
      <c r="S957" s="672"/>
      <c r="T957" s="385"/>
      <c r="U957" s="385"/>
      <c r="V957" s="385"/>
      <c r="W957" s="385"/>
      <c r="X957" s="693"/>
      <c r="Y957" s="325"/>
      <c r="Z957" s="308"/>
      <c r="AA957" s="383"/>
      <c r="AC957" s="492" t="str">
        <f t="shared" si="20"/>
        <v xml:space="preserve"> </v>
      </c>
      <c r="AD957" s="519" t="str">
        <f>IF($Y957&lt;&gt;" ",ROUND(('Retail Pricing'!#REF!+1)*AE957/0.05,0)*0.05," ")</f>
        <v xml:space="preserve"> </v>
      </c>
      <c r="AF957" s="383"/>
      <c r="AH957" s="325"/>
      <c r="AI957" s="325"/>
      <c r="AK957" s="385"/>
      <c r="AL957" s="385"/>
      <c r="AM957" s="359"/>
      <c r="AN957" s="385"/>
      <c r="AO957" s="385"/>
      <c r="AP957" s="385"/>
      <c r="AQ957" s="385"/>
      <c r="AR957" s="385"/>
      <c r="AS957" s="385"/>
      <c r="AT957" s="385"/>
      <c r="AU957" s="359"/>
      <c r="AW957" s="416"/>
      <c r="AX957" s="694"/>
      <c r="AY957" s="641"/>
      <c r="AZ957" s="385"/>
      <c r="BA957" s="385"/>
      <c r="BB957" s="416"/>
      <c r="BC957" s="416"/>
      <c r="BD957" s="416"/>
      <c r="BE957" s="416"/>
      <c r="BF957" s="416"/>
      <c r="BG957" s="416"/>
      <c r="BH957" s="416"/>
      <c r="BI957" s="416"/>
      <c r="BJ957" s="416"/>
    </row>
    <row r="958" spans="10:62" x14ac:dyDescent="0.2">
      <c r="J958" s="385"/>
      <c r="K958" s="217"/>
      <c r="L958" s="217"/>
      <c r="M958" s="693"/>
      <c r="N958" s="693"/>
      <c r="O958" s="359"/>
      <c r="P958" s="619"/>
      <c r="Q958" s="672"/>
      <c r="R958" s="672"/>
      <c r="S958" s="672"/>
      <c r="T958" s="385"/>
      <c r="U958" s="385"/>
      <c r="V958" s="385"/>
      <c r="W958" s="385"/>
      <c r="X958" s="693"/>
      <c r="Y958" s="325"/>
      <c r="Z958" s="308"/>
      <c r="AA958" s="383"/>
      <c r="AC958" s="492" t="str">
        <f t="shared" si="20"/>
        <v xml:space="preserve"> </v>
      </c>
      <c r="AD958" s="519" t="str">
        <f>IF($Y958&lt;&gt;" ",ROUND(('Retail Pricing'!#REF!+1)*AE958/0.05,0)*0.05," ")</f>
        <v xml:space="preserve"> </v>
      </c>
      <c r="AF958" s="383"/>
      <c r="AH958" s="325"/>
      <c r="AI958" s="325"/>
      <c r="AK958" s="385"/>
      <c r="AL958" s="385"/>
      <c r="AM958" s="359"/>
      <c r="AN958" s="385"/>
      <c r="AO958" s="385"/>
      <c r="AP958" s="385"/>
      <c r="AQ958" s="385"/>
      <c r="AR958" s="385"/>
      <c r="AS958" s="385"/>
      <c r="AT958" s="385"/>
      <c r="AU958" s="359"/>
      <c r="AW958" s="416"/>
      <c r="AX958" s="694"/>
      <c r="AY958" s="641"/>
      <c r="AZ958" s="385"/>
      <c r="BA958" s="385"/>
      <c r="BB958" s="416"/>
      <c r="BC958" s="416"/>
      <c r="BD958" s="416"/>
      <c r="BE958" s="416"/>
      <c r="BF958" s="416"/>
      <c r="BG958" s="416"/>
      <c r="BH958" s="416"/>
      <c r="BI958" s="416"/>
      <c r="BJ958" s="416"/>
    </row>
    <row r="959" spans="10:62" x14ac:dyDescent="0.2">
      <c r="J959" s="385"/>
      <c r="K959" s="217"/>
      <c r="L959" s="217"/>
      <c r="M959" s="693"/>
      <c r="N959" s="693"/>
      <c r="O959" s="359"/>
      <c r="P959" s="619"/>
      <c r="Q959" s="672"/>
      <c r="R959" s="672"/>
      <c r="S959" s="672"/>
      <c r="T959" s="385"/>
      <c r="U959" s="385"/>
      <c r="V959" s="385"/>
      <c r="W959" s="385"/>
      <c r="X959" s="693"/>
      <c r="Y959" s="325"/>
      <c r="Z959" s="308"/>
      <c r="AA959" s="383"/>
      <c r="AC959" s="492" t="str">
        <f t="shared" si="20"/>
        <v xml:space="preserve"> </v>
      </c>
      <c r="AD959" s="519" t="str">
        <f>IF($Y959&lt;&gt;" ",ROUND(('Retail Pricing'!#REF!+1)*AE959/0.05,0)*0.05," ")</f>
        <v xml:space="preserve"> </v>
      </c>
      <c r="AF959" s="383"/>
      <c r="AH959" s="325"/>
      <c r="AI959" s="325"/>
      <c r="AK959" s="385"/>
      <c r="AL959" s="385"/>
      <c r="AM959" s="359"/>
      <c r="AN959" s="385"/>
      <c r="AO959" s="385"/>
      <c r="AP959" s="385"/>
      <c r="AQ959" s="385"/>
      <c r="AR959" s="385"/>
      <c r="AS959" s="385"/>
      <c r="AT959" s="385"/>
      <c r="AU959" s="359"/>
      <c r="AW959" s="416"/>
      <c r="AX959" s="694"/>
      <c r="AY959" s="641"/>
      <c r="AZ959" s="385"/>
      <c r="BA959" s="385"/>
      <c r="BB959" s="416"/>
      <c r="BC959" s="416"/>
      <c r="BD959" s="416"/>
      <c r="BE959" s="416"/>
      <c r="BF959" s="416"/>
      <c r="BG959" s="416"/>
      <c r="BH959" s="416"/>
      <c r="BI959" s="416"/>
      <c r="BJ959" s="416"/>
    </row>
    <row r="960" spans="10:62" x14ac:dyDescent="0.2">
      <c r="J960" s="385"/>
      <c r="K960" s="217"/>
      <c r="L960" s="217"/>
      <c r="M960" s="693"/>
      <c r="N960" s="693"/>
      <c r="O960" s="359"/>
      <c r="P960" s="619"/>
      <c r="Q960" s="672"/>
      <c r="R960" s="672"/>
      <c r="S960" s="672"/>
      <c r="T960" s="385"/>
      <c r="U960" s="385"/>
      <c r="V960" s="385"/>
      <c r="W960" s="385"/>
      <c r="X960" s="693"/>
      <c r="Y960" s="325"/>
      <c r="Z960" s="308"/>
      <c r="AA960" s="383"/>
      <c r="AC960" s="492" t="str">
        <f t="shared" si="20"/>
        <v xml:space="preserve"> </v>
      </c>
      <c r="AD960" s="519" t="str">
        <f>IF($Y960&lt;&gt;" ",ROUND(('Retail Pricing'!#REF!+1)*AE960/0.05,0)*0.05," ")</f>
        <v xml:space="preserve"> </v>
      </c>
      <c r="AF960" s="383"/>
      <c r="AH960" s="325"/>
      <c r="AI960" s="325"/>
      <c r="AK960" s="385"/>
      <c r="AL960" s="385"/>
      <c r="AM960" s="359"/>
      <c r="AN960" s="385"/>
      <c r="AO960" s="385"/>
      <c r="AP960" s="385"/>
      <c r="AQ960" s="385"/>
      <c r="AR960" s="385"/>
      <c r="AS960" s="385"/>
      <c r="AT960" s="385"/>
      <c r="AU960" s="359"/>
      <c r="AW960" s="416"/>
      <c r="AX960" s="694"/>
      <c r="AY960" s="641"/>
      <c r="AZ960" s="385"/>
      <c r="BA960" s="385"/>
      <c r="BB960" s="416"/>
      <c r="BC960" s="416"/>
      <c r="BD960" s="416"/>
      <c r="BE960" s="416"/>
      <c r="BF960" s="416"/>
      <c r="BG960" s="416"/>
      <c r="BH960" s="416"/>
      <c r="BI960" s="416"/>
      <c r="BJ960" s="416"/>
    </row>
    <row r="961" spans="10:62" x14ac:dyDescent="0.2">
      <c r="J961" s="385"/>
      <c r="K961" s="217"/>
      <c r="L961" s="217"/>
      <c r="M961" s="693"/>
      <c r="N961" s="693"/>
      <c r="O961" s="359"/>
      <c r="P961" s="619"/>
      <c r="Q961" s="672"/>
      <c r="R961" s="672"/>
      <c r="S961" s="672"/>
      <c r="T961" s="385"/>
      <c r="U961" s="385"/>
      <c r="V961" s="385"/>
      <c r="W961" s="385"/>
      <c r="X961" s="693"/>
      <c r="Y961" s="325"/>
      <c r="Z961" s="308"/>
      <c r="AA961" s="383"/>
      <c r="AC961" s="492" t="str">
        <f t="shared" si="20"/>
        <v xml:space="preserve"> </v>
      </c>
      <c r="AD961" s="519" t="str">
        <f>IF($Y961&lt;&gt;" ",ROUND(('Retail Pricing'!#REF!+1)*AE961/0.05,0)*0.05," ")</f>
        <v xml:space="preserve"> </v>
      </c>
      <c r="AF961" s="383"/>
      <c r="AH961" s="325"/>
      <c r="AI961" s="325"/>
      <c r="AK961" s="385"/>
      <c r="AL961" s="385"/>
      <c r="AM961" s="359"/>
      <c r="AN961" s="385"/>
      <c r="AO961" s="385"/>
      <c r="AP961" s="385"/>
      <c r="AQ961" s="385"/>
      <c r="AR961" s="385"/>
      <c r="AS961" s="385"/>
      <c r="AT961" s="385"/>
      <c r="AU961" s="359"/>
      <c r="AW961" s="416"/>
      <c r="AX961" s="694"/>
      <c r="AY961" s="641"/>
      <c r="AZ961" s="385"/>
      <c r="BA961" s="385"/>
      <c r="BB961" s="416"/>
      <c r="BC961" s="416"/>
      <c r="BD961" s="416"/>
      <c r="BE961" s="416"/>
      <c r="BF961" s="416"/>
      <c r="BG961" s="416"/>
      <c r="BH961" s="416"/>
      <c r="BI961" s="416"/>
      <c r="BJ961" s="416"/>
    </row>
    <row r="962" spans="10:62" x14ac:dyDescent="0.2">
      <c r="J962" s="385"/>
      <c r="K962" s="217"/>
      <c r="L962" s="217"/>
      <c r="M962" s="693"/>
      <c r="N962" s="693"/>
      <c r="O962" s="359"/>
      <c r="P962" s="619"/>
      <c r="Q962" s="672"/>
      <c r="R962" s="672"/>
      <c r="S962" s="672"/>
      <c r="T962" s="385"/>
      <c r="U962" s="385"/>
      <c r="V962" s="385"/>
      <c r="W962" s="385"/>
      <c r="X962" s="693"/>
      <c r="Y962" s="325"/>
      <c r="Z962" s="308"/>
      <c r="AA962" s="383"/>
      <c r="AC962" s="492" t="str">
        <f t="shared" si="20"/>
        <v xml:space="preserve"> </v>
      </c>
      <c r="AD962" s="519" t="str">
        <f>IF($Y962&lt;&gt;" ",ROUND(('Retail Pricing'!#REF!+1)*AE962/0.05,0)*0.05," ")</f>
        <v xml:space="preserve"> </v>
      </c>
      <c r="AF962" s="383"/>
      <c r="AH962" s="325"/>
      <c r="AI962" s="325"/>
      <c r="AK962" s="385"/>
      <c r="AL962" s="385"/>
      <c r="AM962" s="359"/>
      <c r="AN962" s="385"/>
      <c r="AO962" s="385"/>
      <c r="AP962" s="385"/>
      <c r="AQ962" s="385"/>
      <c r="AR962" s="385"/>
      <c r="AS962" s="385"/>
      <c r="AT962" s="385"/>
      <c r="AU962" s="359"/>
      <c r="AW962" s="416"/>
      <c r="AX962" s="694"/>
      <c r="AY962" s="641"/>
      <c r="AZ962" s="385"/>
      <c r="BA962" s="385"/>
      <c r="BB962" s="416"/>
      <c r="BC962" s="416"/>
      <c r="BD962" s="416"/>
      <c r="BE962" s="416"/>
      <c r="BF962" s="416"/>
      <c r="BG962" s="416"/>
      <c r="BH962" s="416"/>
      <c r="BI962" s="416"/>
      <c r="BJ962" s="416"/>
    </row>
    <row r="963" spans="10:62" x14ac:dyDescent="0.2">
      <c r="J963" s="385"/>
      <c r="K963" s="217"/>
      <c r="L963" s="217"/>
      <c r="M963" s="693"/>
      <c r="N963" s="693"/>
      <c r="O963" s="359"/>
      <c r="P963" s="619"/>
      <c r="Q963" s="672"/>
      <c r="R963" s="672"/>
      <c r="S963" s="672"/>
      <c r="T963" s="385"/>
      <c r="U963" s="385"/>
      <c r="V963" s="385"/>
      <c r="W963" s="385"/>
      <c r="X963" s="693"/>
      <c r="Y963" s="325"/>
      <c r="Z963" s="308"/>
      <c r="AA963" s="383"/>
      <c r="AC963" s="492" t="str">
        <f t="shared" si="20"/>
        <v xml:space="preserve"> </v>
      </c>
      <c r="AD963" s="519" t="str">
        <f>IF($Y963&lt;&gt;" ",ROUND(('Retail Pricing'!#REF!+1)*AE963/0.05,0)*0.05," ")</f>
        <v xml:space="preserve"> </v>
      </c>
      <c r="AF963" s="383"/>
      <c r="AH963" s="325"/>
      <c r="AI963" s="325"/>
      <c r="AK963" s="385"/>
      <c r="AL963" s="385"/>
      <c r="AM963" s="359"/>
      <c r="AN963" s="385"/>
      <c r="AO963" s="385"/>
      <c r="AP963" s="385"/>
      <c r="AQ963" s="385"/>
      <c r="AR963" s="385"/>
      <c r="AS963" s="385"/>
      <c r="AT963" s="385"/>
      <c r="AU963" s="359"/>
      <c r="AW963" s="416"/>
      <c r="AX963" s="694"/>
      <c r="AY963" s="641"/>
      <c r="AZ963" s="385"/>
      <c r="BA963" s="385"/>
      <c r="BB963" s="416"/>
      <c r="BC963" s="416"/>
      <c r="BD963" s="416"/>
      <c r="BE963" s="416"/>
      <c r="BF963" s="416"/>
      <c r="BG963" s="416"/>
      <c r="BH963" s="416"/>
      <c r="BI963" s="416"/>
      <c r="BJ963" s="416"/>
    </row>
    <row r="964" spans="10:62" x14ac:dyDescent="0.2">
      <c r="J964" s="385"/>
      <c r="K964" s="217"/>
      <c r="L964" s="217"/>
      <c r="M964" s="693"/>
      <c r="N964" s="693"/>
      <c r="O964" s="359"/>
      <c r="P964" s="619"/>
      <c r="Q964" s="672"/>
      <c r="R964" s="672"/>
      <c r="S964" s="672"/>
      <c r="T964" s="385"/>
      <c r="U964" s="385"/>
      <c r="V964" s="385"/>
      <c r="W964" s="385"/>
      <c r="X964" s="693"/>
      <c r="Y964" s="325"/>
      <c r="Z964" s="308"/>
      <c r="AA964" s="383"/>
      <c r="AC964" s="492" t="str">
        <f t="shared" si="20"/>
        <v xml:space="preserve"> </v>
      </c>
      <c r="AD964" s="519" t="str">
        <f>IF($Y964&lt;&gt;" ",ROUND(('Retail Pricing'!#REF!+1)*AE964/0.05,0)*0.05," ")</f>
        <v xml:space="preserve"> </v>
      </c>
      <c r="AF964" s="383"/>
      <c r="AH964" s="325"/>
      <c r="AI964" s="325"/>
      <c r="AK964" s="385"/>
      <c r="AL964" s="385"/>
      <c r="AM964" s="359"/>
      <c r="AN964" s="385"/>
      <c r="AO964" s="385"/>
      <c r="AP964" s="385"/>
      <c r="AQ964" s="385"/>
      <c r="AR964" s="385"/>
      <c r="AS964" s="385"/>
      <c r="AT964" s="385"/>
      <c r="AU964" s="359"/>
      <c r="AW964" s="416"/>
      <c r="AX964" s="694"/>
      <c r="AY964" s="641"/>
      <c r="AZ964" s="385"/>
      <c r="BA964" s="385"/>
      <c r="BB964" s="416"/>
      <c r="BC964" s="416"/>
      <c r="BD964" s="416"/>
      <c r="BE964" s="416"/>
      <c r="BF964" s="416"/>
      <c r="BG964" s="416"/>
      <c r="BH964" s="416"/>
      <c r="BI964" s="416"/>
      <c r="BJ964" s="416"/>
    </row>
    <row r="965" spans="10:62" x14ac:dyDescent="0.2">
      <c r="J965" s="385"/>
      <c r="K965" s="217"/>
      <c r="L965" s="217"/>
      <c r="M965" s="693"/>
      <c r="N965" s="693"/>
      <c r="O965" s="359"/>
      <c r="P965" s="619"/>
      <c r="Q965" s="672"/>
      <c r="R965" s="672"/>
      <c r="S965" s="672"/>
      <c r="T965" s="385"/>
      <c r="U965" s="385"/>
      <c r="V965" s="385"/>
      <c r="W965" s="385"/>
      <c r="X965" s="693"/>
      <c r="Y965" s="325"/>
      <c r="Z965" s="308"/>
      <c r="AA965" s="383"/>
      <c r="AC965" s="492" t="str">
        <f t="shared" si="20"/>
        <v xml:space="preserve"> </v>
      </c>
      <c r="AD965" s="519" t="str">
        <f>IF($Y965&lt;&gt;" ",ROUND(('Retail Pricing'!#REF!+1)*AE965/0.05,0)*0.05," ")</f>
        <v xml:space="preserve"> </v>
      </c>
      <c r="AF965" s="383"/>
      <c r="AH965" s="325"/>
      <c r="AI965" s="325"/>
      <c r="AK965" s="385"/>
      <c r="AL965" s="385"/>
      <c r="AM965" s="359"/>
      <c r="AN965" s="385"/>
      <c r="AO965" s="385"/>
      <c r="AP965" s="385"/>
      <c r="AQ965" s="385"/>
      <c r="AR965" s="385"/>
      <c r="AS965" s="385"/>
      <c r="AT965" s="385"/>
      <c r="AU965" s="359"/>
      <c r="AW965" s="416"/>
      <c r="AX965" s="694"/>
      <c r="AY965" s="641"/>
      <c r="AZ965" s="385"/>
      <c r="BA965" s="385"/>
      <c r="BB965" s="416"/>
      <c r="BC965" s="416"/>
      <c r="BD965" s="416"/>
      <c r="BE965" s="416"/>
      <c r="BF965" s="416"/>
      <c r="BG965" s="416"/>
      <c r="BH965" s="416"/>
      <c r="BI965" s="416"/>
      <c r="BJ965" s="416"/>
    </row>
    <row r="966" spans="10:62" x14ac:dyDescent="0.2">
      <c r="J966" s="385"/>
      <c r="K966" s="217"/>
      <c r="L966" s="217"/>
      <c r="M966" s="693"/>
      <c r="N966" s="693"/>
      <c r="O966" s="359"/>
      <c r="P966" s="619"/>
      <c r="Q966" s="672"/>
      <c r="R966" s="672"/>
      <c r="S966" s="672"/>
      <c r="T966" s="385"/>
      <c r="U966" s="385"/>
      <c r="V966" s="385"/>
      <c r="W966" s="385"/>
      <c r="X966" s="693"/>
      <c r="Y966" s="325"/>
      <c r="Z966" s="308"/>
      <c r="AA966" s="383"/>
      <c r="AC966" s="492" t="str">
        <f t="shared" si="20"/>
        <v xml:space="preserve"> </v>
      </c>
      <c r="AD966" s="519" t="str">
        <f>IF($Y966&lt;&gt;" ",ROUND(('Retail Pricing'!#REF!+1)*AE966/0.05,0)*0.05," ")</f>
        <v xml:space="preserve"> </v>
      </c>
      <c r="AF966" s="383"/>
      <c r="AH966" s="325"/>
      <c r="AI966" s="325"/>
      <c r="AK966" s="385"/>
      <c r="AL966" s="385"/>
      <c r="AM966" s="359"/>
      <c r="AN966" s="385"/>
      <c r="AO966" s="385"/>
      <c r="AP966" s="385"/>
      <c r="AQ966" s="385"/>
      <c r="AR966" s="385"/>
      <c r="AS966" s="385"/>
      <c r="AT966" s="385"/>
      <c r="AU966" s="359"/>
      <c r="AW966" s="416"/>
      <c r="AX966" s="694"/>
      <c r="AY966" s="641"/>
      <c r="AZ966" s="385"/>
      <c r="BA966" s="385"/>
      <c r="BB966" s="416"/>
      <c r="BC966" s="416"/>
      <c r="BD966" s="416"/>
      <c r="BE966" s="416"/>
      <c r="BF966" s="416"/>
      <c r="BG966" s="416"/>
      <c r="BH966" s="416"/>
      <c r="BI966" s="416"/>
      <c r="BJ966" s="416"/>
    </row>
    <row r="967" spans="10:62" x14ac:dyDescent="0.2">
      <c r="J967" s="385"/>
      <c r="K967" s="217"/>
      <c r="L967" s="217"/>
      <c r="M967" s="693"/>
      <c r="N967" s="693"/>
      <c r="O967" s="359"/>
      <c r="P967" s="619"/>
      <c r="Q967" s="672"/>
      <c r="R967" s="672"/>
      <c r="S967" s="672"/>
      <c r="T967" s="385"/>
      <c r="U967" s="385"/>
      <c r="V967" s="385"/>
      <c r="W967" s="385"/>
      <c r="X967" s="693"/>
      <c r="Y967" s="325"/>
      <c r="Z967" s="308"/>
      <c r="AA967" s="383"/>
      <c r="AC967" s="492" t="str">
        <f t="shared" si="20"/>
        <v xml:space="preserve"> </v>
      </c>
      <c r="AD967" s="519" t="str">
        <f>IF($Y967&lt;&gt;" ",ROUND(('Retail Pricing'!#REF!+1)*AE967/0.05,0)*0.05," ")</f>
        <v xml:space="preserve"> </v>
      </c>
      <c r="AF967" s="383"/>
      <c r="AH967" s="325"/>
      <c r="AI967" s="325"/>
      <c r="AK967" s="385"/>
      <c r="AL967" s="385"/>
      <c r="AM967" s="359"/>
      <c r="AN967" s="385"/>
      <c r="AO967" s="385"/>
      <c r="AP967" s="385"/>
      <c r="AQ967" s="385"/>
      <c r="AR967" s="385"/>
      <c r="AS967" s="385"/>
      <c r="AT967" s="385"/>
      <c r="AU967" s="359"/>
      <c r="AW967" s="416"/>
      <c r="AX967" s="694"/>
      <c r="AY967" s="641"/>
      <c r="AZ967" s="385"/>
      <c r="BA967" s="385"/>
      <c r="BB967" s="416"/>
      <c r="BC967" s="416"/>
      <c r="BD967" s="416"/>
      <c r="BE967" s="416"/>
      <c r="BF967" s="416"/>
      <c r="BG967" s="416"/>
      <c r="BH967" s="416"/>
      <c r="BI967" s="416"/>
      <c r="BJ967" s="416"/>
    </row>
    <row r="968" spans="10:62" x14ac:dyDescent="0.2">
      <c r="J968" s="385"/>
      <c r="K968" s="217"/>
      <c r="L968" s="217"/>
      <c r="M968" s="693"/>
      <c r="N968" s="693"/>
      <c r="O968" s="359"/>
      <c r="P968" s="619"/>
      <c r="Q968" s="672"/>
      <c r="R968" s="672"/>
      <c r="S968" s="672"/>
      <c r="T968" s="385"/>
      <c r="U968" s="385"/>
      <c r="V968" s="385"/>
      <c r="W968" s="385"/>
      <c r="X968" s="693"/>
      <c r="Y968" s="325"/>
      <c r="Z968" s="308"/>
      <c r="AA968" s="383"/>
      <c r="AC968" s="492" t="str">
        <f t="shared" si="20"/>
        <v xml:space="preserve"> </v>
      </c>
      <c r="AD968" s="519" t="str">
        <f>IF($Y968&lt;&gt;" ",ROUND(('Retail Pricing'!#REF!+1)*AE968/0.05,0)*0.05," ")</f>
        <v xml:space="preserve"> </v>
      </c>
      <c r="AF968" s="383"/>
      <c r="AH968" s="325"/>
      <c r="AI968" s="325"/>
      <c r="AK968" s="385"/>
      <c r="AL968" s="385"/>
      <c r="AM968" s="359"/>
      <c r="AN968" s="385"/>
      <c r="AO968" s="385"/>
      <c r="AP968" s="385"/>
      <c r="AQ968" s="385"/>
      <c r="AR968" s="385"/>
      <c r="AS968" s="385"/>
      <c r="AT968" s="385"/>
      <c r="AU968" s="359"/>
      <c r="AW968" s="416"/>
      <c r="AX968" s="694"/>
      <c r="AY968" s="641"/>
      <c r="AZ968" s="385"/>
      <c r="BA968" s="385"/>
      <c r="BB968" s="416"/>
      <c r="BC968" s="416"/>
      <c r="BD968" s="416"/>
      <c r="BE968" s="416"/>
      <c r="BF968" s="416"/>
      <c r="BG968" s="416"/>
      <c r="BH968" s="416"/>
      <c r="BI968" s="416"/>
      <c r="BJ968" s="416"/>
    </row>
    <row r="969" spans="10:62" x14ac:dyDescent="0.2">
      <c r="J969" s="385"/>
      <c r="K969" s="217"/>
      <c r="L969" s="217"/>
      <c r="M969" s="693"/>
      <c r="N969" s="693"/>
      <c r="O969" s="359"/>
      <c r="P969" s="619"/>
      <c r="Q969" s="672"/>
      <c r="R969" s="672"/>
      <c r="S969" s="672"/>
      <c r="T969" s="385"/>
      <c r="U969" s="385"/>
      <c r="V969" s="385"/>
      <c r="W969" s="385"/>
      <c r="X969" s="693"/>
      <c r="Y969" s="325"/>
      <c r="Z969" s="308"/>
      <c r="AA969" s="383"/>
      <c r="AC969" s="492" t="str">
        <f t="shared" si="20"/>
        <v xml:space="preserve"> </v>
      </c>
      <c r="AD969" s="519" t="str">
        <f>IF($Y969&lt;&gt;" ",ROUND(('Retail Pricing'!#REF!+1)*AE969/0.05,0)*0.05," ")</f>
        <v xml:space="preserve"> </v>
      </c>
      <c r="AF969" s="383"/>
      <c r="AH969" s="325"/>
      <c r="AI969" s="325"/>
      <c r="AK969" s="385"/>
      <c r="AL969" s="385"/>
      <c r="AM969" s="359"/>
      <c r="AN969" s="385"/>
      <c r="AO969" s="385"/>
      <c r="AP969" s="385"/>
      <c r="AQ969" s="385"/>
      <c r="AR969" s="385"/>
      <c r="AS969" s="385"/>
      <c r="AT969" s="385"/>
      <c r="AU969" s="359"/>
      <c r="AW969" s="416"/>
      <c r="AX969" s="694"/>
      <c r="AY969" s="641"/>
      <c r="AZ969" s="385"/>
      <c r="BA969" s="385"/>
      <c r="BB969" s="416"/>
      <c r="BC969" s="416"/>
      <c r="BD969" s="416"/>
      <c r="BE969" s="416"/>
      <c r="BF969" s="416"/>
      <c r="BG969" s="416"/>
      <c r="BH969" s="416"/>
      <c r="BI969" s="416"/>
      <c r="BJ969" s="416"/>
    </row>
    <row r="970" spans="10:62" x14ac:dyDescent="0.2">
      <c r="J970" s="385"/>
      <c r="K970" s="217"/>
      <c r="L970" s="217"/>
      <c r="M970" s="693"/>
      <c r="N970" s="693"/>
      <c r="O970" s="359"/>
      <c r="P970" s="619"/>
      <c r="Q970" s="672"/>
      <c r="R970" s="672"/>
      <c r="S970" s="672"/>
      <c r="T970" s="385"/>
      <c r="U970" s="385"/>
      <c r="V970" s="385"/>
      <c r="W970" s="385"/>
      <c r="X970" s="693"/>
      <c r="Y970" s="325"/>
      <c r="Z970" s="308"/>
      <c r="AA970" s="383"/>
      <c r="AC970" s="492" t="str">
        <f t="shared" si="20"/>
        <v xml:space="preserve"> </v>
      </c>
      <c r="AD970" s="519" t="str">
        <f>IF($Y970&lt;&gt;" ",ROUND(('Retail Pricing'!#REF!+1)*AE970/0.05,0)*0.05," ")</f>
        <v xml:space="preserve"> </v>
      </c>
      <c r="AF970" s="383"/>
      <c r="AH970" s="325"/>
      <c r="AI970" s="325"/>
      <c r="AK970" s="385"/>
      <c r="AL970" s="385"/>
      <c r="AM970" s="359"/>
      <c r="AN970" s="385"/>
      <c r="AO970" s="385"/>
      <c r="AP970" s="385"/>
      <c r="AQ970" s="385"/>
      <c r="AR970" s="385"/>
      <c r="AS970" s="385"/>
      <c r="AT970" s="385"/>
      <c r="AU970" s="359"/>
      <c r="AW970" s="416"/>
      <c r="AX970" s="694"/>
      <c r="AY970" s="641"/>
      <c r="AZ970" s="385"/>
      <c r="BA970" s="385"/>
      <c r="BB970" s="416"/>
      <c r="BC970" s="416"/>
      <c r="BD970" s="416"/>
      <c r="BE970" s="416"/>
      <c r="BF970" s="416"/>
      <c r="BG970" s="416"/>
      <c r="BH970" s="416"/>
      <c r="BI970" s="416"/>
      <c r="BJ970" s="416"/>
    </row>
    <row r="971" spans="10:62" x14ac:dyDescent="0.2">
      <c r="J971" s="385"/>
      <c r="K971" s="217"/>
      <c r="L971" s="217"/>
      <c r="M971" s="693"/>
      <c r="N971" s="693"/>
      <c r="O971" s="359"/>
      <c r="P971" s="619"/>
      <c r="Q971" s="672"/>
      <c r="R971" s="672"/>
      <c r="S971" s="672"/>
      <c r="T971" s="385"/>
      <c r="U971" s="385"/>
      <c r="V971" s="385"/>
      <c r="W971" s="385"/>
      <c r="X971" s="693"/>
      <c r="Y971" s="325"/>
      <c r="Z971" s="308"/>
      <c r="AA971" s="383"/>
      <c r="AC971" s="492" t="str">
        <f t="shared" si="20"/>
        <v xml:space="preserve"> </v>
      </c>
      <c r="AD971" s="519" t="str">
        <f>IF($Y971&lt;&gt;" ",ROUND(('Retail Pricing'!#REF!+1)*AE971/0.05,0)*0.05," ")</f>
        <v xml:space="preserve"> </v>
      </c>
      <c r="AF971" s="383"/>
      <c r="AH971" s="325"/>
      <c r="AI971" s="325"/>
      <c r="AK971" s="385"/>
      <c r="AL971" s="385"/>
      <c r="AM971" s="359"/>
      <c r="AN971" s="385"/>
      <c r="AO971" s="385"/>
      <c r="AP971" s="385"/>
      <c r="AQ971" s="385"/>
      <c r="AR971" s="385"/>
      <c r="AS971" s="385"/>
      <c r="AT971" s="385"/>
      <c r="AU971" s="359"/>
      <c r="AW971" s="416"/>
      <c r="AX971" s="694"/>
      <c r="AY971" s="641"/>
      <c r="AZ971" s="385"/>
      <c r="BA971" s="385"/>
      <c r="BB971" s="416"/>
      <c r="BC971" s="416"/>
      <c r="BD971" s="416"/>
      <c r="BE971" s="416"/>
      <c r="BF971" s="416"/>
      <c r="BG971" s="416"/>
      <c r="BH971" s="416"/>
      <c r="BI971" s="416"/>
      <c r="BJ971" s="416"/>
    </row>
    <row r="972" spans="10:62" x14ac:dyDescent="0.2">
      <c r="J972" s="385"/>
      <c r="K972" s="217"/>
      <c r="L972" s="217"/>
      <c r="M972" s="693"/>
      <c r="N972" s="693"/>
      <c r="O972" s="359"/>
      <c r="P972" s="619"/>
      <c r="Q972" s="672"/>
      <c r="R972" s="672"/>
      <c r="S972" s="672"/>
      <c r="T972" s="385"/>
      <c r="U972" s="385"/>
      <c r="V972" s="385"/>
      <c r="W972" s="385"/>
      <c r="X972" s="693"/>
      <c r="Y972" s="325"/>
      <c r="Z972" s="308"/>
      <c r="AA972" s="383"/>
      <c r="AC972" s="492" t="str">
        <f t="shared" si="20"/>
        <v xml:space="preserve"> </v>
      </c>
      <c r="AD972" s="519" t="str">
        <f>IF($Y972&lt;&gt;" ",ROUND(('Retail Pricing'!#REF!+1)*AE972/0.05,0)*0.05," ")</f>
        <v xml:space="preserve"> </v>
      </c>
      <c r="AF972" s="383"/>
      <c r="AH972" s="325"/>
      <c r="AI972" s="325"/>
      <c r="AK972" s="385"/>
      <c r="AL972" s="385"/>
      <c r="AM972" s="359"/>
      <c r="AN972" s="385"/>
      <c r="AO972" s="385"/>
      <c r="AP972" s="385"/>
      <c r="AQ972" s="385"/>
      <c r="AR972" s="385"/>
      <c r="AS972" s="385"/>
      <c r="AT972" s="385"/>
      <c r="AU972" s="359"/>
      <c r="AW972" s="416"/>
      <c r="AX972" s="694"/>
      <c r="AY972" s="641"/>
      <c r="AZ972" s="385"/>
      <c r="BA972" s="385"/>
      <c r="BB972" s="416"/>
      <c r="BC972" s="416"/>
      <c r="BD972" s="416"/>
      <c r="BE972" s="416"/>
      <c r="BF972" s="416"/>
      <c r="BG972" s="416"/>
      <c r="BH972" s="416"/>
      <c r="BI972" s="416"/>
      <c r="BJ972" s="416"/>
    </row>
    <row r="973" spans="10:62" x14ac:dyDescent="0.2">
      <c r="J973" s="385"/>
      <c r="K973" s="217"/>
      <c r="L973" s="217"/>
      <c r="M973" s="693"/>
      <c r="N973" s="693"/>
      <c r="O973" s="359"/>
      <c r="P973" s="619"/>
      <c r="Q973" s="672"/>
      <c r="R973" s="672"/>
      <c r="S973" s="672"/>
      <c r="T973" s="385"/>
      <c r="U973" s="385"/>
      <c r="V973" s="385"/>
      <c r="W973" s="385"/>
      <c r="X973" s="693"/>
      <c r="Y973" s="325"/>
      <c r="Z973" s="308"/>
      <c r="AA973" s="383"/>
      <c r="AC973" s="492" t="str">
        <f t="shared" si="20"/>
        <v xml:space="preserve"> </v>
      </c>
      <c r="AD973" s="519" t="str">
        <f>IF($Y973&lt;&gt;" ",ROUND(('Retail Pricing'!#REF!+1)*AE973/0.05,0)*0.05," ")</f>
        <v xml:space="preserve"> </v>
      </c>
      <c r="AF973" s="383"/>
      <c r="AH973" s="325"/>
      <c r="AI973" s="325"/>
      <c r="AK973" s="385"/>
      <c r="AL973" s="385"/>
      <c r="AM973" s="359"/>
      <c r="AN973" s="385"/>
      <c r="AO973" s="385"/>
      <c r="AP973" s="385"/>
      <c r="AQ973" s="385"/>
      <c r="AR973" s="385"/>
      <c r="AS973" s="385"/>
      <c r="AT973" s="385"/>
      <c r="AU973" s="359"/>
      <c r="AW973" s="416"/>
      <c r="AX973" s="694"/>
      <c r="AY973" s="641"/>
      <c r="AZ973" s="385"/>
      <c r="BA973" s="385"/>
      <c r="BB973" s="416"/>
      <c r="BC973" s="416"/>
      <c r="BD973" s="416"/>
      <c r="BE973" s="416"/>
      <c r="BF973" s="416"/>
      <c r="BG973" s="416"/>
      <c r="BH973" s="416"/>
      <c r="BI973" s="416"/>
      <c r="BJ973" s="416"/>
    </row>
    <row r="974" spans="10:62" x14ac:dyDescent="0.2">
      <c r="J974" s="385"/>
      <c r="K974" s="217"/>
      <c r="L974" s="217"/>
      <c r="M974" s="693"/>
      <c r="N974" s="693"/>
      <c r="O974" s="359"/>
      <c r="P974" s="619"/>
      <c r="Q974" s="672"/>
      <c r="R974" s="672"/>
      <c r="S974" s="672"/>
      <c r="T974" s="385"/>
      <c r="U974" s="385"/>
      <c r="V974" s="385"/>
      <c r="W974" s="385"/>
      <c r="X974" s="693"/>
      <c r="Y974" s="325"/>
      <c r="Z974" s="308"/>
      <c r="AA974" s="383"/>
      <c r="AC974" s="492" t="str">
        <f t="shared" si="20"/>
        <v xml:space="preserve"> </v>
      </c>
      <c r="AD974" s="519" t="str">
        <f>IF($Y974&lt;&gt;" ",ROUND(('Retail Pricing'!#REF!+1)*AE974/0.05,0)*0.05," ")</f>
        <v xml:space="preserve"> </v>
      </c>
      <c r="AF974" s="383"/>
      <c r="AH974" s="325"/>
      <c r="AI974" s="325"/>
      <c r="AK974" s="385"/>
      <c r="AL974" s="385"/>
      <c r="AM974" s="359"/>
      <c r="AN974" s="385"/>
      <c r="AO974" s="385"/>
      <c r="AP974" s="385"/>
      <c r="AQ974" s="385"/>
      <c r="AR974" s="385"/>
      <c r="AS974" s="385"/>
      <c r="AT974" s="385"/>
      <c r="AU974" s="359"/>
      <c r="AW974" s="416"/>
      <c r="AX974" s="694"/>
      <c r="AY974" s="641"/>
      <c r="AZ974" s="385"/>
      <c r="BA974" s="385"/>
      <c r="BB974" s="416"/>
      <c r="BC974" s="416"/>
      <c r="BD974" s="416"/>
      <c r="BE974" s="416"/>
      <c r="BF974" s="416"/>
      <c r="BG974" s="416"/>
      <c r="BH974" s="416"/>
      <c r="BI974" s="416"/>
      <c r="BJ974" s="416"/>
    </row>
    <row r="975" spans="10:62" x14ac:dyDescent="0.2">
      <c r="J975" s="385"/>
      <c r="K975" s="217"/>
      <c r="L975" s="217"/>
      <c r="M975" s="693"/>
      <c r="N975" s="693"/>
      <c r="O975" s="359"/>
      <c r="P975" s="619"/>
      <c r="Q975" s="672"/>
      <c r="R975" s="672"/>
      <c r="S975" s="672"/>
      <c r="T975" s="385"/>
      <c r="U975" s="385"/>
      <c r="V975" s="385"/>
      <c r="W975" s="385"/>
      <c r="X975" s="693"/>
      <c r="Y975" s="325"/>
      <c r="Z975" s="308"/>
      <c r="AA975" s="383"/>
      <c r="AC975" s="492" t="str">
        <f t="shared" si="20"/>
        <v xml:space="preserve"> </v>
      </c>
      <c r="AD975" s="519" t="str">
        <f>IF($Y975&lt;&gt;" ",ROUND(('Retail Pricing'!#REF!+1)*AE975/0.05,0)*0.05," ")</f>
        <v xml:space="preserve"> </v>
      </c>
      <c r="AF975" s="383"/>
      <c r="AH975" s="325"/>
      <c r="AI975" s="325"/>
      <c r="AK975" s="385"/>
      <c r="AL975" s="385"/>
      <c r="AM975" s="359"/>
      <c r="AN975" s="385"/>
      <c r="AO975" s="385"/>
      <c r="AP975" s="385"/>
      <c r="AQ975" s="385"/>
      <c r="AR975" s="385"/>
      <c r="AS975" s="385"/>
      <c r="AT975" s="385"/>
      <c r="AU975" s="359"/>
      <c r="AW975" s="416"/>
      <c r="AX975" s="694"/>
      <c r="AY975" s="641"/>
      <c r="AZ975" s="385"/>
      <c r="BA975" s="385"/>
      <c r="BB975" s="416"/>
      <c r="BC975" s="416"/>
      <c r="BD975" s="416"/>
      <c r="BE975" s="416"/>
      <c r="BF975" s="416"/>
      <c r="BG975" s="416"/>
      <c r="BH975" s="416"/>
      <c r="BI975" s="416"/>
      <c r="BJ975" s="416"/>
    </row>
    <row r="976" spans="10:62" x14ac:dyDescent="0.2">
      <c r="J976" s="385"/>
      <c r="K976" s="217"/>
      <c r="L976" s="217"/>
      <c r="M976" s="693"/>
      <c r="N976" s="693"/>
      <c r="O976" s="359"/>
      <c r="P976" s="619"/>
      <c r="Q976" s="672"/>
      <c r="R976" s="672"/>
      <c r="S976" s="672"/>
      <c r="T976" s="385"/>
      <c r="U976" s="385"/>
      <c r="V976" s="385"/>
      <c r="W976" s="385"/>
      <c r="X976" s="693"/>
      <c r="Y976" s="325"/>
      <c r="Z976" s="308"/>
      <c r="AA976" s="383"/>
      <c r="AC976" s="492" t="str">
        <f t="shared" si="20"/>
        <v xml:space="preserve"> </v>
      </c>
      <c r="AD976" s="519" t="str">
        <f>IF($Y976&lt;&gt;" ",ROUND(('Retail Pricing'!#REF!+1)*AE976/0.05,0)*0.05," ")</f>
        <v xml:space="preserve"> </v>
      </c>
      <c r="AF976" s="383"/>
      <c r="AH976" s="325"/>
      <c r="AI976" s="325"/>
      <c r="AK976" s="385"/>
      <c r="AL976" s="385"/>
      <c r="AM976" s="359"/>
      <c r="AN976" s="385"/>
      <c r="AO976" s="385"/>
      <c r="AP976" s="385"/>
      <c r="AQ976" s="385"/>
      <c r="AR976" s="385"/>
      <c r="AS976" s="385"/>
      <c r="AT976" s="385"/>
      <c r="AU976" s="359"/>
      <c r="AW976" s="416"/>
      <c r="AX976" s="694"/>
      <c r="AY976" s="641"/>
      <c r="AZ976" s="385"/>
      <c r="BA976" s="385"/>
      <c r="BB976" s="416"/>
      <c r="BC976" s="416"/>
      <c r="BD976" s="416"/>
      <c r="BE976" s="416"/>
      <c r="BF976" s="416"/>
      <c r="BG976" s="416"/>
      <c r="BH976" s="416"/>
      <c r="BI976" s="416"/>
      <c r="BJ976" s="416"/>
    </row>
    <row r="977" spans="10:62" x14ac:dyDescent="0.2">
      <c r="J977" s="385"/>
      <c r="K977" s="217"/>
      <c r="L977" s="217"/>
      <c r="M977" s="693"/>
      <c r="N977" s="693"/>
      <c r="O977" s="359"/>
      <c r="P977" s="619"/>
      <c r="Q977" s="672"/>
      <c r="R977" s="672"/>
      <c r="S977" s="672"/>
      <c r="T977" s="385"/>
      <c r="U977" s="385"/>
      <c r="V977" s="385"/>
      <c r="W977" s="385"/>
      <c r="X977" s="693"/>
      <c r="Y977" s="325"/>
      <c r="Z977" s="308"/>
      <c r="AA977" s="383"/>
      <c r="AC977" s="492" t="str">
        <f t="shared" si="20"/>
        <v xml:space="preserve"> </v>
      </c>
      <c r="AD977" s="519" t="str">
        <f>IF($Y977&lt;&gt;" ",ROUND(('Retail Pricing'!#REF!+1)*AE977/0.05,0)*0.05," ")</f>
        <v xml:space="preserve"> </v>
      </c>
      <c r="AF977" s="383"/>
      <c r="AH977" s="325"/>
      <c r="AI977" s="325"/>
      <c r="AK977" s="385"/>
      <c r="AL977" s="385"/>
      <c r="AM977" s="359"/>
      <c r="AN977" s="385"/>
      <c r="AO977" s="385"/>
      <c r="AP977" s="385"/>
      <c r="AQ977" s="385"/>
      <c r="AR977" s="385"/>
      <c r="AS977" s="385"/>
      <c r="AT977" s="385"/>
      <c r="AU977" s="359"/>
      <c r="AW977" s="416"/>
      <c r="AX977" s="694"/>
      <c r="AY977" s="641"/>
      <c r="AZ977" s="385"/>
      <c r="BA977" s="385"/>
      <c r="BB977" s="416"/>
      <c r="BC977" s="416"/>
      <c r="BD977" s="416"/>
      <c r="BE977" s="416"/>
      <c r="BF977" s="416"/>
      <c r="BG977" s="416"/>
      <c r="BH977" s="416"/>
      <c r="BI977" s="416"/>
      <c r="BJ977" s="416"/>
    </row>
    <row r="978" spans="10:62" x14ac:dyDescent="0.2">
      <c r="J978" s="385"/>
      <c r="K978" s="217"/>
      <c r="L978" s="217"/>
      <c r="M978" s="693"/>
      <c r="N978" s="693"/>
      <c r="O978" s="359"/>
      <c r="P978" s="619"/>
      <c r="Q978" s="672"/>
      <c r="R978" s="672"/>
      <c r="S978" s="672"/>
      <c r="T978" s="385"/>
      <c r="U978" s="385"/>
      <c r="V978" s="385"/>
      <c r="W978" s="385"/>
      <c r="X978" s="693"/>
      <c r="Y978" s="325"/>
      <c r="Z978" s="308"/>
      <c r="AA978" s="383"/>
      <c r="AC978" s="492" t="str">
        <f t="shared" si="20"/>
        <v xml:space="preserve"> </v>
      </c>
      <c r="AD978" s="519" t="str">
        <f>IF($Y978&lt;&gt;" ",ROUND(('Retail Pricing'!#REF!+1)*AE978/0.05,0)*0.05," ")</f>
        <v xml:space="preserve"> </v>
      </c>
      <c r="AF978" s="383"/>
      <c r="AH978" s="325"/>
      <c r="AI978" s="325"/>
      <c r="AK978" s="385"/>
      <c r="AL978" s="385"/>
      <c r="AM978" s="359"/>
      <c r="AN978" s="385"/>
      <c r="AO978" s="385"/>
      <c r="AP978" s="385"/>
      <c r="AQ978" s="385"/>
      <c r="AR978" s="385"/>
      <c r="AS978" s="385"/>
      <c r="AT978" s="385"/>
      <c r="AU978" s="359"/>
      <c r="AW978" s="416"/>
      <c r="AX978" s="694"/>
      <c r="AY978" s="641"/>
      <c r="AZ978" s="385"/>
      <c r="BA978" s="385"/>
      <c r="BB978" s="416"/>
      <c r="BC978" s="416"/>
      <c r="BD978" s="416"/>
      <c r="BE978" s="416"/>
      <c r="BF978" s="416"/>
      <c r="BG978" s="416"/>
      <c r="BH978" s="416"/>
      <c r="BI978" s="416"/>
      <c r="BJ978" s="416"/>
    </row>
    <row r="979" spans="10:62" x14ac:dyDescent="0.2">
      <c r="J979" s="385"/>
      <c r="K979" s="217"/>
      <c r="L979" s="217"/>
      <c r="M979" s="693"/>
      <c r="N979" s="693"/>
      <c r="O979" s="359"/>
      <c r="P979" s="619"/>
      <c r="Q979" s="672"/>
      <c r="R979" s="672"/>
      <c r="S979" s="672"/>
      <c r="T979" s="385"/>
      <c r="U979" s="385"/>
      <c r="V979" s="385"/>
      <c r="W979" s="385"/>
      <c r="X979" s="693"/>
      <c r="Y979" s="325"/>
      <c r="Z979" s="308"/>
      <c r="AA979" s="383"/>
      <c r="AC979" s="492" t="str">
        <f t="shared" si="20"/>
        <v xml:space="preserve"> </v>
      </c>
      <c r="AD979" s="519" t="str">
        <f>IF($Y979&lt;&gt;" ",ROUND(('Retail Pricing'!#REF!+1)*AE979/0.05,0)*0.05," ")</f>
        <v xml:space="preserve"> </v>
      </c>
      <c r="AF979" s="383"/>
      <c r="AH979" s="325"/>
      <c r="AI979" s="325"/>
      <c r="AK979" s="385"/>
      <c r="AL979" s="385"/>
      <c r="AM979" s="359"/>
      <c r="AN979" s="385"/>
      <c r="AO979" s="385"/>
      <c r="AP979" s="385"/>
      <c r="AQ979" s="385"/>
      <c r="AR979" s="385"/>
      <c r="AS979" s="385"/>
      <c r="AT979" s="385"/>
      <c r="AU979" s="359"/>
      <c r="AW979" s="416"/>
      <c r="AX979" s="694"/>
      <c r="AY979" s="641"/>
      <c r="AZ979" s="385"/>
      <c r="BA979" s="385"/>
      <c r="BB979" s="416"/>
      <c r="BC979" s="416"/>
      <c r="BD979" s="416"/>
      <c r="BE979" s="416"/>
      <c r="BF979" s="416"/>
      <c r="BG979" s="416"/>
      <c r="BH979" s="416"/>
      <c r="BI979" s="416"/>
      <c r="BJ979" s="416"/>
    </row>
    <row r="980" spans="10:62" x14ac:dyDescent="0.2">
      <c r="J980" s="385"/>
      <c r="K980" s="217"/>
      <c r="L980" s="217"/>
      <c r="M980" s="693"/>
      <c r="N980" s="693"/>
      <c r="O980" s="359"/>
      <c r="P980" s="619"/>
      <c r="Q980" s="672"/>
      <c r="R980" s="672"/>
      <c r="S980" s="672"/>
      <c r="T980" s="385"/>
      <c r="U980" s="385"/>
      <c r="V980" s="385"/>
      <c r="W980" s="385"/>
      <c r="X980" s="693"/>
      <c r="Y980" s="325"/>
      <c r="Z980" s="308"/>
      <c r="AA980" s="383"/>
      <c r="AC980" s="492" t="str">
        <f t="shared" si="20"/>
        <v xml:space="preserve"> </v>
      </c>
      <c r="AD980" s="519" t="str">
        <f>IF($Y980&lt;&gt;" ",ROUND(('Retail Pricing'!#REF!+1)*AE980/0.05,0)*0.05," ")</f>
        <v xml:space="preserve"> </v>
      </c>
      <c r="AF980" s="383"/>
      <c r="AH980" s="325"/>
      <c r="AI980" s="325"/>
      <c r="AK980" s="385"/>
      <c r="AL980" s="385"/>
      <c r="AM980" s="359"/>
      <c r="AN980" s="385"/>
      <c r="AO980" s="385"/>
      <c r="AP980" s="385"/>
      <c r="AQ980" s="385"/>
      <c r="AR980" s="385"/>
      <c r="AS980" s="385"/>
      <c r="AT980" s="385"/>
      <c r="AU980" s="359"/>
      <c r="AW980" s="416"/>
      <c r="AX980" s="694"/>
      <c r="AY980" s="641"/>
      <c r="AZ980" s="385"/>
      <c r="BA980" s="385"/>
      <c r="BB980" s="416"/>
      <c r="BC980" s="416"/>
      <c r="BD980" s="416"/>
      <c r="BE980" s="416"/>
      <c r="BF980" s="416"/>
      <c r="BG980" s="416"/>
      <c r="BH980" s="416"/>
      <c r="BI980" s="416"/>
      <c r="BJ980" s="416"/>
    </row>
    <row r="981" spans="10:62" x14ac:dyDescent="0.2">
      <c r="J981" s="385"/>
      <c r="K981" s="217"/>
      <c r="L981" s="217"/>
      <c r="M981" s="693"/>
      <c r="N981" s="693"/>
      <c r="O981" s="359"/>
      <c r="P981" s="619"/>
      <c r="Q981" s="672"/>
      <c r="R981" s="672"/>
      <c r="S981" s="672"/>
      <c r="T981" s="385"/>
      <c r="U981" s="385"/>
      <c r="V981" s="385"/>
      <c r="W981" s="385"/>
      <c r="X981" s="693"/>
      <c r="Y981" s="325"/>
      <c r="Z981" s="308"/>
      <c r="AA981" s="383"/>
      <c r="AC981" s="492" t="str">
        <f t="shared" si="20"/>
        <v xml:space="preserve"> </v>
      </c>
      <c r="AD981" s="519" t="str">
        <f>IF($Y981&lt;&gt;" ",ROUND(('Retail Pricing'!#REF!+1)*AE981/0.05,0)*0.05," ")</f>
        <v xml:space="preserve"> </v>
      </c>
      <c r="AF981" s="383"/>
      <c r="AH981" s="325"/>
      <c r="AI981" s="325"/>
      <c r="AK981" s="385"/>
      <c r="AL981" s="385"/>
      <c r="AM981" s="359"/>
      <c r="AN981" s="385"/>
      <c r="AO981" s="385"/>
      <c r="AP981" s="385"/>
      <c r="AQ981" s="385"/>
      <c r="AR981" s="385"/>
      <c r="AS981" s="385"/>
      <c r="AT981" s="385"/>
      <c r="AU981" s="359"/>
      <c r="AW981" s="416"/>
      <c r="AX981" s="694"/>
      <c r="AY981" s="641"/>
      <c r="AZ981" s="385"/>
      <c r="BA981" s="385"/>
      <c r="BB981" s="416"/>
      <c r="BC981" s="416"/>
      <c r="BD981" s="416"/>
      <c r="BE981" s="416"/>
      <c r="BF981" s="416"/>
      <c r="BG981" s="416"/>
      <c r="BH981" s="416"/>
      <c r="BI981" s="416"/>
      <c r="BJ981" s="416"/>
    </row>
    <row r="982" spans="10:62" x14ac:dyDescent="0.2">
      <c r="J982" s="385"/>
      <c r="K982" s="217"/>
      <c r="L982" s="217"/>
      <c r="M982" s="693"/>
      <c r="N982" s="693"/>
      <c r="O982" s="359"/>
      <c r="P982" s="619"/>
      <c r="Q982" s="672"/>
      <c r="R982" s="672"/>
      <c r="S982" s="672"/>
      <c r="T982" s="385"/>
      <c r="U982" s="385"/>
      <c r="V982" s="385"/>
      <c r="W982" s="385"/>
      <c r="X982" s="693"/>
      <c r="Y982" s="325"/>
      <c r="Z982" s="308"/>
      <c r="AA982" s="383"/>
      <c r="AC982" s="492" t="str">
        <f t="shared" si="20"/>
        <v xml:space="preserve"> </v>
      </c>
      <c r="AD982" s="519" t="str">
        <f>IF($Y982&lt;&gt;" ",ROUND(('Retail Pricing'!#REF!+1)*AE982/0.05,0)*0.05," ")</f>
        <v xml:space="preserve"> </v>
      </c>
      <c r="AF982" s="383"/>
      <c r="AH982" s="325"/>
      <c r="AI982" s="325"/>
      <c r="AK982" s="385"/>
      <c r="AL982" s="385"/>
      <c r="AM982" s="359"/>
      <c r="AN982" s="385"/>
      <c r="AO982" s="385"/>
      <c r="AP982" s="385"/>
      <c r="AQ982" s="385"/>
      <c r="AR982" s="385"/>
      <c r="AS982" s="385"/>
      <c r="AT982" s="385"/>
      <c r="AU982" s="359"/>
      <c r="AW982" s="416"/>
      <c r="AX982" s="694"/>
      <c r="AY982" s="641"/>
      <c r="AZ982" s="385"/>
      <c r="BA982" s="385"/>
      <c r="BB982" s="416"/>
      <c r="BC982" s="416"/>
      <c r="BD982" s="416"/>
      <c r="BE982" s="416"/>
      <c r="BF982" s="416"/>
      <c r="BG982" s="416"/>
      <c r="BH982" s="416"/>
      <c r="BI982" s="416"/>
      <c r="BJ982" s="416"/>
    </row>
    <row r="983" spans="10:62" x14ac:dyDescent="0.2">
      <c r="J983" s="385"/>
      <c r="K983" s="217"/>
      <c r="L983" s="217"/>
      <c r="M983" s="693"/>
      <c r="N983" s="693"/>
      <c r="O983" s="359"/>
      <c r="P983" s="619"/>
      <c r="Q983" s="672"/>
      <c r="R983" s="672"/>
      <c r="S983" s="672"/>
      <c r="T983" s="385"/>
      <c r="U983" s="385"/>
      <c r="V983" s="385"/>
      <c r="W983" s="385"/>
      <c r="X983" s="693"/>
      <c r="Y983" s="325"/>
      <c r="Z983" s="308"/>
      <c r="AA983" s="383"/>
      <c r="AC983" s="492" t="str">
        <f t="shared" ref="AC983:AC1046" si="21">IF($Y983&gt;0,ROUND((Y983+$N983)/0.05,0)*0.05," ")</f>
        <v xml:space="preserve"> </v>
      </c>
      <c r="AD983" s="519" t="str">
        <f>IF($Y983&lt;&gt;" ",ROUND(('Retail Pricing'!#REF!+1)*AE983/0.05,0)*0.05," ")</f>
        <v xml:space="preserve"> </v>
      </c>
      <c r="AF983" s="383"/>
      <c r="AH983" s="325"/>
      <c r="AI983" s="325"/>
      <c r="AK983" s="385"/>
      <c r="AL983" s="385"/>
      <c r="AM983" s="359"/>
      <c r="AN983" s="385"/>
      <c r="AO983" s="385"/>
      <c r="AP983" s="385"/>
      <c r="AQ983" s="385"/>
      <c r="AR983" s="385"/>
      <c r="AS983" s="385"/>
      <c r="AT983" s="385"/>
      <c r="AU983" s="359"/>
      <c r="AW983" s="416"/>
      <c r="AX983" s="694"/>
      <c r="AY983" s="641"/>
      <c r="AZ983" s="385"/>
      <c r="BA983" s="385"/>
      <c r="BB983" s="416"/>
      <c r="BC983" s="416"/>
      <c r="BD983" s="416"/>
      <c r="BE983" s="416"/>
      <c r="BF983" s="416"/>
      <c r="BG983" s="416"/>
      <c r="BH983" s="416"/>
      <c r="BI983" s="416"/>
      <c r="BJ983" s="416"/>
    </row>
    <row r="984" spans="10:62" x14ac:dyDescent="0.2">
      <c r="J984" s="385"/>
      <c r="K984" s="217"/>
      <c r="L984" s="217"/>
      <c r="M984" s="693"/>
      <c r="N984" s="693"/>
      <c r="O984" s="359"/>
      <c r="P984" s="619"/>
      <c r="Q984" s="672"/>
      <c r="R984" s="672"/>
      <c r="S984" s="672"/>
      <c r="T984" s="385"/>
      <c r="U984" s="385"/>
      <c r="V984" s="385"/>
      <c r="W984" s="385"/>
      <c r="X984" s="693"/>
      <c r="Y984" s="325"/>
      <c r="Z984" s="308"/>
      <c r="AA984" s="383"/>
      <c r="AC984" s="492" t="str">
        <f t="shared" si="21"/>
        <v xml:space="preserve"> </v>
      </c>
      <c r="AD984" s="519" t="str">
        <f>IF($Y984&lt;&gt;" ",ROUND(('Retail Pricing'!#REF!+1)*AE984/0.05,0)*0.05," ")</f>
        <v xml:space="preserve"> </v>
      </c>
      <c r="AF984" s="383"/>
      <c r="AH984" s="325"/>
      <c r="AI984" s="325"/>
      <c r="AK984" s="385"/>
      <c r="AL984" s="385"/>
      <c r="AM984" s="359"/>
      <c r="AN984" s="385"/>
      <c r="AO984" s="385"/>
      <c r="AP984" s="385"/>
      <c r="AQ984" s="385"/>
      <c r="AR984" s="385"/>
      <c r="AS984" s="385"/>
      <c r="AT984" s="385"/>
      <c r="AU984" s="359"/>
      <c r="AW984" s="416"/>
      <c r="AX984" s="694"/>
      <c r="AY984" s="641"/>
      <c r="AZ984" s="385"/>
      <c r="BA984" s="385"/>
      <c r="BB984" s="416"/>
      <c r="BC984" s="416"/>
      <c r="BD984" s="416"/>
      <c r="BE984" s="416"/>
      <c r="BF984" s="416"/>
      <c r="BG984" s="416"/>
      <c r="BH984" s="416"/>
      <c r="BI984" s="416"/>
      <c r="BJ984" s="416"/>
    </row>
    <row r="985" spans="10:62" x14ac:dyDescent="0.2">
      <c r="J985" s="385"/>
      <c r="K985" s="217"/>
      <c r="L985" s="217"/>
      <c r="M985" s="693"/>
      <c r="N985" s="693"/>
      <c r="O985" s="359"/>
      <c r="P985" s="619"/>
      <c r="Q985" s="672"/>
      <c r="R985" s="672"/>
      <c r="S985" s="672"/>
      <c r="T985" s="385"/>
      <c r="U985" s="385"/>
      <c r="V985" s="385"/>
      <c r="W985" s="385"/>
      <c r="X985" s="693"/>
      <c r="Y985" s="325"/>
      <c r="Z985" s="308"/>
      <c r="AA985" s="383"/>
      <c r="AC985" s="492" t="str">
        <f t="shared" si="21"/>
        <v xml:space="preserve"> </v>
      </c>
      <c r="AD985" s="519" t="str">
        <f>IF($Y985&lt;&gt;" ",ROUND(('Retail Pricing'!#REF!+1)*AE985/0.05,0)*0.05," ")</f>
        <v xml:space="preserve"> </v>
      </c>
      <c r="AF985" s="383"/>
      <c r="AH985" s="325"/>
      <c r="AI985" s="325"/>
      <c r="AK985" s="385"/>
      <c r="AL985" s="385"/>
      <c r="AM985" s="359"/>
      <c r="AN985" s="385"/>
      <c r="AO985" s="385"/>
      <c r="AP985" s="385"/>
      <c r="AQ985" s="385"/>
      <c r="AR985" s="385"/>
      <c r="AS985" s="385"/>
      <c r="AT985" s="385"/>
      <c r="AU985" s="359"/>
      <c r="AW985" s="416"/>
      <c r="AX985" s="694"/>
      <c r="AY985" s="641"/>
      <c r="AZ985" s="385"/>
      <c r="BA985" s="385"/>
      <c r="BB985" s="416"/>
      <c r="BC985" s="416"/>
      <c r="BD985" s="416"/>
      <c r="BE985" s="416"/>
      <c r="BF985" s="416"/>
      <c r="BG985" s="416"/>
      <c r="BH985" s="416"/>
      <c r="BI985" s="416"/>
      <c r="BJ985" s="416"/>
    </row>
    <row r="986" spans="10:62" x14ac:dyDescent="0.2">
      <c r="J986" s="385"/>
      <c r="K986" s="217"/>
      <c r="L986" s="217"/>
      <c r="M986" s="693"/>
      <c r="N986" s="693"/>
      <c r="O986" s="359"/>
      <c r="P986" s="619"/>
      <c r="Q986" s="672"/>
      <c r="R986" s="672"/>
      <c r="S986" s="672"/>
      <c r="T986" s="385"/>
      <c r="U986" s="385"/>
      <c r="V986" s="385"/>
      <c r="W986" s="385"/>
      <c r="X986" s="693"/>
      <c r="Y986" s="325"/>
      <c r="Z986" s="308"/>
      <c r="AA986" s="383"/>
      <c r="AC986" s="492" t="str">
        <f t="shared" si="21"/>
        <v xml:space="preserve"> </v>
      </c>
      <c r="AD986" s="519" t="str">
        <f>IF($Y986&lt;&gt;" ",ROUND(('Retail Pricing'!#REF!+1)*AE986/0.05,0)*0.05," ")</f>
        <v xml:space="preserve"> </v>
      </c>
      <c r="AF986" s="383"/>
      <c r="AH986" s="325"/>
      <c r="AI986" s="325"/>
      <c r="AK986" s="385"/>
      <c r="AL986" s="385"/>
      <c r="AM986" s="359"/>
      <c r="AN986" s="385"/>
      <c r="AO986" s="385"/>
      <c r="AP986" s="385"/>
      <c r="AQ986" s="385"/>
      <c r="AR986" s="385"/>
      <c r="AS986" s="385"/>
      <c r="AT986" s="385"/>
      <c r="AU986" s="359"/>
      <c r="AW986" s="416"/>
      <c r="AX986" s="694"/>
      <c r="AY986" s="641"/>
      <c r="AZ986" s="385"/>
      <c r="BA986" s="385"/>
      <c r="BB986" s="416"/>
      <c r="BC986" s="416"/>
      <c r="BD986" s="416"/>
      <c r="BE986" s="416"/>
      <c r="BF986" s="416"/>
      <c r="BG986" s="416"/>
      <c r="BH986" s="416"/>
      <c r="BI986" s="416"/>
      <c r="BJ986" s="416"/>
    </row>
    <row r="987" spans="10:62" x14ac:dyDescent="0.2">
      <c r="J987" s="385"/>
      <c r="K987" s="217"/>
      <c r="L987" s="217"/>
      <c r="M987" s="693"/>
      <c r="N987" s="693"/>
      <c r="O987" s="359"/>
      <c r="P987" s="619"/>
      <c r="Q987" s="672"/>
      <c r="R987" s="672"/>
      <c r="S987" s="672"/>
      <c r="T987" s="385"/>
      <c r="U987" s="385"/>
      <c r="V987" s="385"/>
      <c r="W987" s="385"/>
      <c r="X987" s="693"/>
      <c r="Y987" s="325"/>
      <c r="Z987" s="308"/>
      <c r="AA987" s="383"/>
      <c r="AC987" s="492" t="str">
        <f t="shared" si="21"/>
        <v xml:space="preserve"> </v>
      </c>
      <c r="AD987" s="519" t="str">
        <f>IF($Y987&lt;&gt;" ",ROUND(('Retail Pricing'!#REF!+1)*AE987/0.05,0)*0.05," ")</f>
        <v xml:space="preserve"> </v>
      </c>
      <c r="AF987" s="383"/>
      <c r="AH987" s="325"/>
      <c r="AI987" s="325"/>
      <c r="AK987" s="385"/>
      <c r="AL987" s="385"/>
      <c r="AM987" s="359"/>
      <c r="AN987" s="385"/>
      <c r="AO987" s="385"/>
      <c r="AP987" s="385"/>
      <c r="AQ987" s="385"/>
      <c r="AR987" s="385"/>
      <c r="AS987" s="385"/>
      <c r="AT987" s="385"/>
      <c r="AU987" s="359"/>
      <c r="AW987" s="416"/>
      <c r="AX987" s="694"/>
      <c r="AY987" s="641"/>
      <c r="AZ987" s="385"/>
      <c r="BA987" s="385"/>
      <c r="BB987" s="416"/>
      <c r="BC987" s="416"/>
      <c r="BD987" s="416"/>
      <c r="BE987" s="416"/>
      <c r="BF987" s="416"/>
      <c r="BG987" s="416"/>
      <c r="BH987" s="416"/>
      <c r="BI987" s="416"/>
      <c r="BJ987" s="416"/>
    </row>
    <row r="988" spans="10:62" x14ac:dyDescent="0.2">
      <c r="J988" s="385"/>
      <c r="K988" s="217"/>
      <c r="L988" s="217"/>
      <c r="M988" s="693"/>
      <c r="N988" s="693"/>
      <c r="O988" s="359"/>
      <c r="P988" s="619"/>
      <c r="Q988" s="672"/>
      <c r="R988" s="672"/>
      <c r="S988" s="672"/>
      <c r="T988" s="385"/>
      <c r="U988" s="385"/>
      <c r="V988" s="385"/>
      <c r="W988" s="385"/>
      <c r="X988" s="693"/>
      <c r="Y988" s="325"/>
      <c r="Z988" s="308"/>
      <c r="AA988" s="383"/>
      <c r="AC988" s="492" t="str">
        <f t="shared" si="21"/>
        <v xml:space="preserve"> </v>
      </c>
      <c r="AD988" s="519" t="str">
        <f>IF($Y988&lt;&gt;" ",ROUND(('Retail Pricing'!#REF!+1)*AE988/0.05,0)*0.05," ")</f>
        <v xml:space="preserve"> </v>
      </c>
      <c r="AF988" s="383"/>
      <c r="AH988" s="325"/>
      <c r="AI988" s="325"/>
      <c r="AK988" s="385"/>
      <c r="AL988" s="385"/>
      <c r="AM988" s="359"/>
      <c r="AN988" s="385"/>
      <c r="AO988" s="385"/>
      <c r="AP988" s="385"/>
      <c r="AQ988" s="385"/>
      <c r="AR988" s="385"/>
      <c r="AS988" s="385"/>
      <c r="AT988" s="385"/>
      <c r="AU988" s="359"/>
      <c r="AW988" s="416"/>
      <c r="AX988" s="694"/>
      <c r="AY988" s="641"/>
      <c r="AZ988" s="385"/>
      <c r="BA988" s="385"/>
      <c r="BB988" s="416"/>
      <c r="BC988" s="416"/>
      <c r="BD988" s="416"/>
      <c r="BE988" s="416"/>
      <c r="BF988" s="416"/>
      <c r="BG988" s="416"/>
      <c r="BH988" s="416"/>
      <c r="BI988" s="416"/>
      <c r="BJ988" s="416"/>
    </row>
    <row r="989" spans="10:62" x14ac:dyDescent="0.2">
      <c r="J989" s="385"/>
      <c r="K989" s="217"/>
      <c r="L989" s="217"/>
      <c r="M989" s="693"/>
      <c r="N989" s="693"/>
      <c r="O989" s="359"/>
      <c r="P989" s="619"/>
      <c r="Q989" s="672"/>
      <c r="R989" s="672"/>
      <c r="S989" s="672"/>
      <c r="T989" s="385"/>
      <c r="U989" s="385"/>
      <c r="V989" s="385"/>
      <c r="W989" s="385"/>
      <c r="X989" s="693"/>
      <c r="Y989" s="325"/>
      <c r="Z989" s="308"/>
      <c r="AA989" s="383"/>
      <c r="AC989" s="492" t="str">
        <f t="shared" si="21"/>
        <v xml:space="preserve"> </v>
      </c>
      <c r="AD989" s="519" t="str">
        <f>IF($Y989&lt;&gt;" ",ROUND(('Retail Pricing'!#REF!+1)*AE989/0.05,0)*0.05," ")</f>
        <v xml:space="preserve"> </v>
      </c>
      <c r="AF989" s="383"/>
      <c r="AH989" s="325"/>
      <c r="AI989" s="325"/>
      <c r="AK989" s="385"/>
      <c r="AL989" s="385"/>
      <c r="AM989" s="359"/>
      <c r="AN989" s="385"/>
      <c r="AO989" s="385"/>
      <c r="AP989" s="385"/>
      <c r="AQ989" s="385"/>
      <c r="AR989" s="385"/>
      <c r="AS989" s="385"/>
      <c r="AT989" s="385"/>
      <c r="AU989" s="359"/>
      <c r="AW989" s="416"/>
      <c r="AX989" s="694"/>
      <c r="AY989" s="641"/>
      <c r="AZ989" s="385"/>
      <c r="BA989" s="385"/>
      <c r="BB989" s="416"/>
      <c r="BC989" s="416"/>
      <c r="BD989" s="416"/>
      <c r="BE989" s="416"/>
      <c r="BF989" s="416"/>
      <c r="BG989" s="416"/>
      <c r="BH989" s="416"/>
      <c r="BI989" s="416"/>
      <c r="BJ989" s="416"/>
    </row>
    <row r="990" spans="10:62" x14ac:dyDescent="0.2">
      <c r="J990" s="385"/>
      <c r="K990" s="217"/>
      <c r="L990" s="217"/>
      <c r="M990" s="693"/>
      <c r="N990" s="693"/>
      <c r="O990" s="359"/>
      <c r="P990" s="619"/>
      <c r="Q990" s="672"/>
      <c r="R990" s="672"/>
      <c r="S990" s="672"/>
      <c r="T990" s="385"/>
      <c r="U990" s="385"/>
      <c r="V990" s="385"/>
      <c r="W990" s="385"/>
      <c r="X990" s="693"/>
      <c r="Y990" s="325"/>
      <c r="Z990" s="308"/>
      <c r="AA990" s="383"/>
      <c r="AC990" s="492" t="str">
        <f t="shared" si="21"/>
        <v xml:space="preserve"> </v>
      </c>
      <c r="AD990" s="519" t="str">
        <f>IF($Y990&lt;&gt;" ",ROUND(('Retail Pricing'!#REF!+1)*AE990/0.05,0)*0.05," ")</f>
        <v xml:space="preserve"> </v>
      </c>
      <c r="AF990" s="383"/>
      <c r="AH990" s="325"/>
      <c r="AI990" s="325"/>
      <c r="AK990" s="385"/>
      <c r="AL990" s="385"/>
      <c r="AM990" s="359"/>
      <c r="AN990" s="385"/>
      <c r="AO990" s="385"/>
      <c r="AP990" s="385"/>
      <c r="AQ990" s="385"/>
      <c r="AR990" s="385"/>
      <c r="AS990" s="385"/>
      <c r="AT990" s="385"/>
      <c r="AU990" s="359"/>
      <c r="AW990" s="416"/>
      <c r="AX990" s="694"/>
      <c r="AY990" s="641"/>
      <c r="AZ990" s="385"/>
      <c r="BA990" s="385"/>
      <c r="BB990" s="416"/>
      <c r="BC990" s="416"/>
      <c r="BD990" s="416"/>
      <c r="BE990" s="416"/>
      <c r="BF990" s="416"/>
      <c r="BG990" s="416"/>
      <c r="BH990" s="416"/>
      <c r="BI990" s="416"/>
      <c r="BJ990" s="416"/>
    </row>
    <row r="991" spans="10:62" x14ac:dyDescent="0.2">
      <c r="J991" s="385"/>
      <c r="K991" s="217"/>
      <c r="L991" s="217"/>
      <c r="M991" s="693"/>
      <c r="N991" s="693"/>
      <c r="O991" s="359"/>
      <c r="P991" s="619"/>
      <c r="Q991" s="672"/>
      <c r="R991" s="672"/>
      <c r="S991" s="672"/>
      <c r="T991" s="385"/>
      <c r="U991" s="385"/>
      <c r="V991" s="385"/>
      <c r="W991" s="385"/>
      <c r="X991" s="693"/>
      <c r="Y991" s="325"/>
      <c r="Z991" s="308"/>
      <c r="AA991" s="383"/>
      <c r="AC991" s="492" t="str">
        <f t="shared" si="21"/>
        <v xml:space="preserve"> </v>
      </c>
      <c r="AD991" s="519" t="str">
        <f>IF($Y991&lt;&gt;" ",ROUND(('Retail Pricing'!#REF!+1)*AE991/0.05,0)*0.05," ")</f>
        <v xml:space="preserve"> </v>
      </c>
      <c r="AF991" s="383"/>
      <c r="AH991" s="325"/>
      <c r="AI991" s="325"/>
      <c r="AK991" s="385"/>
      <c r="AL991" s="385"/>
      <c r="AM991" s="359"/>
      <c r="AN991" s="385"/>
      <c r="AO991" s="385"/>
      <c r="AP991" s="385"/>
      <c r="AQ991" s="385"/>
      <c r="AR991" s="385"/>
      <c r="AS991" s="385"/>
      <c r="AT991" s="385"/>
      <c r="AU991" s="359"/>
      <c r="AW991" s="416"/>
      <c r="AX991" s="694"/>
      <c r="AY991" s="641"/>
      <c r="AZ991" s="385"/>
      <c r="BA991" s="385"/>
      <c r="BB991" s="416"/>
      <c r="BC991" s="416"/>
      <c r="BD991" s="416"/>
      <c r="BE991" s="416"/>
      <c r="BF991" s="416"/>
      <c r="BG991" s="416"/>
      <c r="BH991" s="416"/>
      <c r="BI991" s="416"/>
      <c r="BJ991" s="416"/>
    </row>
    <row r="992" spans="10:62" x14ac:dyDescent="0.2">
      <c r="J992" s="385"/>
      <c r="K992" s="217"/>
      <c r="L992" s="217"/>
      <c r="M992" s="693"/>
      <c r="N992" s="693"/>
      <c r="O992" s="359"/>
      <c r="P992" s="619"/>
      <c r="Q992" s="672"/>
      <c r="R992" s="672"/>
      <c r="S992" s="672"/>
      <c r="T992" s="385"/>
      <c r="U992" s="385"/>
      <c r="V992" s="385"/>
      <c r="W992" s="385"/>
      <c r="X992" s="693"/>
      <c r="Y992" s="325"/>
      <c r="Z992" s="308"/>
      <c r="AA992" s="383"/>
      <c r="AC992" s="492" t="str">
        <f t="shared" si="21"/>
        <v xml:space="preserve"> </v>
      </c>
      <c r="AD992" s="519" t="str">
        <f>IF($Y992&lt;&gt;" ",ROUND(('Retail Pricing'!#REF!+1)*AE992/0.05,0)*0.05," ")</f>
        <v xml:space="preserve"> </v>
      </c>
      <c r="AF992" s="383"/>
      <c r="AH992" s="325"/>
      <c r="AI992" s="325"/>
      <c r="AK992" s="385"/>
      <c r="AL992" s="385"/>
      <c r="AM992" s="359"/>
      <c r="AN992" s="385"/>
      <c r="AO992" s="385"/>
      <c r="AP992" s="385"/>
      <c r="AQ992" s="385"/>
      <c r="AR992" s="385"/>
      <c r="AS992" s="385"/>
      <c r="AT992" s="385"/>
      <c r="AU992" s="359"/>
      <c r="AW992" s="416"/>
      <c r="AX992" s="694"/>
      <c r="AY992" s="641"/>
      <c r="AZ992" s="385"/>
      <c r="BA992" s="385"/>
      <c r="BB992" s="416"/>
      <c r="BC992" s="416"/>
      <c r="BD992" s="416"/>
      <c r="BE992" s="416"/>
      <c r="BF992" s="416"/>
      <c r="BG992" s="416"/>
      <c r="BH992" s="416"/>
      <c r="BI992" s="416"/>
      <c r="BJ992" s="416"/>
    </row>
    <row r="993" spans="10:62" x14ac:dyDescent="0.2">
      <c r="J993" s="385"/>
      <c r="K993" s="217"/>
      <c r="L993" s="217"/>
      <c r="M993" s="693"/>
      <c r="N993" s="693"/>
      <c r="O993" s="359"/>
      <c r="P993" s="619"/>
      <c r="Q993" s="672"/>
      <c r="R993" s="672"/>
      <c r="S993" s="672"/>
      <c r="T993" s="385"/>
      <c r="U993" s="385"/>
      <c r="V993" s="385"/>
      <c r="W993" s="385"/>
      <c r="X993" s="693"/>
      <c r="Y993" s="325"/>
      <c r="Z993" s="308"/>
      <c r="AA993" s="383"/>
      <c r="AC993" s="492" t="str">
        <f t="shared" si="21"/>
        <v xml:space="preserve"> </v>
      </c>
      <c r="AD993" s="519" t="str">
        <f>IF($Y993&lt;&gt;" ",ROUND(('Retail Pricing'!#REF!+1)*AE993/0.05,0)*0.05," ")</f>
        <v xml:space="preserve"> </v>
      </c>
      <c r="AF993" s="383"/>
      <c r="AH993" s="325"/>
      <c r="AI993" s="325"/>
      <c r="AK993" s="385"/>
      <c r="AL993" s="385"/>
      <c r="AM993" s="359"/>
      <c r="AN993" s="385"/>
      <c r="AO993" s="385"/>
      <c r="AP993" s="385"/>
      <c r="AQ993" s="385"/>
      <c r="AR993" s="385"/>
      <c r="AS993" s="385"/>
      <c r="AT993" s="385"/>
      <c r="AU993" s="359"/>
      <c r="AW993" s="416"/>
      <c r="AX993" s="694"/>
      <c r="AY993" s="641"/>
      <c r="AZ993" s="385"/>
      <c r="BA993" s="385"/>
      <c r="BB993" s="416"/>
      <c r="BC993" s="416"/>
      <c r="BD993" s="416"/>
      <c r="BE993" s="416"/>
      <c r="BF993" s="416"/>
      <c r="BG993" s="416"/>
      <c r="BH993" s="416"/>
      <c r="BI993" s="416"/>
      <c r="BJ993" s="416"/>
    </row>
    <row r="994" spans="10:62" x14ac:dyDescent="0.2">
      <c r="J994" s="385"/>
      <c r="K994" s="217"/>
      <c r="L994" s="217"/>
      <c r="M994" s="693"/>
      <c r="N994" s="693"/>
      <c r="O994" s="359"/>
      <c r="P994" s="619"/>
      <c r="Q994" s="672"/>
      <c r="R994" s="672"/>
      <c r="S994" s="672"/>
      <c r="T994" s="385"/>
      <c r="U994" s="385"/>
      <c r="V994" s="385"/>
      <c r="W994" s="385"/>
      <c r="X994" s="693"/>
      <c r="Y994" s="325"/>
      <c r="Z994" s="308"/>
      <c r="AA994" s="383"/>
      <c r="AC994" s="492" t="str">
        <f t="shared" si="21"/>
        <v xml:space="preserve"> </v>
      </c>
      <c r="AD994" s="519" t="str">
        <f>IF($Y994&lt;&gt;" ",ROUND(('Retail Pricing'!#REF!+1)*AE994/0.05,0)*0.05," ")</f>
        <v xml:space="preserve"> </v>
      </c>
      <c r="AF994" s="383"/>
      <c r="AH994" s="325"/>
      <c r="AI994" s="325"/>
      <c r="AK994" s="385"/>
      <c r="AL994" s="385"/>
      <c r="AM994" s="359"/>
      <c r="AN994" s="385"/>
      <c r="AO994" s="385"/>
      <c r="AP994" s="385"/>
      <c r="AQ994" s="385"/>
      <c r="AR994" s="385"/>
      <c r="AS994" s="385"/>
      <c r="AT994" s="385"/>
      <c r="AU994" s="359"/>
      <c r="AW994" s="416"/>
      <c r="AX994" s="694"/>
      <c r="AY994" s="641"/>
      <c r="AZ994" s="385"/>
      <c r="BA994" s="385"/>
      <c r="BB994" s="416"/>
      <c r="BC994" s="416"/>
      <c r="BD994" s="416"/>
      <c r="BE994" s="416"/>
      <c r="BF994" s="416"/>
      <c r="BG994" s="416"/>
      <c r="BH994" s="416"/>
      <c r="BI994" s="416"/>
      <c r="BJ994" s="416"/>
    </row>
    <row r="995" spans="10:62" x14ac:dyDescent="0.2">
      <c r="J995" s="385"/>
      <c r="K995" s="217"/>
      <c r="L995" s="217"/>
      <c r="M995" s="693"/>
      <c r="N995" s="693"/>
      <c r="O995" s="359"/>
      <c r="P995" s="619"/>
      <c r="Q995" s="672"/>
      <c r="R995" s="672"/>
      <c r="S995" s="672"/>
      <c r="T995" s="385"/>
      <c r="U995" s="385"/>
      <c r="V995" s="385"/>
      <c r="W995" s="385"/>
      <c r="X995" s="693"/>
      <c r="Y995" s="325"/>
      <c r="Z995" s="308"/>
      <c r="AA995" s="383"/>
      <c r="AC995" s="492" t="str">
        <f t="shared" si="21"/>
        <v xml:space="preserve"> </v>
      </c>
      <c r="AD995" s="519" t="str">
        <f>IF($Y995&lt;&gt;" ",ROUND(('Retail Pricing'!#REF!+1)*AE995/0.05,0)*0.05," ")</f>
        <v xml:space="preserve"> </v>
      </c>
      <c r="AF995" s="383"/>
      <c r="AH995" s="325"/>
      <c r="AI995" s="325"/>
      <c r="AK995" s="385"/>
      <c r="AL995" s="385"/>
      <c r="AM995" s="359"/>
      <c r="AN995" s="385"/>
      <c r="AO995" s="385"/>
      <c r="AP995" s="385"/>
      <c r="AQ995" s="385"/>
      <c r="AR995" s="385"/>
      <c r="AS995" s="385"/>
      <c r="AT995" s="385"/>
      <c r="AU995" s="359"/>
      <c r="AW995" s="416"/>
      <c r="AX995" s="694"/>
      <c r="AY995" s="641"/>
      <c r="AZ995" s="385"/>
      <c r="BA995" s="385"/>
      <c r="BB995" s="416"/>
      <c r="BC995" s="416"/>
      <c r="BD995" s="416"/>
      <c r="BE995" s="416"/>
      <c r="BF995" s="416"/>
      <c r="BG995" s="416"/>
      <c r="BH995" s="416"/>
      <c r="BI995" s="416"/>
      <c r="BJ995" s="416"/>
    </row>
    <row r="996" spans="10:62" x14ac:dyDescent="0.2">
      <c r="J996" s="385"/>
      <c r="K996" s="217"/>
      <c r="L996" s="217"/>
      <c r="M996" s="693"/>
      <c r="N996" s="693"/>
      <c r="O996" s="359"/>
      <c r="P996" s="619"/>
      <c r="Q996" s="672"/>
      <c r="R996" s="672"/>
      <c r="S996" s="672"/>
      <c r="T996" s="385"/>
      <c r="U996" s="385"/>
      <c r="V996" s="385"/>
      <c r="W996" s="385"/>
      <c r="X996" s="693"/>
      <c r="Y996" s="325"/>
      <c r="Z996" s="308"/>
      <c r="AA996" s="383"/>
      <c r="AC996" s="492" t="str">
        <f t="shared" si="21"/>
        <v xml:space="preserve"> </v>
      </c>
      <c r="AD996" s="519" t="str">
        <f>IF($Y996&lt;&gt;" ",ROUND(('Retail Pricing'!#REF!+1)*AE996/0.05,0)*0.05," ")</f>
        <v xml:space="preserve"> </v>
      </c>
      <c r="AF996" s="383"/>
      <c r="AH996" s="325"/>
      <c r="AI996" s="325"/>
      <c r="AK996" s="385"/>
      <c r="AL996" s="385"/>
      <c r="AM996" s="359"/>
      <c r="AN996" s="385"/>
      <c r="AO996" s="385"/>
      <c r="AP996" s="385"/>
      <c r="AQ996" s="385"/>
      <c r="AR996" s="385"/>
      <c r="AS996" s="385"/>
      <c r="AT996" s="385"/>
      <c r="AU996" s="359"/>
      <c r="AW996" s="416"/>
      <c r="AX996" s="694"/>
      <c r="AY996" s="641"/>
      <c r="AZ996" s="385"/>
      <c r="BA996" s="385"/>
      <c r="BB996" s="416"/>
      <c r="BC996" s="416"/>
      <c r="BD996" s="416"/>
      <c r="BE996" s="416"/>
      <c r="BF996" s="416"/>
      <c r="BG996" s="416"/>
      <c r="BH996" s="416"/>
      <c r="BI996" s="416"/>
      <c r="BJ996" s="416"/>
    </row>
    <row r="997" spans="10:62" x14ac:dyDescent="0.2">
      <c r="J997" s="385"/>
      <c r="K997" s="217"/>
      <c r="L997" s="217"/>
      <c r="M997" s="693"/>
      <c r="N997" s="693"/>
      <c r="O997" s="359"/>
      <c r="P997" s="619"/>
      <c r="Q997" s="672"/>
      <c r="R997" s="672"/>
      <c r="S997" s="672"/>
      <c r="T997" s="385"/>
      <c r="U997" s="385"/>
      <c r="V997" s="385"/>
      <c r="W997" s="385"/>
      <c r="X997" s="693"/>
      <c r="Y997" s="325"/>
      <c r="Z997" s="308"/>
      <c r="AA997" s="383"/>
      <c r="AC997" s="492" t="str">
        <f t="shared" si="21"/>
        <v xml:space="preserve"> </v>
      </c>
      <c r="AD997" s="519" t="str">
        <f>IF($Y997&lt;&gt;" ",ROUND(('Retail Pricing'!#REF!+1)*AE997/0.05,0)*0.05," ")</f>
        <v xml:space="preserve"> </v>
      </c>
      <c r="AF997" s="383"/>
      <c r="AH997" s="325"/>
      <c r="AI997" s="325"/>
      <c r="AK997" s="385"/>
      <c r="AL997" s="385"/>
      <c r="AM997" s="359"/>
      <c r="AN997" s="385"/>
      <c r="AO997" s="385"/>
      <c r="AP997" s="385"/>
      <c r="AQ997" s="385"/>
      <c r="AR997" s="385"/>
      <c r="AS997" s="385"/>
      <c r="AT997" s="385"/>
      <c r="AU997" s="359"/>
      <c r="AW997" s="416"/>
      <c r="AX997" s="694"/>
      <c r="AY997" s="641"/>
      <c r="AZ997" s="385"/>
      <c r="BA997" s="385"/>
      <c r="BB997" s="416"/>
      <c r="BC997" s="416"/>
      <c r="BD997" s="416"/>
      <c r="BE997" s="416"/>
      <c r="BF997" s="416"/>
      <c r="BG997" s="416"/>
      <c r="BH997" s="416"/>
      <c r="BI997" s="416"/>
      <c r="BJ997" s="416"/>
    </row>
    <row r="998" spans="10:62" x14ac:dyDescent="0.2">
      <c r="J998" s="385"/>
      <c r="K998" s="217"/>
      <c r="L998" s="217"/>
      <c r="M998" s="693"/>
      <c r="N998" s="693"/>
      <c r="O998" s="359"/>
      <c r="P998" s="619"/>
      <c r="Q998" s="672"/>
      <c r="R998" s="672"/>
      <c r="S998" s="672"/>
      <c r="T998" s="385"/>
      <c r="U998" s="385"/>
      <c r="V998" s="385"/>
      <c r="W998" s="385"/>
      <c r="X998" s="693"/>
      <c r="Y998" s="325"/>
      <c r="Z998" s="308"/>
      <c r="AA998" s="383"/>
      <c r="AC998" s="492" t="str">
        <f t="shared" si="21"/>
        <v xml:space="preserve"> </v>
      </c>
      <c r="AD998" s="519" t="str">
        <f>IF($Y998&lt;&gt;" ",ROUND(('Retail Pricing'!#REF!+1)*AE998/0.05,0)*0.05," ")</f>
        <v xml:space="preserve"> </v>
      </c>
      <c r="AF998" s="383"/>
      <c r="AH998" s="325"/>
      <c r="AI998" s="325"/>
      <c r="AK998" s="385"/>
      <c r="AL998" s="385"/>
      <c r="AM998" s="359"/>
      <c r="AN998" s="385"/>
      <c r="AO998" s="385"/>
      <c r="AP998" s="385"/>
      <c r="AQ998" s="385"/>
      <c r="AR998" s="385"/>
      <c r="AS998" s="385"/>
      <c r="AT998" s="385"/>
      <c r="AU998" s="359"/>
      <c r="AW998" s="416"/>
      <c r="AX998" s="694"/>
      <c r="AY998" s="641"/>
      <c r="AZ998" s="385"/>
      <c r="BA998" s="385"/>
      <c r="BB998" s="416"/>
      <c r="BC998" s="416"/>
      <c r="BD998" s="416"/>
      <c r="BE998" s="416"/>
      <c r="BF998" s="416"/>
      <c r="BG998" s="416"/>
      <c r="BH998" s="416"/>
      <c r="BI998" s="416"/>
      <c r="BJ998" s="416"/>
    </row>
    <row r="999" spans="10:62" x14ac:dyDescent="0.2">
      <c r="J999" s="385"/>
      <c r="K999" s="217"/>
      <c r="L999" s="217"/>
      <c r="M999" s="693"/>
      <c r="N999" s="693"/>
      <c r="O999" s="359"/>
      <c r="P999" s="619"/>
      <c r="Q999" s="672"/>
      <c r="R999" s="672"/>
      <c r="S999" s="672"/>
      <c r="T999" s="385"/>
      <c r="U999" s="385"/>
      <c r="V999" s="385"/>
      <c r="W999" s="385"/>
      <c r="X999" s="693"/>
      <c r="Y999" s="325"/>
      <c r="Z999" s="308"/>
      <c r="AA999" s="383"/>
      <c r="AC999" s="492" t="str">
        <f t="shared" si="21"/>
        <v xml:space="preserve"> </v>
      </c>
      <c r="AD999" s="519" t="str">
        <f>IF($Y999&lt;&gt;" ",ROUND(('Retail Pricing'!#REF!+1)*AE999/0.05,0)*0.05," ")</f>
        <v xml:space="preserve"> </v>
      </c>
      <c r="AF999" s="383"/>
      <c r="AH999" s="325"/>
      <c r="AI999" s="325"/>
      <c r="AK999" s="385"/>
      <c r="AL999" s="385"/>
      <c r="AM999" s="359"/>
      <c r="AN999" s="385"/>
      <c r="AO999" s="385"/>
      <c r="AP999" s="385"/>
      <c r="AQ999" s="385"/>
      <c r="AR999" s="385"/>
      <c r="AS999" s="385"/>
      <c r="AT999" s="385"/>
      <c r="AU999" s="359"/>
      <c r="AW999" s="416"/>
      <c r="AX999" s="694"/>
      <c r="AY999" s="641"/>
      <c r="AZ999" s="385"/>
      <c r="BA999" s="385"/>
      <c r="BB999" s="416"/>
      <c r="BC999" s="416"/>
      <c r="BD999" s="416"/>
      <c r="BE999" s="416"/>
      <c r="BF999" s="416"/>
      <c r="BG999" s="416"/>
      <c r="BH999" s="416"/>
      <c r="BI999" s="416"/>
      <c r="BJ999" s="416"/>
    </row>
    <row r="1000" spans="10:62" x14ac:dyDescent="0.2">
      <c r="J1000" s="385"/>
      <c r="K1000" s="217"/>
      <c r="L1000" s="217"/>
      <c r="M1000" s="693"/>
      <c r="N1000" s="693"/>
      <c r="O1000" s="359"/>
      <c r="P1000" s="619"/>
      <c r="Q1000" s="672"/>
      <c r="R1000" s="672"/>
      <c r="S1000" s="672"/>
      <c r="T1000" s="385"/>
      <c r="U1000" s="385"/>
      <c r="V1000" s="385"/>
      <c r="W1000" s="385"/>
      <c r="X1000" s="693"/>
      <c r="Y1000" s="325"/>
      <c r="Z1000" s="308"/>
      <c r="AA1000" s="383"/>
      <c r="AC1000" s="492" t="str">
        <f t="shared" si="21"/>
        <v xml:space="preserve"> </v>
      </c>
      <c r="AD1000" s="519" t="str">
        <f>IF($Y1000&lt;&gt;" ",ROUND(('Retail Pricing'!#REF!+1)*AE1000/0.05,0)*0.05," ")</f>
        <v xml:space="preserve"> </v>
      </c>
      <c r="AF1000" s="383"/>
      <c r="AH1000" s="325"/>
      <c r="AI1000" s="325"/>
      <c r="AK1000" s="385"/>
      <c r="AL1000" s="385"/>
      <c r="AM1000" s="359"/>
      <c r="AN1000" s="385"/>
      <c r="AO1000" s="385"/>
      <c r="AP1000" s="385"/>
      <c r="AQ1000" s="385"/>
      <c r="AR1000" s="385"/>
      <c r="AS1000" s="385"/>
      <c r="AT1000" s="385"/>
      <c r="AU1000" s="359"/>
      <c r="AW1000" s="416"/>
      <c r="AX1000" s="694"/>
      <c r="AY1000" s="641"/>
      <c r="AZ1000" s="385"/>
      <c r="BA1000" s="385"/>
      <c r="BB1000" s="416"/>
      <c r="BC1000" s="416"/>
      <c r="BD1000" s="416"/>
      <c r="BE1000" s="416"/>
      <c r="BF1000" s="416"/>
      <c r="BG1000" s="416"/>
      <c r="BH1000" s="416"/>
      <c r="BI1000" s="416"/>
      <c r="BJ1000" s="416"/>
    </row>
    <row r="1001" spans="10:62" x14ac:dyDescent="0.2">
      <c r="J1001" s="385"/>
      <c r="K1001" s="217"/>
      <c r="L1001" s="217"/>
      <c r="M1001" s="693"/>
      <c r="N1001" s="693"/>
      <c r="O1001" s="359"/>
      <c r="P1001" s="619"/>
      <c r="Q1001" s="672"/>
      <c r="R1001" s="672"/>
      <c r="S1001" s="672"/>
      <c r="T1001" s="385"/>
      <c r="U1001" s="385"/>
      <c r="V1001" s="385"/>
      <c r="W1001" s="385"/>
      <c r="X1001" s="693"/>
      <c r="Y1001" s="325"/>
      <c r="Z1001" s="308"/>
      <c r="AA1001" s="383"/>
      <c r="AC1001" s="492" t="str">
        <f t="shared" si="21"/>
        <v xml:space="preserve"> </v>
      </c>
      <c r="AD1001" s="519" t="str">
        <f>IF($Y1001&lt;&gt;" ",ROUND(('Retail Pricing'!#REF!+1)*AE1001/0.05,0)*0.05," ")</f>
        <v xml:space="preserve"> </v>
      </c>
      <c r="AF1001" s="383"/>
      <c r="AH1001" s="325"/>
      <c r="AI1001" s="325"/>
      <c r="AK1001" s="385"/>
      <c r="AL1001" s="385"/>
      <c r="AM1001" s="359"/>
      <c r="AN1001" s="385"/>
      <c r="AO1001" s="385"/>
      <c r="AP1001" s="385"/>
      <c r="AQ1001" s="385"/>
      <c r="AR1001" s="385"/>
      <c r="AS1001" s="385"/>
      <c r="AT1001" s="385"/>
      <c r="AU1001" s="359"/>
      <c r="AW1001" s="416"/>
      <c r="AX1001" s="694"/>
      <c r="AY1001" s="641"/>
      <c r="AZ1001" s="385"/>
      <c r="BA1001" s="385"/>
      <c r="BB1001" s="416"/>
      <c r="BC1001" s="416"/>
      <c r="BD1001" s="416"/>
      <c r="BE1001" s="416"/>
      <c r="BF1001" s="416"/>
      <c r="BG1001" s="416"/>
      <c r="BH1001" s="416"/>
      <c r="BI1001" s="416"/>
      <c r="BJ1001" s="416"/>
    </row>
    <row r="1002" spans="10:62" x14ac:dyDescent="0.2">
      <c r="J1002" s="385"/>
      <c r="K1002" s="217"/>
      <c r="L1002" s="217"/>
      <c r="M1002" s="693"/>
      <c r="N1002" s="693"/>
      <c r="O1002" s="359"/>
      <c r="P1002" s="619"/>
      <c r="Q1002" s="672"/>
      <c r="R1002" s="672"/>
      <c r="S1002" s="672"/>
      <c r="T1002" s="385"/>
      <c r="U1002" s="385"/>
      <c r="V1002" s="385"/>
      <c r="W1002" s="385"/>
      <c r="X1002" s="693"/>
      <c r="Y1002" s="325"/>
      <c r="Z1002" s="308"/>
      <c r="AA1002" s="383"/>
      <c r="AC1002" s="492" t="str">
        <f t="shared" si="21"/>
        <v xml:space="preserve"> </v>
      </c>
      <c r="AD1002" s="519" t="str">
        <f>IF($Y1002&lt;&gt;" ",ROUND(('Retail Pricing'!#REF!+1)*AE1002/0.05,0)*0.05," ")</f>
        <v xml:space="preserve"> </v>
      </c>
      <c r="AF1002" s="383"/>
      <c r="AH1002" s="325"/>
      <c r="AI1002" s="325"/>
      <c r="AK1002" s="385"/>
      <c r="AL1002" s="385"/>
      <c r="AM1002" s="359"/>
      <c r="AN1002" s="385"/>
      <c r="AO1002" s="385"/>
      <c r="AP1002" s="385"/>
      <c r="AQ1002" s="385"/>
      <c r="AR1002" s="385"/>
      <c r="AS1002" s="385"/>
      <c r="AT1002" s="385"/>
      <c r="AU1002" s="359"/>
      <c r="AW1002" s="416"/>
      <c r="AX1002" s="694"/>
      <c r="AY1002" s="641"/>
      <c r="AZ1002" s="385"/>
      <c r="BA1002" s="385"/>
      <c r="BB1002" s="416"/>
      <c r="BC1002" s="416"/>
      <c r="BD1002" s="416"/>
      <c r="BE1002" s="416"/>
      <c r="BF1002" s="416"/>
      <c r="BG1002" s="416"/>
      <c r="BH1002" s="416"/>
      <c r="BI1002" s="416"/>
      <c r="BJ1002" s="416"/>
    </row>
    <row r="1003" spans="10:62" x14ac:dyDescent="0.2">
      <c r="J1003" s="385"/>
      <c r="K1003" s="217"/>
      <c r="L1003" s="217"/>
      <c r="M1003" s="693"/>
      <c r="N1003" s="693"/>
      <c r="O1003" s="359"/>
      <c r="P1003" s="619"/>
      <c r="Q1003" s="672"/>
      <c r="R1003" s="672"/>
      <c r="S1003" s="672"/>
      <c r="T1003" s="385"/>
      <c r="U1003" s="385"/>
      <c r="V1003" s="385"/>
      <c r="W1003" s="385"/>
      <c r="X1003" s="693"/>
      <c r="Y1003" s="325"/>
      <c r="Z1003" s="308"/>
      <c r="AA1003" s="383"/>
      <c r="AC1003" s="492" t="str">
        <f t="shared" si="21"/>
        <v xml:space="preserve"> </v>
      </c>
      <c r="AD1003" s="519" t="str">
        <f>IF($Y1003&lt;&gt;" ",ROUND(('Retail Pricing'!#REF!+1)*AE1003/0.05,0)*0.05," ")</f>
        <v xml:space="preserve"> </v>
      </c>
      <c r="AF1003" s="383"/>
      <c r="AH1003" s="325"/>
      <c r="AI1003" s="325"/>
      <c r="AK1003" s="385"/>
      <c r="AL1003" s="385"/>
      <c r="AM1003" s="359"/>
      <c r="AN1003" s="385"/>
      <c r="AO1003" s="385"/>
      <c r="AP1003" s="385"/>
      <c r="AQ1003" s="385"/>
      <c r="AR1003" s="385"/>
      <c r="AS1003" s="385"/>
      <c r="AT1003" s="385"/>
      <c r="AU1003" s="359"/>
      <c r="AW1003" s="416"/>
      <c r="AX1003" s="694"/>
      <c r="AY1003" s="641"/>
      <c r="AZ1003" s="385"/>
      <c r="BA1003" s="385"/>
      <c r="BB1003" s="416"/>
      <c r="BC1003" s="416"/>
      <c r="BD1003" s="416"/>
      <c r="BE1003" s="416"/>
      <c r="BF1003" s="416"/>
      <c r="BG1003" s="416"/>
      <c r="BH1003" s="416"/>
      <c r="BI1003" s="416"/>
      <c r="BJ1003" s="416"/>
    </row>
    <row r="1004" spans="10:62" x14ac:dyDescent="0.2">
      <c r="J1004" s="385"/>
      <c r="K1004" s="217"/>
      <c r="L1004" s="217"/>
      <c r="M1004" s="693"/>
      <c r="N1004" s="693"/>
      <c r="O1004" s="359"/>
      <c r="P1004" s="619"/>
      <c r="Q1004" s="672"/>
      <c r="R1004" s="672"/>
      <c r="S1004" s="672"/>
      <c r="T1004" s="385"/>
      <c r="U1004" s="385"/>
      <c r="V1004" s="385"/>
      <c r="W1004" s="385"/>
      <c r="X1004" s="693"/>
      <c r="Y1004" s="325"/>
      <c r="Z1004" s="308"/>
      <c r="AA1004" s="383"/>
      <c r="AC1004" s="492" t="str">
        <f t="shared" si="21"/>
        <v xml:space="preserve"> </v>
      </c>
      <c r="AD1004" s="519" t="str">
        <f>IF($Y1004&lt;&gt;" ",ROUND(('Retail Pricing'!#REF!+1)*AE1004/0.05,0)*0.05," ")</f>
        <v xml:space="preserve"> </v>
      </c>
      <c r="AF1004" s="383"/>
      <c r="AH1004" s="325"/>
      <c r="AI1004" s="325"/>
      <c r="AK1004" s="385"/>
      <c r="AL1004" s="385"/>
      <c r="AM1004" s="359"/>
      <c r="AN1004" s="385"/>
      <c r="AO1004" s="385"/>
      <c r="AP1004" s="385"/>
      <c r="AQ1004" s="385"/>
      <c r="AR1004" s="385"/>
      <c r="AS1004" s="385"/>
      <c r="AT1004" s="385"/>
      <c r="AU1004" s="359"/>
      <c r="AW1004" s="416"/>
      <c r="AX1004" s="694"/>
      <c r="AY1004" s="641"/>
      <c r="AZ1004" s="385"/>
      <c r="BA1004" s="385"/>
      <c r="BB1004" s="416"/>
      <c r="BC1004" s="416"/>
      <c r="BD1004" s="416"/>
      <c r="BE1004" s="416"/>
      <c r="BF1004" s="416"/>
      <c r="BG1004" s="416"/>
      <c r="BH1004" s="416"/>
      <c r="BI1004" s="416"/>
      <c r="BJ1004" s="416"/>
    </row>
    <row r="1005" spans="10:62" x14ac:dyDescent="0.2">
      <c r="J1005" s="385"/>
      <c r="K1005" s="217"/>
      <c r="L1005" s="217"/>
      <c r="M1005" s="693"/>
      <c r="N1005" s="693"/>
      <c r="O1005" s="359"/>
      <c r="P1005" s="619"/>
      <c r="Q1005" s="672"/>
      <c r="R1005" s="672"/>
      <c r="S1005" s="672"/>
      <c r="T1005" s="385"/>
      <c r="U1005" s="385"/>
      <c r="V1005" s="385"/>
      <c r="W1005" s="385"/>
      <c r="X1005" s="693"/>
      <c r="Y1005" s="325"/>
      <c r="Z1005" s="308"/>
      <c r="AA1005" s="383"/>
      <c r="AC1005" s="492" t="str">
        <f t="shared" si="21"/>
        <v xml:space="preserve"> </v>
      </c>
      <c r="AD1005" s="519" t="str">
        <f>IF($Y1005&lt;&gt;" ",ROUND(('Retail Pricing'!#REF!+1)*AE1005/0.05,0)*0.05," ")</f>
        <v xml:space="preserve"> </v>
      </c>
      <c r="AF1005" s="383"/>
      <c r="AH1005" s="325"/>
      <c r="AI1005" s="325"/>
      <c r="AK1005" s="385"/>
      <c r="AL1005" s="385"/>
      <c r="AM1005" s="359"/>
      <c r="AN1005" s="385"/>
      <c r="AO1005" s="385"/>
      <c r="AP1005" s="385"/>
      <c r="AQ1005" s="385"/>
      <c r="AR1005" s="385"/>
      <c r="AS1005" s="385"/>
      <c r="AT1005" s="385"/>
      <c r="AU1005" s="359"/>
      <c r="AW1005" s="416"/>
      <c r="AX1005" s="694"/>
      <c r="AY1005" s="641"/>
      <c r="AZ1005" s="385"/>
      <c r="BA1005" s="385"/>
      <c r="BB1005" s="416"/>
      <c r="BC1005" s="416"/>
      <c r="BD1005" s="416"/>
      <c r="BE1005" s="416"/>
      <c r="BF1005" s="416"/>
      <c r="BG1005" s="416"/>
      <c r="BH1005" s="416"/>
      <c r="BI1005" s="416"/>
      <c r="BJ1005" s="416"/>
    </row>
    <row r="1006" spans="10:62" x14ac:dyDescent="0.2">
      <c r="J1006" s="385"/>
      <c r="K1006" s="217"/>
      <c r="L1006" s="217"/>
      <c r="M1006" s="693"/>
      <c r="N1006" s="693"/>
      <c r="O1006" s="359"/>
      <c r="P1006" s="619"/>
      <c r="Q1006" s="672"/>
      <c r="R1006" s="672"/>
      <c r="S1006" s="672"/>
      <c r="T1006" s="385"/>
      <c r="U1006" s="385"/>
      <c r="V1006" s="385"/>
      <c r="W1006" s="385"/>
      <c r="X1006" s="693"/>
      <c r="Y1006" s="325"/>
      <c r="Z1006" s="308"/>
      <c r="AA1006" s="383"/>
      <c r="AC1006" s="492" t="str">
        <f t="shared" si="21"/>
        <v xml:space="preserve"> </v>
      </c>
      <c r="AD1006" s="519" t="str">
        <f>IF($Y1006&lt;&gt;" ",ROUND(('Retail Pricing'!#REF!+1)*AE1006/0.05,0)*0.05," ")</f>
        <v xml:space="preserve"> </v>
      </c>
      <c r="AF1006" s="383"/>
      <c r="AH1006" s="325"/>
      <c r="AI1006" s="325"/>
      <c r="AK1006" s="385"/>
      <c r="AL1006" s="385"/>
      <c r="AM1006" s="359"/>
      <c r="AN1006" s="385"/>
      <c r="AO1006" s="385"/>
      <c r="AP1006" s="385"/>
      <c r="AQ1006" s="385"/>
      <c r="AR1006" s="385"/>
      <c r="AS1006" s="385"/>
      <c r="AT1006" s="385"/>
      <c r="AU1006" s="359"/>
      <c r="AW1006" s="416"/>
      <c r="AX1006" s="694"/>
      <c r="AY1006" s="641"/>
      <c r="AZ1006" s="385"/>
      <c r="BA1006" s="385"/>
      <c r="BB1006" s="416"/>
      <c r="BC1006" s="416"/>
      <c r="BD1006" s="416"/>
      <c r="BE1006" s="416"/>
      <c r="BF1006" s="416"/>
      <c r="BG1006" s="416"/>
      <c r="BH1006" s="416"/>
      <c r="BI1006" s="416"/>
      <c r="BJ1006" s="416"/>
    </row>
    <row r="1007" spans="10:62" x14ac:dyDescent="0.2">
      <c r="J1007" s="385"/>
      <c r="K1007" s="217"/>
      <c r="L1007" s="217"/>
      <c r="M1007" s="693"/>
      <c r="N1007" s="693"/>
      <c r="O1007" s="359"/>
      <c r="P1007" s="619"/>
      <c r="Q1007" s="672"/>
      <c r="R1007" s="672"/>
      <c r="S1007" s="672"/>
      <c r="T1007" s="385"/>
      <c r="U1007" s="385"/>
      <c r="V1007" s="385"/>
      <c r="W1007" s="385"/>
      <c r="X1007" s="693"/>
      <c r="Y1007" s="325"/>
      <c r="Z1007" s="308"/>
      <c r="AA1007" s="383"/>
      <c r="AC1007" s="492" t="str">
        <f t="shared" si="21"/>
        <v xml:space="preserve"> </v>
      </c>
      <c r="AD1007" s="519" t="str">
        <f>IF($Y1007&lt;&gt;" ",ROUND(('Retail Pricing'!#REF!+1)*AE1007/0.05,0)*0.05," ")</f>
        <v xml:space="preserve"> </v>
      </c>
      <c r="AF1007" s="383"/>
      <c r="AH1007" s="325"/>
      <c r="AI1007" s="325"/>
      <c r="AK1007" s="385"/>
      <c r="AL1007" s="385"/>
      <c r="AM1007" s="359"/>
      <c r="AN1007" s="385"/>
      <c r="AO1007" s="385"/>
      <c r="AP1007" s="385"/>
      <c r="AQ1007" s="385"/>
      <c r="AR1007" s="385"/>
      <c r="AS1007" s="385"/>
      <c r="AT1007" s="385"/>
      <c r="AU1007" s="359"/>
      <c r="AW1007" s="416"/>
      <c r="AX1007" s="694"/>
      <c r="AY1007" s="641"/>
      <c r="AZ1007" s="385"/>
      <c r="BA1007" s="385"/>
      <c r="BB1007" s="416"/>
      <c r="BC1007" s="416"/>
      <c r="BD1007" s="416"/>
      <c r="BE1007" s="416"/>
      <c r="BF1007" s="416"/>
      <c r="BG1007" s="416"/>
      <c r="BH1007" s="416"/>
      <c r="BI1007" s="416"/>
      <c r="BJ1007" s="416"/>
    </row>
    <row r="1008" spans="10:62" x14ac:dyDescent="0.2">
      <c r="J1008" s="385"/>
      <c r="K1008" s="217"/>
      <c r="L1008" s="217"/>
      <c r="M1008" s="693"/>
      <c r="N1008" s="693"/>
      <c r="O1008" s="359"/>
      <c r="P1008" s="619"/>
      <c r="Q1008" s="672"/>
      <c r="R1008" s="672"/>
      <c r="S1008" s="672"/>
      <c r="T1008" s="385"/>
      <c r="U1008" s="385"/>
      <c r="V1008" s="385"/>
      <c r="W1008" s="385"/>
      <c r="X1008" s="693"/>
      <c r="Y1008" s="325"/>
      <c r="Z1008" s="308"/>
      <c r="AA1008" s="383"/>
      <c r="AC1008" s="492" t="str">
        <f t="shared" si="21"/>
        <v xml:space="preserve"> </v>
      </c>
      <c r="AD1008" s="519" t="str">
        <f>IF($Y1008&lt;&gt;" ",ROUND(('Retail Pricing'!#REF!+1)*AE1008/0.05,0)*0.05," ")</f>
        <v xml:space="preserve"> </v>
      </c>
      <c r="AF1008" s="383"/>
      <c r="AH1008" s="325"/>
      <c r="AI1008" s="325"/>
      <c r="AK1008" s="385"/>
      <c r="AL1008" s="385"/>
      <c r="AM1008" s="359"/>
      <c r="AN1008" s="385"/>
      <c r="AO1008" s="385"/>
      <c r="AP1008" s="385"/>
      <c r="AQ1008" s="385"/>
      <c r="AR1008" s="385"/>
      <c r="AS1008" s="385"/>
      <c r="AT1008" s="385"/>
      <c r="AU1008" s="359"/>
      <c r="AW1008" s="416"/>
      <c r="AX1008" s="694"/>
      <c r="AY1008" s="641"/>
      <c r="AZ1008" s="385"/>
      <c r="BA1008" s="385"/>
      <c r="BB1008" s="416"/>
      <c r="BC1008" s="416"/>
      <c r="BD1008" s="416"/>
      <c r="BE1008" s="416"/>
      <c r="BF1008" s="416"/>
      <c r="BG1008" s="416"/>
      <c r="BH1008" s="416"/>
      <c r="BI1008" s="416"/>
      <c r="BJ1008" s="416"/>
    </row>
    <row r="1009" spans="10:62" x14ac:dyDescent="0.2">
      <c r="J1009" s="385"/>
      <c r="K1009" s="217"/>
      <c r="L1009" s="217"/>
      <c r="M1009" s="693"/>
      <c r="N1009" s="693"/>
      <c r="O1009" s="359"/>
      <c r="P1009" s="619"/>
      <c r="Q1009" s="672"/>
      <c r="R1009" s="672"/>
      <c r="S1009" s="672"/>
      <c r="T1009" s="385"/>
      <c r="U1009" s="385"/>
      <c r="V1009" s="385"/>
      <c r="W1009" s="385"/>
      <c r="X1009" s="693"/>
      <c r="Y1009" s="325"/>
      <c r="Z1009" s="308"/>
      <c r="AA1009" s="383"/>
      <c r="AC1009" s="492" t="str">
        <f t="shared" si="21"/>
        <v xml:space="preserve"> </v>
      </c>
      <c r="AD1009" s="519" t="str">
        <f>IF($Y1009&lt;&gt;" ",ROUND(('Retail Pricing'!#REF!+1)*AE1009/0.05,0)*0.05," ")</f>
        <v xml:space="preserve"> </v>
      </c>
      <c r="AF1009" s="383"/>
      <c r="AH1009" s="325"/>
      <c r="AI1009" s="325"/>
      <c r="AK1009" s="385"/>
      <c r="AL1009" s="385"/>
      <c r="AM1009" s="359"/>
      <c r="AN1009" s="385"/>
      <c r="AO1009" s="385"/>
      <c r="AP1009" s="385"/>
      <c r="AQ1009" s="385"/>
      <c r="AR1009" s="385"/>
      <c r="AS1009" s="385"/>
      <c r="AT1009" s="385"/>
      <c r="AU1009" s="359"/>
      <c r="AW1009" s="416"/>
      <c r="AX1009" s="694"/>
      <c r="AY1009" s="641"/>
      <c r="AZ1009" s="385"/>
      <c r="BA1009" s="385"/>
      <c r="BB1009" s="416"/>
      <c r="BC1009" s="416"/>
      <c r="BD1009" s="416"/>
      <c r="BE1009" s="416"/>
      <c r="BF1009" s="416"/>
      <c r="BG1009" s="416"/>
      <c r="BH1009" s="416"/>
      <c r="BI1009" s="416"/>
      <c r="BJ1009" s="416"/>
    </row>
    <row r="1010" spans="10:62" x14ac:dyDescent="0.2">
      <c r="J1010" s="385"/>
      <c r="K1010" s="217"/>
      <c r="L1010" s="217"/>
      <c r="M1010" s="693"/>
      <c r="N1010" s="693"/>
      <c r="O1010" s="359"/>
      <c r="P1010" s="619"/>
      <c r="Q1010" s="672"/>
      <c r="R1010" s="672"/>
      <c r="S1010" s="672"/>
      <c r="T1010" s="385"/>
      <c r="U1010" s="385"/>
      <c r="V1010" s="385"/>
      <c r="W1010" s="385"/>
      <c r="X1010" s="693"/>
      <c r="Y1010" s="325"/>
      <c r="Z1010" s="308"/>
      <c r="AA1010" s="383"/>
      <c r="AC1010" s="492" t="str">
        <f t="shared" si="21"/>
        <v xml:space="preserve"> </v>
      </c>
      <c r="AD1010" s="519" t="str">
        <f>IF($Y1010&lt;&gt;" ",ROUND(('Retail Pricing'!#REF!+1)*AE1010/0.05,0)*0.05," ")</f>
        <v xml:space="preserve"> </v>
      </c>
      <c r="AF1010" s="383"/>
      <c r="AH1010" s="325"/>
      <c r="AI1010" s="325"/>
      <c r="AK1010" s="385"/>
      <c r="AL1010" s="385"/>
      <c r="AM1010" s="359"/>
      <c r="AN1010" s="385"/>
      <c r="AO1010" s="385"/>
      <c r="AP1010" s="385"/>
      <c r="AQ1010" s="385"/>
      <c r="AR1010" s="385"/>
      <c r="AS1010" s="385"/>
      <c r="AT1010" s="385"/>
      <c r="AU1010" s="359"/>
      <c r="AW1010" s="416"/>
      <c r="AX1010" s="694"/>
      <c r="AY1010" s="641"/>
      <c r="AZ1010" s="385"/>
      <c r="BA1010" s="385"/>
      <c r="BB1010" s="416"/>
      <c r="BC1010" s="416"/>
      <c r="BD1010" s="416"/>
      <c r="BE1010" s="416"/>
      <c r="BF1010" s="416"/>
      <c r="BG1010" s="416"/>
      <c r="BH1010" s="416"/>
      <c r="BI1010" s="416"/>
      <c r="BJ1010" s="416"/>
    </row>
    <row r="1011" spans="10:62" x14ac:dyDescent="0.2">
      <c r="J1011" s="385"/>
      <c r="K1011" s="217"/>
      <c r="L1011" s="217"/>
      <c r="M1011" s="693"/>
      <c r="N1011" s="693"/>
      <c r="O1011" s="359"/>
      <c r="P1011" s="619"/>
      <c r="Q1011" s="672"/>
      <c r="R1011" s="672"/>
      <c r="S1011" s="672"/>
      <c r="T1011" s="385"/>
      <c r="U1011" s="385"/>
      <c r="V1011" s="385"/>
      <c r="W1011" s="385"/>
      <c r="X1011" s="693"/>
      <c r="Y1011" s="325"/>
      <c r="Z1011" s="308"/>
      <c r="AA1011" s="383"/>
      <c r="AC1011" s="492" t="str">
        <f t="shared" si="21"/>
        <v xml:space="preserve"> </v>
      </c>
      <c r="AD1011" s="519" t="str">
        <f>IF($Y1011&lt;&gt;" ",ROUND(('Retail Pricing'!#REF!+1)*AE1011/0.05,0)*0.05," ")</f>
        <v xml:space="preserve"> </v>
      </c>
      <c r="AF1011" s="383"/>
      <c r="AH1011" s="325"/>
      <c r="AI1011" s="325"/>
      <c r="AK1011" s="385"/>
      <c r="AL1011" s="385"/>
      <c r="AM1011" s="359"/>
      <c r="AN1011" s="385"/>
      <c r="AO1011" s="385"/>
      <c r="AP1011" s="385"/>
      <c r="AQ1011" s="385"/>
      <c r="AR1011" s="385"/>
      <c r="AS1011" s="385"/>
      <c r="AT1011" s="385"/>
      <c r="AU1011" s="359"/>
      <c r="AW1011" s="416"/>
      <c r="AX1011" s="694"/>
      <c r="AY1011" s="641"/>
      <c r="AZ1011" s="385"/>
      <c r="BA1011" s="385"/>
      <c r="BB1011" s="416"/>
      <c r="BC1011" s="416"/>
      <c r="BD1011" s="416"/>
      <c r="BE1011" s="416"/>
      <c r="BF1011" s="416"/>
      <c r="BG1011" s="416"/>
      <c r="BH1011" s="416"/>
      <c r="BI1011" s="416"/>
      <c r="BJ1011" s="416"/>
    </row>
    <row r="1012" spans="10:62" x14ac:dyDescent="0.2">
      <c r="J1012" s="385"/>
      <c r="K1012" s="217"/>
      <c r="L1012" s="217"/>
      <c r="M1012" s="693"/>
      <c r="N1012" s="693"/>
      <c r="O1012" s="359"/>
      <c r="P1012" s="619"/>
      <c r="Q1012" s="672"/>
      <c r="R1012" s="672"/>
      <c r="S1012" s="672"/>
      <c r="T1012" s="385"/>
      <c r="U1012" s="385"/>
      <c r="V1012" s="385"/>
      <c r="W1012" s="385"/>
      <c r="X1012" s="693"/>
      <c r="Y1012" s="325"/>
      <c r="Z1012" s="308"/>
      <c r="AA1012" s="383"/>
      <c r="AC1012" s="492" t="str">
        <f t="shared" si="21"/>
        <v xml:space="preserve"> </v>
      </c>
      <c r="AD1012" s="519" t="str">
        <f>IF($Y1012&lt;&gt;" ",ROUND(('Retail Pricing'!#REF!+1)*AE1012/0.05,0)*0.05," ")</f>
        <v xml:space="preserve"> </v>
      </c>
      <c r="AF1012" s="383"/>
      <c r="AH1012" s="325"/>
      <c r="AI1012" s="325"/>
      <c r="AK1012" s="385"/>
      <c r="AL1012" s="385"/>
      <c r="AM1012" s="359"/>
      <c r="AN1012" s="385"/>
      <c r="AO1012" s="385"/>
      <c r="AP1012" s="385"/>
      <c r="AQ1012" s="385"/>
      <c r="AR1012" s="385"/>
      <c r="AS1012" s="385"/>
      <c r="AT1012" s="385"/>
      <c r="AU1012" s="359"/>
      <c r="AW1012" s="416"/>
      <c r="AX1012" s="694"/>
      <c r="AY1012" s="641"/>
      <c r="AZ1012" s="385"/>
      <c r="BA1012" s="385"/>
      <c r="BB1012" s="416"/>
      <c r="BC1012" s="416"/>
      <c r="BD1012" s="416"/>
      <c r="BE1012" s="416"/>
      <c r="BF1012" s="416"/>
      <c r="BG1012" s="416"/>
      <c r="BH1012" s="416"/>
      <c r="BI1012" s="416"/>
      <c r="BJ1012" s="416"/>
    </row>
    <row r="1013" spans="10:62" x14ac:dyDescent="0.2">
      <c r="J1013" s="385"/>
      <c r="K1013" s="217"/>
      <c r="L1013" s="217"/>
      <c r="M1013" s="693"/>
      <c r="N1013" s="693"/>
      <c r="O1013" s="359"/>
      <c r="P1013" s="619"/>
      <c r="Q1013" s="672"/>
      <c r="R1013" s="672"/>
      <c r="S1013" s="672"/>
      <c r="T1013" s="385"/>
      <c r="U1013" s="385"/>
      <c r="V1013" s="385"/>
      <c r="W1013" s="385"/>
      <c r="X1013" s="693"/>
      <c r="Y1013" s="325"/>
      <c r="Z1013" s="308"/>
      <c r="AA1013" s="383"/>
      <c r="AC1013" s="492" t="str">
        <f t="shared" si="21"/>
        <v xml:space="preserve"> </v>
      </c>
      <c r="AD1013" s="519" t="str">
        <f>IF($Y1013&lt;&gt;" ",ROUND(('Retail Pricing'!#REF!+1)*AE1013/0.05,0)*0.05," ")</f>
        <v xml:space="preserve"> </v>
      </c>
      <c r="AF1013" s="383"/>
      <c r="AH1013" s="325"/>
      <c r="AI1013" s="325"/>
      <c r="AK1013" s="385"/>
      <c r="AL1013" s="385"/>
      <c r="AM1013" s="359"/>
      <c r="AN1013" s="385"/>
      <c r="AO1013" s="385"/>
      <c r="AP1013" s="385"/>
      <c r="AQ1013" s="385"/>
      <c r="AR1013" s="385"/>
      <c r="AS1013" s="385"/>
      <c r="AT1013" s="385"/>
      <c r="AU1013" s="359"/>
      <c r="AW1013" s="416"/>
      <c r="AX1013" s="694"/>
      <c r="AY1013" s="641"/>
      <c r="AZ1013" s="385"/>
      <c r="BA1013" s="385"/>
      <c r="BB1013" s="416"/>
      <c r="BC1013" s="416"/>
      <c r="BD1013" s="416"/>
      <c r="BE1013" s="416"/>
      <c r="BF1013" s="416"/>
      <c r="BG1013" s="416"/>
      <c r="BH1013" s="416"/>
      <c r="BI1013" s="416"/>
      <c r="BJ1013" s="416"/>
    </row>
    <row r="1014" spans="10:62" x14ac:dyDescent="0.2">
      <c r="J1014" s="385"/>
      <c r="K1014" s="217"/>
      <c r="L1014" s="217"/>
      <c r="M1014" s="693"/>
      <c r="N1014" s="693"/>
      <c r="O1014" s="359"/>
      <c r="P1014" s="619"/>
      <c r="Q1014" s="672"/>
      <c r="R1014" s="672"/>
      <c r="S1014" s="672"/>
      <c r="T1014" s="385"/>
      <c r="U1014" s="385"/>
      <c r="V1014" s="385"/>
      <c r="W1014" s="385"/>
      <c r="X1014" s="693"/>
      <c r="Y1014" s="325"/>
      <c r="Z1014" s="308"/>
      <c r="AA1014" s="383"/>
      <c r="AC1014" s="492" t="str">
        <f t="shared" si="21"/>
        <v xml:space="preserve"> </v>
      </c>
      <c r="AD1014" s="519" t="str">
        <f>IF($Y1014&lt;&gt;" ",ROUND(('Retail Pricing'!#REF!+1)*AE1014/0.05,0)*0.05," ")</f>
        <v xml:space="preserve"> </v>
      </c>
      <c r="AF1014" s="383"/>
      <c r="AH1014" s="325"/>
      <c r="AI1014" s="325"/>
      <c r="AK1014" s="385"/>
      <c r="AL1014" s="385"/>
      <c r="AM1014" s="359"/>
      <c r="AN1014" s="385"/>
      <c r="AO1014" s="385"/>
      <c r="AP1014" s="385"/>
      <c r="AQ1014" s="385"/>
      <c r="AR1014" s="385"/>
      <c r="AS1014" s="385"/>
      <c r="AT1014" s="385"/>
      <c r="AU1014" s="359"/>
      <c r="AW1014" s="416"/>
      <c r="AX1014" s="694"/>
      <c r="AY1014" s="641"/>
      <c r="AZ1014" s="385"/>
      <c r="BA1014" s="385"/>
      <c r="BB1014" s="416"/>
      <c r="BC1014" s="416"/>
      <c r="BD1014" s="416"/>
      <c r="BE1014" s="416"/>
      <c r="BF1014" s="416"/>
      <c r="BG1014" s="416"/>
      <c r="BH1014" s="416"/>
      <c r="BI1014" s="416"/>
      <c r="BJ1014" s="416"/>
    </row>
    <row r="1015" spans="10:62" x14ac:dyDescent="0.2">
      <c r="J1015" s="385"/>
      <c r="K1015" s="217"/>
      <c r="L1015" s="217"/>
      <c r="M1015" s="693"/>
      <c r="N1015" s="693"/>
      <c r="O1015" s="359"/>
      <c r="P1015" s="619"/>
      <c r="Q1015" s="672"/>
      <c r="R1015" s="672"/>
      <c r="S1015" s="672"/>
      <c r="T1015" s="385"/>
      <c r="U1015" s="385"/>
      <c r="V1015" s="385"/>
      <c r="W1015" s="385"/>
      <c r="X1015" s="693"/>
      <c r="Y1015" s="325"/>
      <c r="Z1015" s="308"/>
      <c r="AA1015" s="383"/>
      <c r="AC1015" s="492" t="str">
        <f t="shared" si="21"/>
        <v xml:space="preserve"> </v>
      </c>
      <c r="AD1015" s="519" t="str">
        <f>IF($Y1015&lt;&gt;" ",ROUND(('Retail Pricing'!#REF!+1)*AE1015/0.05,0)*0.05," ")</f>
        <v xml:space="preserve"> </v>
      </c>
      <c r="AF1015" s="383"/>
      <c r="AH1015" s="325"/>
      <c r="AI1015" s="325"/>
      <c r="AK1015" s="385"/>
      <c r="AL1015" s="385"/>
      <c r="AM1015" s="359"/>
      <c r="AN1015" s="385"/>
      <c r="AO1015" s="385"/>
      <c r="AP1015" s="385"/>
      <c r="AQ1015" s="385"/>
      <c r="AR1015" s="385"/>
      <c r="AS1015" s="385"/>
      <c r="AT1015" s="385"/>
      <c r="AU1015" s="359"/>
      <c r="AW1015" s="416"/>
      <c r="AX1015" s="694"/>
      <c r="AY1015" s="641"/>
      <c r="AZ1015" s="385"/>
      <c r="BA1015" s="385"/>
      <c r="BB1015" s="416"/>
      <c r="BC1015" s="416"/>
      <c r="BD1015" s="416"/>
      <c r="BE1015" s="416"/>
      <c r="BF1015" s="416"/>
      <c r="BG1015" s="416"/>
      <c r="BH1015" s="416"/>
      <c r="BI1015" s="416"/>
      <c r="BJ1015" s="416"/>
    </row>
    <row r="1016" spans="10:62" x14ac:dyDescent="0.2">
      <c r="J1016" s="385"/>
      <c r="K1016" s="217"/>
      <c r="L1016" s="217"/>
      <c r="M1016" s="693"/>
      <c r="N1016" s="693"/>
      <c r="O1016" s="359"/>
      <c r="P1016" s="619"/>
      <c r="Q1016" s="672"/>
      <c r="R1016" s="672"/>
      <c r="S1016" s="672"/>
      <c r="T1016" s="385"/>
      <c r="U1016" s="385"/>
      <c r="V1016" s="385"/>
      <c r="W1016" s="385"/>
      <c r="X1016" s="693"/>
      <c r="Y1016" s="325"/>
      <c r="Z1016" s="308"/>
      <c r="AA1016" s="383"/>
      <c r="AC1016" s="492" t="str">
        <f t="shared" si="21"/>
        <v xml:space="preserve"> </v>
      </c>
      <c r="AD1016" s="519" t="str">
        <f>IF($Y1016&lt;&gt;" ",ROUND(('Retail Pricing'!#REF!+1)*AE1016/0.05,0)*0.05," ")</f>
        <v xml:space="preserve"> </v>
      </c>
      <c r="AF1016" s="383"/>
      <c r="AH1016" s="325"/>
      <c r="AI1016" s="325"/>
      <c r="AK1016" s="385"/>
      <c r="AL1016" s="385"/>
      <c r="AM1016" s="359"/>
      <c r="AN1016" s="385"/>
      <c r="AO1016" s="385"/>
      <c r="AP1016" s="385"/>
      <c r="AQ1016" s="385"/>
      <c r="AR1016" s="385"/>
      <c r="AS1016" s="385"/>
      <c r="AT1016" s="385"/>
      <c r="AU1016" s="359"/>
      <c r="AW1016" s="416"/>
      <c r="AX1016" s="694"/>
      <c r="AY1016" s="641"/>
      <c r="AZ1016" s="385"/>
      <c r="BA1016" s="385"/>
      <c r="BB1016" s="416"/>
      <c r="BC1016" s="416"/>
      <c r="BD1016" s="416"/>
      <c r="BE1016" s="416"/>
      <c r="BF1016" s="416"/>
      <c r="BG1016" s="416"/>
      <c r="BH1016" s="416"/>
      <c r="BI1016" s="416"/>
      <c r="BJ1016" s="416"/>
    </row>
    <row r="1017" spans="10:62" x14ac:dyDescent="0.2">
      <c r="J1017" s="385"/>
      <c r="K1017" s="217"/>
      <c r="L1017" s="217"/>
      <c r="M1017" s="693"/>
      <c r="N1017" s="693"/>
      <c r="O1017" s="359"/>
      <c r="P1017" s="619"/>
      <c r="Q1017" s="672"/>
      <c r="R1017" s="672"/>
      <c r="S1017" s="672"/>
      <c r="T1017" s="385"/>
      <c r="U1017" s="385"/>
      <c r="V1017" s="385"/>
      <c r="W1017" s="385"/>
      <c r="X1017" s="693"/>
      <c r="Y1017" s="325"/>
      <c r="Z1017" s="308"/>
      <c r="AA1017" s="383"/>
      <c r="AC1017" s="492" t="str">
        <f t="shared" si="21"/>
        <v xml:space="preserve"> </v>
      </c>
      <c r="AD1017" s="519" t="str">
        <f>IF($Y1017&lt;&gt;" ",ROUND(('Retail Pricing'!#REF!+1)*AE1017/0.05,0)*0.05," ")</f>
        <v xml:space="preserve"> </v>
      </c>
      <c r="AF1017" s="383"/>
      <c r="AH1017" s="325"/>
      <c r="AI1017" s="325"/>
      <c r="AK1017" s="385"/>
      <c r="AL1017" s="385"/>
      <c r="AM1017" s="359"/>
      <c r="AN1017" s="385"/>
      <c r="AO1017" s="385"/>
      <c r="AP1017" s="385"/>
      <c r="AQ1017" s="385"/>
      <c r="AR1017" s="385"/>
      <c r="AS1017" s="385"/>
      <c r="AT1017" s="385"/>
      <c r="AU1017" s="359"/>
      <c r="AW1017" s="416"/>
      <c r="AX1017" s="694"/>
      <c r="AY1017" s="641"/>
      <c r="AZ1017" s="385"/>
      <c r="BA1017" s="385"/>
      <c r="BB1017" s="416"/>
      <c r="BC1017" s="416"/>
      <c r="BD1017" s="416"/>
      <c r="BE1017" s="416"/>
      <c r="BF1017" s="416"/>
      <c r="BG1017" s="416"/>
      <c r="BH1017" s="416"/>
      <c r="BI1017" s="416"/>
      <c r="BJ1017" s="416"/>
    </row>
    <row r="1018" spans="10:62" x14ac:dyDescent="0.2">
      <c r="J1018" s="385"/>
      <c r="K1018" s="217"/>
      <c r="L1018" s="217"/>
      <c r="M1018" s="693"/>
      <c r="N1018" s="693"/>
      <c r="O1018" s="359"/>
      <c r="P1018" s="619"/>
      <c r="Q1018" s="672"/>
      <c r="R1018" s="672"/>
      <c r="S1018" s="672"/>
      <c r="T1018" s="385"/>
      <c r="U1018" s="385"/>
      <c r="V1018" s="385"/>
      <c r="W1018" s="385"/>
      <c r="X1018" s="693"/>
      <c r="Y1018" s="325"/>
      <c r="Z1018" s="308"/>
      <c r="AA1018" s="383"/>
      <c r="AC1018" s="492" t="str">
        <f t="shared" si="21"/>
        <v xml:space="preserve"> </v>
      </c>
      <c r="AD1018" s="519" t="str">
        <f>IF($Y1018&lt;&gt;" ",ROUND(('Retail Pricing'!#REF!+1)*AE1018/0.05,0)*0.05," ")</f>
        <v xml:space="preserve"> </v>
      </c>
      <c r="AF1018" s="383"/>
      <c r="AH1018" s="325"/>
      <c r="AI1018" s="325"/>
      <c r="AK1018" s="385"/>
      <c r="AL1018" s="385"/>
      <c r="AM1018" s="359"/>
      <c r="AN1018" s="385"/>
      <c r="AO1018" s="385"/>
      <c r="AP1018" s="385"/>
      <c r="AQ1018" s="385"/>
      <c r="AR1018" s="385"/>
      <c r="AS1018" s="385"/>
      <c r="AT1018" s="385"/>
      <c r="AU1018" s="359"/>
      <c r="AW1018" s="416"/>
      <c r="AX1018" s="694"/>
      <c r="AY1018" s="641"/>
      <c r="AZ1018" s="385"/>
      <c r="BA1018" s="385"/>
      <c r="BB1018" s="416"/>
      <c r="BC1018" s="416"/>
      <c r="BD1018" s="416"/>
      <c r="BE1018" s="416"/>
      <c r="BF1018" s="416"/>
      <c r="BG1018" s="416"/>
      <c r="BH1018" s="416"/>
      <c r="BI1018" s="416"/>
      <c r="BJ1018" s="416"/>
    </row>
    <row r="1019" spans="10:62" x14ac:dyDescent="0.2">
      <c r="J1019" s="385"/>
      <c r="K1019" s="217"/>
      <c r="L1019" s="217"/>
      <c r="M1019" s="693"/>
      <c r="N1019" s="693"/>
      <c r="O1019" s="359"/>
      <c r="P1019" s="619"/>
      <c r="Q1019" s="672"/>
      <c r="R1019" s="672"/>
      <c r="S1019" s="672"/>
      <c r="T1019" s="385"/>
      <c r="U1019" s="385"/>
      <c r="V1019" s="385"/>
      <c r="W1019" s="385"/>
      <c r="X1019" s="693"/>
      <c r="Y1019" s="325"/>
      <c r="Z1019" s="308"/>
      <c r="AA1019" s="383"/>
      <c r="AC1019" s="492" t="str">
        <f t="shared" si="21"/>
        <v xml:space="preserve"> </v>
      </c>
      <c r="AD1019" s="519" t="str">
        <f>IF($Y1019&lt;&gt;" ",ROUND(('Retail Pricing'!#REF!+1)*AE1019/0.05,0)*0.05," ")</f>
        <v xml:space="preserve"> </v>
      </c>
      <c r="AF1019" s="383"/>
      <c r="AH1019" s="325"/>
      <c r="AI1019" s="325"/>
      <c r="AK1019" s="385"/>
      <c r="AL1019" s="385"/>
      <c r="AM1019" s="359"/>
      <c r="AN1019" s="385"/>
      <c r="AO1019" s="385"/>
      <c r="AP1019" s="385"/>
      <c r="AQ1019" s="385"/>
      <c r="AR1019" s="385"/>
      <c r="AS1019" s="385"/>
      <c r="AT1019" s="385"/>
      <c r="AU1019" s="359"/>
      <c r="AW1019" s="416"/>
      <c r="AX1019" s="694"/>
      <c r="AY1019" s="641"/>
      <c r="AZ1019" s="385"/>
      <c r="BA1019" s="385"/>
      <c r="BB1019" s="416"/>
      <c r="BC1019" s="416"/>
      <c r="BD1019" s="416"/>
      <c r="BE1019" s="416"/>
      <c r="BF1019" s="416"/>
      <c r="BG1019" s="416"/>
      <c r="BH1019" s="416"/>
      <c r="BI1019" s="416"/>
      <c r="BJ1019" s="416"/>
    </row>
    <row r="1020" spans="10:62" x14ac:dyDescent="0.2">
      <c r="J1020" s="385"/>
      <c r="K1020" s="217"/>
      <c r="L1020" s="217"/>
      <c r="M1020" s="693"/>
      <c r="N1020" s="693"/>
      <c r="O1020" s="359"/>
      <c r="P1020" s="619"/>
      <c r="Q1020" s="672"/>
      <c r="R1020" s="672"/>
      <c r="S1020" s="672"/>
      <c r="T1020" s="385"/>
      <c r="U1020" s="385"/>
      <c r="V1020" s="385"/>
      <c r="W1020" s="385"/>
      <c r="X1020" s="693"/>
      <c r="Y1020" s="325"/>
      <c r="Z1020" s="308"/>
      <c r="AA1020" s="383"/>
      <c r="AC1020" s="492" t="str">
        <f t="shared" si="21"/>
        <v xml:space="preserve"> </v>
      </c>
      <c r="AD1020" s="519" t="str">
        <f>IF($Y1020&lt;&gt;" ",ROUND(('Retail Pricing'!#REF!+1)*AE1020/0.05,0)*0.05," ")</f>
        <v xml:space="preserve"> </v>
      </c>
      <c r="AF1020" s="383"/>
      <c r="AH1020" s="325"/>
      <c r="AI1020" s="325"/>
      <c r="AK1020" s="385"/>
      <c r="AL1020" s="385"/>
      <c r="AM1020" s="359"/>
      <c r="AN1020" s="385"/>
      <c r="AO1020" s="385"/>
      <c r="AP1020" s="385"/>
      <c r="AQ1020" s="385"/>
      <c r="AR1020" s="385"/>
      <c r="AS1020" s="385"/>
      <c r="AT1020" s="385"/>
      <c r="AU1020" s="359"/>
      <c r="AW1020" s="416"/>
      <c r="AX1020" s="694"/>
      <c r="AY1020" s="641"/>
      <c r="AZ1020" s="385"/>
      <c r="BA1020" s="385"/>
      <c r="BB1020" s="416"/>
      <c r="BC1020" s="416"/>
      <c r="BD1020" s="416"/>
      <c r="BE1020" s="416"/>
      <c r="BF1020" s="416"/>
      <c r="BG1020" s="416"/>
      <c r="BH1020" s="416"/>
      <c r="BI1020" s="416"/>
      <c r="BJ1020" s="416"/>
    </row>
    <row r="1021" spans="10:62" x14ac:dyDescent="0.2">
      <c r="J1021" s="385"/>
      <c r="K1021" s="217"/>
      <c r="L1021" s="217"/>
      <c r="M1021" s="693"/>
      <c r="N1021" s="693"/>
      <c r="O1021" s="359"/>
      <c r="P1021" s="619"/>
      <c r="Q1021" s="672"/>
      <c r="R1021" s="672"/>
      <c r="S1021" s="672"/>
      <c r="T1021" s="385"/>
      <c r="U1021" s="385"/>
      <c r="V1021" s="385"/>
      <c r="W1021" s="385"/>
      <c r="X1021" s="693"/>
      <c r="Y1021" s="325"/>
      <c r="Z1021" s="308"/>
      <c r="AA1021" s="383"/>
      <c r="AC1021" s="492" t="str">
        <f t="shared" si="21"/>
        <v xml:space="preserve"> </v>
      </c>
      <c r="AD1021" s="519" t="str">
        <f>IF($Y1021&lt;&gt;" ",ROUND(('Retail Pricing'!#REF!+1)*AE1021/0.05,0)*0.05," ")</f>
        <v xml:space="preserve"> </v>
      </c>
      <c r="AF1021" s="383"/>
      <c r="AH1021" s="325"/>
      <c r="AI1021" s="325"/>
      <c r="AK1021" s="385"/>
      <c r="AL1021" s="385"/>
      <c r="AM1021" s="359"/>
      <c r="AN1021" s="385"/>
      <c r="AO1021" s="385"/>
      <c r="AP1021" s="385"/>
      <c r="AQ1021" s="385"/>
      <c r="AR1021" s="385"/>
      <c r="AS1021" s="385"/>
      <c r="AT1021" s="385"/>
      <c r="AU1021" s="359"/>
      <c r="AW1021" s="416"/>
      <c r="AX1021" s="694"/>
      <c r="AY1021" s="641"/>
      <c r="AZ1021" s="385"/>
      <c r="BA1021" s="385"/>
      <c r="BB1021" s="416"/>
      <c r="BC1021" s="416"/>
      <c r="BD1021" s="416"/>
      <c r="BE1021" s="416"/>
      <c r="BF1021" s="416"/>
      <c r="BG1021" s="416"/>
      <c r="BH1021" s="416"/>
      <c r="BI1021" s="416"/>
      <c r="BJ1021" s="416"/>
    </row>
    <row r="1022" spans="10:62" x14ac:dyDescent="0.2">
      <c r="J1022" s="385"/>
      <c r="K1022" s="217"/>
      <c r="L1022" s="217"/>
      <c r="M1022" s="693"/>
      <c r="N1022" s="693"/>
      <c r="O1022" s="359"/>
      <c r="P1022" s="619"/>
      <c r="Q1022" s="672"/>
      <c r="R1022" s="672"/>
      <c r="S1022" s="672"/>
      <c r="T1022" s="385"/>
      <c r="U1022" s="385"/>
      <c r="V1022" s="385"/>
      <c r="W1022" s="385"/>
      <c r="X1022" s="693"/>
      <c r="Y1022" s="325"/>
      <c r="Z1022" s="308"/>
      <c r="AA1022" s="383"/>
      <c r="AC1022" s="492" t="str">
        <f t="shared" si="21"/>
        <v xml:space="preserve"> </v>
      </c>
      <c r="AD1022" s="519" t="str">
        <f>IF($Y1022&lt;&gt;" ",ROUND(('Retail Pricing'!#REF!+1)*AE1022/0.05,0)*0.05," ")</f>
        <v xml:space="preserve"> </v>
      </c>
      <c r="AF1022" s="383"/>
      <c r="AH1022" s="325"/>
      <c r="AI1022" s="325"/>
      <c r="AK1022" s="385"/>
      <c r="AL1022" s="385"/>
      <c r="AM1022" s="359"/>
      <c r="AN1022" s="385"/>
      <c r="AO1022" s="385"/>
      <c r="AP1022" s="385"/>
      <c r="AQ1022" s="385"/>
      <c r="AR1022" s="385"/>
      <c r="AS1022" s="385"/>
      <c r="AT1022" s="385"/>
      <c r="AU1022" s="359"/>
      <c r="AW1022" s="416"/>
      <c r="AX1022" s="694"/>
      <c r="AY1022" s="641"/>
      <c r="AZ1022" s="385"/>
      <c r="BA1022" s="385"/>
      <c r="BB1022" s="416"/>
      <c r="BC1022" s="416"/>
      <c r="BD1022" s="416"/>
      <c r="BE1022" s="416"/>
      <c r="BF1022" s="416"/>
      <c r="BG1022" s="416"/>
      <c r="BH1022" s="416"/>
      <c r="BI1022" s="416"/>
      <c r="BJ1022" s="416"/>
    </row>
    <row r="1023" spans="10:62" x14ac:dyDescent="0.2">
      <c r="J1023" s="385"/>
      <c r="K1023" s="217"/>
      <c r="L1023" s="217"/>
      <c r="M1023" s="693"/>
      <c r="N1023" s="693"/>
      <c r="O1023" s="359"/>
      <c r="P1023" s="619"/>
      <c r="Q1023" s="672"/>
      <c r="R1023" s="672"/>
      <c r="S1023" s="672"/>
      <c r="T1023" s="385"/>
      <c r="U1023" s="385"/>
      <c r="V1023" s="385"/>
      <c r="W1023" s="385"/>
      <c r="X1023" s="693"/>
      <c r="Y1023" s="325"/>
      <c r="Z1023" s="308"/>
      <c r="AA1023" s="383"/>
      <c r="AC1023" s="492" t="str">
        <f t="shared" si="21"/>
        <v xml:space="preserve"> </v>
      </c>
      <c r="AD1023" s="519" t="str">
        <f>IF($Y1023&lt;&gt;" ",ROUND(('Retail Pricing'!#REF!+1)*AE1023/0.05,0)*0.05," ")</f>
        <v xml:space="preserve"> </v>
      </c>
      <c r="AF1023" s="383"/>
      <c r="AH1023" s="325"/>
      <c r="AI1023" s="325"/>
      <c r="AK1023" s="385"/>
      <c r="AL1023" s="385"/>
      <c r="AM1023" s="359"/>
      <c r="AN1023" s="385"/>
      <c r="AO1023" s="385"/>
      <c r="AP1023" s="385"/>
      <c r="AQ1023" s="385"/>
      <c r="AR1023" s="385"/>
      <c r="AS1023" s="385"/>
      <c r="AT1023" s="385"/>
      <c r="AU1023" s="359"/>
      <c r="AW1023" s="416"/>
      <c r="AX1023" s="694"/>
      <c r="AY1023" s="641"/>
      <c r="AZ1023" s="385"/>
      <c r="BA1023" s="385"/>
      <c r="BB1023" s="416"/>
      <c r="BC1023" s="416"/>
      <c r="BD1023" s="416"/>
      <c r="BE1023" s="416"/>
      <c r="BF1023" s="416"/>
      <c r="BG1023" s="416"/>
      <c r="BH1023" s="416"/>
      <c r="BI1023" s="416"/>
      <c r="BJ1023" s="416"/>
    </row>
    <row r="1024" spans="10:62" x14ac:dyDescent="0.2">
      <c r="J1024" s="385"/>
      <c r="K1024" s="217"/>
      <c r="L1024" s="217"/>
      <c r="M1024" s="693"/>
      <c r="N1024" s="693"/>
      <c r="O1024" s="359"/>
      <c r="P1024" s="619"/>
      <c r="Q1024" s="672"/>
      <c r="R1024" s="672"/>
      <c r="S1024" s="672"/>
      <c r="T1024" s="385"/>
      <c r="U1024" s="385"/>
      <c r="V1024" s="385"/>
      <c r="W1024" s="385"/>
      <c r="X1024" s="693"/>
      <c r="Y1024" s="325"/>
      <c r="Z1024" s="308"/>
      <c r="AA1024" s="383"/>
      <c r="AC1024" s="492" t="str">
        <f t="shared" si="21"/>
        <v xml:space="preserve"> </v>
      </c>
      <c r="AD1024" s="519" t="str">
        <f>IF($Y1024&lt;&gt;" ",ROUND(('Retail Pricing'!#REF!+1)*AE1024/0.05,0)*0.05," ")</f>
        <v xml:space="preserve"> </v>
      </c>
      <c r="AF1024" s="383"/>
      <c r="AH1024" s="325"/>
      <c r="AI1024" s="325"/>
      <c r="AK1024" s="385"/>
      <c r="AL1024" s="385"/>
      <c r="AM1024" s="359"/>
      <c r="AN1024" s="385"/>
      <c r="AO1024" s="385"/>
      <c r="AP1024" s="385"/>
      <c r="AQ1024" s="385"/>
      <c r="AR1024" s="385"/>
      <c r="AS1024" s="385"/>
      <c r="AT1024" s="385"/>
      <c r="AU1024" s="359"/>
      <c r="AW1024" s="416"/>
      <c r="AX1024" s="694"/>
      <c r="AY1024" s="641"/>
      <c r="AZ1024" s="385"/>
      <c r="BA1024" s="385"/>
      <c r="BB1024" s="416"/>
      <c r="BC1024" s="416"/>
      <c r="BD1024" s="416"/>
      <c r="BE1024" s="416"/>
      <c r="BF1024" s="416"/>
      <c r="BG1024" s="416"/>
      <c r="BH1024" s="416"/>
      <c r="BI1024" s="416"/>
      <c r="BJ1024" s="416"/>
    </row>
    <row r="1025" spans="10:62" x14ac:dyDescent="0.2">
      <c r="J1025" s="385"/>
      <c r="K1025" s="217"/>
      <c r="L1025" s="217"/>
      <c r="M1025" s="693"/>
      <c r="N1025" s="693"/>
      <c r="O1025" s="359"/>
      <c r="P1025" s="619"/>
      <c r="Q1025" s="672"/>
      <c r="R1025" s="672"/>
      <c r="S1025" s="672"/>
      <c r="T1025" s="385"/>
      <c r="U1025" s="385"/>
      <c r="V1025" s="385"/>
      <c r="W1025" s="385"/>
      <c r="X1025" s="693"/>
      <c r="Y1025" s="325"/>
      <c r="Z1025" s="308"/>
      <c r="AA1025" s="383"/>
      <c r="AC1025" s="492" t="str">
        <f t="shared" si="21"/>
        <v xml:space="preserve"> </v>
      </c>
      <c r="AD1025" s="519" t="str">
        <f>IF($Y1025&lt;&gt;" ",ROUND(('Retail Pricing'!#REF!+1)*AE1025/0.05,0)*0.05," ")</f>
        <v xml:space="preserve"> </v>
      </c>
      <c r="AF1025" s="383"/>
      <c r="AH1025" s="325"/>
      <c r="AI1025" s="325"/>
      <c r="AK1025" s="385"/>
      <c r="AL1025" s="385"/>
      <c r="AM1025" s="359"/>
      <c r="AN1025" s="385"/>
      <c r="AO1025" s="385"/>
      <c r="AP1025" s="385"/>
      <c r="AQ1025" s="385"/>
      <c r="AR1025" s="385"/>
      <c r="AS1025" s="385"/>
      <c r="AT1025" s="385"/>
      <c r="AU1025" s="359"/>
      <c r="AW1025" s="416"/>
      <c r="AX1025" s="694"/>
      <c r="AY1025" s="641"/>
      <c r="AZ1025" s="385"/>
      <c r="BA1025" s="385"/>
      <c r="BB1025" s="416"/>
      <c r="BC1025" s="416"/>
      <c r="BD1025" s="416"/>
      <c r="BE1025" s="416"/>
      <c r="BF1025" s="416"/>
      <c r="BG1025" s="416"/>
      <c r="BH1025" s="416"/>
      <c r="BI1025" s="416"/>
      <c r="BJ1025" s="416"/>
    </row>
    <row r="1026" spans="10:62" x14ac:dyDescent="0.2">
      <c r="J1026" s="385"/>
      <c r="K1026" s="217"/>
      <c r="L1026" s="217"/>
      <c r="M1026" s="693"/>
      <c r="N1026" s="693"/>
      <c r="O1026" s="359"/>
      <c r="P1026" s="619"/>
      <c r="Q1026" s="672"/>
      <c r="R1026" s="672"/>
      <c r="S1026" s="672"/>
      <c r="T1026" s="385"/>
      <c r="U1026" s="385"/>
      <c r="V1026" s="385"/>
      <c r="W1026" s="385"/>
      <c r="X1026" s="693"/>
      <c r="Y1026" s="325"/>
      <c r="Z1026" s="308"/>
      <c r="AA1026" s="383"/>
      <c r="AC1026" s="492" t="str">
        <f t="shared" si="21"/>
        <v xml:space="preserve"> </v>
      </c>
      <c r="AD1026" s="519" t="str">
        <f>IF($Y1026&lt;&gt;" ",ROUND(('Retail Pricing'!#REF!+1)*AE1026/0.05,0)*0.05," ")</f>
        <v xml:space="preserve"> </v>
      </c>
      <c r="AF1026" s="383"/>
      <c r="AH1026" s="325"/>
      <c r="AI1026" s="325"/>
      <c r="AK1026" s="385"/>
      <c r="AL1026" s="385"/>
      <c r="AM1026" s="359"/>
      <c r="AN1026" s="385"/>
      <c r="AO1026" s="385"/>
      <c r="AP1026" s="385"/>
      <c r="AQ1026" s="385"/>
      <c r="AR1026" s="385"/>
      <c r="AS1026" s="385"/>
      <c r="AT1026" s="385"/>
      <c r="AU1026" s="359"/>
      <c r="AW1026" s="416"/>
      <c r="AX1026" s="694"/>
      <c r="AY1026" s="641"/>
      <c r="AZ1026" s="385"/>
      <c r="BA1026" s="385"/>
      <c r="BB1026" s="416"/>
      <c r="BC1026" s="416"/>
      <c r="BD1026" s="416"/>
      <c r="BE1026" s="416"/>
      <c r="BF1026" s="416"/>
      <c r="BG1026" s="416"/>
      <c r="BH1026" s="416"/>
      <c r="BI1026" s="416"/>
      <c r="BJ1026" s="416"/>
    </row>
    <row r="1027" spans="10:62" x14ac:dyDescent="0.2">
      <c r="J1027" s="385"/>
      <c r="K1027" s="217"/>
      <c r="L1027" s="217"/>
      <c r="M1027" s="693"/>
      <c r="N1027" s="693"/>
      <c r="O1027" s="359"/>
      <c r="P1027" s="619"/>
      <c r="Q1027" s="672"/>
      <c r="R1027" s="672"/>
      <c r="S1027" s="672"/>
      <c r="T1027" s="385"/>
      <c r="U1027" s="385"/>
      <c r="V1027" s="385"/>
      <c r="W1027" s="385"/>
      <c r="X1027" s="693"/>
      <c r="Y1027" s="325"/>
      <c r="Z1027" s="308"/>
      <c r="AA1027" s="383"/>
      <c r="AC1027" s="492" t="str">
        <f t="shared" si="21"/>
        <v xml:space="preserve"> </v>
      </c>
      <c r="AD1027" s="519" t="str">
        <f>IF($Y1027&lt;&gt;" ",ROUND(('Retail Pricing'!#REF!+1)*AE1027/0.05,0)*0.05," ")</f>
        <v xml:space="preserve"> </v>
      </c>
      <c r="AF1027" s="383"/>
      <c r="AH1027" s="325"/>
      <c r="AI1027" s="325"/>
      <c r="AK1027" s="385"/>
      <c r="AL1027" s="385"/>
      <c r="AM1027" s="359"/>
      <c r="AN1027" s="385"/>
      <c r="AO1027" s="385"/>
      <c r="AP1027" s="385"/>
      <c r="AQ1027" s="385"/>
      <c r="AR1027" s="385"/>
      <c r="AS1027" s="385"/>
      <c r="AT1027" s="385"/>
      <c r="AU1027" s="359"/>
      <c r="AW1027" s="416"/>
      <c r="AX1027" s="694"/>
      <c r="AY1027" s="641"/>
      <c r="AZ1027" s="385"/>
      <c r="BA1027" s="385"/>
      <c r="BB1027" s="416"/>
      <c r="BC1027" s="416"/>
      <c r="BD1027" s="416"/>
      <c r="BE1027" s="416"/>
      <c r="BF1027" s="416"/>
      <c r="BG1027" s="416"/>
      <c r="BH1027" s="416"/>
      <c r="BI1027" s="416"/>
      <c r="BJ1027" s="416"/>
    </row>
    <row r="1028" spans="10:62" x14ac:dyDescent="0.2">
      <c r="J1028" s="385"/>
      <c r="K1028" s="217"/>
      <c r="L1028" s="217"/>
      <c r="M1028" s="693"/>
      <c r="N1028" s="693"/>
      <c r="O1028" s="359"/>
      <c r="P1028" s="619"/>
      <c r="Q1028" s="672"/>
      <c r="R1028" s="672"/>
      <c r="S1028" s="672"/>
      <c r="T1028" s="385"/>
      <c r="U1028" s="385"/>
      <c r="V1028" s="385"/>
      <c r="W1028" s="385"/>
      <c r="X1028" s="693"/>
      <c r="Y1028" s="325"/>
      <c r="Z1028" s="308"/>
      <c r="AA1028" s="383"/>
      <c r="AC1028" s="492" t="str">
        <f t="shared" si="21"/>
        <v xml:space="preserve"> </v>
      </c>
      <c r="AD1028" s="519" t="str">
        <f>IF($Y1028&lt;&gt;" ",ROUND(('Retail Pricing'!#REF!+1)*AE1028/0.05,0)*0.05," ")</f>
        <v xml:space="preserve"> </v>
      </c>
      <c r="AF1028" s="383"/>
      <c r="AH1028" s="325"/>
      <c r="AI1028" s="325"/>
      <c r="AK1028" s="385"/>
      <c r="AL1028" s="385"/>
      <c r="AM1028" s="359"/>
      <c r="AN1028" s="385"/>
      <c r="AO1028" s="385"/>
      <c r="AP1028" s="385"/>
      <c r="AQ1028" s="385"/>
      <c r="AR1028" s="385"/>
      <c r="AS1028" s="385"/>
      <c r="AT1028" s="385"/>
      <c r="AU1028" s="359"/>
      <c r="AW1028" s="416"/>
      <c r="AX1028" s="694"/>
      <c r="AY1028" s="641"/>
      <c r="AZ1028" s="385"/>
      <c r="BA1028" s="385"/>
      <c r="BB1028" s="416"/>
      <c r="BC1028" s="416"/>
      <c r="BD1028" s="416"/>
      <c r="BE1028" s="416"/>
      <c r="BF1028" s="416"/>
      <c r="BG1028" s="416"/>
      <c r="BH1028" s="416"/>
      <c r="BI1028" s="416"/>
      <c r="BJ1028" s="416"/>
    </row>
    <row r="1029" spans="10:62" x14ac:dyDescent="0.2">
      <c r="J1029" s="385"/>
      <c r="K1029" s="217"/>
      <c r="L1029" s="217"/>
      <c r="M1029" s="693"/>
      <c r="N1029" s="693"/>
      <c r="O1029" s="359"/>
      <c r="P1029" s="619"/>
      <c r="Q1029" s="672"/>
      <c r="R1029" s="672"/>
      <c r="S1029" s="672"/>
      <c r="T1029" s="385"/>
      <c r="U1029" s="385"/>
      <c r="V1029" s="385"/>
      <c r="W1029" s="385"/>
      <c r="X1029" s="693"/>
      <c r="Y1029" s="325"/>
      <c r="Z1029" s="308"/>
      <c r="AA1029" s="383"/>
      <c r="AC1029" s="492" t="str">
        <f t="shared" si="21"/>
        <v xml:space="preserve"> </v>
      </c>
      <c r="AD1029" s="519" t="str">
        <f>IF($Y1029&lt;&gt;" ",ROUND(('Retail Pricing'!#REF!+1)*AE1029/0.05,0)*0.05," ")</f>
        <v xml:space="preserve"> </v>
      </c>
      <c r="AF1029" s="383"/>
      <c r="AH1029" s="325"/>
      <c r="AI1029" s="325"/>
      <c r="AK1029" s="385"/>
      <c r="AL1029" s="385"/>
      <c r="AM1029" s="359"/>
      <c r="AN1029" s="385"/>
      <c r="AO1029" s="385"/>
      <c r="AP1029" s="385"/>
      <c r="AQ1029" s="385"/>
      <c r="AR1029" s="385"/>
      <c r="AS1029" s="385"/>
      <c r="AT1029" s="385"/>
      <c r="AU1029" s="359"/>
      <c r="AW1029" s="416"/>
      <c r="AX1029" s="694"/>
      <c r="AY1029" s="641"/>
      <c r="AZ1029" s="385"/>
      <c r="BA1029" s="385"/>
      <c r="BB1029" s="416"/>
      <c r="BC1029" s="416"/>
      <c r="BD1029" s="416"/>
      <c r="BE1029" s="416"/>
      <c r="BF1029" s="416"/>
      <c r="BG1029" s="416"/>
      <c r="BH1029" s="416"/>
      <c r="BI1029" s="416"/>
      <c r="BJ1029" s="416"/>
    </row>
    <row r="1030" spans="10:62" x14ac:dyDescent="0.2">
      <c r="J1030" s="385"/>
      <c r="K1030" s="217"/>
      <c r="L1030" s="217"/>
      <c r="M1030" s="693"/>
      <c r="N1030" s="693"/>
      <c r="O1030" s="359"/>
      <c r="P1030" s="619"/>
      <c r="Q1030" s="672"/>
      <c r="R1030" s="672"/>
      <c r="S1030" s="672"/>
      <c r="T1030" s="385"/>
      <c r="U1030" s="385"/>
      <c r="V1030" s="385"/>
      <c r="W1030" s="385"/>
      <c r="X1030" s="693"/>
      <c r="Y1030" s="325"/>
      <c r="Z1030" s="308"/>
      <c r="AA1030" s="383"/>
      <c r="AC1030" s="492" t="str">
        <f t="shared" si="21"/>
        <v xml:space="preserve"> </v>
      </c>
      <c r="AD1030" s="519" t="str">
        <f>IF($Y1030&lt;&gt;" ",ROUND(('Retail Pricing'!#REF!+1)*AE1030/0.05,0)*0.05," ")</f>
        <v xml:space="preserve"> </v>
      </c>
      <c r="AF1030" s="383"/>
      <c r="AH1030" s="325"/>
      <c r="AI1030" s="325"/>
      <c r="AK1030" s="385"/>
      <c r="AL1030" s="385"/>
      <c r="AM1030" s="359"/>
      <c r="AN1030" s="385"/>
      <c r="AO1030" s="385"/>
      <c r="AP1030" s="385"/>
      <c r="AQ1030" s="385"/>
      <c r="AR1030" s="385"/>
      <c r="AS1030" s="385"/>
      <c r="AT1030" s="385"/>
      <c r="AU1030" s="359"/>
      <c r="AW1030" s="416"/>
      <c r="AX1030" s="694"/>
      <c r="AY1030" s="641"/>
      <c r="AZ1030" s="385"/>
      <c r="BA1030" s="385"/>
      <c r="BB1030" s="416"/>
      <c r="BC1030" s="416"/>
      <c r="BD1030" s="416"/>
      <c r="BE1030" s="416"/>
      <c r="BF1030" s="416"/>
      <c r="BG1030" s="416"/>
      <c r="BH1030" s="416"/>
      <c r="BI1030" s="416"/>
      <c r="BJ1030" s="416"/>
    </row>
    <row r="1031" spans="10:62" x14ac:dyDescent="0.2">
      <c r="J1031" s="385"/>
      <c r="K1031" s="217"/>
      <c r="L1031" s="217"/>
      <c r="M1031" s="693"/>
      <c r="N1031" s="693"/>
      <c r="O1031" s="359"/>
      <c r="P1031" s="619"/>
      <c r="Q1031" s="672"/>
      <c r="R1031" s="672"/>
      <c r="S1031" s="672"/>
      <c r="T1031" s="385"/>
      <c r="U1031" s="385"/>
      <c r="V1031" s="385"/>
      <c r="W1031" s="385"/>
      <c r="X1031" s="693"/>
      <c r="Y1031" s="325"/>
      <c r="Z1031" s="308"/>
      <c r="AA1031" s="383"/>
      <c r="AC1031" s="492" t="str">
        <f t="shared" si="21"/>
        <v xml:space="preserve"> </v>
      </c>
      <c r="AD1031" s="519" t="str">
        <f>IF($Y1031&lt;&gt;" ",ROUND(('Retail Pricing'!#REF!+1)*AE1031/0.05,0)*0.05," ")</f>
        <v xml:space="preserve"> </v>
      </c>
      <c r="AF1031" s="383"/>
      <c r="AH1031" s="325"/>
      <c r="AI1031" s="325"/>
      <c r="AK1031" s="385"/>
      <c r="AL1031" s="385"/>
      <c r="AM1031" s="359"/>
      <c r="AN1031" s="385"/>
      <c r="AO1031" s="385"/>
      <c r="AP1031" s="385"/>
      <c r="AQ1031" s="385"/>
      <c r="AR1031" s="385"/>
      <c r="AS1031" s="385"/>
      <c r="AT1031" s="385"/>
      <c r="AU1031" s="359"/>
      <c r="AW1031" s="416"/>
      <c r="AX1031" s="694"/>
      <c r="AY1031" s="641"/>
      <c r="AZ1031" s="385"/>
      <c r="BA1031" s="385"/>
      <c r="BB1031" s="416"/>
      <c r="BC1031" s="416"/>
      <c r="BD1031" s="416"/>
      <c r="BE1031" s="416"/>
      <c r="BF1031" s="416"/>
      <c r="BG1031" s="416"/>
      <c r="BH1031" s="416"/>
      <c r="BI1031" s="416"/>
      <c r="BJ1031" s="416"/>
    </row>
    <row r="1032" spans="10:62" x14ac:dyDescent="0.2">
      <c r="J1032" s="385"/>
      <c r="K1032" s="217"/>
      <c r="L1032" s="217"/>
      <c r="M1032" s="693"/>
      <c r="N1032" s="693"/>
      <c r="O1032" s="359"/>
      <c r="P1032" s="619"/>
      <c r="Q1032" s="672"/>
      <c r="R1032" s="672"/>
      <c r="S1032" s="672"/>
      <c r="T1032" s="385"/>
      <c r="U1032" s="385"/>
      <c r="V1032" s="385"/>
      <c r="W1032" s="385"/>
      <c r="X1032" s="693"/>
      <c r="Y1032" s="325"/>
      <c r="Z1032" s="308"/>
      <c r="AA1032" s="383"/>
      <c r="AC1032" s="492" t="str">
        <f t="shared" si="21"/>
        <v xml:space="preserve"> </v>
      </c>
      <c r="AD1032" s="519" t="str">
        <f>IF($Y1032&lt;&gt;" ",ROUND(('Retail Pricing'!#REF!+1)*AE1032/0.05,0)*0.05," ")</f>
        <v xml:space="preserve"> </v>
      </c>
      <c r="AF1032" s="383"/>
      <c r="AH1032" s="325"/>
      <c r="AI1032" s="325"/>
      <c r="AK1032" s="385"/>
      <c r="AL1032" s="385"/>
      <c r="AM1032" s="359"/>
      <c r="AN1032" s="385"/>
      <c r="AO1032" s="385"/>
      <c r="AP1032" s="385"/>
      <c r="AQ1032" s="385"/>
      <c r="AR1032" s="385"/>
      <c r="AS1032" s="385"/>
      <c r="AT1032" s="385"/>
      <c r="AU1032" s="359"/>
      <c r="AW1032" s="416"/>
      <c r="AX1032" s="694"/>
      <c r="AY1032" s="641"/>
      <c r="AZ1032" s="385"/>
      <c r="BA1032" s="385"/>
      <c r="BB1032" s="416"/>
      <c r="BC1032" s="416"/>
      <c r="BD1032" s="416"/>
      <c r="BE1032" s="416"/>
      <c r="BF1032" s="416"/>
      <c r="BG1032" s="416"/>
      <c r="BH1032" s="416"/>
      <c r="BI1032" s="416"/>
      <c r="BJ1032" s="416"/>
    </row>
    <row r="1033" spans="10:62" x14ac:dyDescent="0.2">
      <c r="J1033" s="385"/>
      <c r="K1033" s="217"/>
      <c r="L1033" s="217"/>
      <c r="M1033" s="693"/>
      <c r="N1033" s="693"/>
      <c r="O1033" s="359"/>
      <c r="P1033" s="619"/>
      <c r="Q1033" s="672"/>
      <c r="R1033" s="672"/>
      <c r="S1033" s="672"/>
      <c r="T1033" s="385"/>
      <c r="U1033" s="385"/>
      <c r="V1033" s="385"/>
      <c r="W1033" s="385"/>
      <c r="X1033" s="693"/>
      <c r="Y1033" s="325"/>
      <c r="Z1033" s="308"/>
      <c r="AA1033" s="383"/>
      <c r="AC1033" s="492" t="str">
        <f t="shared" si="21"/>
        <v xml:space="preserve"> </v>
      </c>
      <c r="AD1033" s="519" t="str">
        <f>IF($Y1033&lt;&gt;" ",ROUND(('Retail Pricing'!#REF!+1)*AE1033/0.05,0)*0.05," ")</f>
        <v xml:space="preserve"> </v>
      </c>
      <c r="AF1033" s="383"/>
      <c r="AH1033" s="325"/>
      <c r="AI1033" s="325"/>
      <c r="AK1033" s="385"/>
      <c r="AL1033" s="385"/>
      <c r="AM1033" s="359"/>
      <c r="AN1033" s="385"/>
      <c r="AO1033" s="385"/>
      <c r="AP1033" s="385"/>
      <c r="AQ1033" s="385"/>
      <c r="AR1033" s="385"/>
      <c r="AS1033" s="385"/>
      <c r="AT1033" s="385"/>
      <c r="AU1033" s="359"/>
      <c r="AW1033" s="416"/>
      <c r="AX1033" s="694"/>
      <c r="AY1033" s="641"/>
      <c r="AZ1033" s="385"/>
      <c r="BA1033" s="385"/>
      <c r="BB1033" s="416"/>
      <c r="BC1033" s="416"/>
      <c r="BD1033" s="416"/>
      <c r="BE1033" s="416"/>
      <c r="BF1033" s="416"/>
      <c r="BG1033" s="416"/>
      <c r="BH1033" s="416"/>
      <c r="BI1033" s="416"/>
      <c r="BJ1033" s="416"/>
    </row>
    <row r="1034" spans="10:62" x14ac:dyDescent="0.2">
      <c r="J1034" s="385"/>
      <c r="K1034" s="217"/>
      <c r="L1034" s="217"/>
      <c r="M1034" s="693"/>
      <c r="N1034" s="693"/>
      <c r="O1034" s="359"/>
      <c r="P1034" s="619"/>
      <c r="Q1034" s="672"/>
      <c r="R1034" s="672"/>
      <c r="S1034" s="672"/>
      <c r="T1034" s="385"/>
      <c r="U1034" s="385"/>
      <c r="V1034" s="385"/>
      <c r="W1034" s="385"/>
      <c r="X1034" s="693"/>
      <c r="Y1034" s="325"/>
      <c r="Z1034" s="308"/>
      <c r="AA1034" s="383"/>
      <c r="AC1034" s="492" t="str">
        <f t="shared" si="21"/>
        <v xml:space="preserve"> </v>
      </c>
      <c r="AD1034" s="519" t="str">
        <f>IF($Y1034&lt;&gt;" ",ROUND(('Retail Pricing'!#REF!+1)*AE1034/0.05,0)*0.05," ")</f>
        <v xml:space="preserve"> </v>
      </c>
      <c r="AF1034" s="383"/>
      <c r="AH1034" s="325"/>
      <c r="AI1034" s="325"/>
      <c r="AK1034" s="385"/>
      <c r="AL1034" s="385"/>
      <c r="AM1034" s="359"/>
      <c r="AN1034" s="385"/>
      <c r="AO1034" s="385"/>
      <c r="AP1034" s="385"/>
      <c r="AQ1034" s="385"/>
      <c r="AR1034" s="385"/>
      <c r="AS1034" s="385"/>
      <c r="AT1034" s="385"/>
      <c r="AU1034" s="359"/>
      <c r="AW1034" s="416"/>
      <c r="AX1034" s="694"/>
      <c r="AY1034" s="641"/>
      <c r="AZ1034" s="385"/>
      <c r="BA1034" s="385"/>
      <c r="BB1034" s="416"/>
      <c r="BC1034" s="416"/>
      <c r="BD1034" s="416"/>
      <c r="BE1034" s="416"/>
      <c r="BF1034" s="416"/>
      <c r="BG1034" s="416"/>
      <c r="BH1034" s="416"/>
      <c r="BI1034" s="416"/>
      <c r="BJ1034" s="416"/>
    </row>
    <row r="1035" spans="10:62" x14ac:dyDescent="0.2">
      <c r="J1035" s="385"/>
      <c r="K1035" s="217"/>
      <c r="L1035" s="217"/>
      <c r="M1035" s="693"/>
      <c r="N1035" s="693"/>
      <c r="O1035" s="359"/>
      <c r="P1035" s="619"/>
      <c r="Q1035" s="672"/>
      <c r="R1035" s="672"/>
      <c r="S1035" s="672"/>
      <c r="T1035" s="385"/>
      <c r="U1035" s="385"/>
      <c r="V1035" s="385"/>
      <c r="W1035" s="385"/>
      <c r="X1035" s="693"/>
      <c r="Y1035" s="325"/>
      <c r="Z1035" s="308"/>
      <c r="AA1035" s="383"/>
      <c r="AC1035" s="492" t="str">
        <f t="shared" si="21"/>
        <v xml:space="preserve"> </v>
      </c>
      <c r="AD1035" s="519" t="str">
        <f>IF($Y1035&lt;&gt;" ",ROUND(('Retail Pricing'!#REF!+1)*AE1035/0.05,0)*0.05," ")</f>
        <v xml:space="preserve"> </v>
      </c>
      <c r="AF1035" s="383"/>
      <c r="AH1035" s="325"/>
      <c r="AI1035" s="325"/>
      <c r="AK1035" s="385"/>
      <c r="AL1035" s="385"/>
      <c r="AM1035" s="359"/>
      <c r="AN1035" s="385"/>
      <c r="AO1035" s="385"/>
      <c r="AP1035" s="385"/>
      <c r="AQ1035" s="385"/>
      <c r="AR1035" s="385"/>
      <c r="AS1035" s="385"/>
      <c r="AT1035" s="385"/>
      <c r="AU1035" s="359"/>
      <c r="AW1035" s="416"/>
      <c r="AX1035" s="694"/>
      <c r="AY1035" s="641"/>
      <c r="AZ1035" s="385"/>
      <c r="BA1035" s="385"/>
      <c r="BB1035" s="416"/>
      <c r="BC1035" s="416"/>
      <c r="BD1035" s="416"/>
      <c r="BE1035" s="416"/>
      <c r="BF1035" s="416"/>
      <c r="BG1035" s="416"/>
      <c r="BH1035" s="416"/>
      <c r="BI1035" s="416"/>
      <c r="BJ1035" s="416"/>
    </row>
    <row r="1036" spans="10:62" x14ac:dyDescent="0.2">
      <c r="J1036" s="385"/>
      <c r="K1036" s="217"/>
      <c r="L1036" s="217"/>
      <c r="M1036" s="693"/>
      <c r="N1036" s="693"/>
      <c r="O1036" s="359"/>
      <c r="P1036" s="619"/>
      <c r="Q1036" s="672"/>
      <c r="R1036" s="672"/>
      <c r="S1036" s="672"/>
      <c r="T1036" s="385"/>
      <c r="U1036" s="385"/>
      <c r="V1036" s="385"/>
      <c r="W1036" s="385"/>
      <c r="X1036" s="693"/>
      <c r="Y1036" s="325"/>
      <c r="Z1036" s="308"/>
      <c r="AA1036" s="383"/>
      <c r="AC1036" s="492" t="str">
        <f t="shared" si="21"/>
        <v xml:space="preserve"> </v>
      </c>
      <c r="AD1036" s="519" t="str">
        <f>IF($Y1036&lt;&gt;" ",ROUND(('Retail Pricing'!#REF!+1)*AE1036/0.05,0)*0.05," ")</f>
        <v xml:space="preserve"> </v>
      </c>
      <c r="AF1036" s="383"/>
      <c r="AH1036" s="325"/>
      <c r="AI1036" s="325"/>
      <c r="AK1036" s="385"/>
      <c r="AL1036" s="385"/>
      <c r="AM1036" s="359"/>
      <c r="AN1036" s="385"/>
      <c r="AO1036" s="385"/>
      <c r="AP1036" s="385"/>
      <c r="AQ1036" s="385"/>
      <c r="AR1036" s="385"/>
      <c r="AS1036" s="385"/>
      <c r="AT1036" s="385"/>
      <c r="AU1036" s="359"/>
      <c r="AW1036" s="416"/>
      <c r="AX1036" s="694"/>
      <c r="AY1036" s="641"/>
      <c r="AZ1036" s="385"/>
      <c r="BA1036" s="385"/>
      <c r="BB1036" s="416"/>
      <c r="BC1036" s="416"/>
      <c r="BD1036" s="416"/>
      <c r="BE1036" s="416"/>
      <c r="BF1036" s="416"/>
      <c r="BG1036" s="416"/>
      <c r="BH1036" s="416"/>
      <c r="BI1036" s="416"/>
      <c r="BJ1036" s="416"/>
    </row>
    <row r="1037" spans="10:62" x14ac:dyDescent="0.2">
      <c r="J1037" s="385"/>
      <c r="K1037" s="217"/>
      <c r="L1037" s="217"/>
      <c r="M1037" s="693"/>
      <c r="N1037" s="693"/>
      <c r="O1037" s="359"/>
      <c r="P1037" s="619"/>
      <c r="Q1037" s="672"/>
      <c r="R1037" s="672"/>
      <c r="S1037" s="672"/>
      <c r="T1037" s="385"/>
      <c r="U1037" s="385"/>
      <c r="V1037" s="385"/>
      <c r="W1037" s="385"/>
      <c r="X1037" s="693"/>
      <c r="Y1037" s="325"/>
      <c r="Z1037" s="308"/>
      <c r="AA1037" s="383"/>
      <c r="AC1037" s="492" t="str">
        <f t="shared" si="21"/>
        <v xml:space="preserve"> </v>
      </c>
      <c r="AD1037" s="519" t="str">
        <f>IF($Y1037&lt;&gt;" ",ROUND(('Retail Pricing'!#REF!+1)*AE1037/0.05,0)*0.05," ")</f>
        <v xml:space="preserve"> </v>
      </c>
      <c r="AF1037" s="383"/>
      <c r="AH1037" s="325"/>
      <c r="AI1037" s="325"/>
      <c r="AK1037" s="385"/>
      <c r="AL1037" s="385"/>
      <c r="AM1037" s="359"/>
      <c r="AN1037" s="385"/>
      <c r="AO1037" s="385"/>
      <c r="AP1037" s="385"/>
      <c r="AQ1037" s="385"/>
      <c r="AR1037" s="385"/>
      <c r="AS1037" s="385"/>
      <c r="AT1037" s="385"/>
      <c r="AU1037" s="359"/>
      <c r="AW1037" s="416"/>
      <c r="AX1037" s="694"/>
      <c r="AY1037" s="641"/>
      <c r="AZ1037" s="385"/>
      <c r="BA1037" s="385"/>
      <c r="BB1037" s="416"/>
      <c r="BC1037" s="416"/>
      <c r="BD1037" s="416"/>
      <c r="BE1037" s="416"/>
      <c r="BF1037" s="416"/>
      <c r="BG1037" s="416"/>
      <c r="BH1037" s="416"/>
      <c r="BI1037" s="416"/>
      <c r="BJ1037" s="416"/>
    </row>
    <row r="1038" spans="10:62" x14ac:dyDescent="0.2">
      <c r="J1038" s="385"/>
      <c r="K1038" s="217"/>
      <c r="L1038" s="217"/>
      <c r="M1038" s="693"/>
      <c r="N1038" s="693"/>
      <c r="O1038" s="359"/>
      <c r="P1038" s="619"/>
      <c r="Q1038" s="672"/>
      <c r="R1038" s="672"/>
      <c r="S1038" s="672"/>
      <c r="T1038" s="385"/>
      <c r="U1038" s="385"/>
      <c r="V1038" s="385"/>
      <c r="W1038" s="385"/>
      <c r="X1038" s="693"/>
      <c r="Y1038" s="325"/>
      <c r="Z1038" s="308"/>
      <c r="AA1038" s="383"/>
      <c r="AC1038" s="492" t="str">
        <f t="shared" si="21"/>
        <v xml:space="preserve"> </v>
      </c>
      <c r="AD1038" s="519" t="str">
        <f>IF($Y1038&lt;&gt;" ",ROUND(('Retail Pricing'!#REF!+1)*AE1038/0.05,0)*0.05," ")</f>
        <v xml:space="preserve"> </v>
      </c>
      <c r="AF1038" s="383"/>
      <c r="AH1038" s="325"/>
      <c r="AI1038" s="325"/>
      <c r="AK1038" s="385"/>
      <c r="AL1038" s="385"/>
      <c r="AM1038" s="359"/>
      <c r="AN1038" s="385"/>
      <c r="AO1038" s="385"/>
      <c r="AP1038" s="385"/>
      <c r="AQ1038" s="385"/>
      <c r="AR1038" s="385"/>
      <c r="AS1038" s="385"/>
      <c r="AT1038" s="385"/>
      <c r="AU1038" s="359"/>
      <c r="AW1038" s="416"/>
      <c r="AX1038" s="694"/>
      <c r="AY1038" s="641"/>
      <c r="AZ1038" s="385"/>
      <c r="BA1038" s="385"/>
      <c r="BB1038" s="416"/>
      <c r="BC1038" s="416"/>
      <c r="BD1038" s="416"/>
      <c r="BE1038" s="416"/>
      <c r="BF1038" s="416"/>
      <c r="BG1038" s="416"/>
      <c r="BH1038" s="416"/>
      <c r="BI1038" s="416"/>
      <c r="BJ1038" s="416"/>
    </row>
    <row r="1039" spans="10:62" x14ac:dyDescent="0.2">
      <c r="J1039" s="385"/>
      <c r="K1039" s="217"/>
      <c r="L1039" s="217"/>
      <c r="M1039" s="693"/>
      <c r="N1039" s="693"/>
      <c r="O1039" s="359"/>
      <c r="P1039" s="619"/>
      <c r="Q1039" s="672"/>
      <c r="R1039" s="672"/>
      <c r="S1039" s="672"/>
      <c r="T1039" s="385"/>
      <c r="U1039" s="385"/>
      <c r="V1039" s="385"/>
      <c r="W1039" s="385"/>
      <c r="X1039" s="693"/>
      <c r="Y1039" s="325"/>
      <c r="Z1039" s="308"/>
      <c r="AA1039" s="383"/>
      <c r="AC1039" s="492" t="str">
        <f t="shared" si="21"/>
        <v xml:space="preserve"> </v>
      </c>
      <c r="AD1039" s="519" t="str">
        <f>IF($Y1039&lt;&gt;" ",ROUND(('Retail Pricing'!#REF!+1)*AE1039/0.05,0)*0.05," ")</f>
        <v xml:space="preserve"> </v>
      </c>
      <c r="AF1039" s="383"/>
      <c r="AH1039" s="325"/>
      <c r="AI1039" s="325"/>
      <c r="AK1039" s="385"/>
      <c r="AL1039" s="385"/>
      <c r="AM1039" s="359"/>
      <c r="AN1039" s="385"/>
      <c r="AO1039" s="385"/>
      <c r="AP1039" s="385"/>
      <c r="AQ1039" s="385"/>
      <c r="AR1039" s="385"/>
      <c r="AS1039" s="385"/>
      <c r="AT1039" s="385"/>
      <c r="AU1039" s="359"/>
      <c r="AW1039" s="416"/>
      <c r="AX1039" s="694"/>
      <c r="AY1039" s="641"/>
      <c r="AZ1039" s="385"/>
      <c r="BA1039" s="385"/>
      <c r="BB1039" s="416"/>
      <c r="BC1039" s="416"/>
      <c r="BD1039" s="416"/>
      <c r="BE1039" s="416"/>
      <c r="BF1039" s="416"/>
      <c r="BG1039" s="416"/>
      <c r="BH1039" s="416"/>
      <c r="BI1039" s="416"/>
      <c r="BJ1039" s="416"/>
    </row>
    <row r="1040" spans="10:62" x14ac:dyDescent="0.2">
      <c r="J1040" s="385"/>
      <c r="K1040" s="217"/>
      <c r="L1040" s="217"/>
      <c r="M1040" s="693"/>
      <c r="N1040" s="693"/>
      <c r="O1040" s="359"/>
      <c r="P1040" s="619"/>
      <c r="Q1040" s="672"/>
      <c r="R1040" s="672"/>
      <c r="S1040" s="672"/>
      <c r="T1040" s="385"/>
      <c r="U1040" s="385"/>
      <c r="V1040" s="385"/>
      <c r="W1040" s="385"/>
      <c r="X1040" s="693"/>
      <c r="Y1040" s="325"/>
      <c r="Z1040" s="308"/>
      <c r="AA1040" s="383"/>
      <c r="AC1040" s="492" t="str">
        <f t="shared" si="21"/>
        <v xml:space="preserve"> </v>
      </c>
      <c r="AD1040" s="519" t="str">
        <f>IF($Y1040&lt;&gt;" ",ROUND(('Retail Pricing'!#REF!+1)*AE1040/0.05,0)*0.05," ")</f>
        <v xml:space="preserve"> </v>
      </c>
      <c r="AF1040" s="383"/>
      <c r="AH1040" s="325"/>
      <c r="AI1040" s="325"/>
      <c r="AK1040" s="385"/>
      <c r="AL1040" s="385"/>
      <c r="AM1040" s="359"/>
      <c r="AN1040" s="385"/>
      <c r="AO1040" s="385"/>
      <c r="AP1040" s="385"/>
      <c r="AQ1040" s="385"/>
      <c r="AR1040" s="385"/>
      <c r="AS1040" s="385"/>
      <c r="AT1040" s="385"/>
      <c r="AU1040" s="359"/>
      <c r="AW1040" s="416"/>
      <c r="AX1040" s="694"/>
      <c r="AY1040" s="641"/>
      <c r="AZ1040" s="385"/>
      <c r="BA1040" s="385"/>
      <c r="BB1040" s="416"/>
      <c r="BC1040" s="416"/>
      <c r="BD1040" s="416"/>
      <c r="BE1040" s="416"/>
      <c r="BF1040" s="416"/>
      <c r="BG1040" s="416"/>
      <c r="BH1040" s="416"/>
      <c r="BI1040" s="416"/>
      <c r="BJ1040" s="416"/>
    </row>
    <row r="1041" spans="10:62" x14ac:dyDescent="0.2">
      <c r="J1041" s="385"/>
      <c r="K1041" s="217"/>
      <c r="L1041" s="217"/>
      <c r="M1041" s="693"/>
      <c r="N1041" s="693"/>
      <c r="O1041" s="359"/>
      <c r="P1041" s="619"/>
      <c r="Q1041" s="672"/>
      <c r="R1041" s="672"/>
      <c r="S1041" s="672"/>
      <c r="T1041" s="385"/>
      <c r="U1041" s="385"/>
      <c r="V1041" s="385"/>
      <c r="W1041" s="385"/>
      <c r="X1041" s="693"/>
      <c r="Y1041" s="325"/>
      <c r="Z1041" s="308"/>
      <c r="AA1041" s="383"/>
      <c r="AC1041" s="492" t="str">
        <f t="shared" si="21"/>
        <v xml:space="preserve"> </v>
      </c>
      <c r="AD1041" s="519" t="str">
        <f>IF($Y1041&lt;&gt;" ",ROUND(('Retail Pricing'!#REF!+1)*AE1041/0.05,0)*0.05," ")</f>
        <v xml:space="preserve"> </v>
      </c>
      <c r="AF1041" s="383"/>
      <c r="AH1041" s="325"/>
      <c r="AI1041" s="325"/>
      <c r="AK1041" s="385"/>
      <c r="AL1041" s="385"/>
      <c r="AM1041" s="359"/>
      <c r="AN1041" s="385"/>
      <c r="AO1041" s="385"/>
      <c r="AP1041" s="385"/>
      <c r="AQ1041" s="385"/>
      <c r="AR1041" s="385"/>
      <c r="AS1041" s="385"/>
      <c r="AT1041" s="385"/>
      <c r="AU1041" s="359"/>
      <c r="AW1041" s="416"/>
      <c r="AX1041" s="694"/>
      <c r="AY1041" s="641"/>
      <c r="AZ1041" s="385"/>
      <c r="BA1041" s="385"/>
      <c r="BB1041" s="416"/>
      <c r="BC1041" s="416"/>
      <c r="BD1041" s="416"/>
      <c r="BE1041" s="416"/>
      <c r="BF1041" s="416"/>
      <c r="BG1041" s="416"/>
      <c r="BH1041" s="416"/>
      <c r="BI1041" s="416"/>
      <c r="BJ1041" s="416"/>
    </row>
    <row r="1042" spans="10:62" x14ac:dyDescent="0.2">
      <c r="J1042" s="385"/>
      <c r="K1042" s="217"/>
      <c r="L1042" s="217"/>
      <c r="M1042" s="693"/>
      <c r="N1042" s="693"/>
      <c r="O1042" s="359"/>
      <c r="P1042" s="619"/>
      <c r="Q1042" s="672"/>
      <c r="R1042" s="672"/>
      <c r="S1042" s="672"/>
      <c r="T1042" s="385"/>
      <c r="U1042" s="385"/>
      <c r="V1042" s="385"/>
      <c r="W1042" s="385"/>
      <c r="X1042" s="693"/>
      <c r="Y1042" s="325"/>
      <c r="Z1042" s="308"/>
      <c r="AA1042" s="383"/>
      <c r="AC1042" s="492" t="str">
        <f t="shared" si="21"/>
        <v xml:space="preserve"> </v>
      </c>
      <c r="AD1042" s="519" t="str">
        <f>IF($Y1042&lt;&gt;" ",ROUND(('Retail Pricing'!#REF!+1)*AE1042/0.05,0)*0.05," ")</f>
        <v xml:space="preserve"> </v>
      </c>
      <c r="AF1042" s="383"/>
      <c r="AH1042" s="325"/>
      <c r="AI1042" s="325"/>
      <c r="AK1042" s="385"/>
      <c r="AL1042" s="385"/>
      <c r="AM1042" s="359"/>
      <c r="AN1042" s="385"/>
      <c r="AO1042" s="385"/>
      <c r="AP1042" s="385"/>
      <c r="AQ1042" s="385"/>
      <c r="AR1042" s="385"/>
      <c r="AS1042" s="385"/>
      <c r="AT1042" s="385"/>
      <c r="AU1042" s="359"/>
      <c r="AW1042" s="416"/>
      <c r="AX1042" s="694"/>
      <c r="AY1042" s="641"/>
      <c r="AZ1042" s="385"/>
      <c r="BA1042" s="385"/>
      <c r="BB1042" s="416"/>
      <c r="BC1042" s="416"/>
      <c r="BD1042" s="416"/>
      <c r="BE1042" s="416"/>
      <c r="BF1042" s="416"/>
      <c r="BG1042" s="416"/>
      <c r="BH1042" s="416"/>
      <c r="BI1042" s="416"/>
      <c r="BJ1042" s="416"/>
    </row>
    <row r="1043" spans="10:62" x14ac:dyDescent="0.2">
      <c r="J1043" s="385"/>
      <c r="K1043" s="217"/>
      <c r="L1043" s="217"/>
      <c r="M1043" s="693"/>
      <c r="N1043" s="693"/>
      <c r="O1043" s="359"/>
      <c r="P1043" s="619"/>
      <c r="Q1043" s="672"/>
      <c r="R1043" s="672"/>
      <c r="S1043" s="672"/>
      <c r="T1043" s="385"/>
      <c r="U1043" s="385"/>
      <c r="V1043" s="385"/>
      <c r="W1043" s="385"/>
      <c r="X1043" s="693"/>
      <c r="Y1043" s="325"/>
      <c r="Z1043" s="308"/>
      <c r="AA1043" s="383"/>
      <c r="AC1043" s="492" t="str">
        <f t="shared" si="21"/>
        <v xml:space="preserve"> </v>
      </c>
      <c r="AD1043" s="519" t="str">
        <f>IF($Y1043&lt;&gt;" ",ROUND(('Retail Pricing'!#REF!+1)*AE1043/0.05,0)*0.05," ")</f>
        <v xml:space="preserve"> </v>
      </c>
      <c r="AF1043" s="383"/>
      <c r="AH1043" s="325"/>
      <c r="AI1043" s="325"/>
      <c r="AK1043" s="385"/>
      <c r="AL1043" s="385"/>
      <c r="AM1043" s="359"/>
      <c r="AN1043" s="385"/>
      <c r="AO1043" s="385"/>
      <c r="AP1043" s="385"/>
      <c r="AQ1043" s="385"/>
      <c r="AR1043" s="385"/>
      <c r="AS1043" s="385"/>
      <c r="AT1043" s="385"/>
      <c r="AU1043" s="359"/>
      <c r="AW1043" s="416"/>
      <c r="AX1043" s="694"/>
      <c r="AY1043" s="641"/>
      <c r="AZ1043" s="385"/>
      <c r="BA1043" s="385"/>
      <c r="BB1043" s="416"/>
      <c r="BC1043" s="416"/>
      <c r="BD1043" s="416"/>
      <c r="BE1043" s="416"/>
      <c r="BF1043" s="416"/>
      <c r="BG1043" s="416"/>
      <c r="BH1043" s="416"/>
      <c r="BI1043" s="416"/>
      <c r="BJ1043" s="416"/>
    </row>
    <row r="1044" spans="10:62" x14ac:dyDescent="0.2">
      <c r="J1044" s="385"/>
      <c r="K1044" s="217"/>
      <c r="L1044" s="217"/>
      <c r="M1044" s="693"/>
      <c r="N1044" s="693"/>
      <c r="O1044" s="359"/>
      <c r="P1044" s="619"/>
      <c r="Q1044" s="672"/>
      <c r="R1044" s="672"/>
      <c r="S1044" s="672"/>
      <c r="T1044" s="385"/>
      <c r="U1044" s="385"/>
      <c r="V1044" s="385"/>
      <c r="W1044" s="385"/>
      <c r="X1044" s="693"/>
      <c r="Y1044" s="325"/>
      <c r="Z1044" s="308"/>
      <c r="AA1044" s="383"/>
      <c r="AC1044" s="492" t="str">
        <f t="shared" si="21"/>
        <v xml:space="preserve"> </v>
      </c>
      <c r="AD1044" s="519" t="str">
        <f>IF($Y1044&lt;&gt;" ",ROUND(('Retail Pricing'!#REF!+1)*AE1044/0.05,0)*0.05," ")</f>
        <v xml:space="preserve"> </v>
      </c>
      <c r="AF1044" s="383"/>
      <c r="AH1044" s="325"/>
      <c r="AI1044" s="325"/>
      <c r="AK1044" s="385"/>
      <c r="AL1044" s="385"/>
      <c r="AM1044" s="359"/>
      <c r="AN1044" s="385"/>
      <c r="AO1044" s="385"/>
      <c r="AP1044" s="385"/>
      <c r="AQ1044" s="385"/>
      <c r="AR1044" s="385"/>
      <c r="AS1044" s="385"/>
      <c r="AT1044" s="385"/>
      <c r="AU1044" s="359"/>
      <c r="AW1044" s="416"/>
      <c r="AX1044" s="694"/>
      <c r="AY1044" s="641"/>
      <c r="AZ1044" s="385"/>
      <c r="BA1044" s="385"/>
      <c r="BB1044" s="416"/>
      <c r="BC1044" s="416"/>
      <c r="BD1044" s="416"/>
      <c r="BE1044" s="416"/>
      <c r="BF1044" s="416"/>
      <c r="BG1044" s="416"/>
      <c r="BH1044" s="416"/>
      <c r="BI1044" s="416"/>
      <c r="BJ1044" s="416"/>
    </row>
    <row r="1045" spans="10:62" x14ac:dyDescent="0.2">
      <c r="J1045" s="385"/>
      <c r="K1045" s="217"/>
      <c r="L1045" s="217"/>
      <c r="M1045" s="693"/>
      <c r="N1045" s="693"/>
      <c r="O1045" s="359"/>
      <c r="P1045" s="619"/>
      <c r="Q1045" s="672"/>
      <c r="R1045" s="672"/>
      <c r="S1045" s="672"/>
      <c r="T1045" s="385"/>
      <c r="U1045" s="385"/>
      <c r="V1045" s="385"/>
      <c r="W1045" s="385"/>
      <c r="X1045" s="693"/>
      <c r="Y1045" s="325"/>
      <c r="Z1045" s="308"/>
      <c r="AA1045" s="383"/>
      <c r="AC1045" s="492" t="str">
        <f t="shared" si="21"/>
        <v xml:space="preserve"> </v>
      </c>
      <c r="AD1045" s="519" t="str">
        <f>IF($Y1045&lt;&gt;" ",ROUND(('Retail Pricing'!#REF!+1)*AE1045/0.05,0)*0.05," ")</f>
        <v xml:space="preserve"> </v>
      </c>
      <c r="AF1045" s="383"/>
      <c r="AH1045" s="325"/>
      <c r="AI1045" s="325"/>
      <c r="AK1045" s="385"/>
      <c r="AL1045" s="385"/>
      <c r="AM1045" s="359"/>
      <c r="AN1045" s="385"/>
      <c r="AO1045" s="385"/>
      <c r="AP1045" s="385"/>
      <c r="AQ1045" s="385"/>
      <c r="AR1045" s="385"/>
      <c r="AS1045" s="385"/>
      <c r="AT1045" s="385"/>
      <c r="AU1045" s="359"/>
      <c r="AW1045" s="416"/>
      <c r="AX1045" s="694"/>
      <c r="AY1045" s="641"/>
      <c r="AZ1045" s="385"/>
      <c r="BA1045" s="385"/>
      <c r="BB1045" s="416"/>
      <c r="BC1045" s="416"/>
      <c r="BD1045" s="416"/>
      <c r="BE1045" s="416"/>
      <c r="BF1045" s="416"/>
      <c r="BG1045" s="416"/>
      <c r="BH1045" s="416"/>
      <c r="BI1045" s="416"/>
      <c r="BJ1045" s="416"/>
    </row>
    <row r="1046" spans="10:62" x14ac:dyDescent="0.2">
      <c r="J1046" s="385"/>
      <c r="K1046" s="217"/>
      <c r="L1046" s="217"/>
      <c r="M1046" s="693"/>
      <c r="N1046" s="693"/>
      <c r="O1046" s="359"/>
      <c r="P1046" s="619"/>
      <c r="Q1046" s="672"/>
      <c r="R1046" s="672"/>
      <c r="S1046" s="672"/>
      <c r="T1046" s="385"/>
      <c r="U1046" s="385"/>
      <c r="V1046" s="385"/>
      <c r="W1046" s="385"/>
      <c r="X1046" s="693"/>
      <c r="Y1046" s="325"/>
      <c r="Z1046" s="308"/>
      <c r="AA1046" s="383"/>
      <c r="AC1046" s="492" t="str">
        <f t="shared" si="21"/>
        <v xml:space="preserve"> </v>
      </c>
      <c r="AD1046" s="519" t="str">
        <f>IF($Y1046&lt;&gt;" ",ROUND(('Retail Pricing'!#REF!+1)*AE1046/0.05,0)*0.05," ")</f>
        <v xml:space="preserve"> </v>
      </c>
      <c r="AF1046" s="383"/>
      <c r="AH1046" s="325"/>
      <c r="AI1046" s="325"/>
      <c r="AK1046" s="385"/>
      <c r="AL1046" s="385"/>
      <c r="AM1046" s="359"/>
      <c r="AN1046" s="385"/>
      <c r="AO1046" s="385"/>
      <c r="AP1046" s="385"/>
      <c r="AQ1046" s="385"/>
      <c r="AR1046" s="385"/>
      <c r="AS1046" s="385"/>
      <c r="AT1046" s="385"/>
      <c r="AU1046" s="359"/>
      <c r="AW1046" s="416"/>
      <c r="AX1046" s="694"/>
      <c r="AY1046" s="641"/>
      <c r="AZ1046" s="385"/>
      <c r="BA1046" s="385"/>
      <c r="BB1046" s="416"/>
      <c r="BC1046" s="416"/>
      <c r="BD1046" s="416"/>
      <c r="BE1046" s="416"/>
      <c r="BF1046" s="416"/>
      <c r="BG1046" s="416"/>
      <c r="BH1046" s="416"/>
      <c r="BI1046" s="416"/>
      <c r="BJ1046" s="416"/>
    </row>
    <row r="1047" spans="10:62" x14ac:dyDescent="0.2">
      <c r="J1047" s="385"/>
      <c r="K1047" s="217"/>
      <c r="L1047" s="217"/>
      <c r="M1047" s="693"/>
      <c r="N1047" s="693"/>
      <c r="O1047" s="359"/>
      <c r="P1047" s="619"/>
      <c r="Q1047" s="672"/>
      <c r="R1047" s="672"/>
      <c r="S1047" s="672"/>
      <c r="T1047" s="385"/>
      <c r="U1047" s="385"/>
      <c r="V1047" s="385"/>
      <c r="W1047" s="385"/>
      <c r="X1047" s="693"/>
      <c r="Y1047" s="325"/>
      <c r="Z1047" s="308"/>
      <c r="AA1047" s="383"/>
      <c r="AC1047" s="492" t="str">
        <f t="shared" ref="AC1047:AC1056" si="22">IF($Y1047&gt;0,ROUND((Y1047+$N1047)/0.05,0)*0.05," ")</f>
        <v xml:space="preserve"> </v>
      </c>
      <c r="AD1047" s="519" t="str">
        <f>IF($Y1047&lt;&gt;" ",ROUND(('Retail Pricing'!#REF!+1)*AE1047/0.05,0)*0.05," ")</f>
        <v xml:space="preserve"> </v>
      </c>
      <c r="AF1047" s="383"/>
      <c r="AH1047" s="325"/>
      <c r="AI1047" s="325"/>
      <c r="AK1047" s="385"/>
      <c r="AL1047" s="385"/>
      <c r="AM1047" s="359"/>
      <c r="AN1047" s="385"/>
      <c r="AO1047" s="385"/>
      <c r="AP1047" s="385"/>
      <c r="AQ1047" s="385"/>
      <c r="AR1047" s="385"/>
      <c r="AS1047" s="385"/>
      <c r="AT1047" s="385"/>
      <c r="AU1047" s="359"/>
      <c r="AW1047" s="416"/>
      <c r="AX1047" s="694"/>
      <c r="AY1047" s="641"/>
      <c r="AZ1047" s="385"/>
      <c r="BA1047" s="385"/>
      <c r="BB1047" s="416"/>
      <c r="BC1047" s="416"/>
      <c r="BD1047" s="416"/>
      <c r="BE1047" s="416"/>
      <c r="BF1047" s="416"/>
      <c r="BG1047" s="416"/>
      <c r="BH1047" s="416"/>
      <c r="BI1047" s="416"/>
      <c r="BJ1047" s="416"/>
    </row>
    <row r="1048" spans="10:62" x14ac:dyDescent="0.2">
      <c r="J1048" s="385"/>
      <c r="K1048" s="217"/>
      <c r="L1048" s="217"/>
      <c r="M1048" s="693"/>
      <c r="N1048" s="693"/>
      <c r="O1048" s="359"/>
      <c r="P1048" s="619"/>
      <c r="Q1048" s="672"/>
      <c r="R1048" s="672"/>
      <c r="S1048" s="672"/>
      <c r="T1048" s="385"/>
      <c r="U1048" s="385"/>
      <c r="V1048" s="385"/>
      <c r="W1048" s="385"/>
      <c r="X1048" s="693"/>
      <c r="Y1048" s="325"/>
      <c r="Z1048" s="308"/>
      <c r="AA1048" s="383"/>
      <c r="AC1048" s="492" t="str">
        <f t="shared" si="22"/>
        <v xml:space="preserve"> </v>
      </c>
      <c r="AD1048" s="519" t="str">
        <f>IF($Y1048&lt;&gt;" ",ROUND(('Retail Pricing'!#REF!+1)*AE1048/0.05,0)*0.05," ")</f>
        <v xml:space="preserve"> </v>
      </c>
      <c r="AF1048" s="383"/>
      <c r="AH1048" s="325"/>
      <c r="AI1048" s="325"/>
      <c r="AK1048" s="385"/>
      <c r="AL1048" s="385"/>
      <c r="AM1048" s="359"/>
      <c r="AN1048" s="385"/>
      <c r="AO1048" s="385"/>
      <c r="AP1048" s="385"/>
      <c r="AQ1048" s="385"/>
      <c r="AR1048" s="385"/>
      <c r="AS1048" s="385"/>
      <c r="AT1048" s="385"/>
      <c r="AU1048" s="359"/>
      <c r="AW1048" s="416"/>
      <c r="AX1048" s="694"/>
      <c r="AY1048" s="641"/>
      <c r="AZ1048" s="385"/>
      <c r="BA1048" s="385"/>
      <c r="BB1048" s="416"/>
      <c r="BC1048" s="416"/>
      <c r="BD1048" s="416"/>
      <c r="BE1048" s="416"/>
      <c r="BF1048" s="416"/>
      <c r="BG1048" s="416"/>
      <c r="BH1048" s="416"/>
      <c r="BI1048" s="416"/>
      <c r="BJ1048" s="416"/>
    </row>
    <row r="1049" spans="10:62" x14ac:dyDescent="0.2">
      <c r="J1049" s="385"/>
      <c r="K1049" s="217"/>
      <c r="L1049" s="217"/>
      <c r="M1049" s="693"/>
      <c r="N1049" s="693"/>
      <c r="O1049" s="359"/>
      <c r="P1049" s="619"/>
      <c r="Q1049" s="672"/>
      <c r="R1049" s="672"/>
      <c r="S1049" s="672"/>
      <c r="T1049" s="385"/>
      <c r="U1049" s="385"/>
      <c r="V1049" s="385"/>
      <c r="W1049" s="385"/>
      <c r="X1049" s="693"/>
      <c r="Y1049" s="325"/>
      <c r="Z1049" s="308"/>
      <c r="AA1049" s="383"/>
      <c r="AC1049" s="492" t="str">
        <f t="shared" si="22"/>
        <v xml:space="preserve"> </v>
      </c>
      <c r="AD1049" s="519" t="str">
        <f>IF($Y1049&lt;&gt;" ",ROUND(('Retail Pricing'!#REF!+1)*AE1049/0.05,0)*0.05," ")</f>
        <v xml:space="preserve"> </v>
      </c>
      <c r="AF1049" s="383"/>
      <c r="AH1049" s="325"/>
      <c r="AI1049" s="325"/>
      <c r="AK1049" s="385"/>
      <c r="AL1049" s="385"/>
      <c r="AM1049" s="359"/>
      <c r="AN1049" s="385"/>
      <c r="AO1049" s="385"/>
      <c r="AP1049" s="385"/>
      <c r="AQ1049" s="385"/>
      <c r="AR1049" s="385"/>
      <c r="AS1049" s="385"/>
      <c r="AT1049" s="385"/>
      <c r="AU1049" s="359"/>
      <c r="AW1049" s="416"/>
      <c r="AX1049" s="694"/>
      <c r="AY1049" s="641"/>
      <c r="AZ1049" s="385"/>
      <c r="BA1049" s="385"/>
      <c r="BB1049" s="416"/>
      <c r="BC1049" s="416"/>
      <c r="BD1049" s="416"/>
      <c r="BE1049" s="416"/>
      <c r="BF1049" s="416"/>
      <c r="BG1049" s="416"/>
      <c r="BH1049" s="416"/>
      <c r="BI1049" s="416"/>
      <c r="BJ1049" s="416"/>
    </row>
    <row r="1050" spans="10:62" x14ac:dyDescent="0.2">
      <c r="J1050" s="385"/>
      <c r="K1050" s="217"/>
      <c r="L1050" s="217"/>
      <c r="M1050" s="693"/>
      <c r="N1050" s="693"/>
      <c r="O1050" s="359"/>
      <c r="P1050" s="619"/>
      <c r="Q1050" s="672"/>
      <c r="R1050" s="672"/>
      <c r="S1050" s="672"/>
      <c r="T1050" s="385"/>
      <c r="U1050" s="385"/>
      <c r="V1050" s="385"/>
      <c r="W1050" s="385"/>
      <c r="X1050" s="693"/>
      <c r="Y1050" s="325"/>
      <c r="Z1050" s="308"/>
      <c r="AA1050" s="383"/>
      <c r="AC1050" s="492" t="str">
        <f t="shared" si="22"/>
        <v xml:space="preserve"> </v>
      </c>
      <c r="AD1050" s="519" t="str">
        <f>IF($Y1050&lt;&gt;" ",ROUND(('Retail Pricing'!#REF!+1)*AE1050/0.05,0)*0.05," ")</f>
        <v xml:space="preserve"> </v>
      </c>
      <c r="AF1050" s="383"/>
      <c r="AH1050" s="325"/>
      <c r="AI1050" s="325"/>
      <c r="AK1050" s="385"/>
      <c r="AL1050" s="385"/>
      <c r="AM1050" s="359"/>
      <c r="AN1050" s="385"/>
      <c r="AO1050" s="385"/>
      <c r="AP1050" s="385"/>
      <c r="AQ1050" s="385"/>
      <c r="AR1050" s="385"/>
      <c r="AS1050" s="385"/>
      <c r="AT1050" s="385"/>
      <c r="AU1050" s="359"/>
      <c r="AW1050" s="416"/>
      <c r="AX1050" s="694"/>
      <c r="AY1050" s="641"/>
      <c r="AZ1050" s="385"/>
      <c r="BA1050" s="385"/>
      <c r="BB1050" s="416"/>
      <c r="BC1050" s="416"/>
      <c r="BD1050" s="416"/>
      <c r="BE1050" s="416"/>
      <c r="BF1050" s="416"/>
      <c r="BG1050" s="416"/>
      <c r="BH1050" s="416"/>
      <c r="BI1050" s="416"/>
      <c r="BJ1050" s="416"/>
    </row>
    <row r="1051" spans="10:62" x14ac:dyDescent="0.2">
      <c r="J1051" s="385"/>
      <c r="K1051" s="217"/>
      <c r="L1051" s="217"/>
      <c r="M1051" s="693"/>
      <c r="N1051" s="693"/>
      <c r="O1051" s="359"/>
      <c r="P1051" s="619"/>
      <c r="Q1051" s="672"/>
      <c r="R1051" s="672"/>
      <c r="S1051" s="672"/>
      <c r="T1051" s="385"/>
      <c r="U1051" s="385"/>
      <c r="V1051" s="385"/>
      <c r="W1051" s="385"/>
      <c r="X1051" s="693"/>
      <c r="Y1051" s="325"/>
      <c r="Z1051" s="308"/>
      <c r="AA1051" s="383"/>
      <c r="AC1051" s="492" t="str">
        <f t="shared" si="22"/>
        <v xml:space="preserve"> </v>
      </c>
      <c r="AD1051" s="519" t="str">
        <f>IF($Y1051&lt;&gt;" ",ROUND(('Retail Pricing'!#REF!+1)*AE1051/0.05,0)*0.05," ")</f>
        <v xml:space="preserve"> </v>
      </c>
      <c r="AF1051" s="383"/>
      <c r="AH1051" s="325"/>
      <c r="AI1051" s="325"/>
      <c r="AK1051" s="385"/>
      <c r="AL1051" s="385"/>
      <c r="AM1051" s="359"/>
      <c r="AN1051" s="385"/>
      <c r="AO1051" s="385"/>
      <c r="AP1051" s="385"/>
      <c r="AQ1051" s="385"/>
      <c r="AR1051" s="385"/>
      <c r="AS1051" s="385"/>
      <c r="AT1051" s="385"/>
      <c r="AU1051" s="359"/>
      <c r="AW1051" s="416"/>
      <c r="AX1051" s="694"/>
      <c r="AY1051" s="641"/>
      <c r="AZ1051" s="385"/>
      <c r="BA1051" s="385"/>
      <c r="BB1051" s="416"/>
      <c r="BC1051" s="416"/>
      <c r="BD1051" s="416"/>
      <c r="BE1051" s="416"/>
      <c r="BF1051" s="416"/>
      <c r="BG1051" s="416"/>
      <c r="BH1051" s="416"/>
      <c r="BI1051" s="416"/>
      <c r="BJ1051" s="416"/>
    </row>
    <row r="1052" spans="10:62" x14ac:dyDescent="0.2">
      <c r="J1052" s="385"/>
      <c r="K1052" s="217"/>
      <c r="L1052" s="217"/>
      <c r="M1052" s="693"/>
      <c r="N1052" s="693"/>
      <c r="O1052" s="359"/>
      <c r="P1052" s="619"/>
      <c r="Q1052" s="672"/>
      <c r="R1052" s="672"/>
      <c r="S1052" s="672"/>
      <c r="T1052" s="385"/>
      <c r="U1052" s="385"/>
      <c r="V1052" s="385"/>
      <c r="W1052" s="385"/>
      <c r="X1052" s="693"/>
      <c r="Y1052" s="325"/>
      <c r="Z1052" s="308"/>
      <c r="AA1052" s="383"/>
      <c r="AC1052" s="492" t="str">
        <f t="shared" si="22"/>
        <v xml:space="preserve"> </v>
      </c>
      <c r="AD1052" s="519" t="str">
        <f>IF($Y1052&lt;&gt;" ",ROUND(('Retail Pricing'!#REF!+1)*AE1052/0.05,0)*0.05," ")</f>
        <v xml:space="preserve"> </v>
      </c>
      <c r="AF1052" s="383"/>
      <c r="AH1052" s="325"/>
      <c r="AI1052" s="325"/>
      <c r="AK1052" s="385"/>
      <c r="AL1052" s="385"/>
      <c r="AM1052" s="359"/>
      <c r="AN1052" s="385"/>
      <c r="AO1052" s="385"/>
      <c r="AP1052" s="385"/>
      <c r="AQ1052" s="385"/>
      <c r="AR1052" s="385"/>
      <c r="AS1052" s="385"/>
      <c r="AT1052" s="385"/>
      <c r="AU1052" s="359"/>
      <c r="AW1052" s="416"/>
      <c r="AX1052" s="694"/>
      <c r="AY1052" s="641"/>
      <c r="AZ1052" s="385"/>
      <c r="BA1052" s="385"/>
      <c r="BB1052" s="416"/>
      <c r="BC1052" s="416"/>
      <c r="BD1052" s="416"/>
      <c r="BE1052" s="416"/>
      <c r="BF1052" s="416"/>
      <c r="BG1052" s="416"/>
      <c r="BH1052" s="416"/>
      <c r="BI1052" s="416"/>
      <c r="BJ1052" s="416"/>
    </row>
    <row r="1053" spans="10:62" x14ac:dyDescent="0.2">
      <c r="J1053" s="385"/>
      <c r="K1053" s="217"/>
      <c r="L1053" s="217"/>
      <c r="M1053" s="693"/>
      <c r="N1053" s="693"/>
      <c r="O1053" s="359"/>
      <c r="P1053" s="619"/>
      <c r="Q1053" s="672"/>
      <c r="R1053" s="672"/>
      <c r="S1053" s="672"/>
      <c r="T1053" s="385"/>
      <c r="U1053" s="385"/>
      <c r="V1053" s="385"/>
      <c r="W1053" s="385"/>
      <c r="X1053" s="693"/>
      <c r="Y1053" s="325"/>
      <c r="Z1053" s="308"/>
      <c r="AA1053" s="383"/>
      <c r="AC1053" s="492" t="str">
        <f t="shared" si="22"/>
        <v xml:space="preserve"> </v>
      </c>
      <c r="AD1053" s="519" t="str">
        <f>IF($Y1053&lt;&gt;" ",ROUND(('Retail Pricing'!#REF!+1)*AE1053/0.05,0)*0.05," ")</f>
        <v xml:space="preserve"> </v>
      </c>
      <c r="AF1053" s="383"/>
      <c r="AH1053" s="325"/>
      <c r="AI1053" s="325"/>
      <c r="AK1053" s="385"/>
      <c r="AL1053" s="385"/>
      <c r="AM1053" s="359"/>
      <c r="AN1053" s="385"/>
      <c r="AO1053" s="385"/>
      <c r="AP1053" s="385"/>
      <c r="AQ1053" s="385"/>
      <c r="AR1053" s="385"/>
      <c r="AS1053" s="385"/>
      <c r="AT1053" s="385"/>
      <c r="AU1053" s="359"/>
      <c r="AW1053" s="416"/>
      <c r="AX1053" s="694"/>
      <c r="AY1053" s="641"/>
      <c r="AZ1053" s="385"/>
      <c r="BA1053" s="385"/>
      <c r="BB1053" s="416"/>
      <c r="BC1053" s="416"/>
      <c r="BD1053" s="416"/>
      <c r="BE1053" s="416"/>
      <c r="BF1053" s="416"/>
      <c r="BG1053" s="416"/>
      <c r="BH1053" s="416"/>
      <c r="BI1053" s="416"/>
      <c r="BJ1053" s="416"/>
    </row>
    <row r="1054" spans="10:62" x14ac:dyDescent="0.2">
      <c r="J1054" s="385"/>
      <c r="K1054" s="217"/>
      <c r="L1054" s="217"/>
      <c r="M1054" s="693"/>
      <c r="N1054" s="693"/>
      <c r="O1054" s="359"/>
      <c r="P1054" s="619"/>
      <c r="Q1054" s="672"/>
      <c r="R1054" s="672"/>
      <c r="S1054" s="672"/>
      <c r="T1054" s="385"/>
      <c r="U1054" s="385"/>
      <c r="V1054" s="385"/>
      <c r="W1054" s="385"/>
      <c r="X1054" s="693"/>
      <c r="Y1054" s="325"/>
      <c r="Z1054" s="308"/>
      <c r="AA1054" s="383"/>
      <c r="AC1054" s="492" t="str">
        <f t="shared" si="22"/>
        <v xml:space="preserve"> </v>
      </c>
      <c r="AD1054" s="519" t="str">
        <f>IF($Y1054&lt;&gt;" ",ROUND(('Retail Pricing'!#REF!+1)*AE1054/0.05,0)*0.05," ")</f>
        <v xml:space="preserve"> </v>
      </c>
      <c r="AF1054" s="383"/>
      <c r="AH1054" s="325"/>
      <c r="AI1054" s="325"/>
      <c r="AK1054" s="385"/>
      <c r="AL1054" s="385"/>
      <c r="AM1054" s="359"/>
      <c r="AN1054" s="385"/>
      <c r="AO1054" s="385"/>
      <c r="AP1054" s="385"/>
      <c r="AQ1054" s="385"/>
      <c r="AR1054" s="385"/>
      <c r="AS1054" s="385"/>
      <c r="AT1054" s="385"/>
      <c r="AU1054" s="359"/>
      <c r="AW1054" s="416"/>
      <c r="AX1054" s="694"/>
      <c r="AY1054" s="641"/>
      <c r="AZ1054" s="385"/>
      <c r="BA1054" s="385"/>
      <c r="BB1054" s="416"/>
      <c r="BC1054" s="416"/>
      <c r="BD1054" s="416"/>
      <c r="BE1054" s="416"/>
      <c r="BF1054" s="416"/>
      <c r="BG1054" s="416"/>
      <c r="BH1054" s="416"/>
      <c r="BI1054" s="416"/>
      <c r="BJ1054" s="416"/>
    </row>
    <row r="1055" spans="10:62" x14ac:dyDescent="0.2">
      <c r="J1055" s="385"/>
      <c r="K1055" s="217"/>
      <c r="L1055" s="217"/>
      <c r="M1055" s="693"/>
      <c r="N1055" s="693"/>
      <c r="O1055" s="359"/>
      <c r="P1055" s="619"/>
      <c r="Q1055" s="672"/>
      <c r="R1055" s="672"/>
      <c r="S1055" s="672"/>
      <c r="T1055" s="385"/>
      <c r="U1055" s="385"/>
      <c r="V1055" s="385"/>
      <c r="W1055" s="385"/>
      <c r="X1055" s="693"/>
      <c r="Y1055" s="325"/>
      <c r="Z1055" s="308"/>
      <c r="AA1055" s="383"/>
      <c r="AC1055" s="492" t="str">
        <f t="shared" si="22"/>
        <v xml:space="preserve"> </v>
      </c>
      <c r="AD1055" s="519" t="str">
        <f>IF($Y1055&lt;&gt;" ",ROUND(('Retail Pricing'!#REF!+1)*AE1055/0.05,0)*0.05," ")</f>
        <v xml:space="preserve"> </v>
      </c>
      <c r="AF1055" s="383"/>
      <c r="AH1055" s="325"/>
      <c r="AI1055" s="325"/>
      <c r="AK1055" s="385"/>
      <c r="AL1055" s="385"/>
      <c r="AM1055" s="359"/>
      <c r="AN1055" s="385"/>
      <c r="AO1055" s="385"/>
      <c r="AP1055" s="385"/>
      <c r="AQ1055" s="385"/>
      <c r="AR1055" s="385"/>
      <c r="AS1055" s="385"/>
      <c r="AT1055" s="385"/>
      <c r="AU1055" s="359"/>
      <c r="AW1055" s="416"/>
      <c r="AX1055" s="694"/>
      <c r="AY1055" s="641"/>
      <c r="AZ1055" s="385"/>
      <c r="BA1055" s="385"/>
      <c r="BB1055" s="416"/>
      <c r="BC1055" s="416"/>
      <c r="BD1055" s="416"/>
      <c r="BE1055" s="416"/>
      <c r="BF1055" s="416"/>
      <c r="BG1055" s="416"/>
      <c r="BH1055" s="416"/>
      <c r="BI1055" s="416"/>
      <c r="BJ1055" s="416"/>
    </row>
    <row r="1056" spans="10:62" x14ac:dyDescent="0.2">
      <c r="J1056" s="385"/>
      <c r="K1056" s="217"/>
      <c r="L1056" s="217"/>
      <c r="M1056" s="693"/>
      <c r="N1056" s="693"/>
      <c r="O1056" s="359"/>
      <c r="P1056" s="619"/>
      <c r="Q1056" s="672"/>
      <c r="R1056" s="672"/>
      <c r="S1056" s="672"/>
      <c r="T1056" s="385"/>
      <c r="U1056" s="385"/>
      <c r="V1056" s="385"/>
      <c r="W1056" s="385"/>
      <c r="X1056" s="693"/>
      <c r="Y1056" s="325"/>
      <c r="Z1056" s="308"/>
      <c r="AA1056" s="383"/>
      <c r="AC1056" s="492" t="str">
        <f t="shared" si="22"/>
        <v xml:space="preserve"> </v>
      </c>
      <c r="AD1056" s="519" t="str">
        <f>IF($Y1056&lt;&gt;" ",ROUND(('Retail Pricing'!#REF!+1)*AE1056/0.05,0)*0.05," ")</f>
        <v xml:space="preserve"> </v>
      </c>
      <c r="AF1056" s="383"/>
      <c r="AH1056" s="325"/>
      <c r="AI1056" s="325"/>
      <c r="AK1056" s="385"/>
      <c r="AL1056" s="385"/>
      <c r="AM1056" s="359"/>
      <c r="AN1056" s="385"/>
      <c r="AO1056" s="385"/>
      <c r="AP1056" s="385"/>
      <c r="AQ1056" s="385"/>
      <c r="AR1056" s="385"/>
      <c r="AS1056" s="385"/>
      <c r="AT1056" s="385"/>
      <c r="AU1056" s="359"/>
      <c r="AW1056" s="416"/>
      <c r="AX1056" s="694"/>
      <c r="AY1056" s="641"/>
      <c r="AZ1056" s="385"/>
      <c r="BA1056" s="385"/>
      <c r="BB1056" s="416"/>
      <c r="BC1056" s="416"/>
      <c r="BD1056" s="416"/>
      <c r="BE1056" s="416"/>
      <c r="BF1056" s="416"/>
      <c r="BG1056" s="416"/>
      <c r="BH1056" s="416"/>
      <c r="BI1056" s="416"/>
      <c r="BJ1056" s="416"/>
    </row>
    <row r="1057" spans="10:62" x14ac:dyDescent="0.2">
      <c r="J1057" s="385"/>
      <c r="K1057" s="217"/>
      <c r="L1057" s="217"/>
      <c r="M1057" s="693"/>
      <c r="N1057" s="693"/>
      <c r="O1057" s="359"/>
      <c r="P1057" s="619"/>
      <c r="Q1057" s="672"/>
      <c r="R1057" s="672"/>
      <c r="S1057" s="672"/>
      <c r="T1057" s="385"/>
      <c r="U1057" s="385"/>
      <c r="V1057" s="385"/>
      <c r="W1057" s="385"/>
      <c r="X1057" s="693"/>
      <c r="Y1057" s="325"/>
      <c r="Z1057" s="308"/>
      <c r="AA1057" s="383"/>
      <c r="AC1057" s="325"/>
      <c r="AD1057" s="519" t="str">
        <f>IF($Y1057&lt;&gt;" ",ROUND(('Retail Pricing'!#REF!+1)*AE1057/0.05,0)*0.05," ")</f>
        <v xml:space="preserve"> </v>
      </c>
      <c r="AF1057" s="383"/>
      <c r="AH1057" s="325"/>
      <c r="AI1057" s="325"/>
      <c r="AK1057" s="385"/>
      <c r="AL1057" s="385"/>
      <c r="AM1057" s="359"/>
      <c r="AN1057" s="385"/>
      <c r="AO1057" s="385"/>
      <c r="AP1057" s="385"/>
      <c r="AQ1057" s="385"/>
      <c r="AR1057" s="385"/>
      <c r="AS1057" s="385"/>
      <c r="AT1057" s="385"/>
      <c r="AU1057" s="359"/>
      <c r="AW1057" s="416"/>
      <c r="AX1057" s="694"/>
      <c r="AY1057" s="641"/>
      <c r="AZ1057" s="385"/>
      <c r="BA1057" s="385"/>
      <c r="BB1057" s="416"/>
      <c r="BC1057" s="416"/>
      <c r="BD1057" s="416"/>
      <c r="BE1057" s="416"/>
      <c r="BF1057" s="416"/>
      <c r="BG1057" s="416"/>
      <c r="BH1057" s="416"/>
      <c r="BI1057" s="416"/>
      <c r="BJ1057" s="416"/>
    </row>
    <row r="1058" spans="10:62" x14ac:dyDescent="0.2">
      <c r="J1058" s="385"/>
      <c r="K1058" s="217"/>
      <c r="L1058" s="217"/>
      <c r="M1058" s="693"/>
      <c r="N1058" s="693"/>
      <c r="O1058" s="359"/>
      <c r="P1058" s="619"/>
      <c r="Q1058" s="672"/>
      <c r="R1058" s="672"/>
      <c r="S1058" s="672"/>
      <c r="T1058" s="385"/>
      <c r="U1058" s="385"/>
      <c r="V1058" s="385"/>
      <c r="W1058" s="385"/>
      <c r="X1058" s="693"/>
      <c r="Y1058" s="325"/>
      <c r="Z1058" s="308"/>
      <c r="AA1058" s="383"/>
      <c r="AC1058" s="325"/>
      <c r="AD1058" s="519" t="str">
        <f>IF($Y1058&lt;&gt;" ",ROUND(('Retail Pricing'!#REF!+1)*AE1058/0.05,0)*0.05," ")</f>
        <v xml:space="preserve"> </v>
      </c>
      <c r="AF1058" s="383"/>
      <c r="AH1058" s="325"/>
      <c r="AI1058" s="325"/>
      <c r="AK1058" s="385"/>
      <c r="AL1058" s="385"/>
      <c r="AM1058" s="359"/>
      <c r="AN1058" s="385"/>
      <c r="AO1058" s="385"/>
      <c r="AP1058" s="385"/>
      <c r="AQ1058" s="385"/>
      <c r="AR1058" s="385"/>
      <c r="AS1058" s="385"/>
      <c r="AT1058" s="385"/>
      <c r="AU1058" s="359"/>
      <c r="AW1058" s="416"/>
      <c r="AX1058" s="694"/>
      <c r="AY1058" s="641"/>
      <c r="AZ1058" s="385"/>
      <c r="BA1058" s="385"/>
      <c r="BB1058" s="416"/>
      <c r="BC1058" s="416"/>
      <c r="BD1058" s="416"/>
      <c r="BE1058" s="416"/>
      <c r="BF1058" s="416"/>
      <c r="BG1058" s="416"/>
      <c r="BH1058" s="416"/>
      <c r="BI1058" s="416"/>
      <c r="BJ1058" s="416"/>
    </row>
    <row r="1059" spans="10:62" x14ac:dyDescent="0.2">
      <c r="J1059" s="385"/>
      <c r="K1059" s="217"/>
      <c r="L1059" s="217"/>
      <c r="M1059" s="693"/>
      <c r="N1059" s="693"/>
      <c r="O1059" s="359"/>
      <c r="P1059" s="619"/>
      <c r="Q1059" s="672"/>
      <c r="R1059" s="672"/>
      <c r="S1059" s="672"/>
      <c r="T1059" s="385"/>
      <c r="U1059" s="385"/>
      <c r="V1059" s="385"/>
      <c r="W1059" s="385"/>
      <c r="X1059" s="693"/>
      <c r="Y1059" s="325"/>
      <c r="Z1059" s="308"/>
      <c r="AA1059" s="383"/>
      <c r="AC1059" s="325"/>
      <c r="AD1059" s="519" t="str">
        <f>IF($Y1059&lt;&gt;" ",ROUND(('Retail Pricing'!#REF!+1)*AE1059/0.05,0)*0.05," ")</f>
        <v xml:space="preserve"> </v>
      </c>
      <c r="AF1059" s="383"/>
      <c r="AH1059" s="325"/>
      <c r="AI1059" s="325"/>
      <c r="AK1059" s="385"/>
      <c r="AL1059" s="385"/>
      <c r="AM1059" s="359"/>
      <c r="AN1059" s="385"/>
      <c r="AO1059" s="385"/>
      <c r="AP1059" s="385"/>
      <c r="AQ1059" s="385"/>
      <c r="AR1059" s="385"/>
      <c r="AS1059" s="385"/>
      <c r="AT1059" s="385"/>
      <c r="AU1059" s="359"/>
      <c r="AW1059" s="416"/>
      <c r="AX1059" s="694"/>
      <c r="AY1059" s="641"/>
      <c r="AZ1059" s="385"/>
      <c r="BA1059" s="385"/>
      <c r="BB1059" s="416"/>
      <c r="BC1059" s="416"/>
      <c r="BD1059" s="416"/>
      <c r="BE1059" s="416"/>
      <c r="BF1059" s="416"/>
      <c r="BG1059" s="416"/>
      <c r="BH1059" s="416"/>
      <c r="BI1059" s="416"/>
      <c r="BJ1059" s="416"/>
    </row>
    <row r="1060" spans="10:62" x14ac:dyDescent="0.2">
      <c r="J1060" s="385"/>
      <c r="K1060" s="217"/>
      <c r="L1060" s="217"/>
      <c r="M1060" s="693"/>
      <c r="N1060" s="693"/>
      <c r="O1060" s="359"/>
      <c r="P1060" s="619"/>
      <c r="Q1060" s="672"/>
      <c r="R1060" s="672"/>
      <c r="S1060" s="672"/>
      <c r="T1060" s="385"/>
      <c r="U1060" s="385"/>
      <c r="V1060" s="385"/>
      <c r="W1060" s="385"/>
      <c r="X1060" s="693"/>
      <c r="Y1060" s="325"/>
      <c r="Z1060" s="308"/>
      <c r="AA1060" s="383"/>
      <c r="AC1060" s="325"/>
      <c r="AD1060" s="519" t="str">
        <f>IF($Y1060&lt;&gt;" ",ROUND(('Retail Pricing'!#REF!+1)*AE1060/0.05,0)*0.05," ")</f>
        <v xml:space="preserve"> </v>
      </c>
      <c r="AF1060" s="383"/>
      <c r="AH1060" s="325"/>
      <c r="AI1060" s="325"/>
      <c r="AK1060" s="385"/>
      <c r="AL1060" s="385"/>
      <c r="AM1060" s="359"/>
      <c r="AN1060" s="385"/>
      <c r="AO1060" s="385"/>
      <c r="AP1060" s="385"/>
      <c r="AQ1060" s="385"/>
      <c r="AR1060" s="385"/>
      <c r="AS1060" s="385"/>
      <c r="AT1060" s="385"/>
      <c r="AU1060" s="359"/>
      <c r="AW1060" s="416"/>
      <c r="AX1060" s="694"/>
      <c r="AY1060" s="641"/>
      <c r="AZ1060" s="385"/>
      <c r="BA1060" s="385"/>
      <c r="BB1060" s="416"/>
      <c r="BC1060" s="416"/>
      <c r="BD1060" s="416"/>
      <c r="BE1060" s="416"/>
      <c r="BF1060" s="416"/>
      <c r="BG1060" s="416"/>
      <c r="BH1060" s="416"/>
      <c r="BI1060" s="416"/>
      <c r="BJ1060" s="416"/>
    </row>
    <row r="1061" spans="10:62" x14ac:dyDescent="0.2">
      <c r="J1061" s="385"/>
      <c r="K1061" s="217"/>
      <c r="L1061" s="217"/>
      <c r="M1061" s="693"/>
      <c r="N1061" s="693"/>
      <c r="O1061" s="359"/>
      <c r="P1061" s="619"/>
      <c r="Q1061" s="672"/>
      <c r="R1061" s="672"/>
      <c r="S1061" s="672"/>
      <c r="T1061" s="385"/>
      <c r="U1061" s="385"/>
      <c r="V1061" s="385"/>
      <c r="W1061" s="385"/>
      <c r="X1061" s="693"/>
      <c r="Y1061" s="325"/>
      <c r="Z1061" s="308"/>
      <c r="AA1061" s="383"/>
      <c r="AC1061" s="325"/>
      <c r="AD1061" s="519" t="str">
        <f>IF($Y1061&lt;&gt;" ",ROUND(('Retail Pricing'!#REF!+1)*AE1061/0.05,0)*0.05," ")</f>
        <v xml:space="preserve"> </v>
      </c>
      <c r="AF1061" s="383"/>
      <c r="AH1061" s="325"/>
      <c r="AI1061" s="325"/>
      <c r="AK1061" s="385"/>
      <c r="AL1061" s="385"/>
      <c r="AM1061" s="359"/>
      <c r="AN1061" s="385"/>
      <c r="AO1061" s="385"/>
      <c r="AP1061" s="385"/>
      <c r="AQ1061" s="385"/>
      <c r="AR1061" s="385"/>
      <c r="AS1061" s="385"/>
      <c r="AT1061" s="385"/>
      <c r="AU1061" s="359"/>
      <c r="AW1061" s="416"/>
      <c r="AX1061" s="694"/>
      <c r="AY1061" s="641"/>
      <c r="AZ1061" s="385"/>
      <c r="BA1061" s="385"/>
      <c r="BB1061" s="416"/>
      <c r="BC1061" s="416"/>
      <c r="BD1061" s="416"/>
      <c r="BE1061" s="416"/>
      <c r="BF1061" s="416"/>
      <c r="BG1061" s="416"/>
      <c r="BH1061" s="416"/>
      <c r="BI1061" s="416"/>
      <c r="BJ1061" s="416"/>
    </row>
    <row r="1062" spans="10:62" x14ac:dyDescent="0.2">
      <c r="J1062" s="385"/>
      <c r="K1062" s="217"/>
      <c r="L1062" s="217"/>
      <c r="M1062" s="693"/>
      <c r="N1062" s="693"/>
      <c r="O1062" s="359"/>
      <c r="P1062" s="619"/>
      <c r="Q1062" s="672"/>
      <c r="R1062" s="672"/>
      <c r="S1062" s="672"/>
      <c r="T1062" s="385"/>
      <c r="U1062" s="385"/>
      <c r="V1062" s="385"/>
      <c r="W1062" s="385"/>
      <c r="X1062" s="693"/>
      <c r="Y1062" s="325"/>
      <c r="Z1062" s="308"/>
      <c r="AA1062" s="383"/>
      <c r="AC1062" s="325"/>
      <c r="AD1062" s="519" t="str">
        <f>IF($Y1062&lt;&gt;" ",ROUND(('Retail Pricing'!#REF!+1)*AE1062/0.05,0)*0.05," ")</f>
        <v xml:space="preserve"> </v>
      </c>
      <c r="AF1062" s="383"/>
      <c r="AH1062" s="325"/>
      <c r="AI1062" s="325"/>
      <c r="AK1062" s="385"/>
      <c r="AL1062" s="385"/>
      <c r="AM1062" s="359"/>
      <c r="AN1062" s="385"/>
      <c r="AO1062" s="385"/>
      <c r="AP1062" s="385"/>
      <c r="AQ1062" s="385"/>
      <c r="AR1062" s="385"/>
      <c r="AS1062" s="385"/>
      <c r="AT1062" s="385"/>
      <c r="AU1062" s="359"/>
      <c r="AW1062" s="416"/>
      <c r="AX1062" s="694"/>
      <c r="AY1062" s="641"/>
      <c r="AZ1062" s="385"/>
      <c r="BA1062" s="385"/>
      <c r="BB1062" s="416"/>
      <c r="BC1062" s="416"/>
      <c r="BD1062" s="416"/>
      <c r="BE1062" s="416"/>
      <c r="BF1062" s="416"/>
      <c r="BG1062" s="416"/>
      <c r="BH1062" s="416"/>
      <c r="BI1062" s="416"/>
      <c r="BJ1062" s="416"/>
    </row>
    <row r="1063" spans="10:62" x14ac:dyDescent="0.2">
      <c r="J1063" s="385"/>
      <c r="K1063" s="217"/>
      <c r="L1063" s="217"/>
      <c r="M1063" s="693"/>
      <c r="N1063" s="693"/>
      <c r="O1063" s="359"/>
      <c r="P1063" s="619"/>
      <c r="Q1063" s="672"/>
      <c r="R1063" s="672"/>
      <c r="S1063" s="672"/>
      <c r="T1063" s="385"/>
      <c r="U1063" s="385"/>
      <c r="V1063" s="385"/>
      <c r="W1063" s="385"/>
      <c r="X1063" s="693"/>
      <c r="Y1063" s="325"/>
      <c r="Z1063" s="308"/>
      <c r="AA1063" s="383"/>
      <c r="AC1063" s="325"/>
      <c r="AD1063" s="519" t="str">
        <f>IF($Y1063&lt;&gt;" ",ROUND(('Retail Pricing'!#REF!+1)*AE1063/0.05,0)*0.05," ")</f>
        <v xml:space="preserve"> </v>
      </c>
      <c r="AF1063" s="383"/>
      <c r="AH1063" s="325"/>
      <c r="AI1063" s="325"/>
      <c r="AK1063" s="385"/>
      <c r="AL1063" s="385"/>
      <c r="AM1063" s="359"/>
      <c r="AN1063" s="385"/>
      <c r="AO1063" s="385"/>
      <c r="AP1063" s="385"/>
      <c r="AQ1063" s="385"/>
      <c r="AR1063" s="385"/>
      <c r="AS1063" s="385"/>
      <c r="AT1063" s="385"/>
      <c r="AU1063" s="359"/>
      <c r="AW1063" s="416"/>
      <c r="AX1063" s="694"/>
      <c r="AY1063" s="641"/>
      <c r="AZ1063" s="385"/>
      <c r="BA1063" s="385"/>
      <c r="BB1063" s="416"/>
      <c r="BC1063" s="416"/>
      <c r="BD1063" s="416"/>
      <c r="BE1063" s="416"/>
      <c r="BF1063" s="416"/>
      <c r="BG1063" s="416"/>
      <c r="BH1063" s="416"/>
      <c r="BI1063" s="416"/>
      <c r="BJ1063" s="416"/>
    </row>
    <row r="1064" spans="10:62" x14ac:dyDescent="0.2">
      <c r="J1064" s="385"/>
      <c r="K1064" s="217"/>
      <c r="L1064" s="217"/>
      <c r="M1064" s="693"/>
      <c r="N1064" s="693"/>
      <c r="O1064" s="359"/>
      <c r="P1064" s="619"/>
      <c r="Q1064" s="672"/>
      <c r="R1064" s="672"/>
      <c r="S1064" s="672"/>
      <c r="T1064" s="385"/>
      <c r="U1064" s="385"/>
      <c r="V1064" s="385"/>
      <c r="W1064" s="385"/>
      <c r="X1064" s="693"/>
      <c r="Y1064" s="325"/>
      <c r="Z1064" s="308"/>
      <c r="AA1064" s="383"/>
      <c r="AC1064" s="325"/>
      <c r="AD1064" s="519" t="str">
        <f>IF($Y1064&lt;&gt;" ",ROUND(('Retail Pricing'!#REF!+1)*AE1064/0.05,0)*0.05," ")</f>
        <v xml:space="preserve"> </v>
      </c>
      <c r="AF1064" s="383"/>
      <c r="AH1064" s="325"/>
      <c r="AI1064" s="325"/>
      <c r="AK1064" s="385"/>
      <c r="AL1064" s="385"/>
      <c r="AM1064" s="359"/>
      <c r="AN1064" s="385"/>
      <c r="AO1064" s="385"/>
      <c r="AP1064" s="385"/>
      <c r="AQ1064" s="385"/>
      <c r="AR1064" s="385"/>
      <c r="AS1064" s="385"/>
      <c r="AT1064" s="385"/>
      <c r="AU1064" s="359"/>
      <c r="AW1064" s="416"/>
      <c r="AX1064" s="694"/>
      <c r="AY1064" s="641"/>
      <c r="AZ1064" s="385"/>
      <c r="BA1064" s="385"/>
      <c r="BB1064" s="416"/>
      <c r="BC1064" s="416"/>
      <c r="BD1064" s="416"/>
      <c r="BE1064" s="416"/>
      <c r="BF1064" s="416"/>
      <c r="BG1064" s="416"/>
      <c r="BH1064" s="416"/>
      <c r="BI1064" s="416"/>
      <c r="BJ1064" s="416"/>
    </row>
    <row r="1065" spans="10:62" x14ac:dyDescent="0.2">
      <c r="J1065" s="385"/>
      <c r="K1065" s="217"/>
      <c r="L1065" s="217"/>
      <c r="M1065" s="693"/>
      <c r="N1065" s="693"/>
      <c r="O1065" s="359"/>
      <c r="P1065" s="619"/>
      <c r="Q1065" s="672"/>
      <c r="R1065" s="672"/>
      <c r="S1065" s="672"/>
      <c r="T1065" s="385"/>
      <c r="U1065" s="385"/>
      <c r="V1065" s="385"/>
      <c r="W1065" s="385"/>
      <c r="X1065" s="693"/>
      <c r="Y1065" s="325"/>
      <c r="Z1065" s="308"/>
      <c r="AA1065" s="383"/>
      <c r="AC1065" s="325"/>
      <c r="AD1065" s="519" t="str">
        <f>IF($Y1065&lt;&gt;" ",ROUND(('Retail Pricing'!#REF!+1)*AE1065/0.05,0)*0.05," ")</f>
        <v xml:space="preserve"> </v>
      </c>
      <c r="AF1065" s="383"/>
      <c r="AH1065" s="325"/>
      <c r="AI1065" s="325"/>
      <c r="AK1065" s="385"/>
      <c r="AL1065" s="385"/>
      <c r="AM1065" s="359"/>
      <c r="AN1065" s="385"/>
      <c r="AO1065" s="385"/>
      <c r="AP1065" s="385"/>
      <c r="AQ1065" s="385"/>
      <c r="AR1065" s="385"/>
      <c r="AS1065" s="385"/>
      <c r="AT1065" s="385"/>
      <c r="AU1065" s="359"/>
      <c r="AW1065" s="416"/>
      <c r="AX1065" s="694"/>
      <c r="AY1065" s="641"/>
      <c r="AZ1065" s="385"/>
      <c r="BA1065" s="385"/>
      <c r="BB1065" s="416"/>
      <c r="BC1065" s="416"/>
      <c r="BD1065" s="416"/>
      <c r="BE1065" s="416"/>
      <c r="BF1065" s="416"/>
      <c r="BG1065" s="416"/>
      <c r="BH1065" s="416"/>
      <c r="BI1065" s="416"/>
      <c r="BJ1065" s="416"/>
    </row>
    <row r="1066" spans="10:62" x14ac:dyDescent="0.2">
      <c r="J1066" s="385"/>
      <c r="K1066" s="217"/>
      <c r="L1066" s="217"/>
      <c r="M1066" s="693"/>
      <c r="N1066" s="693"/>
      <c r="O1066" s="359"/>
      <c r="P1066" s="619"/>
      <c r="Q1066" s="672"/>
      <c r="R1066" s="672"/>
      <c r="S1066" s="672"/>
      <c r="T1066" s="385"/>
      <c r="U1066" s="385"/>
      <c r="V1066" s="385"/>
      <c r="W1066" s="385"/>
      <c r="X1066" s="693"/>
      <c r="Y1066" s="325"/>
      <c r="Z1066" s="308"/>
      <c r="AA1066" s="383"/>
      <c r="AC1066" s="325"/>
      <c r="AD1066" s="519" t="str">
        <f>IF($Y1066&lt;&gt;" ",ROUND(('Retail Pricing'!#REF!+1)*AE1066/0.05,0)*0.05," ")</f>
        <v xml:space="preserve"> </v>
      </c>
      <c r="AF1066" s="383"/>
      <c r="AH1066" s="325"/>
      <c r="AI1066" s="325"/>
      <c r="AK1066" s="385"/>
      <c r="AL1066" s="385"/>
      <c r="AM1066" s="359"/>
      <c r="AN1066" s="385"/>
      <c r="AO1066" s="385"/>
      <c r="AP1066" s="385"/>
      <c r="AQ1066" s="385"/>
      <c r="AR1066" s="385"/>
      <c r="AS1066" s="385"/>
      <c r="AT1066" s="385"/>
      <c r="AU1066" s="359"/>
      <c r="AW1066" s="416"/>
      <c r="AX1066" s="694"/>
      <c r="AY1066" s="641"/>
      <c r="AZ1066" s="385"/>
      <c r="BA1066" s="385"/>
      <c r="BB1066" s="416"/>
      <c r="BC1066" s="416"/>
      <c r="BD1066" s="416"/>
      <c r="BE1066" s="416"/>
      <c r="BF1066" s="416"/>
      <c r="BG1066" s="416"/>
      <c r="BH1066" s="416"/>
      <c r="BI1066" s="416"/>
      <c r="BJ1066" s="416"/>
    </row>
    <row r="1067" spans="10:62" x14ac:dyDescent="0.2">
      <c r="J1067" s="385"/>
      <c r="K1067" s="217"/>
      <c r="L1067" s="217"/>
      <c r="M1067" s="693"/>
      <c r="N1067" s="693"/>
      <c r="O1067" s="359"/>
      <c r="P1067" s="619"/>
      <c r="Q1067" s="672"/>
      <c r="R1067" s="672"/>
      <c r="S1067" s="672"/>
      <c r="T1067" s="385"/>
      <c r="U1067" s="385"/>
      <c r="V1067" s="385"/>
      <c r="W1067" s="385"/>
      <c r="X1067" s="693"/>
      <c r="Y1067" s="325"/>
      <c r="Z1067" s="308"/>
      <c r="AA1067" s="383"/>
      <c r="AC1067" s="325"/>
      <c r="AD1067" s="519" t="str">
        <f>IF($Y1067&lt;&gt;" ",ROUND(('Retail Pricing'!#REF!+1)*AE1067/0.05,0)*0.05," ")</f>
        <v xml:space="preserve"> </v>
      </c>
      <c r="AF1067" s="383"/>
      <c r="AH1067" s="325"/>
      <c r="AI1067" s="325"/>
      <c r="AK1067" s="385"/>
      <c r="AL1067" s="385"/>
      <c r="AM1067" s="359"/>
      <c r="AN1067" s="385"/>
      <c r="AO1067" s="385"/>
      <c r="AP1067" s="385"/>
      <c r="AQ1067" s="385"/>
      <c r="AR1067" s="385"/>
      <c r="AS1067" s="385"/>
      <c r="AT1067" s="385"/>
      <c r="AU1067" s="359"/>
      <c r="AW1067" s="416"/>
      <c r="AX1067" s="694"/>
      <c r="AY1067" s="641"/>
      <c r="AZ1067" s="385"/>
      <c r="BA1067" s="385"/>
      <c r="BB1067" s="416"/>
      <c r="BC1067" s="416"/>
      <c r="BD1067" s="416"/>
      <c r="BE1067" s="416"/>
      <c r="BF1067" s="416"/>
      <c r="BG1067" s="416"/>
      <c r="BH1067" s="416"/>
      <c r="BI1067" s="416"/>
      <c r="BJ1067" s="416"/>
    </row>
    <row r="1068" spans="10:62" x14ac:dyDescent="0.2">
      <c r="J1068" s="385"/>
      <c r="K1068" s="217"/>
      <c r="L1068" s="217"/>
      <c r="M1068" s="693"/>
      <c r="N1068" s="693"/>
      <c r="O1068" s="359"/>
      <c r="P1068" s="619"/>
      <c r="Q1068" s="672"/>
      <c r="R1068" s="672"/>
      <c r="S1068" s="672"/>
      <c r="T1068" s="385"/>
      <c r="U1068" s="385"/>
      <c r="V1068" s="385"/>
      <c r="W1068" s="385"/>
      <c r="X1068" s="693"/>
      <c r="Y1068" s="325"/>
      <c r="Z1068" s="308"/>
      <c r="AA1068" s="383"/>
      <c r="AC1068" s="325"/>
      <c r="AD1068" s="519" t="str">
        <f>IF($Y1068&lt;&gt;" ",ROUND(('Retail Pricing'!#REF!+1)*AE1068/0.05,0)*0.05," ")</f>
        <v xml:space="preserve"> </v>
      </c>
      <c r="AF1068" s="383"/>
      <c r="AH1068" s="325"/>
      <c r="AI1068" s="325"/>
      <c r="AK1068" s="385"/>
      <c r="AL1068" s="385"/>
      <c r="AM1068" s="359"/>
      <c r="AN1068" s="385"/>
      <c r="AO1068" s="385"/>
      <c r="AP1068" s="385"/>
      <c r="AQ1068" s="385"/>
      <c r="AR1068" s="385"/>
      <c r="AS1068" s="385"/>
      <c r="AT1068" s="385"/>
      <c r="AU1068" s="359"/>
      <c r="AW1068" s="416"/>
      <c r="AX1068" s="694"/>
      <c r="AY1068" s="641"/>
      <c r="AZ1068" s="385"/>
      <c r="BA1068" s="385"/>
      <c r="BB1068" s="416"/>
      <c r="BC1068" s="416"/>
      <c r="BD1068" s="416"/>
      <c r="BE1068" s="416"/>
      <c r="BF1068" s="416"/>
      <c r="BG1068" s="416"/>
      <c r="BH1068" s="416"/>
      <c r="BI1068" s="416"/>
      <c r="BJ1068" s="416"/>
    </row>
    <row r="1069" spans="10:62" x14ac:dyDescent="0.2">
      <c r="J1069" s="385"/>
      <c r="K1069" s="217"/>
      <c r="L1069" s="217"/>
      <c r="M1069" s="693"/>
      <c r="N1069" s="693"/>
      <c r="O1069" s="359"/>
      <c r="P1069" s="619"/>
      <c r="Q1069" s="672"/>
      <c r="R1069" s="672"/>
      <c r="S1069" s="672"/>
      <c r="T1069" s="385"/>
      <c r="U1069" s="385"/>
      <c r="V1069" s="385"/>
      <c r="W1069" s="385"/>
      <c r="X1069" s="693"/>
      <c r="Y1069" s="325"/>
      <c r="Z1069" s="308"/>
      <c r="AA1069" s="383"/>
      <c r="AC1069" s="325"/>
      <c r="AD1069" s="519" t="str">
        <f>IF($Y1069&lt;&gt;" ",ROUND(('Retail Pricing'!#REF!+1)*AE1069/0.05,0)*0.05," ")</f>
        <v xml:space="preserve"> </v>
      </c>
      <c r="AF1069" s="383"/>
      <c r="AH1069" s="325"/>
      <c r="AI1069" s="325"/>
      <c r="AK1069" s="385"/>
      <c r="AL1069" s="385"/>
      <c r="AM1069" s="359"/>
      <c r="AN1069" s="385"/>
      <c r="AO1069" s="385"/>
      <c r="AP1069" s="385"/>
      <c r="AQ1069" s="385"/>
      <c r="AR1069" s="385"/>
      <c r="AS1069" s="385"/>
      <c r="AT1069" s="385"/>
      <c r="AU1069" s="359"/>
      <c r="AW1069" s="416"/>
      <c r="AX1069" s="694"/>
      <c r="AY1069" s="641"/>
      <c r="AZ1069" s="385"/>
      <c r="BA1069" s="385"/>
      <c r="BB1069" s="416"/>
      <c r="BC1069" s="416"/>
      <c r="BD1069" s="416"/>
      <c r="BE1069" s="416"/>
      <c r="BF1069" s="416"/>
      <c r="BG1069" s="416"/>
      <c r="BH1069" s="416"/>
      <c r="BI1069" s="416"/>
      <c r="BJ1069" s="416"/>
    </row>
    <row r="1070" spans="10:62" x14ac:dyDescent="0.2">
      <c r="J1070" s="385"/>
      <c r="K1070" s="217"/>
      <c r="L1070" s="217"/>
      <c r="M1070" s="693"/>
      <c r="N1070" s="693"/>
      <c r="O1070" s="359"/>
      <c r="P1070" s="619"/>
      <c r="Q1070" s="672"/>
      <c r="R1070" s="672"/>
      <c r="S1070" s="672"/>
      <c r="T1070" s="385"/>
      <c r="U1070" s="385"/>
      <c r="V1070" s="385"/>
      <c r="W1070" s="385"/>
      <c r="X1070" s="693"/>
      <c r="Y1070" s="325"/>
      <c r="Z1070" s="308"/>
      <c r="AA1070" s="383"/>
      <c r="AC1070" s="325"/>
      <c r="AD1070" s="519" t="str">
        <f>IF($Y1070&lt;&gt;" ",ROUND(('Retail Pricing'!#REF!+1)*AE1070/0.05,0)*0.05," ")</f>
        <v xml:space="preserve"> </v>
      </c>
      <c r="AF1070" s="383"/>
      <c r="AH1070" s="325"/>
      <c r="AI1070" s="325"/>
      <c r="AK1070" s="385"/>
      <c r="AL1070" s="385"/>
      <c r="AM1070" s="359"/>
      <c r="AN1070" s="385"/>
      <c r="AO1070" s="385"/>
      <c r="AP1070" s="385"/>
      <c r="AQ1070" s="385"/>
      <c r="AR1070" s="385"/>
      <c r="AS1070" s="385"/>
      <c r="AT1070" s="385"/>
      <c r="AU1070" s="359"/>
      <c r="AW1070" s="416"/>
      <c r="AX1070" s="694"/>
      <c r="AY1070" s="641"/>
      <c r="AZ1070" s="385"/>
      <c r="BA1070" s="385"/>
      <c r="BB1070" s="416"/>
      <c r="BC1070" s="416"/>
      <c r="BD1070" s="416"/>
      <c r="BE1070" s="416"/>
      <c r="BF1070" s="416"/>
      <c r="BG1070" s="416"/>
      <c r="BH1070" s="416"/>
      <c r="BI1070" s="416"/>
      <c r="BJ1070" s="416"/>
    </row>
    <row r="1071" spans="10:62" x14ac:dyDescent="0.2">
      <c r="J1071" s="385"/>
      <c r="K1071" s="217"/>
      <c r="L1071" s="217"/>
      <c r="M1071" s="693"/>
      <c r="N1071" s="693"/>
      <c r="O1071" s="359"/>
      <c r="P1071" s="619"/>
      <c r="Q1071" s="672"/>
      <c r="R1071" s="672"/>
      <c r="S1071" s="672"/>
      <c r="T1071" s="385"/>
      <c r="U1071" s="385"/>
      <c r="V1071" s="385"/>
      <c r="W1071" s="385"/>
      <c r="X1071" s="693"/>
      <c r="Y1071" s="325"/>
      <c r="Z1071" s="308"/>
      <c r="AA1071" s="383"/>
      <c r="AC1071" s="325"/>
      <c r="AD1071" s="519" t="str">
        <f>IF($Y1071&lt;&gt;" ",ROUND(('Retail Pricing'!#REF!+1)*AE1071/0.05,0)*0.05," ")</f>
        <v xml:space="preserve"> </v>
      </c>
      <c r="AF1071" s="383"/>
      <c r="AH1071" s="325"/>
      <c r="AI1071" s="325"/>
      <c r="AK1071" s="385"/>
      <c r="AL1071" s="385"/>
      <c r="AM1071" s="359"/>
      <c r="AN1071" s="385"/>
      <c r="AO1071" s="385"/>
      <c r="AP1071" s="385"/>
      <c r="AQ1071" s="385"/>
      <c r="AR1071" s="385"/>
      <c r="AS1071" s="385"/>
      <c r="AT1071" s="385"/>
      <c r="AU1071" s="359"/>
      <c r="AW1071" s="416"/>
      <c r="AX1071" s="694"/>
      <c r="AY1071" s="641"/>
      <c r="AZ1071" s="385"/>
      <c r="BA1071" s="385"/>
      <c r="BB1071" s="416"/>
      <c r="BC1071" s="416"/>
      <c r="BD1071" s="416"/>
      <c r="BE1071" s="416"/>
      <c r="BF1071" s="416"/>
      <c r="BG1071" s="416"/>
      <c r="BH1071" s="416"/>
      <c r="BI1071" s="416"/>
      <c r="BJ1071" s="416"/>
    </row>
    <row r="1072" spans="10:62" x14ac:dyDescent="0.2">
      <c r="J1072" s="385"/>
      <c r="K1072" s="217"/>
      <c r="L1072" s="217"/>
      <c r="M1072" s="693"/>
      <c r="N1072" s="693"/>
      <c r="O1072" s="359"/>
      <c r="P1072" s="619"/>
      <c r="Q1072" s="672"/>
      <c r="R1072" s="672"/>
      <c r="S1072" s="672"/>
      <c r="T1072" s="385"/>
      <c r="U1072" s="385"/>
      <c r="V1072" s="385"/>
      <c r="W1072" s="385"/>
      <c r="X1072" s="693"/>
      <c r="Y1072" s="325"/>
      <c r="Z1072" s="308"/>
      <c r="AA1072" s="383"/>
      <c r="AC1072" s="325"/>
      <c r="AD1072" s="519" t="str">
        <f>IF($Y1072&lt;&gt;" ",ROUND(('Retail Pricing'!#REF!+1)*AE1072/0.05,0)*0.05," ")</f>
        <v xml:space="preserve"> </v>
      </c>
      <c r="AF1072" s="383"/>
      <c r="AH1072" s="325"/>
      <c r="AI1072" s="325"/>
      <c r="AK1072" s="385"/>
      <c r="AL1072" s="385"/>
      <c r="AM1072" s="359"/>
      <c r="AN1072" s="385"/>
      <c r="AO1072" s="385"/>
      <c r="AP1072" s="385"/>
      <c r="AQ1072" s="385"/>
      <c r="AR1072" s="385"/>
      <c r="AS1072" s="385"/>
      <c r="AT1072" s="385"/>
      <c r="AU1072" s="359"/>
      <c r="AW1072" s="416"/>
      <c r="AX1072" s="694"/>
      <c r="AY1072" s="641"/>
      <c r="AZ1072" s="385"/>
      <c r="BA1072" s="385"/>
      <c r="BB1072" s="416"/>
      <c r="BC1072" s="416"/>
      <c r="BD1072" s="416"/>
      <c r="BE1072" s="416"/>
      <c r="BF1072" s="416"/>
      <c r="BG1072" s="416"/>
      <c r="BH1072" s="416"/>
      <c r="BI1072" s="416"/>
      <c r="BJ1072" s="416"/>
    </row>
    <row r="1073" spans="10:62" x14ac:dyDescent="0.2">
      <c r="J1073" s="385"/>
      <c r="K1073" s="217"/>
      <c r="L1073" s="217"/>
      <c r="M1073" s="693"/>
      <c r="N1073" s="693"/>
      <c r="O1073" s="359"/>
      <c r="P1073" s="619"/>
      <c r="Q1073" s="672"/>
      <c r="R1073" s="672"/>
      <c r="S1073" s="672"/>
      <c r="T1073" s="385"/>
      <c r="U1073" s="385"/>
      <c r="V1073" s="385"/>
      <c r="W1073" s="385"/>
      <c r="X1073" s="693"/>
      <c r="Y1073" s="325"/>
      <c r="Z1073" s="308"/>
      <c r="AA1073" s="383"/>
      <c r="AC1073" s="325"/>
      <c r="AD1073" s="519" t="str">
        <f>IF($Y1073&lt;&gt;" ",ROUND(('Retail Pricing'!#REF!+1)*AE1073/0.05,0)*0.05," ")</f>
        <v xml:space="preserve"> </v>
      </c>
      <c r="AF1073" s="383"/>
      <c r="AH1073" s="325"/>
      <c r="AI1073" s="325"/>
      <c r="AK1073" s="385"/>
      <c r="AL1073" s="385"/>
      <c r="AM1073" s="359"/>
      <c r="AN1073" s="385"/>
      <c r="AO1073" s="385"/>
      <c r="AP1073" s="385"/>
      <c r="AQ1073" s="385"/>
      <c r="AR1073" s="385"/>
      <c r="AS1073" s="385"/>
      <c r="AT1073" s="385"/>
      <c r="AU1073" s="359"/>
      <c r="AW1073" s="416"/>
      <c r="AX1073" s="694"/>
      <c r="AY1073" s="641"/>
      <c r="AZ1073" s="385"/>
      <c r="BA1073" s="385"/>
      <c r="BB1073" s="416"/>
      <c r="BC1073" s="416"/>
      <c r="BD1073" s="416"/>
      <c r="BE1073" s="416"/>
      <c r="BF1073" s="416"/>
      <c r="BG1073" s="416"/>
      <c r="BH1073" s="416"/>
      <c r="BI1073" s="416"/>
      <c r="BJ1073" s="416"/>
    </row>
    <row r="1074" spans="10:62" x14ac:dyDescent="0.2">
      <c r="J1074" s="385"/>
      <c r="K1074" s="217"/>
      <c r="L1074" s="217"/>
      <c r="M1074" s="693"/>
      <c r="N1074" s="693"/>
      <c r="O1074" s="359"/>
      <c r="P1074" s="619"/>
      <c r="Q1074" s="672"/>
      <c r="R1074" s="672"/>
      <c r="S1074" s="672"/>
      <c r="T1074" s="385"/>
      <c r="U1074" s="385"/>
      <c r="V1074" s="385"/>
      <c r="W1074" s="385"/>
      <c r="X1074" s="693"/>
      <c r="Y1074" s="325"/>
      <c r="Z1074" s="308"/>
      <c r="AA1074" s="383"/>
      <c r="AC1074" s="325"/>
      <c r="AD1074" s="519" t="str">
        <f>IF($Y1074&lt;&gt;" ",ROUND(('Retail Pricing'!#REF!+1)*AE1074/0.05,0)*0.05," ")</f>
        <v xml:space="preserve"> </v>
      </c>
      <c r="AF1074" s="383"/>
      <c r="AH1074" s="325"/>
      <c r="AI1074" s="325"/>
      <c r="AK1074" s="385"/>
      <c r="AL1074" s="385"/>
      <c r="AM1074" s="359"/>
      <c r="AN1074" s="385"/>
      <c r="AO1074" s="385"/>
      <c r="AP1074" s="385"/>
      <c r="AQ1074" s="385"/>
      <c r="AR1074" s="385"/>
      <c r="AS1074" s="385"/>
      <c r="AT1074" s="385"/>
      <c r="AU1074" s="359"/>
      <c r="AW1074" s="416"/>
      <c r="AX1074" s="694"/>
      <c r="AY1074" s="641"/>
      <c r="AZ1074" s="385"/>
      <c r="BA1074" s="385"/>
      <c r="BB1074" s="416"/>
      <c r="BC1074" s="416"/>
      <c r="BD1074" s="416"/>
      <c r="BE1074" s="416"/>
      <c r="BF1074" s="416"/>
      <c r="BG1074" s="416"/>
      <c r="BH1074" s="416"/>
      <c r="BI1074" s="416"/>
      <c r="BJ1074" s="416"/>
    </row>
    <row r="1075" spans="10:62" x14ac:dyDescent="0.2">
      <c r="J1075" s="385"/>
      <c r="K1075" s="217"/>
      <c r="L1075" s="217"/>
      <c r="M1075" s="693"/>
      <c r="N1075" s="693"/>
      <c r="O1075" s="359"/>
      <c r="P1075" s="619"/>
      <c r="Q1075" s="672"/>
      <c r="R1075" s="672"/>
      <c r="S1075" s="672"/>
      <c r="T1075" s="385"/>
      <c r="U1075" s="385"/>
      <c r="V1075" s="385"/>
      <c r="W1075" s="385"/>
      <c r="X1075" s="693"/>
      <c r="Y1075" s="325"/>
      <c r="Z1075" s="308"/>
      <c r="AA1075" s="383"/>
      <c r="AC1075" s="325"/>
      <c r="AD1075" s="519" t="str">
        <f>IF($Y1075&lt;&gt;" ",ROUND(('Retail Pricing'!#REF!+1)*AE1075/0.05,0)*0.05," ")</f>
        <v xml:space="preserve"> </v>
      </c>
      <c r="AF1075" s="383"/>
      <c r="AH1075" s="325"/>
      <c r="AI1075" s="325"/>
      <c r="AK1075" s="385"/>
      <c r="AL1075" s="385"/>
      <c r="AM1075" s="359"/>
      <c r="AN1075" s="385"/>
      <c r="AO1075" s="385"/>
      <c r="AP1075" s="385"/>
      <c r="AQ1075" s="385"/>
      <c r="AR1075" s="385"/>
      <c r="AS1075" s="385"/>
      <c r="AT1075" s="385"/>
      <c r="AU1075" s="359"/>
      <c r="AW1075" s="416"/>
      <c r="AX1075" s="694"/>
      <c r="AY1075" s="641"/>
      <c r="AZ1075" s="385"/>
      <c r="BA1075" s="385"/>
      <c r="BB1075" s="416"/>
      <c r="BC1075" s="416"/>
      <c r="BD1075" s="416"/>
      <c r="BE1075" s="416"/>
      <c r="BF1075" s="416"/>
      <c r="BG1075" s="416"/>
      <c r="BH1075" s="416"/>
      <c r="BI1075" s="416"/>
      <c r="BJ1075" s="416"/>
    </row>
    <row r="1076" spans="10:62" x14ac:dyDescent="0.2">
      <c r="J1076" s="385"/>
      <c r="K1076" s="217"/>
      <c r="L1076" s="217"/>
      <c r="M1076" s="693"/>
      <c r="N1076" s="693"/>
      <c r="O1076" s="359"/>
      <c r="P1076" s="619"/>
      <c r="Q1076" s="672"/>
      <c r="R1076" s="672"/>
      <c r="S1076" s="672"/>
      <c r="T1076" s="385"/>
      <c r="U1076" s="385"/>
      <c r="V1076" s="385"/>
      <c r="W1076" s="385"/>
      <c r="X1076" s="693"/>
      <c r="Y1076" s="325"/>
      <c r="Z1076" s="308"/>
      <c r="AA1076" s="383"/>
      <c r="AC1076" s="325"/>
      <c r="AD1076" s="519" t="str">
        <f>IF($Y1076&lt;&gt;" ",ROUND(('Retail Pricing'!#REF!+1)*AE1076/0.05,0)*0.05," ")</f>
        <v xml:space="preserve"> </v>
      </c>
      <c r="AF1076" s="383"/>
      <c r="AH1076" s="325"/>
      <c r="AI1076" s="325"/>
      <c r="AK1076" s="385"/>
      <c r="AL1076" s="385"/>
      <c r="AM1076" s="359"/>
      <c r="AN1076" s="385"/>
      <c r="AO1076" s="385"/>
      <c r="AP1076" s="385"/>
      <c r="AQ1076" s="385"/>
      <c r="AR1076" s="385"/>
      <c r="AS1076" s="385"/>
      <c r="AT1076" s="385"/>
      <c r="AU1076" s="359"/>
      <c r="AW1076" s="416"/>
      <c r="AX1076" s="694"/>
      <c r="AY1076" s="641"/>
      <c r="AZ1076" s="385"/>
      <c r="BA1076" s="385"/>
      <c r="BB1076" s="416"/>
      <c r="BC1076" s="416"/>
      <c r="BD1076" s="416"/>
      <c r="BE1076" s="416"/>
      <c r="BF1076" s="416"/>
      <c r="BG1076" s="416"/>
      <c r="BH1076" s="416"/>
      <c r="BI1076" s="416"/>
      <c r="BJ1076" s="416"/>
    </row>
    <row r="1077" spans="10:62" x14ac:dyDescent="0.2">
      <c r="J1077" s="385"/>
      <c r="K1077" s="217"/>
      <c r="L1077" s="217"/>
      <c r="M1077" s="693"/>
      <c r="N1077" s="693"/>
      <c r="O1077" s="359"/>
      <c r="P1077" s="619"/>
      <c r="Q1077" s="672"/>
      <c r="R1077" s="672"/>
      <c r="S1077" s="672"/>
      <c r="T1077" s="385"/>
      <c r="U1077" s="385"/>
      <c r="V1077" s="385"/>
      <c r="W1077" s="385"/>
      <c r="X1077" s="693"/>
      <c r="Y1077" s="325"/>
      <c r="Z1077" s="308"/>
      <c r="AA1077" s="383"/>
      <c r="AC1077" s="325"/>
      <c r="AD1077" s="519" t="str">
        <f>IF($Y1077&lt;&gt;" ",ROUND(('Retail Pricing'!#REF!+1)*AE1077/0.05,0)*0.05," ")</f>
        <v xml:space="preserve"> </v>
      </c>
      <c r="AF1077" s="383"/>
      <c r="AH1077" s="325"/>
      <c r="AI1077" s="325"/>
      <c r="AK1077" s="385"/>
      <c r="AL1077" s="385"/>
      <c r="AM1077" s="359"/>
      <c r="AN1077" s="385"/>
      <c r="AO1077" s="385"/>
      <c r="AP1077" s="385"/>
      <c r="AQ1077" s="385"/>
      <c r="AR1077" s="385"/>
      <c r="AS1077" s="385"/>
      <c r="AT1077" s="385"/>
      <c r="AU1077" s="359"/>
      <c r="AW1077" s="416"/>
      <c r="AX1077" s="694"/>
      <c r="AY1077" s="641"/>
      <c r="AZ1077" s="385"/>
      <c r="BA1077" s="385"/>
      <c r="BB1077" s="416"/>
      <c r="BC1077" s="416"/>
      <c r="BD1077" s="416"/>
      <c r="BE1077" s="416"/>
      <c r="BF1077" s="416"/>
      <c r="BG1077" s="416"/>
      <c r="BH1077" s="416"/>
      <c r="BI1077" s="416"/>
      <c r="BJ1077" s="416"/>
    </row>
    <row r="1078" spans="10:62" x14ac:dyDescent="0.2">
      <c r="J1078" s="385"/>
      <c r="K1078" s="217"/>
      <c r="L1078" s="217"/>
      <c r="M1078" s="693"/>
      <c r="N1078" s="693"/>
      <c r="O1078" s="359"/>
      <c r="P1078" s="619"/>
      <c r="Q1078" s="672"/>
      <c r="R1078" s="672"/>
      <c r="S1078" s="672"/>
      <c r="T1078" s="385"/>
      <c r="U1078" s="385"/>
      <c r="V1078" s="385"/>
      <c r="W1078" s="385"/>
      <c r="X1078" s="693"/>
      <c r="Y1078" s="325"/>
      <c r="Z1078" s="308"/>
      <c r="AA1078" s="383"/>
      <c r="AC1078" s="325"/>
      <c r="AD1078" s="519" t="str">
        <f>IF($Y1078&lt;&gt;" ",ROUND(('Retail Pricing'!#REF!+1)*AE1078/0.05,0)*0.05," ")</f>
        <v xml:space="preserve"> </v>
      </c>
      <c r="AF1078" s="383"/>
      <c r="AH1078" s="325"/>
      <c r="AI1078" s="325"/>
      <c r="AK1078" s="385"/>
      <c r="AL1078" s="385"/>
      <c r="AM1078" s="359"/>
      <c r="AN1078" s="385"/>
      <c r="AO1078" s="385"/>
      <c r="AP1078" s="385"/>
      <c r="AQ1078" s="385"/>
      <c r="AR1078" s="385"/>
      <c r="AS1078" s="385"/>
      <c r="AT1078" s="385"/>
      <c r="AU1078" s="359"/>
      <c r="AW1078" s="416"/>
      <c r="AX1078" s="694"/>
      <c r="AY1078" s="641"/>
      <c r="AZ1078" s="385"/>
      <c r="BA1078" s="385"/>
      <c r="BB1078" s="416"/>
      <c r="BC1078" s="416"/>
      <c r="BD1078" s="416"/>
      <c r="BE1078" s="416"/>
      <c r="BF1078" s="416"/>
      <c r="BG1078" s="416"/>
      <c r="BH1078" s="416"/>
      <c r="BI1078" s="416"/>
      <c r="BJ1078" s="416"/>
    </row>
    <row r="1079" spans="10:62" x14ac:dyDescent="0.2">
      <c r="J1079" s="385"/>
      <c r="K1079" s="217"/>
      <c r="L1079" s="217"/>
      <c r="M1079" s="693"/>
      <c r="N1079" s="693"/>
      <c r="O1079" s="359"/>
      <c r="P1079" s="619"/>
      <c r="Q1079" s="672"/>
      <c r="R1079" s="672"/>
      <c r="S1079" s="672"/>
      <c r="T1079" s="385"/>
      <c r="U1079" s="385"/>
      <c r="V1079" s="385"/>
      <c r="W1079" s="385"/>
      <c r="X1079" s="693"/>
      <c r="Y1079" s="325"/>
      <c r="Z1079" s="308"/>
      <c r="AA1079" s="383"/>
      <c r="AC1079" s="325"/>
      <c r="AD1079" s="519" t="str">
        <f>IF($Y1079&lt;&gt;" ",ROUND(('Retail Pricing'!#REF!+1)*AE1079/0.05,0)*0.05," ")</f>
        <v xml:space="preserve"> </v>
      </c>
      <c r="AF1079" s="383"/>
      <c r="AH1079" s="325"/>
      <c r="AI1079" s="325"/>
      <c r="AK1079" s="385"/>
      <c r="AL1079" s="385"/>
      <c r="AM1079" s="359"/>
      <c r="AN1079" s="385"/>
      <c r="AO1079" s="385"/>
      <c r="AP1079" s="385"/>
      <c r="AQ1079" s="385"/>
      <c r="AR1079" s="385"/>
      <c r="AS1079" s="385"/>
      <c r="AT1079" s="385"/>
      <c r="AU1079" s="359"/>
      <c r="AW1079" s="416"/>
      <c r="AX1079" s="694"/>
      <c r="AY1079" s="641"/>
      <c r="AZ1079" s="385"/>
      <c r="BA1079" s="385"/>
      <c r="BB1079" s="416"/>
      <c r="BC1079" s="416"/>
      <c r="BD1079" s="416"/>
      <c r="BE1079" s="416"/>
      <c r="BF1079" s="416"/>
      <c r="BG1079" s="416"/>
      <c r="BH1079" s="416"/>
      <c r="BI1079" s="416"/>
      <c r="BJ1079" s="416"/>
    </row>
    <row r="1080" spans="10:62" x14ac:dyDescent="0.2">
      <c r="J1080" s="385"/>
      <c r="K1080" s="217"/>
      <c r="L1080" s="217"/>
      <c r="M1080" s="693"/>
      <c r="N1080" s="693"/>
      <c r="O1080" s="359"/>
      <c r="P1080" s="619"/>
      <c r="Q1080" s="672"/>
      <c r="R1080" s="672"/>
      <c r="S1080" s="672"/>
      <c r="T1080" s="385"/>
      <c r="U1080" s="385"/>
      <c r="V1080" s="385"/>
      <c r="W1080" s="385"/>
      <c r="X1080" s="693"/>
      <c r="Y1080" s="325"/>
      <c r="Z1080" s="308"/>
      <c r="AA1080" s="383"/>
      <c r="AC1080" s="325"/>
      <c r="AD1080" s="519" t="str">
        <f>IF($Y1080&lt;&gt;" ",ROUND(('Retail Pricing'!#REF!+1)*AE1080/0.05,0)*0.05," ")</f>
        <v xml:space="preserve"> </v>
      </c>
      <c r="AF1080" s="383"/>
      <c r="AH1080" s="325"/>
      <c r="AI1080" s="325"/>
      <c r="AK1080" s="385"/>
      <c r="AL1080" s="385"/>
      <c r="AM1080" s="359"/>
      <c r="AN1080" s="385"/>
      <c r="AO1080" s="385"/>
      <c r="AP1080" s="385"/>
      <c r="AQ1080" s="385"/>
      <c r="AR1080" s="385"/>
      <c r="AS1080" s="385"/>
      <c r="AT1080" s="385"/>
      <c r="AU1080" s="359"/>
      <c r="AW1080" s="416"/>
      <c r="AX1080" s="694"/>
      <c r="AY1080" s="641"/>
      <c r="AZ1080" s="385"/>
      <c r="BA1080" s="385"/>
      <c r="BB1080" s="416"/>
      <c r="BC1080" s="416"/>
      <c r="BD1080" s="416"/>
      <c r="BE1080" s="416"/>
      <c r="BF1080" s="416"/>
      <c r="BG1080" s="416"/>
      <c r="BH1080" s="416"/>
      <c r="BI1080" s="416"/>
      <c r="BJ1080" s="416"/>
    </row>
    <row r="1081" spans="10:62" x14ac:dyDescent="0.2">
      <c r="J1081" s="385"/>
      <c r="K1081" s="217"/>
      <c r="L1081" s="217"/>
      <c r="M1081" s="693"/>
      <c r="N1081" s="693"/>
      <c r="O1081" s="359"/>
      <c r="P1081" s="619"/>
      <c r="Q1081" s="672"/>
      <c r="R1081" s="672"/>
      <c r="S1081" s="672"/>
      <c r="T1081" s="385"/>
      <c r="U1081" s="385"/>
      <c r="V1081" s="385"/>
      <c r="W1081" s="385"/>
      <c r="X1081" s="693"/>
      <c r="Y1081" s="325"/>
      <c r="Z1081" s="308"/>
      <c r="AA1081" s="383"/>
      <c r="AC1081" s="325"/>
      <c r="AD1081" s="519" t="str">
        <f>IF($Y1081&lt;&gt;" ",ROUND(('Retail Pricing'!#REF!+1)*AE1081/0.05,0)*0.05," ")</f>
        <v xml:space="preserve"> </v>
      </c>
      <c r="AF1081" s="383"/>
      <c r="AH1081" s="325"/>
      <c r="AI1081" s="325"/>
      <c r="AK1081" s="385"/>
      <c r="AL1081" s="385"/>
      <c r="AM1081" s="359"/>
      <c r="AN1081" s="385"/>
      <c r="AO1081" s="385"/>
      <c r="AP1081" s="385"/>
      <c r="AQ1081" s="385"/>
      <c r="AR1081" s="385"/>
      <c r="AS1081" s="385"/>
      <c r="AT1081" s="385"/>
      <c r="AU1081" s="359"/>
      <c r="AW1081" s="416"/>
      <c r="AX1081" s="694"/>
      <c r="AY1081" s="641"/>
      <c r="AZ1081" s="385"/>
      <c r="BA1081" s="385"/>
      <c r="BB1081" s="416"/>
      <c r="BC1081" s="416"/>
      <c r="BD1081" s="416"/>
      <c r="BE1081" s="416"/>
      <c r="BF1081" s="416"/>
      <c r="BG1081" s="416"/>
      <c r="BH1081" s="416"/>
      <c r="BI1081" s="416"/>
      <c r="BJ1081" s="416"/>
    </row>
    <row r="1082" spans="10:62" x14ac:dyDescent="0.2">
      <c r="J1082" s="385"/>
      <c r="K1082" s="217"/>
      <c r="L1082" s="217"/>
      <c r="M1082" s="693"/>
      <c r="N1082" s="693"/>
      <c r="O1082" s="359"/>
      <c r="P1082" s="619"/>
      <c r="Q1082" s="672"/>
      <c r="R1082" s="672"/>
      <c r="S1082" s="672"/>
      <c r="T1082" s="385"/>
      <c r="U1082" s="385"/>
      <c r="V1082" s="385"/>
      <c r="W1082" s="385"/>
      <c r="X1082" s="693"/>
      <c r="Y1082" s="325"/>
      <c r="Z1082" s="308"/>
      <c r="AA1082" s="383"/>
      <c r="AC1082" s="325"/>
      <c r="AD1082" s="519" t="str">
        <f>IF($Y1082&lt;&gt;" ",ROUND(('Retail Pricing'!#REF!+1)*AE1082/0.05,0)*0.05," ")</f>
        <v xml:space="preserve"> </v>
      </c>
      <c r="AF1082" s="383"/>
      <c r="AH1082" s="325"/>
      <c r="AI1082" s="325"/>
      <c r="AK1082" s="385"/>
      <c r="AL1082" s="385"/>
      <c r="AM1082" s="359"/>
      <c r="AN1082" s="385"/>
      <c r="AO1082" s="385"/>
      <c r="AP1082" s="385"/>
      <c r="AQ1082" s="385"/>
      <c r="AR1082" s="385"/>
      <c r="AS1082" s="385"/>
      <c r="AT1082" s="385"/>
      <c r="AU1082" s="359"/>
      <c r="AW1082" s="416"/>
      <c r="AX1082" s="694"/>
      <c r="AY1082" s="641"/>
      <c r="AZ1082" s="385"/>
      <c r="BA1082" s="385"/>
      <c r="BB1082" s="416"/>
      <c r="BC1082" s="416"/>
      <c r="BD1082" s="416"/>
      <c r="BE1082" s="416"/>
      <c r="BF1082" s="416"/>
      <c r="BG1082" s="416"/>
      <c r="BH1082" s="416"/>
      <c r="BI1082" s="416"/>
      <c r="BJ1082" s="416"/>
    </row>
    <row r="1083" spans="10:62" x14ac:dyDescent="0.2">
      <c r="J1083" s="385"/>
      <c r="K1083" s="217"/>
      <c r="L1083" s="217"/>
      <c r="M1083" s="693"/>
      <c r="N1083" s="693"/>
      <c r="O1083" s="359"/>
      <c r="P1083" s="619"/>
      <c r="Q1083" s="672"/>
      <c r="R1083" s="672"/>
      <c r="S1083" s="672"/>
      <c r="T1083" s="385"/>
      <c r="U1083" s="385"/>
      <c r="V1083" s="385"/>
      <c r="W1083" s="385"/>
      <c r="X1083" s="693"/>
      <c r="Y1083" s="325"/>
      <c r="Z1083" s="308"/>
      <c r="AA1083" s="383"/>
      <c r="AC1083" s="325"/>
      <c r="AD1083" s="519" t="str">
        <f>IF($Y1083&lt;&gt;" ",ROUND(('Retail Pricing'!#REF!+1)*AE1083/0.05,0)*0.05," ")</f>
        <v xml:space="preserve"> </v>
      </c>
      <c r="AF1083" s="383"/>
      <c r="AH1083" s="325"/>
      <c r="AI1083" s="325"/>
      <c r="AK1083" s="385"/>
      <c r="AL1083" s="385"/>
      <c r="AM1083" s="359"/>
      <c r="AN1083" s="385"/>
      <c r="AO1083" s="385"/>
      <c r="AP1083" s="385"/>
      <c r="AQ1083" s="385"/>
      <c r="AR1083" s="385"/>
      <c r="AS1083" s="385"/>
      <c r="AT1083" s="385"/>
      <c r="AU1083" s="359"/>
      <c r="AW1083" s="416"/>
      <c r="AX1083" s="694"/>
      <c r="AY1083" s="641"/>
      <c r="AZ1083" s="385"/>
      <c r="BA1083" s="385"/>
      <c r="BB1083" s="416"/>
      <c r="BC1083" s="416"/>
      <c r="BD1083" s="416"/>
      <c r="BE1083" s="416"/>
      <c r="BF1083" s="416"/>
      <c r="BG1083" s="416"/>
      <c r="BH1083" s="416"/>
      <c r="BI1083" s="416"/>
      <c r="BJ1083" s="416"/>
    </row>
    <row r="1084" spans="10:62" x14ac:dyDescent="0.2">
      <c r="J1084" s="385"/>
      <c r="K1084" s="217"/>
      <c r="L1084" s="217"/>
      <c r="M1084" s="693"/>
      <c r="N1084" s="693"/>
      <c r="O1084" s="359"/>
      <c r="P1084" s="619"/>
      <c r="Q1084" s="672"/>
      <c r="R1084" s="672"/>
      <c r="S1084" s="672"/>
      <c r="T1084" s="385"/>
      <c r="U1084" s="385"/>
      <c r="V1084" s="385"/>
      <c r="W1084" s="385"/>
      <c r="X1084" s="693"/>
      <c r="Y1084" s="325"/>
      <c r="Z1084" s="308"/>
      <c r="AA1084" s="383"/>
      <c r="AC1084" s="325"/>
      <c r="AD1084" s="519" t="str">
        <f>IF($Y1084&lt;&gt;" ",ROUND(('Retail Pricing'!#REF!+1)*AE1084/0.05,0)*0.05," ")</f>
        <v xml:space="preserve"> </v>
      </c>
      <c r="AF1084" s="383"/>
      <c r="AH1084" s="325"/>
      <c r="AI1084" s="325"/>
      <c r="AK1084" s="385"/>
      <c r="AL1084" s="385"/>
      <c r="AM1084" s="359"/>
      <c r="AN1084" s="385"/>
      <c r="AO1084" s="385"/>
      <c r="AP1084" s="385"/>
      <c r="AQ1084" s="385"/>
      <c r="AR1084" s="385"/>
      <c r="AS1084" s="385"/>
      <c r="AT1084" s="385"/>
      <c r="AU1084" s="359"/>
      <c r="AW1084" s="416"/>
      <c r="AX1084" s="694"/>
      <c r="AY1084" s="641"/>
      <c r="AZ1084" s="385"/>
      <c r="BA1084" s="385"/>
      <c r="BB1084" s="416"/>
      <c r="BC1084" s="416"/>
      <c r="BD1084" s="416"/>
      <c r="BE1084" s="416"/>
      <c r="BF1084" s="416"/>
      <c r="BG1084" s="416"/>
      <c r="BH1084" s="416"/>
      <c r="BI1084" s="416"/>
      <c r="BJ1084" s="416"/>
    </row>
    <row r="1085" spans="10:62" x14ac:dyDescent="0.2">
      <c r="J1085" s="385"/>
      <c r="K1085" s="217"/>
      <c r="L1085" s="217"/>
      <c r="M1085" s="693"/>
      <c r="N1085" s="693"/>
      <c r="O1085" s="359"/>
      <c r="P1085" s="619"/>
      <c r="Q1085" s="672"/>
      <c r="R1085" s="672"/>
      <c r="S1085" s="672"/>
      <c r="T1085" s="385"/>
      <c r="U1085" s="385"/>
      <c r="V1085" s="385"/>
      <c r="W1085" s="385"/>
      <c r="X1085" s="693"/>
      <c r="Y1085" s="325"/>
      <c r="Z1085" s="308"/>
      <c r="AA1085" s="383"/>
      <c r="AC1085" s="325"/>
      <c r="AD1085" s="519" t="str">
        <f>IF($Y1085&lt;&gt;" ",ROUND(('Retail Pricing'!#REF!+1)*AE1085/0.05,0)*0.05," ")</f>
        <v xml:space="preserve"> </v>
      </c>
      <c r="AF1085" s="383"/>
      <c r="AH1085" s="325"/>
      <c r="AI1085" s="325"/>
      <c r="AK1085" s="385"/>
      <c r="AL1085" s="385"/>
      <c r="AM1085" s="359"/>
      <c r="AN1085" s="385"/>
      <c r="AO1085" s="385"/>
      <c r="AP1085" s="385"/>
      <c r="AQ1085" s="385"/>
      <c r="AR1085" s="385"/>
      <c r="AS1085" s="385"/>
      <c r="AT1085" s="385"/>
      <c r="AU1085" s="359"/>
      <c r="AW1085" s="416"/>
      <c r="AX1085" s="694"/>
      <c r="AY1085" s="641"/>
      <c r="AZ1085" s="385"/>
      <c r="BA1085" s="385"/>
      <c r="BB1085" s="416"/>
      <c r="BC1085" s="416"/>
      <c r="BD1085" s="416"/>
      <c r="BE1085" s="416"/>
      <c r="BF1085" s="416"/>
      <c r="BG1085" s="416"/>
      <c r="BH1085" s="416"/>
      <c r="BI1085" s="416"/>
      <c r="BJ1085" s="416"/>
    </row>
    <row r="1086" spans="10:62" x14ac:dyDescent="0.2">
      <c r="J1086" s="385"/>
      <c r="K1086" s="217"/>
      <c r="L1086" s="217"/>
      <c r="M1086" s="693"/>
      <c r="N1086" s="693"/>
      <c r="O1086" s="359"/>
      <c r="P1086" s="619"/>
      <c r="Q1086" s="672"/>
      <c r="R1086" s="672"/>
      <c r="S1086" s="672"/>
      <c r="T1086" s="385"/>
      <c r="U1086" s="385"/>
      <c r="V1086" s="385"/>
      <c r="W1086" s="385"/>
      <c r="X1086" s="693"/>
      <c r="Y1086" s="325"/>
      <c r="Z1086" s="308"/>
      <c r="AA1086" s="383"/>
      <c r="AC1086" s="325"/>
      <c r="AD1086" s="519" t="str">
        <f>IF($Y1086&lt;&gt;" ",ROUND(('Retail Pricing'!#REF!+1)*AE1086/0.05,0)*0.05," ")</f>
        <v xml:space="preserve"> </v>
      </c>
      <c r="AF1086" s="383"/>
      <c r="AH1086" s="325"/>
      <c r="AI1086" s="325"/>
      <c r="AK1086" s="385"/>
      <c r="AL1086" s="385"/>
      <c r="AM1086" s="359"/>
      <c r="AN1086" s="385"/>
      <c r="AO1086" s="385"/>
      <c r="AP1086" s="385"/>
      <c r="AQ1086" s="385"/>
      <c r="AR1086" s="385"/>
      <c r="AS1086" s="385"/>
      <c r="AT1086" s="385"/>
      <c r="AU1086" s="359"/>
      <c r="AW1086" s="416"/>
      <c r="AX1086" s="694"/>
      <c r="AY1086" s="641"/>
      <c r="AZ1086" s="385"/>
      <c r="BA1086" s="385"/>
      <c r="BB1086" s="416"/>
      <c r="BC1086" s="416"/>
      <c r="BD1086" s="416"/>
      <c r="BE1086" s="416"/>
      <c r="BF1086" s="416"/>
      <c r="BG1086" s="416"/>
      <c r="BH1086" s="416"/>
      <c r="BI1086" s="416"/>
      <c r="BJ1086" s="416"/>
    </row>
    <row r="1087" spans="10:62" x14ac:dyDescent="0.2">
      <c r="J1087" s="385"/>
      <c r="K1087" s="217"/>
      <c r="L1087" s="217"/>
      <c r="M1087" s="693"/>
      <c r="N1087" s="693"/>
      <c r="O1087" s="359"/>
      <c r="P1087" s="619"/>
      <c r="Q1087" s="672"/>
      <c r="R1087" s="672"/>
      <c r="S1087" s="672"/>
      <c r="T1087" s="385"/>
      <c r="U1087" s="385"/>
      <c r="V1087" s="385"/>
      <c r="W1087" s="385"/>
      <c r="X1087" s="693"/>
      <c r="Y1087" s="325"/>
      <c r="Z1087" s="308"/>
      <c r="AA1087" s="383"/>
      <c r="AC1087" s="325"/>
      <c r="AD1087" s="519" t="str">
        <f>IF($Y1087&lt;&gt;" ",ROUND(('Retail Pricing'!#REF!+1)*AE1087/0.05,0)*0.05," ")</f>
        <v xml:space="preserve"> </v>
      </c>
      <c r="AF1087" s="383"/>
      <c r="AH1087" s="325"/>
      <c r="AI1087" s="325"/>
      <c r="AK1087" s="385"/>
      <c r="AL1087" s="385"/>
      <c r="AM1087" s="359"/>
      <c r="AN1087" s="385"/>
      <c r="AO1087" s="385"/>
      <c r="AP1087" s="385"/>
      <c r="AQ1087" s="385"/>
      <c r="AR1087" s="385"/>
      <c r="AS1087" s="385"/>
      <c r="AT1087" s="385"/>
      <c r="AU1087" s="359"/>
      <c r="AW1087" s="416"/>
      <c r="AX1087" s="694"/>
      <c r="AY1087" s="641"/>
      <c r="AZ1087" s="385"/>
      <c r="BA1087" s="385"/>
      <c r="BB1087" s="416"/>
      <c r="BC1087" s="416"/>
      <c r="BD1087" s="416"/>
      <c r="BE1087" s="416"/>
      <c r="BF1087" s="416"/>
      <c r="BG1087" s="416"/>
      <c r="BH1087" s="416"/>
      <c r="BI1087" s="416"/>
      <c r="BJ1087" s="416"/>
    </row>
    <row r="1088" spans="10:62" x14ac:dyDescent="0.2">
      <c r="J1088" s="385"/>
      <c r="K1088" s="217"/>
      <c r="L1088" s="217"/>
      <c r="M1088" s="693"/>
      <c r="N1088" s="693"/>
      <c r="O1088" s="359"/>
      <c r="P1088" s="619"/>
      <c r="Q1088" s="672"/>
      <c r="R1088" s="672"/>
      <c r="S1088" s="672"/>
      <c r="T1088" s="385"/>
      <c r="U1088" s="385"/>
      <c r="V1088" s="385"/>
      <c r="W1088" s="385"/>
      <c r="X1088" s="693"/>
      <c r="Y1088" s="325"/>
      <c r="Z1088" s="308"/>
      <c r="AA1088" s="383"/>
      <c r="AC1088" s="325"/>
      <c r="AD1088" s="519" t="str">
        <f>IF($Y1088&lt;&gt;" ",ROUND(('Retail Pricing'!#REF!+1)*AE1088/0.05,0)*0.05," ")</f>
        <v xml:space="preserve"> </v>
      </c>
      <c r="AF1088" s="383"/>
      <c r="AH1088" s="325"/>
      <c r="AI1088" s="325"/>
      <c r="AK1088" s="385"/>
      <c r="AL1088" s="385"/>
      <c r="AM1088" s="359"/>
      <c r="AN1088" s="385"/>
      <c r="AO1088" s="385"/>
      <c r="AP1088" s="385"/>
      <c r="AQ1088" s="385"/>
      <c r="AR1088" s="385"/>
      <c r="AS1088" s="385"/>
      <c r="AT1088" s="385"/>
      <c r="AU1088" s="359"/>
      <c r="AW1088" s="416"/>
      <c r="AX1088" s="694"/>
      <c r="AY1088" s="641"/>
      <c r="AZ1088" s="385"/>
      <c r="BA1088" s="385"/>
      <c r="BB1088" s="416"/>
      <c r="BC1088" s="416"/>
      <c r="BD1088" s="416"/>
      <c r="BE1088" s="416"/>
      <c r="BF1088" s="416"/>
      <c r="BG1088" s="416"/>
      <c r="BH1088" s="416"/>
      <c r="BI1088" s="416"/>
      <c r="BJ1088" s="416"/>
    </row>
    <row r="1089" spans="10:62" x14ac:dyDescent="0.2">
      <c r="J1089" s="385"/>
      <c r="K1089" s="217"/>
      <c r="L1089" s="217"/>
      <c r="M1089" s="693"/>
      <c r="N1089" s="693"/>
      <c r="O1089" s="359"/>
      <c r="P1089" s="619"/>
      <c r="Q1089" s="672"/>
      <c r="R1089" s="672"/>
      <c r="S1089" s="672"/>
      <c r="T1089" s="385"/>
      <c r="U1089" s="385"/>
      <c r="V1089" s="385"/>
      <c r="W1089" s="385"/>
      <c r="X1089" s="693"/>
      <c r="Y1089" s="325"/>
      <c r="Z1089" s="308"/>
      <c r="AA1089" s="383"/>
      <c r="AC1089" s="325"/>
      <c r="AD1089" s="519" t="str">
        <f>IF($Y1089&lt;&gt;" ",ROUND(('Retail Pricing'!#REF!+1)*AE1089/0.05,0)*0.05," ")</f>
        <v xml:space="preserve"> </v>
      </c>
      <c r="AF1089" s="383"/>
      <c r="AH1089" s="325"/>
      <c r="AI1089" s="325"/>
      <c r="AK1089" s="385"/>
      <c r="AL1089" s="385"/>
      <c r="AM1089" s="359"/>
      <c r="AN1089" s="385"/>
      <c r="AO1089" s="385"/>
      <c r="AP1089" s="385"/>
      <c r="AQ1089" s="385"/>
      <c r="AR1089" s="385"/>
      <c r="AS1089" s="385"/>
      <c r="AT1089" s="385"/>
      <c r="AU1089" s="359"/>
      <c r="AW1089" s="416"/>
      <c r="AX1089" s="694"/>
      <c r="AY1089" s="641"/>
      <c r="AZ1089" s="385"/>
      <c r="BA1089" s="385"/>
      <c r="BB1089" s="416"/>
      <c r="BC1089" s="416"/>
      <c r="BD1089" s="416"/>
      <c r="BE1089" s="416"/>
      <c r="BF1089" s="416"/>
      <c r="BG1089" s="416"/>
      <c r="BH1089" s="416"/>
      <c r="BI1089" s="416"/>
      <c r="BJ1089" s="416"/>
    </row>
    <row r="1090" spans="10:62" x14ac:dyDescent="0.2">
      <c r="J1090" s="385"/>
      <c r="K1090" s="217"/>
      <c r="L1090" s="217"/>
      <c r="M1090" s="693"/>
      <c r="N1090" s="693"/>
      <c r="O1090" s="359"/>
      <c r="P1090" s="619"/>
      <c r="Q1090" s="672"/>
      <c r="R1090" s="672"/>
      <c r="S1090" s="672"/>
      <c r="T1090" s="385"/>
      <c r="U1090" s="385"/>
      <c r="V1090" s="385"/>
      <c r="W1090" s="385"/>
      <c r="X1090" s="693"/>
      <c r="Y1090" s="325"/>
      <c r="Z1090" s="308"/>
      <c r="AA1090" s="383"/>
      <c r="AC1090" s="325"/>
      <c r="AD1090" s="519" t="str">
        <f>IF($Y1090&lt;&gt;" ",ROUND(('Retail Pricing'!#REF!+1)*AE1090/0.05,0)*0.05," ")</f>
        <v xml:space="preserve"> </v>
      </c>
      <c r="AF1090" s="383"/>
      <c r="AH1090" s="325"/>
      <c r="AI1090" s="325"/>
      <c r="AK1090" s="385"/>
      <c r="AL1090" s="385"/>
      <c r="AM1090" s="359"/>
      <c r="AN1090" s="385"/>
      <c r="AO1090" s="385"/>
      <c r="AP1090" s="385"/>
      <c r="AQ1090" s="385"/>
      <c r="AR1090" s="385"/>
      <c r="AS1090" s="385"/>
      <c r="AT1090" s="385"/>
      <c r="AU1090" s="359"/>
      <c r="AW1090" s="416"/>
      <c r="AX1090" s="694"/>
      <c r="AY1090" s="641"/>
      <c r="AZ1090" s="385"/>
      <c r="BA1090" s="385"/>
      <c r="BB1090" s="416"/>
      <c r="BC1090" s="416"/>
      <c r="BD1090" s="416"/>
      <c r="BE1090" s="416"/>
      <c r="BF1090" s="416"/>
      <c r="BG1090" s="416"/>
      <c r="BH1090" s="416"/>
      <c r="BI1090" s="416"/>
      <c r="BJ1090" s="416"/>
    </row>
    <row r="1091" spans="10:62" x14ac:dyDescent="0.2">
      <c r="J1091" s="385"/>
      <c r="K1091" s="217"/>
      <c r="L1091" s="217"/>
      <c r="M1091" s="693"/>
      <c r="N1091" s="693"/>
      <c r="O1091" s="359"/>
      <c r="P1091" s="619"/>
      <c r="Q1091" s="672"/>
      <c r="R1091" s="672"/>
      <c r="S1091" s="672"/>
      <c r="T1091" s="385"/>
      <c r="U1091" s="385"/>
      <c r="V1091" s="385"/>
      <c r="W1091" s="385"/>
      <c r="X1091" s="693"/>
      <c r="Y1091" s="325"/>
      <c r="Z1091" s="308"/>
      <c r="AA1091" s="383"/>
      <c r="AC1091" s="325"/>
      <c r="AD1091" s="519" t="str">
        <f>IF($Y1091&lt;&gt;" ",ROUND(('Retail Pricing'!#REF!+1)*AE1091/0.05,0)*0.05," ")</f>
        <v xml:space="preserve"> </v>
      </c>
      <c r="AF1091" s="383"/>
      <c r="AH1091" s="325"/>
      <c r="AI1091" s="325"/>
      <c r="AK1091" s="385"/>
      <c r="AL1091" s="385"/>
      <c r="AM1091" s="359"/>
      <c r="AN1091" s="385"/>
      <c r="AO1091" s="385"/>
      <c r="AP1091" s="385"/>
      <c r="AQ1091" s="385"/>
      <c r="AR1091" s="385"/>
      <c r="AS1091" s="385"/>
      <c r="AT1091" s="385"/>
      <c r="AU1091" s="359"/>
      <c r="AW1091" s="416"/>
      <c r="AX1091" s="694"/>
      <c r="AY1091" s="641"/>
      <c r="AZ1091" s="385"/>
      <c r="BA1091" s="385"/>
      <c r="BB1091" s="416"/>
      <c r="BC1091" s="416"/>
      <c r="BD1091" s="416"/>
      <c r="BE1091" s="416"/>
      <c r="BF1091" s="416"/>
      <c r="BG1091" s="416"/>
      <c r="BH1091" s="416"/>
      <c r="BI1091" s="416"/>
      <c r="BJ1091" s="416"/>
    </row>
    <row r="1092" spans="10:62" x14ac:dyDescent="0.2">
      <c r="J1092" s="385"/>
      <c r="K1092" s="217"/>
      <c r="L1092" s="217"/>
      <c r="M1092" s="693"/>
      <c r="N1092" s="693"/>
      <c r="O1092" s="359"/>
      <c r="P1092" s="619"/>
      <c r="Q1092" s="672"/>
      <c r="R1092" s="672"/>
      <c r="S1092" s="672"/>
      <c r="T1092" s="385"/>
      <c r="U1092" s="385"/>
      <c r="V1092" s="385"/>
      <c r="W1092" s="385"/>
      <c r="X1092" s="693"/>
      <c r="Y1092" s="325"/>
      <c r="Z1092" s="308"/>
      <c r="AA1092" s="383"/>
      <c r="AC1092" s="325"/>
      <c r="AD1092" s="519" t="str">
        <f>IF($Y1092&lt;&gt;" ",ROUND(('Retail Pricing'!#REF!+1)*AE1092/0.05,0)*0.05," ")</f>
        <v xml:space="preserve"> </v>
      </c>
      <c r="AF1092" s="383"/>
      <c r="AH1092" s="325"/>
      <c r="AI1092" s="325"/>
      <c r="AK1092" s="385"/>
      <c r="AL1092" s="385"/>
      <c r="AM1092" s="359"/>
      <c r="AN1092" s="385"/>
      <c r="AO1092" s="385"/>
      <c r="AP1092" s="385"/>
      <c r="AQ1092" s="385"/>
      <c r="AR1092" s="385"/>
      <c r="AS1092" s="385"/>
      <c r="AT1092" s="385"/>
      <c r="AU1092" s="359"/>
      <c r="AW1092" s="416"/>
      <c r="AX1092" s="694"/>
      <c r="AY1092" s="641"/>
      <c r="AZ1092" s="385"/>
      <c r="BA1092" s="385"/>
      <c r="BB1092" s="416"/>
      <c r="BC1092" s="416"/>
      <c r="BD1092" s="416"/>
      <c r="BE1092" s="416"/>
      <c r="BF1092" s="416"/>
      <c r="BG1092" s="416"/>
      <c r="BH1092" s="416"/>
      <c r="BI1092" s="416"/>
      <c r="BJ1092" s="416"/>
    </row>
    <row r="1093" spans="10:62" x14ac:dyDescent="0.2">
      <c r="J1093" s="385"/>
      <c r="K1093" s="217"/>
      <c r="L1093" s="217"/>
      <c r="M1093" s="693"/>
      <c r="N1093" s="693"/>
      <c r="O1093" s="359"/>
      <c r="P1093" s="619"/>
      <c r="Q1093" s="672"/>
      <c r="R1093" s="672"/>
      <c r="S1093" s="672"/>
      <c r="T1093" s="385"/>
      <c r="U1093" s="385"/>
      <c r="V1093" s="385"/>
      <c r="W1093" s="385"/>
      <c r="X1093" s="693"/>
      <c r="Y1093" s="325"/>
      <c r="Z1093" s="308"/>
      <c r="AA1093" s="383"/>
      <c r="AC1093" s="325"/>
      <c r="AD1093" s="325"/>
      <c r="AF1093" s="383"/>
      <c r="AH1093" s="325"/>
      <c r="AI1093" s="325"/>
      <c r="AK1093" s="385"/>
      <c r="AL1093" s="385"/>
      <c r="AM1093" s="359"/>
      <c r="AN1093" s="385"/>
      <c r="AO1093" s="385"/>
      <c r="AP1093" s="385"/>
      <c r="AQ1093" s="385"/>
      <c r="AR1093" s="385"/>
      <c r="AS1093" s="385"/>
      <c r="AT1093" s="385"/>
      <c r="AU1093" s="359"/>
      <c r="AW1093" s="416"/>
      <c r="AX1093" s="694"/>
      <c r="AY1093" s="641"/>
      <c r="AZ1093" s="385"/>
      <c r="BA1093" s="385"/>
      <c r="BB1093" s="416"/>
      <c r="BC1093" s="416"/>
      <c r="BD1093" s="416"/>
      <c r="BE1093" s="416"/>
      <c r="BF1093" s="416"/>
      <c r="BG1093" s="416"/>
      <c r="BH1093" s="416"/>
      <c r="BI1093" s="416"/>
      <c r="BJ1093" s="416"/>
    </row>
    <row r="1094" spans="10:62" x14ac:dyDescent="0.2">
      <c r="J1094" s="385"/>
      <c r="K1094" s="217"/>
      <c r="L1094" s="217"/>
      <c r="M1094" s="693"/>
      <c r="N1094" s="693"/>
      <c r="O1094" s="359"/>
      <c r="P1094" s="619"/>
      <c r="Q1094" s="672"/>
      <c r="R1094" s="672"/>
      <c r="S1094" s="672"/>
      <c r="T1094" s="385"/>
      <c r="U1094" s="385"/>
      <c r="V1094" s="385"/>
      <c r="W1094" s="385"/>
      <c r="X1094" s="693"/>
      <c r="Y1094" s="325"/>
      <c r="Z1094" s="308"/>
      <c r="AA1094" s="383"/>
      <c r="AC1094" s="325"/>
      <c r="AD1094" s="325"/>
      <c r="AF1094" s="383"/>
      <c r="AH1094" s="325"/>
      <c r="AI1094" s="325"/>
      <c r="AK1094" s="385"/>
      <c r="AL1094" s="385"/>
      <c r="AM1094" s="359"/>
      <c r="AN1094" s="385"/>
      <c r="AO1094" s="385"/>
      <c r="AP1094" s="385"/>
      <c r="AQ1094" s="385"/>
      <c r="AR1094" s="385"/>
      <c r="AS1094" s="385"/>
      <c r="AT1094" s="385"/>
      <c r="AU1094" s="359"/>
      <c r="AW1094" s="416"/>
      <c r="AX1094" s="694"/>
      <c r="AY1094" s="641"/>
      <c r="AZ1094" s="385"/>
      <c r="BA1094" s="385"/>
      <c r="BB1094" s="416"/>
      <c r="BC1094" s="416"/>
      <c r="BD1094" s="416"/>
      <c r="BE1094" s="416"/>
      <c r="BF1094" s="416"/>
      <c r="BG1094" s="416"/>
      <c r="BH1094" s="416"/>
      <c r="BI1094" s="416"/>
      <c r="BJ1094" s="416"/>
    </row>
    <row r="1095" spans="10:62" x14ac:dyDescent="0.2">
      <c r="J1095" s="385"/>
      <c r="K1095" s="217"/>
      <c r="L1095" s="217"/>
      <c r="M1095" s="693"/>
      <c r="N1095" s="693"/>
      <c r="O1095" s="359"/>
      <c r="P1095" s="619"/>
      <c r="Q1095" s="672"/>
      <c r="R1095" s="672"/>
      <c r="S1095" s="672"/>
      <c r="T1095" s="385"/>
      <c r="U1095" s="385"/>
      <c r="V1095" s="385"/>
      <c r="W1095" s="385"/>
      <c r="X1095" s="693"/>
      <c r="Y1095" s="325"/>
      <c r="Z1095" s="308"/>
      <c r="AA1095" s="383"/>
      <c r="AC1095" s="325"/>
      <c r="AD1095" s="325"/>
      <c r="AF1095" s="383"/>
      <c r="AH1095" s="325"/>
      <c r="AI1095" s="325"/>
      <c r="AK1095" s="385"/>
      <c r="AL1095" s="385"/>
      <c r="AM1095" s="359"/>
      <c r="AN1095" s="385"/>
      <c r="AO1095" s="385"/>
      <c r="AP1095" s="385"/>
      <c r="AQ1095" s="385"/>
      <c r="AR1095" s="385"/>
      <c r="AS1095" s="385"/>
      <c r="AT1095" s="385"/>
      <c r="AU1095" s="359"/>
      <c r="AW1095" s="416"/>
      <c r="AX1095" s="694"/>
      <c r="AY1095" s="641"/>
      <c r="AZ1095" s="385"/>
      <c r="BA1095" s="385"/>
      <c r="BB1095" s="416"/>
      <c r="BC1095" s="416"/>
      <c r="BD1095" s="416"/>
      <c r="BE1095" s="416"/>
      <c r="BF1095" s="416"/>
      <c r="BG1095" s="416"/>
      <c r="BH1095" s="416"/>
      <c r="BI1095" s="416"/>
      <c r="BJ1095" s="416"/>
    </row>
    <row r="1096" spans="10:62" x14ac:dyDescent="0.2">
      <c r="J1096" s="385"/>
      <c r="K1096" s="217"/>
      <c r="L1096" s="217"/>
      <c r="M1096" s="693"/>
      <c r="N1096" s="693"/>
      <c r="O1096" s="359"/>
      <c r="P1096" s="619"/>
      <c r="Q1096" s="672"/>
      <c r="R1096" s="672"/>
      <c r="S1096" s="672"/>
      <c r="T1096" s="385"/>
      <c r="U1096" s="385"/>
      <c r="V1096" s="385"/>
      <c r="W1096" s="385"/>
      <c r="X1096" s="693"/>
      <c r="Y1096" s="325"/>
      <c r="Z1096" s="308"/>
      <c r="AA1096" s="383"/>
      <c r="AC1096" s="325"/>
      <c r="AD1096" s="325"/>
      <c r="AF1096" s="383"/>
      <c r="AH1096" s="325"/>
      <c r="AI1096" s="325"/>
      <c r="AK1096" s="385"/>
      <c r="AL1096" s="385"/>
      <c r="AM1096" s="359"/>
      <c r="AN1096" s="385"/>
      <c r="AO1096" s="385"/>
      <c r="AP1096" s="385"/>
      <c r="AQ1096" s="385"/>
      <c r="AR1096" s="385"/>
      <c r="AS1096" s="385"/>
      <c r="AT1096" s="385"/>
      <c r="AU1096" s="359"/>
      <c r="AW1096" s="416"/>
      <c r="AX1096" s="694"/>
      <c r="AY1096" s="641"/>
      <c r="AZ1096" s="385"/>
      <c r="BA1096" s="385"/>
      <c r="BB1096" s="416"/>
      <c r="BC1096" s="416"/>
      <c r="BD1096" s="416"/>
      <c r="BE1096" s="416"/>
      <c r="BF1096" s="416"/>
      <c r="BG1096" s="416"/>
      <c r="BH1096" s="416"/>
      <c r="BI1096" s="416"/>
      <c r="BJ1096" s="416"/>
    </row>
    <row r="1097" spans="10:62" x14ac:dyDescent="0.2">
      <c r="J1097" s="385"/>
      <c r="K1097" s="217"/>
      <c r="L1097" s="217"/>
      <c r="M1097" s="693"/>
      <c r="N1097" s="693"/>
      <c r="O1097" s="359"/>
      <c r="P1097" s="619"/>
      <c r="Q1097" s="672"/>
      <c r="R1097" s="672"/>
      <c r="S1097" s="672"/>
      <c r="T1097" s="385"/>
      <c r="U1097" s="385"/>
      <c r="V1097" s="385"/>
      <c r="W1097" s="385"/>
      <c r="X1097" s="693"/>
      <c r="Y1097" s="325"/>
      <c r="Z1097" s="308"/>
      <c r="AA1097" s="383"/>
      <c r="AC1097" s="325"/>
      <c r="AD1097" s="325"/>
      <c r="AF1097" s="383"/>
      <c r="AH1097" s="325"/>
      <c r="AI1097" s="325"/>
      <c r="AK1097" s="385"/>
      <c r="AL1097" s="385"/>
      <c r="AM1097" s="359"/>
      <c r="AN1097" s="385"/>
      <c r="AO1097" s="385"/>
      <c r="AP1097" s="385"/>
      <c r="AQ1097" s="385"/>
      <c r="AR1097" s="385"/>
      <c r="AS1097" s="385"/>
      <c r="AT1097" s="385"/>
      <c r="AU1097" s="359"/>
      <c r="AW1097" s="416"/>
      <c r="AX1097" s="694"/>
      <c r="AY1097" s="641"/>
      <c r="AZ1097" s="385"/>
      <c r="BA1097" s="385"/>
      <c r="BB1097" s="416"/>
      <c r="BC1097" s="416"/>
      <c r="BD1097" s="416"/>
      <c r="BE1097" s="416"/>
      <c r="BF1097" s="416"/>
      <c r="BG1097" s="416"/>
      <c r="BH1097" s="416"/>
      <c r="BI1097" s="416"/>
      <c r="BJ1097" s="416"/>
    </row>
    <row r="1098" spans="10:62" x14ac:dyDescent="0.2">
      <c r="J1098" s="385"/>
      <c r="K1098" s="217"/>
      <c r="L1098" s="217"/>
      <c r="M1098" s="693"/>
      <c r="N1098" s="693"/>
      <c r="O1098" s="359"/>
      <c r="P1098" s="619"/>
      <c r="Q1098" s="672"/>
      <c r="R1098" s="672"/>
      <c r="S1098" s="672"/>
      <c r="T1098" s="385"/>
      <c r="U1098" s="385"/>
      <c r="V1098" s="385"/>
      <c r="W1098" s="385"/>
      <c r="X1098" s="693"/>
      <c r="Y1098" s="325"/>
      <c r="Z1098" s="308"/>
      <c r="AA1098" s="383"/>
      <c r="AC1098" s="325"/>
      <c r="AD1098" s="325"/>
      <c r="AF1098" s="383"/>
      <c r="AH1098" s="325"/>
      <c r="AI1098" s="325"/>
      <c r="AK1098" s="385"/>
      <c r="AL1098" s="385"/>
      <c r="AM1098" s="359"/>
      <c r="AN1098" s="385"/>
      <c r="AO1098" s="385"/>
      <c r="AP1098" s="385"/>
      <c r="AQ1098" s="385"/>
      <c r="AR1098" s="385"/>
      <c r="AS1098" s="385"/>
      <c r="AT1098" s="385"/>
      <c r="AU1098" s="359"/>
      <c r="AW1098" s="416"/>
      <c r="AX1098" s="694"/>
      <c r="AY1098" s="641"/>
      <c r="AZ1098" s="385"/>
      <c r="BA1098" s="385"/>
      <c r="BB1098" s="416"/>
      <c r="BC1098" s="416"/>
      <c r="BD1098" s="416"/>
      <c r="BE1098" s="416"/>
      <c r="BF1098" s="416"/>
      <c r="BG1098" s="416"/>
      <c r="BH1098" s="416"/>
      <c r="BI1098" s="416"/>
      <c r="BJ1098" s="416"/>
    </row>
    <row r="1099" spans="10:62" x14ac:dyDescent="0.2">
      <c r="J1099" s="385"/>
      <c r="K1099" s="217"/>
      <c r="L1099" s="217"/>
      <c r="M1099" s="693"/>
      <c r="N1099" s="693"/>
      <c r="O1099" s="359"/>
      <c r="P1099" s="619"/>
      <c r="Q1099" s="672"/>
      <c r="R1099" s="672"/>
      <c r="S1099" s="672"/>
      <c r="T1099" s="385"/>
      <c r="U1099" s="385"/>
      <c r="V1099" s="385"/>
      <c r="W1099" s="385"/>
      <c r="X1099" s="693"/>
      <c r="Y1099" s="325"/>
      <c r="Z1099" s="308"/>
      <c r="AA1099" s="383"/>
      <c r="AC1099" s="325"/>
      <c r="AD1099" s="325"/>
      <c r="AF1099" s="383"/>
      <c r="AH1099" s="325"/>
      <c r="AI1099" s="325"/>
      <c r="AK1099" s="385"/>
      <c r="AL1099" s="385"/>
      <c r="AM1099" s="359"/>
      <c r="AN1099" s="385"/>
      <c r="AO1099" s="385"/>
      <c r="AP1099" s="385"/>
      <c r="AQ1099" s="385"/>
      <c r="AR1099" s="385"/>
      <c r="AS1099" s="385"/>
      <c r="AT1099" s="385"/>
      <c r="AU1099" s="359"/>
      <c r="AW1099" s="416"/>
      <c r="AX1099" s="694"/>
      <c r="AY1099" s="641"/>
      <c r="AZ1099" s="385"/>
      <c r="BA1099" s="385"/>
      <c r="BB1099" s="416"/>
      <c r="BC1099" s="416"/>
      <c r="BD1099" s="416"/>
      <c r="BE1099" s="416"/>
      <c r="BF1099" s="416"/>
      <c r="BG1099" s="416"/>
      <c r="BH1099" s="416"/>
      <c r="BI1099" s="416"/>
      <c r="BJ1099" s="416"/>
    </row>
    <row r="1100" spans="10:62" x14ac:dyDescent="0.2">
      <c r="J1100" s="385"/>
      <c r="K1100" s="217"/>
      <c r="L1100" s="217"/>
      <c r="M1100" s="693"/>
      <c r="N1100" s="693"/>
      <c r="O1100" s="359"/>
      <c r="P1100" s="619"/>
      <c r="Q1100" s="672"/>
      <c r="R1100" s="672"/>
      <c r="S1100" s="672"/>
      <c r="T1100" s="385"/>
      <c r="U1100" s="385"/>
      <c r="V1100" s="385"/>
      <c r="W1100" s="385"/>
      <c r="X1100" s="693"/>
      <c r="Y1100" s="325"/>
      <c r="Z1100" s="308"/>
      <c r="AA1100" s="383"/>
      <c r="AC1100" s="325"/>
      <c r="AD1100" s="325"/>
      <c r="AF1100" s="383"/>
      <c r="AH1100" s="325"/>
      <c r="AI1100" s="325"/>
      <c r="AK1100" s="385"/>
      <c r="AL1100" s="385"/>
      <c r="AM1100" s="359"/>
      <c r="AN1100" s="385"/>
      <c r="AO1100" s="385"/>
      <c r="AP1100" s="385"/>
      <c r="AQ1100" s="385"/>
      <c r="AR1100" s="385"/>
      <c r="AS1100" s="385"/>
      <c r="AT1100" s="385"/>
      <c r="AU1100" s="359"/>
      <c r="AW1100" s="416"/>
      <c r="AX1100" s="694"/>
      <c r="AY1100" s="641"/>
      <c r="AZ1100" s="385"/>
      <c r="BA1100" s="385"/>
      <c r="BB1100" s="416"/>
      <c r="BC1100" s="416"/>
      <c r="BD1100" s="416"/>
      <c r="BE1100" s="416"/>
      <c r="BF1100" s="416"/>
      <c r="BG1100" s="416"/>
      <c r="BH1100" s="416"/>
      <c r="BI1100" s="416"/>
      <c r="BJ1100" s="416"/>
    </row>
    <row r="1101" spans="10:62" x14ac:dyDescent="0.2">
      <c r="J1101" s="385"/>
      <c r="K1101" s="217"/>
      <c r="L1101" s="217"/>
      <c r="M1101" s="693"/>
      <c r="N1101" s="693"/>
      <c r="O1101" s="359"/>
      <c r="P1101" s="619"/>
      <c r="Q1101" s="672"/>
      <c r="R1101" s="672"/>
      <c r="S1101" s="672"/>
      <c r="T1101" s="385"/>
      <c r="U1101" s="385"/>
      <c r="V1101" s="385"/>
      <c r="W1101" s="385"/>
      <c r="X1101" s="693"/>
      <c r="Y1101" s="325"/>
      <c r="Z1101" s="308"/>
      <c r="AA1101" s="383"/>
      <c r="AC1101" s="325"/>
      <c r="AD1101" s="325"/>
      <c r="AF1101" s="383"/>
      <c r="AH1101" s="325"/>
      <c r="AI1101" s="325"/>
      <c r="AK1101" s="385"/>
      <c r="AL1101" s="385"/>
      <c r="AM1101" s="359"/>
      <c r="AN1101" s="385"/>
      <c r="AO1101" s="385"/>
      <c r="AP1101" s="385"/>
      <c r="AQ1101" s="385"/>
      <c r="AR1101" s="385"/>
      <c r="AS1101" s="385"/>
      <c r="AT1101" s="385"/>
      <c r="AU1101" s="359"/>
      <c r="AW1101" s="416"/>
      <c r="AX1101" s="694"/>
      <c r="AY1101" s="641"/>
      <c r="AZ1101" s="385"/>
      <c r="BA1101" s="385"/>
      <c r="BB1101" s="416"/>
      <c r="BC1101" s="416"/>
      <c r="BD1101" s="416"/>
      <c r="BE1101" s="416"/>
      <c r="BF1101" s="416"/>
      <c r="BG1101" s="416"/>
      <c r="BH1101" s="416"/>
      <c r="BI1101" s="416"/>
      <c r="BJ1101" s="416"/>
    </row>
    <row r="1102" spans="10:62" x14ac:dyDescent="0.2">
      <c r="J1102" s="385"/>
      <c r="K1102" s="217"/>
      <c r="L1102" s="217"/>
      <c r="M1102" s="693"/>
      <c r="N1102" s="693"/>
      <c r="O1102" s="359"/>
      <c r="P1102" s="619"/>
      <c r="Q1102" s="672"/>
      <c r="R1102" s="672"/>
      <c r="S1102" s="672"/>
      <c r="T1102" s="385"/>
      <c r="U1102" s="385"/>
      <c r="V1102" s="385"/>
      <c r="W1102" s="385"/>
      <c r="X1102" s="693"/>
      <c r="Y1102" s="325"/>
      <c r="Z1102" s="308"/>
      <c r="AA1102" s="383"/>
      <c r="AC1102" s="325"/>
      <c r="AD1102" s="325"/>
      <c r="AF1102" s="383"/>
      <c r="AH1102" s="325"/>
      <c r="AI1102" s="325"/>
      <c r="AK1102" s="385"/>
      <c r="AL1102" s="385"/>
      <c r="AM1102" s="359"/>
      <c r="AN1102" s="385"/>
      <c r="AO1102" s="385"/>
      <c r="AP1102" s="385"/>
      <c r="AQ1102" s="385"/>
      <c r="AR1102" s="385"/>
      <c r="AS1102" s="385"/>
      <c r="AT1102" s="385"/>
      <c r="AU1102" s="359"/>
      <c r="AW1102" s="416"/>
      <c r="AX1102" s="694"/>
      <c r="AY1102" s="641"/>
      <c r="AZ1102" s="385"/>
      <c r="BA1102" s="385"/>
      <c r="BB1102" s="416"/>
      <c r="BC1102" s="416"/>
      <c r="BD1102" s="416"/>
      <c r="BE1102" s="416"/>
      <c r="BF1102" s="416"/>
      <c r="BG1102" s="416"/>
      <c r="BH1102" s="416"/>
      <c r="BI1102" s="416"/>
      <c r="BJ1102" s="416"/>
    </row>
    <row r="1103" spans="10:62" x14ac:dyDescent="0.2">
      <c r="J1103" s="385"/>
      <c r="K1103" s="217"/>
      <c r="L1103" s="217"/>
      <c r="M1103" s="693"/>
      <c r="N1103" s="693"/>
      <c r="O1103" s="359"/>
      <c r="P1103" s="619"/>
      <c r="Q1103" s="672"/>
      <c r="R1103" s="672"/>
      <c r="S1103" s="672"/>
      <c r="T1103" s="385"/>
      <c r="U1103" s="385"/>
      <c r="V1103" s="385"/>
      <c r="W1103" s="385"/>
      <c r="X1103" s="693"/>
      <c r="Y1103" s="325"/>
      <c r="Z1103" s="308"/>
      <c r="AA1103" s="383"/>
      <c r="AC1103" s="325"/>
      <c r="AD1103" s="325"/>
      <c r="AF1103" s="383"/>
      <c r="AH1103" s="325"/>
      <c r="AI1103" s="325"/>
      <c r="AK1103" s="385"/>
      <c r="AL1103" s="385"/>
      <c r="AM1103" s="359"/>
      <c r="AN1103" s="385"/>
      <c r="AO1103" s="385"/>
      <c r="AP1103" s="385"/>
      <c r="AQ1103" s="385"/>
      <c r="AR1103" s="385"/>
      <c r="AS1103" s="385"/>
      <c r="AT1103" s="385"/>
      <c r="AU1103" s="359"/>
      <c r="AW1103" s="416"/>
      <c r="AX1103" s="694"/>
      <c r="AY1103" s="641"/>
      <c r="AZ1103" s="385"/>
      <c r="BA1103" s="385"/>
      <c r="BB1103" s="416"/>
      <c r="BC1103" s="416"/>
      <c r="BD1103" s="416"/>
      <c r="BE1103" s="416"/>
      <c r="BF1103" s="416"/>
      <c r="BG1103" s="416"/>
      <c r="BH1103" s="416"/>
      <c r="BI1103" s="416"/>
      <c r="BJ1103" s="416"/>
    </row>
    <row r="1104" spans="10:62" x14ac:dyDescent="0.2">
      <c r="J1104" s="385"/>
      <c r="K1104" s="217"/>
      <c r="L1104" s="217"/>
      <c r="M1104" s="693"/>
      <c r="N1104" s="693"/>
      <c r="O1104" s="359"/>
      <c r="P1104" s="619"/>
      <c r="Q1104" s="672"/>
      <c r="R1104" s="672"/>
      <c r="S1104" s="672"/>
      <c r="T1104" s="385"/>
      <c r="U1104" s="385"/>
      <c r="V1104" s="385"/>
      <c r="W1104" s="385"/>
      <c r="X1104" s="693"/>
      <c r="Y1104" s="325"/>
      <c r="Z1104" s="308"/>
      <c r="AA1104" s="383"/>
      <c r="AC1104" s="325"/>
      <c r="AD1104" s="325"/>
      <c r="AF1104" s="383"/>
      <c r="AH1104" s="325"/>
      <c r="AI1104" s="325"/>
      <c r="AK1104" s="385"/>
      <c r="AL1104" s="385"/>
      <c r="AM1104" s="359"/>
      <c r="AN1104" s="385"/>
      <c r="AO1104" s="385"/>
      <c r="AP1104" s="385"/>
      <c r="AQ1104" s="385"/>
      <c r="AR1104" s="385"/>
      <c r="AS1104" s="385"/>
      <c r="AT1104" s="385"/>
      <c r="AU1104" s="359"/>
      <c r="AW1104" s="416"/>
      <c r="AX1104" s="694"/>
      <c r="AY1104" s="641"/>
      <c r="AZ1104" s="385"/>
      <c r="BA1104" s="385"/>
      <c r="BB1104" s="416"/>
      <c r="BC1104" s="416"/>
      <c r="BD1104" s="416"/>
      <c r="BE1104" s="416"/>
      <c r="BF1104" s="416"/>
      <c r="BG1104" s="416"/>
      <c r="BH1104" s="416"/>
      <c r="BI1104" s="416"/>
      <c r="BJ1104" s="416"/>
    </row>
    <row r="1105" spans="10:62" x14ac:dyDescent="0.2">
      <c r="J1105" s="385"/>
      <c r="K1105" s="217"/>
      <c r="L1105" s="217"/>
      <c r="M1105" s="693"/>
      <c r="N1105" s="693"/>
      <c r="O1105" s="359"/>
      <c r="P1105" s="619"/>
      <c r="Q1105" s="672"/>
      <c r="R1105" s="672"/>
      <c r="S1105" s="672"/>
      <c r="T1105" s="385"/>
      <c r="U1105" s="385"/>
      <c r="V1105" s="385"/>
      <c r="W1105" s="385"/>
      <c r="X1105" s="693"/>
      <c r="Y1105" s="325"/>
      <c r="Z1105" s="308"/>
      <c r="AA1105" s="383"/>
      <c r="AC1105" s="325"/>
      <c r="AD1105" s="325"/>
      <c r="AF1105" s="383"/>
      <c r="AH1105" s="325"/>
      <c r="AI1105" s="325"/>
      <c r="AK1105" s="385"/>
      <c r="AL1105" s="385"/>
      <c r="AM1105" s="359"/>
      <c r="AN1105" s="385"/>
      <c r="AO1105" s="385"/>
      <c r="AP1105" s="385"/>
      <c r="AQ1105" s="385"/>
      <c r="AR1105" s="385"/>
      <c r="AS1105" s="385"/>
      <c r="AT1105" s="385"/>
      <c r="AU1105" s="359"/>
      <c r="AW1105" s="416"/>
      <c r="AX1105" s="694"/>
      <c r="AY1105" s="641"/>
      <c r="AZ1105" s="385"/>
      <c r="BA1105" s="385"/>
      <c r="BB1105" s="416"/>
      <c r="BC1105" s="416"/>
      <c r="BD1105" s="416"/>
      <c r="BE1105" s="416"/>
      <c r="BF1105" s="416"/>
      <c r="BG1105" s="416"/>
      <c r="BH1105" s="416"/>
      <c r="BI1105" s="416"/>
      <c r="BJ1105" s="416"/>
    </row>
    <row r="1106" spans="10:62" x14ac:dyDescent="0.2">
      <c r="J1106" s="385"/>
      <c r="K1106" s="217"/>
      <c r="L1106" s="217"/>
      <c r="M1106" s="693"/>
      <c r="N1106" s="693"/>
      <c r="O1106" s="359"/>
      <c r="P1106" s="619"/>
      <c r="Q1106" s="672"/>
      <c r="R1106" s="672"/>
      <c r="S1106" s="672"/>
      <c r="T1106" s="385"/>
      <c r="U1106" s="385"/>
      <c r="V1106" s="385"/>
      <c r="W1106" s="385"/>
      <c r="X1106" s="693"/>
      <c r="Y1106" s="325"/>
      <c r="Z1106" s="308"/>
      <c r="AA1106" s="383"/>
      <c r="AC1106" s="325"/>
      <c r="AD1106" s="325"/>
      <c r="AF1106" s="383"/>
      <c r="AH1106" s="325"/>
      <c r="AI1106" s="325"/>
      <c r="AK1106" s="385"/>
      <c r="AL1106" s="385"/>
      <c r="AM1106" s="359"/>
      <c r="AN1106" s="385"/>
      <c r="AO1106" s="385"/>
      <c r="AP1106" s="385"/>
      <c r="AQ1106" s="385"/>
      <c r="AR1106" s="385"/>
      <c r="AS1106" s="385"/>
      <c r="AT1106" s="385"/>
      <c r="AU1106" s="359"/>
      <c r="AW1106" s="416"/>
      <c r="AX1106" s="694"/>
      <c r="AY1106" s="641"/>
      <c r="AZ1106" s="385"/>
      <c r="BA1106" s="385"/>
      <c r="BB1106" s="416"/>
      <c r="BC1106" s="416"/>
      <c r="BD1106" s="416"/>
      <c r="BE1106" s="416"/>
      <c r="BF1106" s="416"/>
      <c r="BG1106" s="416"/>
      <c r="BH1106" s="416"/>
      <c r="BI1106" s="416"/>
      <c r="BJ1106" s="416"/>
    </row>
    <row r="1107" spans="10:62" x14ac:dyDescent="0.2">
      <c r="J1107" s="385"/>
      <c r="K1107" s="217"/>
      <c r="L1107" s="217"/>
      <c r="M1107" s="693"/>
      <c r="N1107" s="693"/>
      <c r="O1107" s="359"/>
      <c r="P1107" s="619"/>
      <c r="Q1107" s="672"/>
      <c r="R1107" s="672"/>
      <c r="S1107" s="672"/>
      <c r="T1107" s="385"/>
      <c r="U1107" s="385"/>
      <c r="V1107" s="385"/>
      <c r="W1107" s="385"/>
      <c r="X1107" s="693"/>
      <c r="Y1107" s="325"/>
      <c r="Z1107" s="308"/>
      <c r="AA1107" s="383"/>
      <c r="AC1107" s="325"/>
      <c r="AD1107" s="325"/>
      <c r="AF1107" s="383"/>
      <c r="AH1107" s="325"/>
      <c r="AI1107" s="325"/>
      <c r="AK1107" s="385"/>
      <c r="AL1107" s="385"/>
      <c r="AM1107" s="359"/>
      <c r="AN1107" s="385"/>
      <c r="AO1107" s="385"/>
      <c r="AP1107" s="385"/>
      <c r="AQ1107" s="385"/>
      <c r="AR1107" s="385"/>
      <c r="AS1107" s="385"/>
      <c r="AT1107" s="385"/>
      <c r="AU1107" s="359"/>
      <c r="AW1107" s="416"/>
      <c r="AX1107" s="694"/>
      <c r="AY1107" s="641"/>
      <c r="AZ1107" s="385"/>
      <c r="BA1107" s="385"/>
      <c r="BB1107" s="416"/>
      <c r="BC1107" s="416"/>
      <c r="BD1107" s="416"/>
      <c r="BE1107" s="416"/>
      <c r="BF1107" s="416"/>
      <c r="BG1107" s="416"/>
      <c r="BH1107" s="416"/>
      <c r="BI1107" s="416"/>
      <c r="BJ1107" s="416"/>
    </row>
    <row r="1108" spans="10:62" x14ac:dyDescent="0.2">
      <c r="J1108" s="385"/>
      <c r="K1108" s="217"/>
      <c r="L1108" s="217"/>
      <c r="M1108" s="693"/>
      <c r="N1108" s="693"/>
      <c r="O1108" s="359"/>
      <c r="P1108" s="619"/>
      <c r="Q1108" s="672"/>
      <c r="R1108" s="672"/>
      <c r="S1108" s="672"/>
      <c r="T1108" s="385"/>
      <c r="U1108" s="385"/>
      <c r="V1108" s="385"/>
      <c r="W1108" s="385"/>
      <c r="X1108" s="693"/>
      <c r="Y1108" s="325"/>
      <c r="Z1108" s="308"/>
      <c r="AA1108" s="383"/>
      <c r="AC1108" s="325"/>
      <c r="AD1108" s="325"/>
      <c r="AF1108" s="383"/>
      <c r="AH1108" s="325"/>
      <c r="AI1108" s="325"/>
      <c r="AK1108" s="385"/>
      <c r="AL1108" s="385"/>
      <c r="AM1108" s="359"/>
      <c r="AN1108" s="385"/>
      <c r="AO1108" s="385"/>
      <c r="AP1108" s="385"/>
      <c r="AQ1108" s="385"/>
      <c r="AR1108" s="385"/>
      <c r="AS1108" s="385"/>
      <c r="AT1108" s="385"/>
      <c r="AU1108" s="359"/>
      <c r="AW1108" s="416"/>
      <c r="AX1108" s="694"/>
      <c r="AY1108" s="641"/>
      <c r="AZ1108" s="385"/>
      <c r="BA1108" s="385"/>
      <c r="BB1108" s="416"/>
      <c r="BC1108" s="416"/>
      <c r="BD1108" s="416"/>
      <c r="BE1108" s="416"/>
      <c r="BF1108" s="416"/>
      <c r="BG1108" s="416"/>
      <c r="BH1108" s="416"/>
      <c r="BI1108" s="416"/>
      <c r="BJ1108" s="416"/>
    </row>
    <row r="1109" spans="10:62" x14ac:dyDescent="0.2">
      <c r="J1109" s="385"/>
      <c r="K1109" s="217"/>
      <c r="L1109" s="217"/>
      <c r="M1109" s="693"/>
      <c r="N1109" s="693"/>
      <c r="O1109" s="359"/>
      <c r="P1109" s="619"/>
      <c r="Q1109" s="672"/>
      <c r="R1109" s="672"/>
      <c r="S1109" s="672"/>
      <c r="T1109" s="385"/>
      <c r="U1109" s="385"/>
      <c r="V1109" s="385"/>
      <c r="W1109" s="385"/>
      <c r="X1109" s="693"/>
      <c r="Y1109" s="325"/>
      <c r="Z1109" s="308"/>
      <c r="AA1109" s="383"/>
      <c r="AC1109" s="325"/>
      <c r="AD1109" s="325"/>
      <c r="AF1109" s="383"/>
      <c r="AH1109" s="325"/>
      <c r="AI1109" s="325"/>
      <c r="AK1109" s="385"/>
      <c r="AL1109" s="385"/>
      <c r="AM1109" s="359"/>
      <c r="AN1109" s="385"/>
      <c r="AO1109" s="385"/>
      <c r="AP1109" s="385"/>
      <c r="AQ1109" s="385"/>
      <c r="AR1109" s="385"/>
      <c r="AS1109" s="385"/>
      <c r="AT1109" s="385"/>
      <c r="AU1109" s="359"/>
      <c r="AW1109" s="416"/>
      <c r="AX1109" s="694"/>
      <c r="AY1109" s="641"/>
      <c r="AZ1109" s="385"/>
      <c r="BA1109" s="385"/>
      <c r="BB1109" s="416"/>
      <c r="BC1109" s="416"/>
      <c r="BD1109" s="416"/>
      <c r="BE1109" s="416"/>
      <c r="BF1109" s="416"/>
      <c r="BG1109" s="416"/>
      <c r="BH1109" s="416"/>
      <c r="BI1109" s="416"/>
      <c r="BJ1109" s="416"/>
    </row>
    <row r="1110" spans="10:62" x14ac:dyDescent="0.2">
      <c r="J1110" s="385"/>
      <c r="K1110" s="217"/>
      <c r="L1110" s="217"/>
      <c r="M1110" s="693"/>
      <c r="N1110" s="693"/>
      <c r="O1110" s="359"/>
      <c r="P1110" s="619"/>
      <c r="Q1110" s="672"/>
      <c r="R1110" s="672"/>
      <c r="S1110" s="672"/>
      <c r="T1110" s="385"/>
      <c r="U1110" s="385"/>
      <c r="V1110" s="385"/>
      <c r="W1110" s="385"/>
      <c r="X1110" s="693"/>
      <c r="Y1110" s="325"/>
      <c r="Z1110" s="308"/>
      <c r="AA1110" s="383"/>
      <c r="AC1110" s="325"/>
      <c r="AD1110" s="325"/>
      <c r="AF1110" s="383"/>
      <c r="AH1110" s="325"/>
      <c r="AI1110" s="325"/>
      <c r="AK1110" s="385"/>
      <c r="AL1110" s="385"/>
      <c r="AM1110" s="359"/>
      <c r="AN1110" s="385"/>
      <c r="AO1110" s="385"/>
      <c r="AP1110" s="385"/>
      <c r="AQ1110" s="385"/>
      <c r="AR1110" s="385"/>
      <c r="AS1110" s="385"/>
      <c r="AT1110" s="385"/>
      <c r="AU1110" s="359"/>
      <c r="AW1110" s="416"/>
      <c r="AX1110" s="694"/>
      <c r="AY1110" s="641"/>
      <c r="AZ1110" s="385"/>
      <c r="BA1110" s="385"/>
      <c r="BB1110" s="416"/>
      <c r="BC1110" s="416"/>
      <c r="BD1110" s="416"/>
      <c r="BE1110" s="416"/>
      <c r="BF1110" s="416"/>
      <c r="BG1110" s="416"/>
      <c r="BH1110" s="416"/>
      <c r="BI1110" s="416"/>
      <c r="BJ1110" s="416"/>
    </row>
    <row r="1111" spans="10:62" x14ac:dyDescent="0.2">
      <c r="J1111" s="385"/>
      <c r="K1111" s="217"/>
      <c r="L1111" s="217"/>
      <c r="M1111" s="693"/>
      <c r="N1111" s="693"/>
      <c r="O1111" s="359"/>
      <c r="P1111" s="619"/>
      <c r="Q1111" s="672"/>
      <c r="R1111" s="672"/>
      <c r="S1111" s="672"/>
      <c r="T1111" s="385"/>
      <c r="U1111" s="385"/>
      <c r="V1111" s="385"/>
      <c r="W1111" s="385"/>
      <c r="X1111" s="693"/>
      <c r="Y1111" s="325"/>
      <c r="Z1111" s="308"/>
      <c r="AA1111" s="383"/>
      <c r="AC1111" s="325"/>
      <c r="AD1111" s="325"/>
      <c r="AF1111" s="383"/>
      <c r="AH1111" s="325"/>
      <c r="AI1111" s="325"/>
      <c r="AK1111" s="385"/>
      <c r="AL1111" s="385"/>
      <c r="AM1111" s="359"/>
      <c r="AN1111" s="385"/>
      <c r="AO1111" s="385"/>
      <c r="AP1111" s="385"/>
      <c r="AQ1111" s="385"/>
      <c r="AR1111" s="385"/>
      <c r="AS1111" s="385"/>
      <c r="AT1111" s="385"/>
      <c r="AU1111" s="359"/>
      <c r="AW1111" s="416"/>
      <c r="AX1111" s="694"/>
      <c r="AY1111" s="641"/>
      <c r="AZ1111" s="385"/>
      <c r="BA1111" s="385"/>
      <c r="BB1111" s="416"/>
      <c r="BC1111" s="416"/>
      <c r="BD1111" s="416"/>
      <c r="BE1111" s="416"/>
      <c r="BF1111" s="416"/>
      <c r="BG1111" s="416"/>
      <c r="BH1111" s="416"/>
      <c r="BI1111" s="416"/>
      <c r="BJ1111" s="416"/>
    </row>
    <row r="1112" spans="10:62" x14ac:dyDescent="0.2">
      <c r="J1112" s="385"/>
      <c r="K1112" s="217"/>
      <c r="L1112" s="217"/>
      <c r="M1112" s="693"/>
      <c r="N1112" s="693"/>
      <c r="O1112" s="359"/>
      <c r="P1112" s="619"/>
      <c r="Q1112" s="672"/>
      <c r="R1112" s="672"/>
      <c r="S1112" s="672"/>
      <c r="T1112" s="385"/>
      <c r="U1112" s="385"/>
      <c r="V1112" s="385"/>
      <c r="W1112" s="385"/>
      <c r="X1112" s="693"/>
      <c r="Y1112" s="325"/>
      <c r="Z1112" s="308"/>
      <c r="AA1112" s="383"/>
      <c r="AC1112" s="325"/>
      <c r="AD1112" s="325"/>
      <c r="AF1112" s="383"/>
      <c r="AH1112" s="325"/>
      <c r="AI1112" s="325"/>
      <c r="AK1112" s="385"/>
      <c r="AL1112" s="385"/>
      <c r="AM1112" s="359"/>
      <c r="AN1112" s="385"/>
      <c r="AO1112" s="385"/>
      <c r="AP1112" s="385"/>
      <c r="AQ1112" s="385"/>
      <c r="AR1112" s="385"/>
      <c r="AS1112" s="385"/>
      <c r="AT1112" s="385"/>
      <c r="AU1112" s="359"/>
      <c r="AW1112" s="416"/>
      <c r="AX1112" s="694"/>
      <c r="AY1112" s="641"/>
      <c r="AZ1112" s="385"/>
      <c r="BA1112" s="385"/>
      <c r="BB1112" s="416"/>
      <c r="BC1112" s="416"/>
      <c r="BD1112" s="416"/>
      <c r="BE1112" s="416"/>
      <c r="BF1112" s="416"/>
      <c r="BG1112" s="416"/>
      <c r="BH1112" s="416"/>
      <c r="BI1112" s="416"/>
      <c r="BJ1112" s="416"/>
    </row>
    <row r="1113" spans="10:62" x14ac:dyDescent="0.2">
      <c r="J1113" s="385"/>
      <c r="K1113" s="217"/>
      <c r="L1113" s="217"/>
      <c r="M1113" s="693"/>
      <c r="N1113" s="693"/>
      <c r="O1113" s="359"/>
      <c r="P1113" s="619"/>
      <c r="Q1113" s="672"/>
      <c r="R1113" s="672"/>
      <c r="S1113" s="672"/>
      <c r="T1113" s="385"/>
      <c r="U1113" s="385"/>
      <c r="V1113" s="385"/>
      <c r="W1113" s="385"/>
      <c r="X1113" s="693"/>
      <c r="Y1113" s="325"/>
      <c r="Z1113" s="308"/>
      <c r="AA1113" s="383"/>
      <c r="AC1113" s="325"/>
      <c r="AD1113" s="325"/>
      <c r="AF1113" s="383"/>
      <c r="AH1113" s="325"/>
      <c r="AI1113" s="325"/>
      <c r="AK1113" s="385"/>
      <c r="AL1113" s="385"/>
      <c r="AM1113" s="359"/>
      <c r="AN1113" s="385"/>
      <c r="AO1113" s="385"/>
      <c r="AP1113" s="385"/>
      <c r="AQ1113" s="385"/>
      <c r="AR1113" s="385"/>
      <c r="AS1113" s="385"/>
      <c r="AT1113" s="385"/>
      <c r="AU1113" s="359"/>
      <c r="AW1113" s="416"/>
      <c r="AX1113" s="694"/>
      <c r="AY1113" s="641"/>
      <c r="AZ1113" s="385"/>
      <c r="BA1113" s="385"/>
      <c r="BB1113" s="416"/>
      <c r="BC1113" s="416"/>
      <c r="BD1113" s="416"/>
      <c r="BE1113" s="416"/>
      <c r="BF1113" s="416"/>
      <c r="BG1113" s="416"/>
      <c r="BH1113" s="416"/>
      <c r="BI1113" s="416"/>
      <c r="BJ1113" s="416"/>
    </row>
    <row r="1114" spans="10:62" x14ac:dyDescent="0.2">
      <c r="J1114" s="385"/>
      <c r="K1114" s="217"/>
      <c r="L1114" s="217"/>
      <c r="M1114" s="693"/>
      <c r="N1114" s="693"/>
      <c r="O1114" s="359"/>
      <c r="P1114" s="619"/>
      <c r="Q1114" s="672"/>
      <c r="R1114" s="672"/>
      <c r="S1114" s="672"/>
      <c r="T1114" s="385"/>
      <c r="U1114" s="385"/>
      <c r="V1114" s="385"/>
      <c r="W1114" s="385"/>
      <c r="X1114" s="693"/>
      <c r="Y1114" s="325"/>
      <c r="Z1114" s="308"/>
      <c r="AA1114" s="383"/>
      <c r="AC1114" s="325"/>
      <c r="AD1114" s="325"/>
      <c r="AF1114" s="383"/>
      <c r="AH1114" s="325"/>
      <c r="AI1114" s="325"/>
      <c r="AK1114" s="385"/>
      <c r="AL1114" s="385"/>
      <c r="AM1114" s="359"/>
      <c r="AN1114" s="385"/>
      <c r="AO1114" s="385"/>
      <c r="AP1114" s="385"/>
      <c r="AQ1114" s="385"/>
      <c r="AR1114" s="385"/>
      <c r="AS1114" s="385"/>
      <c r="AT1114" s="385"/>
      <c r="AU1114" s="359"/>
      <c r="AW1114" s="416"/>
      <c r="AX1114" s="694"/>
      <c r="AY1114" s="641"/>
      <c r="AZ1114" s="385"/>
      <c r="BA1114" s="385"/>
      <c r="BB1114" s="416"/>
      <c r="BC1114" s="416"/>
      <c r="BD1114" s="416"/>
      <c r="BE1114" s="416"/>
      <c r="BF1114" s="416"/>
      <c r="BG1114" s="416"/>
      <c r="BH1114" s="416"/>
      <c r="BI1114" s="416"/>
      <c r="BJ1114" s="416"/>
    </row>
    <row r="1115" spans="10:62" x14ac:dyDescent="0.2">
      <c r="J1115" s="385"/>
      <c r="K1115" s="217"/>
      <c r="L1115" s="217"/>
      <c r="M1115" s="693"/>
      <c r="N1115" s="693"/>
      <c r="O1115" s="359"/>
      <c r="P1115" s="619"/>
      <c r="Q1115" s="672"/>
      <c r="R1115" s="672"/>
      <c r="S1115" s="672"/>
      <c r="T1115" s="385"/>
      <c r="U1115" s="385"/>
      <c r="V1115" s="385"/>
      <c r="W1115" s="385"/>
      <c r="X1115" s="693"/>
      <c r="Y1115" s="325"/>
      <c r="Z1115" s="308"/>
      <c r="AA1115" s="383"/>
      <c r="AC1115" s="325"/>
      <c r="AD1115" s="325"/>
      <c r="AF1115" s="383"/>
      <c r="AH1115" s="325"/>
      <c r="AI1115" s="325"/>
      <c r="AK1115" s="385"/>
      <c r="AL1115" s="385"/>
      <c r="AM1115" s="359"/>
      <c r="AN1115" s="385"/>
      <c r="AO1115" s="385"/>
      <c r="AP1115" s="385"/>
      <c r="AQ1115" s="385"/>
      <c r="AR1115" s="385"/>
      <c r="AS1115" s="385"/>
      <c r="AT1115" s="385"/>
      <c r="AU1115" s="359"/>
      <c r="AW1115" s="416"/>
      <c r="AX1115" s="694"/>
      <c r="AY1115" s="641"/>
      <c r="AZ1115" s="385"/>
      <c r="BA1115" s="385"/>
      <c r="BB1115" s="416"/>
      <c r="BC1115" s="416"/>
      <c r="BD1115" s="416"/>
      <c r="BE1115" s="416"/>
      <c r="BF1115" s="416"/>
      <c r="BG1115" s="416"/>
      <c r="BH1115" s="416"/>
      <c r="BI1115" s="416"/>
      <c r="BJ1115" s="416"/>
    </row>
    <row r="1116" spans="10:62" x14ac:dyDescent="0.2">
      <c r="J1116" s="385"/>
      <c r="K1116" s="217"/>
      <c r="L1116" s="217"/>
      <c r="M1116" s="693"/>
      <c r="N1116" s="693"/>
      <c r="O1116" s="359"/>
      <c r="P1116" s="619"/>
      <c r="Q1116" s="672"/>
      <c r="R1116" s="672"/>
      <c r="S1116" s="672"/>
      <c r="T1116" s="385"/>
      <c r="U1116" s="385"/>
      <c r="V1116" s="385"/>
      <c r="W1116" s="385"/>
      <c r="X1116" s="693"/>
      <c r="Y1116" s="325"/>
      <c r="Z1116" s="308"/>
      <c r="AA1116" s="383"/>
      <c r="AC1116" s="325"/>
      <c r="AD1116" s="325"/>
      <c r="AF1116" s="383"/>
      <c r="AH1116" s="325"/>
      <c r="AI1116" s="325"/>
      <c r="AK1116" s="385"/>
      <c r="AL1116" s="385"/>
      <c r="AM1116" s="359"/>
      <c r="AN1116" s="385"/>
      <c r="AO1116" s="385"/>
      <c r="AP1116" s="385"/>
      <c r="AQ1116" s="385"/>
      <c r="AR1116" s="385"/>
      <c r="AS1116" s="385"/>
      <c r="AT1116" s="385"/>
      <c r="AU1116" s="359"/>
      <c r="AW1116" s="416"/>
      <c r="AX1116" s="694"/>
      <c r="AY1116" s="641"/>
      <c r="AZ1116" s="385"/>
      <c r="BA1116" s="385"/>
      <c r="BB1116" s="416"/>
      <c r="BC1116" s="416"/>
      <c r="BD1116" s="416"/>
      <c r="BE1116" s="416"/>
      <c r="BF1116" s="416"/>
      <c r="BG1116" s="416"/>
      <c r="BH1116" s="416"/>
      <c r="BI1116" s="416"/>
      <c r="BJ1116" s="416"/>
    </row>
    <row r="1117" spans="10:62" x14ac:dyDescent="0.2">
      <c r="J1117" s="385"/>
      <c r="K1117" s="217"/>
      <c r="L1117" s="217"/>
      <c r="M1117" s="693"/>
      <c r="N1117" s="693"/>
      <c r="O1117" s="359"/>
      <c r="P1117" s="619"/>
      <c r="Q1117" s="672"/>
      <c r="R1117" s="672"/>
      <c r="S1117" s="672"/>
      <c r="T1117" s="385"/>
      <c r="U1117" s="385"/>
      <c r="V1117" s="385"/>
      <c r="W1117" s="385"/>
      <c r="X1117" s="693"/>
      <c r="Y1117" s="325"/>
      <c r="Z1117" s="308"/>
      <c r="AA1117" s="383"/>
      <c r="AC1117" s="325"/>
      <c r="AD1117" s="325"/>
      <c r="AF1117" s="383"/>
      <c r="AH1117" s="325"/>
      <c r="AI1117" s="325"/>
      <c r="AK1117" s="385"/>
      <c r="AL1117" s="385"/>
      <c r="AM1117" s="359"/>
      <c r="AN1117" s="385"/>
      <c r="AO1117" s="385"/>
      <c r="AP1117" s="385"/>
      <c r="AQ1117" s="385"/>
      <c r="AR1117" s="385"/>
      <c r="AS1117" s="385"/>
      <c r="AT1117" s="385"/>
      <c r="AU1117" s="359"/>
      <c r="AW1117" s="416"/>
      <c r="AX1117" s="694"/>
      <c r="AY1117" s="641"/>
      <c r="AZ1117" s="385"/>
      <c r="BA1117" s="385"/>
      <c r="BB1117" s="416"/>
      <c r="BC1117" s="416"/>
      <c r="BD1117" s="416"/>
      <c r="BE1117" s="416"/>
      <c r="BF1117" s="416"/>
      <c r="BG1117" s="416"/>
      <c r="BH1117" s="416"/>
      <c r="BI1117" s="416"/>
      <c r="BJ1117" s="416"/>
    </row>
    <row r="1118" spans="10:62" x14ac:dyDescent="0.2">
      <c r="J1118" s="385"/>
      <c r="K1118" s="217"/>
      <c r="L1118" s="217"/>
      <c r="M1118" s="693"/>
      <c r="N1118" s="693"/>
      <c r="O1118" s="359"/>
      <c r="P1118" s="619"/>
      <c r="Q1118" s="672"/>
      <c r="R1118" s="672"/>
      <c r="S1118" s="672"/>
      <c r="T1118" s="385"/>
      <c r="U1118" s="385"/>
      <c r="V1118" s="385"/>
      <c r="W1118" s="385"/>
      <c r="X1118" s="693"/>
      <c r="Y1118" s="325"/>
      <c r="Z1118" s="308"/>
      <c r="AA1118" s="383"/>
      <c r="AC1118" s="325"/>
      <c r="AD1118" s="325"/>
      <c r="AF1118" s="383"/>
      <c r="AH1118" s="325"/>
      <c r="AI1118" s="325"/>
      <c r="AK1118" s="385"/>
      <c r="AL1118" s="385"/>
      <c r="AM1118" s="359"/>
      <c r="AN1118" s="385"/>
      <c r="AO1118" s="385"/>
      <c r="AP1118" s="385"/>
      <c r="AQ1118" s="385"/>
      <c r="AR1118" s="385"/>
      <c r="AS1118" s="385"/>
      <c r="AT1118" s="385"/>
      <c r="AU1118" s="359"/>
      <c r="AW1118" s="416"/>
      <c r="AX1118" s="694"/>
      <c r="AY1118" s="641"/>
      <c r="AZ1118" s="385"/>
      <c r="BA1118" s="385"/>
      <c r="BB1118" s="416"/>
      <c r="BC1118" s="416"/>
      <c r="BD1118" s="416"/>
      <c r="BE1118" s="416"/>
      <c r="BF1118" s="416"/>
      <c r="BG1118" s="416"/>
      <c r="BH1118" s="416"/>
      <c r="BI1118" s="416"/>
      <c r="BJ1118" s="416"/>
    </row>
    <row r="1119" spans="10:62" x14ac:dyDescent="0.2">
      <c r="J1119" s="385"/>
      <c r="K1119" s="217"/>
      <c r="L1119" s="217"/>
      <c r="M1119" s="693"/>
      <c r="N1119" s="693"/>
      <c r="O1119" s="359"/>
      <c r="P1119" s="619"/>
      <c r="Q1119" s="672"/>
      <c r="R1119" s="672"/>
      <c r="S1119" s="672"/>
      <c r="T1119" s="385"/>
      <c r="U1119" s="385"/>
      <c r="V1119" s="385"/>
      <c r="W1119" s="385"/>
      <c r="X1119" s="693"/>
      <c r="Y1119" s="325"/>
      <c r="Z1119" s="308"/>
      <c r="AA1119" s="383"/>
      <c r="AC1119" s="325"/>
      <c r="AD1119" s="325"/>
      <c r="AF1119" s="383"/>
      <c r="AH1119" s="325"/>
      <c r="AI1119" s="325"/>
      <c r="AK1119" s="385"/>
      <c r="AL1119" s="385"/>
      <c r="AM1119" s="359"/>
      <c r="AN1119" s="385"/>
      <c r="AO1119" s="385"/>
      <c r="AP1119" s="385"/>
      <c r="AQ1119" s="385"/>
      <c r="AR1119" s="385"/>
      <c r="AS1119" s="385"/>
      <c r="AT1119" s="385"/>
      <c r="AU1119" s="359"/>
      <c r="AW1119" s="416"/>
      <c r="AX1119" s="694"/>
      <c r="AY1119" s="641"/>
      <c r="AZ1119" s="385"/>
      <c r="BA1119" s="385"/>
      <c r="BB1119" s="416"/>
      <c r="BC1119" s="416"/>
      <c r="BD1119" s="416"/>
      <c r="BE1119" s="416"/>
      <c r="BF1119" s="416"/>
      <c r="BG1119" s="416"/>
      <c r="BH1119" s="416"/>
      <c r="BI1119" s="416"/>
      <c r="BJ1119" s="416"/>
    </row>
    <row r="1120" spans="10:62" x14ac:dyDescent="0.2">
      <c r="J1120" s="385"/>
      <c r="K1120" s="217"/>
      <c r="L1120" s="217"/>
      <c r="M1120" s="693"/>
      <c r="N1120" s="693"/>
      <c r="O1120" s="359"/>
      <c r="P1120" s="619"/>
      <c r="Q1120" s="672"/>
      <c r="R1120" s="672"/>
      <c r="S1120" s="672"/>
      <c r="T1120" s="385"/>
      <c r="U1120" s="385"/>
      <c r="V1120" s="385"/>
      <c r="W1120" s="385"/>
      <c r="X1120" s="693"/>
      <c r="Y1120" s="325"/>
      <c r="Z1120" s="308"/>
      <c r="AA1120" s="383"/>
      <c r="AC1120" s="325"/>
      <c r="AD1120" s="325"/>
      <c r="AF1120" s="383"/>
      <c r="AH1120" s="325"/>
      <c r="AI1120" s="325"/>
      <c r="AK1120" s="385"/>
      <c r="AL1120" s="385"/>
      <c r="AM1120" s="359"/>
      <c r="AN1120" s="385"/>
      <c r="AO1120" s="385"/>
      <c r="AP1120" s="385"/>
      <c r="AQ1120" s="385"/>
      <c r="AR1120" s="385"/>
      <c r="AS1120" s="385"/>
      <c r="AT1120" s="385"/>
      <c r="AU1120" s="359"/>
      <c r="AW1120" s="416"/>
      <c r="AX1120" s="694"/>
      <c r="AY1120" s="641"/>
      <c r="AZ1120" s="385"/>
      <c r="BA1120" s="385"/>
      <c r="BB1120" s="416"/>
      <c r="BC1120" s="416"/>
      <c r="BD1120" s="416"/>
      <c r="BE1120" s="416"/>
      <c r="BF1120" s="416"/>
      <c r="BG1120" s="416"/>
      <c r="BH1120" s="416"/>
      <c r="BI1120" s="416"/>
      <c r="BJ1120" s="416"/>
    </row>
    <row r="1121" spans="10:62" x14ac:dyDescent="0.2">
      <c r="J1121" s="385"/>
      <c r="K1121" s="217"/>
      <c r="L1121" s="217"/>
      <c r="M1121" s="693"/>
      <c r="N1121" s="693"/>
      <c r="O1121" s="359"/>
      <c r="P1121" s="619"/>
      <c r="Q1121" s="672"/>
      <c r="R1121" s="672"/>
      <c r="S1121" s="672"/>
      <c r="T1121" s="385"/>
      <c r="U1121" s="385"/>
      <c r="V1121" s="385"/>
      <c r="W1121" s="385"/>
      <c r="X1121" s="693"/>
      <c r="Y1121" s="325"/>
      <c r="Z1121" s="308"/>
      <c r="AA1121" s="383"/>
      <c r="AC1121" s="325"/>
      <c r="AD1121" s="325"/>
      <c r="AF1121" s="383"/>
      <c r="AH1121" s="325"/>
      <c r="AI1121" s="325"/>
      <c r="AK1121" s="385"/>
      <c r="AL1121" s="385"/>
      <c r="AM1121" s="359"/>
      <c r="AN1121" s="385"/>
      <c r="AO1121" s="385"/>
      <c r="AP1121" s="385"/>
      <c r="AQ1121" s="385"/>
      <c r="AR1121" s="385"/>
      <c r="AS1121" s="385"/>
      <c r="AT1121" s="385"/>
      <c r="AU1121" s="359"/>
      <c r="AW1121" s="416"/>
      <c r="AX1121" s="694"/>
      <c r="AY1121" s="641"/>
      <c r="AZ1121" s="385"/>
      <c r="BA1121" s="385"/>
      <c r="BB1121" s="416"/>
      <c r="BC1121" s="416"/>
      <c r="BD1121" s="416"/>
      <c r="BE1121" s="416"/>
      <c r="BF1121" s="416"/>
      <c r="BG1121" s="416"/>
      <c r="BH1121" s="416"/>
      <c r="BI1121" s="416"/>
      <c r="BJ1121" s="416"/>
    </row>
    <row r="1122" spans="10:62" x14ac:dyDescent="0.2">
      <c r="J1122" s="385"/>
      <c r="K1122" s="217"/>
      <c r="L1122" s="217"/>
      <c r="M1122" s="693"/>
      <c r="N1122" s="693"/>
      <c r="O1122" s="359"/>
      <c r="P1122" s="619"/>
      <c r="Q1122" s="672"/>
      <c r="R1122" s="672"/>
      <c r="S1122" s="672"/>
      <c r="T1122" s="385"/>
      <c r="U1122" s="385"/>
      <c r="V1122" s="385"/>
      <c r="W1122" s="385"/>
      <c r="X1122" s="693"/>
      <c r="Y1122" s="325"/>
      <c r="Z1122" s="308"/>
      <c r="AA1122" s="383"/>
      <c r="AC1122" s="325"/>
      <c r="AD1122" s="325"/>
      <c r="AF1122" s="383"/>
      <c r="AH1122" s="325"/>
      <c r="AI1122" s="325"/>
      <c r="AK1122" s="385"/>
      <c r="AL1122" s="385"/>
      <c r="AM1122" s="359"/>
      <c r="AN1122" s="385"/>
      <c r="AO1122" s="385"/>
      <c r="AP1122" s="385"/>
      <c r="AQ1122" s="385"/>
      <c r="AR1122" s="385"/>
      <c r="AS1122" s="385"/>
      <c r="AT1122" s="385"/>
      <c r="AU1122" s="359"/>
      <c r="AW1122" s="416"/>
      <c r="AX1122" s="694"/>
      <c r="AY1122" s="641"/>
      <c r="AZ1122" s="385"/>
      <c r="BA1122" s="385"/>
      <c r="BB1122" s="416"/>
      <c r="BC1122" s="416"/>
      <c r="BD1122" s="416"/>
      <c r="BE1122" s="416"/>
      <c r="BF1122" s="416"/>
      <c r="BG1122" s="416"/>
      <c r="BH1122" s="416"/>
      <c r="BI1122" s="416"/>
      <c r="BJ1122" s="416"/>
    </row>
    <row r="1123" spans="10:62" x14ac:dyDescent="0.2">
      <c r="J1123" s="385"/>
      <c r="K1123" s="217"/>
      <c r="L1123" s="217"/>
      <c r="M1123" s="693"/>
      <c r="N1123" s="693"/>
      <c r="O1123" s="359"/>
      <c r="P1123" s="619"/>
      <c r="Q1123" s="672"/>
      <c r="R1123" s="672"/>
      <c r="S1123" s="672"/>
      <c r="T1123" s="385"/>
      <c r="U1123" s="385"/>
      <c r="V1123" s="385"/>
      <c r="W1123" s="385"/>
      <c r="X1123" s="693"/>
      <c r="Y1123" s="325"/>
      <c r="Z1123" s="308"/>
      <c r="AA1123" s="383"/>
      <c r="AC1123" s="325"/>
      <c r="AD1123" s="325"/>
      <c r="AF1123" s="383"/>
      <c r="AH1123" s="325"/>
      <c r="AI1123" s="325"/>
      <c r="AK1123" s="385"/>
      <c r="AL1123" s="385"/>
      <c r="AM1123" s="359"/>
      <c r="AN1123" s="385"/>
      <c r="AO1123" s="385"/>
      <c r="AP1123" s="385"/>
      <c r="AQ1123" s="385"/>
      <c r="AR1123" s="385"/>
      <c r="AS1123" s="385"/>
      <c r="AT1123" s="385"/>
      <c r="AU1123" s="359"/>
      <c r="AW1123" s="416"/>
      <c r="AX1123" s="694"/>
      <c r="AY1123" s="641"/>
      <c r="AZ1123" s="385"/>
      <c r="BA1123" s="385"/>
      <c r="BB1123" s="416"/>
      <c r="BC1123" s="416"/>
      <c r="BD1123" s="416"/>
      <c r="BE1123" s="416"/>
      <c r="BF1123" s="416"/>
      <c r="BG1123" s="416"/>
      <c r="BH1123" s="416"/>
      <c r="BI1123" s="416"/>
      <c r="BJ1123" s="416"/>
    </row>
    <row r="1124" spans="10:62" x14ac:dyDescent="0.2">
      <c r="J1124" s="385"/>
      <c r="K1124" s="217"/>
      <c r="L1124" s="217"/>
      <c r="M1124" s="693"/>
      <c r="N1124" s="693"/>
      <c r="O1124" s="359"/>
      <c r="P1124" s="619"/>
      <c r="Q1124" s="672"/>
      <c r="R1124" s="672"/>
      <c r="S1124" s="672"/>
      <c r="T1124" s="385"/>
      <c r="U1124" s="385"/>
      <c r="V1124" s="385"/>
      <c r="W1124" s="385"/>
      <c r="X1124" s="693"/>
      <c r="Y1124" s="325"/>
      <c r="Z1124" s="308"/>
      <c r="AA1124" s="383"/>
      <c r="AC1124" s="325"/>
      <c r="AD1124" s="325"/>
      <c r="AF1124" s="383"/>
      <c r="AH1124" s="325"/>
      <c r="AI1124" s="325"/>
      <c r="AK1124" s="385"/>
      <c r="AL1124" s="385"/>
      <c r="AM1124" s="359"/>
      <c r="AN1124" s="385"/>
      <c r="AO1124" s="385"/>
      <c r="AP1124" s="385"/>
      <c r="AQ1124" s="385"/>
      <c r="AR1124" s="385"/>
      <c r="AS1124" s="385"/>
      <c r="AT1124" s="385"/>
      <c r="AU1124" s="359"/>
      <c r="AW1124" s="416"/>
      <c r="AX1124" s="694"/>
      <c r="AY1124" s="641"/>
      <c r="AZ1124" s="385"/>
      <c r="BA1124" s="385"/>
      <c r="BB1124" s="416"/>
      <c r="BC1124" s="416"/>
      <c r="BD1124" s="416"/>
      <c r="BE1124" s="416"/>
      <c r="BF1124" s="416"/>
      <c r="BG1124" s="416"/>
      <c r="BH1124" s="416"/>
      <c r="BI1124" s="416"/>
      <c r="BJ1124" s="416"/>
    </row>
    <row r="1125" spans="10:62" x14ac:dyDescent="0.2">
      <c r="J1125" s="385"/>
      <c r="K1125" s="217"/>
      <c r="L1125" s="217"/>
      <c r="M1125" s="693"/>
      <c r="N1125" s="693"/>
      <c r="O1125" s="359"/>
      <c r="P1125" s="619"/>
      <c r="Q1125" s="672"/>
      <c r="R1125" s="672"/>
      <c r="S1125" s="672"/>
      <c r="T1125" s="385"/>
      <c r="U1125" s="385"/>
      <c r="V1125" s="385"/>
      <c r="W1125" s="385"/>
      <c r="X1125" s="693"/>
      <c r="Y1125" s="325"/>
      <c r="Z1125" s="308"/>
      <c r="AA1125" s="383"/>
      <c r="AC1125" s="325"/>
      <c r="AD1125" s="325"/>
      <c r="AF1125" s="383"/>
      <c r="AH1125" s="325"/>
      <c r="AI1125" s="325"/>
      <c r="AK1125" s="385"/>
      <c r="AL1125" s="385"/>
      <c r="AM1125" s="359"/>
      <c r="AN1125" s="385"/>
      <c r="AO1125" s="385"/>
      <c r="AP1125" s="385"/>
      <c r="AQ1125" s="385"/>
      <c r="AR1125" s="385"/>
      <c r="AS1125" s="385"/>
      <c r="AT1125" s="385"/>
      <c r="AU1125" s="359"/>
      <c r="AW1125" s="416"/>
      <c r="AX1125" s="694"/>
      <c r="AY1125" s="641"/>
      <c r="AZ1125" s="385"/>
      <c r="BA1125" s="385"/>
      <c r="BB1125" s="416"/>
      <c r="BC1125" s="416"/>
      <c r="BD1125" s="416"/>
      <c r="BE1125" s="416"/>
      <c r="BF1125" s="416"/>
      <c r="BG1125" s="416"/>
      <c r="BH1125" s="416"/>
      <c r="BI1125" s="416"/>
      <c r="BJ1125" s="416"/>
    </row>
    <row r="1126" spans="10:62" x14ac:dyDescent="0.2">
      <c r="J1126" s="385"/>
      <c r="K1126" s="217"/>
      <c r="L1126" s="217"/>
      <c r="M1126" s="693"/>
      <c r="N1126" s="693"/>
      <c r="O1126" s="359"/>
      <c r="P1126" s="619"/>
      <c r="Q1126" s="672"/>
      <c r="R1126" s="672"/>
      <c r="S1126" s="672"/>
      <c r="T1126" s="385"/>
      <c r="U1126" s="385"/>
      <c r="V1126" s="385"/>
      <c r="W1126" s="385"/>
      <c r="X1126" s="693"/>
      <c r="Y1126" s="325"/>
      <c r="Z1126" s="308"/>
      <c r="AA1126" s="383"/>
      <c r="AC1126" s="325"/>
      <c r="AD1126" s="325"/>
      <c r="AF1126" s="383"/>
      <c r="AH1126" s="325"/>
      <c r="AI1126" s="325"/>
      <c r="AK1126" s="385"/>
      <c r="AL1126" s="385"/>
      <c r="AM1126" s="359"/>
      <c r="AN1126" s="385"/>
      <c r="AO1126" s="385"/>
      <c r="AP1126" s="385"/>
      <c r="AQ1126" s="385"/>
      <c r="AR1126" s="385"/>
      <c r="AS1126" s="385"/>
      <c r="AT1126" s="385"/>
      <c r="AU1126" s="359"/>
      <c r="AW1126" s="416"/>
      <c r="AX1126" s="694"/>
      <c r="AY1126" s="641"/>
      <c r="AZ1126" s="385"/>
      <c r="BA1126" s="385"/>
      <c r="BB1126" s="416"/>
      <c r="BC1126" s="416"/>
      <c r="BD1126" s="416"/>
      <c r="BE1126" s="416"/>
      <c r="BF1126" s="416"/>
      <c r="BG1126" s="416"/>
      <c r="BH1126" s="416"/>
      <c r="BI1126" s="416"/>
      <c r="BJ1126" s="416"/>
    </row>
    <row r="1127" spans="10:62" x14ac:dyDescent="0.2">
      <c r="J1127" s="385"/>
      <c r="K1127" s="217"/>
      <c r="L1127" s="217"/>
      <c r="M1127" s="693"/>
      <c r="N1127" s="693"/>
      <c r="O1127" s="359"/>
      <c r="P1127" s="619"/>
      <c r="Q1127" s="672"/>
      <c r="R1127" s="672"/>
      <c r="S1127" s="672"/>
      <c r="T1127" s="385"/>
      <c r="U1127" s="385"/>
      <c r="V1127" s="385"/>
      <c r="W1127" s="385"/>
      <c r="X1127" s="693"/>
      <c r="Y1127" s="325"/>
      <c r="Z1127" s="308"/>
      <c r="AA1127" s="383"/>
      <c r="AC1127" s="325"/>
      <c r="AD1127" s="325"/>
      <c r="AF1127" s="383"/>
      <c r="AH1127" s="325"/>
      <c r="AI1127" s="325"/>
      <c r="AK1127" s="385"/>
      <c r="AL1127" s="385"/>
      <c r="AM1127" s="359"/>
      <c r="AN1127" s="385"/>
      <c r="AO1127" s="385"/>
      <c r="AP1127" s="385"/>
      <c r="AQ1127" s="385"/>
      <c r="AR1127" s="385"/>
      <c r="AS1127" s="385"/>
      <c r="AT1127" s="385"/>
      <c r="AU1127" s="359"/>
      <c r="AW1127" s="416"/>
      <c r="AX1127" s="694"/>
      <c r="AY1127" s="641"/>
      <c r="AZ1127" s="385"/>
      <c r="BA1127" s="385"/>
      <c r="BB1127" s="416"/>
      <c r="BC1127" s="416"/>
      <c r="BD1127" s="416"/>
      <c r="BE1127" s="416"/>
      <c r="BF1127" s="416"/>
      <c r="BG1127" s="416"/>
      <c r="BH1127" s="416"/>
      <c r="BI1127" s="416"/>
      <c r="BJ1127" s="416"/>
    </row>
    <row r="1128" spans="10:62" x14ac:dyDescent="0.2">
      <c r="J1128" s="385"/>
      <c r="K1128" s="217"/>
      <c r="L1128" s="217"/>
      <c r="M1128" s="693"/>
      <c r="N1128" s="693"/>
      <c r="O1128" s="359"/>
      <c r="P1128" s="619"/>
      <c r="Q1128" s="672"/>
      <c r="R1128" s="672"/>
      <c r="S1128" s="672"/>
      <c r="T1128" s="385"/>
      <c r="U1128" s="385"/>
      <c r="V1128" s="385"/>
      <c r="W1128" s="385"/>
      <c r="X1128" s="693"/>
      <c r="Y1128" s="325"/>
      <c r="Z1128" s="308"/>
      <c r="AA1128" s="383"/>
      <c r="AC1128" s="325"/>
      <c r="AD1128" s="325"/>
      <c r="AF1128" s="383"/>
      <c r="AH1128" s="325"/>
      <c r="AI1128" s="325"/>
      <c r="AK1128" s="385"/>
      <c r="AL1128" s="385"/>
      <c r="AM1128" s="359"/>
      <c r="AN1128" s="385"/>
      <c r="AO1128" s="385"/>
      <c r="AP1128" s="385"/>
      <c r="AQ1128" s="385"/>
      <c r="AR1128" s="385"/>
      <c r="AS1128" s="385"/>
      <c r="AT1128" s="385"/>
      <c r="AU1128" s="359"/>
      <c r="AW1128" s="416"/>
      <c r="AX1128" s="694"/>
      <c r="AY1128" s="641"/>
      <c r="AZ1128" s="385"/>
      <c r="BA1128" s="385"/>
      <c r="BB1128" s="416"/>
      <c r="BC1128" s="416"/>
      <c r="BD1128" s="416"/>
      <c r="BE1128" s="416"/>
      <c r="BF1128" s="416"/>
      <c r="BG1128" s="416"/>
      <c r="BH1128" s="416"/>
      <c r="BI1128" s="416"/>
      <c r="BJ1128" s="416"/>
    </row>
    <row r="1129" spans="10:62" x14ac:dyDescent="0.2">
      <c r="J1129" s="385"/>
      <c r="K1129" s="217"/>
      <c r="L1129" s="217"/>
      <c r="M1129" s="693"/>
      <c r="N1129" s="693"/>
      <c r="O1129" s="359"/>
      <c r="P1129" s="619"/>
      <c r="Q1129" s="672"/>
      <c r="R1129" s="672"/>
      <c r="S1129" s="672"/>
      <c r="T1129" s="385"/>
      <c r="U1129" s="385"/>
      <c r="V1129" s="385"/>
      <c r="W1129" s="385"/>
      <c r="X1129" s="693"/>
      <c r="Y1129" s="325"/>
      <c r="Z1129" s="308"/>
      <c r="AA1129" s="383"/>
      <c r="AC1129" s="325"/>
      <c r="AD1129" s="325"/>
      <c r="AF1129" s="383"/>
      <c r="AH1129" s="325"/>
      <c r="AI1129" s="325"/>
      <c r="AK1129" s="385"/>
      <c r="AL1129" s="385"/>
      <c r="AM1129" s="359"/>
      <c r="AN1129" s="385"/>
      <c r="AO1129" s="385"/>
      <c r="AP1129" s="385"/>
      <c r="AQ1129" s="385"/>
      <c r="AR1129" s="385"/>
      <c r="AS1129" s="385"/>
      <c r="AT1129" s="385"/>
      <c r="AU1129" s="359"/>
      <c r="AW1129" s="416"/>
      <c r="AX1129" s="694"/>
      <c r="AY1129" s="641"/>
      <c r="AZ1129" s="385"/>
      <c r="BA1129" s="385"/>
      <c r="BB1129" s="416"/>
      <c r="BC1129" s="416"/>
      <c r="BD1129" s="416"/>
      <c r="BE1129" s="416"/>
      <c r="BF1129" s="416"/>
      <c r="BG1129" s="416"/>
      <c r="BH1129" s="416"/>
      <c r="BI1129" s="416"/>
      <c r="BJ1129" s="416"/>
    </row>
    <row r="1130" spans="10:62" x14ac:dyDescent="0.2">
      <c r="J1130" s="385"/>
      <c r="K1130" s="217"/>
      <c r="L1130" s="217"/>
      <c r="M1130" s="693"/>
      <c r="N1130" s="693"/>
      <c r="O1130" s="359"/>
      <c r="P1130" s="619"/>
      <c r="Q1130" s="672"/>
      <c r="R1130" s="672"/>
      <c r="S1130" s="672"/>
      <c r="T1130" s="385"/>
      <c r="U1130" s="385"/>
      <c r="V1130" s="385"/>
      <c r="W1130" s="385"/>
      <c r="X1130" s="693"/>
      <c r="Y1130" s="325"/>
      <c r="Z1130" s="308"/>
      <c r="AA1130" s="383"/>
      <c r="AC1130" s="325"/>
      <c r="AD1130" s="325"/>
      <c r="AF1130" s="383"/>
      <c r="AH1130" s="325"/>
      <c r="AI1130" s="325"/>
      <c r="AK1130" s="385"/>
      <c r="AL1130" s="385"/>
      <c r="AM1130" s="359"/>
      <c r="AN1130" s="385"/>
      <c r="AO1130" s="385"/>
      <c r="AP1130" s="385"/>
      <c r="AQ1130" s="385"/>
      <c r="AR1130" s="385"/>
      <c r="AS1130" s="385"/>
      <c r="AT1130" s="385"/>
      <c r="AU1130" s="359"/>
      <c r="AW1130" s="416"/>
      <c r="AX1130" s="694"/>
      <c r="AY1130" s="641"/>
      <c r="AZ1130" s="385"/>
      <c r="BA1130" s="385"/>
      <c r="BB1130" s="416"/>
      <c r="BC1130" s="416"/>
      <c r="BD1130" s="416"/>
      <c r="BE1130" s="416"/>
      <c r="BF1130" s="416"/>
      <c r="BG1130" s="416"/>
      <c r="BH1130" s="416"/>
      <c r="BI1130" s="416"/>
      <c r="BJ1130" s="416"/>
    </row>
    <row r="1131" spans="10:62" x14ac:dyDescent="0.2">
      <c r="J1131" s="385"/>
      <c r="K1131" s="217"/>
      <c r="L1131" s="217"/>
      <c r="M1131" s="693"/>
      <c r="N1131" s="693"/>
      <c r="O1131" s="359"/>
      <c r="P1131" s="619"/>
      <c r="Q1131" s="672"/>
      <c r="R1131" s="672"/>
      <c r="S1131" s="672"/>
      <c r="T1131" s="385"/>
      <c r="U1131" s="385"/>
      <c r="V1131" s="385"/>
      <c r="W1131" s="385"/>
      <c r="X1131" s="693"/>
      <c r="Y1131" s="325"/>
      <c r="Z1131" s="308"/>
      <c r="AA1131" s="383"/>
      <c r="AC1131" s="325"/>
      <c r="AD1131" s="325"/>
      <c r="AF1131" s="383"/>
      <c r="AH1131" s="325"/>
      <c r="AI1131" s="325"/>
      <c r="AK1131" s="385"/>
      <c r="AL1131" s="385"/>
      <c r="AM1131" s="359"/>
      <c r="AN1131" s="385"/>
      <c r="AO1131" s="385"/>
      <c r="AP1131" s="385"/>
      <c r="AQ1131" s="385"/>
      <c r="AR1131" s="385"/>
      <c r="AS1131" s="385"/>
      <c r="AT1131" s="385"/>
      <c r="AU1131" s="359"/>
      <c r="AW1131" s="416"/>
      <c r="AX1131" s="694"/>
      <c r="AY1131" s="641"/>
      <c r="AZ1131" s="385"/>
      <c r="BA1131" s="385"/>
      <c r="BB1131" s="416"/>
      <c r="BC1131" s="416"/>
      <c r="BD1131" s="416"/>
      <c r="BE1131" s="416"/>
      <c r="BF1131" s="416"/>
      <c r="BG1131" s="416"/>
      <c r="BH1131" s="416"/>
      <c r="BI1131" s="416"/>
      <c r="BJ1131" s="416"/>
    </row>
    <row r="1132" spans="10:62" x14ac:dyDescent="0.2">
      <c r="J1132" s="385"/>
      <c r="K1132" s="217"/>
      <c r="L1132" s="217"/>
      <c r="M1132" s="693"/>
      <c r="N1132" s="693"/>
      <c r="O1132" s="359"/>
      <c r="P1132" s="619"/>
      <c r="Q1132" s="672"/>
      <c r="R1132" s="672"/>
      <c r="S1132" s="672"/>
      <c r="T1132" s="385"/>
      <c r="U1132" s="385"/>
      <c r="V1132" s="385"/>
      <c r="W1132" s="385"/>
      <c r="X1132" s="693"/>
      <c r="Y1132" s="325"/>
      <c r="Z1132" s="308"/>
      <c r="AA1132" s="383"/>
      <c r="AC1132" s="325"/>
      <c r="AD1132" s="325"/>
      <c r="AF1132" s="383"/>
      <c r="AH1132" s="325"/>
      <c r="AI1132" s="325"/>
      <c r="AK1132" s="385"/>
      <c r="AL1132" s="385"/>
      <c r="AM1132" s="359"/>
      <c r="AN1132" s="385"/>
      <c r="AO1132" s="385"/>
      <c r="AP1132" s="385"/>
      <c r="AQ1132" s="385"/>
      <c r="AR1132" s="385"/>
      <c r="AS1132" s="385"/>
      <c r="AT1132" s="385"/>
      <c r="AU1132" s="359"/>
      <c r="AW1132" s="416"/>
      <c r="AX1132" s="694"/>
      <c r="AY1132" s="641"/>
      <c r="AZ1132" s="385"/>
      <c r="BA1132" s="385"/>
      <c r="BB1132" s="416"/>
      <c r="BC1132" s="416"/>
      <c r="BD1132" s="416"/>
      <c r="BE1132" s="416"/>
      <c r="BF1132" s="416"/>
      <c r="BG1132" s="416"/>
      <c r="BH1132" s="416"/>
      <c r="BI1132" s="416"/>
      <c r="BJ1132" s="416"/>
    </row>
    <row r="1133" spans="10:62" x14ac:dyDescent="0.2">
      <c r="J1133" s="385"/>
      <c r="K1133" s="217"/>
      <c r="L1133" s="217"/>
      <c r="M1133" s="693"/>
      <c r="N1133" s="693"/>
      <c r="O1133" s="359"/>
      <c r="P1133" s="619"/>
      <c r="Q1133" s="672"/>
      <c r="R1133" s="672"/>
      <c r="S1133" s="672"/>
      <c r="T1133" s="385"/>
      <c r="U1133" s="385"/>
      <c r="V1133" s="385"/>
      <c r="W1133" s="385"/>
      <c r="X1133" s="693"/>
      <c r="Y1133" s="325"/>
      <c r="Z1133" s="308"/>
      <c r="AA1133" s="383"/>
      <c r="AC1133" s="325"/>
      <c r="AD1133" s="325"/>
      <c r="AF1133" s="383"/>
      <c r="AH1133" s="325"/>
      <c r="AI1133" s="325"/>
      <c r="AK1133" s="385"/>
      <c r="AL1133" s="385"/>
      <c r="AM1133" s="359"/>
      <c r="AN1133" s="385"/>
      <c r="AO1133" s="385"/>
      <c r="AP1133" s="385"/>
      <c r="AQ1133" s="385"/>
      <c r="AR1133" s="385"/>
      <c r="AS1133" s="385"/>
      <c r="AT1133" s="385"/>
      <c r="AU1133" s="359"/>
      <c r="AW1133" s="416"/>
      <c r="AX1133" s="694"/>
      <c r="AY1133" s="641"/>
      <c r="AZ1133" s="385"/>
      <c r="BA1133" s="385"/>
      <c r="BB1133" s="416"/>
      <c r="BC1133" s="416"/>
      <c r="BD1133" s="416"/>
      <c r="BE1133" s="416"/>
      <c r="BF1133" s="416"/>
      <c r="BG1133" s="416"/>
      <c r="BH1133" s="416"/>
      <c r="BI1133" s="416"/>
      <c r="BJ1133" s="416"/>
    </row>
    <row r="1134" spans="10:62" x14ac:dyDescent="0.2">
      <c r="J1134" s="385"/>
      <c r="K1134" s="217"/>
      <c r="L1134" s="217"/>
      <c r="M1134" s="693"/>
      <c r="N1134" s="693"/>
      <c r="O1134" s="359"/>
      <c r="P1134" s="619"/>
      <c r="Q1134" s="672"/>
      <c r="R1134" s="672"/>
      <c r="S1134" s="672"/>
      <c r="T1134" s="385"/>
      <c r="U1134" s="385"/>
      <c r="V1134" s="385"/>
      <c r="W1134" s="385"/>
      <c r="X1134" s="693"/>
      <c r="Y1134" s="325"/>
      <c r="Z1134" s="308"/>
      <c r="AA1134" s="383"/>
      <c r="AC1134" s="325"/>
      <c r="AD1134" s="325"/>
      <c r="AF1134" s="383"/>
      <c r="AH1134" s="325"/>
      <c r="AI1134" s="325"/>
      <c r="AK1134" s="385"/>
      <c r="AL1134" s="385"/>
      <c r="AM1134" s="359"/>
      <c r="AN1134" s="385"/>
      <c r="AO1134" s="385"/>
      <c r="AP1134" s="385"/>
      <c r="AQ1134" s="385"/>
      <c r="AR1134" s="385"/>
      <c r="AS1134" s="385"/>
      <c r="AT1134" s="385"/>
      <c r="AU1134" s="359"/>
      <c r="AW1134" s="416"/>
      <c r="AX1134" s="694"/>
      <c r="AY1134" s="641"/>
      <c r="AZ1134" s="385"/>
      <c r="BA1134" s="385"/>
      <c r="BB1134" s="416"/>
      <c r="BC1134" s="416"/>
      <c r="BD1134" s="416"/>
      <c r="BE1134" s="416"/>
      <c r="BF1134" s="416"/>
      <c r="BG1134" s="416"/>
      <c r="BH1134" s="416"/>
      <c r="BI1134" s="416"/>
      <c r="BJ1134" s="416"/>
    </row>
    <row r="1135" spans="10:62" x14ac:dyDescent="0.2">
      <c r="J1135" s="385"/>
      <c r="K1135" s="217"/>
      <c r="L1135" s="217"/>
      <c r="M1135" s="693"/>
      <c r="N1135" s="693"/>
      <c r="O1135" s="359"/>
      <c r="P1135" s="619"/>
      <c r="Q1135" s="672"/>
      <c r="R1135" s="672"/>
      <c r="S1135" s="672"/>
      <c r="T1135" s="385"/>
      <c r="U1135" s="385"/>
      <c r="V1135" s="385"/>
      <c r="W1135" s="385"/>
      <c r="X1135" s="693"/>
      <c r="Y1135" s="325"/>
      <c r="Z1135" s="308"/>
      <c r="AA1135" s="383"/>
      <c r="AC1135" s="325"/>
      <c r="AD1135" s="325"/>
      <c r="AF1135" s="383"/>
      <c r="AH1135" s="325"/>
      <c r="AI1135" s="325"/>
      <c r="AK1135" s="385"/>
      <c r="AL1135" s="385"/>
      <c r="AM1135" s="359"/>
      <c r="AN1135" s="385"/>
      <c r="AO1135" s="385"/>
      <c r="AP1135" s="385"/>
      <c r="AQ1135" s="385"/>
      <c r="AR1135" s="385"/>
      <c r="AS1135" s="385"/>
      <c r="AT1135" s="385"/>
      <c r="AU1135" s="359"/>
      <c r="AW1135" s="416"/>
      <c r="AX1135" s="694"/>
      <c r="AY1135" s="641"/>
      <c r="AZ1135" s="385"/>
      <c r="BA1135" s="385"/>
      <c r="BB1135" s="416"/>
      <c r="BC1135" s="416"/>
      <c r="BD1135" s="416"/>
      <c r="BE1135" s="416"/>
      <c r="BF1135" s="416"/>
      <c r="BG1135" s="416"/>
      <c r="BH1135" s="416"/>
      <c r="BI1135" s="416"/>
      <c r="BJ1135" s="416"/>
    </row>
    <row r="1136" spans="10:62" x14ac:dyDescent="0.2">
      <c r="J1136" s="385"/>
      <c r="K1136" s="217"/>
      <c r="L1136" s="217"/>
      <c r="M1136" s="693"/>
      <c r="N1136" s="693"/>
      <c r="O1136" s="359"/>
      <c r="P1136" s="619"/>
      <c r="Q1136" s="672"/>
      <c r="R1136" s="672"/>
      <c r="S1136" s="672"/>
      <c r="T1136" s="385"/>
      <c r="U1136" s="385"/>
      <c r="V1136" s="385"/>
      <c r="W1136" s="385"/>
      <c r="X1136" s="693"/>
      <c r="Y1136" s="325"/>
      <c r="Z1136" s="308"/>
      <c r="AA1136" s="383"/>
      <c r="AC1136" s="325"/>
      <c r="AD1136" s="325"/>
      <c r="AF1136" s="383"/>
      <c r="AH1136" s="325"/>
      <c r="AI1136" s="325"/>
      <c r="AK1136" s="385"/>
      <c r="AL1136" s="385"/>
      <c r="AM1136" s="359"/>
      <c r="AN1136" s="385"/>
      <c r="AO1136" s="385"/>
      <c r="AP1136" s="385"/>
      <c r="AQ1136" s="385"/>
      <c r="AR1136" s="385"/>
      <c r="AS1136" s="385"/>
      <c r="AT1136" s="385"/>
      <c r="AU1136" s="359"/>
      <c r="AW1136" s="416"/>
      <c r="AX1136" s="694"/>
      <c r="AY1136" s="641"/>
      <c r="AZ1136" s="385"/>
      <c r="BA1136" s="385"/>
      <c r="BB1136" s="416"/>
      <c r="BC1136" s="416"/>
      <c r="BD1136" s="416"/>
      <c r="BE1136" s="416"/>
      <c r="BF1136" s="416"/>
      <c r="BG1136" s="416"/>
      <c r="BH1136" s="416"/>
      <c r="BI1136" s="416"/>
      <c r="BJ1136" s="416"/>
    </row>
    <row r="1137" spans="10:62" x14ac:dyDescent="0.2">
      <c r="J1137" s="385"/>
      <c r="K1137" s="217"/>
      <c r="L1137" s="217"/>
      <c r="M1137" s="693"/>
      <c r="N1137" s="693"/>
      <c r="O1137" s="359"/>
      <c r="P1137" s="619"/>
      <c r="Q1137" s="672"/>
      <c r="R1137" s="672"/>
      <c r="S1137" s="672"/>
      <c r="T1137" s="385"/>
      <c r="U1137" s="385"/>
      <c r="V1137" s="385"/>
      <c r="W1137" s="385"/>
      <c r="X1137" s="693"/>
      <c r="Y1137" s="325"/>
      <c r="Z1137" s="308"/>
      <c r="AA1137" s="383"/>
      <c r="AC1137" s="325"/>
      <c r="AD1137" s="325"/>
      <c r="AF1137" s="383"/>
      <c r="AH1137" s="325"/>
      <c r="AI1137" s="325"/>
      <c r="AK1137" s="385"/>
      <c r="AL1137" s="385"/>
      <c r="AM1137" s="359"/>
      <c r="AN1137" s="385"/>
      <c r="AO1137" s="385"/>
      <c r="AP1137" s="385"/>
      <c r="AQ1137" s="385"/>
      <c r="AR1137" s="385"/>
      <c r="AS1137" s="385"/>
      <c r="AT1137" s="385"/>
      <c r="AU1137" s="359"/>
      <c r="AW1137" s="416"/>
      <c r="AX1137" s="694"/>
      <c r="AY1137" s="641"/>
      <c r="AZ1137" s="385"/>
      <c r="BA1137" s="385"/>
      <c r="BB1137" s="416"/>
      <c r="BC1137" s="416"/>
      <c r="BD1137" s="416"/>
      <c r="BE1137" s="416"/>
      <c r="BF1137" s="416"/>
      <c r="BG1137" s="416"/>
      <c r="BH1137" s="416"/>
      <c r="BI1137" s="416"/>
      <c r="BJ1137" s="416"/>
    </row>
    <row r="1138" spans="10:62" x14ac:dyDescent="0.2">
      <c r="J1138" s="385"/>
      <c r="K1138" s="217"/>
      <c r="L1138" s="217"/>
      <c r="M1138" s="693"/>
      <c r="N1138" s="693"/>
      <c r="O1138" s="359"/>
      <c r="P1138" s="619"/>
      <c r="Q1138" s="672"/>
      <c r="R1138" s="672"/>
      <c r="S1138" s="672"/>
      <c r="T1138" s="385"/>
      <c r="U1138" s="385"/>
      <c r="V1138" s="385"/>
      <c r="W1138" s="385"/>
      <c r="X1138" s="693"/>
      <c r="Y1138" s="325"/>
      <c r="Z1138" s="308"/>
      <c r="AA1138" s="383"/>
      <c r="AC1138" s="325"/>
      <c r="AD1138" s="325"/>
      <c r="AF1138" s="383"/>
      <c r="AH1138" s="325"/>
      <c r="AI1138" s="325"/>
      <c r="AK1138" s="385"/>
      <c r="AL1138" s="385"/>
      <c r="AM1138" s="359"/>
      <c r="AN1138" s="385"/>
      <c r="AO1138" s="385"/>
      <c r="AP1138" s="385"/>
      <c r="AQ1138" s="385"/>
      <c r="AR1138" s="385"/>
      <c r="AS1138" s="385"/>
      <c r="AT1138" s="385"/>
      <c r="AU1138" s="359"/>
      <c r="AW1138" s="416"/>
      <c r="AX1138" s="694"/>
      <c r="AY1138" s="641"/>
      <c r="AZ1138" s="385"/>
      <c r="BA1138" s="385"/>
      <c r="BB1138" s="416"/>
      <c r="BC1138" s="416"/>
      <c r="BD1138" s="416"/>
      <c r="BE1138" s="416"/>
      <c r="BF1138" s="416"/>
      <c r="BG1138" s="416"/>
      <c r="BH1138" s="416"/>
      <c r="BI1138" s="416"/>
      <c r="BJ1138" s="416"/>
    </row>
    <row r="1139" spans="10:62" x14ac:dyDescent="0.2">
      <c r="J1139" s="385"/>
      <c r="K1139" s="217"/>
      <c r="L1139" s="217"/>
      <c r="M1139" s="693"/>
      <c r="N1139" s="693"/>
      <c r="O1139" s="359"/>
      <c r="P1139" s="619"/>
      <c r="Q1139" s="672"/>
      <c r="R1139" s="672"/>
      <c r="S1139" s="672"/>
      <c r="T1139" s="385"/>
      <c r="U1139" s="385"/>
      <c r="V1139" s="385"/>
      <c r="W1139" s="385"/>
      <c r="X1139" s="693"/>
      <c r="Y1139" s="325"/>
      <c r="Z1139" s="308"/>
      <c r="AA1139" s="383"/>
      <c r="AC1139" s="325"/>
      <c r="AD1139" s="325"/>
      <c r="AF1139" s="383"/>
      <c r="AH1139" s="325"/>
      <c r="AI1139" s="325"/>
      <c r="AK1139" s="385"/>
      <c r="AL1139" s="385"/>
      <c r="AM1139" s="359"/>
      <c r="AN1139" s="385"/>
      <c r="AO1139" s="385"/>
      <c r="AP1139" s="385"/>
      <c r="AQ1139" s="385"/>
      <c r="AR1139" s="385"/>
      <c r="AS1139" s="385"/>
      <c r="AT1139" s="385"/>
      <c r="AU1139" s="359"/>
      <c r="AW1139" s="416"/>
      <c r="AX1139" s="694"/>
      <c r="AY1139" s="641"/>
      <c r="AZ1139" s="385"/>
      <c r="BA1139" s="385"/>
      <c r="BB1139" s="416"/>
      <c r="BC1139" s="416"/>
      <c r="BD1139" s="416"/>
      <c r="BE1139" s="416"/>
      <c r="BF1139" s="416"/>
      <c r="BG1139" s="416"/>
      <c r="BH1139" s="416"/>
      <c r="BI1139" s="416"/>
      <c r="BJ1139" s="416"/>
    </row>
    <row r="1140" spans="10:62" x14ac:dyDescent="0.2">
      <c r="J1140" s="385"/>
      <c r="K1140" s="217"/>
      <c r="L1140" s="217"/>
      <c r="M1140" s="693"/>
      <c r="N1140" s="693"/>
      <c r="O1140" s="359"/>
      <c r="P1140" s="619"/>
      <c r="Q1140" s="672"/>
      <c r="R1140" s="672"/>
      <c r="S1140" s="672"/>
      <c r="T1140" s="385"/>
      <c r="U1140" s="385"/>
      <c r="V1140" s="385"/>
      <c r="W1140" s="385"/>
      <c r="X1140" s="693"/>
      <c r="Y1140" s="325"/>
      <c r="Z1140" s="308"/>
      <c r="AA1140" s="383"/>
      <c r="AC1140" s="325"/>
      <c r="AD1140" s="325"/>
      <c r="AF1140" s="383"/>
      <c r="AH1140" s="325"/>
      <c r="AI1140" s="325"/>
      <c r="AK1140" s="385"/>
      <c r="AL1140" s="385"/>
      <c r="AM1140" s="359"/>
      <c r="AN1140" s="385"/>
      <c r="AO1140" s="385"/>
      <c r="AP1140" s="385"/>
      <c r="AQ1140" s="385"/>
      <c r="AR1140" s="385"/>
      <c r="AS1140" s="385"/>
      <c r="AT1140" s="385"/>
      <c r="AU1140" s="359"/>
      <c r="AW1140" s="416"/>
      <c r="AX1140" s="694"/>
      <c r="AY1140" s="641"/>
      <c r="AZ1140" s="385"/>
      <c r="BA1140" s="385"/>
      <c r="BB1140" s="416"/>
      <c r="BC1140" s="416"/>
      <c r="BD1140" s="416"/>
      <c r="BE1140" s="416"/>
      <c r="BF1140" s="416"/>
      <c r="BG1140" s="416"/>
      <c r="BH1140" s="416"/>
      <c r="BI1140" s="416"/>
      <c r="BJ1140" s="416"/>
    </row>
    <row r="1141" spans="10:62" x14ac:dyDescent="0.2">
      <c r="J1141" s="385"/>
      <c r="K1141" s="217"/>
      <c r="L1141" s="217"/>
      <c r="M1141" s="693"/>
      <c r="N1141" s="693"/>
      <c r="O1141" s="359"/>
      <c r="P1141" s="619"/>
      <c r="Q1141" s="672"/>
      <c r="R1141" s="672"/>
      <c r="S1141" s="672"/>
      <c r="T1141" s="385"/>
      <c r="U1141" s="385"/>
      <c r="V1141" s="385"/>
      <c r="W1141" s="385"/>
      <c r="X1141" s="693"/>
      <c r="Y1141" s="325"/>
      <c r="Z1141" s="308"/>
      <c r="AA1141" s="383"/>
      <c r="AC1141" s="325"/>
      <c r="AD1141" s="325"/>
      <c r="AF1141" s="383"/>
      <c r="AH1141" s="325"/>
      <c r="AI1141" s="325"/>
      <c r="AK1141" s="385"/>
      <c r="AL1141" s="385"/>
      <c r="AM1141" s="359"/>
      <c r="AN1141" s="385"/>
      <c r="AO1141" s="385"/>
      <c r="AP1141" s="385"/>
      <c r="AQ1141" s="385"/>
      <c r="AR1141" s="385"/>
      <c r="AS1141" s="385"/>
      <c r="AT1141" s="385"/>
      <c r="AU1141" s="359"/>
      <c r="AW1141" s="416"/>
      <c r="AX1141" s="694"/>
      <c r="AY1141" s="641"/>
      <c r="AZ1141" s="385"/>
      <c r="BA1141" s="385"/>
      <c r="BB1141" s="416"/>
      <c r="BC1141" s="416"/>
      <c r="BD1141" s="416"/>
      <c r="BE1141" s="416"/>
      <c r="BF1141" s="416"/>
      <c r="BG1141" s="416"/>
      <c r="BH1141" s="416"/>
      <c r="BI1141" s="416"/>
      <c r="BJ1141" s="416"/>
    </row>
    <row r="1142" spans="10:62" x14ac:dyDescent="0.2">
      <c r="J1142" s="385"/>
      <c r="K1142" s="217"/>
      <c r="L1142" s="217"/>
      <c r="M1142" s="693"/>
      <c r="N1142" s="693"/>
      <c r="O1142" s="359"/>
      <c r="P1142" s="619"/>
      <c r="Q1142" s="672"/>
      <c r="R1142" s="672"/>
      <c r="S1142" s="672"/>
      <c r="T1142" s="385"/>
      <c r="U1142" s="385"/>
      <c r="V1142" s="385"/>
      <c r="W1142" s="385"/>
      <c r="X1142" s="693"/>
      <c r="Y1142" s="325"/>
      <c r="Z1142" s="308"/>
      <c r="AA1142" s="383"/>
      <c r="AC1142" s="325"/>
      <c r="AD1142" s="325"/>
      <c r="AF1142" s="383"/>
      <c r="AH1142" s="325"/>
      <c r="AI1142" s="325"/>
      <c r="AK1142" s="385"/>
      <c r="AL1142" s="385"/>
      <c r="AM1142" s="359"/>
      <c r="AN1142" s="385"/>
      <c r="AO1142" s="385"/>
      <c r="AP1142" s="385"/>
      <c r="AQ1142" s="385"/>
      <c r="AR1142" s="385"/>
      <c r="AS1142" s="385"/>
      <c r="AT1142" s="385"/>
      <c r="AU1142" s="359"/>
      <c r="AW1142" s="416"/>
      <c r="AX1142" s="694"/>
      <c r="AY1142" s="641"/>
      <c r="AZ1142" s="385"/>
      <c r="BA1142" s="385"/>
      <c r="BB1142" s="416"/>
      <c r="BC1142" s="416"/>
      <c r="BD1142" s="416"/>
      <c r="BE1142" s="416"/>
      <c r="BF1142" s="416"/>
      <c r="BG1142" s="416"/>
      <c r="BH1142" s="416"/>
      <c r="BI1142" s="416"/>
      <c r="BJ1142" s="416"/>
    </row>
    <row r="1143" spans="10:62" x14ac:dyDescent="0.2">
      <c r="J1143" s="385"/>
      <c r="K1143" s="217"/>
      <c r="L1143" s="217"/>
      <c r="M1143" s="693"/>
      <c r="N1143" s="693"/>
      <c r="O1143" s="359"/>
      <c r="P1143" s="619"/>
      <c r="Q1143" s="672"/>
      <c r="R1143" s="672"/>
      <c r="S1143" s="672"/>
      <c r="T1143" s="385"/>
      <c r="U1143" s="385"/>
      <c r="V1143" s="385"/>
      <c r="W1143" s="385"/>
      <c r="X1143" s="693"/>
      <c r="Y1143" s="325"/>
      <c r="Z1143" s="308"/>
      <c r="AA1143" s="383"/>
      <c r="AC1143" s="325"/>
      <c r="AD1143" s="325"/>
      <c r="AF1143" s="383"/>
      <c r="AH1143" s="325"/>
      <c r="AI1143" s="325"/>
      <c r="AK1143" s="385"/>
      <c r="AL1143" s="385"/>
      <c r="AM1143" s="359"/>
      <c r="AN1143" s="385"/>
      <c r="AO1143" s="385"/>
      <c r="AP1143" s="385"/>
      <c r="AQ1143" s="385"/>
      <c r="AR1143" s="385"/>
      <c r="AS1143" s="385"/>
      <c r="AT1143" s="385"/>
      <c r="AU1143" s="359"/>
      <c r="AW1143" s="416"/>
      <c r="AX1143" s="694"/>
      <c r="AY1143" s="641"/>
      <c r="AZ1143" s="385"/>
      <c r="BA1143" s="385"/>
      <c r="BB1143" s="416"/>
      <c r="BC1143" s="416"/>
      <c r="BD1143" s="416"/>
      <c r="BE1143" s="416"/>
      <c r="BF1143" s="416"/>
      <c r="BG1143" s="416"/>
      <c r="BH1143" s="416"/>
      <c r="BI1143" s="416"/>
      <c r="BJ1143" s="416"/>
    </row>
    <row r="1144" spans="10:62" x14ac:dyDescent="0.2">
      <c r="J1144" s="385"/>
      <c r="K1144" s="217"/>
      <c r="L1144" s="217"/>
      <c r="M1144" s="693"/>
      <c r="N1144" s="693"/>
      <c r="O1144" s="359"/>
      <c r="P1144" s="619"/>
      <c r="Q1144" s="672"/>
      <c r="R1144" s="672"/>
      <c r="S1144" s="672"/>
      <c r="T1144" s="385"/>
      <c r="U1144" s="385"/>
      <c r="V1144" s="385"/>
      <c r="W1144" s="385"/>
      <c r="X1144" s="693"/>
      <c r="Y1144" s="325"/>
      <c r="Z1144" s="308"/>
      <c r="AA1144" s="383"/>
      <c r="AC1144" s="325"/>
      <c r="AD1144" s="325"/>
      <c r="AF1144" s="383"/>
      <c r="AH1144" s="325"/>
      <c r="AI1144" s="325"/>
      <c r="AK1144" s="385"/>
      <c r="AL1144" s="385"/>
      <c r="AM1144" s="359"/>
      <c r="AN1144" s="385"/>
      <c r="AO1144" s="385"/>
      <c r="AP1144" s="385"/>
      <c r="AQ1144" s="385"/>
      <c r="AR1144" s="385"/>
      <c r="AS1144" s="385"/>
      <c r="AT1144" s="385"/>
      <c r="AU1144" s="359"/>
      <c r="AW1144" s="416"/>
      <c r="AX1144" s="694"/>
      <c r="AY1144" s="641"/>
      <c r="AZ1144" s="385"/>
      <c r="BA1144" s="385"/>
      <c r="BB1144" s="416"/>
      <c r="BC1144" s="416"/>
      <c r="BD1144" s="416"/>
      <c r="BE1144" s="416"/>
      <c r="BF1144" s="416"/>
      <c r="BG1144" s="416"/>
      <c r="BH1144" s="416"/>
      <c r="BI1144" s="416"/>
      <c r="BJ1144" s="416"/>
    </row>
    <row r="1145" spans="10:62" x14ac:dyDescent="0.2">
      <c r="J1145" s="385"/>
      <c r="K1145" s="217"/>
      <c r="L1145" s="217"/>
      <c r="M1145" s="693"/>
      <c r="N1145" s="693"/>
      <c r="O1145" s="359"/>
      <c r="P1145" s="619"/>
      <c r="Q1145" s="672"/>
      <c r="R1145" s="672"/>
      <c r="S1145" s="672"/>
      <c r="T1145" s="385"/>
      <c r="U1145" s="385"/>
      <c r="V1145" s="385"/>
      <c r="W1145" s="385"/>
      <c r="X1145" s="693"/>
      <c r="Y1145" s="325"/>
      <c r="Z1145" s="308"/>
      <c r="AA1145" s="383"/>
      <c r="AC1145" s="325"/>
      <c r="AD1145" s="325"/>
      <c r="AF1145" s="383"/>
      <c r="AH1145" s="325"/>
      <c r="AI1145" s="325"/>
      <c r="AK1145" s="385"/>
      <c r="AL1145" s="385"/>
      <c r="AM1145" s="359"/>
      <c r="AN1145" s="385"/>
      <c r="AO1145" s="385"/>
      <c r="AP1145" s="385"/>
      <c r="AQ1145" s="385"/>
      <c r="AR1145" s="385"/>
      <c r="AS1145" s="385"/>
      <c r="AT1145" s="385"/>
      <c r="AU1145" s="359"/>
      <c r="AW1145" s="416"/>
      <c r="AX1145" s="694"/>
      <c r="AY1145" s="641"/>
      <c r="AZ1145" s="385"/>
      <c r="BA1145" s="385"/>
      <c r="BB1145" s="416"/>
      <c r="BC1145" s="416"/>
      <c r="BD1145" s="416"/>
      <c r="BE1145" s="416"/>
      <c r="BF1145" s="416"/>
      <c r="BG1145" s="416"/>
      <c r="BH1145" s="416"/>
      <c r="BI1145" s="416"/>
      <c r="BJ1145" s="416"/>
    </row>
    <row r="1146" spans="10:62" x14ac:dyDescent="0.2">
      <c r="J1146" s="385"/>
      <c r="K1146" s="217"/>
      <c r="L1146" s="217"/>
      <c r="M1146" s="693"/>
      <c r="N1146" s="693"/>
      <c r="O1146" s="359"/>
      <c r="P1146" s="619"/>
      <c r="Q1146" s="672"/>
      <c r="R1146" s="672"/>
      <c r="S1146" s="672"/>
      <c r="T1146" s="385"/>
      <c r="U1146" s="385"/>
      <c r="V1146" s="385"/>
      <c r="W1146" s="385"/>
      <c r="X1146" s="693"/>
      <c r="Y1146" s="325"/>
      <c r="Z1146" s="308"/>
      <c r="AA1146" s="383"/>
      <c r="AC1146" s="325"/>
      <c r="AD1146" s="325"/>
      <c r="AF1146" s="383"/>
      <c r="AH1146" s="325"/>
      <c r="AI1146" s="325"/>
      <c r="AK1146" s="385"/>
      <c r="AL1146" s="385"/>
      <c r="AM1146" s="359"/>
      <c r="AN1146" s="385"/>
      <c r="AO1146" s="385"/>
      <c r="AP1146" s="385"/>
      <c r="AQ1146" s="385"/>
      <c r="AR1146" s="385"/>
      <c r="AS1146" s="385"/>
      <c r="AT1146" s="385"/>
      <c r="AU1146" s="359"/>
      <c r="AW1146" s="416"/>
      <c r="AX1146" s="694"/>
      <c r="AY1146" s="641"/>
      <c r="AZ1146" s="385"/>
      <c r="BA1146" s="385"/>
      <c r="BB1146" s="416"/>
      <c r="BC1146" s="416"/>
      <c r="BD1146" s="416"/>
      <c r="BE1146" s="416"/>
      <c r="BF1146" s="416"/>
      <c r="BG1146" s="416"/>
      <c r="BH1146" s="416"/>
      <c r="BI1146" s="416"/>
      <c r="BJ1146" s="416"/>
    </row>
    <row r="1147" spans="10:62" x14ac:dyDescent="0.2">
      <c r="J1147" s="385"/>
      <c r="K1147" s="217"/>
      <c r="L1147" s="217"/>
      <c r="M1147" s="693"/>
      <c r="N1147" s="693"/>
      <c r="O1147" s="359"/>
      <c r="P1147" s="619"/>
      <c r="Q1147" s="672"/>
      <c r="R1147" s="672"/>
      <c r="S1147" s="672"/>
      <c r="T1147" s="385"/>
      <c r="U1147" s="385"/>
      <c r="V1147" s="385"/>
      <c r="W1147" s="385"/>
      <c r="X1147" s="693"/>
      <c r="Y1147" s="325"/>
      <c r="Z1147" s="308"/>
      <c r="AA1147" s="383"/>
      <c r="AC1147" s="325"/>
      <c r="AD1147" s="325"/>
      <c r="AF1147" s="383"/>
      <c r="AH1147" s="325"/>
      <c r="AI1147" s="325"/>
      <c r="AK1147" s="385"/>
      <c r="AL1147" s="385"/>
      <c r="AM1147" s="359"/>
      <c r="AN1147" s="385"/>
      <c r="AO1147" s="385"/>
      <c r="AP1147" s="385"/>
      <c r="AQ1147" s="385"/>
      <c r="AR1147" s="385"/>
      <c r="AS1147" s="385"/>
      <c r="AT1147" s="385"/>
      <c r="AU1147" s="359"/>
      <c r="AW1147" s="416"/>
      <c r="AX1147" s="694"/>
      <c r="AY1147" s="641"/>
      <c r="AZ1147" s="385"/>
      <c r="BA1147" s="385"/>
      <c r="BB1147" s="416"/>
      <c r="BC1147" s="416"/>
      <c r="BD1147" s="416"/>
      <c r="BE1147" s="416"/>
      <c r="BF1147" s="416"/>
      <c r="BG1147" s="416"/>
      <c r="BH1147" s="416"/>
      <c r="BI1147" s="416"/>
      <c r="BJ1147" s="416"/>
    </row>
    <row r="1148" spans="10:62" x14ac:dyDescent="0.2">
      <c r="J1148" s="385"/>
      <c r="K1148" s="217"/>
      <c r="L1148" s="217"/>
      <c r="M1148" s="693"/>
      <c r="N1148" s="693"/>
      <c r="O1148" s="359"/>
      <c r="P1148" s="619"/>
      <c r="Q1148" s="672"/>
      <c r="R1148" s="672"/>
      <c r="S1148" s="672"/>
      <c r="T1148" s="385"/>
      <c r="U1148" s="385"/>
      <c r="V1148" s="385"/>
      <c r="W1148" s="385"/>
      <c r="X1148" s="693"/>
      <c r="Y1148" s="325"/>
      <c r="Z1148" s="308"/>
      <c r="AA1148" s="383"/>
      <c r="AC1148" s="325"/>
      <c r="AD1148" s="325"/>
      <c r="AF1148" s="383"/>
      <c r="AH1148" s="325"/>
      <c r="AI1148" s="325"/>
      <c r="AK1148" s="385"/>
      <c r="AL1148" s="385"/>
      <c r="AM1148" s="359"/>
      <c r="AN1148" s="385"/>
      <c r="AO1148" s="385"/>
      <c r="AP1148" s="385"/>
      <c r="AQ1148" s="385"/>
      <c r="AR1148" s="385"/>
      <c r="AS1148" s="385"/>
      <c r="AT1148" s="385"/>
      <c r="AU1148" s="359"/>
      <c r="AW1148" s="416"/>
      <c r="AX1148" s="694"/>
      <c r="AY1148" s="641"/>
      <c r="AZ1148" s="385"/>
      <c r="BA1148" s="385"/>
      <c r="BB1148" s="416"/>
      <c r="BC1148" s="416"/>
      <c r="BD1148" s="416"/>
      <c r="BE1148" s="416"/>
      <c r="BF1148" s="416"/>
      <c r="BG1148" s="416"/>
      <c r="BH1148" s="416"/>
      <c r="BI1148" s="416"/>
      <c r="BJ1148" s="416"/>
    </row>
    <row r="1149" spans="10:62" x14ac:dyDescent="0.2">
      <c r="J1149" s="385"/>
      <c r="K1149" s="217"/>
      <c r="L1149" s="217"/>
      <c r="M1149" s="693"/>
      <c r="N1149" s="693"/>
      <c r="O1149" s="359"/>
      <c r="P1149" s="619"/>
      <c r="Q1149" s="672"/>
      <c r="R1149" s="672"/>
      <c r="S1149" s="672"/>
      <c r="T1149" s="385"/>
      <c r="U1149" s="385"/>
      <c r="V1149" s="385"/>
      <c r="W1149" s="385"/>
      <c r="X1149" s="693"/>
      <c r="Y1149" s="325"/>
      <c r="Z1149" s="308"/>
      <c r="AA1149" s="383"/>
      <c r="AC1149" s="325"/>
      <c r="AD1149" s="325"/>
      <c r="AF1149" s="383"/>
      <c r="AH1149" s="325"/>
      <c r="AI1149" s="325"/>
      <c r="AK1149" s="385"/>
      <c r="AL1149" s="385"/>
      <c r="AM1149" s="359"/>
      <c r="AN1149" s="385"/>
      <c r="AO1149" s="385"/>
      <c r="AP1149" s="385"/>
      <c r="AQ1149" s="385"/>
      <c r="AR1149" s="385"/>
      <c r="AS1149" s="385"/>
      <c r="AT1149" s="385"/>
      <c r="AU1149" s="359"/>
      <c r="AW1149" s="416"/>
      <c r="AX1149" s="694"/>
      <c r="AY1149" s="641"/>
      <c r="AZ1149" s="385"/>
      <c r="BA1149" s="385"/>
      <c r="BB1149" s="416"/>
      <c r="BC1149" s="416"/>
      <c r="BD1149" s="416"/>
      <c r="BE1149" s="416"/>
      <c r="BF1149" s="416"/>
      <c r="BG1149" s="416"/>
      <c r="BH1149" s="416"/>
      <c r="BI1149" s="416"/>
      <c r="BJ1149" s="416"/>
    </row>
    <row r="1150" spans="10:62" x14ac:dyDescent="0.2">
      <c r="J1150" s="385"/>
      <c r="K1150" s="217"/>
      <c r="L1150" s="217"/>
      <c r="M1150" s="693"/>
      <c r="N1150" s="693"/>
      <c r="O1150" s="359"/>
      <c r="P1150" s="619"/>
      <c r="Q1150" s="672"/>
      <c r="R1150" s="672"/>
      <c r="S1150" s="672"/>
      <c r="T1150" s="385"/>
      <c r="U1150" s="385"/>
      <c r="V1150" s="385"/>
      <c r="W1150" s="385"/>
      <c r="X1150" s="693"/>
      <c r="Y1150" s="325"/>
      <c r="Z1150" s="308"/>
      <c r="AA1150" s="383"/>
      <c r="AC1150" s="325"/>
      <c r="AD1150" s="325"/>
      <c r="AF1150" s="383"/>
      <c r="AH1150" s="325"/>
      <c r="AI1150" s="325"/>
      <c r="AK1150" s="385"/>
      <c r="AL1150" s="385"/>
      <c r="AM1150" s="359"/>
      <c r="AN1150" s="385"/>
      <c r="AO1150" s="385"/>
      <c r="AP1150" s="385"/>
      <c r="AQ1150" s="385"/>
      <c r="AR1150" s="385"/>
      <c r="AS1150" s="385"/>
      <c r="AT1150" s="385"/>
      <c r="AU1150" s="359"/>
      <c r="AW1150" s="416"/>
      <c r="AX1150" s="694"/>
      <c r="AY1150" s="641"/>
      <c r="AZ1150" s="385"/>
      <c r="BA1150" s="385"/>
      <c r="BB1150" s="416"/>
      <c r="BC1150" s="416"/>
      <c r="BD1150" s="416"/>
      <c r="BE1150" s="416"/>
      <c r="BF1150" s="416"/>
      <c r="BG1150" s="416"/>
      <c r="BH1150" s="416"/>
      <c r="BI1150" s="416"/>
      <c r="BJ1150" s="416"/>
    </row>
    <row r="1151" spans="10:62" x14ac:dyDescent="0.2">
      <c r="J1151" s="385"/>
      <c r="K1151" s="217"/>
      <c r="L1151" s="217"/>
      <c r="M1151" s="693"/>
      <c r="N1151" s="693"/>
      <c r="O1151" s="359"/>
      <c r="P1151" s="619"/>
      <c r="Q1151" s="672"/>
      <c r="R1151" s="672"/>
      <c r="S1151" s="672"/>
      <c r="T1151" s="385"/>
      <c r="U1151" s="385"/>
      <c r="V1151" s="385"/>
      <c r="W1151" s="385"/>
      <c r="X1151" s="693"/>
      <c r="Y1151" s="325"/>
      <c r="Z1151" s="308"/>
      <c r="AA1151" s="383"/>
      <c r="AC1151" s="325"/>
      <c r="AD1151" s="325"/>
      <c r="AF1151" s="383"/>
      <c r="AH1151" s="325"/>
      <c r="AI1151" s="325"/>
      <c r="AK1151" s="385"/>
      <c r="AL1151" s="385"/>
      <c r="AM1151" s="359"/>
      <c r="AN1151" s="385"/>
      <c r="AO1151" s="385"/>
      <c r="AP1151" s="385"/>
      <c r="AQ1151" s="385"/>
      <c r="AR1151" s="385"/>
      <c r="AS1151" s="385"/>
      <c r="AT1151" s="385"/>
      <c r="AU1151" s="359"/>
      <c r="AW1151" s="416"/>
      <c r="AX1151" s="694"/>
      <c r="AY1151" s="641"/>
      <c r="AZ1151" s="385"/>
      <c r="BA1151" s="385"/>
      <c r="BB1151" s="416"/>
      <c r="BC1151" s="416"/>
      <c r="BD1151" s="416"/>
      <c r="BE1151" s="416"/>
      <c r="BF1151" s="416"/>
      <c r="BG1151" s="416"/>
      <c r="BH1151" s="416"/>
      <c r="BI1151" s="416"/>
      <c r="BJ1151" s="416"/>
    </row>
    <row r="1152" spans="10:62" x14ac:dyDescent="0.2">
      <c r="J1152" s="385"/>
      <c r="K1152" s="217"/>
      <c r="L1152" s="217"/>
      <c r="M1152" s="693"/>
      <c r="N1152" s="693"/>
      <c r="O1152" s="359"/>
      <c r="P1152" s="619"/>
      <c r="Q1152" s="672"/>
      <c r="R1152" s="672"/>
      <c r="S1152" s="672"/>
      <c r="T1152" s="385"/>
      <c r="U1152" s="385"/>
      <c r="V1152" s="385"/>
      <c r="W1152" s="385"/>
      <c r="X1152" s="693"/>
      <c r="Y1152" s="325"/>
      <c r="Z1152" s="308"/>
      <c r="AA1152" s="383"/>
      <c r="AC1152" s="325"/>
      <c r="AD1152" s="325"/>
      <c r="AF1152" s="383"/>
      <c r="AH1152" s="325"/>
      <c r="AI1152" s="325"/>
      <c r="AK1152" s="385"/>
      <c r="AL1152" s="385"/>
      <c r="AM1152" s="359"/>
      <c r="AN1152" s="385"/>
      <c r="AO1152" s="385"/>
      <c r="AP1152" s="385"/>
      <c r="AQ1152" s="385"/>
      <c r="AR1152" s="385"/>
      <c r="AS1152" s="385"/>
      <c r="AT1152" s="385"/>
      <c r="AU1152" s="359"/>
      <c r="AW1152" s="416"/>
      <c r="AX1152" s="694"/>
      <c r="AY1152" s="641"/>
      <c r="AZ1152" s="385"/>
      <c r="BA1152" s="385"/>
      <c r="BB1152" s="416"/>
      <c r="BC1152" s="416"/>
      <c r="BD1152" s="416"/>
      <c r="BE1152" s="416"/>
      <c r="BF1152" s="416"/>
      <c r="BG1152" s="416"/>
      <c r="BH1152" s="416"/>
      <c r="BI1152" s="416"/>
      <c r="BJ1152" s="416"/>
    </row>
    <row r="1153" spans="10:62" x14ac:dyDescent="0.2">
      <c r="J1153" s="385"/>
      <c r="K1153" s="217"/>
      <c r="L1153" s="217"/>
      <c r="M1153" s="693"/>
      <c r="N1153" s="693"/>
      <c r="O1153" s="359"/>
      <c r="P1153" s="619"/>
      <c r="Q1153" s="672"/>
      <c r="R1153" s="672"/>
      <c r="S1153" s="672"/>
      <c r="T1153" s="385"/>
      <c r="U1153" s="385"/>
      <c r="V1153" s="385"/>
      <c r="W1153" s="385"/>
      <c r="X1153" s="693"/>
      <c r="Y1153" s="325"/>
      <c r="Z1153" s="308"/>
      <c r="AA1153" s="383"/>
      <c r="AC1153" s="325"/>
      <c r="AD1153" s="325"/>
      <c r="AF1153" s="383"/>
      <c r="AH1153" s="325"/>
      <c r="AI1153" s="325"/>
      <c r="AK1153" s="385"/>
      <c r="AL1153" s="385"/>
      <c r="AM1153" s="359"/>
      <c r="AN1153" s="385"/>
      <c r="AO1153" s="385"/>
      <c r="AP1153" s="385"/>
      <c r="AQ1153" s="385"/>
      <c r="AR1153" s="385"/>
      <c r="AS1153" s="385"/>
      <c r="AT1153" s="385"/>
      <c r="AU1153" s="359"/>
      <c r="AW1153" s="416"/>
      <c r="AX1153" s="694"/>
      <c r="AY1153" s="641"/>
      <c r="AZ1153" s="385"/>
      <c r="BA1153" s="385"/>
      <c r="BB1153" s="416"/>
      <c r="BC1153" s="416"/>
      <c r="BD1153" s="416"/>
      <c r="BE1153" s="416"/>
      <c r="BF1153" s="416"/>
      <c r="BG1153" s="416"/>
      <c r="BH1153" s="416"/>
      <c r="BI1153" s="416"/>
      <c r="BJ1153" s="416"/>
    </row>
    <row r="1154" spans="10:62" x14ac:dyDescent="0.2">
      <c r="J1154" s="385"/>
      <c r="K1154" s="217"/>
      <c r="L1154" s="217"/>
      <c r="M1154" s="693"/>
      <c r="N1154" s="693"/>
      <c r="O1154" s="359"/>
      <c r="P1154" s="619"/>
      <c r="Q1154" s="672"/>
      <c r="R1154" s="672"/>
      <c r="S1154" s="672"/>
      <c r="T1154" s="385"/>
      <c r="U1154" s="385"/>
      <c r="V1154" s="385"/>
      <c r="W1154" s="385"/>
      <c r="X1154" s="693"/>
      <c r="Y1154" s="325"/>
      <c r="Z1154" s="308"/>
      <c r="AA1154" s="383"/>
      <c r="AC1154" s="325"/>
      <c r="AD1154" s="325"/>
      <c r="AF1154" s="383"/>
      <c r="AH1154" s="325"/>
      <c r="AI1154" s="325"/>
      <c r="AK1154" s="385"/>
      <c r="AL1154" s="385"/>
      <c r="AM1154" s="359"/>
      <c r="AN1154" s="385"/>
      <c r="AO1154" s="385"/>
      <c r="AP1154" s="385"/>
      <c r="AQ1154" s="385"/>
      <c r="AR1154" s="385"/>
      <c r="AS1154" s="385"/>
      <c r="AT1154" s="385"/>
      <c r="AU1154" s="359"/>
      <c r="AW1154" s="416"/>
      <c r="AX1154" s="694"/>
      <c r="AY1154" s="641"/>
      <c r="AZ1154" s="385"/>
      <c r="BA1154" s="385"/>
      <c r="BB1154" s="416"/>
      <c r="BC1154" s="416"/>
      <c r="BD1154" s="416"/>
      <c r="BE1154" s="416"/>
      <c r="BF1154" s="416"/>
      <c r="BG1154" s="416"/>
      <c r="BH1154" s="416"/>
      <c r="BI1154" s="416"/>
      <c r="BJ1154" s="416"/>
    </row>
    <row r="1155" spans="10:62" x14ac:dyDescent="0.2">
      <c r="J1155" s="385"/>
      <c r="K1155" s="217"/>
      <c r="L1155" s="217"/>
      <c r="M1155" s="693"/>
      <c r="N1155" s="693"/>
      <c r="O1155" s="359"/>
      <c r="P1155" s="619"/>
      <c r="Q1155" s="672"/>
      <c r="R1155" s="672"/>
      <c r="S1155" s="672"/>
      <c r="T1155" s="385"/>
      <c r="U1155" s="385"/>
      <c r="V1155" s="385"/>
      <c r="W1155" s="385"/>
      <c r="X1155" s="693"/>
      <c r="Y1155" s="325"/>
      <c r="Z1155" s="308"/>
      <c r="AA1155" s="383"/>
      <c r="AC1155" s="325"/>
      <c r="AD1155" s="325"/>
      <c r="AF1155" s="383"/>
      <c r="AH1155" s="325"/>
      <c r="AI1155" s="325"/>
      <c r="AK1155" s="385"/>
      <c r="AL1155" s="385"/>
      <c r="AM1155" s="359"/>
      <c r="AN1155" s="385"/>
      <c r="AO1155" s="385"/>
      <c r="AP1155" s="385"/>
      <c r="AQ1155" s="385"/>
      <c r="AR1155" s="385"/>
      <c r="AS1155" s="385"/>
      <c r="AT1155" s="385"/>
      <c r="AU1155" s="359"/>
      <c r="AW1155" s="416"/>
      <c r="AX1155" s="694"/>
      <c r="AY1155" s="641"/>
      <c r="AZ1155" s="385"/>
      <c r="BA1155" s="385"/>
      <c r="BB1155" s="416"/>
      <c r="BC1155" s="416"/>
      <c r="BD1155" s="416"/>
      <c r="BE1155" s="416"/>
      <c r="BF1155" s="416"/>
      <c r="BG1155" s="416"/>
      <c r="BH1155" s="416"/>
      <c r="BI1155" s="416"/>
      <c r="BJ1155" s="416"/>
    </row>
    <row r="1156" spans="10:62" x14ac:dyDescent="0.2">
      <c r="J1156" s="385"/>
      <c r="K1156" s="217"/>
      <c r="L1156" s="217"/>
      <c r="M1156" s="693"/>
      <c r="N1156" s="693"/>
      <c r="O1156" s="359"/>
      <c r="P1156" s="619"/>
      <c r="Q1156" s="672"/>
      <c r="R1156" s="672"/>
      <c r="S1156" s="672"/>
      <c r="T1156" s="385"/>
      <c r="U1156" s="385"/>
      <c r="V1156" s="385"/>
      <c r="W1156" s="385"/>
      <c r="X1156" s="693"/>
      <c r="Y1156" s="325"/>
      <c r="Z1156" s="308"/>
      <c r="AA1156" s="383"/>
      <c r="AC1156" s="325"/>
      <c r="AD1156" s="325"/>
      <c r="AF1156" s="383"/>
      <c r="AH1156" s="325"/>
      <c r="AI1156" s="325"/>
      <c r="AK1156" s="385"/>
      <c r="AL1156" s="385"/>
      <c r="AM1156" s="359"/>
      <c r="AN1156" s="385"/>
      <c r="AO1156" s="385"/>
      <c r="AP1156" s="385"/>
      <c r="AQ1156" s="385"/>
      <c r="AR1156" s="385"/>
      <c r="AS1156" s="385"/>
      <c r="AT1156" s="385"/>
      <c r="AU1156" s="359"/>
      <c r="AW1156" s="416"/>
      <c r="AX1156" s="694"/>
      <c r="AY1156" s="641"/>
      <c r="AZ1156" s="385"/>
      <c r="BA1156" s="385"/>
      <c r="BB1156" s="416"/>
      <c r="BC1156" s="416"/>
      <c r="BD1156" s="416"/>
      <c r="BE1156" s="416"/>
      <c r="BF1156" s="416"/>
      <c r="BG1156" s="416"/>
      <c r="BH1156" s="416"/>
      <c r="BI1156" s="416"/>
      <c r="BJ1156" s="416"/>
    </row>
    <row r="1157" spans="10:62" x14ac:dyDescent="0.2">
      <c r="J1157" s="385"/>
      <c r="K1157" s="217"/>
      <c r="L1157" s="217"/>
      <c r="M1157" s="693"/>
      <c r="N1157" s="693"/>
      <c r="O1157" s="359"/>
      <c r="P1157" s="619"/>
      <c r="Q1157" s="672"/>
      <c r="R1157" s="672"/>
      <c r="S1157" s="672"/>
      <c r="T1157" s="385"/>
      <c r="U1157" s="385"/>
      <c r="V1157" s="385"/>
      <c r="W1157" s="385"/>
      <c r="X1157" s="693"/>
      <c r="Y1157" s="325"/>
      <c r="Z1157" s="308"/>
      <c r="AA1157" s="383"/>
      <c r="AC1157" s="325"/>
      <c r="AD1157" s="325"/>
      <c r="AF1157" s="383"/>
      <c r="AH1157" s="325"/>
      <c r="AI1157" s="325"/>
      <c r="AK1157" s="385"/>
      <c r="AL1157" s="385"/>
      <c r="AM1157" s="359"/>
      <c r="AN1157" s="385"/>
      <c r="AO1157" s="385"/>
      <c r="AP1157" s="385"/>
      <c r="AQ1157" s="385"/>
      <c r="AR1157" s="385"/>
      <c r="AS1157" s="385"/>
      <c r="AT1157" s="385"/>
      <c r="AU1157" s="359"/>
      <c r="AW1157" s="416"/>
      <c r="AX1157" s="694"/>
      <c r="AY1157" s="641"/>
      <c r="AZ1157" s="385"/>
      <c r="BA1157" s="385"/>
      <c r="BB1157" s="416"/>
      <c r="BC1157" s="416"/>
      <c r="BD1157" s="416"/>
      <c r="BE1157" s="416"/>
      <c r="BF1157" s="416"/>
      <c r="BG1157" s="416"/>
      <c r="BH1157" s="416"/>
      <c r="BI1157" s="416"/>
      <c r="BJ1157" s="416"/>
    </row>
    <row r="1158" spans="10:62" x14ac:dyDescent="0.2">
      <c r="J1158" s="385"/>
      <c r="K1158" s="217"/>
      <c r="L1158" s="217"/>
      <c r="M1158" s="693"/>
      <c r="N1158" s="693"/>
      <c r="O1158" s="359"/>
      <c r="P1158" s="619"/>
      <c r="Q1158" s="672"/>
      <c r="R1158" s="672"/>
      <c r="S1158" s="672"/>
      <c r="T1158" s="385"/>
      <c r="U1158" s="385"/>
      <c r="V1158" s="385"/>
      <c r="W1158" s="385"/>
      <c r="X1158" s="693"/>
      <c r="Y1158" s="325"/>
      <c r="Z1158" s="308"/>
      <c r="AA1158" s="383"/>
      <c r="AC1158" s="325"/>
      <c r="AD1158" s="325"/>
      <c r="AF1158" s="383"/>
      <c r="AH1158" s="325"/>
      <c r="AI1158" s="325"/>
      <c r="AK1158" s="385"/>
      <c r="AL1158" s="385"/>
      <c r="AM1158" s="359"/>
      <c r="AN1158" s="385"/>
      <c r="AO1158" s="385"/>
      <c r="AP1158" s="385"/>
      <c r="AQ1158" s="385"/>
      <c r="AR1158" s="385"/>
      <c r="AS1158" s="385"/>
      <c r="AT1158" s="385"/>
      <c r="AU1158" s="359"/>
      <c r="AW1158" s="416"/>
      <c r="AX1158" s="694"/>
      <c r="AY1158" s="641"/>
      <c r="AZ1158" s="385"/>
      <c r="BA1158" s="385"/>
      <c r="BB1158" s="416"/>
      <c r="BC1158" s="416"/>
      <c r="BD1158" s="416"/>
      <c r="BE1158" s="416"/>
      <c r="BF1158" s="416"/>
      <c r="BG1158" s="416"/>
      <c r="BH1158" s="416"/>
      <c r="BI1158" s="416"/>
      <c r="BJ1158" s="416"/>
    </row>
    <row r="1159" spans="10:62" x14ac:dyDescent="0.2">
      <c r="J1159" s="385"/>
      <c r="K1159" s="217"/>
      <c r="L1159" s="217"/>
      <c r="M1159" s="693"/>
      <c r="N1159" s="693"/>
      <c r="O1159" s="359"/>
      <c r="P1159" s="619"/>
      <c r="Q1159" s="672"/>
      <c r="R1159" s="672"/>
      <c r="S1159" s="672"/>
      <c r="T1159" s="385"/>
      <c r="U1159" s="385"/>
      <c r="V1159" s="385"/>
      <c r="W1159" s="385"/>
      <c r="X1159" s="693"/>
      <c r="Y1159" s="325"/>
      <c r="Z1159" s="308"/>
      <c r="AA1159" s="383"/>
      <c r="AC1159" s="325"/>
      <c r="AD1159" s="325"/>
      <c r="AF1159" s="383"/>
      <c r="AH1159" s="325"/>
      <c r="AI1159" s="325"/>
      <c r="AK1159" s="385"/>
      <c r="AL1159" s="385"/>
      <c r="AM1159" s="359"/>
      <c r="AN1159" s="385"/>
      <c r="AO1159" s="385"/>
      <c r="AP1159" s="385"/>
      <c r="AQ1159" s="385"/>
      <c r="AR1159" s="385"/>
      <c r="AS1159" s="385"/>
      <c r="AT1159" s="385"/>
      <c r="AU1159" s="359"/>
      <c r="AW1159" s="416"/>
      <c r="AX1159" s="694"/>
      <c r="AY1159" s="641"/>
      <c r="AZ1159" s="385"/>
      <c r="BA1159" s="385"/>
      <c r="BB1159" s="416"/>
      <c r="BC1159" s="416"/>
      <c r="BD1159" s="416"/>
      <c r="BE1159" s="416"/>
      <c r="BF1159" s="416"/>
      <c r="BG1159" s="416"/>
      <c r="BH1159" s="416"/>
      <c r="BI1159" s="416"/>
      <c r="BJ1159" s="416"/>
    </row>
    <row r="1160" spans="10:62" x14ac:dyDescent="0.2">
      <c r="J1160" s="385"/>
      <c r="K1160" s="217"/>
      <c r="L1160" s="217"/>
      <c r="M1160" s="693"/>
      <c r="N1160" s="693"/>
      <c r="O1160" s="359"/>
      <c r="P1160" s="619"/>
      <c r="Q1160" s="672"/>
      <c r="R1160" s="672"/>
      <c r="S1160" s="672"/>
      <c r="T1160" s="385"/>
      <c r="U1160" s="385"/>
      <c r="V1160" s="385"/>
      <c r="W1160" s="385"/>
      <c r="X1160" s="693"/>
      <c r="Y1160" s="325"/>
      <c r="Z1160" s="308"/>
      <c r="AA1160" s="383"/>
      <c r="AC1160" s="325"/>
      <c r="AD1160" s="325"/>
      <c r="AF1160" s="383"/>
      <c r="AH1160" s="325"/>
      <c r="AI1160" s="325"/>
      <c r="AK1160" s="385"/>
      <c r="AL1160" s="385"/>
      <c r="AM1160" s="359"/>
      <c r="AN1160" s="385"/>
      <c r="AO1160" s="385"/>
      <c r="AP1160" s="385"/>
      <c r="AQ1160" s="385"/>
      <c r="AR1160" s="385"/>
      <c r="AS1160" s="385"/>
      <c r="AT1160" s="385"/>
      <c r="AU1160" s="359"/>
      <c r="AW1160" s="416"/>
      <c r="AX1160" s="694"/>
      <c r="AY1160" s="641"/>
      <c r="AZ1160" s="385"/>
      <c r="BA1160" s="385"/>
      <c r="BB1160" s="416"/>
      <c r="BC1160" s="416"/>
      <c r="BD1160" s="416"/>
      <c r="BE1160" s="416"/>
      <c r="BF1160" s="416"/>
      <c r="BG1160" s="416"/>
      <c r="BH1160" s="416"/>
      <c r="BI1160" s="416"/>
      <c r="BJ1160" s="416"/>
    </row>
    <row r="1161" spans="10:62" x14ac:dyDescent="0.2">
      <c r="J1161" s="385"/>
      <c r="K1161" s="217"/>
      <c r="L1161" s="217"/>
      <c r="M1161" s="693"/>
      <c r="N1161" s="693"/>
      <c r="O1161" s="359"/>
      <c r="P1161" s="619"/>
      <c r="Q1161" s="672"/>
      <c r="R1161" s="672"/>
      <c r="S1161" s="672"/>
      <c r="T1161" s="385"/>
      <c r="U1161" s="385"/>
      <c r="V1161" s="385"/>
      <c r="W1161" s="385"/>
      <c r="X1161" s="693"/>
      <c r="Y1161" s="325"/>
      <c r="Z1161" s="308"/>
      <c r="AA1161" s="383"/>
      <c r="AC1161" s="325"/>
      <c r="AD1161" s="325"/>
      <c r="AF1161" s="383"/>
      <c r="AH1161" s="325"/>
      <c r="AI1161" s="325"/>
      <c r="AK1161" s="385"/>
      <c r="AL1161" s="385"/>
      <c r="AM1161" s="359"/>
      <c r="AN1161" s="385"/>
      <c r="AO1161" s="385"/>
      <c r="AP1161" s="385"/>
      <c r="AQ1161" s="385"/>
      <c r="AR1161" s="385"/>
      <c r="AS1161" s="385"/>
      <c r="AT1161" s="385"/>
      <c r="AU1161" s="359"/>
      <c r="AW1161" s="416"/>
      <c r="AX1161" s="694"/>
      <c r="AY1161" s="641"/>
      <c r="AZ1161" s="385"/>
      <c r="BA1161" s="385"/>
      <c r="BB1161" s="416"/>
      <c r="BC1161" s="416"/>
      <c r="BD1161" s="416"/>
      <c r="BE1161" s="416"/>
      <c r="BF1161" s="416"/>
      <c r="BG1161" s="416"/>
      <c r="BH1161" s="416"/>
      <c r="BI1161" s="416"/>
      <c r="BJ1161" s="416"/>
    </row>
    <row r="1162" spans="10:62" x14ac:dyDescent="0.2">
      <c r="J1162" s="385"/>
      <c r="K1162" s="217"/>
      <c r="L1162" s="217"/>
      <c r="M1162" s="693"/>
      <c r="N1162" s="693"/>
      <c r="O1162" s="359"/>
      <c r="P1162" s="619"/>
      <c r="Q1162" s="672"/>
      <c r="R1162" s="672"/>
      <c r="S1162" s="672"/>
      <c r="T1162" s="385"/>
      <c r="U1162" s="385"/>
      <c r="V1162" s="385"/>
      <c r="W1162" s="385"/>
      <c r="X1162" s="693"/>
      <c r="Y1162" s="325"/>
      <c r="Z1162" s="308"/>
      <c r="AA1162" s="383"/>
      <c r="AC1162" s="325"/>
      <c r="AD1162" s="325"/>
      <c r="AF1162" s="383"/>
      <c r="AH1162" s="325"/>
      <c r="AI1162" s="325"/>
      <c r="AK1162" s="385"/>
      <c r="AL1162" s="385"/>
      <c r="AM1162" s="359"/>
      <c r="AN1162" s="385"/>
      <c r="AO1162" s="385"/>
      <c r="AP1162" s="385"/>
      <c r="AQ1162" s="385"/>
      <c r="AR1162" s="385"/>
      <c r="AS1162" s="385"/>
      <c r="AT1162" s="385"/>
      <c r="AU1162" s="359"/>
      <c r="AW1162" s="416"/>
      <c r="AX1162" s="694"/>
      <c r="AY1162" s="641"/>
      <c r="AZ1162" s="385"/>
      <c r="BA1162" s="385"/>
      <c r="BB1162" s="416"/>
      <c r="BC1162" s="416"/>
      <c r="BD1162" s="416"/>
      <c r="BE1162" s="416"/>
      <c r="BF1162" s="416"/>
      <c r="BG1162" s="416"/>
      <c r="BH1162" s="416"/>
      <c r="BI1162" s="416"/>
      <c r="BJ1162" s="416"/>
    </row>
    <row r="1163" spans="10:62" x14ac:dyDescent="0.2">
      <c r="J1163" s="385"/>
      <c r="K1163" s="217"/>
      <c r="L1163" s="217"/>
      <c r="M1163" s="693"/>
      <c r="N1163" s="693"/>
      <c r="O1163" s="359"/>
      <c r="P1163" s="619"/>
      <c r="Q1163" s="672"/>
      <c r="R1163" s="672"/>
      <c r="S1163" s="672"/>
      <c r="T1163" s="385"/>
      <c r="U1163" s="385"/>
      <c r="V1163" s="385"/>
      <c r="W1163" s="385"/>
      <c r="X1163" s="693"/>
      <c r="Y1163" s="325"/>
      <c r="Z1163" s="308"/>
      <c r="AA1163" s="383"/>
      <c r="AC1163" s="325"/>
      <c r="AD1163" s="325"/>
      <c r="AF1163" s="383"/>
      <c r="AH1163" s="325"/>
      <c r="AI1163" s="325"/>
      <c r="AK1163" s="385"/>
      <c r="AL1163" s="385"/>
      <c r="AM1163" s="359"/>
      <c r="AN1163" s="385"/>
      <c r="AO1163" s="385"/>
      <c r="AP1163" s="385"/>
      <c r="AQ1163" s="385"/>
      <c r="AR1163" s="385"/>
      <c r="AS1163" s="385"/>
      <c r="AT1163" s="385"/>
      <c r="AU1163" s="359"/>
      <c r="AW1163" s="416"/>
      <c r="AX1163" s="694"/>
      <c r="AY1163" s="641"/>
      <c r="AZ1163" s="385"/>
      <c r="BA1163" s="385"/>
      <c r="BB1163" s="416"/>
      <c r="BC1163" s="416"/>
      <c r="BD1163" s="416"/>
      <c r="BE1163" s="416"/>
      <c r="BF1163" s="416"/>
      <c r="BG1163" s="416"/>
      <c r="BH1163" s="416"/>
      <c r="BI1163" s="416"/>
      <c r="BJ1163" s="416"/>
    </row>
    <row r="1164" spans="10:62" x14ac:dyDescent="0.2">
      <c r="J1164" s="385"/>
      <c r="K1164" s="217"/>
      <c r="L1164" s="217"/>
      <c r="M1164" s="693"/>
      <c r="N1164" s="693"/>
      <c r="O1164" s="359"/>
      <c r="P1164" s="619"/>
      <c r="Q1164" s="672"/>
      <c r="R1164" s="672"/>
      <c r="S1164" s="672"/>
      <c r="T1164" s="385"/>
      <c r="U1164" s="385"/>
      <c r="V1164" s="385"/>
      <c r="W1164" s="385"/>
      <c r="X1164" s="693"/>
      <c r="Y1164" s="325"/>
      <c r="Z1164" s="308"/>
      <c r="AA1164" s="383"/>
      <c r="AC1164" s="325"/>
      <c r="AD1164" s="325"/>
      <c r="AF1164" s="383"/>
      <c r="AH1164" s="325"/>
      <c r="AI1164" s="325"/>
      <c r="AK1164" s="385"/>
      <c r="AL1164" s="385"/>
      <c r="AM1164" s="359"/>
      <c r="AN1164" s="385"/>
      <c r="AO1164" s="385"/>
      <c r="AP1164" s="385"/>
      <c r="AQ1164" s="385"/>
      <c r="AR1164" s="385"/>
      <c r="AS1164" s="385"/>
      <c r="AT1164" s="385"/>
      <c r="AU1164" s="359"/>
      <c r="AW1164" s="416"/>
      <c r="AX1164" s="694"/>
      <c r="AY1164" s="641"/>
      <c r="AZ1164" s="385"/>
      <c r="BA1164" s="385"/>
      <c r="BB1164" s="416"/>
      <c r="BC1164" s="416"/>
      <c r="BD1164" s="416"/>
      <c r="BE1164" s="416"/>
      <c r="BF1164" s="416"/>
      <c r="BG1164" s="416"/>
      <c r="BH1164" s="416"/>
      <c r="BI1164" s="416"/>
      <c r="BJ1164" s="416"/>
    </row>
    <row r="1165" spans="10:62" x14ac:dyDescent="0.2">
      <c r="J1165" s="385"/>
      <c r="K1165" s="217"/>
      <c r="L1165" s="217"/>
      <c r="M1165" s="693"/>
      <c r="N1165" s="693"/>
      <c r="O1165" s="359"/>
      <c r="P1165" s="619"/>
      <c r="Q1165" s="672"/>
      <c r="R1165" s="672"/>
      <c r="S1165" s="672"/>
      <c r="T1165" s="385"/>
      <c r="U1165" s="385"/>
      <c r="V1165" s="385"/>
      <c r="W1165" s="385"/>
      <c r="X1165" s="693"/>
      <c r="Y1165" s="325"/>
      <c r="Z1165" s="308"/>
      <c r="AA1165" s="383"/>
      <c r="AC1165" s="325"/>
      <c r="AD1165" s="325"/>
      <c r="AF1165" s="383"/>
      <c r="AH1165" s="325"/>
      <c r="AI1165" s="325"/>
      <c r="AK1165" s="385"/>
      <c r="AL1165" s="385"/>
      <c r="AM1165" s="359"/>
      <c r="AN1165" s="385"/>
      <c r="AO1165" s="385"/>
      <c r="AP1165" s="385"/>
      <c r="AQ1165" s="385"/>
      <c r="AR1165" s="385"/>
      <c r="AS1165" s="385"/>
      <c r="AT1165" s="385"/>
      <c r="AU1165" s="359"/>
      <c r="AW1165" s="416"/>
      <c r="AX1165" s="694"/>
      <c r="AY1165" s="641"/>
      <c r="AZ1165" s="385"/>
      <c r="BA1165" s="385"/>
      <c r="BB1165" s="416"/>
      <c r="BC1165" s="416"/>
      <c r="BD1165" s="416"/>
      <c r="BE1165" s="416"/>
      <c r="BF1165" s="416"/>
      <c r="BG1165" s="416"/>
      <c r="BH1165" s="416"/>
      <c r="BI1165" s="416"/>
      <c r="BJ1165" s="416"/>
    </row>
    <row r="1166" spans="10:62" x14ac:dyDescent="0.2">
      <c r="J1166" s="385"/>
      <c r="K1166" s="217"/>
      <c r="L1166" s="217"/>
      <c r="M1166" s="693"/>
      <c r="N1166" s="693"/>
      <c r="O1166" s="359"/>
      <c r="P1166" s="619"/>
      <c r="Q1166" s="672"/>
      <c r="R1166" s="672"/>
      <c r="S1166" s="672"/>
      <c r="T1166" s="385"/>
      <c r="U1166" s="385"/>
      <c r="V1166" s="385"/>
      <c r="W1166" s="385"/>
      <c r="X1166" s="693"/>
      <c r="Y1166" s="325"/>
      <c r="Z1166" s="308"/>
      <c r="AA1166" s="383"/>
      <c r="AC1166" s="325"/>
      <c r="AD1166" s="325"/>
      <c r="AF1166" s="383"/>
      <c r="AH1166" s="325"/>
      <c r="AI1166" s="325"/>
      <c r="AK1166" s="385"/>
      <c r="AL1166" s="385"/>
      <c r="AM1166" s="359"/>
      <c r="AN1166" s="385"/>
      <c r="AO1166" s="385"/>
      <c r="AP1166" s="385"/>
      <c r="AQ1166" s="385"/>
      <c r="AR1166" s="385"/>
      <c r="AS1166" s="385"/>
      <c r="AT1166" s="385"/>
      <c r="AU1166" s="359"/>
      <c r="AW1166" s="416"/>
      <c r="AX1166" s="694"/>
      <c r="AY1166" s="641"/>
      <c r="AZ1166" s="385"/>
      <c r="BA1166" s="385"/>
      <c r="BB1166" s="416"/>
      <c r="BC1166" s="416"/>
      <c r="BD1166" s="416"/>
      <c r="BE1166" s="416"/>
      <c r="BF1166" s="416"/>
      <c r="BG1166" s="416"/>
      <c r="BH1166" s="416"/>
      <c r="BI1166" s="416"/>
      <c r="BJ1166" s="416"/>
    </row>
    <row r="1167" spans="10:62" x14ac:dyDescent="0.2">
      <c r="J1167" s="385"/>
      <c r="K1167" s="217"/>
      <c r="L1167" s="217"/>
      <c r="M1167" s="693"/>
      <c r="N1167" s="693"/>
      <c r="O1167" s="359"/>
      <c r="P1167" s="619"/>
      <c r="Q1167" s="672"/>
      <c r="R1167" s="672"/>
      <c r="S1167" s="672"/>
      <c r="T1167" s="385"/>
      <c r="U1167" s="385"/>
      <c r="V1167" s="385"/>
      <c r="W1167" s="385"/>
      <c r="X1167" s="693"/>
      <c r="Y1167" s="325"/>
      <c r="Z1167" s="308"/>
      <c r="AA1167" s="383"/>
      <c r="AC1167" s="325"/>
      <c r="AD1167" s="325"/>
      <c r="AF1167" s="383"/>
      <c r="AH1167" s="325"/>
      <c r="AI1167" s="325"/>
      <c r="AK1167" s="385"/>
      <c r="AL1167" s="385"/>
      <c r="AM1167" s="359"/>
      <c r="AN1167" s="385"/>
      <c r="AO1167" s="385"/>
      <c r="AP1167" s="385"/>
      <c r="AQ1167" s="385"/>
      <c r="AR1167" s="385"/>
      <c r="AS1167" s="385"/>
      <c r="AT1167" s="385"/>
      <c r="AU1167" s="359"/>
      <c r="AW1167" s="416"/>
      <c r="AX1167" s="694"/>
      <c r="AY1167" s="641"/>
      <c r="AZ1167" s="385"/>
      <c r="BA1167" s="385"/>
      <c r="BB1167" s="416"/>
      <c r="BC1167" s="416"/>
      <c r="BD1167" s="416"/>
      <c r="BE1167" s="416"/>
      <c r="BF1167" s="416"/>
      <c r="BG1167" s="416"/>
      <c r="BH1167" s="416"/>
      <c r="BI1167" s="416"/>
      <c r="BJ1167" s="416"/>
    </row>
    <row r="1168" spans="10:62" x14ac:dyDescent="0.2">
      <c r="J1168" s="385"/>
      <c r="K1168" s="217"/>
      <c r="L1168" s="217"/>
      <c r="M1168" s="693"/>
      <c r="N1168" s="693"/>
      <c r="O1168" s="359"/>
      <c r="P1168" s="619"/>
      <c r="Q1168" s="672"/>
      <c r="R1168" s="672"/>
      <c r="S1168" s="672"/>
      <c r="T1168" s="385"/>
      <c r="U1168" s="385"/>
      <c r="V1168" s="385"/>
      <c r="W1168" s="385"/>
      <c r="X1168" s="693"/>
      <c r="Y1168" s="325"/>
      <c r="Z1168" s="308"/>
      <c r="AA1168" s="383"/>
      <c r="AC1168" s="325"/>
      <c r="AD1168" s="325"/>
      <c r="AF1168" s="383"/>
      <c r="AH1168" s="325"/>
      <c r="AI1168" s="325"/>
      <c r="AK1168" s="385"/>
      <c r="AL1168" s="385"/>
      <c r="AM1168" s="359"/>
      <c r="AN1168" s="385"/>
      <c r="AO1168" s="385"/>
      <c r="AP1168" s="385"/>
      <c r="AQ1168" s="385"/>
      <c r="AR1168" s="385"/>
      <c r="AS1168" s="385"/>
      <c r="AT1168" s="385"/>
      <c r="AU1168" s="359"/>
      <c r="AW1168" s="416"/>
      <c r="AX1168" s="694"/>
      <c r="AY1168" s="641"/>
      <c r="AZ1168" s="385"/>
      <c r="BA1168" s="385"/>
      <c r="BB1168" s="416"/>
      <c r="BC1168" s="416"/>
      <c r="BD1168" s="416"/>
      <c r="BE1168" s="416"/>
      <c r="BF1168" s="416"/>
      <c r="BG1168" s="416"/>
      <c r="BH1168" s="416"/>
      <c r="BI1168" s="416"/>
      <c r="BJ1168" s="416"/>
    </row>
    <row r="1169" spans="10:62" x14ac:dyDescent="0.2">
      <c r="J1169" s="385"/>
      <c r="K1169" s="217"/>
      <c r="L1169" s="217"/>
      <c r="M1169" s="693"/>
      <c r="N1169" s="693"/>
      <c r="O1169" s="359"/>
      <c r="P1169" s="619"/>
      <c r="Q1169" s="672"/>
      <c r="R1169" s="672"/>
      <c r="S1169" s="672"/>
      <c r="T1169" s="385"/>
      <c r="U1169" s="385"/>
      <c r="V1169" s="385"/>
      <c r="W1169" s="385"/>
      <c r="X1169" s="693"/>
      <c r="Y1169" s="325"/>
      <c r="Z1169" s="308"/>
      <c r="AA1169" s="383"/>
      <c r="AC1169" s="325"/>
      <c r="AD1169" s="325"/>
      <c r="AF1169" s="383"/>
      <c r="AH1169" s="325"/>
      <c r="AI1169" s="325"/>
      <c r="AK1169" s="385"/>
      <c r="AL1169" s="385"/>
      <c r="AM1169" s="359"/>
      <c r="AN1169" s="385"/>
      <c r="AO1169" s="385"/>
      <c r="AP1169" s="385"/>
      <c r="AQ1169" s="385"/>
      <c r="AR1169" s="385"/>
      <c r="AS1169" s="385"/>
      <c r="AT1169" s="385"/>
      <c r="AU1169" s="359"/>
      <c r="AW1169" s="416"/>
      <c r="AX1169" s="694"/>
      <c r="AY1169" s="641"/>
      <c r="AZ1169" s="385"/>
      <c r="BA1169" s="385"/>
      <c r="BB1169" s="416"/>
      <c r="BC1169" s="416"/>
      <c r="BD1169" s="416"/>
      <c r="BE1169" s="416"/>
      <c r="BF1169" s="416"/>
      <c r="BG1169" s="416"/>
      <c r="BH1169" s="416"/>
      <c r="BI1169" s="416"/>
      <c r="BJ1169" s="416"/>
    </row>
    <row r="1170" spans="10:62" x14ac:dyDescent="0.2">
      <c r="J1170" s="385"/>
      <c r="K1170" s="217"/>
      <c r="L1170" s="217"/>
      <c r="M1170" s="693"/>
      <c r="N1170" s="693"/>
      <c r="O1170" s="359"/>
      <c r="P1170" s="619"/>
      <c r="Q1170" s="672"/>
      <c r="R1170" s="672"/>
      <c r="S1170" s="672"/>
      <c r="T1170" s="385"/>
      <c r="U1170" s="385"/>
      <c r="V1170" s="385"/>
      <c r="W1170" s="385"/>
      <c r="X1170" s="693"/>
      <c r="Y1170" s="325"/>
      <c r="Z1170" s="308"/>
      <c r="AA1170" s="383"/>
      <c r="AC1170" s="325"/>
      <c r="AD1170" s="325"/>
      <c r="AF1170" s="383"/>
      <c r="AH1170" s="325"/>
      <c r="AI1170" s="325"/>
      <c r="AK1170" s="385"/>
      <c r="AL1170" s="385"/>
      <c r="AM1170" s="359"/>
      <c r="AN1170" s="385"/>
      <c r="AO1170" s="385"/>
      <c r="AP1170" s="385"/>
      <c r="AQ1170" s="385"/>
      <c r="AR1170" s="385"/>
      <c r="AS1170" s="385"/>
      <c r="AT1170" s="385"/>
      <c r="AU1170" s="359"/>
      <c r="AW1170" s="416"/>
      <c r="AX1170" s="694"/>
      <c r="AY1170" s="641"/>
      <c r="AZ1170" s="385"/>
      <c r="BA1170" s="385"/>
      <c r="BB1170" s="416"/>
      <c r="BC1170" s="416"/>
      <c r="BD1170" s="416"/>
      <c r="BE1170" s="416"/>
      <c r="BF1170" s="416"/>
      <c r="BG1170" s="416"/>
      <c r="BH1170" s="416"/>
      <c r="BI1170" s="416"/>
      <c r="BJ1170" s="416"/>
    </row>
    <row r="1171" spans="10:62" x14ac:dyDescent="0.2">
      <c r="J1171" s="385"/>
      <c r="K1171" s="217"/>
      <c r="L1171" s="217"/>
      <c r="M1171" s="693"/>
      <c r="N1171" s="693"/>
      <c r="O1171" s="359"/>
      <c r="P1171" s="619"/>
      <c r="Q1171" s="672"/>
      <c r="R1171" s="672"/>
      <c r="S1171" s="672"/>
      <c r="T1171" s="385"/>
      <c r="U1171" s="385"/>
      <c r="V1171" s="385"/>
      <c r="W1171" s="385"/>
      <c r="X1171" s="693"/>
      <c r="Y1171" s="325"/>
      <c r="Z1171" s="308"/>
      <c r="AA1171" s="383"/>
      <c r="AC1171" s="325"/>
      <c r="AD1171" s="325"/>
      <c r="AF1171" s="383"/>
      <c r="AH1171" s="325"/>
      <c r="AI1171" s="325"/>
      <c r="AK1171" s="385"/>
      <c r="AL1171" s="385"/>
      <c r="AM1171" s="359"/>
      <c r="AN1171" s="385"/>
      <c r="AO1171" s="385"/>
      <c r="AP1171" s="385"/>
      <c r="AQ1171" s="385"/>
      <c r="AR1171" s="385"/>
      <c r="AS1171" s="385"/>
      <c r="AT1171" s="385"/>
      <c r="AU1171" s="359"/>
      <c r="AW1171" s="416"/>
      <c r="AX1171" s="694"/>
      <c r="AY1171" s="641"/>
      <c r="AZ1171" s="385"/>
      <c r="BA1171" s="385"/>
      <c r="BB1171" s="416"/>
      <c r="BC1171" s="416"/>
      <c r="BD1171" s="416"/>
      <c r="BE1171" s="416"/>
      <c r="BF1171" s="416"/>
      <c r="BG1171" s="416"/>
      <c r="BH1171" s="416"/>
      <c r="BI1171" s="416"/>
      <c r="BJ1171" s="416"/>
    </row>
    <row r="1172" spans="10:62" x14ac:dyDescent="0.2">
      <c r="J1172" s="385"/>
      <c r="K1172" s="217"/>
      <c r="L1172" s="217"/>
      <c r="M1172" s="693"/>
      <c r="N1172" s="693"/>
      <c r="O1172" s="359"/>
      <c r="P1172" s="619"/>
      <c r="Q1172" s="672"/>
      <c r="R1172" s="672"/>
      <c r="S1172" s="672"/>
      <c r="T1172" s="385"/>
      <c r="U1172" s="385"/>
      <c r="V1172" s="385"/>
      <c r="W1172" s="385"/>
      <c r="X1172" s="693"/>
      <c r="Y1172" s="325"/>
      <c r="Z1172" s="308"/>
      <c r="AA1172" s="383"/>
      <c r="AC1172" s="325"/>
      <c r="AD1172" s="325"/>
      <c r="AF1172" s="383"/>
      <c r="AH1172" s="325"/>
      <c r="AI1172" s="325"/>
      <c r="AK1172" s="385"/>
      <c r="AL1172" s="385"/>
      <c r="AM1172" s="359"/>
      <c r="AN1172" s="385"/>
      <c r="AO1172" s="385"/>
      <c r="AP1172" s="385"/>
      <c r="AQ1172" s="385"/>
      <c r="AR1172" s="385"/>
      <c r="AS1172" s="385"/>
      <c r="AT1172" s="385"/>
      <c r="AU1172" s="359"/>
      <c r="AW1172" s="416"/>
      <c r="AX1172" s="694"/>
      <c r="AY1172" s="641"/>
      <c r="AZ1172" s="385"/>
      <c r="BA1172" s="385"/>
      <c r="BB1172" s="416"/>
      <c r="BC1172" s="416"/>
      <c r="BD1172" s="416"/>
      <c r="BE1172" s="416"/>
      <c r="BF1172" s="416"/>
      <c r="BG1172" s="416"/>
      <c r="BH1172" s="416"/>
      <c r="BI1172" s="416"/>
      <c r="BJ1172" s="416"/>
    </row>
    <row r="1173" spans="10:62" x14ac:dyDescent="0.2">
      <c r="J1173" s="385"/>
      <c r="K1173" s="217"/>
      <c r="L1173" s="217"/>
      <c r="M1173" s="693"/>
      <c r="N1173" s="693"/>
      <c r="O1173" s="359"/>
      <c r="P1173" s="619"/>
      <c r="Q1173" s="672"/>
      <c r="R1173" s="672"/>
      <c r="S1173" s="672"/>
      <c r="T1173" s="385"/>
      <c r="U1173" s="385"/>
      <c r="V1173" s="385"/>
      <c r="W1173" s="385"/>
      <c r="X1173" s="693"/>
      <c r="Y1173" s="325"/>
      <c r="Z1173" s="308"/>
      <c r="AA1173" s="383"/>
      <c r="AC1173" s="325"/>
      <c r="AD1173" s="325"/>
      <c r="AF1173" s="383"/>
      <c r="AH1173" s="325"/>
      <c r="AI1173" s="325"/>
      <c r="AK1173" s="385"/>
      <c r="AL1173" s="385"/>
      <c r="AM1173" s="359"/>
      <c r="AN1173" s="385"/>
      <c r="AO1173" s="385"/>
      <c r="AP1173" s="385"/>
      <c r="AQ1173" s="385"/>
      <c r="AR1173" s="385"/>
      <c r="AS1173" s="385"/>
      <c r="AT1173" s="385"/>
      <c r="AU1173" s="359"/>
      <c r="AW1173" s="416"/>
      <c r="AX1173" s="694"/>
      <c r="AY1173" s="641"/>
      <c r="AZ1173" s="385"/>
      <c r="BA1173" s="385"/>
      <c r="BB1173" s="416"/>
      <c r="BC1173" s="416"/>
      <c r="BD1173" s="416"/>
      <c r="BE1173" s="416"/>
      <c r="BF1173" s="416"/>
      <c r="BG1173" s="416"/>
      <c r="BH1173" s="416"/>
      <c r="BI1173" s="416"/>
      <c r="BJ1173" s="416"/>
    </row>
    <row r="1174" spans="10:62" x14ac:dyDescent="0.2">
      <c r="J1174" s="385"/>
      <c r="K1174" s="217"/>
      <c r="L1174" s="217"/>
      <c r="M1174" s="693"/>
      <c r="N1174" s="693"/>
      <c r="O1174" s="359"/>
      <c r="P1174" s="619"/>
      <c r="Q1174" s="672"/>
      <c r="R1174" s="672"/>
      <c r="S1174" s="672"/>
      <c r="T1174" s="385"/>
      <c r="U1174" s="385"/>
      <c r="V1174" s="385"/>
      <c r="W1174" s="385"/>
      <c r="X1174" s="693"/>
      <c r="Y1174" s="325"/>
      <c r="Z1174" s="308"/>
      <c r="AA1174" s="383"/>
      <c r="AC1174" s="325"/>
      <c r="AD1174" s="325"/>
      <c r="AF1174" s="383"/>
      <c r="AH1174" s="325"/>
      <c r="AI1174" s="325"/>
      <c r="AK1174" s="385"/>
      <c r="AL1174" s="385"/>
      <c r="AM1174" s="359"/>
      <c r="AN1174" s="385"/>
      <c r="AO1174" s="385"/>
      <c r="AP1174" s="385"/>
      <c r="AQ1174" s="385"/>
      <c r="AR1174" s="385"/>
      <c r="AS1174" s="385"/>
      <c r="AT1174" s="385"/>
      <c r="AU1174" s="359"/>
      <c r="AW1174" s="416"/>
      <c r="AX1174" s="694"/>
      <c r="AY1174" s="641"/>
      <c r="AZ1174" s="385"/>
      <c r="BA1174" s="385"/>
      <c r="BB1174" s="416"/>
      <c r="BC1174" s="416"/>
      <c r="BD1174" s="416"/>
      <c r="BE1174" s="416"/>
      <c r="BF1174" s="416"/>
      <c r="BG1174" s="416"/>
      <c r="BH1174" s="416"/>
      <c r="BI1174" s="416"/>
      <c r="BJ1174" s="416"/>
    </row>
    <row r="1175" spans="10:62" x14ac:dyDescent="0.2">
      <c r="J1175" s="385"/>
      <c r="K1175" s="217"/>
      <c r="L1175" s="217"/>
      <c r="M1175" s="693"/>
      <c r="N1175" s="693"/>
      <c r="O1175" s="359"/>
      <c r="P1175" s="619"/>
      <c r="Q1175" s="672"/>
      <c r="R1175" s="672"/>
      <c r="S1175" s="672"/>
      <c r="T1175" s="385"/>
      <c r="U1175" s="385"/>
      <c r="V1175" s="385"/>
      <c r="W1175" s="385"/>
      <c r="X1175" s="693"/>
      <c r="Y1175" s="325"/>
      <c r="Z1175" s="308"/>
      <c r="AA1175" s="383"/>
      <c r="AC1175" s="325"/>
      <c r="AD1175" s="325"/>
      <c r="AF1175" s="383"/>
      <c r="AH1175" s="325"/>
      <c r="AI1175" s="325"/>
      <c r="AK1175" s="385"/>
      <c r="AL1175" s="385"/>
      <c r="AM1175" s="359"/>
      <c r="AN1175" s="385"/>
      <c r="AO1175" s="385"/>
      <c r="AP1175" s="385"/>
      <c r="AQ1175" s="385"/>
      <c r="AR1175" s="385"/>
      <c r="AS1175" s="385"/>
      <c r="AT1175" s="385"/>
      <c r="AU1175" s="359"/>
      <c r="AW1175" s="416"/>
      <c r="AX1175" s="694"/>
      <c r="AY1175" s="641"/>
      <c r="AZ1175" s="385"/>
      <c r="BA1175" s="385"/>
      <c r="BB1175" s="416"/>
      <c r="BC1175" s="416"/>
      <c r="BD1175" s="416"/>
      <c r="BE1175" s="416"/>
      <c r="BF1175" s="416"/>
      <c r="BG1175" s="416"/>
      <c r="BH1175" s="416"/>
      <c r="BI1175" s="416"/>
      <c r="BJ1175" s="416"/>
    </row>
    <row r="1176" spans="10:62" x14ac:dyDescent="0.2">
      <c r="J1176" s="385"/>
      <c r="K1176" s="217"/>
      <c r="L1176" s="217"/>
      <c r="M1176" s="693"/>
      <c r="N1176" s="693"/>
      <c r="O1176" s="359"/>
      <c r="P1176" s="619"/>
      <c r="Q1176" s="672"/>
      <c r="R1176" s="672"/>
      <c r="S1176" s="672"/>
      <c r="T1176" s="385"/>
      <c r="U1176" s="385"/>
      <c r="V1176" s="385"/>
      <c r="W1176" s="385"/>
      <c r="X1176" s="693"/>
      <c r="Y1176" s="325"/>
      <c r="Z1176" s="308"/>
      <c r="AA1176" s="383"/>
      <c r="AC1176" s="325"/>
      <c r="AD1176" s="325"/>
      <c r="AF1176" s="383"/>
      <c r="AH1176" s="325"/>
      <c r="AI1176" s="325"/>
      <c r="AK1176" s="385"/>
      <c r="AL1176" s="385"/>
      <c r="AM1176" s="359"/>
      <c r="AN1176" s="385"/>
      <c r="AO1176" s="385"/>
      <c r="AP1176" s="385"/>
      <c r="AQ1176" s="385"/>
      <c r="AR1176" s="385"/>
      <c r="AS1176" s="385"/>
      <c r="AT1176" s="385"/>
      <c r="AU1176" s="359"/>
      <c r="AW1176" s="416"/>
      <c r="AX1176" s="694"/>
      <c r="AY1176" s="641"/>
      <c r="AZ1176" s="385"/>
      <c r="BA1176" s="385"/>
      <c r="BB1176" s="416"/>
      <c r="BC1176" s="416"/>
      <c r="BD1176" s="416"/>
      <c r="BE1176" s="416"/>
      <c r="BF1176" s="416"/>
      <c r="BG1176" s="416"/>
      <c r="BH1176" s="416"/>
      <c r="BI1176" s="416"/>
      <c r="BJ1176" s="416"/>
    </row>
    <row r="1177" spans="10:62" x14ac:dyDescent="0.2">
      <c r="J1177" s="385"/>
      <c r="K1177" s="217"/>
      <c r="L1177" s="217"/>
      <c r="M1177" s="693"/>
      <c r="N1177" s="693"/>
      <c r="O1177" s="359"/>
      <c r="P1177" s="619"/>
      <c r="Q1177" s="672"/>
      <c r="R1177" s="672"/>
      <c r="S1177" s="672"/>
      <c r="T1177" s="385"/>
      <c r="U1177" s="385"/>
      <c r="V1177" s="385"/>
      <c r="W1177" s="385"/>
      <c r="X1177" s="693"/>
      <c r="Y1177" s="325"/>
      <c r="Z1177" s="308"/>
      <c r="AA1177" s="383"/>
      <c r="AC1177" s="325"/>
      <c r="AD1177" s="325"/>
      <c r="AF1177" s="383"/>
      <c r="AH1177" s="325"/>
      <c r="AI1177" s="325"/>
      <c r="AK1177" s="385"/>
      <c r="AL1177" s="385"/>
      <c r="AM1177" s="359"/>
      <c r="AN1177" s="385"/>
      <c r="AO1177" s="385"/>
      <c r="AP1177" s="385"/>
      <c r="AQ1177" s="385"/>
      <c r="AR1177" s="385"/>
      <c r="AS1177" s="385"/>
      <c r="AT1177" s="385"/>
      <c r="AU1177" s="359"/>
      <c r="AW1177" s="416"/>
      <c r="AX1177" s="694"/>
      <c r="AY1177" s="641"/>
      <c r="AZ1177" s="385"/>
      <c r="BA1177" s="385"/>
      <c r="BB1177" s="416"/>
      <c r="BC1177" s="416"/>
      <c r="BD1177" s="416"/>
      <c r="BE1177" s="416"/>
      <c r="BF1177" s="416"/>
      <c r="BG1177" s="416"/>
      <c r="BH1177" s="416"/>
      <c r="BI1177" s="416"/>
      <c r="BJ1177" s="416"/>
    </row>
    <row r="1178" spans="10:62" x14ac:dyDescent="0.2">
      <c r="J1178" s="385"/>
      <c r="K1178" s="217"/>
      <c r="L1178" s="217"/>
      <c r="M1178" s="693"/>
      <c r="N1178" s="693"/>
      <c r="O1178" s="359"/>
      <c r="P1178" s="619"/>
      <c r="Q1178" s="672"/>
      <c r="R1178" s="672"/>
      <c r="S1178" s="672"/>
      <c r="T1178" s="385"/>
      <c r="U1178" s="385"/>
      <c r="V1178" s="385"/>
      <c r="W1178" s="385"/>
      <c r="X1178" s="693"/>
      <c r="Y1178" s="325"/>
      <c r="Z1178" s="308"/>
      <c r="AA1178" s="383"/>
      <c r="AC1178" s="325"/>
      <c r="AD1178" s="325"/>
      <c r="AF1178" s="383"/>
      <c r="AH1178" s="325"/>
      <c r="AI1178" s="325"/>
      <c r="AK1178" s="385"/>
      <c r="AL1178" s="385"/>
      <c r="AM1178" s="359"/>
      <c r="AN1178" s="385"/>
      <c r="AO1178" s="385"/>
      <c r="AP1178" s="385"/>
      <c r="AQ1178" s="385"/>
      <c r="AR1178" s="385"/>
      <c r="AS1178" s="385"/>
      <c r="AT1178" s="385"/>
      <c r="AU1178" s="359"/>
      <c r="AW1178" s="416"/>
      <c r="AX1178" s="694"/>
      <c r="AY1178" s="641"/>
      <c r="AZ1178" s="385"/>
      <c r="BA1178" s="385"/>
      <c r="BB1178" s="416"/>
      <c r="BC1178" s="416"/>
      <c r="BD1178" s="416"/>
      <c r="BE1178" s="416"/>
      <c r="BF1178" s="416"/>
      <c r="BG1178" s="416"/>
      <c r="BH1178" s="416"/>
      <c r="BI1178" s="416"/>
      <c r="BJ1178" s="416"/>
    </row>
    <row r="1179" spans="10:62" x14ac:dyDescent="0.2">
      <c r="J1179" s="385"/>
      <c r="K1179" s="217"/>
      <c r="L1179" s="217"/>
      <c r="M1179" s="693"/>
      <c r="N1179" s="693"/>
      <c r="O1179" s="359"/>
      <c r="P1179" s="619"/>
      <c r="Q1179" s="672"/>
      <c r="R1179" s="672"/>
      <c r="S1179" s="672"/>
      <c r="T1179" s="385"/>
      <c r="U1179" s="385"/>
      <c r="V1179" s="385"/>
      <c r="W1179" s="385"/>
      <c r="X1179" s="693"/>
      <c r="Y1179" s="325"/>
      <c r="Z1179" s="308"/>
      <c r="AA1179" s="383"/>
      <c r="AC1179" s="325"/>
      <c r="AD1179" s="325"/>
      <c r="AF1179" s="383"/>
      <c r="AH1179" s="325"/>
      <c r="AI1179" s="325"/>
      <c r="AK1179" s="385"/>
      <c r="AL1179" s="385"/>
      <c r="AM1179" s="359"/>
      <c r="AN1179" s="385"/>
      <c r="AO1179" s="385"/>
      <c r="AP1179" s="385"/>
      <c r="AQ1179" s="385"/>
      <c r="AR1179" s="385"/>
      <c r="AS1179" s="385"/>
      <c r="AT1179" s="385"/>
      <c r="AU1179" s="359"/>
      <c r="AW1179" s="416"/>
      <c r="AX1179" s="694"/>
      <c r="AY1179" s="641"/>
      <c r="AZ1179" s="385"/>
      <c r="BA1179" s="385"/>
      <c r="BB1179" s="416"/>
      <c r="BC1179" s="416"/>
      <c r="BD1179" s="416"/>
      <c r="BE1179" s="416"/>
      <c r="BF1179" s="416"/>
      <c r="BG1179" s="416"/>
      <c r="BH1179" s="416"/>
      <c r="BI1179" s="416"/>
      <c r="BJ1179" s="416"/>
    </row>
    <row r="1180" spans="10:62" x14ac:dyDescent="0.2">
      <c r="J1180" s="385"/>
      <c r="K1180" s="217"/>
      <c r="L1180" s="217"/>
      <c r="M1180" s="693"/>
      <c r="N1180" s="693"/>
      <c r="O1180" s="359"/>
      <c r="P1180" s="619"/>
      <c r="Q1180" s="672"/>
      <c r="R1180" s="672"/>
      <c r="S1180" s="672"/>
      <c r="T1180" s="385"/>
      <c r="U1180" s="385"/>
      <c r="V1180" s="385"/>
      <c r="W1180" s="385"/>
      <c r="X1180" s="693"/>
      <c r="Y1180" s="325"/>
      <c r="Z1180" s="308"/>
      <c r="AA1180" s="383"/>
      <c r="AC1180" s="325"/>
      <c r="AD1180" s="325"/>
      <c r="AF1180" s="383"/>
      <c r="AH1180" s="325"/>
      <c r="AI1180" s="325"/>
      <c r="AK1180" s="385"/>
      <c r="AL1180" s="385"/>
      <c r="AM1180" s="359"/>
      <c r="AN1180" s="385"/>
      <c r="AO1180" s="385"/>
      <c r="AP1180" s="385"/>
      <c r="AQ1180" s="385"/>
      <c r="AR1180" s="385"/>
      <c r="AS1180" s="385"/>
      <c r="AT1180" s="385"/>
      <c r="AU1180" s="359"/>
      <c r="AW1180" s="416"/>
      <c r="AX1180" s="694"/>
      <c r="AY1180" s="641"/>
      <c r="AZ1180" s="385"/>
      <c r="BA1180" s="385"/>
      <c r="BB1180" s="416"/>
      <c r="BC1180" s="416"/>
      <c r="BD1180" s="416"/>
      <c r="BE1180" s="416"/>
      <c r="BF1180" s="416"/>
      <c r="BG1180" s="416"/>
      <c r="BH1180" s="416"/>
      <c r="BI1180" s="416"/>
      <c r="BJ1180" s="416"/>
    </row>
    <row r="1181" spans="10:62" x14ac:dyDescent="0.2">
      <c r="J1181" s="385"/>
      <c r="K1181" s="217"/>
      <c r="L1181" s="217"/>
      <c r="M1181" s="693"/>
      <c r="N1181" s="693"/>
      <c r="O1181" s="359"/>
      <c r="P1181" s="619"/>
      <c r="Q1181" s="672"/>
      <c r="R1181" s="672"/>
      <c r="S1181" s="672"/>
      <c r="T1181" s="385"/>
      <c r="U1181" s="385"/>
      <c r="V1181" s="385"/>
      <c r="W1181" s="385"/>
      <c r="X1181" s="693"/>
      <c r="Y1181" s="325"/>
      <c r="Z1181" s="308"/>
      <c r="AA1181" s="383"/>
      <c r="AC1181" s="325"/>
      <c r="AD1181" s="325"/>
      <c r="AF1181" s="383"/>
      <c r="AH1181" s="325"/>
      <c r="AI1181" s="325"/>
      <c r="AK1181" s="385"/>
      <c r="AL1181" s="385"/>
      <c r="AM1181" s="359"/>
      <c r="AN1181" s="385"/>
      <c r="AO1181" s="385"/>
      <c r="AP1181" s="385"/>
      <c r="AQ1181" s="385"/>
      <c r="AR1181" s="385"/>
      <c r="AS1181" s="385"/>
      <c r="AT1181" s="385"/>
      <c r="AU1181" s="359"/>
      <c r="AW1181" s="416"/>
      <c r="AX1181" s="694"/>
      <c r="AY1181" s="641"/>
      <c r="AZ1181" s="385"/>
      <c r="BA1181" s="385"/>
      <c r="BB1181" s="416"/>
      <c r="BC1181" s="416"/>
      <c r="BD1181" s="416"/>
      <c r="BE1181" s="416"/>
      <c r="BF1181" s="416"/>
      <c r="BG1181" s="416"/>
      <c r="BH1181" s="416"/>
      <c r="BI1181" s="416"/>
      <c r="BJ1181" s="416"/>
    </row>
    <row r="1182" spans="10:62" x14ac:dyDescent="0.2">
      <c r="J1182" s="385"/>
      <c r="K1182" s="217"/>
      <c r="L1182" s="217"/>
      <c r="M1182" s="693"/>
      <c r="N1182" s="693"/>
      <c r="O1182" s="359"/>
      <c r="P1182" s="619"/>
      <c r="Q1182" s="672"/>
      <c r="R1182" s="672"/>
      <c r="S1182" s="672"/>
      <c r="T1182" s="385"/>
      <c r="U1182" s="385"/>
      <c r="V1182" s="385"/>
      <c r="W1182" s="385"/>
      <c r="X1182" s="693"/>
      <c r="Y1182" s="325"/>
      <c r="Z1182" s="308"/>
      <c r="AA1182" s="383"/>
      <c r="AC1182" s="325"/>
      <c r="AD1182" s="325"/>
      <c r="AF1182" s="383"/>
      <c r="AH1182" s="325"/>
      <c r="AI1182" s="325"/>
      <c r="AK1182" s="385"/>
      <c r="AL1182" s="385"/>
      <c r="AM1182" s="359"/>
      <c r="AN1182" s="385"/>
      <c r="AO1182" s="385"/>
      <c r="AP1182" s="385"/>
      <c r="AQ1182" s="385"/>
      <c r="AR1182" s="385"/>
      <c r="AS1182" s="385"/>
      <c r="AT1182" s="385"/>
      <c r="AU1182" s="359"/>
      <c r="AW1182" s="416"/>
      <c r="AX1182" s="694"/>
      <c r="AY1182" s="641"/>
      <c r="AZ1182" s="385"/>
      <c r="BA1182" s="385"/>
      <c r="BB1182" s="416"/>
      <c r="BC1182" s="416"/>
      <c r="BD1182" s="416"/>
      <c r="BE1182" s="416"/>
      <c r="BF1182" s="416"/>
      <c r="BG1182" s="416"/>
      <c r="BH1182" s="416"/>
      <c r="BI1182" s="416"/>
      <c r="BJ1182" s="416"/>
    </row>
    <row r="1183" spans="10:62" x14ac:dyDescent="0.2">
      <c r="J1183" s="385"/>
      <c r="K1183" s="217"/>
      <c r="L1183" s="217"/>
      <c r="M1183" s="693"/>
      <c r="N1183" s="693"/>
      <c r="O1183" s="359"/>
      <c r="P1183" s="619"/>
      <c r="Q1183" s="672"/>
      <c r="R1183" s="672"/>
      <c r="S1183" s="672"/>
      <c r="T1183" s="385"/>
      <c r="U1183" s="385"/>
      <c r="V1183" s="385"/>
      <c r="W1183" s="385"/>
      <c r="X1183" s="693"/>
      <c r="Y1183" s="325"/>
      <c r="Z1183" s="308"/>
      <c r="AA1183" s="383"/>
      <c r="AC1183" s="325"/>
      <c r="AD1183" s="325"/>
      <c r="AF1183" s="383"/>
      <c r="AH1183" s="325"/>
      <c r="AI1183" s="325"/>
      <c r="AK1183" s="385"/>
      <c r="AL1183" s="385"/>
      <c r="AM1183" s="359"/>
      <c r="AN1183" s="385"/>
      <c r="AO1183" s="385"/>
      <c r="AP1183" s="385"/>
      <c r="AQ1183" s="385"/>
      <c r="AR1183" s="385"/>
      <c r="AS1183" s="385"/>
      <c r="AT1183" s="385"/>
      <c r="AU1183" s="359"/>
      <c r="AW1183" s="416"/>
      <c r="AX1183" s="694"/>
      <c r="AY1183" s="641"/>
      <c r="AZ1183" s="385"/>
      <c r="BA1183" s="385"/>
      <c r="BB1183" s="416"/>
      <c r="BC1183" s="416"/>
      <c r="BD1183" s="416"/>
      <c r="BE1183" s="416"/>
      <c r="BF1183" s="416"/>
      <c r="BG1183" s="416"/>
      <c r="BH1183" s="416"/>
      <c r="BI1183" s="416"/>
      <c r="BJ1183" s="416"/>
    </row>
    <row r="1184" spans="10:62" x14ac:dyDescent="0.2">
      <c r="J1184" s="385"/>
      <c r="K1184" s="217"/>
      <c r="L1184" s="217"/>
      <c r="M1184" s="693"/>
      <c r="N1184" s="693"/>
      <c r="O1184" s="359"/>
      <c r="P1184" s="619"/>
      <c r="Q1184" s="672"/>
      <c r="R1184" s="672"/>
      <c r="S1184" s="672"/>
      <c r="T1184" s="385"/>
      <c r="U1184" s="385"/>
      <c r="V1184" s="385"/>
      <c r="W1184" s="385"/>
      <c r="X1184" s="693"/>
      <c r="Y1184" s="325"/>
      <c r="Z1184" s="308"/>
      <c r="AA1184" s="383"/>
      <c r="AC1184" s="325"/>
      <c r="AD1184" s="325"/>
      <c r="AF1184" s="383"/>
      <c r="AH1184" s="325"/>
      <c r="AI1184" s="325"/>
      <c r="AK1184" s="385"/>
      <c r="AL1184" s="385"/>
      <c r="AM1184" s="359"/>
      <c r="AN1184" s="385"/>
      <c r="AO1184" s="385"/>
      <c r="AP1184" s="385"/>
      <c r="AQ1184" s="385"/>
      <c r="AR1184" s="385"/>
      <c r="AS1184" s="385"/>
      <c r="AT1184" s="385"/>
      <c r="AU1184" s="359"/>
      <c r="AW1184" s="416"/>
      <c r="AX1184" s="694"/>
      <c r="AY1184" s="641"/>
      <c r="AZ1184" s="385"/>
      <c r="BA1184" s="385"/>
      <c r="BB1184" s="416"/>
      <c r="BC1184" s="416"/>
      <c r="BD1184" s="416"/>
      <c r="BE1184" s="416"/>
      <c r="BF1184" s="416"/>
      <c r="BG1184" s="416"/>
      <c r="BH1184" s="416"/>
      <c r="BI1184" s="416"/>
      <c r="BJ1184" s="416"/>
    </row>
    <row r="1185" spans="10:62" x14ac:dyDescent="0.2">
      <c r="J1185" s="385"/>
      <c r="K1185" s="217"/>
      <c r="L1185" s="217"/>
      <c r="M1185" s="693"/>
      <c r="N1185" s="693"/>
      <c r="O1185" s="359"/>
      <c r="P1185" s="619"/>
      <c r="Q1185" s="672"/>
      <c r="R1185" s="672"/>
      <c r="S1185" s="672"/>
      <c r="T1185" s="385"/>
      <c r="U1185" s="385"/>
      <c r="V1185" s="385"/>
      <c r="W1185" s="385"/>
      <c r="X1185" s="693"/>
      <c r="Y1185" s="325"/>
      <c r="Z1185" s="308"/>
      <c r="AA1185" s="383"/>
      <c r="AC1185" s="325"/>
      <c r="AD1185" s="325"/>
      <c r="AF1185" s="383"/>
      <c r="AH1185" s="325"/>
      <c r="AI1185" s="325"/>
      <c r="AK1185" s="385"/>
      <c r="AL1185" s="385"/>
      <c r="AM1185" s="359"/>
      <c r="AN1185" s="385"/>
      <c r="AO1185" s="385"/>
      <c r="AP1185" s="385"/>
      <c r="AQ1185" s="385"/>
      <c r="AR1185" s="385"/>
      <c r="AS1185" s="385"/>
      <c r="AT1185" s="385"/>
      <c r="AU1185" s="359"/>
      <c r="AW1185" s="416"/>
      <c r="AX1185" s="694"/>
      <c r="AY1185" s="641"/>
      <c r="AZ1185" s="385"/>
      <c r="BA1185" s="385"/>
      <c r="BB1185" s="416"/>
      <c r="BC1185" s="416"/>
      <c r="BD1185" s="416"/>
      <c r="BE1185" s="416"/>
      <c r="BF1185" s="416"/>
      <c r="BG1185" s="416"/>
      <c r="BH1185" s="416"/>
      <c r="BI1185" s="416"/>
      <c r="BJ1185" s="416"/>
    </row>
    <row r="1186" spans="10:62" x14ac:dyDescent="0.2">
      <c r="J1186" s="385"/>
      <c r="K1186" s="217"/>
      <c r="L1186" s="217"/>
      <c r="M1186" s="693"/>
      <c r="N1186" s="693"/>
      <c r="O1186" s="359"/>
      <c r="P1186" s="619"/>
      <c r="Q1186" s="672"/>
      <c r="R1186" s="672"/>
      <c r="S1186" s="672"/>
      <c r="T1186" s="385"/>
      <c r="U1186" s="385"/>
      <c r="V1186" s="385"/>
      <c r="W1186" s="385"/>
      <c r="X1186" s="693"/>
      <c r="Y1186" s="325"/>
      <c r="Z1186" s="308"/>
      <c r="AA1186" s="383"/>
      <c r="AC1186" s="325"/>
      <c r="AD1186" s="325"/>
      <c r="AF1186" s="383"/>
      <c r="AH1186" s="325"/>
      <c r="AI1186" s="325"/>
      <c r="AK1186" s="385"/>
      <c r="AL1186" s="385"/>
      <c r="AM1186" s="359"/>
      <c r="AN1186" s="385"/>
      <c r="AO1186" s="385"/>
      <c r="AP1186" s="385"/>
      <c r="AQ1186" s="385"/>
      <c r="AR1186" s="385"/>
      <c r="AS1186" s="385"/>
      <c r="AT1186" s="385"/>
      <c r="AU1186" s="359"/>
      <c r="AW1186" s="416"/>
      <c r="AX1186" s="694"/>
      <c r="AY1186" s="641"/>
      <c r="AZ1186" s="385"/>
      <c r="BA1186" s="385"/>
      <c r="BB1186" s="416"/>
      <c r="BC1186" s="416"/>
      <c r="BD1186" s="416"/>
      <c r="BE1186" s="416"/>
      <c r="BF1186" s="416"/>
      <c r="BG1186" s="416"/>
      <c r="BH1186" s="416"/>
      <c r="BI1186" s="416"/>
      <c r="BJ1186" s="416"/>
    </row>
    <row r="1187" spans="10:62" x14ac:dyDescent="0.2">
      <c r="J1187" s="385"/>
      <c r="K1187" s="217"/>
      <c r="L1187" s="217"/>
      <c r="M1187" s="693"/>
      <c r="N1187" s="693"/>
      <c r="O1187" s="359"/>
      <c r="P1187" s="619"/>
      <c r="Q1187" s="672"/>
      <c r="R1187" s="672"/>
      <c r="S1187" s="672"/>
      <c r="T1187" s="385"/>
      <c r="U1187" s="385"/>
      <c r="V1187" s="385"/>
      <c r="W1187" s="385"/>
      <c r="X1187" s="693"/>
      <c r="Y1187" s="325"/>
      <c r="Z1187" s="308"/>
      <c r="AA1187" s="383"/>
      <c r="AC1187" s="325"/>
      <c r="AD1187" s="325"/>
      <c r="AF1187" s="383"/>
      <c r="AH1187" s="325"/>
      <c r="AI1187" s="325"/>
      <c r="AK1187" s="385"/>
      <c r="AL1187" s="385"/>
      <c r="AM1187" s="359"/>
      <c r="AN1187" s="385"/>
      <c r="AO1187" s="385"/>
      <c r="AP1187" s="385"/>
      <c r="AQ1187" s="385"/>
      <c r="AR1187" s="385"/>
      <c r="AS1187" s="385"/>
      <c r="AT1187" s="385"/>
      <c r="AU1187" s="359"/>
      <c r="AW1187" s="416"/>
      <c r="AX1187" s="694"/>
      <c r="AY1187" s="641"/>
      <c r="AZ1187" s="385"/>
      <c r="BA1187" s="385"/>
      <c r="BB1187" s="416"/>
      <c r="BC1187" s="416"/>
      <c r="BD1187" s="416"/>
      <c r="BE1187" s="416"/>
      <c r="BF1187" s="416"/>
      <c r="BG1187" s="416"/>
      <c r="BH1187" s="416"/>
      <c r="BI1187" s="416"/>
      <c r="BJ1187" s="416"/>
    </row>
    <row r="1188" spans="10:62" x14ac:dyDescent="0.2">
      <c r="J1188" s="385"/>
      <c r="K1188" s="217"/>
      <c r="L1188" s="217"/>
      <c r="M1188" s="693"/>
      <c r="N1188" s="693"/>
      <c r="O1188" s="359"/>
      <c r="P1188" s="619"/>
      <c r="Q1188" s="672"/>
      <c r="R1188" s="672"/>
      <c r="S1188" s="672"/>
      <c r="T1188" s="385"/>
      <c r="U1188" s="385"/>
      <c r="V1188" s="385"/>
      <c r="W1188" s="385"/>
      <c r="X1188" s="693"/>
      <c r="Y1188" s="325"/>
      <c r="Z1188" s="308"/>
      <c r="AA1188" s="383"/>
      <c r="AC1188" s="325"/>
      <c r="AD1188" s="325"/>
      <c r="AF1188" s="383"/>
      <c r="AH1188" s="325"/>
      <c r="AI1188" s="325"/>
      <c r="AK1188" s="385"/>
      <c r="AL1188" s="385"/>
      <c r="AM1188" s="359"/>
      <c r="AN1188" s="385"/>
      <c r="AO1188" s="385"/>
      <c r="AP1188" s="385"/>
      <c r="AQ1188" s="385"/>
      <c r="AR1188" s="385"/>
      <c r="AS1188" s="385"/>
      <c r="AT1188" s="385"/>
      <c r="AU1188" s="359"/>
      <c r="AW1188" s="416"/>
      <c r="AX1188" s="694"/>
      <c r="AY1188" s="641"/>
      <c r="AZ1188" s="385"/>
      <c r="BA1188" s="385"/>
      <c r="BB1188" s="416"/>
      <c r="BC1188" s="416"/>
      <c r="BD1188" s="416"/>
      <c r="BE1188" s="416"/>
      <c r="BF1188" s="416"/>
      <c r="BG1188" s="416"/>
      <c r="BH1188" s="416"/>
      <c r="BI1188" s="416"/>
      <c r="BJ1188" s="416"/>
    </row>
    <row r="1189" spans="10:62" x14ac:dyDescent="0.2">
      <c r="J1189" s="385"/>
      <c r="K1189" s="217"/>
      <c r="L1189" s="217"/>
      <c r="M1189" s="693"/>
      <c r="N1189" s="693"/>
      <c r="O1189" s="359"/>
      <c r="P1189" s="619"/>
      <c r="Q1189" s="672"/>
      <c r="R1189" s="672"/>
      <c r="S1189" s="672"/>
      <c r="T1189" s="385"/>
      <c r="U1189" s="385"/>
      <c r="V1189" s="385"/>
      <c r="W1189" s="385"/>
      <c r="X1189" s="693"/>
      <c r="Y1189" s="325"/>
      <c r="Z1189" s="308"/>
      <c r="AA1189" s="383"/>
      <c r="AC1189" s="325"/>
      <c r="AD1189" s="325"/>
      <c r="AF1189" s="383"/>
      <c r="AH1189" s="325"/>
      <c r="AI1189" s="325"/>
      <c r="AK1189" s="385"/>
      <c r="AL1189" s="385"/>
      <c r="AM1189" s="359"/>
      <c r="AN1189" s="385"/>
      <c r="AO1189" s="385"/>
      <c r="AP1189" s="385"/>
      <c r="AQ1189" s="385"/>
      <c r="AR1189" s="385"/>
      <c r="AS1189" s="385"/>
      <c r="AT1189" s="385"/>
      <c r="AU1189" s="359"/>
      <c r="AW1189" s="416"/>
      <c r="AX1189" s="694"/>
      <c r="AY1189" s="641"/>
      <c r="AZ1189" s="385"/>
      <c r="BA1189" s="385"/>
      <c r="BB1189" s="416"/>
      <c r="BC1189" s="416"/>
      <c r="BD1189" s="416"/>
      <c r="BE1189" s="416"/>
      <c r="BF1189" s="416"/>
      <c r="BG1189" s="416"/>
      <c r="BH1189" s="416"/>
      <c r="BI1189" s="416"/>
      <c r="BJ1189" s="416"/>
    </row>
    <row r="1190" spans="10:62" x14ac:dyDescent="0.2">
      <c r="J1190" s="385"/>
      <c r="K1190" s="217"/>
      <c r="L1190" s="217"/>
      <c r="M1190" s="693"/>
      <c r="N1190" s="693"/>
      <c r="O1190" s="359"/>
      <c r="P1190" s="619"/>
      <c r="Q1190" s="672"/>
      <c r="R1190" s="672"/>
      <c r="S1190" s="672"/>
      <c r="T1190" s="385"/>
      <c r="U1190" s="385"/>
      <c r="V1190" s="385"/>
      <c r="W1190" s="385"/>
      <c r="X1190" s="693"/>
      <c r="Y1190" s="325"/>
      <c r="Z1190" s="308"/>
      <c r="AA1190" s="383"/>
      <c r="AC1190" s="325"/>
      <c r="AD1190" s="325"/>
      <c r="AF1190" s="383"/>
      <c r="AH1190" s="325"/>
      <c r="AI1190" s="325"/>
      <c r="AK1190" s="385"/>
      <c r="AL1190" s="385"/>
      <c r="AM1190" s="359"/>
      <c r="AN1190" s="385"/>
      <c r="AO1190" s="385"/>
      <c r="AP1190" s="385"/>
      <c r="AQ1190" s="385"/>
      <c r="AR1190" s="385"/>
      <c r="AS1190" s="385"/>
      <c r="AT1190" s="385"/>
      <c r="AU1190" s="359"/>
      <c r="AW1190" s="416"/>
      <c r="AX1190" s="694"/>
      <c r="AY1190" s="641"/>
      <c r="AZ1190" s="385"/>
      <c r="BA1190" s="385"/>
      <c r="BB1190" s="416"/>
      <c r="BC1190" s="416"/>
      <c r="BD1190" s="416"/>
      <c r="BE1190" s="416"/>
      <c r="BF1190" s="416"/>
      <c r="BG1190" s="416"/>
      <c r="BH1190" s="416"/>
      <c r="BI1190" s="416"/>
      <c r="BJ1190" s="416"/>
    </row>
    <row r="1191" spans="10:62" x14ac:dyDescent="0.2">
      <c r="J1191" s="385"/>
      <c r="K1191" s="217"/>
      <c r="L1191" s="217"/>
      <c r="M1191" s="693"/>
      <c r="N1191" s="693"/>
      <c r="O1191" s="359"/>
      <c r="P1191" s="619"/>
      <c r="Q1191" s="672"/>
      <c r="R1191" s="672"/>
      <c r="S1191" s="672"/>
      <c r="T1191" s="385"/>
      <c r="U1191" s="385"/>
      <c r="V1191" s="385"/>
      <c r="W1191" s="385"/>
      <c r="X1191" s="693"/>
      <c r="Y1191" s="325"/>
      <c r="Z1191" s="308"/>
      <c r="AA1191" s="383"/>
      <c r="AC1191" s="325"/>
      <c r="AD1191" s="325"/>
      <c r="AF1191" s="383"/>
      <c r="AH1191" s="325"/>
      <c r="AI1191" s="325"/>
      <c r="AK1191" s="385"/>
      <c r="AL1191" s="385"/>
      <c r="AM1191" s="359"/>
      <c r="AN1191" s="385"/>
      <c r="AO1191" s="385"/>
      <c r="AP1191" s="385"/>
      <c r="AQ1191" s="385"/>
      <c r="AR1191" s="385"/>
      <c r="AS1191" s="385"/>
      <c r="AT1191" s="385"/>
      <c r="AU1191" s="359"/>
      <c r="AW1191" s="416"/>
      <c r="AX1191" s="694"/>
      <c r="AY1191" s="641"/>
      <c r="AZ1191" s="385"/>
      <c r="BA1191" s="385"/>
      <c r="BB1191" s="416"/>
      <c r="BC1191" s="416"/>
      <c r="BD1191" s="416"/>
      <c r="BE1191" s="416"/>
      <c r="BF1191" s="416"/>
      <c r="BG1191" s="416"/>
      <c r="BH1191" s="416"/>
      <c r="BI1191" s="416"/>
      <c r="BJ1191" s="416"/>
    </row>
    <row r="1192" spans="10:62" x14ac:dyDescent="0.2">
      <c r="J1192" s="385"/>
      <c r="K1192" s="217"/>
      <c r="L1192" s="217"/>
      <c r="M1192" s="693"/>
      <c r="N1192" s="693"/>
      <c r="O1192" s="359"/>
      <c r="P1192" s="619"/>
      <c r="Q1192" s="672"/>
      <c r="R1192" s="672"/>
      <c r="S1192" s="672"/>
      <c r="T1192" s="385"/>
      <c r="U1192" s="385"/>
      <c r="V1192" s="385"/>
      <c r="W1192" s="385"/>
      <c r="X1192" s="693"/>
      <c r="Y1192" s="325"/>
      <c r="Z1192" s="308"/>
      <c r="AA1192" s="383"/>
      <c r="AC1192" s="325"/>
      <c r="AD1192" s="325"/>
      <c r="AF1192" s="383"/>
      <c r="AH1192" s="325"/>
      <c r="AI1192" s="325"/>
      <c r="AK1192" s="385"/>
      <c r="AL1192" s="385"/>
      <c r="AM1192" s="359"/>
      <c r="AN1192" s="385"/>
      <c r="AO1192" s="385"/>
      <c r="AP1192" s="385"/>
      <c r="AQ1192" s="385"/>
      <c r="AR1192" s="385"/>
      <c r="AS1192" s="385"/>
      <c r="AT1192" s="385"/>
      <c r="AU1192" s="359"/>
      <c r="AW1192" s="416"/>
      <c r="AX1192" s="694"/>
      <c r="AY1192" s="641"/>
      <c r="AZ1192" s="385"/>
      <c r="BA1192" s="385"/>
      <c r="BB1192" s="416"/>
      <c r="BC1192" s="416"/>
      <c r="BD1192" s="416"/>
      <c r="BE1192" s="416"/>
      <c r="BF1192" s="416"/>
      <c r="BG1192" s="416"/>
      <c r="BH1192" s="416"/>
      <c r="BI1192" s="416"/>
      <c r="BJ1192" s="416"/>
    </row>
    <row r="1193" spans="10:62" x14ac:dyDescent="0.2">
      <c r="J1193" s="385"/>
      <c r="K1193" s="217"/>
      <c r="L1193" s="217"/>
      <c r="M1193" s="693"/>
      <c r="N1193" s="693"/>
      <c r="O1193" s="359"/>
      <c r="P1193" s="619"/>
      <c r="Q1193" s="672"/>
      <c r="R1193" s="672"/>
      <c r="S1193" s="672"/>
      <c r="T1193" s="385"/>
      <c r="U1193" s="385"/>
      <c r="V1193" s="385"/>
      <c r="W1193" s="385"/>
      <c r="X1193" s="693"/>
      <c r="Y1193" s="325"/>
      <c r="Z1193" s="308"/>
      <c r="AA1193" s="383"/>
      <c r="AC1193" s="325"/>
      <c r="AD1193" s="325"/>
      <c r="AF1193" s="383"/>
      <c r="AH1193" s="325"/>
      <c r="AI1193" s="325"/>
      <c r="AK1193" s="385"/>
      <c r="AL1193" s="385"/>
      <c r="AM1193" s="359"/>
      <c r="AN1193" s="385"/>
      <c r="AO1193" s="385"/>
      <c r="AP1193" s="385"/>
      <c r="AQ1193" s="385"/>
      <c r="AR1193" s="385"/>
      <c r="AS1193" s="385"/>
      <c r="AT1193" s="385"/>
      <c r="AU1193" s="359"/>
      <c r="AW1193" s="416"/>
      <c r="AX1193" s="694"/>
      <c r="AY1193" s="641"/>
      <c r="AZ1193" s="385"/>
      <c r="BA1193" s="385"/>
      <c r="BB1193" s="416"/>
      <c r="BC1193" s="416"/>
      <c r="BD1193" s="416"/>
      <c r="BE1193" s="416"/>
      <c r="BF1193" s="416"/>
      <c r="BG1193" s="416"/>
      <c r="BH1193" s="416"/>
      <c r="BI1193" s="416"/>
      <c r="BJ1193" s="416"/>
    </row>
    <row r="1194" spans="10:62" x14ac:dyDescent="0.2">
      <c r="J1194" s="385"/>
      <c r="K1194" s="217"/>
      <c r="L1194" s="217"/>
      <c r="M1194" s="693"/>
      <c r="N1194" s="693"/>
      <c r="O1194" s="359"/>
      <c r="P1194" s="619"/>
      <c r="Q1194" s="672"/>
      <c r="R1194" s="672"/>
      <c r="S1194" s="672"/>
      <c r="T1194" s="385"/>
      <c r="U1194" s="385"/>
      <c r="V1194" s="385"/>
      <c r="W1194" s="385"/>
      <c r="X1194" s="693"/>
      <c r="Y1194" s="325"/>
      <c r="Z1194" s="308"/>
      <c r="AA1194" s="383"/>
      <c r="AC1194" s="325"/>
      <c r="AD1194" s="325"/>
      <c r="AF1194" s="383"/>
      <c r="AH1194" s="325"/>
      <c r="AI1194" s="325"/>
      <c r="AK1194" s="385"/>
      <c r="AL1194" s="385"/>
      <c r="AM1194" s="359"/>
      <c r="AN1194" s="385"/>
      <c r="AO1194" s="385"/>
      <c r="AP1194" s="385"/>
      <c r="AQ1194" s="385"/>
      <c r="AR1194" s="385"/>
      <c r="AS1194" s="385"/>
      <c r="AT1194" s="385"/>
      <c r="AU1194" s="359"/>
      <c r="AW1194" s="416"/>
      <c r="AX1194" s="694"/>
      <c r="AY1194" s="641"/>
      <c r="AZ1194" s="385"/>
      <c r="BA1194" s="385"/>
      <c r="BB1194" s="416"/>
      <c r="BC1194" s="416"/>
      <c r="BD1194" s="416"/>
      <c r="BE1194" s="416"/>
      <c r="BF1194" s="416"/>
      <c r="BG1194" s="416"/>
      <c r="BH1194" s="416"/>
      <c r="BI1194" s="416"/>
      <c r="BJ1194" s="416"/>
    </row>
    <row r="1195" spans="10:62" x14ac:dyDescent="0.2">
      <c r="J1195" s="385"/>
      <c r="K1195" s="217"/>
      <c r="L1195" s="217"/>
      <c r="M1195" s="693"/>
      <c r="N1195" s="693"/>
      <c r="O1195" s="359"/>
      <c r="P1195" s="619"/>
      <c r="Q1195" s="672"/>
      <c r="R1195" s="672"/>
      <c r="S1195" s="672"/>
      <c r="T1195" s="385"/>
      <c r="U1195" s="385"/>
      <c r="V1195" s="385"/>
      <c r="W1195" s="385"/>
      <c r="X1195" s="693"/>
      <c r="Y1195" s="325"/>
      <c r="Z1195" s="308"/>
      <c r="AA1195" s="383"/>
      <c r="AC1195" s="325"/>
      <c r="AD1195" s="325"/>
      <c r="AF1195" s="383"/>
      <c r="AH1195" s="325"/>
      <c r="AI1195" s="325"/>
      <c r="AK1195" s="385"/>
      <c r="AL1195" s="385"/>
      <c r="AM1195" s="359"/>
      <c r="AN1195" s="385"/>
      <c r="AO1195" s="385"/>
      <c r="AP1195" s="385"/>
      <c r="AQ1195" s="385"/>
      <c r="AR1195" s="385"/>
      <c r="AS1195" s="385"/>
      <c r="AT1195" s="385"/>
      <c r="AU1195" s="359"/>
      <c r="AW1195" s="416"/>
      <c r="AX1195" s="694"/>
      <c r="AY1195" s="641"/>
      <c r="AZ1195" s="385"/>
      <c r="BA1195" s="385"/>
      <c r="BB1195" s="416"/>
      <c r="BC1195" s="416"/>
      <c r="BD1195" s="416"/>
      <c r="BE1195" s="416"/>
      <c r="BF1195" s="416"/>
      <c r="BG1195" s="416"/>
      <c r="BH1195" s="416"/>
      <c r="BI1195" s="416"/>
      <c r="BJ1195" s="416"/>
    </row>
    <row r="1196" spans="10:62" x14ac:dyDescent="0.2">
      <c r="J1196" s="385"/>
      <c r="K1196" s="217"/>
      <c r="L1196" s="217"/>
      <c r="M1196" s="693"/>
      <c r="N1196" s="693"/>
      <c r="O1196" s="359"/>
      <c r="P1196" s="619"/>
      <c r="Q1196" s="672"/>
      <c r="R1196" s="672"/>
      <c r="S1196" s="672"/>
      <c r="T1196" s="385"/>
      <c r="U1196" s="385"/>
      <c r="V1196" s="385"/>
      <c r="W1196" s="385"/>
      <c r="X1196" s="693"/>
      <c r="Y1196" s="325"/>
      <c r="Z1196" s="308"/>
      <c r="AA1196" s="383"/>
      <c r="AC1196" s="325"/>
      <c r="AD1196" s="325"/>
      <c r="AF1196" s="383"/>
      <c r="AH1196" s="325"/>
      <c r="AI1196" s="325"/>
      <c r="AK1196" s="385"/>
      <c r="AL1196" s="385"/>
      <c r="AM1196" s="359"/>
      <c r="AN1196" s="385"/>
      <c r="AO1196" s="385"/>
      <c r="AP1196" s="385"/>
      <c r="AQ1196" s="385"/>
      <c r="AR1196" s="385"/>
      <c r="AS1196" s="385"/>
      <c r="AT1196" s="385"/>
      <c r="AU1196" s="359"/>
      <c r="AW1196" s="416"/>
      <c r="AX1196" s="694"/>
      <c r="AY1196" s="641"/>
      <c r="AZ1196" s="385"/>
      <c r="BA1196" s="385"/>
      <c r="BB1196" s="416"/>
      <c r="BC1196" s="416"/>
      <c r="BD1196" s="416"/>
      <c r="BE1196" s="416"/>
      <c r="BF1196" s="416"/>
      <c r="BG1196" s="416"/>
      <c r="BH1196" s="416"/>
      <c r="BI1196" s="416"/>
      <c r="BJ1196" s="416"/>
    </row>
    <row r="1197" spans="10:62" x14ac:dyDescent="0.2">
      <c r="J1197" s="385"/>
      <c r="K1197" s="217"/>
      <c r="L1197" s="217"/>
      <c r="M1197" s="693"/>
      <c r="N1197" s="693"/>
      <c r="O1197" s="359"/>
      <c r="P1197" s="619"/>
      <c r="Q1197" s="672"/>
      <c r="R1197" s="672"/>
      <c r="S1197" s="672"/>
      <c r="T1197" s="385"/>
      <c r="U1197" s="385"/>
      <c r="V1197" s="385"/>
      <c r="W1197" s="385"/>
      <c r="X1197" s="693"/>
      <c r="Y1197" s="325"/>
      <c r="Z1197" s="308"/>
      <c r="AA1197" s="383"/>
      <c r="AC1197" s="325"/>
      <c r="AD1197" s="325"/>
      <c r="AF1197" s="383"/>
      <c r="AH1197" s="325"/>
      <c r="AI1197" s="325"/>
      <c r="AK1197" s="385"/>
      <c r="AL1197" s="385"/>
      <c r="AM1197" s="359"/>
      <c r="AN1197" s="385"/>
      <c r="AO1197" s="385"/>
      <c r="AP1197" s="385"/>
      <c r="AQ1197" s="385"/>
      <c r="AR1197" s="385"/>
      <c r="AS1197" s="385"/>
      <c r="AT1197" s="385"/>
      <c r="AU1197" s="359"/>
      <c r="AW1197" s="416"/>
      <c r="AX1197" s="694"/>
      <c r="AY1197" s="641"/>
      <c r="AZ1197" s="385"/>
      <c r="BA1197" s="385"/>
      <c r="BB1197" s="416"/>
      <c r="BC1197" s="416"/>
      <c r="BD1197" s="416"/>
      <c r="BE1197" s="416"/>
      <c r="BF1197" s="416"/>
      <c r="BG1197" s="416"/>
      <c r="BH1197" s="416"/>
      <c r="BI1197" s="416"/>
      <c r="BJ1197" s="416"/>
    </row>
    <row r="1198" spans="10:62" x14ac:dyDescent="0.2">
      <c r="J1198" s="385"/>
      <c r="K1198" s="217"/>
      <c r="L1198" s="217"/>
      <c r="M1198" s="693"/>
      <c r="N1198" s="693"/>
      <c r="O1198" s="359"/>
      <c r="P1198" s="619"/>
      <c r="Q1198" s="672"/>
      <c r="R1198" s="672"/>
      <c r="S1198" s="672"/>
      <c r="T1198" s="385"/>
      <c r="U1198" s="385"/>
      <c r="V1198" s="385"/>
      <c r="W1198" s="385"/>
      <c r="X1198" s="693"/>
      <c r="Y1198" s="325"/>
      <c r="Z1198" s="308"/>
      <c r="AA1198" s="383"/>
      <c r="AC1198" s="325"/>
      <c r="AD1198" s="325"/>
      <c r="AF1198" s="383"/>
      <c r="AH1198" s="325"/>
      <c r="AI1198" s="325"/>
      <c r="AK1198" s="385"/>
      <c r="AL1198" s="385"/>
      <c r="AM1198" s="359"/>
      <c r="AN1198" s="385"/>
      <c r="AO1198" s="385"/>
      <c r="AP1198" s="385"/>
      <c r="AQ1198" s="385"/>
      <c r="AR1198" s="385"/>
      <c r="AS1198" s="385"/>
      <c r="AT1198" s="385"/>
      <c r="AU1198" s="359"/>
      <c r="AW1198" s="416"/>
      <c r="AX1198" s="694"/>
      <c r="AY1198" s="641"/>
      <c r="AZ1198" s="385"/>
      <c r="BA1198" s="385"/>
      <c r="BB1198" s="416"/>
      <c r="BC1198" s="416"/>
      <c r="BD1198" s="416"/>
      <c r="BE1198" s="416"/>
      <c r="BF1198" s="416"/>
      <c r="BG1198" s="416"/>
      <c r="BH1198" s="416"/>
      <c r="BI1198" s="416"/>
      <c r="BJ1198" s="416"/>
    </row>
    <row r="1199" spans="10:62" x14ac:dyDescent="0.2">
      <c r="J1199" s="385"/>
      <c r="K1199" s="217"/>
      <c r="L1199" s="217"/>
      <c r="M1199" s="693"/>
      <c r="N1199" s="693"/>
      <c r="O1199" s="359"/>
      <c r="P1199" s="619"/>
      <c r="Q1199" s="672"/>
      <c r="R1199" s="672"/>
      <c r="S1199" s="672"/>
      <c r="T1199" s="385"/>
      <c r="U1199" s="385"/>
      <c r="V1199" s="385"/>
      <c r="W1199" s="385"/>
      <c r="X1199" s="693"/>
      <c r="Y1199" s="325"/>
      <c r="Z1199" s="308"/>
      <c r="AA1199" s="383"/>
      <c r="AC1199" s="325"/>
      <c r="AD1199" s="325"/>
      <c r="AF1199" s="383"/>
      <c r="AH1199" s="325"/>
      <c r="AI1199" s="325"/>
      <c r="AK1199" s="385"/>
      <c r="AL1199" s="385"/>
      <c r="AM1199" s="359"/>
      <c r="AN1199" s="385"/>
      <c r="AO1199" s="385"/>
      <c r="AP1199" s="385"/>
      <c r="AQ1199" s="385"/>
      <c r="AR1199" s="385"/>
      <c r="AS1199" s="385"/>
      <c r="AT1199" s="385"/>
      <c r="AU1199" s="359"/>
      <c r="AW1199" s="416"/>
      <c r="AX1199" s="694"/>
      <c r="AY1199" s="641"/>
      <c r="AZ1199" s="385"/>
      <c r="BA1199" s="385"/>
      <c r="BB1199" s="416"/>
      <c r="BC1199" s="416"/>
      <c r="BD1199" s="416"/>
      <c r="BE1199" s="416"/>
      <c r="BF1199" s="416"/>
      <c r="BG1199" s="416"/>
      <c r="BH1199" s="416"/>
      <c r="BI1199" s="416"/>
      <c r="BJ1199" s="416"/>
    </row>
    <row r="1200" spans="10:62" x14ac:dyDescent="0.2">
      <c r="J1200" s="385"/>
      <c r="K1200" s="217"/>
      <c r="L1200" s="217"/>
      <c r="M1200" s="693"/>
      <c r="N1200" s="693"/>
      <c r="O1200" s="359"/>
      <c r="P1200" s="619"/>
      <c r="Q1200" s="672"/>
      <c r="R1200" s="672"/>
      <c r="S1200" s="672"/>
      <c r="T1200" s="385"/>
      <c r="U1200" s="385"/>
      <c r="V1200" s="385"/>
      <c r="W1200" s="385"/>
      <c r="X1200" s="693"/>
      <c r="Y1200" s="325"/>
      <c r="Z1200" s="308"/>
      <c r="AA1200" s="383"/>
      <c r="AC1200" s="325"/>
      <c r="AD1200" s="325"/>
      <c r="AF1200" s="383"/>
      <c r="AH1200" s="325"/>
      <c r="AI1200" s="325"/>
      <c r="AK1200" s="385"/>
      <c r="AL1200" s="385"/>
      <c r="AM1200" s="359"/>
      <c r="AN1200" s="385"/>
      <c r="AO1200" s="385"/>
      <c r="AP1200" s="385"/>
      <c r="AQ1200" s="385"/>
      <c r="AR1200" s="385"/>
      <c r="AS1200" s="385"/>
      <c r="AT1200" s="385"/>
      <c r="AU1200" s="359"/>
      <c r="AW1200" s="416"/>
      <c r="AX1200" s="694"/>
      <c r="AY1200" s="641"/>
      <c r="AZ1200" s="385"/>
      <c r="BA1200" s="385"/>
      <c r="BB1200" s="416"/>
      <c r="BC1200" s="416"/>
      <c r="BD1200" s="416"/>
      <c r="BE1200" s="416"/>
      <c r="BF1200" s="416"/>
      <c r="BG1200" s="416"/>
      <c r="BH1200" s="416"/>
      <c r="BI1200" s="416"/>
      <c r="BJ1200" s="416"/>
    </row>
    <row r="1201" spans="10:62" x14ac:dyDescent="0.2">
      <c r="J1201" s="385"/>
      <c r="K1201" s="217"/>
      <c r="L1201" s="217"/>
      <c r="M1201" s="693"/>
      <c r="N1201" s="693"/>
      <c r="O1201" s="359"/>
      <c r="P1201" s="619"/>
      <c r="Q1201" s="672"/>
      <c r="R1201" s="672"/>
      <c r="S1201" s="672"/>
      <c r="T1201" s="385"/>
      <c r="U1201" s="385"/>
      <c r="V1201" s="385"/>
      <c r="W1201" s="385"/>
      <c r="X1201" s="693"/>
      <c r="Y1201" s="325"/>
      <c r="Z1201" s="308"/>
      <c r="AA1201" s="383"/>
      <c r="AC1201" s="325"/>
      <c r="AD1201" s="325"/>
      <c r="AF1201" s="383"/>
      <c r="AH1201" s="325"/>
      <c r="AI1201" s="325"/>
      <c r="AK1201" s="385"/>
      <c r="AL1201" s="385"/>
      <c r="AM1201" s="359"/>
      <c r="AN1201" s="385"/>
      <c r="AO1201" s="385"/>
      <c r="AP1201" s="385"/>
      <c r="AQ1201" s="385"/>
      <c r="AR1201" s="385"/>
      <c r="AS1201" s="385"/>
      <c r="AT1201" s="385"/>
      <c r="AU1201" s="359"/>
      <c r="AW1201" s="416"/>
      <c r="AX1201" s="694"/>
      <c r="AY1201" s="641"/>
      <c r="AZ1201" s="385"/>
      <c r="BA1201" s="385"/>
      <c r="BB1201" s="416"/>
      <c r="BC1201" s="416"/>
      <c r="BD1201" s="416"/>
      <c r="BE1201" s="416"/>
      <c r="BF1201" s="416"/>
      <c r="BG1201" s="416"/>
      <c r="BH1201" s="416"/>
      <c r="BI1201" s="416"/>
      <c r="BJ1201" s="416"/>
    </row>
    <row r="1202" spans="10:62" x14ac:dyDescent="0.2">
      <c r="J1202" s="385"/>
      <c r="K1202" s="217"/>
      <c r="L1202" s="217"/>
      <c r="M1202" s="693"/>
      <c r="N1202" s="693"/>
      <c r="O1202" s="359"/>
      <c r="P1202" s="619"/>
      <c r="Q1202" s="672"/>
      <c r="R1202" s="672"/>
      <c r="S1202" s="672"/>
      <c r="T1202" s="385"/>
      <c r="U1202" s="385"/>
      <c r="V1202" s="385"/>
      <c r="W1202" s="385"/>
      <c r="X1202" s="693"/>
      <c r="Y1202" s="325"/>
      <c r="Z1202" s="308"/>
      <c r="AA1202" s="383"/>
      <c r="AC1202" s="325"/>
      <c r="AD1202" s="325"/>
      <c r="AF1202" s="383"/>
      <c r="AH1202" s="325"/>
      <c r="AI1202" s="325"/>
      <c r="AK1202" s="385"/>
      <c r="AL1202" s="385"/>
      <c r="AM1202" s="359"/>
      <c r="AN1202" s="385"/>
      <c r="AO1202" s="385"/>
      <c r="AP1202" s="385"/>
      <c r="AQ1202" s="385"/>
      <c r="AR1202" s="385"/>
      <c r="AS1202" s="385"/>
      <c r="AT1202" s="385"/>
      <c r="AU1202" s="359"/>
      <c r="AW1202" s="416"/>
      <c r="AX1202" s="694"/>
      <c r="AY1202" s="641"/>
      <c r="AZ1202" s="385"/>
      <c r="BA1202" s="385"/>
      <c r="BB1202" s="416"/>
      <c r="BC1202" s="416"/>
      <c r="BD1202" s="416"/>
      <c r="BE1202" s="416"/>
      <c r="BF1202" s="416"/>
      <c r="BG1202" s="416"/>
      <c r="BH1202" s="416"/>
      <c r="BI1202" s="416"/>
      <c r="BJ1202" s="416"/>
    </row>
    <row r="1203" spans="10:62" x14ac:dyDescent="0.2">
      <c r="J1203" s="385"/>
      <c r="K1203" s="217"/>
      <c r="L1203" s="217"/>
      <c r="M1203" s="693"/>
      <c r="N1203" s="693"/>
      <c r="O1203" s="359"/>
      <c r="P1203" s="619"/>
      <c r="Q1203" s="672"/>
      <c r="R1203" s="672"/>
      <c r="S1203" s="672"/>
      <c r="T1203" s="385"/>
      <c r="U1203" s="385"/>
      <c r="V1203" s="385"/>
      <c r="W1203" s="385"/>
      <c r="X1203" s="693"/>
      <c r="Y1203" s="325"/>
      <c r="Z1203" s="308"/>
      <c r="AA1203" s="383"/>
      <c r="AC1203" s="325"/>
      <c r="AD1203" s="325"/>
      <c r="AF1203" s="383"/>
      <c r="AH1203" s="325"/>
      <c r="AI1203" s="325"/>
      <c r="AK1203" s="385"/>
      <c r="AL1203" s="385"/>
      <c r="AM1203" s="359"/>
      <c r="AN1203" s="385"/>
      <c r="AO1203" s="385"/>
      <c r="AP1203" s="385"/>
      <c r="AQ1203" s="385"/>
      <c r="AR1203" s="385"/>
      <c r="AS1203" s="385"/>
      <c r="AT1203" s="385"/>
      <c r="AU1203" s="359"/>
      <c r="AW1203" s="416"/>
      <c r="AX1203" s="694"/>
      <c r="AY1203" s="641"/>
      <c r="AZ1203" s="385"/>
      <c r="BA1203" s="385"/>
      <c r="BB1203" s="416"/>
      <c r="BC1203" s="416"/>
      <c r="BD1203" s="416"/>
      <c r="BE1203" s="416"/>
      <c r="BF1203" s="416"/>
      <c r="BG1203" s="416"/>
      <c r="BH1203" s="416"/>
      <c r="BI1203" s="416"/>
      <c r="BJ1203" s="416"/>
    </row>
    <row r="1204" spans="10:62" x14ac:dyDescent="0.2">
      <c r="J1204" s="385"/>
      <c r="K1204" s="217"/>
      <c r="L1204" s="217"/>
      <c r="M1204" s="693"/>
      <c r="N1204" s="693"/>
      <c r="O1204" s="359"/>
      <c r="P1204" s="619"/>
      <c r="Q1204" s="672"/>
      <c r="R1204" s="672"/>
      <c r="S1204" s="672"/>
      <c r="T1204" s="385"/>
      <c r="U1204" s="385"/>
      <c r="V1204" s="385"/>
      <c r="W1204" s="385"/>
      <c r="X1204" s="693"/>
      <c r="Y1204" s="325"/>
      <c r="Z1204" s="308"/>
      <c r="AA1204" s="383"/>
      <c r="AC1204" s="325"/>
      <c r="AD1204" s="325"/>
      <c r="AF1204" s="383"/>
      <c r="AH1204" s="325"/>
      <c r="AI1204" s="325"/>
      <c r="AK1204" s="385"/>
      <c r="AL1204" s="385"/>
      <c r="AM1204" s="359"/>
      <c r="AN1204" s="385"/>
      <c r="AO1204" s="385"/>
      <c r="AP1204" s="385"/>
      <c r="AQ1204" s="385"/>
      <c r="AR1204" s="385"/>
      <c r="AS1204" s="385"/>
      <c r="AT1204" s="385"/>
      <c r="AU1204" s="359"/>
      <c r="AW1204" s="416"/>
      <c r="AX1204" s="694"/>
      <c r="AY1204" s="641"/>
      <c r="AZ1204" s="385"/>
      <c r="BA1204" s="385"/>
      <c r="BB1204" s="416"/>
      <c r="BC1204" s="416"/>
      <c r="BD1204" s="416"/>
      <c r="BE1204" s="416"/>
      <c r="BF1204" s="416"/>
      <c r="BG1204" s="416"/>
      <c r="BH1204" s="416"/>
      <c r="BI1204" s="416"/>
      <c r="BJ1204" s="416"/>
    </row>
    <row r="1205" spans="10:62" x14ac:dyDescent="0.2">
      <c r="J1205" s="385"/>
      <c r="K1205" s="217"/>
      <c r="L1205" s="217"/>
      <c r="M1205" s="693"/>
      <c r="N1205" s="693"/>
      <c r="O1205" s="359"/>
      <c r="P1205" s="619"/>
      <c r="Q1205" s="672"/>
      <c r="R1205" s="672"/>
      <c r="S1205" s="672"/>
      <c r="T1205" s="385"/>
      <c r="U1205" s="385"/>
      <c r="V1205" s="385"/>
      <c r="W1205" s="385"/>
      <c r="X1205" s="693"/>
      <c r="Y1205" s="325"/>
      <c r="Z1205" s="308"/>
      <c r="AA1205" s="383"/>
      <c r="AC1205" s="325"/>
      <c r="AD1205" s="325"/>
      <c r="AF1205" s="383"/>
      <c r="AH1205" s="325"/>
      <c r="AI1205" s="325"/>
      <c r="AK1205" s="385"/>
      <c r="AL1205" s="385"/>
      <c r="AM1205" s="359"/>
      <c r="AN1205" s="385"/>
      <c r="AO1205" s="385"/>
      <c r="AP1205" s="385"/>
      <c r="AQ1205" s="385"/>
      <c r="AR1205" s="385"/>
      <c r="AS1205" s="385"/>
      <c r="AT1205" s="385"/>
      <c r="AU1205" s="359"/>
      <c r="AW1205" s="416"/>
      <c r="AX1205" s="694"/>
      <c r="AY1205" s="641"/>
      <c r="AZ1205" s="385"/>
      <c r="BA1205" s="385"/>
      <c r="BB1205" s="416"/>
      <c r="BC1205" s="416"/>
      <c r="BD1205" s="416"/>
      <c r="BE1205" s="416"/>
      <c r="BF1205" s="416"/>
      <c r="BG1205" s="416"/>
      <c r="BH1205" s="416"/>
      <c r="BI1205" s="416"/>
      <c r="BJ1205" s="416"/>
    </row>
    <row r="1206" spans="10:62" x14ac:dyDescent="0.2">
      <c r="J1206" s="385"/>
      <c r="K1206" s="217"/>
      <c r="L1206" s="217"/>
      <c r="M1206" s="693"/>
      <c r="N1206" s="693"/>
      <c r="O1206" s="359"/>
      <c r="P1206" s="619"/>
      <c r="Q1206" s="672"/>
      <c r="R1206" s="672"/>
      <c r="S1206" s="672"/>
      <c r="T1206" s="385"/>
      <c r="U1206" s="385"/>
      <c r="V1206" s="385"/>
      <c r="W1206" s="385"/>
      <c r="X1206" s="693"/>
      <c r="Y1206" s="325"/>
      <c r="Z1206" s="308"/>
      <c r="AA1206" s="383"/>
      <c r="AC1206" s="325"/>
      <c r="AD1206" s="325"/>
      <c r="AF1206" s="383"/>
      <c r="AH1206" s="325"/>
      <c r="AI1206" s="325"/>
      <c r="AK1206" s="385"/>
      <c r="AL1206" s="385"/>
      <c r="AM1206" s="359"/>
      <c r="AN1206" s="385"/>
      <c r="AO1206" s="385"/>
      <c r="AP1206" s="385"/>
      <c r="AQ1206" s="385"/>
      <c r="AR1206" s="385"/>
      <c r="AS1206" s="385"/>
      <c r="AT1206" s="385"/>
      <c r="AU1206" s="359"/>
      <c r="AW1206" s="416"/>
      <c r="AX1206" s="694"/>
      <c r="AY1206" s="641"/>
      <c r="AZ1206" s="385"/>
      <c r="BA1206" s="385"/>
      <c r="BB1206" s="416"/>
      <c r="BC1206" s="416"/>
      <c r="BD1206" s="416"/>
      <c r="BE1206" s="416"/>
      <c r="BF1206" s="416"/>
      <c r="BG1206" s="416"/>
      <c r="BH1206" s="416"/>
      <c r="BI1206" s="416"/>
      <c r="BJ1206" s="416"/>
    </row>
    <row r="1207" spans="10:62" x14ac:dyDescent="0.2">
      <c r="J1207" s="385"/>
      <c r="K1207" s="217"/>
      <c r="L1207" s="217"/>
      <c r="M1207" s="693"/>
      <c r="N1207" s="693"/>
      <c r="O1207" s="359"/>
      <c r="P1207" s="619"/>
      <c r="Q1207" s="672"/>
      <c r="R1207" s="672"/>
      <c r="S1207" s="672"/>
      <c r="T1207" s="385"/>
      <c r="U1207" s="385"/>
      <c r="V1207" s="385"/>
      <c r="W1207" s="385"/>
      <c r="X1207" s="693"/>
      <c r="Y1207" s="325"/>
      <c r="Z1207" s="308"/>
      <c r="AA1207" s="383"/>
      <c r="AC1207" s="325"/>
      <c r="AD1207" s="325"/>
      <c r="AF1207" s="383"/>
      <c r="AH1207" s="325"/>
      <c r="AI1207" s="325"/>
      <c r="AK1207" s="385"/>
      <c r="AL1207" s="385"/>
      <c r="AM1207" s="359"/>
      <c r="AN1207" s="385"/>
      <c r="AO1207" s="385"/>
      <c r="AP1207" s="385"/>
      <c r="AQ1207" s="385"/>
      <c r="AR1207" s="385"/>
      <c r="AS1207" s="385"/>
      <c r="AT1207" s="385"/>
      <c r="AU1207" s="359"/>
      <c r="AW1207" s="416"/>
      <c r="AX1207" s="694"/>
      <c r="AY1207" s="641"/>
      <c r="AZ1207" s="385"/>
      <c r="BA1207" s="385"/>
      <c r="BB1207" s="416"/>
      <c r="BC1207" s="416"/>
      <c r="BD1207" s="416"/>
      <c r="BE1207" s="416"/>
      <c r="BF1207" s="416"/>
      <c r="BG1207" s="416"/>
      <c r="BH1207" s="416"/>
      <c r="BI1207" s="416"/>
      <c r="BJ1207" s="416"/>
    </row>
    <row r="1208" spans="10:62" x14ac:dyDescent="0.2">
      <c r="J1208" s="385"/>
      <c r="K1208" s="217"/>
      <c r="L1208" s="217"/>
      <c r="M1208" s="693"/>
      <c r="N1208" s="693"/>
      <c r="O1208" s="359"/>
      <c r="P1208" s="619"/>
      <c r="Q1208" s="672"/>
      <c r="R1208" s="672"/>
      <c r="S1208" s="672"/>
      <c r="T1208" s="385"/>
      <c r="U1208" s="385"/>
      <c r="V1208" s="385"/>
      <c r="W1208" s="385"/>
      <c r="X1208" s="693"/>
      <c r="Y1208" s="325"/>
      <c r="Z1208" s="308"/>
      <c r="AA1208" s="383"/>
      <c r="AC1208" s="325"/>
      <c r="AD1208" s="325"/>
      <c r="AF1208" s="383"/>
      <c r="AH1208" s="325"/>
      <c r="AI1208" s="325"/>
      <c r="AK1208" s="385"/>
      <c r="AL1208" s="385"/>
      <c r="AM1208" s="359"/>
      <c r="AN1208" s="385"/>
      <c r="AO1208" s="385"/>
      <c r="AP1208" s="385"/>
      <c r="AQ1208" s="385"/>
      <c r="AR1208" s="385"/>
      <c r="AS1208" s="385"/>
      <c r="AT1208" s="385"/>
      <c r="AU1208" s="359"/>
      <c r="AW1208" s="416"/>
      <c r="AX1208" s="694"/>
      <c r="AY1208" s="641"/>
      <c r="AZ1208" s="385"/>
      <c r="BA1208" s="385"/>
      <c r="BB1208" s="416"/>
      <c r="BC1208" s="416"/>
      <c r="BD1208" s="416"/>
      <c r="BE1208" s="416"/>
      <c r="BF1208" s="416"/>
      <c r="BG1208" s="416"/>
      <c r="BH1208" s="416"/>
      <c r="BI1208" s="416"/>
      <c r="BJ1208" s="416"/>
    </row>
    <row r="1209" spans="10:62" x14ac:dyDescent="0.2">
      <c r="J1209" s="385"/>
      <c r="K1209" s="217"/>
      <c r="L1209" s="217"/>
      <c r="M1209" s="693"/>
      <c r="N1209" s="693"/>
      <c r="O1209" s="359"/>
      <c r="P1209" s="619"/>
      <c r="Q1209" s="672"/>
      <c r="R1209" s="672"/>
      <c r="S1209" s="672"/>
      <c r="T1209" s="385"/>
      <c r="U1209" s="385"/>
      <c r="V1209" s="385"/>
      <c r="W1209" s="385"/>
      <c r="X1209" s="693"/>
      <c r="Y1209" s="325"/>
      <c r="Z1209" s="308"/>
      <c r="AA1209" s="383"/>
      <c r="AC1209" s="325"/>
      <c r="AD1209" s="325"/>
      <c r="AF1209" s="383"/>
      <c r="AH1209" s="325"/>
      <c r="AI1209" s="325"/>
      <c r="AK1209" s="385"/>
      <c r="AL1209" s="385"/>
      <c r="AM1209" s="359"/>
      <c r="AN1209" s="385"/>
      <c r="AO1209" s="385"/>
      <c r="AP1209" s="385"/>
      <c r="AQ1209" s="385"/>
      <c r="AR1209" s="385"/>
      <c r="AS1209" s="385"/>
      <c r="AT1209" s="385"/>
      <c r="AU1209" s="359"/>
      <c r="AW1209" s="416"/>
      <c r="AX1209" s="694"/>
      <c r="AY1209" s="641"/>
      <c r="AZ1209" s="385"/>
      <c r="BA1209" s="385"/>
      <c r="BB1209" s="416"/>
      <c r="BC1209" s="416"/>
      <c r="BD1209" s="416"/>
      <c r="BE1209" s="416"/>
      <c r="BF1209" s="416"/>
      <c r="BG1209" s="416"/>
      <c r="BH1209" s="416"/>
      <c r="BI1209" s="416"/>
      <c r="BJ1209" s="416"/>
    </row>
    <row r="1210" spans="10:62" x14ac:dyDescent="0.2">
      <c r="J1210" s="385"/>
      <c r="K1210" s="217"/>
      <c r="L1210" s="217"/>
      <c r="M1210" s="693"/>
      <c r="N1210" s="693"/>
      <c r="O1210" s="359"/>
      <c r="P1210" s="619"/>
      <c r="Q1210" s="672"/>
      <c r="R1210" s="672"/>
      <c r="S1210" s="672"/>
      <c r="T1210" s="385"/>
      <c r="U1210" s="385"/>
      <c r="V1210" s="385"/>
      <c r="W1210" s="385"/>
      <c r="X1210" s="693"/>
      <c r="Y1210" s="325"/>
      <c r="Z1210" s="308"/>
      <c r="AA1210" s="383"/>
      <c r="AC1210" s="325"/>
      <c r="AD1210" s="325"/>
      <c r="AF1210" s="383"/>
      <c r="AH1210" s="325"/>
      <c r="AI1210" s="325"/>
      <c r="AK1210" s="385"/>
      <c r="AL1210" s="385"/>
      <c r="AM1210" s="359"/>
      <c r="AN1210" s="385"/>
      <c r="AO1210" s="385"/>
      <c r="AP1210" s="385"/>
      <c r="AQ1210" s="385"/>
      <c r="AR1210" s="385"/>
      <c r="AS1210" s="385"/>
      <c r="AT1210" s="385"/>
      <c r="AU1210" s="359"/>
      <c r="AW1210" s="416"/>
      <c r="AX1210" s="694"/>
      <c r="AY1210" s="641"/>
      <c r="AZ1210" s="385"/>
      <c r="BA1210" s="385"/>
      <c r="BB1210" s="416"/>
      <c r="BC1210" s="416"/>
      <c r="BD1210" s="416"/>
      <c r="BE1210" s="416"/>
      <c r="BF1210" s="416"/>
      <c r="BG1210" s="416"/>
      <c r="BH1210" s="416"/>
      <c r="BI1210" s="416"/>
      <c r="BJ1210" s="416"/>
    </row>
    <row r="1211" spans="10:62" x14ac:dyDescent="0.2">
      <c r="J1211" s="385"/>
      <c r="K1211" s="217"/>
      <c r="L1211" s="217"/>
      <c r="M1211" s="693"/>
      <c r="N1211" s="693"/>
      <c r="O1211" s="359"/>
      <c r="P1211" s="619"/>
      <c r="Q1211" s="672"/>
      <c r="R1211" s="672"/>
      <c r="S1211" s="672"/>
      <c r="T1211" s="385"/>
      <c r="U1211" s="385"/>
      <c r="V1211" s="385"/>
      <c r="W1211" s="385"/>
      <c r="X1211" s="693"/>
      <c r="Y1211" s="325"/>
      <c r="Z1211" s="308"/>
      <c r="AA1211" s="383"/>
      <c r="AC1211" s="325"/>
      <c r="AD1211" s="325"/>
      <c r="AF1211" s="383"/>
      <c r="AH1211" s="325"/>
      <c r="AI1211" s="325"/>
      <c r="AK1211" s="385"/>
      <c r="AL1211" s="385"/>
      <c r="AM1211" s="359"/>
      <c r="AN1211" s="385"/>
      <c r="AO1211" s="385"/>
      <c r="AP1211" s="385"/>
      <c r="AQ1211" s="385"/>
      <c r="AR1211" s="385"/>
      <c r="AS1211" s="385"/>
      <c r="AT1211" s="385"/>
      <c r="AU1211" s="359"/>
      <c r="AW1211" s="416"/>
      <c r="AX1211" s="694"/>
      <c r="AY1211" s="641"/>
      <c r="AZ1211" s="385"/>
      <c r="BA1211" s="385"/>
      <c r="BB1211" s="416"/>
      <c r="BC1211" s="416"/>
      <c r="BD1211" s="416"/>
      <c r="BE1211" s="416"/>
      <c r="BF1211" s="416"/>
      <c r="BG1211" s="416"/>
      <c r="BH1211" s="416"/>
      <c r="BI1211" s="416"/>
      <c r="BJ1211" s="416"/>
    </row>
    <row r="1212" spans="10:62" x14ac:dyDescent="0.2">
      <c r="J1212" s="385"/>
      <c r="K1212" s="217"/>
      <c r="L1212" s="217"/>
      <c r="M1212" s="693"/>
      <c r="N1212" s="693"/>
      <c r="O1212" s="359"/>
      <c r="P1212" s="619"/>
      <c r="Q1212" s="672"/>
      <c r="R1212" s="672"/>
      <c r="S1212" s="672"/>
      <c r="T1212" s="385"/>
      <c r="U1212" s="385"/>
      <c r="V1212" s="385"/>
      <c r="W1212" s="385"/>
      <c r="X1212" s="693"/>
      <c r="Y1212" s="325"/>
      <c r="Z1212" s="308"/>
      <c r="AA1212" s="383"/>
      <c r="AC1212" s="325"/>
      <c r="AD1212" s="325"/>
      <c r="AF1212" s="383"/>
      <c r="AH1212" s="325"/>
      <c r="AI1212" s="325"/>
      <c r="AK1212" s="385"/>
      <c r="AL1212" s="385"/>
      <c r="AM1212" s="359"/>
      <c r="AN1212" s="385"/>
      <c r="AO1212" s="385"/>
      <c r="AP1212" s="385"/>
      <c r="AQ1212" s="385"/>
      <c r="AR1212" s="385"/>
      <c r="AS1212" s="385"/>
      <c r="AT1212" s="385"/>
      <c r="AU1212" s="359"/>
      <c r="AW1212" s="416"/>
      <c r="AX1212" s="694"/>
      <c r="AY1212" s="641"/>
      <c r="AZ1212" s="385"/>
      <c r="BA1212" s="385"/>
      <c r="BB1212" s="416"/>
      <c r="BC1212" s="416"/>
      <c r="BD1212" s="416"/>
      <c r="BE1212" s="416"/>
      <c r="BF1212" s="416"/>
      <c r="BG1212" s="416"/>
      <c r="BH1212" s="416"/>
      <c r="BI1212" s="416"/>
      <c r="BJ1212" s="416"/>
    </row>
    <row r="1213" spans="10:62" x14ac:dyDescent="0.2">
      <c r="J1213" s="385"/>
      <c r="K1213" s="217"/>
      <c r="L1213" s="217"/>
      <c r="M1213" s="693"/>
      <c r="N1213" s="693"/>
      <c r="O1213" s="359"/>
      <c r="P1213" s="619"/>
      <c r="Q1213" s="672"/>
      <c r="R1213" s="672"/>
      <c r="S1213" s="672"/>
      <c r="T1213" s="385"/>
      <c r="U1213" s="385"/>
      <c r="V1213" s="385"/>
      <c r="W1213" s="385"/>
      <c r="X1213" s="693"/>
      <c r="Y1213" s="325"/>
      <c r="Z1213" s="308"/>
      <c r="AA1213" s="383"/>
      <c r="AC1213" s="325"/>
      <c r="AD1213" s="325"/>
      <c r="AF1213" s="383"/>
      <c r="AH1213" s="325"/>
      <c r="AI1213" s="325"/>
      <c r="AK1213" s="385"/>
      <c r="AL1213" s="385"/>
      <c r="AM1213" s="359"/>
      <c r="AN1213" s="385"/>
      <c r="AO1213" s="385"/>
      <c r="AP1213" s="385"/>
      <c r="AQ1213" s="385"/>
      <c r="AR1213" s="385"/>
      <c r="AS1213" s="385"/>
      <c r="AT1213" s="385"/>
      <c r="AU1213" s="359"/>
      <c r="AW1213" s="416"/>
      <c r="AX1213" s="694"/>
      <c r="AY1213" s="641"/>
      <c r="AZ1213" s="385"/>
      <c r="BA1213" s="385"/>
      <c r="BB1213" s="416"/>
      <c r="BC1213" s="416"/>
      <c r="BD1213" s="416"/>
      <c r="BE1213" s="416"/>
      <c r="BF1213" s="416"/>
      <c r="BG1213" s="416"/>
      <c r="BH1213" s="416"/>
      <c r="BI1213" s="416"/>
      <c r="BJ1213" s="416"/>
    </row>
    <row r="1214" spans="10:62" x14ac:dyDescent="0.2">
      <c r="J1214" s="385"/>
      <c r="K1214" s="217"/>
      <c r="L1214" s="217"/>
      <c r="M1214" s="693"/>
      <c r="N1214" s="693"/>
      <c r="O1214" s="359"/>
      <c r="P1214" s="619"/>
      <c r="Q1214" s="672"/>
      <c r="R1214" s="672"/>
      <c r="S1214" s="672"/>
      <c r="T1214" s="385"/>
      <c r="U1214" s="385"/>
      <c r="V1214" s="385"/>
      <c r="W1214" s="385"/>
      <c r="X1214" s="693"/>
      <c r="Y1214" s="325"/>
      <c r="Z1214" s="308"/>
      <c r="AA1214" s="383"/>
      <c r="AC1214" s="325"/>
      <c r="AD1214" s="325"/>
      <c r="AF1214" s="383"/>
      <c r="AH1214" s="325"/>
      <c r="AI1214" s="325"/>
      <c r="AK1214" s="385"/>
      <c r="AL1214" s="385"/>
      <c r="AM1214" s="359"/>
      <c r="AN1214" s="385"/>
      <c r="AO1214" s="385"/>
      <c r="AP1214" s="385"/>
      <c r="AQ1214" s="385"/>
      <c r="AR1214" s="385"/>
      <c r="AS1214" s="385"/>
      <c r="AT1214" s="385"/>
      <c r="AU1214" s="359"/>
      <c r="AW1214" s="416"/>
      <c r="AX1214" s="694"/>
      <c r="AY1214" s="641"/>
      <c r="AZ1214" s="385"/>
      <c r="BA1214" s="385"/>
      <c r="BB1214" s="416"/>
      <c r="BC1214" s="416"/>
      <c r="BD1214" s="416"/>
      <c r="BE1214" s="416"/>
      <c r="BF1214" s="416"/>
      <c r="BG1214" s="416"/>
      <c r="BH1214" s="416"/>
      <c r="BI1214" s="416"/>
      <c r="BJ1214" s="416"/>
    </row>
    <row r="1215" spans="10:62" x14ac:dyDescent="0.2">
      <c r="J1215" s="385"/>
      <c r="K1215" s="217"/>
      <c r="L1215" s="217"/>
      <c r="M1215" s="693"/>
      <c r="N1215" s="693"/>
      <c r="O1215" s="359"/>
      <c r="P1215" s="619"/>
      <c r="Q1215" s="672"/>
      <c r="R1215" s="672"/>
      <c r="S1215" s="672"/>
      <c r="T1215" s="385"/>
      <c r="U1215" s="385"/>
      <c r="V1215" s="385"/>
      <c r="W1215" s="385"/>
      <c r="X1215" s="693"/>
      <c r="Y1215" s="325"/>
      <c r="Z1215" s="308"/>
      <c r="AA1215" s="383"/>
      <c r="AC1215" s="325"/>
      <c r="AD1215" s="325"/>
      <c r="AF1215" s="383"/>
      <c r="AH1215" s="325"/>
      <c r="AI1215" s="325"/>
      <c r="AK1215" s="385"/>
      <c r="AL1215" s="385"/>
      <c r="AM1215" s="359"/>
      <c r="AN1215" s="385"/>
      <c r="AO1215" s="385"/>
      <c r="AP1215" s="385"/>
      <c r="AQ1215" s="385"/>
      <c r="AR1215" s="385"/>
      <c r="AS1215" s="385"/>
      <c r="AT1215" s="385"/>
      <c r="AU1215" s="359"/>
      <c r="AW1215" s="416"/>
      <c r="AX1215" s="694"/>
      <c r="AY1215" s="641"/>
      <c r="AZ1215" s="385"/>
      <c r="BA1215" s="385"/>
      <c r="BB1215" s="416"/>
      <c r="BC1215" s="416"/>
      <c r="BD1215" s="416"/>
      <c r="BE1215" s="416"/>
      <c r="BF1215" s="416"/>
      <c r="BG1215" s="416"/>
      <c r="BH1215" s="416"/>
      <c r="BI1215" s="416"/>
      <c r="BJ1215" s="416"/>
    </row>
    <row r="1216" spans="10:62" x14ac:dyDescent="0.2">
      <c r="J1216" s="385"/>
      <c r="K1216" s="217"/>
      <c r="L1216" s="217"/>
      <c r="M1216" s="693"/>
      <c r="N1216" s="693"/>
      <c r="O1216" s="359"/>
      <c r="P1216" s="619"/>
      <c r="Q1216" s="672"/>
      <c r="R1216" s="672"/>
      <c r="S1216" s="672"/>
      <c r="T1216" s="385"/>
      <c r="U1216" s="385"/>
      <c r="V1216" s="385"/>
      <c r="W1216" s="385"/>
      <c r="X1216" s="693"/>
      <c r="Y1216" s="325"/>
      <c r="Z1216" s="308"/>
      <c r="AA1216" s="383"/>
      <c r="AC1216" s="325"/>
      <c r="AD1216" s="325"/>
      <c r="AF1216" s="383"/>
      <c r="AH1216" s="325"/>
      <c r="AI1216" s="325"/>
      <c r="AK1216" s="385"/>
      <c r="AL1216" s="385"/>
      <c r="AM1216" s="359"/>
      <c r="AN1216" s="385"/>
      <c r="AO1216" s="385"/>
      <c r="AP1216" s="385"/>
      <c r="AQ1216" s="385"/>
      <c r="AR1216" s="385"/>
      <c r="AS1216" s="385"/>
      <c r="AT1216" s="385"/>
      <c r="AU1216" s="359"/>
      <c r="AW1216" s="416"/>
      <c r="AX1216" s="694"/>
      <c r="AY1216" s="641"/>
      <c r="AZ1216" s="385"/>
      <c r="BA1216" s="385"/>
      <c r="BB1216" s="416"/>
      <c r="BC1216" s="416"/>
      <c r="BD1216" s="416"/>
      <c r="BE1216" s="416"/>
      <c r="BF1216" s="416"/>
      <c r="BG1216" s="416"/>
      <c r="BH1216" s="416"/>
      <c r="BI1216" s="416"/>
      <c r="BJ1216" s="416"/>
    </row>
    <row r="1217" spans="10:62" x14ac:dyDescent="0.2">
      <c r="J1217" s="385"/>
      <c r="K1217" s="217"/>
      <c r="L1217" s="217"/>
      <c r="M1217" s="693"/>
      <c r="N1217" s="693"/>
      <c r="O1217" s="359"/>
      <c r="P1217" s="619"/>
      <c r="Q1217" s="672"/>
      <c r="R1217" s="672"/>
      <c r="S1217" s="672"/>
      <c r="T1217" s="385"/>
      <c r="U1217" s="385"/>
      <c r="V1217" s="385"/>
      <c r="W1217" s="385"/>
      <c r="X1217" s="693"/>
      <c r="Y1217" s="325"/>
      <c r="Z1217" s="308"/>
      <c r="AA1217" s="383"/>
      <c r="AC1217" s="325"/>
      <c r="AD1217" s="325"/>
      <c r="AF1217" s="383"/>
      <c r="AH1217" s="325"/>
      <c r="AI1217" s="325"/>
      <c r="AK1217" s="385"/>
      <c r="AL1217" s="385"/>
      <c r="AM1217" s="359"/>
      <c r="AN1217" s="385"/>
      <c r="AO1217" s="385"/>
      <c r="AP1217" s="385"/>
      <c r="AQ1217" s="385"/>
      <c r="AR1217" s="385"/>
      <c r="AS1217" s="385"/>
      <c r="AT1217" s="385"/>
      <c r="AU1217" s="359"/>
      <c r="AW1217" s="416"/>
      <c r="AX1217" s="694"/>
      <c r="AY1217" s="641"/>
      <c r="AZ1217" s="385"/>
      <c r="BA1217" s="385"/>
      <c r="BB1217" s="416"/>
      <c r="BC1217" s="416"/>
      <c r="BD1217" s="416"/>
      <c r="BE1217" s="416"/>
      <c r="BF1217" s="416"/>
      <c r="BG1217" s="416"/>
      <c r="BH1217" s="416"/>
      <c r="BI1217" s="416"/>
      <c r="BJ1217" s="416"/>
    </row>
    <row r="1218" spans="10:62" x14ac:dyDescent="0.2">
      <c r="J1218" s="385"/>
      <c r="K1218" s="217"/>
      <c r="L1218" s="217"/>
      <c r="M1218" s="693"/>
      <c r="N1218" s="693"/>
      <c r="O1218" s="359"/>
      <c r="P1218" s="619"/>
      <c r="Q1218" s="672"/>
      <c r="R1218" s="672"/>
      <c r="S1218" s="672"/>
      <c r="T1218" s="385"/>
      <c r="U1218" s="385"/>
      <c r="V1218" s="385"/>
      <c r="W1218" s="385"/>
      <c r="X1218" s="693"/>
      <c r="Y1218" s="325"/>
      <c r="Z1218" s="308"/>
      <c r="AA1218" s="383"/>
      <c r="AC1218" s="325"/>
      <c r="AD1218" s="325"/>
      <c r="AF1218" s="383"/>
      <c r="AH1218" s="325"/>
      <c r="AI1218" s="325"/>
      <c r="AK1218" s="385"/>
      <c r="AL1218" s="385"/>
      <c r="AM1218" s="359"/>
      <c r="AN1218" s="385"/>
      <c r="AO1218" s="385"/>
      <c r="AP1218" s="385"/>
      <c r="AQ1218" s="385"/>
      <c r="AR1218" s="385"/>
      <c r="AS1218" s="385"/>
      <c r="AT1218" s="385"/>
      <c r="AU1218" s="359"/>
      <c r="AW1218" s="416"/>
      <c r="AX1218" s="694"/>
      <c r="AY1218" s="641"/>
      <c r="AZ1218" s="385"/>
      <c r="BA1218" s="385"/>
      <c r="BB1218" s="416"/>
      <c r="BC1218" s="416"/>
      <c r="BD1218" s="416"/>
      <c r="BE1218" s="416"/>
      <c r="BF1218" s="416"/>
      <c r="BG1218" s="416"/>
      <c r="BH1218" s="416"/>
      <c r="BI1218" s="416"/>
      <c r="BJ1218" s="416"/>
    </row>
    <row r="1219" spans="10:62" x14ac:dyDescent="0.2">
      <c r="J1219" s="385"/>
      <c r="K1219" s="217"/>
      <c r="L1219" s="217"/>
      <c r="M1219" s="693"/>
      <c r="N1219" s="693"/>
      <c r="O1219" s="359"/>
      <c r="P1219" s="619"/>
      <c r="Q1219" s="672"/>
      <c r="R1219" s="672"/>
      <c r="S1219" s="672"/>
      <c r="T1219" s="385"/>
      <c r="U1219" s="385"/>
      <c r="V1219" s="385"/>
      <c r="W1219" s="385"/>
      <c r="X1219" s="693"/>
      <c r="Y1219" s="325"/>
      <c r="Z1219" s="308"/>
      <c r="AA1219" s="383"/>
      <c r="AC1219" s="325"/>
      <c r="AD1219" s="325"/>
      <c r="AF1219" s="383"/>
      <c r="AH1219" s="325"/>
      <c r="AI1219" s="325"/>
      <c r="AK1219" s="385"/>
      <c r="AL1219" s="385"/>
      <c r="AM1219" s="359"/>
      <c r="AN1219" s="385"/>
      <c r="AO1219" s="385"/>
      <c r="AP1219" s="385"/>
      <c r="AQ1219" s="385"/>
      <c r="AR1219" s="385"/>
      <c r="AS1219" s="385"/>
      <c r="AT1219" s="385"/>
      <c r="AU1219" s="359"/>
      <c r="AW1219" s="416"/>
      <c r="AX1219" s="694"/>
      <c r="AY1219" s="641"/>
      <c r="AZ1219" s="385"/>
      <c r="BA1219" s="385"/>
      <c r="BB1219" s="416"/>
      <c r="BC1219" s="416"/>
      <c r="BD1219" s="416"/>
      <c r="BE1219" s="416"/>
      <c r="BF1219" s="416"/>
      <c r="BG1219" s="416"/>
      <c r="BH1219" s="416"/>
      <c r="BI1219" s="416"/>
      <c r="BJ1219" s="416"/>
    </row>
    <row r="1220" spans="10:62" x14ac:dyDescent="0.2">
      <c r="J1220" s="385"/>
      <c r="K1220" s="217"/>
      <c r="L1220" s="217"/>
      <c r="M1220" s="693"/>
      <c r="N1220" s="693"/>
      <c r="O1220" s="359"/>
      <c r="P1220" s="619"/>
      <c r="Q1220" s="672"/>
      <c r="R1220" s="672"/>
      <c r="S1220" s="672"/>
      <c r="T1220" s="385"/>
      <c r="U1220" s="385"/>
      <c r="V1220" s="385"/>
      <c r="W1220" s="385"/>
      <c r="X1220" s="693"/>
      <c r="Y1220" s="325"/>
      <c r="Z1220" s="308"/>
      <c r="AA1220" s="383"/>
      <c r="AC1220" s="325"/>
      <c r="AD1220" s="325"/>
      <c r="AF1220" s="383"/>
      <c r="AH1220" s="325"/>
      <c r="AI1220" s="325"/>
      <c r="AK1220" s="385"/>
      <c r="AL1220" s="385"/>
      <c r="AM1220" s="359"/>
      <c r="AN1220" s="385"/>
      <c r="AO1220" s="385"/>
      <c r="AP1220" s="385"/>
      <c r="AQ1220" s="385"/>
      <c r="AR1220" s="385"/>
      <c r="AS1220" s="385"/>
      <c r="AT1220" s="385"/>
      <c r="AU1220" s="359"/>
      <c r="AW1220" s="416"/>
      <c r="AX1220" s="694"/>
      <c r="AY1220" s="641"/>
      <c r="AZ1220" s="385"/>
      <c r="BA1220" s="385"/>
      <c r="BB1220" s="416"/>
      <c r="BC1220" s="416"/>
      <c r="BD1220" s="416"/>
      <c r="BE1220" s="416"/>
      <c r="BF1220" s="416"/>
      <c r="BG1220" s="416"/>
      <c r="BH1220" s="416"/>
      <c r="BI1220" s="416"/>
      <c r="BJ1220" s="416"/>
    </row>
    <row r="1221" spans="10:62" x14ac:dyDescent="0.2">
      <c r="J1221" s="385"/>
      <c r="K1221" s="217"/>
      <c r="L1221" s="217"/>
      <c r="M1221" s="693"/>
      <c r="N1221" s="693"/>
      <c r="O1221" s="359"/>
      <c r="P1221" s="619"/>
      <c r="Q1221" s="672"/>
      <c r="R1221" s="672"/>
      <c r="S1221" s="672"/>
      <c r="T1221" s="385"/>
      <c r="U1221" s="385"/>
      <c r="V1221" s="385"/>
      <c r="W1221" s="385"/>
      <c r="X1221" s="693"/>
      <c r="Y1221" s="325"/>
      <c r="Z1221" s="308"/>
      <c r="AA1221" s="383"/>
      <c r="AC1221" s="325"/>
      <c r="AD1221" s="325"/>
      <c r="AF1221" s="383"/>
      <c r="AH1221" s="325"/>
      <c r="AI1221" s="325"/>
      <c r="AK1221" s="385"/>
      <c r="AL1221" s="385"/>
      <c r="AM1221" s="359"/>
      <c r="AN1221" s="385"/>
      <c r="AO1221" s="385"/>
      <c r="AP1221" s="385"/>
      <c r="AQ1221" s="385"/>
      <c r="AR1221" s="385"/>
      <c r="AS1221" s="385"/>
      <c r="AT1221" s="385"/>
      <c r="AU1221" s="359"/>
      <c r="AW1221" s="416"/>
      <c r="AX1221" s="694"/>
      <c r="AY1221" s="641"/>
      <c r="AZ1221" s="385"/>
      <c r="BA1221" s="385"/>
      <c r="BB1221" s="416"/>
      <c r="BC1221" s="416"/>
      <c r="BD1221" s="416"/>
      <c r="BE1221" s="416"/>
      <c r="BF1221" s="416"/>
      <c r="BG1221" s="416"/>
      <c r="BH1221" s="416"/>
      <c r="BI1221" s="416"/>
      <c r="BJ1221" s="416"/>
    </row>
    <row r="1222" spans="10:62" x14ac:dyDescent="0.2">
      <c r="J1222" s="385"/>
      <c r="K1222" s="217"/>
      <c r="L1222" s="217"/>
      <c r="M1222" s="693"/>
      <c r="N1222" s="693"/>
      <c r="O1222" s="359"/>
      <c r="P1222" s="619"/>
      <c r="Q1222" s="672"/>
      <c r="R1222" s="672"/>
      <c r="S1222" s="672"/>
      <c r="T1222" s="385"/>
      <c r="U1222" s="385"/>
      <c r="V1222" s="385"/>
      <c r="W1222" s="385"/>
      <c r="X1222" s="693"/>
      <c r="Y1222" s="325"/>
      <c r="Z1222" s="308"/>
      <c r="AA1222" s="383"/>
      <c r="AC1222" s="325"/>
      <c r="AD1222" s="325"/>
      <c r="AF1222" s="383"/>
      <c r="AH1222" s="325"/>
      <c r="AI1222" s="325"/>
      <c r="AK1222" s="385"/>
      <c r="AL1222" s="385"/>
      <c r="AM1222" s="359"/>
      <c r="AN1222" s="385"/>
      <c r="AO1222" s="385"/>
      <c r="AP1222" s="385"/>
      <c r="AQ1222" s="385"/>
      <c r="AR1222" s="385"/>
      <c r="AS1222" s="385"/>
      <c r="AT1222" s="385"/>
      <c r="AU1222" s="359"/>
      <c r="AW1222" s="416"/>
      <c r="AX1222" s="694"/>
      <c r="AY1222" s="641"/>
      <c r="AZ1222" s="385"/>
      <c r="BA1222" s="385"/>
      <c r="BB1222" s="416"/>
      <c r="BC1222" s="416"/>
      <c r="BD1222" s="416"/>
      <c r="BE1222" s="416"/>
      <c r="BF1222" s="416"/>
      <c r="BG1222" s="416"/>
      <c r="BH1222" s="416"/>
      <c r="BI1222" s="416"/>
      <c r="BJ1222" s="416"/>
    </row>
    <row r="1223" spans="10:62" x14ac:dyDescent="0.2">
      <c r="J1223" s="385"/>
      <c r="K1223" s="217"/>
      <c r="L1223" s="217"/>
      <c r="M1223" s="693"/>
      <c r="N1223" s="693"/>
      <c r="O1223" s="359"/>
      <c r="P1223" s="619"/>
      <c r="Q1223" s="672"/>
      <c r="R1223" s="672"/>
      <c r="S1223" s="672"/>
      <c r="T1223" s="385"/>
      <c r="U1223" s="385"/>
      <c r="V1223" s="385"/>
      <c r="W1223" s="385"/>
      <c r="X1223" s="693"/>
      <c r="Y1223" s="325"/>
      <c r="Z1223" s="308"/>
      <c r="AA1223" s="383"/>
      <c r="AC1223" s="325"/>
      <c r="AD1223" s="325"/>
      <c r="AF1223" s="383"/>
      <c r="AH1223" s="325"/>
      <c r="AI1223" s="325"/>
      <c r="AK1223" s="385"/>
      <c r="AL1223" s="385"/>
      <c r="AM1223" s="359"/>
      <c r="AN1223" s="385"/>
      <c r="AO1223" s="385"/>
      <c r="AP1223" s="385"/>
      <c r="AQ1223" s="385"/>
      <c r="AR1223" s="385"/>
      <c r="AS1223" s="385"/>
      <c r="AT1223" s="385"/>
      <c r="AU1223" s="359"/>
      <c r="AW1223" s="416"/>
      <c r="AX1223" s="694"/>
      <c r="AY1223" s="641"/>
      <c r="AZ1223" s="385"/>
      <c r="BA1223" s="385"/>
      <c r="BB1223" s="416"/>
      <c r="BC1223" s="416"/>
      <c r="BD1223" s="416"/>
      <c r="BE1223" s="416"/>
      <c r="BF1223" s="416"/>
      <c r="BG1223" s="416"/>
      <c r="BH1223" s="416"/>
      <c r="BI1223" s="416"/>
      <c r="BJ1223" s="416"/>
    </row>
    <row r="1224" spans="10:62" x14ac:dyDescent="0.2">
      <c r="J1224" s="385"/>
      <c r="K1224" s="217"/>
      <c r="L1224" s="217"/>
      <c r="M1224" s="693"/>
      <c r="N1224" s="693"/>
      <c r="O1224" s="359"/>
      <c r="P1224" s="619"/>
      <c r="Q1224" s="672"/>
      <c r="R1224" s="672"/>
      <c r="S1224" s="672"/>
      <c r="T1224" s="385"/>
      <c r="U1224" s="385"/>
      <c r="V1224" s="385"/>
      <c r="W1224" s="385"/>
      <c r="X1224" s="693"/>
      <c r="Y1224" s="325"/>
      <c r="Z1224" s="308"/>
      <c r="AA1224" s="383"/>
      <c r="AC1224" s="325"/>
      <c r="AD1224" s="325"/>
      <c r="AF1224" s="383"/>
      <c r="AH1224" s="325"/>
      <c r="AI1224" s="325"/>
      <c r="AK1224" s="385"/>
      <c r="AL1224" s="385"/>
      <c r="AM1224" s="359"/>
      <c r="AN1224" s="385"/>
      <c r="AO1224" s="385"/>
      <c r="AP1224" s="385"/>
      <c r="AQ1224" s="385"/>
      <c r="AR1224" s="385"/>
      <c r="AS1224" s="385"/>
      <c r="AT1224" s="385"/>
      <c r="AU1224" s="359"/>
      <c r="AW1224" s="416"/>
      <c r="AX1224" s="694"/>
      <c r="AY1224" s="641"/>
      <c r="AZ1224" s="385"/>
      <c r="BA1224" s="385"/>
      <c r="BB1224" s="416"/>
      <c r="BC1224" s="416"/>
      <c r="BD1224" s="416"/>
      <c r="BE1224" s="416"/>
      <c r="BF1224" s="416"/>
      <c r="BG1224" s="416"/>
      <c r="BH1224" s="416"/>
      <c r="BI1224" s="416"/>
      <c r="BJ1224" s="416"/>
    </row>
    <row r="1225" spans="10:62" x14ac:dyDescent="0.2">
      <c r="J1225" s="385"/>
      <c r="K1225" s="217"/>
      <c r="L1225" s="217"/>
      <c r="M1225" s="693"/>
      <c r="N1225" s="693"/>
      <c r="O1225" s="359"/>
      <c r="P1225" s="619"/>
      <c r="Q1225" s="672"/>
      <c r="R1225" s="672"/>
      <c r="S1225" s="672"/>
      <c r="T1225" s="385"/>
      <c r="U1225" s="385"/>
      <c r="V1225" s="385"/>
      <c r="W1225" s="385"/>
      <c r="X1225" s="693"/>
      <c r="Y1225" s="325"/>
      <c r="Z1225" s="308"/>
      <c r="AA1225" s="383"/>
      <c r="AC1225" s="325"/>
      <c r="AD1225" s="325"/>
      <c r="AF1225" s="383"/>
      <c r="AH1225" s="325"/>
      <c r="AI1225" s="325"/>
      <c r="AK1225" s="385"/>
      <c r="AL1225" s="385"/>
      <c r="AM1225" s="359"/>
      <c r="AN1225" s="385"/>
      <c r="AO1225" s="385"/>
      <c r="AP1225" s="385"/>
      <c r="AQ1225" s="385"/>
      <c r="AR1225" s="385"/>
      <c r="AS1225" s="385"/>
      <c r="AT1225" s="385"/>
      <c r="AU1225" s="359"/>
      <c r="AW1225" s="416"/>
      <c r="AX1225" s="694"/>
      <c r="AY1225" s="641"/>
      <c r="AZ1225" s="385"/>
      <c r="BA1225" s="385"/>
      <c r="BB1225" s="416"/>
      <c r="BC1225" s="416"/>
      <c r="BD1225" s="416"/>
      <c r="BE1225" s="416"/>
      <c r="BF1225" s="416"/>
      <c r="BG1225" s="416"/>
      <c r="BH1225" s="416"/>
      <c r="BI1225" s="416"/>
      <c r="BJ1225" s="416"/>
    </row>
    <row r="1226" spans="10:62" x14ac:dyDescent="0.2">
      <c r="J1226" s="385"/>
      <c r="K1226" s="217"/>
      <c r="L1226" s="217"/>
      <c r="M1226" s="693"/>
      <c r="N1226" s="693"/>
      <c r="O1226" s="359"/>
      <c r="P1226" s="619"/>
      <c r="Q1226" s="672"/>
      <c r="R1226" s="672"/>
      <c r="S1226" s="672"/>
      <c r="T1226" s="385"/>
      <c r="U1226" s="385"/>
      <c r="V1226" s="385"/>
      <c r="W1226" s="385"/>
      <c r="X1226" s="693"/>
      <c r="Y1226" s="325"/>
      <c r="Z1226" s="308"/>
      <c r="AA1226" s="383"/>
      <c r="AC1226" s="325"/>
      <c r="AD1226" s="325"/>
      <c r="AF1226" s="383"/>
      <c r="AH1226" s="325"/>
      <c r="AI1226" s="325"/>
      <c r="AK1226" s="385"/>
      <c r="AL1226" s="385"/>
      <c r="AM1226" s="359"/>
      <c r="AN1226" s="385"/>
      <c r="AO1226" s="385"/>
      <c r="AP1226" s="385"/>
      <c r="AQ1226" s="385"/>
      <c r="AR1226" s="385"/>
      <c r="AS1226" s="385"/>
      <c r="AT1226" s="385"/>
      <c r="AU1226" s="359"/>
      <c r="AW1226" s="416"/>
      <c r="AX1226" s="694"/>
      <c r="AY1226" s="641"/>
      <c r="AZ1226" s="385"/>
      <c r="BA1226" s="385"/>
      <c r="BB1226" s="416"/>
      <c r="BC1226" s="416"/>
      <c r="BD1226" s="416"/>
      <c r="BE1226" s="416"/>
      <c r="BF1226" s="416"/>
      <c r="BG1226" s="416"/>
      <c r="BH1226" s="416"/>
      <c r="BI1226" s="416"/>
      <c r="BJ1226" s="416"/>
    </row>
    <row r="1227" spans="10:62" x14ac:dyDescent="0.2">
      <c r="J1227" s="385"/>
      <c r="K1227" s="217"/>
      <c r="L1227" s="217"/>
      <c r="M1227" s="693"/>
      <c r="N1227" s="693"/>
      <c r="O1227" s="359"/>
      <c r="P1227" s="619"/>
      <c r="Q1227" s="672"/>
      <c r="R1227" s="672"/>
      <c r="S1227" s="672"/>
      <c r="T1227" s="385"/>
      <c r="U1227" s="385"/>
      <c r="V1227" s="385"/>
      <c r="W1227" s="385"/>
      <c r="X1227" s="693"/>
      <c r="Y1227" s="325"/>
      <c r="Z1227" s="308"/>
      <c r="AA1227" s="383"/>
      <c r="AC1227" s="325"/>
      <c r="AD1227" s="325"/>
      <c r="AF1227" s="383"/>
      <c r="AH1227" s="325"/>
      <c r="AI1227" s="325"/>
      <c r="AK1227" s="385"/>
      <c r="AL1227" s="385"/>
      <c r="AM1227" s="359"/>
      <c r="AN1227" s="385"/>
      <c r="AO1227" s="385"/>
      <c r="AP1227" s="385"/>
      <c r="AQ1227" s="385"/>
      <c r="AR1227" s="385"/>
      <c r="AS1227" s="385"/>
      <c r="AT1227" s="385"/>
      <c r="AU1227" s="359"/>
      <c r="AW1227" s="416"/>
      <c r="AX1227" s="694"/>
      <c r="AY1227" s="641"/>
      <c r="AZ1227" s="385"/>
      <c r="BA1227" s="385"/>
      <c r="BB1227" s="416"/>
      <c r="BC1227" s="416"/>
      <c r="BD1227" s="416"/>
      <c r="BE1227" s="416"/>
      <c r="BF1227" s="416"/>
      <c r="BG1227" s="416"/>
      <c r="BH1227" s="416"/>
      <c r="BI1227" s="416"/>
      <c r="BJ1227" s="416"/>
    </row>
    <row r="1228" spans="10:62" x14ac:dyDescent="0.2">
      <c r="J1228" s="385"/>
      <c r="K1228" s="217"/>
      <c r="L1228" s="217"/>
      <c r="M1228" s="693"/>
      <c r="N1228" s="693"/>
      <c r="O1228" s="359"/>
      <c r="P1228" s="619"/>
      <c r="Q1228" s="672"/>
      <c r="R1228" s="672"/>
      <c r="S1228" s="672"/>
      <c r="T1228" s="385"/>
      <c r="U1228" s="385"/>
      <c r="V1228" s="385"/>
      <c r="W1228" s="385"/>
      <c r="X1228" s="693"/>
      <c r="Y1228" s="325"/>
      <c r="Z1228" s="308"/>
      <c r="AA1228" s="383"/>
      <c r="AC1228" s="325"/>
      <c r="AD1228" s="325"/>
      <c r="AF1228" s="383"/>
      <c r="AH1228" s="325"/>
      <c r="AI1228" s="325"/>
      <c r="AK1228" s="385"/>
      <c r="AL1228" s="385"/>
      <c r="AM1228" s="359"/>
      <c r="AN1228" s="385"/>
      <c r="AO1228" s="385"/>
      <c r="AP1228" s="385"/>
      <c r="AQ1228" s="385"/>
      <c r="AR1228" s="385"/>
      <c r="AS1228" s="385"/>
      <c r="AT1228" s="385"/>
      <c r="AU1228" s="359"/>
      <c r="AW1228" s="416"/>
      <c r="AX1228" s="694"/>
      <c r="AY1228" s="641"/>
      <c r="AZ1228" s="385"/>
      <c r="BA1228" s="385"/>
      <c r="BB1228" s="416"/>
      <c r="BC1228" s="416"/>
      <c r="BD1228" s="416"/>
      <c r="BE1228" s="416"/>
      <c r="BF1228" s="416"/>
      <c r="BG1228" s="416"/>
      <c r="BH1228" s="416"/>
      <c r="BI1228" s="416"/>
      <c r="BJ1228" s="416"/>
    </row>
    <row r="1229" spans="10:62" x14ac:dyDescent="0.2">
      <c r="J1229" s="385"/>
      <c r="K1229" s="217"/>
      <c r="L1229" s="217"/>
      <c r="M1229" s="693"/>
      <c r="N1229" s="693"/>
      <c r="O1229" s="359"/>
      <c r="P1229" s="619"/>
      <c r="Q1229" s="672"/>
      <c r="R1229" s="672"/>
      <c r="S1229" s="672"/>
      <c r="T1229" s="385"/>
      <c r="U1229" s="385"/>
      <c r="V1229" s="385"/>
      <c r="W1229" s="385"/>
      <c r="X1229" s="693"/>
      <c r="Y1229" s="325"/>
      <c r="Z1229" s="308"/>
      <c r="AA1229" s="383"/>
      <c r="AC1229" s="325"/>
      <c r="AD1229" s="325"/>
      <c r="AF1229" s="383"/>
      <c r="AH1229" s="325"/>
      <c r="AI1229" s="325"/>
      <c r="AK1229" s="385"/>
      <c r="AL1229" s="385"/>
      <c r="AM1229" s="359"/>
      <c r="AN1229" s="385"/>
      <c r="AO1229" s="385"/>
      <c r="AP1229" s="385"/>
      <c r="AQ1229" s="385"/>
      <c r="AR1229" s="385"/>
      <c r="AS1229" s="385"/>
      <c r="AT1229" s="385"/>
      <c r="AU1229" s="359"/>
      <c r="AW1229" s="416"/>
      <c r="AX1229" s="694"/>
      <c r="AY1229" s="641"/>
      <c r="AZ1229" s="385"/>
      <c r="BA1229" s="385"/>
      <c r="BB1229" s="416"/>
      <c r="BC1229" s="416"/>
      <c r="BD1229" s="416"/>
      <c r="BE1229" s="416"/>
      <c r="BF1229" s="416"/>
      <c r="BG1229" s="416"/>
      <c r="BH1229" s="416"/>
      <c r="BI1229" s="416"/>
      <c r="BJ1229" s="416"/>
    </row>
    <row r="1230" spans="10:62" x14ac:dyDescent="0.2">
      <c r="J1230" s="385"/>
      <c r="K1230" s="217"/>
      <c r="L1230" s="217"/>
      <c r="M1230" s="693"/>
      <c r="N1230" s="693"/>
      <c r="O1230" s="359"/>
      <c r="P1230" s="619"/>
      <c r="Q1230" s="672"/>
      <c r="R1230" s="672"/>
      <c r="S1230" s="672"/>
      <c r="T1230" s="385"/>
      <c r="U1230" s="385"/>
      <c r="V1230" s="385"/>
      <c r="W1230" s="385"/>
      <c r="X1230" s="693"/>
      <c r="Y1230" s="325"/>
      <c r="Z1230" s="308"/>
      <c r="AA1230" s="383"/>
      <c r="AC1230" s="325"/>
      <c r="AD1230" s="325"/>
      <c r="AF1230" s="383"/>
      <c r="AH1230" s="325"/>
      <c r="AI1230" s="325"/>
      <c r="AK1230" s="385"/>
      <c r="AL1230" s="385"/>
      <c r="AM1230" s="359"/>
      <c r="AN1230" s="385"/>
      <c r="AO1230" s="385"/>
      <c r="AP1230" s="385"/>
      <c r="AQ1230" s="385"/>
      <c r="AR1230" s="385"/>
      <c r="AS1230" s="385"/>
      <c r="AT1230" s="385"/>
      <c r="AU1230" s="359"/>
      <c r="AW1230" s="416"/>
      <c r="AX1230" s="694"/>
      <c r="AY1230" s="641"/>
      <c r="AZ1230" s="385"/>
      <c r="BA1230" s="385"/>
      <c r="BB1230" s="416"/>
      <c r="BC1230" s="416"/>
      <c r="BD1230" s="416"/>
      <c r="BE1230" s="416"/>
      <c r="BF1230" s="416"/>
      <c r="BG1230" s="416"/>
      <c r="BH1230" s="416"/>
      <c r="BI1230" s="416"/>
      <c r="BJ1230" s="416"/>
    </row>
    <row r="1231" spans="10:62" x14ac:dyDescent="0.2">
      <c r="J1231" s="385"/>
      <c r="K1231" s="217"/>
      <c r="L1231" s="217"/>
      <c r="M1231" s="693"/>
      <c r="N1231" s="693"/>
      <c r="O1231" s="359"/>
      <c r="P1231" s="619"/>
      <c r="Q1231" s="672"/>
      <c r="R1231" s="672"/>
      <c r="S1231" s="672"/>
      <c r="T1231" s="385"/>
      <c r="U1231" s="385"/>
      <c r="V1231" s="385"/>
      <c r="W1231" s="385"/>
      <c r="X1231" s="693"/>
      <c r="Y1231" s="325"/>
      <c r="Z1231" s="308"/>
      <c r="AA1231" s="383"/>
      <c r="AC1231" s="325"/>
      <c r="AD1231" s="325"/>
      <c r="AF1231" s="383"/>
      <c r="AH1231" s="325"/>
      <c r="AI1231" s="325"/>
      <c r="AK1231" s="385"/>
      <c r="AL1231" s="385"/>
      <c r="AM1231" s="359"/>
      <c r="AN1231" s="385"/>
      <c r="AO1231" s="385"/>
      <c r="AP1231" s="385"/>
      <c r="AQ1231" s="385"/>
      <c r="AR1231" s="385"/>
      <c r="AS1231" s="385"/>
      <c r="AT1231" s="385"/>
      <c r="AU1231" s="359"/>
      <c r="AW1231" s="416"/>
      <c r="AX1231" s="694"/>
      <c r="AY1231" s="641"/>
      <c r="AZ1231" s="385"/>
      <c r="BA1231" s="385"/>
      <c r="BB1231" s="416"/>
      <c r="BC1231" s="416"/>
      <c r="BD1231" s="416"/>
      <c r="BE1231" s="416"/>
      <c r="BF1231" s="416"/>
      <c r="BG1231" s="416"/>
      <c r="BH1231" s="416"/>
      <c r="BI1231" s="416"/>
      <c r="BJ1231" s="416"/>
    </row>
    <row r="1232" spans="10:62" x14ac:dyDescent="0.2">
      <c r="J1232" s="385"/>
      <c r="K1232" s="217"/>
      <c r="L1232" s="217"/>
      <c r="M1232" s="693"/>
      <c r="N1232" s="693"/>
      <c r="O1232" s="359"/>
      <c r="P1232" s="619"/>
      <c r="Q1232" s="672"/>
      <c r="R1232" s="672"/>
      <c r="S1232" s="672"/>
      <c r="T1232" s="385"/>
      <c r="U1232" s="385"/>
      <c r="V1232" s="385"/>
      <c r="W1232" s="385"/>
      <c r="X1232" s="693"/>
      <c r="Y1232" s="325"/>
      <c r="Z1232" s="308"/>
      <c r="AA1232" s="383"/>
      <c r="AC1232" s="325"/>
      <c r="AD1232" s="325"/>
      <c r="AF1232" s="383"/>
      <c r="AH1232" s="325"/>
      <c r="AI1232" s="325"/>
      <c r="AK1232" s="385"/>
      <c r="AL1232" s="385"/>
      <c r="AM1232" s="359"/>
      <c r="AN1232" s="385"/>
      <c r="AO1232" s="385"/>
      <c r="AP1232" s="385"/>
      <c r="AQ1232" s="385"/>
      <c r="AR1232" s="385"/>
      <c r="AS1232" s="385"/>
      <c r="AT1232" s="385"/>
      <c r="AU1232" s="359"/>
      <c r="AW1232" s="416"/>
      <c r="AX1232" s="694"/>
      <c r="AY1232" s="641"/>
      <c r="AZ1232" s="385"/>
      <c r="BA1232" s="385"/>
      <c r="BB1232" s="416"/>
      <c r="BC1232" s="416"/>
      <c r="BD1232" s="416"/>
      <c r="BE1232" s="416"/>
      <c r="BF1232" s="416"/>
      <c r="BG1232" s="416"/>
      <c r="BH1232" s="416"/>
      <c r="BI1232" s="416"/>
      <c r="BJ1232" s="416"/>
    </row>
    <row r="1233" spans="10:62" x14ac:dyDescent="0.2">
      <c r="J1233" s="385"/>
      <c r="K1233" s="217"/>
      <c r="L1233" s="217"/>
      <c r="M1233" s="693"/>
      <c r="N1233" s="693"/>
      <c r="O1233" s="359"/>
      <c r="P1233" s="619"/>
      <c r="Q1233" s="672"/>
      <c r="R1233" s="672"/>
      <c r="S1233" s="672"/>
      <c r="T1233" s="385"/>
      <c r="U1233" s="385"/>
      <c r="V1233" s="385"/>
      <c r="W1233" s="385"/>
      <c r="X1233" s="693"/>
      <c r="Y1233" s="325"/>
      <c r="Z1233" s="308"/>
      <c r="AA1233" s="383"/>
      <c r="AC1233" s="325"/>
      <c r="AD1233" s="325"/>
      <c r="AF1233" s="383"/>
      <c r="AH1233" s="325"/>
      <c r="AI1233" s="325"/>
      <c r="AK1233" s="385"/>
      <c r="AL1233" s="385"/>
      <c r="AM1233" s="359"/>
      <c r="AN1233" s="385"/>
      <c r="AO1233" s="385"/>
      <c r="AP1233" s="385"/>
      <c r="AQ1233" s="385"/>
      <c r="AR1233" s="385"/>
      <c r="AS1233" s="385"/>
      <c r="AT1233" s="385"/>
      <c r="AU1233" s="359"/>
      <c r="AW1233" s="416"/>
      <c r="AX1233" s="694"/>
      <c r="AY1233" s="641"/>
      <c r="AZ1233" s="385"/>
      <c r="BA1233" s="385"/>
      <c r="BB1233" s="416"/>
      <c r="BC1233" s="416"/>
      <c r="BD1233" s="416"/>
      <c r="BE1233" s="416"/>
      <c r="BF1233" s="416"/>
      <c r="BG1233" s="416"/>
      <c r="BH1233" s="416"/>
      <c r="BI1233" s="416"/>
      <c r="BJ1233" s="416"/>
    </row>
    <row r="1234" spans="10:62" x14ac:dyDescent="0.2">
      <c r="J1234" s="385"/>
      <c r="K1234" s="217"/>
      <c r="L1234" s="217"/>
      <c r="M1234" s="693"/>
      <c r="N1234" s="693"/>
      <c r="O1234" s="359"/>
      <c r="P1234" s="619"/>
      <c r="Q1234" s="672"/>
      <c r="R1234" s="672"/>
      <c r="S1234" s="672"/>
      <c r="T1234" s="385"/>
      <c r="U1234" s="385"/>
      <c r="V1234" s="385"/>
      <c r="W1234" s="385"/>
      <c r="X1234" s="693"/>
      <c r="Y1234" s="325"/>
      <c r="Z1234" s="308"/>
      <c r="AA1234" s="383"/>
      <c r="AC1234" s="325"/>
      <c r="AD1234" s="325"/>
      <c r="AF1234" s="383"/>
      <c r="AH1234" s="325"/>
      <c r="AI1234" s="325"/>
      <c r="AK1234" s="385"/>
      <c r="AL1234" s="385"/>
      <c r="AM1234" s="359"/>
      <c r="AN1234" s="385"/>
      <c r="AO1234" s="385"/>
      <c r="AP1234" s="385"/>
      <c r="AQ1234" s="385"/>
      <c r="AR1234" s="385"/>
      <c r="AS1234" s="385"/>
      <c r="AT1234" s="385"/>
      <c r="AU1234" s="359"/>
      <c r="AW1234" s="416"/>
      <c r="AX1234" s="694"/>
      <c r="AY1234" s="641"/>
      <c r="AZ1234" s="385"/>
      <c r="BA1234" s="385"/>
      <c r="BB1234" s="416"/>
      <c r="BC1234" s="416"/>
      <c r="BD1234" s="416"/>
      <c r="BE1234" s="416"/>
      <c r="BF1234" s="416"/>
      <c r="BG1234" s="416"/>
      <c r="BH1234" s="416"/>
      <c r="BI1234" s="416"/>
      <c r="BJ1234" s="416"/>
    </row>
    <row r="1235" spans="10:62" x14ac:dyDescent="0.2">
      <c r="J1235" s="385"/>
      <c r="K1235" s="217"/>
      <c r="L1235" s="217"/>
      <c r="M1235" s="693"/>
      <c r="N1235" s="693"/>
      <c r="O1235" s="359"/>
      <c r="P1235" s="619"/>
      <c r="Q1235" s="672"/>
      <c r="R1235" s="672"/>
      <c r="S1235" s="672"/>
      <c r="T1235" s="385"/>
      <c r="U1235" s="385"/>
      <c r="V1235" s="385"/>
      <c r="W1235" s="385"/>
      <c r="X1235" s="693"/>
      <c r="Y1235" s="325"/>
      <c r="Z1235" s="308"/>
      <c r="AA1235" s="383"/>
      <c r="AC1235" s="325"/>
      <c r="AD1235" s="325"/>
      <c r="AF1235" s="383"/>
      <c r="AH1235" s="325"/>
      <c r="AI1235" s="325"/>
      <c r="AK1235" s="385"/>
      <c r="AL1235" s="385"/>
      <c r="AM1235" s="359"/>
      <c r="AN1235" s="385"/>
      <c r="AO1235" s="385"/>
      <c r="AP1235" s="385"/>
      <c r="AQ1235" s="385"/>
      <c r="AR1235" s="385"/>
      <c r="AS1235" s="385"/>
      <c r="AT1235" s="385"/>
      <c r="AU1235" s="359"/>
      <c r="AW1235" s="416"/>
      <c r="AX1235" s="694"/>
      <c r="AY1235" s="641"/>
      <c r="AZ1235" s="385"/>
      <c r="BA1235" s="385"/>
      <c r="BB1235" s="416"/>
      <c r="BC1235" s="416"/>
      <c r="BD1235" s="416"/>
      <c r="BE1235" s="416"/>
      <c r="BF1235" s="416"/>
      <c r="BG1235" s="416"/>
      <c r="BH1235" s="416"/>
      <c r="BI1235" s="416"/>
      <c r="BJ1235" s="416"/>
    </row>
    <row r="1236" spans="10:62" x14ac:dyDescent="0.2">
      <c r="J1236" s="385"/>
      <c r="K1236" s="217"/>
      <c r="L1236" s="217"/>
      <c r="M1236" s="693"/>
      <c r="N1236" s="693"/>
      <c r="O1236" s="359"/>
      <c r="P1236" s="619"/>
      <c r="Q1236" s="672"/>
      <c r="R1236" s="672"/>
      <c r="S1236" s="672"/>
      <c r="T1236" s="385"/>
      <c r="U1236" s="385"/>
      <c r="V1236" s="385"/>
      <c r="W1236" s="385"/>
      <c r="X1236" s="693"/>
      <c r="Y1236" s="325"/>
      <c r="Z1236" s="308"/>
      <c r="AA1236" s="383"/>
      <c r="AC1236" s="325"/>
      <c r="AD1236" s="325"/>
      <c r="AF1236" s="383"/>
      <c r="AH1236" s="325"/>
      <c r="AI1236" s="325"/>
      <c r="AK1236" s="385"/>
      <c r="AL1236" s="385"/>
      <c r="AM1236" s="359"/>
      <c r="AN1236" s="385"/>
      <c r="AO1236" s="385"/>
      <c r="AP1236" s="385"/>
      <c r="AQ1236" s="385"/>
      <c r="AR1236" s="385"/>
      <c r="AS1236" s="385"/>
      <c r="AT1236" s="385"/>
      <c r="AU1236" s="359"/>
      <c r="AW1236" s="416"/>
      <c r="AX1236" s="694"/>
      <c r="AY1236" s="641"/>
      <c r="AZ1236" s="385"/>
      <c r="BA1236" s="385"/>
      <c r="BB1236" s="416"/>
      <c r="BC1236" s="416"/>
      <c r="BD1236" s="416"/>
      <c r="BE1236" s="416"/>
      <c r="BF1236" s="416"/>
      <c r="BG1236" s="416"/>
      <c r="BH1236" s="416"/>
      <c r="BI1236" s="416"/>
      <c r="BJ1236" s="416"/>
    </row>
    <row r="1237" spans="10:62" x14ac:dyDescent="0.2">
      <c r="J1237" s="385"/>
      <c r="K1237" s="217"/>
      <c r="L1237" s="217"/>
      <c r="M1237" s="693"/>
      <c r="N1237" s="693"/>
      <c r="O1237" s="359"/>
      <c r="P1237" s="619"/>
      <c r="Q1237" s="672"/>
      <c r="R1237" s="672"/>
      <c r="S1237" s="672"/>
      <c r="T1237" s="385"/>
      <c r="U1237" s="385"/>
      <c r="V1237" s="385"/>
      <c r="W1237" s="385"/>
      <c r="X1237" s="693"/>
      <c r="Y1237" s="325"/>
      <c r="Z1237" s="308"/>
      <c r="AA1237" s="383"/>
      <c r="AC1237" s="325"/>
      <c r="AD1237" s="325"/>
      <c r="AF1237" s="383"/>
      <c r="AH1237" s="325"/>
      <c r="AI1237" s="325"/>
      <c r="AK1237" s="385"/>
      <c r="AL1237" s="385"/>
      <c r="AM1237" s="359"/>
      <c r="AN1237" s="385"/>
      <c r="AO1237" s="385"/>
      <c r="AP1237" s="385"/>
      <c r="AQ1237" s="385"/>
      <c r="AR1237" s="385"/>
      <c r="AS1237" s="385"/>
      <c r="AT1237" s="385"/>
      <c r="AU1237" s="359"/>
      <c r="AW1237" s="416"/>
      <c r="AX1237" s="694"/>
      <c r="AY1237" s="641"/>
      <c r="AZ1237" s="385"/>
      <c r="BA1237" s="385"/>
      <c r="BB1237" s="416"/>
      <c r="BC1237" s="416"/>
      <c r="BD1237" s="416"/>
      <c r="BE1237" s="416"/>
      <c r="BF1237" s="416"/>
      <c r="BG1237" s="416"/>
      <c r="BH1237" s="416"/>
      <c r="BI1237" s="416"/>
      <c r="BJ1237" s="416"/>
    </row>
    <row r="1238" spans="10:62" x14ac:dyDescent="0.2">
      <c r="J1238" s="385"/>
      <c r="K1238" s="217"/>
      <c r="L1238" s="217"/>
      <c r="M1238" s="693"/>
      <c r="N1238" s="693"/>
      <c r="O1238" s="359"/>
      <c r="P1238" s="619"/>
      <c r="Q1238" s="672"/>
      <c r="R1238" s="672"/>
      <c r="S1238" s="672"/>
      <c r="T1238" s="385"/>
      <c r="U1238" s="385"/>
      <c r="V1238" s="385"/>
      <c r="W1238" s="385"/>
      <c r="X1238" s="693"/>
      <c r="Y1238" s="325"/>
      <c r="Z1238" s="308"/>
      <c r="AA1238" s="383"/>
      <c r="AC1238" s="325"/>
      <c r="AD1238" s="325"/>
      <c r="AF1238" s="383"/>
      <c r="AH1238" s="325"/>
      <c r="AI1238" s="325"/>
      <c r="AK1238" s="385"/>
      <c r="AL1238" s="385"/>
      <c r="AM1238" s="359"/>
      <c r="AN1238" s="385"/>
      <c r="AO1238" s="385"/>
      <c r="AP1238" s="385"/>
      <c r="AQ1238" s="385"/>
      <c r="AR1238" s="385"/>
      <c r="AS1238" s="385"/>
      <c r="AT1238" s="385"/>
      <c r="AU1238" s="359"/>
      <c r="AW1238" s="416"/>
      <c r="AX1238" s="694"/>
      <c r="AY1238" s="641"/>
      <c r="AZ1238" s="385"/>
      <c r="BA1238" s="385"/>
      <c r="BB1238" s="416"/>
      <c r="BC1238" s="416"/>
      <c r="BD1238" s="416"/>
      <c r="BE1238" s="416"/>
      <c r="BF1238" s="416"/>
      <c r="BG1238" s="416"/>
      <c r="BH1238" s="416"/>
      <c r="BI1238" s="416"/>
      <c r="BJ1238" s="416"/>
    </row>
    <row r="1239" spans="10:62" x14ac:dyDescent="0.2">
      <c r="J1239" s="385"/>
      <c r="K1239" s="217"/>
      <c r="L1239" s="217"/>
      <c r="M1239" s="693"/>
      <c r="N1239" s="693"/>
      <c r="O1239" s="359"/>
      <c r="P1239" s="619"/>
      <c r="Q1239" s="672"/>
      <c r="R1239" s="672"/>
      <c r="S1239" s="672"/>
      <c r="T1239" s="385"/>
      <c r="U1239" s="385"/>
      <c r="V1239" s="385"/>
      <c r="W1239" s="385"/>
      <c r="X1239" s="693"/>
      <c r="Y1239" s="325"/>
      <c r="Z1239" s="308"/>
      <c r="AA1239" s="383"/>
      <c r="AC1239" s="325"/>
      <c r="AD1239" s="325"/>
      <c r="AF1239" s="383"/>
      <c r="AH1239" s="325"/>
      <c r="AI1239" s="325"/>
      <c r="AK1239" s="385"/>
      <c r="AL1239" s="385"/>
      <c r="AM1239" s="359"/>
      <c r="AN1239" s="385"/>
      <c r="AO1239" s="385"/>
      <c r="AP1239" s="385"/>
      <c r="AQ1239" s="385"/>
      <c r="AR1239" s="385"/>
      <c r="AS1239" s="385"/>
      <c r="AT1239" s="385"/>
      <c r="AU1239" s="359"/>
      <c r="AW1239" s="416"/>
      <c r="AX1239" s="694"/>
      <c r="AY1239" s="641"/>
      <c r="AZ1239" s="385"/>
      <c r="BA1239" s="385"/>
      <c r="BB1239" s="416"/>
      <c r="BC1239" s="416"/>
      <c r="BD1239" s="416"/>
      <c r="BE1239" s="416"/>
      <c r="BF1239" s="416"/>
      <c r="BG1239" s="416"/>
      <c r="BH1239" s="416"/>
      <c r="BI1239" s="416"/>
      <c r="BJ1239" s="416"/>
    </row>
    <row r="1240" spans="10:62" x14ac:dyDescent="0.2">
      <c r="J1240" s="385"/>
      <c r="K1240" s="217"/>
      <c r="L1240" s="217"/>
      <c r="M1240" s="693"/>
      <c r="N1240" s="693"/>
      <c r="O1240" s="359"/>
      <c r="P1240" s="619"/>
      <c r="Q1240" s="672"/>
      <c r="R1240" s="672"/>
      <c r="S1240" s="672"/>
      <c r="T1240" s="385"/>
      <c r="U1240" s="385"/>
      <c r="V1240" s="385"/>
      <c r="W1240" s="385"/>
      <c r="X1240" s="693"/>
      <c r="Y1240" s="325"/>
      <c r="Z1240" s="308"/>
      <c r="AA1240" s="383"/>
      <c r="AC1240" s="325"/>
      <c r="AD1240" s="325"/>
      <c r="AF1240" s="383"/>
      <c r="AH1240" s="325"/>
      <c r="AI1240" s="325"/>
      <c r="AK1240" s="385"/>
      <c r="AL1240" s="385"/>
      <c r="AM1240" s="359"/>
      <c r="AN1240" s="385"/>
      <c r="AO1240" s="385"/>
      <c r="AP1240" s="385"/>
      <c r="AQ1240" s="385"/>
      <c r="AR1240" s="385"/>
      <c r="AS1240" s="385"/>
      <c r="AT1240" s="385"/>
      <c r="AU1240" s="359"/>
      <c r="AW1240" s="416"/>
      <c r="AX1240" s="694"/>
      <c r="AY1240" s="641"/>
      <c r="AZ1240" s="385"/>
      <c r="BA1240" s="385"/>
      <c r="BB1240" s="416"/>
      <c r="BC1240" s="416"/>
      <c r="BD1240" s="416"/>
      <c r="BE1240" s="416"/>
      <c r="BF1240" s="416"/>
      <c r="BG1240" s="416"/>
      <c r="BH1240" s="416"/>
      <c r="BI1240" s="416"/>
      <c r="BJ1240" s="416"/>
    </row>
    <row r="1241" spans="10:62" x14ac:dyDescent="0.2">
      <c r="J1241" s="385"/>
      <c r="K1241" s="217"/>
      <c r="L1241" s="217"/>
      <c r="M1241" s="693"/>
      <c r="N1241" s="693"/>
      <c r="O1241" s="359"/>
      <c r="P1241" s="619"/>
      <c r="Q1241" s="672"/>
      <c r="R1241" s="672"/>
      <c r="S1241" s="672"/>
      <c r="T1241" s="385"/>
      <c r="U1241" s="385"/>
      <c r="V1241" s="385"/>
      <c r="W1241" s="385"/>
      <c r="X1241" s="693"/>
      <c r="Y1241" s="325"/>
      <c r="Z1241" s="308"/>
      <c r="AA1241" s="383"/>
      <c r="AC1241" s="325"/>
      <c r="AD1241" s="325"/>
      <c r="AF1241" s="383"/>
      <c r="AH1241" s="325"/>
      <c r="AI1241" s="325"/>
      <c r="AK1241" s="385"/>
      <c r="AL1241" s="385"/>
      <c r="AM1241" s="359"/>
      <c r="AN1241" s="385"/>
      <c r="AO1241" s="385"/>
      <c r="AP1241" s="385"/>
      <c r="AQ1241" s="385"/>
      <c r="AR1241" s="385"/>
      <c r="AS1241" s="385"/>
      <c r="AT1241" s="385"/>
      <c r="AU1241" s="359"/>
      <c r="AW1241" s="416"/>
      <c r="AX1241" s="694"/>
      <c r="AY1241" s="641"/>
      <c r="AZ1241" s="385"/>
      <c r="BA1241" s="385"/>
      <c r="BB1241" s="416"/>
      <c r="BC1241" s="416"/>
      <c r="BD1241" s="416"/>
      <c r="BE1241" s="416"/>
      <c r="BF1241" s="416"/>
      <c r="BG1241" s="416"/>
      <c r="BH1241" s="416"/>
      <c r="BI1241" s="416"/>
      <c r="BJ1241" s="416"/>
    </row>
    <row r="1242" spans="10:62" x14ac:dyDescent="0.2">
      <c r="J1242" s="385"/>
      <c r="K1242" s="217"/>
      <c r="L1242" s="217"/>
      <c r="M1242" s="693"/>
      <c r="N1242" s="693"/>
      <c r="O1242" s="359"/>
      <c r="P1242" s="619"/>
      <c r="Q1242" s="672"/>
      <c r="R1242" s="672"/>
      <c r="S1242" s="672"/>
      <c r="T1242" s="385"/>
      <c r="U1242" s="385"/>
      <c r="V1242" s="385"/>
      <c r="W1242" s="385"/>
      <c r="X1242" s="693"/>
      <c r="Y1242" s="325"/>
      <c r="Z1242" s="308"/>
      <c r="AA1242" s="383"/>
      <c r="AC1242" s="325"/>
      <c r="AD1242" s="325"/>
      <c r="AF1242" s="383"/>
      <c r="AH1242" s="325"/>
      <c r="AI1242" s="325"/>
      <c r="AK1242" s="385"/>
      <c r="AL1242" s="385"/>
      <c r="AM1242" s="359"/>
      <c r="AN1242" s="385"/>
      <c r="AO1242" s="385"/>
      <c r="AP1242" s="385"/>
      <c r="AQ1242" s="385"/>
      <c r="AR1242" s="385"/>
      <c r="AS1242" s="385"/>
      <c r="AT1242" s="385"/>
      <c r="AU1242" s="359"/>
      <c r="AW1242" s="416"/>
      <c r="AX1242" s="694"/>
      <c r="AY1242" s="641"/>
      <c r="AZ1242" s="385"/>
      <c r="BA1242" s="385"/>
      <c r="BB1242" s="416"/>
      <c r="BC1242" s="416"/>
      <c r="BD1242" s="416"/>
      <c r="BE1242" s="416"/>
      <c r="BF1242" s="416"/>
      <c r="BG1242" s="416"/>
      <c r="BH1242" s="416"/>
      <c r="BI1242" s="416"/>
      <c r="BJ1242" s="416"/>
    </row>
    <row r="1243" spans="10:62" x14ac:dyDescent="0.2">
      <c r="J1243" s="385"/>
      <c r="K1243" s="217"/>
      <c r="L1243" s="217"/>
      <c r="M1243" s="693"/>
      <c r="N1243" s="693"/>
      <c r="O1243" s="359"/>
      <c r="P1243" s="619"/>
      <c r="Q1243" s="672"/>
      <c r="R1243" s="672"/>
      <c r="S1243" s="672"/>
      <c r="T1243" s="385"/>
      <c r="U1243" s="385"/>
      <c r="V1243" s="385"/>
      <c r="W1243" s="385"/>
      <c r="X1243" s="693"/>
      <c r="Y1243" s="325"/>
      <c r="Z1243" s="308"/>
      <c r="AA1243" s="383"/>
      <c r="AC1243" s="325"/>
      <c r="AD1243" s="325"/>
      <c r="AF1243" s="383"/>
      <c r="AH1243" s="325"/>
      <c r="AI1243" s="325"/>
      <c r="AK1243" s="385"/>
      <c r="AL1243" s="385"/>
      <c r="AM1243" s="359"/>
      <c r="AN1243" s="385"/>
      <c r="AO1243" s="385"/>
      <c r="AP1243" s="385"/>
      <c r="AQ1243" s="385"/>
      <c r="AR1243" s="385"/>
      <c r="AS1243" s="385"/>
      <c r="AT1243" s="385"/>
      <c r="AU1243" s="359"/>
      <c r="AW1243" s="416"/>
      <c r="AX1243" s="694"/>
      <c r="AY1243" s="641"/>
      <c r="AZ1243" s="385"/>
      <c r="BA1243" s="385"/>
      <c r="BB1243" s="416"/>
      <c r="BC1243" s="416"/>
      <c r="BD1243" s="416"/>
      <c r="BE1243" s="416"/>
      <c r="BF1243" s="416"/>
      <c r="BG1243" s="416"/>
      <c r="BH1243" s="416"/>
      <c r="BI1243" s="416"/>
      <c r="BJ1243" s="416"/>
    </row>
    <row r="1244" spans="10:62" x14ac:dyDescent="0.2">
      <c r="J1244" s="385"/>
      <c r="K1244" s="217"/>
      <c r="L1244" s="217"/>
      <c r="M1244" s="693"/>
      <c r="N1244" s="693"/>
      <c r="O1244" s="359"/>
      <c r="P1244" s="619"/>
      <c r="Q1244" s="672"/>
      <c r="R1244" s="672"/>
      <c r="S1244" s="672"/>
      <c r="T1244" s="385"/>
      <c r="U1244" s="385"/>
      <c r="V1244" s="385"/>
      <c r="W1244" s="385"/>
      <c r="X1244" s="693"/>
      <c r="Y1244" s="325"/>
      <c r="Z1244" s="308"/>
      <c r="AA1244" s="383"/>
      <c r="AC1244" s="325"/>
      <c r="AD1244" s="325"/>
      <c r="AF1244" s="383"/>
      <c r="AH1244" s="325"/>
      <c r="AI1244" s="325"/>
      <c r="AK1244" s="385"/>
      <c r="AL1244" s="385"/>
      <c r="AM1244" s="359"/>
      <c r="AN1244" s="385"/>
      <c r="AO1244" s="385"/>
      <c r="AP1244" s="385"/>
      <c r="AQ1244" s="385"/>
      <c r="AR1244" s="385"/>
      <c r="AS1244" s="385"/>
      <c r="AT1244" s="385"/>
      <c r="AU1244" s="359"/>
      <c r="AW1244" s="416"/>
      <c r="AX1244" s="694"/>
      <c r="AY1244" s="641"/>
      <c r="AZ1244" s="385"/>
      <c r="BA1244" s="385"/>
      <c r="BB1244" s="416"/>
      <c r="BC1244" s="416"/>
      <c r="BD1244" s="416"/>
      <c r="BE1244" s="416"/>
      <c r="BF1244" s="416"/>
      <c r="BG1244" s="416"/>
      <c r="BH1244" s="416"/>
      <c r="BI1244" s="416"/>
      <c r="BJ1244" s="416"/>
    </row>
    <row r="1245" spans="10:62" x14ac:dyDescent="0.2">
      <c r="J1245" s="385"/>
      <c r="K1245" s="217"/>
      <c r="L1245" s="217"/>
      <c r="M1245" s="693"/>
      <c r="N1245" s="693"/>
      <c r="O1245" s="359"/>
      <c r="P1245" s="619"/>
      <c r="Q1245" s="672"/>
      <c r="R1245" s="672"/>
      <c r="S1245" s="672"/>
      <c r="T1245" s="385"/>
      <c r="U1245" s="385"/>
      <c r="V1245" s="385"/>
      <c r="W1245" s="385"/>
      <c r="X1245" s="693"/>
      <c r="Y1245" s="325"/>
      <c r="Z1245" s="308"/>
      <c r="AA1245" s="383"/>
      <c r="AC1245" s="325"/>
      <c r="AD1245" s="325"/>
      <c r="AF1245" s="383"/>
      <c r="AH1245" s="325"/>
      <c r="AI1245" s="325"/>
      <c r="AK1245" s="385"/>
      <c r="AL1245" s="385"/>
      <c r="AM1245" s="359"/>
      <c r="AN1245" s="385"/>
      <c r="AO1245" s="385"/>
      <c r="AP1245" s="385"/>
      <c r="AQ1245" s="385"/>
      <c r="AR1245" s="385"/>
      <c r="AS1245" s="385"/>
      <c r="AT1245" s="385"/>
      <c r="AU1245" s="359"/>
      <c r="AW1245" s="416"/>
      <c r="AX1245" s="694"/>
      <c r="AY1245" s="641"/>
      <c r="AZ1245" s="385"/>
      <c r="BA1245" s="385"/>
      <c r="BB1245" s="416"/>
      <c r="BC1245" s="416"/>
      <c r="BD1245" s="416"/>
      <c r="BE1245" s="416"/>
      <c r="BF1245" s="416"/>
      <c r="BG1245" s="416"/>
      <c r="BH1245" s="416"/>
      <c r="BI1245" s="416"/>
      <c r="BJ1245" s="416"/>
    </row>
    <row r="1246" spans="10:62" x14ac:dyDescent="0.2">
      <c r="J1246" s="385"/>
      <c r="K1246" s="217"/>
      <c r="L1246" s="217"/>
      <c r="M1246" s="693"/>
      <c r="N1246" s="693"/>
      <c r="O1246" s="359"/>
      <c r="P1246" s="619"/>
      <c r="Q1246" s="672"/>
      <c r="R1246" s="672"/>
      <c r="S1246" s="672"/>
      <c r="T1246" s="385"/>
      <c r="U1246" s="385"/>
      <c r="V1246" s="385"/>
      <c r="W1246" s="385"/>
      <c r="X1246" s="693"/>
      <c r="Y1246" s="325"/>
      <c r="Z1246" s="308"/>
      <c r="AA1246" s="383"/>
      <c r="AC1246" s="325"/>
      <c r="AD1246" s="325"/>
      <c r="AF1246" s="383"/>
      <c r="AH1246" s="325"/>
      <c r="AI1246" s="325"/>
      <c r="AK1246" s="385"/>
      <c r="AL1246" s="385"/>
      <c r="AM1246" s="359"/>
      <c r="AN1246" s="385"/>
      <c r="AO1246" s="385"/>
      <c r="AP1246" s="385"/>
      <c r="AQ1246" s="385"/>
      <c r="AR1246" s="385"/>
      <c r="AS1246" s="385"/>
      <c r="AT1246" s="385"/>
      <c r="AU1246" s="359"/>
      <c r="AW1246" s="416"/>
      <c r="AX1246" s="694"/>
      <c r="AY1246" s="641"/>
      <c r="AZ1246" s="385"/>
      <c r="BA1246" s="385"/>
      <c r="BB1246" s="416"/>
      <c r="BC1246" s="416"/>
      <c r="BD1246" s="416"/>
      <c r="BE1246" s="416"/>
      <c r="BF1246" s="416"/>
      <c r="BG1246" s="416"/>
      <c r="BH1246" s="416"/>
      <c r="BI1246" s="416"/>
      <c r="BJ1246" s="416"/>
    </row>
    <row r="1247" spans="10:62" x14ac:dyDescent="0.2">
      <c r="J1247" s="385"/>
      <c r="K1247" s="217"/>
      <c r="L1247" s="217"/>
      <c r="M1247" s="693"/>
      <c r="N1247" s="693"/>
      <c r="O1247" s="359"/>
      <c r="P1247" s="619"/>
      <c r="Q1247" s="672"/>
      <c r="R1247" s="672"/>
      <c r="S1247" s="672"/>
      <c r="T1247" s="385"/>
      <c r="U1247" s="385"/>
      <c r="V1247" s="385"/>
      <c r="W1247" s="385"/>
      <c r="X1247" s="693"/>
      <c r="Y1247" s="325"/>
      <c r="Z1247" s="308"/>
      <c r="AA1247" s="383"/>
      <c r="AC1247" s="325"/>
      <c r="AD1247" s="325"/>
      <c r="AF1247" s="383"/>
      <c r="AH1247" s="325"/>
      <c r="AI1247" s="325"/>
      <c r="AK1247" s="385"/>
      <c r="AL1247" s="385"/>
      <c r="AM1247" s="359"/>
      <c r="AN1247" s="385"/>
      <c r="AO1247" s="385"/>
      <c r="AP1247" s="385"/>
      <c r="AQ1247" s="385"/>
      <c r="AR1247" s="385"/>
      <c r="AS1247" s="385"/>
      <c r="AT1247" s="385"/>
      <c r="AU1247" s="359"/>
      <c r="AW1247" s="416"/>
      <c r="AX1247" s="694"/>
      <c r="AY1247" s="641"/>
      <c r="AZ1247" s="385"/>
      <c r="BA1247" s="385"/>
      <c r="BB1247" s="416"/>
      <c r="BC1247" s="416"/>
      <c r="BD1247" s="416"/>
      <c r="BE1247" s="416"/>
      <c r="BF1247" s="416"/>
      <c r="BG1247" s="416"/>
      <c r="BH1247" s="416"/>
      <c r="BI1247" s="416"/>
      <c r="BJ1247" s="416"/>
    </row>
    <row r="1248" spans="10:62" x14ac:dyDescent="0.2">
      <c r="J1248" s="385"/>
      <c r="K1248" s="217"/>
      <c r="L1248" s="217"/>
      <c r="M1248" s="693"/>
      <c r="N1248" s="693"/>
      <c r="O1248" s="359"/>
      <c r="P1248" s="619"/>
      <c r="Q1248" s="672"/>
      <c r="R1248" s="672"/>
      <c r="S1248" s="672"/>
      <c r="T1248" s="385"/>
      <c r="U1248" s="385"/>
      <c r="V1248" s="385"/>
      <c r="W1248" s="385"/>
      <c r="X1248" s="693"/>
      <c r="Y1248" s="325"/>
      <c r="Z1248" s="308"/>
      <c r="AA1248" s="383"/>
      <c r="AC1248" s="325"/>
      <c r="AD1248" s="325"/>
      <c r="AF1248" s="383"/>
      <c r="AH1248" s="325"/>
      <c r="AI1248" s="325"/>
      <c r="AK1248" s="385"/>
      <c r="AL1248" s="385"/>
      <c r="AM1248" s="359"/>
      <c r="AN1248" s="385"/>
      <c r="AO1248" s="385"/>
      <c r="AP1248" s="385"/>
      <c r="AQ1248" s="385"/>
      <c r="AR1248" s="385"/>
      <c r="AS1248" s="385"/>
      <c r="AT1248" s="385"/>
      <c r="AU1248" s="359"/>
      <c r="AW1248" s="416"/>
      <c r="AX1248" s="694"/>
      <c r="AY1248" s="641"/>
      <c r="AZ1248" s="385"/>
      <c r="BA1248" s="385"/>
      <c r="BB1248" s="416"/>
      <c r="BC1248" s="416"/>
      <c r="BD1248" s="416"/>
      <c r="BE1248" s="416"/>
      <c r="BF1248" s="416"/>
      <c r="BG1248" s="416"/>
      <c r="BH1248" s="416"/>
      <c r="BI1248" s="416"/>
      <c r="BJ1248" s="416"/>
    </row>
    <row r="1249" spans="10:62" x14ac:dyDescent="0.2">
      <c r="J1249" s="385"/>
      <c r="K1249" s="217"/>
      <c r="L1249" s="217"/>
      <c r="M1249" s="693"/>
      <c r="N1249" s="693"/>
      <c r="O1249" s="359"/>
      <c r="P1249" s="619"/>
      <c r="Q1249" s="672"/>
      <c r="R1249" s="672"/>
      <c r="S1249" s="672"/>
      <c r="T1249" s="385"/>
      <c r="U1249" s="385"/>
      <c r="V1249" s="385"/>
      <c r="W1249" s="385"/>
      <c r="X1249" s="693"/>
      <c r="Y1249" s="325"/>
      <c r="Z1249" s="308"/>
      <c r="AA1249" s="383"/>
      <c r="AC1249" s="325"/>
      <c r="AD1249" s="325"/>
      <c r="AF1249" s="383"/>
      <c r="AH1249" s="325"/>
      <c r="AI1249" s="325"/>
      <c r="AK1249" s="385"/>
      <c r="AL1249" s="385"/>
      <c r="AM1249" s="359"/>
      <c r="AN1249" s="385"/>
      <c r="AO1249" s="385"/>
      <c r="AP1249" s="385"/>
      <c r="AQ1249" s="385"/>
      <c r="AR1249" s="385"/>
      <c r="AS1249" s="385"/>
      <c r="AT1249" s="385"/>
      <c r="AU1249" s="359"/>
      <c r="AW1249" s="416"/>
      <c r="AX1249" s="694"/>
      <c r="AY1249" s="641"/>
      <c r="AZ1249" s="385"/>
      <c r="BA1249" s="385"/>
      <c r="BB1249" s="416"/>
      <c r="BC1249" s="416"/>
      <c r="BD1249" s="416"/>
      <c r="BE1249" s="416"/>
      <c r="BF1249" s="416"/>
      <c r="BG1249" s="416"/>
      <c r="BH1249" s="416"/>
      <c r="BI1249" s="416"/>
      <c r="BJ1249" s="416"/>
    </row>
    <row r="1250" spans="10:62" x14ac:dyDescent="0.2">
      <c r="J1250" s="385"/>
      <c r="K1250" s="217"/>
      <c r="L1250" s="217"/>
      <c r="M1250" s="693"/>
      <c r="N1250" s="693"/>
      <c r="O1250" s="359"/>
      <c r="P1250" s="619"/>
      <c r="Q1250" s="672"/>
      <c r="R1250" s="672"/>
      <c r="S1250" s="672"/>
      <c r="T1250" s="385"/>
      <c r="U1250" s="385"/>
      <c r="V1250" s="385"/>
      <c r="W1250" s="385"/>
      <c r="X1250" s="693"/>
      <c r="Y1250" s="325"/>
      <c r="Z1250" s="308"/>
      <c r="AA1250" s="383"/>
      <c r="AC1250" s="325"/>
      <c r="AD1250" s="325"/>
      <c r="AF1250" s="383"/>
      <c r="AH1250" s="325"/>
      <c r="AI1250" s="325"/>
      <c r="AK1250" s="385"/>
      <c r="AL1250" s="385"/>
      <c r="AM1250" s="359"/>
      <c r="AN1250" s="385"/>
      <c r="AO1250" s="385"/>
      <c r="AP1250" s="385"/>
      <c r="AQ1250" s="385"/>
      <c r="AR1250" s="385"/>
      <c r="AS1250" s="385"/>
      <c r="AT1250" s="385"/>
      <c r="AU1250" s="359"/>
      <c r="AW1250" s="416"/>
      <c r="AX1250" s="694"/>
      <c r="AY1250" s="641"/>
      <c r="AZ1250" s="385"/>
      <c r="BA1250" s="385"/>
      <c r="BB1250" s="416"/>
      <c r="BC1250" s="416"/>
      <c r="BD1250" s="416"/>
      <c r="BE1250" s="416"/>
      <c r="BF1250" s="416"/>
      <c r="BG1250" s="416"/>
      <c r="BH1250" s="416"/>
      <c r="BI1250" s="416"/>
      <c r="BJ1250" s="416"/>
    </row>
    <row r="1251" spans="10:62" x14ac:dyDescent="0.2">
      <c r="J1251" s="385"/>
      <c r="K1251" s="217"/>
      <c r="L1251" s="217"/>
      <c r="M1251" s="693"/>
      <c r="N1251" s="693"/>
      <c r="O1251" s="359"/>
      <c r="P1251" s="619"/>
      <c r="Q1251" s="672"/>
      <c r="R1251" s="672"/>
      <c r="S1251" s="672"/>
      <c r="T1251" s="385"/>
      <c r="U1251" s="385"/>
      <c r="V1251" s="385"/>
      <c r="W1251" s="385"/>
      <c r="X1251" s="693"/>
      <c r="Y1251" s="325"/>
      <c r="Z1251" s="308"/>
      <c r="AA1251" s="383"/>
      <c r="AC1251" s="325"/>
      <c r="AD1251" s="325"/>
      <c r="AF1251" s="383"/>
      <c r="AH1251" s="325"/>
      <c r="AI1251" s="325"/>
      <c r="AK1251" s="385"/>
      <c r="AL1251" s="385"/>
      <c r="AM1251" s="359"/>
      <c r="AN1251" s="385"/>
      <c r="AO1251" s="385"/>
      <c r="AP1251" s="385"/>
      <c r="AQ1251" s="385"/>
      <c r="AR1251" s="385"/>
      <c r="AS1251" s="385"/>
      <c r="AT1251" s="385"/>
      <c r="AU1251" s="359"/>
      <c r="AW1251" s="416"/>
      <c r="AX1251" s="694"/>
      <c r="AY1251" s="641"/>
      <c r="AZ1251" s="385"/>
      <c r="BA1251" s="385"/>
      <c r="BB1251" s="416"/>
      <c r="BC1251" s="416"/>
      <c r="BD1251" s="416"/>
      <c r="BE1251" s="416"/>
      <c r="BF1251" s="416"/>
      <c r="BG1251" s="416"/>
      <c r="BH1251" s="416"/>
      <c r="BI1251" s="416"/>
      <c r="BJ1251" s="416"/>
    </row>
    <row r="1252" spans="10:62" x14ac:dyDescent="0.2">
      <c r="J1252" s="385"/>
      <c r="K1252" s="217"/>
      <c r="L1252" s="217"/>
      <c r="M1252" s="693"/>
      <c r="N1252" s="693"/>
      <c r="O1252" s="359"/>
      <c r="P1252" s="619"/>
      <c r="Q1252" s="672"/>
      <c r="R1252" s="672"/>
      <c r="S1252" s="672"/>
      <c r="T1252" s="385"/>
      <c r="U1252" s="385"/>
      <c r="V1252" s="385"/>
      <c r="W1252" s="385"/>
      <c r="X1252" s="693"/>
      <c r="Y1252" s="325"/>
      <c r="Z1252" s="308"/>
      <c r="AA1252" s="383"/>
      <c r="AC1252" s="325"/>
      <c r="AD1252" s="325"/>
      <c r="AF1252" s="383"/>
      <c r="AH1252" s="325"/>
      <c r="AI1252" s="325"/>
      <c r="AK1252" s="385"/>
      <c r="AL1252" s="385"/>
      <c r="AM1252" s="359"/>
      <c r="AN1252" s="385"/>
      <c r="AO1252" s="385"/>
      <c r="AP1252" s="385"/>
      <c r="AQ1252" s="385"/>
      <c r="AR1252" s="385"/>
      <c r="AS1252" s="385"/>
      <c r="AT1252" s="385"/>
      <c r="AU1252" s="359"/>
      <c r="AW1252" s="416"/>
      <c r="AX1252" s="694"/>
      <c r="AY1252" s="641"/>
      <c r="AZ1252" s="385"/>
      <c r="BA1252" s="385"/>
      <c r="BB1252" s="416"/>
      <c r="BC1252" s="416"/>
      <c r="BD1252" s="416"/>
      <c r="BE1252" s="416"/>
      <c r="BF1252" s="416"/>
      <c r="BG1252" s="416"/>
      <c r="BH1252" s="416"/>
      <c r="BI1252" s="416"/>
      <c r="BJ1252" s="416"/>
    </row>
    <row r="1253" spans="10:62" x14ac:dyDescent="0.2">
      <c r="J1253" s="385"/>
      <c r="K1253" s="217"/>
      <c r="L1253" s="217"/>
      <c r="M1253" s="693"/>
      <c r="N1253" s="693"/>
      <c r="O1253" s="359"/>
      <c r="P1253" s="619"/>
      <c r="Q1253" s="672"/>
      <c r="R1253" s="672"/>
      <c r="S1253" s="672"/>
      <c r="T1253" s="385"/>
      <c r="U1253" s="385"/>
      <c r="V1253" s="385"/>
      <c r="W1253" s="385"/>
      <c r="X1253" s="693"/>
      <c r="Y1253" s="325"/>
      <c r="Z1253" s="308"/>
      <c r="AA1253" s="383"/>
      <c r="AC1253" s="325"/>
      <c r="AD1253" s="325"/>
      <c r="AF1253" s="383"/>
      <c r="AH1253" s="325"/>
      <c r="AI1253" s="325"/>
      <c r="AK1253" s="385"/>
      <c r="AL1253" s="385"/>
      <c r="AM1253" s="359"/>
      <c r="AN1253" s="385"/>
      <c r="AO1253" s="385"/>
      <c r="AP1253" s="385"/>
      <c r="AQ1253" s="385"/>
      <c r="AR1253" s="385"/>
      <c r="AS1253" s="385"/>
      <c r="AT1253" s="385"/>
      <c r="AU1253" s="359"/>
      <c r="AW1253" s="416"/>
      <c r="AX1253" s="694"/>
      <c r="AY1253" s="641"/>
      <c r="AZ1253" s="385"/>
      <c r="BA1253" s="385"/>
      <c r="BB1253" s="416"/>
      <c r="BC1253" s="416"/>
      <c r="BD1253" s="416"/>
      <c r="BE1253" s="416"/>
      <c r="BF1253" s="416"/>
      <c r="BG1253" s="416"/>
      <c r="BH1253" s="416"/>
      <c r="BI1253" s="416"/>
      <c r="BJ1253" s="416"/>
    </row>
    <row r="1254" spans="10:62" x14ac:dyDescent="0.2">
      <c r="J1254" s="385"/>
      <c r="K1254" s="217"/>
      <c r="L1254" s="217"/>
      <c r="M1254" s="693"/>
      <c r="N1254" s="693"/>
      <c r="O1254" s="359"/>
      <c r="P1254" s="619"/>
      <c r="Q1254" s="672"/>
      <c r="R1254" s="672"/>
      <c r="S1254" s="672"/>
      <c r="T1254" s="385"/>
      <c r="U1254" s="385"/>
      <c r="V1254" s="385"/>
      <c r="W1254" s="385"/>
      <c r="X1254" s="693"/>
      <c r="Y1254" s="325"/>
      <c r="Z1254" s="308"/>
      <c r="AA1254" s="383"/>
      <c r="AC1254" s="325"/>
      <c r="AD1254" s="325"/>
      <c r="AF1254" s="383"/>
      <c r="AH1254" s="325"/>
      <c r="AI1254" s="325"/>
      <c r="AK1254" s="385"/>
      <c r="AL1254" s="385"/>
      <c r="AM1254" s="359"/>
      <c r="AN1254" s="385"/>
      <c r="AO1254" s="385"/>
      <c r="AP1254" s="385"/>
      <c r="AQ1254" s="385"/>
      <c r="AR1254" s="385"/>
      <c r="AS1254" s="385"/>
      <c r="AT1254" s="385"/>
      <c r="AU1254" s="359"/>
      <c r="AW1254" s="416"/>
      <c r="AX1254" s="694"/>
      <c r="AY1254" s="641"/>
      <c r="AZ1254" s="385"/>
      <c r="BA1254" s="385"/>
      <c r="BB1254" s="416"/>
      <c r="BC1254" s="416"/>
      <c r="BD1254" s="416"/>
      <c r="BE1254" s="416"/>
      <c r="BF1254" s="416"/>
      <c r="BG1254" s="416"/>
      <c r="BH1254" s="416"/>
      <c r="BI1254" s="416"/>
      <c r="BJ1254" s="416"/>
    </row>
    <row r="1255" spans="10:62" x14ac:dyDescent="0.2">
      <c r="J1255" s="385"/>
      <c r="K1255" s="217"/>
      <c r="L1255" s="217"/>
      <c r="M1255" s="693"/>
      <c r="N1255" s="693"/>
      <c r="O1255" s="359"/>
      <c r="P1255" s="619"/>
      <c r="Q1255" s="672"/>
      <c r="R1255" s="672"/>
      <c r="S1255" s="672"/>
      <c r="T1255" s="385"/>
      <c r="U1255" s="385"/>
      <c r="V1255" s="385"/>
      <c r="W1255" s="385"/>
      <c r="X1255" s="693"/>
      <c r="Y1255" s="325"/>
      <c r="Z1255" s="308"/>
      <c r="AA1255" s="383"/>
      <c r="AC1255" s="325"/>
      <c r="AD1255" s="325"/>
      <c r="AF1255" s="383"/>
      <c r="AH1255" s="325"/>
      <c r="AI1255" s="325"/>
      <c r="AK1255" s="385"/>
      <c r="AL1255" s="385"/>
      <c r="AM1255" s="359"/>
      <c r="AN1255" s="385"/>
      <c r="AO1255" s="385"/>
      <c r="AP1255" s="385"/>
      <c r="AQ1255" s="385"/>
      <c r="AR1255" s="385"/>
      <c r="AS1255" s="385"/>
      <c r="AT1255" s="385"/>
      <c r="AU1255" s="359"/>
      <c r="AW1255" s="416"/>
      <c r="AX1255" s="694"/>
      <c r="AY1255" s="641"/>
      <c r="AZ1255" s="385"/>
      <c r="BA1255" s="385"/>
      <c r="BB1255" s="416"/>
      <c r="BC1255" s="416"/>
      <c r="BD1255" s="416"/>
      <c r="BE1255" s="416"/>
      <c r="BF1255" s="416"/>
      <c r="BG1255" s="416"/>
      <c r="BH1255" s="416"/>
      <c r="BI1255" s="416"/>
      <c r="BJ1255" s="416"/>
    </row>
    <row r="1256" spans="10:62" x14ac:dyDescent="0.2">
      <c r="J1256" s="385"/>
      <c r="K1256" s="217"/>
      <c r="L1256" s="217"/>
      <c r="M1256" s="693"/>
      <c r="N1256" s="693"/>
      <c r="O1256" s="359"/>
      <c r="P1256" s="619"/>
      <c r="Q1256" s="672"/>
      <c r="R1256" s="672"/>
      <c r="S1256" s="672"/>
      <c r="T1256" s="385"/>
      <c r="U1256" s="385"/>
      <c r="V1256" s="385"/>
      <c r="W1256" s="385"/>
      <c r="X1256" s="693"/>
      <c r="Y1256" s="325"/>
      <c r="Z1256" s="308"/>
      <c r="AA1256" s="383"/>
      <c r="AC1256" s="325"/>
      <c r="AD1256" s="325"/>
      <c r="AF1256" s="383"/>
      <c r="AH1256" s="325"/>
      <c r="AI1256" s="325"/>
      <c r="AK1256" s="385"/>
      <c r="AL1256" s="385"/>
      <c r="AM1256" s="359"/>
      <c r="AN1256" s="385"/>
      <c r="AO1256" s="385"/>
      <c r="AP1256" s="385"/>
      <c r="AQ1256" s="385"/>
      <c r="AR1256" s="385"/>
      <c r="AS1256" s="385"/>
      <c r="AT1256" s="385"/>
      <c r="AU1256" s="359"/>
      <c r="AW1256" s="416"/>
      <c r="AX1256" s="694"/>
      <c r="AY1256" s="641"/>
      <c r="AZ1256" s="385"/>
      <c r="BA1256" s="385"/>
      <c r="BB1256" s="416"/>
      <c r="BC1256" s="416"/>
      <c r="BD1256" s="416"/>
      <c r="BE1256" s="416"/>
      <c r="BF1256" s="416"/>
      <c r="BG1256" s="416"/>
      <c r="BH1256" s="416"/>
      <c r="BI1256" s="416"/>
      <c r="BJ1256" s="416"/>
    </row>
    <row r="1257" spans="10:62" x14ac:dyDescent="0.2">
      <c r="J1257" s="385"/>
      <c r="K1257" s="217"/>
      <c r="L1257" s="217"/>
      <c r="M1257" s="693"/>
      <c r="N1257" s="693"/>
      <c r="O1257" s="359"/>
      <c r="P1257" s="619"/>
      <c r="Q1257" s="672"/>
      <c r="R1257" s="672"/>
      <c r="S1257" s="672"/>
      <c r="T1257" s="385"/>
      <c r="U1257" s="385"/>
      <c r="V1257" s="385"/>
      <c r="W1257" s="385"/>
      <c r="X1257" s="693"/>
      <c r="Y1257" s="325"/>
      <c r="Z1257" s="308"/>
      <c r="AA1257" s="383"/>
      <c r="AC1257" s="325"/>
      <c r="AD1257" s="325"/>
      <c r="AF1257" s="383"/>
      <c r="AH1257" s="325"/>
      <c r="AI1257" s="325"/>
      <c r="AK1257" s="385"/>
      <c r="AL1257" s="385"/>
      <c r="AM1257" s="359"/>
      <c r="AN1257" s="385"/>
      <c r="AO1257" s="385"/>
      <c r="AP1257" s="385"/>
      <c r="AQ1257" s="385"/>
      <c r="AR1257" s="385"/>
      <c r="AS1257" s="385"/>
      <c r="AT1257" s="385"/>
      <c r="AU1257" s="359"/>
      <c r="AW1257" s="416"/>
      <c r="AX1257" s="694"/>
      <c r="AY1257" s="641"/>
      <c r="AZ1257" s="385"/>
      <c r="BA1257" s="385"/>
      <c r="BB1257" s="416"/>
      <c r="BC1257" s="416"/>
      <c r="BD1257" s="416"/>
      <c r="BE1257" s="416"/>
      <c r="BF1257" s="416"/>
      <c r="BG1257" s="416"/>
      <c r="BH1257" s="416"/>
      <c r="BI1257" s="416"/>
      <c r="BJ1257" s="416"/>
    </row>
    <row r="1258" spans="10:62" x14ac:dyDescent="0.2">
      <c r="J1258" s="385"/>
      <c r="K1258" s="217"/>
      <c r="L1258" s="217"/>
      <c r="M1258" s="693"/>
      <c r="N1258" s="693"/>
      <c r="O1258" s="359"/>
      <c r="P1258" s="619"/>
      <c r="Q1258" s="672"/>
      <c r="R1258" s="672"/>
      <c r="S1258" s="672"/>
      <c r="T1258" s="385"/>
      <c r="U1258" s="385"/>
      <c r="V1258" s="385"/>
      <c r="W1258" s="385"/>
      <c r="X1258" s="693"/>
      <c r="Y1258" s="325"/>
      <c r="Z1258" s="308"/>
      <c r="AA1258" s="383"/>
      <c r="AC1258" s="325"/>
      <c r="AD1258" s="325"/>
      <c r="AF1258" s="383"/>
      <c r="AH1258" s="325"/>
      <c r="AI1258" s="325"/>
      <c r="AK1258" s="385"/>
      <c r="AL1258" s="385"/>
      <c r="AM1258" s="359"/>
      <c r="AN1258" s="385"/>
      <c r="AO1258" s="385"/>
      <c r="AP1258" s="385"/>
      <c r="AQ1258" s="385"/>
      <c r="AR1258" s="385"/>
      <c r="AS1258" s="385"/>
      <c r="AT1258" s="385"/>
      <c r="AU1258" s="359"/>
      <c r="AW1258" s="416"/>
      <c r="AX1258" s="694"/>
      <c r="AY1258" s="641"/>
      <c r="AZ1258" s="385"/>
      <c r="BA1258" s="385"/>
      <c r="BB1258" s="416"/>
      <c r="BC1258" s="416"/>
      <c r="BD1258" s="416"/>
      <c r="BE1258" s="416"/>
      <c r="BF1258" s="416"/>
      <c r="BG1258" s="416"/>
      <c r="BH1258" s="416"/>
      <c r="BI1258" s="416"/>
      <c r="BJ1258" s="416"/>
    </row>
    <row r="1259" spans="10:62" x14ac:dyDescent="0.2">
      <c r="J1259" s="385"/>
      <c r="K1259" s="217"/>
      <c r="L1259" s="217"/>
      <c r="M1259" s="693"/>
      <c r="N1259" s="693"/>
      <c r="O1259" s="359"/>
      <c r="P1259" s="619"/>
      <c r="Q1259" s="672"/>
      <c r="R1259" s="672"/>
      <c r="S1259" s="672"/>
      <c r="T1259" s="385"/>
      <c r="U1259" s="385"/>
      <c r="V1259" s="385"/>
      <c r="W1259" s="385"/>
      <c r="X1259" s="693"/>
      <c r="Y1259" s="325"/>
      <c r="Z1259" s="308"/>
      <c r="AA1259" s="383"/>
      <c r="AC1259" s="325"/>
      <c r="AD1259" s="325"/>
      <c r="AF1259" s="383"/>
      <c r="AH1259" s="325"/>
      <c r="AI1259" s="325"/>
      <c r="AK1259" s="385"/>
      <c r="AL1259" s="385"/>
      <c r="AM1259" s="359"/>
      <c r="AN1259" s="385"/>
      <c r="AO1259" s="385"/>
      <c r="AP1259" s="385"/>
      <c r="AQ1259" s="385"/>
      <c r="AR1259" s="385"/>
      <c r="AS1259" s="385"/>
      <c r="AT1259" s="385"/>
      <c r="AU1259" s="359"/>
      <c r="AW1259" s="416"/>
      <c r="AX1259" s="694"/>
      <c r="AY1259" s="641"/>
      <c r="AZ1259" s="385"/>
      <c r="BA1259" s="385"/>
      <c r="BB1259" s="416"/>
      <c r="BC1259" s="416"/>
      <c r="BD1259" s="416"/>
      <c r="BE1259" s="416"/>
      <c r="BF1259" s="416"/>
      <c r="BG1259" s="416"/>
      <c r="BH1259" s="416"/>
      <c r="BI1259" s="416"/>
      <c r="BJ1259" s="416"/>
    </row>
    <row r="1260" spans="10:62" x14ac:dyDescent="0.2">
      <c r="J1260" s="385"/>
      <c r="K1260" s="217"/>
      <c r="L1260" s="217"/>
      <c r="M1260" s="693"/>
      <c r="N1260" s="693"/>
      <c r="O1260" s="359"/>
      <c r="P1260" s="619"/>
      <c r="Q1260" s="672"/>
      <c r="R1260" s="672"/>
      <c r="S1260" s="672"/>
      <c r="T1260" s="385"/>
      <c r="U1260" s="385"/>
      <c r="V1260" s="385"/>
      <c r="W1260" s="385"/>
      <c r="X1260" s="693"/>
      <c r="Y1260" s="325"/>
      <c r="Z1260" s="308"/>
      <c r="AA1260" s="383"/>
      <c r="AC1260" s="325"/>
      <c r="AD1260" s="325"/>
      <c r="AF1260" s="383"/>
      <c r="AH1260" s="325"/>
      <c r="AI1260" s="325"/>
      <c r="AK1260" s="385"/>
      <c r="AL1260" s="385"/>
      <c r="AM1260" s="359"/>
      <c r="AN1260" s="385"/>
      <c r="AO1260" s="385"/>
      <c r="AP1260" s="385"/>
      <c r="AQ1260" s="385"/>
      <c r="AR1260" s="385"/>
      <c r="AS1260" s="385"/>
      <c r="AT1260" s="385"/>
      <c r="AU1260" s="359"/>
      <c r="AW1260" s="416"/>
      <c r="AX1260" s="694"/>
      <c r="AY1260" s="641"/>
      <c r="AZ1260" s="385"/>
      <c r="BA1260" s="385"/>
      <c r="BB1260" s="416"/>
      <c r="BC1260" s="416"/>
      <c r="BD1260" s="416"/>
      <c r="BE1260" s="416"/>
      <c r="BF1260" s="416"/>
      <c r="BG1260" s="416"/>
      <c r="BH1260" s="416"/>
      <c r="BI1260" s="416"/>
      <c r="BJ1260" s="416"/>
    </row>
    <row r="1261" spans="10:62" x14ac:dyDescent="0.2">
      <c r="J1261" s="385"/>
      <c r="K1261" s="217"/>
      <c r="L1261" s="217"/>
      <c r="M1261" s="693"/>
      <c r="N1261" s="693"/>
      <c r="O1261" s="359"/>
      <c r="P1261" s="619"/>
      <c r="Q1261" s="672"/>
      <c r="R1261" s="672"/>
      <c r="S1261" s="672"/>
      <c r="T1261" s="385"/>
      <c r="U1261" s="385"/>
      <c r="V1261" s="385"/>
      <c r="W1261" s="385"/>
      <c r="X1261" s="693"/>
      <c r="Y1261" s="325"/>
      <c r="Z1261" s="308"/>
      <c r="AA1261" s="383"/>
      <c r="AC1261" s="325"/>
      <c r="AD1261" s="325"/>
      <c r="AF1261" s="383"/>
      <c r="AH1261" s="325"/>
      <c r="AI1261" s="325"/>
      <c r="AK1261" s="385"/>
      <c r="AL1261" s="385"/>
      <c r="AM1261" s="359"/>
      <c r="AN1261" s="385"/>
      <c r="AO1261" s="385"/>
      <c r="AP1261" s="385"/>
      <c r="AQ1261" s="385"/>
      <c r="AR1261" s="385"/>
      <c r="AS1261" s="385"/>
      <c r="AT1261" s="385"/>
      <c r="AU1261" s="359"/>
      <c r="AW1261" s="416"/>
      <c r="AX1261" s="694"/>
      <c r="AY1261" s="641"/>
      <c r="AZ1261" s="385"/>
      <c r="BA1261" s="385"/>
      <c r="BB1261" s="416"/>
      <c r="BC1261" s="416"/>
      <c r="BD1261" s="416"/>
      <c r="BE1261" s="416"/>
      <c r="BF1261" s="416"/>
      <c r="BG1261" s="416"/>
      <c r="BH1261" s="416"/>
      <c r="BI1261" s="416"/>
      <c r="BJ1261" s="416"/>
    </row>
    <row r="1262" spans="10:62" x14ac:dyDescent="0.2">
      <c r="J1262" s="385"/>
      <c r="K1262" s="217"/>
      <c r="L1262" s="217"/>
      <c r="M1262" s="693"/>
      <c r="N1262" s="693"/>
      <c r="O1262" s="359"/>
      <c r="P1262" s="619"/>
      <c r="Q1262" s="672"/>
      <c r="R1262" s="672"/>
      <c r="S1262" s="672"/>
      <c r="T1262" s="385"/>
      <c r="U1262" s="385"/>
      <c r="V1262" s="385"/>
      <c r="W1262" s="385"/>
      <c r="X1262" s="693"/>
      <c r="Y1262" s="325"/>
      <c r="Z1262" s="308"/>
      <c r="AA1262" s="383"/>
      <c r="AC1262" s="325"/>
      <c r="AD1262" s="325"/>
      <c r="AF1262" s="383"/>
      <c r="AH1262" s="325"/>
      <c r="AI1262" s="325"/>
      <c r="AK1262" s="385"/>
      <c r="AL1262" s="385"/>
      <c r="AM1262" s="359"/>
      <c r="AN1262" s="385"/>
      <c r="AO1262" s="385"/>
      <c r="AP1262" s="385"/>
      <c r="AQ1262" s="385"/>
      <c r="AR1262" s="385"/>
      <c r="AS1262" s="385"/>
      <c r="AT1262" s="385"/>
      <c r="AU1262" s="359"/>
      <c r="AW1262" s="416"/>
      <c r="AX1262" s="694"/>
      <c r="AY1262" s="641"/>
      <c r="AZ1262" s="385"/>
      <c r="BA1262" s="385"/>
      <c r="BB1262" s="416"/>
      <c r="BC1262" s="416"/>
      <c r="BD1262" s="416"/>
      <c r="BE1262" s="416"/>
      <c r="BF1262" s="416"/>
      <c r="BG1262" s="416"/>
      <c r="BH1262" s="416"/>
      <c r="BI1262" s="416"/>
      <c r="BJ1262" s="416"/>
    </row>
    <row r="1263" spans="10:62" x14ac:dyDescent="0.2">
      <c r="J1263" s="385"/>
      <c r="K1263" s="217"/>
      <c r="L1263" s="217"/>
      <c r="M1263" s="693"/>
      <c r="N1263" s="693"/>
      <c r="O1263" s="359"/>
      <c r="P1263" s="619"/>
      <c r="Q1263" s="672"/>
      <c r="R1263" s="672"/>
      <c r="S1263" s="672"/>
      <c r="T1263" s="385"/>
      <c r="U1263" s="385"/>
      <c r="V1263" s="385"/>
      <c r="W1263" s="385"/>
      <c r="X1263" s="693"/>
      <c r="Y1263" s="325"/>
      <c r="Z1263" s="308"/>
      <c r="AA1263" s="383"/>
      <c r="AC1263" s="325"/>
      <c r="AD1263" s="325"/>
      <c r="AF1263" s="383"/>
      <c r="AH1263" s="325"/>
      <c r="AI1263" s="325"/>
      <c r="AK1263" s="385"/>
      <c r="AL1263" s="385"/>
      <c r="AM1263" s="359"/>
      <c r="AN1263" s="385"/>
      <c r="AO1263" s="385"/>
      <c r="AP1263" s="385"/>
      <c r="AQ1263" s="385"/>
      <c r="AR1263" s="385"/>
      <c r="AS1263" s="385"/>
      <c r="AT1263" s="385"/>
      <c r="AU1263" s="359"/>
      <c r="AW1263" s="416"/>
      <c r="AX1263" s="694"/>
      <c r="AY1263" s="641"/>
      <c r="AZ1263" s="385"/>
      <c r="BA1263" s="385"/>
      <c r="BB1263" s="416"/>
      <c r="BC1263" s="416"/>
      <c r="BD1263" s="416"/>
      <c r="BE1263" s="416"/>
      <c r="BF1263" s="416"/>
      <c r="BG1263" s="416"/>
      <c r="BH1263" s="416"/>
      <c r="BI1263" s="416"/>
      <c r="BJ1263" s="416"/>
    </row>
    <row r="1264" spans="10:62" x14ac:dyDescent="0.2">
      <c r="J1264" s="385"/>
      <c r="K1264" s="217"/>
      <c r="L1264" s="217"/>
      <c r="M1264" s="693"/>
      <c r="N1264" s="693"/>
      <c r="O1264" s="359"/>
      <c r="P1264" s="619"/>
      <c r="Q1264" s="672"/>
      <c r="R1264" s="672"/>
      <c r="S1264" s="672"/>
      <c r="T1264" s="385"/>
      <c r="U1264" s="385"/>
      <c r="V1264" s="385"/>
      <c r="W1264" s="385"/>
      <c r="X1264" s="693"/>
      <c r="Y1264" s="325"/>
      <c r="Z1264" s="308"/>
      <c r="AA1264" s="383"/>
      <c r="AC1264" s="325"/>
      <c r="AD1264" s="325"/>
      <c r="AF1264" s="383"/>
      <c r="AH1264" s="325"/>
      <c r="AI1264" s="325"/>
      <c r="AK1264" s="385"/>
      <c r="AL1264" s="385"/>
      <c r="AM1264" s="359"/>
      <c r="AN1264" s="385"/>
      <c r="AO1264" s="385"/>
      <c r="AP1264" s="385"/>
      <c r="AQ1264" s="385"/>
      <c r="AR1264" s="385"/>
      <c r="AS1264" s="385"/>
      <c r="AT1264" s="385"/>
      <c r="AU1264" s="359"/>
      <c r="AW1264" s="416"/>
      <c r="AX1264" s="694"/>
      <c r="AY1264" s="641"/>
      <c r="AZ1264" s="385"/>
      <c r="BA1264" s="385"/>
      <c r="BB1264" s="416"/>
      <c r="BC1264" s="416"/>
      <c r="BD1264" s="416"/>
      <c r="BE1264" s="416"/>
      <c r="BF1264" s="416"/>
      <c r="BG1264" s="416"/>
      <c r="BH1264" s="416"/>
      <c r="BI1264" s="416"/>
      <c r="BJ1264" s="416"/>
    </row>
    <row r="1265" spans="10:62" x14ac:dyDescent="0.2">
      <c r="J1265" s="385"/>
      <c r="K1265" s="217"/>
      <c r="L1265" s="217"/>
      <c r="M1265" s="693"/>
      <c r="N1265" s="693"/>
      <c r="O1265" s="359"/>
      <c r="P1265" s="619"/>
      <c r="Q1265" s="672"/>
      <c r="R1265" s="672"/>
      <c r="S1265" s="672"/>
      <c r="T1265" s="385"/>
      <c r="U1265" s="385"/>
      <c r="V1265" s="385"/>
      <c r="W1265" s="385"/>
      <c r="X1265" s="693"/>
      <c r="Y1265" s="325"/>
      <c r="Z1265" s="308"/>
      <c r="AA1265" s="383"/>
      <c r="AC1265" s="325"/>
      <c r="AD1265" s="325"/>
      <c r="AF1265" s="383"/>
      <c r="AH1265" s="325"/>
      <c r="AI1265" s="325"/>
      <c r="AK1265" s="385"/>
      <c r="AL1265" s="385"/>
      <c r="AM1265" s="359"/>
      <c r="AN1265" s="385"/>
      <c r="AO1265" s="385"/>
      <c r="AP1265" s="385"/>
      <c r="AQ1265" s="385"/>
      <c r="AR1265" s="385"/>
      <c r="AS1265" s="385"/>
      <c r="AT1265" s="385"/>
      <c r="AU1265" s="359"/>
      <c r="AW1265" s="416"/>
      <c r="AX1265" s="694"/>
      <c r="AY1265" s="641"/>
      <c r="AZ1265" s="385"/>
      <c r="BA1265" s="385"/>
      <c r="BB1265" s="416"/>
      <c r="BC1265" s="416"/>
      <c r="BD1265" s="416"/>
      <c r="BE1265" s="416"/>
      <c r="BF1265" s="416"/>
      <c r="BG1265" s="416"/>
      <c r="BH1265" s="416"/>
      <c r="BI1265" s="416"/>
      <c r="BJ1265" s="416"/>
    </row>
    <row r="1266" spans="10:62" x14ac:dyDescent="0.2">
      <c r="J1266" s="385"/>
      <c r="K1266" s="217"/>
      <c r="L1266" s="217"/>
      <c r="M1266" s="693"/>
      <c r="N1266" s="693"/>
      <c r="O1266" s="359"/>
      <c r="P1266" s="619"/>
      <c r="Q1266" s="672"/>
      <c r="R1266" s="672"/>
      <c r="S1266" s="672"/>
      <c r="T1266" s="385"/>
      <c r="U1266" s="385"/>
      <c r="V1266" s="385"/>
      <c r="W1266" s="385"/>
      <c r="X1266" s="693"/>
      <c r="Y1266" s="325"/>
      <c r="Z1266" s="308"/>
      <c r="AA1266" s="383"/>
      <c r="AC1266" s="325"/>
      <c r="AD1266" s="325"/>
      <c r="AF1266" s="383"/>
      <c r="AH1266" s="325"/>
      <c r="AI1266" s="325"/>
      <c r="AK1266" s="385"/>
      <c r="AL1266" s="385"/>
      <c r="AM1266" s="359"/>
      <c r="AN1266" s="385"/>
      <c r="AO1266" s="385"/>
      <c r="AP1266" s="385"/>
      <c r="AQ1266" s="385"/>
      <c r="AR1266" s="385"/>
      <c r="AS1266" s="385"/>
      <c r="AT1266" s="385"/>
      <c r="AU1266" s="359"/>
      <c r="AW1266" s="416"/>
      <c r="AX1266" s="694"/>
      <c r="AY1266" s="641"/>
      <c r="AZ1266" s="385"/>
      <c r="BA1266" s="385"/>
      <c r="BB1266" s="416"/>
      <c r="BC1266" s="416"/>
      <c r="BD1266" s="416"/>
      <c r="BE1266" s="416"/>
      <c r="BF1266" s="416"/>
      <c r="BG1266" s="416"/>
      <c r="BH1266" s="416"/>
      <c r="BI1266" s="416"/>
      <c r="BJ1266" s="416"/>
    </row>
    <row r="1267" spans="10:62" x14ac:dyDescent="0.2">
      <c r="J1267" s="385"/>
      <c r="K1267" s="217"/>
      <c r="L1267" s="217"/>
      <c r="M1267" s="693"/>
      <c r="N1267" s="693"/>
      <c r="O1267" s="359"/>
      <c r="P1267" s="619"/>
      <c r="Q1267" s="672"/>
      <c r="R1267" s="672"/>
      <c r="S1267" s="672"/>
      <c r="T1267" s="385"/>
      <c r="U1267" s="385"/>
      <c r="V1267" s="385"/>
      <c r="W1267" s="385"/>
      <c r="X1267" s="693"/>
      <c r="Y1267" s="325"/>
      <c r="Z1267" s="308"/>
      <c r="AA1267" s="383"/>
      <c r="AC1267" s="325"/>
      <c r="AD1267" s="325"/>
      <c r="AF1267" s="383"/>
      <c r="AH1267" s="325"/>
      <c r="AI1267" s="325"/>
      <c r="AK1267" s="385"/>
      <c r="AL1267" s="385"/>
      <c r="AM1267" s="359"/>
      <c r="AN1267" s="385"/>
      <c r="AO1267" s="385"/>
      <c r="AP1267" s="385"/>
      <c r="AQ1267" s="385"/>
      <c r="AR1267" s="385"/>
      <c r="AS1267" s="385"/>
      <c r="AT1267" s="385"/>
      <c r="AU1267" s="359"/>
      <c r="AW1267" s="416"/>
      <c r="AX1267" s="694"/>
      <c r="AY1267" s="641"/>
      <c r="AZ1267" s="385"/>
      <c r="BA1267" s="385"/>
      <c r="BB1267" s="416"/>
      <c r="BC1267" s="416"/>
      <c r="BD1267" s="416"/>
      <c r="BE1267" s="416"/>
      <c r="BF1267" s="416"/>
      <c r="BG1267" s="416"/>
      <c r="BH1267" s="416"/>
      <c r="BI1267" s="416"/>
      <c r="BJ1267" s="416"/>
    </row>
    <row r="1268" spans="10:62" x14ac:dyDescent="0.2">
      <c r="J1268" s="385"/>
      <c r="K1268" s="217"/>
      <c r="L1268" s="217"/>
      <c r="M1268" s="693"/>
      <c r="N1268" s="693"/>
      <c r="O1268" s="359"/>
      <c r="P1268" s="619"/>
      <c r="Q1268" s="672"/>
      <c r="R1268" s="672"/>
      <c r="S1268" s="672"/>
      <c r="T1268" s="385"/>
      <c r="U1268" s="385"/>
      <c r="V1268" s="385"/>
      <c r="W1268" s="385"/>
      <c r="X1268" s="693"/>
      <c r="Y1268" s="325"/>
      <c r="Z1268" s="308"/>
      <c r="AA1268" s="383"/>
      <c r="AC1268" s="325"/>
      <c r="AD1268" s="325"/>
      <c r="AF1268" s="383"/>
      <c r="AH1268" s="325"/>
      <c r="AI1268" s="325"/>
      <c r="AK1268" s="385"/>
      <c r="AL1268" s="385"/>
      <c r="AM1268" s="359"/>
      <c r="AN1268" s="385"/>
      <c r="AO1268" s="385"/>
      <c r="AP1268" s="385"/>
      <c r="AQ1268" s="385"/>
      <c r="AR1268" s="385"/>
      <c r="AS1268" s="385"/>
      <c r="AT1268" s="385"/>
      <c r="AU1268" s="359"/>
      <c r="AW1268" s="416"/>
      <c r="AX1268" s="694"/>
      <c r="AY1268" s="641"/>
      <c r="AZ1268" s="385"/>
      <c r="BA1268" s="385"/>
      <c r="BB1268" s="416"/>
      <c r="BC1268" s="416"/>
      <c r="BD1268" s="416"/>
      <c r="BE1268" s="416"/>
      <c r="BF1268" s="416"/>
      <c r="BG1268" s="416"/>
      <c r="BH1268" s="416"/>
      <c r="BI1268" s="416"/>
      <c r="BJ1268" s="416"/>
    </row>
    <row r="1269" spans="10:62" x14ac:dyDescent="0.2">
      <c r="J1269" s="385"/>
      <c r="K1269" s="217"/>
      <c r="L1269" s="217"/>
      <c r="M1269" s="693"/>
      <c r="N1269" s="693"/>
      <c r="O1269" s="359"/>
      <c r="P1269" s="619"/>
      <c r="Q1269" s="672"/>
      <c r="R1269" s="672"/>
      <c r="S1269" s="672"/>
      <c r="T1269" s="385"/>
      <c r="U1269" s="385"/>
      <c r="V1269" s="385"/>
      <c r="W1269" s="385"/>
      <c r="X1269" s="693"/>
      <c r="Y1269" s="325"/>
      <c r="Z1269" s="308"/>
      <c r="AA1269" s="383"/>
      <c r="AC1269" s="325"/>
      <c r="AD1269" s="325"/>
      <c r="AF1269" s="383"/>
      <c r="AH1269" s="325"/>
      <c r="AI1269" s="325"/>
      <c r="AK1269" s="385"/>
      <c r="AL1269" s="385"/>
      <c r="AM1269" s="359"/>
      <c r="AN1269" s="385"/>
      <c r="AO1269" s="385"/>
      <c r="AP1269" s="385"/>
      <c r="AQ1269" s="385"/>
      <c r="AR1269" s="385"/>
      <c r="AS1269" s="385"/>
      <c r="AT1269" s="385"/>
      <c r="AU1269" s="359"/>
      <c r="AW1269" s="416"/>
      <c r="AX1269" s="694"/>
      <c r="AY1269" s="641"/>
      <c r="AZ1269" s="385"/>
      <c r="BA1269" s="385"/>
      <c r="BB1269" s="416"/>
      <c r="BC1269" s="416"/>
      <c r="BD1269" s="416"/>
      <c r="BE1269" s="416"/>
      <c r="BF1269" s="416"/>
      <c r="BG1269" s="416"/>
      <c r="BH1269" s="416"/>
      <c r="BI1269" s="416"/>
      <c r="BJ1269" s="416"/>
    </row>
    <row r="1270" spans="10:62" x14ac:dyDescent="0.2">
      <c r="J1270" s="385"/>
      <c r="K1270" s="217"/>
      <c r="L1270" s="217"/>
      <c r="M1270" s="693"/>
      <c r="N1270" s="693"/>
      <c r="O1270" s="359"/>
      <c r="P1270" s="619"/>
      <c r="Q1270" s="672"/>
      <c r="R1270" s="672"/>
      <c r="S1270" s="672"/>
      <c r="T1270" s="385"/>
      <c r="U1270" s="385"/>
      <c r="V1270" s="385"/>
      <c r="W1270" s="385"/>
      <c r="X1270" s="693"/>
      <c r="Y1270" s="325"/>
      <c r="Z1270" s="308"/>
      <c r="AA1270" s="383"/>
      <c r="AC1270" s="325"/>
      <c r="AD1270" s="325"/>
      <c r="AF1270" s="383"/>
      <c r="AH1270" s="325"/>
      <c r="AI1270" s="325"/>
      <c r="AK1270" s="385"/>
      <c r="AL1270" s="385"/>
      <c r="AM1270" s="359"/>
      <c r="AN1270" s="385"/>
      <c r="AO1270" s="385"/>
      <c r="AP1270" s="385"/>
      <c r="AQ1270" s="385"/>
      <c r="AR1270" s="385"/>
      <c r="AS1270" s="385"/>
      <c r="AT1270" s="385"/>
      <c r="AU1270" s="359"/>
      <c r="AW1270" s="416"/>
      <c r="AX1270" s="694"/>
      <c r="AY1270" s="641"/>
      <c r="AZ1270" s="385"/>
      <c r="BA1270" s="385"/>
      <c r="BB1270" s="416"/>
      <c r="BC1270" s="416"/>
      <c r="BD1270" s="416"/>
      <c r="BE1270" s="416"/>
      <c r="BF1270" s="416"/>
      <c r="BG1270" s="416"/>
      <c r="BH1270" s="416"/>
      <c r="BI1270" s="416"/>
      <c r="BJ1270" s="416"/>
    </row>
    <row r="1271" spans="10:62" x14ac:dyDescent="0.2">
      <c r="J1271" s="385"/>
      <c r="K1271" s="217"/>
      <c r="L1271" s="217"/>
      <c r="M1271" s="693"/>
      <c r="N1271" s="693"/>
      <c r="O1271" s="359"/>
      <c r="P1271" s="619"/>
      <c r="Q1271" s="672"/>
      <c r="R1271" s="672"/>
      <c r="S1271" s="672"/>
      <c r="T1271" s="385"/>
      <c r="U1271" s="385"/>
      <c r="V1271" s="385"/>
      <c r="W1271" s="385"/>
      <c r="X1271" s="693"/>
      <c r="Y1271" s="325"/>
      <c r="Z1271" s="308"/>
      <c r="AA1271" s="383"/>
      <c r="AC1271" s="325"/>
      <c r="AD1271" s="325"/>
      <c r="AF1271" s="383"/>
      <c r="AH1271" s="325"/>
      <c r="AI1271" s="325"/>
      <c r="AK1271" s="385"/>
      <c r="AL1271" s="385"/>
      <c r="AM1271" s="359"/>
      <c r="AN1271" s="385"/>
      <c r="AO1271" s="385"/>
      <c r="AP1271" s="385"/>
      <c r="AQ1271" s="385"/>
      <c r="AR1271" s="385"/>
      <c r="AS1271" s="385"/>
      <c r="AT1271" s="385"/>
      <c r="AU1271" s="359"/>
      <c r="AW1271" s="416"/>
      <c r="AX1271" s="694"/>
      <c r="AY1271" s="641"/>
      <c r="AZ1271" s="385"/>
      <c r="BA1271" s="385"/>
      <c r="BB1271" s="416"/>
      <c r="BC1271" s="416"/>
      <c r="BD1271" s="416"/>
      <c r="BE1271" s="416"/>
      <c r="BF1271" s="416"/>
      <c r="BG1271" s="416"/>
      <c r="BH1271" s="416"/>
      <c r="BI1271" s="416"/>
      <c r="BJ1271" s="416"/>
    </row>
    <row r="1272" spans="10:62" x14ac:dyDescent="0.2">
      <c r="J1272" s="385"/>
      <c r="K1272" s="217"/>
      <c r="L1272" s="217"/>
      <c r="M1272" s="693"/>
      <c r="N1272" s="693"/>
      <c r="O1272" s="359"/>
      <c r="P1272" s="619"/>
      <c r="Q1272" s="672"/>
      <c r="R1272" s="672"/>
      <c r="S1272" s="672"/>
      <c r="T1272" s="385"/>
      <c r="U1272" s="385"/>
      <c r="V1272" s="385"/>
      <c r="W1272" s="385"/>
      <c r="X1272" s="693"/>
      <c r="Y1272" s="325"/>
      <c r="Z1272" s="308"/>
      <c r="AA1272" s="383"/>
      <c r="AC1272" s="325"/>
      <c r="AD1272" s="325"/>
      <c r="AF1272" s="383"/>
      <c r="AH1272" s="325"/>
      <c r="AI1272" s="325"/>
      <c r="AK1272" s="385"/>
      <c r="AL1272" s="385"/>
      <c r="AM1272" s="359"/>
      <c r="AN1272" s="385"/>
      <c r="AO1272" s="385"/>
      <c r="AP1272" s="385"/>
      <c r="AQ1272" s="385"/>
      <c r="AR1272" s="385"/>
      <c r="AS1272" s="385"/>
      <c r="AT1272" s="385"/>
      <c r="AU1272" s="359"/>
      <c r="AW1272" s="416"/>
      <c r="AX1272" s="694"/>
      <c r="AY1272" s="641"/>
      <c r="AZ1272" s="385"/>
      <c r="BA1272" s="385"/>
      <c r="BB1272" s="416"/>
      <c r="BC1272" s="416"/>
      <c r="BD1272" s="416"/>
      <c r="BE1272" s="416"/>
      <c r="BF1272" s="416"/>
      <c r="BG1272" s="416"/>
      <c r="BH1272" s="416"/>
      <c r="BI1272" s="416"/>
      <c r="BJ1272" s="416"/>
    </row>
    <row r="1273" spans="10:62" x14ac:dyDescent="0.2">
      <c r="J1273" s="385"/>
      <c r="K1273" s="217"/>
      <c r="L1273" s="217"/>
      <c r="M1273" s="693"/>
      <c r="N1273" s="693"/>
      <c r="O1273" s="359"/>
      <c r="P1273" s="619"/>
      <c r="Q1273" s="672"/>
      <c r="R1273" s="672"/>
      <c r="S1273" s="672"/>
      <c r="T1273" s="385"/>
      <c r="U1273" s="385"/>
      <c r="V1273" s="385"/>
      <c r="W1273" s="385"/>
      <c r="X1273" s="693"/>
      <c r="Y1273" s="325"/>
      <c r="Z1273" s="308"/>
      <c r="AA1273" s="383"/>
      <c r="AC1273" s="325"/>
      <c r="AD1273" s="325"/>
      <c r="AF1273" s="383"/>
      <c r="AH1273" s="325"/>
      <c r="AI1273" s="325"/>
      <c r="AK1273" s="385"/>
      <c r="AL1273" s="385"/>
      <c r="AM1273" s="359"/>
      <c r="AN1273" s="385"/>
      <c r="AO1273" s="385"/>
      <c r="AP1273" s="385"/>
      <c r="AQ1273" s="385"/>
      <c r="AR1273" s="385"/>
      <c r="AS1273" s="385"/>
      <c r="AT1273" s="385"/>
      <c r="AU1273" s="359"/>
      <c r="AW1273" s="416"/>
      <c r="AX1273" s="694"/>
      <c r="AY1273" s="641"/>
      <c r="AZ1273" s="385"/>
      <c r="BA1273" s="385"/>
      <c r="BB1273" s="416"/>
      <c r="BC1273" s="416"/>
      <c r="BD1273" s="416"/>
      <c r="BE1273" s="416"/>
      <c r="BF1273" s="416"/>
      <c r="BG1273" s="416"/>
      <c r="BH1273" s="416"/>
      <c r="BI1273" s="416"/>
      <c r="BJ1273" s="416"/>
    </row>
    <row r="1274" spans="10:62" x14ac:dyDescent="0.2">
      <c r="J1274" s="385"/>
      <c r="K1274" s="217"/>
      <c r="L1274" s="217"/>
      <c r="M1274" s="693"/>
      <c r="N1274" s="693"/>
      <c r="O1274" s="359"/>
      <c r="P1274" s="619"/>
      <c r="Q1274" s="672"/>
      <c r="R1274" s="672"/>
      <c r="S1274" s="672"/>
      <c r="T1274" s="385"/>
      <c r="U1274" s="385"/>
      <c r="V1274" s="385"/>
      <c r="W1274" s="385"/>
      <c r="X1274" s="693"/>
      <c r="Y1274" s="325"/>
      <c r="Z1274" s="308"/>
      <c r="AA1274" s="383"/>
      <c r="AC1274" s="325"/>
      <c r="AD1274" s="325"/>
      <c r="AF1274" s="383"/>
      <c r="AH1274" s="325"/>
      <c r="AI1274" s="325"/>
      <c r="AK1274" s="385"/>
      <c r="AL1274" s="385"/>
      <c r="AM1274" s="359"/>
      <c r="AN1274" s="385"/>
      <c r="AO1274" s="385"/>
      <c r="AP1274" s="385"/>
      <c r="AQ1274" s="385"/>
      <c r="AR1274" s="385"/>
      <c r="AS1274" s="385"/>
      <c r="AT1274" s="385"/>
      <c r="AU1274" s="359"/>
      <c r="AW1274" s="416"/>
      <c r="AX1274" s="694"/>
      <c r="AY1274" s="641"/>
      <c r="AZ1274" s="385"/>
      <c r="BA1274" s="385"/>
      <c r="BB1274" s="416"/>
      <c r="BC1274" s="416"/>
      <c r="BD1274" s="416"/>
      <c r="BE1274" s="416"/>
      <c r="BF1274" s="416"/>
      <c r="BG1274" s="416"/>
      <c r="BH1274" s="416"/>
      <c r="BI1274" s="416"/>
      <c r="BJ1274" s="416"/>
    </row>
    <row r="1275" spans="10:62" x14ac:dyDescent="0.2">
      <c r="J1275" s="385"/>
      <c r="K1275" s="217"/>
      <c r="L1275" s="217"/>
      <c r="M1275" s="693"/>
      <c r="N1275" s="693"/>
      <c r="O1275" s="359"/>
      <c r="P1275" s="619"/>
      <c r="Q1275" s="672"/>
      <c r="R1275" s="672"/>
      <c r="S1275" s="672"/>
      <c r="T1275" s="385"/>
      <c r="U1275" s="385"/>
      <c r="V1275" s="385"/>
      <c r="W1275" s="385"/>
      <c r="X1275" s="693"/>
      <c r="Y1275" s="325"/>
      <c r="Z1275" s="308"/>
      <c r="AA1275" s="383"/>
      <c r="AC1275" s="325"/>
      <c r="AD1275" s="325"/>
      <c r="AF1275" s="383"/>
      <c r="AH1275" s="325"/>
      <c r="AI1275" s="325"/>
      <c r="AK1275" s="385"/>
      <c r="AL1275" s="385"/>
      <c r="AM1275" s="359"/>
      <c r="AN1275" s="385"/>
      <c r="AO1275" s="385"/>
      <c r="AP1275" s="385"/>
      <c r="AQ1275" s="385"/>
      <c r="AR1275" s="385"/>
      <c r="AS1275" s="385"/>
      <c r="AT1275" s="385"/>
      <c r="AU1275" s="359"/>
      <c r="AW1275" s="416"/>
      <c r="AX1275" s="694"/>
      <c r="AY1275" s="641"/>
      <c r="AZ1275" s="385"/>
      <c r="BA1275" s="385"/>
      <c r="BB1275" s="416"/>
      <c r="BC1275" s="416"/>
      <c r="BD1275" s="416"/>
      <c r="BE1275" s="416"/>
      <c r="BF1275" s="416"/>
      <c r="BG1275" s="416"/>
      <c r="BH1275" s="416"/>
      <c r="BI1275" s="416"/>
      <c r="BJ1275" s="416"/>
    </row>
    <row r="1276" spans="10:62" x14ac:dyDescent="0.2">
      <c r="J1276" s="385"/>
      <c r="K1276" s="217"/>
      <c r="L1276" s="217"/>
      <c r="M1276" s="693"/>
      <c r="N1276" s="693"/>
      <c r="O1276" s="359"/>
      <c r="P1276" s="619"/>
      <c r="Q1276" s="672"/>
      <c r="R1276" s="672"/>
      <c r="S1276" s="672"/>
      <c r="T1276" s="385"/>
      <c r="U1276" s="385"/>
      <c r="V1276" s="385"/>
      <c r="W1276" s="385"/>
      <c r="X1276" s="693"/>
      <c r="Y1276" s="325"/>
      <c r="Z1276" s="308"/>
      <c r="AA1276" s="383"/>
      <c r="AC1276" s="325"/>
      <c r="AD1276" s="325"/>
      <c r="AF1276" s="383"/>
      <c r="AH1276" s="325"/>
      <c r="AI1276" s="325"/>
      <c r="AK1276" s="385"/>
      <c r="AL1276" s="385"/>
      <c r="AM1276" s="359"/>
      <c r="AN1276" s="385"/>
      <c r="AO1276" s="385"/>
      <c r="AP1276" s="385"/>
      <c r="AQ1276" s="385"/>
      <c r="AR1276" s="385"/>
      <c r="AS1276" s="385"/>
      <c r="AT1276" s="385"/>
      <c r="AU1276" s="359"/>
      <c r="AW1276" s="416"/>
      <c r="AX1276" s="694"/>
      <c r="AY1276" s="641"/>
      <c r="AZ1276" s="385"/>
      <c r="BA1276" s="385"/>
      <c r="BB1276" s="416"/>
      <c r="BC1276" s="416"/>
      <c r="BD1276" s="416"/>
      <c r="BE1276" s="416"/>
      <c r="BF1276" s="416"/>
      <c r="BG1276" s="416"/>
      <c r="BH1276" s="416"/>
      <c r="BI1276" s="416"/>
      <c r="BJ1276" s="416"/>
    </row>
    <row r="1277" spans="10:62" x14ac:dyDescent="0.2">
      <c r="J1277" s="385"/>
      <c r="K1277" s="217"/>
      <c r="L1277" s="217"/>
      <c r="M1277" s="693"/>
      <c r="N1277" s="693"/>
      <c r="O1277" s="359"/>
      <c r="P1277" s="619"/>
      <c r="Q1277" s="672"/>
      <c r="R1277" s="672"/>
      <c r="S1277" s="672"/>
      <c r="T1277" s="385"/>
      <c r="U1277" s="385"/>
      <c r="V1277" s="385"/>
      <c r="W1277" s="385"/>
      <c r="X1277" s="693"/>
      <c r="Y1277" s="325"/>
      <c r="Z1277" s="308"/>
      <c r="AA1277" s="383"/>
      <c r="AC1277" s="325"/>
      <c r="AD1277" s="325"/>
      <c r="AF1277" s="383"/>
      <c r="AH1277" s="325"/>
      <c r="AI1277" s="325"/>
      <c r="AK1277" s="385"/>
      <c r="AL1277" s="385"/>
      <c r="AM1277" s="359"/>
      <c r="AN1277" s="385"/>
      <c r="AO1277" s="385"/>
      <c r="AP1277" s="385"/>
      <c r="AQ1277" s="385"/>
      <c r="AR1277" s="385"/>
      <c r="AS1277" s="385"/>
      <c r="AT1277" s="385"/>
      <c r="AU1277" s="359"/>
      <c r="AW1277" s="416"/>
      <c r="AX1277" s="694"/>
      <c r="AY1277" s="641"/>
      <c r="AZ1277" s="385"/>
      <c r="BA1277" s="385"/>
      <c r="BB1277" s="416"/>
      <c r="BC1277" s="416"/>
      <c r="BD1277" s="416"/>
      <c r="BE1277" s="416"/>
      <c r="BF1277" s="416"/>
      <c r="BG1277" s="416"/>
      <c r="BH1277" s="416"/>
      <c r="BI1277" s="416"/>
      <c r="BJ1277" s="416"/>
    </row>
    <row r="1278" spans="10:62" x14ac:dyDescent="0.2">
      <c r="J1278" s="385"/>
      <c r="K1278" s="217"/>
      <c r="L1278" s="217"/>
      <c r="M1278" s="693"/>
      <c r="N1278" s="693"/>
      <c r="O1278" s="359"/>
      <c r="P1278" s="619"/>
      <c r="Q1278" s="672"/>
      <c r="R1278" s="672"/>
      <c r="S1278" s="672"/>
      <c r="T1278" s="385"/>
      <c r="U1278" s="385"/>
      <c r="V1278" s="385"/>
      <c r="W1278" s="385"/>
      <c r="X1278" s="693"/>
      <c r="Y1278" s="325"/>
      <c r="Z1278" s="308"/>
      <c r="AA1278" s="383"/>
      <c r="AC1278" s="325"/>
      <c r="AD1278" s="325"/>
      <c r="AF1278" s="383"/>
      <c r="AH1278" s="325"/>
      <c r="AI1278" s="325"/>
      <c r="AK1278" s="385"/>
      <c r="AL1278" s="385"/>
      <c r="AM1278" s="359"/>
      <c r="AN1278" s="385"/>
      <c r="AO1278" s="385"/>
      <c r="AP1278" s="385"/>
      <c r="AQ1278" s="385"/>
      <c r="AR1278" s="385"/>
      <c r="AS1278" s="385"/>
      <c r="AT1278" s="385"/>
      <c r="AU1278" s="359"/>
      <c r="AW1278" s="416"/>
      <c r="AX1278" s="694"/>
      <c r="AY1278" s="641"/>
      <c r="AZ1278" s="385"/>
      <c r="BA1278" s="385"/>
      <c r="BB1278" s="416"/>
      <c r="BC1278" s="416"/>
      <c r="BD1278" s="416"/>
      <c r="BE1278" s="416"/>
      <c r="BF1278" s="416"/>
      <c r="BG1278" s="416"/>
      <c r="BH1278" s="416"/>
      <c r="BI1278" s="416"/>
      <c r="BJ1278" s="416"/>
    </row>
    <row r="1279" spans="10:62" x14ac:dyDescent="0.2">
      <c r="J1279" s="385"/>
      <c r="K1279" s="217"/>
      <c r="L1279" s="217"/>
      <c r="M1279" s="693"/>
      <c r="N1279" s="693"/>
      <c r="O1279" s="359"/>
      <c r="P1279" s="619"/>
      <c r="Q1279" s="672"/>
      <c r="R1279" s="672"/>
      <c r="S1279" s="672"/>
      <c r="T1279" s="385"/>
      <c r="U1279" s="385"/>
      <c r="V1279" s="385"/>
      <c r="W1279" s="385"/>
      <c r="X1279" s="693"/>
      <c r="Y1279" s="325"/>
      <c r="Z1279" s="308"/>
      <c r="AA1279" s="383"/>
      <c r="AC1279" s="325"/>
      <c r="AD1279" s="325"/>
      <c r="AF1279" s="383"/>
      <c r="AH1279" s="325"/>
      <c r="AI1279" s="325"/>
      <c r="AK1279" s="385"/>
      <c r="AL1279" s="385"/>
      <c r="AM1279" s="359"/>
      <c r="AN1279" s="385"/>
      <c r="AO1279" s="385"/>
      <c r="AP1279" s="385"/>
      <c r="AQ1279" s="385"/>
      <c r="AR1279" s="385"/>
      <c r="AS1279" s="385"/>
      <c r="AT1279" s="385"/>
      <c r="AU1279" s="359"/>
      <c r="AW1279" s="416"/>
      <c r="AX1279" s="694"/>
      <c r="AY1279" s="641"/>
      <c r="AZ1279" s="385"/>
      <c r="BA1279" s="385"/>
      <c r="BB1279" s="416"/>
      <c r="BC1279" s="416"/>
      <c r="BD1279" s="416"/>
      <c r="BE1279" s="416"/>
      <c r="BF1279" s="416"/>
      <c r="BG1279" s="416"/>
      <c r="BH1279" s="416"/>
      <c r="BI1279" s="416"/>
      <c r="BJ1279" s="416"/>
    </row>
    <row r="1280" spans="10:62" x14ac:dyDescent="0.2">
      <c r="J1280" s="385"/>
      <c r="K1280" s="217"/>
      <c r="L1280" s="217"/>
      <c r="M1280" s="693"/>
      <c r="N1280" s="693"/>
      <c r="O1280" s="359"/>
      <c r="P1280" s="619"/>
      <c r="Q1280" s="672"/>
      <c r="R1280" s="672"/>
      <c r="S1280" s="672"/>
      <c r="T1280" s="385"/>
      <c r="U1280" s="385"/>
      <c r="V1280" s="385"/>
      <c r="W1280" s="385"/>
      <c r="X1280" s="693"/>
      <c r="Y1280" s="325"/>
      <c r="Z1280" s="308"/>
      <c r="AA1280" s="383"/>
      <c r="AC1280" s="325"/>
      <c r="AD1280" s="325"/>
      <c r="AF1280" s="383"/>
      <c r="AH1280" s="325"/>
      <c r="AI1280" s="325"/>
      <c r="AK1280" s="385"/>
      <c r="AL1280" s="385"/>
      <c r="AM1280" s="359"/>
      <c r="AN1280" s="385"/>
      <c r="AO1280" s="385"/>
      <c r="AP1280" s="385"/>
      <c r="AQ1280" s="385"/>
      <c r="AR1280" s="385"/>
      <c r="AS1280" s="385"/>
      <c r="AT1280" s="385"/>
      <c r="AU1280" s="359"/>
      <c r="AW1280" s="416"/>
      <c r="AX1280" s="694"/>
      <c r="AY1280" s="641"/>
      <c r="AZ1280" s="385"/>
      <c r="BA1280" s="385"/>
      <c r="BB1280" s="416"/>
      <c r="BC1280" s="416"/>
      <c r="BD1280" s="416"/>
      <c r="BE1280" s="416"/>
      <c r="BF1280" s="416"/>
      <c r="BG1280" s="416"/>
      <c r="BH1280" s="416"/>
      <c r="BI1280" s="416"/>
      <c r="BJ1280" s="416"/>
    </row>
    <row r="1281" spans="10:62" x14ac:dyDescent="0.2">
      <c r="J1281" s="385"/>
      <c r="K1281" s="217"/>
      <c r="L1281" s="217"/>
      <c r="M1281" s="693"/>
      <c r="N1281" s="693"/>
      <c r="O1281" s="359"/>
      <c r="P1281" s="619"/>
      <c r="Q1281" s="672"/>
      <c r="R1281" s="672"/>
      <c r="S1281" s="672"/>
      <c r="T1281" s="385"/>
      <c r="U1281" s="385"/>
      <c r="V1281" s="385"/>
      <c r="W1281" s="385"/>
      <c r="X1281" s="693"/>
      <c r="Y1281" s="325"/>
      <c r="Z1281" s="308"/>
      <c r="AA1281" s="383"/>
      <c r="AC1281" s="325"/>
      <c r="AD1281" s="325"/>
      <c r="AF1281" s="383"/>
      <c r="AH1281" s="325"/>
      <c r="AI1281" s="325"/>
      <c r="AK1281" s="385"/>
      <c r="AL1281" s="385"/>
      <c r="AM1281" s="359"/>
      <c r="AN1281" s="385"/>
      <c r="AO1281" s="385"/>
      <c r="AP1281" s="385"/>
      <c r="AQ1281" s="385"/>
      <c r="AR1281" s="385"/>
      <c r="AS1281" s="385"/>
      <c r="AT1281" s="385"/>
      <c r="AU1281" s="359"/>
      <c r="AW1281" s="416"/>
      <c r="AX1281" s="694"/>
      <c r="AY1281" s="641"/>
      <c r="AZ1281" s="385"/>
      <c r="BA1281" s="385"/>
      <c r="BB1281" s="416"/>
      <c r="BC1281" s="416"/>
      <c r="BD1281" s="416"/>
      <c r="BE1281" s="416"/>
      <c r="BF1281" s="416"/>
      <c r="BG1281" s="416"/>
      <c r="BH1281" s="416"/>
      <c r="BI1281" s="416"/>
      <c r="BJ1281" s="416"/>
    </row>
    <row r="1282" spans="10:62" x14ac:dyDescent="0.2">
      <c r="J1282" s="385"/>
      <c r="K1282" s="217"/>
      <c r="L1282" s="217"/>
      <c r="M1282" s="693"/>
      <c r="N1282" s="693"/>
      <c r="O1282" s="359"/>
      <c r="P1282" s="619"/>
      <c r="Q1282" s="672"/>
      <c r="R1282" s="672"/>
      <c r="S1282" s="672"/>
      <c r="T1282" s="385"/>
      <c r="U1282" s="385"/>
      <c r="V1282" s="385"/>
      <c r="W1282" s="385"/>
      <c r="X1282" s="693"/>
      <c r="Y1282" s="325"/>
      <c r="Z1282" s="308"/>
      <c r="AA1282" s="383"/>
      <c r="AC1282" s="325"/>
      <c r="AD1282" s="325"/>
      <c r="AF1282" s="383"/>
      <c r="AH1282" s="325"/>
      <c r="AI1282" s="325"/>
      <c r="AK1282" s="385"/>
      <c r="AL1282" s="385"/>
      <c r="AM1282" s="359"/>
      <c r="AN1282" s="385"/>
      <c r="AO1282" s="385"/>
      <c r="AP1282" s="385"/>
      <c r="AQ1282" s="385"/>
      <c r="AR1282" s="385"/>
      <c r="AS1282" s="385"/>
      <c r="AT1282" s="385"/>
      <c r="AU1282" s="359"/>
      <c r="AW1282" s="416"/>
      <c r="AX1282" s="694"/>
      <c r="AY1282" s="641"/>
      <c r="AZ1282" s="385"/>
      <c r="BA1282" s="385"/>
      <c r="BB1282" s="416"/>
      <c r="BC1282" s="416"/>
      <c r="BD1282" s="416"/>
      <c r="BE1282" s="416"/>
      <c r="BF1282" s="416"/>
      <c r="BG1282" s="416"/>
      <c r="BH1282" s="416"/>
      <c r="BI1282" s="416"/>
      <c r="BJ1282" s="416"/>
    </row>
    <row r="1283" spans="10:62" x14ac:dyDescent="0.2">
      <c r="J1283" s="385"/>
      <c r="K1283" s="217"/>
      <c r="L1283" s="217"/>
      <c r="M1283" s="693"/>
      <c r="N1283" s="693"/>
      <c r="O1283" s="359"/>
      <c r="P1283" s="619"/>
      <c r="Q1283" s="672"/>
      <c r="R1283" s="672"/>
      <c r="S1283" s="672"/>
      <c r="T1283" s="385"/>
      <c r="U1283" s="385"/>
      <c r="V1283" s="385"/>
      <c r="W1283" s="385"/>
      <c r="X1283" s="693"/>
      <c r="Y1283" s="325"/>
      <c r="Z1283" s="308"/>
      <c r="AA1283" s="383"/>
      <c r="AC1283" s="325"/>
      <c r="AD1283" s="325"/>
      <c r="AF1283" s="383"/>
      <c r="AH1283" s="325"/>
      <c r="AI1283" s="325"/>
      <c r="AK1283" s="385"/>
      <c r="AL1283" s="385"/>
      <c r="AM1283" s="359"/>
      <c r="AN1283" s="385"/>
      <c r="AO1283" s="385"/>
      <c r="AP1283" s="385"/>
      <c r="AQ1283" s="385"/>
      <c r="AR1283" s="385"/>
      <c r="AS1283" s="385"/>
      <c r="AT1283" s="385"/>
      <c r="AU1283" s="359"/>
      <c r="AW1283" s="416"/>
      <c r="AX1283" s="694"/>
      <c r="AY1283" s="641"/>
      <c r="AZ1283" s="385"/>
      <c r="BA1283" s="385"/>
      <c r="BB1283" s="416"/>
      <c r="BC1283" s="416"/>
      <c r="BD1283" s="416"/>
      <c r="BE1283" s="416"/>
      <c r="BF1283" s="416"/>
      <c r="BG1283" s="416"/>
      <c r="BH1283" s="416"/>
      <c r="BI1283" s="416"/>
      <c r="BJ1283" s="416"/>
    </row>
    <row r="1284" spans="10:62" x14ac:dyDescent="0.2">
      <c r="J1284" s="385"/>
      <c r="K1284" s="217"/>
      <c r="L1284" s="217"/>
      <c r="M1284" s="693"/>
      <c r="N1284" s="693"/>
      <c r="O1284" s="359"/>
      <c r="P1284" s="619"/>
      <c r="Q1284" s="672"/>
      <c r="R1284" s="672"/>
      <c r="S1284" s="672"/>
      <c r="T1284" s="385"/>
      <c r="U1284" s="385"/>
      <c r="V1284" s="385"/>
      <c r="W1284" s="385"/>
      <c r="X1284" s="693"/>
      <c r="Y1284" s="325"/>
      <c r="Z1284" s="308"/>
      <c r="AA1284" s="383"/>
      <c r="AC1284" s="325"/>
      <c r="AD1284" s="325"/>
      <c r="AF1284" s="383"/>
      <c r="AH1284" s="325"/>
      <c r="AI1284" s="325"/>
      <c r="AK1284" s="385"/>
      <c r="AL1284" s="385"/>
      <c r="AM1284" s="359"/>
      <c r="AN1284" s="385"/>
      <c r="AO1284" s="385"/>
      <c r="AP1284" s="385"/>
      <c r="AQ1284" s="385"/>
      <c r="AR1284" s="385"/>
      <c r="AS1284" s="385"/>
      <c r="AT1284" s="385"/>
      <c r="AU1284" s="359"/>
      <c r="AW1284" s="416"/>
      <c r="AX1284" s="694"/>
      <c r="AY1284" s="641"/>
      <c r="AZ1284" s="385"/>
      <c r="BA1284" s="385"/>
      <c r="BB1284" s="416"/>
      <c r="BC1284" s="416"/>
      <c r="BD1284" s="416"/>
      <c r="BE1284" s="416"/>
      <c r="BF1284" s="416"/>
      <c r="BG1284" s="416"/>
      <c r="BH1284" s="416"/>
      <c r="BI1284" s="416"/>
      <c r="BJ1284" s="416"/>
    </row>
    <row r="1285" spans="10:62" x14ac:dyDescent="0.2">
      <c r="J1285" s="385"/>
      <c r="K1285" s="217"/>
      <c r="L1285" s="217"/>
      <c r="M1285" s="693"/>
      <c r="N1285" s="693"/>
      <c r="O1285" s="359"/>
      <c r="P1285" s="619"/>
      <c r="Q1285" s="672"/>
      <c r="R1285" s="672"/>
      <c r="S1285" s="672"/>
      <c r="T1285" s="385"/>
      <c r="U1285" s="385"/>
      <c r="V1285" s="385"/>
      <c r="W1285" s="385"/>
      <c r="X1285" s="693"/>
      <c r="Y1285" s="325"/>
      <c r="Z1285" s="308"/>
      <c r="AA1285" s="383"/>
      <c r="AC1285" s="325"/>
      <c r="AD1285" s="325"/>
      <c r="AF1285" s="383"/>
      <c r="AH1285" s="325"/>
      <c r="AI1285" s="325"/>
      <c r="AK1285" s="385"/>
      <c r="AL1285" s="385"/>
      <c r="AM1285" s="359"/>
      <c r="AN1285" s="385"/>
      <c r="AO1285" s="385"/>
      <c r="AP1285" s="385"/>
      <c r="AQ1285" s="385"/>
      <c r="AR1285" s="385"/>
      <c r="AS1285" s="385"/>
      <c r="AT1285" s="385"/>
      <c r="AU1285" s="359"/>
      <c r="AW1285" s="416"/>
      <c r="AX1285" s="694"/>
      <c r="AY1285" s="641"/>
      <c r="AZ1285" s="385"/>
      <c r="BA1285" s="385"/>
      <c r="BB1285" s="416"/>
      <c r="BC1285" s="416"/>
      <c r="BD1285" s="416"/>
      <c r="BE1285" s="416"/>
      <c r="BF1285" s="416"/>
      <c r="BG1285" s="416"/>
      <c r="BH1285" s="416"/>
      <c r="BI1285" s="416"/>
      <c r="BJ1285" s="416"/>
    </row>
    <row r="1286" spans="10:62" x14ac:dyDescent="0.2">
      <c r="J1286" s="385"/>
      <c r="K1286" s="217"/>
      <c r="L1286" s="217"/>
      <c r="M1286" s="693"/>
      <c r="N1286" s="693"/>
      <c r="O1286" s="359"/>
      <c r="P1286" s="619"/>
      <c r="Q1286" s="672"/>
      <c r="R1286" s="672"/>
      <c r="S1286" s="672"/>
      <c r="T1286" s="385"/>
      <c r="U1286" s="385"/>
      <c r="V1286" s="385"/>
      <c r="W1286" s="385"/>
      <c r="X1286" s="693"/>
      <c r="Y1286" s="325"/>
      <c r="Z1286" s="308"/>
      <c r="AA1286" s="383"/>
      <c r="AC1286" s="325"/>
      <c r="AD1286" s="325"/>
      <c r="AF1286" s="383"/>
      <c r="AH1286" s="325"/>
      <c r="AI1286" s="325"/>
      <c r="AK1286" s="385"/>
      <c r="AL1286" s="385"/>
      <c r="AM1286" s="359"/>
      <c r="AN1286" s="385"/>
      <c r="AO1286" s="385"/>
      <c r="AP1286" s="385"/>
      <c r="AQ1286" s="385"/>
      <c r="AR1286" s="385"/>
      <c r="AS1286" s="385"/>
      <c r="AT1286" s="385"/>
      <c r="AU1286" s="359"/>
      <c r="AW1286" s="416"/>
      <c r="AX1286" s="694"/>
      <c r="AY1286" s="641"/>
      <c r="AZ1286" s="385"/>
      <c r="BA1286" s="385"/>
      <c r="BB1286" s="416"/>
      <c r="BC1286" s="416"/>
      <c r="BD1286" s="416"/>
      <c r="BE1286" s="416"/>
      <c r="BF1286" s="416"/>
      <c r="BG1286" s="416"/>
      <c r="BH1286" s="416"/>
      <c r="BI1286" s="416"/>
      <c r="BJ1286" s="416"/>
    </row>
    <row r="1287" spans="10:62" x14ac:dyDescent="0.2">
      <c r="J1287" s="385"/>
      <c r="K1287" s="217"/>
      <c r="L1287" s="217"/>
      <c r="M1287" s="693"/>
      <c r="N1287" s="693"/>
      <c r="O1287" s="359"/>
      <c r="P1287" s="619"/>
      <c r="Q1287" s="672"/>
      <c r="R1287" s="672"/>
      <c r="S1287" s="672"/>
      <c r="T1287" s="385"/>
      <c r="U1287" s="385"/>
      <c r="V1287" s="385"/>
      <c r="W1287" s="385"/>
      <c r="X1287" s="693"/>
      <c r="Y1287" s="325"/>
      <c r="Z1287" s="308"/>
      <c r="AA1287" s="383"/>
      <c r="AC1287" s="325"/>
      <c r="AD1287" s="325"/>
      <c r="AF1287" s="383"/>
      <c r="AH1287" s="325"/>
      <c r="AI1287" s="325"/>
      <c r="AK1287" s="385"/>
      <c r="AL1287" s="385"/>
      <c r="AM1287" s="359"/>
      <c r="AN1287" s="385"/>
      <c r="AO1287" s="385"/>
      <c r="AP1287" s="385"/>
      <c r="AQ1287" s="385"/>
      <c r="AR1287" s="385"/>
      <c r="AS1287" s="385"/>
      <c r="AT1287" s="385"/>
      <c r="AU1287" s="359"/>
      <c r="AW1287" s="416"/>
      <c r="AX1287" s="694"/>
      <c r="AY1287" s="641"/>
      <c r="AZ1287" s="385"/>
      <c r="BA1287" s="385"/>
      <c r="BB1287" s="416"/>
      <c r="BC1287" s="416"/>
      <c r="BD1287" s="416"/>
      <c r="BE1287" s="416"/>
      <c r="BF1287" s="416"/>
      <c r="BG1287" s="416"/>
      <c r="BH1287" s="416"/>
      <c r="BI1287" s="416"/>
      <c r="BJ1287" s="416"/>
    </row>
    <row r="1288" spans="10:62" x14ac:dyDescent="0.2">
      <c r="J1288" s="385"/>
      <c r="K1288" s="217"/>
      <c r="L1288" s="217"/>
      <c r="M1288" s="693"/>
      <c r="N1288" s="693"/>
      <c r="O1288" s="359"/>
      <c r="P1288" s="619"/>
      <c r="Q1288" s="672"/>
      <c r="R1288" s="672"/>
      <c r="S1288" s="672"/>
      <c r="T1288" s="385"/>
      <c r="U1288" s="385"/>
      <c r="V1288" s="385"/>
      <c r="W1288" s="385"/>
      <c r="X1288" s="693"/>
      <c r="Y1288" s="325"/>
      <c r="Z1288" s="308"/>
      <c r="AA1288" s="383"/>
      <c r="AC1288" s="325"/>
      <c r="AD1288" s="325"/>
      <c r="AF1288" s="383"/>
      <c r="AH1288" s="325"/>
      <c r="AI1288" s="325"/>
      <c r="AK1288" s="385"/>
      <c r="AL1288" s="385"/>
      <c r="AM1288" s="359"/>
      <c r="AN1288" s="385"/>
      <c r="AO1288" s="385"/>
      <c r="AP1288" s="385"/>
      <c r="AQ1288" s="385"/>
      <c r="AR1288" s="385"/>
      <c r="AS1288" s="385"/>
      <c r="AT1288" s="385"/>
      <c r="AU1288" s="359"/>
      <c r="AW1288" s="416"/>
      <c r="AX1288" s="694"/>
      <c r="AY1288" s="641"/>
      <c r="AZ1288" s="385"/>
      <c r="BA1288" s="385"/>
      <c r="BB1288" s="416"/>
      <c r="BC1288" s="416"/>
      <c r="BD1288" s="416"/>
      <c r="BE1288" s="416"/>
      <c r="BF1288" s="416"/>
      <c r="BG1288" s="416"/>
      <c r="BH1288" s="416"/>
      <c r="BI1288" s="416"/>
      <c r="BJ1288" s="416"/>
    </row>
    <row r="1289" spans="10:62" x14ac:dyDescent="0.2">
      <c r="J1289" s="385"/>
      <c r="K1289" s="217"/>
      <c r="L1289" s="217"/>
      <c r="M1289" s="693"/>
      <c r="N1289" s="693"/>
      <c r="O1289" s="359"/>
      <c r="P1289" s="619"/>
      <c r="Q1289" s="672"/>
      <c r="R1289" s="672"/>
      <c r="S1289" s="672"/>
      <c r="T1289" s="385"/>
      <c r="U1289" s="385"/>
      <c r="V1289" s="385"/>
      <c r="W1289" s="385"/>
      <c r="X1289" s="693"/>
      <c r="Y1289" s="325"/>
      <c r="Z1289" s="308"/>
      <c r="AA1289" s="383"/>
      <c r="AC1289" s="325"/>
      <c r="AD1289" s="325"/>
      <c r="AF1289" s="383"/>
      <c r="AH1289" s="325"/>
      <c r="AI1289" s="325"/>
      <c r="AK1289" s="385"/>
      <c r="AL1289" s="385"/>
      <c r="AM1289" s="359"/>
      <c r="AN1289" s="385"/>
      <c r="AO1289" s="385"/>
      <c r="AP1289" s="385"/>
      <c r="AQ1289" s="385"/>
      <c r="AR1289" s="385"/>
      <c r="AS1289" s="385"/>
      <c r="AT1289" s="385"/>
      <c r="AU1289" s="359"/>
      <c r="AW1289" s="416"/>
      <c r="AX1289" s="694"/>
      <c r="AY1289" s="641"/>
      <c r="AZ1289" s="385"/>
      <c r="BA1289" s="385"/>
      <c r="BB1289" s="416"/>
      <c r="BC1289" s="416"/>
      <c r="BD1289" s="416"/>
      <c r="BE1289" s="416"/>
      <c r="BF1289" s="416"/>
      <c r="BG1289" s="416"/>
      <c r="BH1289" s="416"/>
      <c r="BI1289" s="416"/>
      <c r="BJ1289" s="416"/>
    </row>
    <row r="1290" spans="10:62" x14ac:dyDescent="0.2">
      <c r="J1290" s="385"/>
      <c r="K1290" s="217"/>
      <c r="L1290" s="217"/>
      <c r="M1290" s="693"/>
      <c r="N1290" s="693"/>
      <c r="O1290" s="359"/>
      <c r="P1290" s="619"/>
      <c r="Q1290" s="672"/>
      <c r="R1290" s="672"/>
      <c r="S1290" s="672"/>
      <c r="T1290" s="385"/>
      <c r="U1290" s="385"/>
      <c r="V1290" s="385"/>
      <c r="W1290" s="385"/>
      <c r="X1290" s="693"/>
      <c r="Y1290" s="325"/>
      <c r="Z1290" s="308"/>
      <c r="AA1290" s="383"/>
      <c r="AC1290" s="325"/>
      <c r="AD1290" s="325"/>
      <c r="AF1290" s="383"/>
      <c r="AH1290" s="325"/>
      <c r="AI1290" s="325"/>
      <c r="AK1290" s="385"/>
      <c r="AL1290" s="385"/>
      <c r="AM1290" s="359"/>
      <c r="AN1290" s="385"/>
      <c r="AO1290" s="385"/>
      <c r="AP1290" s="385"/>
      <c r="AQ1290" s="385"/>
      <c r="AR1290" s="385"/>
      <c r="AS1290" s="385"/>
      <c r="AT1290" s="385"/>
      <c r="AU1290" s="359"/>
      <c r="AW1290" s="416"/>
      <c r="AX1290" s="694"/>
      <c r="AY1290" s="641"/>
      <c r="AZ1290" s="385"/>
      <c r="BA1290" s="385"/>
      <c r="BB1290" s="416"/>
      <c r="BC1290" s="416"/>
      <c r="BD1290" s="416"/>
      <c r="BE1290" s="416"/>
      <c r="BF1290" s="416"/>
      <c r="BG1290" s="416"/>
      <c r="BH1290" s="416"/>
      <c r="BI1290" s="416"/>
      <c r="BJ1290" s="416"/>
    </row>
    <row r="1291" spans="10:62" x14ac:dyDescent="0.2">
      <c r="J1291" s="385"/>
      <c r="K1291" s="217"/>
      <c r="L1291" s="217"/>
      <c r="M1291" s="693"/>
      <c r="N1291" s="693"/>
      <c r="O1291" s="359"/>
      <c r="P1291" s="619"/>
      <c r="Q1291" s="672"/>
      <c r="R1291" s="672"/>
      <c r="S1291" s="672"/>
      <c r="T1291" s="385"/>
      <c r="U1291" s="385"/>
      <c r="V1291" s="385"/>
      <c r="W1291" s="385"/>
      <c r="X1291" s="693"/>
      <c r="Y1291" s="325"/>
      <c r="Z1291" s="308"/>
      <c r="AA1291" s="383"/>
      <c r="AC1291" s="325"/>
      <c r="AD1291" s="325"/>
      <c r="AF1291" s="383"/>
      <c r="AH1291" s="325"/>
      <c r="AI1291" s="325"/>
      <c r="AK1291" s="385"/>
      <c r="AL1291" s="385"/>
      <c r="AM1291" s="359"/>
      <c r="AN1291" s="385"/>
      <c r="AO1291" s="385"/>
      <c r="AP1291" s="385"/>
      <c r="AQ1291" s="385"/>
      <c r="AR1291" s="385"/>
      <c r="AS1291" s="385"/>
      <c r="AT1291" s="385"/>
      <c r="AU1291" s="359"/>
      <c r="AW1291" s="416"/>
      <c r="AX1291" s="694"/>
      <c r="AY1291" s="641"/>
      <c r="AZ1291" s="385"/>
      <c r="BA1291" s="385"/>
      <c r="BB1291" s="416"/>
      <c r="BC1291" s="416"/>
      <c r="BD1291" s="416"/>
      <c r="BE1291" s="416"/>
      <c r="BF1291" s="416"/>
      <c r="BG1291" s="416"/>
      <c r="BH1291" s="416"/>
      <c r="BI1291" s="416"/>
      <c r="BJ1291" s="416"/>
    </row>
    <row r="1292" spans="10:62" x14ac:dyDescent="0.2">
      <c r="J1292" s="385"/>
      <c r="K1292" s="217"/>
      <c r="L1292" s="217"/>
      <c r="M1292" s="693"/>
      <c r="N1292" s="693"/>
      <c r="O1292" s="359"/>
      <c r="P1292" s="619"/>
      <c r="Q1292" s="672"/>
      <c r="R1292" s="672"/>
      <c r="S1292" s="672"/>
      <c r="T1292" s="385"/>
      <c r="U1292" s="385"/>
      <c r="V1292" s="385"/>
      <c r="W1292" s="385"/>
      <c r="X1292" s="693"/>
      <c r="Y1292" s="325"/>
      <c r="Z1292" s="308"/>
      <c r="AA1292" s="383"/>
      <c r="AC1292" s="325"/>
      <c r="AD1292" s="325"/>
      <c r="AF1292" s="383"/>
      <c r="AH1292" s="325"/>
      <c r="AI1292" s="325"/>
      <c r="AK1292" s="385"/>
      <c r="AL1292" s="385"/>
      <c r="AM1292" s="359"/>
      <c r="AN1292" s="385"/>
      <c r="AO1292" s="385"/>
      <c r="AP1292" s="385"/>
      <c r="AQ1292" s="385"/>
      <c r="AR1292" s="385"/>
      <c r="AS1292" s="385"/>
      <c r="AT1292" s="385"/>
      <c r="AU1292" s="359"/>
      <c r="AW1292" s="416"/>
      <c r="AX1292" s="694"/>
      <c r="AY1292" s="641"/>
      <c r="AZ1292" s="385"/>
      <c r="BA1292" s="385"/>
      <c r="BB1292" s="416"/>
      <c r="BC1292" s="416"/>
      <c r="BD1292" s="416"/>
      <c r="BE1292" s="416"/>
      <c r="BF1292" s="416"/>
      <c r="BG1292" s="416"/>
      <c r="BH1292" s="416"/>
      <c r="BI1292" s="416"/>
      <c r="BJ1292" s="416"/>
    </row>
    <row r="1293" spans="10:62" x14ac:dyDescent="0.2">
      <c r="J1293" s="385"/>
      <c r="K1293" s="217"/>
      <c r="L1293" s="217"/>
      <c r="M1293" s="693"/>
      <c r="N1293" s="693"/>
      <c r="O1293" s="359"/>
      <c r="P1293" s="619"/>
      <c r="Q1293" s="672"/>
      <c r="R1293" s="672"/>
      <c r="S1293" s="672"/>
      <c r="T1293" s="385"/>
      <c r="U1293" s="385"/>
      <c r="V1293" s="385"/>
      <c r="W1293" s="385"/>
      <c r="X1293" s="693"/>
      <c r="Y1293" s="325"/>
      <c r="Z1293" s="308"/>
      <c r="AA1293" s="383"/>
      <c r="AC1293" s="325"/>
      <c r="AD1293" s="325"/>
      <c r="AF1293" s="383"/>
      <c r="AH1293" s="325"/>
      <c r="AI1293" s="325"/>
      <c r="AK1293" s="385"/>
      <c r="AL1293" s="385"/>
      <c r="AM1293" s="359"/>
      <c r="AN1293" s="385"/>
      <c r="AO1293" s="385"/>
      <c r="AP1293" s="385"/>
      <c r="AQ1293" s="385"/>
      <c r="AR1293" s="385"/>
      <c r="AS1293" s="385"/>
      <c r="AT1293" s="385"/>
      <c r="AU1293" s="359"/>
      <c r="AW1293" s="416"/>
      <c r="AX1293" s="694"/>
      <c r="AY1293" s="641"/>
      <c r="AZ1293" s="385"/>
      <c r="BA1293" s="385"/>
      <c r="BB1293" s="416"/>
      <c r="BC1293" s="416"/>
      <c r="BD1293" s="416"/>
      <c r="BE1293" s="416"/>
      <c r="BF1293" s="416"/>
      <c r="BG1293" s="416"/>
      <c r="BH1293" s="416"/>
      <c r="BI1293" s="416"/>
      <c r="BJ1293" s="416"/>
    </row>
    <row r="1294" spans="10:62" x14ac:dyDescent="0.2">
      <c r="J1294" s="385"/>
      <c r="K1294" s="217"/>
      <c r="L1294" s="217"/>
      <c r="M1294" s="693"/>
      <c r="N1294" s="693"/>
      <c r="O1294" s="359"/>
      <c r="P1294" s="619"/>
      <c r="Q1294" s="672"/>
      <c r="R1294" s="672"/>
      <c r="S1294" s="672"/>
      <c r="T1294" s="385"/>
      <c r="U1294" s="385"/>
      <c r="V1294" s="385"/>
      <c r="W1294" s="385"/>
      <c r="X1294" s="693"/>
      <c r="Y1294" s="325"/>
      <c r="Z1294" s="308"/>
      <c r="AA1294" s="383"/>
      <c r="AC1294" s="325"/>
      <c r="AD1294" s="325"/>
      <c r="AF1294" s="383"/>
      <c r="AH1294" s="325"/>
      <c r="AI1294" s="325"/>
      <c r="AK1294" s="385"/>
      <c r="AL1294" s="385"/>
      <c r="AM1294" s="359"/>
      <c r="AN1294" s="385"/>
      <c r="AO1294" s="385"/>
      <c r="AP1294" s="385"/>
      <c r="AQ1294" s="385"/>
      <c r="AR1294" s="385"/>
      <c r="AS1294" s="385"/>
      <c r="AT1294" s="385"/>
      <c r="AU1294" s="359"/>
      <c r="AW1294" s="416"/>
      <c r="AX1294" s="694"/>
      <c r="AY1294" s="641"/>
      <c r="AZ1294" s="385"/>
      <c r="BA1294" s="385"/>
      <c r="BB1294" s="416"/>
      <c r="BC1294" s="416"/>
      <c r="BD1294" s="416"/>
      <c r="BE1294" s="416"/>
      <c r="BF1294" s="416"/>
      <c r="BG1294" s="416"/>
      <c r="BH1294" s="416"/>
      <c r="BI1294" s="416"/>
      <c r="BJ1294" s="416"/>
    </row>
    <row r="1295" spans="10:62" x14ac:dyDescent="0.2">
      <c r="J1295" s="385"/>
      <c r="K1295" s="217"/>
      <c r="L1295" s="217"/>
      <c r="M1295" s="693"/>
      <c r="N1295" s="693"/>
      <c r="O1295" s="359"/>
      <c r="P1295" s="619"/>
      <c r="Q1295" s="672"/>
      <c r="R1295" s="672"/>
      <c r="S1295" s="672"/>
      <c r="T1295" s="385"/>
      <c r="U1295" s="385"/>
      <c r="V1295" s="385"/>
      <c r="W1295" s="385"/>
      <c r="X1295" s="693"/>
      <c r="Y1295" s="325"/>
      <c r="Z1295" s="308"/>
      <c r="AA1295" s="383"/>
      <c r="AC1295" s="325"/>
      <c r="AD1295" s="325"/>
      <c r="AF1295" s="383"/>
      <c r="AH1295" s="325"/>
      <c r="AI1295" s="325"/>
      <c r="AK1295" s="385"/>
      <c r="AL1295" s="385"/>
      <c r="AM1295" s="359"/>
      <c r="AN1295" s="385"/>
      <c r="AO1295" s="385"/>
      <c r="AP1295" s="385"/>
      <c r="AQ1295" s="385"/>
      <c r="AR1295" s="385"/>
      <c r="AS1295" s="385"/>
      <c r="AT1295" s="385"/>
      <c r="AU1295" s="359"/>
      <c r="AW1295" s="416"/>
      <c r="AX1295" s="694"/>
      <c r="AY1295" s="641"/>
      <c r="AZ1295" s="385"/>
      <c r="BA1295" s="385"/>
      <c r="BB1295" s="416"/>
      <c r="BC1295" s="416"/>
      <c r="BD1295" s="416"/>
      <c r="BE1295" s="416"/>
      <c r="BF1295" s="416"/>
      <c r="BG1295" s="416"/>
      <c r="BH1295" s="416"/>
      <c r="BI1295" s="416"/>
      <c r="BJ1295" s="416"/>
    </row>
    <row r="1296" spans="10:62" x14ac:dyDescent="0.2">
      <c r="J1296" s="385"/>
      <c r="K1296" s="217"/>
      <c r="L1296" s="217"/>
      <c r="M1296" s="693"/>
      <c r="N1296" s="693"/>
      <c r="O1296" s="359"/>
      <c r="P1296" s="619"/>
      <c r="Q1296" s="672"/>
      <c r="R1296" s="672"/>
      <c r="S1296" s="672"/>
      <c r="T1296" s="385"/>
      <c r="U1296" s="385"/>
      <c r="V1296" s="385"/>
      <c r="W1296" s="385"/>
      <c r="X1296" s="693"/>
      <c r="Y1296" s="325"/>
      <c r="Z1296" s="308"/>
      <c r="AA1296" s="383"/>
      <c r="AC1296" s="325"/>
      <c r="AD1296" s="325"/>
      <c r="AF1296" s="383"/>
      <c r="AH1296" s="325"/>
      <c r="AI1296" s="325"/>
      <c r="AK1296" s="385"/>
      <c r="AL1296" s="385"/>
      <c r="AM1296" s="359"/>
      <c r="AN1296" s="385"/>
      <c r="AO1296" s="385"/>
      <c r="AP1296" s="385"/>
      <c r="AQ1296" s="385"/>
      <c r="AR1296" s="385"/>
      <c r="AS1296" s="385"/>
      <c r="AT1296" s="385"/>
      <c r="AU1296" s="359"/>
      <c r="AW1296" s="416"/>
      <c r="AX1296" s="694"/>
      <c r="AY1296" s="641"/>
      <c r="AZ1296" s="385"/>
      <c r="BA1296" s="385"/>
      <c r="BB1296" s="416"/>
      <c r="BC1296" s="416"/>
      <c r="BD1296" s="416"/>
      <c r="BE1296" s="416"/>
      <c r="BF1296" s="416"/>
      <c r="BG1296" s="416"/>
      <c r="BH1296" s="416"/>
      <c r="BI1296" s="416"/>
      <c r="BJ1296" s="416"/>
    </row>
    <row r="1297" spans="10:62" x14ac:dyDescent="0.2">
      <c r="J1297" s="385"/>
      <c r="K1297" s="217"/>
      <c r="L1297" s="217"/>
      <c r="M1297" s="693"/>
      <c r="N1297" s="693"/>
      <c r="O1297" s="359"/>
      <c r="P1297" s="619"/>
      <c r="Q1297" s="672"/>
      <c r="R1297" s="672"/>
      <c r="S1297" s="672"/>
      <c r="T1297" s="385"/>
      <c r="U1297" s="385"/>
      <c r="V1297" s="385"/>
      <c r="W1297" s="385"/>
      <c r="X1297" s="693"/>
      <c r="Y1297" s="325"/>
      <c r="Z1297" s="308"/>
      <c r="AA1297" s="383"/>
      <c r="AC1297" s="325"/>
      <c r="AD1297" s="325"/>
      <c r="AF1297" s="383"/>
      <c r="AH1297" s="325"/>
      <c r="AI1297" s="325"/>
      <c r="AK1297" s="385"/>
      <c r="AL1297" s="385"/>
      <c r="AM1297" s="359"/>
      <c r="AN1297" s="385"/>
      <c r="AO1297" s="385"/>
      <c r="AP1297" s="385"/>
      <c r="AQ1297" s="385"/>
      <c r="AR1297" s="385"/>
      <c r="AS1297" s="385"/>
      <c r="AT1297" s="385"/>
      <c r="AU1297" s="359"/>
      <c r="AW1297" s="416"/>
      <c r="AX1297" s="694"/>
      <c r="AY1297" s="641"/>
      <c r="AZ1297" s="385"/>
      <c r="BA1297" s="385"/>
      <c r="BB1297" s="416"/>
      <c r="BC1297" s="416"/>
      <c r="BD1297" s="416"/>
      <c r="BE1297" s="416"/>
      <c r="BF1297" s="416"/>
      <c r="BG1297" s="416"/>
      <c r="BH1297" s="416"/>
      <c r="BI1297" s="416"/>
      <c r="BJ1297" s="416"/>
    </row>
    <row r="1298" spans="10:62" x14ac:dyDescent="0.2">
      <c r="J1298" s="385"/>
      <c r="K1298" s="217"/>
      <c r="L1298" s="217"/>
      <c r="M1298" s="693"/>
      <c r="N1298" s="693"/>
      <c r="O1298" s="359"/>
      <c r="P1298" s="619"/>
      <c r="Q1298" s="672"/>
      <c r="R1298" s="672"/>
      <c r="S1298" s="672"/>
      <c r="T1298" s="385"/>
      <c r="U1298" s="385"/>
      <c r="V1298" s="385"/>
      <c r="W1298" s="385"/>
      <c r="X1298" s="693"/>
      <c r="Y1298" s="325"/>
      <c r="Z1298" s="308"/>
      <c r="AA1298" s="383"/>
      <c r="AC1298" s="325"/>
      <c r="AD1298" s="325"/>
      <c r="AF1298" s="383"/>
      <c r="AH1298" s="325"/>
      <c r="AI1298" s="325"/>
      <c r="AK1298" s="385"/>
      <c r="AL1298" s="385"/>
      <c r="AM1298" s="359"/>
      <c r="AN1298" s="385"/>
      <c r="AO1298" s="385"/>
      <c r="AP1298" s="385"/>
      <c r="AQ1298" s="385"/>
      <c r="AR1298" s="385"/>
      <c r="AS1298" s="385"/>
      <c r="AT1298" s="385"/>
      <c r="AU1298" s="359"/>
      <c r="AW1298" s="416"/>
      <c r="AX1298" s="694"/>
      <c r="AY1298" s="641"/>
      <c r="AZ1298" s="385"/>
      <c r="BA1298" s="385"/>
      <c r="BB1298" s="416"/>
      <c r="BC1298" s="416"/>
      <c r="BD1298" s="416"/>
      <c r="BE1298" s="416"/>
      <c r="BF1298" s="416"/>
      <c r="BG1298" s="416"/>
      <c r="BH1298" s="416"/>
      <c r="BI1298" s="416"/>
      <c r="BJ1298" s="416"/>
    </row>
    <row r="1299" spans="10:62" x14ac:dyDescent="0.2">
      <c r="J1299" s="385"/>
      <c r="K1299" s="217"/>
      <c r="L1299" s="217"/>
      <c r="M1299" s="693"/>
      <c r="N1299" s="693"/>
      <c r="O1299" s="359"/>
      <c r="P1299" s="619"/>
      <c r="Q1299" s="672"/>
      <c r="R1299" s="672"/>
      <c r="S1299" s="672"/>
      <c r="T1299" s="385"/>
      <c r="U1299" s="385"/>
      <c r="V1299" s="385"/>
      <c r="W1299" s="385"/>
      <c r="X1299" s="693"/>
      <c r="Y1299" s="325"/>
      <c r="Z1299" s="308"/>
      <c r="AA1299" s="383"/>
      <c r="AC1299" s="325"/>
      <c r="AD1299" s="325"/>
      <c r="AF1299" s="383"/>
      <c r="AH1299" s="325"/>
      <c r="AI1299" s="325"/>
      <c r="AK1299" s="385"/>
      <c r="AL1299" s="385"/>
      <c r="AM1299" s="359"/>
      <c r="AN1299" s="385"/>
      <c r="AO1299" s="385"/>
      <c r="AP1299" s="385"/>
      <c r="AQ1299" s="385"/>
      <c r="AR1299" s="385"/>
      <c r="AS1299" s="385"/>
      <c r="AT1299" s="385"/>
      <c r="AU1299" s="359"/>
      <c r="AW1299" s="416"/>
      <c r="AX1299" s="694"/>
      <c r="AY1299" s="641"/>
      <c r="AZ1299" s="385"/>
      <c r="BA1299" s="385"/>
      <c r="BB1299" s="416"/>
      <c r="BC1299" s="416"/>
      <c r="BD1299" s="416"/>
      <c r="BE1299" s="416"/>
      <c r="BF1299" s="416"/>
      <c r="BG1299" s="416"/>
      <c r="BH1299" s="416"/>
      <c r="BI1299" s="416"/>
      <c r="BJ1299" s="416"/>
    </row>
    <row r="1300" spans="10:62" x14ac:dyDescent="0.2">
      <c r="J1300" s="385"/>
      <c r="K1300" s="217"/>
      <c r="L1300" s="217"/>
      <c r="M1300" s="693"/>
      <c r="N1300" s="693"/>
      <c r="O1300" s="359"/>
      <c r="P1300" s="619"/>
      <c r="Q1300" s="672"/>
      <c r="R1300" s="672"/>
      <c r="S1300" s="672"/>
      <c r="T1300" s="385"/>
      <c r="U1300" s="385"/>
      <c r="V1300" s="385"/>
      <c r="W1300" s="385"/>
      <c r="X1300" s="693"/>
      <c r="Y1300" s="325"/>
      <c r="Z1300" s="308"/>
      <c r="AA1300" s="383"/>
      <c r="AC1300" s="325"/>
      <c r="AD1300" s="325"/>
      <c r="AF1300" s="383"/>
      <c r="AH1300" s="325"/>
      <c r="AI1300" s="325"/>
      <c r="AK1300" s="385"/>
      <c r="AL1300" s="385"/>
      <c r="AM1300" s="359"/>
      <c r="AN1300" s="385"/>
      <c r="AO1300" s="385"/>
      <c r="AP1300" s="385"/>
      <c r="AQ1300" s="385"/>
      <c r="AR1300" s="385"/>
      <c r="AS1300" s="385"/>
      <c r="AT1300" s="385"/>
      <c r="AU1300" s="359"/>
      <c r="AW1300" s="416"/>
      <c r="AX1300" s="694"/>
      <c r="AY1300" s="641"/>
      <c r="AZ1300" s="385"/>
      <c r="BA1300" s="385"/>
      <c r="BB1300" s="416"/>
      <c r="BC1300" s="416"/>
      <c r="BD1300" s="416"/>
      <c r="BE1300" s="416"/>
      <c r="BF1300" s="416"/>
      <c r="BG1300" s="416"/>
      <c r="BH1300" s="416"/>
      <c r="BI1300" s="416"/>
      <c r="BJ1300" s="416"/>
    </row>
    <row r="1301" spans="10:62" x14ac:dyDescent="0.2">
      <c r="J1301" s="385"/>
      <c r="K1301" s="217"/>
      <c r="L1301" s="217"/>
      <c r="M1301" s="693"/>
      <c r="N1301" s="693"/>
      <c r="O1301" s="359"/>
      <c r="P1301" s="619"/>
      <c r="Q1301" s="672"/>
      <c r="R1301" s="672"/>
      <c r="S1301" s="672"/>
      <c r="T1301" s="385"/>
      <c r="U1301" s="385"/>
      <c r="V1301" s="385"/>
      <c r="W1301" s="385"/>
      <c r="X1301" s="693"/>
      <c r="Y1301" s="325"/>
      <c r="Z1301" s="308"/>
      <c r="AA1301" s="383"/>
      <c r="AC1301" s="325"/>
      <c r="AD1301" s="325"/>
      <c r="AF1301" s="383"/>
      <c r="AH1301" s="325"/>
      <c r="AI1301" s="325"/>
      <c r="AK1301" s="385"/>
      <c r="AL1301" s="385"/>
      <c r="AM1301" s="359"/>
      <c r="AN1301" s="385"/>
      <c r="AO1301" s="385"/>
      <c r="AP1301" s="385"/>
      <c r="AQ1301" s="385"/>
      <c r="AR1301" s="385"/>
      <c r="AS1301" s="385"/>
      <c r="AT1301" s="385"/>
      <c r="AU1301" s="359"/>
      <c r="AW1301" s="416"/>
      <c r="AX1301" s="694"/>
      <c r="AY1301" s="641"/>
      <c r="AZ1301" s="385"/>
      <c r="BA1301" s="385"/>
      <c r="BB1301" s="416"/>
      <c r="BC1301" s="416"/>
      <c r="BD1301" s="416"/>
      <c r="BE1301" s="416"/>
      <c r="BF1301" s="416"/>
      <c r="BG1301" s="416"/>
      <c r="BH1301" s="416"/>
      <c r="BI1301" s="416"/>
      <c r="BJ1301" s="416"/>
    </row>
    <row r="1302" spans="10:62" x14ac:dyDescent="0.2">
      <c r="J1302" s="385"/>
      <c r="K1302" s="217"/>
      <c r="L1302" s="217"/>
      <c r="M1302" s="693"/>
      <c r="N1302" s="693"/>
      <c r="O1302" s="359"/>
      <c r="P1302" s="619"/>
      <c r="Q1302" s="672"/>
      <c r="R1302" s="672"/>
      <c r="S1302" s="672"/>
      <c r="T1302" s="385"/>
      <c r="U1302" s="385"/>
      <c r="V1302" s="385"/>
      <c r="W1302" s="385"/>
      <c r="X1302" s="693"/>
      <c r="Y1302" s="325"/>
      <c r="Z1302" s="308"/>
      <c r="AA1302" s="383"/>
      <c r="AC1302" s="325"/>
      <c r="AD1302" s="325"/>
      <c r="AF1302" s="383"/>
      <c r="AH1302" s="325"/>
      <c r="AI1302" s="325"/>
      <c r="AK1302" s="385"/>
      <c r="AL1302" s="385"/>
      <c r="AM1302" s="359"/>
      <c r="AN1302" s="385"/>
      <c r="AO1302" s="385"/>
      <c r="AP1302" s="385"/>
      <c r="AQ1302" s="385"/>
      <c r="AR1302" s="385"/>
      <c r="AS1302" s="385"/>
      <c r="AT1302" s="385"/>
      <c r="AU1302" s="359"/>
      <c r="AW1302" s="416"/>
      <c r="AX1302" s="694"/>
      <c r="AY1302" s="641"/>
      <c r="AZ1302" s="385"/>
      <c r="BA1302" s="385"/>
      <c r="BB1302" s="416"/>
      <c r="BC1302" s="416"/>
      <c r="BD1302" s="416"/>
      <c r="BE1302" s="416"/>
      <c r="BF1302" s="416"/>
      <c r="BG1302" s="416"/>
      <c r="BH1302" s="416"/>
      <c r="BI1302" s="416"/>
      <c r="BJ1302" s="416"/>
    </row>
    <row r="1303" spans="10:62" x14ac:dyDescent="0.2">
      <c r="J1303" s="385"/>
      <c r="K1303" s="217"/>
      <c r="L1303" s="217"/>
      <c r="M1303" s="693"/>
      <c r="N1303" s="693"/>
      <c r="O1303" s="359"/>
      <c r="P1303" s="619"/>
      <c r="Q1303" s="672"/>
      <c r="R1303" s="672"/>
      <c r="S1303" s="672"/>
      <c r="T1303" s="385"/>
      <c r="U1303" s="385"/>
      <c r="V1303" s="385"/>
      <c r="W1303" s="385"/>
      <c r="X1303" s="693"/>
      <c r="Y1303" s="325"/>
      <c r="Z1303" s="308"/>
      <c r="AA1303" s="383"/>
      <c r="AC1303" s="325"/>
      <c r="AD1303" s="325"/>
      <c r="AF1303" s="383"/>
      <c r="AH1303" s="325"/>
      <c r="AI1303" s="325"/>
      <c r="AK1303" s="385"/>
      <c r="AL1303" s="385"/>
      <c r="AM1303" s="359"/>
      <c r="AN1303" s="385"/>
      <c r="AO1303" s="385"/>
      <c r="AP1303" s="385"/>
      <c r="AQ1303" s="385"/>
      <c r="AR1303" s="385"/>
      <c r="AS1303" s="385"/>
      <c r="AT1303" s="385"/>
      <c r="AU1303" s="359"/>
      <c r="AW1303" s="416"/>
      <c r="AX1303" s="694"/>
      <c r="AY1303" s="641"/>
      <c r="AZ1303" s="385"/>
      <c r="BA1303" s="385"/>
      <c r="BB1303" s="416"/>
      <c r="BC1303" s="416"/>
      <c r="BD1303" s="416"/>
      <c r="BE1303" s="416"/>
      <c r="BF1303" s="416"/>
      <c r="BG1303" s="416"/>
      <c r="BH1303" s="416"/>
      <c r="BI1303" s="416"/>
      <c r="BJ1303" s="416"/>
    </row>
    <row r="1304" spans="10:62" x14ac:dyDescent="0.2">
      <c r="J1304" s="385"/>
      <c r="K1304" s="217"/>
      <c r="L1304" s="217"/>
      <c r="M1304" s="693"/>
      <c r="N1304" s="693"/>
      <c r="O1304" s="359"/>
      <c r="P1304" s="619"/>
      <c r="Q1304" s="672"/>
      <c r="R1304" s="672"/>
      <c r="S1304" s="672"/>
      <c r="T1304" s="385"/>
      <c r="U1304" s="385"/>
      <c r="V1304" s="385"/>
      <c r="W1304" s="385"/>
      <c r="X1304" s="693"/>
      <c r="Y1304" s="325"/>
      <c r="Z1304" s="308"/>
      <c r="AA1304" s="383"/>
      <c r="AC1304" s="325"/>
      <c r="AD1304" s="325"/>
      <c r="AF1304" s="383"/>
      <c r="AH1304" s="325"/>
      <c r="AI1304" s="325"/>
      <c r="AK1304" s="385"/>
      <c r="AL1304" s="385"/>
      <c r="AM1304" s="359"/>
      <c r="AN1304" s="385"/>
      <c r="AO1304" s="385"/>
      <c r="AP1304" s="385"/>
      <c r="AQ1304" s="385"/>
      <c r="AR1304" s="385"/>
      <c r="AS1304" s="385"/>
      <c r="AT1304" s="385"/>
      <c r="AU1304" s="359"/>
      <c r="AW1304" s="416"/>
      <c r="AX1304" s="694"/>
      <c r="AY1304" s="641"/>
      <c r="AZ1304" s="385"/>
      <c r="BA1304" s="385"/>
      <c r="BB1304" s="416"/>
      <c r="BC1304" s="416"/>
      <c r="BD1304" s="416"/>
      <c r="BE1304" s="416"/>
      <c r="BF1304" s="416"/>
      <c r="BG1304" s="416"/>
      <c r="BH1304" s="416"/>
      <c r="BI1304" s="416"/>
      <c r="BJ1304" s="416"/>
    </row>
    <row r="1305" spans="10:62" x14ac:dyDescent="0.2">
      <c r="J1305" s="385"/>
      <c r="K1305" s="217"/>
      <c r="L1305" s="217"/>
      <c r="M1305" s="693"/>
      <c r="N1305" s="693"/>
      <c r="O1305" s="359"/>
      <c r="P1305" s="619"/>
      <c r="Q1305" s="672"/>
      <c r="R1305" s="672"/>
      <c r="S1305" s="672"/>
      <c r="T1305" s="385"/>
      <c r="U1305" s="385"/>
      <c r="V1305" s="385"/>
      <c r="W1305" s="385"/>
      <c r="X1305" s="693"/>
      <c r="Y1305" s="325"/>
      <c r="Z1305" s="308"/>
      <c r="AA1305" s="383"/>
      <c r="AC1305" s="325"/>
      <c r="AD1305" s="325"/>
      <c r="AF1305" s="383"/>
      <c r="AH1305" s="325"/>
      <c r="AI1305" s="325"/>
      <c r="AK1305" s="385"/>
      <c r="AL1305" s="385"/>
      <c r="AM1305" s="359"/>
      <c r="AN1305" s="385"/>
      <c r="AO1305" s="385"/>
      <c r="AP1305" s="385"/>
      <c r="AQ1305" s="385"/>
      <c r="AR1305" s="385"/>
      <c r="AS1305" s="385"/>
      <c r="AT1305" s="385"/>
      <c r="AU1305" s="359"/>
      <c r="AW1305" s="416"/>
      <c r="AX1305" s="694"/>
      <c r="AY1305" s="641"/>
      <c r="AZ1305" s="385"/>
      <c r="BA1305" s="385"/>
      <c r="BB1305" s="416"/>
      <c r="BC1305" s="416"/>
      <c r="BD1305" s="416"/>
      <c r="BE1305" s="416"/>
      <c r="BF1305" s="416"/>
      <c r="BG1305" s="416"/>
      <c r="BH1305" s="416"/>
      <c r="BI1305" s="416"/>
      <c r="BJ1305" s="416"/>
    </row>
    <row r="1306" spans="10:62" x14ac:dyDescent="0.2">
      <c r="J1306" s="385"/>
      <c r="K1306" s="217"/>
      <c r="L1306" s="217"/>
      <c r="M1306" s="693"/>
      <c r="N1306" s="693"/>
      <c r="O1306" s="359"/>
      <c r="P1306" s="619"/>
      <c r="Q1306" s="672"/>
      <c r="R1306" s="672"/>
      <c r="S1306" s="672"/>
      <c r="T1306" s="385"/>
      <c r="U1306" s="385"/>
      <c r="V1306" s="385"/>
      <c r="W1306" s="385"/>
      <c r="X1306" s="693"/>
      <c r="Y1306" s="325"/>
      <c r="Z1306" s="308"/>
      <c r="AA1306" s="383"/>
      <c r="AC1306" s="325"/>
      <c r="AD1306" s="325"/>
      <c r="AF1306" s="383"/>
      <c r="AH1306" s="325"/>
      <c r="AI1306" s="325"/>
      <c r="AK1306" s="385"/>
      <c r="AL1306" s="385"/>
      <c r="AM1306" s="359"/>
      <c r="AN1306" s="385"/>
      <c r="AO1306" s="385"/>
      <c r="AP1306" s="385"/>
      <c r="AQ1306" s="385"/>
      <c r="AR1306" s="385"/>
      <c r="AS1306" s="385"/>
      <c r="AT1306" s="385"/>
      <c r="AU1306" s="359"/>
      <c r="AW1306" s="416"/>
      <c r="AX1306" s="694"/>
      <c r="AY1306" s="641"/>
      <c r="AZ1306" s="385"/>
      <c r="BA1306" s="385"/>
      <c r="BB1306" s="416"/>
      <c r="BC1306" s="416"/>
      <c r="BD1306" s="416"/>
      <c r="BE1306" s="416"/>
      <c r="BF1306" s="416"/>
      <c r="BG1306" s="416"/>
      <c r="BH1306" s="416"/>
      <c r="BI1306" s="416"/>
      <c r="BJ1306" s="416"/>
    </row>
    <row r="1307" spans="10:62" x14ac:dyDescent="0.2">
      <c r="J1307" s="385"/>
      <c r="K1307" s="217"/>
      <c r="L1307" s="217"/>
      <c r="M1307" s="693"/>
      <c r="N1307" s="693"/>
      <c r="O1307" s="359"/>
      <c r="P1307" s="619"/>
      <c r="Q1307" s="672"/>
      <c r="R1307" s="672"/>
      <c r="S1307" s="672"/>
      <c r="T1307" s="385"/>
      <c r="U1307" s="385"/>
      <c r="V1307" s="385"/>
      <c r="W1307" s="385"/>
      <c r="X1307" s="693"/>
      <c r="Y1307" s="325"/>
      <c r="Z1307" s="308"/>
      <c r="AA1307" s="383"/>
      <c r="AC1307" s="325"/>
      <c r="AD1307" s="325"/>
      <c r="AF1307" s="383"/>
      <c r="AH1307" s="325"/>
      <c r="AI1307" s="325"/>
      <c r="AK1307" s="385"/>
      <c r="AL1307" s="385"/>
      <c r="AM1307" s="359"/>
      <c r="AN1307" s="385"/>
      <c r="AO1307" s="385"/>
      <c r="AP1307" s="385"/>
      <c r="AQ1307" s="385"/>
      <c r="AR1307" s="385"/>
      <c r="AS1307" s="385"/>
      <c r="AT1307" s="385"/>
      <c r="AU1307" s="359"/>
      <c r="AW1307" s="416"/>
      <c r="AX1307" s="694"/>
      <c r="AY1307" s="641"/>
      <c r="AZ1307" s="385"/>
      <c r="BA1307" s="385"/>
      <c r="BB1307" s="416"/>
      <c r="BC1307" s="416"/>
      <c r="BD1307" s="416"/>
      <c r="BE1307" s="416"/>
      <c r="BF1307" s="416"/>
      <c r="BG1307" s="416"/>
      <c r="BH1307" s="416"/>
      <c r="BI1307" s="416"/>
      <c r="BJ1307" s="416"/>
    </row>
    <row r="1308" spans="10:62" x14ac:dyDescent="0.2">
      <c r="J1308" s="385"/>
      <c r="K1308" s="217"/>
      <c r="L1308" s="217"/>
      <c r="M1308" s="693"/>
      <c r="N1308" s="693"/>
      <c r="O1308" s="359"/>
      <c r="P1308" s="619"/>
      <c r="Q1308" s="672"/>
      <c r="R1308" s="672"/>
      <c r="S1308" s="672"/>
      <c r="T1308" s="385"/>
      <c r="U1308" s="385"/>
      <c r="V1308" s="385"/>
      <c r="W1308" s="385"/>
      <c r="X1308" s="693"/>
      <c r="Y1308" s="325"/>
      <c r="Z1308" s="308"/>
      <c r="AA1308" s="383"/>
      <c r="AC1308" s="325"/>
      <c r="AD1308" s="325"/>
      <c r="AF1308" s="383"/>
      <c r="AH1308" s="325"/>
      <c r="AI1308" s="325"/>
      <c r="AK1308" s="385"/>
      <c r="AL1308" s="385"/>
      <c r="AM1308" s="359"/>
      <c r="AN1308" s="385"/>
      <c r="AO1308" s="385"/>
      <c r="AP1308" s="385"/>
      <c r="AQ1308" s="385"/>
      <c r="AR1308" s="385"/>
      <c r="AS1308" s="385"/>
      <c r="AT1308" s="385"/>
      <c r="AU1308" s="359"/>
      <c r="AW1308" s="416"/>
      <c r="AX1308" s="694"/>
      <c r="AY1308" s="641"/>
      <c r="AZ1308" s="385"/>
      <c r="BA1308" s="385"/>
      <c r="BB1308" s="416"/>
      <c r="BC1308" s="416"/>
      <c r="BD1308" s="416"/>
      <c r="BE1308" s="416"/>
      <c r="BF1308" s="416"/>
      <c r="BG1308" s="416"/>
      <c r="BH1308" s="416"/>
      <c r="BI1308" s="416"/>
      <c r="BJ1308" s="416"/>
    </row>
    <row r="1309" spans="10:62" x14ac:dyDescent="0.2">
      <c r="J1309" s="385"/>
      <c r="K1309" s="217"/>
      <c r="L1309" s="217"/>
      <c r="M1309" s="693"/>
      <c r="N1309" s="693"/>
      <c r="O1309" s="359"/>
      <c r="P1309" s="619"/>
      <c r="Q1309" s="672"/>
      <c r="R1309" s="672"/>
      <c r="S1309" s="672"/>
      <c r="T1309" s="385"/>
      <c r="U1309" s="385"/>
      <c r="V1309" s="385"/>
      <c r="W1309" s="385"/>
      <c r="X1309" s="693"/>
      <c r="Y1309" s="325"/>
      <c r="Z1309" s="308"/>
      <c r="AA1309" s="383"/>
      <c r="AC1309" s="325"/>
      <c r="AD1309" s="325"/>
      <c r="AF1309" s="383"/>
      <c r="AH1309" s="325"/>
      <c r="AI1309" s="325"/>
      <c r="AK1309" s="385"/>
      <c r="AL1309" s="385"/>
      <c r="AM1309" s="359"/>
      <c r="AN1309" s="385"/>
      <c r="AO1309" s="385"/>
      <c r="AP1309" s="385"/>
      <c r="AQ1309" s="385"/>
      <c r="AR1309" s="385"/>
      <c r="AS1309" s="385"/>
      <c r="AT1309" s="385"/>
      <c r="AU1309" s="359"/>
      <c r="AW1309" s="416"/>
      <c r="AX1309" s="694"/>
      <c r="AY1309" s="641"/>
      <c r="AZ1309" s="385"/>
      <c r="BA1309" s="385"/>
      <c r="BB1309" s="416"/>
      <c r="BC1309" s="416"/>
      <c r="BD1309" s="416"/>
      <c r="BE1309" s="416"/>
      <c r="BF1309" s="416"/>
      <c r="BG1309" s="416"/>
      <c r="BH1309" s="416"/>
      <c r="BI1309" s="416"/>
      <c r="BJ1309" s="416"/>
    </row>
    <row r="1310" spans="10:62" x14ac:dyDescent="0.2">
      <c r="J1310" s="385"/>
      <c r="K1310" s="217"/>
      <c r="L1310" s="217"/>
      <c r="M1310" s="693"/>
      <c r="N1310" s="693"/>
      <c r="O1310" s="359"/>
      <c r="P1310" s="619"/>
      <c r="Q1310" s="672"/>
      <c r="R1310" s="672"/>
      <c r="S1310" s="672"/>
      <c r="T1310" s="385"/>
      <c r="U1310" s="385"/>
      <c r="V1310" s="385"/>
      <c r="W1310" s="385"/>
      <c r="X1310" s="693"/>
      <c r="Y1310" s="325"/>
      <c r="Z1310" s="308"/>
      <c r="AA1310" s="383"/>
      <c r="AC1310" s="325"/>
      <c r="AD1310" s="325"/>
      <c r="AF1310" s="383"/>
      <c r="AH1310" s="325"/>
      <c r="AI1310" s="325"/>
      <c r="AK1310" s="385"/>
      <c r="AL1310" s="385"/>
      <c r="AM1310" s="359"/>
      <c r="AN1310" s="385"/>
      <c r="AO1310" s="385"/>
      <c r="AP1310" s="385"/>
      <c r="AQ1310" s="385"/>
      <c r="AR1310" s="385"/>
      <c r="AS1310" s="385"/>
      <c r="AT1310" s="385"/>
      <c r="AU1310" s="359"/>
      <c r="AW1310" s="416"/>
      <c r="AX1310" s="694"/>
      <c r="AY1310" s="641"/>
      <c r="AZ1310" s="385"/>
      <c r="BA1310" s="385"/>
      <c r="BB1310" s="416"/>
      <c r="BC1310" s="416"/>
      <c r="BD1310" s="416"/>
      <c r="BE1310" s="416"/>
      <c r="BF1310" s="416"/>
      <c r="BG1310" s="416"/>
      <c r="BH1310" s="416"/>
      <c r="BI1310" s="416"/>
      <c r="BJ1310" s="416"/>
    </row>
    <row r="1311" spans="10:62" x14ac:dyDescent="0.2">
      <c r="J1311" s="385"/>
      <c r="K1311" s="217"/>
      <c r="L1311" s="217"/>
      <c r="M1311" s="693"/>
      <c r="N1311" s="693"/>
      <c r="O1311" s="359"/>
      <c r="P1311" s="619"/>
      <c r="Q1311" s="672"/>
      <c r="R1311" s="672"/>
      <c r="S1311" s="672"/>
      <c r="T1311" s="385"/>
      <c r="U1311" s="385"/>
      <c r="V1311" s="385"/>
      <c r="W1311" s="385"/>
      <c r="X1311" s="693"/>
      <c r="Y1311" s="325"/>
      <c r="Z1311" s="308"/>
      <c r="AA1311" s="383"/>
      <c r="AC1311" s="325"/>
      <c r="AD1311" s="325"/>
      <c r="AF1311" s="383"/>
      <c r="AH1311" s="325"/>
      <c r="AI1311" s="325"/>
      <c r="AK1311" s="385"/>
      <c r="AL1311" s="385"/>
      <c r="AM1311" s="359"/>
      <c r="AN1311" s="385"/>
      <c r="AO1311" s="385"/>
      <c r="AP1311" s="385"/>
      <c r="AQ1311" s="385"/>
      <c r="AR1311" s="385"/>
      <c r="AS1311" s="385"/>
      <c r="AT1311" s="385"/>
      <c r="AU1311" s="359"/>
      <c r="AW1311" s="416"/>
      <c r="AX1311" s="694"/>
      <c r="AY1311" s="641"/>
      <c r="AZ1311" s="385"/>
      <c r="BA1311" s="385"/>
      <c r="BB1311" s="416"/>
      <c r="BC1311" s="416"/>
      <c r="BD1311" s="416"/>
      <c r="BE1311" s="416"/>
      <c r="BF1311" s="416"/>
      <c r="BG1311" s="416"/>
      <c r="BH1311" s="416"/>
      <c r="BI1311" s="416"/>
      <c r="BJ1311" s="416"/>
    </row>
    <row r="1312" spans="10:62" x14ac:dyDescent="0.2">
      <c r="J1312" s="385"/>
      <c r="K1312" s="217"/>
      <c r="L1312" s="217"/>
      <c r="M1312" s="693"/>
      <c r="N1312" s="693"/>
      <c r="O1312" s="359"/>
      <c r="P1312" s="619"/>
      <c r="Q1312" s="672"/>
      <c r="R1312" s="672"/>
      <c r="S1312" s="672"/>
      <c r="T1312" s="385"/>
      <c r="U1312" s="385"/>
      <c r="V1312" s="385"/>
      <c r="W1312" s="385"/>
      <c r="X1312" s="693"/>
      <c r="Y1312" s="325"/>
      <c r="Z1312" s="308"/>
      <c r="AA1312" s="383"/>
      <c r="AC1312" s="325"/>
      <c r="AD1312" s="325"/>
      <c r="AF1312" s="383"/>
      <c r="AH1312" s="325"/>
      <c r="AI1312" s="325"/>
      <c r="AK1312" s="385"/>
      <c r="AL1312" s="385"/>
      <c r="AM1312" s="359"/>
      <c r="AN1312" s="385"/>
      <c r="AO1312" s="385"/>
      <c r="AP1312" s="385"/>
      <c r="AQ1312" s="385"/>
      <c r="AR1312" s="385"/>
      <c r="AS1312" s="385"/>
      <c r="AT1312" s="385"/>
      <c r="AU1312" s="359"/>
      <c r="AW1312" s="416"/>
      <c r="AX1312" s="694"/>
      <c r="AY1312" s="641"/>
      <c r="AZ1312" s="385"/>
      <c r="BA1312" s="385"/>
      <c r="BB1312" s="416"/>
      <c r="BC1312" s="416"/>
      <c r="BD1312" s="416"/>
      <c r="BE1312" s="416"/>
      <c r="BF1312" s="416"/>
      <c r="BG1312" s="416"/>
      <c r="BH1312" s="416"/>
      <c r="BI1312" s="416"/>
      <c r="BJ1312" s="416"/>
    </row>
    <row r="1313" spans="10:62" x14ac:dyDescent="0.2">
      <c r="J1313" s="385"/>
      <c r="K1313" s="217"/>
      <c r="L1313" s="217"/>
      <c r="M1313" s="693"/>
      <c r="N1313" s="693"/>
      <c r="O1313" s="359"/>
      <c r="P1313" s="619"/>
      <c r="Q1313" s="672"/>
      <c r="R1313" s="672"/>
      <c r="S1313" s="672"/>
      <c r="T1313" s="385"/>
      <c r="U1313" s="385"/>
      <c r="V1313" s="385"/>
      <c r="W1313" s="385"/>
      <c r="X1313" s="693"/>
      <c r="Y1313" s="325"/>
      <c r="Z1313" s="308"/>
      <c r="AA1313" s="383"/>
      <c r="AC1313" s="325"/>
      <c r="AD1313" s="325"/>
      <c r="AF1313" s="383"/>
      <c r="AH1313" s="325"/>
      <c r="AI1313" s="325"/>
      <c r="AK1313" s="385"/>
      <c r="AL1313" s="385"/>
      <c r="AM1313" s="359"/>
      <c r="AN1313" s="385"/>
      <c r="AO1313" s="385"/>
      <c r="AP1313" s="385"/>
      <c r="AQ1313" s="385"/>
      <c r="AR1313" s="385"/>
      <c r="AS1313" s="385"/>
      <c r="AT1313" s="385"/>
      <c r="AU1313" s="359"/>
      <c r="AW1313" s="416"/>
      <c r="AX1313" s="694"/>
      <c r="AY1313" s="641"/>
      <c r="AZ1313" s="385"/>
      <c r="BA1313" s="385"/>
      <c r="BB1313" s="416"/>
      <c r="BC1313" s="416"/>
      <c r="BD1313" s="416"/>
      <c r="BE1313" s="416"/>
      <c r="BF1313" s="416"/>
      <c r="BG1313" s="416"/>
      <c r="BH1313" s="416"/>
      <c r="BI1313" s="416"/>
      <c r="BJ1313" s="416"/>
    </row>
    <row r="1314" spans="10:62" x14ac:dyDescent="0.2">
      <c r="J1314" s="385"/>
      <c r="K1314" s="217"/>
      <c r="L1314" s="217"/>
      <c r="M1314" s="693"/>
      <c r="N1314" s="693"/>
      <c r="O1314" s="359"/>
      <c r="P1314" s="619"/>
      <c r="Q1314" s="672"/>
      <c r="R1314" s="672"/>
      <c r="S1314" s="672"/>
      <c r="T1314" s="385"/>
      <c r="U1314" s="385"/>
      <c r="V1314" s="385"/>
      <c r="W1314" s="385"/>
      <c r="X1314" s="693"/>
      <c r="Y1314" s="325"/>
      <c r="Z1314" s="308"/>
      <c r="AA1314" s="383"/>
      <c r="AC1314" s="325"/>
      <c r="AD1314" s="325"/>
      <c r="AF1314" s="383"/>
      <c r="AH1314" s="325"/>
      <c r="AI1314" s="325"/>
      <c r="AK1314" s="385"/>
      <c r="AL1314" s="385"/>
      <c r="AM1314" s="359"/>
      <c r="AN1314" s="385"/>
      <c r="AO1314" s="385"/>
      <c r="AP1314" s="385"/>
      <c r="AQ1314" s="385"/>
      <c r="AR1314" s="385"/>
      <c r="AS1314" s="385"/>
      <c r="AT1314" s="385"/>
      <c r="AU1314" s="359"/>
      <c r="AW1314" s="416"/>
      <c r="AX1314" s="694"/>
      <c r="AY1314" s="641"/>
      <c r="AZ1314" s="385"/>
      <c r="BA1314" s="385"/>
      <c r="BB1314" s="416"/>
      <c r="BC1314" s="416"/>
      <c r="BD1314" s="416"/>
      <c r="BE1314" s="416"/>
      <c r="BF1314" s="416"/>
      <c r="BG1314" s="416"/>
      <c r="BH1314" s="416"/>
      <c r="BI1314" s="416"/>
      <c r="BJ1314" s="416"/>
    </row>
    <row r="1315" spans="10:62" x14ac:dyDescent="0.2">
      <c r="J1315" s="385"/>
      <c r="K1315" s="217"/>
      <c r="L1315" s="217"/>
      <c r="M1315" s="693"/>
      <c r="N1315" s="693"/>
      <c r="O1315" s="359"/>
      <c r="P1315" s="619"/>
      <c r="Q1315" s="672"/>
      <c r="R1315" s="672"/>
      <c r="S1315" s="672"/>
      <c r="T1315" s="385"/>
      <c r="U1315" s="385"/>
      <c r="V1315" s="385"/>
      <c r="W1315" s="385"/>
      <c r="X1315" s="693"/>
      <c r="Y1315" s="325"/>
      <c r="Z1315" s="308"/>
      <c r="AA1315" s="383"/>
      <c r="AC1315" s="325"/>
      <c r="AD1315" s="325"/>
      <c r="AF1315" s="383"/>
      <c r="AH1315" s="325"/>
      <c r="AI1315" s="325"/>
      <c r="AK1315" s="385"/>
      <c r="AL1315" s="385"/>
      <c r="AM1315" s="359"/>
      <c r="AN1315" s="385"/>
      <c r="AO1315" s="385"/>
      <c r="AP1315" s="385"/>
      <c r="AQ1315" s="385"/>
      <c r="AR1315" s="385"/>
      <c r="AS1315" s="385"/>
      <c r="AT1315" s="385"/>
      <c r="AU1315" s="359"/>
      <c r="AW1315" s="416"/>
      <c r="AX1315" s="694"/>
      <c r="AY1315" s="641"/>
      <c r="AZ1315" s="385"/>
      <c r="BA1315" s="385"/>
      <c r="BB1315" s="416"/>
      <c r="BC1315" s="416"/>
      <c r="BD1315" s="416"/>
      <c r="BE1315" s="416"/>
      <c r="BF1315" s="416"/>
      <c r="BG1315" s="416"/>
      <c r="BH1315" s="416"/>
      <c r="BI1315" s="416"/>
      <c r="BJ1315" s="416"/>
    </row>
    <row r="1316" spans="10:62" x14ac:dyDescent="0.2">
      <c r="J1316" s="385"/>
      <c r="K1316" s="217"/>
      <c r="L1316" s="217"/>
      <c r="M1316" s="693"/>
      <c r="N1316" s="693"/>
      <c r="O1316" s="359"/>
      <c r="P1316" s="619"/>
      <c r="Q1316" s="672"/>
      <c r="R1316" s="672"/>
      <c r="S1316" s="672"/>
      <c r="T1316" s="385"/>
      <c r="U1316" s="385"/>
      <c r="V1316" s="385"/>
      <c r="W1316" s="385"/>
      <c r="X1316" s="693"/>
      <c r="Y1316" s="325"/>
      <c r="Z1316" s="308"/>
      <c r="AA1316" s="383"/>
      <c r="AC1316" s="325"/>
      <c r="AD1316" s="325"/>
      <c r="AF1316" s="383"/>
      <c r="AH1316" s="325"/>
      <c r="AI1316" s="325"/>
      <c r="AK1316" s="385"/>
      <c r="AL1316" s="385"/>
      <c r="AM1316" s="359"/>
      <c r="AN1316" s="385"/>
      <c r="AO1316" s="385"/>
      <c r="AP1316" s="385"/>
      <c r="AQ1316" s="385"/>
      <c r="AR1316" s="385"/>
      <c r="AS1316" s="385"/>
      <c r="AT1316" s="385"/>
      <c r="AU1316" s="359"/>
      <c r="AW1316" s="416"/>
      <c r="AX1316" s="694"/>
      <c r="AY1316" s="641"/>
      <c r="AZ1316" s="385"/>
      <c r="BA1316" s="385"/>
      <c r="BB1316" s="416"/>
      <c r="BC1316" s="416"/>
      <c r="BD1316" s="416"/>
      <c r="BE1316" s="416"/>
      <c r="BF1316" s="416"/>
      <c r="BG1316" s="416"/>
      <c r="BH1316" s="416"/>
      <c r="BI1316" s="416"/>
      <c r="BJ1316" s="416"/>
    </row>
    <row r="1317" spans="10:62" x14ac:dyDescent="0.2">
      <c r="J1317" s="385"/>
      <c r="K1317" s="217"/>
      <c r="L1317" s="217"/>
      <c r="M1317" s="693"/>
      <c r="N1317" s="693"/>
      <c r="O1317" s="359"/>
      <c r="P1317" s="619"/>
      <c r="Q1317" s="672"/>
      <c r="R1317" s="672"/>
      <c r="S1317" s="672"/>
      <c r="T1317" s="385"/>
      <c r="U1317" s="385"/>
      <c r="V1317" s="385"/>
      <c r="W1317" s="385"/>
      <c r="X1317" s="693"/>
      <c r="Y1317" s="325"/>
      <c r="Z1317" s="308"/>
      <c r="AA1317" s="383"/>
      <c r="AC1317" s="325"/>
      <c r="AD1317" s="325"/>
      <c r="AF1317" s="383"/>
      <c r="AH1317" s="325"/>
      <c r="AI1317" s="325"/>
      <c r="AK1317" s="385"/>
      <c r="AL1317" s="385"/>
      <c r="AM1317" s="359"/>
      <c r="AN1317" s="385"/>
      <c r="AO1317" s="385"/>
      <c r="AP1317" s="385"/>
      <c r="AQ1317" s="385"/>
      <c r="AR1317" s="385"/>
      <c r="AS1317" s="385"/>
      <c r="AT1317" s="385"/>
      <c r="AU1317" s="359"/>
      <c r="AW1317" s="416"/>
      <c r="AX1317" s="694"/>
      <c r="AY1317" s="641"/>
      <c r="AZ1317" s="385"/>
      <c r="BA1317" s="385"/>
      <c r="BB1317" s="416"/>
      <c r="BC1317" s="416"/>
      <c r="BD1317" s="416"/>
      <c r="BE1317" s="416"/>
      <c r="BF1317" s="416"/>
      <c r="BG1317" s="416"/>
      <c r="BH1317" s="416"/>
      <c r="BI1317" s="416"/>
      <c r="BJ1317" s="416"/>
    </row>
    <row r="1318" spans="10:62" x14ac:dyDescent="0.2">
      <c r="J1318" s="385"/>
      <c r="K1318" s="217"/>
      <c r="L1318" s="217"/>
      <c r="M1318" s="693"/>
      <c r="N1318" s="693"/>
      <c r="O1318" s="359"/>
      <c r="P1318" s="619"/>
      <c r="Q1318" s="672"/>
      <c r="R1318" s="672"/>
      <c r="S1318" s="672"/>
      <c r="T1318" s="385"/>
      <c r="U1318" s="385"/>
      <c r="V1318" s="385"/>
      <c r="W1318" s="385"/>
      <c r="X1318" s="693"/>
      <c r="Y1318" s="325"/>
      <c r="Z1318" s="308"/>
      <c r="AA1318" s="383"/>
      <c r="AC1318" s="325"/>
      <c r="AD1318" s="325"/>
      <c r="AF1318" s="383"/>
      <c r="AH1318" s="325"/>
      <c r="AI1318" s="325"/>
      <c r="AK1318" s="385"/>
      <c r="AL1318" s="385"/>
      <c r="AM1318" s="359"/>
      <c r="AN1318" s="385"/>
      <c r="AO1318" s="385"/>
      <c r="AP1318" s="385"/>
      <c r="AQ1318" s="385"/>
      <c r="AR1318" s="385"/>
      <c r="AS1318" s="385"/>
      <c r="AT1318" s="385"/>
      <c r="AU1318" s="359"/>
      <c r="AW1318" s="416"/>
      <c r="AX1318" s="694"/>
      <c r="AY1318" s="641"/>
      <c r="AZ1318" s="385"/>
      <c r="BA1318" s="385"/>
      <c r="BB1318" s="416"/>
      <c r="BC1318" s="416"/>
      <c r="BD1318" s="416"/>
      <c r="BE1318" s="416"/>
      <c r="BF1318" s="416"/>
      <c r="BG1318" s="416"/>
      <c r="BH1318" s="416"/>
      <c r="BI1318" s="416"/>
      <c r="BJ1318" s="416"/>
    </row>
    <row r="1319" spans="10:62" x14ac:dyDescent="0.2">
      <c r="J1319" s="385"/>
      <c r="K1319" s="217"/>
      <c r="L1319" s="217"/>
      <c r="M1319" s="693"/>
      <c r="N1319" s="693"/>
      <c r="O1319" s="359"/>
      <c r="P1319" s="619"/>
      <c r="Q1319" s="672"/>
      <c r="R1319" s="672"/>
      <c r="S1319" s="672"/>
      <c r="T1319" s="385"/>
      <c r="U1319" s="385"/>
      <c r="V1319" s="385"/>
      <c r="W1319" s="385"/>
      <c r="X1319" s="693"/>
      <c r="Y1319" s="325"/>
      <c r="Z1319" s="308"/>
      <c r="AA1319" s="383"/>
      <c r="AC1319" s="325"/>
      <c r="AD1319" s="325"/>
      <c r="AF1319" s="383"/>
      <c r="AH1319" s="325"/>
      <c r="AI1319" s="325"/>
      <c r="AK1319" s="385"/>
      <c r="AL1319" s="385"/>
      <c r="AM1319" s="359"/>
      <c r="AN1319" s="385"/>
      <c r="AO1319" s="385"/>
      <c r="AP1319" s="385"/>
      <c r="AQ1319" s="385"/>
      <c r="AR1319" s="385"/>
      <c r="AS1319" s="385"/>
      <c r="AT1319" s="385"/>
      <c r="AU1319" s="359"/>
      <c r="AW1319" s="416"/>
      <c r="AX1319" s="694"/>
      <c r="AY1319" s="641"/>
      <c r="AZ1319" s="385"/>
      <c r="BA1319" s="385"/>
      <c r="BB1319" s="416"/>
      <c r="BC1319" s="416"/>
      <c r="BD1319" s="416"/>
      <c r="BE1319" s="416"/>
      <c r="BF1319" s="416"/>
      <c r="BG1319" s="416"/>
      <c r="BH1319" s="416"/>
      <c r="BI1319" s="416"/>
      <c r="BJ1319" s="416"/>
    </row>
    <row r="1320" spans="10:62" x14ac:dyDescent="0.2">
      <c r="J1320" s="385"/>
      <c r="K1320" s="217"/>
      <c r="L1320" s="217"/>
      <c r="M1320" s="693"/>
      <c r="N1320" s="693"/>
      <c r="O1320" s="359"/>
      <c r="P1320" s="619"/>
      <c r="Q1320" s="672"/>
      <c r="R1320" s="672"/>
      <c r="S1320" s="672"/>
      <c r="T1320" s="385"/>
      <c r="U1320" s="385"/>
      <c r="V1320" s="385"/>
      <c r="W1320" s="385"/>
      <c r="X1320" s="693"/>
      <c r="Y1320" s="325"/>
      <c r="Z1320" s="308"/>
      <c r="AA1320" s="383"/>
      <c r="AC1320" s="325"/>
      <c r="AD1320" s="325"/>
      <c r="AF1320" s="383"/>
      <c r="AH1320" s="325"/>
      <c r="AI1320" s="325"/>
      <c r="AK1320" s="385"/>
      <c r="AL1320" s="385"/>
      <c r="AM1320" s="359"/>
      <c r="AN1320" s="385"/>
      <c r="AO1320" s="385"/>
      <c r="AP1320" s="385"/>
      <c r="AQ1320" s="385"/>
      <c r="AR1320" s="385"/>
      <c r="AS1320" s="385"/>
      <c r="AT1320" s="385"/>
      <c r="AU1320" s="359"/>
      <c r="AW1320" s="416"/>
      <c r="AX1320" s="694"/>
      <c r="AY1320" s="641"/>
      <c r="AZ1320" s="385"/>
      <c r="BA1320" s="385"/>
      <c r="BB1320" s="416"/>
      <c r="BC1320" s="416"/>
      <c r="BD1320" s="416"/>
      <c r="BE1320" s="416"/>
      <c r="BF1320" s="416"/>
      <c r="BG1320" s="416"/>
      <c r="BH1320" s="416"/>
      <c r="BI1320" s="416"/>
      <c r="BJ1320" s="416"/>
    </row>
    <row r="1321" spans="10:62" x14ac:dyDescent="0.2">
      <c r="J1321" s="385"/>
      <c r="K1321" s="217"/>
      <c r="L1321" s="217"/>
      <c r="M1321" s="693"/>
      <c r="N1321" s="693"/>
      <c r="O1321" s="359"/>
      <c r="P1321" s="619"/>
      <c r="Q1321" s="672"/>
      <c r="R1321" s="672"/>
      <c r="S1321" s="672"/>
      <c r="T1321" s="385"/>
      <c r="U1321" s="385"/>
      <c r="V1321" s="385"/>
      <c r="W1321" s="385"/>
      <c r="X1321" s="693"/>
      <c r="Y1321" s="325"/>
      <c r="Z1321" s="308"/>
      <c r="AA1321" s="383"/>
      <c r="AC1321" s="325"/>
      <c r="AD1321" s="325"/>
      <c r="AF1321" s="383"/>
      <c r="AH1321" s="325"/>
      <c r="AI1321" s="325"/>
      <c r="AK1321" s="385"/>
      <c r="AL1321" s="385"/>
      <c r="AM1321" s="359"/>
      <c r="AN1321" s="385"/>
      <c r="AO1321" s="385"/>
      <c r="AP1321" s="385"/>
      <c r="AQ1321" s="385"/>
      <c r="AR1321" s="385"/>
      <c r="AS1321" s="385"/>
      <c r="AT1321" s="385"/>
      <c r="AU1321" s="359"/>
      <c r="AW1321" s="416"/>
      <c r="AX1321" s="694"/>
      <c r="AY1321" s="641"/>
      <c r="AZ1321" s="385"/>
      <c r="BA1321" s="385"/>
      <c r="BB1321" s="416"/>
      <c r="BC1321" s="416"/>
      <c r="BD1321" s="416"/>
      <c r="BE1321" s="416"/>
      <c r="BF1321" s="416"/>
      <c r="BG1321" s="416"/>
      <c r="BH1321" s="416"/>
      <c r="BI1321" s="416"/>
      <c r="BJ1321" s="416"/>
    </row>
    <row r="1322" spans="10:62" x14ac:dyDescent="0.2">
      <c r="J1322" s="385"/>
      <c r="K1322" s="217"/>
      <c r="L1322" s="217"/>
      <c r="M1322" s="693"/>
      <c r="N1322" s="693"/>
      <c r="O1322" s="359"/>
      <c r="P1322" s="619"/>
      <c r="Q1322" s="672"/>
      <c r="R1322" s="672"/>
      <c r="S1322" s="672"/>
      <c r="T1322" s="385"/>
      <c r="U1322" s="385"/>
      <c r="V1322" s="385"/>
      <c r="W1322" s="385"/>
      <c r="X1322" s="693"/>
      <c r="Y1322" s="325"/>
      <c r="Z1322" s="308"/>
      <c r="AA1322" s="383"/>
      <c r="AC1322" s="325"/>
      <c r="AD1322" s="325"/>
      <c r="AF1322" s="383"/>
      <c r="AH1322" s="325"/>
      <c r="AI1322" s="325"/>
      <c r="AK1322" s="385"/>
      <c r="AL1322" s="385"/>
      <c r="AM1322" s="359"/>
      <c r="AN1322" s="385"/>
      <c r="AO1322" s="385"/>
      <c r="AP1322" s="385"/>
      <c r="AQ1322" s="385"/>
      <c r="AR1322" s="385"/>
      <c r="AS1322" s="385"/>
      <c r="AT1322" s="385"/>
      <c r="AU1322" s="359"/>
      <c r="AW1322" s="416"/>
      <c r="AX1322" s="694"/>
      <c r="AY1322" s="641"/>
      <c r="AZ1322" s="385"/>
      <c r="BA1322" s="385"/>
      <c r="BB1322" s="416"/>
      <c r="BC1322" s="416"/>
      <c r="BD1322" s="416"/>
      <c r="BE1322" s="416"/>
      <c r="BF1322" s="416"/>
      <c r="BG1322" s="416"/>
      <c r="BH1322" s="416"/>
      <c r="BI1322" s="416"/>
      <c r="BJ1322" s="416"/>
    </row>
    <row r="1323" spans="10:62" x14ac:dyDescent="0.2">
      <c r="J1323" s="385"/>
      <c r="K1323" s="217"/>
      <c r="L1323" s="217"/>
      <c r="M1323" s="693"/>
      <c r="N1323" s="693"/>
      <c r="O1323" s="359"/>
      <c r="P1323" s="619"/>
      <c r="Q1323" s="672"/>
      <c r="R1323" s="672"/>
      <c r="S1323" s="672"/>
      <c r="T1323" s="385"/>
      <c r="U1323" s="385"/>
      <c r="V1323" s="385"/>
      <c r="W1323" s="385"/>
      <c r="X1323" s="693"/>
      <c r="Y1323" s="325"/>
      <c r="Z1323" s="308"/>
      <c r="AA1323" s="383"/>
      <c r="AC1323" s="325"/>
      <c r="AD1323" s="325"/>
      <c r="AF1323" s="383"/>
      <c r="AH1323" s="325"/>
      <c r="AI1323" s="325"/>
      <c r="AK1323" s="385"/>
      <c r="AL1323" s="385"/>
      <c r="AM1323" s="359"/>
      <c r="AN1323" s="385"/>
      <c r="AO1323" s="385"/>
      <c r="AP1323" s="385"/>
      <c r="AQ1323" s="385"/>
      <c r="AR1323" s="385"/>
      <c r="AS1323" s="385"/>
      <c r="AT1323" s="385"/>
      <c r="AU1323" s="359"/>
      <c r="AW1323" s="416"/>
      <c r="AX1323" s="694"/>
      <c r="AY1323" s="641"/>
      <c r="AZ1323" s="385"/>
      <c r="BA1323" s="385"/>
      <c r="BB1323" s="416"/>
      <c r="BC1323" s="416"/>
      <c r="BD1323" s="416"/>
      <c r="BE1323" s="416"/>
      <c r="BF1323" s="416"/>
      <c r="BG1323" s="416"/>
      <c r="BH1323" s="416"/>
      <c r="BI1323" s="416"/>
      <c r="BJ1323" s="416"/>
    </row>
    <row r="1324" spans="10:62" x14ac:dyDescent="0.2">
      <c r="J1324" s="385"/>
      <c r="K1324" s="217"/>
      <c r="L1324" s="217"/>
      <c r="M1324" s="693"/>
      <c r="N1324" s="693"/>
      <c r="O1324" s="359"/>
      <c r="P1324" s="619"/>
      <c r="Q1324" s="672"/>
      <c r="R1324" s="672"/>
      <c r="S1324" s="672"/>
      <c r="T1324" s="385"/>
      <c r="U1324" s="385"/>
      <c r="V1324" s="385"/>
      <c r="W1324" s="385"/>
      <c r="X1324" s="693"/>
      <c r="Y1324" s="325"/>
      <c r="Z1324" s="308"/>
      <c r="AA1324" s="383"/>
      <c r="AC1324" s="325"/>
      <c r="AD1324" s="325"/>
      <c r="AF1324" s="383"/>
      <c r="AH1324" s="325"/>
      <c r="AI1324" s="325"/>
      <c r="AK1324" s="385"/>
      <c r="AL1324" s="385"/>
      <c r="AM1324" s="359"/>
      <c r="AN1324" s="385"/>
      <c r="AO1324" s="385"/>
      <c r="AP1324" s="385"/>
      <c r="AQ1324" s="385"/>
      <c r="AR1324" s="385"/>
      <c r="AS1324" s="385"/>
      <c r="AT1324" s="385"/>
      <c r="AU1324" s="359"/>
      <c r="AW1324" s="416"/>
      <c r="AX1324" s="694"/>
      <c r="AY1324" s="641"/>
      <c r="AZ1324" s="385"/>
      <c r="BA1324" s="385"/>
      <c r="BB1324" s="416"/>
      <c r="BC1324" s="416"/>
      <c r="BD1324" s="416"/>
      <c r="BE1324" s="416"/>
      <c r="BF1324" s="416"/>
      <c r="BG1324" s="416"/>
      <c r="BH1324" s="416"/>
      <c r="BI1324" s="416"/>
      <c r="BJ1324" s="416"/>
    </row>
    <row r="1325" spans="10:62" x14ac:dyDescent="0.2">
      <c r="J1325" s="385"/>
      <c r="K1325" s="217"/>
      <c r="L1325" s="217"/>
      <c r="M1325" s="693"/>
      <c r="N1325" s="693"/>
      <c r="O1325" s="359"/>
      <c r="P1325" s="619"/>
      <c r="Q1325" s="672"/>
      <c r="R1325" s="672"/>
      <c r="S1325" s="672"/>
      <c r="T1325" s="385"/>
      <c r="U1325" s="385"/>
      <c r="V1325" s="385"/>
      <c r="W1325" s="385"/>
      <c r="X1325" s="693"/>
      <c r="Y1325" s="325"/>
      <c r="Z1325" s="308"/>
      <c r="AA1325" s="383"/>
      <c r="AC1325" s="325"/>
      <c r="AD1325" s="325"/>
      <c r="AF1325" s="383"/>
      <c r="AH1325" s="325"/>
      <c r="AI1325" s="325"/>
      <c r="AK1325" s="385"/>
      <c r="AL1325" s="385"/>
      <c r="AM1325" s="359"/>
      <c r="AN1325" s="385"/>
      <c r="AO1325" s="385"/>
      <c r="AP1325" s="385"/>
      <c r="AQ1325" s="385"/>
      <c r="AR1325" s="385"/>
      <c r="AS1325" s="385"/>
      <c r="AT1325" s="385"/>
      <c r="AU1325" s="359"/>
      <c r="AW1325" s="416"/>
      <c r="AX1325" s="694"/>
      <c r="AY1325" s="641"/>
      <c r="AZ1325" s="385"/>
      <c r="BA1325" s="385"/>
      <c r="BB1325" s="416"/>
      <c r="BC1325" s="416"/>
      <c r="BD1325" s="416"/>
      <c r="BE1325" s="416"/>
      <c r="BF1325" s="416"/>
      <c r="BG1325" s="416"/>
      <c r="BH1325" s="416"/>
      <c r="BI1325" s="416"/>
      <c r="BJ1325" s="416"/>
    </row>
    <row r="1326" spans="10:62" x14ac:dyDescent="0.2">
      <c r="J1326" s="385"/>
      <c r="K1326" s="217"/>
      <c r="L1326" s="217"/>
      <c r="M1326" s="693"/>
      <c r="N1326" s="693"/>
      <c r="O1326" s="359"/>
      <c r="P1326" s="619"/>
      <c r="Q1326" s="672"/>
      <c r="R1326" s="672"/>
      <c r="S1326" s="672"/>
      <c r="T1326" s="385"/>
      <c r="U1326" s="385"/>
      <c r="V1326" s="385"/>
      <c r="W1326" s="385"/>
      <c r="X1326" s="693"/>
      <c r="Y1326" s="325"/>
      <c r="Z1326" s="308"/>
      <c r="AA1326" s="383"/>
      <c r="AC1326" s="325"/>
      <c r="AD1326" s="325"/>
      <c r="AF1326" s="383"/>
      <c r="AH1326" s="325"/>
      <c r="AI1326" s="325"/>
      <c r="AK1326" s="385"/>
      <c r="AL1326" s="385"/>
      <c r="AM1326" s="359"/>
      <c r="AN1326" s="385"/>
      <c r="AO1326" s="385"/>
      <c r="AP1326" s="385"/>
      <c r="AQ1326" s="385"/>
      <c r="AR1326" s="385"/>
      <c r="AS1326" s="385"/>
      <c r="AT1326" s="385"/>
      <c r="AU1326" s="359"/>
      <c r="AW1326" s="416"/>
      <c r="AX1326" s="694"/>
      <c r="AY1326" s="641"/>
      <c r="AZ1326" s="385"/>
      <c r="BA1326" s="385"/>
      <c r="BB1326" s="416"/>
      <c r="BC1326" s="416"/>
      <c r="BD1326" s="416"/>
      <c r="BE1326" s="416"/>
      <c r="BF1326" s="416"/>
      <c r="BG1326" s="416"/>
      <c r="BH1326" s="416"/>
      <c r="BI1326" s="416"/>
      <c r="BJ1326" s="416"/>
    </row>
    <row r="1327" spans="10:62" x14ac:dyDescent="0.2">
      <c r="J1327" s="385"/>
      <c r="K1327" s="217"/>
      <c r="L1327" s="217"/>
      <c r="M1327" s="693"/>
      <c r="N1327" s="693"/>
      <c r="O1327" s="359"/>
      <c r="P1327" s="619"/>
      <c r="Q1327" s="672"/>
      <c r="R1327" s="672"/>
      <c r="S1327" s="672"/>
      <c r="T1327" s="385"/>
      <c r="U1327" s="385"/>
      <c r="V1327" s="385"/>
      <c r="W1327" s="385"/>
      <c r="X1327" s="693"/>
      <c r="Y1327" s="325"/>
      <c r="Z1327" s="308"/>
      <c r="AA1327" s="383"/>
      <c r="AC1327" s="325"/>
      <c r="AD1327" s="325"/>
      <c r="AF1327" s="383"/>
      <c r="AH1327" s="325"/>
      <c r="AI1327" s="325"/>
      <c r="AK1327" s="385"/>
      <c r="AL1327" s="385"/>
      <c r="AM1327" s="359"/>
      <c r="AN1327" s="385"/>
      <c r="AO1327" s="385"/>
      <c r="AP1327" s="385"/>
      <c r="AQ1327" s="385"/>
      <c r="AR1327" s="385"/>
      <c r="AS1327" s="385"/>
      <c r="AT1327" s="385"/>
      <c r="AU1327" s="359"/>
      <c r="AW1327" s="416"/>
      <c r="AX1327" s="694"/>
      <c r="AY1327" s="641"/>
      <c r="AZ1327" s="385"/>
      <c r="BA1327" s="385"/>
      <c r="BB1327" s="416"/>
      <c r="BC1327" s="416"/>
      <c r="BD1327" s="416"/>
      <c r="BE1327" s="416"/>
      <c r="BF1327" s="416"/>
      <c r="BG1327" s="416"/>
      <c r="BH1327" s="416"/>
      <c r="BI1327" s="416"/>
      <c r="BJ1327" s="416"/>
    </row>
    <row r="1328" spans="10:62" x14ac:dyDescent="0.2">
      <c r="J1328" s="385"/>
      <c r="K1328" s="217"/>
      <c r="L1328" s="217"/>
      <c r="M1328" s="693"/>
      <c r="N1328" s="693"/>
      <c r="O1328" s="359"/>
      <c r="P1328" s="619"/>
      <c r="Q1328" s="672"/>
      <c r="R1328" s="672"/>
      <c r="S1328" s="672"/>
      <c r="T1328" s="385"/>
      <c r="U1328" s="385"/>
      <c r="V1328" s="385"/>
      <c r="W1328" s="385"/>
      <c r="X1328" s="693"/>
      <c r="Y1328" s="325"/>
      <c r="Z1328" s="308"/>
      <c r="AA1328" s="383"/>
      <c r="AC1328" s="325"/>
      <c r="AD1328" s="325"/>
      <c r="AF1328" s="383"/>
      <c r="AH1328" s="325"/>
      <c r="AI1328" s="325"/>
      <c r="AK1328" s="385"/>
      <c r="AL1328" s="385"/>
      <c r="AM1328" s="359"/>
      <c r="AN1328" s="385"/>
      <c r="AO1328" s="385"/>
      <c r="AP1328" s="385"/>
      <c r="AQ1328" s="385"/>
      <c r="AR1328" s="385"/>
      <c r="AS1328" s="385"/>
      <c r="AT1328" s="385"/>
      <c r="AU1328" s="359"/>
      <c r="AW1328" s="416"/>
      <c r="AX1328" s="694"/>
      <c r="AY1328" s="641"/>
      <c r="AZ1328" s="385"/>
      <c r="BA1328" s="385"/>
      <c r="BB1328" s="416"/>
      <c r="BC1328" s="416"/>
      <c r="BD1328" s="416"/>
      <c r="BE1328" s="416"/>
      <c r="BF1328" s="416"/>
      <c r="BG1328" s="416"/>
      <c r="BH1328" s="416"/>
      <c r="BI1328" s="416"/>
      <c r="BJ1328" s="416"/>
    </row>
    <row r="1329" spans="10:62" x14ac:dyDescent="0.2">
      <c r="J1329" s="385"/>
      <c r="K1329" s="217"/>
      <c r="L1329" s="217"/>
      <c r="M1329" s="693"/>
      <c r="N1329" s="693"/>
      <c r="O1329" s="359"/>
      <c r="P1329" s="619"/>
      <c r="Q1329" s="672"/>
      <c r="R1329" s="672"/>
      <c r="S1329" s="672"/>
      <c r="T1329" s="385"/>
      <c r="U1329" s="385"/>
      <c r="V1329" s="385"/>
      <c r="W1329" s="385"/>
      <c r="X1329" s="693"/>
      <c r="Y1329" s="325"/>
      <c r="Z1329" s="308"/>
      <c r="AA1329" s="383"/>
      <c r="AC1329" s="325"/>
      <c r="AD1329" s="325"/>
      <c r="AF1329" s="383"/>
      <c r="AH1329" s="325"/>
      <c r="AI1329" s="325"/>
      <c r="AK1329" s="385"/>
      <c r="AL1329" s="385"/>
      <c r="AM1329" s="359"/>
      <c r="AN1329" s="385"/>
      <c r="AO1329" s="385"/>
      <c r="AP1329" s="385"/>
      <c r="AQ1329" s="385"/>
      <c r="AR1329" s="385"/>
      <c r="AS1329" s="385"/>
      <c r="AT1329" s="385"/>
      <c r="AU1329" s="359"/>
      <c r="AW1329" s="416"/>
      <c r="AX1329" s="694"/>
      <c r="AY1329" s="641"/>
      <c r="AZ1329" s="385"/>
      <c r="BA1329" s="385"/>
      <c r="BB1329" s="416"/>
      <c r="BC1329" s="416"/>
      <c r="BD1329" s="416"/>
      <c r="BE1329" s="416"/>
      <c r="BF1329" s="416"/>
      <c r="BG1329" s="416"/>
      <c r="BH1329" s="416"/>
      <c r="BI1329" s="416"/>
      <c r="BJ1329" s="416"/>
    </row>
    <row r="1330" spans="10:62" x14ac:dyDescent="0.2">
      <c r="J1330" s="385"/>
      <c r="K1330" s="217"/>
      <c r="L1330" s="217"/>
      <c r="M1330" s="693"/>
      <c r="N1330" s="693"/>
      <c r="O1330" s="359"/>
      <c r="P1330" s="619"/>
      <c r="Q1330" s="672"/>
      <c r="R1330" s="672"/>
      <c r="S1330" s="672"/>
      <c r="T1330" s="385"/>
      <c r="U1330" s="385"/>
      <c r="V1330" s="385"/>
      <c r="W1330" s="385"/>
      <c r="X1330" s="693"/>
      <c r="Y1330" s="325"/>
      <c r="Z1330" s="308"/>
      <c r="AA1330" s="383"/>
      <c r="AC1330" s="325"/>
      <c r="AD1330" s="325"/>
      <c r="AF1330" s="383"/>
      <c r="AH1330" s="325"/>
      <c r="AI1330" s="325"/>
      <c r="AK1330" s="385"/>
      <c r="AL1330" s="385"/>
      <c r="AM1330" s="359"/>
      <c r="AN1330" s="385"/>
      <c r="AO1330" s="385"/>
      <c r="AP1330" s="385"/>
      <c r="AQ1330" s="385"/>
      <c r="AR1330" s="385"/>
      <c r="AS1330" s="385"/>
      <c r="AT1330" s="385"/>
      <c r="AU1330" s="359"/>
      <c r="AW1330" s="416"/>
      <c r="AX1330" s="694"/>
      <c r="AY1330" s="641"/>
      <c r="AZ1330" s="385"/>
      <c r="BA1330" s="385"/>
      <c r="BB1330" s="416"/>
      <c r="BC1330" s="416"/>
      <c r="BD1330" s="416"/>
      <c r="BE1330" s="416"/>
      <c r="BF1330" s="416"/>
      <c r="BG1330" s="416"/>
      <c r="BH1330" s="416"/>
      <c r="BI1330" s="416"/>
      <c r="BJ1330" s="416"/>
    </row>
    <row r="1331" spans="10:62" x14ac:dyDescent="0.2">
      <c r="J1331" s="385"/>
      <c r="K1331" s="217"/>
      <c r="L1331" s="217"/>
      <c r="M1331" s="693"/>
      <c r="N1331" s="693"/>
      <c r="O1331" s="359"/>
      <c r="P1331" s="619"/>
      <c r="Q1331" s="672"/>
      <c r="R1331" s="672"/>
      <c r="S1331" s="672"/>
      <c r="T1331" s="385"/>
      <c r="U1331" s="385"/>
      <c r="V1331" s="385"/>
      <c r="W1331" s="385"/>
      <c r="X1331" s="693"/>
      <c r="Y1331" s="325"/>
      <c r="Z1331" s="308"/>
      <c r="AA1331" s="383"/>
      <c r="AC1331" s="325"/>
      <c r="AD1331" s="325"/>
      <c r="AF1331" s="383"/>
      <c r="AH1331" s="325"/>
      <c r="AI1331" s="325"/>
      <c r="AK1331" s="385"/>
      <c r="AL1331" s="385"/>
      <c r="AM1331" s="359"/>
      <c r="AN1331" s="385"/>
      <c r="AO1331" s="385"/>
      <c r="AP1331" s="385"/>
      <c r="AQ1331" s="385"/>
      <c r="AR1331" s="385"/>
      <c r="AS1331" s="385"/>
      <c r="AT1331" s="385"/>
      <c r="AU1331" s="359"/>
      <c r="AW1331" s="416"/>
      <c r="AX1331" s="694"/>
      <c r="AY1331" s="641"/>
      <c r="AZ1331" s="385"/>
      <c r="BA1331" s="385"/>
      <c r="BB1331" s="416"/>
      <c r="BC1331" s="416"/>
      <c r="BD1331" s="416"/>
      <c r="BE1331" s="416"/>
      <c r="BF1331" s="416"/>
      <c r="BG1331" s="416"/>
      <c r="BH1331" s="416"/>
      <c r="BI1331" s="416"/>
      <c r="BJ1331" s="416"/>
    </row>
    <row r="1332" spans="10:62" x14ac:dyDescent="0.2">
      <c r="J1332" s="385"/>
      <c r="K1332" s="217"/>
      <c r="L1332" s="217"/>
      <c r="M1332" s="693"/>
      <c r="N1332" s="693"/>
      <c r="O1332" s="359"/>
      <c r="P1332" s="619"/>
      <c r="Q1332" s="672"/>
      <c r="R1332" s="672"/>
      <c r="S1332" s="672"/>
      <c r="T1332" s="385"/>
      <c r="U1332" s="385"/>
      <c r="V1332" s="385"/>
      <c r="W1332" s="385"/>
      <c r="X1332" s="693"/>
      <c r="Y1332" s="325"/>
      <c r="Z1332" s="308"/>
      <c r="AA1332" s="383"/>
      <c r="AC1332" s="325"/>
      <c r="AD1332" s="325"/>
      <c r="AF1332" s="383"/>
      <c r="AH1332" s="325"/>
      <c r="AI1332" s="325"/>
      <c r="AK1332" s="385"/>
      <c r="AL1332" s="385"/>
      <c r="AM1332" s="359"/>
      <c r="AN1332" s="385"/>
      <c r="AO1332" s="385"/>
      <c r="AP1332" s="385"/>
      <c r="AQ1332" s="385"/>
      <c r="AR1332" s="385"/>
      <c r="AS1332" s="385"/>
      <c r="AT1332" s="385"/>
      <c r="AU1332" s="359"/>
      <c r="AW1332" s="416"/>
      <c r="AX1332" s="694"/>
      <c r="AY1332" s="641"/>
      <c r="AZ1332" s="385"/>
      <c r="BA1332" s="385"/>
      <c r="BB1332" s="416"/>
      <c r="BC1332" s="416"/>
      <c r="BD1332" s="416"/>
      <c r="BE1332" s="416"/>
      <c r="BF1332" s="416"/>
      <c r="BG1332" s="416"/>
      <c r="BH1332" s="416"/>
      <c r="BI1332" s="416"/>
      <c r="BJ1332" s="416"/>
    </row>
    <row r="1333" spans="10:62" x14ac:dyDescent="0.2">
      <c r="J1333" s="385"/>
      <c r="K1333" s="217"/>
      <c r="L1333" s="217"/>
      <c r="M1333" s="693"/>
      <c r="N1333" s="693"/>
      <c r="O1333" s="359"/>
      <c r="P1333" s="619"/>
      <c r="Q1333" s="672"/>
      <c r="R1333" s="672"/>
      <c r="S1333" s="672"/>
      <c r="T1333" s="385"/>
      <c r="U1333" s="385"/>
      <c r="V1333" s="385"/>
      <c r="W1333" s="385"/>
      <c r="X1333" s="693"/>
      <c r="Y1333" s="325"/>
      <c r="Z1333" s="308"/>
      <c r="AA1333" s="383"/>
      <c r="AC1333" s="325"/>
      <c r="AD1333" s="325"/>
      <c r="AF1333" s="383"/>
      <c r="AH1333" s="325"/>
      <c r="AI1333" s="325"/>
      <c r="AK1333" s="385"/>
      <c r="AL1333" s="385"/>
      <c r="AM1333" s="359"/>
      <c r="AN1333" s="385"/>
      <c r="AO1333" s="385"/>
      <c r="AP1333" s="385"/>
      <c r="AQ1333" s="385"/>
      <c r="AR1333" s="385"/>
      <c r="AS1333" s="385"/>
      <c r="AT1333" s="385"/>
      <c r="AU1333" s="359"/>
      <c r="AW1333" s="416"/>
      <c r="AX1333" s="694"/>
      <c r="AY1333" s="641"/>
      <c r="AZ1333" s="385"/>
      <c r="BA1333" s="385"/>
      <c r="BB1333" s="416"/>
      <c r="BC1333" s="416"/>
      <c r="BD1333" s="416"/>
      <c r="BE1333" s="416"/>
      <c r="BF1333" s="416"/>
      <c r="BG1333" s="416"/>
      <c r="BH1333" s="416"/>
      <c r="BI1333" s="416"/>
      <c r="BJ1333" s="416"/>
    </row>
    <row r="1334" spans="10:62" x14ac:dyDescent="0.2">
      <c r="J1334" s="385"/>
      <c r="K1334" s="217"/>
      <c r="L1334" s="217"/>
      <c r="M1334" s="693"/>
      <c r="N1334" s="693"/>
      <c r="O1334" s="359"/>
      <c r="P1334" s="619"/>
      <c r="Q1334" s="672"/>
      <c r="R1334" s="672"/>
      <c r="S1334" s="672"/>
      <c r="T1334" s="385"/>
      <c r="U1334" s="385"/>
      <c r="V1334" s="385"/>
      <c r="W1334" s="385"/>
      <c r="X1334" s="693"/>
      <c r="Y1334" s="325"/>
      <c r="Z1334" s="308"/>
      <c r="AA1334" s="383"/>
      <c r="AC1334" s="325"/>
      <c r="AD1334" s="325"/>
      <c r="AF1334" s="383"/>
      <c r="AH1334" s="325"/>
      <c r="AI1334" s="325"/>
      <c r="AK1334" s="385"/>
      <c r="AL1334" s="385"/>
      <c r="AM1334" s="359"/>
      <c r="AN1334" s="385"/>
      <c r="AO1334" s="385"/>
      <c r="AP1334" s="385"/>
      <c r="AQ1334" s="385"/>
      <c r="AR1334" s="385"/>
      <c r="AS1334" s="385"/>
      <c r="AT1334" s="385"/>
      <c r="AU1334" s="359"/>
      <c r="AW1334" s="416"/>
      <c r="AX1334" s="694"/>
      <c r="AY1334" s="641"/>
      <c r="AZ1334" s="385"/>
      <c r="BA1334" s="385"/>
      <c r="BB1334" s="416"/>
      <c r="BC1334" s="416"/>
      <c r="BD1334" s="416"/>
      <c r="BE1334" s="416"/>
      <c r="BF1334" s="416"/>
      <c r="BG1334" s="416"/>
      <c r="BH1334" s="416"/>
      <c r="BI1334" s="416"/>
      <c r="BJ1334" s="416"/>
    </row>
    <row r="1335" spans="10:62" x14ac:dyDescent="0.2">
      <c r="J1335" s="385"/>
      <c r="K1335" s="217"/>
      <c r="L1335" s="217"/>
      <c r="M1335" s="693"/>
      <c r="N1335" s="693"/>
      <c r="O1335" s="359"/>
      <c r="P1335" s="619"/>
      <c r="Q1335" s="672"/>
      <c r="R1335" s="672"/>
      <c r="S1335" s="672"/>
      <c r="T1335" s="385"/>
      <c r="U1335" s="385"/>
      <c r="V1335" s="385"/>
      <c r="W1335" s="385"/>
      <c r="X1335" s="693"/>
      <c r="Y1335" s="325"/>
      <c r="Z1335" s="308"/>
      <c r="AA1335" s="383"/>
      <c r="AC1335" s="325"/>
      <c r="AD1335" s="325"/>
      <c r="AF1335" s="383"/>
      <c r="AH1335" s="325"/>
      <c r="AI1335" s="325"/>
      <c r="AK1335" s="385"/>
      <c r="AL1335" s="385"/>
      <c r="AM1335" s="359"/>
      <c r="AN1335" s="385"/>
      <c r="AO1335" s="385"/>
      <c r="AP1335" s="385"/>
      <c r="AQ1335" s="385"/>
      <c r="AR1335" s="385"/>
      <c r="AS1335" s="385"/>
      <c r="AT1335" s="385"/>
      <c r="AU1335" s="359"/>
      <c r="AW1335" s="416"/>
      <c r="AX1335" s="694"/>
      <c r="AY1335" s="641"/>
      <c r="AZ1335" s="385"/>
      <c r="BA1335" s="385"/>
      <c r="BB1335" s="416"/>
      <c r="BC1335" s="416"/>
      <c r="BD1335" s="416"/>
      <c r="BE1335" s="416"/>
      <c r="BF1335" s="416"/>
      <c r="BG1335" s="416"/>
      <c r="BH1335" s="416"/>
      <c r="BI1335" s="416"/>
      <c r="BJ1335" s="416"/>
    </row>
    <row r="1336" spans="10:62" x14ac:dyDescent="0.2">
      <c r="J1336" s="385"/>
      <c r="K1336" s="217"/>
      <c r="L1336" s="217"/>
      <c r="M1336" s="693"/>
      <c r="N1336" s="693"/>
      <c r="O1336" s="359"/>
      <c r="P1336" s="619"/>
      <c r="Q1336" s="672"/>
      <c r="R1336" s="672"/>
      <c r="S1336" s="672"/>
      <c r="T1336" s="385"/>
      <c r="U1336" s="385"/>
      <c r="V1336" s="385"/>
      <c r="W1336" s="385"/>
      <c r="X1336" s="693"/>
      <c r="Y1336" s="325"/>
      <c r="Z1336" s="308"/>
      <c r="AA1336" s="383"/>
      <c r="AC1336" s="325"/>
      <c r="AD1336" s="325"/>
      <c r="AF1336" s="383"/>
      <c r="AH1336" s="325"/>
      <c r="AI1336" s="325"/>
      <c r="AK1336" s="385"/>
      <c r="AL1336" s="385"/>
      <c r="AM1336" s="359"/>
      <c r="AN1336" s="385"/>
      <c r="AO1336" s="385"/>
      <c r="AP1336" s="385"/>
      <c r="AQ1336" s="385"/>
      <c r="AR1336" s="385"/>
      <c r="AS1336" s="385"/>
      <c r="AT1336" s="385"/>
      <c r="AU1336" s="359"/>
      <c r="AW1336" s="416"/>
      <c r="AX1336" s="694"/>
      <c r="AY1336" s="641"/>
      <c r="AZ1336" s="385"/>
      <c r="BA1336" s="385"/>
      <c r="BB1336" s="416"/>
      <c r="BC1336" s="416"/>
      <c r="BD1336" s="416"/>
      <c r="BE1336" s="416"/>
      <c r="BF1336" s="416"/>
      <c r="BG1336" s="416"/>
      <c r="BH1336" s="416"/>
      <c r="BI1336" s="416"/>
      <c r="BJ1336" s="416"/>
    </row>
    <row r="1337" spans="10:62" x14ac:dyDescent="0.2">
      <c r="J1337" s="385"/>
      <c r="K1337" s="217"/>
      <c r="L1337" s="217"/>
      <c r="M1337" s="693"/>
      <c r="N1337" s="693"/>
      <c r="O1337" s="359"/>
      <c r="P1337" s="619"/>
      <c r="Q1337" s="672"/>
      <c r="R1337" s="672"/>
      <c r="S1337" s="672"/>
      <c r="T1337" s="385"/>
      <c r="U1337" s="385"/>
      <c r="V1337" s="385"/>
      <c r="W1337" s="385"/>
      <c r="X1337" s="693"/>
      <c r="Y1337" s="325"/>
      <c r="Z1337" s="308"/>
      <c r="AA1337" s="383"/>
      <c r="AC1337" s="325"/>
      <c r="AD1337" s="325"/>
      <c r="AF1337" s="383"/>
      <c r="AH1337" s="325"/>
      <c r="AI1337" s="325"/>
      <c r="AK1337" s="385"/>
      <c r="AL1337" s="385"/>
      <c r="AM1337" s="359"/>
      <c r="AN1337" s="385"/>
      <c r="AO1337" s="385"/>
      <c r="AP1337" s="385"/>
      <c r="AQ1337" s="385"/>
      <c r="AR1337" s="385"/>
      <c r="AS1337" s="385"/>
      <c r="AT1337" s="385"/>
      <c r="AU1337" s="359"/>
      <c r="AW1337" s="416"/>
      <c r="AX1337" s="694"/>
      <c r="AY1337" s="641"/>
      <c r="AZ1337" s="385"/>
      <c r="BA1337" s="385"/>
      <c r="BB1337" s="416"/>
      <c r="BC1337" s="416"/>
      <c r="BD1337" s="416"/>
      <c r="BE1337" s="416"/>
      <c r="BF1337" s="416"/>
      <c r="BG1337" s="416"/>
      <c r="BH1337" s="416"/>
      <c r="BI1337" s="416"/>
      <c r="BJ1337" s="416"/>
    </row>
    <row r="1338" spans="10:62" x14ac:dyDescent="0.2">
      <c r="J1338" s="385"/>
      <c r="K1338" s="217"/>
      <c r="L1338" s="217"/>
      <c r="M1338" s="693"/>
      <c r="N1338" s="693"/>
      <c r="O1338" s="359"/>
      <c r="P1338" s="619"/>
      <c r="Q1338" s="672"/>
      <c r="R1338" s="672"/>
      <c r="S1338" s="672"/>
      <c r="T1338" s="385"/>
      <c r="U1338" s="385"/>
      <c r="V1338" s="385"/>
      <c r="W1338" s="385"/>
      <c r="X1338" s="693"/>
      <c r="Y1338" s="325"/>
      <c r="Z1338" s="308"/>
      <c r="AA1338" s="383"/>
      <c r="AC1338" s="325"/>
      <c r="AD1338" s="325"/>
      <c r="AF1338" s="383"/>
      <c r="AH1338" s="325"/>
      <c r="AI1338" s="325"/>
      <c r="AK1338" s="385"/>
      <c r="AL1338" s="385"/>
      <c r="AM1338" s="359"/>
      <c r="AN1338" s="385"/>
      <c r="AO1338" s="385"/>
      <c r="AP1338" s="385"/>
      <c r="AQ1338" s="385"/>
      <c r="AR1338" s="385"/>
      <c r="AS1338" s="385"/>
      <c r="AT1338" s="385"/>
      <c r="AU1338" s="359"/>
      <c r="AW1338" s="416"/>
      <c r="AX1338" s="694"/>
      <c r="AY1338" s="641"/>
      <c r="AZ1338" s="385"/>
      <c r="BA1338" s="385"/>
      <c r="BB1338" s="416"/>
      <c r="BC1338" s="416"/>
      <c r="BD1338" s="416"/>
      <c r="BE1338" s="416"/>
      <c r="BF1338" s="416"/>
      <c r="BG1338" s="416"/>
      <c r="BH1338" s="416"/>
      <c r="BI1338" s="416"/>
      <c r="BJ1338" s="416"/>
    </row>
    <row r="1339" spans="10:62" x14ac:dyDescent="0.2">
      <c r="J1339" s="385"/>
      <c r="K1339" s="217"/>
      <c r="L1339" s="217"/>
      <c r="M1339" s="693"/>
      <c r="N1339" s="693"/>
      <c r="O1339" s="359"/>
      <c r="P1339" s="619"/>
      <c r="Q1339" s="672"/>
      <c r="R1339" s="672"/>
      <c r="S1339" s="672"/>
      <c r="T1339" s="385"/>
      <c r="U1339" s="385"/>
      <c r="V1339" s="385"/>
      <c r="W1339" s="385"/>
      <c r="X1339" s="693"/>
      <c r="Y1339" s="325"/>
      <c r="Z1339" s="308"/>
      <c r="AA1339" s="383"/>
      <c r="AC1339" s="325"/>
      <c r="AD1339" s="325"/>
      <c r="AF1339" s="383"/>
      <c r="AH1339" s="325"/>
      <c r="AI1339" s="325"/>
      <c r="AK1339" s="385"/>
      <c r="AL1339" s="385"/>
      <c r="AM1339" s="359"/>
      <c r="AN1339" s="385"/>
      <c r="AO1339" s="385"/>
      <c r="AP1339" s="385"/>
      <c r="AQ1339" s="385"/>
      <c r="AR1339" s="385"/>
      <c r="AS1339" s="385"/>
      <c r="AT1339" s="385"/>
      <c r="AU1339" s="359"/>
      <c r="AW1339" s="416"/>
      <c r="AX1339" s="694"/>
      <c r="AY1339" s="641"/>
      <c r="AZ1339" s="385"/>
      <c r="BA1339" s="385"/>
      <c r="BB1339" s="416"/>
      <c r="BC1339" s="416"/>
      <c r="BD1339" s="416"/>
      <c r="BE1339" s="416"/>
      <c r="BF1339" s="416"/>
      <c r="BG1339" s="416"/>
      <c r="BH1339" s="416"/>
      <c r="BI1339" s="416"/>
      <c r="BJ1339" s="416"/>
    </row>
    <row r="1340" spans="10:62" x14ac:dyDescent="0.2">
      <c r="J1340" s="385"/>
      <c r="K1340" s="217"/>
      <c r="L1340" s="217"/>
      <c r="M1340" s="693"/>
      <c r="N1340" s="693"/>
      <c r="O1340" s="359"/>
      <c r="P1340" s="619"/>
      <c r="Q1340" s="672"/>
      <c r="R1340" s="672"/>
      <c r="S1340" s="672"/>
      <c r="T1340" s="385"/>
      <c r="U1340" s="385"/>
      <c r="V1340" s="385"/>
      <c r="W1340" s="385"/>
      <c r="X1340" s="693"/>
      <c r="Y1340" s="325"/>
      <c r="Z1340" s="308"/>
      <c r="AA1340" s="383"/>
      <c r="AC1340" s="325"/>
      <c r="AD1340" s="325"/>
      <c r="AF1340" s="383"/>
      <c r="AH1340" s="325"/>
      <c r="AI1340" s="325"/>
      <c r="AK1340" s="385"/>
      <c r="AL1340" s="385"/>
      <c r="AM1340" s="359"/>
      <c r="AN1340" s="385"/>
      <c r="AO1340" s="385"/>
      <c r="AP1340" s="385"/>
      <c r="AQ1340" s="385"/>
      <c r="AR1340" s="385"/>
      <c r="AS1340" s="385"/>
      <c r="AT1340" s="385"/>
      <c r="AU1340" s="359"/>
      <c r="AW1340" s="416"/>
      <c r="AX1340" s="694"/>
      <c r="AY1340" s="641"/>
      <c r="AZ1340" s="385"/>
      <c r="BA1340" s="385"/>
      <c r="BB1340" s="416"/>
      <c r="BC1340" s="416"/>
      <c r="BD1340" s="416"/>
      <c r="BE1340" s="416"/>
      <c r="BF1340" s="416"/>
      <c r="BG1340" s="416"/>
      <c r="BH1340" s="416"/>
      <c r="BI1340" s="416"/>
      <c r="BJ1340" s="416"/>
    </row>
    <row r="1341" spans="10:62" x14ac:dyDescent="0.2">
      <c r="J1341" s="385"/>
      <c r="K1341" s="217"/>
      <c r="L1341" s="217"/>
      <c r="M1341" s="693"/>
      <c r="N1341" s="693"/>
      <c r="O1341" s="359"/>
      <c r="P1341" s="619"/>
      <c r="Q1341" s="672"/>
      <c r="R1341" s="672"/>
      <c r="S1341" s="672"/>
      <c r="T1341" s="385"/>
      <c r="U1341" s="385"/>
      <c r="V1341" s="385"/>
      <c r="W1341" s="385"/>
      <c r="X1341" s="693"/>
      <c r="Y1341" s="325"/>
      <c r="Z1341" s="308"/>
      <c r="AA1341" s="383"/>
      <c r="AC1341" s="325"/>
      <c r="AD1341" s="325"/>
      <c r="AF1341" s="383"/>
      <c r="AH1341" s="325"/>
      <c r="AI1341" s="325"/>
      <c r="AK1341" s="385"/>
      <c r="AL1341" s="385"/>
      <c r="AM1341" s="359"/>
      <c r="AN1341" s="385"/>
      <c r="AO1341" s="385"/>
      <c r="AP1341" s="385"/>
      <c r="AQ1341" s="385"/>
      <c r="AR1341" s="385"/>
      <c r="AS1341" s="385"/>
      <c r="AT1341" s="385"/>
      <c r="AU1341" s="359"/>
      <c r="AW1341" s="416"/>
      <c r="AX1341" s="694"/>
      <c r="AY1341" s="641"/>
      <c r="AZ1341" s="385"/>
      <c r="BA1341" s="385"/>
      <c r="BB1341" s="416"/>
      <c r="BC1341" s="416"/>
      <c r="BD1341" s="416"/>
      <c r="BE1341" s="416"/>
      <c r="BF1341" s="416"/>
      <c r="BG1341" s="416"/>
      <c r="BH1341" s="416"/>
      <c r="BI1341" s="416"/>
      <c r="BJ1341" s="416"/>
    </row>
    <row r="1342" spans="10:62" x14ac:dyDescent="0.2">
      <c r="J1342" s="385"/>
      <c r="K1342" s="217"/>
      <c r="L1342" s="217"/>
      <c r="M1342" s="693"/>
      <c r="N1342" s="693"/>
      <c r="O1342" s="359"/>
      <c r="P1342" s="619"/>
      <c r="Q1342" s="672"/>
      <c r="R1342" s="672"/>
      <c r="S1342" s="672"/>
      <c r="T1342" s="385"/>
      <c r="U1342" s="385"/>
      <c r="V1342" s="385"/>
      <c r="W1342" s="385"/>
      <c r="X1342" s="693"/>
      <c r="Y1342" s="325"/>
      <c r="Z1342" s="308"/>
      <c r="AA1342" s="383"/>
      <c r="AC1342" s="325"/>
      <c r="AD1342" s="325"/>
      <c r="AF1342" s="383"/>
      <c r="AH1342" s="325"/>
      <c r="AI1342" s="325"/>
      <c r="AK1342" s="385"/>
      <c r="AL1342" s="385"/>
      <c r="AM1342" s="359"/>
      <c r="AN1342" s="385"/>
      <c r="AO1342" s="385"/>
      <c r="AP1342" s="385"/>
      <c r="AQ1342" s="385"/>
      <c r="AR1342" s="385"/>
      <c r="AS1342" s="385"/>
      <c r="AT1342" s="385"/>
      <c r="AU1342" s="359"/>
      <c r="AW1342" s="416"/>
      <c r="AX1342" s="694"/>
      <c r="AY1342" s="641"/>
      <c r="AZ1342" s="385"/>
      <c r="BA1342" s="385"/>
      <c r="BB1342" s="416"/>
      <c r="BC1342" s="416"/>
      <c r="BD1342" s="416"/>
      <c r="BE1342" s="416"/>
      <c r="BF1342" s="416"/>
      <c r="BG1342" s="416"/>
      <c r="BH1342" s="416"/>
      <c r="BI1342" s="416"/>
      <c r="BJ1342" s="416"/>
    </row>
    <row r="1343" spans="10:62" x14ac:dyDescent="0.2">
      <c r="J1343" s="385"/>
      <c r="K1343" s="217"/>
      <c r="L1343" s="217"/>
      <c r="M1343" s="693"/>
      <c r="N1343" s="693"/>
      <c r="O1343" s="359"/>
      <c r="P1343" s="619"/>
      <c r="Q1343" s="672"/>
      <c r="R1343" s="672"/>
      <c r="S1343" s="672"/>
      <c r="T1343" s="385"/>
      <c r="U1343" s="385"/>
      <c r="V1343" s="385"/>
      <c r="W1343" s="385"/>
      <c r="X1343" s="693"/>
      <c r="Y1343" s="325"/>
      <c r="Z1343" s="308"/>
      <c r="AA1343" s="383"/>
      <c r="AC1343" s="325"/>
      <c r="AD1343" s="325"/>
      <c r="AF1343" s="383"/>
      <c r="AH1343" s="325"/>
      <c r="AI1343" s="325"/>
      <c r="AK1343" s="385"/>
      <c r="AL1343" s="385"/>
      <c r="AM1343" s="359"/>
      <c r="AN1343" s="385"/>
      <c r="AO1343" s="385"/>
      <c r="AP1343" s="385"/>
      <c r="AQ1343" s="385"/>
      <c r="AR1343" s="385"/>
      <c r="AS1343" s="385"/>
      <c r="AT1343" s="385"/>
      <c r="AU1343" s="359"/>
      <c r="AW1343" s="416"/>
      <c r="AX1343" s="694"/>
      <c r="AY1343" s="641"/>
      <c r="AZ1343" s="385"/>
      <c r="BA1343" s="385"/>
      <c r="BB1343" s="416"/>
      <c r="BC1343" s="416"/>
      <c r="BD1343" s="416"/>
      <c r="BE1343" s="416"/>
      <c r="BF1343" s="416"/>
      <c r="BG1343" s="416"/>
      <c r="BH1343" s="416"/>
      <c r="BI1343" s="416"/>
      <c r="BJ1343" s="416"/>
    </row>
    <row r="1344" spans="10:62" x14ac:dyDescent="0.2">
      <c r="J1344" s="385"/>
      <c r="K1344" s="217"/>
      <c r="L1344" s="217"/>
      <c r="M1344" s="693"/>
      <c r="N1344" s="693"/>
      <c r="O1344" s="359"/>
      <c r="P1344" s="619"/>
      <c r="Q1344" s="672"/>
      <c r="R1344" s="672"/>
      <c r="S1344" s="672"/>
      <c r="T1344" s="385"/>
      <c r="U1344" s="385"/>
      <c r="V1344" s="385"/>
      <c r="W1344" s="385"/>
      <c r="X1344" s="693"/>
      <c r="Y1344" s="325"/>
      <c r="Z1344" s="308"/>
      <c r="AA1344" s="383"/>
      <c r="AC1344" s="325"/>
      <c r="AD1344" s="325"/>
      <c r="AF1344" s="383"/>
      <c r="AH1344" s="325"/>
      <c r="AI1344" s="325"/>
      <c r="AK1344" s="385"/>
      <c r="AL1344" s="385"/>
      <c r="AM1344" s="359"/>
      <c r="AN1344" s="385"/>
      <c r="AO1344" s="385"/>
      <c r="AP1344" s="385"/>
      <c r="AQ1344" s="385"/>
      <c r="AR1344" s="385"/>
      <c r="AS1344" s="385"/>
      <c r="AT1344" s="385"/>
      <c r="AU1344" s="359"/>
      <c r="AW1344" s="416"/>
      <c r="AX1344" s="694"/>
      <c r="AY1344" s="641"/>
      <c r="AZ1344" s="385"/>
      <c r="BA1344" s="385"/>
      <c r="BB1344" s="416"/>
      <c r="BC1344" s="416"/>
      <c r="BD1344" s="416"/>
      <c r="BE1344" s="416"/>
      <c r="BF1344" s="416"/>
      <c r="BG1344" s="416"/>
      <c r="BH1344" s="416"/>
      <c r="BI1344" s="416"/>
      <c r="BJ1344" s="416"/>
    </row>
    <row r="1345" spans="10:62" x14ac:dyDescent="0.2">
      <c r="J1345" s="385"/>
      <c r="K1345" s="217"/>
      <c r="L1345" s="217"/>
      <c r="M1345" s="693"/>
      <c r="N1345" s="693"/>
      <c r="O1345" s="359"/>
      <c r="P1345" s="619"/>
      <c r="Q1345" s="672"/>
      <c r="R1345" s="672"/>
      <c r="S1345" s="672"/>
      <c r="T1345" s="385"/>
      <c r="U1345" s="385"/>
      <c r="V1345" s="385"/>
      <c r="W1345" s="385"/>
      <c r="X1345" s="693"/>
      <c r="Y1345" s="325"/>
      <c r="Z1345" s="308"/>
      <c r="AA1345" s="383"/>
      <c r="AC1345" s="325"/>
      <c r="AD1345" s="325"/>
      <c r="AF1345" s="383"/>
      <c r="AH1345" s="325"/>
      <c r="AI1345" s="325"/>
      <c r="AK1345" s="385"/>
      <c r="AL1345" s="385"/>
      <c r="AM1345" s="359"/>
      <c r="AN1345" s="385"/>
      <c r="AO1345" s="385"/>
      <c r="AP1345" s="385"/>
      <c r="AQ1345" s="385"/>
      <c r="AR1345" s="385"/>
      <c r="AS1345" s="385"/>
      <c r="AT1345" s="385"/>
      <c r="AU1345" s="359"/>
      <c r="AW1345" s="416"/>
      <c r="AX1345" s="694"/>
      <c r="AY1345" s="641"/>
      <c r="AZ1345" s="385"/>
      <c r="BA1345" s="385"/>
      <c r="BB1345" s="416"/>
      <c r="BC1345" s="416"/>
      <c r="BD1345" s="416"/>
      <c r="BE1345" s="416"/>
      <c r="BF1345" s="416"/>
      <c r="BG1345" s="416"/>
      <c r="BH1345" s="416"/>
      <c r="BI1345" s="416"/>
      <c r="BJ1345" s="416"/>
    </row>
    <row r="1346" spans="10:62" x14ac:dyDescent="0.2">
      <c r="J1346" s="385"/>
      <c r="K1346" s="217"/>
      <c r="L1346" s="217"/>
      <c r="M1346" s="693"/>
      <c r="N1346" s="693"/>
      <c r="O1346" s="359"/>
      <c r="P1346" s="619"/>
      <c r="Q1346" s="672"/>
      <c r="R1346" s="672"/>
      <c r="S1346" s="672"/>
      <c r="T1346" s="385"/>
      <c r="U1346" s="385"/>
      <c r="V1346" s="385"/>
      <c r="W1346" s="385"/>
      <c r="X1346" s="693"/>
      <c r="Y1346" s="325"/>
      <c r="Z1346" s="308"/>
      <c r="AA1346" s="383"/>
      <c r="AC1346" s="325"/>
      <c r="AD1346" s="325"/>
      <c r="AF1346" s="383"/>
      <c r="AH1346" s="325"/>
      <c r="AI1346" s="325"/>
      <c r="AK1346" s="385"/>
      <c r="AL1346" s="385"/>
      <c r="AM1346" s="359"/>
      <c r="AN1346" s="385"/>
      <c r="AO1346" s="385"/>
      <c r="AP1346" s="385"/>
      <c r="AQ1346" s="385"/>
      <c r="AR1346" s="385"/>
      <c r="AS1346" s="385"/>
      <c r="AT1346" s="385"/>
      <c r="AU1346" s="359"/>
      <c r="AW1346" s="416"/>
      <c r="AX1346" s="694"/>
      <c r="AY1346" s="641"/>
      <c r="AZ1346" s="385"/>
      <c r="BA1346" s="385"/>
      <c r="BB1346" s="416"/>
      <c r="BC1346" s="416"/>
      <c r="BD1346" s="416"/>
      <c r="BE1346" s="416"/>
      <c r="BF1346" s="416"/>
      <c r="BG1346" s="416"/>
      <c r="BH1346" s="416"/>
      <c r="BI1346" s="416"/>
      <c r="BJ1346" s="416"/>
    </row>
    <row r="1347" spans="10:62" x14ac:dyDescent="0.2">
      <c r="J1347" s="385"/>
      <c r="K1347" s="217"/>
      <c r="L1347" s="217"/>
      <c r="M1347" s="693"/>
      <c r="N1347" s="693"/>
      <c r="O1347" s="359"/>
      <c r="P1347" s="619"/>
      <c r="Q1347" s="672"/>
      <c r="R1347" s="672"/>
      <c r="S1347" s="672"/>
      <c r="T1347" s="385"/>
      <c r="U1347" s="385"/>
      <c r="V1347" s="385"/>
      <c r="W1347" s="385"/>
      <c r="X1347" s="693"/>
      <c r="Y1347" s="325"/>
      <c r="Z1347" s="308"/>
      <c r="AA1347" s="383"/>
      <c r="AC1347" s="325"/>
      <c r="AD1347" s="325"/>
      <c r="AF1347" s="383"/>
      <c r="AH1347" s="325"/>
      <c r="AI1347" s="325"/>
      <c r="AK1347" s="385"/>
      <c r="AL1347" s="385"/>
      <c r="AM1347" s="359"/>
      <c r="AN1347" s="385"/>
      <c r="AO1347" s="385"/>
      <c r="AP1347" s="385"/>
      <c r="AQ1347" s="385"/>
      <c r="AR1347" s="385"/>
      <c r="AS1347" s="385"/>
      <c r="AT1347" s="385"/>
      <c r="AU1347" s="359"/>
      <c r="AW1347" s="416"/>
      <c r="AX1347" s="694"/>
      <c r="AY1347" s="641"/>
      <c r="AZ1347" s="385"/>
      <c r="BA1347" s="385"/>
      <c r="BB1347" s="416"/>
      <c r="BC1347" s="416"/>
      <c r="BD1347" s="416"/>
      <c r="BE1347" s="416"/>
      <c r="BF1347" s="416"/>
      <c r="BG1347" s="416"/>
      <c r="BH1347" s="416"/>
      <c r="BI1347" s="416"/>
      <c r="BJ1347" s="416"/>
    </row>
    <row r="1348" spans="10:62" x14ac:dyDescent="0.2">
      <c r="J1348" s="385"/>
      <c r="K1348" s="217"/>
      <c r="L1348" s="217"/>
      <c r="M1348" s="693"/>
      <c r="N1348" s="693"/>
      <c r="O1348" s="359"/>
      <c r="P1348" s="619"/>
      <c r="Q1348" s="672"/>
      <c r="R1348" s="672"/>
      <c r="S1348" s="672"/>
      <c r="T1348" s="385"/>
      <c r="U1348" s="385"/>
      <c r="V1348" s="385"/>
      <c r="W1348" s="385"/>
      <c r="X1348" s="693"/>
      <c r="Y1348" s="325"/>
      <c r="Z1348" s="308"/>
      <c r="AA1348" s="383"/>
      <c r="AC1348" s="325"/>
      <c r="AD1348" s="325"/>
      <c r="AF1348" s="383"/>
      <c r="AH1348" s="325"/>
      <c r="AI1348" s="325"/>
      <c r="AK1348" s="385"/>
      <c r="AL1348" s="385"/>
      <c r="AM1348" s="359"/>
      <c r="AN1348" s="385"/>
      <c r="AO1348" s="385"/>
      <c r="AP1348" s="385"/>
      <c r="AQ1348" s="385"/>
      <c r="AR1348" s="385"/>
      <c r="AS1348" s="385"/>
      <c r="AT1348" s="385"/>
      <c r="AU1348" s="359"/>
      <c r="AW1348" s="416"/>
      <c r="AX1348" s="694"/>
      <c r="AY1348" s="641"/>
      <c r="AZ1348" s="385"/>
      <c r="BA1348" s="385"/>
      <c r="BB1348" s="416"/>
      <c r="BC1348" s="416"/>
      <c r="BD1348" s="416"/>
      <c r="BE1348" s="416"/>
      <c r="BF1348" s="416"/>
      <c r="BG1348" s="416"/>
      <c r="BH1348" s="416"/>
      <c r="BI1348" s="416"/>
      <c r="BJ1348" s="416"/>
    </row>
    <row r="1349" spans="10:62" x14ac:dyDescent="0.2">
      <c r="J1349" s="385"/>
      <c r="K1349" s="217"/>
      <c r="L1349" s="217"/>
      <c r="M1349" s="693"/>
      <c r="N1349" s="693"/>
      <c r="O1349" s="359"/>
      <c r="P1349" s="619"/>
      <c r="Q1349" s="672"/>
      <c r="R1349" s="672"/>
      <c r="S1349" s="672"/>
      <c r="T1349" s="385"/>
      <c r="U1349" s="385"/>
      <c r="V1349" s="385"/>
      <c r="W1349" s="385"/>
      <c r="X1349" s="693"/>
      <c r="Y1349" s="325"/>
      <c r="Z1349" s="308"/>
      <c r="AA1349" s="383"/>
      <c r="AC1349" s="325"/>
      <c r="AD1349" s="325"/>
      <c r="AF1349" s="383"/>
      <c r="AH1349" s="325"/>
      <c r="AI1349" s="325"/>
      <c r="AK1349" s="385"/>
      <c r="AL1349" s="385"/>
      <c r="AM1349" s="359"/>
      <c r="AN1349" s="385"/>
      <c r="AO1349" s="385"/>
      <c r="AP1349" s="385"/>
      <c r="AQ1349" s="385"/>
      <c r="AR1349" s="385"/>
      <c r="AS1349" s="385"/>
      <c r="AT1349" s="385"/>
      <c r="AU1349" s="359"/>
      <c r="AW1349" s="416"/>
      <c r="AX1349" s="694"/>
      <c r="AY1349" s="641"/>
      <c r="AZ1349" s="385"/>
      <c r="BA1349" s="385"/>
      <c r="BB1349" s="416"/>
      <c r="BC1349" s="416"/>
      <c r="BD1349" s="416"/>
      <c r="BE1349" s="416"/>
      <c r="BF1349" s="416"/>
      <c r="BG1349" s="416"/>
      <c r="BH1349" s="416"/>
      <c r="BI1349" s="416"/>
      <c r="BJ1349" s="416"/>
    </row>
    <row r="1350" spans="10:62" x14ac:dyDescent="0.2">
      <c r="J1350" s="385"/>
      <c r="K1350" s="217"/>
      <c r="L1350" s="217"/>
      <c r="M1350" s="693"/>
      <c r="N1350" s="693"/>
      <c r="O1350" s="359"/>
      <c r="P1350" s="619"/>
      <c r="Q1350" s="672"/>
      <c r="R1350" s="672"/>
      <c r="S1350" s="672"/>
      <c r="T1350" s="385"/>
      <c r="U1350" s="385"/>
      <c r="V1350" s="385"/>
      <c r="W1350" s="385"/>
      <c r="X1350" s="693"/>
      <c r="Y1350" s="325"/>
      <c r="Z1350" s="308"/>
      <c r="AA1350" s="383"/>
      <c r="AC1350" s="325"/>
      <c r="AD1350" s="325"/>
      <c r="AF1350" s="383"/>
      <c r="AH1350" s="325"/>
      <c r="AI1350" s="325"/>
      <c r="AK1350" s="385"/>
      <c r="AL1350" s="385"/>
      <c r="AM1350" s="359"/>
      <c r="AN1350" s="385"/>
      <c r="AO1350" s="385"/>
      <c r="AP1350" s="385"/>
      <c r="AQ1350" s="385"/>
      <c r="AR1350" s="385"/>
      <c r="AS1350" s="385"/>
      <c r="AT1350" s="385"/>
      <c r="AU1350" s="359"/>
      <c r="AW1350" s="416"/>
      <c r="AX1350" s="694"/>
      <c r="AY1350" s="641"/>
      <c r="AZ1350" s="385"/>
      <c r="BA1350" s="385"/>
      <c r="BB1350" s="416"/>
      <c r="BC1350" s="416"/>
      <c r="BD1350" s="416"/>
      <c r="BE1350" s="416"/>
      <c r="BF1350" s="416"/>
      <c r="BG1350" s="416"/>
      <c r="BH1350" s="416"/>
      <c r="BI1350" s="416"/>
      <c r="BJ1350" s="416"/>
    </row>
    <row r="1351" spans="10:62" x14ac:dyDescent="0.2">
      <c r="J1351" s="385"/>
      <c r="K1351" s="217"/>
      <c r="L1351" s="217"/>
      <c r="M1351" s="693"/>
      <c r="N1351" s="693"/>
      <c r="O1351" s="359"/>
      <c r="P1351" s="619"/>
      <c r="Q1351" s="672"/>
      <c r="R1351" s="672"/>
      <c r="S1351" s="672"/>
      <c r="T1351" s="385"/>
      <c r="U1351" s="385"/>
      <c r="V1351" s="385"/>
      <c r="W1351" s="385"/>
      <c r="X1351" s="693"/>
      <c r="Y1351" s="325"/>
      <c r="Z1351" s="308"/>
      <c r="AA1351" s="383"/>
      <c r="AC1351" s="325"/>
      <c r="AD1351" s="325"/>
      <c r="AF1351" s="383"/>
      <c r="AH1351" s="325"/>
      <c r="AI1351" s="325"/>
      <c r="AK1351" s="385"/>
      <c r="AL1351" s="385"/>
      <c r="AM1351" s="359"/>
      <c r="AN1351" s="385"/>
      <c r="AO1351" s="385"/>
      <c r="AP1351" s="385"/>
      <c r="AQ1351" s="385"/>
      <c r="AR1351" s="385"/>
      <c r="AS1351" s="385"/>
      <c r="AT1351" s="385"/>
      <c r="AU1351" s="359"/>
      <c r="AW1351" s="416"/>
      <c r="AX1351" s="694"/>
      <c r="AY1351" s="641"/>
      <c r="AZ1351" s="385"/>
      <c r="BA1351" s="385"/>
      <c r="BB1351" s="416"/>
      <c r="BC1351" s="416"/>
      <c r="BD1351" s="416"/>
      <c r="BE1351" s="416"/>
      <c r="BF1351" s="416"/>
      <c r="BG1351" s="416"/>
      <c r="BH1351" s="416"/>
      <c r="BI1351" s="416"/>
      <c r="BJ1351" s="416"/>
    </row>
    <row r="1352" spans="10:62" x14ac:dyDescent="0.2">
      <c r="J1352" s="385"/>
      <c r="K1352" s="217"/>
      <c r="L1352" s="217"/>
      <c r="M1352" s="693"/>
      <c r="N1352" s="693"/>
      <c r="O1352" s="359"/>
      <c r="P1352" s="619"/>
      <c r="Q1352" s="672"/>
      <c r="R1352" s="672"/>
      <c r="S1352" s="672"/>
      <c r="T1352" s="385"/>
      <c r="U1352" s="385"/>
      <c r="V1352" s="385"/>
      <c r="W1352" s="385"/>
      <c r="X1352" s="693"/>
      <c r="Y1352" s="325"/>
      <c r="Z1352" s="308"/>
      <c r="AA1352" s="383"/>
      <c r="AC1352" s="325"/>
      <c r="AD1352" s="325"/>
      <c r="AF1352" s="383"/>
      <c r="AH1352" s="325"/>
      <c r="AI1352" s="325"/>
      <c r="AK1352" s="385"/>
      <c r="AL1352" s="385"/>
      <c r="AM1352" s="359"/>
      <c r="AN1352" s="385"/>
      <c r="AO1352" s="385"/>
      <c r="AP1352" s="385"/>
      <c r="AQ1352" s="385"/>
      <c r="AR1352" s="385"/>
      <c r="AS1352" s="385"/>
      <c r="AT1352" s="385"/>
      <c r="AU1352" s="359"/>
      <c r="AW1352" s="416"/>
      <c r="AX1352" s="694"/>
      <c r="AY1352" s="641"/>
      <c r="AZ1352" s="385"/>
      <c r="BA1352" s="385"/>
      <c r="BB1352" s="416"/>
      <c r="BC1352" s="416"/>
      <c r="BD1352" s="416"/>
      <c r="BE1352" s="416"/>
      <c r="BF1352" s="416"/>
      <c r="BG1352" s="416"/>
      <c r="BH1352" s="416"/>
      <c r="BI1352" s="416"/>
      <c r="BJ1352" s="416"/>
    </row>
    <row r="1353" spans="10:62" x14ac:dyDescent="0.2">
      <c r="J1353" s="385"/>
      <c r="K1353" s="217"/>
      <c r="L1353" s="217"/>
      <c r="M1353" s="693"/>
      <c r="N1353" s="693"/>
      <c r="O1353" s="359"/>
      <c r="P1353" s="619"/>
      <c r="Q1353" s="672"/>
      <c r="R1353" s="672"/>
      <c r="S1353" s="672"/>
      <c r="T1353" s="385"/>
      <c r="U1353" s="385"/>
      <c r="V1353" s="385"/>
      <c r="W1353" s="385"/>
      <c r="X1353" s="693"/>
      <c r="Y1353" s="325"/>
      <c r="Z1353" s="308"/>
      <c r="AA1353" s="383"/>
      <c r="AC1353" s="325"/>
      <c r="AD1353" s="325"/>
      <c r="AF1353" s="383"/>
      <c r="AH1353" s="325"/>
      <c r="AI1353" s="325"/>
      <c r="AK1353" s="385"/>
      <c r="AL1353" s="385"/>
      <c r="AM1353" s="359"/>
      <c r="AN1353" s="385"/>
      <c r="AO1353" s="385"/>
      <c r="AP1353" s="385"/>
      <c r="AQ1353" s="385"/>
      <c r="AR1353" s="385"/>
      <c r="AS1353" s="385"/>
      <c r="AT1353" s="385"/>
      <c r="AU1353" s="359"/>
      <c r="AW1353" s="416"/>
      <c r="AX1353" s="694"/>
      <c r="AY1353" s="641"/>
      <c r="AZ1353" s="385"/>
      <c r="BA1353" s="385"/>
      <c r="BB1353" s="416"/>
      <c r="BC1353" s="416"/>
      <c r="BD1353" s="416"/>
      <c r="BE1353" s="416"/>
      <c r="BF1353" s="416"/>
      <c r="BG1353" s="416"/>
      <c r="BH1353" s="416"/>
      <c r="BI1353" s="416"/>
      <c r="BJ1353" s="416"/>
    </row>
    <row r="1354" spans="10:62" x14ac:dyDescent="0.2">
      <c r="J1354" s="385"/>
      <c r="K1354" s="217"/>
      <c r="L1354" s="217"/>
      <c r="M1354" s="693"/>
      <c r="N1354" s="693"/>
      <c r="O1354" s="359"/>
      <c r="P1354" s="619"/>
      <c r="Q1354" s="672"/>
      <c r="R1354" s="672"/>
      <c r="S1354" s="672"/>
      <c r="T1354" s="385"/>
      <c r="U1354" s="385"/>
      <c r="V1354" s="385"/>
      <c r="W1354" s="385"/>
      <c r="X1354" s="693"/>
      <c r="Y1354" s="325"/>
      <c r="Z1354" s="308"/>
      <c r="AA1354" s="383"/>
      <c r="AC1354" s="325"/>
      <c r="AD1354" s="325"/>
      <c r="AF1354" s="383"/>
      <c r="AH1354" s="325"/>
      <c r="AI1354" s="325"/>
      <c r="AK1354" s="385"/>
      <c r="AL1354" s="385"/>
      <c r="AM1354" s="359"/>
      <c r="AN1354" s="385"/>
      <c r="AO1354" s="385"/>
      <c r="AP1354" s="385"/>
      <c r="AQ1354" s="385"/>
      <c r="AR1354" s="385"/>
      <c r="AS1354" s="385"/>
      <c r="AT1354" s="385"/>
      <c r="AU1354" s="359"/>
      <c r="AW1354" s="416"/>
      <c r="AX1354" s="694"/>
      <c r="AY1354" s="641"/>
      <c r="AZ1354" s="385"/>
      <c r="BA1354" s="385"/>
      <c r="BB1354" s="416"/>
      <c r="BC1354" s="416"/>
      <c r="BD1354" s="416"/>
      <c r="BE1354" s="416"/>
      <c r="BF1354" s="416"/>
      <c r="BG1354" s="416"/>
      <c r="BH1354" s="416"/>
      <c r="BI1354" s="416"/>
      <c r="BJ1354" s="416"/>
    </row>
    <row r="1355" spans="10:62" x14ac:dyDescent="0.2">
      <c r="J1355" s="385"/>
      <c r="K1355" s="217"/>
      <c r="L1355" s="217"/>
      <c r="M1355" s="693"/>
      <c r="N1355" s="693"/>
      <c r="O1355" s="359"/>
      <c r="P1355" s="619"/>
      <c r="Q1355" s="672"/>
      <c r="R1355" s="672"/>
      <c r="S1355" s="672"/>
      <c r="T1355" s="385"/>
      <c r="U1355" s="385"/>
      <c r="V1355" s="385"/>
      <c r="W1355" s="385"/>
      <c r="X1355" s="693"/>
      <c r="Y1355" s="325"/>
      <c r="Z1355" s="308"/>
      <c r="AA1355" s="383"/>
      <c r="AC1355" s="325"/>
      <c r="AD1355" s="325"/>
      <c r="AF1355" s="383"/>
      <c r="AH1355" s="325"/>
      <c r="AI1355" s="325"/>
      <c r="AK1355" s="385"/>
      <c r="AL1355" s="385"/>
      <c r="AM1355" s="359"/>
      <c r="AN1355" s="385"/>
      <c r="AO1355" s="385"/>
      <c r="AP1355" s="385"/>
      <c r="AQ1355" s="385"/>
      <c r="AR1355" s="385"/>
      <c r="AS1355" s="385"/>
      <c r="AT1355" s="385"/>
      <c r="AU1355" s="359"/>
      <c r="AW1355" s="416"/>
      <c r="AX1355" s="694"/>
      <c r="AY1355" s="641"/>
      <c r="AZ1355" s="385"/>
      <c r="BA1355" s="385"/>
      <c r="BB1355" s="416"/>
      <c r="BC1355" s="416"/>
      <c r="BD1355" s="416"/>
      <c r="BE1355" s="416"/>
      <c r="BF1355" s="416"/>
      <c r="BG1355" s="416"/>
      <c r="BH1355" s="416"/>
      <c r="BI1355" s="416"/>
      <c r="BJ1355" s="416"/>
    </row>
    <row r="1356" spans="10:62" x14ac:dyDescent="0.2">
      <c r="J1356" s="385"/>
      <c r="K1356" s="217"/>
      <c r="L1356" s="217"/>
      <c r="M1356" s="693"/>
      <c r="N1356" s="693"/>
      <c r="O1356" s="359"/>
      <c r="P1356" s="619"/>
      <c r="Q1356" s="672"/>
      <c r="R1356" s="672"/>
      <c r="S1356" s="672"/>
      <c r="T1356" s="385"/>
      <c r="U1356" s="385"/>
      <c r="V1356" s="385"/>
      <c r="W1356" s="385"/>
      <c r="X1356" s="693"/>
      <c r="Y1356" s="325"/>
      <c r="Z1356" s="308"/>
      <c r="AA1356" s="383"/>
      <c r="AC1356" s="325"/>
      <c r="AD1356" s="325"/>
      <c r="AF1356" s="383"/>
      <c r="AH1356" s="325"/>
      <c r="AI1356" s="325"/>
      <c r="AK1356" s="385"/>
      <c r="AL1356" s="385"/>
      <c r="AM1356" s="359"/>
      <c r="AN1356" s="385"/>
      <c r="AO1356" s="385"/>
      <c r="AP1356" s="385"/>
      <c r="AQ1356" s="385"/>
      <c r="AR1356" s="385"/>
      <c r="AS1356" s="385"/>
      <c r="AT1356" s="385"/>
      <c r="AU1356" s="359"/>
      <c r="AW1356" s="416"/>
      <c r="AX1356" s="694"/>
      <c r="AY1356" s="641"/>
      <c r="AZ1356" s="385"/>
      <c r="BA1356" s="385"/>
      <c r="BB1356" s="416"/>
      <c r="BC1356" s="416"/>
      <c r="BD1356" s="416"/>
      <c r="BE1356" s="416"/>
      <c r="BF1356" s="416"/>
      <c r="BG1356" s="416"/>
      <c r="BH1356" s="416"/>
      <c r="BI1356" s="416"/>
      <c r="BJ1356" s="416"/>
    </row>
    <row r="1357" spans="10:62" x14ac:dyDescent="0.2">
      <c r="J1357" s="385"/>
      <c r="K1357" s="217"/>
      <c r="L1357" s="217"/>
      <c r="M1357" s="693"/>
      <c r="N1357" s="693"/>
      <c r="O1357" s="359"/>
      <c r="P1357" s="619"/>
      <c r="Q1357" s="672"/>
      <c r="R1357" s="672"/>
      <c r="S1357" s="672"/>
      <c r="T1357" s="385"/>
      <c r="U1357" s="385"/>
      <c r="V1357" s="385"/>
      <c r="W1357" s="385"/>
      <c r="X1357" s="693"/>
      <c r="Y1357" s="325"/>
      <c r="Z1357" s="308"/>
      <c r="AA1357" s="383"/>
      <c r="AC1357" s="325"/>
      <c r="AD1357" s="325"/>
      <c r="AF1357" s="383"/>
      <c r="AH1357" s="325"/>
      <c r="AI1357" s="325"/>
      <c r="AK1357" s="385"/>
      <c r="AL1357" s="385"/>
      <c r="AM1357" s="359"/>
      <c r="AN1357" s="385"/>
      <c r="AO1357" s="385"/>
      <c r="AP1357" s="385"/>
      <c r="AQ1357" s="385"/>
      <c r="AR1357" s="385"/>
      <c r="AS1357" s="385"/>
      <c r="AT1357" s="385"/>
      <c r="AU1357" s="359"/>
      <c r="AW1357" s="416"/>
      <c r="AX1357" s="694"/>
      <c r="AY1357" s="641"/>
      <c r="AZ1357" s="385"/>
      <c r="BA1357" s="385"/>
      <c r="BB1357" s="416"/>
      <c r="BC1357" s="416"/>
      <c r="BD1357" s="416"/>
      <c r="BE1357" s="416"/>
      <c r="BF1357" s="416"/>
      <c r="BG1357" s="416"/>
      <c r="BH1357" s="416"/>
      <c r="BI1357" s="416"/>
      <c r="BJ1357" s="416"/>
    </row>
    <row r="1358" spans="10:62" x14ac:dyDescent="0.2">
      <c r="J1358" s="385"/>
      <c r="K1358" s="217"/>
      <c r="L1358" s="217"/>
      <c r="M1358" s="693"/>
      <c r="N1358" s="693"/>
      <c r="O1358" s="359"/>
      <c r="P1358" s="619"/>
      <c r="Q1358" s="672"/>
      <c r="R1358" s="672"/>
      <c r="S1358" s="672"/>
      <c r="T1358" s="385"/>
      <c r="U1358" s="385"/>
      <c r="V1358" s="385"/>
      <c r="W1358" s="385"/>
      <c r="X1358" s="693"/>
      <c r="Y1358" s="325"/>
      <c r="Z1358" s="308"/>
      <c r="AA1358" s="383"/>
      <c r="AC1358" s="325"/>
      <c r="AD1358" s="325"/>
      <c r="AF1358" s="383"/>
      <c r="AH1358" s="325"/>
      <c r="AI1358" s="325"/>
      <c r="AK1358" s="385"/>
      <c r="AL1358" s="385"/>
      <c r="AM1358" s="359"/>
      <c r="AN1358" s="385"/>
      <c r="AO1358" s="385"/>
      <c r="AP1358" s="385"/>
      <c r="AQ1358" s="385"/>
      <c r="AR1358" s="385"/>
      <c r="AS1358" s="385"/>
      <c r="AT1358" s="385"/>
      <c r="AU1358" s="359"/>
      <c r="AW1358" s="416"/>
      <c r="AX1358" s="694"/>
      <c r="AY1358" s="641"/>
      <c r="AZ1358" s="385"/>
      <c r="BA1358" s="385"/>
      <c r="BB1358" s="416"/>
      <c r="BC1358" s="416"/>
      <c r="BD1358" s="416"/>
      <c r="BE1358" s="416"/>
      <c r="BF1358" s="416"/>
      <c r="BG1358" s="416"/>
      <c r="BH1358" s="416"/>
      <c r="BI1358" s="416"/>
      <c r="BJ1358" s="416"/>
    </row>
    <row r="1359" spans="10:62" x14ac:dyDescent="0.2">
      <c r="J1359" s="385"/>
      <c r="K1359" s="217"/>
      <c r="L1359" s="217"/>
      <c r="M1359" s="693"/>
      <c r="N1359" s="693"/>
      <c r="O1359" s="359"/>
      <c r="P1359" s="619"/>
      <c r="Q1359" s="672"/>
      <c r="R1359" s="672"/>
      <c r="S1359" s="672"/>
      <c r="T1359" s="385"/>
      <c r="U1359" s="385"/>
      <c r="V1359" s="385"/>
      <c r="W1359" s="385"/>
      <c r="X1359" s="693"/>
      <c r="Y1359" s="325"/>
      <c r="Z1359" s="308"/>
      <c r="AA1359" s="383"/>
      <c r="AC1359" s="325"/>
      <c r="AD1359" s="325"/>
      <c r="AF1359" s="383"/>
      <c r="AH1359" s="325"/>
      <c r="AI1359" s="325"/>
      <c r="AK1359" s="385"/>
      <c r="AL1359" s="385"/>
      <c r="AM1359" s="359"/>
      <c r="AN1359" s="385"/>
      <c r="AO1359" s="385"/>
      <c r="AP1359" s="385"/>
      <c r="AQ1359" s="385"/>
      <c r="AR1359" s="385"/>
      <c r="AS1359" s="385"/>
      <c r="AT1359" s="385"/>
      <c r="AU1359" s="359"/>
      <c r="AW1359" s="416"/>
      <c r="AX1359" s="694"/>
      <c r="AY1359" s="641"/>
      <c r="AZ1359" s="385"/>
      <c r="BA1359" s="385"/>
      <c r="BB1359" s="416"/>
      <c r="BC1359" s="416"/>
      <c r="BD1359" s="416"/>
      <c r="BE1359" s="416"/>
      <c r="BF1359" s="416"/>
      <c r="BG1359" s="416"/>
      <c r="BH1359" s="416"/>
      <c r="BI1359" s="416"/>
      <c r="BJ1359" s="416"/>
    </row>
    <row r="1360" spans="10:62" x14ac:dyDescent="0.2">
      <c r="J1360" s="385"/>
      <c r="K1360" s="217"/>
      <c r="L1360" s="217"/>
      <c r="M1360" s="693"/>
      <c r="N1360" s="693"/>
      <c r="O1360" s="359"/>
      <c r="P1360" s="619"/>
      <c r="Q1360" s="672"/>
      <c r="R1360" s="672"/>
      <c r="S1360" s="672"/>
      <c r="T1360" s="385"/>
      <c r="U1360" s="385"/>
      <c r="V1360" s="385"/>
      <c r="W1360" s="385"/>
      <c r="X1360" s="693"/>
      <c r="Y1360" s="325"/>
      <c r="Z1360" s="308"/>
      <c r="AA1360" s="383"/>
      <c r="AC1360" s="325"/>
      <c r="AD1360" s="325"/>
      <c r="AF1360" s="383"/>
      <c r="AH1360" s="325"/>
      <c r="AI1360" s="325"/>
      <c r="AK1360" s="385"/>
      <c r="AL1360" s="385"/>
      <c r="AM1360" s="359"/>
      <c r="AN1360" s="385"/>
      <c r="AO1360" s="385"/>
      <c r="AP1360" s="385"/>
      <c r="AQ1360" s="385"/>
      <c r="AR1360" s="385"/>
      <c r="AS1360" s="385"/>
      <c r="AT1360" s="385"/>
      <c r="AU1360" s="359"/>
      <c r="AW1360" s="416"/>
      <c r="AX1360" s="694"/>
      <c r="AY1360" s="641"/>
      <c r="AZ1360" s="385"/>
      <c r="BA1360" s="385"/>
      <c r="BB1360" s="416"/>
      <c r="BC1360" s="416"/>
      <c r="BD1360" s="416"/>
      <c r="BE1360" s="416"/>
      <c r="BF1360" s="416"/>
      <c r="BG1360" s="416"/>
      <c r="BH1360" s="416"/>
      <c r="BI1360" s="416"/>
      <c r="BJ1360" s="416"/>
    </row>
    <row r="1361" spans="10:62" x14ac:dyDescent="0.2">
      <c r="J1361" s="385"/>
      <c r="K1361" s="217"/>
      <c r="L1361" s="217"/>
      <c r="M1361" s="693"/>
      <c r="N1361" s="693"/>
      <c r="O1361" s="359"/>
      <c r="P1361" s="619"/>
      <c r="Q1361" s="672"/>
      <c r="R1361" s="672"/>
      <c r="S1361" s="672"/>
      <c r="T1361" s="385"/>
      <c r="U1361" s="385"/>
      <c r="V1361" s="385"/>
      <c r="W1361" s="385"/>
      <c r="X1361" s="693"/>
      <c r="Y1361" s="325"/>
      <c r="Z1361" s="308"/>
      <c r="AA1361" s="383"/>
      <c r="AC1361" s="325"/>
      <c r="AD1361" s="325"/>
      <c r="AF1361" s="383"/>
      <c r="AH1361" s="325"/>
      <c r="AI1361" s="325"/>
      <c r="AK1361" s="385"/>
      <c r="AL1361" s="385"/>
      <c r="AM1361" s="359"/>
      <c r="AN1361" s="385"/>
      <c r="AO1361" s="385"/>
      <c r="AP1361" s="385"/>
      <c r="AQ1361" s="385"/>
      <c r="AR1361" s="385"/>
      <c r="AS1361" s="385"/>
      <c r="AT1361" s="385"/>
      <c r="AU1361" s="359"/>
      <c r="AW1361" s="416"/>
      <c r="AX1361" s="694"/>
      <c r="AY1361" s="641"/>
      <c r="AZ1361" s="385"/>
      <c r="BA1361" s="385"/>
      <c r="BB1361" s="416"/>
      <c r="BC1361" s="416"/>
      <c r="BD1361" s="416"/>
      <c r="BE1361" s="416"/>
      <c r="BF1361" s="416"/>
      <c r="BG1361" s="416"/>
      <c r="BH1361" s="416"/>
      <c r="BI1361" s="416"/>
      <c r="BJ1361" s="416"/>
    </row>
    <row r="1362" spans="10:62" x14ac:dyDescent="0.2">
      <c r="J1362" s="385"/>
      <c r="K1362" s="217"/>
      <c r="L1362" s="217"/>
      <c r="M1362" s="693"/>
      <c r="N1362" s="693"/>
      <c r="O1362" s="359"/>
      <c r="P1362" s="619"/>
      <c r="Q1362" s="672"/>
      <c r="R1362" s="672"/>
      <c r="S1362" s="672"/>
      <c r="T1362" s="385"/>
      <c r="U1362" s="385"/>
      <c r="V1362" s="385"/>
      <c r="W1362" s="385"/>
      <c r="X1362" s="693"/>
      <c r="Y1362" s="325"/>
      <c r="Z1362" s="308"/>
      <c r="AA1362" s="383"/>
      <c r="AC1362" s="325"/>
      <c r="AD1362" s="325"/>
      <c r="AF1362" s="383"/>
      <c r="AH1362" s="325"/>
      <c r="AI1362" s="325"/>
      <c r="AK1362" s="385"/>
      <c r="AL1362" s="385"/>
      <c r="AM1362" s="359"/>
      <c r="AN1362" s="385"/>
      <c r="AO1362" s="385"/>
      <c r="AP1362" s="385"/>
      <c r="AQ1362" s="385"/>
      <c r="AR1362" s="385"/>
      <c r="AS1362" s="385"/>
      <c r="AT1362" s="385"/>
      <c r="AU1362" s="359"/>
      <c r="AW1362" s="416"/>
      <c r="AX1362" s="694"/>
      <c r="AY1362" s="641"/>
      <c r="AZ1362" s="385"/>
      <c r="BA1362" s="385"/>
      <c r="BB1362" s="416"/>
      <c r="BC1362" s="416"/>
      <c r="BD1362" s="416"/>
      <c r="BE1362" s="416"/>
      <c r="BF1362" s="416"/>
      <c r="BG1362" s="416"/>
      <c r="BH1362" s="416"/>
      <c r="BI1362" s="416"/>
      <c r="BJ1362" s="416"/>
    </row>
    <row r="1363" spans="10:62" x14ac:dyDescent="0.2">
      <c r="J1363" s="385"/>
      <c r="K1363" s="217"/>
      <c r="L1363" s="217"/>
      <c r="M1363" s="693"/>
      <c r="N1363" s="693"/>
      <c r="O1363" s="359"/>
      <c r="P1363" s="619"/>
      <c r="Q1363" s="672"/>
      <c r="R1363" s="672"/>
      <c r="S1363" s="672"/>
      <c r="T1363" s="385"/>
      <c r="U1363" s="385"/>
      <c r="V1363" s="385"/>
      <c r="W1363" s="385"/>
      <c r="X1363" s="693"/>
      <c r="Y1363" s="325"/>
      <c r="Z1363" s="308"/>
      <c r="AA1363" s="383"/>
      <c r="AC1363" s="325"/>
      <c r="AD1363" s="325"/>
      <c r="AF1363" s="383"/>
      <c r="AH1363" s="325"/>
      <c r="AI1363" s="325"/>
      <c r="AK1363" s="385"/>
      <c r="AL1363" s="385"/>
      <c r="AM1363" s="359"/>
      <c r="AN1363" s="385"/>
      <c r="AO1363" s="385"/>
      <c r="AP1363" s="385"/>
      <c r="AQ1363" s="385"/>
      <c r="AR1363" s="385"/>
      <c r="AS1363" s="385"/>
      <c r="AT1363" s="385"/>
      <c r="AU1363" s="359"/>
      <c r="AW1363" s="416"/>
      <c r="AX1363" s="694"/>
      <c r="AY1363" s="641"/>
      <c r="AZ1363" s="385"/>
      <c r="BA1363" s="385"/>
      <c r="BB1363" s="416"/>
      <c r="BC1363" s="416"/>
      <c r="BD1363" s="416"/>
      <c r="BE1363" s="416"/>
      <c r="BF1363" s="416"/>
      <c r="BG1363" s="416"/>
      <c r="BH1363" s="416"/>
      <c r="BI1363" s="416"/>
      <c r="BJ1363" s="416"/>
    </row>
    <row r="1364" spans="10:62" x14ac:dyDescent="0.2">
      <c r="J1364" s="385"/>
      <c r="K1364" s="217"/>
      <c r="L1364" s="217"/>
      <c r="M1364" s="693"/>
      <c r="N1364" s="693"/>
      <c r="O1364" s="359"/>
      <c r="P1364" s="619"/>
      <c r="Q1364" s="672"/>
      <c r="R1364" s="672"/>
      <c r="S1364" s="672"/>
      <c r="T1364" s="385"/>
      <c r="U1364" s="385"/>
      <c r="V1364" s="385"/>
      <c r="W1364" s="385"/>
      <c r="X1364" s="693"/>
      <c r="Y1364" s="325"/>
      <c r="Z1364" s="308"/>
      <c r="AA1364" s="383"/>
      <c r="AC1364" s="325"/>
      <c r="AD1364" s="325"/>
      <c r="AF1364" s="383"/>
      <c r="AH1364" s="325"/>
      <c r="AI1364" s="325"/>
      <c r="AK1364" s="385"/>
      <c r="AL1364" s="385"/>
      <c r="AM1364" s="359"/>
      <c r="AN1364" s="385"/>
      <c r="AO1364" s="385"/>
      <c r="AP1364" s="385"/>
      <c r="AQ1364" s="385"/>
      <c r="AR1364" s="385"/>
      <c r="AS1364" s="385"/>
      <c r="AT1364" s="385"/>
      <c r="AU1364" s="359"/>
      <c r="AW1364" s="416"/>
      <c r="AX1364" s="694"/>
      <c r="AY1364" s="641"/>
      <c r="AZ1364" s="385"/>
      <c r="BA1364" s="385"/>
      <c r="BB1364" s="416"/>
      <c r="BC1364" s="416"/>
      <c r="BD1364" s="416"/>
      <c r="BE1364" s="416"/>
      <c r="BF1364" s="416"/>
      <c r="BG1364" s="416"/>
      <c r="BH1364" s="416"/>
      <c r="BI1364" s="416"/>
      <c r="BJ1364" s="416"/>
    </row>
    <row r="1365" spans="10:62" x14ac:dyDescent="0.2">
      <c r="J1365" s="385"/>
      <c r="K1365" s="217"/>
      <c r="L1365" s="217"/>
      <c r="M1365" s="693"/>
      <c r="N1365" s="693"/>
      <c r="O1365" s="359"/>
      <c r="P1365" s="619"/>
      <c r="Q1365" s="672"/>
      <c r="R1365" s="672"/>
      <c r="S1365" s="672"/>
      <c r="T1365" s="385"/>
      <c r="U1365" s="385"/>
      <c r="V1365" s="385"/>
      <c r="W1365" s="385"/>
      <c r="X1365" s="693"/>
      <c r="Y1365" s="325"/>
      <c r="Z1365" s="308"/>
      <c r="AA1365" s="383"/>
      <c r="AC1365" s="325"/>
      <c r="AD1365" s="325"/>
      <c r="AF1365" s="383"/>
      <c r="AH1365" s="325"/>
      <c r="AI1365" s="325"/>
      <c r="AK1365" s="385"/>
      <c r="AL1365" s="385"/>
      <c r="AM1365" s="359"/>
      <c r="AN1365" s="385"/>
      <c r="AO1365" s="385"/>
      <c r="AP1365" s="385"/>
      <c r="AQ1365" s="385"/>
      <c r="AR1365" s="385"/>
      <c r="AS1365" s="385"/>
      <c r="AT1365" s="385"/>
      <c r="AU1365" s="359"/>
      <c r="AW1365" s="416"/>
      <c r="AX1365" s="694"/>
      <c r="AY1365" s="641"/>
      <c r="AZ1365" s="385"/>
      <c r="BA1365" s="385"/>
      <c r="BB1365" s="416"/>
      <c r="BC1365" s="416"/>
      <c r="BD1365" s="416"/>
      <c r="BE1365" s="416"/>
      <c r="BF1365" s="416"/>
      <c r="BG1365" s="416"/>
      <c r="BH1365" s="416"/>
      <c r="BI1365" s="416"/>
      <c r="BJ1365" s="416"/>
    </row>
    <row r="1366" spans="10:62" x14ac:dyDescent="0.2">
      <c r="J1366" s="385"/>
      <c r="K1366" s="217"/>
      <c r="L1366" s="217"/>
      <c r="M1366" s="693"/>
      <c r="N1366" s="693"/>
      <c r="O1366" s="359"/>
      <c r="P1366" s="619"/>
      <c r="Q1366" s="672"/>
      <c r="R1366" s="672"/>
      <c r="S1366" s="672"/>
      <c r="T1366" s="385"/>
      <c r="U1366" s="385"/>
      <c r="V1366" s="385"/>
      <c r="W1366" s="385"/>
      <c r="X1366" s="693"/>
      <c r="Y1366" s="325"/>
      <c r="Z1366" s="308"/>
      <c r="AA1366" s="383"/>
      <c r="AC1366" s="325"/>
      <c r="AD1366" s="325"/>
      <c r="AF1366" s="383"/>
      <c r="AH1366" s="325"/>
      <c r="AI1366" s="325"/>
      <c r="AK1366" s="385"/>
      <c r="AL1366" s="385"/>
      <c r="AM1366" s="359"/>
      <c r="AN1366" s="385"/>
      <c r="AO1366" s="385"/>
      <c r="AP1366" s="385"/>
      <c r="AQ1366" s="385"/>
      <c r="AR1366" s="385"/>
      <c r="AS1366" s="385"/>
      <c r="AT1366" s="385"/>
      <c r="AU1366" s="359"/>
      <c r="AW1366" s="416"/>
      <c r="AX1366" s="694"/>
      <c r="AY1366" s="641"/>
      <c r="AZ1366" s="385"/>
      <c r="BA1366" s="385"/>
      <c r="BB1366" s="416"/>
      <c r="BC1366" s="416"/>
      <c r="BD1366" s="416"/>
      <c r="BE1366" s="416"/>
      <c r="BF1366" s="416"/>
      <c r="BG1366" s="416"/>
      <c r="BH1366" s="416"/>
      <c r="BI1366" s="416"/>
      <c r="BJ1366" s="416"/>
    </row>
    <row r="1367" spans="10:62" x14ac:dyDescent="0.2">
      <c r="J1367" s="385"/>
      <c r="K1367" s="217"/>
      <c r="L1367" s="217"/>
      <c r="M1367" s="693"/>
      <c r="N1367" s="693"/>
      <c r="O1367" s="359"/>
      <c r="P1367" s="619"/>
      <c r="Q1367" s="672"/>
      <c r="R1367" s="672"/>
      <c r="S1367" s="672"/>
      <c r="T1367" s="385"/>
      <c r="U1367" s="385"/>
      <c r="V1367" s="385"/>
      <c r="W1367" s="385"/>
      <c r="X1367" s="693"/>
      <c r="Y1367" s="325"/>
      <c r="Z1367" s="308"/>
      <c r="AA1367" s="383"/>
      <c r="AC1367" s="325"/>
      <c r="AD1367" s="325"/>
      <c r="AF1367" s="383"/>
      <c r="AH1367" s="325"/>
      <c r="AI1367" s="325"/>
      <c r="AK1367" s="385"/>
      <c r="AL1367" s="385"/>
      <c r="AM1367" s="359"/>
      <c r="AN1367" s="385"/>
      <c r="AO1367" s="385"/>
      <c r="AP1367" s="385"/>
      <c r="AQ1367" s="385"/>
      <c r="AR1367" s="385"/>
      <c r="AS1367" s="385"/>
      <c r="AT1367" s="385"/>
      <c r="AU1367" s="359"/>
      <c r="AW1367" s="416"/>
      <c r="AX1367" s="694"/>
      <c r="AY1367" s="641"/>
      <c r="AZ1367" s="385"/>
      <c r="BA1367" s="385"/>
      <c r="BB1367" s="416"/>
      <c r="BC1367" s="416"/>
      <c r="BD1367" s="416"/>
      <c r="BE1367" s="416"/>
      <c r="BF1367" s="416"/>
      <c r="BG1367" s="416"/>
      <c r="BH1367" s="416"/>
      <c r="BI1367" s="416"/>
      <c r="BJ1367" s="416"/>
    </row>
    <row r="1368" spans="10:62" x14ac:dyDescent="0.2">
      <c r="J1368" s="385"/>
      <c r="K1368" s="217"/>
      <c r="L1368" s="217"/>
      <c r="M1368" s="693"/>
      <c r="N1368" s="693"/>
      <c r="O1368" s="359"/>
      <c r="P1368" s="619"/>
      <c r="Q1368" s="672"/>
      <c r="R1368" s="672"/>
      <c r="S1368" s="672"/>
      <c r="T1368" s="385"/>
      <c r="U1368" s="385"/>
      <c r="V1368" s="385"/>
      <c r="W1368" s="385"/>
      <c r="X1368" s="693"/>
      <c r="Y1368" s="325"/>
      <c r="Z1368" s="308"/>
      <c r="AA1368" s="383"/>
      <c r="AC1368" s="325"/>
      <c r="AD1368" s="325"/>
      <c r="AF1368" s="383"/>
      <c r="AH1368" s="325"/>
      <c r="AI1368" s="325"/>
      <c r="AK1368" s="385"/>
      <c r="AL1368" s="385"/>
      <c r="AM1368" s="359"/>
      <c r="AN1368" s="385"/>
      <c r="AO1368" s="385"/>
      <c r="AP1368" s="385"/>
      <c r="AQ1368" s="385"/>
      <c r="AR1368" s="385"/>
      <c r="AS1368" s="385"/>
      <c r="AT1368" s="385"/>
      <c r="AU1368" s="359"/>
      <c r="AW1368" s="416"/>
      <c r="AX1368" s="694"/>
      <c r="AY1368" s="641"/>
      <c r="AZ1368" s="385"/>
      <c r="BA1368" s="385"/>
      <c r="BB1368" s="416"/>
      <c r="BC1368" s="416"/>
      <c r="BD1368" s="416"/>
      <c r="BE1368" s="416"/>
      <c r="BF1368" s="416"/>
      <c r="BG1368" s="416"/>
      <c r="BH1368" s="416"/>
      <c r="BI1368" s="416"/>
      <c r="BJ1368" s="416"/>
    </row>
    <row r="1369" spans="10:62" x14ac:dyDescent="0.2">
      <c r="J1369" s="385"/>
      <c r="K1369" s="217"/>
      <c r="L1369" s="217"/>
      <c r="M1369" s="693"/>
      <c r="N1369" s="693"/>
      <c r="O1369" s="359"/>
      <c r="P1369" s="619"/>
      <c r="Q1369" s="672"/>
      <c r="R1369" s="672"/>
      <c r="S1369" s="672"/>
      <c r="T1369" s="385"/>
      <c r="U1369" s="385"/>
      <c r="V1369" s="385"/>
      <c r="W1369" s="385"/>
      <c r="X1369" s="693"/>
      <c r="Y1369" s="325"/>
      <c r="Z1369" s="308"/>
      <c r="AA1369" s="383"/>
      <c r="AC1369" s="325"/>
      <c r="AD1369" s="325"/>
      <c r="AF1369" s="383"/>
      <c r="AH1369" s="325"/>
      <c r="AI1369" s="325"/>
      <c r="AK1369" s="385"/>
      <c r="AL1369" s="385"/>
      <c r="AM1369" s="359"/>
      <c r="AN1369" s="385"/>
      <c r="AO1369" s="385"/>
      <c r="AP1369" s="385"/>
      <c r="AQ1369" s="385"/>
      <c r="AR1369" s="385"/>
      <c r="AS1369" s="385"/>
      <c r="AT1369" s="385"/>
      <c r="AU1369" s="359"/>
      <c r="AW1369" s="416"/>
      <c r="AX1369" s="694"/>
      <c r="AY1369" s="641"/>
      <c r="AZ1369" s="385"/>
      <c r="BA1369" s="385"/>
      <c r="BB1369" s="416"/>
      <c r="BC1369" s="416"/>
      <c r="BD1369" s="416"/>
      <c r="BE1369" s="416"/>
      <c r="BF1369" s="416"/>
      <c r="BG1369" s="416"/>
      <c r="BH1369" s="416"/>
      <c r="BI1369" s="416"/>
      <c r="BJ1369" s="416"/>
    </row>
    <row r="1370" spans="10:62" x14ac:dyDescent="0.2">
      <c r="J1370" s="385"/>
      <c r="K1370" s="217"/>
      <c r="L1370" s="217"/>
      <c r="M1370" s="693"/>
      <c r="N1370" s="693"/>
      <c r="O1370" s="359"/>
      <c r="P1370" s="619"/>
      <c r="Q1370" s="672"/>
      <c r="R1370" s="672"/>
      <c r="S1370" s="672"/>
      <c r="T1370" s="385"/>
      <c r="U1370" s="385"/>
      <c r="V1370" s="385"/>
      <c r="W1370" s="385"/>
      <c r="X1370" s="693"/>
      <c r="Y1370" s="325"/>
      <c r="Z1370" s="308"/>
      <c r="AA1370" s="383"/>
      <c r="AC1370" s="325"/>
      <c r="AD1370" s="325"/>
      <c r="AF1370" s="383"/>
      <c r="AH1370" s="325"/>
      <c r="AI1370" s="325"/>
      <c r="AK1370" s="385"/>
      <c r="AL1370" s="385"/>
      <c r="AM1370" s="359"/>
      <c r="AN1370" s="385"/>
      <c r="AO1370" s="385"/>
      <c r="AP1370" s="385"/>
      <c r="AQ1370" s="385"/>
      <c r="AR1370" s="385"/>
      <c r="AS1370" s="385"/>
      <c r="AT1370" s="385"/>
      <c r="AU1370" s="359"/>
      <c r="AW1370" s="416"/>
      <c r="AX1370" s="694"/>
      <c r="AY1370" s="641"/>
      <c r="AZ1370" s="385"/>
      <c r="BA1370" s="385"/>
      <c r="BB1370" s="416"/>
      <c r="BC1370" s="416"/>
      <c r="BD1370" s="416"/>
      <c r="BE1370" s="416"/>
      <c r="BF1370" s="416"/>
      <c r="BG1370" s="416"/>
      <c r="BH1370" s="416"/>
      <c r="BI1370" s="416"/>
      <c r="BJ1370" s="416"/>
    </row>
    <row r="1371" spans="10:62" x14ac:dyDescent="0.2">
      <c r="J1371" s="385"/>
      <c r="K1371" s="217"/>
      <c r="L1371" s="217"/>
      <c r="M1371" s="693"/>
      <c r="N1371" s="693"/>
      <c r="O1371" s="359"/>
      <c r="P1371" s="619"/>
      <c r="Q1371" s="672"/>
      <c r="R1371" s="672"/>
      <c r="S1371" s="672"/>
      <c r="T1371" s="385"/>
      <c r="U1371" s="385"/>
      <c r="V1371" s="385"/>
      <c r="W1371" s="385"/>
      <c r="X1371" s="693"/>
      <c r="Y1371" s="325"/>
      <c r="Z1371" s="308"/>
      <c r="AA1371" s="383"/>
      <c r="AC1371" s="325"/>
      <c r="AD1371" s="325"/>
      <c r="AF1371" s="383"/>
      <c r="AH1371" s="325"/>
      <c r="AI1371" s="325"/>
      <c r="AK1371" s="385"/>
      <c r="AL1371" s="385"/>
      <c r="AM1371" s="359"/>
      <c r="AN1371" s="385"/>
      <c r="AO1371" s="385"/>
      <c r="AP1371" s="385"/>
      <c r="AQ1371" s="385"/>
      <c r="AR1371" s="385"/>
      <c r="AS1371" s="385"/>
      <c r="AT1371" s="385"/>
      <c r="AU1371" s="359"/>
      <c r="AW1371" s="416"/>
      <c r="AX1371" s="694"/>
      <c r="AY1371" s="641"/>
      <c r="AZ1371" s="385"/>
      <c r="BA1371" s="385"/>
      <c r="BB1371" s="416"/>
      <c r="BC1371" s="416"/>
      <c r="BD1371" s="416"/>
      <c r="BE1371" s="416"/>
      <c r="BF1371" s="416"/>
      <c r="BG1371" s="416"/>
      <c r="BH1371" s="416"/>
      <c r="BI1371" s="416"/>
      <c r="BJ1371" s="416"/>
    </row>
    <row r="1372" spans="10:62" x14ac:dyDescent="0.2">
      <c r="J1372" s="385"/>
      <c r="K1372" s="217"/>
      <c r="L1372" s="217"/>
      <c r="M1372" s="693"/>
      <c r="N1372" s="693"/>
      <c r="O1372" s="359"/>
      <c r="P1372" s="619"/>
      <c r="Q1372" s="672"/>
      <c r="R1372" s="672"/>
      <c r="S1372" s="672"/>
      <c r="T1372" s="385"/>
      <c r="U1372" s="385"/>
      <c r="V1372" s="385"/>
      <c r="W1372" s="385"/>
      <c r="X1372" s="693"/>
      <c r="Y1372" s="325"/>
      <c r="Z1372" s="308"/>
      <c r="AA1372" s="383"/>
      <c r="AC1372" s="325"/>
      <c r="AD1372" s="325"/>
      <c r="AF1372" s="383"/>
      <c r="AH1372" s="325"/>
      <c r="AI1372" s="325"/>
      <c r="AK1372" s="385"/>
      <c r="AL1372" s="385"/>
      <c r="AM1372" s="359"/>
      <c r="AN1372" s="385"/>
      <c r="AO1372" s="385"/>
      <c r="AP1372" s="385"/>
      <c r="AQ1372" s="385"/>
      <c r="AR1372" s="385"/>
      <c r="AS1372" s="385"/>
      <c r="AT1372" s="385"/>
      <c r="AU1372" s="359"/>
      <c r="AW1372" s="416"/>
      <c r="AX1372" s="694"/>
      <c r="AY1372" s="641"/>
      <c r="AZ1372" s="385"/>
      <c r="BA1372" s="385"/>
      <c r="BB1372" s="416"/>
      <c r="BC1372" s="416"/>
      <c r="BD1372" s="416"/>
      <c r="BE1372" s="416"/>
      <c r="BF1372" s="416"/>
      <c r="BG1372" s="416"/>
      <c r="BH1372" s="416"/>
      <c r="BI1372" s="416"/>
      <c r="BJ1372" s="416"/>
    </row>
    <row r="1373" spans="10:62" x14ac:dyDescent="0.2">
      <c r="J1373" s="385"/>
      <c r="K1373" s="217"/>
      <c r="L1373" s="217"/>
      <c r="M1373" s="693"/>
      <c r="N1373" s="693"/>
      <c r="O1373" s="359"/>
      <c r="P1373" s="619"/>
      <c r="Q1373" s="672"/>
      <c r="R1373" s="672"/>
      <c r="S1373" s="672"/>
      <c r="T1373" s="385"/>
      <c r="U1373" s="385"/>
      <c r="V1373" s="385"/>
      <c r="W1373" s="385"/>
      <c r="X1373" s="693"/>
      <c r="Y1373" s="325"/>
      <c r="Z1373" s="308"/>
      <c r="AA1373" s="383"/>
      <c r="AC1373" s="325"/>
      <c r="AD1373" s="325"/>
      <c r="AF1373" s="383"/>
      <c r="AH1373" s="325"/>
      <c r="AI1373" s="325"/>
      <c r="AK1373" s="385"/>
      <c r="AL1373" s="385"/>
      <c r="AM1373" s="359"/>
      <c r="AN1373" s="385"/>
      <c r="AO1373" s="385"/>
      <c r="AP1373" s="385"/>
      <c r="AQ1373" s="385"/>
      <c r="AR1373" s="385"/>
      <c r="AS1373" s="385"/>
      <c r="AT1373" s="385"/>
      <c r="AU1373" s="359"/>
      <c r="AW1373" s="416"/>
      <c r="AX1373" s="694"/>
      <c r="AY1373" s="641"/>
      <c r="AZ1373" s="385"/>
      <c r="BA1373" s="385"/>
      <c r="BB1373" s="416"/>
      <c r="BC1373" s="416"/>
      <c r="BD1373" s="416"/>
      <c r="BE1373" s="416"/>
      <c r="BF1373" s="416"/>
      <c r="BG1373" s="416"/>
      <c r="BH1373" s="416"/>
      <c r="BI1373" s="416"/>
      <c r="BJ1373" s="416"/>
    </row>
    <row r="1374" spans="10:62" x14ac:dyDescent="0.2">
      <c r="J1374" s="385"/>
      <c r="K1374" s="217"/>
      <c r="L1374" s="217"/>
      <c r="M1374" s="693"/>
      <c r="N1374" s="693"/>
      <c r="O1374" s="359"/>
      <c r="P1374" s="619"/>
      <c r="Q1374" s="672"/>
      <c r="R1374" s="672"/>
      <c r="S1374" s="672"/>
      <c r="T1374" s="385"/>
      <c r="U1374" s="385"/>
      <c r="V1374" s="385"/>
      <c r="W1374" s="385"/>
      <c r="X1374" s="693"/>
      <c r="Y1374" s="325"/>
      <c r="Z1374" s="308"/>
      <c r="AA1374" s="383"/>
      <c r="AC1374" s="325"/>
      <c r="AD1374" s="325"/>
      <c r="AF1374" s="383"/>
      <c r="AH1374" s="325"/>
      <c r="AI1374" s="325"/>
      <c r="AK1374" s="385"/>
      <c r="AL1374" s="385"/>
      <c r="AM1374" s="359"/>
      <c r="AN1374" s="385"/>
      <c r="AO1374" s="385"/>
      <c r="AP1374" s="385"/>
      <c r="AQ1374" s="385"/>
      <c r="AR1374" s="385"/>
      <c r="AS1374" s="385"/>
      <c r="AT1374" s="385"/>
      <c r="AU1374" s="359"/>
      <c r="AW1374" s="416"/>
      <c r="AX1374" s="694"/>
      <c r="AY1374" s="641"/>
      <c r="AZ1374" s="385"/>
      <c r="BA1374" s="385"/>
      <c r="BB1374" s="416"/>
      <c r="BC1374" s="416"/>
      <c r="BD1374" s="416"/>
      <c r="BE1374" s="416"/>
      <c r="BF1374" s="416"/>
      <c r="BG1374" s="416"/>
      <c r="BH1374" s="416"/>
      <c r="BI1374" s="416"/>
      <c r="BJ1374" s="416"/>
    </row>
    <row r="1375" spans="10:62" x14ac:dyDescent="0.2">
      <c r="J1375" s="385"/>
      <c r="K1375" s="217"/>
      <c r="L1375" s="217"/>
      <c r="M1375" s="693"/>
      <c r="N1375" s="693"/>
      <c r="O1375" s="359"/>
      <c r="P1375" s="619"/>
      <c r="Q1375" s="672"/>
      <c r="R1375" s="672"/>
      <c r="S1375" s="672"/>
      <c r="T1375" s="385"/>
      <c r="U1375" s="385"/>
      <c r="V1375" s="385"/>
      <c r="W1375" s="385"/>
      <c r="X1375" s="693"/>
      <c r="Y1375" s="325"/>
      <c r="Z1375" s="308"/>
      <c r="AA1375" s="383"/>
      <c r="AC1375" s="325"/>
      <c r="AD1375" s="325"/>
      <c r="AF1375" s="383"/>
      <c r="AH1375" s="325"/>
      <c r="AI1375" s="325"/>
      <c r="AK1375" s="385"/>
      <c r="AL1375" s="385"/>
      <c r="AM1375" s="359"/>
      <c r="AN1375" s="385"/>
      <c r="AO1375" s="385"/>
      <c r="AP1375" s="385"/>
      <c r="AQ1375" s="385"/>
      <c r="AR1375" s="385"/>
      <c r="AS1375" s="385"/>
      <c r="AT1375" s="385"/>
      <c r="AU1375" s="359"/>
      <c r="AW1375" s="416"/>
      <c r="AX1375" s="694"/>
      <c r="AY1375" s="641"/>
      <c r="AZ1375" s="385"/>
      <c r="BA1375" s="385"/>
      <c r="BB1375" s="416"/>
      <c r="BC1375" s="416"/>
      <c r="BD1375" s="416"/>
      <c r="BE1375" s="416"/>
      <c r="BF1375" s="416"/>
      <c r="BG1375" s="416"/>
      <c r="BH1375" s="416"/>
      <c r="BI1375" s="416"/>
      <c r="BJ1375" s="416"/>
    </row>
    <row r="1376" spans="10:62" x14ac:dyDescent="0.2">
      <c r="J1376" s="385"/>
      <c r="K1376" s="217"/>
      <c r="L1376" s="217"/>
      <c r="M1376" s="693"/>
      <c r="N1376" s="693"/>
      <c r="O1376" s="359"/>
      <c r="P1376" s="619"/>
      <c r="Q1376" s="672"/>
      <c r="R1376" s="672"/>
      <c r="S1376" s="672"/>
      <c r="T1376" s="385"/>
      <c r="U1376" s="385"/>
      <c r="V1376" s="385"/>
      <c r="W1376" s="385"/>
      <c r="X1376" s="693"/>
      <c r="Y1376" s="325"/>
      <c r="Z1376" s="308"/>
      <c r="AA1376" s="383"/>
      <c r="AC1376" s="325"/>
      <c r="AD1376" s="325"/>
      <c r="AF1376" s="383"/>
      <c r="AH1376" s="325"/>
      <c r="AI1376" s="325"/>
      <c r="AK1376" s="385"/>
      <c r="AL1376" s="385"/>
      <c r="AM1376" s="359"/>
      <c r="AN1376" s="385"/>
      <c r="AO1376" s="385"/>
      <c r="AP1376" s="385"/>
      <c r="AQ1376" s="385"/>
      <c r="AR1376" s="385"/>
      <c r="AS1376" s="385"/>
      <c r="AT1376" s="385"/>
      <c r="AU1376" s="359"/>
      <c r="AW1376" s="416"/>
      <c r="AX1376" s="694"/>
      <c r="AY1376" s="641"/>
      <c r="AZ1376" s="385"/>
      <c r="BA1376" s="385"/>
      <c r="BB1376" s="416"/>
      <c r="BC1376" s="416"/>
      <c r="BD1376" s="416"/>
      <c r="BE1376" s="416"/>
      <c r="BF1376" s="416"/>
      <c r="BG1376" s="416"/>
      <c r="BH1376" s="416"/>
      <c r="BI1376" s="416"/>
      <c r="BJ1376" s="416"/>
    </row>
    <row r="1377" spans="10:62" x14ac:dyDescent="0.2">
      <c r="J1377" s="385"/>
      <c r="K1377" s="217"/>
      <c r="L1377" s="217"/>
      <c r="M1377" s="693"/>
      <c r="N1377" s="693"/>
      <c r="O1377" s="359"/>
      <c r="P1377" s="619"/>
      <c r="Q1377" s="672"/>
      <c r="R1377" s="672"/>
      <c r="S1377" s="672"/>
      <c r="T1377" s="385"/>
      <c r="U1377" s="385"/>
      <c r="V1377" s="385"/>
      <c r="W1377" s="385"/>
      <c r="X1377" s="693"/>
      <c r="Y1377" s="325"/>
      <c r="Z1377" s="308"/>
      <c r="AA1377" s="383"/>
      <c r="AC1377" s="325"/>
      <c r="AD1377" s="325"/>
      <c r="AF1377" s="383"/>
      <c r="AH1377" s="325"/>
      <c r="AI1377" s="325"/>
      <c r="AK1377" s="385"/>
      <c r="AL1377" s="385"/>
      <c r="AM1377" s="359"/>
      <c r="AN1377" s="385"/>
      <c r="AO1377" s="385"/>
      <c r="AP1377" s="385"/>
      <c r="AQ1377" s="385"/>
      <c r="AR1377" s="385"/>
      <c r="AS1377" s="385"/>
      <c r="AT1377" s="385"/>
      <c r="AU1377" s="359"/>
      <c r="AW1377" s="416"/>
      <c r="AX1377" s="694"/>
      <c r="AY1377" s="641"/>
      <c r="AZ1377" s="385"/>
      <c r="BA1377" s="385"/>
      <c r="BB1377" s="416"/>
      <c r="BC1377" s="416"/>
      <c r="BD1377" s="416"/>
      <c r="BE1377" s="416"/>
      <c r="BF1377" s="416"/>
      <c r="BG1377" s="416"/>
      <c r="BH1377" s="416"/>
      <c r="BI1377" s="416"/>
      <c r="BJ1377" s="416"/>
    </row>
    <row r="1378" spans="10:62" x14ac:dyDescent="0.2">
      <c r="J1378" s="385"/>
      <c r="K1378" s="217"/>
      <c r="L1378" s="217"/>
      <c r="M1378" s="693"/>
      <c r="N1378" s="693"/>
      <c r="O1378" s="359"/>
      <c r="P1378" s="619"/>
      <c r="Q1378" s="672"/>
      <c r="R1378" s="672"/>
      <c r="S1378" s="672"/>
      <c r="T1378" s="385"/>
      <c r="U1378" s="385"/>
      <c r="V1378" s="385"/>
      <c r="W1378" s="385"/>
      <c r="X1378" s="693"/>
      <c r="Y1378" s="325"/>
      <c r="Z1378" s="308"/>
      <c r="AA1378" s="383"/>
      <c r="AC1378" s="325"/>
      <c r="AD1378" s="325"/>
      <c r="AF1378" s="383"/>
      <c r="AH1378" s="325"/>
      <c r="AI1378" s="325"/>
      <c r="AK1378" s="385"/>
      <c r="AL1378" s="385"/>
      <c r="AM1378" s="359"/>
      <c r="AN1378" s="385"/>
      <c r="AO1378" s="385"/>
      <c r="AP1378" s="385"/>
      <c r="AQ1378" s="385"/>
      <c r="AR1378" s="385"/>
      <c r="AS1378" s="385"/>
      <c r="AT1378" s="385"/>
      <c r="AU1378" s="359"/>
      <c r="AW1378" s="416"/>
      <c r="AX1378" s="694"/>
      <c r="AY1378" s="641"/>
      <c r="AZ1378" s="385"/>
      <c r="BA1378" s="385"/>
      <c r="BB1378" s="416"/>
      <c r="BC1378" s="416"/>
      <c r="BD1378" s="416"/>
      <c r="BE1378" s="416"/>
      <c r="BF1378" s="416"/>
      <c r="BG1378" s="416"/>
      <c r="BH1378" s="416"/>
      <c r="BI1378" s="416"/>
      <c r="BJ1378" s="416"/>
    </row>
    <row r="1379" spans="10:62" x14ac:dyDescent="0.2">
      <c r="J1379" s="385"/>
      <c r="K1379" s="217"/>
      <c r="L1379" s="217"/>
      <c r="M1379" s="693"/>
      <c r="N1379" s="693"/>
      <c r="O1379" s="359"/>
      <c r="P1379" s="619"/>
      <c r="Q1379" s="672"/>
      <c r="R1379" s="672"/>
      <c r="S1379" s="672"/>
      <c r="T1379" s="385"/>
      <c r="U1379" s="385"/>
      <c r="V1379" s="385"/>
      <c r="W1379" s="385"/>
      <c r="X1379" s="693"/>
      <c r="Y1379" s="325"/>
      <c r="Z1379" s="308"/>
      <c r="AA1379" s="383"/>
      <c r="AC1379" s="325"/>
      <c r="AD1379" s="325"/>
      <c r="AF1379" s="383"/>
      <c r="AH1379" s="325"/>
      <c r="AI1379" s="325"/>
      <c r="AK1379" s="385"/>
      <c r="AL1379" s="385"/>
      <c r="AM1379" s="359"/>
      <c r="AN1379" s="385"/>
      <c r="AO1379" s="385"/>
      <c r="AP1379" s="385"/>
      <c r="AQ1379" s="385"/>
      <c r="AR1379" s="385"/>
      <c r="AS1379" s="385"/>
      <c r="AT1379" s="385"/>
      <c r="AU1379" s="359"/>
      <c r="AW1379" s="416"/>
      <c r="AX1379" s="694"/>
      <c r="AY1379" s="641"/>
      <c r="AZ1379" s="385"/>
      <c r="BA1379" s="385"/>
      <c r="BB1379" s="416"/>
      <c r="BC1379" s="416"/>
      <c r="BD1379" s="416"/>
      <c r="BE1379" s="416"/>
      <c r="BF1379" s="416"/>
      <c r="BG1379" s="416"/>
      <c r="BH1379" s="416"/>
      <c r="BI1379" s="416"/>
      <c r="BJ1379" s="416"/>
    </row>
    <row r="1380" spans="10:62" x14ac:dyDescent="0.2">
      <c r="J1380" s="385"/>
      <c r="K1380" s="217"/>
      <c r="L1380" s="217"/>
      <c r="M1380" s="693"/>
      <c r="N1380" s="693"/>
      <c r="O1380" s="359"/>
      <c r="P1380" s="619"/>
      <c r="Q1380" s="672"/>
      <c r="R1380" s="672"/>
      <c r="S1380" s="672"/>
      <c r="T1380" s="385"/>
      <c r="U1380" s="385"/>
      <c r="V1380" s="385"/>
      <c r="W1380" s="385"/>
      <c r="X1380" s="693"/>
      <c r="Y1380" s="325"/>
      <c r="Z1380" s="308"/>
      <c r="AA1380" s="383"/>
      <c r="AC1380" s="325"/>
      <c r="AD1380" s="325"/>
      <c r="AF1380" s="383"/>
      <c r="AH1380" s="325"/>
      <c r="AI1380" s="325"/>
      <c r="AK1380" s="385"/>
      <c r="AL1380" s="385"/>
      <c r="AM1380" s="359"/>
      <c r="AN1380" s="385"/>
      <c r="AO1380" s="385"/>
      <c r="AP1380" s="385"/>
      <c r="AQ1380" s="385"/>
      <c r="AR1380" s="385"/>
      <c r="AS1380" s="385"/>
      <c r="AT1380" s="385"/>
      <c r="AU1380" s="359"/>
      <c r="AW1380" s="416"/>
      <c r="AX1380" s="694"/>
      <c r="AY1380" s="641"/>
      <c r="AZ1380" s="385"/>
      <c r="BA1380" s="385"/>
      <c r="BB1380" s="416"/>
      <c r="BC1380" s="416"/>
      <c r="BD1380" s="416"/>
      <c r="BE1380" s="416"/>
      <c r="BF1380" s="416"/>
      <c r="BG1380" s="416"/>
      <c r="BH1380" s="416"/>
      <c r="BI1380" s="416"/>
      <c r="BJ1380" s="416"/>
    </row>
    <row r="1381" spans="10:62" x14ac:dyDescent="0.2">
      <c r="J1381" s="385"/>
      <c r="K1381" s="217"/>
      <c r="L1381" s="217"/>
      <c r="M1381" s="693"/>
      <c r="N1381" s="693"/>
      <c r="O1381" s="359"/>
      <c r="P1381" s="619"/>
      <c r="Q1381" s="672"/>
      <c r="R1381" s="672"/>
      <c r="S1381" s="672"/>
      <c r="T1381" s="385"/>
      <c r="U1381" s="385"/>
      <c r="V1381" s="385"/>
      <c r="W1381" s="385"/>
      <c r="X1381" s="693"/>
      <c r="Y1381" s="325"/>
      <c r="Z1381" s="308"/>
      <c r="AA1381" s="383"/>
      <c r="AC1381" s="325"/>
      <c r="AD1381" s="325"/>
      <c r="AF1381" s="383"/>
      <c r="AH1381" s="325"/>
      <c r="AI1381" s="325"/>
      <c r="AK1381" s="385"/>
      <c r="AL1381" s="385"/>
      <c r="AM1381" s="359"/>
      <c r="AN1381" s="385"/>
      <c r="AO1381" s="385"/>
      <c r="AP1381" s="385"/>
      <c r="AQ1381" s="385"/>
      <c r="AR1381" s="385"/>
      <c r="AS1381" s="385"/>
      <c r="AT1381" s="385"/>
      <c r="AU1381" s="359"/>
      <c r="AW1381" s="416"/>
      <c r="AX1381" s="694"/>
      <c r="AY1381" s="641"/>
      <c r="AZ1381" s="385"/>
      <c r="BA1381" s="385"/>
      <c r="BB1381" s="416"/>
      <c r="BC1381" s="416"/>
      <c r="BD1381" s="416"/>
      <c r="BE1381" s="416"/>
      <c r="BF1381" s="416"/>
      <c r="BG1381" s="416"/>
      <c r="BH1381" s="416"/>
      <c r="BI1381" s="416"/>
      <c r="BJ1381" s="416"/>
    </row>
    <row r="1382" spans="10:62" x14ac:dyDescent="0.2">
      <c r="J1382" s="385"/>
      <c r="K1382" s="217"/>
      <c r="L1382" s="217"/>
      <c r="M1382" s="693"/>
      <c r="N1382" s="693"/>
      <c r="O1382" s="359"/>
      <c r="P1382" s="619"/>
      <c r="Q1382" s="672"/>
      <c r="R1382" s="672"/>
      <c r="S1382" s="672"/>
      <c r="T1382" s="385"/>
      <c r="U1382" s="385"/>
      <c r="V1382" s="385"/>
      <c r="W1382" s="385"/>
      <c r="X1382" s="693"/>
      <c r="Y1382" s="325"/>
      <c r="Z1382" s="308"/>
      <c r="AA1382" s="383"/>
      <c r="AC1382" s="325"/>
      <c r="AD1382" s="325"/>
      <c r="AF1382" s="383"/>
      <c r="AH1382" s="325"/>
      <c r="AI1382" s="325"/>
      <c r="AK1382" s="385"/>
      <c r="AL1382" s="385"/>
      <c r="AM1382" s="359"/>
      <c r="AN1382" s="385"/>
      <c r="AO1382" s="385"/>
      <c r="AP1382" s="385"/>
      <c r="AQ1382" s="385"/>
      <c r="AR1382" s="385"/>
      <c r="AS1382" s="385"/>
      <c r="AT1382" s="385"/>
      <c r="AU1382" s="359"/>
      <c r="AW1382" s="416"/>
      <c r="AX1382" s="694"/>
      <c r="AY1382" s="641"/>
      <c r="AZ1382" s="385"/>
      <c r="BA1382" s="385"/>
      <c r="BB1382" s="416"/>
      <c r="BC1382" s="416"/>
      <c r="BD1382" s="416"/>
      <c r="BE1382" s="416"/>
      <c r="BF1382" s="416"/>
      <c r="BG1382" s="416"/>
      <c r="BH1382" s="416"/>
      <c r="BI1382" s="416"/>
      <c r="BJ1382" s="416"/>
    </row>
    <row r="1383" spans="10:62" x14ac:dyDescent="0.2">
      <c r="J1383" s="385"/>
      <c r="K1383" s="217"/>
      <c r="L1383" s="217"/>
      <c r="M1383" s="693"/>
      <c r="N1383" s="693"/>
      <c r="O1383" s="359"/>
      <c r="P1383" s="619"/>
      <c r="Q1383" s="672"/>
      <c r="R1383" s="672"/>
      <c r="S1383" s="672"/>
      <c r="T1383" s="385"/>
      <c r="U1383" s="385"/>
      <c r="V1383" s="385"/>
      <c r="W1383" s="385"/>
      <c r="X1383" s="693"/>
      <c r="Y1383" s="325"/>
      <c r="Z1383" s="308"/>
      <c r="AA1383" s="383"/>
      <c r="AC1383" s="325"/>
      <c r="AD1383" s="325"/>
      <c r="AF1383" s="383"/>
      <c r="AH1383" s="325"/>
      <c r="AI1383" s="325"/>
      <c r="AK1383" s="385"/>
      <c r="AL1383" s="385"/>
      <c r="AM1383" s="359"/>
      <c r="AN1383" s="385"/>
      <c r="AO1383" s="385"/>
      <c r="AP1383" s="385"/>
      <c r="AQ1383" s="385"/>
      <c r="AR1383" s="385"/>
      <c r="AS1383" s="385"/>
      <c r="AT1383" s="385"/>
      <c r="AU1383" s="359"/>
      <c r="AW1383" s="416"/>
      <c r="AX1383" s="694"/>
      <c r="AY1383" s="641"/>
      <c r="AZ1383" s="385"/>
      <c r="BA1383" s="385"/>
      <c r="BB1383" s="416"/>
      <c r="BC1383" s="416"/>
      <c r="BD1383" s="416"/>
      <c r="BE1383" s="416"/>
      <c r="BF1383" s="416"/>
      <c r="BG1383" s="416"/>
      <c r="BH1383" s="416"/>
      <c r="BI1383" s="416"/>
      <c r="BJ1383" s="416"/>
    </row>
    <row r="1384" spans="10:62" x14ac:dyDescent="0.2">
      <c r="J1384" s="385"/>
      <c r="K1384" s="217"/>
      <c r="L1384" s="217"/>
      <c r="M1384" s="693"/>
      <c r="N1384" s="693"/>
      <c r="O1384" s="359"/>
      <c r="P1384" s="619"/>
      <c r="Q1384" s="672"/>
      <c r="R1384" s="672"/>
      <c r="S1384" s="672"/>
      <c r="T1384" s="385"/>
      <c r="U1384" s="385"/>
      <c r="V1384" s="385"/>
      <c r="W1384" s="385"/>
      <c r="X1384" s="693"/>
      <c r="Y1384" s="325"/>
      <c r="Z1384" s="308"/>
      <c r="AA1384" s="383"/>
      <c r="AC1384" s="325"/>
      <c r="AD1384" s="325"/>
      <c r="AF1384" s="383"/>
      <c r="AH1384" s="325"/>
      <c r="AI1384" s="325"/>
      <c r="AK1384" s="385"/>
      <c r="AL1384" s="385"/>
      <c r="AM1384" s="359"/>
      <c r="AN1384" s="385"/>
      <c r="AO1384" s="385"/>
      <c r="AP1384" s="385"/>
      <c r="AQ1384" s="385"/>
      <c r="AR1384" s="385"/>
      <c r="AS1384" s="385"/>
      <c r="AT1384" s="385"/>
      <c r="AU1384" s="359"/>
      <c r="AW1384" s="416"/>
      <c r="AX1384" s="694"/>
      <c r="AY1384" s="641"/>
      <c r="AZ1384" s="385"/>
      <c r="BA1384" s="385"/>
      <c r="BB1384" s="416"/>
      <c r="BC1384" s="416"/>
      <c r="BD1384" s="416"/>
      <c r="BE1384" s="416"/>
      <c r="BF1384" s="416"/>
      <c r="BG1384" s="416"/>
      <c r="BH1384" s="416"/>
      <c r="BI1384" s="416"/>
      <c r="BJ1384" s="416"/>
    </row>
    <row r="1385" spans="10:62" x14ac:dyDescent="0.2">
      <c r="J1385" s="385"/>
      <c r="K1385" s="217"/>
      <c r="L1385" s="217"/>
      <c r="M1385" s="693"/>
      <c r="N1385" s="693"/>
      <c r="O1385" s="359"/>
      <c r="P1385" s="619"/>
      <c r="Q1385" s="672"/>
      <c r="R1385" s="672"/>
      <c r="S1385" s="672"/>
      <c r="T1385" s="385"/>
      <c r="U1385" s="385"/>
      <c r="V1385" s="385"/>
      <c r="W1385" s="385"/>
      <c r="X1385" s="693"/>
      <c r="Y1385" s="325"/>
      <c r="Z1385" s="308"/>
      <c r="AA1385" s="383"/>
      <c r="AC1385" s="325"/>
      <c r="AD1385" s="325"/>
      <c r="AF1385" s="383"/>
      <c r="AH1385" s="325"/>
      <c r="AI1385" s="325"/>
      <c r="AK1385" s="385"/>
      <c r="AL1385" s="385"/>
      <c r="AM1385" s="359"/>
      <c r="AN1385" s="385"/>
      <c r="AO1385" s="385"/>
      <c r="AP1385" s="385"/>
      <c r="AQ1385" s="385"/>
      <c r="AR1385" s="385"/>
      <c r="AS1385" s="385"/>
      <c r="AT1385" s="385"/>
      <c r="AU1385" s="359"/>
      <c r="AW1385" s="416"/>
      <c r="AX1385" s="694"/>
      <c r="AY1385" s="641"/>
      <c r="AZ1385" s="385"/>
      <c r="BA1385" s="385"/>
      <c r="BB1385" s="416"/>
      <c r="BC1385" s="416"/>
      <c r="BD1385" s="416"/>
      <c r="BE1385" s="416"/>
      <c r="BF1385" s="416"/>
      <c r="BG1385" s="416"/>
      <c r="BH1385" s="416"/>
      <c r="BI1385" s="416"/>
      <c r="BJ1385" s="416"/>
    </row>
    <row r="1386" spans="10:62" x14ac:dyDescent="0.2">
      <c r="J1386" s="385"/>
      <c r="K1386" s="217"/>
      <c r="L1386" s="217"/>
      <c r="M1386" s="693"/>
      <c r="N1386" s="693"/>
      <c r="O1386" s="359"/>
      <c r="P1386" s="619"/>
      <c r="Q1386" s="672"/>
      <c r="R1386" s="672"/>
      <c r="S1386" s="672"/>
      <c r="T1386" s="385"/>
      <c r="U1386" s="385"/>
      <c r="V1386" s="385"/>
      <c r="W1386" s="385"/>
      <c r="X1386" s="693"/>
      <c r="Y1386" s="325"/>
      <c r="Z1386" s="308"/>
      <c r="AA1386" s="383"/>
      <c r="AC1386" s="325"/>
      <c r="AD1386" s="325"/>
      <c r="AF1386" s="383"/>
      <c r="AH1386" s="325"/>
      <c r="AI1386" s="325"/>
      <c r="AK1386" s="385"/>
      <c r="AL1386" s="385"/>
      <c r="AM1386" s="359"/>
      <c r="AN1386" s="385"/>
      <c r="AO1386" s="385"/>
      <c r="AP1386" s="385"/>
      <c r="AQ1386" s="385"/>
      <c r="AR1386" s="385"/>
      <c r="AS1386" s="385"/>
      <c r="AT1386" s="385"/>
      <c r="AU1386" s="359"/>
      <c r="AW1386" s="416"/>
      <c r="AX1386" s="694"/>
      <c r="AY1386" s="641"/>
      <c r="AZ1386" s="385"/>
      <c r="BA1386" s="385"/>
      <c r="BB1386" s="416"/>
      <c r="BC1386" s="416"/>
      <c r="BD1386" s="416"/>
      <c r="BE1386" s="416"/>
      <c r="BF1386" s="416"/>
      <c r="BG1386" s="416"/>
      <c r="BH1386" s="416"/>
      <c r="BI1386" s="416"/>
      <c r="BJ1386" s="416"/>
    </row>
    <row r="1387" spans="10:62" x14ac:dyDescent="0.2">
      <c r="J1387" s="385"/>
      <c r="K1387" s="217"/>
      <c r="L1387" s="217"/>
      <c r="M1387" s="693"/>
      <c r="N1387" s="693"/>
      <c r="O1387" s="359"/>
      <c r="P1387" s="619"/>
      <c r="Q1387" s="672"/>
      <c r="R1387" s="672"/>
      <c r="S1387" s="672"/>
      <c r="T1387" s="385"/>
      <c r="U1387" s="385"/>
      <c r="V1387" s="385"/>
      <c r="W1387" s="385"/>
      <c r="X1387" s="693"/>
      <c r="Y1387" s="325"/>
      <c r="Z1387" s="308"/>
      <c r="AA1387" s="383"/>
      <c r="AC1387" s="325"/>
      <c r="AD1387" s="325"/>
      <c r="AF1387" s="383"/>
      <c r="AH1387" s="325"/>
      <c r="AI1387" s="325"/>
      <c r="AK1387" s="385"/>
      <c r="AL1387" s="385"/>
      <c r="AM1387" s="359"/>
      <c r="AN1387" s="385"/>
      <c r="AO1387" s="385"/>
      <c r="AP1387" s="385"/>
      <c r="AQ1387" s="385"/>
      <c r="AR1387" s="385"/>
      <c r="AS1387" s="385"/>
      <c r="AT1387" s="385"/>
      <c r="AU1387" s="359"/>
      <c r="AW1387" s="416"/>
      <c r="AX1387" s="694"/>
      <c r="AY1387" s="641"/>
      <c r="AZ1387" s="385"/>
      <c r="BA1387" s="385"/>
      <c r="BB1387" s="416"/>
      <c r="BC1387" s="416"/>
      <c r="BD1387" s="416"/>
      <c r="BE1387" s="416"/>
      <c r="BF1387" s="416"/>
      <c r="BG1387" s="416"/>
      <c r="BH1387" s="416"/>
      <c r="BI1387" s="416"/>
      <c r="BJ1387" s="416"/>
    </row>
    <row r="1388" spans="10:62" x14ac:dyDescent="0.2">
      <c r="J1388" s="385"/>
      <c r="K1388" s="217"/>
      <c r="L1388" s="217"/>
      <c r="M1388" s="693"/>
      <c r="N1388" s="693"/>
      <c r="O1388" s="359"/>
      <c r="P1388" s="619"/>
      <c r="Q1388" s="672"/>
      <c r="R1388" s="672"/>
      <c r="S1388" s="672"/>
      <c r="T1388" s="385"/>
      <c r="U1388" s="385"/>
      <c r="V1388" s="385"/>
      <c r="W1388" s="385"/>
      <c r="X1388" s="693"/>
      <c r="Y1388" s="325"/>
      <c r="Z1388" s="308"/>
      <c r="AA1388" s="383"/>
      <c r="AC1388" s="325"/>
      <c r="AD1388" s="325"/>
      <c r="AF1388" s="383"/>
      <c r="AH1388" s="325"/>
      <c r="AI1388" s="325"/>
      <c r="AK1388" s="385"/>
      <c r="AL1388" s="385"/>
      <c r="AM1388" s="359"/>
      <c r="AN1388" s="385"/>
      <c r="AO1388" s="385"/>
      <c r="AP1388" s="385"/>
      <c r="AQ1388" s="385"/>
      <c r="AR1388" s="385"/>
      <c r="AS1388" s="385"/>
      <c r="AT1388" s="385"/>
      <c r="AU1388" s="359"/>
      <c r="AW1388" s="416"/>
      <c r="AX1388" s="694"/>
      <c r="AY1388" s="641"/>
      <c r="AZ1388" s="385"/>
      <c r="BA1388" s="385"/>
      <c r="BB1388" s="416"/>
      <c r="BC1388" s="416"/>
      <c r="BD1388" s="416"/>
      <c r="BE1388" s="416"/>
      <c r="BF1388" s="416"/>
      <c r="BG1388" s="416"/>
      <c r="BH1388" s="416"/>
      <c r="BI1388" s="416"/>
      <c r="BJ1388" s="416"/>
    </row>
    <row r="1389" spans="10:62" x14ac:dyDescent="0.2">
      <c r="J1389" s="385"/>
      <c r="K1389" s="217"/>
      <c r="L1389" s="217"/>
      <c r="M1389" s="693"/>
      <c r="N1389" s="693"/>
      <c r="O1389" s="359"/>
      <c r="P1389" s="619"/>
      <c r="Q1389" s="672"/>
      <c r="R1389" s="672"/>
      <c r="S1389" s="672"/>
      <c r="T1389" s="385"/>
      <c r="U1389" s="385"/>
      <c r="V1389" s="385"/>
      <c r="W1389" s="385"/>
      <c r="X1389" s="693"/>
      <c r="Y1389" s="325"/>
      <c r="Z1389" s="308"/>
      <c r="AA1389" s="383"/>
      <c r="AC1389" s="325"/>
      <c r="AD1389" s="325"/>
      <c r="AF1389" s="383"/>
      <c r="AH1389" s="325"/>
      <c r="AI1389" s="325"/>
      <c r="AK1389" s="385"/>
      <c r="AL1389" s="385"/>
      <c r="AM1389" s="359"/>
      <c r="AN1389" s="385"/>
      <c r="AO1389" s="385"/>
      <c r="AP1389" s="385"/>
      <c r="AQ1389" s="385"/>
      <c r="AR1389" s="385"/>
      <c r="AS1389" s="385"/>
      <c r="AT1389" s="385"/>
      <c r="AU1389" s="359"/>
      <c r="AW1389" s="416"/>
      <c r="AX1389" s="694"/>
      <c r="AY1389" s="641"/>
      <c r="AZ1389" s="385"/>
      <c r="BA1389" s="385"/>
      <c r="BB1389" s="416"/>
      <c r="BC1389" s="416"/>
      <c r="BD1389" s="416"/>
      <c r="BE1389" s="416"/>
      <c r="BF1389" s="416"/>
      <c r="BG1389" s="416"/>
      <c r="BH1389" s="416"/>
      <c r="BI1389" s="416"/>
      <c r="BJ1389" s="416"/>
    </row>
    <row r="1390" spans="10:62" x14ac:dyDescent="0.2">
      <c r="J1390" s="385"/>
      <c r="K1390" s="217"/>
      <c r="L1390" s="217"/>
      <c r="M1390" s="693"/>
      <c r="N1390" s="693"/>
      <c r="O1390" s="359"/>
      <c r="P1390" s="619"/>
      <c r="Q1390" s="672"/>
      <c r="R1390" s="672"/>
      <c r="S1390" s="672"/>
      <c r="T1390" s="385"/>
      <c r="U1390" s="385"/>
      <c r="V1390" s="385"/>
      <c r="W1390" s="385"/>
      <c r="X1390" s="693"/>
      <c r="Y1390" s="325"/>
      <c r="Z1390" s="308"/>
      <c r="AA1390" s="383"/>
      <c r="AC1390" s="325"/>
      <c r="AD1390" s="325"/>
      <c r="AF1390" s="383"/>
      <c r="AH1390" s="325"/>
      <c r="AI1390" s="325"/>
      <c r="AK1390" s="385"/>
      <c r="AL1390" s="385"/>
      <c r="AM1390" s="359"/>
      <c r="AN1390" s="385"/>
      <c r="AO1390" s="385"/>
      <c r="AP1390" s="385"/>
      <c r="AQ1390" s="385"/>
      <c r="AR1390" s="385"/>
      <c r="AS1390" s="385"/>
      <c r="AT1390" s="385"/>
      <c r="AU1390" s="359"/>
      <c r="AW1390" s="416"/>
      <c r="AX1390" s="694"/>
      <c r="AY1390" s="641"/>
      <c r="AZ1390" s="385"/>
      <c r="BA1390" s="385"/>
      <c r="BB1390" s="416"/>
      <c r="BC1390" s="416"/>
      <c r="BD1390" s="416"/>
      <c r="BE1390" s="416"/>
      <c r="BF1390" s="416"/>
      <c r="BG1390" s="416"/>
      <c r="BH1390" s="416"/>
      <c r="BI1390" s="416"/>
      <c r="BJ1390" s="416"/>
    </row>
    <row r="1391" spans="10:62" x14ac:dyDescent="0.2">
      <c r="J1391" s="385"/>
      <c r="K1391" s="217"/>
      <c r="L1391" s="217"/>
      <c r="M1391" s="693"/>
      <c r="N1391" s="693"/>
      <c r="O1391" s="359"/>
      <c r="P1391" s="619"/>
      <c r="Q1391" s="672"/>
      <c r="R1391" s="672"/>
      <c r="S1391" s="672"/>
      <c r="T1391" s="385"/>
      <c r="U1391" s="385"/>
      <c r="V1391" s="385"/>
      <c r="W1391" s="385"/>
      <c r="X1391" s="693"/>
      <c r="Y1391" s="325"/>
      <c r="Z1391" s="308"/>
      <c r="AA1391" s="383"/>
      <c r="AC1391" s="325"/>
      <c r="AD1391" s="325"/>
      <c r="AF1391" s="383"/>
      <c r="AH1391" s="325"/>
      <c r="AI1391" s="325"/>
      <c r="AK1391" s="385"/>
      <c r="AL1391" s="385"/>
      <c r="AM1391" s="359"/>
      <c r="AN1391" s="385"/>
      <c r="AO1391" s="385"/>
      <c r="AP1391" s="385"/>
      <c r="AQ1391" s="385"/>
      <c r="AR1391" s="385"/>
      <c r="AS1391" s="385"/>
      <c r="AT1391" s="385"/>
      <c r="AU1391" s="359"/>
      <c r="AW1391" s="416"/>
      <c r="AX1391" s="694"/>
      <c r="AY1391" s="641"/>
      <c r="AZ1391" s="385"/>
      <c r="BA1391" s="385"/>
      <c r="BB1391" s="416"/>
      <c r="BC1391" s="416"/>
      <c r="BD1391" s="416"/>
      <c r="BE1391" s="416"/>
      <c r="BF1391" s="416"/>
      <c r="BG1391" s="416"/>
      <c r="BH1391" s="416"/>
      <c r="BI1391" s="416"/>
      <c r="BJ1391" s="416"/>
    </row>
    <row r="1392" spans="10:62" x14ac:dyDescent="0.2">
      <c r="J1392" s="385"/>
      <c r="K1392" s="217"/>
      <c r="L1392" s="217"/>
      <c r="M1392" s="693"/>
      <c r="N1392" s="693"/>
      <c r="O1392" s="359"/>
      <c r="P1392" s="619"/>
      <c r="Q1392" s="672"/>
      <c r="R1392" s="672"/>
      <c r="S1392" s="672"/>
      <c r="T1392" s="385"/>
      <c r="U1392" s="385"/>
      <c r="V1392" s="385"/>
      <c r="W1392" s="385"/>
      <c r="X1392" s="693"/>
      <c r="Y1392" s="325"/>
      <c r="Z1392" s="308"/>
      <c r="AA1392" s="383"/>
      <c r="AC1392" s="325"/>
      <c r="AD1392" s="325"/>
      <c r="AF1392" s="383"/>
      <c r="AH1392" s="325"/>
      <c r="AI1392" s="325"/>
      <c r="AK1392" s="385"/>
      <c r="AL1392" s="385"/>
      <c r="AM1392" s="359"/>
      <c r="AN1392" s="385"/>
      <c r="AO1392" s="385"/>
      <c r="AP1392" s="385"/>
      <c r="AQ1392" s="385"/>
      <c r="AR1392" s="385"/>
      <c r="AS1392" s="385"/>
      <c r="AT1392" s="385"/>
      <c r="AU1392" s="359"/>
      <c r="AW1392" s="416"/>
      <c r="AX1392" s="694"/>
      <c r="AY1392" s="641"/>
      <c r="AZ1392" s="385"/>
      <c r="BA1392" s="385"/>
      <c r="BB1392" s="416"/>
      <c r="BC1392" s="416"/>
      <c r="BD1392" s="416"/>
      <c r="BE1392" s="416"/>
      <c r="BF1392" s="416"/>
      <c r="BG1392" s="416"/>
      <c r="BH1392" s="416"/>
      <c r="BI1392" s="416"/>
      <c r="BJ1392" s="416"/>
    </row>
    <row r="1393" spans="10:62" x14ac:dyDescent="0.2">
      <c r="J1393" s="385"/>
      <c r="K1393" s="217"/>
      <c r="L1393" s="217"/>
      <c r="M1393" s="693"/>
      <c r="N1393" s="693"/>
      <c r="O1393" s="359"/>
      <c r="P1393" s="619"/>
      <c r="Q1393" s="672"/>
      <c r="R1393" s="672"/>
      <c r="S1393" s="672"/>
      <c r="T1393" s="385"/>
      <c r="U1393" s="385"/>
      <c r="V1393" s="385"/>
      <c r="W1393" s="385"/>
      <c r="X1393" s="693"/>
      <c r="Y1393" s="325"/>
      <c r="Z1393" s="308"/>
      <c r="AA1393" s="383"/>
      <c r="AC1393" s="325"/>
      <c r="AD1393" s="325"/>
      <c r="AF1393" s="383"/>
      <c r="AH1393" s="325"/>
      <c r="AI1393" s="325"/>
      <c r="AK1393" s="385"/>
      <c r="AL1393" s="385"/>
      <c r="AM1393" s="359"/>
      <c r="AN1393" s="385"/>
      <c r="AO1393" s="385"/>
      <c r="AP1393" s="385"/>
      <c r="AQ1393" s="385"/>
      <c r="AR1393" s="385"/>
      <c r="AS1393" s="385"/>
      <c r="AT1393" s="385"/>
      <c r="AU1393" s="359"/>
      <c r="AW1393" s="416"/>
      <c r="AX1393" s="694"/>
      <c r="AY1393" s="641"/>
      <c r="AZ1393" s="385"/>
      <c r="BA1393" s="385"/>
      <c r="BB1393" s="416"/>
      <c r="BC1393" s="416"/>
      <c r="BD1393" s="416"/>
      <c r="BE1393" s="416"/>
      <c r="BF1393" s="416"/>
      <c r="BG1393" s="416"/>
      <c r="BH1393" s="416"/>
      <c r="BI1393" s="416"/>
      <c r="BJ1393" s="416"/>
    </row>
    <row r="1394" spans="10:62" x14ac:dyDescent="0.2">
      <c r="J1394" s="385"/>
      <c r="K1394" s="217"/>
      <c r="L1394" s="217"/>
      <c r="M1394" s="693"/>
      <c r="N1394" s="693"/>
      <c r="O1394" s="359"/>
      <c r="P1394" s="619"/>
      <c r="Q1394" s="672"/>
      <c r="R1394" s="672"/>
      <c r="S1394" s="672"/>
      <c r="T1394" s="385"/>
      <c r="U1394" s="385"/>
      <c r="V1394" s="385"/>
      <c r="W1394" s="385"/>
      <c r="X1394" s="693"/>
      <c r="Y1394" s="325"/>
      <c r="Z1394" s="308"/>
      <c r="AA1394" s="383"/>
      <c r="AC1394" s="325"/>
      <c r="AD1394" s="325"/>
      <c r="AF1394" s="383"/>
      <c r="AH1394" s="325"/>
      <c r="AI1394" s="325"/>
      <c r="AK1394" s="385"/>
      <c r="AL1394" s="385"/>
      <c r="AM1394" s="359"/>
      <c r="AN1394" s="385"/>
      <c r="AO1394" s="385"/>
      <c r="AP1394" s="385"/>
      <c r="AQ1394" s="385"/>
      <c r="AR1394" s="385"/>
      <c r="AS1394" s="385"/>
      <c r="AT1394" s="385"/>
      <c r="AU1394" s="359"/>
      <c r="AW1394" s="416"/>
      <c r="AX1394" s="694"/>
      <c r="AY1394" s="641"/>
      <c r="AZ1394" s="385"/>
      <c r="BA1394" s="385"/>
      <c r="BB1394" s="416"/>
      <c r="BC1394" s="416"/>
      <c r="BD1394" s="416"/>
      <c r="BE1394" s="416"/>
      <c r="BF1394" s="416"/>
      <c r="BG1394" s="416"/>
      <c r="BH1394" s="416"/>
      <c r="BI1394" s="416"/>
      <c r="BJ1394" s="416"/>
    </row>
    <row r="1395" spans="10:62" x14ac:dyDescent="0.2">
      <c r="J1395" s="385"/>
      <c r="K1395" s="217"/>
      <c r="L1395" s="217"/>
      <c r="M1395" s="693"/>
      <c r="N1395" s="693"/>
      <c r="O1395" s="359"/>
      <c r="P1395" s="619"/>
      <c r="Q1395" s="672"/>
      <c r="R1395" s="672"/>
      <c r="S1395" s="672"/>
      <c r="T1395" s="385"/>
      <c r="U1395" s="385"/>
      <c r="V1395" s="385"/>
      <c r="W1395" s="385"/>
      <c r="X1395" s="693"/>
      <c r="Y1395" s="325"/>
      <c r="Z1395" s="308"/>
      <c r="AA1395" s="383"/>
      <c r="AC1395" s="325"/>
      <c r="AD1395" s="325"/>
      <c r="AF1395" s="383"/>
      <c r="AH1395" s="325"/>
      <c r="AI1395" s="325"/>
      <c r="AK1395" s="385"/>
      <c r="AL1395" s="385"/>
      <c r="AM1395" s="359"/>
      <c r="AN1395" s="385"/>
      <c r="AO1395" s="385"/>
      <c r="AP1395" s="385"/>
      <c r="AQ1395" s="385"/>
      <c r="AR1395" s="385"/>
      <c r="AS1395" s="385"/>
      <c r="AT1395" s="385"/>
      <c r="AU1395" s="359"/>
      <c r="AW1395" s="416"/>
      <c r="AX1395" s="694"/>
      <c r="AY1395" s="641"/>
      <c r="AZ1395" s="385"/>
      <c r="BA1395" s="385"/>
      <c r="BB1395" s="416"/>
      <c r="BC1395" s="416"/>
      <c r="BD1395" s="416"/>
      <c r="BE1395" s="416"/>
      <c r="BF1395" s="416"/>
      <c r="BG1395" s="416"/>
      <c r="BH1395" s="416"/>
      <c r="BI1395" s="416"/>
      <c r="BJ1395" s="416"/>
    </row>
    <row r="1396" spans="10:62" x14ac:dyDescent="0.2">
      <c r="J1396" s="385"/>
      <c r="K1396" s="217"/>
      <c r="L1396" s="217"/>
      <c r="M1396" s="693"/>
      <c r="N1396" s="693"/>
      <c r="O1396" s="359"/>
      <c r="P1396" s="619"/>
      <c r="Q1396" s="672"/>
      <c r="R1396" s="672"/>
      <c r="S1396" s="672"/>
      <c r="T1396" s="385"/>
      <c r="U1396" s="385"/>
      <c r="V1396" s="385"/>
      <c r="W1396" s="385"/>
      <c r="X1396" s="693"/>
      <c r="Y1396" s="325"/>
      <c r="Z1396" s="308"/>
      <c r="AA1396" s="383"/>
      <c r="AC1396" s="325"/>
      <c r="AD1396" s="325"/>
      <c r="AF1396" s="383"/>
      <c r="AH1396" s="325"/>
      <c r="AI1396" s="325"/>
      <c r="AK1396" s="385"/>
      <c r="AL1396" s="385"/>
      <c r="AM1396" s="359"/>
      <c r="AN1396" s="385"/>
      <c r="AO1396" s="385"/>
      <c r="AP1396" s="385"/>
      <c r="AQ1396" s="385"/>
      <c r="AR1396" s="385"/>
      <c r="AS1396" s="385"/>
      <c r="AT1396" s="385"/>
      <c r="AU1396" s="359"/>
      <c r="AW1396" s="416"/>
      <c r="AX1396" s="694"/>
      <c r="AY1396" s="641"/>
      <c r="AZ1396" s="385"/>
      <c r="BA1396" s="385"/>
      <c r="BB1396" s="416"/>
      <c r="BC1396" s="416"/>
      <c r="BD1396" s="416"/>
      <c r="BE1396" s="416"/>
      <c r="BF1396" s="416"/>
      <c r="BG1396" s="416"/>
      <c r="BH1396" s="416"/>
      <c r="BI1396" s="416"/>
      <c r="BJ1396" s="416"/>
    </row>
    <row r="1397" spans="10:62" x14ac:dyDescent="0.2">
      <c r="J1397" s="385"/>
      <c r="K1397" s="217"/>
      <c r="L1397" s="217"/>
      <c r="M1397" s="693"/>
      <c r="N1397" s="693"/>
      <c r="O1397" s="359"/>
      <c r="P1397" s="619"/>
      <c r="Q1397" s="672"/>
      <c r="R1397" s="672"/>
      <c r="S1397" s="672"/>
      <c r="T1397" s="385"/>
      <c r="U1397" s="385"/>
      <c r="V1397" s="385"/>
      <c r="W1397" s="385"/>
      <c r="X1397" s="693"/>
      <c r="Y1397" s="325"/>
      <c r="Z1397" s="308"/>
      <c r="AA1397" s="383"/>
      <c r="AC1397" s="325"/>
      <c r="AD1397" s="325"/>
      <c r="AF1397" s="383"/>
      <c r="AH1397" s="325"/>
      <c r="AI1397" s="325"/>
      <c r="AK1397" s="385"/>
      <c r="AL1397" s="385"/>
      <c r="AM1397" s="359"/>
      <c r="AN1397" s="385"/>
      <c r="AO1397" s="385"/>
      <c r="AP1397" s="385"/>
      <c r="AQ1397" s="385"/>
      <c r="AR1397" s="385"/>
      <c r="AS1397" s="385"/>
      <c r="AT1397" s="385"/>
      <c r="AU1397" s="359"/>
      <c r="AW1397" s="416"/>
      <c r="AX1397" s="694"/>
      <c r="AY1397" s="641"/>
      <c r="AZ1397" s="385"/>
      <c r="BA1397" s="385"/>
      <c r="BB1397" s="416"/>
      <c r="BC1397" s="416"/>
      <c r="BD1397" s="416"/>
      <c r="BE1397" s="416"/>
      <c r="BF1397" s="416"/>
      <c r="BG1397" s="416"/>
      <c r="BH1397" s="416"/>
      <c r="BI1397" s="416"/>
      <c r="BJ1397" s="416"/>
    </row>
    <row r="1398" spans="10:62" x14ac:dyDescent="0.2">
      <c r="J1398" s="385"/>
      <c r="K1398" s="217"/>
      <c r="L1398" s="217"/>
      <c r="M1398" s="693"/>
      <c r="N1398" s="693"/>
      <c r="O1398" s="359"/>
      <c r="P1398" s="619"/>
      <c r="Q1398" s="672"/>
      <c r="R1398" s="672"/>
      <c r="S1398" s="672"/>
      <c r="T1398" s="385"/>
      <c r="U1398" s="385"/>
      <c r="V1398" s="385"/>
      <c r="W1398" s="385"/>
      <c r="X1398" s="693"/>
      <c r="Y1398" s="325"/>
      <c r="Z1398" s="308"/>
      <c r="AA1398" s="383"/>
      <c r="AC1398" s="325"/>
      <c r="AD1398" s="325"/>
      <c r="AF1398" s="383"/>
      <c r="AH1398" s="325"/>
      <c r="AI1398" s="325"/>
      <c r="AK1398" s="385"/>
      <c r="AL1398" s="385"/>
      <c r="AM1398" s="359"/>
      <c r="AN1398" s="385"/>
      <c r="AO1398" s="385"/>
      <c r="AP1398" s="385"/>
      <c r="AQ1398" s="385"/>
      <c r="AR1398" s="385"/>
      <c r="AS1398" s="385"/>
      <c r="AT1398" s="385"/>
      <c r="AU1398" s="359"/>
      <c r="AW1398" s="416"/>
      <c r="AX1398" s="694"/>
      <c r="AY1398" s="641"/>
      <c r="AZ1398" s="385"/>
      <c r="BA1398" s="385"/>
      <c r="BB1398" s="416"/>
      <c r="BC1398" s="416"/>
      <c r="BD1398" s="416"/>
      <c r="BE1398" s="416"/>
      <c r="BF1398" s="416"/>
      <c r="BG1398" s="416"/>
      <c r="BH1398" s="416"/>
      <c r="BI1398" s="416"/>
      <c r="BJ1398" s="416"/>
    </row>
    <row r="1399" spans="10:62" x14ac:dyDescent="0.2">
      <c r="J1399" s="385"/>
      <c r="K1399" s="217"/>
      <c r="L1399" s="217"/>
      <c r="M1399" s="693"/>
      <c r="N1399" s="693"/>
      <c r="O1399" s="359"/>
      <c r="P1399" s="619"/>
      <c r="Q1399" s="672"/>
      <c r="R1399" s="672"/>
      <c r="S1399" s="672"/>
      <c r="T1399" s="385"/>
      <c r="U1399" s="385"/>
      <c r="V1399" s="385"/>
      <c r="W1399" s="385"/>
      <c r="X1399" s="693"/>
      <c r="Y1399" s="325"/>
      <c r="Z1399" s="308"/>
      <c r="AA1399" s="383"/>
      <c r="AC1399" s="325"/>
      <c r="AD1399" s="325"/>
      <c r="AF1399" s="383"/>
      <c r="AH1399" s="325"/>
      <c r="AI1399" s="325"/>
      <c r="AK1399" s="385"/>
      <c r="AL1399" s="385"/>
      <c r="AM1399" s="359"/>
      <c r="AN1399" s="385"/>
      <c r="AO1399" s="385"/>
      <c r="AP1399" s="385"/>
      <c r="AQ1399" s="385"/>
      <c r="AR1399" s="385"/>
      <c r="AS1399" s="385"/>
      <c r="AT1399" s="385"/>
      <c r="AU1399" s="359"/>
      <c r="AW1399" s="416"/>
      <c r="AX1399" s="694"/>
      <c r="AY1399" s="641"/>
      <c r="AZ1399" s="385"/>
      <c r="BA1399" s="385"/>
      <c r="BB1399" s="416"/>
      <c r="BC1399" s="416"/>
      <c r="BD1399" s="416"/>
      <c r="BE1399" s="416"/>
      <c r="BF1399" s="416"/>
      <c r="BG1399" s="416"/>
      <c r="BH1399" s="416"/>
      <c r="BI1399" s="416"/>
      <c r="BJ1399" s="416"/>
    </row>
    <row r="1400" spans="10:62" x14ac:dyDescent="0.2">
      <c r="J1400" s="385"/>
      <c r="K1400" s="217"/>
      <c r="L1400" s="217"/>
      <c r="M1400" s="693"/>
      <c r="N1400" s="693"/>
      <c r="O1400" s="359"/>
      <c r="P1400" s="619"/>
      <c r="Q1400" s="672"/>
      <c r="R1400" s="672"/>
      <c r="S1400" s="672"/>
      <c r="T1400" s="385"/>
      <c r="U1400" s="385"/>
      <c r="V1400" s="385"/>
      <c r="W1400" s="385"/>
      <c r="X1400" s="693"/>
      <c r="Y1400" s="325"/>
      <c r="Z1400" s="308"/>
      <c r="AA1400" s="383"/>
      <c r="AC1400" s="325"/>
      <c r="AD1400" s="325"/>
      <c r="AF1400" s="383"/>
      <c r="AH1400" s="325"/>
      <c r="AI1400" s="325"/>
      <c r="AK1400" s="385"/>
      <c r="AL1400" s="385"/>
      <c r="AM1400" s="359"/>
      <c r="AN1400" s="385"/>
      <c r="AO1400" s="385"/>
      <c r="AP1400" s="385"/>
      <c r="AQ1400" s="385"/>
      <c r="AR1400" s="385"/>
      <c r="AS1400" s="385"/>
      <c r="AT1400" s="385"/>
      <c r="AU1400" s="359"/>
      <c r="AW1400" s="416"/>
      <c r="AX1400" s="694"/>
      <c r="AY1400" s="641"/>
      <c r="AZ1400" s="385"/>
      <c r="BA1400" s="385"/>
      <c r="BB1400" s="416"/>
      <c r="BC1400" s="416"/>
      <c r="BD1400" s="416"/>
      <c r="BE1400" s="416"/>
      <c r="BF1400" s="416"/>
      <c r="BG1400" s="416"/>
      <c r="BH1400" s="416"/>
      <c r="BI1400" s="416"/>
      <c r="BJ1400" s="416"/>
    </row>
    <row r="1401" spans="10:62" x14ac:dyDescent="0.2">
      <c r="J1401" s="385"/>
      <c r="K1401" s="217"/>
      <c r="L1401" s="217"/>
      <c r="M1401" s="693"/>
      <c r="N1401" s="693"/>
      <c r="O1401" s="359"/>
      <c r="P1401" s="619"/>
      <c r="Q1401" s="672"/>
      <c r="R1401" s="672"/>
      <c r="S1401" s="672"/>
      <c r="T1401" s="385"/>
      <c r="U1401" s="385"/>
      <c r="V1401" s="385"/>
      <c r="W1401" s="385"/>
      <c r="X1401" s="693"/>
      <c r="Y1401" s="325"/>
      <c r="Z1401" s="308"/>
      <c r="AA1401" s="383"/>
      <c r="AC1401" s="325"/>
      <c r="AD1401" s="325"/>
      <c r="AF1401" s="383"/>
      <c r="AH1401" s="325"/>
      <c r="AI1401" s="325"/>
      <c r="AK1401" s="385"/>
      <c r="AL1401" s="385"/>
      <c r="AM1401" s="359"/>
      <c r="AN1401" s="385"/>
      <c r="AO1401" s="385"/>
      <c r="AP1401" s="385"/>
      <c r="AQ1401" s="385"/>
      <c r="AR1401" s="385"/>
      <c r="AS1401" s="385"/>
      <c r="AT1401" s="385"/>
      <c r="AU1401" s="359"/>
      <c r="AW1401" s="416"/>
      <c r="AX1401" s="694"/>
      <c r="AY1401" s="641"/>
      <c r="AZ1401" s="385"/>
      <c r="BA1401" s="385"/>
      <c r="BB1401" s="416"/>
      <c r="BC1401" s="416"/>
      <c r="BD1401" s="416"/>
      <c r="BE1401" s="416"/>
      <c r="BF1401" s="416"/>
      <c r="BG1401" s="416"/>
      <c r="BH1401" s="416"/>
      <c r="BI1401" s="416"/>
      <c r="BJ1401" s="416"/>
    </row>
    <row r="1402" spans="10:62" x14ac:dyDescent="0.2">
      <c r="J1402" s="385"/>
      <c r="K1402" s="217"/>
      <c r="L1402" s="217"/>
      <c r="M1402" s="693"/>
      <c r="N1402" s="693"/>
      <c r="O1402" s="359"/>
      <c r="P1402" s="619"/>
      <c r="Q1402" s="672"/>
      <c r="R1402" s="672"/>
      <c r="S1402" s="672"/>
      <c r="T1402" s="385"/>
      <c r="U1402" s="385"/>
      <c r="V1402" s="385"/>
      <c r="W1402" s="385"/>
      <c r="X1402" s="693"/>
      <c r="Y1402" s="325"/>
      <c r="Z1402" s="308"/>
      <c r="AA1402" s="383"/>
      <c r="AC1402" s="325"/>
      <c r="AD1402" s="325"/>
      <c r="AF1402" s="383"/>
      <c r="AH1402" s="325"/>
      <c r="AI1402" s="325"/>
      <c r="AK1402" s="385"/>
      <c r="AL1402" s="385"/>
      <c r="AM1402" s="359"/>
      <c r="AN1402" s="385"/>
      <c r="AO1402" s="385"/>
      <c r="AP1402" s="385"/>
      <c r="AQ1402" s="385"/>
      <c r="AR1402" s="385"/>
      <c r="AS1402" s="385"/>
      <c r="AT1402" s="385"/>
      <c r="AU1402" s="359"/>
      <c r="AW1402" s="416"/>
      <c r="AX1402" s="694"/>
      <c r="AY1402" s="641"/>
      <c r="AZ1402" s="385"/>
      <c r="BA1402" s="385"/>
      <c r="BB1402" s="416"/>
      <c r="BC1402" s="416"/>
      <c r="BD1402" s="416"/>
      <c r="BE1402" s="416"/>
      <c r="BF1402" s="416"/>
      <c r="BG1402" s="416"/>
      <c r="BH1402" s="416"/>
      <c r="BI1402" s="416"/>
      <c r="BJ1402" s="416"/>
    </row>
    <row r="1403" spans="10:62" x14ac:dyDescent="0.2">
      <c r="J1403" s="385"/>
      <c r="K1403" s="217"/>
      <c r="L1403" s="217"/>
      <c r="M1403" s="693"/>
      <c r="N1403" s="693"/>
      <c r="O1403" s="359"/>
      <c r="P1403" s="619"/>
      <c r="Q1403" s="672"/>
      <c r="R1403" s="672"/>
      <c r="S1403" s="672"/>
      <c r="T1403" s="385"/>
      <c r="U1403" s="385"/>
      <c r="V1403" s="385"/>
      <c r="W1403" s="385"/>
      <c r="X1403" s="693"/>
      <c r="Y1403" s="325"/>
      <c r="Z1403" s="308"/>
      <c r="AA1403" s="383"/>
      <c r="AC1403" s="325"/>
      <c r="AD1403" s="325"/>
      <c r="AF1403" s="383"/>
      <c r="AH1403" s="325"/>
      <c r="AI1403" s="325"/>
      <c r="AK1403" s="385"/>
      <c r="AL1403" s="385"/>
      <c r="AM1403" s="359"/>
      <c r="AN1403" s="385"/>
      <c r="AO1403" s="385"/>
      <c r="AP1403" s="385"/>
      <c r="AQ1403" s="385"/>
      <c r="AR1403" s="385"/>
      <c r="AS1403" s="385"/>
      <c r="AT1403" s="385"/>
      <c r="AU1403" s="359"/>
      <c r="AW1403" s="416"/>
      <c r="AX1403" s="694"/>
      <c r="AY1403" s="641"/>
      <c r="AZ1403" s="385"/>
      <c r="BA1403" s="385"/>
      <c r="BB1403" s="416"/>
      <c r="BC1403" s="416"/>
      <c r="BD1403" s="416"/>
      <c r="BE1403" s="416"/>
      <c r="BF1403" s="416"/>
      <c r="BG1403" s="416"/>
      <c r="BH1403" s="416"/>
      <c r="BI1403" s="416"/>
      <c r="BJ1403" s="416"/>
    </row>
    <row r="1404" spans="10:62" x14ac:dyDescent="0.2">
      <c r="J1404" s="385"/>
      <c r="K1404" s="217"/>
      <c r="L1404" s="217"/>
      <c r="M1404" s="693"/>
      <c r="N1404" s="693"/>
      <c r="O1404" s="359"/>
      <c r="P1404" s="619"/>
      <c r="Q1404" s="672"/>
      <c r="R1404" s="672"/>
      <c r="S1404" s="672"/>
      <c r="T1404" s="385"/>
      <c r="U1404" s="385"/>
      <c r="V1404" s="385"/>
      <c r="W1404" s="385"/>
      <c r="X1404" s="693"/>
      <c r="Y1404" s="325"/>
      <c r="Z1404" s="308"/>
      <c r="AA1404" s="383"/>
      <c r="AC1404" s="325"/>
      <c r="AD1404" s="325"/>
      <c r="AF1404" s="383"/>
      <c r="AH1404" s="325"/>
      <c r="AI1404" s="325"/>
      <c r="AK1404" s="385"/>
      <c r="AL1404" s="385"/>
      <c r="AM1404" s="359"/>
      <c r="AN1404" s="385"/>
      <c r="AO1404" s="385"/>
      <c r="AP1404" s="385"/>
      <c r="AQ1404" s="385"/>
      <c r="AR1404" s="385"/>
      <c r="AS1404" s="385"/>
      <c r="AT1404" s="385"/>
      <c r="AU1404" s="359"/>
      <c r="AW1404" s="416"/>
      <c r="AX1404" s="694"/>
      <c r="AY1404" s="641"/>
      <c r="AZ1404" s="385"/>
      <c r="BA1404" s="385"/>
      <c r="BB1404" s="416"/>
      <c r="BC1404" s="416"/>
      <c r="BD1404" s="416"/>
      <c r="BE1404" s="416"/>
      <c r="BF1404" s="416"/>
      <c r="BG1404" s="416"/>
      <c r="BH1404" s="416"/>
      <c r="BI1404" s="416"/>
      <c r="BJ1404" s="416"/>
    </row>
    <row r="1405" spans="10:62" x14ac:dyDescent="0.2">
      <c r="J1405" s="385"/>
      <c r="K1405" s="217"/>
      <c r="L1405" s="217"/>
      <c r="M1405" s="693"/>
      <c r="N1405" s="693"/>
      <c r="O1405" s="359"/>
      <c r="P1405" s="619"/>
      <c r="Q1405" s="672"/>
      <c r="R1405" s="672"/>
      <c r="S1405" s="672"/>
      <c r="T1405" s="385"/>
      <c r="U1405" s="385"/>
      <c r="V1405" s="385"/>
      <c r="W1405" s="385"/>
      <c r="X1405" s="693"/>
      <c r="Y1405" s="325"/>
      <c r="Z1405" s="308"/>
      <c r="AA1405" s="383"/>
      <c r="AC1405" s="325"/>
      <c r="AD1405" s="325"/>
      <c r="AF1405" s="383"/>
      <c r="AH1405" s="325"/>
      <c r="AI1405" s="325"/>
      <c r="AK1405" s="385"/>
      <c r="AL1405" s="385"/>
      <c r="AM1405" s="359"/>
      <c r="AN1405" s="385"/>
      <c r="AO1405" s="385"/>
      <c r="AP1405" s="385"/>
      <c r="AQ1405" s="385"/>
      <c r="AR1405" s="385"/>
      <c r="AS1405" s="385"/>
      <c r="AT1405" s="385"/>
      <c r="AU1405" s="359"/>
      <c r="AW1405" s="416"/>
      <c r="AX1405" s="694"/>
      <c r="AY1405" s="641"/>
      <c r="AZ1405" s="385"/>
      <c r="BA1405" s="385"/>
      <c r="BB1405" s="416"/>
      <c r="BC1405" s="416"/>
      <c r="BD1405" s="416"/>
      <c r="BE1405" s="416"/>
      <c r="BF1405" s="416"/>
      <c r="BG1405" s="416"/>
      <c r="BH1405" s="416"/>
      <c r="BI1405" s="416"/>
      <c r="BJ1405" s="416"/>
    </row>
    <row r="1406" spans="10:62" x14ac:dyDescent="0.2">
      <c r="J1406" s="385"/>
      <c r="K1406" s="217"/>
      <c r="L1406" s="217"/>
      <c r="M1406" s="693"/>
      <c r="N1406" s="693"/>
      <c r="O1406" s="359"/>
      <c r="P1406" s="619"/>
      <c r="Q1406" s="672"/>
      <c r="R1406" s="672"/>
      <c r="S1406" s="672"/>
      <c r="T1406" s="385"/>
      <c r="U1406" s="385"/>
      <c r="V1406" s="385"/>
      <c r="W1406" s="385"/>
      <c r="X1406" s="693"/>
      <c r="Y1406" s="325"/>
      <c r="Z1406" s="308"/>
      <c r="AA1406" s="383"/>
      <c r="AC1406" s="325"/>
      <c r="AD1406" s="325"/>
      <c r="AF1406" s="383"/>
      <c r="AH1406" s="325"/>
      <c r="AI1406" s="325"/>
      <c r="AK1406" s="385"/>
      <c r="AL1406" s="385"/>
      <c r="AM1406" s="359"/>
      <c r="AN1406" s="385"/>
      <c r="AO1406" s="385"/>
      <c r="AP1406" s="385"/>
      <c r="AQ1406" s="385"/>
      <c r="AR1406" s="385"/>
      <c r="AS1406" s="385"/>
      <c r="AT1406" s="385"/>
      <c r="AU1406" s="359"/>
      <c r="AW1406" s="416"/>
      <c r="AX1406" s="694"/>
      <c r="AY1406" s="641"/>
      <c r="AZ1406" s="385"/>
      <c r="BA1406" s="385"/>
      <c r="BB1406" s="416"/>
      <c r="BC1406" s="416"/>
      <c r="BD1406" s="416"/>
      <c r="BE1406" s="416"/>
      <c r="BF1406" s="416"/>
      <c r="BG1406" s="416"/>
      <c r="BH1406" s="416"/>
      <c r="BI1406" s="416"/>
      <c r="BJ1406" s="416"/>
    </row>
    <row r="1407" spans="10:62" x14ac:dyDescent="0.2">
      <c r="J1407" s="385"/>
      <c r="K1407" s="217"/>
      <c r="L1407" s="217"/>
      <c r="M1407" s="693"/>
      <c r="N1407" s="693"/>
      <c r="O1407" s="359"/>
      <c r="P1407" s="619"/>
      <c r="Q1407" s="672"/>
      <c r="R1407" s="672"/>
      <c r="S1407" s="672"/>
      <c r="T1407" s="385"/>
      <c r="U1407" s="385"/>
      <c r="V1407" s="385"/>
      <c r="W1407" s="385"/>
      <c r="X1407" s="693"/>
      <c r="Y1407" s="325"/>
      <c r="Z1407" s="308"/>
      <c r="AA1407" s="383"/>
      <c r="AC1407" s="325"/>
      <c r="AD1407" s="325"/>
      <c r="AF1407" s="383"/>
      <c r="AH1407" s="325"/>
      <c r="AI1407" s="325"/>
      <c r="AK1407" s="385"/>
      <c r="AL1407" s="385"/>
      <c r="AM1407" s="359"/>
      <c r="AN1407" s="385"/>
      <c r="AO1407" s="385"/>
      <c r="AP1407" s="385"/>
      <c r="AQ1407" s="385"/>
      <c r="AR1407" s="385"/>
      <c r="AS1407" s="385"/>
      <c r="AT1407" s="385"/>
      <c r="AU1407" s="359"/>
      <c r="AW1407" s="416"/>
      <c r="AX1407" s="694"/>
      <c r="AY1407" s="641"/>
      <c r="AZ1407" s="385"/>
      <c r="BA1407" s="385"/>
      <c r="BB1407" s="416"/>
      <c r="BC1407" s="416"/>
      <c r="BD1407" s="416"/>
      <c r="BE1407" s="416"/>
      <c r="BF1407" s="416"/>
      <c r="BG1407" s="416"/>
      <c r="BH1407" s="416"/>
      <c r="BI1407" s="416"/>
      <c r="BJ1407" s="416"/>
    </row>
    <row r="1408" spans="10:62" x14ac:dyDescent="0.2">
      <c r="J1408" s="385"/>
      <c r="K1408" s="217"/>
      <c r="L1408" s="217"/>
      <c r="M1408" s="693"/>
      <c r="N1408" s="693"/>
      <c r="O1408" s="359"/>
      <c r="P1408" s="619"/>
      <c r="Q1408" s="672"/>
      <c r="R1408" s="672"/>
      <c r="S1408" s="672"/>
      <c r="T1408" s="385"/>
      <c r="U1408" s="385"/>
      <c r="V1408" s="385"/>
      <c r="W1408" s="385"/>
      <c r="X1408" s="693"/>
      <c r="Y1408" s="325"/>
      <c r="Z1408" s="308"/>
      <c r="AA1408" s="383"/>
      <c r="AC1408" s="325"/>
      <c r="AD1408" s="325"/>
      <c r="AF1408" s="383"/>
      <c r="AH1408" s="325"/>
      <c r="AI1408" s="325"/>
      <c r="AK1408" s="385"/>
      <c r="AL1408" s="385"/>
      <c r="AM1408" s="359"/>
      <c r="AN1408" s="385"/>
      <c r="AO1408" s="385"/>
      <c r="AP1408" s="385"/>
      <c r="AQ1408" s="385"/>
      <c r="AR1408" s="385"/>
      <c r="AS1408" s="385"/>
      <c r="AT1408" s="385"/>
      <c r="AU1408" s="359"/>
      <c r="AW1408" s="416"/>
      <c r="AX1408" s="694"/>
      <c r="AY1408" s="641"/>
      <c r="AZ1408" s="385"/>
      <c r="BA1408" s="385"/>
      <c r="BB1408" s="416"/>
      <c r="BC1408" s="416"/>
      <c r="BD1408" s="416"/>
      <c r="BE1408" s="416"/>
      <c r="BF1408" s="416"/>
      <c r="BG1408" s="416"/>
      <c r="BH1408" s="416"/>
      <c r="BI1408" s="416"/>
      <c r="BJ1408" s="416"/>
    </row>
    <row r="1409" spans="10:62" x14ac:dyDescent="0.2">
      <c r="J1409" s="385"/>
      <c r="K1409" s="217"/>
      <c r="L1409" s="217"/>
      <c r="M1409" s="693"/>
      <c r="N1409" s="693"/>
      <c r="O1409" s="359"/>
      <c r="P1409" s="619"/>
      <c r="Q1409" s="672"/>
      <c r="R1409" s="672"/>
      <c r="S1409" s="672"/>
      <c r="T1409" s="385"/>
      <c r="U1409" s="385"/>
      <c r="V1409" s="385"/>
      <c r="W1409" s="385"/>
      <c r="X1409" s="693"/>
      <c r="Y1409" s="325"/>
      <c r="Z1409" s="308"/>
      <c r="AA1409" s="383"/>
      <c r="AC1409" s="325"/>
      <c r="AD1409" s="325"/>
      <c r="AF1409" s="383"/>
      <c r="AH1409" s="325"/>
      <c r="AI1409" s="325"/>
      <c r="AK1409" s="385"/>
      <c r="AL1409" s="385"/>
      <c r="AM1409" s="359"/>
      <c r="AN1409" s="385"/>
      <c r="AO1409" s="385"/>
      <c r="AP1409" s="385"/>
      <c r="AQ1409" s="385"/>
      <c r="AR1409" s="385"/>
      <c r="AS1409" s="385"/>
      <c r="AT1409" s="385"/>
      <c r="AU1409" s="359"/>
      <c r="AW1409" s="416"/>
      <c r="AX1409" s="694"/>
      <c r="AY1409" s="641"/>
      <c r="AZ1409" s="385"/>
      <c r="BA1409" s="385"/>
      <c r="BB1409" s="416"/>
      <c r="BC1409" s="416"/>
      <c r="BD1409" s="416"/>
      <c r="BE1409" s="416"/>
      <c r="BF1409" s="416"/>
      <c r="BG1409" s="416"/>
      <c r="BH1409" s="416"/>
      <c r="BI1409" s="416"/>
      <c r="BJ1409" s="416"/>
    </row>
    <row r="1410" spans="10:62" x14ac:dyDescent="0.2">
      <c r="J1410" s="385"/>
      <c r="K1410" s="217"/>
      <c r="L1410" s="217"/>
      <c r="M1410" s="693"/>
      <c r="N1410" s="693"/>
      <c r="O1410" s="359"/>
      <c r="P1410" s="619"/>
      <c r="Q1410" s="672"/>
      <c r="R1410" s="672"/>
      <c r="S1410" s="672"/>
      <c r="T1410" s="385"/>
      <c r="U1410" s="385"/>
      <c r="V1410" s="385"/>
      <c r="W1410" s="385"/>
      <c r="X1410" s="693"/>
      <c r="Y1410" s="325"/>
      <c r="Z1410" s="308"/>
      <c r="AA1410" s="383"/>
      <c r="AC1410" s="325"/>
      <c r="AD1410" s="325"/>
      <c r="AF1410" s="383"/>
      <c r="AH1410" s="325"/>
      <c r="AI1410" s="325"/>
      <c r="AK1410" s="385"/>
      <c r="AL1410" s="385"/>
      <c r="AM1410" s="359"/>
      <c r="AN1410" s="385"/>
      <c r="AO1410" s="385"/>
      <c r="AP1410" s="385"/>
      <c r="AQ1410" s="385"/>
      <c r="AR1410" s="385"/>
      <c r="AS1410" s="385"/>
      <c r="AT1410" s="385"/>
      <c r="AU1410" s="359"/>
      <c r="AW1410" s="416"/>
      <c r="AX1410" s="694"/>
      <c r="AY1410" s="641"/>
      <c r="AZ1410" s="385"/>
      <c r="BA1410" s="385"/>
      <c r="BB1410" s="416"/>
      <c r="BC1410" s="416"/>
      <c r="BD1410" s="416"/>
      <c r="BE1410" s="416"/>
      <c r="BF1410" s="416"/>
      <c r="BG1410" s="416"/>
      <c r="BH1410" s="416"/>
      <c r="BI1410" s="416"/>
      <c r="BJ1410" s="416"/>
    </row>
    <row r="1411" spans="10:62" x14ac:dyDescent="0.2">
      <c r="J1411" s="385"/>
      <c r="K1411" s="217"/>
      <c r="L1411" s="217"/>
      <c r="M1411" s="693"/>
      <c r="N1411" s="693"/>
      <c r="O1411" s="359"/>
      <c r="P1411" s="619"/>
      <c r="Q1411" s="672"/>
      <c r="R1411" s="672"/>
      <c r="S1411" s="672"/>
      <c r="T1411" s="385"/>
      <c r="U1411" s="385"/>
      <c r="V1411" s="385"/>
      <c r="W1411" s="385"/>
      <c r="X1411" s="693"/>
      <c r="Y1411" s="325"/>
      <c r="Z1411" s="308"/>
      <c r="AA1411" s="383"/>
      <c r="AC1411" s="325"/>
      <c r="AD1411" s="325"/>
      <c r="AF1411" s="383"/>
      <c r="AH1411" s="325"/>
      <c r="AI1411" s="325"/>
      <c r="AK1411" s="385"/>
      <c r="AL1411" s="385"/>
      <c r="AM1411" s="359"/>
      <c r="AN1411" s="385"/>
      <c r="AO1411" s="385"/>
      <c r="AP1411" s="385"/>
      <c r="AQ1411" s="385"/>
      <c r="AR1411" s="385"/>
      <c r="AS1411" s="385"/>
      <c r="AT1411" s="385"/>
      <c r="AU1411" s="359"/>
      <c r="AW1411" s="416"/>
      <c r="AX1411" s="694"/>
      <c r="AY1411" s="641"/>
      <c r="AZ1411" s="385"/>
      <c r="BA1411" s="385"/>
      <c r="BB1411" s="416"/>
      <c r="BC1411" s="416"/>
      <c r="BD1411" s="416"/>
      <c r="BE1411" s="416"/>
      <c r="BF1411" s="416"/>
      <c r="BG1411" s="416"/>
      <c r="BH1411" s="416"/>
      <c r="BI1411" s="416"/>
      <c r="BJ1411" s="416"/>
    </row>
    <row r="1412" spans="10:62" x14ac:dyDescent="0.2">
      <c r="J1412" s="385"/>
      <c r="K1412" s="217"/>
      <c r="L1412" s="217"/>
      <c r="M1412" s="693"/>
      <c r="N1412" s="693"/>
      <c r="O1412" s="359"/>
      <c r="P1412" s="619"/>
      <c r="Q1412" s="672"/>
      <c r="R1412" s="672"/>
      <c r="S1412" s="672"/>
      <c r="T1412" s="385"/>
      <c r="U1412" s="385"/>
      <c r="V1412" s="385"/>
      <c r="W1412" s="385"/>
      <c r="X1412" s="693"/>
      <c r="Y1412" s="325"/>
      <c r="Z1412" s="308"/>
      <c r="AA1412" s="383"/>
      <c r="AC1412" s="325"/>
      <c r="AD1412" s="325"/>
      <c r="AF1412" s="383"/>
      <c r="AH1412" s="325"/>
      <c r="AI1412" s="325"/>
      <c r="AK1412" s="385"/>
      <c r="AL1412" s="385"/>
      <c r="AM1412" s="359"/>
      <c r="AN1412" s="385"/>
      <c r="AO1412" s="385"/>
      <c r="AP1412" s="385"/>
      <c r="AQ1412" s="385"/>
      <c r="AR1412" s="385"/>
      <c r="AS1412" s="385"/>
      <c r="AT1412" s="385"/>
      <c r="AU1412" s="359"/>
      <c r="AW1412" s="416"/>
      <c r="AX1412" s="694"/>
      <c r="AY1412" s="641"/>
      <c r="AZ1412" s="385"/>
      <c r="BA1412" s="385"/>
      <c r="BB1412" s="416"/>
      <c r="BC1412" s="416"/>
      <c r="BD1412" s="416"/>
      <c r="BE1412" s="416"/>
      <c r="BF1412" s="416"/>
      <c r="BG1412" s="416"/>
      <c r="BH1412" s="416"/>
      <c r="BI1412" s="416"/>
      <c r="BJ1412" s="416"/>
    </row>
    <row r="1413" spans="10:62" x14ac:dyDescent="0.2">
      <c r="J1413" s="385"/>
      <c r="K1413" s="217"/>
      <c r="L1413" s="217"/>
      <c r="M1413" s="693"/>
      <c r="N1413" s="693"/>
      <c r="O1413" s="359"/>
      <c r="P1413" s="619"/>
      <c r="Q1413" s="672"/>
      <c r="R1413" s="672"/>
      <c r="S1413" s="672"/>
      <c r="T1413" s="385"/>
      <c r="U1413" s="385"/>
      <c r="V1413" s="385"/>
      <c r="W1413" s="385"/>
      <c r="X1413" s="693"/>
      <c r="Y1413" s="325"/>
      <c r="Z1413" s="308"/>
      <c r="AA1413" s="383"/>
      <c r="AC1413" s="325"/>
      <c r="AD1413" s="325"/>
      <c r="AF1413" s="383"/>
      <c r="AH1413" s="325"/>
      <c r="AI1413" s="325"/>
      <c r="AK1413" s="385"/>
      <c r="AL1413" s="385"/>
      <c r="AM1413" s="359"/>
      <c r="AN1413" s="385"/>
      <c r="AO1413" s="385"/>
      <c r="AP1413" s="385"/>
      <c r="AQ1413" s="385"/>
      <c r="AR1413" s="385"/>
      <c r="AS1413" s="385"/>
      <c r="AT1413" s="385"/>
      <c r="AU1413" s="359"/>
      <c r="AW1413" s="416"/>
      <c r="AX1413" s="694"/>
      <c r="AY1413" s="641"/>
      <c r="AZ1413" s="385"/>
      <c r="BA1413" s="385"/>
      <c r="BB1413" s="416"/>
      <c r="BC1413" s="416"/>
      <c r="BD1413" s="416"/>
      <c r="BE1413" s="416"/>
      <c r="BF1413" s="416"/>
      <c r="BG1413" s="416"/>
      <c r="BH1413" s="416"/>
      <c r="BI1413" s="416"/>
      <c r="BJ1413" s="416"/>
    </row>
    <row r="1414" spans="10:62" x14ac:dyDescent="0.2">
      <c r="J1414" s="385"/>
      <c r="K1414" s="217"/>
      <c r="L1414" s="217"/>
      <c r="M1414" s="693"/>
      <c r="N1414" s="693"/>
      <c r="O1414" s="359"/>
      <c r="P1414" s="619"/>
      <c r="Q1414" s="672"/>
      <c r="R1414" s="672"/>
      <c r="S1414" s="672"/>
      <c r="T1414" s="385"/>
      <c r="U1414" s="385"/>
      <c r="V1414" s="385"/>
      <c r="W1414" s="385"/>
      <c r="X1414" s="693"/>
      <c r="Y1414" s="325"/>
      <c r="Z1414" s="308"/>
      <c r="AA1414" s="383"/>
      <c r="AC1414" s="325"/>
      <c r="AD1414" s="325"/>
      <c r="AF1414" s="383"/>
      <c r="AH1414" s="325"/>
      <c r="AI1414" s="325"/>
      <c r="AK1414" s="385"/>
      <c r="AL1414" s="385"/>
      <c r="AM1414" s="359"/>
      <c r="AN1414" s="385"/>
      <c r="AO1414" s="385"/>
      <c r="AP1414" s="385"/>
      <c r="AQ1414" s="385"/>
      <c r="AR1414" s="385"/>
      <c r="AS1414" s="385"/>
      <c r="AT1414" s="385"/>
      <c r="AU1414" s="359"/>
      <c r="AW1414" s="416"/>
      <c r="AX1414" s="694"/>
      <c r="AY1414" s="641"/>
      <c r="AZ1414" s="385"/>
      <c r="BA1414" s="385"/>
      <c r="BB1414" s="416"/>
      <c r="BC1414" s="416"/>
      <c r="BD1414" s="416"/>
      <c r="BE1414" s="416"/>
      <c r="BF1414" s="416"/>
      <c r="BG1414" s="416"/>
      <c r="BH1414" s="416"/>
      <c r="BI1414" s="416"/>
      <c r="BJ1414" s="416"/>
    </row>
    <row r="1415" spans="10:62" x14ac:dyDescent="0.2">
      <c r="J1415" s="385"/>
      <c r="K1415" s="217"/>
      <c r="L1415" s="217"/>
      <c r="M1415" s="693"/>
      <c r="N1415" s="693"/>
      <c r="O1415" s="359"/>
      <c r="P1415" s="619"/>
      <c r="Q1415" s="672"/>
      <c r="R1415" s="672"/>
      <c r="S1415" s="672"/>
      <c r="T1415" s="385"/>
      <c r="U1415" s="385"/>
      <c r="V1415" s="385"/>
      <c r="W1415" s="385"/>
      <c r="X1415" s="693"/>
      <c r="Y1415" s="325"/>
      <c r="Z1415" s="308"/>
      <c r="AA1415" s="383"/>
      <c r="AC1415" s="325"/>
      <c r="AD1415" s="325"/>
      <c r="AF1415" s="383"/>
      <c r="AH1415" s="325"/>
      <c r="AI1415" s="325"/>
      <c r="AK1415" s="385"/>
      <c r="AL1415" s="385"/>
      <c r="AM1415" s="359"/>
      <c r="AN1415" s="385"/>
      <c r="AO1415" s="385"/>
      <c r="AP1415" s="385"/>
      <c r="AQ1415" s="385"/>
      <c r="AR1415" s="385"/>
      <c r="AS1415" s="385"/>
      <c r="AT1415" s="385"/>
      <c r="AU1415" s="359"/>
      <c r="AW1415" s="416"/>
      <c r="AX1415" s="694"/>
      <c r="AY1415" s="641"/>
      <c r="AZ1415" s="385"/>
      <c r="BA1415" s="385"/>
      <c r="BB1415" s="416"/>
      <c r="BC1415" s="416"/>
      <c r="BD1415" s="416"/>
      <c r="BE1415" s="416"/>
      <c r="BF1415" s="416"/>
      <c r="BG1415" s="416"/>
      <c r="BH1415" s="416"/>
      <c r="BI1415" s="416"/>
      <c r="BJ1415" s="416"/>
    </row>
    <row r="1416" spans="10:62" x14ac:dyDescent="0.2">
      <c r="J1416" s="385"/>
      <c r="K1416" s="217"/>
      <c r="L1416" s="217"/>
      <c r="M1416" s="693"/>
      <c r="N1416" s="693"/>
      <c r="O1416" s="359"/>
      <c r="P1416" s="619"/>
      <c r="Q1416" s="672"/>
      <c r="R1416" s="672"/>
      <c r="S1416" s="672"/>
      <c r="T1416" s="385"/>
      <c r="U1416" s="385"/>
      <c r="V1416" s="385"/>
      <c r="W1416" s="385"/>
      <c r="X1416" s="693"/>
      <c r="Y1416" s="325"/>
      <c r="Z1416" s="308"/>
      <c r="AA1416" s="383"/>
      <c r="AC1416" s="325"/>
      <c r="AD1416" s="325"/>
      <c r="AF1416" s="383"/>
      <c r="AH1416" s="325"/>
      <c r="AI1416" s="325"/>
      <c r="AK1416" s="385"/>
      <c r="AL1416" s="385"/>
      <c r="AM1416" s="359"/>
      <c r="AN1416" s="385"/>
      <c r="AO1416" s="385"/>
      <c r="AP1416" s="385"/>
      <c r="AQ1416" s="385"/>
      <c r="AR1416" s="385"/>
      <c r="AS1416" s="385"/>
      <c r="AT1416" s="385"/>
      <c r="AU1416" s="359"/>
      <c r="AW1416" s="416"/>
      <c r="AX1416" s="694"/>
      <c r="AY1416" s="641"/>
      <c r="AZ1416" s="385"/>
      <c r="BA1416" s="385"/>
      <c r="BB1416" s="416"/>
      <c r="BC1416" s="416"/>
      <c r="BD1416" s="416"/>
      <c r="BE1416" s="416"/>
      <c r="BF1416" s="416"/>
      <c r="BG1416" s="416"/>
      <c r="BH1416" s="416"/>
      <c r="BI1416" s="416"/>
      <c r="BJ1416" s="416"/>
    </row>
    <row r="1417" spans="10:62" x14ac:dyDescent="0.2">
      <c r="J1417" s="385"/>
      <c r="K1417" s="217"/>
      <c r="L1417" s="217"/>
      <c r="M1417" s="693"/>
      <c r="N1417" s="693"/>
      <c r="O1417" s="359"/>
      <c r="P1417" s="619"/>
      <c r="Q1417" s="672"/>
      <c r="R1417" s="672"/>
      <c r="S1417" s="672"/>
      <c r="T1417" s="385"/>
      <c r="U1417" s="385"/>
      <c r="V1417" s="385"/>
      <c r="W1417" s="385"/>
      <c r="X1417" s="693"/>
      <c r="Y1417" s="325"/>
      <c r="Z1417" s="308"/>
      <c r="AA1417" s="383"/>
      <c r="AC1417" s="325"/>
      <c r="AD1417" s="325"/>
      <c r="AF1417" s="383"/>
      <c r="AH1417" s="325"/>
      <c r="AI1417" s="325"/>
      <c r="AK1417" s="385"/>
      <c r="AL1417" s="385"/>
      <c r="AM1417" s="359"/>
      <c r="AN1417" s="385"/>
      <c r="AO1417" s="385"/>
      <c r="AP1417" s="385"/>
      <c r="AQ1417" s="385"/>
      <c r="AR1417" s="385"/>
      <c r="AS1417" s="385"/>
      <c r="AT1417" s="385"/>
      <c r="AU1417" s="359"/>
      <c r="AW1417" s="416"/>
      <c r="AX1417" s="694"/>
      <c r="AY1417" s="641"/>
      <c r="AZ1417" s="385"/>
      <c r="BA1417" s="385"/>
      <c r="BB1417" s="416"/>
      <c r="BC1417" s="416"/>
      <c r="BD1417" s="416"/>
      <c r="BE1417" s="416"/>
      <c r="BF1417" s="416"/>
      <c r="BG1417" s="416"/>
      <c r="BH1417" s="416"/>
      <c r="BI1417" s="416"/>
      <c r="BJ1417" s="416"/>
    </row>
    <row r="1418" spans="10:62" x14ac:dyDescent="0.2">
      <c r="J1418" s="385"/>
      <c r="K1418" s="217"/>
      <c r="L1418" s="217"/>
      <c r="M1418" s="693"/>
      <c r="N1418" s="693"/>
      <c r="O1418" s="359"/>
      <c r="P1418" s="619"/>
      <c r="Q1418" s="672"/>
      <c r="R1418" s="672"/>
      <c r="S1418" s="672"/>
      <c r="T1418" s="385"/>
      <c r="U1418" s="385"/>
      <c r="V1418" s="385"/>
      <c r="W1418" s="385"/>
      <c r="X1418" s="693"/>
      <c r="Y1418" s="325"/>
      <c r="Z1418" s="308"/>
      <c r="AA1418" s="383"/>
      <c r="AC1418" s="325"/>
      <c r="AD1418" s="325"/>
      <c r="AF1418" s="383"/>
      <c r="AH1418" s="325"/>
      <c r="AI1418" s="325"/>
      <c r="AK1418" s="385"/>
      <c r="AL1418" s="385"/>
      <c r="AM1418" s="359"/>
      <c r="AN1418" s="385"/>
      <c r="AO1418" s="385"/>
      <c r="AP1418" s="385"/>
      <c r="AQ1418" s="385"/>
      <c r="AR1418" s="385"/>
      <c r="AS1418" s="385"/>
      <c r="AT1418" s="385"/>
      <c r="AU1418" s="359"/>
      <c r="AW1418" s="416"/>
      <c r="AX1418" s="694"/>
      <c r="AY1418" s="641"/>
      <c r="AZ1418" s="385"/>
      <c r="BA1418" s="385"/>
      <c r="BB1418" s="416"/>
      <c r="BC1418" s="416"/>
      <c r="BD1418" s="416"/>
      <c r="BE1418" s="416"/>
      <c r="BF1418" s="416"/>
      <c r="BG1418" s="416"/>
      <c r="BH1418" s="416"/>
      <c r="BI1418" s="416"/>
      <c r="BJ1418" s="416"/>
    </row>
    <row r="1419" spans="10:62" x14ac:dyDescent="0.2">
      <c r="J1419" s="385"/>
      <c r="K1419" s="217"/>
      <c r="L1419" s="217"/>
      <c r="M1419" s="693"/>
      <c r="N1419" s="693"/>
      <c r="O1419" s="359"/>
      <c r="P1419" s="619"/>
      <c r="Q1419" s="672"/>
      <c r="R1419" s="672"/>
      <c r="S1419" s="672"/>
      <c r="T1419" s="385"/>
      <c r="U1419" s="385"/>
      <c r="V1419" s="385"/>
      <c r="W1419" s="385"/>
      <c r="X1419" s="693"/>
      <c r="Y1419" s="325"/>
      <c r="Z1419" s="308"/>
      <c r="AA1419" s="383"/>
      <c r="AC1419" s="325"/>
      <c r="AD1419" s="325"/>
      <c r="AF1419" s="383"/>
      <c r="AH1419" s="325"/>
      <c r="AI1419" s="325"/>
      <c r="AK1419" s="385"/>
      <c r="AL1419" s="385"/>
      <c r="AM1419" s="359"/>
      <c r="AN1419" s="385"/>
      <c r="AO1419" s="385"/>
      <c r="AP1419" s="385"/>
      <c r="AQ1419" s="385"/>
      <c r="AR1419" s="385"/>
      <c r="AS1419" s="385"/>
      <c r="AT1419" s="385"/>
      <c r="AU1419" s="359"/>
      <c r="AW1419" s="416"/>
      <c r="AX1419" s="694"/>
      <c r="AY1419" s="641"/>
      <c r="AZ1419" s="385"/>
      <c r="BA1419" s="385"/>
      <c r="BB1419" s="416"/>
      <c r="BC1419" s="416"/>
      <c r="BD1419" s="416"/>
      <c r="BE1419" s="416"/>
      <c r="BF1419" s="416"/>
      <c r="BG1419" s="416"/>
      <c r="BH1419" s="416"/>
      <c r="BI1419" s="416"/>
      <c r="BJ1419" s="416"/>
    </row>
    <row r="1420" spans="10:62" x14ac:dyDescent="0.2">
      <c r="J1420" s="385"/>
      <c r="K1420" s="217"/>
      <c r="L1420" s="217"/>
      <c r="M1420" s="693"/>
      <c r="N1420" s="693"/>
      <c r="O1420" s="359"/>
      <c r="P1420" s="619"/>
      <c r="Q1420" s="672"/>
      <c r="R1420" s="672"/>
      <c r="S1420" s="672"/>
      <c r="T1420" s="385"/>
      <c r="U1420" s="385"/>
      <c r="V1420" s="385"/>
      <c r="W1420" s="385"/>
      <c r="X1420" s="693"/>
      <c r="Y1420" s="325"/>
      <c r="Z1420" s="308"/>
      <c r="AA1420" s="383"/>
      <c r="AC1420" s="325"/>
      <c r="AD1420" s="325"/>
      <c r="AF1420" s="383"/>
      <c r="AH1420" s="325"/>
      <c r="AI1420" s="325"/>
      <c r="AK1420" s="385"/>
      <c r="AL1420" s="385"/>
      <c r="AM1420" s="359"/>
      <c r="AN1420" s="385"/>
      <c r="AO1420" s="385"/>
      <c r="AP1420" s="385"/>
      <c r="AQ1420" s="385"/>
      <c r="AR1420" s="385"/>
      <c r="AS1420" s="385"/>
      <c r="AT1420" s="385"/>
      <c r="AU1420" s="359"/>
      <c r="AW1420" s="416"/>
      <c r="AX1420" s="694"/>
      <c r="AY1420" s="641"/>
      <c r="AZ1420" s="385"/>
      <c r="BA1420" s="385"/>
      <c r="BB1420" s="416"/>
      <c r="BC1420" s="416"/>
      <c r="BD1420" s="416"/>
      <c r="BE1420" s="416"/>
      <c r="BF1420" s="416"/>
      <c r="BG1420" s="416"/>
      <c r="BH1420" s="416"/>
      <c r="BI1420" s="416"/>
      <c r="BJ1420" s="416"/>
    </row>
    <row r="1421" spans="10:62" x14ac:dyDescent="0.2">
      <c r="J1421" s="385"/>
      <c r="K1421" s="217"/>
      <c r="L1421" s="217"/>
      <c r="M1421" s="693"/>
      <c r="N1421" s="693"/>
      <c r="O1421" s="359"/>
      <c r="P1421" s="619"/>
      <c r="Q1421" s="672"/>
      <c r="R1421" s="672"/>
      <c r="S1421" s="672"/>
      <c r="T1421" s="385"/>
      <c r="U1421" s="385"/>
      <c r="V1421" s="385"/>
      <c r="W1421" s="385"/>
      <c r="X1421" s="693"/>
      <c r="Y1421" s="325"/>
      <c r="Z1421" s="308"/>
      <c r="AA1421" s="383"/>
      <c r="AC1421" s="325"/>
      <c r="AD1421" s="325"/>
      <c r="AF1421" s="383"/>
      <c r="AH1421" s="325"/>
      <c r="AI1421" s="325"/>
      <c r="AK1421" s="385"/>
      <c r="AL1421" s="385"/>
      <c r="AM1421" s="359"/>
      <c r="AN1421" s="385"/>
      <c r="AO1421" s="385"/>
      <c r="AP1421" s="385"/>
      <c r="AQ1421" s="385"/>
      <c r="AR1421" s="385"/>
      <c r="AS1421" s="385"/>
      <c r="AT1421" s="385"/>
      <c r="AU1421" s="359"/>
      <c r="AW1421" s="416"/>
      <c r="AX1421" s="694"/>
      <c r="AY1421" s="641"/>
      <c r="AZ1421" s="385"/>
      <c r="BA1421" s="385"/>
      <c r="BB1421" s="416"/>
      <c r="BC1421" s="416"/>
      <c r="BD1421" s="416"/>
      <c r="BE1421" s="416"/>
      <c r="BF1421" s="416"/>
      <c r="BG1421" s="416"/>
      <c r="BH1421" s="416"/>
      <c r="BI1421" s="416"/>
      <c r="BJ1421" s="416"/>
    </row>
    <row r="1422" spans="10:62" x14ac:dyDescent="0.2">
      <c r="J1422" s="385"/>
      <c r="K1422" s="217"/>
      <c r="L1422" s="217"/>
      <c r="M1422" s="693"/>
      <c r="N1422" s="693"/>
      <c r="O1422" s="359"/>
      <c r="P1422" s="619"/>
      <c r="Q1422" s="672"/>
      <c r="R1422" s="672"/>
      <c r="S1422" s="672"/>
      <c r="T1422" s="385"/>
      <c r="U1422" s="385"/>
      <c r="V1422" s="385"/>
      <c r="W1422" s="385"/>
      <c r="X1422" s="693"/>
      <c r="Y1422" s="325"/>
      <c r="Z1422" s="308"/>
      <c r="AA1422" s="383"/>
      <c r="AC1422" s="325"/>
      <c r="AD1422" s="325"/>
      <c r="AF1422" s="383"/>
      <c r="AH1422" s="325"/>
      <c r="AI1422" s="325"/>
      <c r="AK1422" s="385"/>
      <c r="AL1422" s="385"/>
      <c r="AM1422" s="359"/>
      <c r="AN1422" s="385"/>
      <c r="AO1422" s="385"/>
      <c r="AP1422" s="385"/>
      <c r="AQ1422" s="385"/>
      <c r="AR1422" s="385"/>
      <c r="AS1422" s="385"/>
      <c r="AT1422" s="385"/>
      <c r="AU1422" s="359"/>
      <c r="AW1422" s="416"/>
      <c r="AX1422" s="694"/>
      <c r="AY1422" s="641"/>
      <c r="AZ1422" s="385"/>
      <c r="BA1422" s="385"/>
      <c r="BB1422" s="416"/>
      <c r="BC1422" s="416"/>
      <c r="BD1422" s="416"/>
      <c r="BE1422" s="416"/>
      <c r="BF1422" s="416"/>
      <c r="BG1422" s="416"/>
      <c r="BH1422" s="416"/>
      <c r="BI1422" s="416"/>
      <c r="BJ1422" s="416"/>
    </row>
    <row r="1423" spans="10:62" x14ac:dyDescent="0.2">
      <c r="J1423" s="385"/>
      <c r="K1423" s="217"/>
      <c r="L1423" s="217"/>
      <c r="M1423" s="693"/>
      <c r="N1423" s="693"/>
      <c r="O1423" s="359"/>
      <c r="P1423" s="619"/>
      <c r="Q1423" s="672"/>
      <c r="R1423" s="672"/>
      <c r="S1423" s="672"/>
      <c r="T1423" s="385"/>
      <c r="U1423" s="385"/>
      <c r="V1423" s="385"/>
      <c r="W1423" s="385"/>
      <c r="X1423" s="693"/>
      <c r="Y1423" s="325"/>
      <c r="Z1423" s="308"/>
      <c r="AA1423" s="383"/>
      <c r="AC1423" s="325"/>
      <c r="AD1423" s="325"/>
      <c r="AF1423" s="383"/>
      <c r="AH1423" s="325"/>
      <c r="AI1423" s="325"/>
      <c r="AK1423" s="385"/>
      <c r="AL1423" s="385"/>
      <c r="AM1423" s="359"/>
      <c r="AN1423" s="385"/>
      <c r="AO1423" s="385"/>
      <c r="AP1423" s="385"/>
      <c r="AQ1423" s="385"/>
      <c r="AR1423" s="385"/>
      <c r="AS1423" s="385"/>
      <c r="AT1423" s="385"/>
      <c r="AU1423" s="359"/>
      <c r="AW1423" s="416"/>
      <c r="AX1423" s="694"/>
      <c r="AY1423" s="641"/>
      <c r="AZ1423" s="385"/>
      <c r="BA1423" s="385"/>
      <c r="BB1423" s="416"/>
      <c r="BC1423" s="416"/>
      <c r="BD1423" s="416"/>
      <c r="BE1423" s="416"/>
      <c r="BF1423" s="416"/>
      <c r="BG1423" s="416"/>
      <c r="BH1423" s="416"/>
      <c r="BI1423" s="416"/>
      <c r="BJ1423" s="416"/>
    </row>
    <row r="1424" spans="10:62" x14ac:dyDescent="0.2">
      <c r="J1424" s="385"/>
      <c r="K1424" s="217"/>
      <c r="L1424" s="217"/>
      <c r="M1424" s="693"/>
      <c r="N1424" s="693"/>
      <c r="O1424" s="359"/>
      <c r="P1424" s="619"/>
      <c r="Q1424" s="672"/>
      <c r="R1424" s="672"/>
      <c r="S1424" s="672"/>
      <c r="T1424" s="385"/>
      <c r="U1424" s="385"/>
      <c r="V1424" s="385"/>
      <c r="W1424" s="385"/>
      <c r="X1424" s="693"/>
      <c r="Y1424" s="325"/>
      <c r="Z1424" s="308"/>
      <c r="AA1424" s="383"/>
      <c r="AC1424" s="325"/>
      <c r="AD1424" s="325"/>
      <c r="AF1424" s="383"/>
      <c r="AH1424" s="325"/>
      <c r="AI1424" s="325"/>
      <c r="AK1424" s="385"/>
      <c r="AL1424" s="385"/>
      <c r="AM1424" s="359"/>
      <c r="AN1424" s="385"/>
      <c r="AO1424" s="385"/>
      <c r="AP1424" s="385"/>
      <c r="AQ1424" s="385"/>
      <c r="AR1424" s="385"/>
      <c r="AS1424" s="385"/>
      <c r="AT1424" s="385"/>
      <c r="AU1424" s="359"/>
      <c r="AW1424" s="416"/>
      <c r="AX1424" s="694"/>
      <c r="AY1424" s="641"/>
      <c r="AZ1424" s="385"/>
      <c r="BA1424" s="385"/>
      <c r="BB1424" s="416"/>
      <c r="BC1424" s="416"/>
      <c r="BD1424" s="416"/>
      <c r="BE1424" s="416"/>
      <c r="BF1424" s="416"/>
      <c r="BG1424" s="416"/>
      <c r="BH1424" s="416"/>
      <c r="BI1424" s="416"/>
      <c r="BJ1424" s="416"/>
    </row>
    <row r="1425" spans="10:62" x14ac:dyDescent="0.2">
      <c r="J1425" s="385"/>
      <c r="K1425" s="217"/>
      <c r="L1425" s="217"/>
      <c r="M1425" s="693"/>
      <c r="N1425" s="693"/>
      <c r="O1425" s="359"/>
      <c r="P1425" s="619"/>
      <c r="Q1425" s="672"/>
      <c r="R1425" s="672"/>
      <c r="S1425" s="672"/>
      <c r="T1425" s="385"/>
      <c r="U1425" s="385"/>
      <c r="V1425" s="385"/>
      <c r="W1425" s="385"/>
      <c r="X1425" s="693"/>
      <c r="Y1425" s="325"/>
      <c r="Z1425" s="308"/>
      <c r="AA1425" s="383"/>
      <c r="AC1425" s="325"/>
      <c r="AD1425" s="325"/>
      <c r="AF1425" s="383"/>
      <c r="AH1425" s="325"/>
      <c r="AI1425" s="325"/>
      <c r="AK1425" s="385"/>
      <c r="AL1425" s="385"/>
      <c r="AM1425" s="359"/>
      <c r="AN1425" s="385"/>
      <c r="AO1425" s="385"/>
      <c r="AP1425" s="385"/>
      <c r="AQ1425" s="385"/>
      <c r="AR1425" s="385"/>
      <c r="AS1425" s="385"/>
      <c r="AT1425" s="385"/>
      <c r="AU1425" s="359"/>
      <c r="AW1425" s="416"/>
      <c r="AX1425" s="694"/>
      <c r="AY1425" s="641"/>
      <c r="AZ1425" s="385"/>
      <c r="BA1425" s="385"/>
      <c r="BB1425" s="416"/>
      <c r="BC1425" s="416"/>
      <c r="BD1425" s="416"/>
      <c r="BE1425" s="416"/>
      <c r="BF1425" s="416"/>
      <c r="BG1425" s="416"/>
      <c r="BH1425" s="416"/>
      <c r="BI1425" s="416"/>
      <c r="BJ1425" s="416"/>
    </row>
    <row r="1426" spans="10:62" x14ac:dyDescent="0.2">
      <c r="J1426" s="385"/>
      <c r="K1426" s="217"/>
      <c r="L1426" s="217"/>
      <c r="M1426" s="693"/>
      <c r="N1426" s="693"/>
      <c r="O1426" s="359"/>
      <c r="P1426" s="619"/>
      <c r="Q1426" s="672"/>
      <c r="R1426" s="672"/>
      <c r="S1426" s="672"/>
      <c r="T1426" s="385"/>
      <c r="U1426" s="385"/>
      <c r="V1426" s="385"/>
      <c r="W1426" s="385"/>
      <c r="X1426" s="693"/>
      <c r="Y1426" s="325"/>
      <c r="Z1426" s="308"/>
      <c r="AA1426" s="383"/>
      <c r="AC1426" s="325"/>
      <c r="AD1426" s="325"/>
      <c r="AF1426" s="383"/>
      <c r="AH1426" s="325"/>
      <c r="AI1426" s="325"/>
      <c r="AK1426" s="385"/>
      <c r="AL1426" s="385"/>
      <c r="AM1426" s="359"/>
      <c r="AN1426" s="385"/>
      <c r="AO1426" s="385"/>
      <c r="AP1426" s="385"/>
      <c r="AQ1426" s="385"/>
      <c r="AR1426" s="385"/>
      <c r="AS1426" s="385"/>
      <c r="AT1426" s="385"/>
      <c r="AU1426" s="359"/>
      <c r="AW1426" s="416"/>
      <c r="AX1426" s="694"/>
      <c r="AY1426" s="641"/>
      <c r="AZ1426" s="385"/>
      <c r="BA1426" s="385"/>
      <c r="BB1426" s="416"/>
      <c r="BC1426" s="416"/>
      <c r="BD1426" s="416"/>
      <c r="BE1426" s="416"/>
      <c r="BF1426" s="416"/>
      <c r="BG1426" s="416"/>
      <c r="BH1426" s="416"/>
      <c r="BI1426" s="416"/>
      <c r="BJ1426" s="416"/>
    </row>
    <row r="1427" spans="10:62" x14ac:dyDescent="0.2">
      <c r="J1427" s="385"/>
      <c r="K1427" s="217"/>
      <c r="L1427" s="217"/>
      <c r="M1427" s="693"/>
      <c r="N1427" s="693"/>
      <c r="O1427" s="359"/>
      <c r="P1427" s="619"/>
      <c r="Q1427" s="672"/>
      <c r="R1427" s="672"/>
      <c r="S1427" s="672"/>
      <c r="T1427" s="385"/>
      <c r="U1427" s="385"/>
      <c r="V1427" s="385"/>
      <c r="W1427" s="385"/>
      <c r="X1427" s="693"/>
      <c r="Y1427" s="325"/>
      <c r="Z1427" s="308"/>
      <c r="AA1427" s="383"/>
      <c r="AC1427" s="325"/>
      <c r="AD1427" s="325"/>
      <c r="AF1427" s="383"/>
      <c r="AH1427" s="325"/>
      <c r="AI1427" s="325"/>
      <c r="AK1427" s="385"/>
      <c r="AL1427" s="385"/>
      <c r="AM1427" s="359"/>
      <c r="AN1427" s="385"/>
      <c r="AO1427" s="385"/>
      <c r="AP1427" s="385"/>
      <c r="AQ1427" s="385"/>
      <c r="AR1427" s="385"/>
      <c r="AS1427" s="385"/>
      <c r="AT1427" s="385"/>
      <c r="AU1427" s="359"/>
      <c r="AW1427" s="416"/>
      <c r="AX1427" s="694"/>
      <c r="AY1427" s="641"/>
      <c r="AZ1427" s="385"/>
      <c r="BA1427" s="385"/>
      <c r="BB1427" s="416"/>
      <c r="BC1427" s="416"/>
      <c r="BD1427" s="416"/>
      <c r="BE1427" s="416"/>
      <c r="BF1427" s="416"/>
      <c r="BG1427" s="416"/>
      <c r="BH1427" s="416"/>
      <c r="BI1427" s="416"/>
      <c r="BJ1427" s="416"/>
    </row>
    <row r="1428" spans="10:62" x14ac:dyDescent="0.2">
      <c r="J1428" s="385"/>
      <c r="K1428" s="217"/>
      <c r="L1428" s="217"/>
      <c r="M1428" s="693"/>
      <c r="N1428" s="693"/>
      <c r="O1428" s="359"/>
      <c r="P1428" s="619"/>
      <c r="Q1428" s="672"/>
      <c r="R1428" s="672"/>
      <c r="S1428" s="672"/>
      <c r="T1428" s="385"/>
      <c r="U1428" s="385"/>
      <c r="V1428" s="385"/>
      <c r="W1428" s="385"/>
      <c r="X1428" s="693"/>
      <c r="Y1428" s="325"/>
      <c r="Z1428" s="308"/>
      <c r="AA1428" s="383"/>
      <c r="AC1428" s="325"/>
      <c r="AD1428" s="325"/>
      <c r="AF1428" s="383"/>
      <c r="AH1428" s="325"/>
      <c r="AI1428" s="325"/>
      <c r="AK1428" s="385"/>
      <c r="AL1428" s="385"/>
      <c r="AM1428" s="359"/>
      <c r="AN1428" s="385"/>
      <c r="AO1428" s="385"/>
      <c r="AP1428" s="385"/>
      <c r="AQ1428" s="385"/>
      <c r="AR1428" s="385"/>
      <c r="AS1428" s="385"/>
      <c r="AT1428" s="385"/>
      <c r="AU1428" s="359"/>
      <c r="AW1428" s="416"/>
      <c r="AX1428" s="694"/>
      <c r="AY1428" s="641"/>
      <c r="AZ1428" s="385"/>
      <c r="BA1428" s="385"/>
      <c r="BB1428" s="416"/>
      <c r="BC1428" s="416"/>
      <c r="BD1428" s="416"/>
      <c r="BE1428" s="416"/>
      <c r="BF1428" s="416"/>
      <c r="BG1428" s="416"/>
      <c r="BH1428" s="416"/>
      <c r="BI1428" s="416"/>
      <c r="BJ1428" s="416"/>
    </row>
    <row r="1429" spans="10:62" x14ac:dyDescent="0.2">
      <c r="J1429" s="385"/>
      <c r="K1429" s="217"/>
      <c r="L1429" s="217"/>
      <c r="M1429" s="693"/>
      <c r="N1429" s="693"/>
      <c r="O1429" s="359"/>
      <c r="P1429" s="619"/>
      <c r="Q1429" s="672"/>
      <c r="R1429" s="672"/>
      <c r="S1429" s="672"/>
      <c r="T1429" s="385"/>
      <c r="U1429" s="385"/>
      <c r="V1429" s="385"/>
      <c r="W1429" s="385"/>
      <c r="X1429" s="693"/>
      <c r="Y1429" s="325"/>
      <c r="Z1429" s="308"/>
      <c r="AA1429" s="383"/>
      <c r="AC1429" s="325"/>
      <c r="AD1429" s="325"/>
      <c r="AF1429" s="383"/>
      <c r="AH1429" s="325"/>
      <c r="AI1429" s="325"/>
      <c r="AK1429" s="385"/>
      <c r="AL1429" s="385"/>
      <c r="AM1429" s="359"/>
      <c r="AN1429" s="385"/>
      <c r="AO1429" s="385"/>
      <c r="AP1429" s="385"/>
      <c r="AQ1429" s="385"/>
      <c r="AR1429" s="385"/>
      <c r="AS1429" s="385"/>
      <c r="AT1429" s="385"/>
      <c r="AU1429" s="359"/>
      <c r="AW1429" s="416"/>
      <c r="AX1429" s="694"/>
      <c r="AY1429" s="641"/>
      <c r="AZ1429" s="385"/>
      <c r="BA1429" s="385"/>
      <c r="BB1429" s="416"/>
      <c r="BC1429" s="416"/>
      <c r="BD1429" s="416"/>
      <c r="BE1429" s="416"/>
      <c r="BF1429" s="416"/>
      <c r="BG1429" s="416"/>
      <c r="BH1429" s="416"/>
      <c r="BI1429" s="416"/>
      <c r="BJ1429" s="416"/>
    </row>
    <row r="1430" spans="10:62" x14ac:dyDescent="0.2">
      <c r="J1430" s="385"/>
      <c r="K1430" s="217"/>
      <c r="L1430" s="217"/>
      <c r="M1430" s="693"/>
      <c r="N1430" s="693"/>
      <c r="O1430" s="359"/>
      <c r="P1430" s="619"/>
      <c r="Q1430" s="672"/>
      <c r="R1430" s="672"/>
      <c r="S1430" s="672"/>
      <c r="T1430" s="385"/>
      <c r="U1430" s="385"/>
      <c r="V1430" s="385"/>
      <c r="W1430" s="385"/>
      <c r="X1430" s="693"/>
      <c r="Y1430" s="325"/>
      <c r="Z1430" s="308"/>
      <c r="AA1430" s="383"/>
      <c r="AC1430" s="325"/>
      <c r="AD1430" s="325"/>
      <c r="AF1430" s="383"/>
      <c r="AH1430" s="325"/>
      <c r="AI1430" s="325"/>
      <c r="AK1430" s="385"/>
      <c r="AL1430" s="385"/>
      <c r="AM1430" s="359"/>
      <c r="AN1430" s="385"/>
      <c r="AO1430" s="385"/>
      <c r="AP1430" s="385"/>
      <c r="AQ1430" s="385"/>
      <c r="AR1430" s="385"/>
      <c r="AS1430" s="385"/>
      <c r="AT1430" s="385"/>
      <c r="AU1430" s="359"/>
      <c r="AW1430" s="416"/>
      <c r="AX1430" s="694"/>
      <c r="AY1430" s="641"/>
      <c r="AZ1430" s="385"/>
      <c r="BA1430" s="385"/>
      <c r="BB1430" s="416"/>
      <c r="BC1430" s="416"/>
      <c r="BD1430" s="416"/>
      <c r="BE1430" s="416"/>
      <c r="BF1430" s="416"/>
      <c r="BG1430" s="416"/>
      <c r="BH1430" s="416"/>
      <c r="BI1430" s="416"/>
      <c r="BJ1430" s="416"/>
    </row>
    <row r="1431" spans="10:62" x14ac:dyDescent="0.2">
      <c r="J1431" s="385"/>
      <c r="K1431" s="217"/>
      <c r="L1431" s="217"/>
      <c r="M1431" s="693"/>
      <c r="N1431" s="693"/>
      <c r="O1431" s="359"/>
      <c r="P1431" s="619"/>
      <c r="Q1431" s="672"/>
      <c r="R1431" s="672"/>
      <c r="S1431" s="672"/>
      <c r="T1431" s="385"/>
      <c r="U1431" s="385"/>
      <c r="V1431" s="385"/>
      <c r="W1431" s="385"/>
      <c r="X1431" s="693"/>
      <c r="Y1431" s="325"/>
      <c r="Z1431" s="308"/>
      <c r="AA1431" s="383"/>
      <c r="AC1431" s="325"/>
      <c r="AD1431" s="325"/>
      <c r="AF1431" s="383"/>
      <c r="AH1431" s="325"/>
      <c r="AI1431" s="325"/>
      <c r="AK1431" s="385"/>
      <c r="AL1431" s="385"/>
      <c r="AM1431" s="359"/>
      <c r="AN1431" s="385"/>
      <c r="AO1431" s="385"/>
      <c r="AP1431" s="385"/>
      <c r="AQ1431" s="385"/>
      <c r="AR1431" s="385"/>
      <c r="AS1431" s="385"/>
      <c r="AT1431" s="385"/>
      <c r="AU1431" s="359"/>
      <c r="AW1431" s="416"/>
      <c r="AX1431" s="694"/>
      <c r="AY1431" s="641"/>
      <c r="AZ1431" s="385"/>
      <c r="BA1431" s="385"/>
      <c r="BB1431" s="416"/>
      <c r="BC1431" s="416"/>
      <c r="BD1431" s="416"/>
      <c r="BE1431" s="416"/>
      <c r="BF1431" s="416"/>
      <c r="BG1431" s="416"/>
      <c r="BH1431" s="416"/>
      <c r="BI1431" s="416"/>
      <c r="BJ1431" s="416"/>
    </row>
    <row r="1432" spans="10:62" x14ac:dyDescent="0.2">
      <c r="J1432" s="385"/>
      <c r="K1432" s="217"/>
      <c r="L1432" s="217"/>
      <c r="M1432" s="693"/>
      <c r="N1432" s="693"/>
      <c r="O1432" s="359"/>
      <c r="P1432" s="619"/>
      <c r="Q1432" s="672"/>
      <c r="R1432" s="672"/>
      <c r="S1432" s="672"/>
      <c r="T1432" s="385"/>
      <c r="U1432" s="385"/>
      <c r="V1432" s="385"/>
      <c r="W1432" s="385"/>
      <c r="X1432" s="693"/>
      <c r="Y1432" s="325"/>
      <c r="Z1432" s="308"/>
      <c r="AA1432" s="383"/>
      <c r="AC1432" s="325"/>
      <c r="AD1432" s="325"/>
      <c r="AF1432" s="383"/>
      <c r="AH1432" s="325"/>
      <c r="AI1432" s="325"/>
      <c r="AK1432" s="385"/>
      <c r="AL1432" s="385"/>
      <c r="AM1432" s="359"/>
      <c r="AN1432" s="385"/>
      <c r="AO1432" s="385"/>
      <c r="AP1432" s="385"/>
      <c r="AQ1432" s="385"/>
      <c r="AR1432" s="385"/>
      <c r="AS1432" s="385"/>
      <c r="AT1432" s="385"/>
      <c r="AU1432" s="359"/>
      <c r="AW1432" s="416"/>
      <c r="AX1432" s="694"/>
      <c r="AY1432" s="641"/>
      <c r="AZ1432" s="385"/>
      <c r="BA1432" s="385"/>
      <c r="BB1432" s="416"/>
      <c r="BC1432" s="416"/>
      <c r="BD1432" s="416"/>
      <c r="BE1432" s="416"/>
      <c r="BF1432" s="416"/>
      <c r="BG1432" s="416"/>
      <c r="BH1432" s="416"/>
      <c r="BI1432" s="416"/>
      <c r="BJ1432" s="416"/>
    </row>
    <row r="1433" spans="10:62" x14ac:dyDescent="0.2">
      <c r="J1433" s="385"/>
      <c r="K1433" s="217"/>
      <c r="L1433" s="217"/>
      <c r="M1433" s="693"/>
      <c r="N1433" s="693"/>
      <c r="O1433" s="359"/>
      <c r="P1433" s="619"/>
      <c r="Q1433" s="672"/>
      <c r="R1433" s="672"/>
      <c r="S1433" s="672"/>
      <c r="T1433" s="385"/>
      <c r="U1433" s="385"/>
      <c r="V1433" s="385"/>
      <c r="W1433" s="385"/>
      <c r="X1433" s="693"/>
      <c r="Y1433" s="325"/>
      <c r="Z1433" s="308"/>
      <c r="AA1433" s="383"/>
      <c r="AC1433" s="325"/>
      <c r="AD1433" s="325"/>
      <c r="AF1433" s="383"/>
      <c r="AH1433" s="325"/>
      <c r="AI1433" s="325"/>
      <c r="AK1433" s="385"/>
      <c r="AL1433" s="385"/>
      <c r="AM1433" s="359"/>
      <c r="AN1433" s="385"/>
      <c r="AO1433" s="385"/>
      <c r="AP1433" s="385"/>
      <c r="AQ1433" s="385"/>
      <c r="AR1433" s="385"/>
      <c r="AS1433" s="385"/>
      <c r="AT1433" s="385"/>
      <c r="AU1433" s="359"/>
      <c r="AW1433" s="416"/>
      <c r="AX1433" s="694"/>
      <c r="AY1433" s="641"/>
      <c r="AZ1433" s="385"/>
      <c r="BA1433" s="385"/>
      <c r="BB1433" s="416"/>
      <c r="BC1433" s="416"/>
      <c r="BD1433" s="416"/>
      <c r="BE1433" s="416"/>
      <c r="BF1433" s="416"/>
      <c r="BG1433" s="416"/>
      <c r="BH1433" s="416"/>
      <c r="BI1433" s="416"/>
      <c r="BJ1433" s="416"/>
    </row>
    <row r="1434" spans="10:62" x14ac:dyDescent="0.2">
      <c r="J1434" s="385"/>
      <c r="K1434" s="217"/>
      <c r="L1434" s="217"/>
      <c r="M1434" s="693"/>
      <c r="N1434" s="693"/>
      <c r="O1434" s="359"/>
      <c r="P1434" s="619"/>
      <c r="Q1434" s="672"/>
      <c r="R1434" s="672"/>
      <c r="S1434" s="672"/>
      <c r="T1434" s="385"/>
      <c r="U1434" s="385"/>
      <c r="V1434" s="385"/>
      <c r="W1434" s="385"/>
      <c r="X1434" s="693"/>
      <c r="Y1434" s="325"/>
      <c r="Z1434" s="308"/>
      <c r="AA1434" s="383"/>
      <c r="AC1434" s="325"/>
      <c r="AD1434" s="325"/>
      <c r="AF1434" s="383"/>
      <c r="AH1434" s="325"/>
      <c r="AI1434" s="325"/>
      <c r="AK1434" s="385"/>
      <c r="AL1434" s="385"/>
      <c r="AM1434" s="359"/>
      <c r="AN1434" s="385"/>
      <c r="AO1434" s="385"/>
      <c r="AP1434" s="385"/>
      <c r="AQ1434" s="385"/>
      <c r="AR1434" s="385"/>
      <c r="AS1434" s="385"/>
      <c r="AT1434" s="385"/>
      <c r="AU1434" s="359"/>
      <c r="AW1434" s="416"/>
      <c r="AX1434" s="694"/>
      <c r="AY1434" s="641"/>
      <c r="AZ1434" s="385"/>
      <c r="BA1434" s="385"/>
      <c r="BB1434" s="416"/>
      <c r="BC1434" s="416"/>
      <c r="BD1434" s="416"/>
      <c r="BE1434" s="416"/>
      <c r="BF1434" s="416"/>
      <c r="BG1434" s="416"/>
      <c r="BH1434" s="416"/>
      <c r="BI1434" s="416"/>
      <c r="BJ1434" s="416"/>
    </row>
    <row r="1435" spans="10:62" x14ac:dyDescent="0.2">
      <c r="J1435" s="385"/>
      <c r="K1435" s="217"/>
      <c r="L1435" s="217"/>
      <c r="M1435" s="693"/>
      <c r="N1435" s="693"/>
      <c r="O1435" s="359"/>
      <c r="P1435" s="619"/>
      <c r="Q1435" s="672"/>
      <c r="R1435" s="672"/>
      <c r="S1435" s="672"/>
      <c r="T1435" s="385"/>
      <c r="U1435" s="385"/>
      <c r="V1435" s="385"/>
      <c r="W1435" s="385"/>
      <c r="X1435" s="693"/>
      <c r="Y1435" s="325"/>
      <c r="Z1435" s="308"/>
      <c r="AA1435" s="383"/>
      <c r="AC1435" s="325"/>
      <c r="AD1435" s="325"/>
      <c r="AF1435" s="383"/>
      <c r="AH1435" s="325"/>
      <c r="AI1435" s="325"/>
      <c r="AK1435" s="385"/>
      <c r="AL1435" s="385"/>
      <c r="AM1435" s="359"/>
      <c r="AN1435" s="385"/>
      <c r="AO1435" s="385"/>
      <c r="AP1435" s="385"/>
      <c r="AQ1435" s="385"/>
      <c r="AR1435" s="385"/>
      <c r="AS1435" s="385"/>
      <c r="AT1435" s="385"/>
      <c r="AU1435" s="359"/>
      <c r="AW1435" s="416"/>
      <c r="AX1435" s="694"/>
      <c r="AY1435" s="641"/>
      <c r="AZ1435" s="385"/>
      <c r="BA1435" s="385"/>
      <c r="BB1435" s="416"/>
      <c r="BC1435" s="416"/>
      <c r="BD1435" s="416"/>
      <c r="BE1435" s="416"/>
      <c r="BF1435" s="416"/>
      <c r="BG1435" s="416"/>
      <c r="BH1435" s="416"/>
      <c r="BI1435" s="416"/>
      <c r="BJ1435" s="416"/>
    </row>
    <row r="1436" spans="10:62" x14ac:dyDescent="0.2">
      <c r="J1436" s="385"/>
      <c r="K1436" s="217"/>
      <c r="L1436" s="217"/>
      <c r="M1436" s="693"/>
      <c r="N1436" s="693"/>
      <c r="O1436" s="359"/>
      <c r="P1436" s="619"/>
      <c r="Q1436" s="672"/>
      <c r="R1436" s="672"/>
      <c r="S1436" s="672"/>
      <c r="T1436" s="385"/>
      <c r="U1436" s="385"/>
      <c r="V1436" s="385"/>
      <c r="W1436" s="385"/>
      <c r="X1436" s="693"/>
      <c r="Y1436" s="325"/>
      <c r="Z1436" s="308"/>
      <c r="AA1436" s="383"/>
      <c r="AC1436" s="325"/>
      <c r="AD1436" s="325"/>
      <c r="AF1436" s="383"/>
      <c r="AH1436" s="325"/>
      <c r="AI1436" s="325"/>
      <c r="AK1436" s="385"/>
      <c r="AL1436" s="385"/>
      <c r="AM1436" s="359"/>
      <c r="AN1436" s="385"/>
      <c r="AO1436" s="385"/>
      <c r="AP1436" s="385"/>
      <c r="AQ1436" s="385"/>
      <c r="AR1436" s="385"/>
      <c r="AS1436" s="385"/>
      <c r="AT1436" s="385"/>
      <c r="AU1436" s="359"/>
      <c r="AW1436" s="416"/>
      <c r="AX1436" s="694"/>
      <c r="AY1436" s="641"/>
      <c r="AZ1436" s="385"/>
      <c r="BA1436" s="385"/>
      <c r="BB1436" s="416"/>
      <c r="BC1436" s="416"/>
      <c r="BD1436" s="416"/>
      <c r="BE1436" s="416"/>
      <c r="BF1436" s="416"/>
      <c r="BG1436" s="416"/>
      <c r="BH1436" s="416"/>
      <c r="BI1436" s="416"/>
      <c r="BJ1436" s="416"/>
    </row>
    <row r="1437" spans="10:62" x14ac:dyDescent="0.2">
      <c r="J1437" s="385"/>
      <c r="K1437" s="217"/>
      <c r="L1437" s="217"/>
      <c r="M1437" s="693"/>
      <c r="N1437" s="693"/>
      <c r="O1437" s="359"/>
      <c r="P1437" s="619"/>
      <c r="Q1437" s="672"/>
      <c r="R1437" s="672"/>
      <c r="S1437" s="672"/>
      <c r="T1437" s="385"/>
      <c r="U1437" s="385"/>
      <c r="V1437" s="385"/>
      <c r="W1437" s="385"/>
      <c r="X1437" s="693"/>
      <c r="Y1437" s="325"/>
      <c r="Z1437" s="308"/>
      <c r="AA1437" s="383"/>
      <c r="AC1437" s="325"/>
      <c r="AD1437" s="325"/>
      <c r="AF1437" s="383"/>
      <c r="AH1437" s="325"/>
      <c r="AI1437" s="325"/>
      <c r="AK1437" s="385"/>
      <c r="AL1437" s="385"/>
      <c r="AM1437" s="359"/>
      <c r="AN1437" s="385"/>
      <c r="AO1437" s="385"/>
      <c r="AP1437" s="385"/>
      <c r="AQ1437" s="385"/>
      <c r="AR1437" s="385"/>
      <c r="AS1437" s="385"/>
      <c r="AT1437" s="385"/>
      <c r="AU1437" s="359"/>
      <c r="AW1437" s="416"/>
      <c r="AX1437" s="694"/>
      <c r="AY1437" s="641"/>
      <c r="AZ1437" s="385"/>
      <c r="BA1437" s="385"/>
      <c r="BB1437" s="416"/>
      <c r="BC1437" s="416"/>
      <c r="BD1437" s="416"/>
      <c r="BE1437" s="416"/>
      <c r="BF1437" s="416"/>
      <c r="BG1437" s="416"/>
      <c r="BH1437" s="416"/>
      <c r="BI1437" s="416"/>
      <c r="BJ1437" s="416"/>
    </row>
    <row r="1438" spans="10:62" x14ac:dyDescent="0.2">
      <c r="J1438" s="385"/>
      <c r="K1438" s="217"/>
      <c r="L1438" s="217"/>
      <c r="M1438" s="693"/>
      <c r="N1438" s="693"/>
      <c r="O1438" s="359"/>
      <c r="P1438" s="619"/>
      <c r="Q1438" s="672"/>
      <c r="R1438" s="672"/>
      <c r="S1438" s="672"/>
      <c r="T1438" s="385"/>
      <c r="U1438" s="385"/>
      <c r="V1438" s="385"/>
      <c r="W1438" s="385"/>
      <c r="X1438" s="693"/>
      <c r="Y1438" s="325"/>
      <c r="Z1438" s="308"/>
      <c r="AA1438" s="383"/>
      <c r="AC1438" s="325"/>
      <c r="AD1438" s="325"/>
      <c r="AF1438" s="383"/>
      <c r="AH1438" s="325"/>
      <c r="AI1438" s="325"/>
      <c r="AK1438" s="385"/>
      <c r="AL1438" s="385"/>
      <c r="AM1438" s="359"/>
      <c r="AN1438" s="385"/>
      <c r="AO1438" s="385"/>
      <c r="AP1438" s="385"/>
      <c r="AQ1438" s="385"/>
      <c r="AR1438" s="385"/>
      <c r="AS1438" s="385"/>
      <c r="AT1438" s="385"/>
      <c r="AU1438" s="359"/>
      <c r="AW1438" s="416"/>
      <c r="AX1438" s="694"/>
      <c r="AY1438" s="641"/>
      <c r="AZ1438" s="385"/>
      <c r="BA1438" s="385"/>
      <c r="BB1438" s="416"/>
      <c r="BC1438" s="416"/>
      <c r="BD1438" s="416"/>
      <c r="BE1438" s="416"/>
      <c r="BF1438" s="416"/>
      <c r="BG1438" s="416"/>
      <c r="BH1438" s="416"/>
      <c r="BI1438" s="416"/>
      <c r="BJ1438" s="416"/>
    </row>
    <row r="1439" spans="10:62" x14ac:dyDescent="0.2">
      <c r="J1439" s="385"/>
      <c r="K1439" s="217"/>
      <c r="L1439" s="217"/>
      <c r="M1439" s="693"/>
      <c r="N1439" s="693"/>
      <c r="O1439" s="359"/>
      <c r="P1439" s="619"/>
      <c r="Q1439" s="672"/>
      <c r="R1439" s="672"/>
      <c r="S1439" s="672"/>
      <c r="T1439" s="385"/>
      <c r="U1439" s="385"/>
      <c r="V1439" s="385"/>
      <c r="W1439" s="385"/>
      <c r="X1439" s="693"/>
      <c r="Y1439" s="325"/>
      <c r="Z1439" s="308"/>
      <c r="AA1439" s="383"/>
      <c r="AC1439" s="325"/>
      <c r="AD1439" s="325"/>
      <c r="AF1439" s="383"/>
      <c r="AH1439" s="325"/>
      <c r="AI1439" s="325"/>
      <c r="AK1439" s="385"/>
      <c r="AL1439" s="385"/>
      <c r="AM1439" s="359"/>
      <c r="AN1439" s="385"/>
      <c r="AO1439" s="385"/>
      <c r="AP1439" s="385"/>
      <c r="AQ1439" s="385"/>
      <c r="AR1439" s="385"/>
      <c r="AS1439" s="385"/>
      <c r="AT1439" s="385"/>
      <c r="AU1439" s="359"/>
      <c r="AW1439" s="416"/>
      <c r="AX1439" s="694"/>
      <c r="AY1439" s="641"/>
      <c r="AZ1439" s="385"/>
      <c r="BA1439" s="385"/>
      <c r="BB1439" s="416"/>
      <c r="BC1439" s="416"/>
      <c r="BD1439" s="416"/>
      <c r="BE1439" s="416"/>
      <c r="BF1439" s="416"/>
      <c r="BG1439" s="416"/>
      <c r="BH1439" s="416"/>
      <c r="BI1439" s="416"/>
      <c r="BJ1439" s="416"/>
    </row>
    <row r="1440" spans="10:62" x14ac:dyDescent="0.2">
      <c r="J1440" s="385"/>
      <c r="K1440" s="217"/>
      <c r="L1440" s="217"/>
      <c r="M1440" s="693"/>
      <c r="N1440" s="693"/>
      <c r="O1440" s="359"/>
      <c r="P1440" s="619"/>
      <c r="Q1440" s="672"/>
      <c r="R1440" s="672"/>
      <c r="S1440" s="672"/>
      <c r="T1440" s="385"/>
      <c r="U1440" s="385"/>
      <c r="V1440" s="385"/>
      <c r="W1440" s="385"/>
      <c r="X1440" s="693"/>
      <c r="Y1440" s="325"/>
      <c r="Z1440" s="308"/>
      <c r="AA1440" s="383"/>
      <c r="AC1440" s="325"/>
      <c r="AD1440" s="325"/>
      <c r="AF1440" s="383"/>
      <c r="AH1440" s="325"/>
      <c r="AI1440" s="325"/>
      <c r="AK1440" s="385"/>
      <c r="AL1440" s="385"/>
      <c r="AM1440" s="359"/>
      <c r="AN1440" s="385"/>
      <c r="AO1440" s="385"/>
      <c r="AP1440" s="385"/>
      <c r="AQ1440" s="385"/>
      <c r="AR1440" s="385"/>
      <c r="AS1440" s="385"/>
      <c r="AT1440" s="385"/>
      <c r="AU1440" s="359"/>
      <c r="AW1440" s="416"/>
      <c r="AX1440" s="694"/>
      <c r="AY1440" s="641"/>
      <c r="AZ1440" s="385"/>
      <c r="BA1440" s="385"/>
      <c r="BB1440" s="416"/>
      <c r="BC1440" s="416"/>
      <c r="BD1440" s="416"/>
      <c r="BE1440" s="416"/>
      <c r="BF1440" s="416"/>
      <c r="BG1440" s="416"/>
      <c r="BH1440" s="416"/>
      <c r="BI1440" s="416"/>
      <c r="BJ1440" s="416"/>
    </row>
    <row r="1441" spans="10:62" x14ac:dyDescent="0.2">
      <c r="J1441" s="385"/>
      <c r="K1441" s="217"/>
      <c r="L1441" s="217"/>
      <c r="M1441" s="693"/>
      <c r="N1441" s="693"/>
      <c r="O1441" s="359"/>
      <c r="P1441" s="619"/>
      <c r="Q1441" s="672"/>
      <c r="R1441" s="672"/>
      <c r="S1441" s="672"/>
      <c r="T1441" s="385"/>
      <c r="U1441" s="385"/>
      <c r="V1441" s="385"/>
      <c r="W1441" s="385"/>
      <c r="X1441" s="693"/>
      <c r="Y1441" s="325"/>
      <c r="Z1441" s="308"/>
      <c r="AA1441" s="383"/>
      <c r="AC1441" s="325"/>
      <c r="AD1441" s="325"/>
      <c r="AF1441" s="383"/>
      <c r="AH1441" s="325"/>
      <c r="AI1441" s="325"/>
      <c r="AK1441" s="385"/>
      <c r="AL1441" s="385"/>
      <c r="AM1441" s="359"/>
      <c r="AN1441" s="385"/>
      <c r="AO1441" s="385"/>
      <c r="AP1441" s="385"/>
      <c r="AQ1441" s="385"/>
      <c r="AR1441" s="385"/>
      <c r="AS1441" s="385"/>
      <c r="AT1441" s="385"/>
      <c r="AU1441" s="359"/>
      <c r="AW1441" s="416"/>
      <c r="AX1441" s="694"/>
      <c r="AY1441" s="641"/>
      <c r="AZ1441" s="385"/>
      <c r="BA1441" s="385"/>
      <c r="BB1441" s="416"/>
      <c r="BC1441" s="416"/>
      <c r="BD1441" s="416"/>
      <c r="BE1441" s="416"/>
      <c r="BF1441" s="416"/>
      <c r="BG1441" s="416"/>
      <c r="BH1441" s="416"/>
      <c r="BI1441" s="416"/>
      <c r="BJ1441" s="416"/>
    </row>
    <row r="1442" spans="10:62" x14ac:dyDescent="0.2">
      <c r="J1442" s="385"/>
      <c r="K1442" s="217"/>
      <c r="L1442" s="217"/>
      <c r="M1442" s="693"/>
      <c r="N1442" s="693"/>
      <c r="O1442" s="359"/>
      <c r="P1442" s="619"/>
      <c r="Q1442" s="672"/>
      <c r="R1442" s="672"/>
      <c r="S1442" s="672"/>
      <c r="T1442" s="385"/>
      <c r="U1442" s="385"/>
      <c r="V1442" s="385"/>
      <c r="W1442" s="385"/>
      <c r="X1442" s="693"/>
      <c r="Y1442" s="325"/>
      <c r="Z1442" s="308"/>
      <c r="AA1442" s="383"/>
      <c r="AC1442" s="325"/>
      <c r="AD1442" s="325"/>
      <c r="AF1442" s="383"/>
      <c r="AH1442" s="325"/>
      <c r="AI1442" s="325"/>
      <c r="AK1442" s="385"/>
      <c r="AL1442" s="385"/>
      <c r="AM1442" s="359"/>
      <c r="AN1442" s="385"/>
      <c r="AO1442" s="385"/>
      <c r="AP1442" s="385"/>
      <c r="AQ1442" s="385"/>
      <c r="AR1442" s="385"/>
      <c r="AS1442" s="385"/>
      <c r="AT1442" s="385"/>
      <c r="AU1442" s="359"/>
      <c r="AW1442" s="416"/>
      <c r="AX1442" s="694"/>
      <c r="AY1442" s="641"/>
      <c r="AZ1442" s="385"/>
      <c r="BA1442" s="385"/>
      <c r="BB1442" s="416"/>
      <c r="BC1442" s="416"/>
      <c r="BD1442" s="416"/>
      <c r="BE1442" s="416"/>
      <c r="BF1442" s="416"/>
      <c r="BG1442" s="416"/>
      <c r="BH1442" s="416"/>
      <c r="BI1442" s="416"/>
      <c r="BJ1442" s="416"/>
    </row>
    <row r="1443" spans="10:62" x14ac:dyDescent="0.2">
      <c r="J1443" s="385"/>
      <c r="K1443" s="217"/>
      <c r="L1443" s="217"/>
      <c r="M1443" s="693"/>
      <c r="N1443" s="693"/>
      <c r="O1443" s="359"/>
      <c r="P1443" s="619"/>
      <c r="Q1443" s="672"/>
      <c r="R1443" s="672"/>
      <c r="S1443" s="672"/>
      <c r="T1443" s="385"/>
      <c r="U1443" s="385"/>
      <c r="V1443" s="385"/>
      <c r="W1443" s="385"/>
      <c r="X1443" s="693"/>
      <c r="Y1443" s="325"/>
      <c r="Z1443" s="308"/>
      <c r="AA1443" s="383"/>
      <c r="AC1443" s="325"/>
      <c r="AD1443" s="325"/>
      <c r="AF1443" s="383"/>
      <c r="AH1443" s="325"/>
      <c r="AI1443" s="325"/>
      <c r="AK1443" s="385"/>
      <c r="AL1443" s="385"/>
      <c r="AM1443" s="359"/>
      <c r="AN1443" s="385"/>
      <c r="AO1443" s="385"/>
      <c r="AP1443" s="385"/>
      <c r="AQ1443" s="385"/>
      <c r="AR1443" s="385"/>
      <c r="AS1443" s="385"/>
      <c r="AT1443" s="385"/>
      <c r="AU1443" s="359"/>
      <c r="AW1443" s="416"/>
      <c r="AX1443" s="694"/>
      <c r="AY1443" s="641"/>
      <c r="AZ1443" s="385"/>
      <c r="BA1443" s="385"/>
      <c r="BB1443" s="416"/>
      <c r="BC1443" s="416"/>
      <c r="BD1443" s="416"/>
      <c r="BE1443" s="416"/>
      <c r="BF1443" s="416"/>
      <c r="BG1443" s="416"/>
      <c r="BH1443" s="416"/>
      <c r="BI1443" s="416"/>
      <c r="BJ1443" s="416"/>
    </row>
    <row r="1444" spans="10:62" x14ac:dyDescent="0.2">
      <c r="J1444" s="385"/>
      <c r="K1444" s="217"/>
      <c r="L1444" s="217"/>
      <c r="M1444" s="693"/>
      <c r="N1444" s="693"/>
      <c r="O1444" s="359"/>
      <c r="P1444" s="619"/>
      <c r="Q1444" s="672"/>
      <c r="R1444" s="672"/>
      <c r="S1444" s="672"/>
      <c r="T1444" s="385"/>
      <c r="U1444" s="385"/>
      <c r="V1444" s="385"/>
      <c r="W1444" s="385"/>
      <c r="X1444" s="693"/>
      <c r="Y1444" s="325"/>
      <c r="Z1444" s="308"/>
      <c r="AA1444" s="383"/>
      <c r="AC1444" s="325"/>
      <c r="AD1444" s="325"/>
      <c r="AF1444" s="383"/>
      <c r="AH1444" s="325"/>
      <c r="AI1444" s="325"/>
      <c r="AK1444" s="385"/>
      <c r="AL1444" s="385"/>
      <c r="AM1444" s="359"/>
      <c r="AN1444" s="385"/>
      <c r="AO1444" s="385"/>
      <c r="AP1444" s="385"/>
      <c r="AQ1444" s="385"/>
      <c r="AR1444" s="385"/>
      <c r="AS1444" s="385"/>
      <c r="AT1444" s="385"/>
      <c r="AU1444" s="359"/>
      <c r="AW1444" s="416"/>
      <c r="AX1444" s="694"/>
      <c r="AY1444" s="641"/>
      <c r="AZ1444" s="385"/>
      <c r="BA1444" s="385"/>
      <c r="BB1444" s="416"/>
      <c r="BC1444" s="416"/>
      <c r="BD1444" s="416"/>
      <c r="BE1444" s="416"/>
      <c r="BF1444" s="416"/>
      <c r="BG1444" s="416"/>
      <c r="BH1444" s="416"/>
      <c r="BI1444" s="416"/>
      <c r="BJ1444" s="416"/>
    </row>
    <row r="1445" spans="10:62" x14ac:dyDescent="0.2">
      <c r="J1445" s="385"/>
      <c r="K1445" s="217"/>
      <c r="L1445" s="217"/>
      <c r="M1445" s="693"/>
      <c r="N1445" s="693"/>
      <c r="O1445" s="359"/>
      <c r="P1445" s="619"/>
      <c r="Q1445" s="672"/>
      <c r="R1445" s="672"/>
      <c r="S1445" s="672"/>
      <c r="T1445" s="385"/>
      <c r="U1445" s="385"/>
      <c r="V1445" s="385"/>
      <c r="W1445" s="385"/>
      <c r="X1445" s="693"/>
      <c r="Y1445" s="325"/>
      <c r="Z1445" s="308"/>
      <c r="AA1445" s="383"/>
      <c r="AC1445" s="325"/>
      <c r="AD1445" s="325"/>
      <c r="AF1445" s="383"/>
      <c r="AH1445" s="325"/>
      <c r="AI1445" s="325"/>
      <c r="AK1445" s="385"/>
      <c r="AL1445" s="385"/>
      <c r="AM1445" s="359"/>
      <c r="AN1445" s="385"/>
      <c r="AO1445" s="385"/>
      <c r="AP1445" s="385"/>
      <c r="AQ1445" s="385"/>
      <c r="AR1445" s="385"/>
      <c r="AS1445" s="385"/>
      <c r="AT1445" s="385"/>
      <c r="AU1445" s="359"/>
      <c r="AW1445" s="416"/>
      <c r="AX1445" s="694"/>
      <c r="AY1445" s="641"/>
      <c r="AZ1445" s="385"/>
      <c r="BA1445" s="385"/>
      <c r="BB1445" s="416"/>
      <c r="BC1445" s="416"/>
      <c r="BD1445" s="416"/>
      <c r="BE1445" s="416"/>
      <c r="BF1445" s="416"/>
      <c r="BG1445" s="416"/>
      <c r="BH1445" s="416"/>
      <c r="BI1445" s="416"/>
      <c r="BJ1445" s="416"/>
    </row>
    <row r="1446" spans="10:62" x14ac:dyDescent="0.2">
      <c r="J1446" s="385"/>
      <c r="K1446" s="217"/>
      <c r="L1446" s="217"/>
      <c r="M1446" s="693"/>
      <c r="N1446" s="693"/>
      <c r="O1446" s="359"/>
      <c r="P1446" s="619"/>
      <c r="Q1446" s="672"/>
      <c r="R1446" s="672"/>
      <c r="S1446" s="672"/>
      <c r="T1446" s="385"/>
      <c r="U1446" s="385"/>
      <c r="V1446" s="385"/>
      <c r="W1446" s="385"/>
      <c r="X1446" s="693"/>
      <c r="Y1446" s="325"/>
      <c r="Z1446" s="308"/>
      <c r="AA1446" s="383"/>
      <c r="AC1446" s="325"/>
      <c r="AD1446" s="325"/>
      <c r="AF1446" s="383"/>
      <c r="AH1446" s="325"/>
      <c r="AI1446" s="325"/>
      <c r="AK1446" s="385"/>
      <c r="AL1446" s="385"/>
      <c r="AM1446" s="359"/>
      <c r="AN1446" s="385"/>
      <c r="AO1446" s="385"/>
      <c r="AP1446" s="385"/>
      <c r="AQ1446" s="385"/>
      <c r="AR1446" s="385"/>
      <c r="AS1446" s="385"/>
      <c r="AT1446" s="385"/>
      <c r="AU1446" s="359"/>
      <c r="AW1446" s="416"/>
      <c r="AX1446" s="694"/>
      <c r="AY1446" s="641"/>
      <c r="AZ1446" s="385"/>
      <c r="BA1446" s="385"/>
      <c r="BB1446" s="416"/>
      <c r="BC1446" s="416"/>
      <c r="BD1446" s="416"/>
      <c r="BE1446" s="416"/>
      <c r="BF1446" s="416"/>
      <c r="BG1446" s="416"/>
      <c r="BH1446" s="416"/>
      <c r="BI1446" s="416"/>
      <c r="BJ1446" s="416"/>
    </row>
    <row r="1447" spans="10:62" x14ac:dyDescent="0.2">
      <c r="J1447" s="385"/>
      <c r="K1447" s="217"/>
      <c r="L1447" s="217"/>
      <c r="M1447" s="693"/>
      <c r="N1447" s="693"/>
      <c r="O1447" s="359"/>
      <c r="P1447" s="619"/>
      <c r="Q1447" s="672"/>
      <c r="R1447" s="672"/>
      <c r="S1447" s="672"/>
      <c r="T1447" s="385"/>
      <c r="U1447" s="385"/>
      <c r="V1447" s="385"/>
      <c r="W1447" s="385"/>
      <c r="X1447" s="693"/>
      <c r="Y1447" s="325"/>
      <c r="Z1447" s="308"/>
      <c r="AA1447" s="383"/>
      <c r="AC1447" s="325"/>
      <c r="AD1447" s="325"/>
      <c r="AF1447" s="383"/>
      <c r="AH1447" s="325"/>
      <c r="AI1447" s="325"/>
      <c r="AK1447" s="385"/>
      <c r="AL1447" s="385"/>
      <c r="AM1447" s="359"/>
      <c r="AN1447" s="385"/>
      <c r="AO1447" s="385"/>
      <c r="AP1447" s="385"/>
      <c r="AQ1447" s="385"/>
      <c r="AR1447" s="385"/>
      <c r="AS1447" s="385"/>
      <c r="AT1447" s="385"/>
      <c r="AU1447" s="359"/>
      <c r="AW1447" s="416"/>
      <c r="AX1447" s="694"/>
      <c r="AY1447" s="641"/>
      <c r="AZ1447" s="385"/>
      <c r="BA1447" s="385"/>
      <c r="BB1447" s="416"/>
      <c r="BC1447" s="416"/>
      <c r="BD1447" s="416"/>
      <c r="BE1447" s="416"/>
      <c r="BF1447" s="416"/>
      <c r="BG1447" s="416"/>
      <c r="BH1447" s="416"/>
      <c r="BI1447" s="416"/>
      <c r="BJ1447" s="416"/>
    </row>
    <row r="1448" spans="10:62" x14ac:dyDescent="0.2">
      <c r="J1448" s="385"/>
      <c r="K1448" s="217"/>
      <c r="L1448" s="217"/>
      <c r="M1448" s="693"/>
      <c r="N1448" s="693"/>
      <c r="O1448" s="359"/>
      <c r="P1448" s="619"/>
      <c r="Q1448" s="672"/>
      <c r="R1448" s="672"/>
      <c r="S1448" s="672"/>
      <c r="T1448" s="385"/>
      <c r="U1448" s="385"/>
      <c r="V1448" s="385"/>
      <c r="W1448" s="385"/>
      <c r="X1448" s="693"/>
      <c r="Y1448" s="325"/>
      <c r="Z1448" s="308"/>
      <c r="AA1448" s="383"/>
      <c r="AC1448" s="325"/>
      <c r="AD1448" s="325"/>
      <c r="AF1448" s="383"/>
      <c r="AH1448" s="325"/>
      <c r="AI1448" s="325"/>
      <c r="AK1448" s="385"/>
      <c r="AL1448" s="385"/>
      <c r="AM1448" s="359"/>
      <c r="AN1448" s="385"/>
      <c r="AO1448" s="385"/>
      <c r="AP1448" s="385"/>
      <c r="AQ1448" s="385"/>
      <c r="AR1448" s="385"/>
      <c r="AS1448" s="385"/>
      <c r="AT1448" s="385"/>
      <c r="AU1448" s="359"/>
      <c r="AW1448" s="416"/>
      <c r="AX1448" s="694"/>
      <c r="AY1448" s="641"/>
      <c r="AZ1448" s="385"/>
      <c r="BA1448" s="385"/>
      <c r="BB1448" s="416"/>
      <c r="BC1448" s="416"/>
      <c r="BD1448" s="416"/>
      <c r="BE1448" s="416"/>
      <c r="BF1448" s="416"/>
      <c r="BG1448" s="416"/>
      <c r="BH1448" s="416"/>
      <c r="BI1448" s="416"/>
      <c r="BJ1448" s="416"/>
    </row>
    <row r="1449" spans="10:62" x14ac:dyDescent="0.2">
      <c r="J1449" s="385"/>
      <c r="K1449" s="217"/>
      <c r="L1449" s="217"/>
      <c r="M1449" s="693"/>
      <c r="N1449" s="693"/>
      <c r="O1449" s="359"/>
      <c r="P1449" s="619"/>
      <c r="Q1449" s="672"/>
      <c r="R1449" s="672"/>
      <c r="S1449" s="672"/>
      <c r="T1449" s="385"/>
      <c r="U1449" s="385"/>
      <c r="V1449" s="385"/>
      <c r="W1449" s="385"/>
      <c r="X1449" s="693"/>
      <c r="Y1449" s="325"/>
      <c r="Z1449" s="308"/>
      <c r="AA1449" s="383"/>
      <c r="AC1449" s="325"/>
      <c r="AD1449" s="325"/>
      <c r="AF1449" s="383"/>
      <c r="AH1449" s="325"/>
      <c r="AI1449" s="325"/>
      <c r="AK1449" s="385"/>
      <c r="AL1449" s="385"/>
      <c r="AM1449" s="359"/>
      <c r="AN1449" s="385"/>
      <c r="AO1449" s="385"/>
      <c r="AP1449" s="385"/>
      <c r="AQ1449" s="385"/>
      <c r="AR1449" s="385"/>
      <c r="AS1449" s="385"/>
      <c r="AT1449" s="385"/>
      <c r="AU1449" s="359"/>
      <c r="AW1449" s="416"/>
      <c r="AX1449" s="694"/>
      <c r="AY1449" s="641"/>
      <c r="AZ1449" s="385"/>
      <c r="BA1449" s="385"/>
      <c r="BB1449" s="416"/>
      <c r="BC1449" s="416"/>
      <c r="BD1449" s="416"/>
      <c r="BE1449" s="416"/>
      <c r="BF1449" s="416"/>
      <c r="BG1449" s="416"/>
      <c r="BH1449" s="416"/>
      <c r="BI1449" s="416"/>
      <c r="BJ1449" s="416"/>
    </row>
    <row r="1450" spans="10:62" x14ac:dyDescent="0.2">
      <c r="J1450" s="385"/>
      <c r="K1450" s="217"/>
      <c r="L1450" s="217"/>
      <c r="M1450" s="693"/>
      <c r="N1450" s="693"/>
      <c r="O1450" s="359"/>
      <c r="P1450" s="619"/>
      <c r="Q1450" s="672"/>
      <c r="R1450" s="672"/>
      <c r="S1450" s="672"/>
      <c r="T1450" s="385"/>
      <c r="U1450" s="385"/>
      <c r="V1450" s="385"/>
      <c r="W1450" s="385"/>
      <c r="X1450" s="693"/>
      <c r="Y1450" s="325"/>
      <c r="Z1450" s="308"/>
      <c r="AA1450" s="383"/>
      <c r="AC1450" s="325"/>
      <c r="AD1450" s="325"/>
      <c r="AF1450" s="383"/>
      <c r="AH1450" s="325"/>
      <c r="AI1450" s="325"/>
      <c r="AK1450" s="385"/>
      <c r="AL1450" s="385"/>
      <c r="AM1450" s="359"/>
      <c r="AN1450" s="385"/>
      <c r="AO1450" s="385"/>
      <c r="AP1450" s="385"/>
      <c r="AQ1450" s="385"/>
      <c r="AR1450" s="385"/>
      <c r="AS1450" s="385"/>
      <c r="AT1450" s="385"/>
      <c r="AU1450" s="359"/>
      <c r="AW1450" s="416"/>
      <c r="AX1450" s="694"/>
      <c r="AY1450" s="641"/>
      <c r="AZ1450" s="385"/>
      <c r="BA1450" s="385"/>
      <c r="BB1450" s="416"/>
      <c r="BC1450" s="416"/>
      <c r="BD1450" s="416"/>
      <c r="BE1450" s="416"/>
      <c r="BF1450" s="416"/>
      <c r="BG1450" s="416"/>
      <c r="BH1450" s="416"/>
      <c r="BI1450" s="416"/>
      <c r="BJ1450" s="416"/>
    </row>
    <row r="1451" spans="10:62" x14ac:dyDescent="0.2">
      <c r="J1451" s="385"/>
      <c r="K1451" s="217"/>
      <c r="L1451" s="217"/>
      <c r="M1451" s="693"/>
      <c r="N1451" s="693"/>
      <c r="O1451" s="359"/>
      <c r="P1451" s="619"/>
      <c r="Q1451" s="672"/>
      <c r="R1451" s="672"/>
      <c r="S1451" s="672"/>
      <c r="T1451" s="385"/>
      <c r="U1451" s="385"/>
      <c r="V1451" s="385"/>
      <c r="W1451" s="385"/>
      <c r="X1451" s="693"/>
      <c r="Y1451" s="325"/>
      <c r="Z1451" s="308"/>
      <c r="AA1451" s="383"/>
      <c r="AC1451" s="325"/>
      <c r="AD1451" s="325"/>
      <c r="AF1451" s="383"/>
      <c r="AH1451" s="325"/>
      <c r="AI1451" s="325"/>
      <c r="AK1451" s="385"/>
      <c r="AL1451" s="385"/>
      <c r="AM1451" s="359"/>
      <c r="AN1451" s="385"/>
      <c r="AO1451" s="385"/>
      <c r="AP1451" s="385"/>
      <c r="AQ1451" s="385"/>
      <c r="AR1451" s="385"/>
      <c r="AS1451" s="385"/>
      <c r="AT1451" s="385"/>
      <c r="AU1451" s="359"/>
      <c r="AW1451" s="416"/>
      <c r="AX1451" s="694"/>
      <c r="AY1451" s="641"/>
      <c r="AZ1451" s="385"/>
      <c r="BA1451" s="385"/>
      <c r="BB1451" s="416"/>
      <c r="BC1451" s="416"/>
      <c r="BD1451" s="416"/>
      <c r="BE1451" s="416"/>
      <c r="BF1451" s="416"/>
      <c r="BG1451" s="416"/>
      <c r="BH1451" s="416"/>
      <c r="BI1451" s="416"/>
      <c r="BJ1451" s="416"/>
    </row>
    <row r="1452" spans="10:62" x14ac:dyDescent="0.2">
      <c r="J1452" s="385"/>
      <c r="K1452" s="217"/>
      <c r="L1452" s="217"/>
      <c r="M1452" s="693"/>
      <c r="N1452" s="693"/>
      <c r="O1452" s="359"/>
      <c r="P1452" s="619"/>
      <c r="Q1452" s="672"/>
      <c r="R1452" s="672"/>
      <c r="S1452" s="672"/>
      <c r="T1452" s="385"/>
      <c r="U1452" s="385"/>
      <c r="V1452" s="385"/>
      <c r="W1452" s="385"/>
      <c r="X1452" s="693"/>
      <c r="Y1452" s="325"/>
      <c r="Z1452" s="308"/>
      <c r="AA1452" s="383"/>
      <c r="AC1452" s="325"/>
      <c r="AD1452" s="325"/>
      <c r="AF1452" s="383"/>
      <c r="AH1452" s="325"/>
      <c r="AI1452" s="325"/>
      <c r="AK1452" s="385"/>
      <c r="AL1452" s="385"/>
      <c r="AM1452" s="359"/>
      <c r="AN1452" s="385"/>
      <c r="AO1452" s="385"/>
      <c r="AP1452" s="385"/>
      <c r="AQ1452" s="385"/>
      <c r="AR1452" s="385"/>
      <c r="AS1452" s="385"/>
      <c r="AT1452" s="385"/>
      <c r="AU1452" s="359"/>
      <c r="AW1452" s="416"/>
      <c r="AX1452" s="694"/>
      <c r="AY1452" s="641"/>
      <c r="AZ1452" s="385"/>
      <c r="BA1452" s="385"/>
      <c r="BB1452" s="416"/>
      <c r="BC1452" s="416"/>
      <c r="BD1452" s="416"/>
      <c r="BE1452" s="416"/>
      <c r="BF1452" s="416"/>
      <c r="BG1452" s="416"/>
      <c r="BH1452" s="416"/>
      <c r="BI1452" s="416"/>
      <c r="BJ1452" s="416"/>
    </row>
    <row r="1453" spans="10:62" x14ac:dyDescent="0.2">
      <c r="J1453" s="385"/>
      <c r="K1453" s="217"/>
      <c r="L1453" s="217"/>
      <c r="M1453" s="693"/>
      <c r="N1453" s="693"/>
      <c r="O1453" s="359"/>
      <c r="P1453" s="619"/>
      <c r="Q1453" s="672"/>
      <c r="R1453" s="672"/>
      <c r="S1453" s="672"/>
      <c r="T1453" s="385"/>
      <c r="U1453" s="385"/>
      <c r="V1453" s="385"/>
      <c r="W1453" s="385"/>
      <c r="X1453" s="693"/>
      <c r="Y1453" s="325"/>
      <c r="Z1453" s="308"/>
      <c r="AA1453" s="383"/>
      <c r="AC1453" s="325"/>
      <c r="AD1453" s="325"/>
      <c r="AF1453" s="383"/>
      <c r="AH1453" s="325"/>
      <c r="AI1453" s="325"/>
      <c r="AK1453" s="385"/>
      <c r="AL1453" s="385"/>
      <c r="AM1453" s="359"/>
      <c r="AN1453" s="385"/>
      <c r="AO1453" s="385"/>
      <c r="AP1453" s="385"/>
      <c r="AQ1453" s="385"/>
      <c r="AR1453" s="385"/>
      <c r="AS1453" s="385"/>
      <c r="AT1453" s="385"/>
      <c r="AU1453" s="359"/>
      <c r="AW1453" s="416"/>
      <c r="AX1453" s="694"/>
      <c r="AY1453" s="641"/>
      <c r="AZ1453" s="385"/>
      <c r="BA1453" s="385"/>
      <c r="BB1453" s="416"/>
      <c r="BC1453" s="416"/>
      <c r="BD1453" s="416"/>
      <c r="BE1453" s="416"/>
      <c r="BF1453" s="416"/>
      <c r="BG1453" s="416"/>
      <c r="BH1453" s="416"/>
      <c r="BI1453" s="416"/>
      <c r="BJ1453" s="416"/>
    </row>
    <row r="1454" spans="10:62" x14ac:dyDescent="0.2">
      <c r="J1454" s="385"/>
      <c r="K1454" s="217"/>
      <c r="L1454" s="217"/>
      <c r="M1454" s="693"/>
      <c r="N1454" s="693"/>
      <c r="O1454" s="359"/>
      <c r="P1454" s="619"/>
      <c r="Q1454" s="672"/>
      <c r="R1454" s="672"/>
      <c r="S1454" s="672"/>
      <c r="T1454" s="385"/>
      <c r="U1454" s="385"/>
      <c r="V1454" s="385"/>
      <c r="W1454" s="385"/>
      <c r="X1454" s="693"/>
      <c r="Y1454" s="325"/>
      <c r="Z1454" s="308"/>
      <c r="AA1454" s="383"/>
      <c r="AC1454" s="325"/>
      <c r="AD1454" s="325"/>
      <c r="AF1454" s="383"/>
      <c r="AH1454" s="325"/>
      <c r="AI1454" s="325"/>
      <c r="AK1454" s="385"/>
      <c r="AL1454" s="385"/>
      <c r="AM1454" s="359"/>
      <c r="AN1454" s="385"/>
      <c r="AO1454" s="385"/>
      <c r="AP1454" s="385"/>
      <c r="AQ1454" s="385"/>
      <c r="AR1454" s="385"/>
      <c r="AS1454" s="385"/>
      <c r="AT1454" s="385"/>
      <c r="AU1454" s="359"/>
      <c r="AW1454" s="416"/>
      <c r="AX1454" s="694"/>
      <c r="AY1454" s="641"/>
      <c r="AZ1454" s="385"/>
      <c r="BA1454" s="385"/>
      <c r="BB1454" s="416"/>
      <c r="BC1454" s="416"/>
      <c r="BD1454" s="416"/>
      <c r="BE1454" s="416"/>
      <c r="BF1454" s="416"/>
      <c r="BG1454" s="416"/>
      <c r="BH1454" s="416"/>
      <c r="BI1454" s="416"/>
      <c r="BJ1454" s="416"/>
    </row>
    <row r="1455" spans="10:62" x14ac:dyDescent="0.2">
      <c r="J1455" s="385"/>
      <c r="K1455" s="217"/>
      <c r="L1455" s="217"/>
      <c r="M1455" s="693"/>
      <c r="N1455" s="693"/>
      <c r="O1455" s="359"/>
      <c r="P1455" s="619"/>
      <c r="Q1455" s="672"/>
      <c r="R1455" s="672"/>
      <c r="S1455" s="672"/>
      <c r="T1455" s="385"/>
      <c r="U1455" s="385"/>
      <c r="V1455" s="385"/>
      <c r="W1455" s="385"/>
      <c r="X1455" s="693"/>
      <c r="Y1455" s="325"/>
      <c r="Z1455" s="308"/>
      <c r="AA1455" s="383"/>
      <c r="AC1455" s="325"/>
      <c r="AD1455" s="325"/>
      <c r="AF1455" s="383"/>
      <c r="AH1455" s="325"/>
      <c r="AI1455" s="325"/>
      <c r="AK1455" s="385"/>
      <c r="AL1455" s="385"/>
      <c r="AM1455" s="359"/>
      <c r="AN1455" s="385"/>
      <c r="AO1455" s="385"/>
      <c r="AP1455" s="385"/>
      <c r="AQ1455" s="385"/>
      <c r="AR1455" s="385"/>
      <c r="AS1455" s="385"/>
      <c r="AT1455" s="385"/>
      <c r="AU1455" s="359"/>
      <c r="AW1455" s="416"/>
      <c r="AX1455" s="694"/>
      <c r="AY1455" s="641"/>
      <c r="AZ1455" s="385"/>
      <c r="BA1455" s="385"/>
      <c r="BB1455" s="416"/>
      <c r="BC1455" s="416"/>
      <c r="BD1455" s="416"/>
      <c r="BE1455" s="416"/>
      <c r="BF1455" s="416"/>
      <c r="BG1455" s="416"/>
      <c r="BH1455" s="416"/>
      <c r="BI1455" s="416"/>
      <c r="BJ1455" s="416"/>
    </row>
    <row r="1456" spans="10:62" x14ac:dyDescent="0.2">
      <c r="J1456" s="385"/>
      <c r="K1456" s="217"/>
      <c r="L1456" s="217"/>
      <c r="M1456" s="693"/>
      <c r="N1456" s="693"/>
      <c r="O1456" s="359"/>
      <c r="P1456" s="619"/>
      <c r="Q1456" s="672"/>
      <c r="R1456" s="672"/>
      <c r="S1456" s="672"/>
      <c r="T1456" s="385"/>
      <c r="U1456" s="385"/>
      <c r="V1456" s="385"/>
      <c r="W1456" s="385"/>
      <c r="X1456" s="693"/>
      <c r="Y1456" s="325"/>
      <c r="Z1456" s="308"/>
      <c r="AA1456" s="383"/>
      <c r="AC1456" s="325"/>
      <c r="AD1456" s="325"/>
      <c r="AF1456" s="383"/>
      <c r="AH1456" s="325"/>
      <c r="AI1456" s="325"/>
      <c r="AK1456" s="385"/>
      <c r="AL1456" s="385"/>
      <c r="AM1456" s="359"/>
      <c r="AN1456" s="385"/>
      <c r="AO1456" s="385"/>
      <c r="AP1456" s="385"/>
      <c r="AQ1456" s="385"/>
      <c r="AR1456" s="385"/>
      <c r="AS1456" s="385"/>
      <c r="AT1456" s="385"/>
      <c r="AU1456" s="359"/>
      <c r="AW1456" s="416"/>
      <c r="AX1456" s="694"/>
      <c r="AY1456" s="641"/>
      <c r="AZ1456" s="385"/>
      <c r="BA1456" s="385"/>
      <c r="BB1456" s="416"/>
      <c r="BC1456" s="416"/>
      <c r="BD1456" s="416"/>
      <c r="BE1456" s="416"/>
      <c r="BF1456" s="416"/>
      <c r="BG1456" s="416"/>
      <c r="BH1456" s="416"/>
      <c r="BI1456" s="416"/>
      <c r="BJ1456" s="416"/>
    </row>
    <row r="1457" spans="10:62" x14ac:dyDescent="0.2">
      <c r="J1457" s="385"/>
      <c r="K1457" s="217"/>
      <c r="L1457" s="217"/>
      <c r="M1457" s="693"/>
      <c r="N1457" s="693"/>
      <c r="O1457" s="359"/>
      <c r="P1457" s="619"/>
      <c r="Q1457" s="672"/>
      <c r="R1457" s="672"/>
      <c r="S1457" s="672"/>
      <c r="T1457" s="385"/>
      <c r="U1457" s="385"/>
      <c r="V1457" s="385"/>
      <c r="W1457" s="385"/>
      <c r="X1457" s="693"/>
      <c r="Y1457" s="325"/>
      <c r="Z1457" s="308"/>
      <c r="AA1457" s="383"/>
      <c r="AC1457" s="325"/>
      <c r="AD1457" s="325"/>
      <c r="AF1457" s="383"/>
      <c r="AH1457" s="325"/>
      <c r="AI1457" s="325"/>
      <c r="AK1457" s="385"/>
      <c r="AL1457" s="385"/>
      <c r="AM1457" s="359"/>
      <c r="AN1457" s="385"/>
      <c r="AO1457" s="385"/>
      <c r="AP1457" s="385"/>
      <c r="AQ1457" s="385"/>
      <c r="AR1457" s="385"/>
      <c r="AS1457" s="385"/>
      <c r="AT1457" s="385"/>
      <c r="AU1457" s="359"/>
      <c r="AW1457" s="416"/>
      <c r="AX1457" s="694"/>
      <c r="AY1457" s="641"/>
      <c r="AZ1457" s="385"/>
      <c r="BA1457" s="385"/>
      <c r="BB1457" s="416"/>
      <c r="BC1457" s="416"/>
      <c r="BD1457" s="416"/>
      <c r="BE1457" s="416"/>
      <c r="BF1457" s="416"/>
      <c r="BG1457" s="416"/>
      <c r="BH1457" s="416"/>
      <c r="BI1457" s="416"/>
      <c r="BJ1457" s="416"/>
    </row>
    <row r="1458" spans="10:62" x14ac:dyDescent="0.2">
      <c r="J1458" s="385"/>
      <c r="K1458" s="217"/>
      <c r="L1458" s="217"/>
      <c r="M1458" s="693"/>
      <c r="N1458" s="693"/>
      <c r="O1458" s="359"/>
      <c r="P1458" s="619"/>
      <c r="Q1458" s="672"/>
      <c r="R1458" s="672"/>
      <c r="S1458" s="672"/>
      <c r="T1458" s="385"/>
      <c r="U1458" s="385"/>
      <c r="V1458" s="385"/>
      <c r="W1458" s="385"/>
      <c r="X1458" s="693"/>
      <c r="Y1458" s="325"/>
      <c r="Z1458" s="308"/>
      <c r="AA1458" s="383"/>
      <c r="AC1458" s="325"/>
      <c r="AD1458" s="325"/>
      <c r="AF1458" s="383"/>
      <c r="AH1458" s="325"/>
      <c r="AI1458" s="325"/>
      <c r="AK1458" s="385"/>
      <c r="AL1458" s="385"/>
      <c r="AM1458" s="359"/>
      <c r="AN1458" s="385"/>
      <c r="AO1458" s="385"/>
      <c r="AP1458" s="385"/>
      <c r="AQ1458" s="385"/>
      <c r="AR1458" s="385"/>
      <c r="AS1458" s="385"/>
      <c r="AT1458" s="385"/>
      <c r="AU1458" s="359"/>
      <c r="AW1458" s="416"/>
      <c r="AX1458" s="694"/>
      <c r="AY1458" s="641"/>
      <c r="AZ1458" s="385"/>
      <c r="BA1458" s="385"/>
      <c r="BB1458" s="416"/>
      <c r="BC1458" s="416"/>
      <c r="BD1458" s="416"/>
      <c r="BE1458" s="416"/>
      <c r="BF1458" s="416"/>
      <c r="BG1458" s="416"/>
      <c r="BH1458" s="416"/>
      <c r="BI1458" s="416"/>
      <c r="BJ1458" s="416"/>
    </row>
    <row r="1459" spans="10:62" x14ac:dyDescent="0.2">
      <c r="J1459" s="385"/>
      <c r="K1459" s="217"/>
      <c r="L1459" s="217"/>
      <c r="M1459" s="693"/>
      <c r="N1459" s="693"/>
      <c r="O1459" s="359"/>
      <c r="P1459" s="619"/>
      <c r="Q1459" s="672"/>
      <c r="R1459" s="672"/>
      <c r="S1459" s="672"/>
      <c r="T1459" s="385"/>
      <c r="U1459" s="385"/>
      <c r="V1459" s="385"/>
      <c r="W1459" s="385"/>
      <c r="X1459" s="693"/>
      <c r="Y1459" s="325"/>
      <c r="Z1459" s="308"/>
      <c r="AA1459" s="383"/>
      <c r="AC1459" s="325"/>
      <c r="AD1459" s="325"/>
      <c r="AF1459" s="383"/>
      <c r="AH1459" s="325"/>
      <c r="AI1459" s="325"/>
      <c r="AK1459" s="385"/>
      <c r="AL1459" s="385"/>
      <c r="AM1459" s="359"/>
      <c r="AN1459" s="385"/>
      <c r="AO1459" s="385"/>
      <c r="AP1459" s="385"/>
      <c r="AQ1459" s="385"/>
      <c r="AR1459" s="385"/>
      <c r="AS1459" s="385"/>
      <c r="AT1459" s="385"/>
      <c r="AU1459" s="359"/>
      <c r="AW1459" s="416"/>
      <c r="AX1459" s="694"/>
      <c r="AY1459" s="641"/>
      <c r="AZ1459" s="385"/>
      <c r="BA1459" s="385"/>
      <c r="BB1459" s="416"/>
      <c r="BC1459" s="416"/>
      <c r="BD1459" s="416"/>
      <c r="BE1459" s="416"/>
      <c r="BF1459" s="416"/>
      <c r="BG1459" s="416"/>
      <c r="BH1459" s="416"/>
      <c r="BI1459" s="416"/>
      <c r="BJ1459" s="416"/>
    </row>
    <row r="1460" spans="10:62" x14ac:dyDescent="0.2">
      <c r="J1460" s="385"/>
      <c r="K1460" s="217"/>
      <c r="L1460" s="217"/>
      <c r="M1460" s="693"/>
      <c r="N1460" s="693"/>
      <c r="O1460" s="359"/>
      <c r="P1460" s="619"/>
      <c r="Q1460" s="672"/>
      <c r="R1460" s="672"/>
      <c r="S1460" s="672"/>
      <c r="T1460" s="385"/>
      <c r="U1460" s="385"/>
      <c r="V1460" s="385"/>
      <c r="W1460" s="385"/>
      <c r="X1460" s="693"/>
      <c r="Y1460" s="325"/>
      <c r="Z1460" s="308"/>
      <c r="AA1460" s="383"/>
      <c r="AC1460" s="325"/>
      <c r="AD1460" s="325"/>
      <c r="AF1460" s="383"/>
      <c r="AH1460" s="325"/>
      <c r="AI1460" s="325"/>
      <c r="AK1460" s="385"/>
      <c r="AL1460" s="385"/>
      <c r="AM1460" s="359"/>
      <c r="AN1460" s="385"/>
      <c r="AO1460" s="385"/>
      <c r="AP1460" s="385"/>
      <c r="AQ1460" s="385"/>
      <c r="AR1460" s="385"/>
      <c r="AS1460" s="385"/>
      <c r="AT1460" s="385"/>
      <c r="AU1460" s="359"/>
      <c r="AW1460" s="416"/>
      <c r="AX1460" s="694"/>
      <c r="AY1460" s="641"/>
      <c r="AZ1460" s="385"/>
      <c r="BA1460" s="385"/>
      <c r="BB1460" s="416"/>
      <c r="BC1460" s="416"/>
      <c r="BD1460" s="416"/>
      <c r="BE1460" s="416"/>
      <c r="BF1460" s="416"/>
      <c r="BG1460" s="416"/>
      <c r="BH1460" s="416"/>
      <c r="BI1460" s="416"/>
      <c r="BJ1460" s="416"/>
    </row>
    <row r="1461" spans="10:62" x14ac:dyDescent="0.2">
      <c r="J1461" s="385"/>
      <c r="K1461" s="217"/>
      <c r="L1461" s="217"/>
      <c r="M1461" s="693"/>
      <c r="N1461" s="693"/>
      <c r="O1461" s="359"/>
      <c r="P1461" s="619"/>
      <c r="Q1461" s="672"/>
      <c r="R1461" s="672"/>
      <c r="S1461" s="672"/>
      <c r="T1461" s="385"/>
      <c r="U1461" s="385"/>
      <c r="V1461" s="385"/>
      <c r="W1461" s="385"/>
      <c r="X1461" s="693"/>
      <c r="Y1461" s="325"/>
      <c r="Z1461" s="308"/>
      <c r="AA1461" s="383"/>
      <c r="AC1461" s="325"/>
      <c r="AD1461" s="325"/>
      <c r="AF1461" s="383"/>
      <c r="AH1461" s="325"/>
      <c r="AI1461" s="325"/>
      <c r="AK1461" s="385"/>
      <c r="AL1461" s="385"/>
      <c r="AM1461" s="359"/>
      <c r="AN1461" s="385"/>
      <c r="AO1461" s="385"/>
      <c r="AP1461" s="385"/>
      <c r="AQ1461" s="385"/>
      <c r="AR1461" s="385"/>
      <c r="AS1461" s="385"/>
      <c r="AT1461" s="385"/>
      <c r="AU1461" s="359"/>
      <c r="AW1461" s="416"/>
      <c r="AX1461" s="694"/>
      <c r="AY1461" s="641"/>
      <c r="AZ1461" s="385"/>
      <c r="BA1461" s="385"/>
      <c r="BB1461" s="416"/>
      <c r="BC1461" s="416"/>
      <c r="BD1461" s="416"/>
      <c r="BE1461" s="416"/>
      <c r="BF1461" s="416"/>
      <c r="BG1461" s="416"/>
      <c r="BH1461" s="416"/>
      <c r="BI1461" s="416"/>
      <c r="BJ1461" s="416"/>
    </row>
    <row r="1462" spans="10:62" x14ac:dyDescent="0.2">
      <c r="J1462" s="385"/>
      <c r="K1462" s="217"/>
      <c r="L1462" s="217"/>
      <c r="M1462" s="693"/>
      <c r="N1462" s="693"/>
      <c r="O1462" s="359"/>
      <c r="P1462" s="619"/>
      <c r="Q1462" s="672"/>
      <c r="R1462" s="672"/>
      <c r="S1462" s="672"/>
      <c r="T1462" s="385"/>
      <c r="U1462" s="385"/>
      <c r="V1462" s="385"/>
      <c r="W1462" s="385"/>
      <c r="X1462" s="693"/>
      <c r="Y1462" s="325"/>
      <c r="Z1462" s="308"/>
      <c r="AA1462" s="383"/>
      <c r="AC1462" s="325"/>
      <c r="AD1462" s="325"/>
      <c r="AF1462" s="383"/>
      <c r="AH1462" s="325"/>
      <c r="AI1462" s="325"/>
      <c r="AK1462" s="385"/>
      <c r="AL1462" s="385"/>
      <c r="AM1462" s="359"/>
      <c r="AN1462" s="385"/>
      <c r="AO1462" s="385"/>
      <c r="AP1462" s="385"/>
      <c r="AQ1462" s="385"/>
      <c r="AR1462" s="385"/>
      <c r="AS1462" s="385"/>
      <c r="AT1462" s="385"/>
      <c r="AU1462" s="359"/>
      <c r="AW1462" s="416"/>
      <c r="AX1462" s="694"/>
      <c r="AY1462" s="641"/>
      <c r="AZ1462" s="385"/>
      <c r="BA1462" s="385"/>
      <c r="BB1462" s="416"/>
      <c r="BC1462" s="416"/>
      <c r="BD1462" s="416"/>
      <c r="BE1462" s="416"/>
      <c r="BF1462" s="416"/>
      <c r="BG1462" s="416"/>
      <c r="BH1462" s="416"/>
      <c r="BI1462" s="416"/>
      <c r="BJ1462" s="416"/>
    </row>
    <row r="1463" spans="10:62" x14ac:dyDescent="0.2">
      <c r="J1463" s="385"/>
      <c r="K1463" s="217"/>
      <c r="L1463" s="217"/>
      <c r="M1463" s="693"/>
      <c r="N1463" s="693"/>
      <c r="O1463" s="359"/>
      <c r="P1463" s="619"/>
      <c r="Q1463" s="672"/>
      <c r="R1463" s="672"/>
      <c r="S1463" s="672"/>
      <c r="T1463" s="385"/>
      <c r="U1463" s="385"/>
      <c r="V1463" s="385"/>
      <c r="W1463" s="385"/>
      <c r="X1463" s="693"/>
      <c r="Y1463" s="325"/>
      <c r="Z1463" s="308"/>
      <c r="AA1463" s="383"/>
      <c r="AC1463" s="325"/>
      <c r="AD1463" s="325"/>
      <c r="AF1463" s="383"/>
      <c r="AH1463" s="325"/>
      <c r="AI1463" s="325"/>
      <c r="AK1463" s="385"/>
      <c r="AL1463" s="385"/>
      <c r="AM1463" s="359"/>
      <c r="AN1463" s="385"/>
      <c r="AO1463" s="385"/>
      <c r="AP1463" s="385"/>
      <c r="AQ1463" s="385"/>
      <c r="AR1463" s="385"/>
      <c r="AS1463" s="385"/>
      <c r="AT1463" s="385"/>
      <c r="AU1463" s="359"/>
      <c r="AW1463" s="416"/>
      <c r="AX1463" s="694"/>
      <c r="AY1463" s="641"/>
      <c r="AZ1463" s="385"/>
      <c r="BA1463" s="385"/>
      <c r="BB1463" s="416"/>
      <c r="BC1463" s="416"/>
      <c r="BD1463" s="416"/>
      <c r="BE1463" s="416"/>
      <c r="BF1463" s="416"/>
      <c r="BG1463" s="416"/>
      <c r="BH1463" s="416"/>
      <c r="BI1463" s="416"/>
      <c r="BJ1463" s="416"/>
    </row>
    <row r="1464" spans="10:62" x14ac:dyDescent="0.2">
      <c r="J1464" s="385"/>
      <c r="K1464" s="217"/>
      <c r="L1464" s="217"/>
      <c r="M1464" s="693"/>
      <c r="N1464" s="693"/>
      <c r="O1464" s="359"/>
      <c r="P1464" s="619"/>
      <c r="Q1464" s="672"/>
      <c r="R1464" s="672"/>
      <c r="S1464" s="672"/>
      <c r="T1464" s="385"/>
      <c r="U1464" s="385"/>
      <c r="V1464" s="385"/>
      <c r="W1464" s="385"/>
      <c r="X1464" s="693"/>
      <c r="Y1464" s="325"/>
      <c r="Z1464" s="308"/>
      <c r="AA1464" s="383"/>
      <c r="AC1464" s="325"/>
      <c r="AD1464" s="325"/>
      <c r="AF1464" s="383"/>
      <c r="AH1464" s="325"/>
      <c r="AI1464" s="325"/>
      <c r="AK1464" s="385"/>
      <c r="AL1464" s="385"/>
      <c r="AM1464" s="359"/>
      <c r="AN1464" s="385"/>
      <c r="AO1464" s="385"/>
      <c r="AP1464" s="385"/>
      <c r="AQ1464" s="385"/>
      <c r="AR1464" s="385"/>
      <c r="AS1464" s="385"/>
      <c r="AT1464" s="385"/>
      <c r="AU1464" s="359"/>
      <c r="AW1464" s="416"/>
      <c r="AX1464" s="694"/>
      <c r="AY1464" s="641"/>
      <c r="AZ1464" s="385"/>
      <c r="BA1464" s="385"/>
      <c r="BB1464" s="416"/>
      <c r="BC1464" s="416"/>
      <c r="BD1464" s="416"/>
      <c r="BE1464" s="416"/>
      <c r="BF1464" s="416"/>
      <c r="BG1464" s="416"/>
      <c r="BH1464" s="416"/>
      <c r="BI1464" s="416"/>
      <c r="BJ1464" s="416"/>
    </row>
    <row r="1465" spans="10:62" x14ac:dyDescent="0.2">
      <c r="J1465" s="385"/>
      <c r="K1465" s="217"/>
      <c r="L1465" s="217"/>
      <c r="M1465" s="693"/>
      <c r="N1465" s="693"/>
      <c r="O1465" s="359"/>
      <c r="P1465" s="619"/>
      <c r="Q1465" s="672"/>
      <c r="R1465" s="672"/>
      <c r="S1465" s="672"/>
      <c r="T1465" s="385"/>
      <c r="U1465" s="385"/>
      <c r="V1465" s="385"/>
      <c r="W1465" s="385"/>
      <c r="X1465" s="693"/>
      <c r="Y1465" s="325"/>
      <c r="Z1465" s="308"/>
      <c r="AA1465" s="383"/>
      <c r="AC1465" s="325"/>
      <c r="AD1465" s="325"/>
      <c r="AF1465" s="383"/>
      <c r="AH1465" s="325"/>
      <c r="AI1465" s="325"/>
      <c r="AK1465" s="385"/>
      <c r="AL1465" s="385"/>
      <c r="AM1465" s="359"/>
      <c r="AN1465" s="385"/>
      <c r="AO1465" s="385"/>
      <c r="AP1465" s="385"/>
      <c r="AQ1465" s="385"/>
      <c r="AR1465" s="385"/>
      <c r="AS1465" s="385"/>
      <c r="AT1465" s="385"/>
      <c r="AU1465" s="359"/>
      <c r="AW1465" s="416"/>
      <c r="AX1465" s="694"/>
      <c r="AY1465" s="641"/>
      <c r="AZ1465" s="385"/>
      <c r="BA1465" s="385"/>
      <c r="BB1465" s="416"/>
      <c r="BC1465" s="416"/>
      <c r="BD1465" s="416"/>
      <c r="BE1465" s="416"/>
      <c r="BF1465" s="416"/>
      <c r="BG1465" s="416"/>
      <c r="BH1465" s="416"/>
      <c r="BI1465" s="416"/>
      <c r="BJ1465" s="416"/>
    </row>
    <row r="1466" spans="10:62" x14ac:dyDescent="0.2">
      <c r="J1466" s="385"/>
      <c r="K1466" s="217"/>
      <c r="L1466" s="217"/>
      <c r="M1466" s="693"/>
      <c r="N1466" s="693"/>
      <c r="O1466" s="359"/>
      <c r="P1466" s="619"/>
      <c r="Q1466" s="672"/>
      <c r="R1466" s="672"/>
      <c r="S1466" s="672"/>
      <c r="T1466" s="385"/>
      <c r="U1466" s="385"/>
      <c r="V1466" s="385"/>
      <c r="W1466" s="385"/>
      <c r="X1466" s="693"/>
      <c r="Y1466" s="325"/>
      <c r="Z1466" s="308"/>
      <c r="AA1466" s="383"/>
      <c r="AC1466" s="325"/>
      <c r="AD1466" s="325"/>
      <c r="AF1466" s="383"/>
      <c r="AH1466" s="325"/>
      <c r="AI1466" s="325"/>
      <c r="AK1466" s="385"/>
      <c r="AL1466" s="385"/>
      <c r="AM1466" s="359"/>
      <c r="AN1466" s="385"/>
      <c r="AO1466" s="385"/>
      <c r="AP1466" s="385"/>
      <c r="AQ1466" s="385"/>
      <c r="AR1466" s="385"/>
      <c r="AS1466" s="385"/>
      <c r="AT1466" s="385"/>
      <c r="AU1466" s="359"/>
      <c r="AW1466" s="416"/>
      <c r="AX1466" s="694"/>
      <c r="AY1466" s="641"/>
      <c r="AZ1466" s="385"/>
      <c r="BA1466" s="385"/>
      <c r="BB1466" s="416"/>
      <c r="BC1466" s="416"/>
      <c r="BD1466" s="416"/>
      <c r="BE1466" s="416"/>
      <c r="BF1466" s="416"/>
      <c r="BG1466" s="416"/>
      <c r="BH1466" s="416"/>
      <c r="BI1466" s="416"/>
      <c r="BJ1466" s="416"/>
    </row>
    <row r="1467" spans="10:62" x14ac:dyDescent="0.2">
      <c r="J1467" s="385"/>
      <c r="K1467" s="217"/>
      <c r="L1467" s="217"/>
      <c r="M1467" s="693"/>
      <c r="N1467" s="693"/>
      <c r="O1467" s="359"/>
      <c r="P1467" s="619"/>
      <c r="Q1467" s="672"/>
      <c r="R1467" s="672"/>
      <c r="S1467" s="672"/>
      <c r="T1467" s="385"/>
      <c r="U1467" s="385"/>
      <c r="V1467" s="385"/>
      <c r="W1467" s="385"/>
      <c r="X1467" s="693"/>
      <c r="Y1467" s="325"/>
      <c r="Z1467" s="308"/>
      <c r="AA1467" s="383"/>
      <c r="AC1467" s="325"/>
      <c r="AD1467" s="325"/>
      <c r="AF1467" s="383"/>
      <c r="AH1467" s="325"/>
      <c r="AI1467" s="325"/>
      <c r="AK1467" s="385"/>
      <c r="AL1467" s="385"/>
      <c r="AM1467" s="359"/>
      <c r="AN1467" s="385"/>
      <c r="AO1467" s="385"/>
      <c r="AP1467" s="385"/>
      <c r="AQ1467" s="385"/>
      <c r="AR1467" s="385"/>
      <c r="AS1467" s="385"/>
      <c r="AT1467" s="385"/>
      <c r="AU1467" s="359"/>
      <c r="AW1467" s="416"/>
      <c r="AX1467" s="694"/>
      <c r="AY1467" s="641"/>
      <c r="AZ1467" s="385"/>
      <c r="BA1467" s="385"/>
      <c r="BB1467" s="416"/>
      <c r="BC1467" s="416"/>
      <c r="BD1467" s="416"/>
      <c r="BE1467" s="416"/>
      <c r="BF1467" s="416"/>
      <c r="BG1467" s="416"/>
      <c r="BH1467" s="416"/>
      <c r="BI1467" s="416"/>
      <c r="BJ1467" s="416"/>
    </row>
    <row r="1468" spans="10:62" x14ac:dyDescent="0.2">
      <c r="J1468" s="385"/>
      <c r="K1468" s="217"/>
      <c r="L1468" s="217"/>
      <c r="M1468" s="693"/>
      <c r="N1468" s="693"/>
      <c r="O1468" s="359"/>
      <c r="P1468" s="619"/>
      <c r="Q1468" s="672"/>
      <c r="R1468" s="672"/>
      <c r="S1468" s="672"/>
      <c r="T1468" s="385"/>
      <c r="U1468" s="385"/>
      <c r="V1468" s="385"/>
      <c r="W1468" s="385"/>
      <c r="X1468" s="693"/>
      <c r="Y1468" s="325"/>
      <c r="Z1468" s="308"/>
      <c r="AA1468" s="383"/>
      <c r="AC1468" s="325"/>
      <c r="AD1468" s="325"/>
      <c r="AF1468" s="383"/>
      <c r="AH1468" s="325"/>
      <c r="AI1468" s="325"/>
      <c r="AK1468" s="385"/>
      <c r="AL1468" s="385"/>
      <c r="AM1468" s="359"/>
      <c r="AN1468" s="385"/>
      <c r="AO1468" s="385"/>
      <c r="AP1468" s="385"/>
      <c r="AQ1468" s="385"/>
      <c r="AR1468" s="385"/>
      <c r="AS1468" s="385"/>
      <c r="AT1468" s="385"/>
      <c r="AU1468" s="359"/>
      <c r="AW1468" s="416"/>
      <c r="AX1468" s="694"/>
      <c r="AY1468" s="641"/>
      <c r="AZ1468" s="385"/>
      <c r="BA1468" s="385"/>
      <c r="BB1468" s="416"/>
      <c r="BC1468" s="416"/>
      <c r="BD1468" s="416"/>
      <c r="BE1468" s="416"/>
      <c r="BF1468" s="416"/>
      <c r="BG1468" s="416"/>
      <c r="BH1468" s="416"/>
      <c r="BI1468" s="416"/>
      <c r="BJ1468" s="416"/>
    </row>
    <row r="1469" spans="10:62" x14ac:dyDescent="0.2">
      <c r="J1469" s="385"/>
      <c r="K1469" s="217"/>
      <c r="L1469" s="217"/>
      <c r="M1469" s="693"/>
      <c r="N1469" s="693"/>
      <c r="O1469" s="359"/>
      <c r="P1469" s="619"/>
      <c r="Q1469" s="672"/>
      <c r="R1469" s="672"/>
      <c r="S1469" s="672"/>
      <c r="T1469" s="385"/>
      <c r="U1469" s="385"/>
      <c r="V1469" s="385"/>
      <c r="W1469" s="385"/>
      <c r="X1469" s="693"/>
      <c r="Y1469" s="325"/>
      <c r="Z1469" s="308"/>
      <c r="AA1469" s="383"/>
      <c r="AC1469" s="325"/>
      <c r="AD1469" s="325"/>
      <c r="AF1469" s="383"/>
      <c r="AH1469" s="325"/>
      <c r="AI1469" s="325"/>
      <c r="AK1469" s="385"/>
      <c r="AL1469" s="385"/>
      <c r="AM1469" s="359"/>
      <c r="AN1469" s="385"/>
      <c r="AO1469" s="385"/>
      <c r="AP1469" s="385"/>
      <c r="AQ1469" s="385"/>
      <c r="AR1469" s="385"/>
      <c r="AS1469" s="385"/>
      <c r="AT1469" s="385"/>
      <c r="AU1469" s="359"/>
      <c r="AW1469" s="416"/>
      <c r="AX1469" s="694"/>
      <c r="AY1469" s="641"/>
      <c r="AZ1469" s="385"/>
      <c r="BA1469" s="385"/>
      <c r="BB1469" s="416"/>
      <c r="BC1469" s="416"/>
      <c r="BD1469" s="416"/>
      <c r="BE1469" s="416"/>
      <c r="BF1469" s="416"/>
      <c r="BG1469" s="416"/>
      <c r="BH1469" s="416"/>
      <c r="BI1469" s="416"/>
      <c r="BJ1469" s="416"/>
    </row>
    <row r="1470" spans="10:62" x14ac:dyDescent="0.2">
      <c r="J1470" s="385"/>
      <c r="K1470" s="217"/>
      <c r="L1470" s="217"/>
      <c r="M1470" s="693"/>
      <c r="N1470" s="693"/>
      <c r="O1470" s="359"/>
      <c r="P1470" s="619"/>
      <c r="Q1470" s="672"/>
      <c r="R1470" s="672"/>
      <c r="S1470" s="672"/>
      <c r="T1470" s="385"/>
      <c r="U1470" s="385"/>
      <c r="V1470" s="385"/>
      <c r="W1470" s="385"/>
      <c r="X1470" s="693"/>
      <c r="Y1470" s="325"/>
      <c r="Z1470" s="308"/>
      <c r="AA1470" s="383"/>
      <c r="AC1470" s="325"/>
      <c r="AD1470" s="325"/>
      <c r="AF1470" s="383"/>
      <c r="AH1470" s="325"/>
      <c r="AI1470" s="325"/>
      <c r="AK1470" s="385"/>
      <c r="AL1470" s="385"/>
      <c r="AM1470" s="359"/>
      <c r="AN1470" s="385"/>
      <c r="AO1470" s="385"/>
      <c r="AP1470" s="385"/>
      <c r="AQ1470" s="385"/>
      <c r="AR1470" s="385"/>
      <c r="AS1470" s="385"/>
      <c r="AT1470" s="385"/>
      <c r="AU1470" s="359"/>
      <c r="AW1470" s="416"/>
      <c r="AX1470" s="694"/>
      <c r="AY1470" s="641"/>
      <c r="AZ1470" s="385"/>
      <c r="BA1470" s="385"/>
      <c r="BB1470" s="416"/>
      <c r="BC1470" s="416"/>
      <c r="BD1470" s="416"/>
      <c r="BE1470" s="416"/>
      <c r="BF1470" s="416"/>
      <c r="BG1470" s="416"/>
      <c r="BH1470" s="416"/>
      <c r="BI1470" s="416"/>
      <c r="BJ1470" s="416"/>
    </row>
    <row r="1471" spans="10:62" x14ac:dyDescent="0.2">
      <c r="J1471" s="385"/>
      <c r="K1471" s="217"/>
      <c r="L1471" s="217"/>
      <c r="M1471" s="693"/>
      <c r="N1471" s="693"/>
      <c r="O1471" s="359"/>
      <c r="P1471" s="619"/>
      <c r="Q1471" s="672"/>
      <c r="R1471" s="672"/>
      <c r="S1471" s="672"/>
      <c r="T1471" s="385"/>
      <c r="U1471" s="385"/>
      <c r="V1471" s="385"/>
      <c r="W1471" s="385"/>
      <c r="X1471" s="693"/>
      <c r="Y1471" s="325"/>
      <c r="Z1471" s="308"/>
      <c r="AA1471" s="383"/>
      <c r="AC1471" s="325"/>
      <c r="AD1471" s="325"/>
      <c r="AF1471" s="383"/>
      <c r="AH1471" s="325"/>
      <c r="AI1471" s="325"/>
      <c r="AK1471" s="385"/>
      <c r="AL1471" s="385"/>
      <c r="AM1471" s="359"/>
      <c r="AN1471" s="385"/>
      <c r="AO1471" s="385"/>
      <c r="AP1471" s="385"/>
      <c r="AQ1471" s="385"/>
      <c r="AR1471" s="385"/>
      <c r="AS1471" s="385"/>
      <c r="AT1471" s="385"/>
      <c r="AU1471" s="359"/>
      <c r="AW1471" s="416"/>
      <c r="AX1471" s="694"/>
      <c r="AY1471" s="641"/>
      <c r="AZ1471" s="385"/>
      <c r="BA1471" s="385"/>
      <c r="BB1471" s="416"/>
      <c r="BC1471" s="416"/>
      <c r="BD1471" s="416"/>
      <c r="BE1471" s="416"/>
      <c r="BF1471" s="416"/>
      <c r="BG1471" s="416"/>
      <c r="BH1471" s="416"/>
      <c r="BI1471" s="416"/>
      <c r="BJ1471" s="416"/>
    </row>
    <row r="1472" spans="10:62" x14ac:dyDescent="0.2">
      <c r="J1472" s="385"/>
      <c r="K1472" s="217"/>
      <c r="L1472" s="217"/>
      <c r="M1472" s="693"/>
      <c r="N1472" s="693"/>
      <c r="O1472" s="359"/>
      <c r="P1472" s="619"/>
      <c r="Q1472" s="672"/>
      <c r="R1472" s="672"/>
      <c r="S1472" s="672"/>
      <c r="T1472" s="385"/>
      <c r="U1472" s="385"/>
      <c r="V1472" s="385"/>
      <c r="W1472" s="385"/>
      <c r="X1472" s="693"/>
      <c r="Y1472" s="325"/>
      <c r="Z1472" s="308"/>
      <c r="AA1472" s="383"/>
      <c r="AC1472" s="325"/>
      <c r="AD1472" s="325"/>
      <c r="AF1472" s="383"/>
      <c r="AH1472" s="325"/>
      <c r="AI1472" s="325"/>
      <c r="AK1472" s="385"/>
      <c r="AL1472" s="385"/>
      <c r="AM1472" s="359"/>
      <c r="AN1472" s="385"/>
      <c r="AO1472" s="385"/>
      <c r="AP1472" s="385"/>
      <c r="AQ1472" s="385"/>
      <c r="AR1472" s="385"/>
      <c r="AS1472" s="385"/>
      <c r="AT1472" s="385"/>
      <c r="AU1472" s="359"/>
      <c r="AW1472" s="416"/>
      <c r="AX1472" s="694"/>
      <c r="AY1472" s="641"/>
      <c r="AZ1472" s="385"/>
      <c r="BA1472" s="385"/>
      <c r="BB1472" s="416"/>
      <c r="BC1472" s="416"/>
      <c r="BD1472" s="416"/>
      <c r="BE1472" s="416"/>
      <c r="BF1472" s="416"/>
      <c r="BG1472" s="416"/>
      <c r="BH1472" s="416"/>
      <c r="BI1472" s="416"/>
      <c r="BJ1472" s="416"/>
    </row>
    <row r="1473" spans="10:62" x14ac:dyDescent="0.2">
      <c r="J1473" s="385"/>
      <c r="K1473" s="217"/>
      <c r="L1473" s="217"/>
      <c r="M1473" s="693"/>
      <c r="N1473" s="693"/>
      <c r="O1473" s="359"/>
      <c r="P1473" s="619"/>
      <c r="Q1473" s="672"/>
      <c r="R1473" s="672"/>
      <c r="S1473" s="672"/>
      <c r="T1473" s="385"/>
      <c r="U1473" s="385"/>
      <c r="V1473" s="385"/>
      <c r="W1473" s="385"/>
      <c r="X1473" s="693"/>
      <c r="Y1473" s="325"/>
      <c r="Z1473" s="308"/>
      <c r="AA1473" s="383"/>
      <c r="AC1473" s="325"/>
      <c r="AD1473" s="325"/>
      <c r="AF1473" s="383"/>
      <c r="AH1473" s="325"/>
      <c r="AI1473" s="325"/>
      <c r="AK1473" s="385"/>
      <c r="AL1473" s="385"/>
      <c r="AM1473" s="359"/>
      <c r="AN1473" s="385"/>
      <c r="AO1473" s="385"/>
      <c r="AP1473" s="385"/>
      <c r="AQ1473" s="385"/>
      <c r="AR1473" s="385"/>
      <c r="AS1473" s="385"/>
      <c r="AT1473" s="385"/>
      <c r="AU1473" s="359"/>
      <c r="AW1473" s="416"/>
      <c r="AX1473" s="694"/>
      <c r="AY1473" s="641"/>
      <c r="AZ1473" s="385"/>
      <c r="BA1473" s="385"/>
      <c r="BB1473" s="416"/>
      <c r="BC1473" s="416"/>
      <c r="BD1473" s="416"/>
      <c r="BE1473" s="416"/>
      <c r="BF1473" s="416"/>
      <c r="BG1473" s="416"/>
      <c r="BH1473" s="416"/>
      <c r="BI1473" s="416"/>
      <c r="BJ1473" s="416"/>
    </row>
    <row r="1474" spans="10:62" x14ac:dyDescent="0.2">
      <c r="J1474" s="385"/>
      <c r="K1474" s="217"/>
      <c r="L1474" s="217"/>
      <c r="M1474" s="693"/>
      <c r="N1474" s="693"/>
      <c r="O1474" s="359"/>
      <c r="P1474" s="619"/>
      <c r="Q1474" s="672"/>
      <c r="R1474" s="672"/>
      <c r="S1474" s="672"/>
      <c r="T1474" s="385"/>
      <c r="U1474" s="385"/>
      <c r="V1474" s="385"/>
      <c r="W1474" s="385"/>
      <c r="X1474" s="693"/>
      <c r="Y1474" s="325"/>
      <c r="Z1474" s="308"/>
      <c r="AA1474" s="383"/>
      <c r="AC1474" s="325"/>
      <c r="AD1474" s="325"/>
      <c r="AF1474" s="383"/>
      <c r="AH1474" s="325"/>
      <c r="AI1474" s="325"/>
      <c r="AK1474" s="385"/>
      <c r="AL1474" s="385"/>
      <c r="AM1474" s="359"/>
      <c r="AN1474" s="385"/>
      <c r="AO1474" s="385"/>
      <c r="AP1474" s="385"/>
      <c r="AQ1474" s="385"/>
      <c r="AR1474" s="385"/>
      <c r="AS1474" s="385"/>
      <c r="AT1474" s="385"/>
      <c r="AU1474" s="359"/>
      <c r="AW1474" s="416"/>
      <c r="AX1474" s="694"/>
      <c r="AY1474" s="641"/>
      <c r="AZ1474" s="385"/>
      <c r="BA1474" s="385"/>
      <c r="BB1474" s="416"/>
      <c r="BC1474" s="416"/>
      <c r="BD1474" s="416"/>
      <c r="BE1474" s="416"/>
      <c r="BF1474" s="416"/>
      <c r="BG1474" s="416"/>
      <c r="BH1474" s="416"/>
      <c r="BI1474" s="416"/>
      <c r="BJ1474" s="416"/>
    </row>
    <row r="1475" spans="10:62" x14ac:dyDescent="0.2">
      <c r="J1475" s="385"/>
      <c r="K1475" s="217"/>
      <c r="L1475" s="217"/>
      <c r="M1475" s="693"/>
      <c r="N1475" s="693"/>
      <c r="O1475" s="359"/>
      <c r="P1475" s="619"/>
      <c r="Q1475" s="672"/>
      <c r="R1475" s="672"/>
      <c r="S1475" s="672"/>
      <c r="T1475" s="385"/>
      <c r="U1475" s="385"/>
      <c r="V1475" s="385"/>
      <c r="W1475" s="385"/>
      <c r="X1475" s="693"/>
      <c r="Y1475" s="325"/>
      <c r="Z1475" s="308"/>
      <c r="AA1475" s="383"/>
      <c r="AC1475" s="325"/>
      <c r="AD1475" s="325"/>
      <c r="AF1475" s="383"/>
      <c r="AH1475" s="325"/>
      <c r="AI1475" s="325"/>
      <c r="AK1475" s="385"/>
      <c r="AL1475" s="385"/>
      <c r="AM1475" s="359"/>
      <c r="AN1475" s="385"/>
      <c r="AO1475" s="385"/>
      <c r="AP1475" s="385"/>
      <c r="AQ1475" s="385"/>
      <c r="AR1475" s="385"/>
      <c r="AS1475" s="385"/>
      <c r="AT1475" s="385"/>
      <c r="AU1475" s="359"/>
      <c r="AW1475" s="416"/>
      <c r="AX1475" s="694"/>
      <c r="AY1475" s="641"/>
      <c r="AZ1475" s="385"/>
      <c r="BA1475" s="385"/>
      <c r="BB1475" s="416"/>
      <c r="BC1475" s="416"/>
      <c r="BD1475" s="416"/>
      <c r="BE1475" s="416"/>
      <c r="BF1475" s="416"/>
      <c r="BG1475" s="416"/>
      <c r="BH1475" s="416"/>
      <c r="BI1475" s="416"/>
      <c r="BJ1475" s="416"/>
    </row>
    <row r="1476" spans="10:62" x14ac:dyDescent="0.2">
      <c r="J1476" s="385"/>
      <c r="K1476" s="217"/>
      <c r="L1476" s="217"/>
      <c r="M1476" s="693"/>
      <c r="N1476" s="693"/>
      <c r="O1476" s="359"/>
      <c r="P1476" s="619"/>
      <c r="Q1476" s="672"/>
      <c r="R1476" s="672"/>
      <c r="S1476" s="672"/>
      <c r="T1476" s="385"/>
      <c r="U1476" s="385"/>
      <c r="V1476" s="385"/>
      <c r="W1476" s="385"/>
      <c r="X1476" s="693"/>
      <c r="Y1476" s="325"/>
      <c r="Z1476" s="308"/>
      <c r="AA1476" s="383"/>
      <c r="AC1476" s="325"/>
      <c r="AD1476" s="325"/>
      <c r="AF1476" s="383"/>
      <c r="AH1476" s="325"/>
      <c r="AI1476" s="325"/>
      <c r="AK1476" s="385"/>
      <c r="AL1476" s="385"/>
      <c r="AM1476" s="359"/>
      <c r="AN1476" s="385"/>
      <c r="AO1476" s="385"/>
      <c r="AP1476" s="385"/>
      <c r="AQ1476" s="385"/>
      <c r="AR1476" s="385"/>
      <c r="AS1476" s="385"/>
      <c r="AT1476" s="385"/>
      <c r="AU1476" s="359"/>
      <c r="AW1476" s="416"/>
      <c r="AX1476" s="694"/>
      <c r="AY1476" s="641"/>
      <c r="AZ1476" s="385"/>
      <c r="BA1476" s="385"/>
      <c r="BB1476" s="416"/>
      <c r="BC1476" s="416"/>
      <c r="BD1476" s="416"/>
      <c r="BE1476" s="416"/>
      <c r="BF1476" s="416"/>
      <c r="BG1476" s="416"/>
      <c r="BH1476" s="416"/>
      <c r="BI1476" s="416"/>
      <c r="BJ1476" s="416"/>
    </row>
    <row r="1477" spans="10:62" x14ac:dyDescent="0.2">
      <c r="J1477" s="385"/>
      <c r="K1477" s="217"/>
      <c r="L1477" s="217"/>
      <c r="M1477" s="693"/>
      <c r="N1477" s="693"/>
      <c r="O1477" s="359"/>
      <c r="P1477" s="619"/>
      <c r="Q1477" s="672"/>
      <c r="R1477" s="672"/>
      <c r="S1477" s="672"/>
      <c r="T1477" s="385"/>
      <c r="U1477" s="385"/>
      <c r="V1477" s="385"/>
      <c r="W1477" s="385"/>
      <c r="X1477" s="693"/>
      <c r="Y1477" s="325"/>
      <c r="Z1477" s="308"/>
      <c r="AA1477" s="383"/>
      <c r="AC1477" s="325"/>
      <c r="AD1477" s="325"/>
      <c r="AF1477" s="383"/>
      <c r="AH1477" s="325"/>
      <c r="AI1477" s="325"/>
      <c r="AK1477" s="385"/>
      <c r="AL1477" s="385"/>
      <c r="AM1477" s="359"/>
      <c r="AN1477" s="385"/>
      <c r="AO1477" s="385"/>
      <c r="AP1477" s="385"/>
      <c r="AQ1477" s="385"/>
      <c r="AR1477" s="385"/>
      <c r="AS1477" s="385"/>
      <c r="AT1477" s="385"/>
      <c r="AU1477" s="359"/>
      <c r="AW1477" s="416"/>
      <c r="AX1477" s="694"/>
      <c r="AY1477" s="641"/>
      <c r="AZ1477" s="385"/>
      <c r="BA1477" s="385"/>
      <c r="BB1477" s="416"/>
      <c r="BC1477" s="416"/>
      <c r="BD1477" s="416"/>
      <c r="BE1477" s="416"/>
      <c r="BF1477" s="416"/>
      <c r="BG1477" s="416"/>
      <c r="BH1477" s="416"/>
      <c r="BI1477" s="416"/>
      <c r="BJ1477" s="416"/>
    </row>
    <row r="1478" spans="10:62" x14ac:dyDescent="0.2">
      <c r="J1478" s="385"/>
      <c r="K1478" s="217"/>
      <c r="L1478" s="217"/>
      <c r="M1478" s="693"/>
      <c r="N1478" s="693"/>
      <c r="O1478" s="359"/>
      <c r="P1478" s="619"/>
      <c r="Q1478" s="672"/>
      <c r="R1478" s="672"/>
      <c r="S1478" s="672"/>
      <c r="T1478" s="385"/>
      <c r="U1478" s="385"/>
      <c r="V1478" s="385"/>
      <c r="W1478" s="385"/>
      <c r="X1478" s="693"/>
      <c r="Y1478" s="325"/>
      <c r="Z1478" s="308"/>
      <c r="AA1478" s="383"/>
      <c r="AC1478" s="325"/>
      <c r="AD1478" s="325"/>
      <c r="AF1478" s="383"/>
      <c r="AH1478" s="325"/>
      <c r="AI1478" s="325"/>
      <c r="AK1478" s="385"/>
      <c r="AL1478" s="385"/>
      <c r="AM1478" s="359"/>
      <c r="AN1478" s="385"/>
      <c r="AO1478" s="385"/>
      <c r="AP1478" s="385"/>
      <c r="AQ1478" s="385"/>
      <c r="AR1478" s="385"/>
      <c r="AS1478" s="385"/>
      <c r="AT1478" s="385"/>
      <c r="AU1478" s="359"/>
      <c r="AW1478" s="416"/>
      <c r="AX1478" s="694"/>
      <c r="AY1478" s="641"/>
      <c r="AZ1478" s="385"/>
      <c r="BA1478" s="385"/>
      <c r="BB1478" s="416"/>
      <c r="BC1478" s="416"/>
      <c r="BD1478" s="416"/>
      <c r="BE1478" s="416"/>
      <c r="BF1478" s="416"/>
      <c r="BG1478" s="416"/>
      <c r="BH1478" s="416"/>
      <c r="BI1478" s="416"/>
      <c r="BJ1478" s="416"/>
    </row>
    <row r="1479" spans="10:62" x14ac:dyDescent="0.2">
      <c r="J1479" s="385"/>
      <c r="K1479" s="217"/>
      <c r="L1479" s="217"/>
      <c r="M1479" s="693"/>
      <c r="N1479" s="693"/>
      <c r="O1479" s="359"/>
      <c r="P1479" s="619"/>
      <c r="Q1479" s="672"/>
      <c r="R1479" s="672"/>
      <c r="S1479" s="672"/>
      <c r="T1479" s="385"/>
      <c r="U1479" s="385"/>
      <c r="V1479" s="385"/>
      <c r="W1479" s="385"/>
      <c r="X1479" s="693"/>
      <c r="Y1479" s="325"/>
      <c r="Z1479" s="308"/>
      <c r="AA1479" s="383"/>
      <c r="AC1479" s="325"/>
      <c r="AD1479" s="325"/>
      <c r="AF1479" s="383"/>
      <c r="AH1479" s="325"/>
      <c r="AI1479" s="325"/>
      <c r="AK1479" s="385"/>
      <c r="AL1479" s="385"/>
      <c r="AM1479" s="359"/>
      <c r="AN1479" s="385"/>
      <c r="AO1479" s="385"/>
      <c r="AP1479" s="385"/>
      <c r="AQ1479" s="385"/>
      <c r="AR1479" s="385"/>
      <c r="AS1479" s="385"/>
      <c r="AT1479" s="385"/>
      <c r="AU1479" s="359"/>
      <c r="AW1479" s="416"/>
      <c r="AX1479" s="694"/>
      <c r="AY1479" s="641"/>
      <c r="AZ1479" s="385"/>
      <c r="BA1479" s="385"/>
      <c r="BB1479" s="416"/>
      <c r="BC1479" s="416"/>
      <c r="BD1479" s="416"/>
      <c r="BE1479" s="416"/>
      <c r="BF1479" s="416"/>
      <c r="BG1479" s="416"/>
      <c r="BH1479" s="416"/>
      <c r="BI1479" s="416"/>
      <c r="BJ1479" s="416"/>
    </row>
    <row r="1480" spans="10:62" x14ac:dyDescent="0.2">
      <c r="J1480" s="385"/>
      <c r="K1480" s="217"/>
      <c r="L1480" s="217"/>
      <c r="M1480" s="693"/>
      <c r="N1480" s="693"/>
      <c r="O1480" s="359"/>
      <c r="P1480" s="619"/>
      <c r="Q1480" s="672"/>
      <c r="R1480" s="672"/>
      <c r="S1480" s="672"/>
      <c r="T1480" s="385"/>
      <c r="U1480" s="385"/>
      <c r="V1480" s="385"/>
      <c r="W1480" s="385"/>
      <c r="X1480" s="693"/>
      <c r="Y1480" s="325"/>
      <c r="Z1480" s="308"/>
      <c r="AA1480" s="383"/>
      <c r="AC1480" s="325"/>
      <c r="AD1480" s="325"/>
      <c r="AF1480" s="383"/>
      <c r="AH1480" s="325"/>
      <c r="AI1480" s="325"/>
      <c r="AK1480" s="385"/>
      <c r="AL1480" s="385"/>
      <c r="AM1480" s="359"/>
      <c r="AN1480" s="385"/>
      <c r="AO1480" s="385"/>
      <c r="AP1480" s="385"/>
      <c r="AQ1480" s="385"/>
      <c r="AR1480" s="385"/>
      <c r="AS1480" s="385"/>
      <c r="AT1480" s="385"/>
      <c r="AU1480" s="359"/>
      <c r="AW1480" s="416"/>
      <c r="AX1480" s="694"/>
      <c r="AY1480" s="641"/>
      <c r="AZ1480" s="385"/>
      <c r="BA1480" s="385"/>
      <c r="BB1480" s="416"/>
      <c r="BC1480" s="416"/>
      <c r="BD1480" s="416"/>
      <c r="BE1480" s="416"/>
      <c r="BF1480" s="416"/>
      <c r="BG1480" s="416"/>
      <c r="BH1480" s="416"/>
      <c r="BI1480" s="416"/>
      <c r="BJ1480" s="416"/>
    </row>
    <row r="1481" spans="10:62" x14ac:dyDescent="0.2">
      <c r="J1481" s="385"/>
      <c r="K1481" s="217"/>
      <c r="L1481" s="217"/>
      <c r="M1481" s="693"/>
      <c r="N1481" s="693"/>
      <c r="O1481" s="359"/>
      <c r="P1481" s="619"/>
      <c r="Q1481" s="672"/>
      <c r="R1481" s="672"/>
      <c r="S1481" s="672"/>
      <c r="T1481" s="385"/>
      <c r="U1481" s="385"/>
      <c r="V1481" s="385"/>
      <c r="W1481" s="385"/>
      <c r="X1481" s="693"/>
      <c r="Y1481" s="325"/>
      <c r="Z1481" s="308"/>
      <c r="AA1481" s="383"/>
      <c r="AC1481" s="325"/>
      <c r="AD1481" s="325"/>
      <c r="AF1481" s="383"/>
      <c r="AH1481" s="325"/>
      <c r="AI1481" s="325"/>
      <c r="AK1481" s="385"/>
      <c r="AL1481" s="385"/>
      <c r="AM1481" s="359"/>
      <c r="AN1481" s="385"/>
      <c r="AO1481" s="385"/>
      <c r="AP1481" s="385"/>
      <c r="AQ1481" s="385"/>
      <c r="AR1481" s="385"/>
      <c r="AS1481" s="385"/>
      <c r="AT1481" s="385"/>
      <c r="AU1481" s="359"/>
      <c r="AW1481" s="416"/>
      <c r="AX1481" s="694"/>
      <c r="AY1481" s="641"/>
      <c r="AZ1481" s="385"/>
      <c r="BA1481" s="385"/>
      <c r="BB1481" s="416"/>
      <c r="BC1481" s="416"/>
      <c r="BD1481" s="416"/>
      <c r="BE1481" s="416"/>
      <c r="BF1481" s="416"/>
      <c r="BG1481" s="416"/>
      <c r="BH1481" s="416"/>
      <c r="BI1481" s="416"/>
      <c r="BJ1481" s="416"/>
    </row>
    <row r="1482" spans="10:62" x14ac:dyDescent="0.2">
      <c r="J1482" s="385"/>
      <c r="K1482" s="217"/>
      <c r="L1482" s="217"/>
      <c r="M1482" s="693"/>
      <c r="N1482" s="693"/>
      <c r="O1482" s="359"/>
      <c r="P1482" s="619"/>
      <c r="Q1482" s="672"/>
      <c r="R1482" s="672"/>
      <c r="S1482" s="672"/>
      <c r="T1482" s="385"/>
      <c r="U1482" s="385"/>
      <c r="V1482" s="385"/>
      <c r="W1482" s="385"/>
      <c r="X1482" s="693"/>
      <c r="Y1482" s="325"/>
      <c r="Z1482" s="308"/>
      <c r="AA1482" s="383"/>
      <c r="AC1482" s="325"/>
      <c r="AD1482" s="325"/>
      <c r="AF1482" s="383"/>
      <c r="AH1482" s="325"/>
      <c r="AI1482" s="325"/>
      <c r="AK1482" s="385"/>
      <c r="AL1482" s="385"/>
      <c r="AM1482" s="359"/>
      <c r="AN1482" s="385"/>
      <c r="AO1482" s="385"/>
      <c r="AP1482" s="385"/>
      <c r="AQ1482" s="385"/>
      <c r="AR1482" s="385"/>
      <c r="AS1482" s="385"/>
      <c r="AT1482" s="385"/>
      <c r="AU1482" s="359"/>
      <c r="AW1482" s="416"/>
      <c r="AX1482" s="694"/>
      <c r="AY1482" s="641"/>
      <c r="AZ1482" s="385"/>
      <c r="BA1482" s="385"/>
      <c r="BB1482" s="416"/>
      <c r="BC1482" s="416"/>
      <c r="BD1482" s="416"/>
      <c r="BE1482" s="416"/>
      <c r="BF1482" s="416"/>
      <c r="BG1482" s="416"/>
      <c r="BH1482" s="416"/>
      <c r="BI1482" s="416"/>
      <c r="BJ1482" s="416"/>
    </row>
    <row r="1483" spans="10:62" x14ac:dyDescent="0.2">
      <c r="J1483" s="385"/>
      <c r="K1483" s="217"/>
      <c r="L1483" s="217"/>
      <c r="M1483" s="693"/>
      <c r="N1483" s="693"/>
      <c r="O1483" s="359"/>
      <c r="P1483" s="619"/>
      <c r="Q1483" s="672"/>
      <c r="R1483" s="672"/>
      <c r="S1483" s="672"/>
      <c r="T1483" s="385"/>
      <c r="U1483" s="385"/>
      <c r="V1483" s="385"/>
      <c r="W1483" s="385"/>
      <c r="X1483" s="693"/>
      <c r="Y1483" s="325"/>
      <c r="Z1483" s="308"/>
      <c r="AA1483" s="383"/>
      <c r="AC1483" s="325"/>
      <c r="AD1483" s="325"/>
      <c r="AF1483" s="383"/>
      <c r="AH1483" s="325"/>
      <c r="AI1483" s="325"/>
      <c r="AK1483" s="385"/>
      <c r="AL1483" s="385"/>
      <c r="AM1483" s="359"/>
      <c r="AN1483" s="385"/>
      <c r="AO1483" s="385"/>
      <c r="AP1483" s="385"/>
      <c r="AQ1483" s="385"/>
      <c r="AR1483" s="385"/>
      <c r="AS1483" s="385"/>
      <c r="AT1483" s="385"/>
      <c r="AU1483" s="359"/>
      <c r="AW1483" s="416"/>
      <c r="AX1483" s="694"/>
      <c r="AY1483" s="641"/>
      <c r="AZ1483" s="385"/>
      <c r="BA1483" s="385"/>
      <c r="BB1483" s="416"/>
      <c r="BC1483" s="416"/>
      <c r="BD1483" s="416"/>
      <c r="BE1483" s="416"/>
      <c r="BF1483" s="416"/>
      <c r="BG1483" s="416"/>
      <c r="BH1483" s="416"/>
      <c r="BI1483" s="416"/>
      <c r="BJ1483" s="416"/>
    </row>
    <row r="1484" spans="10:62" x14ac:dyDescent="0.2">
      <c r="J1484" s="385"/>
      <c r="K1484" s="217"/>
      <c r="L1484" s="217"/>
      <c r="M1484" s="693"/>
      <c r="N1484" s="693"/>
      <c r="O1484" s="359"/>
      <c r="P1484" s="619"/>
      <c r="Q1484" s="672"/>
      <c r="R1484" s="672"/>
      <c r="S1484" s="672"/>
      <c r="T1484" s="385"/>
      <c r="U1484" s="385"/>
      <c r="V1484" s="385"/>
      <c r="W1484" s="385"/>
      <c r="X1484" s="693"/>
      <c r="Y1484" s="325"/>
      <c r="Z1484" s="308"/>
      <c r="AA1484" s="383"/>
      <c r="AC1484" s="325"/>
      <c r="AD1484" s="325"/>
      <c r="AF1484" s="383"/>
      <c r="AH1484" s="325"/>
      <c r="AI1484" s="325"/>
      <c r="AK1484" s="385"/>
      <c r="AL1484" s="385"/>
      <c r="AM1484" s="359"/>
      <c r="AN1484" s="385"/>
      <c r="AO1484" s="385"/>
      <c r="AP1484" s="385"/>
      <c r="AQ1484" s="385"/>
      <c r="AR1484" s="385"/>
      <c r="AS1484" s="385"/>
      <c r="AT1484" s="385"/>
      <c r="AU1484" s="359"/>
      <c r="AW1484" s="416"/>
      <c r="AX1484" s="694"/>
      <c r="AY1484" s="641"/>
      <c r="AZ1484" s="385"/>
      <c r="BA1484" s="385"/>
      <c r="BB1484" s="416"/>
      <c r="BC1484" s="416"/>
      <c r="BD1484" s="416"/>
      <c r="BE1484" s="416"/>
      <c r="BF1484" s="416"/>
      <c r="BG1484" s="416"/>
      <c r="BH1484" s="416"/>
      <c r="BI1484" s="416"/>
      <c r="BJ1484" s="416"/>
    </row>
    <row r="1485" spans="10:62" x14ac:dyDescent="0.2">
      <c r="J1485" s="385"/>
      <c r="K1485" s="217"/>
      <c r="L1485" s="217"/>
      <c r="M1485" s="693"/>
      <c r="N1485" s="693"/>
      <c r="O1485" s="359"/>
      <c r="P1485" s="619"/>
      <c r="Q1485" s="672"/>
      <c r="R1485" s="672"/>
      <c r="S1485" s="672"/>
      <c r="T1485" s="385"/>
      <c r="U1485" s="385"/>
      <c r="V1485" s="385"/>
      <c r="W1485" s="385"/>
      <c r="X1485" s="693"/>
      <c r="Y1485" s="325"/>
      <c r="Z1485" s="308"/>
      <c r="AA1485" s="383"/>
      <c r="AC1485" s="325"/>
      <c r="AD1485" s="325"/>
      <c r="AF1485" s="383"/>
      <c r="AH1485" s="325"/>
      <c r="AI1485" s="325"/>
      <c r="AK1485" s="385"/>
      <c r="AL1485" s="385"/>
      <c r="AM1485" s="359"/>
      <c r="AN1485" s="385"/>
      <c r="AO1485" s="385"/>
      <c r="AP1485" s="385"/>
      <c r="AQ1485" s="385"/>
      <c r="AR1485" s="385"/>
      <c r="AS1485" s="385"/>
      <c r="AT1485" s="385"/>
      <c r="AU1485" s="359"/>
      <c r="AW1485" s="416"/>
      <c r="AX1485" s="694"/>
      <c r="AY1485" s="641"/>
      <c r="AZ1485" s="385"/>
      <c r="BA1485" s="385"/>
      <c r="BB1485" s="416"/>
      <c r="BC1485" s="416"/>
      <c r="BD1485" s="416"/>
      <c r="BE1485" s="416"/>
      <c r="BF1485" s="416"/>
      <c r="BG1485" s="416"/>
      <c r="BH1485" s="416"/>
      <c r="BI1485" s="416"/>
      <c r="BJ1485" s="416"/>
    </row>
    <row r="1486" spans="10:62" x14ac:dyDescent="0.2">
      <c r="J1486" s="385"/>
      <c r="K1486" s="217"/>
      <c r="L1486" s="217"/>
      <c r="M1486" s="693"/>
      <c r="N1486" s="693"/>
      <c r="O1486" s="359"/>
      <c r="P1486" s="619"/>
      <c r="Q1486" s="672"/>
      <c r="R1486" s="672"/>
      <c r="S1486" s="672"/>
      <c r="T1486" s="385"/>
      <c r="U1486" s="385"/>
      <c r="V1486" s="385"/>
      <c r="W1486" s="385"/>
      <c r="X1486" s="693"/>
      <c r="Y1486" s="325"/>
      <c r="Z1486" s="308"/>
      <c r="AA1486" s="383"/>
      <c r="AC1486" s="325"/>
      <c r="AD1486" s="325"/>
      <c r="AF1486" s="383"/>
      <c r="AH1486" s="325"/>
      <c r="AI1486" s="325"/>
      <c r="AK1486" s="385"/>
      <c r="AL1486" s="385"/>
      <c r="AM1486" s="359"/>
      <c r="AN1486" s="385"/>
      <c r="AO1486" s="385"/>
      <c r="AP1486" s="385"/>
      <c r="AQ1486" s="385"/>
      <c r="AR1486" s="385"/>
      <c r="AS1486" s="385"/>
      <c r="AT1486" s="385"/>
      <c r="AU1486" s="359"/>
      <c r="AW1486" s="416"/>
      <c r="AX1486" s="694"/>
      <c r="AY1486" s="641"/>
      <c r="AZ1486" s="385"/>
      <c r="BA1486" s="385"/>
      <c r="BB1486" s="416"/>
      <c r="BC1486" s="416"/>
      <c r="BD1486" s="416"/>
      <c r="BE1486" s="416"/>
      <c r="BF1486" s="416"/>
      <c r="BG1486" s="416"/>
      <c r="BH1486" s="416"/>
      <c r="BI1486" s="416"/>
      <c r="BJ1486" s="416"/>
    </row>
    <row r="1487" spans="10:62" x14ac:dyDescent="0.2">
      <c r="J1487" s="385"/>
      <c r="K1487" s="217"/>
      <c r="L1487" s="217"/>
      <c r="M1487" s="693"/>
      <c r="N1487" s="693"/>
      <c r="O1487" s="359"/>
      <c r="P1487" s="619"/>
      <c r="Q1487" s="672"/>
      <c r="R1487" s="672"/>
      <c r="S1487" s="672"/>
      <c r="T1487" s="385"/>
      <c r="U1487" s="385"/>
      <c r="V1487" s="385"/>
      <c r="W1487" s="385"/>
      <c r="X1487" s="693"/>
      <c r="Y1487" s="325"/>
      <c r="Z1487" s="308"/>
      <c r="AA1487" s="383"/>
      <c r="AC1487" s="325"/>
      <c r="AD1487" s="325"/>
      <c r="AF1487" s="383"/>
      <c r="AH1487" s="325"/>
      <c r="AI1487" s="325"/>
      <c r="AK1487" s="385"/>
      <c r="AL1487" s="385"/>
      <c r="AM1487" s="359"/>
      <c r="AN1487" s="385"/>
      <c r="AO1487" s="385"/>
      <c r="AP1487" s="385"/>
      <c r="AQ1487" s="385"/>
      <c r="AR1487" s="385"/>
      <c r="AS1487" s="385"/>
      <c r="AT1487" s="385"/>
      <c r="AU1487" s="359"/>
      <c r="AW1487" s="416"/>
      <c r="AX1487" s="694"/>
      <c r="AY1487" s="641"/>
      <c r="AZ1487" s="385"/>
      <c r="BA1487" s="385"/>
      <c r="BB1487" s="416"/>
      <c r="BC1487" s="416"/>
      <c r="BD1487" s="416"/>
      <c r="BE1487" s="416"/>
      <c r="BF1487" s="416"/>
      <c r="BG1487" s="416"/>
      <c r="BH1487" s="416"/>
      <c r="BI1487" s="416"/>
      <c r="BJ1487" s="416"/>
    </row>
    <row r="1488" spans="10:62" x14ac:dyDescent="0.2">
      <c r="J1488" s="385"/>
      <c r="K1488" s="217"/>
      <c r="L1488" s="217"/>
      <c r="M1488" s="693"/>
      <c r="N1488" s="693"/>
      <c r="O1488" s="359"/>
      <c r="P1488" s="619"/>
      <c r="Q1488" s="672"/>
      <c r="R1488" s="672"/>
      <c r="S1488" s="672"/>
      <c r="T1488" s="385"/>
      <c r="U1488" s="385"/>
      <c r="V1488" s="385"/>
      <c r="W1488" s="385"/>
      <c r="X1488" s="693"/>
      <c r="Y1488" s="325"/>
      <c r="Z1488" s="308"/>
      <c r="AA1488" s="383"/>
      <c r="AC1488" s="325"/>
      <c r="AD1488" s="325"/>
      <c r="AF1488" s="383"/>
      <c r="AH1488" s="325"/>
      <c r="AI1488" s="325"/>
      <c r="AK1488" s="385"/>
      <c r="AL1488" s="385"/>
      <c r="AM1488" s="359"/>
      <c r="AN1488" s="385"/>
      <c r="AO1488" s="385"/>
      <c r="AP1488" s="385"/>
      <c r="AQ1488" s="385"/>
      <c r="AR1488" s="385"/>
      <c r="AS1488" s="385"/>
      <c r="AT1488" s="385"/>
      <c r="AU1488" s="359"/>
      <c r="AW1488" s="416"/>
      <c r="AX1488" s="694"/>
      <c r="AY1488" s="641"/>
      <c r="AZ1488" s="385"/>
      <c r="BA1488" s="385"/>
      <c r="BB1488" s="416"/>
      <c r="BC1488" s="416"/>
      <c r="BD1488" s="416"/>
      <c r="BE1488" s="416"/>
      <c r="BF1488" s="416"/>
      <c r="BG1488" s="416"/>
      <c r="BH1488" s="416"/>
      <c r="BI1488" s="416"/>
      <c r="BJ1488" s="416"/>
    </row>
    <row r="1489" spans="10:62" x14ac:dyDescent="0.2">
      <c r="J1489" s="385"/>
      <c r="K1489" s="217"/>
      <c r="L1489" s="217"/>
      <c r="M1489" s="693"/>
      <c r="N1489" s="693"/>
      <c r="O1489" s="359"/>
      <c r="P1489" s="619"/>
      <c r="Q1489" s="672"/>
      <c r="R1489" s="672"/>
      <c r="S1489" s="672"/>
      <c r="T1489" s="385"/>
      <c r="U1489" s="385"/>
      <c r="V1489" s="385"/>
      <c r="W1489" s="385"/>
      <c r="X1489" s="693"/>
      <c r="Y1489" s="325"/>
      <c r="Z1489" s="308"/>
      <c r="AA1489" s="383"/>
      <c r="AC1489" s="325"/>
      <c r="AD1489" s="325"/>
      <c r="AF1489" s="383"/>
      <c r="AH1489" s="325"/>
      <c r="AI1489" s="325"/>
      <c r="AK1489" s="385"/>
      <c r="AL1489" s="385"/>
      <c r="AM1489" s="359"/>
      <c r="AN1489" s="385"/>
      <c r="AO1489" s="385"/>
      <c r="AP1489" s="385"/>
      <c r="AQ1489" s="385"/>
      <c r="AR1489" s="385"/>
      <c r="AS1489" s="385"/>
      <c r="AT1489" s="385"/>
      <c r="AU1489" s="359"/>
      <c r="AW1489" s="416"/>
      <c r="AX1489" s="694"/>
      <c r="AY1489" s="641"/>
      <c r="AZ1489" s="385"/>
      <c r="BA1489" s="385"/>
      <c r="BB1489" s="416"/>
      <c r="BC1489" s="416"/>
      <c r="BD1489" s="416"/>
      <c r="BE1489" s="416"/>
      <c r="BF1489" s="416"/>
      <c r="BG1489" s="416"/>
      <c r="BH1489" s="416"/>
      <c r="BI1489" s="416"/>
      <c r="BJ1489" s="416"/>
    </row>
    <row r="1490" spans="10:62" x14ac:dyDescent="0.2">
      <c r="J1490" s="385"/>
      <c r="K1490" s="217"/>
      <c r="L1490" s="217"/>
      <c r="M1490" s="693"/>
      <c r="N1490" s="693"/>
      <c r="O1490" s="359"/>
      <c r="P1490" s="619"/>
      <c r="Q1490" s="672"/>
      <c r="R1490" s="672"/>
      <c r="S1490" s="672"/>
      <c r="T1490" s="385"/>
      <c r="U1490" s="385"/>
      <c r="V1490" s="385"/>
      <c r="W1490" s="385"/>
      <c r="X1490" s="693"/>
      <c r="Y1490" s="325"/>
      <c r="Z1490" s="308"/>
      <c r="AA1490" s="383"/>
      <c r="AC1490" s="325"/>
      <c r="AD1490" s="325"/>
      <c r="AF1490" s="383"/>
      <c r="AH1490" s="325"/>
      <c r="AI1490" s="325"/>
      <c r="AK1490" s="385"/>
      <c r="AL1490" s="385"/>
      <c r="AM1490" s="359"/>
      <c r="AN1490" s="385"/>
      <c r="AO1490" s="385"/>
      <c r="AP1490" s="385"/>
      <c r="AQ1490" s="385"/>
      <c r="AR1490" s="385"/>
      <c r="AS1490" s="385"/>
      <c r="AT1490" s="385"/>
      <c r="AU1490" s="359"/>
      <c r="AW1490" s="416"/>
      <c r="AX1490" s="694"/>
      <c r="AY1490" s="641"/>
      <c r="AZ1490" s="385"/>
      <c r="BA1490" s="385"/>
      <c r="BB1490" s="416"/>
      <c r="BC1490" s="416"/>
      <c r="BD1490" s="416"/>
      <c r="BE1490" s="416"/>
      <c r="BF1490" s="416"/>
      <c r="BG1490" s="416"/>
      <c r="BH1490" s="416"/>
      <c r="BI1490" s="416"/>
      <c r="BJ1490" s="416"/>
    </row>
    <row r="1491" spans="10:62" x14ac:dyDescent="0.2">
      <c r="J1491" s="385"/>
      <c r="K1491" s="217"/>
      <c r="L1491" s="217"/>
      <c r="M1491" s="693"/>
      <c r="N1491" s="693"/>
      <c r="O1491" s="359"/>
      <c r="P1491" s="619"/>
      <c r="Q1491" s="672"/>
      <c r="R1491" s="672"/>
      <c r="S1491" s="672"/>
      <c r="T1491" s="385"/>
      <c r="U1491" s="385"/>
      <c r="V1491" s="385"/>
      <c r="W1491" s="385"/>
      <c r="X1491" s="693"/>
      <c r="Y1491" s="325"/>
      <c r="Z1491" s="308"/>
      <c r="AA1491" s="383"/>
      <c r="AC1491" s="325"/>
      <c r="AD1491" s="325"/>
      <c r="AF1491" s="383"/>
      <c r="AH1491" s="325"/>
      <c r="AI1491" s="325"/>
      <c r="AK1491" s="385"/>
      <c r="AL1491" s="385"/>
      <c r="AM1491" s="359"/>
      <c r="AN1491" s="385"/>
      <c r="AO1491" s="385"/>
      <c r="AP1491" s="385"/>
      <c r="AQ1491" s="385"/>
      <c r="AR1491" s="385"/>
      <c r="AS1491" s="385"/>
      <c r="AT1491" s="385"/>
      <c r="AU1491" s="359"/>
      <c r="AW1491" s="416"/>
      <c r="AX1491" s="694"/>
      <c r="AY1491" s="641"/>
      <c r="AZ1491" s="385"/>
      <c r="BA1491" s="385"/>
      <c r="BB1491" s="416"/>
      <c r="BC1491" s="416"/>
      <c r="BD1491" s="416"/>
      <c r="BE1491" s="416"/>
      <c r="BF1491" s="416"/>
      <c r="BG1491" s="416"/>
      <c r="BH1491" s="416"/>
      <c r="BI1491" s="416"/>
      <c r="BJ1491" s="416"/>
    </row>
    <row r="1492" spans="10:62" x14ac:dyDescent="0.2">
      <c r="J1492" s="385"/>
      <c r="K1492" s="217"/>
      <c r="L1492" s="217"/>
      <c r="M1492" s="693"/>
      <c r="N1492" s="693"/>
      <c r="O1492" s="359"/>
      <c r="P1492" s="619"/>
      <c r="Q1492" s="672"/>
      <c r="R1492" s="672"/>
      <c r="S1492" s="672"/>
      <c r="T1492" s="385"/>
      <c r="U1492" s="385"/>
      <c r="V1492" s="385"/>
      <c r="W1492" s="385"/>
      <c r="X1492" s="693"/>
      <c r="Y1492" s="325"/>
      <c r="Z1492" s="308"/>
      <c r="AA1492" s="383"/>
      <c r="AC1492" s="325"/>
      <c r="AD1492" s="325"/>
      <c r="AF1492" s="383"/>
      <c r="AH1492" s="325"/>
      <c r="AI1492" s="325"/>
      <c r="AK1492" s="385"/>
      <c r="AL1492" s="385"/>
      <c r="AM1492" s="359"/>
      <c r="AN1492" s="385"/>
      <c r="AO1492" s="385"/>
      <c r="AP1492" s="385"/>
      <c r="AQ1492" s="385"/>
      <c r="AR1492" s="385"/>
      <c r="AS1492" s="385"/>
      <c r="AT1492" s="385"/>
      <c r="AU1492" s="359"/>
      <c r="AW1492" s="416"/>
      <c r="AX1492" s="694"/>
      <c r="AY1492" s="641"/>
      <c r="AZ1492" s="385"/>
      <c r="BA1492" s="385"/>
      <c r="BB1492" s="416"/>
      <c r="BC1492" s="416"/>
      <c r="BD1492" s="416"/>
      <c r="BE1492" s="416"/>
      <c r="BF1492" s="416"/>
      <c r="BG1492" s="416"/>
      <c r="BH1492" s="416"/>
      <c r="BI1492" s="416"/>
      <c r="BJ1492" s="416"/>
    </row>
    <row r="1493" spans="10:62" x14ac:dyDescent="0.2">
      <c r="J1493" s="385"/>
      <c r="K1493" s="217"/>
      <c r="L1493" s="217"/>
      <c r="M1493" s="693"/>
      <c r="N1493" s="693"/>
      <c r="O1493" s="359"/>
      <c r="P1493" s="619"/>
      <c r="Q1493" s="672"/>
      <c r="R1493" s="672"/>
      <c r="S1493" s="672"/>
      <c r="T1493" s="385"/>
      <c r="U1493" s="385"/>
      <c r="V1493" s="385"/>
      <c r="W1493" s="385"/>
      <c r="X1493" s="693"/>
      <c r="Y1493" s="325"/>
      <c r="Z1493" s="308"/>
      <c r="AA1493" s="383"/>
      <c r="AC1493" s="325"/>
      <c r="AD1493" s="325"/>
      <c r="AF1493" s="383"/>
      <c r="AH1493" s="325"/>
      <c r="AI1493" s="325"/>
      <c r="AK1493" s="385"/>
      <c r="AL1493" s="385"/>
      <c r="AM1493" s="359"/>
      <c r="AN1493" s="385"/>
      <c r="AO1493" s="385"/>
      <c r="AP1493" s="385"/>
      <c r="AQ1493" s="385"/>
      <c r="AR1493" s="385"/>
      <c r="AS1493" s="385"/>
      <c r="AT1493" s="385"/>
      <c r="AU1493" s="359"/>
      <c r="AW1493" s="416"/>
      <c r="AX1493" s="694"/>
      <c r="AY1493" s="641"/>
      <c r="AZ1493" s="385"/>
      <c r="BA1493" s="385"/>
      <c r="BB1493" s="416"/>
      <c r="BC1493" s="416"/>
      <c r="BD1493" s="416"/>
      <c r="BE1493" s="416"/>
      <c r="BF1493" s="416"/>
      <c r="BG1493" s="416"/>
      <c r="BH1493" s="416"/>
      <c r="BI1493" s="416"/>
      <c r="BJ1493" s="416"/>
    </row>
    <row r="1494" spans="10:62" x14ac:dyDescent="0.2">
      <c r="J1494" s="385"/>
      <c r="K1494" s="217"/>
      <c r="L1494" s="217"/>
      <c r="M1494" s="693"/>
      <c r="N1494" s="693"/>
      <c r="O1494" s="359"/>
      <c r="P1494" s="619"/>
      <c r="Q1494" s="672"/>
      <c r="R1494" s="672"/>
      <c r="S1494" s="672"/>
      <c r="T1494" s="385"/>
      <c r="U1494" s="385"/>
      <c r="V1494" s="385"/>
      <c r="W1494" s="385"/>
      <c r="X1494" s="693"/>
      <c r="Y1494" s="325"/>
      <c r="Z1494" s="308"/>
      <c r="AA1494" s="383"/>
      <c r="AC1494" s="325"/>
      <c r="AD1494" s="325"/>
      <c r="AF1494" s="383"/>
      <c r="AH1494" s="325"/>
      <c r="AI1494" s="325"/>
      <c r="AK1494" s="385"/>
      <c r="AL1494" s="385"/>
      <c r="AM1494" s="359"/>
      <c r="AN1494" s="385"/>
      <c r="AO1494" s="385"/>
      <c r="AP1494" s="385"/>
      <c r="AQ1494" s="385"/>
      <c r="AR1494" s="385"/>
      <c r="AS1494" s="385"/>
      <c r="AT1494" s="385"/>
      <c r="AU1494" s="359"/>
      <c r="AW1494" s="416"/>
      <c r="AX1494" s="694"/>
      <c r="AY1494" s="641"/>
      <c r="AZ1494" s="385"/>
      <c r="BA1494" s="385"/>
      <c r="BB1494" s="416"/>
      <c r="BC1494" s="416"/>
      <c r="BD1494" s="416"/>
      <c r="BE1494" s="416"/>
      <c r="BF1494" s="416"/>
      <c r="BG1494" s="416"/>
      <c r="BH1494" s="416"/>
      <c r="BI1494" s="416"/>
      <c r="BJ1494" s="416"/>
    </row>
    <row r="1495" spans="10:62" x14ac:dyDescent="0.2">
      <c r="J1495" s="385"/>
      <c r="K1495" s="217"/>
      <c r="L1495" s="217"/>
      <c r="M1495" s="693"/>
      <c r="N1495" s="693"/>
      <c r="O1495" s="359"/>
      <c r="P1495" s="619"/>
      <c r="Q1495" s="672"/>
      <c r="R1495" s="672"/>
      <c r="S1495" s="672"/>
      <c r="T1495" s="385"/>
      <c r="U1495" s="385"/>
      <c r="V1495" s="385"/>
      <c r="W1495" s="385"/>
      <c r="X1495" s="693"/>
      <c r="Y1495" s="325"/>
      <c r="Z1495" s="308"/>
      <c r="AA1495" s="383"/>
      <c r="AC1495" s="325"/>
      <c r="AD1495" s="325"/>
      <c r="AF1495" s="383"/>
      <c r="AH1495" s="325"/>
      <c r="AI1495" s="325"/>
      <c r="AK1495" s="385"/>
      <c r="AL1495" s="385"/>
      <c r="AM1495" s="359"/>
      <c r="AN1495" s="385"/>
      <c r="AO1495" s="385"/>
      <c r="AP1495" s="385"/>
      <c r="AQ1495" s="385"/>
      <c r="AR1495" s="385"/>
      <c r="AS1495" s="385"/>
      <c r="AT1495" s="385"/>
      <c r="AU1495" s="359"/>
      <c r="AW1495" s="416"/>
      <c r="AX1495" s="694"/>
      <c r="AY1495" s="641"/>
      <c r="AZ1495" s="385"/>
      <c r="BA1495" s="385"/>
      <c r="BB1495" s="416"/>
      <c r="BC1495" s="416"/>
      <c r="BD1495" s="416"/>
      <c r="BE1495" s="416"/>
      <c r="BF1495" s="416"/>
      <c r="BG1495" s="416"/>
      <c r="BH1495" s="416"/>
      <c r="BI1495" s="416"/>
      <c r="BJ1495" s="416"/>
    </row>
    <row r="1496" spans="10:62" x14ac:dyDescent="0.2">
      <c r="J1496" s="385"/>
      <c r="K1496" s="217"/>
      <c r="L1496" s="217"/>
      <c r="M1496" s="693"/>
      <c r="N1496" s="693"/>
      <c r="O1496" s="359"/>
      <c r="P1496" s="619"/>
      <c r="Q1496" s="672"/>
      <c r="R1496" s="672"/>
      <c r="S1496" s="672"/>
      <c r="T1496" s="385"/>
      <c r="U1496" s="385"/>
      <c r="V1496" s="385"/>
      <c r="W1496" s="385"/>
      <c r="X1496" s="693"/>
      <c r="Y1496" s="325"/>
      <c r="Z1496" s="308"/>
      <c r="AA1496" s="383"/>
      <c r="AC1496" s="325"/>
      <c r="AD1496" s="325"/>
      <c r="AF1496" s="383"/>
      <c r="AH1496" s="325"/>
      <c r="AI1496" s="325"/>
      <c r="AK1496" s="385"/>
      <c r="AL1496" s="385"/>
      <c r="AM1496" s="359"/>
      <c r="AN1496" s="385"/>
      <c r="AO1496" s="385"/>
      <c r="AP1496" s="385"/>
      <c r="AQ1496" s="385"/>
      <c r="AR1496" s="385"/>
      <c r="AS1496" s="385"/>
      <c r="AT1496" s="385"/>
      <c r="AU1496" s="359"/>
      <c r="AW1496" s="416"/>
      <c r="AX1496" s="694"/>
      <c r="AY1496" s="641"/>
      <c r="AZ1496" s="385"/>
      <c r="BA1496" s="385"/>
      <c r="BB1496" s="416"/>
      <c r="BC1496" s="416"/>
      <c r="BD1496" s="416"/>
      <c r="BE1496" s="416"/>
      <c r="BF1496" s="416"/>
      <c r="BG1496" s="416"/>
      <c r="BH1496" s="416"/>
      <c r="BI1496" s="416"/>
      <c r="BJ1496" s="416"/>
    </row>
    <row r="1497" spans="10:62" x14ac:dyDescent="0.2">
      <c r="J1497" s="385"/>
      <c r="K1497" s="217"/>
      <c r="L1497" s="217"/>
      <c r="M1497" s="693"/>
      <c r="N1497" s="693"/>
      <c r="O1497" s="359"/>
      <c r="P1497" s="619"/>
      <c r="Q1497" s="672"/>
      <c r="R1497" s="672"/>
      <c r="S1497" s="672"/>
      <c r="T1497" s="385"/>
      <c r="U1497" s="385"/>
      <c r="V1497" s="385"/>
      <c r="W1497" s="385"/>
      <c r="X1497" s="693"/>
      <c r="Y1497" s="325"/>
      <c r="Z1497" s="308"/>
      <c r="AA1497" s="383"/>
      <c r="AC1497" s="325"/>
      <c r="AD1497" s="325"/>
      <c r="AF1497" s="383"/>
      <c r="AH1497" s="325"/>
      <c r="AI1497" s="325"/>
      <c r="AK1497" s="385"/>
      <c r="AL1497" s="385"/>
      <c r="AM1497" s="359"/>
      <c r="AN1497" s="385"/>
      <c r="AO1497" s="385"/>
      <c r="AP1497" s="385"/>
      <c r="AQ1497" s="385"/>
      <c r="AR1497" s="385"/>
      <c r="AS1497" s="385"/>
      <c r="AT1497" s="385"/>
      <c r="AU1497" s="359"/>
      <c r="AW1497" s="416"/>
      <c r="AX1497" s="694"/>
      <c r="AY1497" s="641"/>
      <c r="AZ1497" s="385"/>
      <c r="BA1497" s="385"/>
      <c r="BB1497" s="416"/>
      <c r="BC1497" s="416"/>
      <c r="BD1497" s="416"/>
      <c r="BE1497" s="416"/>
      <c r="BF1497" s="416"/>
      <c r="BG1497" s="416"/>
      <c r="BH1497" s="416"/>
      <c r="BI1497" s="416"/>
      <c r="BJ1497" s="416"/>
    </row>
    <row r="1498" spans="10:62" x14ac:dyDescent="0.2">
      <c r="J1498" s="385"/>
      <c r="K1498" s="217"/>
      <c r="L1498" s="217"/>
      <c r="M1498" s="693"/>
      <c r="N1498" s="693"/>
      <c r="O1498" s="359"/>
      <c r="P1498" s="619"/>
      <c r="Q1498" s="672"/>
      <c r="R1498" s="672"/>
      <c r="S1498" s="672"/>
      <c r="T1498" s="385"/>
      <c r="U1498" s="385"/>
      <c r="V1498" s="385"/>
      <c r="W1498" s="385"/>
      <c r="X1498" s="693"/>
      <c r="Y1498" s="325"/>
      <c r="Z1498" s="308"/>
      <c r="AA1498" s="383"/>
      <c r="AC1498" s="325"/>
      <c r="AD1498" s="325"/>
      <c r="AF1498" s="383"/>
      <c r="AH1498" s="325"/>
      <c r="AI1498" s="325"/>
      <c r="AK1498" s="385"/>
      <c r="AL1498" s="385"/>
      <c r="AM1498" s="359"/>
      <c r="AN1498" s="385"/>
      <c r="AO1498" s="385"/>
      <c r="AP1498" s="385"/>
      <c r="AQ1498" s="385"/>
      <c r="AR1498" s="385"/>
      <c r="AS1498" s="385"/>
      <c r="AT1498" s="385"/>
      <c r="AU1498" s="359"/>
      <c r="AW1498" s="416"/>
      <c r="AX1498" s="694"/>
      <c r="AY1498" s="641"/>
      <c r="AZ1498" s="385"/>
      <c r="BA1498" s="385"/>
      <c r="BB1498" s="416"/>
      <c r="BC1498" s="416"/>
      <c r="BD1498" s="416"/>
      <c r="BE1498" s="416"/>
      <c r="BF1498" s="416"/>
      <c r="BG1498" s="416"/>
      <c r="BH1498" s="416"/>
      <c r="BI1498" s="416"/>
      <c r="BJ1498" s="416"/>
    </row>
    <row r="1499" spans="10:62" x14ac:dyDescent="0.2">
      <c r="J1499" s="385"/>
      <c r="K1499" s="217"/>
      <c r="L1499" s="217"/>
      <c r="M1499" s="693"/>
      <c r="N1499" s="693"/>
      <c r="O1499" s="359"/>
      <c r="P1499" s="619"/>
      <c r="Q1499" s="672"/>
      <c r="R1499" s="672"/>
      <c r="S1499" s="672"/>
      <c r="T1499" s="385"/>
      <c r="U1499" s="385"/>
      <c r="V1499" s="385"/>
      <c r="W1499" s="385"/>
      <c r="X1499" s="693"/>
      <c r="Y1499" s="325"/>
      <c r="Z1499" s="308"/>
      <c r="AA1499" s="383"/>
      <c r="AC1499" s="325"/>
      <c r="AD1499" s="325"/>
      <c r="AF1499" s="383"/>
      <c r="AH1499" s="325"/>
      <c r="AI1499" s="325"/>
      <c r="AK1499" s="385"/>
      <c r="AL1499" s="385"/>
      <c r="AM1499" s="359"/>
      <c r="AN1499" s="385"/>
      <c r="AO1499" s="385"/>
      <c r="AP1499" s="385"/>
      <c r="AQ1499" s="385"/>
      <c r="AR1499" s="385"/>
      <c r="AS1499" s="385"/>
      <c r="AT1499" s="385"/>
      <c r="AU1499" s="359"/>
      <c r="AW1499" s="416"/>
      <c r="AX1499" s="694"/>
      <c r="AY1499" s="641"/>
      <c r="AZ1499" s="385"/>
      <c r="BA1499" s="385"/>
      <c r="BB1499" s="416"/>
      <c r="BC1499" s="416"/>
      <c r="BD1499" s="416"/>
      <c r="BE1499" s="416"/>
      <c r="BF1499" s="416"/>
      <c r="BG1499" s="416"/>
      <c r="BH1499" s="416"/>
      <c r="BI1499" s="416"/>
      <c r="BJ1499" s="416"/>
    </row>
    <row r="1500" spans="10:62" x14ac:dyDescent="0.2">
      <c r="J1500" s="385"/>
      <c r="K1500" s="217"/>
      <c r="L1500" s="217"/>
      <c r="M1500" s="693"/>
      <c r="N1500" s="693"/>
      <c r="O1500" s="359"/>
      <c r="P1500" s="619"/>
      <c r="Q1500" s="672"/>
      <c r="R1500" s="672"/>
      <c r="S1500" s="672"/>
      <c r="T1500" s="385"/>
      <c r="U1500" s="385"/>
      <c r="V1500" s="385"/>
      <c r="W1500" s="385"/>
      <c r="X1500" s="693"/>
      <c r="Y1500" s="325"/>
      <c r="Z1500" s="308"/>
      <c r="AA1500" s="383"/>
      <c r="AC1500" s="325"/>
      <c r="AD1500" s="325"/>
      <c r="AF1500" s="383"/>
      <c r="AH1500" s="325"/>
      <c r="AI1500" s="325"/>
      <c r="AK1500" s="385"/>
      <c r="AL1500" s="385"/>
      <c r="AM1500" s="359"/>
      <c r="AN1500" s="385"/>
      <c r="AO1500" s="385"/>
      <c r="AP1500" s="385"/>
      <c r="AQ1500" s="385"/>
      <c r="AR1500" s="385"/>
      <c r="AS1500" s="385"/>
      <c r="AT1500" s="385"/>
      <c r="AU1500" s="359"/>
      <c r="AW1500" s="416"/>
      <c r="AX1500" s="694"/>
      <c r="AY1500" s="641"/>
      <c r="AZ1500" s="385"/>
      <c r="BA1500" s="385"/>
      <c r="BB1500" s="416"/>
      <c r="BC1500" s="416"/>
      <c r="BD1500" s="416"/>
      <c r="BE1500" s="416"/>
      <c r="BF1500" s="416"/>
      <c r="BG1500" s="416"/>
      <c r="BH1500" s="416"/>
      <c r="BI1500" s="416"/>
      <c r="BJ1500" s="416"/>
    </row>
    <row r="1501" spans="10:62" x14ac:dyDescent="0.2">
      <c r="J1501" s="385"/>
      <c r="K1501" s="217"/>
      <c r="L1501" s="217"/>
      <c r="M1501" s="693"/>
      <c r="N1501" s="693"/>
      <c r="O1501" s="359"/>
      <c r="P1501" s="619"/>
      <c r="Q1501" s="672"/>
      <c r="R1501" s="672"/>
      <c r="S1501" s="672"/>
      <c r="T1501" s="385"/>
      <c r="U1501" s="385"/>
      <c r="V1501" s="385"/>
      <c r="W1501" s="385"/>
      <c r="X1501" s="693"/>
      <c r="Y1501" s="325"/>
      <c r="Z1501" s="308"/>
      <c r="AA1501" s="383"/>
      <c r="AC1501" s="325"/>
      <c r="AD1501" s="325"/>
      <c r="AF1501" s="383"/>
      <c r="AH1501" s="325"/>
      <c r="AI1501" s="325"/>
      <c r="AK1501" s="385"/>
      <c r="AL1501" s="385"/>
      <c r="AM1501" s="359"/>
      <c r="AN1501" s="385"/>
      <c r="AO1501" s="385"/>
      <c r="AP1501" s="385"/>
      <c r="AQ1501" s="385"/>
      <c r="AR1501" s="385"/>
      <c r="AS1501" s="385"/>
      <c r="AT1501" s="385"/>
      <c r="AU1501" s="359"/>
      <c r="AW1501" s="416"/>
      <c r="AX1501" s="694"/>
      <c r="AY1501" s="641"/>
      <c r="AZ1501" s="385"/>
      <c r="BA1501" s="385"/>
      <c r="BB1501" s="416"/>
      <c r="BC1501" s="416"/>
      <c r="BD1501" s="416"/>
      <c r="BE1501" s="416"/>
      <c r="BF1501" s="416"/>
      <c r="BG1501" s="416"/>
      <c r="BH1501" s="416"/>
      <c r="BI1501" s="416"/>
      <c r="BJ1501" s="416"/>
    </row>
    <row r="1502" spans="10:62" x14ac:dyDescent="0.2">
      <c r="J1502" s="385"/>
      <c r="K1502" s="217"/>
      <c r="L1502" s="217"/>
      <c r="M1502" s="693"/>
      <c r="N1502" s="693"/>
      <c r="O1502" s="359"/>
      <c r="P1502" s="619"/>
      <c r="Q1502" s="672"/>
      <c r="R1502" s="672"/>
      <c r="S1502" s="672"/>
      <c r="T1502" s="385"/>
      <c r="U1502" s="385"/>
      <c r="V1502" s="385"/>
      <c r="W1502" s="385"/>
      <c r="X1502" s="693"/>
      <c r="Y1502" s="325"/>
      <c r="Z1502" s="308"/>
      <c r="AA1502" s="383"/>
      <c r="AC1502" s="325"/>
      <c r="AD1502" s="325"/>
      <c r="AF1502" s="383"/>
      <c r="AH1502" s="325"/>
      <c r="AI1502" s="325"/>
      <c r="AK1502" s="385"/>
      <c r="AL1502" s="385"/>
      <c r="AM1502" s="359"/>
      <c r="AN1502" s="385"/>
      <c r="AO1502" s="385"/>
      <c r="AP1502" s="385"/>
      <c r="AQ1502" s="385"/>
      <c r="AR1502" s="385"/>
      <c r="AS1502" s="385"/>
      <c r="AT1502" s="385"/>
      <c r="AU1502" s="359"/>
      <c r="AW1502" s="416"/>
      <c r="AX1502" s="694"/>
      <c r="AY1502" s="641"/>
      <c r="AZ1502" s="385"/>
      <c r="BA1502" s="385"/>
      <c r="BB1502" s="416"/>
      <c r="BC1502" s="416"/>
      <c r="BD1502" s="416"/>
      <c r="BE1502" s="416"/>
      <c r="BF1502" s="416"/>
      <c r="BG1502" s="416"/>
      <c r="BH1502" s="416"/>
      <c r="BI1502" s="416"/>
      <c r="BJ1502" s="416"/>
    </row>
    <row r="1503" spans="10:62" x14ac:dyDescent="0.2">
      <c r="J1503" s="385"/>
      <c r="K1503" s="217"/>
      <c r="L1503" s="217"/>
      <c r="M1503" s="693"/>
      <c r="N1503" s="693"/>
      <c r="O1503" s="359"/>
      <c r="P1503" s="619"/>
      <c r="Q1503" s="672"/>
      <c r="R1503" s="672"/>
      <c r="S1503" s="672"/>
      <c r="T1503" s="385"/>
      <c r="U1503" s="385"/>
      <c r="V1503" s="385"/>
      <c r="W1503" s="385"/>
      <c r="X1503" s="693"/>
      <c r="Y1503" s="325"/>
      <c r="Z1503" s="308"/>
      <c r="AA1503" s="383"/>
      <c r="AC1503" s="325"/>
      <c r="AD1503" s="325"/>
      <c r="AF1503" s="383"/>
      <c r="AH1503" s="325"/>
      <c r="AI1503" s="325"/>
      <c r="AK1503" s="385"/>
      <c r="AL1503" s="385"/>
      <c r="AM1503" s="359"/>
      <c r="AN1503" s="385"/>
      <c r="AO1503" s="385"/>
      <c r="AP1503" s="385"/>
      <c r="AQ1503" s="385"/>
      <c r="AR1503" s="385"/>
      <c r="AS1503" s="385"/>
      <c r="AT1503" s="385"/>
      <c r="AU1503" s="359"/>
      <c r="AW1503" s="416"/>
      <c r="AX1503" s="694"/>
      <c r="AY1503" s="641"/>
      <c r="AZ1503" s="385"/>
      <c r="BA1503" s="385"/>
      <c r="BB1503" s="416"/>
      <c r="BC1503" s="416"/>
      <c r="BD1503" s="416"/>
      <c r="BE1503" s="416"/>
      <c r="BF1503" s="416"/>
      <c r="BG1503" s="416"/>
      <c r="BH1503" s="416"/>
      <c r="BI1503" s="416"/>
      <c r="BJ1503" s="416"/>
    </row>
    <row r="1504" spans="10:62" x14ac:dyDescent="0.2">
      <c r="J1504" s="385"/>
      <c r="K1504" s="217"/>
      <c r="L1504" s="217"/>
      <c r="M1504" s="693"/>
      <c r="N1504" s="693"/>
      <c r="O1504" s="359"/>
      <c r="P1504" s="619"/>
      <c r="Q1504" s="672"/>
      <c r="R1504" s="672"/>
      <c r="S1504" s="672"/>
      <c r="T1504" s="385"/>
      <c r="U1504" s="385"/>
      <c r="V1504" s="385"/>
      <c r="W1504" s="385"/>
      <c r="X1504" s="693"/>
      <c r="Y1504" s="325"/>
      <c r="Z1504" s="308"/>
      <c r="AA1504" s="383"/>
      <c r="AC1504" s="325"/>
      <c r="AD1504" s="325"/>
      <c r="AF1504" s="383"/>
      <c r="AH1504" s="325"/>
      <c r="AI1504" s="325"/>
      <c r="AK1504" s="385"/>
      <c r="AL1504" s="385"/>
      <c r="AM1504" s="359"/>
      <c r="AN1504" s="385"/>
      <c r="AO1504" s="385"/>
      <c r="AP1504" s="385"/>
      <c r="AQ1504" s="385"/>
      <c r="AR1504" s="385"/>
      <c r="AS1504" s="385"/>
      <c r="AT1504" s="385"/>
      <c r="AU1504" s="359"/>
      <c r="AW1504" s="416"/>
      <c r="AX1504" s="694"/>
      <c r="AY1504" s="641"/>
      <c r="AZ1504" s="385"/>
      <c r="BA1504" s="385"/>
      <c r="BB1504" s="416"/>
      <c r="BC1504" s="416"/>
      <c r="BD1504" s="416"/>
      <c r="BE1504" s="416"/>
      <c r="BF1504" s="416"/>
      <c r="BG1504" s="416"/>
      <c r="BH1504" s="416"/>
      <c r="BI1504" s="416"/>
      <c r="BJ1504" s="416"/>
    </row>
    <row r="1505" spans="10:62" x14ac:dyDescent="0.2">
      <c r="J1505" s="385"/>
      <c r="K1505" s="217"/>
      <c r="L1505" s="217"/>
      <c r="M1505" s="693"/>
      <c r="N1505" s="693"/>
      <c r="O1505" s="359"/>
      <c r="P1505" s="619"/>
      <c r="Q1505" s="672"/>
      <c r="R1505" s="672"/>
      <c r="S1505" s="672"/>
      <c r="T1505" s="385"/>
      <c r="U1505" s="385"/>
      <c r="V1505" s="385"/>
      <c r="W1505" s="385"/>
      <c r="X1505" s="693"/>
      <c r="Y1505" s="325"/>
      <c r="Z1505" s="308"/>
      <c r="AA1505" s="383"/>
      <c r="AC1505" s="325"/>
      <c r="AD1505" s="325"/>
      <c r="AF1505" s="383"/>
      <c r="AH1505" s="325"/>
      <c r="AI1505" s="325"/>
      <c r="AK1505" s="385"/>
      <c r="AL1505" s="385"/>
      <c r="AM1505" s="359"/>
      <c r="AN1505" s="385"/>
      <c r="AO1505" s="385"/>
      <c r="AP1505" s="385"/>
      <c r="AQ1505" s="385"/>
      <c r="AR1505" s="385"/>
      <c r="AS1505" s="385"/>
      <c r="AT1505" s="385"/>
      <c r="AU1505" s="359"/>
      <c r="AW1505" s="416"/>
      <c r="AX1505" s="694"/>
      <c r="AY1505" s="641"/>
      <c r="AZ1505" s="385"/>
      <c r="BA1505" s="385"/>
      <c r="BB1505" s="416"/>
      <c r="BC1505" s="416"/>
      <c r="BD1505" s="416"/>
      <c r="BE1505" s="416"/>
      <c r="BF1505" s="416"/>
      <c r="BG1505" s="416"/>
      <c r="BH1505" s="416"/>
      <c r="BI1505" s="416"/>
      <c r="BJ1505" s="416"/>
    </row>
    <row r="1506" spans="10:62" x14ac:dyDescent="0.2">
      <c r="J1506" s="385"/>
      <c r="K1506" s="217"/>
      <c r="L1506" s="217"/>
      <c r="M1506" s="693"/>
      <c r="N1506" s="693"/>
      <c r="O1506" s="359"/>
      <c r="P1506" s="619"/>
      <c r="Q1506" s="672"/>
      <c r="R1506" s="672"/>
      <c r="S1506" s="672"/>
      <c r="T1506" s="385"/>
      <c r="U1506" s="385"/>
      <c r="V1506" s="385"/>
      <c r="W1506" s="385"/>
      <c r="X1506" s="693"/>
      <c r="Y1506" s="325"/>
      <c r="Z1506" s="308"/>
      <c r="AA1506" s="383"/>
      <c r="AC1506" s="325"/>
      <c r="AD1506" s="325"/>
      <c r="AF1506" s="383"/>
      <c r="AH1506" s="325"/>
      <c r="AI1506" s="325"/>
      <c r="AK1506" s="385"/>
      <c r="AL1506" s="385"/>
      <c r="AM1506" s="359"/>
      <c r="AN1506" s="385"/>
      <c r="AO1506" s="385"/>
      <c r="AP1506" s="385"/>
      <c r="AQ1506" s="385"/>
      <c r="AR1506" s="385"/>
      <c r="AS1506" s="385"/>
      <c r="AT1506" s="385"/>
      <c r="AU1506" s="359"/>
      <c r="AW1506" s="416"/>
      <c r="AX1506" s="694"/>
      <c r="AY1506" s="641"/>
      <c r="AZ1506" s="385"/>
      <c r="BA1506" s="385"/>
      <c r="BB1506" s="416"/>
      <c r="BC1506" s="416"/>
      <c r="BD1506" s="416"/>
      <c r="BE1506" s="416"/>
      <c r="BF1506" s="416"/>
      <c r="BG1506" s="416"/>
      <c r="BH1506" s="416"/>
      <c r="BI1506" s="416"/>
      <c r="BJ1506" s="416"/>
    </row>
    <row r="1507" spans="10:62" x14ac:dyDescent="0.2">
      <c r="J1507" s="385"/>
      <c r="K1507" s="217"/>
      <c r="L1507" s="217"/>
      <c r="M1507" s="693"/>
      <c r="N1507" s="693"/>
      <c r="O1507" s="359"/>
      <c r="P1507" s="619"/>
      <c r="Q1507" s="672"/>
      <c r="R1507" s="672"/>
      <c r="S1507" s="672"/>
      <c r="T1507" s="385"/>
      <c r="U1507" s="385"/>
      <c r="V1507" s="385"/>
      <c r="W1507" s="385"/>
      <c r="X1507" s="693"/>
      <c r="Y1507" s="325"/>
      <c r="Z1507" s="308"/>
      <c r="AA1507" s="383"/>
      <c r="AC1507" s="325"/>
      <c r="AD1507" s="325"/>
      <c r="AF1507" s="383"/>
      <c r="AH1507" s="325"/>
      <c r="AI1507" s="325"/>
      <c r="AK1507" s="385"/>
      <c r="AL1507" s="385"/>
      <c r="AM1507" s="359"/>
      <c r="AN1507" s="385"/>
      <c r="AO1507" s="385"/>
      <c r="AP1507" s="385"/>
      <c r="AQ1507" s="385"/>
      <c r="AR1507" s="385"/>
      <c r="AS1507" s="385"/>
      <c r="AT1507" s="385"/>
      <c r="AU1507" s="359"/>
      <c r="AW1507" s="416"/>
      <c r="AX1507" s="694"/>
      <c r="AY1507" s="641"/>
      <c r="AZ1507" s="385"/>
      <c r="BA1507" s="385"/>
      <c r="BB1507" s="416"/>
      <c r="BC1507" s="416"/>
      <c r="BD1507" s="416"/>
      <c r="BE1507" s="416"/>
      <c r="BF1507" s="416"/>
      <c r="BG1507" s="416"/>
      <c r="BH1507" s="416"/>
      <c r="BI1507" s="416"/>
      <c r="BJ1507" s="416"/>
    </row>
    <row r="1508" spans="10:62" x14ac:dyDescent="0.2">
      <c r="J1508" s="385"/>
      <c r="K1508" s="217"/>
      <c r="L1508" s="217"/>
      <c r="M1508" s="693"/>
      <c r="N1508" s="693"/>
      <c r="O1508" s="359"/>
      <c r="P1508" s="619"/>
      <c r="Q1508" s="672"/>
      <c r="R1508" s="672"/>
      <c r="S1508" s="672"/>
      <c r="T1508" s="385"/>
      <c r="U1508" s="385"/>
      <c r="V1508" s="385"/>
      <c r="W1508" s="385"/>
      <c r="X1508" s="693"/>
      <c r="Y1508" s="325"/>
      <c r="Z1508" s="308"/>
      <c r="AA1508" s="383"/>
      <c r="AC1508" s="325"/>
      <c r="AD1508" s="325"/>
      <c r="AF1508" s="383"/>
      <c r="AH1508" s="325"/>
      <c r="AI1508" s="325"/>
      <c r="AK1508" s="385"/>
      <c r="AL1508" s="385"/>
      <c r="AM1508" s="359"/>
      <c r="AN1508" s="385"/>
      <c r="AO1508" s="385"/>
      <c r="AP1508" s="385"/>
      <c r="AQ1508" s="385"/>
      <c r="AR1508" s="385"/>
      <c r="AS1508" s="385"/>
      <c r="AT1508" s="385"/>
      <c r="AU1508" s="359"/>
      <c r="AW1508" s="416"/>
      <c r="AX1508" s="694"/>
      <c r="AY1508" s="641"/>
      <c r="AZ1508" s="385"/>
      <c r="BA1508" s="385"/>
      <c r="BB1508" s="416"/>
      <c r="BC1508" s="416"/>
      <c r="BD1508" s="416"/>
      <c r="BE1508" s="416"/>
      <c r="BF1508" s="416"/>
      <c r="BG1508" s="416"/>
      <c r="BH1508" s="416"/>
      <c r="BI1508" s="416"/>
      <c r="BJ1508" s="416"/>
    </row>
    <row r="1509" spans="10:62" x14ac:dyDescent="0.2">
      <c r="J1509" s="385"/>
      <c r="K1509" s="217"/>
      <c r="L1509" s="217"/>
      <c r="M1509" s="693"/>
      <c r="N1509" s="693"/>
      <c r="O1509" s="359"/>
      <c r="P1509" s="619"/>
      <c r="Q1509" s="672"/>
      <c r="R1509" s="672"/>
      <c r="S1509" s="672"/>
      <c r="T1509" s="385"/>
      <c r="U1509" s="385"/>
      <c r="V1509" s="385"/>
      <c r="W1509" s="385"/>
      <c r="X1509" s="693"/>
      <c r="Y1509" s="325"/>
      <c r="Z1509" s="308"/>
      <c r="AA1509" s="383"/>
      <c r="AC1509" s="325"/>
      <c r="AD1509" s="325"/>
      <c r="AF1509" s="383"/>
      <c r="AH1509" s="325"/>
      <c r="AI1509" s="325"/>
      <c r="AK1509" s="385"/>
      <c r="AL1509" s="385"/>
      <c r="AM1509" s="359"/>
      <c r="AN1509" s="385"/>
      <c r="AO1509" s="385"/>
      <c r="AP1509" s="385"/>
      <c r="AQ1509" s="385"/>
      <c r="AR1509" s="385"/>
      <c r="AS1509" s="385"/>
      <c r="AT1509" s="385"/>
      <c r="AU1509" s="359"/>
      <c r="AW1509" s="416"/>
      <c r="AX1509" s="694"/>
      <c r="AY1509" s="641"/>
      <c r="AZ1509" s="385"/>
      <c r="BA1509" s="385"/>
      <c r="BB1509" s="416"/>
      <c r="BC1509" s="416"/>
      <c r="BD1509" s="416"/>
      <c r="BE1509" s="416"/>
      <c r="BF1509" s="416"/>
      <c r="BG1509" s="416"/>
      <c r="BH1509" s="416"/>
      <c r="BI1509" s="416"/>
      <c r="BJ1509" s="416"/>
    </row>
    <row r="1510" spans="10:62" x14ac:dyDescent="0.2">
      <c r="J1510" s="385"/>
      <c r="K1510" s="217"/>
      <c r="L1510" s="217"/>
      <c r="M1510" s="693"/>
      <c r="N1510" s="693"/>
      <c r="O1510" s="359"/>
      <c r="P1510" s="619"/>
      <c r="Q1510" s="672"/>
      <c r="R1510" s="672"/>
      <c r="S1510" s="672"/>
      <c r="T1510" s="385"/>
      <c r="U1510" s="385"/>
      <c r="V1510" s="385"/>
      <c r="W1510" s="385"/>
      <c r="X1510" s="693"/>
      <c r="Y1510" s="325"/>
      <c r="Z1510" s="308"/>
      <c r="AA1510" s="383"/>
      <c r="AC1510" s="325"/>
      <c r="AD1510" s="325"/>
      <c r="AF1510" s="383"/>
      <c r="AH1510" s="325"/>
      <c r="AI1510" s="325"/>
      <c r="AK1510" s="385"/>
      <c r="AL1510" s="385"/>
      <c r="AM1510" s="359"/>
      <c r="AN1510" s="385"/>
      <c r="AO1510" s="385"/>
      <c r="AP1510" s="385"/>
      <c r="AQ1510" s="385"/>
      <c r="AR1510" s="385"/>
      <c r="AS1510" s="385"/>
      <c r="AT1510" s="385"/>
      <c r="AU1510" s="359"/>
      <c r="AW1510" s="416"/>
      <c r="AX1510" s="694"/>
      <c r="AY1510" s="641"/>
      <c r="AZ1510" s="385"/>
      <c r="BA1510" s="385"/>
      <c r="BB1510" s="416"/>
      <c r="BC1510" s="416"/>
      <c r="BD1510" s="416"/>
      <c r="BE1510" s="416"/>
      <c r="BF1510" s="416"/>
      <c r="BG1510" s="416"/>
      <c r="BH1510" s="416"/>
      <c r="BI1510" s="416"/>
      <c r="BJ1510" s="416"/>
    </row>
    <row r="1511" spans="10:62" x14ac:dyDescent="0.2">
      <c r="J1511" s="385"/>
      <c r="K1511" s="217"/>
      <c r="L1511" s="217"/>
      <c r="M1511" s="693"/>
      <c r="N1511" s="693"/>
      <c r="O1511" s="359"/>
      <c r="P1511" s="619"/>
      <c r="Q1511" s="672"/>
      <c r="R1511" s="672"/>
      <c r="S1511" s="672"/>
      <c r="T1511" s="385"/>
      <c r="U1511" s="385"/>
      <c r="V1511" s="385"/>
      <c r="W1511" s="385"/>
      <c r="X1511" s="693"/>
      <c r="Y1511" s="325"/>
      <c r="Z1511" s="308"/>
      <c r="AA1511" s="383"/>
      <c r="AC1511" s="325"/>
      <c r="AD1511" s="325"/>
      <c r="AF1511" s="383"/>
      <c r="AH1511" s="325"/>
      <c r="AI1511" s="325"/>
      <c r="AK1511" s="385"/>
      <c r="AL1511" s="385"/>
      <c r="AM1511" s="359"/>
      <c r="AN1511" s="385"/>
      <c r="AO1511" s="385"/>
      <c r="AP1511" s="385"/>
      <c r="AQ1511" s="385"/>
      <c r="AR1511" s="385"/>
      <c r="AS1511" s="385"/>
      <c r="AT1511" s="385"/>
      <c r="AU1511" s="359"/>
      <c r="AW1511" s="416"/>
      <c r="AX1511" s="694"/>
      <c r="AY1511" s="641"/>
      <c r="AZ1511" s="385"/>
      <c r="BA1511" s="385"/>
      <c r="BB1511" s="416"/>
      <c r="BC1511" s="416"/>
      <c r="BD1511" s="416"/>
      <c r="BE1511" s="416"/>
      <c r="BF1511" s="416"/>
      <c r="BG1511" s="416"/>
      <c r="BH1511" s="416"/>
      <c r="BI1511" s="416"/>
      <c r="BJ1511" s="416"/>
    </row>
    <row r="1512" spans="10:62" x14ac:dyDescent="0.2">
      <c r="J1512" s="385"/>
      <c r="K1512" s="217"/>
      <c r="L1512" s="217"/>
      <c r="M1512" s="693"/>
      <c r="N1512" s="693"/>
      <c r="O1512" s="359"/>
      <c r="P1512" s="619"/>
      <c r="Q1512" s="672"/>
      <c r="R1512" s="672"/>
      <c r="S1512" s="672"/>
      <c r="T1512" s="385"/>
      <c r="U1512" s="385"/>
      <c r="V1512" s="385"/>
      <c r="W1512" s="385"/>
      <c r="X1512" s="693"/>
      <c r="Y1512" s="325"/>
      <c r="Z1512" s="308"/>
      <c r="AA1512" s="383"/>
      <c r="AC1512" s="325"/>
      <c r="AD1512" s="325"/>
      <c r="AF1512" s="383"/>
      <c r="AH1512" s="325"/>
      <c r="AI1512" s="325"/>
      <c r="AK1512" s="385"/>
      <c r="AL1512" s="385"/>
      <c r="AM1512" s="359"/>
      <c r="AN1512" s="385"/>
      <c r="AO1512" s="385"/>
      <c r="AP1512" s="385"/>
      <c r="AQ1512" s="385"/>
      <c r="AR1512" s="385"/>
      <c r="AS1512" s="385"/>
      <c r="AT1512" s="385"/>
      <c r="AU1512" s="359"/>
      <c r="AW1512" s="416"/>
      <c r="AX1512" s="694"/>
      <c r="AY1512" s="641"/>
      <c r="AZ1512" s="385"/>
      <c r="BA1512" s="385"/>
      <c r="BB1512" s="416"/>
      <c r="BC1512" s="416"/>
      <c r="BD1512" s="416"/>
      <c r="BE1512" s="416"/>
      <c r="BF1512" s="416"/>
      <c r="BG1512" s="416"/>
      <c r="BH1512" s="416"/>
      <c r="BI1512" s="416"/>
      <c r="BJ1512" s="416"/>
    </row>
    <row r="1513" spans="10:62" x14ac:dyDescent="0.2">
      <c r="J1513" s="385"/>
      <c r="K1513" s="217"/>
      <c r="L1513" s="217"/>
      <c r="M1513" s="693"/>
      <c r="N1513" s="693"/>
      <c r="O1513" s="359"/>
      <c r="P1513" s="619"/>
      <c r="Q1513" s="672"/>
      <c r="R1513" s="672"/>
      <c r="S1513" s="672"/>
      <c r="T1513" s="385"/>
      <c r="U1513" s="385"/>
      <c r="V1513" s="385"/>
      <c r="W1513" s="385"/>
      <c r="X1513" s="693"/>
      <c r="Y1513" s="325"/>
      <c r="Z1513" s="308"/>
      <c r="AA1513" s="383"/>
      <c r="AC1513" s="325"/>
      <c r="AD1513" s="325"/>
      <c r="AF1513" s="383"/>
      <c r="AH1513" s="325"/>
      <c r="AI1513" s="325"/>
      <c r="AK1513" s="385"/>
      <c r="AL1513" s="385"/>
      <c r="AM1513" s="359"/>
      <c r="AN1513" s="385"/>
      <c r="AO1513" s="385"/>
      <c r="AP1513" s="385"/>
      <c r="AQ1513" s="385"/>
      <c r="AR1513" s="385"/>
      <c r="AS1513" s="385"/>
      <c r="AT1513" s="385"/>
      <c r="AU1513" s="359"/>
      <c r="AW1513" s="416"/>
      <c r="AX1513" s="694"/>
      <c r="AY1513" s="641"/>
      <c r="AZ1513" s="385"/>
      <c r="BA1513" s="385"/>
      <c r="BB1513" s="416"/>
      <c r="BC1513" s="416"/>
      <c r="BD1513" s="416"/>
      <c r="BE1513" s="416"/>
      <c r="BF1513" s="416"/>
      <c r="BG1513" s="416"/>
      <c r="BH1513" s="416"/>
      <c r="BI1513" s="416"/>
      <c r="BJ1513" s="416"/>
    </row>
    <row r="1514" spans="10:62" x14ac:dyDescent="0.2">
      <c r="J1514" s="385"/>
      <c r="K1514" s="217"/>
      <c r="L1514" s="217"/>
      <c r="M1514" s="693"/>
      <c r="N1514" s="693"/>
      <c r="O1514" s="359"/>
      <c r="P1514" s="619"/>
      <c r="Q1514" s="672"/>
      <c r="R1514" s="672"/>
      <c r="S1514" s="672"/>
      <c r="T1514" s="385"/>
      <c r="U1514" s="385"/>
      <c r="V1514" s="385"/>
      <c r="W1514" s="385"/>
      <c r="X1514" s="693"/>
      <c r="Y1514" s="325"/>
      <c r="Z1514" s="308"/>
      <c r="AA1514" s="383"/>
      <c r="AC1514" s="325"/>
      <c r="AD1514" s="325"/>
      <c r="AF1514" s="383"/>
      <c r="AH1514" s="325"/>
      <c r="AI1514" s="325"/>
      <c r="AK1514" s="385"/>
      <c r="AL1514" s="385"/>
      <c r="AM1514" s="359"/>
      <c r="AN1514" s="385"/>
      <c r="AO1514" s="385"/>
      <c r="AP1514" s="385"/>
      <c r="AQ1514" s="385"/>
      <c r="AR1514" s="385"/>
      <c r="AS1514" s="385"/>
      <c r="AT1514" s="385"/>
      <c r="AU1514" s="359"/>
      <c r="AW1514" s="416"/>
      <c r="AX1514" s="694"/>
      <c r="AY1514" s="641"/>
      <c r="AZ1514" s="385"/>
      <c r="BA1514" s="385"/>
      <c r="BB1514" s="416"/>
      <c r="BC1514" s="416"/>
      <c r="BD1514" s="416"/>
      <c r="BE1514" s="416"/>
      <c r="BF1514" s="416"/>
      <c r="BG1514" s="416"/>
      <c r="BH1514" s="416"/>
      <c r="BI1514" s="416"/>
      <c r="BJ1514" s="416"/>
    </row>
    <row r="1515" spans="10:62" x14ac:dyDescent="0.2">
      <c r="J1515" s="385"/>
      <c r="K1515" s="217"/>
      <c r="L1515" s="217"/>
      <c r="M1515" s="693"/>
      <c r="N1515" s="693"/>
      <c r="O1515" s="359"/>
      <c r="P1515" s="619"/>
      <c r="Q1515" s="672"/>
      <c r="R1515" s="672"/>
      <c r="S1515" s="672"/>
      <c r="T1515" s="385"/>
      <c r="U1515" s="385"/>
      <c r="V1515" s="385"/>
      <c r="W1515" s="385"/>
      <c r="X1515" s="693"/>
      <c r="Y1515" s="325"/>
      <c r="Z1515" s="308"/>
      <c r="AA1515" s="383"/>
      <c r="AC1515" s="325"/>
      <c r="AD1515" s="325"/>
      <c r="AF1515" s="383"/>
      <c r="AH1515" s="325"/>
      <c r="AI1515" s="325"/>
      <c r="AK1515" s="385"/>
      <c r="AL1515" s="385"/>
      <c r="AM1515" s="359"/>
      <c r="AN1515" s="385"/>
      <c r="AO1515" s="385"/>
      <c r="AP1515" s="385"/>
      <c r="AQ1515" s="385"/>
      <c r="AR1515" s="385"/>
      <c r="AS1515" s="385"/>
      <c r="AT1515" s="385"/>
      <c r="AU1515" s="359"/>
      <c r="AW1515" s="416"/>
      <c r="AX1515" s="694"/>
      <c r="AY1515" s="641"/>
      <c r="AZ1515" s="385"/>
      <c r="BA1515" s="385"/>
      <c r="BB1515" s="416"/>
      <c r="BC1515" s="416"/>
      <c r="BD1515" s="416"/>
      <c r="BE1515" s="416"/>
      <c r="BF1515" s="416"/>
      <c r="BG1515" s="416"/>
      <c r="BH1515" s="416"/>
      <c r="BI1515" s="416"/>
      <c r="BJ1515" s="416"/>
    </row>
    <row r="1516" spans="10:62" x14ac:dyDescent="0.2">
      <c r="J1516" s="385"/>
      <c r="K1516" s="217"/>
      <c r="L1516" s="217"/>
      <c r="M1516" s="693"/>
      <c r="N1516" s="693"/>
      <c r="O1516" s="359"/>
      <c r="P1516" s="619"/>
      <c r="Q1516" s="672"/>
      <c r="R1516" s="672"/>
      <c r="S1516" s="672"/>
      <c r="T1516" s="385"/>
      <c r="U1516" s="385"/>
      <c r="V1516" s="385"/>
      <c r="W1516" s="385"/>
      <c r="X1516" s="693"/>
      <c r="Y1516" s="325"/>
      <c r="Z1516" s="308"/>
      <c r="AA1516" s="383"/>
      <c r="AC1516" s="325"/>
      <c r="AD1516" s="325"/>
      <c r="AF1516" s="383"/>
      <c r="AH1516" s="325"/>
      <c r="AI1516" s="325"/>
      <c r="AK1516" s="385"/>
      <c r="AL1516" s="385"/>
      <c r="AM1516" s="359"/>
      <c r="AN1516" s="385"/>
      <c r="AO1516" s="385"/>
      <c r="AP1516" s="385"/>
      <c r="AQ1516" s="385"/>
      <c r="AR1516" s="385"/>
      <c r="AS1516" s="385"/>
      <c r="AT1516" s="385"/>
      <c r="AU1516" s="359"/>
      <c r="AW1516" s="416"/>
      <c r="AX1516" s="694"/>
      <c r="AY1516" s="641"/>
      <c r="AZ1516" s="385"/>
      <c r="BA1516" s="385"/>
      <c r="BB1516" s="416"/>
      <c r="BC1516" s="416"/>
      <c r="BD1516" s="416"/>
      <c r="BE1516" s="416"/>
      <c r="BF1516" s="416"/>
      <c r="BG1516" s="416"/>
      <c r="BH1516" s="416"/>
      <c r="BI1516" s="416"/>
      <c r="BJ1516" s="416"/>
    </row>
    <row r="1517" spans="10:62" x14ac:dyDescent="0.2">
      <c r="J1517" s="385"/>
      <c r="K1517" s="217"/>
      <c r="L1517" s="217"/>
      <c r="M1517" s="693"/>
      <c r="N1517" s="693"/>
      <c r="O1517" s="359"/>
      <c r="P1517" s="619"/>
      <c r="Q1517" s="672"/>
      <c r="R1517" s="672"/>
      <c r="S1517" s="672"/>
      <c r="T1517" s="385"/>
      <c r="U1517" s="385"/>
      <c r="V1517" s="385"/>
      <c r="W1517" s="385"/>
      <c r="X1517" s="693"/>
      <c r="Y1517" s="325"/>
      <c r="Z1517" s="308"/>
      <c r="AA1517" s="383"/>
      <c r="AC1517" s="325"/>
      <c r="AD1517" s="325"/>
      <c r="AF1517" s="383"/>
      <c r="AH1517" s="325"/>
      <c r="AI1517" s="325"/>
      <c r="AK1517" s="385"/>
      <c r="AL1517" s="385"/>
      <c r="AM1517" s="359"/>
      <c r="AN1517" s="385"/>
      <c r="AO1517" s="385"/>
      <c r="AP1517" s="385"/>
      <c r="AQ1517" s="385"/>
      <c r="AR1517" s="385"/>
      <c r="AS1517" s="385"/>
      <c r="AT1517" s="385"/>
      <c r="AU1517" s="359"/>
      <c r="AW1517" s="416"/>
      <c r="AX1517" s="694"/>
      <c r="AY1517" s="641"/>
      <c r="AZ1517" s="385"/>
      <c r="BA1517" s="385"/>
      <c r="BB1517" s="416"/>
      <c r="BC1517" s="416"/>
      <c r="BD1517" s="416"/>
      <c r="BE1517" s="416"/>
      <c r="BF1517" s="416"/>
      <c r="BG1517" s="416"/>
      <c r="BH1517" s="416"/>
      <c r="BI1517" s="416"/>
      <c r="BJ1517" s="416"/>
    </row>
    <row r="1518" spans="10:62" x14ac:dyDescent="0.2">
      <c r="J1518" s="385"/>
      <c r="K1518" s="217"/>
      <c r="L1518" s="217"/>
      <c r="M1518" s="693"/>
      <c r="N1518" s="693"/>
      <c r="O1518" s="359"/>
      <c r="P1518" s="619"/>
      <c r="Q1518" s="672"/>
      <c r="R1518" s="672"/>
      <c r="S1518" s="672"/>
      <c r="T1518" s="385"/>
      <c r="U1518" s="385"/>
      <c r="V1518" s="385"/>
      <c r="W1518" s="385"/>
      <c r="X1518" s="693"/>
      <c r="Y1518" s="325"/>
      <c r="Z1518" s="308"/>
      <c r="AA1518" s="383"/>
      <c r="AC1518" s="325"/>
      <c r="AD1518" s="325"/>
      <c r="AF1518" s="383"/>
      <c r="AH1518" s="325"/>
      <c r="AI1518" s="325"/>
      <c r="AK1518" s="385"/>
      <c r="AL1518" s="385"/>
      <c r="AM1518" s="359"/>
      <c r="AN1518" s="385"/>
      <c r="AO1518" s="385"/>
      <c r="AP1518" s="385"/>
      <c r="AQ1518" s="385"/>
      <c r="AR1518" s="385"/>
      <c r="AS1518" s="385"/>
      <c r="AT1518" s="385"/>
      <c r="AU1518" s="359"/>
      <c r="AW1518" s="416"/>
      <c r="AX1518" s="694"/>
      <c r="AY1518" s="641"/>
      <c r="AZ1518" s="385"/>
      <c r="BA1518" s="385"/>
      <c r="BB1518" s="416"/>
      <c r="BC1518" s="416"/>
      <c r="BD1518" s="416"/>
      <c r="BE1518" s="416"/>
      <c r="BF1518" s="416"/>
      <c r="BG1518" s="416"/>
      <c r="BH1518" s="416"/>
      <c r="BI1518" s="416"/>
      <c r="BJ1518" s="416"/>
    </row>
    <row r="1519" spans="10:62" x14ac:dyDescent="0.2">
      <c r="J1519" s="385"/>
      <c r="K1519" s="217"/>
      <c r="L1519" s="217"/>
      <c r="M1519" s="693"/>
      <c r="N1519" s="693"/>
      <c r="O1519" s="359"/>
      <c r="P1519" s="619"/>
      <c r="Q1519" s="672"/>
      <c r="R1519" s="672"/>
      <c r="S1519" s="672"/>
      <c r="T1519" s="385"/>
      <c r="U1519" s="385"/>
      <c r="V1519" s="385"/>
      <c r="W1519" s="385"/>
      <c r="X1519" s="693"/>
      <c r="Y1519" s="325"/>
      <c r="Z1519" s="308"/>
      <c r="AA1519" s="383"/>
      <c r="AC1519" s="325"/>
      <c r="AD1519" s="325"/>
      <c r="AF1519" s="383"/>
      <c r="AH1519" s="325"/>
      <c r="AI1519" s="325"/>
      <c r="AK1519" s="385"/>
      <c r="AL1519" s="385"/>
      <c r="AM1519" s="359"/>
      <c r="AN1519" s="385"/>
      <c r="AO1519" s="385"/>
      <c r="AP1519" s="385"/>
      <c r="AQ1519" s="385"/>
      <c r="AR1519" s="385"/>
      <c r="AS1519" s="385"/>
      <c r="AT1519" s="385"/>
      <c r="AU1519" s="359"/>
      <c r="AW1519" s="416"/>
      <c r="AX1519" s="694"/>
      <c r="AY1519" s="641"/>
      <c r="AZ1519" s="385"/>
      <c r="BA1519" s="385"/>
      <c r="BB1519" s="416"/>
      <c r="BC1519" s="416"/>
      <c r="BD1519" s="416"/>
      <c r="BE1519" s="416"/>
      <c r="BF1519" s="416"/>
      <c r="BG1519" s="416"/>
      <c r="BH1519" s="416"/>
      <c r="BI1519" s="416"/>
      <c r="BJ1519" s="416"/>
    </row>
    <row r="1520" spans="10:62" x14ac:dyDescent="0.2">
      <c r="J1520" s="385"/>
      <c r="K1520" s="217"/>
      <c r="L1520" s="217"/>
      <c r="M1520" s="693"/>
      <c r="N1520" s="693"/>
      <c r="O1520" s="359"/>
      <c r="P1520" s="619"/>
      <c r="Q1520" s="672"/>
      <c r="R1520" s="672"/>
      <c r="S1520" s="672"/>
      <c r="T1520" s="385"/>
      <c r="U1520" s="385"/>
      <c r="V1520" s="385"/>
      <c r="W1520" s="385"/>
      <c r="X1520" s="693"/>
      <c r="Y1520" s="325"/>
      <c r="Z1520" s="308"/>
      <c r="AA1520" s="383"/>
      <c r="AC1520" s="325"/>
      <c r="AD1520" s="325"/>
      <c r="AF1520" s="383"/>
      <c r="AH1520" s="325"/>
      <c r="AI1520" s="325"/>
      <c r="AK1520" s="385"/>
      <c r="AL1520" s="385"/>
      <c r="AM1520" s="359"/>
      <c r="AN1520" s="385"/>
      <c r="AO1520" s="385"/>
      <c r="AP1520" s="385"/>
      <c r="AQ1520" s="385"/>
      <c r="AR1520" s="385"/>
      <c r="AS1520" s="385"/>
      <c r="AT1520" s="385"/>
      <c r="AU1520" s="359"/>
      <c r="AW1520" s="416"/>
      <c r="AX1520" s="694"/>
      <c r="AY1520" s="641"/>
      <c r="AZ1520" s="385"/>
      <c r="BA1520" s="385"/>
      <c r="BB1520" s="416"/>
      <c r="BC1520" s="416"/>
      <c r="BD1520" s="416"/>
      <c r="BE1520" s="416"/>
      <c r="BF1520" s="416"/>
      <c r="BG1520" s="416"/>
      <c r="BH1520" s="416"/>
      <c r="BI1520" s="416"/>
      <c r="BJ1520" s="416"/>
    </row>
    <row r="1521" spans="10:62" x14ac:dyDescent="0.2">
      <c r="J1521" s="385"/>
      <c r="K1521" s="217"/>
      <c r="L1521" s="217"/>
      <c r="M1521" s="693"/>
      <c r="N1521" s="693"/>
      <c r="O1521" s="359"/>
      <c r="P1521" s="619"/>
      <c r="Q1521" s="672"/>
      <c r="R1521" s="672"/>
      <c r="S1521" s="672"/>
      <c r="T1521" s="385"/>
      <c r="U1521" s="385"/>
      <c r="V1521" s="385"/>
      <c r="W1521" s="385"/>
      <c r="X1521" s="693"/>
      <c r="Y1521" s="325"/>
      <c r="Z1521" s="308"/>
      <c r="AA1521" s="383"/>
      <c r="AC1521" s="325"/>
      <c r="AD1521" s="325"/>
      <c r="AF1521" s="383"/>
      <c r="AH1521" s="325"/>
      <c r="AI1521" s="325"/>
      <c r="AK1521" s="385"/>
      <c r="AL1521" s="385"/>
      <c r="AM1521" s="359"/>
      <c r="AN1521" s="385"/>
      <c r="AO1521" s="385"/>
      <c r="AP1521" s="385"/>
      <c r="AQ1521" s="385"/>
      <c r="AR1521" s="385"/>
      <c r="AS1521" s="385"/>
      <c r="AT1521" s="385"/>
      <c r="AU1521" s="359"/>
      <c r="AW1521" s="416"/>
      <c r="AX1521" s="694"/>
      <c r="AY1521" s="641"/>
      <c r="AZ1521" s="385"/>
      <c r="BA1521" s="385"/>
      <c r="BB1521" s="416"/>
      <c r="BC1521" s="416"/>
      <c r="BD1521" s="416"/>
      <c r="BE1521" s="416"/>
      <c r="BF1521" s="416"/>
      <c r="BG1521" s="416"/>
      <c r="BH1521" s="416"/>
      <c r="BI1521" s="416"/>
      <c r="BJ1521" s="416"/>
    </row>
    <row r="1522" spans="10:62" x14ac:dyDescent="0.2">
      <c r="J1522" s="385"/>
      <c r="K1522" s="217"/>
      <c r="L1522" s="217"/>
      <c r="M1522" s="693"/>
      <c r="N1522" s="693"/>
      <c r="O1522" s="359"/>
      <c r="P1522" s="619"/>
      <c r="Q1522" s="672"/>
      <c r="R1522" s="672"/>
      <c r="S1522" s="672"/>
      <c r="T1522" s="385"/>
      <c r="U1522" s="385"/>
      <c r="V1522" s="385"/>
      <c r="W1522" s="385"/>
      <c r="X1522" s="693"/>
      <c r="Y1522" s="325"/>
      <c r="Z1522" s="308"/>
      <c r="AA1522" s="383"/>
      <c r="AC1522" s="325"/>
      <c r="AD1522" s="325"/>
      <c r="AF1522" s="383"/>
      <c r="AH1522" s="325"/>
      <c r="AI1522" s="325"/>
      <c r="AK1522" s="385"/>
      <c r="AL1522" s="385"/>
      <c r="AM1522" s="359"/>
      <c r="AN1522" s="385"/>
      <c r="AO1522" s="385"/>
      <c r="AP1522" s="385"/>
      <c r="AQ1522" s="385"/>
      <c r="AR1522" s="385"/>
      <c r="AS1522" s="385"/>
      <c r="AT1522" s="385"/>
      <c r="AU1522" s="359"/>
      <c r="AW1522" s="416"/>
      <c r="AX1522" s="694"/>
      <c r="AY1522" s="641"/>
      <c r="AZ1522" s="385"/>
      <c r="BA1522" s="385"/>
      <c r="BB1522" s="416"/>
      <c r="BC1522" s="416"/>
      <c r="BD1522" s="416"/>
      <c r="BE1522" s="416"/>
      <c r="BF1522" s="416"/>
      <c r="BG1522" s="416"/>
      <c r="BH1522" s="416"/>
      <c r="BI1522" s="416"/>
      <c r="BJ1522" s="416"/>
    </row>
    <row r="1523" spans="10:62" x14ac:dyDescent="0.2">
      <c r="J1523" s="385"/>
      <c r="K1523" s="217"/>
      <c r="L1523" s="217"/>
      <c r="M1523" s="693"/>
      <c r="N1523" s="693"/>
      <c r="O1523" s="359"/>
      <c r="P1523" s="619"/>
      <c r="Q1523" s="672"/>
      <c r="R1523" s="672"/>
      <c r="S1523" s="672"/>
      <c r="T1523" s="385"/>
      <c r="U1523" s="385"/>
      <c r="V1523" s="385"/>
      <c r="W1523" s="385"/>
      <c r="X1523" s="693"/>
      <c r="Y1523" s="325"/>
      <c r="Z1523" s="308"/>
      <c r="AA1523" s="383"/>
      <c r="AC1523" s="325"/>
      <c r="AD1523" s="325"/>
      <c r="AF1523" s="383"/>
      <c r="AH1523" s="325"/>
      <c r="AI1523" s="325"/>
      <c r="AK1523" s="385"/>
      <c r="AL1523" s="385"/>
      <c r="AM1523" s="359"/>
      <c r="AN1523" s="385"/>
      <c r="AO1523" s="385"/>
      <c r="AP1523" s="385"/>
      <c r="AQ1523" s="385"/>
      <c r="AR1523" s="385"/>
      <c r="AS1523" s="385"/>
      <c r="AT1523" s="385"/>
      <c r="AU1523" s="359"/>
      <c r="AW1523" s="416"/>
      <c r="AX1523" s="694"/>
      <c r="AY1523" s="641"/>
      <c r="AZ1523" s="385"/>
      <c r="BA1523" s="385"/>
      <c r="BB1523" s="416"/>
      <c r="BC1523" s="416"/>
      <c r="BD1523" s="416"/>
      <c r="BE1523" s="416"/>
      <c r="BF1523" s="416"/>
      <c r="BG1523" s="416"/>
      <c r="BH1523" s="416"/>
      <c r="BI1523" s="416"/>
      <c r="BJ1523" s="416"/>
    </row>
    <row r="1524" spans="10:62" x14ac:dyDescent="0.2">
      <c r="J1524" s="385"/>
      <c r="K1524" s="217"/>
      <c r="L1524" s="217"/>
      <c r="M1524" s="693"/>
      <c r="N1524" s="693"/>
      <c r="O1524" s="359"/>
      <c r="P1524" s="619"/>
      <c r="Q1524" s="672"/>
      <c r="R1524" s="672"/>
      <c r="S1524" s="672"/>
      <c r="T1524" s="385"/>
      <c r="U1524" s="385"/>
      <c r="V1524" s="385"/>
      <c r="W1524" s="385"/>
      <c r="X1524" s="693"/>
      <c r="Y1524" s="325"/>
      <c r="Z1524" s="308"/>
      <c r="AA1524" s="383"/>
      <c r="AC1524" s="325"/>
      <c r="AD1524" s="325"/>
      <c r="AF1524" s="383"/>
      <c r="AH1524" s="325"/>
      <c r="AI1524" s="325"/>
      <c r="AK1524" s="385"/>
      <c r="AL1524" s="385"/>
      <c r="AM1524" s="359"/>
      <c r="AN1524" s="385"/>
      <c r="AO1524" s="385"/>
      <c r="AP1524" s="385"/>
      <c r="AQ1524" s="385"/>
      <c r="AR1524" s="385"/>
      <c r="AS1524" s="385"/>
      <c r="AT1524" s="385"/>
      <c r="AU1524" s="359"/>
      <c r="AW1524" s="416"/>
      <c r="AX1524" s="694"/>
      <c r="AY1524" s="641"/>
      <c r="AZ1524" s="385"/>
      <c r="BA1524" s="385"/>
      <c r="BB1524" s="416"/>
      <c r="BC1524" s="416"/>
      <c r="BD1524" s="416"/>
      <c r="BE1524" s="416"/>
      <c r="BF1524" s="416"/>
      <c r="BG1524" s="416"/>
      <c r="BH1524" s="416"/>
      <c r="BI1524" s="416"/>
      <c r="BJ1524" s="416"/>
    </row>
    <row r="1525" spans="10:62" x14ac:dyDescent="0.2">
      <c r="J1525" s="385"/>
      <c r="K1525" s="217"/>
      <c r="L1525" s="217"/>
      <c r="M1525" s="693"/>
      <c r="N1525" s="693"/>
      <c r="O1525" s="359"/>
      <c r="P1525" s="619"/>
      <c r="Q1525" s="672"/>
      <c r="R1525" s="672"/>
      <c r="S1525" s="672"/>
      <c r="T1525" s="385"/>
      <c r="U1525" s="385"/>
      <c r="V1525" s="385"/>
      <c r="W1525" s="385"/>
      <c r="X1525" s="693"/>
      <c r="Y1525" s="325"/>
      <c r="Z1525" s="308"/>
      <c r="AA1525" s="383"/>
      <c r="AC1525" s="325"/>
      <c r="AD1525" s="325"/>
      <c r="AF1525" s="383"/>
      <c r="AH1525" s="325"/>
      <c r="AI1525" s="325"/>
      <c r="AK1525" s="385"/>
      <c r="AL1525" s="385"/>
      <c r="AM1525" s="359"/>
      <c r="AN1525" s="385"/>
      <c r="AO1525" s="385"/>
      <c r="AP1525" s="385"/>
      <c r="AQ1525" s="385"/>
      <c r="AR1525" s="385"/>
      <c r="AS1525" s="385"/>
      <c r="AT1525" s="385"/>
      <c r="AU1525" s="359"/>
      <c r="AW1525" s="416"/>
      <c r="AX1525" s="694"/>
      <c r="AY1525" s="641"/>
      <c r="AZ1525" s="385"/>
      <c r="BA1525" s="385"/>
      <c r="BB1525" s="416"/>
      <c r="BC1525" s="416"/>
      <c r="BD1525" s="416"/>
      <c r="BE1525" s="416"/>
      <c r="BF1525" s="416"/>
      <c r="BG1525" s="416"/>
      <c r="BH1525" s="416"/>
      <c r="BI1525" s="416"/>
      <c r="BJ1525" s="416"/>
    </row>
    <row r="1526" spans="10:62" x14ac:dyDescent="0.2">
      <c r="J1526" s="385"/>
      <c r="K1526" s="217"/>
      <c r="L1526" s="217"/>
      <c r="M1526" s="693"/>
      <c r="N1526" s="693"/>
      <c r="O1526" s="359"/>
      <c r="P1526" s="619"/>
      <c r="Q1526" s="672"/>
      <c r="R1526" s="672"/>
      <c r="S1526" s="672"/>
      <c r="T1526" s="385"/>
      <c r="U1526" s="385"/>
      <c r="V1526" s="385"/>
      <c r="W1526" s="385"/>
      <c r="X1526" s="693"/>
      <c r="Y1526" s="325"/>
      <c r="Z1526" s="308"/>
      <c r="AA1526" s="383"/>
      <c r="AC1526" s="325"/>
      <c r="AD1526" s="325"/>
      <c r="AF1526" s="383"/>
      <c r="AH1526" s="325"/>
      <c r="AI1526" s="325"/>
      <c r="AK1526" s="385"/>
      <c r="AL1526" s="385"/>
      <c r="AM1526" s="359"/>
      <c r="AN1526" s="385"/>
      <c r="AO1526" s="385"/>
      <c r="AP1526" s="385"/>
      <c r="AQ1526" s="385"/>
      <c r="AR1526" s="385"/>
      <c r="AS1526" s="385"/>
      <c r="AT1526" s="385"/>
      <c r="AU1526" s="359"/>
      <c r="AW1526" s="416"/>
      <c r="AX1526" s="694"/>
      <c r="AY1526" s="641"/>
      <c r="AZ1526" s="385"/>
      <c r="BA1526" s="385"/>
      <c r="BB1526" s="416"/>
      <c r="BC1526" s="416"/>
      <c r="BD1526" s="416"/>
      <c r="BE1526" s="416"/>
      <c r="BF1526" s="416"/>
      <c r="BG1526" s="416"/>
      <c r="BH1526" s="416"/>
      <c r="BI1526" s="416"/>
      <c r="BJ1526" s="416"/>
    </row>
    <row r="1527" spans="10:62" x14ac:dyDescent="0.2">
      <c r="J1527" s="385"/>
      <c r="K1527" s="217"/>
      <c r="L1527" s="217"/>
      <c r="M1527" s="693"/>
      <c r="N1527" s="693"/>
      <c r="O1527" s="359"/>
      <c r="P1527" s="619"/>
      <c r="Q1527" s="672"/>
      <c r="R1527" s="672"/>
      <c r="S1527" s="672"/>
      <c r="T1527" s="385"/>
      <c r="U1527" s="385"/>
      <c r="V1527" s="385"/>
      <c r="W1527" s="385"/>
      <c r="X1527" s="693"/>
      <c r="Y1527" s="325"/>
      <c r="Z1527" s="308"/>
      <c r="AA1527" s="383"/>
      <c r="AC1527" s="325"/>
      <c r="AD1527" s="325"/>
      <c r="AF1527" s="383"/>
      <c r="AH1527" s="325"/>
      <c r="AI1527" s="325"/>
      <c r="AK1527" s="385"/>
      <c r="AL1527" s="385"/>
      <c r="AM1527" s="359"/>
      <c r="AN1527" s="385"/>
      <c r="AO1527" s="385"/>
      <c r="AP1527" s="385"/>
      <c r="AQ1527" s="385"/>
      <c r="AR1527" s="385"/>
      <c r="AS1527" s="385"/>
      <c r="AT1527" s="385"/>
      <c r="AU1527" s="359"/>
      <c r="AW1527" s="416"/>
      <c r="AX1527" s="694"/>
      <c r="AY1527" s="641"/>
      <c r="AZ1527" s="385"/>
      <c r="BA1527" s="385"/>
      <c r="BB1527" s="416"/>
      <c r="BC1527" s="416"/>
      <c r="BD1527" s="416"/>
      <c r="BE1527" s="416"/>
      <c r="BF1527" s="416"/>
      <c r="BG1527" s="416"/>
      <c r="BH1527" s="416"/>
      <c r="BI1527" s="416"/>
      <c r="BJ1527" s="416"/>
    </row>
    <row r="1528" spans="10:62" x14ac:dyDescent="0.2">
      <c r="J1528" s="385"/>
      <c r="K1528" s="217"/>
      <c r="L1528" s="217"/>
      <c r="M1528" s="693"/>
      <c r="N1528" s="693"/>
      <c r="O1528" s="359"/>
      <c r="P1528" s="619"/>
      <c r="Q1528" s="672"/>
      <c r="R1528" s="672"/>
      <c r="S1528" s="672"/>
      <c r="T1528" s="385"/>
      <c r="U1528" s="385"/>
      <c r="V1528" s="385"/>
      <c r="W1528" s="385"/>
      <c r="X1528" s="693"/>
      <c r="Y1528" s="325"/>
      <c r="Z1528" s="308"/>
      <c r="AA1528" s="383"/>
      <c r="AC1528" s="325"/>
      <c r="AD1528" s="325"/>
      <c r="AF1528" s="383"/>
      <c r="AH1528" s="325"/>
      <c r="AI1528" s="325"/>
      <c r="AK1528" s="385"/>
      <c r="AL1528" s="385"/>
      <c r="AM1528" s="359"/>
      <c r="AN1528" s="385"/>
      <c r="AO1528" s="385"/>
      <c r="AP1528" s="385"/>
      <c r="AQ1528" s="385"/>
      <c r="AR1528" s="385"/>
      <c r="AS1528" s="385"/>
      <c r="AT1528" s="385"/>
      <c r="AU1528" s="359"/>
      <c r="AW1528" s="416"/>
      <c r="AX1528" s="694"/>
      <c r="AY1528" s="641"/>
      <c r="AZ1528" s="385"/>
      <c r="BA1528" s="385"/>
      <c r="BB1528" s="416"/>
      <c r="BC1528" s="416"/>
      <c r="BD1528" s="416"/>
      <c r="BE1528" s="416"/>
      <c r="BF1528" s="416"/>
      <c r="BG1528" s="416"/>
      <c r="BH1528" s="416"/>
      <c r="BI1528" s="416"/>
      <c r="BJ1528" s="416"/>
    </row>
    <row r="1529" spans="10:62" x14ac:dyDescent="0.2">
      <c r="J1529" s="385"/>
      <c r="K1529" s="217"/>
      <c r="L1529" s="217"/>
      <c r="M1529" s="693"/>
      <c r="N1529" s="693"/>
      <c r="O1529" s="359"/>
      <c r="P1529" s="619"/>
      <c r="Q1529" s="672"/>
      <c r="R1529" s="672"/>
      <c r="S1529" s="672"/>
      <c r="T1529" s="385"/>
      <c r="U1529" s="385"/>
      <c r="V1529" s="385"/>
      <c r="W1529" s="385"/>
      <c r="X1529" s="693"/>
      <c r="Y1529" s="325"/>
      <c r="Z1529" s="308"/>
      <c r="AA1529" s="383"/>
      <c r="AC1529" s="325"/>
      <c r="AD1529" s="325"/>
      <c r="AF1529" s="383"/>
      <c r="AH1529" s="325"/>
      <c r="AI1529" s="325"/>
      <c r="AK1529" s="385"/>
      <c r="AL1529" s="385"/>
      <c r="AM1529" s="359"/>
      <c r="AN1529" s="385"/>
      <c r="AO1529" s="385"/>
      <c r="AP1529" s="385"/>
      <c r="AQ1529" s="385"/>
      <c r="AR1529" s="385"/>
      <c r="AS1529" s="385"/>
      <c r="AT1529" s="385"/>
      <c r="AU1529" s="359"/>
      <c r="AW1529" s="416"/>
      <c r="AX1529" s="694"/>
      <c r="AY1529" s="641"/>
      <c r="AZ1529" s="385"/>
      <c r="BA1529" s="385"/>
      <c r="BB1529" s="416"/>
      <c r="BC1529" s="416"/>
      <c r="BD1529" s="416"/>
      <c r="BE1529" s="416"/>
      <c r="BF1529" s="416"/>
      <c r="BG1529" s="416"/>
      <c r="BH1529" s="416"/>
      <c r="BI1529" s="416"/>
      <c r="BJ1529" s="416"/>
    </row>
    <row r="1530" spans="10:62" x14ac:dyDescent="0.2">
      <c r="J1530" s="385"/>
      <c r="K1530" s="217"/>
      <c r="L1530" s="217"/>
      <c r="M1530" s="693"/>
      <c r="N1530" s="693"/>
      <c r="O1530" s="359"/>
      <c r="P1530" s="619"/>
      <c r="Q1530" s="672"/>
      <c r="R1530" s="672"/>
      <c r="S1530" s="672"/>
      <c r="T1530" s="385"/>
      <c r="U1530" s="385"/>
      <c r="V1530" s="385"/>
      <c r="W1530" s="385"/>
      <c r="X1530" s="693"/>
      <c r="Y1530" s="325"/>
      <c r="Z1530" s="308"/>
      <c r="AA1530" s="383"/>
      <c r="AC1530" s="325"/>
      <c r="AD1530" s="325"/>
      <c r="AF1530" s="383"/>
      <c r="AH1530" s="325"/>
      <c r="AI1530" s="325"/>
      <c r="AK1530" s="385"/>
      <c r="AL1530" s="385"/>
      <c r="AM1530" s="359"/>
      <c r="AN1530" s="385"/>
      <c r="AO1530" s="385"/>
      <c r="AP1530" s="385"/>
      <c r="AQ1530" s="385"/>
      <c r="AR1530" s="385"/>
      <c r="AS1530" s="385"/>
      <c r="AT1530" s="385"/>
      <c r="AU1530" s="359"/>
      <c r="AW1530" s="416"/>
      <c r="AX1530" s="694"/>
      <c r="AY1530" s="641"/>
      <c r="AZ1530" s="385"/>
      <c r="BA1530" s="385"/>
      <c r="BB1530" s="416"/>
      <c r="BC1530" s="416"/>
      <c r="BD1530" s="416"/>
      <c r="BE1530" s="416"/>
      <c r="BF1530" s="416"/>
      <c r="BG1530" s="416"/>
      <c r="BH1530" s="416"/>
      <c r="BI1530" s="416"/>
      <c r="BJ1530" s="416"/>
    </row>
    <row r="1531" spans="10:62" x14ac:dyDescent="0.2">
      <c r="J1531" s="385"/>
      <c r="K1531" s="217"/>
      <c r="L1531" s="217"/>
      <c r="M1531" s="693"/>
      <c r="N1531" s="693"/>
      <c r="O1531" s="359"/>
      <c r="P1531" s="619"/>
      <c r="Q1531" s="672"/>
      <c r="R1531" s="672"/>
      <c r="S1531" s="672"/>
      <c r="T1531" s="385"/>
      <c r="U1531" s="385"/>
      <c r="V1531" s="385"/>
      <c r="W1531" s="385"/>
      <c r="X1531" s="693"/>
      <c r="Y1531" s="325"/>
      <c r="Z1531" s="308"/>
      <c r="AA1531" s="383"/>
      <c r="AC1531" s="325"/>
      <c r="AD1531" s="325"/>
      <c r="AF1531" s="383"/>
      <c r="AH1531" s="325"/>
      <c r="AI1531" s="325"/>
      <c r="AK1531" s="385"/>
      <c r="AL1531" s="385"/>
      <c r="AM1531" s="359"/>
      <c r="AN1531" s="385"/>
      <c r="AO1531" s="385"/>
      <c r="AP1531" s="385"/>
      <c r="AQ1531" s="385"/>
      <c r="AR1531" s="385"/>
      <c r="AS1531" s="385"/>
      <c r="AT1531" s="385"/>
      <c r="AU1531" s="359"/>
      <c r="AW1531" s="416"/>
      <c r="AX1531" s="694"/>
      <c r="AY1531" s="641"/>
      <c r="AZ1531" s="385"/>
      <c r="BA1531" s="385"/>
      <c r="BB1531" s="416"/>
      <c r="BC1531" s="416"/>
      <c r="BD1531" s="416"/>
      <c r="BE1531" s="416"/>
      <c r="BF1531" s="416"/>
      <c r="BG1531" s="416"/>
      <c r="BH1531" s="416"/>
      <c r="BI1531" s="416"/>
      <c r="BJ1531" s="416"/>
    </row>
    <row r="1532" spans="10:62" x14ac:dyDescent="0.2">
      <c r="J1532" s="385"/>
      <c r="K1532" s="217"/>
      <c r="L1532" s="217"/>
      <c r="M1532" s="693"/>
      <c r="N1532" s="693"/>
      <c r="O1532" s="359"/>
      <c r="P1532" s="619"/>
      <c r="Q1532" s="672"/>
      <c r="R1532" s="672"/>
      <c r="S1532" s="672"/>
      <c r="T1532" s="385"/>
      <c r="U1532" s="385"/>
      <c r="V1532" s="385"/>
      <c r="W1532" s="385"/>
      <c r="X1532" s="693"/>
      <c r="Y1532" s="325"/>
      <c r="Z1532" s="308"/>
      <c r="AA1532" s="383"/>
      <c r="AC1532" s="325"/>
      <c r="AD1532" s="325"/>
      <c r="AF1532" s="383"/>
      <c r="AH1532" s="325"/>
      <c r="AI1532" s="325"/>
      <c r="AK1532" s="385"/>
      <c r="AL1532" s="385"/>
      <c r="AM1532" s="359"/>
      <c r="AN1532" s="385"/>
      <c r="AO1532" s="385"/>
      <c r="AP1532" s="385"/>
      <c r="AQ1532" s="385"/>
      <c r="AR1532" s="385"/>
      <c r="AS1532" s="385"/>
      <c r="AT1532" s="385"/>
      <c r="AU1532" s="359"/>
      <c r="AW1532" s="416"/>
      <c r="AX1532" s="694"/>
      <c r="AY1532" s="641"/>
      <c r="AZ1532" s="385"/>
      <c r="BA1532" s="385"/>
      <c r="BB1532" s="416"/>
      <c r="BC1532" s="416"/>
      <c r="BD1532" s="416"/>
      <c r="BE1532" s="416"/>
      <c r="BF1532" s="416"/>
      <c r="BG1532" s="416"/>
      <c r="BH1532" s="416"/>
      <c r="BI1532" s="416"/>
      <c r="BJ1532" s="416"/>
    </row>
    <row r="1533" spans="10:62" x14ac:dyDescent="0.2">
      <c r="J1533" s="385"/>
      <c r="K1533" s="217"/>
      <c r="L1533" s="217"/>
      <c r="M1533" s="693"/>
      <c r="N1533" s="693"/>
      <c r="O1533" s="359"/>
      <c r="P1533" s="619"/>
      <c r="Q1533" s="672"/>
      <c r="R1533" s="672"/>
      <c r="S1533" s="672"/>
      <c r="T1533" s="385"/>
      <c r="U1533" s="385"/>
      <c r="V1533" s="385"/>
      <c r="W1533" s="385"/>
      <c r="X1533" s="693"/>
      <c r="Y1533" s="325"/>
      <c r="Z1533" s="308"/>
      <c r="AA1533" s="383"/>
      <c r="AC1533" s="325"/>
      <c r="AD1533" s="325"/>
      <c r="AF1533" s="383"/>
      <c r="AH1533" s="325"/>
      <c r="AI1533" s="325"/>
      <c r="AK1533" s="385"/>
      <c r="AL1533" s="385"/>
      <c r="AM1533" s="359"/>
      <c r="AN1533" s="385"/>
      <c r="AO1533" s="385"/>
      <c r="AP1533" s="385"/>
      <c r="AQ1533" s="385"/>
      <c r="AR1533" s="385"/>
      <c r="AS1533" s="385"/>
      <c r="AT1533" s="385"/>
      <c r="AU1533" s="359"/>
      <c r="AW1533" s="416"/>
      <c r="AX1533" s="694"/>
      <c r="AY1533" s="641"/>
      <c r="AZ1533" s="385"/>
      <c r="BA1533" s="385"/>
      <c r="BB1533" s="416"/>
      <c r="BC1533" s="416"/>
      <c r="BD1533" s="416"/>
      <c r="BE1533" s="416"/>
      <c r="BF1533" s="416"/>
      <c r="BG1533" s="416"/>
      <c r="BH1533" s="416"/>
      <c r="BI1533" s="416"/>
      <c r="BJ1533" s="416"/>
    </row>
    <row r="1534" spans="10:62" x14ac:dyDescent="0.2">
      <c r="J1534" s="385"/>
      <c r="K1534" s="217"/>
      <c r="L1534" s="217"/>
      <c r="M1534" s="693"/>
      <c r="N1534" s="693"/>
      <c r="O1534" s="359"/>
      <c r="P1534" s="619"/>
      <c r="Q1534" s="672"/>
      <c r="R1534" s="672"/>
      <c r="S1534" s="672"/>
      <c r="T1534" s="385"/>
      <c r="U1534" s="385"/>
      <c r="V1534" s="385"/>
      <c r="W1534" s="385"/>
      <c r="X1534" s="693"/>
      <c r="Y1534" s="325"/>
      <c r="Z1534" s="308"/>
      <c r="AA1534" s="383"/>
      <c r="AC1534" s="325"/>
      <c r="AD1534" s="325"/>
      <c r="AF1534" s="383"/>
      <c r="AH1534" s="325"/>
      <c r="AI1534" s="325"/>
      <c r="AK1534" s="385"/>
      <c r="AL1534" s="385"/>
      <c r="AM1534" s="359"/>
      <c r="AN1534" s="385"/>
      <c r="AO1534" s="385"/>
      <c r="AP1534" s="385"/>
      <c r="AQ1534" s="385"/>
      <c r="AR1534" s="385"/>
      <c r="AS1534" s="385"/>
      <c r="AT1534" s="385"/>
      <c r="AU1534" s="359"/>
      <c r="AW1534" s="416"/>
      <c r="AX1534" s="694"/>
      <c r="AY1534" s="641"/>
      <c r="AZ1534" s="385"/>
      <c r="BA1534" s="385"/>
      <c r="BB1534" s="416"/>
      <c r="BC1534" s="416"/>
      <c r="BD1534" s="416"/>
      <c r="BE1534" s="416"/>
      <c r="BF1534" s="416"/>
      <c r="BG1534" s="416"/>
      <c r="BH1534" s="416"/>
      <c r="BI1534" s="416"/>
      <c r="BJ1534" s="416"/>
    </row>
    <row r="1535" spans="10:62" x14ac:dyDescent="0.2">
      <c r="J1535" s="385"/>
      <c r="K1535" s="217"/>
      <c r="L1535" s="217"/>
      <c r="M1535" s="693"/>
      <c r="N1535" s="693"/>
      <c r="O1535" s="359"/>
      <c r="P1535" s="619"/>
      <c r="Q1535" s="672"/>
      <c r="R1535" s="672"/>
      <c r="S1535" s="672"/>
      <c r="T1535" s="385"/>
      <c r="U1535" s="385"/>
      <c r="V1535" s="385"/>
      <c r="W1535" s="385"/>
      <c r="X1535" s="693"/>
      <c r="Y1535" s="325"/>
      <c r="Z1535" s="308"/>
      <c r="AA1535" s="383"/>
      <c r="AC1535" s="325"/>
      <c r="AD1535" s="325"/>
      <c r="AF1535" s="383"/>
      <c r="AH1535" s="325"/>
      <c r="AI1535" s="325"/>
      <c r="AK1535" s="385"/>
      <c r="AL1535" s="385"/>
      <c r="AM1535" s="359"/>
      <c r="AN1535" s="385"/>
      <c r="AO1535" s="385"/>
      <c r="AP1535" s="385"/>
      <c r="AQ1535" s="385"/>
      <c r="AR1535" s="385"/>
      <c r="AS1535" s="385"/>
      <c r="AT1535" s="385"/>
      <c r="AU1535" s="359"/>
      <c r="AW1535" s="416"/>
      <c r="AX1535" s="694"/>
      <c r="AY1535" s="641"/>
      <c r="AZ1535" s="385"/>
      <c r="BA1535" s="385"/>
      <c r="BB1535" s="416"/>
      <c r="BC1535" s="416"/>
      <c r="BD1535" s="416"/>
      <c r="BE1535" s="416"/>
      <c r="BF1535" s="416"/>
      <c r="BG1535" s="416"/>
      <c r="BH1535" s="416"/>
      <c r="BI1535" s="416"/>
      <c r="BJ1535" s="416"/>
    </row>
    <row r="1536" spans="10:62" x14ac:dyDescent="0.2">
      <c r="J1536" s="385"/>
      <c r="K1536" s="217"/>
      <c r="L1536" s="217"/>
      <c r="M1536" s="693"/>
      <c r="N1536" s="693"/>
      <c r="O1536" s="359"/>
      <c r="P1536" s="619"/>
      <c r="Q1536" s="672"/>
      <c r="R1536" s="672"/>
      <c r="S1536" s="672"/>
      <c r="T1536" s="385"/>
      <c r="U1536" s="385"/>
      <c r="V1536" s="385"/>
      <c r="W1536" s="385"/>
      <c r="X1536" s="693"/>
      <c r="Y1536" s="325"/>
      <c r="Z1536" s="308"/>
      <c r="AA1536" s="383"/>
      <c r="AC1536" s="325"/>
      <c r="AD1536" s="325"/>
      <c r="AF1536" s="383"/>
      <c r="AH1536" s="325"/>
      <c r="AI1536" s="325"/>
      <c r="AK1536" s="385"/>
      <c r="AL1536" s="385"/>
      <c r="AM1536" s="359"/>
      <c r="AN1536" s="385"/>
      <c r="AO1536" s="385"/>
      <c r="AP1536" s="385"/>
      <c r="AQ1536" s="385"/>
      <c r="AR1536" s="385"/>
      <c r="AS1536" s="385"/>
      <c r="AT1536" s="385"/>
      <c r="AU1536" s="359"/>
      <c r="AW1536" s="416"/>
      <c r="AX1536" s="694"/>
      <c r="AY1536" s="641"/>
      <c r="AZ1536" s="385"/>
      <c r="BA1536" s="385"/>
      <c r="BB1536" s="416"/>
      <c r="BC1536" s="416"/>
      <c r="BD1536" s="416"/>
      <c r="BE1536" s="416"/>
      <c r="BF1536" s="416"/>
      <c r="BG1536" s="416"/>
      <c r="BH1536" s="416"/>
      <c r="BI1536" s="416"/>
      <c r="BJ1536" s="416"/>
    </row>
    <row r="1537" spans="10:62" x14ac:dyDescent="0.2">
      <c r="J1537" s="385"/>
      <c r="K1537" s="217"/>
      <c r="L1537" s="217"/>
      <c r="M1537" s="693"/>
      <c r="N1537" s="693"/>
      <c r="O1537" s="359"/>
      <c r="P1537" s="619"/>
      <c r="Q1537" s="672"/>
      <c r="R1537" s="672"/>
      <c r="S1537" s="672"/>
      <c r="T1537" s="385"/>
      <c r="U1537" s="385"/>
      <c r="V1537" s="385"/>
      <c r="W1537" s="385"/>
      <c r="X1537" s="693"/>
      <c r="Y1537" s="325"/>
      <c r="Z1537" s="308"/>
      <c r="AA1537" s="383"/>
      <c r="AC1537" s="325"/>
      <c r="AD1537" s="325"/>
      <c r="AF1537" s="383"/>
      <c r="AH1537" s="325"/>
      <c r="AI1537" s="325"/>
      <c r="AK1537" s="385"/>
      <c r="AL1537" s="385"/>
      <c r="AM1537" s="359"/>
      <c r="AN1537" s="385"/>
      <c r="AO1537" s="385"/>
      <c r="AP1537" s="385"/>
      <c r="AQ1537" s="385"/>
      <c r="AR1537" s="385"/>
      <c r="AS1537" s="385"/>
      <c r="AT1537" s="385"/>
      <c r="AU1537" s="359"/>
      <c r="AW1537" s="416"/>
      <c r="AX1537" s="694"/>
      <c r="AY1537" s="641"/>
      <c r="AZ1537" s="385"/>
      <c r="BA1537" s="385"/>
      <c r="BB1537" s="416"/>
      <c r="BC1537" s="416"/>
      <c r="BD1537" s="416"/>
      <c r="BE1537" s="416"/>
      <c r="BF1537" s="416"/>
      <c r="BG1537" s="416"/>
      <c r="BH1537" s="416"/>
      <c r="BI1537" s="416"/>
      <c r="BJ1537" s="416"/>
    </row>
    <row r="1538" spans="10:62" x14ac:dyDescent="0.2">
      <c r="J1538" s="385"/>
      <c r="K1538" s="217"/>
      <c r="L1538" s="217"/>
      <c r="M1538" s="693"/>
      <c r="N1538" s="693"/>
      <c r="O1538" s="359"/>
      <c r="P1538" s="619"/>
      <c r="Q1538" s="672"/>
      <c r="R1538" s="672"/>
      <c r="S1538" s="672"/>
      <c r="T1538" s="385"/>
      <c r="U1538" s="385"/>
      <c r="V1538" s="385"/>
      <c r="W1538" s="385"/>
      <c r="X1538" s="693"/>
      <c r="Y1538" s="325"/>
      <c r="Z1538" s="308"/>
      <c r="AA1538" s="383"/>
      <c r="AC1538" s="325"/>
      <c r="AD1538" s="325"/>
      <c r="AF1538" s="383"/>
      <c r="AH1538" s="325"/>
      <c r="AI1538" s="325"/>
      <c r="AK1538" s="385"/>
      <c r="AL1538" s="385"/>
      <c r="AM1538" s="359"/>
      <c r="AN1538" s="385"/>
      <c r="AO1538" s="385"/>
      <c r="AP1538" s="385"/>
      <c r="AQ1538" s="385"/>
      <c r="AR1538" s="385"/>
      <c r="AS1538" s="385"/>
      <c r="AT1538" s="385"/>
      <c r="AU1538" s="359"/>
      <c r="AW1538" s="416"/>
      <c r="AX1538" s="694"/>
      <c r="AY1538" s="641"/>
      <c r="AZ1538" s="385"/>
      <c r="BA1538" s="385"/>
      <c r="BB1538" s="416"/>
      <c r="BC1538" s="416"/>
      <c r="BD1538" s="416"/>
      <c r="BE1538" s="416"/>
      <c r="BF1538" s="416"/>
      <c r="BG1538" s="416"/>
      <c r="BH1538" s="416"/>
      <c r="BI1538" s="416"/>
      <c r="BJ1538" s="416"/>
    </row>
    <row r="1539" spans="10:62" x14ac:dyDescent="0.2">
      <c r="J1539" s="385"/>
      <c r="K1539" s="217"/>
      <c r="L1539" s="217"/>
      <c r="M1539" s="693"/>
      <c r="N1539" s="693"/>
      <c r="O1539" s="359"/>
      <c r="P1539" s="619"/>
      <c r="Q1539" s="672"/>
      <c r="R1539" s="672"/>
      <c r="S1539" s="672"/>
      <c r="T1539" s="385"/>
      <c r="U1539" s="385"/>
      <c r="V1539" s="385"/>
      <c r="W1539" s="385"/>
      <c r="X1539" s="693"/>
      <c r="Y1539" s="325"/>
      <c r="Z1539" s="308"/>
      <c r="AA1539" s="383"/>
      <c r="AC1539" s="325"/>
      <c r="AD1539" s="325"/>
      <c r="AF1539" s="383"/>
      <c r="AH1539" s="325"/>
      <c r="AI1539" s="325"/>
      <c r="AK1539" s="385"/>
      <c r="AL1539" s="385"/>
      <c r="AM1539" s="359"/>
      <c r="AN1539" s="385"/>
      <c r="AO1539" s="385"/>
      <c r="AP1539" s="385"/>
      <c r="AQ1539" s="385"/>
      <c r="AR1539" s="385"/>
      <c r="AS1539" s="385"/>
      <c r="AT1539" s="385"/>
      <c r="AU1539" s="359"/>
      <c r="AW1539" s="416"/>
      <c r="AX1539" s="694"/>
      <c r="AY1539" s="641"/>
      <c r="AZ1539" s="385"/>
      <c r="BA1539" s="385"/>
      <c r="BB1539" s="416"/>
      <c r="BC1539" s="416"/>
      <c r="BD1539" s="416"/>
      <c r="BE1539" s="416"/>
      <c r="BF1539" s="416"/>
      <c r="BG1539" s="416"/>
      <c r="BH1539" s="416"/>
      <c r="BI1539" s="416"/>
      <c r="BJ1539" s="416"/>
    </row>
    <row r="1540" spans="10:62" x14ac:dyDescent="0.2">
      <c r="J1540" s="385"/>
      <c r="K1540" s="217"/>
      <c r="L1540" s="217"/>
      <c r="M1540" s="693"/>
      <c r="N1540" s="693"/>
      <c r="O1540" s="359"/>
      <c r="P1540" s="619"/>
      <c r="Q1540" s="672"/>
      <c r="R1540" s="672"/>
      <c r="S1540" s="672"/>
      <c r="T1540" s="385"/>
      <c r="U1540" s="385"/>
      <c r="V1540" s="385"/>
      <c r="W1540" s="385"/>
      <c r="X1540" s="693"/>
      <c r="Y1540" s="325"/>
      <c r="Z1540" s="308"/>
      <c r="AA1540" s="383"/>
      <c r="AC1540" s="325"/>
      <c r="AD1540" s="325"/>
      <c r="AF1540" s="383"/>
      <c r="AH1540" s="325"/>
      <c r="AI1540" s="325"/>
      <c r="AK1540" s="385"/>
      <c r="AL1540" s="385"/>
      <c r="AM1540" s="359"/>
      <c r="AN1540" s="385"/>
      <c r="AO1540" s="385"/>
      <c r="AP1540" s="385"/>
      <c r="AQ1540" s="385"/>
      <c r="AR1540" s="385"/>
      <c r="AS1540" s="385"/>
      <c r="AT1540" s="385"/>
      <c r="AU1540" s="359"/>
      <c r="AW1540" s="416"/>
      <c r="AX1540" s="694"/>
      <c r="AY1540" s="641"/>
      <c r="AZ1540" s="385"/>
      <c r="BA1540" s="385"/>
      <c r="BB1540" s="416"/>
      <c r="BC1540" s="416"/>
      <c r="BD1540" s="416"/>
      <c r="BE1540" s="416"/>
      <c r="BF1540" s="416"/>
      <c r="BG1540" s="416"/>
      <c r="BH1540" s="416"/>
      <c r="BI1540" s="416"/>
      <c r="BJ1540" s="416"/>
    </row>
    <row r="1541" spans="10:62" x14ac:dyDescent="0.2">
      <c r="J1541" s="385"/>
      <c r="K1541" s="217"/>
      <c r="L1541" s="217"/>
      <c r="M1541" s="693"/>
      <c r="N1541" s="693"/>
      <c r="O1541" s="359"/>
      <c r="P1541" s="619"/>
      <c r="Q1541" s="672"/>
      <c r="R1541" s="672"/>
      <c r="S1541" s="672"/>
      <c r="T1541" s="385"/>
      <c r="U1541" s="385"/>
      <c r="V1541" s="385"/>
      <c r="W1541" s="385"/>
      <c r="X1541" s="693"/>
      <c r="Y1541" s="325"/>
      <c r="Z1541" s="308"/>
      <c r="AA1541" s="383"/>
      <c r="AC1541" s="325"/>
      <c r="AD1541" s="325"/>
      <c r="AF1541" s="383"/>
      <c r="AH1541" s="325"/>
      <c r="AI1541" s="325"/>
      <c r="AK1541" s="385"/>
      <c r="AL1541" s="385"/>
      <c r="AM1541" s="359"/>
      <c r="AN1541" s="385"/>
      <c r="AO1541" s="385"/>
      <c r="AP1541" s="385"/>
      <c r="AQ1541" s="385"/>
      <c r="AR1541" s="385"/>
      <c r="AS1541" s="385"/>
      <c r="AT1541" s="385"/>
      <c r="AU1541" s="359"/>
      <c r="AW1541" s="416"/>
      <c r="AX1541" s="694"/>
      <c r="AY1541" s="641"/>
      <c r="AZ1541" s="385"/>
      <c r="BA1541" s="385"/>
      <c r="BB1541" s="416"/>
      <c r="BC1541" s="416"/>
      <c r="BD1541" s="416"/>
      <c r="BE1541" s="416"/>
      <c r="BF1541" s="416"/>
      <c r="BG1541" s="416"/>
      <c r="BH1541" s="416"/>
      <c r="BI1541" s="416"/>
      <c r="BJ1541" s="416"/>
    </row>
    <row r="1542" spans="10:62" x14ac:dyDescent="0.2">
      <c r="J1542" s="385"/>
      <c r="K1542" s="217"/>
      <c r="L1542" s="217"/>
      <c r="M1542" s="693"/>
      <c r="N1542" s="693"/>
      <c r="O1542" s="359"/>
      <c r="P1542" s="619"/>
      <c r="Q1542" s="672"/>
      <c r="R1542" s="672"/>
      <c r="S1542" s="672"/>
      <c r="T1542" s="385"/>
      <c r="U1542" s="385"/>
      <c r="V1542" s="385"/>
      <c r="W1542" s="385"/>
      <c r="X1542" s="693"/>
      <c r="Y1542" s="325"/>
      <c r="Z1542" s="308"/>
      <c r="AA1542" s="383"/>
      <c r="AC1542" s="325"/>
      <c r="AD1542" s="325"/>
      <c r="AF1542" s="383"/>
      <c r="AH1542" s="325"/>
      <c r="AI1542" s="325"/>
      <c r="AK1542" s="385"/>
      <c r="AL1542" s="385"/>
      <c r="AM1542" s="359"/>
      <c r="AN1542" s="385"/>
      <c r="AO1542" s="385"/>
      <c r="AP1542" s="385"/>
      <c r="AQ1542" s="385"/>
      <c r="AR1542" s="385"/>
      <c r="AS1542" s="385"/>
      <c r="AT1542" s="385"/>
      <c r="AU1542" s="359"/>
      <c r="AW1542" s="416"/>
      <c r="AX1542" s="694"/>
      <c r="AY1542" s="641"/>
      <c r="AZ1542" s="385"/>
      <c r="BA1542" s="385"/>
      <c r="BB1542" s="416"/>
      <c r="BC1542" s="416"/>
      <c r="BD1542" s="416"/>
      <c r="BE1542" s="416"/>
      <c r="BF1542" s="416"/>
      <c r="BG1542" s="416"/>
      <c r="BH1542" s="416"/>
      <c r="BI1542" s="416"/>
      <c r="BJ1542" s="416"/>
    </row>
    <row r="1543" spans="10:62" x14ac:dyDescent="0.2">
      <c r="J1543" s="385"/>
      <c r="K1543" s="217"/>
      <c r="L1543" s="217"/>
      <c r="M1543" s="693"/>
      <c r="N1543" s="693"/>
      <c r="O1543" s="359"/>
      <c r="P1543" s="619"/>
      <c r="Q1543" s="672"/>
      <c r="R1543" s="672"/>
      <c r="S1543" s="672"/>
      <c r="T1543" s="385"/>
      <c r="U1543" s="385"/>
      <c r="V1543" s="385"/>
      <c r="W1543" s="385"/>
      <c r="X1543" s="693"/>
      <c r="Y1543" s="325"/>
      <c r="Z1543" s="308"/>
      <c r="AA1543" s="383"/>
      <c r="AC1543" s="325"/>
      <c r="AD1543" s="325"/>
      <c r="AF1543" s="383"/>
      <c r="AH1543" s="325"/>
      <c r="AI1543" s="325"/>
      <c r="AK1543" s="385"/>
      <c r="AL1543" s="385"/>
      <c r="AM1543" s="359"/>
      <c r="AN1543" s="385"/>
      <c r="AO1543" s="385"/>
      <c r="AP1543" s="385"/>
      <c r="AQ1543" s="385"/>
      <c r="AR1543" s="385"/>
      <c r="AS1543" s="385"/>
      <c r="AT1543" s="385"/>
      <c r="AU1543" s="359"/>
      <c r="AW1543" s="416"/>
      <c r="AX1543" s="694"/>
      <c r="AY1543" s="641"/>
      <c r="AZ1543" s="385"/>
      <c r="BA1543" s="385"/>
      <c r="BB1543" s="416"/>
      <c r="BC1543" s="416"/>
      <c r="BD1543" s="416"/>
      <c r="BE1543" s="416"/>
      <c r="BF1543" s="416"/>
      <c r="BG1543" s="416"/>
      <c r="BH1543" s="416"/>
      <c r="BI1543" s="416"/>
      <c r="BJ1543" s="416"/>
    </row>
    <row r="1544" spans="10:62" x14ac:dyDescent="0.2">
      <c r="J1544" s="385"/>
      <c r="K1544" s="217"/>
      <c r="L1544" s="217"/>
      <c r="M1544" s="693"/>
      <c r="N1544" s="693"/>
      <c r="O1544" s="359"/>
      <c r="P1544" s="619"/>
      <c r="Q1544" s="672"/>
      <c r="R1544" s="672"/>
      <c r="S1544" s="672"/>
      <c r="T1544" s="385"/>
      <c r="U1544" s="385"/>
      <c r="V1544" s="385"/>
      <c r="W1544" s="385"/>
      <c r="X1544" s="693"/>
      <c r="Y1544" s="325"/>
      <c r="Z1544" s="308"/>
      <c r="AA1544" s="383"/>
      <c r="AC1544" s="325"/>
      <c r="AD1544" s="325"/>
      <c r="AF1544" s="383"/>
      <c r="AH1544" s="325"/>
      <c r="AI1544" s="325"/>
      <c r="AK1544" s="385"/>
      <c r="AL1544" s="385"/>
      <c r="AM1544" s="359"/>
      <c r="AN1544" s="385"/>
      <c r="AO1544" s="385"/>
      <c r="AP1544" s="385"/>
      <c r="AQ1544" s="385"/>
      <c r="AR1544" s="385"/>
      <c r="AS1544" s="385"/>
      <c r="AT1544" s="385"/>
      <c r="AU1544" s="359"/>
      <c r="AW1544" s="416"/>
      <c r="AX1544" s="694"/>
      <c r="AY1544" s="641"/>
      <c r="AZ1544" s="385"/>
      <c r="BA1544" s="385"/>
      <c r="BB1544" s="416"/>
      <c r="BC1544" s="416"/>
      <c r="BD1544" s="416"/>
      <c r="BE1544" s="416"/>
      <c r="BF1544" s="416"/>
      <c r="BG1544" s="416"/>
      <c r="BH1544" s="416"/>
      <c r="BI1544" s="416"/>
      <c r="BJ1544" s="416"/>
    </row>
    <row r="1545" spans="10:62" x14ac:dyDescent="0.2">
      <c r="J1545" s="385"/>
      <c r="K1545" s="217"/>
      <c r="L1545" s="217"/>
      <c r="M1545" s="693"/>
      <c r="N1545" s="693"/>
      <c r="O1545" s="359"/>
      <c r="P1545" s="619"/>
      <c r="Q1545" s="672"/>
      <c r="R1545" s="672"/>
      <c r="S1545" s="672"/>
      <c r="T1545" s="385"/>
      <c r="U1545" s="385"/>
      <c r="V1545" s="385"/>
      <c r="W1545" s="385"/>
      <c r="X1545" s="693"/>
      <c r="Y1545" s="325"/>
      <c r="Z1545" s="308"/>
      <c r="AA1545" s="383"/>
      <c r="AC1545" s="325"/>
      <c r="AD1545" s="325"/>
      <c r="AF1545" s="383"/>
      <c r="AH1545" s="325"/>
      <c r="AI1545" s="325"/>
      <c r="AK1545" s="385"/>
      <c r="AL1545" s="385"/>
      <c r="AM1545" s="359"/>
      <c r="AN1545" s="385"/>
      <c r="AO1545" s="385"/>
      <c r="AP1545" s="385"/>
      <c r="AQ1545" s="385"/>
      <c r="AR1545" s="385"/>
      <c r="AS1545" s="385"/>
      <c r="AT1545" s="385"/>
      <c r="AU1545" s="359"/>
      <c r="AW1545" s="416"/>
      <c r="AX1545" s="694"/>
      <c r="AY1545" s="641"/>
      <c r="AZ1545" s="385"/>
      <c r="BA1545" s="385"/>
      <c r="BB1545" s="416"/>
      <c r="BC1545" s="416"/>
      <c r="BD1545" s="416"/>
      <c r="BE1545" s="416"/>
      <c r="BF1545" s="416"/>
      <c r="BG1545" s="416"/>
      <c r="BH1545" s="416"/>
      <c r="BI1545" s="416"/>
      <c r="BJ1545" s="416"/>
    </row>
    <row r="1546" spans="10:62" x14ac:dyDescent="0.2">
      <c r="J1546" s="385"/>
      <c r="K1546" s="217"/>
      <c r="L1546" s="217"/>
      <c r="M1546" s="693"/>
      <c r="N1546" s="693"/>
      <c r="O1546" s="359"/>
      <c r="P1546" s="619"/>
      <c r="Q1546" s="672"/>
      <c r="R1546" s="672"/>
      <c r="S1546" s="672"/>
      <c r="T1546" s="385"/>
      <c r="U1546" s="385"/>
      <c r="V1546" s="385"/>
      <c r="W1546" s="385"/>
      <c r="X1546" s="693"/>
      <c r="Y1546" s="325"/>
      <c r="Z1546" s="308"/>
      <c r="AA1546" s="383"/>
      <c r="AC1546" s="325"/>
      <c r="AD1546" s="325"/>
      <c r="AF1546" s="383"/>
      <c r="AH1546" s="325"/>
      <c r="AI1546" s="325"/>
      <c r="AK1546" s="385"/>
      <c r="AL1546" s="385"/>
      <c r="AM1546" s="359"/>
      <c r="AN1546" s="385"/>
      <c r="AO1546" s="385"/>
      <c r="AP1546" s="385"/>
      <c r="AQ1546" s="385"/>
      <c r="AR1546" s="385"/>
      <c r="AS1546" s="385"/>
      <c r="AT1546" s="385"/>
      <c r="AU1546" s="359"/>
      <c r="AW1546" s="416"/>
      <c r="AX1546" s="694"/>
      <c r="AY1546" s="641"/>
      <c r="AZ1546" s="385"/>
      <c r="BA1546" s="385"/>
      <c r="BB1546" s="416"/>
      <c r="BC1546" s="416"/>
      <c r="BD1546" s="416"/>
      <c r="BE1546" s="416"/>
      <c r="BF1546" s="416"/>
      <c r="BG1546" s="416"/>
      <c r="BH1546" s="416"/>
      <c r="BI1546" s="416"/>
      <c r="BJ1546" s="416"/>
    </row>
    <row r="1547" spans="10:62" x14ac:dyDescent="0.2">
      <c r="J1547" s="385"/>
      <c r="K1547" s="217"/>
      <c r="L1547" s="217"/>
      <c r="M1547" s="693"/>
      <c r="N1547" s="693"/>
      <c r="O1547" s="359"/>
      <c r="P1547" s="619"/>
      <c r="Q1547" s="672"/>
      <c r="R1547" s="672"/>
      <c r="S1547" s="672"/>
      <c r="T1547" s="385"/>
      <c r="U1547" s="385"/>
      <c r="V1547" s="385"/>
      <c r="W1547" s="385"/>
      <c r="X1547" s="693"/>
      <c r="Y1547" s="325"/>
      <c r="Z1547" s="308"/>
      <c r="AA1547" s="383"/>
      <c r="AC1547" s="325"/>
      <c r="AD1547" s="325"/>
      <c r="AF1547" s="383"/>
      <c r="AH1547" s="325"/>
      <c r="AI1547" s="325"/>
      <c r="AK1547" s="385"/>
      <c r="AL1547" s="385"/>
      <c r="AM1547" s="359"/>
      <c r="AN1547" s="385"/>
      <c r="AO1547" s="385"/>
      <c r="AP1547" s="385"/>
      <c r="AQ1547" s="385"/>
      <c r="AR1547" s="385"/>
      <c r="AS1547" s="385"/>
      <c r="AT1547" s="385"/>
      <c r="AU1547" s="359"/>
      <c r="AW1547" s="416"/>
      <c r="AX1547" s="694"/>
      <c r="AY1547" s="641"/>
      <c r="AZ1547" s="385"/>
      <c r="BA1547" s="385"/>
      <c r="BB1547" s="416"/>
      <c r="BC1547" s="416"/>
      <c r="BD1547" s="416"/>
      <c r="BE1547" s="416"/>
      <c r="BF1547" s="416"/>
      <c r="BG1547" s="416"/>
      <c r="BH1547" s="416"/>
      <c r="BI1547" s="416"/>
      <c r="BJ1547" s="416"/>
    </row>
    <row r="1548" spans="10:62" x14ac:dyDescent="0.2">
      <c r="J1548" s="385"/>
      <c r="K1548" s="217"/>
      <c r="L1548" s="217"/>
      <c r="M1548" s="693"/>
      <c r="N1548" s="693"/>
      <c r="O1548" s="359"/>
      <c r="P1548" s="619"/>
      <c r="Q1548" s="672"/>
      <c r="R1548" s="672"/>
      <c r="S1548" s="672"/>
      <c r="T1548" s="385"/>
      <c r="U1548" s="385"/>
      <c r="V1548" s="385"/>
      <c r="W1548" s="385"/>
      <c r="X1548" s="693"/>
      <c r="Y1548" s="325"/>
      <c r="Z1548" s="308"/>
      <c r="AA1548" s="383"/>
      <c r="AC1548" s="325"/>
      <c r="AD1548" s="325"/>
      <c r="AF1548" s="383"/>
      <c r="AH1548" s="325"/>
      <c r="AI1548" s="325"/>
      <c r="AK1548" s="385"/>
      <c r="AL1548" s="385"/>
      <c r="AM1548" s="359"/>
      <c r="AN1548" s="385"/>
      <c r="AO1548" s="385"/>
      <c r="AP1548" s="385"/>
      <c r="AQ1548" s="385"/>
      <c r="AR1548" s="385"/>
      <c r="AS1548" s="385"/>
      <c r="AT1548" s="385"/>
      <c r="AU1548" s="359"/>
      <c r="AW1548" s="416"/>
      <c r="AX1548" s="694"/>
      <c r="AY1548" s="641"/>
      <c r="AZ1548" s="385"/>
      <c r="BA1548" s="385"/>
      <c r="BB1548" s="416"/>
      <c r="BC1548" s="416"/>
      <c r="BD1548" s="416"/>
      <c r="BE1548" s="416"/>
      <c r="BF1548" s="416"/>
      <c r="BG1548" s="416"/>
      <c r="BH1548" s="416"/>
      <c r="BI1548" s="416"/>
      <c r="BJ1548" s="416"/>
    </row>
    <row r="1549" spans="10:62" x14ac:dyDescent="0.2">
      <c r="J1549" s="385"/>
      <c r="K1549" s="217"/>
      <c r="L1549" s="217"/>
      <c r="M1549" s="693"/>
      <c r="N1549" s="693"/>
      <c r="O1549" s="359"/>
      <c r="P1549" s="619"/>
      <c r="Q1549" s="672"/>
      <c r="R1549" s="672"/>
      <c r="S1549" s="672"/>
      <c r="T1549" s="385"/>
      <c r="U1549" s="385"/>
      <c r="V1549" s="385"/>
      <c r="W1549" s="385"/>
      <c r="X1549" s="693"/>
      <c r="Y1549" s="325"/>
      <c r="Z1549" s="308"/>
      <c r="AA1549" s="383"/>
      <c r="AC1549" s="325"/>
      <c r="AD1549" s="325"/>
      <c r="AF1549" s="383"/>
      <c r="AH1549" s="325"/>
      <c r="AI1549" s="325"/>
      <c r="AK1549" s="385"/>
      <c r="AL1549" s="385"/>
      <c r="AM1549" s="359"/>
      <c r="AN1549" s="385"/>
      <c r="AO1549" s="385"/>
      <c r="AP1549" s="385"/>
      <c r="AQ1549" s="385"/>
      <c r="AR1549" s="385"/>
      <c r="AS1549" s="385"/>
      <c r="AT1549" s="385"/>
      <c r="AU1549" s="359"/>
      <c r="AW1549" s="416"/>
      <c r="AX1549" s="694"/>
      <c r="AY1549" s="641"/>
      <c r="AZ1549" s="385"/>
      <c r="BA1549" s="385"/>
      <c r="BB1549" s="416"/>
      <c r="BC1549" s="416"/>
      <c r="BD1549" s="416"/>
      <c r="BE1549" s="416"/>
      <c r="BF1549" s="416"/>
      <c r="BG1549" s="416"/>
      <c r="BH1549" s="416"/>
      <c r="BI1549" s="416"/>
      <c r="BJ1549" s="416"/>
    </row>
    <row r="1550" spans="10:62" x14ac:dyDescent="0.2">
      <c r="J1550" s="385"/>
      <c r="K1550" s="217"/>
      <c r="L1550" s="217"/>
      <c r="M1550" s="693"/>
      <c r="N1550" s="693"/>
      <c r="O1550" s="359"/>
      <c r="P1550" s="619"/>
      <c r="Q1550" s="672"/>
      <c r="R1550" s="672"/>
      <c r="S1550" s="672"/>
      <c r="T1550" s="385"/>
      <c r="U1550" s="385"/>
      <c r="V1550" s="385"/>
      <c r="W1550" s="385"/>
      <c r="X1550" s="693"/>
      <c r="Y1550" s="325"/>
      <c r="Z1550" s="308"/>
      <c r="AA1550" s="383"/>
      <c r="AC1550" s="325"/>
      <c r="AD1550" s="325"/>
      <c r="AF1550" s="383"/>
      <c r="AH1550" s="325"/>
      <c r="AI1550" s="325"/>
      <c r="AK1550" s="385"/>
      <c r="AL1550" s="385"/>
      <c r="AM1550" s="359"/>
      <c r="AN1550" s="385"/>
      <c r="AO1550" s="385"/>
      <c r="AP1550" s="385"/>
      <c r="AQ1550" s="385"/>
      <c r="AR1550" s="385"/>
      <c r="AS1550" s="385"/>
      <c r="AT1550" s="385"/>
      <c r="AU1550" s="359"/>
      <c r="AW1550" s="416"/>
      <c r="AX1550" s="694"/>
      <c r="AY1550" s="641"/>
      <c r="AZ1550" s="385"/>
      <c r="BA1550" s="385"/>
      <c r="BB1550" s="416"/>
      <c r="BC1550" s="416"/>
      <c r="BD1550" s="416"/>
      <c r="BE1550" s="416"/>
      <c r="BF1550" s="416"/>
      <c r="BG1550" s="416"/>
      <c r="BH1550" s="416"/>
      <c r="BI1550" s="416"/>
      <c r="BJ1550" s="416"/>
    </row>
    <row r="1551" spans="10:62" x14ac:dyDescent="0.2">
      <c r="J1551" s="385"/>
      <c r="K1551" s="217"/>
      <c r="L1551" s="217"/>
      <c r="M1551" s="693"/>
      <c r="N1551" s="693"/>
      <c r="O1551" s="359"/>
      <c r="P1551" s="619"/>
      <c r="Q1551" s="672"/>
      <c r="R1551" s="672"/>
      <c r="S1551" s="672"/>
      <c r="T1551" s="385"/>
      <c r="U1551" s="385"/>
      <c r="V1551" s="385"/>
      <c r="W1551" s="385"/>
      <c r="X1551" s="693"/>
      <c r="Y1551" s="325"/>
      <c r="Z1551" s="308"/>
      <c r="AA1551" s="383"/>
      <c r="AC1551" s="325"/>
      <c r="AD1551" s="325"/>
      <c r="AF1551" s="383"/>
      <c r="AH1551" s="325"/>
      <c r="AI1551" s="325"/>
      <c r="AK1551" s="385"/>
      <c r="AL1551" s="385"/>
      <c r="AM1551" s="359"/>
      <c r="AN1551" s="385"/>
      <c r="AO1551" s="385"/>
      <c r="AP1551" s="385"/>
      <c r="AQ1551" s="385"/>
      <c r="AR1551" s="385"/>
      <c r="AS1551" s="385"/>
      <c r="AT1551" s="385"/>
      <c r="AU1551" s="359"/>
      <c r="AW1551" s="416"/>
      <c r="AX1551" s="694"/>
      <c r="AY1551" s="641"/>
      <c r="AZ1551" s="385"/>
      <c r="BA1551" s="385"/>
      <c r="BB1551" s="416"/>
      <c r="BC1551" s="416"/>
      <c r="BD1551" s="416"/>
      <c r="BE1551" s="416"/>
      <c r="BF1551" s="416"/>
      <c r="BG1551" s="416"/>
      <c r="BH1551" s="416"/>
      <c r="BI1551" s="416"/>
      <c r="BJ1551" s="416"/>
    </row>
    <row r="1552" spans="10:62" x14ac:dyDescent="0.2">
      <c r="J1552" s="385"/>
      <c r="K1552" s="217"/>
      <c r="L1552" s="217"/>
      <c r="M1552" s="693"/>
      <c r="N1552" s="693"/>
      <c r="O1552" s="359"/>
      <c r="P1552" s="619"/>
      <c r="Q1552" s="672"/>
      <c r="R1552" s="672"/>
      <c r="S1552" s="672"/>
      <c r="T1552" s="385"/>
      <c r="U1552" s="385"/>
      <c r="V1552" s="385"/>
      <c r="W1552" s="385"/>
      <c r="X1552" s="693"/>
      <c r="Y1552" s="325"/>
      <c r="Z1552" s="308"/>
      <c r="AA1552" s="383"/>
      <c r="AC1552" s="325"/>
      <c r="AD1552" s="325"/>
      <c r="AF1552" s="383"/>
      <c r="AH1552" s="325"/>
      <c r="AI1552" s="325"/>
      <c r="AK1552" s="385"/>
      <c r="AL1552" s="385"/>
      <c r="AM1552" s="359"/>
      <c r="AN1552" s="385"/>
      <c r="AO1552" s="385"/>
      <c r="AP1552" s="385"/>
      <c r="AQ1552" s="385"/>
      <c r="AR1552" s="385"/>
      <c r="AS1552" s="385"/>
      <c r="AT1552" s="385"/>
      <c r="AU1552" s="359"/>
      <c r="AW1552" s="416"/>
      <c r="AX1552" s="694"/>
      <c r="AY1552" s="641"/>
      <c r="AZ1552" s="385"/>
      <c r="BA1552" s="385"/>
      <c r="BB1552" s="416"/>
      <c r="BC1552" s="416"/>
      <c r="BD1552" s="416"/>
      <c r="BE1552" s="416"/>
      <c r="BF1552" s="416"/>
      <c r="BG1552" s="416"/>
      <c r="BH1552" s="416"/>
      <c r="BI1552" s="416"/>
      <c r="BJ1552" s="416"/>
    </row>
    <row r="1553" spans="10:62" x14ac:dyDescent="0.2">
      <c r="J1553" s="385"/>
      <c r="K1553" s="217"/>
      <c r="L1553" s="217"/>
      <c r="M1553" s="693"/>
      <c r="N1553" s="693"/>
      <c r="O1553" s="359"/>
      <c r="P1553" s="619"/>
      <c r="Q1553" s="672"/>
      <c r="R1553" s="672"/>
      <c r="S1553" s="672"/>
      <c r="T1553" s="385"/>
      <c r="U1553" s="385"/>
      <c r="V1553" s="385"/>
      <c r="W1553" s="385"/>
      <c r="X1553" s="693"/>
      <c r="Y1553" s="325"/>
      <c r="Z1553" s="308"/>
      <c r="AA1553" s="383"/>
      <c r="AC1553" s="325"/>
      <c r="AD1553" s="325"/>
      <c r="AF1553" s="383"/>
      <c r="AH1553" s="325"/>
      <c r="AI1553" s="325"/>
      <c r="AK1553" s="385"/>
      <c r="AL1553" s="385"/>
      <c r="AM1553" s="359"/>
      <c r="AN1553" s="385"/>
      <c r="AO1553" s="385"/>
      <c r="AP1553" s="385"/>
      <c r="AQ1553" s="385"/>
      <c r="AR1553" s="385"/>
      <c r="AS1553" s="385"/>
      <c r="AT1553" s="385"/>
      <c r="AU1553" s="359"/>
      <c r="AW1553" s="416"/>
      <c r="AX1553" s="694"/>
      <c r="AY1553" s="641"/>
      <c r="AZ1553" s="385"/>
      <c r="BA1553" s="385"/>
      <c r="BB1553" s="416"/>
      <c r="BC1553" s="416"/>
      <c r="BD1553" s="416"/>
      <c r="BE1553" s="416"/>
      <c r="BF1553" s="416"/>
      <c r="BG1553" s="416"/>
      <c r="BH1553" s="416"/>
      <c r="BI1553" s="416"/>
      <c r="BJ1553" s="416"/>
    </row>
    <row r="1554" spans="10:62" x14ac:dyDescent="0.2">
      <c r="J1554" s="385"/>
      <c r="K1554" s="217"/>
      <c r="L1554" s="217"/>
      <c r="M1554" s="693"/>
      <c r="N1554" s="693"/>
      <c r="O1554" s="359"/>
      <c r="P1554" s="619"/>
      <c r="Q1554" s="672"/>
      <c r="R1554" s="672"/>
      <c r="S1554" s="672"/>
      <c r="T1554" s="385"/>
      <c r="U1554" s="385"/>
      <c r="V1554" s="385"/>
      <c r="W1554" s="385"/>
      <c r="X1554" s="693"/>
      <c r="Y1554" s="325"/>
      <c r="Z1554" s="308"/>
      <c r="AA1554" s="383"/>
      <c r="AC1554" s="325"/>
      <c r="AD1554" s="325"/>
      <c r="AF1554" s="383"/>
      <c r="AH1554" s="325"/>
      <c r="AI1554" s="325"/>
      <c r="AK1554" s="385"/>
      <c r="AL1554" s="385"/>
      <c r="AM1554" s="359"/>
      <c r="AN1554" s="385"/>
      <c r="AO1554" s="385"/>
      <c r="AP1554" s="385"/>
      <c r="AQ1554" s="385"/>
      <c r="AR1554" s="385"/>
      <c r="AS1554" s="385"/>
      <c r="AT1554" s="385"/>
      <c r="AU1554" s="359"/>
      <c r="AW1554" s="416"/>
      <c r="AX1554" s="694"/>
      <c r="AY1554" s="641"/>
      <c r="AZ1554" s="385"/>
      <c r="BA1554" s="385"/>
      <c r="BB1554" s="416"/>
      <c r="BC1554" s="416"/>
      <c r="BD1554" s="416"/>
      <c r="BE1554" s="416"/>
      <c r="BF1554" s="416"/>
      <c r="BG1554" s="416"/>
      <c r="BH1554" s="416"/>
      <c r="BI1554" s="416"/>
      <c r="BJ1554" s="416"/>
    </row>
    <row r="1555" spans="10:62" x14ac:dyDescent="0.2">
      <c r="J1555" s="385"/>
      <c r="K1555" s="217"/>
      <c r="L1555" s="217"/>
      <c r="M1555" s="693"/>
      <c r="N1555" s="693"/>
      <c r="O1555" s="359"/>
      <c r="P1555" s="619"/>
      <c r="Q1555" s="672"/>
      <c r="R1555" s="672"/>
      <c r="S1555" s="672"/>
      <c r="T1555" s="385"/>
      <c r="U1555" s="385"/>
      <c r="V1555" s="385"/>
      <c r="W1555" s="385"/>
      <c r="X1555" s="693"/>
      <c r="Y1555" s="325"/>
      <c r="Z1555" s="308"/>
      <c r="AA1555" s="383"/>
      <c r="AC1555" s="325"/>
      <c r="AD1555" s="325"/>
      <c r="AF1555" s="383"/>
      <c r="AH1555" s="325"/>
      <c r="AI1555" s="325"/>
      <c r="AK1555" s="385"/>
      <c r="AL1555" s="385"/>
      <c r="AM1555" s="359"/>
      <c r="AN1555" s="385"/>
      <c r="AO1555" s="385"/>
      <c r="AP1555" s="385"/>
      <c r="AQ1555" s="385"/>
      <c r="AR1555" s="385"/>
      <c r="AS1555" s="385"/>
      <c r="AT1555" s="385"/>
      <c r="AU1555" s="359"/>
      <c r="AW1555" s="416"/>
      <c r="AX1555" s="694"/>
      <c r="AY1555" s="641"/>
      <c r="AZ1555" s="385"/>
      <c r="BA1555" s="385"/>
      <c r="BB1555" s="416"/>
      <c r="BC1555" s="416"/>
      <c r="BD1555" s="416"/>
      <c r="BE1555" s="416"/>
      <c r="BF1555" s="416"/>
      <c r="BG1555" s="416"/>
      <c r="BH1555" s="416"/>
      <c r="BI1555" s="416"/>
      <c r="BJ1555" s="416"/>
    </row>
    <row r="1556" spans="10:62" x14ac:dyDescent="0.2">
      <c r="J1556" s="385"/>
      <c r="K1556" s="217"/>
      <c r="L1556" s="217"/>
      <c r="M1556" s="693"/>
      <c r="N1556" s="693"/>
      <c r="O1556" s="359"/>
      <c r="P1556" s="619"/>
      <c r="Q1556" s="672"/>
      <c r="R1556" s="672"/>
      <c r="S1556" s="672"/>
      <c r="T1556" s="385"/>
      <c r="U1556" s="385"/>
      <c r="V1556" s="385"/>
      <c r="W1556" s="385"/>
      <c r="X1556" s="693"/>
      <c r="Y1556" s="325"/>
      <c r="Z1556" s="308"/>
      <c r="AA1556" s="383"/>
      <c r="AC1556" s="325"/>
      <c r="AD1556" s="325"/>
      <c r="AF1556" s="383"/>
      <c r="AH1556" s="325"/>
      <c r="AI1556" s="325"/>
      <c r="AK1556" s="385"/>
      <c r="AL1556" s="385"/>
      <c r="AM1556" s="359"/>
      <c r="AN1556" s="385"/>
      <c r="AO1556" s="385"/>
      <c r="AP1556" s="385"/>
      <c r="AQ1556" s="385"/>
      <c r="AR1556" s="385"/>
      <c r="AS1556" s="385"/>
      <c r="AT1556" s="385"/>
      <c r="AU1556" s="359"/>
      <c r="AW1556" s="416"/>
      <c r="AX1556" s="694"/>
      <c r="AY1556" s="641"/>
      <c r="AZ1556" s="385"/>
      <c r="BA1556" s="385"/>
      <c r="BB1556" s="416"/>
      <c r="BC1556" s="416"/>
      <c r="BD1556" s="416"/>
      <c r="BE1556" s="416"/>
      <c r="BF1556" s="416"/>
      <c r="BG1556" s="416"/>
      <c r="BH1556" s="416"/>
      <c r="BI1556" s="416"/>
      <c r="BJ1556" s="416"/>
    </row>
    <row r="1557" spans="10:62" x14ac:dyDescent="0.2">
      <c r="J1557" s="385"/>
      <c r="K1557" s="217"/>
      <c r="L1557" s="217"/>
      <c r="M1557" s="693"/>
      <c r="N1557" s="693"/>
      <c r="O1557" s="359"/>
      <c r="P1557" s="619"/>
      <c r="Q1557" s="672"/>
      <c r="R1557" s="672"/>
      <c r="S1557" s="672"/>
      <c r="T1557" s="385"/>
      <c r="U1557" s="385"/>
      <c r="V1557" s="385"/>
      <c r="W1557" s="385"/>
      <c r="X1557" s="693"/>
      <c r="Y1557" s="325"/>
      <c r="Z1557" s="308"/>
      <c r="AA1557" s="383"/>
      <c r="AC1557" s="325"/>
      <c r="AD1557" s="325"/>
      <c r="AF1557" s="383"/>
      <c r="AH1557" s="325"/>
      <c r="AI1557" s="325"/>
      <c r="AK1557" s="385"/>
      <c r="AL1557" s="385"/>
      <c r="AM1557" s="359"/>
      <c r="AN1557" s="385"/>
      <c r="AO1557" s="385"/>
      <c r="AP1557" s="385"/>
      <c r="AQ1557" s="385"/>
      <c r="AR1557" s="385"/>
      <c r="AS1557" s="385"/>
      <c r="AT1557" s="385"/>
      <c r="AU1557" s="359"/>
      <c r="AW1557" s="416"/>
      <c r="AX1557" s="694"/>
      <c r="AY1557" s="641"/>
      <c r="AZ1557" s="385"/>
      <c r="BA1557" s="385"/>
      <c r="BB1557" s="416"/>
      <c r="BC1557" s="416"/>
      <c r="BD1557" s="416"/>
      <c r="BE1557" s="416"/>
      <c r="BF1557" s="416"/>
      <c r="BG1557" s="416"/>
      <c r="BH1557" s="416"/>
      <c r="BI1557" s="416"/>
      <c r="BJ1557" s="416"/>
    </row>
    <row r="1558" spans="10:62" x14ac:dyDescent="0.2">
      <c r="J1558" s="385"/>
      <c r="K1558" s="217"/>
      <c r="L1558" s="217"/>
      <c r="M1558" s="693"/>
      <c r="N1558" s="693"/>
      <c r="O1558" s="359"/>
      <c r="P1558" s="619"/>
      <c r="Q1558" s="672"/>
      <c r="R1558" s="672"/>
      <c r="S1558" s="672"/>
      <c r="T1558" s="385"/>
      <c r="U1558" s="385"/>
      <c r="V1558" s="385"/>
      <c r="W1558" s="385"/>
      <c r="X1558" s="693"/>
      <c r="Y1558" s="325"/>
      <c r="Z1558" s="308"/>
      <c r="AA1558" s="383"/>
      <c r="AC1558" s="325"/>
      <c r="AD1558" s="325"/>
      <c r="AF1558" s="383"/>
      <c r="AH1558" s="325"/>
      <c r="AI1558" s="325"/>
      <c r="AK1558" s="385"/>
      <c r="AL1558" s="385"/>
      <c r="AM1558" s="359"/>
      <c r="AN1558" s="385"/>
      <c r="AO1558" s="385"/>
      <c r="AP1558" s="385"/>
      <c r="AQ1558" s="385"/>
      <c r="AR1558" s="385"/>
      <c r="AS1558" s="385"/>
      <c r="AT1558" s="385"/>
      <c r="AU1558" s="359"/>
      <c r="AW1558" s="416"/>
      <c r="AX1558" s="694"/>
      <c r="AY1558" s="641"/>
      <c r="AZ1558" s="385"/>
      <c r="BA1558" s="385"/>
      <c r="BB1558" s="416"/>
      <c r="BC1558" s="416"/>
      <c r="BD1558" s="416"/>
      <c r="BE1558" s="416"/>
      <c r="BF1558" s="416"/>
      <c r="BG1558" s="416"/>
      <c r="BH1558" s="416"/>
      <c r="BI1558" s="416"/>
      <c r="BJ1558" s="416"/>
    </row>
    <row r="1559" spans="10:62" x14ac:dyDescent="0.2">
      <c r="J1559" s="385"/>
      <c r="K1559" s="217"/>
      <c r="L1559" s="217"/>
      <c r="M1559" s="693"/>
      <c r="N1559" s="693"/>
      <c r="O1559" s="359"/>
      <c r="P1559" s="619"/>
      <c r="Q1559" s="672"/>
      <c r="R1559" s="672"/>
      <c r="S1559" s="672"/>
      <c r="T1559" s="385"/>
      <c r="U1559" s="385"/>
      <c r="V1559" s="385"/>
      <c r="W1559" s="385"/>
      <c r="X1559" s="693"/>
      <c r="Y1559" s="325"/>
      <c r="Z1559" s="308"/>
      <c r="AA1559" s="383"/>
      <c r="AC1559" s="325"/>
      <c r="AD1559" s="325"/>
      <c r="AF1559" s="383"/>
      <c r="AH1559" s="325"/>
      <c r="AI1559" s="325"/>
      <c r="AK1559" s="385"/>
      <c r="AL1559" s="385"/>
      <c r="AM1559" s="359"/>
      <c r="AN1559" s="385"/>
      <c r="AO1559" s="385"/>
      <c r="AP1559" s="385"/>
      <c r="AQ1559" s="385"/>
      <c r="AR1559" s="385"/>
      <c r="AS1559" s="385"/>
      <c r="AT1559" s="385"/>
      <c r="AU1559" s="359"/>
      <c r="AW1559" s="416"/>
      <c r="AX1559" s="694"/>
      <c r="AY1559" s="641"/>
      <c r="AZ1559" s="385"/>
      <c r="BA1559" s="385"/>
      <c r="BB1559" s="416"/>
      <c r="BC1559" s="416"/>
      <c r="BD1559" s="416"/>
      <c r="BE1559" s="416"/>
      <c r="BF1559" s="416"/>
      <c r="BG1559" s="416"/>
      <c r="BH1559" s="416"/>
      <c r="BI1559" s="416"/>
      <c r="BJ1559" s="416"/>
    </row>
    <row r="1560" spans="10:62" x14ac:dyDescent="0.2">
      <c r="J1560" s="385"/>
      <c r="K1560" s="217"/>
      <c r="L1560" s="217"/>
      <c r="M1560" s="693"/>
      <c r="N1560" s="693"/>
      <c r="O1560" s="359"/>
      <c r="P1560" s="619"/>
      <c r="Q1560" s="672"/>
      <c r="R1560" s="672"/>
      <c r="S1560" s="672"/>
      <c r="T1560" s="385"/>
      <c r="U1560" s="385"/>
      <c r="V1560" s="385"/>
      <c r="W1560" s="385"/>
      <c r="X1560" s="693"/>
      <c r="Y1560" s="325"/>
      <c r="Z1560" s="308"/>
      <c r="AA1560" s="383"/>
      <c r="AC1560" s="325"/>
      <c r="AD1560" s="325"/>
      <c r="AF1560" s="383"/>
      <c r="AH1560" s="325"/>
      <c r="AI1560" s="325"/>
      <c r="AK1560" s="385"/>
      <c r="AL1560" s="385"/>
      <c r="AM1560" s="359"/>
      <c r="AN1560" s="385"/>
      <c r="AO1560" s="385"/>
      <c r="AP1560" s="385"/>
      <c r="AQ1560" s="385"/>
      <c r="AR1560" s="385"/>
      <c r="AS1560" s="385"/>
      <c r="AT1560" s="385"/>
      <c r="AU1560" s="359"/>
      <c r="AW1560" s="416"/>
      <c r="AX1560" s="694"/>
      <c r="AY1560" s="641"/>
      <c r="AZ1560" s="385"/>
      <c r="BA1560" s="385"/>
      <c r="BB1560" s="416"/>
      <c r="BC1560" s="416"/>
      <c r="BD1560" s="416"/>
      <c r="BE1560" s="416"/>
      <c r="BF1560" s="416"/>
      <c r="BG1560" s="416"/>
      <c r="BH1560" s="416"/>
      <c r="BI1560" s="416"/>
      <c r="BJ1560" s="416"/>
    </row>
    <row r="1561" spans="10:62" x14ac:dyDescent="0.2">
      <c r="J1561" s="385"/>
      <c r="K1561" s="217"/>
      <c r="L1561" s="217"/>
      <c r="M1561" s="693"/>
      <c r="N1561" s="693"/>
      <c r="O1561" s="359"/>
      <c r="P1561" s="619"/>
      <c r="Q1561" s="672"/>
      <c r="R1561" s="672"/>
      <c r="S1561" s="672"/>
      <c r="T1561" s="385"/>
      <c r="U1561" s="385"/>
      <c r="V1561" s="385"/>
      <c r="W1561" s="385"/>
      <c r="X1561" s="693"/>
      <c r="Y1561" s="325"/>
      <c r="Z1561" s="308"/>
      <c r="AA1561" s="383"/>
      <c r="AC1561" s="325"/>
      <c r="AD1561" s="325"/>
      <c r="AF1561" s="383"/>
      <c r="AH1561" s="325"/>
      <c r="AI1561" s="325"/>
      <c r="AK1561" s="385"/>
      <c r="AL1561" s="385"/>
      <c r="AM1561" s="359"/>
      <c r="AN1561" s="385"/>
      <c r="AO1561" s="385"/>
      <c r="AP1561" s="385"/>
      <c r="AQ1561" s="385"/>
      <c r="AR1561" s="385"/>
      <c r="AS1561" s="385"/>
      <c r="AT1561" s="385"/>
      <c r="AU1561" s="359"/>
      <c r="AW1561" s="416"/>
      <c r="AX1561" s="694"/>
      <c r="AY1561" s="641"/>
      <c r="AZ1561" s="385"/>
      <c r="BA1561" s="385"/>
      <c r="BB1561" s="416"/>
      <c r="BC1561" s="416"/>
      <c r="BD1561" s="416"/>
      <c r="BE1561" s="416"/>
      <c r="BF1561" s="416"/>
      <c r="BG1561" s="416"/>
      <c r="BH1561" s="416"/>
      <c r="BI1561" s="416"/>
      <c r="BJ1561" s="416"/>
    </row>
    <row r="1562" spans="10:62" x14ac:dyDescent="0.2">
      <c r="J1562" s="385"/>
      <c r="K1562" s="217"/>
      <c r="L1562" s="217"/>
      <c r="M1562" s="693"/>
      <c r="N1562" s="693"/>
      <c r="O1562" s="359"/>
      <c r="P1562" s="619"/>
      <c r="Q1562" s="672"/>
      <c r="R1562" s="672"/>
      <c r="S1562" s="672"/>
      <c r="T1562" s="385"/>
      <c r="U1562" s="385"/>
      <c r="V1562" s="385"/>
      <c r="W1562" s="385"/>
      <c r="X1562" s="693"/>
      <c r="Y1562" s="325"/>
      <c r="Z1562" s="308"/>
      <c r="AA1562" s="383"/>
      <c r="AC1562" s="325"/>
      <c r="AD1562" s="325"/>
      <c r="AF1562" s="383"/>
      <c r="AH1562" s="325"/>
      <c r="AI1562" s="325"/>
      <c r="AK1562" s="385"/>
      <c r="AL1562" s="385"/>
      <c r="AM1562" s="359"/>
      <c r="AN1562" s="385"/>
      <c r="AO1562" s="385"/>
      <c r="AP1562" s="385"/>
      <c r="AQ1562" s="385"/>
      <c r="AR1562" s="385"/>
      <c r="AS1562" s="385"/>
      <c r="AT1562" s="385"/>
      <c r="AU1562" s="359"/>
      <c r="AW1562" s="416"/>
      <c r="AX1562" s="694"/>
      <c r="AY1562" s="641"/>
      <c r="AZ1562" s="385"/>
      <c r="BA1562" s="385"/>
      <c r="BB1562" s="416"/>
      <c r="BC1562" s="416"/>
      <c r="BD1562" s="416"/>
      <c r="BE1562" s="416"/>
      <c r="BF1562" s="416"/>
      <c r="BG1562" s="416"/>
      <c r="BH1562" s="416"/>
      <c r="BI1562" s="416"/>
      <c r="BJ1562" s="416"/>
    </row>
    <row r="1563" spans="10:62" x14ac:dyDescent="0.2">
      <c r="J1563" s="385"/>
      <c r="K1563" s="217"/>
      <c r="L1563" s="217"/>
      <c r="M1563" s="693"/>
      <c r="N1563" s="693"/>
      <c r="O1563" s="359"/>
      <c r="P1563" s="619"/>
      <c r="Q1563" s="672"/>
      <c r="R1563" s="672"/>
      <c r="S1563" s="672"/>
      <c r="T1563" s="385"/>
      <c r="U1563" s="385"/>
      <c r="V1563" s="385"/>
      <c r="W1563" s="385"/>
      <c r="X1563" s="693"/>
      <c r="Y1563" s="325"/>
      <c r="Z1563" s="308"/>
      <c r="AA1563" s="383"/>
      <c r="AC1563" s="325"/>
      <c r="AD1563" s="325"/>
      <c r="AF1563" s="383"/>
      <c r="AH1563" s="325"/>
      <c r="AI1563" s="325"/>
      <c r="AK1563" s="385"/>
      <c r="AL1563" s="385"/>
      <c r="AM1563" s="359"/>
      <c r="AN1563" s="385"/>
      <c r="AO1563" s="385"/>
      <c r="AP1563" s="385"/>
      <c r="AQ1563" s="385"/>
      <c r="AR1563" s="385"/>
      <c r="AS1563" s="385"/>
      <c r="AT1563" s="385"/>
      <c r="AU1563" s="359"/>
      <c r="AW1563" s="416"/>
      <c r="AX1563" s="694"/>
      <c r="AY1563" s="641"/>
      <c r="AZ1563" s="385"/>
      <c r="BA1563" s="385"/>
      <c r="BB1563" s="416"/>
      <c r="BC1563" s="416"/>
      <c r="BD1563" s="416"/>
      <c r="BE1563" s="416"/>
      <c r="BF1563" s="416"/>
      <c r="BG1563" s="416"/>
      <c r="BH1563" s="416"/>
      <c r="BI1563" s="416"/>
      <c r="BJ1563" s="416"/>
    </row>
    <row r="1564" spans="10:62" x14ac:dyDescent="0.2">
      <c r="J1564" s="385"/>
      <c r="K1564" s="217"/>
      <c r="L1564" s="217"/>
      <c r="M1564" s="693"/>
      <c r="N1564" s="693"/>
      <c r="O1564" s="359"/>
      <c r="P1564" s="619"/>
      <c r="Q1564" s="672"/>
      <c r="R1564" s="672"/>
      <c r="S1564" s="672"/>
      <c r="T1564" s="385"/>
      <c r="U1564" s="385"/>
      <c r="V1564" s="385"/>
      <c r="W1564" s="385"/>
      <c r="X1564" s="693"/>
      <c r="Y1564" s="325"/>
      <c r="Z1564" s="308"/>
      <c r="AA1564" s="383"/>
      <c r="AC1564" s="325"/>
      <c r="AD1564" s="325"/>
      <c r="AF1564" s="383"/>
      <c r="AH1564" s="325"/>
      <c r="AI1564" s="325"/>
      <c r="AK1564" s="385"/>
      <c r="AL1564" s="385"/>
      <c r="AM1564" s="359"/>
      <c r="AN1564" s="385"/>
      <c r="AO1564" s="385"/>
      <c r="AP1564" s="385"/>
      <c r="AQ1564" s="385"/>
      <c r="AR1564" s="385"/>
      <c r="AS1564" s="385"/>
      <c r="AT1564" s="385"/>
      <c r="AU1564" s="359"/>
      <c r="AW1564" s="416"/>
      <c r="AX1564" s="694"/>
      <c r="AY1564" s="641"/>
      <c r="AZ1564" s="385"/>
      <c r="BA1564" s="385"/>
      <c r="BB1564" s="416"/>
      <c r="BC1564" s="416"/>
      <c r="BD1564" s="416"/>
      <c r="BE1564" s="416"/>
      <c r="BF1564" s="416"/>
      <c r="BG1564" s="416"/>
      <c r="BH1564" s="416"/>
      <c r="BI1564" s="416"/>
      <c r="BJ1564" s="416"/>
    </row>
    <row r="1565" spans="10:62" x14ac:dyDescent="0.2">
      <c r="J1565" s="385"/>
      <c r="K1565" s="217"/>
      <c r="L1565" s="217"/>
      <c r="M1565" s="693"/>
      <c r="N1565" s="693"/>
      <c r="O1565" s="359"/>
      <c r="P1565" s="619"/>
      <c r="Q1565" s="672"/>
      <c r="R1565" s="672"/>
      <c r="S1565" s="672"/>
      <c r="T1565" s="385"/>
      <c r="U1565" s="385"/>
      <c r="V1565" s="385"/>
      <c r="W1565" s="385"/>
      <c r="X1565" s="693"/>
      <c r="Y1565" s="325"/>
      <c r="Z1565" s="308"/>
      <c r="AA1565" s="383"/>
      <c r="AC1565" s="325"/>
      <c r="AD1565" s="325"/>
      <c r="AF1565" s="383"/>
      <c r="AH1565" s="325"/>
      <c r="AI1565" s="325"/>
      <c r="AK1565" s="385"/>
      <c r="AL1565" s="385"/>
      <c r="AM1565" s="359"/>
      <c r="AN1565" s="385"/>
      <c r="AO1565" s="385"/>
      <c r="AP1565" s="385"/>
      <c r="AQ1565" s="385"/>
      <c r="AR1565" s="385"/>
      <c r="AS1565" s="385"/>
      <c r="AT1565" s="385"/>
      <c r="AU1565" s="359"/>
      <c r="AW1565" s="416"/>
      <c r="AX1565" s="694"/>
      <c r="AY1565" s="641"/>
      <c r="AZ1565" s="385"/>
      <c r="BA1565" s="385"/>
      <c r="BB1565" s="416"/>
      <c r="BC1565" s="416"/>
      <c r="BD1565" s="416"/>
      <c r="BE1565" s="416"/>
      <c r="BF1565" s="416"/>
      <c r="BG1565" s="416"/>
      <c r="BH1565" s="416"/>
      <c r="BI1565" s="416"/>
      <c r="BJ1565" s="416"/>
    </row>
    <row r="1566" spans="10:62" x14ac:dyDescent="0.2">
      <c r="J1566" s="385"/>
      <c r="K1566" s="217"/>
      <c r="L1566" s="217"/>
      <c r="M1566" s="693"/>
      <c r="N1566" s="693"/>
      <c r="O1566" s="359"/>
      <c r="P1566" s="619"/>
      <c r="Q1566" s="672"/>
      <c r="R1566" s="672"/>
      <c r="S1566" s="672"/>
      <c r="T1566" s="385"/>
      <c r="U1566" s="385"/>
      <c r="V1566" s="385"/>
      <c r="W1566" s="385"/>
      <c r="X1566" s="693"/>
      <c r="Y1566" s="325"/>
      <c r="Z1566" s="308"/>
      <c r="AA1566" s="383"/>
      <c r="AC1566" s="325"/>
      <c r="AD1566" s="325"/>
      <c r="AF1566" s="383"/>
      <c r="AH1566" s="325"/>
      <c r="AI1566" s="325"/>
      <c r="AK1566" s="385"/>
      <c r="AL1566" s="385"/>
      <c r="AM1566" s="359"/>
      <c r="AN1566" s="385"/>
      <c r="AO1566" s="385"/>
      <c r="AP1566" s="385"/>
      <c r="AQ1566" s="385"/>
      <c r="AR1566" s="385"/>
      <c r="AS1566" s="385"/>
      <c r="AT1566" s="385"/>
      <c r="AU1566" s="359"/>
      <c r="AW1566" s="416"/>
      <c r="AX1566" s="694"/>
      <c r="AY1566" s="641"/>
      <c r="AZ1566" s="385"/>
      <c r="BA1566" s="385"/>
      <c r="BB1566" s="416"/>
      <c r="BC1566" s="416"/>
      <c r="BD1566" s="416"/>
      <c r="BE1566" s="416"/>
      <c r="BF1566" s="416"/>
      <c r="BG1566" s="416"/>
      <c r="BH1566" s="416"/>
      <c r="BI1566" s="416"/>
      <c r="BJ1566" s="416"/>
    </row>
    <row r="1567" spans="10:62" x14ac:dyDescent="0.2">
      <c r="J1567" s="385"/>
      <c r="K1567" s="217"/>
      <c r="L1567" s="217"/>
      <c r="M1567" s="693"/>
      <c r="N1567" s="693"/>
      <c r="O1567" s="359"/>
      <c r="P1567" s="619"/>
      <c r="Q1567" s="672"/>
      <c r="R1567" s="672"/>
      <c r="S1567" s="672"/>
      <c r="T1567" s="385"/>
      <c r="U1567" s="385"/>
      <c r="V1567" s="385"/>
      <c r="W1567" s="385"/>
      <c r="X1567" s="693"/>
      <c r="Y1567" s="325"/>
      <c r="Z1567" s="308"/>
      <c r="AA1567" s="383"/>
      <c r="AC1567" s="325"/>
      <c r="AD1567" s="325"/>
      <c r="AF1567" s="383"/>
      <c r="AH1567" s="325"/>
      <c r="AI1567" s="325"/>
      <c r="AK1567" s="385"/>
      <c r="AL1567" s="385"/>
      <c r="AM1567" s="359"/>
      <c r="AN1567" s="385"/>
      <c r="AO1567" s="385"/>
      <c r="AP1567" s="385"/>
      <c r="AQ1567" s="385"/>
      <c r="AR1567" s="385"/>
      <c r="AS1567" s="385"/>
      <c r="AT1567" s="385"/>
      <c r="AU1567" s="359"/>
      <c r="AW1567" s="416"/>
      <c r="AX1567" s="694"/>
      <c r="AY1567" s="641"/>
      <c r="AZ1567" s="385"/>
      <c r="BA1567" s="385"/>
      <c r="BB1567" s="416"/>
      <c r="BC1567" s="416"/>
      <c r="BD1567" s="416"/>
      <c r="BE1567" s="416"/>
      <c r="BF1567" s="416"/>
      <c r="BG1567" s="416"/>
      <c r="BH1567" s="416"/>
      <c r="BI1567" s="416"/>
      <c r="BJ1567" s="416"/>
    </row>
    <row r="1568" spans="10:62" x14ac:dyDescent="0.2">
      <c r="J1568" s="385"/>
      <c r="K1568" s="217"/>
      <c r="L1568" s="217"/>
      <c r="M1568" s="693"/>
      <c r="N1568" s="693"/>
      <c r="O1568" s="359"/>
      <c r="P1568" s="619"/>
      <c r="Q1568" s="672"/>
      <c r="R1568" s="672"/>
      <c r="S1568" s="672"/>
      <c r="T1568" s="385"/>
      <c r="U1568" s="385"/>
      <c r="V1568" s="385"/>
      <c r="W1568" s="385"/>
      <c r="X1568" s="693"/>
      <c r="Y1568" s="325"/>
      <c r="Z1568" s="308"/>
      <c r="AA1568" s="383"/>
      <c r="AC1568" s="325"/>
      <c r="AD1568" s="325"/>
      <c r="AF1568" s="383"/>
      <c r="AH1568" s="325"/>
      <c r="AI1568" s="325"/>
      <c r="AK1568" s="385"/>
      <c r="AL1568" s="385"/>
      <c r="AM1568" s="359"/>
      <c r="AN1568" s="385"/>
      <c r="AO1568" s="385"/>
      <c r="AP1568" s="385"/>
      <c r="AQ1568" s="385"/>
      <c r="AR1568" s="385"/>
      <c r="AS1568" s="385"/>
      <c r="AT1568" s="385"/>
      <c r="AU1568" s="359"/>
      <c r="AW1568" s="416"/>
      <c r="AX1568" s="694"/>
      <c r="AY1568" s="641"/>
      <c r="AZ1568" s="385"/>
      <c r="BA1568" s="385"/>
      <c r="BB1568" s="416"/>
      <c r="BC1568" s="416"/>
      <c r="BD1568" s="416"/>
      <c r="BE1568" s="416"/>
      <c r="BF1568" s="416"/>
      <c r="BG1568" s="416"/>
      <c r="BH1568" s="416"/>
      <c r="BI1568" s="416"/>
      <c r="BJ1568" s="416"/>
    </row>
    <row r="1569" spans="10:62" x14ac:dyDescent="0.2">
      <c r="J1569" s="385"/>
      <c r="K1569" s="217"/>
      <c r="L1569" s="217"/>
      <c r="M1569" s="693"/>
      <c r="N1569" s="693"/>
      <c r="O1569" s="359"/>
      <c r="P1569" s="619"/>
      <c r="Q1569" s="672"/>
      <c r="R1569" s="672"/>
      <c r="S1569" s="672"/>
      <c r="T1569" s="385"/>
      <c r="U1569" s="385"/>
      <c r="V1569" s="385"/>
      <c r="W1569" s="385"/>
      <c r="X1569" s="693"/>
      <c r="Y1569" s="325"/>
      <c r="Z1569" s="308"/>
      <c r="AA1569" s="383"/>
      <c r="AC1569" s="325"/>
      <c r="AD1569" s="325"/>
      <c r="AF1569" s="383"/>
      <c r="AH1569" s="325"/>
      <c r="AI1569" s="325"/>
      <c r="AK1569" s="385"/>
      <c r="AL1569" s="385"/>
      <c r="AM1569" s="359"/>
      <c r="AN1569" s="385"/>
      <c r="AO1569" s="385"/>
      <c r="AP1569" s="385"/>
      <c r="AQ1569" s="385"/>
      <c r="AR1569" s="385"/>
      <c r="AS1569" s="385"/>
      <c r="AT1569" s="385"/>
      <c r="AU1569" s="359"/>
      <c r="AW1569" s="416"/>
      <c r="AX1569" s="694"/>
      <c r="AY1569" s="641"/>
      <c r="AZ1569" s="385"/>
      <c r="BA1569" s="385"/>
      <c r="BB1569" s="416"/>
      <c r="BC1569" s="416"/>
      <c r="BD1569" s="416"/>
      <c r="BE1569" s="416"/>
      <c r="BF1569" s="416"/>
      <c r="BG1569" s="416"/>
      <c r="BH1569" s="416"/>
      <c r="BI1569" s="416"/>
      <c r="BJ1569" s="416"/>
    </row>
    <row r="1570" spans="10:62" x14ac:dyDescent="0.2">
      <c r="J1570" s="385"/>
      <c r="K1570" s="217"/>
      <c r="L1570" s="217"/>
      <c r="M1570" s="693"/>
      <c r="N1570" s="693"/>
      <c r="O1570" s="359"/>
      <c r="P1570" s="619"/>
      <c r="Q1570" s="672"/>
      <c r="R1570" s="672"/>
      <c r="S1570" s="672"/>
      <c r="T1570" s="385"/>
      <c r="U1570" s="385"/>
      <c r="V1570" s="385"/>
      <c r="W1570" s="385"/>
      <c r="X1570" s="693"/>
      <c r="Y1570" s="325"/>
      <c r="Z1570" s="308"/>
      <c r="AA1570" s="383"/>
      <c r="AC1570" s="325"/>
      <c r="AD1570" s="325"/>
      <c r="AF1570" s="383"/>
      <c r="AH1570" s="325"/>
      <c r="AI1570" s="325"/>
      <c r="AK1570" s="385"/>
      <c r="AL1570" s="385"/>
      <c r="AM1570" s="359"/>
      <c r="AN1570" s="385"/>
      <c r="AO1570" s="385"/>
      <c r="AP1570" s="385"/>
      <c r="AQ1570" s="385"/>
      <c r="AR1570" s="385"/>
      <c r="AS1570" s="385"/>
      <c r="AT1570" s="385"/>
      <c r="AU1570" s="359"/>
      <c r="AW1570" s="416"/>
      <c r="AX1570" s="694"/>
      <c r="AY1570" s="641"/>
      <c r="AZ1570" s="385"/>
      <c r="BA1570" s="385"/>
      <c r="BB1570" s="416"/>
      <c r="BC1570" s="416"/>
      <c r="BD1570" s="416"/>
      <c r="BE1570" s="416"/>
      <c r="BF1570" s="416"/>
      <c r="BG1570" s="416"/>
      <c r="BH1570" s="416"/>
      <c r="BI1570" s="416"/>
      <c r="BJ1570" s="416"/>
    </row>
    <row r="1571" spans="10:62" x14ac:dyDescent="0.2">
      <c r="J1571" s="385"/>
      <c r="K1571" s="217"/>
      <c r="L1571" s="217"/>
      <c r="M1571" s="693"/>
      <c r="N1571" s="693"/>
      <c r="O1571" s="359"/>
      <c r="P1571" s="619"/>
      <c r="Q1571" s="672"/>
      <c r="R1571" s="672"/>
      <c r="S1571" s="672"/>
      <c r="T1571" s="385"/>
      <c r="U1571" s="385"/>
      <c r="V1571" s="385"/>
      <c r="W1571" s="385"/>
      <c r="X1571" s="693"/>
      <c r="Y1571" s="325"/>
      <c r="Z1571" s="308"/>
      <c r="AA1571" s="383"/>
      <c r="AC1571" s="325"/>
      <c r="AD1571" s="325"/>
      <c r="AF1571" s="383"/>
      <c r="AH1571" s="325"/>
      <c r="AI1571" s="325"/>
      <c r="AK1571" s="385"/>
      <c r="AL1571" s="385"/>
      <c r="AM1571" s="359"/>
      <c r="AN1571" s="385"/>
      <c r="AO1571" s="385"/>
      <c r="AP1571" s="385"/>
      <c r="AQ1571" s="385"/>
      <c r="AR1571" s="385"/>
      <c r="AS1571" s="385"/>
      <c r="AT1571" s="385"/>
      <c r="AU1571" s="359"/>
      <c r="AW1571" s="416"/>
      <c r="AX1571" s="694"/>
      <c r="AY1571" s="641"/>
      <c r="AZ1571" s="385"/>
      <c r="BA1571" s="385"/>
      <c r="BB1571" s="416"/>
      <c r="BC1571" s="416"/>
      <c r="BD1571" s="416"/>
      <c r="BE1571" s="416"/>
      <c r="BF1571" s="416"/>
      <c r="BG1571" s="416"/>
      <c r="BH1571" s="416"/>
      <c r="BI1571" s="416"/>
      <c r="BJ1571" s="416"/>
    </row>
    <row r="1572" spans="10:62" x14ac:dyDescent="0.2">
      <c r="J1572" s="385"/>
      <c r="K1572" s="217"/>
      <c r="L1572" s="217"/>
      <c r="M1572" s="693"/>
      <c r="N1572" s="693"/>
      <c r="O1572" s="359"/>
      <c r="P1572" s="619"/>
      <c r="Q1572" s="672"/>
      <c r="R1572" s="672"/>
      <c r="S1572" s="672"/>
      <c r="T1572" s="385"/>
      <c r="U1572" s="385"/>
      <c r="V1572" s="385"/>
      <c r="W1572" s="385"/>
      <c r="X1572" s="693"/>
      <c r="Y1572" s="325"/>
      <c r="Z1572" s="308"/>
      <c r="AA1572" s="383"/>
      <c r="AC1572" s="325"/>
      <c r="AD1572" s="325"/>
      <c r="AF1572" s="383"/>
      <c r="AH1572" s="325"/>
      <c r="AI1572" s="325"/>
      <c r="AK1572" s="385"/>
      <c r="AL1572" s="385"/>
      <c r="AM1572" s="359"/>
      <c r="AN1572" s="385"/>
      <c r="AO1572" s="385"/>
      <c r="AP1572" s="385"/>
      <c r="AQ1572" s="385"/>
      <c r="AR1572" s="385"/>
      <c r="AS1572" s="385"/>
      <c r="AT1572" s="385"/>
      <c r="AU1572" s="359"/>
      <c r="AW1572" s="416"/>
      <c r="AX1572" s="694"/>
      <c r="AY1572" s="641"/>
      <c r="AZ1572" s="385"/>
      <c r="BA1572" s="385"/>
      <c r="BB1572" s="416"/>
      <c r="BC1572" s="416"/>
      <c r="BD1572" s="416"/>
      <c r="BE1572" s="416"/>
      <c r="BF1572" s="416"/>
      <c r="BG1572" s="416"/>
      <c r="BH1572" s="416"/>
      <c r="BI1572" s="416"/>
      <c r="BJ1572" s="416"/>
    </row>
    <row r="1573" spans="10:62" x14ac:dyDescent="0.2">
      <c r="J1573" s="385"/>
      <c r="K1573" s="217"/>
      <c r="L1573" s="217"/>
      <c r="M1573" s="693"/>
      <c r="N1573" s="693"/>
      <c r="O1573" s="359"/>
      <c r="P1573" s="619"/>
      <c r="Q1573" s="672"/>
      <c r="R1573" s="672"/>
      <c r="S1573" s="672"/>
      <c r="T1573" s="385"/>
      <c r="U1573" s="385"/>
      <c r="V1573" s="385"/>
      <c r="W1573" s="385"/>
      <c r="X1573" s="693"/>
      <c r="Y1573" s="325"/>
      <c r="Z1573" s="308"/>
      <c r="AA1573" s="383"/>
      <c r="AC1573" s="325"/>
      <c r="AD1573" s="325"/>
      <c r="AF1573" s="383"/>
      <c r="AH1573" s="325"/>
      <c r="AI1573" s="325"/>
      <c r="AK1573" s="385"/>
      <c r="AL1573" s="385"/>
      <c r="AM1573" s="359"/>
      <c r="AN1573" s="385"/>
      <c r="AO1573" s="385"/>
      <c r="AP1573" s="385"/>
      <c r="AQ1573" s="385"/>
      <c r="AR1573" s="385"/>
      <c r="AS1573" s="385"/>
      <c r="AT1573" s="385"/>
      <c r="AU1573" s="359"/>
      <c r="AW1573" s="416"/>
      <c r="AX1573" s="694"/>
      <c r="AY1573" s="641"/>
      <c r="AZ1573" s="385"/>
      <c r="BA1573" s="385"/>
      <c r="BB1573" s="416"/>
      <c r="BC1573" s="416"/>
      <c r="BD1573" s="416"/>
      <c r="BE1573" s="416"/>
      <c r="BF1573" s="416"/>
      <c r="BG1573" s="416"/>
      <c r="BH1573" s="416"/>
      <c r="BI1573" s="416"/>
      <c r="BJ1573" s="416"/>
    </row>
    <row r="1574" spans="10:62" x14ac:dyDescent="0.2">
      <c r="J1574" s="385"/>
      <c r="K1574" s="217"/>
      <c r="L1574" s="217"/>
      <c r="M1574" s="693"/>
      <c r="N1574" s="693"/>
      <c r="O1574" s="359"/>
      <c r="P1574" s="619"/>
      <c r="Q1574" s="672"/>
      <c r="R1574" s="672"/>
      <c r="S1574" s="672"/>
      <c r="T1574" s="385"/>
      <c r="U1574" s="385"/>
      <c r="V1574" s="385"/>
      <c r="W1574" s="385"/>
      <c r="X1574" s="693"/>
      <c r="Y1574" s="325"/>
      <c r="Z1574" s="308"/>
      <c r="AA1574" s="383"/>
      <c r="AC1574" s="325"/>
      <c r="AD1574" s="325"/>
      <c r="AF1574" s="383"/>
      <c r="AH1574" s="325"/>
      <c r="AI1574" s="325"/>
      <c r="AK1574" s="385"/>
      <c r="AL1574" s="385"/>
      <c r="AM1574" s="359"/>
      <c r="AN1574" s="385"/>
      <c r="AO1574" s="385"/>
      <c r="AP1574" s="385"/>
      <c r="AQ1574" s="385"/>
      <c r="AR1574" s="385"/>
      <c r="AS1574" s="385"/>
      <c r="AT1574" s="385"/>
      <c r="AU1574" s="359"/>
      <c r="AW1574" s="416"/>
      <c r="AX1574" s="694"/>
      <c r="AY1574" s="641"/>
      <c r="AZ1574" s="385"/>
      <c r="BA1574" s="385"/>
      <c r="BB1574" s="416"/>
      <c r="BC1574" s="416"/>
      <c r="BD1574" s="416"/>
      <c r="BE1574" s="416"/>
      <c r="BF1574" s="416"/>
      <c r="BG1574" s="416"/>
      <c r="BH1574" s="416"/>
      <c r="BI1574" s="416"/>
      <c r="BJ1574" s="416"/>
    </row>
    <row r="1575" spans="10:62" x14ac:dyDescent="0.2">
      <c r="J1575" s="385"/>
      <c r="K1575" s="217"/>
      <c r="L1575" s="217"/>
      <c r="M1575" s="693"/>
      <c r="N1575" s="693"/>
      <c r="O1575" s="359"/>
      <c r="P1575" s="619"/>
      <c r="Q1575" s="672"/>
      <c r="R1575" s="672"/>
      <c r="S1575" s="672"/>
      <c r="T1575" s="385"/>
      <c r="U1575" s="385"/>
      <c r="V1575" s="385"/>
      <c r="W1575" s="385"/>
      <c r="X1575" s="693"/>
      <c r="Y1575" s="325"/>
      <c r="Z1575" s="308"/>
      <c r="AA1575" s="383"/>
      <c r="AC1575" s="325"/>
      <c r="AD1575" s="325"/>
      <c r="AF1575" s="383"/>
      <c r="AH1575" s="325"/>
      <c r="AI1575" s="325"/>
      <c r="AK1575" s="385"/>
      <c r="AL1575" s="385"/>
      <c r="AM1575" s="359"/>
      <c r="AN1575" s="385"/>
      <c r="AO1575" s="385"/>
      <c r="AP1575" s="385"/>
      <c r="AQ1575" s="385"/>
      <c r="AR1575" s="385"/>
      <c r="AS1575" s="385"/>
      <c r="AT1575" s="385"/>
      <c r="AU1575" s="359"/>
      <c r="AW1575" s="416"/>
      <c r="AX1575" s="694"/>
      <c r="AY1575" s="641"/>
      <c r="AZ1575" s="385"/>
      <c r="BA1575" s="385"/>
      <c r="BB1575" s="416"/>
      <c r="BC1575" s="416"/>
      <c r="BD1575" s="416"/>
      <c r="BE1575" s="416"/>
      <c r="BF1575" s="416"/>
      <c r="BG1575" s="416"/>
      <c r="BH1575" s="416"/>
      <c r="BI1575" s="416"/>
      <c r="BJ1575" s="416"/>
    </row>
    <row r="1576" spans="10:62" x14ac:dyDescent="0.2">
      <c r="J1576" s="385"/>
      <c r="K1576" s="217"/>
      <c r="L1576" s="217"/>
      <c r="M1576" s="693"/>
      <c r="N1576" s="693"/>
      <c r="O1576" s="359"/>
      <c r="P1576" s="619"/>
      <c r="Q1576" s="672"/>
      <c r="R1576" s="672"/>
      <c r="S1576" s="672"/>
      <c r="T1576" s="385"/>
      <c r="U1576" s="385"/>
      <c r="V1576" s="385"/>
      <c r="W1576" s="385"/>
      <c r="X1576" s="693"/>
      <c r="Y1576" s="325"/>
      <c r="Z1576" s="308"/>
      <c r="AA1576" s="383"/>
      <c r="AC1576" s="325"/>
      <c r="AD1576" s="325"/>
      <c r="AF1576" s="383"/>
      <c r="AH1576" s="325"/>
      <c r="AI1576" s="325"/>
      <c r="AK1576" s="385"/>
      <c r="AL1576" s="385"/>
      <c r="AM1576" s="359"/>
      <c r="AN1576" s="385"/>
      <c r="AO1576" s="385"/>
      <c r="AP1576" s="385"/>
      <c r="AQ1576" s="385"/>
      <c r="AR1576" s="385"/>
      <c r="AS1576" s="385"/>
      <c r="AT1576" s="385"/>
      <c r="AU1576" s="359"/>
      <c r="AW1576" s="416"/>
      <c r="AX1576" s="694"/>
      <c r="AY1576" s="641"/>
      <c r="AZ1576" s="385"/>
      <c r="BA1576" s="385"/>
      <c r="BB1576" s="416"/>
      <c r="BC1576" s="416"/>
      <c r="BD1576" s="416"/>
      <c r="BE1576" s="416"/>
      <c r="BF1576" s="416"/>
      <c r="BG1576" s="416"/>
      <c r="BH1576" s="416"/>
      <c r="BI1576" s="416"/>
      <c r="BJ1576" s="416"/>
    </row>
    <row r="1577" spans="10:62" x14ac:dyDescent="0.2">
      <c r="J1577" s="385"/>
      <c r="K1577" s="217"/>
      <c r="L1577" s="217"/>
      <c r="M1577" s="693"/>
      <c r="N1577" s="693"/>
      <c r="O1577" s="359"/>
      <c r="P1577" s="619"/>
      <c r="Q1577" s="672"/>
      <c r="R1577" s="672"/>
      <c r="S1577" s="672"/>
      <c r="T1577" s="385"/>
      <c r="U1577" s="385"/>
      <c r="V1577" s="385"/>
      <c r="W1577" s="385"/>
      <c r="X1577" s="693"/>
      <c r="Y1577" s="325"/>
      <c r="Z1577" s="308"/>
      <c r="AA1577" s="383"/>
      <c r="AC1577" s="325"/>
      <c r="AD1577" s="325"/>
      <c r="AF1577" s="383"/>
      <c r="AH1577" s="325"/>
      <c r="AI1577" s="325"/>
      <c r="AK1577" s="385"/>
      <c r="AL1577" s="385"/>
      <c r="AM1577" s="359"/>
      <c r="AN1577" s="385"/>
      <c r="AO1577" s="385"/>
      <c r="AP1577" s="385"/>
      <c r="AQ1577" s="385"/>
      <c r="AR1577" s="385"/>
      <c r="AS1577" s="385"/>
      <c r="AT1577" s="385"/>
      <c r="AU1577" s="359"/>
      <c r="AW1577" s="416"/>
      <c r="AX1577" s="694"/>
      <c r="AY1577" s="641"/>
      <c r="AZ1577" s="385"/>
      <c r="BA1577" s="385"/>
      <c r="BB1577" s="416"/>
      <c r="BC1577" s="416"/>
      <c r="BD1577" s="416"/>
      <c r="BE1577" s="416"/>
      <c r="BF1577" s="416"/>
      <c r="BG1577" s="416"/>
      <c r="BH1577" s="416"/>
      <c r="BI1577" s="416"/>
      <c r="BJ1577" s="416"/>
    </row>
    <row r="1578" spans="10:62" x14ac:dyDescent="0.2">
      <c r="J1578" s="385"/>
      <c r="K1578" s="217"/>
      <c r="L1578" s="217"/>
      <c r="M1578" s="693"/>
      <c r="N1578" s="693"/>
      <c r="O1578" s="359"/>
      <c r="P1578" s="619"/>
      <c r="Q1578" s="672"/>
      <c r="R1578" s="672"/>
      <c r="S1578" s="672"/>
      <c r="T1578" s="385"/>
      <c r="U1578" s="385"/>
      <c r="V1578" s="385"/>
      <c r="W1578" s="385"/>
      <c r="X1578" s="693"/>
      <c r="Y1578" s="325"/>
      <c r="Z1578" s="308"/>
      <c r="AA1578" s="383"/>
      <c r="AC1578" s="325"/>
      <c r="AD1578" s="325"/>
      <c r="AF1578" s="383"/>
      <c r="AH1578" s="325"/>
      <c r="AI1578" s="325"/>
      <c r="AK1578" s="385"/>
      <c r="AL1578" s="385"/>
      <c r="AM1578" s="359"/>
      <c r="AN1578" s="385"/>
      <c r="AO1578" s="385"/>
      <c r="AP1578" s="385"/>
      <c r="AQ1578" s="385"/>
      <c r="AR1578" s="385"/>
      <c r="AS1578" s="385"/>
      <c r="AT1578" s="385"/>
      <c r="AU1578" s="359"/>
      <c r="AW1578" s="416"/>
      <c r="AX1578" s="694"/>
      <c r="AY1578" s="641"/>
      <c r="AZ1578" s="385"/>
      <c r="BA1578" s="385"/>
      <c r="BB1578" s="416"/>
      <c r="BC1578" s="416"/>
      <c r="BD1578" s="416"/>
      <c r="BE1578" s="416"/>
      <c r="BF1578" s="416"/>
      <c r="BG1578" s="416"/>
      <c r="BH1578" s="416"/>
      <c r="BI1578" s="416"/>
      <c r="BJ1578" s="416"/>
    </row>
    <row r="1579" spans="10:62" x14ac:dyDescent="0.2">
      <c r="J1579" s="385"/>
      <c r="K1579" s="217"/>
      <c r="L1579" s="217"/>
      <c r="M1579" s="693"/>
      <c r="N1579" s="693"/>
      <c r="O1579" s="359"/>
      <c r="P1579" s="619"/>
      <c r="Q1579" s="672"/>
      <c r="R1579" s="672"/>
      <c r="S1579" s="672"/>
      <c r="T1579" s="385"/>
      <c r="U1579" s="385"/>
      <c r="V1579" s="385"/>
      <c r="W1579" s="385"/>
      <c r="X1579" s="693"/>
      <c r="Y1579" s="325"/>
      <c r="Z1579" s="308"/>
      <c r="AA1579" s="383"/>
      <c r="AC1579" s="325"/>
      <c r="AD1579" s="325"/>
      <c r="AF1579" s="383"/>
      <c r="AH1579" s="325"/>
      <c r="AI1579" s="325"/>
      <c r="AK1579" s="385"/>
      <c r="AL1579" s="385"/>
      <c r="AM1579" s="359"/>
      <c r="AN1579" s="385"/>
      <c r="AO1579" s="385"/>
      <c r="AP1579" s="385"/>
      <c r="AQ1579" s="385"/>
      <c r="AR1579" s="385"/>
      <c r="AS1579" s="385"/>
      <c r="AT1579" s="385"/>
      <c r="AU1579" s="359"/>
      <c r="AW1579" s="416"/>
      <c r="AX1579" s="694"/>
      <c r="AY1579" s="641"/>
      <c r="AZ1579" s="385"/>
      <c r="BA1579" s="385"/>
      <c r="BB1579" s="416"/>
      <c r="BC1579" s="416"/>
      <c r="BD1579" s="416"/>
      <c r="BE1579" s="416"/>
      <c r="BF1579" s="416"/>
      <c r="BG1579" s="416"/>
      <c r="BH1579" s="416"/>
      <c r="BI1579" s="416"/>
      <c r="BJ1579" s="416"/>
    </row>
    <row r="1580" spans="10:62" x14ac:dyDescent="0.2">
      <c r="J1580" s="385"/>
      <c r="K1580" s="217"/>
      <c r="L1580" s="217"/>
      <c r="M1580" s="693"/>
      <c r="N1580" s="693"/>
      <c r="O1580" s="359"/>
      <c r="P1580" s="619"/>
      <c r="Q1580" s="672"/>
      <c r="R1580" s="672"/>
      <c r="S1580" s="672"/>
      <c r="T1580" s="385"/>
      <c r="U1580" s="385"/>
      <c r="V1580" s="385"/>
      <c r="W1580" s="385"/>
      <c r="X1580" s="693"/>
      <c r="Y1580" s="325"/>
      <c r="Z1580" s="308"/>
      <c r="AA1580" s="383"/>
      <c r="AC1580" s="325"/>
      <c r="AD1580" s="325"/>
      <c r="AF1580" s="383"/>
      <c r="AH1580" s="325"/>
      <c r="AI1580" s="325"/>
      <c r="AK1580" s="385"/>
      <c r="AL1580" s="385"/>
      <c r="AM1580" s="359"/>
      <c r="AN1580" s="385"/>
      <c r="AO1580" s="385"/>
      <c r="AP1580" s="385"/>
      <c r="AQ1580" s="385"/>
      <c r="AR1580" s="385"/>
      <c r="AS1580" s="385"/>
      <c r="AT1580" s="385"/>
      <c r="AU1580" s="359"/>
      <c r="AW1580" s="416"/>
      <c r="AX1580" s="694"/>
      <c r="AY1580" s="641"/>
      <c r="AZ1580" s="385"/>
      <c r="BA1580" s="385"/>
      <c r="BB1580" s="416"/>
      <c r="BC1580" s="416"/>
      <c r="BD1580" s="416"/>
      <c r="BE1580" s="416"/>
      <c r="BF1580" s="416"/>
      <c r="BG1580" s="416"/>
      <c r="BH1580" s="416"/>
      <c r="BI1580" s="416"/>
      <c r="BJ1580" s="416"/>
    </row>
    <row r="1581" spans="10:62" x14ac:dyDescent="0.2">
      <c r="J1581" s="385"/>
      <c r="K1581" s="217"/>
      <c r="L1581" s="217"/>
      <c r="M1581" s="693"/>
      <c r="N1581" s="693"/>
      <c r="O1581" s="359"/>
      <c r="P1581" s="619"/>
      <c r="Q1581" s="672"/>
      <c r="R1581" s="672"/>
      <c r="S1581" s="672"/>
      <c r="T1581" s="385"/>
      <c r="U1581" s="385"/>
      <c r="V1581" s="385"/>
      <c r="W1581" s="385"/>
      <c r="X1581" s="693"/>
      <c r="Y1581" s="325"/>
      <c r="Z1581" s="308"/>
      <c r="AA1581" s="383"/>
      <c r="AC1581" s="325"/>
      <c r="AD1581" s="325"/>
      <c r="AF1581" s="383"/>
      <c r="AH1581" s="325"/>
      <c r="AI1581" s="325"/>
      <c r="AK1581" s="385"/>
      <c r="AL1581" s="385"/>
      <c r="AM1581" s="359"/>
      <c r="AN1581" s="385"/>
      <c r="AO1581" s="385"/>
      <c r="AP1581" s="385"/>
      <c r="AQ1581" s="385"/>
      <c r="AR1581" s="385"/>
      <c r="AS1581" s="385"/>
      <c r="AT1581" s="385"/>
      <c r="AU1581" s="359"/>
      <c r="AW1581" s="416"/>
      <c r="AX1581" s="694"/>
      <c r="AY1581" s="641"/>
      <c r="AZ1581" s="385"/>
      <c r="BA1581" s="385"/>
      <c r="BB1581" s="416"/>
      <c r="BC1581" s="416"/>
      <c r="BD1581" s="416"/>
      <c r="BE1581" s="416"/>
      <c r="BF1581" s="416"/>
      <c r="BG1581" s="416"/>
      <c r="BH1581" s="416"/>
      <c r="BI1581" s="416"/>
      <c r="BJ1581" s="416"/>
    </row>
    <row r="1582" spans="10:62" x14ac:dyDescent="0.2">
      <c r="J1582" s="385"/>
      <c r="K1582" s="217"/>
      <c r="L1582" s="217"/>
      <c r="M1582" s="693"/>
      <c r="N1582" s="693"/>
      <c r="O1582" s="359"/>
      <c r="P1582" s="619"/>
      <c r="Q1582" s="672"/>
      <c r="R1582" s="672"/>
      <c r="S1582" s="672"/>
      <c r="T1582" s="385"/>
      <c r="U1582" s="385"/>
      <c r="V1582" s="385"/>
      <c r="W1582" s="385"/>
      <c r="X1582" s="693"/>
      <c r="Y1582" s="325"/>
      <c r="Z1582" s="308"/>
      <c r="AA1582" s="383"/>
      <c r="AC1582" s="325"/>
      <c r="AD1582" s="325"/>
      <c r="AF1582" s="383"/>
      <c r="AH1582" s="325"/>
      <c r="AI1582" s="325"/>
      <c r="AK1582" s="385"/>
      <c r="AL1582" s="385"/>
      <c r="AM1582" s="359"/>
      <c r="AN1582" s="385"/>
      <c r="AO1582" s="385"/>
      <c r="AP1582" s="385"/>
      <c r="AQ1582" s="385"/>
      <c r="AR1582" s="385"/>
      <c r="AS1582" s="385"/>
      <c r="AT1582" s="385"/>
      <c r="AU1582" s="359"/>
      <c r="AW1582" s="416"/>
      <c r="AX1582" s="694"/>
      <c r="AY1582" s="641"/>
      <c r="AZ1582" s="385"/>
      <c r="BA1582" s="385"/>
      <c r="BB1582" s="416"/>
      <c r="BC1582" s="416"/>
      <c r="BD1582" s="416"/>
      <c r="BE1582" s="416"/>
      <c r="BF1582" s="416"/>
      <c r="BG1582" s="416"/>
      <c r="BH1582" s="416"/>
      <c r="BI1582" s="416"/>
      <c r="BJ1582" s="416"/>
    </row>
    <row r="1583" spans="10:62" x14ac:dyDescent="0.2">
      <c r="J1583" s="385"/>
      <c r="K1583" s="217"/>
      <c r="L1583" s="217"/>
      <c r="M1583" s="693"/>
      <c r="N1583" s="693"/>
      <c r="O1583" s="359"/>
      <c r="P1583" s="619"/>
      <c r="Q1583" s="672"/>
      <c r="R1583" s="672"/>
      <c r="S1583" s="672"/>
      <c r="T1583" s="385"/>
      <c r="U1583" s="385"/>
      <c r="V1583" s="385"/>
      <c r="W1583" s="385"/>
      <c r="X1583" s="693"/>
      <c r="Y1583" s="325"/>
      <c r="Z1583" s="308"/>
      <c r="AA1583" s="383"/>
      <c r="AC1583" s="325"/>
      <c r="AD1583" s="325"/>
      <c r="AF1583" s="383"/>
      <c r="AH1583" s="325"/>
      <c r="AI1583" s="325"/>
      <c r="AK1583" s="385"/>
      <c r="AL1583" s="385"/>
      <c r="AM1583" s="359"/>
      <c r="AN1583" s="385"/>
      <c r="AO1583" s="385"/>
      <c r="AP1583" s="385"/>
      <c r="AQ1583" s="385"/>
      <c r="AR1583" s="385"/>
      <c r="AS1583" s="385"/>
      <c r="AT1583" s="385"/>
      <c r="AU1583" s="359"/>
      <c r="AW1583" s="416"/>
      <c r="AX1583" s="694"/>
      <c r="AY1583" s="641"/>
      <c r="AZ1583" s="385"/>
      <c r="BA1583" s="385"/>
      <c r="BB1583" s="416"/>
      <c r="BC1583" s="416"/>
      <c r="BD1583" s="416"/>
      <c r="BE1583" s="416"/>
      <c r="BF1583" s="416"/>
      <c r="BG1583" s="416"/>
      <c r="BH1583" s="416"/>
      <c r="BI1583" s="416"/>
      <c r="BJ1583" s="416"/>
    </row>
    <row r="1584" spans="10:62" x14ac:dyDescent="0.2">
      <c r="J1584" s="385"/>
      <c r="K1584" s="217"/>
      <c r="L1584" s="217"/>
      <c r="M1584" s="693"/>
      <c r="N1584" s="693"/>
      <c r="O1584" s="359"/>
      <c r="P1584" s="619"/>
      <c r="Q1584" s="672"/>
      <c r="R1584" s="672"/>
      <c r="S1584" s="672"/>
      <c r="T1584" s="385"/>
      <c r="U1584" s="385"/>
      <c r="V1584" s="385"/>
      <c r="W1584" s="385"/>
      <c r="X1584" s="693"/>
      <c r="Y1584" s="325"/>
      <c r="Z1584" s="308"/>
      <c r="AA1584" s="383"/>
      <c r="AC1584" s="325"/>
      <c r="AD1584" s="325"/>
      <c r="AF1584" s="383"/>
      <c r="AH1584" s="325"/>
      <c r="AI1584" s="325"/>
      <c r="AK1584" s="385"/>
      <c r="AL1584" s="385"/>
      <c r="AM1584" s="359"/>
      <c r="AN1584" s="385"/>
      <c r="AO1584" s="385"/>
      <c r="AP1584" s="385"/>
      <c r="AQ1584" s="385"/>
      <c r="AR1584" s="385"/>
      <c r="AS1584" s="385"/>
      <c r="AT1584" s="385"/>
      <c r="AU1584" s="359"/>
      <c r="AW1584" s="416"/>
      <c r="AX1584" s="694"/>
      <c r="AY1584" s="641"/>
      <c r="AZ1584" s="385"/>
      <c r="BA1584" s="385"/>
      <c r="BB1584" s="416"/>
      <c r="BC1584" s="416"/>
      <c r="BD1584" s="416"/>
      <c r="BE1584" s="416"/>
      <c r="BF1584" s="416"/>
      <c r="BG1584" s="416"/>
      <c r="BH1584" s="416"/>
      <c r="BI1584" s="416"/>
      <c r="BJ1584" s="416"/>
    </row>
    <row r="1585" spans="10:62" x14ac:dyDescent="0.2">
      <c r="J1585" s="385"/>
      <c r="K1585" s="217"/>
      <c r="L1585" s="217"/>
      <c r="M1585" s="693"/>
      <c r="N1585" s="693"/>
      <c r="O1585" s="359"/>
      <c r="P1585" s="619"/>
      <c r="Q1585" s="672"/>
      <c r="R1585" s="672"/>
      <c r="S1585" s="672"/>
      <c r="T1585" s="385"/>
      <c r="U1585" s="385"/>
      <c r="V1585" s="385"/>
      <c r="W1585" s="385"/>
      <c r="X1585" s="693"/>
      <c r="Y1585" s="325"/>
      <c r="Z1585" s="308"/>
      <c r="AA1585" s="383"/>
      <c r="AC1585" s="325"/>
      <c r="AD1585" s="325"/>
      <c r="AF1585" s="383"/>
      <c r="AH1585" s="325"/>
      <c r="AI1585" s="325"/>
      <c r="AK1585" s="385"/>
      <c r="AL1585" s="385"/>
      <c r="AM1585" s="359"/>
      <c r="AN1585" s="385"/>
      <c r="AO1585" s="385"/>
      <c r="AP1585" s="385"/>
      <c r="AQ1585" s="385"/>
      <c r="AR1585" s="385"/>
      <c r="AS1585" s="385"/>
      <c r="AT1585" s="385"/>
      <c r="AU1585" s="359"/>
      <c r="AW1585" s="416"/>
      <c r="AX1585" s="694"/>
      <c r="AY1585" s="641"/>
      <c r="AZ1585" s="385"/>
      <c r="BA1585" s="385"/>
      <c r="BB1585" s="416"/>
      <c r="BC1585" s="416"/>
      <c r="BD1585" s="416"/>
      <c r="BE1585" s="416"/>
      <c r="BF1585" s="416"/>
      <c r="BG1585" s="416"/>
      <c r="BH1585" s="416"/>
      <c r="BI1585" s="416"/>
      <c r="BJ1585" s="416"/>
    </row>
    <row r="1586" spans="10:62" x14ac:dyDescent="0.2">
      <c r="J1586" s="385"/>
      <c r="K1586" s="217"/>
      <c r="L1586" s="217"/>
      <c r="M1586" s="693"/>
      <c r="N1586" s="693"/>
      <c r="O1586" s="359"/>
      <c r="P1586" s="619"/>
      <c r="Q1586" s="672"/>
      <c r="R1586" s="672"/>
      <c r="S1586" s="672"/>
      <c r="T1586" s="385"/>
      <c r="U1586" s="385"/>
      <c r="V1586" s="385"/>
      <c r="W1586" s="385"/>
      <c r="X1586" s="693"/>
      <c r="Y1586" s="325"/>
      <c r="Z1586" s="308"/>
      <c r="AA1586" s="383"/>
      <c r="AC1586" s="325"/>
      <c r="AD1586" s="325"/>
      <c r="AF1586" s="383"/>
      <c r="AH1586" s="325"/>
      <c r="AI1586" s="325"/>
      <c r="AK1586" s="385"/>
      <c r="AL1586" s="385"/>
      <c r="AM1586" s="359"/>
      <c r="AN1586" s="385"/>
      <c r="AO1586" s="385"/>
      <c r="AP1586" s="385"/>
      <c r="AQ1586" s="385"/>
      <c r="AR1586" s="385"/>
      <c r="AS1586" s="385"/>
      <c r="AT1586" s="385"/>
      <c r="AU1586" s="359"/>
      <c r="AW1586" s="416"/>
      <c r="AX1586" s="694"/>
      <c r="AY1586" s="641"/>
      <c r="AZ1586" s="385"/>
      <c r="BA1586" s="385"/>
      <c r="BB1586" s="416"/>
      <c r="BC1586" s="416"/>
      <c r="BD1586" s="416"/>
      <c r="BE1586" s="416"/>
      <c r="BF1586" s="416"/>
      <c r="BG1586" s="416"/>
      <c r="BH1586" s="416"/>
      <c r="BI1586" s="416"/>
      <c r="BJ1586" s="416"/>
    </row>
    <row r="1587" spans="10:62" x14ac:dyDescent="0.2">
      <c r="J1587" s="385"/>
      <c r="K1587" s="217"/>
      <c r="L1587" s="217"/>
      <c r="M1587" s="693"/>
      <c r="N1587" s="693"/>
      <c r="O1587" s="359"/>
      <c r="P1587" s="619"/>
      <c r="Q1587" s="672"/>
      <c r="R1587" s="672"/>
      <c r="S1587" s="672"/>
      <c r="T1587" s="385"/>
      <c r="U1587" s="385"/>
      <c r="V1587" s="385"/>
      <c r="W1587" s="385"/>
      <c r="X1587" s="693"/>
      <c r="Y1587" s="325"/>
      <c r="Z1587" s="308"/>
      <c r="AA1587" s="383"/>
      <c r="AC1587" s="325"/>
      <c r="AD1587" s="325"/>
      <c r="AF1587" s="383"/>
      <c r="AH1587" s="325"/>
      <c r="AI1587" s="325"/>
      <c r="AK1587" s="385"/>
      <c r="AL1587" s="385"/>
      <c r="AM1587" s="359"/>
      <c r="AN1587" s="385"/>
      <c r="AO1587" s="385"/>
      <c r="AP1587" s="385"/>
      <c r="AQ1587" s="385"/>
      <c r="AR1587" s="385"/>
      <c r="AS1587" s="385"/>
      <c r="AT1587" s="385"/>
      <c r="AU1587" s="359"/>
      <c r="AW1587" s="416"/>
      <c r="AX1587" s="694"/>
      <c r="AY1587" s="641"/>
      <c r="AZ1587" s="385"/>
      <c r="BA1587" s="385"/>
      <c r="BB1587" s="416"/>
      <c r="BC1587" s="416"/>
      <c r="BD1587" s="416"/>
      <c r="BE1587" s="416"/>
      <c r="BF1587" s="416"/>
      <c r="BG1587" s="416"/>
      <c r="BH1587" s="416"/>
      <c r="BI1587" s="416"/>
      <c r="BJ1587" s="416"/>
    </row>
    <row r="1588" spans="10:62" x14ac:dyDescent="0.2">
      <c r="J1588" s="385"/>
      <c r="K1588" s="217"/>
      <c r="L1588" s="217"/>
      <c r="M1588" s="693"/>
      <c r="N1588" s="693"/>
      <c r="O1588" s="359"/>
      <c r="P1588" s="619"/>
      <c r="Q1588" s="672"/>
      <c r="R1588" s="672"/>
      <c r="S1588" s="672"/>
      <c r="T1588" s="385"/>
      <c r="U1588" s="385"/>
      <c r="V1588" s="385"/>
      <c r="W1588" s="385"/>
      <c r="X1588" s="693"/>
      <c r="Y1588" s="325"/>
      <c r="Z1588" s="308"/>
      <c r="AA1588" s="383"/>
      <c r="AC1588" s="325"/>
      <c r="AD1588" s="325"/>
      <c r="AF1588" s="383"/>
      <c r="AH1588" s="325"/>
      <c r="AI1588" s="325"/>
      <c r="AK1588" s="385"/>
      <c r="AL1588" s="385"/>
      <c r="AM1588" s="359"/>
      <c r="AN1588" s="385"/>
      <c r="AO1588" s="385"/>
      <c r="AP1588" s="385"/>
      <c r="AQ1588" s="385"/>
      <c r="AR1588" s="385"/>
      <c r="AS1588" s="385"/>
      <c r="AT1588" s="385"/>
      <c r="AU1588" s="359"/>
      <c r="AW1588" s="416"/>
      <c r="AX1588" s="694"/>
      <c r="AY1588" s="641"/>
      <c r="AZ1588" s="385"/>
      <c r="BA1588" s="385"/>
      <c r="BB1588" s="416"/>
      <c r="BC1588" s="416"/>
      <c r="BD1588" s="416"/>
      <c r="BE1588" s="416"/>
      <c r="BF1588" s="416"/>
      <c r="BG1588" s="416"/>
      <c r="BH1588" s="416"/>
      <c r="BI1588" s="416"/>
      <c r="BJ1588" s="416"/>
    </row>
    <row r="1589" spans="10:62" x14ac:dyDescent="0.2">
      <c r="J1589" s="385"/>
      <c r="K1589" s="217"/>
      <c r="L1589" s="217"/>
      <c r="M1589" s="693"/>
      <c r="N1589" s="693"/>
      <c r="O1589" s="359"/>
      <c r="P1589" s="619"/>
      <c r="Q1589" s="672"/>
      <c r="R1589" s="672"/>
      <c r="S1589" s="672"/>
      <c r="T1589" s="385"/>
      <c r="U1589" s="385"/>
      <c r="V1589" s="385"/>
      <c r="W1589" s="385"/>
      <c r="X1589" s="693"/>
      <c r="Y1589" s="325"/>
      <c r="Z1589" s="308"/>
      <c r="AA1589" s="383"/>
      <c r="AC1589" s="325"/>
      <c r="AD1589" s="325"/>
      <c r="AF1589" s="383"/>
      <c r="AH1589" s="325"/>
      <c r="AI1589" s="325"/>
      <c r="AK1589" s="385"/>
      <c r="AL1589" s="385"/>
      <c r="AM1589" s="359"/>
      <c r="AN1589" s="385"/>
      <c r="AO1589" s="385"/>
      <c r="AP1589" s="385"/>
      <c r="AQ1589" s="385"/>
      <c r="AR1589" s="385"/>
      <c r="AS1589" s="385"/>
      <c r="AT1589" s="385"/>
      <c r="AU1589" s="359"/>
      <c r="AW1589" s="416"/>
      <c r="AX1589" s="694"/>
      <c r="AY1589" s="641"/>
      <c r="AZ1589" s="385"/>
      <c r="BA1589" s="385"/>
      <c r="BB1589" s="416"/>
      <c r="BC1589" s="416"/>
      <c r="BD1589" s="416"/>
      <c r="BE1589" s="416"/>
      <c r="BF1589" s="416"/>
      <c r="BG1589" s="416"/>
      <c r="BH1589" s="416"/>
      <c r="BI1589" s="416"/>
      <c r="BJ1589" s="416"/>
    </row>
    <row r="1590" spans="10:62" x14ac:dyDescent="0.2">
      <c r="J1590" s="385"/>
      <c r="K1590" s="217"/>
      <c r="L1590" s="217"/>
      <c r="M1590" s="693"/>
      <c r="N1590" s="693"/>
      <c r="O1590" s="359"/>
      <c r="P1590" s="619"/>
      <c r="Q1590" s="672"/>
      <c r="R1590" s="672"/>
      <c r="S1590" s="672"/>
      <c r="T1590" s="385"/>
      <c r="U1590" s="385"/>
      <c r="V1590" s="385"/>
      <c r="W1590" s="385"/>
      <c r="X1590" s="693"/>
      <c r="Y1590" s="325"/>
      <c r="Z1590" s="308"/>
      <c r="AA1590" s="383"/>
      <c r="AC1590" s="325"/>
      <c r="AD1590" s="325"/>
      <c r="AF1590" s="383"/>
      <c r="AH1590" s="325"/>
      <c r="AI1590" s="325"/>
      <c r="AK1590" s="385"/>
      <c r="AL1590" s="385"/>
      <c r="AM1590" s="359"/>
      <c r="AN1590" s="385"/>
      <c r="AO1590" s="385"/>
      <c r="AP1590" s="385"/>
      <c r="AQ1590" s="385"/>
      <c r="AR1590" s="385"/>
      <c r="AS1590" s="385"/>
      <c r="AT1590" s="385"/>
      <c r="AU1590" s="359"/>
      <c r="AW1590" s="416"/>
      <c r="AX1590" s="694"/>
      <c r="AY1590" s="641"/>
      <c r="AZ1590" s="385"/>
      <c r="BA1590" s="385"/>
      <c r="BB1590" s="416"/>
      <c r="BC1590" s="416"/>
      <c r="BD1590" s="416"/>
      <c r="BE1590" s="416"/>
      <c r="BF1590" s="416"/>
      <c r="BG1590" s="416"/>
      <c r="BH1590" s="416"/>
      <c r="BI1590" s="416"/>
      <c r="BJ1590" s="416"/>
    </row>
    <row r="1591" spans="10:62" x14ac:dyDescent="0.2">
      <c r="J1591" s="385"/>
      <c r="K1591" s="217"/>
      <c r="L1591" s="217"/>
      <c r="M1591" s="693"/>
      <c r="N1591" s="693"/>
      <c r="O1591" s="359"/>
      <c r="P1591" s="619"/>
      <c r="Q1591" s="672"/>
      <c r="R1591" s="672"/>
      <c r="S1591" s="672"/>
      <c r="T1591" s="385"/>
      <c r="U1591" s="385"/>
      <c r="V1591" s="385"/>
      <c r="W1591" s="385"/>
      <c r="X1591" s="693"/>
      <c r="Y1591" s="325"/>
      <c r="Z1591" s="308"/>
      <c r="AA1591" s="383"/>
      <c r="AC1591" s="325"/>
      <c r="AD1591" s="325"/>
      <c r="AF1591" s="383"/>
      <c r="AH1591" s="325"/>
      <c r="AI1591" s="325"/>
      <c r="AK1591" s="385"/>
      <c r="AL1591" s="385"/>
      <c r="AM1591" s="359"/>
      <c r="AN1591" s="385"/>
      <c r="AO1591" s="385"/>
      <c r="AP1591" s="385"/>
      <c r="AQ1591" s="385"/>
      <c r="AR1591" s="385"/>
      <c r="AS1591" s="385"/>
      <c r="AT1591" s="385"/>
      <c r="AU1591" s="359"/>
      <c r="AW1591" s="416"/>
      <c r="AX1591" s="694"/>
      <c r="AY1591" s="641"/>
      <c r="AZ1591" s="385"/>
      <c r="BA1591" s="385"/>
      <c r="BB1591" s="416"/>
      <c r="BC1591" s="416"/>
      <c r="BD1591" s="416"/>
      <c r="BE1591" s="416"/>
      <c r="BF1591" s="416"/>
      <c r="BG1591" s="416"/>
      <c r="BH1591" s="416"/>
      <c r="BI1591" s="416"/>
      <c r="BJ1591" s="416"/>
    </row>
    <row r="1592" spans="10:62" x14ac:dyDescent="0.2">
      <c r="J1592" s="385"/>
      <c r="K1592" s="217"/>
      <c r="L1592" s="217"/>
      <c r="M1592" s="693"/>
      <c r="N1592" s="693"/>
      <c r="O1592" s="359"/>
      <c r="P1592" s="619"/>
      <c r="Q1592" s="672"/>
      <c r="R1592" s="672"/>
      <c r="S1592" s="672"/>
      <c r="T1592" s="385"/>
      <c r="U1592" s="385"/>
      <c r="V1592" s="385"/>
      <c r="W1592" s="385"/>
      <c r="X1592" s="693"/>
      <c r="Y1592" s="325"/>
      <c r="Z1592" s="308"/>
      <c r="AA1592" s="383"/>
      <c r="AC1592" s="325"/>
      <c r="AD1592" s="325"/>
      <c r="AF1592" s="383"/>
      <c r="AH1592" s="325"/>
      <c r="AI1592" s="325"/>
      <c r="AK1592" s="385"/>
      <c r="AL1592" s="385"/>
      <c r="AM1592" s="359"/>
      <c r="AN1592" s="385"/>
      <c r="AO1592" s="385"/>
      <c r="AP1592" s="385"/>
      <c r="AQ1592" s="385"/>
      <c r="AR1592" s="385"/>
      <c r="AS1592" s="385"/>
      <c r="AT1592" s="385"/>
      <c r="AU1592" s="359"/>
      <c r="AW1592" s="416"/>
      <c r="AX1592" s="694"/>
      <c r="AY1592" s="641"/>
      <c r="AZ1592" s="385"/>
      <c r="BA1592" s="385"/>
      <c r="BB1592" s="416"/>
      <c r="BC1592" s="416"/>
      <c r="BD1592" s="416"/>
      <c r="BE1592" s="416"/>
      <c r="BF1592" s="416"/>
      <c r="BG1592" s="416"/>
      <c r="BH1592" s="416"/>
      <c r="BI1592" s="416"/>
      <c r="BJ1592" s="416"/>
    </row>
    <row r="1593" spans="10:62" x14ac:dyDescent="0.2">
      <c r="J1593" s="385"/>
      <c r="K1593" s="217"/>
      <c r="L1593" s="217"/>
      <c r="M1593" s="693"/>
      <c r="N1593" s="693"/>
      <c r="O1593" s="359"/>
      <c r="P1593" s="619"/>
      <c r="Q1593" s="672"/>
      <c r="R1593" s="672"/>
      <c r="S1593" s="672"/>
      <c r="T1593" s="385"/>
      <c r="U1593" s="385"/>
      <c r="V1593" s="385"/>
      <c r="W1593" s="385"/>
      <c r="X1593" s="693"/>
      <c r="Y1593" s="325"/>
      <c r="Z1593" s="308"/>
      <c r="AA1593" s="383"/>
      <c r="AC1593" s="325"/>
      <c r="AD1593" s="325"/>
      <c r="AF1593" s="383"/>
      <c r="AH1593" s="325"/>
      <c r="AI1593" s="325"/>
      <c r="AK1593" s="385"/>
      <c r="AL1593" s="385"/>
      <c r="AM1593" s="359"/>
      <c r="AN1593" s="385"/>
      <c r="AO1593" s="385"/>
      <c r="AP1593" s="385"/>
      <c r="AQ1593" s="385"/>
      <c r="AR1593" s="385"/>
      <c r="AS1593" s="385"/>
      <c r="AT1593" s="385"/>
      <c r="AU1593" s="359"/>
      <c r="AW1593" s="416"/>
      <c r="AX1593" s="694"/>
      <c r="AY1593" s="641"/>
      <c r="AZ1593" s="385"/>
      <c r="BA1593" s="385"/>
      <c r="BB1593" s="416"/>
      <c r="BC1593" s="416"/>
      <c r="BD1593" s="416"/>
      <c r="BE1593" s="416"/>
      <c r="BF1593" s="416"/>
      <c r="BG1593" s="416"/>
      <c r="BH1593" s="416"/>
      <c r="BI1593" s="416"/>
      <c r="BJ1593" s="416"/>
    </row>
    <row r="1594" spans="10:62" x14ac:dyDescent="0.2">
      <c r="J1594" s="385"/>
      <c r="K1594" s="217"/>
      <c r="L1594" s="217"/>
      <c r="M1594" s="693"/>
      <c r="N1594" s="693"/>
      <c r="O1594" s="359"/>
      <c r="P1594" s="619"/>
      <c r="Q1594" s="672"/>
      <c r="R1594" s="672"/>
      <c r="S1594" s="672"/>
      <c r="T1594" s="385"/>
      <c r="U1594" s="385"/>
      <c r="V1594" s="385"/>
      <c r="W1594" s="385"/>
      <c r="X1594" s="693"/>
      <c r="Y1594" s="325"/>
      <c r="Z1594" s="308"/>
      <c r="AA1594" s="383"/>
      <c r="AC1594" s="325"/>
      <c r="AD1594" s="325"/>
      <c r="AF1594" s="383"/>
      <c r="AH1594" s="325"/>
      <c r="AI1594" s="325"/>
      <c r="AK1594" s="385"/>
      <c r="AL1594" s="385"/>
      <c r="AM1594" s="359"/>
      <c r="AN1594" s="385"/>
      <c r="AO1594" s="385"/>
      <c r="AP1594" s="385"/>
      <c r="AQ1594" s="385"/>
      <c r="AR1594" s="385"/>
      <c r="AS1594" s="385"/>
      <c r="AT1594" s="385"/>
      <c r="AU1594" s="359"/>
      <c r="AW1594" s="416"/>
      <c r="AX1594" s="694"/>
      <c r="AY1594" s="641"/>
      <c r="AZ1594" s="385"/>
      <c r="BA1594" s="385"/>
      <c r="BB1594" s="416"/>
      <c r="BC1594" s="416"/>
      <c r="BD1594" s="416"/>
      <c r="BE1594" s="416"/>
      <c r="BF1594" s="416"/>
      <c r="BG1594" s="416"/>
      <c r="BH1594" s="416"/>
      <c r="BI1594" s="416"/>
      <c r="BJ1594" s="416"/>
    </row>
    <row r="1595" spans="10:62" x14ac:dyDescent="0.2">
      <c r="J1595" s="385"/>
      <c r="K1595" s="217"/>
      <c r="L1595" s="217"/>
      <c r="M1595" s="693"/>
      <c r="N1595" s="693"/>
      <c r="O1595" s="359"/>
      <c r="P1595" s="619"/>
      <c r="Q1595" s="672"/>
      <c r="R1595" s="672"/>
      <c r="S1595" s="672"/>
      <c r="T1595" s="385"/>
      <c r="U1595" s="385"/>
      <c r="V1595" s="385"/>
      <c r="W1595" s="385"/>
      <c r="X1595" s="693"/>
      <c r="Y1595" s="325"/>
      <c r="Z1595" s="308"/>
      <c r="AA1595" s="383"/>
      <c r="AC1595" s="325"/>
      <c r="AD1595" s="325"/>
      <c r="AF1595" s="383"/>
      <c r="AH1595" s="325"/>
      <c r="AI1595" s="325"/>
      <c r="AK1595" s="385"/>
      <c r="AL1595" s="385"/>
      <c r="AM1595" s="359"/>
      <c r="AN1595" s="385"/>
      <c r="AO1595" s="385"/>
      <c r="AP1595" s="385"/>
      <c r="AQ1595" s="385"/>
      <c r="AR1595" s="385"/>
      <c r="AS1595" s="385"/>
      <c r="AT1595" s="385"/>
      <c r="AU1595" s="359"/>
      <c r="AW1595" s="416"/>
      <c r="AX1595" s="694"/>
      <c r="AY1595" s="641"/>
      <c r="AZ1595" s="385"/>
      <c r="BA1595" s="385"/>
      <c r="BB1595" s="416"/>
      <c r="BC1595" s="416"/>
      <c r="BD1595" s="416"/>
      <c r="BE1595" s="416"/>
      <c r="BF1595" s="416"/>
      <c r="BG1595" s="416"/>
      <c r="BH1595" s="416"/>
      <c r="BI1595" s="416"/>
      <c r="BJ1595" s="416"/>
    </row>
    <row r="1596" spans="10:62" x14ac:dyDescent="0.2">
      <c r="J1596" s="385"/>
      <c r="K1596" s="217"/>
      <c r="L1596" s="217"/>
      <c r="M1596" s="693"/>
      <c r="N1596" s="693"/>
      <c r="O1596" s="359"/>
      <c r="P1596" s="619"/>
      <c r="Q1596" s="672"/>
      <c r="R1596" s="672"/>
      <c r="S1596" s="672"/>
      <c r="T1596" s="385"/>
      <c r="U1596" s="385"/>
      <c r="V1596" s="385"/>
      <c r="W1596" s="385"/>
      <c r="X1596" s="693"/>
      <c r="Y1596" s="325"/>
      <c r="Z1596" s="308"/>
      <c r="AA1596" s="383"/>
      <c r="AC1596" s="325"/>
      <c r="AD1596" s="325"/>
      <c r="AF1596" s="383"/>
      <c r="AH1596" s="325"/>
      <c r="AI1596" s="325"/>
      <c r="AK1596" s="385"/>
      <c r="AL1596" s="385"/>
      <c r="AM1596" s="359"/>
      <c r="AN1596" s="385"/>
      <c r="AO1596" s="385"/>
      <c r="AP1596" s="385"/>
      <c r="AQ1596" s="385"/>
      <c r="AR1596" s="385"/>
      <c r="AS1596" s="385"/>
      <c r="AT1596" s="385"/>
      <c r="AU1596" s="359"/>
      <c r="AW1596" s="416"/>
      <c r="AX1596" s="694"/>
      <c r="AY1596" s="641"/>
      <c r="AZ1596" s="385"/>
      <c r="BA1596" s="385"/>
      <c r="BB1596" s="416"/>
      <c r="BC1596" s="416"/>
      <c r="BD1596" s="416"/>
      <c r="BE1596" s="416"/>
      <c r="BF1596" s="416"/>
      <c r="BG1596" s="416"/>
      <c r="BH1596" s="416"/>
      <c r="BI1596" s="416"/>
      <c r="BJ1596" s="416"/>
    </row>
    <row r="1597" spans="10:62" x14ac:dyDescent="0.2">
      <c r="J1597" s="385"/>
      <c r="K1597" s="217"/>
      <c r="L1597" s="217"/>
      <c r="M1597" s="693"/>
      <c r="N1597" s="693"/>
      <c r="O1597" s="359"/>
      <c r="P1597" s="619"/>
      <c r="Q1597" s="672"/>
      <c r="R1597" s="672"/>
      <c r="S1597" s="672"/>
      <c r="T1597" s="385"/>
      <c r="U1597" s="385"/>
      <c r="V1597" s="385"/>
      <c r="W1597" s="385"/>
      <c r="X1597" s="693"/>
      <c r="Y1597" s="325"/>
      <c r="Z1597" s="308"/>
      <c r="AA1597" s="383"/>
      <c r="AC1597" s="325"/>
      <c r="AD1597" s="325"/>
      <c r="AF1597" s="383"/>
      <c r="AH1597" s="325"/>
      <c r="AI1597" s="325"/>
      <c r="AK1597" s="385"/>
      <c r="AL1597" s="385"/>
      <c r="AM1597" s="359"/>
      <c r="AN1597" s="385"/>
      <c r="AO1597" s="385"/>
      <c r="AP1597" s="385"/>
      <c r="AQ1597" s="385"/>
      <c r="AR1597" s="385"/>
      <c r="AS1597" s="385"/>
      <c r="AT1597" s="385"/>
      <c r="AU1597" s="359"/>
      <c r="AW1597" s="416"/>
      <c r="AX1597" s="694"/>
      <c r="AY1597" s="641"/>
      <c r="AZ1597" s="385"/>
      <c r="BA1597" s="385"/>
      <c r="BB1597" s="416"/>
      <c r="BC1597" s="416"/>
      <c r="BD1597" s="416"/>
      <c r="BE1597" s="416"/>
      <c r="BF1597" s="416"/>
      <c r="BG1597" s="416"/>
      <c r="BH1597" s="416"/>
      <c r="BI1597" s="416"/>
      <c r="BJ1597" s="416"/>
    </row>
    <row r="1598" spans="10:62" x14ac:dyDescent="0.2">
      <c r="J1598" s="385"/>
      <c r="K1598" s="217"/>
      <c r="L1598" s="217"/>
      <c r="M1598" s="693"/>
      <c r="N1598" s="693"/>
      <c r="O1598" s="359"/>
      <c r="P1598" s="619"/>
      <c r="Q1598" s="672"/>
      <c r="R1598" s="672"/>
      <c r="S1598" s="672"/>
      <c r="T1598" s="385"/>
      <c r="U1598" s="385"/>
      <c r="V1598" s="385"/>
      <c r="W1598" s="385"/>
      <c r="X1598" s="693"/>
      <c r="Y1598" s="325"/>
      <c r="Z1598" s="308"/>
      <c r="AA1598" s="383"/>
      <c r="AC1598" s="325"/>
      <c r="AD1598" s="325"/>
      <c r="AF1598" s="383"/>
      <c r="AH1598" s="325"/>
      <c r="AI1598" s="325"/>
      <c r="AK1598" s="385"/>
      <c r="AL1598" s="385"/>
      <c r="AM1598" s="359"/>
      <c r="AN1598" s="385"/>
      <c r="AO1598" s="385"/>
      <c r="AP1598" s="385"/>
      <c r="AQ1598" s="385"/>
      <c r="AR1598" s="385"/>
      <c r="AS1598" s="385"/>
      <c r="AT1598" s="385"/>
      <c r="AU1598" s="359"/>
      <c r="AW1598" s="416"/>
      <c r="AX1598" s="694"/>
      <c r="AY1598" s="641"/>
      <c r="AZ1598" s="385"/>
      <c r="BA1598" s="385"/>
      <c r="BB1598" s="416"/>
      <c r="BC1598" s="416"/>
      <c r="BD1598" s="416"/>
      <c r="BE1598" s="416"/>
      <c r="BF1598" s="416"/>
      <c r="BG1598" s="416"/>
      <c r="BH1598" s="416"/>
      <c r="BI1598" s="416"/>
      <c r="BJ1598" s="416"/>
    </row>
    <row r="1599" spans="10:62" x14ac:dyDescent="0.2">
      <c r="J1599" s="385"/>
      <c r="K1599" s="217"/>
      <c r="L1599" s="217"/>
      <c r="M1599" s="693"/>
      <c r="N1599" s="693"/>
      <c r="O1599" s="359"/>
      <c r="P1599" s="619"/>
      <c r="Q1599" s="672"/>
      <c r="R1599" s="672"/>
      <c r="S1599" s="672"/>
      <c r="T1599" s="385"/>
      <c r="U1599" s="385"/>
      <c r="V1599" s="385"/>
      <c r="W1599" s="385"/>
      <c r="X1599" s="693"/>
      <c r="Y1599" s="325"/>
      <c r="Z1599" s="308"/>
      <c r="AA1599" s="383"/>
      <c r="AC1599" s="325"/>
      <c r="AD1599" s="325"/>
      <c r="AF1599" s="383"/>
      <c r="AH1599" s="325"/>
      <c r="AI1599" s="325"/>
      <c r="AK1599" s="385"/>
      <c r="AL1599" s="385"/>
      <c r="AM1599" s="359"/>
      <c r="AN1599" s="385"/>
      <c r="AO1599" s="385"/>
      <c r="AP1599" s="385"/>
      <c r="AQ1599" s="385"/>
      <c r="AR1599" s="385"/>
      <c r="AS1599" s="385"/>
      <c r="AT1599" s="385"/>
      <c r="AU1599" s="359"/>
      <c r="AW1599" s="416"/>
      <c r="AX1599" s="694"/>
      <c r="AY1599" s="641"/>
      <c r="AZ1599" s="385"/>
      <c r="BA1599" s="385"/>
      <c r="BB1599" s="416"/>
      <c r="BC1599" s="416"/>
      <c r="BD1599" s="416"/>
      <c r="BE1599" s="416"/>
      <c r="BF1599" s="416"/>
      <c r="BG1599" s="416"/>
      <c r="BH1599" s="416"/>
      <c r="BI1599" s="416"/>
      <c r="BJ1599" s="416"/>
    </row>
    <row r="1600" spans="10:62" x14ac:dyDescent="0.2">
      <c r="J1600" s="385"/>
      <c r="K1600" s="217"/>
      <c r="L1600" s="217"/>
      <c r="M1600" s="693"/>
      <c r="N1600" s="693"/>
      <c r="O1600" s="359"/>
      <c r="P1600" s="619"/>
      <c r="Q1600" s="672"/>
      <c r="R1600" s="672"/>
      <c r="S1600" s="672"/>
      <c r="T1600" s="385"/>
      <c r="U1600" s="385"/>
      <c r="V1600" s="385"/>
      <c r="W1600" s="385"/>
      <c r="X1600" s="693"/>
      <c r="Y1600" s="325"/>
      <c r="Z1600" s="308"/>
      <c r="AA1600" s="383"/>
      <c r="AC1600" s="325"/>
      <c r="AD1600" s="325"/>
      <c r="AF1600" s="383"/>
      <c r="AH1600" s="325"/>
      <c r="AI1600" s="325"/>
      <c r="AK1600" s="385"/>
      <c r="AL1600" s="385"/>
      <c r="AM1600" s="359"/>
      <c r="AN1600" s="385"/>
      <c r="AO1600" s="385"/>
      <c r="AP1600" s="385"/>
      <c r="AQ1600" s="385"/>
      <c r="AR1600" s="385"/>
      <c r="AS1600" s="385"/>
      <c r="AT1600" s="385"/>
      <c r="AU1600" s="359"/>
      <c r="AW1600" s="416"/>
      <c r="AX1600" s="694"/>
      <c r="AY1600" s="641"/>
      <c r="AZ1600" s="385"/>
      <c r="BA1600" s="385"/>
      <c r="BB1600" s="416"/>
      <c r="BC1600" s="416"/>
      <c r="BD1600" s="416"/>
      <c r="BE1600" s="416"/>
      <c r="BF1600" s="416"/>
      <c r="BG1600" s="416"/>
      <c r="BH1600" s="416"/>
      <c r="BI1600" s="416"/>
      <c r="BJ1600" s="416"/>
    </row>
    <row r="1601" spans="10:62" x14ac:dyDescent="0.2">
      <c r="J1601" s="385"/>
      <c r="K1601" s="217"/>
      <c r="L1601" s="217"/>
      <c r="M1601" s="693"/>
      <c r="N1601" s="693"/>
      <c r="O1601" s="359"/>
      <c r="P1601" s="619"/>
      <c r="Q1601" s="672"/>
      <c r="R1601" s="672"/>
      <c r="S1601" s="672"/>
      <c r="T1601" s="385"/>
      <c r="U1601" s="385"/>
      <c r="V1601" s="385"/>
      <c r="W1601" s="385"/>
      <c r="X1601" s="693"/>
      <c r="Y1601" s="325"/>
      <c r="Z1601" s="308"/>
      <c r="AA1601" s="383"/>
      <c r="AC1601" s="325"/>
      <c r="AD1601" s="325"/>
      <c r="AF1601" s="383"/>
      <c r="AH1601" s="325"/>
      <c r="AI1601" s="325"/>
      <c r="AK1601" s="385"/>
      <c r="AL1601" s="385"/>
      <c r="AM1601" s="359"/>
      <c r="AN1601" s="385"/>
      <c r="AO1601" s="385"/>
      <c r="AP1601" s="385"/>
      <c r="AQ1601" s="385"/>
      <c r="AR1601" s="385"/>
      <c r="AS1601" s="385"/>
      <c r="AT1601" s="385"/>
      <c r="AU1601" s="359"/>
      <c r="AW1601" s="416"/>
      <c r="AX1601" s="694"/>
      <c r="AY1601" s="641"/>
      <c r="AZ1601" s="385"/>
      <c r="BA1601" s="385"/>
      <c r="BB1601" s="416"/>
      <c r="BC1601" s="416"/>
      <c r="BD1601" s="416"/>
      <c r="BE1601" s="416"/>
      <c r="BF1601" s="416"/>
      <c r="BG1601" s="416"/>
      <c r="BH1601" s="416"/>
      <c r="BI1601" s="416"/>
      <c r="BJ1601" s="416"/>
    </row>
    <row r="1602" spans="10:62" x14ac:dyDescent="0.2">
      <c r="J1602" s="385"/>
      <c r="K1602" s="217"/>
      <c r="L1602" s="217"/>
      <c r="M1602" s="693"/>
      <c r="N1602" s="693"/>
      <c r="O1602" s="359"/>
      <c r="P1602" s="619"/>
      <c r="Q1602" s="672"/>
      <c r="R1602" s="672"/>
      <c r="S1602" s="672"/>
      <c r="T1602" s="385"/>
      <c r="U1602" s="385"/>
      <c r="V1602" s="385"/>
      <c r="W1602" s="385"/>
      <c r="X1602" s="693"/>
      <c r="Y1602" s="325"/>
      <c r="Z1602" s="308"/>
      <c r="AA1602" s="383"/>
      <c r="AC1602" s="325"/>
      <c r="AD1602" s="325"/>
      <c r="AF1602" s="383"/>
      <c r="AH1602" s="325"/>
      <c r="AI1602" s="325"/>
      <c r="AK1602" s="385"/>
      <c r="AL1602" s="385"/>
      <c r="AM1602" s="359"/>
      <c r="AN1602" s="385"/>
      <c r="AO1602" s="385"/>
      <c r="AP1602" s="385"/>
      <c r="AQ1602" s="385"/>
      <c r="AR1602" s="385"/>
      <c r="AS1602" s="385"/>
      <c r="AT1602" s="385"/>
      <c r="AU1602" s="359"/>
      <c r="AW1602" s="416"/>
      <c r="AX1602" s="694"/>
      <c r="AY1602" s="641"/>
      <c r="AZ1602" s="385"/>
      <c r="BA1602" s="385"/>
      <c r="BB1602" s="416"/>
      <c r="BC1602" s="416"/>
      <c r="BD1602" s="416"/>
      <c r="BE1602" s="416"/>
      <c r="BF1602" s="416"/>
      <c r="BG1602" s="416"/>
      <c r="BH1602" s="416"/>
      <c r="BI1602" s="416"/>
      <c r="BJ1602" s="416"/>
    </row>
    <row r="1603" spans="10:62" x14ac:dyDescent="0.2">
      <c r="J1603" s="385"/>
      <c r="K1603" s="217"/>
      <c r="L1603" s="217"/>
      <c r="M1603" s="693"/>
      <c r="N1603" s="693"/>
      <c r="O1603" s="359"/>
      <c r="P1603" s="619"/>
      <c r="Q1603" s="672"/>
      <c r="R1603" s="672"/>
      <c r="S1603" s="672"/>
      <c r="T1603" s="385"/>
      <c r="U1603" s="385"/>
      <c r="V1603" s="385"/>
      <c r="W1603" s="385"/>
      <c r="X1603" s="693"/>
      <c r="Y1603" s="325"/>
      <c r="Z1603" s="308"/>
      <c r="AA1603" s="383"/>
      <c r="AC1603" s="325"/>
      <c r="AD1603" s="325"/>
      <c r="AF1603" s="383"/>
      <c r="AH1603" s="325"/>
      <c r="AI1603" s="325"/>
      <c r="AK1603" s="385"/>
      <c r="AL1603" s="385"/>
      <c r="AM1603" s="359"/>
      <c r="AN1603" s="385"/>
      <c r="AO1603" s="385"/>
      <c r="AP1603" s="385"/>
      <c r="AQ1603" s="385"/>
      <c r="AR1603" s="385"/>
      <c r="AS1603" s="385"/>
      <c r="AT1603" s="385"/>
      <c r="AU1603" s="359"/>
      <c r="AW1603" s="416"/>
      <c r="AX1603" s="694"/>
      <c r="AY1603" s="641"/>
      <c r="AZ1603" s="385"/>
      <c r="BA1603" s="385"/>
      <c r="BB1603" s="416"/>
      <c r="BC1603" s="416"/>
      <c r="BD1603" s="416"/>
      <c r="BE1603" s="416"/>
      <c r="BF1603" s="416"/>
      <c r="BG1603" s="416"/>
      <c r="BH1603" s="416"/>
      <c r="BI1603" s="416"/>
      <c r="BJ1603" s="416"/>
    </row>
    <row r="1604" spans="10:62" x14ac:dyDescent="0.2">
      <c r="J1604" s="385"/>
      <c r="K1604" s="217"/>
      <c r="L1604" s="217"/>
      <c r="M1604" s="693"/>
      <c r="N1604" s="693"/>
      <c r="O1604" s="359"/>
      <c r="P1604" s="619"/>
      <c r="Q1604" s="672"/>
      <c r="R1604" s="672"/>
      <c r="S1604" s="672"/>
      <c r="T1604" s="385"/>
      <c r="U1604" s="385"/>
      <c r="V1604" s="385"/>
      <c r="W1604" s="385"/>
      <c r="X1604" s="693"/>
      <c r="Y1604" s="325"/>
      <c r="Z1604" s="308"/>
      <c r="AA1604" s="383"/>
      <c r="AC1604" s="325"/>
      <c r="AD1604" s="325"/>
      <c r="AF1604" s="383"/>
      <c r="AH1604" s="325"/>
      <c r="AI1604" s="325"/>
      <c r="AK1604" s="385"/>
      <c r="AL1604" s="385"/>
      <c r="AM1604" s="359"/>
      <c r="AN1604" s="385"/>
      <c r="AO1604" s="385"/>
      <c r="AP1604" s="385"/>
      <c r="AQ1604" s="385"/>
      <c r="AR1604" s="385"/>
      <c r="AS1604" s="385"/>
      <c r="AT1604" s="385"/>
      <c r="AU1604" s="359"/>
      <c r="AW1604" s="416"/>
      <c r="AX1604" s="694"/>
      <c r="AY1604" s="641"/>
      <c r="AZ1604" s="385"/>
      <c r="BA1604" s="385"/>
      <c r="BB1604" s="416"/>
      <c r="BC1604" s="416"/>
      <c r="BD1604" s="416"/>
      <c r="BE1604" s="416"/>
      <c r="BF1604" s="416"/>
      <c r="BG1604" s="416"/>
      <c r="BH1604" s="416"/>
      <c r="BI1604" s="416"/>
      <c r="BJ1604" s="416"/>
    </row>
    <row r="1605" spans="10:62" x14ac:dyDescent="0.2">
      <c r="J1605" s="385"/>
      <c r="K1605" s="217"/>
      <c r="L1605" s="217"/>
      <c r="M1605" s="693"/>
      <c r="N1605" s="693"/>
      <c r="O1605" s="359"/>
      <c r="P1605" s="619"/>
      <c r="Q1605" s="672"/>
      <c r="R1605" s="672"/>
      <c r="S1605" s="672"/>
      <c r="T1605" s="385"/>
      <c r="U1605" s="385"/>
      <c r="V1605" s="385"/>
      <c r="W1605" s="385"/>
      <c r="X1605" s="693"/>
      <c r="Y1605" s="325"/>
      <c r="Z1605" s="308"/>
      <c r="AA1605" s="383"/>
      <c r="AC1605" s="325"/>
      <c r="AD1605" s="325"/>
      <c r="AF1605" s="383"/>
      <c r="AH1605" s="325"/>
      <c r="AI1605" s="325"/>
      <c r="AK1605" s="385"/>
      <c r="AL1605" s="385"/>
      <c r="AM1605" s="359"/>
      <c r="AN1605" s="385"/>
      <c r="AO1605" s="385"/>
      <c r="AP1605" s="385"/>
      <c r="AQ1605" s="385"/>
      <c r="AR1605" s="385"/>
      <c r="AS1605" s="385"/>
      <c r="AT1605" s="385"/>
      <c r="AU1605" s="359"/>
      <c r="AW1605" s="416"/>
      <c r="AX1605" s="694"/>
      <c r="AY1605" s="641"/>
      <c r="AZ1605" s="385"/>
      <c r="BA1605" s="385"/>
      <c r="BB1605" s="416"/>
      <c r="BC1605" s="416"/>
      <c r="BD1605" s="416"/>
      <c r="BE1605" s="416"/>
      <c r="BF1605" s="416"/>
      <c r="BG1605" s="416"/>
      <c r="BH1605" s="416"/>
      <c r="BI1605" s="416"/>
      <c r="BJ1605" s="416"/>
    </row>
    <row r="1606" spans="10:62" x14ac:dyDescent="0.2">
      <c r="J1606" s="385"/>
      <c r="K1606" s="217"/>
      <c r="L1606" s="217"/>
      <c r="M1606" s="693"/>
      <c r="N1606" s="693"/>
      <c r="O1606" s="359"/>
      <c r="P1606" s="619"/>
      <c r="Q1606" s="672"/>
      <c r="R1606" s="672"/>
      <c r="S1606" s="672"/>
      <c r="T1606" s="385"/>
      <c r="U1606" s="385"/>
      <c r="V1606" s="385"/>
      <c r="W1606" s="385"/>
      <c r="X1606" s="693"/>
      <c r="Y1606" s="325"/>
      <c r="Z1606" s="308"/>
      <c r="AA1606" s="383"/>
      <c r="AC1606" s="325"/>
      <c r="AD1606" s="325"/>
      <c r="AF1606" s="383"/>
      <c r="AH1606" s="325"/>
      <c r="AI1606" s="325"/>
      <c r="AK1606" s="385"/>
      <c r="AL1606" s="385"/>
      <c r="AM1606" s="359"/>
      <c r="AN1606" s="385"/>
      <c r="AO1606" s="385"/>
      <c r="AP1606" s="385"/>
      <c r="AQ1606" s="385"/>
      <c r="AR1606" s="385"/>
      <c r="AS1606" s="385"/>
      <c r="AT1606" s="385"/>
      <c r="AU1606" s="359"/>
      <c r="AW1606" s="416"/>
      <c r="AX1606" s="694"/>
      <c r="AY1606" s="641"/>
      <c r="AZ1606" s="385"/>
      <c r="BA1606" s="385"/>
      <c r="BB1606" s="416"/>
      <c r="BC1606" s="416"/>
      <c r="BD1606" s="416"/>
      <c r="BE1606" s="416"/>
      <c r="BF1606" s="416"/>
      <c r="BG1606" s="416"/>
      <c r="BH1606" s="416"/>
      <c r="BI1606" s="416"/>
      <c r="BJ1606" s="416"/>
    </row>
    <row r="1607" spans="10:62" x14ac:dyDescent="0.2">
      <c r="J1607" s="385"/>
      <c r="K1607" s="217"/>
      <c r="L1607" s="217"/>
      <c r="M1607" s="693"/>
      <c r="N1607" s="693"/>
      <c r="O1607" s="359"/>
      <c r="P1607" s="619"/>
      <c r="Q1607" s="672"/>
      <c r="R1607" s="672"/>
      <c r="S1607" s="672"/>
      <c r="T1607" s="385"/>
      <c r="U1607" s="385"/>
      <c r="V1607" s="385"/>
      <c r="W1607" s="385"/>
      <c r="X1607" s="693"/>
      <c r="Y1607" s="325"/>
      <c r="Z1607" s="308"/>
      <c r="AA1607" s="383"/>
      <c r="AC1607" s="325"/>
      <c r="AD1607" s="325"/>
      <c r="AF1607" s="383"/>
      <c r="AH1607" s="325"/>
      <c r="AI1607" s="325"/>
      <c r="AK1607" s="385"/>
      <c r="AL1607" s="385"/>
      <c r="AM1607" s="359"/>
      <c r="AN1607" s="385"/>
      <c r="AO1607" s="385"/>
      <c r="AP1607" s="385"/>
      <c r="AQ1607" s="385"/>
      <c r="AR1607" s="385"/>
      <c r="AS1607" s="385"/>
      <c r="AT1607" s="385"/>
      <c r="AU1607" s="359"/>
      <c r="AW1607" s="416"/>
      <c r="AX1607" s="694"/>
      <c r="AY1607" s="641"/>
      <c r="AZ1607" s="385"/>
      <c r="BA1607" s="385"/>
      <c r="BB1607" s="416"/>
      <c r="BC1607" s="416"/>
      <c r="BD1607" s="416"/>
      <c r="BE1607" s="416"/>
      <c r="BF1607" s="416"/>
      <c r="BG1607" s="416"/>
      <c r="BH1607" s="416"/>
      <c r="BI1607" s="416"/>
      <c r="BJ1607" s="416"/>
    </row>
    <row r="1608" spans="10:62" x14ac:dyDescent="0.2">
      <c r="J1608" s="385"/>
      <c r="K1608" s="217"/>
      <c r="L1608" s="217"/>
      <c r="M1608" s="693"/>
      <c r="N1608" s="693"/>
      <c r="O1608" s="359"/>
      <c r="P1608" s="619"/>
      <c r="Q1608" s="672"/>
      <c r="R1608" s="672"/>
      <c r="S1608" s="672"/>
      <c r="T1608" s="385"/>
      <c r="U1608" s="385"/>
      <c r="V1608" s="385"/>
      <c r="W1608" s="385"/>
      <c r="X1608" s="693"/>
      <c r="Y1608" s="325"/>
      <c r="Z1608" s="308"/>
      <c r="AA1608" s="383"/>
      <c r="AC1608" s="325"/>
      <c r="AD1608" s="325"/>
      <c r="AF1608" s="383"/>
      <c r="AH1608" s="325"/>
      <c r="AI1608" s="325"/>
      <c r="AK1608" s="385"/>
      <c r="AL1608" s="385"/>
      <c r="AM1608" s="359"/>
      <c r="AN1608" s="385"/>
      <c r="AO1608" s="385"/>
      <c r="AP1608" s="385"/>
      <c r="AQ1608" s="385"/>
      <c r="AR1608" s="385"/>
      <c r="AS1608" s="385"/>
      <c r="AT1608" s="385"/>
      <c r="AU1608" s="359"/>
      <c r="AW1608" s="416"/>
      <c r="AX1608" s="694"/>
      <c r="AY1608" s="641"/>
      <c r="AZ1608" s="385"/>
      <c r="BA1608" s="385"/>
      <c r="BB1608" s="416"/>
      <c r="BC1608" s="416"/>
      <c r="BD1608" s="416"/>
      <c r="BE1608" s="416"/>
      <c r="BF1608" s="416"/>
      <c r="BG1608" s="416"/>
      <c r="BH1608" s="416"/>
      <c r="BI1608" s="416"/>
      <c r="BJ1608" s="416"/>
    </row>
    <row r="1609" spans="10:62" x14ac:dyDescent="0.2">
      <c r="J1609" s="385"/>
      <c r="K1609" s="217"/>
      <c r="L1609" s="217"/>
      <c r="M1609" s="693"/>
      <c r="N1609" s="693"/>
      <c r="O1609" s="359"/>
      <c r="P1609" s="619"/>
      <c r="Q1609" s="672"/>
      <c r="R1609" s="672"/>
      <c r="S1609" s="672"/>
      <c r="T1609" s="385"/>
      <c r="U1609" s="385"/>
      <c r="V1609" s="385"/>
      <c r="W1609" s="385"/>
      <c r="X1609" s="693"/>
      <c r="Y1609" s="325"/>
      <c r="Z1609" s="308"/>
      <c r="AA1609" s="383"/>
      <c r="AC1609" s="325"/>
      <c r="AD1609" s="325"/>
      <c r="AF1609" s="383"/>
      <c r="AH1609" s="325"/>
      <c r="AI1609" s="325"/>
      <c r="AK1609" s="385"/>
      <c r="AL1609" s="385"/>
      <c r="AM1609" s="359"/>
      <c r="AN1609" s="385"/>
      <c r="AO1609" s="385"/>
      <c r="AP1609" s="385"/>
      <c r="AQ1609" s="385"/>
      <c r="AR1609" s="385"/>
      <c r="AS1609" s="385"/>
      <c r="AT1609" s="385"/>
      <c r="AU1609" s="359"/>
      <c r="AW1609" s="416"/>
      <c r="AX1609" s="694"/>
      <c r="AY1609" s="641"/>
      <c r="AZ1609" s="385"/>
      <c r="BA1609" s="385"/>
      <c r="BB1609" s="416"/>
      <c r="BC1609" s="416"/>
      <c r="BD1609" s="416"/>
      <c r="BE1609" s="416"/>
      <c r="BF1609" s="416"/>
      <c r="BG1609" s="416"/>
      <c r="BH1609" s="416"/>
      <c r="BI1609" s="416"/>
      <c r="BJ1609" s="416"/>
    </row>
    <row r="1610" spans="10:62" x14ac:dyDescent="0.2">
      <c r="J1610" s="385"/>
      <c r="K1610" s="217"/>
      <c r="L1610" s="217"/>
      <c r="M1610" s="693"/>
      <c r="N1610" s="693"/>
      <c r="O1610" s="359"/>
      <c r="P1610" s="619"/>
      <c r="Q1610" s="672"/>
      <c r="R1610" s="672"/>
      <c r="S1610" s="672"/>
      <c r="T1610" s="385"/>
      <c r="U1610" s="385"/>
      <c r="V1610" s="385"/>
      <c r="W1610" s="385"/>
      <c r="X1610" s="693"/>
      <c r="Y1610" s="325"/>
      <c r="Z1610" s="308"/>
      <c r="AA1610" s="383"/>
      <c r="AC1610" s="325"/>
      <c r="AD1610" s="325"/>
      <c r="AF1610" s="383"/>
      <c r="AH1610" s="325"/>
      <c r="AI1610" s="325"/>
      <c r="AK1610" s="385"/>
      <c r="AL1610" s="385"/>
      <c r="AM1610" s="359"/>
      <c r="AN1610" s="385"/>
      <c r="AO1610" s="385"/>
      <c r="AP1610" s="385"/>
      <c r="AQ1610" s="385"/>
      <c r="AR1610" s="385"/>
      <c r="AS1610" s="385"/>
      <c r="AT1610" s="385"/>
      <c r="AU1610" s="359"/>
      <c r="AW1610" s="416"/>
      <c r="AX1610" s="694"/>
      <c r="AY1610" s="641"/>
      <c r="AZ1610" s="385"/>
      <c r="BA1610" s="385"/>
      <c r="BB1610" s="416"/>
      <c r="BC1610" s="416"/>
      <c r="BD1610" s="416"/>
      <c r="BE1610" s="416"/>
      <c r="BF1610" s="416"/>
      <c r="BG1610" s="416"/>
      <c r="BH1610" s="416"/>
      <c r="BI1610" s="416"/>
      <c r="BJ1610" s="416"/>
    </row>
    <row r="1611" spans="10:62" x14ac:dyDescent="0.2">
      <c r="J1611" s="385"/>
      <c r="K1611" s="217"/>
      <c r="L1611" s="217"/>
      <c r="M1611" s="693"/>
      <c r="N1611" s="693"/>
      <c r="O1611" s="359"/>
      <c r="P1611" s="619"/>
      <c r="Q1611" s="672"/>
      <c r="R1611" s="672"/>
      <c r="S1611" s="672"/>
      <c r="T1611" s="385"/>
      <c r="U1611" s="385"/>
      <c r="V1611" s="385"/>
      <c r="W1611" s="385"/>
      <c r="X1611" s="693"/>
      <c r="Y1611" s="325"/>
      <c r="Z1611" s="308"/>
      <c r="AA1611" s="383"/>
      <c r="AC1611" s="325"/>
      <c r="AD1611" s="325"/>
      <c r="AF1611" s="383"/>
      <c r="AH1611" s="325"/>
      <c r="AI1611" s="325"/>
      <c r="AK1611" s="385"/>
      <c r="AL1611" s="385"/>
      <c r="AM1611" s="359"/>
      <c r="AN1611" s="385"/>
      <c r="AO1611" s="385"/>
      <c r="AP1611" s="385"/>
      <c r="AQ1611" s="385"/>
      <c r="AR1611" s="385"/>
      <c r="AS1611" s="385"/>
      <c r="AT1611" s="385"/>
      <c r="AU1611" s="359"/>
      <c r="AW1611" s="416"/>
      <c r="AX1611" s="694"/>
      <c r="AY1611" s="641"/>
      <c r="AZ1611" s="385"/>
      <c r="BA1611" s="385"/>
      <c r="BB1611" s="416"/>
      <c r="BC1611" s="416"/>
      <c r="BD1611" s="416"/>
      <c r="BE1611" s="416"/>
      <c r="BF1611" s="416"/>
      <c r="BG1611" s="416"/>
      <c r="BH1611" s="416"/>
      <c r="BI1611" s="416"/>
      <c r="BJ1611" s="416"/>
    </row>
    <row r="1612" spans="10:62" x14ac:dyDescent="0.2">
      <c r="J1612" s="385"/>
      <c r="K1612" s="217"/>
      <c r="L1612" s="217"/>
      <c r="M1612" s="693"/>
      <c r="N1612" s="693"/>
      <c r="O1612" s="359"/>
      <c r="P1612" s="619"/>
      <c r="Q1612" s="672"/>
      <c r="R1612" s="672"/>
      <c r="S1612" s="672"/>
      <c r="T1612" s="385"/>
      <c r="U1612" s="385"/>
      <c r="V1612" s="385"/>
      <c r="W1612" s="385"/>
      <c r="X1612" s="693"/>
      <c r="Y1612" s="325"/>
      <c r="Z1612" s="308"/>
      <c r="AA1612" s="383"/>
      <c r="AC1612" s="325"/>
      <c r="AD1612" s="325"/>
      <c r="AF1612" s="383"/>
      <c r="AH1612" s="325"/>
      <c r="AI1612" s="325"/>
      <c r="AK1612" s="385"/>
      <c r="AL1612" s="385"/>
      <c r="AM1612" s="359"/>
      <c r="AN1612" s="385"/>
      <c r="AO1612" s="385"/>
      <c r="AP1612" s="385"/>
      <c r="AQ1612" s="385"/>
      <c r="AR1612" s="385"/>
      <c r="AS1612" s="385"/>
      <c r="AT1612" s="385"/>
      <c r="AU1612" s="359"/>
      <c r="AW1612" s="416"/>
      <c r="AX1612" s="694"/>
      <c r="AY1612" s="641"/>
      <c r="AZ1612" s="385"/>
      <c r="BA1612" s="385"/>
      <c r="BB1612" s="416"/>
      <c r="BC1612" s="416"/>
      <c r="BD1612" s="416"/>
      <c r="BE1612" s="416"/>
      <c r="BF1612" s="416"/>
      <c r="BG1612" s="416"/>
      <c r="BH1612" s="416"/>
      <c r="BI1612" s="416"/>
      <c r="BJ1612" s="416"/>
    </row>
    <row r="1613" spans="10:62" x14ac:dyDescent="0.2">
      <c r="J1613" s="385"/>
      <c r="K1613" s="217"/>
      <c r="L1613" s="217"/>
      <c r="M1613" s="693"/>
      <c r="N1613" s="693"/>
      <c r="O1613" s="359"/>
      <c r="P1613" s="619"/>
      <c r="Q1613" s="672"/>
      <c r="R1613" s="672"/>
      <c r="S1613" s="672"/>
      <c r="T1613" s="385"/>
      <c r="U1613" s="385"/>
      <c r="V1613" s="385"/>
      <c r="W1613" s="385"/>
      <c r="X1613" s="693"/>
      <c r="Y1613" s="325"/>
      <c r="Z1613" s="308"/>
      <c r="AA1613" s="383"/>
      <c r="AC1613" s="325"/>
      <c r="AD1613" s="325"/>
      <c r="AF1613" s="383"/>
      <c r="AH1613" s="325"/>
      <c r="AI1613" s="325"/>
      <c r="AK1613" s="385"/>
      <c r="AL1613" s="385"/>
      <c r="AM1613" s="359"/>
      <c r="AN1613" s="385"/>
      <c r="AO1613" s="385"/>
      <c r="AP1613" s="385"/>
      <c r="AQ1613" s="385"/>
      <c r="AR1613" s="385"/>
      <c r="AS1613" s="385"/>
      <c r="AT1613" s="385"/>
      <c r="AU1613" s="359"/>
      <c r="AW1613" s="416"/>
      <c r="AX1613" s="694"/>
      <c r="AY1613" s="641"/>
      <c r="AZ1613" s="385"/>
      <c r="BA1613" s="385"/>
      <c r="BB1613" s="416"/>
      <c r="BC1613" s="416"/>
      <c r="BD1613" s="416"/>
      <c r="BE1613" s="416"/>
      <c r="BF1613" s="416"/>
      <c r="BG1613" s="416"/>
      <c r="BH1613" s="416"/>
      <c r="BI1613" s="416"/>
      <c r="BJ1613" s="416"/>
    </row>
    <row r="1614" spans="10:62" x14ac:dyDescent="0.2">
      <c r="J1614" s="385"/>
      <c r="K1614" s="217"/>
      <c r="L1614" s="217"/>
      <c r="M1614" s="693"/>
      <c r="N1614" s="693"/>
      <c r="O1614" s="359"/>
      <c r="P1614" s="619"/>
      <c r="Q1614" s="672"/>
      <c r="R1614" s="672"/>
      <c r="S1614" s="672"/>
      <c r="T1614" s="385"/>
      <c r="U1614" s="385"/>
      <c r="V1614" s="385"/>
      <c r="W1614" s="385"/>
      <c r="X1614" s="693"/>
      <c r="Y1614" s="325"/>
      <c r="Z1614" s="308"/>
      <c r="AA1614" s="383"/>
      <c r="AC1614" s="325"/>
      <c r="AD1614" s="325"/>
      <c r="AF1614" s="383"/>
      <c r="AH1614" s="325"/>
      <c r="AI1614" s="325"/>
      <c r="AK1614" s="385"/>
      <c r="AL1614" s="385"/>
      <c r="AM1614" s="359"/>
      <c r="AN1614" s="385"/>
      <c r="AO1614" s="385"/>
      <c r="AP1614" s="385"/>
      <c r="AQ1614" s="385"/>
      <c r="AR1614" s="385"/>
      <c r="AS1614" s="385"/>
      <c r="AT1614" s="385"/>
      <c r="AU1614" s="359"/>
      <c r="AW1614" s="416"/>
      <c r="AX1614" s="694"/>
      <c r="AY1614" s="641"/>
      <c r="AZ1614" s="385"/>
      <c r="BA1614" s="385"/>
      <c r="BB1614" s="416"/>
      <c r="BC1614" s="416"/>
      <c r="BD1614" s="416"/>
      <c r="BE1614" s="416"/>
      <c r="BF1614" s="416"/>
      <c r="BG1614" s="416"/>
      <c r="BH1614" s="416"/>
      <c r="BI1614" s="416"/>
      <c r="BJ1614" s="416"/>
    </row>
    <row r="1615" spans="10:62" x14ac:dyDescent="0.2">
      <c r="J1615" s="385"/>
      <c r="K1615" s="217"/>
      <c r="L1615" s="217"/>
      <c r="M1615" s="693"/>
      <c r="N1615" s="693"/>
      <c r="O1615" s="359"/>
      <c r="P1615" s="619"/>
      <c r="Q1615" s="672"/>
      <c r="R1615" s="672"/>
      <c r="S1615" s="672"/>
      <c r="T1615" s="385"/>
      <c r="U1615" s="385"/>
      <c r="V1615" s="385"/>
      <c r="W1615" s="385"/>
      <c r="X1615" s="693"/>
      <c r="Y1615" s="325"/>
      <c r="Z1615" s="308"/>
      <c r="AA1615" s="383"/>
      <c r="AC1615" s="325"/>
      <c r="AD1615" s="325"/>
      <c r="AF1615" s="383"/>
      <c r="AH1615" s="325"/>
      <c r="AI1615" s="325"/>
      <c r="AK1615" s="385"/>
      <c r="AL1615" s="385"/>
      <c r="AM1615" s="359"/>
      <c r="AN1615" s="385"/>
      <c r="AO1615" s="385"/>
      <c r="AP1615" s="385"/>
      <c r="AQ1615" s="385"/>
      <c r="AR1615" s="385"/>
      <c r="AS1615" s="385"/>
      <c r="AT1615" s="385"/>
      <c r="AU1615" s="359"/>
      <c r="AW1615" s="416"/>
      <c r="AX1615" s="694"/>
      <c r="AY1615" s="641"/>
      <c r="AZ1615" s="385"/>
      <c r="BA1615" s="385"/>
      <c r="BB1615" s="416"/>
      <c r="BC1615" s="416"/>
      <c r="BD1615" s="416"/>
      <c r="BE1615" s="416"/>
      <c r="BF1615" s="416"/>
      <c r="BG1615" s="416"/>
      <c r="BH1615" s="416"/>
      <c r="BI1615" s="416"/>
      <c r="BJ1615" s="416"/>
    </row>
    <row r="1616" spans="10:62" x14ac:dyDescent="0.2">
      <c r="J1616" s="385"/>
      <c r="K1616" s="217"/>
      <c r="L1616" s="217"/>
      <c r="M1616" s="693"/>
      <c r="N1616" s="693"/>
      <c r="O1616" s="359"/>
      <c r="P1616" s="619"/>
      <c r="Q1616" s="672"/>
      <c r="R1616" s="672"/>
      <c r="S1616" s="672"/>
      <c r="T1616" s="385"/>
      <c r="U1616" s="385"/>
      <c r="V1616" s="385"/>
      <c r="W1616" s="385"/>
      <c r="X1616" s="693"/>
      <c r="Y1616" s="325"/>
      <c r="Z1616" s="308"/>
      <c r="AA1616" s="383"/>
      <c r="AC1616" s="325"/>
      <c r="AD1616" s="325"/>
      <c r="AF1616" s="383"/>
      <c r="AH1616" s="325"/>
      <c r="AI1616" s="325"/>
      <c r="AK1616" s="385"/>
      <c r="AL1616" s="385"/>
      <c r="AM1616" s="359"/>
      <c r="AN1616" s="385"/>
      <c r="AO1616" s="385"/>
      <c r="AP1616" s="385"/>
      <c r="AQ1616" s="385"/>
      <c r="AR1616" s="385"/>
      <c r="AS1616" s="385"/>
      <c r="AT1616" s="385"/>
      <c r="AU1616" s="359"/>
      <c r="AW1616" s="416"/>
      <c r="AX1616" s="694"/>
      <c r="AY1616" s="641"/>
      <c r="AZ1616" s="385"/>
      <c r="BA1616" s="385"/>
      <c r="BB1616" s="416"/>
      <c r="BC1616" s="416"/>
      <c r="BD1616" s="416"/>
      <c r="BE1616" s="416"/>
      <c r="BF1616" s="416"/>
      <c r="BG1616" s="416"/>
      <c r="BH1616" s="416"/>
      <c r="BI1616" s="416"/>
      <c r="BJ1616" s="416"/>
    </row>
    <row r="1617" spans="10:62" x14ac:dyDescent="0.2">
      <c r="J1617" s="385"/>
      <c r="K1617" s="217"/>
      <c r="L1617" s="217"/>
      <c r="M1617" s="693"/>
      <c r="N1617" s="693"/>
      <c r="O1617" s="359"/>
      <c r="P1617" s="619"/>
      <c r="Q1617" s="672"/>
      <c r="R1617" s="672"/>
      <c r="S1617" s="672"/>
      <c r="T1617" s="385"/>
      <c r="U1617" s="385"/>
      <c r="V1617" s="385"/>
      <c r="W1617" s="385"/>
      <c r="X1617" s="693"/>
      <c r="Y1617" s="325"/>
      <c r="Z1617" s="308"/>
      <c r="AA1617" s="383"/>
      <c r="AC1617" s="325"/>
      <c r="AD1617" s="325"/>
      <c r="AF1617" s="383"/>
      <c r="AH1617" s="325"/>
      <c r="AI1617" s="325"/>
      <c r="AK1617" s="385"/>
      <c r="AL1617" s="385"/>
      <c r="AM1617" s="359"/>
      <c r="AN1617" s="385"/>
      <c r="AO1617" s="385"/>
      <c r="AP1617" s="385"/>
      <c r="AQ1617" s="385"/>
      <c r="AR1617" s="385"/>
      <c r="AS1617" s="385"/>
      <c r="AT1617" s="385"/>
      <c r="AU1617" s="359"/>
      <c r="AW1617" s="416"/>
      <c r="AX1617" s="694"/>
      <c r="AY1617" s="641"/>
      <c r="AZ1617" s="385"/>
      <c r="BA1617" s="385"/>
      <c r="BB1617" s="416"/>
      <c r="BC1617" s="416"/>
      <c r="BD1617" s="416"/>
      <c r="BE1617" s="416"/>
      <c r="BF1617" s="416"/>
      <c r="BG1617" s="416"/>
      <c r="BH1617" s="416"/>
      <c r="BI1617" s="416"/>
      <c r="BJ1617" s="416"/>
    </row>
    <row r="1618" spans="10:62" x14ac:dyDescent="0.2">
      <c r="J1618" s="385"/>
      <c r="K1618" s="217"/>
      <c r="L1618" s="217"/>
      <c r="M1618" s="693"/>
      <c r="N1618" s="693"/>
      <c r="O1618" s="359"/>
      <c r="P1618" s="619"/>
      <c r="Q1618" s="672"/>
      <c r="R1618" s="672"/>
      <c r="S1618" s="672"/>
      <c r="T1618" s="385"/>
      <c r="U1618" s="385"/>
      <c r="V1618" s="385"/>
      <c r="W1618" s="385"/>
      <c r="X1618" s="693"/>
      <c r="Y1618" s="325"/>
      <c r="Z1618" s="308"/>
      <c r="AA1618" s="383"/>
      <c r="AC1618" s="325"/>
      <c r="AD1618" s="325"/>
      <c r="AF1618" s="383"/>
      <c r="AH1618" s="325"/>
      <c r="AI1618" s="325"/>
      <c r="AK1618" s="385"/>
      <c r="AL1618" s="385"/>
      <c r="AM1618" s="359"/>
      <c r="AN1618" s="385"/>
      <c r="AO1618" s="385"/>
      <c r="AP1618" s="385"/>
      <c r="AQ1618" s="385"/>
      <c r="AR1618" s="385"/>
      <c r="AS1618" s="385"/>
      <c r="AT1618" s="385"/>
      <c r="AU1618" s="359"/>
      <c r="AW1618" s="416"/>
      <c r="AX1618" s="694"/>
      <c r="AY1618" s="641"/>
      <c r="AZ1618" s="385"/>
      <c r="BA1618" s="385"/>
      <c r="BB1618" s="416"/>
      <c r="BC1618" s="416"/>
      <c r="BD1618" s="416"/>
      <c r="BE1618" s="416"/>
      <c r="BF1618" s="416"/>
      <c r="BG1618" s="416"/>
      <c r="BH1618" s="416"/>
      <c r="BI1618" s="416"/>
      <c r="BJ1618" s="416"/>
    </row>
    <row r="1619" spans="10:62" x14ac:dyDescent="0.2">
      <c r="J1619" s="385"/>
      <c r="K1619" s="217"/>
      <c r="L1619" s="217"/>
      <c r="M1619" s="693"/>
      <c r="N1619" s="693"/>
      <c r="O1619" s="359"/>
      <c r="P1619" s="619"/>
      <c r="Q1619" s="672"/>
      <c r="R1619" s="672"/>
      <c r="S1619" s="672"/>
      <c r="T1619" s="385"/>
      <c r="U1619" s="385"/>
      <c r="V1619" s="385"/>
      <c r="W1619" s="385"/>
      <c r="X1619" s="693"/>
      <c r="Y1619" s="325"/>
      <c r="Z1619" s="308"/>
      <c r="AA1619" s="383"/>
      <c r="AC1619" s="325"/>
      <c r="AD1619" s="325"/>
      <c r="AF1619" s="383"/>
      <c r="AH1619" s="325"/>
      <c r="AI1619" s="325"/>
      <c r="AK1619" s="385"/>
      <c r="AL1619" s="385"/>
      <c r="AM1619" s="359"/>
      <c r="AN1619" s="385"/>
      <c r="AO1619" s="385"/>
      <c r="AP1619" s="385"/>
      <c r="AQ1619" s="385"/>
      <c r="AR1619" s="385"/>
      <c r="AS1619" s="385"/>
      <c r="AT1619" s="385"/>
      <c r="AU1619" s="359"/>
      <c r="AW1619" s="416"/>
      <c r="AX1619" s="694"/>
      <c r="AY1619" s="641"/>
      <c r="AZ1619" s="385"/>
      <c r="BA1619" s="385"/>
      <c r="BB1619" s="416"/>
      <c r="BC1619" s="416"/>
      <c r="BD1619" s="416"/>
      <c r="BE1619" s="416"/>
      <c r="BF1619" s="416"/>
      <c r="BG1619" s="416"/>
      <c r="BH1619" s="416"/>
      <c r="BI1619" s="416"/>
      <c r="BJ1619" s="416"/>
    </row>
    <row r="1620" spans="10:62" x14ac:dyDescent="0.2">
      <c r="J1620" s="385"/>
      <c r="K1620" s="217"/>
      <c r="L1620" s="217"/>
      <c r="M1620" s="693"/>
      <c r="N1620" s="693"/>
      <c r="O1620" s="359"/>
      <c r="P1620" s="619"/>
      <c r="Q1620" s="672"/>
      <c r="R1620" s="672"/>
      <c r="S1620" s="672"/>
      <c r="T1620" s="385"/>
      <c r="U1620" s="385"/>
      <c r="V1620" s="385"/>
      <c r="W1620" s="385"/>
      <c r="X1620" s="693"/>
      <c r="Y1620" s="325"/>
      <c r="Z1620" s="308"/>
      <c r="AA1620" s="383"/>
      <c r="AC1620" s="325"/>
      <c r="AD1620" s="325"/>
      <c r="AF1620" s="383"/>
      <c r="AH1620" s="325"/>
      <c r="AI1620" s="325"/>
      <c r="AK1620" s="385"/>
      <c r="AL1620" s="385"/>
      <c r="AM1620" s="359"/>
      <c r="AN1620" s="385"/>
      <c r="AO1620" s="385"/>
      <c r="AP1620" s="385"/>
      <c r="AQ1620" s="385"/>
      <c r="AR1620" s="385"/>
      <c r="AS1620" s="385"/>
      <c r="AT1620" s="385"/>
      <c r="AU1620" s="359"/>
      <c r="AW1620" s="416"/>
      <c r="AX1620" s="694"/>
      <c r="AY1620" s="641"/>
      <c r="AZ1620" s="385"/>
      <c r="BA1620" s="385"/>
      <c r="BB1620" s="416"/>
      <c r="BC1620" s="416"/>
      <c r="BD1620" s="416"/>
      <c r="BE1620" s="416"/>
      <c r="BF1620" s="416"/>
      <c r="BG1620" s="416"/>
      <c r="BH1620" s="416"/>
      <c r="BI1620" s="416"/>
      <c r="BJ1620" s="416"/>
    </row>
    <row r="1621" spans="10:62" x14ac:dyDescent="0.2">
      <c r="J1621" s="385"/>
      <c r="K1621" s="217"/>
      <c r="L1621" s="217"/>
      <c r="M1621" s="693"/>
      <c r="N1621" s="693"/>
      <c r="O1621" s="359"/>
      <c r="P1621" s="619"/>
      <c r="Q1621" s="672"/>
      <c r="R1621" s="672"/>
      <c r="S1621" s="672"/>
      <c r="T1621" s="385"/>
      <c r="U1621" s="385"/>
      <c r="V1621" s="385"/>
      <c r="W1621" s="385"/>
      <c r="X1621" s="693"/>
      <c r="Y1621" s="325"/>
      <c r="Z1621" s="308"/>
      <c r="AA1621" s="383"/>
      <c r="AC1621" s="325"/>
      <c r="AD1621" s="325"/>
      <c r="AF1621" s="383"/>
      <c r="AH1621" s="325"/>
      <c r="AI1621" s="325"/>
      <c r="AK1621" s="385"/>
      <c r="AL1621" s="385"/>
      <c r="AM1621" s="359"/>
      <c r="AN1621" s="385"/>
      <c r="AO1621" s="385"/>
      <c r="AP1621" s="385"/>
      <c r="AQ1621" s="385"/>
      <c r="AR1621" s="385"/>
      <c r="AS1621" s="385"/>
      <c r="AT1621" s="385"/>
      <c r="AU1621" s="359"/>
      <c r="AW1621" s="416"/>
      <c r="AX1621" s="694"/>
      <c r="AY1621" s="641"/>
      <c r="AZ1621" s="385"/>
      <c r="BA1621" s="385"/>
      <c r="BB1621" s="416"/>
      <c r="BC1621" s="416"/>
      <c r="BD1621" s="416"/>
      <c r="BE1621" s="416"/>
      <c r="BF1621" s="416"/>
      <c r="BG1621" s="416"/>
      <c r="BH1621" s="416"/>
      <c r="BI1621" s="416"/>
      <c r="BJ1621" s="416"/>
    </row>
    <row r="1622" spans="10:62" x14ac:dyDescent="0.2">
      <c r="J1622" s="385"/>
      <c r="K1622" s="217"/>
      <c r="L1622" s="217"/>
      <c r="M1622" s="693"/>
      <c r="N1622" s="693"/>
      <c r="O1622" s="359"/>
      <c r="P1622" s="619"/>
      <c r="Q1622" s="672"/>
      <c r="R1622" s="672"/>
      <c r="S1622" s="672"/>
      <c r="T1622" s="385"/>
      <c r="U1622" s="385"/>
      <c r="V1622" s="385"/>
      <c r="W1622" s="385"/>
      <c r="X1622" s="693"/>
      <c r="Y1622" s="325"/>
      <c r="Z1622" s="308"/>
      <c r="AA1622" s="383"/>
      <c r="AC1622" s="325"/>
      <c r="AD1622" s="325"/>
      <c r="AF1622" s="383"/>
      <c r="AH1622" s="325"/>
      <c r="AI1622" s="325"/>
      <c r="AK1622" s="385"/>
      <c r="AL1622" s="385"/>
      <c r="AM1622" s="359"/>
      <c r="AN1622" s="385"/>
      <c r="AO1622" s="385"/>
      <c r="AP1622" s="385"/>
      <c r="AQ1622" s="385"/>
      <c r="AR1622" s="385"/>
      <c r="AS1622" s="385"/>
      <c r="AT1622" s="385"/>
      <c r="AU1622" s="359"/>
      <c r="AW1622" s="416"/>
      <c r="AX1622" s="694"/>
      <c r="AY1622" s="641"/>
      <c r="AZ1622" s="385"/>
      <c r="BA1622" s="385"/>
      <c r="BB1622" s="416"/>
      <c r="BC1622" s="416"/>
      <c r="BD1622" s="416"/>
      <c r="BE1622" s="416"/>
      <c r="BF1622" s="416"/>
      <c r="BG1622" s="416"/>
      <c r="BH1622" s="416"/>
      <c r="BI1622" s="416"/>
      <c r="BJ1622" s="416"/>
    </row>
    <row r="1623" spans="10:62" x14ac:dyDescent="0.2">
      <c r="J1623" s="385"/>
      <c r="K1623" s="217"/>
      <c r="L1623" s="217"/>
      <c r="M1623" s="693"/>
      <c r="N1623" s="693"/>
      <c r="O1623" s="359"/>
      <c r="P1623" s="619"/>
      <c r="Q1623" s="672"/>
      <c r="R1623" s="672"/>
      <c r="S1623" s="672"/>
      <c r="T1623" s="385"/>
      <c r="U1623" s="385"/>
      <c r="V1623" s="385"/>
      <c r="W1623" s="385"/>
      <c r="X1623" s="693"/>
      <c r="Y1623" s="325"/>
      <c r="Z1623" s="308"/>
      <c r="AA1623" s="383"/>
      <c r="AC1623" s="325"/>
      <c r="AD1623" s="325"/>
      <c r="AF1623" s="383"/>
      <c r="AH1623" s="325"/>
      <c r="AI1623" s="325"/>
      <c r="AK1623" s="385"/>
      <c r="AL1623" s="385"/>
      <c r="AM1623" s="359"/>
      <c r="AN1623" s="385"/>
      <c r="AO1623" s="385"/>
      <c r="AP1623" s="385"/>
      <c r="AQ1623" s="385"/>
      <c r="AR1623" s="385"/>
      <c r="AS1623" s="385"/>
      <c r="AT1623" s="385"/>
      <c r="AU1623" s="359"/>
      <c r="AW1623" s="416"/>
      <c r="AX1623" s="694"/>
      <c r="AY1623" s="641"/>
      <c r="AZ1623" s="385"/>
      <c r="BA1623" s="385"/>
      <c r="BB1623" s="416"/>
      <c r="BC1623" s="416"/>
      <c r="BD1623" s="416"/>
      <c r="BE1623" s="416"/>
      <c r="BF1623" s="416"/>
      <c r="BG1623" s="416"/>
      <c r="BH1623" s="416"/>
      <c r="BI1623" s="416"/>
      <c r="BJ1623" s="416"/>
    </row>
    <row r="1624" spans="10:62" x14ac:dyDescent="0.2">
      <c r="J1624" s="385"/>
      <c r="K1624" s="217"/>
      <c r="L1624" s="217"/>
      <c r="M1624" s="693"/>
      <c r="N1624" s="693"/>
      <c r="O1624" s="359"/>
      <c r="P1624" s="619"/>
      <c r="Q1624" s="672"/>
      <c r="R1624" s="672"/>
      <c r="S1624" s="672"/>
      <c r="T1624" s="385"/>
      <c r="U1624" s="385"/>
      <c r="V1624" s="385"/>
      <c r="W1624" s="385"/>
      <c r="X1624" s="693"/>
      <c r="Y1624" s="325"/>
      <c r="Z1624" s="308"/>
      <c r="AA1624" s="383"/>
      <c r="AC1624" s="325"/>
      <c r="AD1624" s="325"/>
      <c r="AF1624" s="383"/>
      <c r="AH1624" s="325"/>
      <c r="AI1624" s="325"/>
      <c r="AK1624" s="385"/>
      <c r="AL1624" s="385"/>
      <c r="AM1624" s="359"/>
      <c r="AN1624" s="385"/>
      <c r="AO1624" s="385"/>
      <c r="AP1624" s="385"/>
      <c r="AQ1624" s="385"/>
      <c r="AR1624" s="385"/>
      <c r="AS1624" s="385"/>
      <c r="AT1624" s="385"/>
      <c r="AU1624" s="359"/>
      <c r="AW1624" s="416"/>
      <c r="AX1624" s="694"/>
      <c r="AY1624" s="641"/>
      <c r="AZ1624" s="385"/>
      <c r="BA1624" s="385"/>
      <c r="BB1624" s="416"/>
      <c r="BC1624" s="416"/>
      <c r="BD1624" s="416"/>
      <c r="BE1624" s="416"/>
      <c r="BF1624" s="416"/>
      <c r="BG1624" s="416"/>
      <c r="BH1624" s="416"/>
      <c r="BI1624" s="416"/>
      <c r="BJ1624" s="416"/>
    </row>
    <row r="1625" spans="10:62" x14ac:dyDescent="0.2">
      <c r="J1625" s="385"/>
      <c r="K1625" s="217"/>
      <c r="L1625" s="217"/>
      <c r="M1625" s="693"/>
      <c r="N1625" s="693"/>
      <c r="O1625" s="359"/>
      <c r="P1625" s="619"/>
      <c r="Q1625" s="672"/>
      <c r="R1625" s="672"/>
      <c r="S1625" s="672"/>
      <c r="T1625" s="385"/>
      <c r="U1625" s="385"/>
      <c r="V1625" s="385"/>
      <c r="W1625" s="385"/>
      <c r="X1625" s="693"/>
      <c r="Y1625" s="325"/>
      <c r="Z1625" s="308"/>
      <c r="AA1625" s="383"/>
      <c r="AC1625" s="325"/>
      <c r="AD1625" s="325"/>
      <c r="AF1625" s="383"/>
      <c r="AH1625" s="325"/>
      <c r="AI1625" s="325"/>
      <c r="AK1625" s="385"/>
      <c r="AL1625" s="385"/>
      <c r="AM1625" s="359"/>
      <c r="AN1625" s="385"/>
      <c r="AO1625" s="385"/>
      <c r="AP1625" s="385"/>
      <c r="AQ1625" s="385"/>
      <c r="AR1625" s="385"/>
      <c r="AS1625" s="385"/>
      <c r="AT1625" s="385"/>
      <c r="AU1625" s="359"/>
      <c r="AW1625" s="416"/>
      <c r="AX1625" s="694"/>
      <c r="AY1625" s="641"/>
      <c r="AZ1625" s="385"/>
      <c r="BA1625" s="385"/>
      <c r="BB1625" s="416"/>
      <c r="BC1625" s="416"/>
      <c r="BD1625" s="416"/>
      <c r="BE1625" s="416"/>
      <c r="BF1625" s="416"/>
      <c r="BG1625" s="416"/>
      <c r="BH1625" s="416"/>
      <c r="BI1625" s="416"/>
      <c r="BJ1625" s="416"/>
    </row>
    <row r="1626" spans="10:62" x14ac:dyDescent="0.2">
      <c r="J1626" s="385"/>
      <c r="K1626" s="217"/>
      <c r="L1626" s="217"/>
      <c r="M1626" s="693"/>
      <c r="N1626" s="693"/>
      <c r="O1626" s="359"/>
      <c r="P1626" s="619"/>
      <c r="Q1626" s="672"/>
      <c r="R1626" s="672"/>
      <c r="S1626" s="672"/>
      <c r="T1626" s="385"/>
      <c r="U1626" s="385"/>
      <c r="V1626" s="385"/>
      <c r="W1626" s="385"/>
      <c r="X1626" s="693"/>
      <c r="Y1626" s="325"/>
      <c r="Z1626" s="308"/>
      <c r="AA1626" s="383"/>
      <c r="AC1626" s="325"/>
      <c r="AD1626" s="325"/>
      <c r="AF1626" s="383"/>
      <c r="AH1626" s="325"/>
      <c r="AI1626" s="325"/>
      <c r="AK1626" s="385"/>
      <c r="AL1626" s="385"/>
      <c r="AM1626" s="359"/>
      <c r="AN1626" s="385"/>
      <c r="AO1626" s="385"/>
      <c r="AP1626" s="385"/>
      <c r="AQ1626" s="385"/>
      <c r="AR1626" s="385"/>
      <c r="AS1626" s="385"/>
      <c r="AT1626" s="385"/>
      <c r="AU1626" s="359"/>
      <c r="AW1626" s="416"/>
      <c r="AX1626" s="694"/>
      <c r="AY1626" s="641"/>
      <c r="AZ1626" s="385"/>
      <c r="BA1626" s="385"/>
      <c r="BB1626" s="416"/>
      <c r="BC1626" s="416"/>
      <c r="BD1626" s="416"/>
      <c r="BE1626" s="416"/>
      <c r="BF1626" s="416"/>
      <c r="BG1626" s="416"/>
      <c r="BH1626" s="416"/>
      <c r="BI1626" s="416"/>
      <c r="BJ1626" s="416"/>
    </row>
    <row r="1627" spans="10:62" x14ac:dyDescent="0.2">
      <c r="J1627" s="385"/>
      <c r="K1627" s="217"/>
      <c r="L1627" s="217"/>
      <c r="M1627" s="693"/>
      <c r="N1627" s="693"/>
      <c r="O1627" s="359"/>
      <c r="P1627" s="619"/>
      <c r="Q1627" s="672"/>
      <c r="R1627" s="672"/>
      <c r="S1627" s="672"/>
      <c r="T1627" s="385"/>
      <c r="U1627" s="385"/>
      <c r="V1627" s="385"/>
      <c r="W1627" s="385"/>
      <c r="X1627" s="693"/>
      <c r="Y1627" s="325"/>
      <c r="Z1627" s="308"/>
      <c r="AA1627" s="383"/>
      <c r="AC1627" s="325"/>
      <c r="AD1627" s="325"/>
      <c r="AF1627" s="383"/>
      <c r="AH1627" s="325"/>
      <c r="AI1627" s="325"/>
      <c r="AK1627" s="385"/>
      <c r="AL1627" s="385"/>
      <c r="AM1627" s="359"/>
      <c r="AN1627" s="385"/>
      <c r="AO1627" s="385"/>
      <c r="AP1627" s="385"/>
      <c r="AQ1627" s="385"/>
      <c r="AR1627" s="385"/>
      <c r="AS1627" s="385"/>
      <c r="AT1627" s="385"/>
      <c r="AU1627" s="359"/>
      <c r="AW1627" s="416"/>
      <c r="AX1627" s="694"/>
      <c r="AY1627" s="641"/>
      <c r="AZ1627" s="385"/>
      <c r="BA1627" s="385"/>
      <c r="BB1627" s="416"/>
      <c r="BC1627" s="416"/>
      <c r="BD1627" s="416"/>
      <c r="BE1627" s="416"/>
      <c r="BF1627" s="416"/>
      <c r="BG1627" s="416"/>
      <c r="BH1627" s="416"/>
      <c r="BI1627" s="416"/>
      <c r="BJ1627" s="416"/>
    </row>
    <row r="1628" spans="10:62" x14ac:dyDescent="0.2">
      <c r="J1628" s="385"/>
      <c r="K1628" s="217"/>
      <c r="L1628" s="217"/>
      <c r="M1628" s="693"/>
      <c r="N1628" s="693"/>
      <c r="O1628" s="359"/>
      <c r="P1628" s="619"/>
      <c r="Q1628" s="672"/>
      <c r="R1628" s="672"/>
      <c r="S1628" s="672"/>
      <c r="T1628" s="385"/>
      <c r="U1628" s="385"/>
      <c r="V1628" s="385"/>
      <c r="W1628" s="385"/>
      <c r="X1628" s="693"/>
      <c r="Y1628" s="325"/>
      <c r="Z1628" s="308"/>
      <c r="AA1628" s="383"/>
      <c r="AC1628" s="325"/>
      <c r="AD1628" s="325"/>
      <c r="AF1628" s="383"/>
      <c r="AH1628" s="325"/>
      <c r="AI1628" s="325"/>
      <c r="AK1628" s="385"/>
      <c r="AL1628" s="385"/>
      <c r="AM1628" s="359"/>
      <c r="AN1628" s="385"/>
      <c r="AO1628" s="385"/>
      <c r="AP1628" s="385"/>
      <c r="AQ1628" s="385"/>
      <c r="AR1628" s="385"/>
      <c r="AS1628" s="385"/>
      <c r="AT1628" s="385"/>
      <c r="AU1628" s="359"/>
      <c r="AW1628" s="416"/>
      <c r="AX1628" s="694"/>
      <c r="AY1628" s="641"/>
      <c r="AZ1628" s="385"/>
      <c r="BA1628" s="385"/>
      <c r="BB1628" s="416"/>
      <c r="BC1628" s="416"/>
      <c r="BD1628" s="416"/>
      <c r="BE1628" s="416"/>
      <c r="BF1628" s="416"/>
      <c r="BG1628" s="416"/>
      <c r="BH1628" s="416"/>
      <c r="BI1628" s="416"/>
      <c r="BJ1628" s="416"/>
    </row>
    <row r="1629" spans="10:62" x14ac:dyDescent="0.2">
      <c r="J1629" s="385"/>
      <c r="K1629" s="217"/>
      <c r="L1629" s="217"/>
      <c r="M1629" s="693"/>
      <c r="N1629" s="693"/>
      <c r="O1629" s="359"/>
      <c r="P1629" s="619"/>
      <c r="Q1629" s="672"/>
      <c r="R1629" s="672"/>
      <c r="S1629" s="672"/>
      <c r="T1629" s="385"/>
      <c r="U1629" s="385"/>
      <c r="V1629" s="385"/>
      <c r="W1629" s="385"/>
      <c r="X1629" s="693"/>
      <c r="Y1629" s="325"/>
      <c r="Z1629" s="308"/>
      <c r="AA1629" s="383"/>
      <c r="AC1629" s="325"/>
      <c r="AD1629" s="325"/>
      <c r="AF1629" s="383"/>
      <c r="AH1629" s="325"/>
      <c r="AI1629" s="325"/>
      <c r="AK1629" s="385"/>
      <c r="AL1629" s="385"/>
      <c r="AM1629" s="359"/>
      <c r="AN1629" s="385"/>
      <c r="AO1629" s="385"/>
      <c r="AP1629" s="385"/>
      <c r="AQ1629" s="385"/>
      <c r="AR1629" s="385"/>
      <c r="AS1629" s="385"/>
      <c r="AT1629" s="385"/>
      <c r="AU1629" s="359"/>
      <c r="AW1629" s="416"/>
      <c r="AX1629" s="694"/>
      <c r="AY1629" s="641"/>
      <c r="AZ1629" s="385"/>
      <c r="BA1629" s="385"/>
      <c r="BB1629" s="416"/>
      <c r="BC1629" s="416"/>
      <c r="BD1629" s="416"/>
      <c r="BE1629" s="416"/>
      <c r="BF1629" s="416"/>
      <c r="BG1629" s="416"/>
      <c r="BH1629" s="416"/>
      <c r="BI1629" s="416"/>
      <c r="BJ1629" s="416"/>
    </row>
    <row r="1630" spans="10:62" x14ac:dyDescent="0.2">
      <c r="J1630" s="385"/>
      <c r="K1630" s="217"/>
      <c r="L1630" s="217"/>
      <c r="M1630" s="693"/>
      <c r="N1630" s="693"/>
      <c r="O1630" s="359"/>
      <c r="P1630" s="619"/>
      <c r="Q1630" s="672"/>
      <c r="R1630" s="672"/>
      <c r="S1630" s="672"/>
      <c r="T1630" s="385"/>
      <c r="U1630" s="385"/>
      <c r="V1630" s="385"/>
      <c r="W1630" s="385"/>
      <c r="X1630" s="693"/>
      <c r="Y1630" s="325"/>
      <c r="Z1630" s="308"/>
      <c r="AA1630" s="383"/>
      <c r="AC1630" s="325"/>
      <c r="AD1630" s="325"/>
      <c r="AF1630" s="383"/>
      <c r="AH1630" s="325"/>
      <c r="AI1630" s="325"/>
      <c r="AK1630" s="385"/>
      <c r="AL1630" s="385"/>
      <c r="AM1630" s="359"/>
      <c r="AN1630" s="385"/>
      <c r="AO1630" s="385"/>
      <c r="AP1630" s="385"/>
      <c r="AQ1630" s="385"/>
      <c r="AR1630" s="385"/>
      <c r="AS1630" s="385"/>
      <c r="AT1630" s="385"/>
      <c r="AU1630" s="359"/>
      <c r="AW1630" s="416"/>
      <c r="AX1630" s="694"/>
      <c r="AY1630" s="641"/>
      <c r="AZ1630" s="385"/>
      <c r="BA1630" s="385"/>
      <c r="BB1630" s="416"/>
      <c r="BC1630" s="416"/>
      <c r="BD1630" s="416"/>
      <c r="BE1630" s="416"/>
      <c r="BF1630" s="416"/>
      <c r="BG1630" s="416"/>
      <c r="BH1630" s="416"/>
      <c r="BI1630" s="416"/>
      <c r="BJ1630" s="416"/>
    </row>
    <row r="1631" spans="10:62" x14ac:dyDescent="0.2">
      <c r="J1631" s="385"/>
      <c r="K1631" s="217"/>
      <c r="L1631" s="217"/>
      <c r="M1631" s="693"/>
      <c r="N1631" s="693"/>
      <c r="O1631" s="359"/>
      <c r="P1631" s="619"/>
      <c r="Q1631" s="672"/>
      <c r="R1631" s="672"/>
      <c r="S1631" s="672"/>
      <c r="T1631" s="385"/>
      <c r="U1631" s="385"/>
      <c r="V1631" s="385"/>
      <c r="W1631" s="385"/>
      <c r="X1631" s="693"/>
      <c r="Y1631" s="325"/>
      <c r="Z1631" s="308"/>
      <c r="AA1631" s="383"/>
      <c r="AC1631" s="325"/>
      <c r="AD1631" s="325"/>
      <c r="AF1631" s="383"/>
      <c r="AH1631" s="325"/>
      <c r="AI1631" s="325"/>
      <c r="AK1631" s="385"/>
      <c r="AL1631" s="385"/>
      <c r="AM1631" s="359"/>
      <c r="AN1631" s="385"/>
      <c r="AO1631" s="385"/>
      <c r="AP1631" s="385"/>
      <c r="AQ1631" s="385"/>
      <c r="AR1631" s="385"/>
      <c r="AS1631" s="385"/>
      <c r="AT1631" s="385"/>
      <c r="AU1631" s="359"/>
      <c r="AW1631" s="416"/>
      <c r="AX1631" s="694"/>
      <c r="AY1631" s="641"/>
      <c r="AZ1631" s="385"/>
      <c r="BA1631" s="385"/>
      <c r="BB1631" s="416"/>
      <c r="BC1631" s="416"/>
      <c r="BD1631" s="416"/>
      <c r="BE1631" s="416"/>
      <c r="BF1631" s="416"/>
      <c r="BG1631" s="416"/>
      <c r="BH1631" s="416"/>
      <c r="BI1631" s="416"/>
      <c r="BJ1631" s="416"/>
    </row>
    <row r="1632" spans="10:62" x14ac:dyDescent="0.2">
      <c r="J1632" s="385"/>
      <c r="K1632" s="217"/>
      <c r="L1632" s="217"/>
      <c r="M1632" s="693"/>
      <c r="N1632" s="693"/>
      <c r="O1632" s="359"/>
      <c r="P1632" s="619"/>
      <c r="Q1632" s="672"/>
      <c r="R1632" s="672"/>
      <c r="S1632" s="672"/>
      <c r="T1632" s="385"/>
      <c r="U1632" s="385"/>
      <c r="V1632" s="385"/>
      <c r="W1632" s="385"/>
      <c r="X1632" s="693"/>
      <c r="Y1632" s="325"/>
      <c r="Z1632" s="308"/>
      <c r="AA1632" s="383"/>
      <c r="AC1632" s="325"/>
      <c r="AD1632" s="325"/>
      <c r="AF1632" s="383"/>
      <c r="AH1632" s="325"/>
      <c r="AI1632" s="325"/>
      <c r="AK1632" s="385"/>
      <c r="AL1632" s="385"/>
      <c r="AM1632" s="359"/>
      <c r="AN1632" s="385"/>
      <c r="AO1632" s="385"/>
      <c r="AP1632" s="385"/>
      <c r="AQ1632" s="385"/>
      <c r="AR1632" s="385"/>
      <c r="AS1632" s="385"/>
      <c r="AT1632" s="385"/>
      <c r="AU1632" s="359"/>
      <c r="AW1632" s="416"/>
      <c r="AX1632" s="694"/>
      <c r="AY1632" s="641"/>
      <c r="AZ1632" s="385"/>
      <c r="BA1632" s="385"/>
      <c r="BB1632" s="416"/>
      <c r="BC1632" s="416"/>
      <c r="BD1632" s="416"/>
      <c r="BE1632" s="416"/>
      <c r="BF1632" s="416"/>
      <c r="BG1632" s="416"/>
      <c r="BH1632" s="416"/>
      <c r="BI1632" s="416"/>
      <c r="BJ1632" s="416"/>
    </row>
    <row r="1633" spans="10:62" x14ac:dyDescent="0.2">
      <c r="J1633" s="385"/>
      <c r="K1633" s="217"/>
      <c r="L1633" s="217"/>
      <c r="M1633" s="693"/>
      <c r="N1633" s="693"/>
      <c r="O1633" s="359"/>
      <c r="P1633" s="619"/>
      <c r="Q1633" s="672"/>
      <c r="R1633" s="672"/>
      <c r="S1633" s="672"/>
      <c r="T1633" s="385"/>
      <c r="U1633" s="385"/>
      <c r="V1633" s="385"/>
      <c r="W1633" s="385"/>
      <c r="X1633" s="693"/>
      <c r="Y1633" s="325"/>
      <c r="Z1633" s="308"/>
      <c r="AA1633" s="383"/>
      <c r="AC1633" s="325"/>
      <c r="AD1633" s="325"/>
      <c r="AF1633" s="383"/>
      <c r="AH1633" s="325"/>
      <c r="AI1633" s="325"/>
      <c r="AK1633" s="385"/>
      <c r="AL1633" s="385"/>
      <c r="AM1633" s="359"/>
      <c r="AN1633" s="385"/>
      <c r="AO1633" s="385"/>
      <c r="AP1633" s="385"/>
      <c r="AQ1633" s="385"/>
      <c r="AR1633" s="385"/>
      <c r="AS1633" s="385"/>
      <c r="AT1633" s="385"/>
      <c r="AU1633" s="359"/>
      <c r="AW1633" s="416"/>
      <c r="AX1633" s="694"/>
      <c r="AY1633" s="641"/>
      <c r="AZ1633" s="385"/>
      <c r="BA1633" s="385"/>
      <c r="BB1633" s="416"/>
      <c r="BC1633" s="416"/>
      <c r="BD1633" s="416"/>
      <c r="BE1633" s="416"/>
      <c r="BF1633" s="416"/>
      <c r="BG1633" s="416"/>
      <c r="BH1633" s="416"/>
      <c r="BI1633" s="416"/>
      <c r="BJ1633" s="416"/>
    </row>
    <row r="1634" spans="10:62" x14ac:dyDescent="0.2">
      <c r="J1634" s="385"/>
      <c r="K1634" s="217"/>
      <c r="L1634" s="217"/>
      <c r="M1634" s="693"/>
      <c r="N1634" s="693"/>
      <c r="O1634" s="359"/>
      <c r="P1634" s="619"/>
      <c r="Q1634" s="672"/>
      <c r="R1634" s="672"/>
      <c r="S1634" s="672"/>
      <c r="T1634" s="385"/>
      <c r="U1634" s="385"/>
      <c r="V1634" s="385"/>
      <c r="W1634" s="385"/>
      <c r="X1634" s="693"/>
      <c r="Y1634" s="325"/>
      <c r="Z1634" s="308"/>
      <c r="AA1634" s="383"/>
      <c r="AC1634" s="325"/>
      <c r="AD1634" s="325"/>
      <c r="AF1634" s="383"/>
      <c r="AH1634" s="325"/>
      <c r="AI1634" s="325"/>
      <c r="AK1634" s="385"/>
      <c r="AL1634" s="385"/>
      <c r="AM1634" s="359"/>
      <c r="AN1634" s="385"/>
      <c r="AO1634" s="385"/>
      <c r="AP1634" s="385"/>
      <c r="AQ1634" s="385"/>
      <c r="AR1634" s="385"/>
      <c r="AS1634" s="385"/>
      <c r="AT1634" s="385"/>
      <c r="AU1634" s="359"/>
      <c r="AW1634" s="416"/>
      <c r="AX1634" s="694"/>
      <c r="AY1634" s="641"/>
      <c r="AZ1634" s="385"/>
      <c r="BA1634" s="385"/>
      <c r="BB1634" s="416"/>
      <c r="BC1634" s="416"/>
      <c r="BD1634" s="416"/>
      <c r="BE1634" s="416"/>
      <c r="BF1634" s="416"/>
      <c r="BG1634" s="416"/>
      <c r="BH1634" s="416"/>
      <c r="BI1634" s="416"/>
      <c r="BJ1634" s="416"/>
    </row>
    <row r="1635" spans="10:62" x14ac:dyDescent="0.2">
      <c r="J1635" s="385"/>
      <c r="K1635" s="217"/>
      <c r="L1635" s="217"/>
      <c r="M1635" s="693"/>
      <c r="N1635" s="693"/>
      <c r="O1635" s="359"/>
      <c r="P1635" s="619"/>
      <c r="Q1635" s="672"/>
      <c r="R1635" s="672"/>
      <c r="S1635" s="672"/>
      <c r="T1635" s="385"/>
      <c r="U1635" s="385"/>
      <c r="V1635" s="385"/>
      <c r="W1635" s="385"/>
      <c r="X1635" s="693"/>
      <c r="Y1635" s="325"/>
      <c r="Z1635" s="308"/>
      <c r="AA1635" s="383"/>
      <c r="AC1635" s="325"/>
      <c r="AD1635" s="325"/>
      <c r="AF1635" s="383"/>
      <c r="AH1635" s="325"/>
      <c r="AI1635" s="325"/>
      <c r="AK1635" s="385"/>
      <c r="AL1635" s="385"/>
      <c r="AM1635" s="359"/>
      <c r="AN1635" s="385"/>
      <c r="AO1635" s="385"/>
      <c r="AP1635" s="385"/>
      <c r="AQ1635" s="385"/>
      <c r="AR1635" s="385"/>
      <c r="AS1635" s="385"/>
      <c r="AT1635" s="385"/>
      <c r="AU1635" s="359"/>
      <c r="AW1635" s="416"/>
      <c r="AX1635" s="694"/>
      <c r="AY1635" s="641"/>
      <c r="AZ1635" s="385"/>
      <c r="BA1635" s="385"/>
      <c r="BB1635" s="416"/>
      <c r="BC1635" s="416"/>
      <c r="BD1635" s="416"/>
      <c r="BE1635" s="416"/>
      <c r="BF1635" s="416"/>
      <c r="BG1635" s="416"/>
      <c r="BH1635" s="416"/>
      <c r="BI1635" s="416"/>
      <c r="BJ1635" s="416"/>
    </row>
    <row r="1636" spans="10:62" x14ac:dyDescent="0.2">
      <c r="J1636" s="385"/>
      <c r="K1636" s="217"/>
      <c r="L1636" s="217"/>
      <c r="M1636" s="693"/>
      <c r="N1636" s="693"/>
      <c r="O1636" s="359"/>
      <c r="P1636" s="619"/>
      <c r="Q1636" s="672"/>
      <c r="R1636" s="672"/>
      <c r="S1636" s="672"/>
      <c r="T1636" s="385"/>
      <c r="U1636" s="385"/>
      <c r="V1636" s="385"/>
      <c r="W1636" s="385"/>
      <c r="X1636" s="693"/>
      <c r="Y1636" s="325"/>
      <c r="Z1636" s="308"/>
      <c r="AA1636" s="383"/>
      <c r="AC1636" s="325"/>
      <c r="AD1636" s="325"/>
      <c r="AF1636" s="383"/>
      <c r="AH1636" s="325"/>
      <c r="AI1636" s="325"/>
      <c r="AK1636" s="385"/>
      <c r="AL1636" s="385"/>
      <c r="AM1636" s="359"/>
      <c r="AN1636" s="385"/>
      <c r="AO1636" s="385"/>
      <c r="AP1636" s="385"/>
      <c r="AQ1636" s="385"/>
      <c r="AR1636" s="385"/>
      <c r="AS1636" s="385"/>
      <c r="AT1636" s="385"/>
      <c r="AU1636" s="359"/>
      <c r="AW1636" s="416"/>
      <c r="AX1636" s="694"/>
      <c r="AY1636" s="641"/>
      <c r="AZ1636" s="385"/>
      <c r="BA1636" s="385"/>
      <c r="BB1636" s="416"/>
      <c r="BC1636" s="416"/>
      <c r="BD1636" s="416"/>
      <c r="BE1636" s="416"/>
      <c r="BF1636" s="416"/>
      <c r="BG1636" s="416"/>
      <c r="BH1636" s="416"/>
      <c r="BI1636" s="416"/>
      <c r="BJ1636" s="416"/>
    </row>
    <row r="1637" spans="10:62" x14ac:dyDescent="0.2">
      <c r="J1637" s="385"/>
      <c r="K1637" s="217"/>
      <c r="L1637" s="217"/>
      <c r="M1637" s="693"/>
      <c r="N1637" s="693"/>
      <c r="O1637" s="359"/>
      <c r="P1637" s="619"/>
      <c r="Q1637" s="672"/>
      <c r="R1637" s="672"/>
      <c r="S1637" s="672"/>
      <c r="T1637" s="385"/>
      <c r="U1637" s="385"/>
      <c r="V1637" s="385"/>
      <c r="W1637" s="385"/>
      <c r="X1637" s="693"/>
      <c r="Y1637" s="325"/>
      <c r="Z1637" s="308"/>
      <c r="AA1637" s="383"/>
      <c r="AC1637" s="325"/>
      <c r="AD1637" s="325"/>
      <c r="AF1637" s="383"/>
      <c r="AH1637" s="325"/>
      <c r="AI1637" s="325"/>
      <c r="AK1637" s="385"/>
      <c r="AL1637" s="385"/>
      <c r="AM1637" s="359"/>
      <c r="AN1637" s="385"/>
      <c r="AO1637" s="385"/>
      <c r="AP1637" s="385"/>
      <c r="AQ1637" s="385"/>
      <c r="AR1637" s="385"/>
      <c r="AS1637" s="385"/>
      <c r="AT1637" s="385"/>
      <c r="AU1637" s="359"/>
      <c r="AW1637" s="416"/>
      <c r="AX1637" s="694"/>
      <c r="AY1637" s="641"/>
      <c r="AZ1637" s="385"/>
      <c r="BA1637" s="385"/>
      <c r="BB1637" s="416"/>
      <c r="BC1637" s="416"/>
      <c r="BD1637" s="416"/>
      <c r="BE1637" s="416"/>
      <c r="BF1637" s="416"/>
      <c r="BG1637" s="416"/>
      <c r="BH1637" s="416"/>
      <c r="BI1637" s="416"/>
      <c r="BJ1637" s="416"/>
    </row>
    <row r="1638" spans="10:62" x14ac:dyDescent="0.2">
      <c r="J1638" s="385"/>
      <c r="K1638" s="217"/>
      <c r="L1638" s="217"/>
      <c r="M1638" s="693"/>
      <c r="N1638" s="693"/>
      <c r="O1638" s="359"/>
      <c r="P1638" s="619"/>
      <c r="Q1638" s="672"/>
      <c r="R1638" s="672"/>
      <c r="S1638" s="672"/>
      <c r="T1638" s="385"/>
      <c r="U1638" s="385"/>
      <c r="V1638" s="385"/>
      <c r="W1638" s="385"/>
      <c r="X1638" s="693"/>
      <c r="Y1638" s="325"/>
      <c r="Z1638" s="308"/>
      <c r="AA1638" s="383"/>
      <c r="AC1638" s="325"/>
      <c r="AD1638" s="325"/>
      <c r="AF1638" s="383"/>
      <c r="AH1638" s="325"/>
      <c r="AI1638" s="325"/>
      <c r="AK1638" s="385"/>
      <c r="AL1638" s="385"/>
      <c r="AM1638" s="359"/>
      <c r="AN1638" s="385"/>
      <c r="AO1638" s="385"/>
      <c r="AP1638" s="385"/>
      <c r="AQ1638" s="385"/>
      <c r="AR1638" s="385"/>
      <c r="AS1638" s="385"/>
      <c r="AT1638" s="385"/>
      <c r="AU1638" s="359"/>
      <c r="AW1638" s="416"/>
      <c r="AX1638" s="694"/>
      <c r="AY1638" s="641"/>
      <c r="AZ1638" s="385"/>
      <c r="BA1638" s="385"/>
      <c r="BB1638" s="416"/>
      <c r="BC1638" s="416"/>
      <c r="BD1638" s="416"/>
      <c r="BE1638" s="416"/>
      <c r="BF1638" s="416"/>
      <c r="BG1638" s="416"/>
      <c r="BH1638" s="416"/>
      <c r="BI1638" s="416"/>
      <c r="BJ1638" s="416"/>
    </row>
    <row r="1639" spans="10:62" x14ac:dyDescent="0.2">
      <c r="J1639" s="385"/>
      <c r="K1639" s="217"/>
      <c r="L1639" s="217"/>
      <c r="M1639" s="693"/>
      <c r="N1639" s="693"/>
      <c r="O1639" s="359"/>
      <c r="P1639" s="619"/>
      <c r="Q1639" s="672"/>
      <c r="R1639" s="672"/>
      <c r="S1639" s="672"/>
      <c r="T1639" s="385"/>
      <c r="U1639" s="385"/>
      <c r="V1639" s="385"/>
      <c r="W1639" s="385"/>
      <c r="X1639" s="693"/>
      <c r="Y1639" s="325"/>
      <c r="Z1639" s="308"/>
      <c r="AA1639" s="383"/>
      <c r="AC1639" s="325"/>
      <c r="AD1639" s="325"/>
      <c r="AF1639" s="383"/>
      <c r="AH1639" s="325"/>
      <c r="AI1639" s="325"/>
      <c r="AK1639" s="385"/>
      <c r="AL1639" s="385"/>
      <c r="AM1639" s="359"/>
      <c r="AN1639" s="385"/>
      <c r="AO1639" s="385"/>
      <c r="AP1639" s="385"/>
      <c r="AQ1639" s="385"/>
      <c r="AR1639" s="385"/>
      <c r="AS1639" s="385"/>
      <c r="AT1639" s="385"/>
      <c r="AU1639" s="359"/>
      <c r="AW1639" s="416"/>
      <c r="AX1639" s="694"/>
      <c r="AY1639" s="641"/>
      <c r="AZ1639" s="385"/>
      <c r="BA1639" s="385"/>
      <c r="BB1639" s="416"/>
      <c r="BC1639" s="416"/>
      <c r="BD1639" s="416"/>
      <c r="BE1639" s="416"/>
      <c r="BF1639" s="416"/>
      <c r="BG1639" s="416"/>
      <c r="BH1639" s="416"/>
      <c r="BI1639" s="416"/>
      <c r="BJ1639" s="416"/>
    </row>
    <row r="1640" spans="10:62" x14ac:dyDescent="0.2">
      <c r="J1640" s="385"/>
      <c r="K1640" s="217"/>
      <c r="L1640" s="217"/>
      <c r="M1640" s="693"/>
      <c r="N1640" s="693"/>
      <c r="O1640" s="359"/>
      <c r="P1640" s="619"/>
      <c r="Q1640" s="672"/>
      <c r="R1640" s="672"/>
      <c r="S1640" s="672"/>
      <c r="T1640" s="385"/>
      <c r="U1640" s="385"/>
      <c r="V1640" s="385"/>
      <c r="W1640" s="385"/>
      <c r="X1640" s="693"/>
      <c r="Y1640" s="325"/>
      <c r="Z1640" s="308"/>
      <c r="AA1640" s="383"/>
      <c r="AC1640" s="325"/>
      <c r="AD1640" s="325"/>
      <c r="AF1640" s="383"/>
      <c r="AH1640" s="325"/>
      <c r="AI1640" s="325"/>
      <c r="AK1640" s="385"/>
      <c r="AL1640" s="385"/>
      <c r="AM1640" s="359"/>
      <c r="AN1640" s="385"/>
      <c r="AO1640" s="385"/>
      <c r="AP1640" s="385"/>
      <c r="AQ1640" s="385"/>
      <c r="AR1640" s="385"/>
      <c r="AS1640" s="385"/>
      <c r="AT1640" s="385"/>
      <c r="AU1640" s="359"/>
      <c r="AW1640" s="416"/>
      <c r="AX1640" s="694"/>
      <c r="AY1640" s="641"/>
      <c r="AZ1640" s="385"/>
      <c r="BA1640" s="385"/>
      <c r="BB1640" s="416"/>
      <c r="BC1640" s="416"/>
      <c r="BD1640" s="416"/>
      <c r="BE1640" s="416"/>
      <c r="BF1640" s="416"/>
      <c r="BG1640" s="416"/>
      <c r="BH1640" s="416"/>
      <c r="BI1640" s="416"/>
      <c r="BJ1640" s="416"/>
    </row>
    <row r="1641" spans="10:62" x14ac:dyDescent="0.2">
      <c r="J1641" s="385"/>
      <c r="K1641" s="217"/>
      <c r="L1641" s="217"/>
      <c r="M1641" s="693"/>
      <c r="N1641" s="693"/>
      <c r="O1641" s="359"/>
      <c r="P1641" s="619"/>
      <c r="Q1641" s="672"/>
      <c r="R1641" s="672"/>
      <c r="S1641" s="672"/>
      <c r="T1641" s="385"/>
      <c r="U1641" s="385"/>
      <c r="V1641" s="385"/>
      <c r="W1641" s="385"/>
      <c r="X1641" s="693"/>
      <c r="Y1641" s="325"/>
      <c r="Z1641" s="308"/>
      <c r="AA1641" s="383"/>
      <c r="AC1641" s="325"/>
      <c r="AD1641" s="325"/>
      <c r="AF1641" s="383"/>
      <c r="AH1641" s="325"/>
      <c r="AI1641" s="325"/>
      <c r="AK1641" s="385"/>
      <c r="AL1641" s="385"/>
      <c r="AM1641" s="359"/>
      <c r="AN1641" s="385"/>
      <c r="AO1641" s="385"/>
      <c r="AP1641" s="385"/>
      <c r="AQ1641" s="385"/>
      <c r="AR1641" s="385"/>
      <c r="AS1641" s="385"/>
      <c r="AT1641" s="385"/>
      <c r="AU1641" s="359"/>
      <c r="AW1641" s="416"/>
      <c r="AX1641" s="694"/>
      <c r="AY1641" s="641"/>
      <c r="AZ1641" s="385"/>
      <c r="BA1641" s="385"/>
      <c r="BB1641" s="416"/>
      <c r="BC1641" s="416"/>
      <c r="BD1641" s="416"/>
      <c r="BE1641" s="416"/>
      <c r="BF1641" s="416"/>
      <c r="BG1641" s="416"/>
      <c r="BH1641" s="416"/>
      <c r="BI1641" s="416"/>
      <c r="BJ1641" s="416"/>
    </row>
    <row r="1642" spans="10:62" x14ac:dyDescent="0.2">
      <c r="J1642" s="385"/>
      <c r="K1642" s="217"/>
      <c r="L1642" s="217"/>
      <c r="M1642" s="693"/>
      <c r="N1642" s="693"/>
      <c r="O1642" s="359"/>
      <c r="P1642" s="619"/>
      <c r="Q1642" s="672"/>
      <c r="R1642" s="672"/>
      <c r="S1642" s="672"/>
      <c r="T1642" s="385"/>
      <c r="U1642" s="385"/>
      <c r="V1642" s="385"/>
      <c r="W1642" s="385"/>
      <c r="X1642" s="693"/>
      <c r="Y1642" s="325"/>
      <c r="Z1642" s="308"/>
      <c r="AA1642" s="383"/>
      <c r="AC1642" s="325"/>
      <c r="AD1642" s="325"/>
      <c r="AF1642" s="383"/>
      <c r="AH1642" s="325"/>
      <c r="AI1642" s="325"/>
      <c r="AK1642" s="385"/>
      <c r="AL1642" s="385"/>
      <c r="AM1642" s="359"/>
      <c r="AN1642" s="385"/>
      <c r="AO1642" s="385"/>
      <c r="AP1642" s="385"/>
      <c r="AQ1642" s="385"/>
      <c r="AR1642" s="385"/>
      <c r="AS1642" s="385"/>
      <c r="AT1642" s="385"/>
      <c r="AU1642" s="359"/>
      <c r="AW1642" s="416"/>
      <c r="AX1642" s="694"/>
      <c r="AY1642" s="641"/>
      <c r="AZ1642" s="385"/>
      <c r="BA1642" s="385"/>
      <c r="BB1642" s="416"/>
      <c r="BC1642" s="416"/>
      <c r="BD1642" s="416"/>
      <c r="BE1642" s="416"/>
      <c r="BF1642" s="416"/>
      <c r="BG1642" s="416"/>
      <c r="BH1642" s="416"/>
      <c r="BI1642" s="416"/>
      <c r="BJ1642" s="416"/>
    </row>
    <row r="1643" spans="10:62" x14ac:dyDescent="0.2">
      <c r="J1643" s="385"/>
      <c r="K1643" s="217"/>
      <c r="L1643" s="217"/>
      <c r="M1643" s="693"/>
      <c r="N1643" s="693"/>
      <c r="O1643" s="359"/>
      <c r="P1643" s="619"/>
      <c r="Q1643" s="672"/>
      <c r="R1643" s="672"/>
      <c r="S1643" s="672"/>
      <c r="T1643" s="385"/>
      <c r="U1643" s="385"/>
      <c r="V1643" s="385"/>
      <c r="W1643" s="385"/>
      <c r="X1643" s="693"/>
      <c r="Y1643" s="325"/>
      <c r="Z1643" s="308"/>
      <c r="AA1643" s="383"/>
      <c r="AC1643" s="325"/>
      <c r="AD1643" s="325"/>
      <c r="AF1643" s="383"/>
      <c r="AH1643" s="325"/>
      <c r="AI1643" s="325"/>
      <c r="AK1643" s="385"/>
      <c r="AL1643" s="385"/>
      <c r="AM1643" s="359"/>
      <c r="AN1643" s="385"/>
      <c r="AO1643" s="385"/>
      <c r="AP1643" s="385"/>
      <c r="AQ1643" s="385"/>
      <c r="AR1643" s="385"/>
      <c r="AS1643" s="385"/>
      <c r="AT1643" s="385"/>
      <c r="AU1643" s="359"/>
      <c r="AW1643" s="416"/>
      <c r="AX1643" s="694"/>
      <c r="AY1643" s="641"/>
      <c r="AZ1643" s="385"/>
      <c r="BA1643" s="385"/>
      <c r="BB1643" s="416"/>
      <c r="BC1643" s="416"/>
      <c r="BD1643" s="416"/>
      <c r="BE1643" s="416"/>
      <c r="BF1643" s="416"/>
      <c r="BG1643" s="416"/>
      <c r="BH1643" s="416"/>
      <c r="BI1643" s="416"/>
      <c r="BJ1643" s="416"/>
    </row>
    <row r="1644" spans="10:62" x14ac:dyDescent="0.2">
      <c r="J1644" s="385"/>
      <c r="K1644" s="217"/>
      <c r="L1644" s="217"/>
      <c r="M1644" s="693"/>
      <c r="N1644" s="693"/>
      <c r="O1644" s="359"/>
      <c r="P1644" s="619"/>
      <c r="Q1644" s="672"/>
      <c r="R1644" s="672"/>
      <c r="S1644" s="672"/>
      <c r="T1644" s="385"/>
      <c r="U1644" s="385"/>
      <c r="V1644" s="385"/>
      <c r="W1644" s="385"/>
      <c r="X1644" s="693"/>
      <c r="Y1644" s="325"/>
      <c r="Z1644" s="308"/>
      <c r="AA1644" s="383"/>
      <c r="AC1644" s="325"/>
      <c r="AD1644" s="325"/>
      <c r="AF1644" s="383"/>
      <c r="AH1644" s="325"/>
      <c r="AI1644" s="325"/>
      <c r="AK1644" s="385"/>
      <c r="AL1644" s="385"/>
      <c r="AM1644" s="359"/>
      <c r="AN1644" s="385"/>
      <c r="AO1644" s="385"/>
      <c r="AP1644" s="385"/>
      <c r="AQ1644" s="385"/>
      <c r="AR1644" s="385"/>
      <c r="AS1644" s="385"/>
      <c r="AT1644" s="385"/>
      <c r="AU1644" s="359"/>
      <c r="AW1644" s="416"/>
      <c r="AX1644" s="694"/>
      <c r="AY1644" s="641"/>
      <c r="AZ1644" s="385"/>
      <c r="BA1644" s="385"/>
      <c r="BB1644" s="416"/>
      <c r="BC1644" s="416"/>
      <c r="BD1644" s="416"/>
      <c r="BE1644" s="416"/>
      <c r="BF1644" s="416"/>
      <c r="BG1644" s="416"/>
      <c r="BH1644" s="416"/>
      <c r="BI1644" s="416"/>
      <c r="BJ1644" s="416"/>
    </row>
    <row r="1645" spans="10:62" x14ac:dyDescent="0.2">
      <c r="J1645" s="385"/>
      <c r="K1645" s="217"/>
      <c r="L1645" s="217"/>
      <c r="M1645" s="693"/>
      <c r="N1645" s="693"/>
      <c r="O1645" s="359"/>
      <c r="P1645" s="619"/>
      <c r="Q1645" s="672"/>
      <c r="R1645" s="672"/>
      <c r="S1645" s="672"/>
      <c r="T1645" s="385"/>
      <c r="U1645" s="385"/>
      <c r="V1645" s="385"/>
      <c r="W1645" s="385"/>
      <c r="X1645" s="693"/>
      <c r="Y1645" s="325"/>
      <c r="Z1645" s="308"/>
      <c r="AA1645" s="383"/>
      <c r="AC1645" s="325"/>
      <c r="AD1645" s="325"/>
      <c r="AF1645" s="383"/>
      <c r="AH1645" s="325"/>
      <c r="AI1645" s="325"/>
      <c r="AK1645" s="385"/>
      <c r="AL1645" s="385"/>
      <c r="AM1645" s="359"/>
      <c r="AN1645" s="385"/>
      <c r="AO1645" s="385"/>
      <c r="AP1645" s="385"/>
      <c r="AQ1645" s="385"/>
      <c r="AR1645" s="385"/>
      <c r="AS1645" s="385"/>
      <c r="AT1645" s="385"/>
      <c r="AU1645" s="359"/>
      <c r="AW1645" s="416"/>
      <c r="AX1645" s="694"/>
      <c r="AY1645" s="641"/>
      <c r="AZ1645" s="385"/>
      <c r="BA1645" s="385"/>
      <c r="BB1645" s="416"/>
      <c r="BC1645" s="416"/>
      <c r="BD1645" s="416"/>
      <c r="BE1645" s="416"/>
      <c r="BF1645" s="416"/>
      <c r="BG1645" s="416"/>
      <c r="BH1645" s="416"/>
      <c r="BI1645" s="416"/>
      <c r="BJ1645" s="416"/>
    </row>
    <row r="1646" spans="10:62" x14ac:dyDescent="0.2">
      <c r="J1646" s="385"/>
      <c r="K1646" s="217"/>
      <c r="L1646" s="217"/>
      <c r="M1646" s="693"/>
      <c r="N1646" s="693"/>
      <c r="O1646" s="359"/>
      <c r="P1646" s="619"/>
      <c r="Q1646" s="672"/>
      <c r="R1646" s="672"/>
      <c r="S1646" s="672"/>
      <c r="T1646" s="385"/>
      <c r="U1646" s="385"/>
      <c r="V1646" s="385"/>
      <c r="W1646" s="385"/>
      <c r="X1646" s="693"/>
      <c r="Y1646" s="325"/>
      <c r="Z1646" s="308"/>
      <c r="AA1646" s="383"/>
      <c r="AC1646" s="325"/>
      <c r="AD1646" s="325"/>
      <c r="AF1646" s="383"/>
      <c r="AH1646" s="325"/>
      <c r="AI1646" s="325"/>
      <c r="AK1646" s="385"/>
      <c r="AL1646" s="385"/>
      <c r="AM1646" s="359"/>
      <c r="AN1646" s="385"/>
      <c r="AO1646" s="385"/>
      <c r="AP1646" s="385"/>
      <c r="AQ1646" s="385"/>
      <c r="AR1646" s="385"/>
      <c r="AS1646" s="385"/>
      <c r="AT1646" s="385"/>
      <c r="AU1646" s="359"/>
      <c r="AW1646" s="416"/>
      <c r="AX1646" s="694"/>
      <c r="AY1646" s="641"/>
      <c r="AZ1646" s="385"/>
      <c r="BA1646" s="385"/>
      <c r="BB1646" s="416"/>
      <c r="BC1646" s="416"/>
      <c r="BD1646" s="416"/>
      <c r="BE1646" s="416"/>
      <c r="BF1646" s="416"/>
      <c r="BG1646" s="416"/>
      <c r="BH1646" s="416"/>
      <c r="BI1646" s="416"/>
      <c r="BJ1646" s="416"/>
    </row>
    <row r="1647" spans="10:62" x14ac:dyDescent="0.2">
      <c r="J1647" s="385"/>
      <c r="K1647" s="217"/>
      <c r="L1647" s="217"/>
      <c r="M1647" s="693"/>
      <c r="N1647" s="693"/>
      <c r="O1647" s="359"/>
      <c r="P1647" s="619"/>
      <c r="Q1647" s="672"/>
      <c r="R1647" s="672"/>
      <c r="S1647" s="672"/>
      <c r="T1647" s="385"/>
      <c r="U1647" s="385"/>
      <c r="V1647" s="385"/>
      <c r="W1647" s="385"/>
      <c r="X1647" s="693"/>
      <c r="Y1647" s="325"/>
      <c r="Z1647" s="308"/>
      <c r="AA1647" s="383"/>
      <c r="AC1647" s="325"/>
      <c r="AD1647" s="325"/>
      <c r="AF1647" s="383"/>
      <c r="AH1647" s="325"/>
      <c r="AI1647" s="325"/>
      <c r="AK1647" s="385"/>
      <c r="AL1647" s="385"/>
      <c r="AM1647" s="359"/>
      <c r="AN1647" s="385"/>
      <c r="AO1647" s="385"/>
      <c r="AP1647" s="385"/>
      <c r="AQ1647" s="385"/>
      <c r="AR1647" s="385"/>
      <c r="AS1647" s="385"/>
      <c r="AT1647" s="385"/>
      <c r="AU1647" s="359"/>
      <c r="AW1647" s="416"/>
      <c r="AX1647" s="694"/>
      <c r="AY1647" s="641"/>
      <c r="AZ1647" s="385"/>
      <c r="BA1647" s="385"/>
      <c r="BB1647" s="416"/>
      <c r="BC1647" s="416"/>
      <c r="BD1647" s="416"/>
      <c r="BE1647" s="416"/>
      <c r="BF1647" s="416"/>
      <c r="BG1647" s="416"/>
      <c r="BH1647" s="416"/>
      <c r="BI1647" s="416"/>
      <c r="BJ1647" s="416"/>
    </row>
    <row r="1648" spans="10:62" x14ac:dyDescent="0.2">
      <c r="J1648" s="385"/>
      <c r="K1648" s="217"/>
      <c r="L1648" s="217"/>
      <c r="M1648" s="693"/>
      <c r="N1648" s="693"/>
      <c r="O1648" s="359"/>
      <c r="P1648" s="619"/>
      <c r="Q1648" s="672"/>
      <c r="R1648" s="672"/>
      <c r="S1648" s="672"/>
      <c r="T1648" s="385"/>
      <c r="U1648" s="385"/>
      <c r="V1648" s="385"/>
      <c r="W1648" s="385"/>
      <c r="X1648" s="693"/>
      <c r="Y1648" s="325"/>
      <c r="Z1648" s="308"/>
      <c r="AA1648" s="383"/>
      <c r="AC1648" s="325"/>
      <c r="AD1648" s="325"/>
      <c r="AF1648" s="383"/>
      <c r="AH1648" s="325"/>
      <c r="AI1648" s="325"/>
      <c r="AK1648" s="385"/>
      <c r="AL1648" s="385"/>
      <c r="AM1648" s="359"/>
      <c r="AN1648" s="385"/>
      <c r="AO1648" s="385"/>
      <c r="AP1648" s="385"/>
      <c r="AQ1648" s="385"/>
      <c r="AR1648" s="385"/>
      <c r="AS1648" s="385"/>
      <c r="AT1648" s="385"/>
      <c r="AU1648" s="359"/>
      <c r="AW1648" s="416"/>
      <c r="AX1648" s="694"/>
      <c r="AY1648" s="641"/>
      <c r="AZ1648" s="385"/>
      <c r="BA1648" s="385"/>
      <c r="BB1648" s="416"/>
      <c r="BC1648" s="416"/>
      <c r="BD1648" s="416"/>
      <c r="BE1648" s="416"/>
      <c r="BF1648" s="416"/>
      <c r="BG1648" s="416"/>
      <c r="BH1648" s="416"/>
      <c r="BI1648" s="416"/>
      <c r="BJ1648" s="416"/>
    </row>
    <row r="1649" spans="10:62" x14ac:dyDescent="0.2">
      <c r="J1649" s="385"/>
      <c r="K1649" s="217"/>
      <c r="L1649" s="217"/>
      <c r="M1649" s="693"/>
      <c r="N1649" s="693"/>
      <c r="O1649" s="359"/>
      <c r="P1649" s="619"/>
      <c r="Q1649" s="672"/>
      <c r="R1649" s="672"/>
      <c r="S1649" s="672"/>
      <c r="T1649" s="385"/>
      <c r="U1649" s="385"/>
      <c r="V1649" s="385"/>
      <c r="W1649" s="385"/>
      <c r="X1649" s="693"/>
      <c r="Y1649" s="325"/>
      <c r="Z1649" s="308"/>
      <c r="AA1649" s="383"/>
      <c r="AC1649" s="325"/>
      <c r="AD1649" s="325"/>
      <c r="AF1649" s="383"/>
      <c r="AH1649" s="325"/>
      <c r="AI1649" s="325"/>
      <c r="AK1649" s="385"/>
      <c r="AL1649" s="385"/>
      <c r="AM1649" s="359"/>
      <c r="AN1649" s="385"/>
      <c r="AO1649" s="385"/>
      <c r="AP1649" s="385"/>
      <c r="AQ1649" s="385"/>
      <c r="AR1649" s="385"/>
      <c r="AS1649" s="385"/>
      <c r="AT1649" s="385"/>
      <c r="AU1649" s="359"/>
      <c r="AW1649" s="416"/>
      <c r="AX1649" s="694"/>
      <c r="AY1649" s="641"/>
      <c r="AZ1649" s="385"/>
      <c r="BA1649" s="385"/>
      <c r="BB1649" s="416"/>
      <c r="BC1649" s="416"/>
      <c r="BD1649" s="416"/>
      <c r="BE1649" s="416"/>
      <c r="BF1649" s="416"/>
      <c r="BG1649" s="416"/>
      <c r="BH1649" s="416"/>
      <c r="BI1649" s="416"/>
      <c r="BJ1649" s="416"/>
    </row>
    <row r="1650" spans="10:62" x14ac:dyDescent="0.2">
      <c r="J1650" s="385"/>
      <c r="K1650" s="217"/>
      <c r="L1650" s="217"/>
      <c r="M1650" s="693"/>
      <c r="N1650" s="693"/>
      <c r="O1650" s="359"/>
      <c r="P1650" s="619"/>
      <c r="Q1650" s="672"/>
      <c r="R1650" s="672"/>
      <c r="S1650" s="672"/>
      <c r="T1650" s="385"/>
      <c r="U1650" s="385"/>
      <c r="V1650" s="385"/>
      <c r="W1650" s="385"/>
      <c r="X1650" s="693"/>
      <c r="Y1650" s="325"/>
      <c r="Z1650" s="308"/>
      <c r="AA1650" s="383"/>
      <c r="AC1650" s="325"/>
      <c r="AD1650" s="325"/>
      <c r="AF1650" s="383"/>
      <c r="AH1650" s="325"/>
      <c r="AI1650" s="325"/>
      <c r="AK1650" s="385"/>
      <c r="AL1650" s="385"/>
      <c r="AM1650" s="359"/>
      <c r="AN1650" s="385"/>
      <c r="AO1650" s="385"/>
      <c r="AP1650" s="385"/>
      <c r="AQ1650" s="385"/>
      <c r="AR1650" s="385"/>
      <c r="AS1650" s="385"/>
      <c r="AT1650" s="385"/>
      <c r="AU1650" s="359"/>
      <c r="AW1650" s="416"/>
      <c r="AX1650" s="694"/>
      <c r="AY1650" s="641"/>
      <c r="AZ1650" s="385"/>
      <c r="BA1650" s="385"/>
      <c r="BB1650" s="416"/>
      <c r="BC1650" s="416"/>
      <c r="BD1650" s="416"/>
      <c r="BE1650" s="416"/>
      <c r="BF1650" s="416"/>
      <c r="BG1650" s="416"/>
      <c r="BH1650" s="416"/>
      <c r="BI1650" s="416"/>
      <c r="BJ1650" s="416"/>
    </row>
    <row r="1651" spans="10:62" x14ac:dyDescent="0.2">
      <c r="J1651" s="385"/>
      <c r="K1651" s="217"/>
      <c r="L1651" s="217"/>
      <c r="M1651" s="693"/>
      <c r="N1651" s="693"/>
      <c r="O1651" s="359"/>
      <c r="P1651" s="619"/>
      <c r="Q1651" s="672"/>
      <c r="R1651" s="672"/>
      <c r="S1651" s="672"/>
      <c r="T1651" s="385"/>
      <c r="U1651" s="385"/>
      <c r="V1651" s="385"/>
      <c r="W1651" s="385"/>
      <c r="X1651" s="693"/>
      <c r="Y1651" s="325"/>
      <c r="Z1651" s="308"/>
      <c r="AA1651" s="383"/>
      <c r="AC1651" s="325"/>
      <c r="AD1651" s="325"/>
      <c r="AF1651" s="383"/>
      <c r="AH1651" s="325"/>
      <c r="AI1651" s="325"/>
      <c r="AK1651" s="385"/>
      <c r="AL1651" s="385"/>
      <c r="AM1651" s="359"/>
      <c r="AN1651" s="385"/>
      <c r="AO1651" s="385"/>
      <c r="AP1651" s="385"/>
      <c r="AQ1651" s="385"/>
      <c r="AR1651" s="385"/>
      <c r="AS1651" s="385"/>
      <c r="AT1651" s="385"/>
      <c r="AU1651" s="359"/>
      <c r="AW1651" s="416"/>
      <c r="AX1651" s="694"/>
      <c r="AY1651" s="641"/>
      <c r="AZ1651" s="385"/>
      <c r="BA1651" s="385"/>
      <c r="BB1651" s="416"/>
      <c r="BC1651" s="416"/>
      <c r="BD1651" s="416"/>
      <c r="BE1651" s="416"/>
      <c r="BF1651" s="416"/>
      <c r="BG1651" s="416"/>
      <c r="BH1651" s="416"/>
      <c r="BI1651" s="416"/>
      <c r="BJ1651" s="416"/>
    </row>
    <row r="1652" spans="10:62" x14ac:dyDescent="0.2">
      <c r="J1652" s="385"/>
      <c r="K1652" s="217"/>
      <c r="L1652" s="217"/>
      <c r="M1652" s="693"/>
      <c r="N1652" s="693"/>
      <c r="O1652" s="359"/>
      <c r="P1652" s="619"/>
      <c r="Q1652" s="672"/>
      <c r="R1652" s="672"/>
      <c r="S1652" s="672"/>
      <c r="T1652" s="385"/>
      <c r="U1652" s="385"/>
      <c r="V1652" s="385"/>
      <c r="W1652" s="385"/>
      <c r="X1652" s="693"/>
      <c r="Y1652" s="325"/>
      <c r="Z1652" s="308"/>
      <c r="AA1652" s="383"/>
      <c r="AC1652" s="325"/>
      <c r="AD1652" s="325"/>
      <c r="AF1652" s="383"/>
      <c r="AH1652" s="325"/>
      <c r="AI1652" s="325"/>
      <c r="AK1652" s="385"/>
      <c r="AL1652" s="385"/>
      <c r="AM1652" s="359"/>
      <c r="AN1652" s="385"/>
      <c r="AO1652" s="385"/>
      <c r="AP1652" s="385"/>
      <c r="AQ1652" s="385"/>
      <c r="AR1652" s="385"/>
      <c r="AS1652" s="385"/>
      <c r="AT1652" s="385"/>
      <c r="AU1652" s="359"/>
      <c r="AW1652" s="416"/>
      <c r="AX1652" s="694"/>
      <c r="AY1652" s="641"/>
      <c r="AZ1652" s="385"/>
      <c r="BA1652" s="385"/>
      <c r="BB1652" s="416"/>
      <c r="BC1652" s="416"/>
      <c r="BD1652" s="416"/>
      <c r="BE1652" s="416"/>
      <c r="BF1652" s="416"/>
      <c r="BG1652" s="416"/>
      <c r="BH1652" s="416"/>
      <c r="BI1652" s="416"/>
      <c r="BJ1652" s="416"/>
    </row>
    <row r="1653" spans="10:62" x14ac:dyDescent="0.2">
      <c r="J1653" s="385"/>
      <c r="K1653" s="217"/>
      <c r="L1653" s="217"/>
      <c r="M1653" s="693"/>
      <c r="N1653" s="693"/>
      <c r="O1653" s="359"/>
      <c r="P1653" s="619"/>
      <c r="Q1653" s="672"/>
      <c r="R1653" s="672"/>
      <c r="S1653" s="672"/>
      <c r="T1653" s="385"/>
      <c r="U1653" s="385"/>
      <c r="V1653" s="385"/>
      <c r="W1653" s="385"/>
      <c r="X1653" s="693"/>
      <c r="Y1653" s="325"/>
      <c r="Z1653" s="308"/>
      <c r="AA1653" s="383"/>
      <c r="AC1653" s="325"/>
      <c r="AD1653" s="325"/>
      <c r="AF1653" s="383"/>
      <c r="AH1653" s="325"/>
      <c r="AI1653" s="325"/>
      <c r="AK1653" s="385"/>
      <c r="AL1653" s="385"/>
      <c r="AM1653" s="359"/>
      <c r="AN1653" s="385"/>
      <c r="AO1653" s="385"/>
      <c r="AP1653" s="385"/>
      <c r="AQ1653" s="385"/>
      <c r="AR1653" s="385"/>
      <c r="AS1653" s="385"/>
      <c r="AT1653" s="385"/>
      <c r="AU1653" s="359"/>
      <c r="AW1653" s="416"/>
      <c r="AX1653" s="694"/>
      <c r="AY1653" s="641"/>
      <c r="AZ1653" s="385"/>
      <c r="BA1653" s="385"/>
      <c r="BB1653" s="416"/>
      <c r="BC1653" s="416"/>
      <c r="BD1653" s="416"/>
      <c r="BE1653" s="416"/>
      <c r="BF1653" s="416"/>
      <c r="BG1653" s="416"/>
      <c r="BH1653" s="416"/>
      <c r="BI1653" s="416"/>
      <c r="BJ1653" s="416"/>
    </row>
    <row r="1654" spans="10:62" x14ac:dyDescent="0.2">
      <c r="J1654" s="385"/>
      <c r="K1654" s="217"/>
      <c r="L1654" s="217"/>
      <c r="M1654" s="693"/>
      <c r="N1654" s="693"/>
      <c r="O1654" s="359"/>
      <c r="P1654" s="619"/>
      <c r="Q1654" s="672"/>
      <c r="R1654" s="672"/>
      <c r="S1654" s="672"/>
      <c r="T1654" s="385"/>
      <c r="U1654" s="385"/>
      <c r="V1654" s="385"/>
      <c r="W1654" s="385"/>
      <c r="X1654" s="693"/>
      <c r="Y1654" s="325"/>
      <c r="Z1654" s="308"/>
      <c r="AA1654" s="383"/>
      <c r="AC1654" s="325"/>
      <c r="AD1654" s="325"/>
      <c r="AF1654" s="383"/>
      <c r="AH1654" s="325"/>
      <c r="AI1654" s="325"/>
      <c r="AK1654" s="385"/>
      <c r="AL1654" s="385"/>
      <c r="AM1654" s="359"/>
      <c r="AN1654" s="385"/>
      <c r="AO1654" s="385"/>
      <c r="AP1654" s="385"/>
      <c r="AQ1654" s="385"/>
      <c r="AR1654" s="385"/>
      <c r="AS1654" s="385"/>
      <c r="AT1654" s="385"/>
      <c r="AU1654" s="359"/>
      <c r="AW1654" s="416"/>
      <c r="AX1654" s="694"/>
      <c r="AY1654" s="641"/>
      <c r="AZ1654" s="385"/>
      <c r="BA1654" s="385"/>
      <c r="BB1654" s="416"/>
      <c r="BC1654" s="416"/>
      <c r="BD1654" s="416"/>
      <c r="BE1654" s="416"/>
      <c r="BF1654" s="416"/>
      <c r="BG1654" s="416"/>
      <c r="BH1654" s="416"/>
      <c r="BI1654" s="416"/>
      <c r="BJ1654" s="416"/>
    </row>
    <row r="1655" spans="10:62" x14ac:dyDescent="0.2">
      <c r="J1655" s="385"/>
      <c r="K1655" s="217"/>
      <c r="L1655" s="217"/>
      <c r="M1655" s="693"/>
      <c r="N1655" s="693"/>
      <c r="O1655" s="359"/>
      <c r="P1655" s="619"/>
      <c r="Q1655" s="672"/>
      <c r="R1655" s="672"/>
      <c r="S1655" s="672"/>
      <c r="T1655" s="385"/>
      <c r="U1655" s="385"/>
      <c r="V1655" s="385"/>
      <c r="W1655" s="385"/>
      <c r="X1655" s="693"/>
      <c r="Y1655" s="325"/>
      <c r="Z1655" s="308"/>
      <c r="AA1655" s="383"/>
      <c r="AC1655" s="325"/>
      <c r="AD1655" s="325"/>
      <c r="AF1655" s="383"/>
      <c r="AH1655" s="325"/>
      <c r="AI1655" s="325"/>
      <c r="AK1655" s="385"/>
      <c r="AL1655" s="385"/>
      <c r="AM1655" s="359"/>
      <c r="AN1655" s="385"/>
      <c r="AO1655" s="385"/>
      <c r="AP1655" s="385"/>
      <c r="AQ1655" s="385"/>
      <c r="AR1655" s="385"/>
      <c r="AS1655" s="385"/>
      <c r="AT1655" s="385"/>
      <c r="AU1655" s="359"/>
      <c r="AW1655" s="416"/>
      <c r="AX1655" s="694"/>
      <c r="AY1655" s="641"/>
      <c r="AZ1655" s="385"/>
      <c r="BA1655" s="385"/>
      <c r="BB1655" s="416"/>
      <c r="BC1655" s="416"/>
      <c r="BD1655" s="416"/>
      <c r="BE1655" s="416"/>
      <c r="BF1655" s="416"/>
      <c r="BG1655" s="416"/>
      <c r="BH1655" s="416"/>
      <c r="BI1655" s="416"/>
      <c r="BJ1655" s="416"/>
    </row>
    <row r="1656" spans="10:62" x14ac:dyDescent="0.2">
      <c r="J1656" s="385"/>
      <c r="K1656" s="217"/>
      <c r="L1656" s="217"/>
      <c r="M1656" s="693"/>
      <c r="N1656" s="693"/>
      <c r="O1656" s="359"/>
      <c r="P1656" s="619"/>
      <c r="Q1656" s="672"/>
      <c r="R1656" s="672"/>
      <c r="S1656" s="672"/>
      <c r="T1656" s="385"/>
      <c r="U1656" s="385"/>
      <c r="V1656" s="385"/>
      <c r="W1656" s="385"/>
      <c r="X1656" s="693"/>
      <c r="Y1656" s="325"/>
      <c r="Z1656" s="308"/>
      <c r="AA1656" s="383"/>
      <c r="AC1656" s="325"/>
      <c r="AD1656" s="325"/>
      <c r="AF1656" s="383"/>
      <c r="AH1656" s="325"/>
      <c r="AI1656" s="325"/>
      <c r="AK1656" s="385"/>
      <c r="AL1656" s="385"/>
      <c r="AM1656" s="359"/>
      <c r="AN1656" s="385"/>
      <c r="AO1656" s="385"/>
      <c r="AP1656" s="385"/>
      <c r="AQ1656" s="385"/>
      <c r="AR1656" s="385"/>
      <c r="AS1656" s="385"/>
      <c r="AT1656" s="385"/>
      <c r="AU1656" s="359"/>
      <c r="AW1656" s="416"/>
      <c r="AX1656" s="694"/>
      <c r="AY1656" s="641"/>
      <c r="AZ1656" s="385"/>
      <c r="BA1656" s="385"/>
      <c r="BB1656" s="416"/>
      <c r="BC1656" s="416"/>
      <c r="BD1656" s="416"/>
      <c r="BE1656" s="416"/>
      <c r="BF1656" s="416"/>
      <c r="BG1656" s="416"/>
      <c r="BH1656" s="416"/>
      <c r="BI1656" s="416"/>
      <c r="BJ1656" s="416"/>
    </row>
    <row r="1657" spans="10:62" x14ac:dyDescent="0.2">
      <c r="J1657" s="385"/>
      <c r="K1657" s="217"/>
      <c r="L1657" s="217"/>
      <c r="M1657" s="693"/>
      <c r="N1657" s="693"/>
      <c r="O1657" s="359"/>
      <c r="P1657" s="619"/>
      <c r="Q1657" s="672"/>
      <c r="R1657" s="672"/>
      <c r="S1657" s="672"/>
      <c r="T1657" s="385"/>
      <c r="U1657" s="385"/>
      <c r="V1657" s="385"/>
      <c r="W1657" s="385"/>
      <c r="X1657" s="693"/>
      <c r="Y1657" s="325"/>
      <c r="Z1657" s="308"/>
      <c r="AA1657" s="383"/>
      <c r="AC1657" s="325"/>
      <c r="AD1657" s="325"/>
      <c r="AF1657" s="383"/>
      <c r="AH1657" s="325"/>
      <c r="AI1657" s="325"/>
      <c r="AK1657" s="385"/>
      <c r="AL1657" s="385"/>
      <c r="AM1657" s="359"/>
      <c r="AN1657" s="385"/>
      <c r="AO1657" s="385"/>
      <c r="AP1657" s="385"/>
      <c r="AQ1657" s="385"/>
      <c r="AR1657" s="385"/>
      <c r="AS1657" s="385"/>
      <c r="AT1657" s="385"/>
      <c r="AU1657" s="359"/>
      <c r="AW1657" s="416"/>
      <c r="AX1657" s="694"/>
      <c r="AY1657" s="641"/>
      <c r="AZ1657" s="385"/>
      <c r="BA1657" s="385"/>
      <c r="BB1657" s="416"/>
      <c r="BC1657" s="416"/>
      <c r="BD1657" s="416"/>
      <c r="BE1657" s="416"/>
      <c r="BF1657" s="416"/>
      <c r="BG1657" s="416"/>
      <c r="BH1657" s="416"/>
      <c r="BI1657" s="416"/>
      <c r="BJ1657" s="416"/>
    </row>
    <row r="1658" spans="10:62" x14ac:dyDescent="0.2">
      <c r="J1658" s="385"/>
      <c r="K1658" s="217"/>
      <c r="L1658" s="217"/>
      <c r="M1658" s="693"/>
      <c r="N1658" s="693"/>
      <c r="O1658" s="359"/>
      <c r="P1658" s="619"/>
      <c r="Q1658" s="672"/>
      <c r="R1658" s="672"/>
      <c r="S1658" s="672"/>
      <c r="T1658" s="385"/>
      <c r="U1658" s="385"/>
      <c r="V1658" s="385"/>
      <c r="W1658" s="385"/>
      <c r="X1658" s="693"/>
      <c r="Y1658" s="325"/>
      <c r="Z1658" s="308"/>
      <c r="AA1658" s="383"/>
      <c r="AC1658" s="325"/>
      <c r="AD1658" s="325"/>
      <c r="AF1658" s="383"/>
      <c r="AH1658" s="325"/>
      <c r="AI1658" s="325"/>
      <c r="AK1658" s="385"/>
      <c r="AL1658" s="385"/>
      <c r="AM1658" s="359"/>
      <c r="AN1658" s="385"/>
      <c r="AO1658" s="385"/>
      <c r="AP1658" s="385"/>
      <c r="AQ1658" s="385"/>
      <c r="AR1658" s="385"/>
      <c r="AS1658" s="385"/>
      <c r="AT1658" s="385"/>
      <c r="AU1658" s="359"/>
      <c r="AW1658" s="416"/>
      <c r="AX1658" s="694"/>
      <c r="AY1658" s="641"/>
      <c r="AZ1658" s="385"/>
      <c r="BA1658" s="385"/>
      <c r="BB1658" s="416"/>
      <c r="BC1658" s="416"/>
      <c r="BD1658" s="416"/>
      <c r="BE1658" s="416"/>
      <c r="BF1658" s="416"/>
      <c r="BG1658" s="416"/>
      <c r="BH1658" s="416"/>
      <c r="BI1658" s="416"/>
      <c r="BJ1658" s="416"/>
    </row>
    <row r="1659" spans="10:62" x14ac:dyDescent="0.2">
      <c r="J1659" s="385"/>
      <c r="K1659" s="217"/>
      <c r="L1659" s="217"/>
      <c r="M1659" s="693"/>
      <c r="N1659" s="693"/>
      <c r="O1659" s="359"/>
      <c r="P1659" s="619"/>
      <c r="Q1659" s="672"/>
      <c r="R1659" s="672"/>
      <c r="S1659" s="672"/>
      <c r="T1659" s="385"/>
      <c r="U1659" s="385"/>
      <c r="V1659" s="385"/>
      <c r="W1659" s="385"/>
      <c r="X1659" s="693"/>
      <c r="Y1659" s="325"/>
      <c r="Z1659" s="308"/>
      <c r="AA1659" s="383"/>
      <c r="AC1659" s="325"/>
      <c r="AD1659" s="325"/>
      <c r="AF1659" s="383"/>
      <c r="AH1659" s="325"/>
      <c r="AI1659" s="325"/>
      <c r="AK1659" s="385"/>
      <c r="AL1659" s="385"/>
      <c r="AM1659" s="359"/>
      <c r="AN1659" s="385"/>
      <c r="AO1659" s="385"/>
      <c r="AP1659" s="385"/>
      <c r="AQ1659" s="385"/>
      <c r="AR1659" s="385"/>
      <c r="AS1659" s="385"/>
      <c r="AT1659" s="385"/>
      <c r="AU1659" s="359"/>
      <c r="AW1659" s="416"/>
      <c r="AX1659" s="694"/>
      <c r="AY1659" s="641"/>
      <c r="AZ1659" s="385"/>
      <c r="BA1659" s="385"/>
      <c r="BB1659" s="416"/>
      <c r="BC1659" s="416"/>
      <c r="BD1659" s="416"/>
      <c r="BE1659" s="416"/>
      <c r="BF1659" s="416"/>
      <c r="BG1659" s="416"/>
      <c r="BH1659" s="416"/>
      <c r="BI1659" s="416"/>
      <c r="BJ1659" s="416"/>
    </row>
    <row r="1660" spans="10:62" x14ac:dyDescent="0.2">
      <c r="J1660" s="385"/>
      <c r="K1660" s="217"/>
      <c r="L1660" s="217"/>
      <c r="M1660" s="693"/>
      <c r="N1660" s="693"/>
      <c r="O1660" s="359"/>
      <c r="P1660" s="619"/>
      <c r="Q1660" s="672"/>
      <c r="R1660" s="672"/>
      <c r="S1660" s="672"/>
      <c r="T1660" s="385"/>
      <c r="U1660" s="385"/>
      <c r="V1660" s="385"/>
      <c r="W1660" s="385"/>
      <c r="X1660" s="693"/>
      <c r="Y1660" s="325"/>
      <c r="Z1660" s="308"/>
      <c r="AA1660" s="383"/>
      <c r="AC1660" s="325"/>
      <c r="AD1660" s="325"/>
      <c r="AF1660" s="383"/>
      <c r="AH1660" s="325"/>
      <c r="AI1660" s="325"/>
      <c r="AK1660" s="385"/>
      <c r="AL1660" s="385"/>
      <c r="AM1660" s="359"/>
      <c r="AN1660" s="385"/>
      <c r="AO1660" s="385"/>
      <c r="AP1660" s="385"/>
      <c r="AQ1660" s="385"/>
      <c r="AR1660" s="385"/>
      <c r="AS1660" s="385"/>
      <c r="AT1660" s="385"/>
      <c r="AU1660" s="359"/>
      <c r="AW1660" s="416"/>
      <c r="AX1660" s="694"/>
      <c r="AY1660" s="641"/>
      <c r="AZ1660" s="385"/>
      <c r="BA1660" s="385"/>
      <c r="BB1660" s="416"/>
      <c r="BC1660" s="416"/>
      <c r="BD1660" s="416"/>
      <c r="BE1660" s="416"/>
      <c r="BF1660" s="416"/>
      <c r="BG1660" s="416"/>
      <c r="BH1660" s="416"/>
      <c r="BI1660" s="416"/>
      <c r="BJ1660" s="416"/>
    </row>
    <row r="1661" spans="10:62" x14ac:dyDescent="0.2">
      <c r="J1661" s="385"/>
      <c r="K1661" s="217"/>
      <c r="L1661" s="217"/>
      <c r="M1661" s="693"/>
      <c r="N1661" s="693"/>
      <c r="O1661" s="359"/>
      <c r="P1661" s="619"/>
      <c r="Q1661" s="672"/>
      <c r="R1661" s="672"/>
      <c r="S1661" s="672"/>
      <c r="T1661" s="385"/>
      <c r="U1661" s="385"/>
      <c r="V1661" s="385"/>
      <c r="W1661" s="385"/>
      <c r="X1661" s="693"/>
      <c r="Y1661" s="325"/>
      <c r="Z1661" s="308"/>
      <c r="AA1661" s="383"/>
      <c r="AC1661" s="325"/>
      <c r="AD1661" s="325"/>
      <c r="AF1661" s="383"/>
      <c r="AH1661" s="325"/>
      <c r="AI1661" s="325"/>
      <c r="AK1661" s="385"/>
      <c r="AL1661" s="385"/>
      <c r="AM1661" s="359"/>
      <c r="AN1661" s="385"/>
      <c r="AO1661" s="385"/>
      <c r="AP1661" s="385"/>
      <c r="AQ1661" s="385"/>
      <c r="AR1661" s="385"/>
      <c r="AS1661" s="385"/>
      <c r="AT1661" s="385"/>
      <c r="AU1661" s="359"/>
      <c r="AW1661" s="416"/>
      <c r="AX1661" s="694"/>
      <c r="AY1661" s="641"/>
      <c r="AZ1661" s="385"/>
      <c r="BA1661" s="385"/>
      <c r="BB1661" s="416"/>
      <c r="BC1661" s="416"/>
      <c r="BD1661" s="416"/>
      <c r="BE1661" s="416"/>
      <c r="BF1661" s="416"/>
      <c r="BG1661" s="416"/>
      <c r="BH1661" s="416"/>
      <c r="BI1661" s="416"/>
      <c r="BJ1661" s="416"/>
    </row>
    <row r="1662" spans="10:62" x14ac:dyDescent="0.2">
      <c r="J1662" s="385"/>
      <c r="K1662" s="217"/>
      <c r="L1662" s="217"/>
      <c r="M1662" s="693"/>
      <c r="N1662" s="693"/>
      <c r="O1662" s="359"/>
      <c r="P1662" s="619"/>
      <c r="Q1662" s="672"/>
      <c r="R1662" s="672"/>
      <c r="S1662" s="672"/>
      <c r="T1662" s="385"/>
      <c r="U1662" s="385"/>
      <c r="V1662" s="385"/>
      <c r="W1662" s="385"/>
      <c r="X1662" s="693"/>
      <c r="Y1662" s="325"/>
      <c r="Z1662" s="308"/>
      <c r="AA1662" s="383"/>
      <c r="AC1662" s="325"/>
      <c r="AD1662" s="325"/>
      <c r="AF1662" s="383"/>
      <c r="AH1662" s="325"/>
      <c r="AI1662" s="325"/>
      <c r="AK1662" s="385"/>
      <c r="AL1662" s="385"/>
      <c r="AM1662" s="359"/>
      <c r="AN1662" s="385"/>
      <c r="AO1662" s="385"/>
      <c r="AP1662" s="385"/>
      <c r="AQ1662" s="385"/>
      <c r="AR1662" s="385"/>
      <c r="AS1662" s="385"/>
      <c r="AT1662" s="385"/>
      <c r="AU1662" s="359"/>
      <c r="AW1662" s="416"/>
      <c r="AX1662" s="694"/>
      <c r="AY1662" s="641"/>
      <c r="AZ1662" s="385"/>
      <c r="BA1662" s="385"/>
      <c r="BB1662" s="416"/>
      <c r="BC1662" s="416"/>
      <c r="BD1662" s="416"/>
      <c r="BE1662" s="416"/>
      <c r="BF1662" s="416"/>
      <c r="BG1662" s="416"/>
      <c r="BH1662" s="416"/>
      <c r="BI1662" s="416"/>
      <c r="BJ1662" s="416"/>
    </row>
    <row r="1663" spans="10:62" x14ac:dyDescent="0.2">
      <c r="J1663" s="385"/>
      <c r="K1663" s="217"/>
      <c r="L1663" s="217"/>
      <c r="M1663" s="693"/>
      <c r="N1663" s="693"/>
      <c r="O1663" s="359"/>
      <c r="P1663" s="619"/>
      <c r="Q1663" s="672"/>
      <c r="R1663" s="672"/>
      <c r="S1663" s="672"/>
      <c r="T1663" s="385"/>
      <c r="U1663" s="385"/>
      <c r="V1663" s="385"/>
      <c r="W1663" s="385"/>
      <c r="X1663" s="693"/>
      <c r="Y1663" s="325"/>
      <c r="Z1663" s="308"/>
      <c r="AA1663" s="383"/>
      <c r="AC1663" s="325"/>
      <c r="AD1663" s="325"/>
      <c r="AF1663" s="383"/>
      <c r="AH1663" s="325"/>
      <c r="AI1663" s="325"/>
      <c r="AK1663" s="385"/>
      <c r="AL1663" s="385"/>
      <c r="AM1663" s="359"/>
      <c r="AN1663" s="385"/>
      <c r="AO1663" s="385"/>
      <c r="AP1663" s="385"/>
      <c r="AQ1663" s="385"/>
      <c r="AR1663" s="385"/>
      <c r="AS1663" s="385"/>
      <c r="AT1663" s="385"/>
      <c r="AU1663" s="359"/>
      <c r="AW1663" s="416"/>
      <c r="AX1663" s="694"/>
      <c r="AY1663" s="641"/>
      <c r="AZ1663" s="385"/>
      <c r="BA1663" s="385"/>
      <c r="BB1663" s="416"/>
      <c r="BC1663" s="416"/>
      <c r="BD1663" s="416"/>
      <c r="BE1663" s="416"/>
      <c r="BF1663" s="416"/>
      <c r="BG1663" s="416"/>
      <c r="BH1663" s="416"/>
      <c r="BI1663" s="416"/>
      <c r="BJ1663" s="416"/>
    </row>
    <row r="1664" spans="10:62" x14ac:dyDescent="0.2">
      <c r="J1664" s="385"/>
      <c r="K1664" s="217"/>
      <c r="L1664" s="217"/>
      <c r="M1664" s="693"/>
      <c r="N1664" s="693"/>
      <c r="O1664" s="359"/>
      <c r="P1664" s="619"/>
      <c r="Q1664" s="672"/>
      <c r="R1664" s="672"/>
      <c r="S1664" s="672"/>
      <c r="T1664" s="385"/>
      <c r="U1664" s="385"/>
      <c r="V1664" s="385"/>
      <c r="W1664" s="385"/>
      <c r="X1664" s="693"/>
      <c r="Y1664" s="325"/>
      <c r="Z1664" s="308"/>
      <c r="AA1664" s="383"/>
      <c r="AC1664" s="325"/>
      <c r="AD1664" s="325"/>
      <c r="AF1664" s="383"/>
      <c r="AH1664" s="325"/>
      <c r="AI1664" s="325"/>
      <c r="AK1664" s="385"/>
      <c r="AL1664" s="385"/>
      <c r="AM1664" s="359"/>
      <c r="AN1664" s="385"/>
      <c r="AO1664" s="385"/>
      <c r="AP1664" s="385"/>
      <c r="AQ1664" s="385"/>
      <c r="AR1664" s="385"/>
      <c r="AS1664" s="385"/>
      <c r="AT1664" s="385"/>
      <c r="AU1664" s="359"/>
      <c r="AW1664" s="416"/>
      <c r="AX1664" s="694"/>
      <c r="AY1664" s="641"/>
      <c r="AZ1664" s="385"/>
      <c r="BA1664" s="385"/>
      <c r="BB1664" s="416"/>
      <c r="BC1664" s="416"/>
      <c r="BD1664" s="416"/>
      <c r="BE1664" s="416"/>
      <c r="BF1664" s="416"/>
      <c r="BG1664" s="416"/>
      <c r="BH1664" s="416"/>
      <c r="BI1664" s="416"/>
      <c r="BJ1664" s="416"/>
    </row>
    <row r="1665" spans="10:62" x14ac:dyDescent="0.2">
      <c r="J1665" s="385"/>
      <c r="K1665" s="217"/>
      <c r="L1665" s="217"/>
      <c r="M1665" s="693"/>
      <c r="N1665" s="693"/>
      <c r="O1665" s="359"/>
      <c r="P1665" s="619"/>
      <c r="Q1665" s="672"/>
      <c r="R1665" s="672"/>
      <c r="S1665" s="672"/>
      <c r="T1665" s="385"/>
      <c r="U1665" s="385"/>
      <c r="V1665" s="385"/>
      <c r="W1665" s="385"/>
      <c r="X1665" s="693"/>
      <c r="Y1665" s="325"/>
      <c r="Z1665" s="308"/>
      <c r="AA1665" s="383"/>
      <c r="AC1665" s="325"/>
      <c r="AD1665" s="325"/>
      <c r="AF1665" s="383"/>
      <c r="AH1665" s="325"/>
      <c r="AI1665" s="325"/>
      <c r="AK1665" s="385"/>
      <c r="AL1665" s="385"/>
      <c r="AM1665" s="359"/>
      <c r="AN1665" s="385"/>
      <c r="AO1665" s="385"/>
      <c r="AP1665" s="385"/>
      <c r="AQ1665" s="385"/>
      <c r="AR1665" s="385"/>
      <c r="AS1665" s="385"/>
      <c r="AT1665" s="385"/>
      <c r="AU1665" s="359"/>
      <c r="AW1665" s="416"/>
      <c r="AX1665" s="694"/>
      <c r="AY1665" s="641"/>
      <c r="AZ1665" s="385"/>
      <c r="BA1665" s="385"/>
      <c r="BB1665" s="416"/>
      <c r="BC1665" s="416"/>
      <c r="BD1665" s="416"/>
      <c r="BE1665" s="416"/>
      <c r="BF1665" s="416"/>
      <c r="BG1665" s="416"/>
      <c r="BH1665" s="416"/>
      <c r="BI1665" s="416"/>
      <c r="BJ1665" s="416"/>
    </row>
    <row r="1666" spans="10:62" x14ac:dyDescent="0.2">
      <c r="J1666" s="385"/>
      <c r="K1666" s="217"/>
      <c r="L1666" s="217"/>
      <c r="M1666" s="693"/>
      <c r="N1666" s="693"/>
      <c r="O1666" s="359"/>
      <c r="P1666" s="619"/>
      <c r="Q1666" s="672"/>
      <c r="R1666" s="672"/>
      <c r="S1666" s="672"/>
      <c r="T1666" s="385"/>
      <c r="U1666" s="385"/>
      <c r="V1666" s="385"/>
      <c r="W1666" s="385"/>
      <c r="X1666" s="693"/>
      <c r="Y1666" s="325"/>
      <c r="Z1666" s="308"/>
      <c r="AA1666" s="383"/>
      <c r="AC1666" s="325"/>
      <c r="AD1666" s="325"/>
      <c r="AF1666" s="383"/>
      <c r="AH1666" s="325"/>
      <c r="AI1666" s="325"/>
      <c r="AK1666" s="385"/>
      <c r="AL1666" s="385"/>
      <c r="AM1666" s="359"/>
      <c r="AN1666" s="385"/>
      <c r="AO1666" s="385"/>
      <c r="AP1666" s="385"/>
      <c r="AQ1666" s="385"/>
      <c r="AR1666" s="385"/>
      <c r="AS1666" s="385"/>
      <c r="AT1666" s="385"/>
      <c r="AU1666" s="359"/>
      <c r="AW1666" s="416"/>
      <c r="AX1666" s="694"/>
      <c r="AY1666" s="641"/>
      <c r="AZ1666" s="385"/>
      <c r="BA1666" s="385"/>
      <c r="BB1666" s="416"/>
      <c r="BC1666" s="416"/>
      <c r="BD1666" s="416"/>
      <c r="BE1666" s="416"/>
      <c r="BF1666" s="416"/>
      <c r="BG1666" s="416"/>
      <c r="BH1666" s="416"/>
      <c r="BI1666" s="416"/>
      <c r="BJ1666" s="416"/>
    </row>
    <row r="1667" spans="10:62" x14ac:dyDescent="0.2">
      <c r="J1667" s="385"/>
      <c r="K1667" s="217"/>
      <c r="L1667" s="217"/>
      <c r="M1667" s="693"/>
      <c r="N1667" s="693"/>
      <c r="O1667" s="359"/>
      <c r="P1667" s="619"/>
      <c r="Q1667" s="672"/>
      <c r="R1667" s="672"/>
      <c r="S1667" s="672"/>
      <c r="T1667" s="385"/>
      <c r="U1667" s="385"/>
      <c r="V1667" s="385"/>
      <c r="W1667" s="385"/>
      <c r="X1667" s="693"/>
      <c r="Y1667" s="325"/>
      <c r="Z1667" s="308"/>
      <c r="AA1667" s="383"/>
      <c r="AC1667" s="325"/>
      <c r="AD1667" s="325"/>
      <c r="AF1667" s="383"/>
      <c r="AH1667" s="325"/>
      <c r="AI1667" s="325"/>
      <c r="AK1667" s="385"/>
      <c r="AL1667" s="385"/>
      <c r="AM1667" s="359"/>
      <c r="AN1667" s="385"/>
      <c r="AO1667" s="385"/>
      <c r="AP1667" s="385"/>
      <c r="AQ1667" s="385"/>
      <c r="AR1667" s="385"/>
      <c r="AS1667" s="385"/>
      <c r="AT1667" s="385"/>
      <c r="AU1667" s="359"/>
      <c r="AW1667" s="416"/>
      <c r="AX1667" s="694"/>
      <c r="AY1667" s="641"/>
      <c r="AZ1667" s="385"/>
      <c r="BA1667" s="385"/>
      <c r="BB1667" s="416"/>
      <c r="BC1667" s="416"/>
      <c r="BD1667" s="416"/>
      <c r="BE1667" s="416"/>
      <c r="BF1667" s="416"/>
      <c r="BG1667" s="416"/>
      <c r="BH1667" s="416"/>
      <c r="BI1667" s="416"/>
      <c r="BJ1667" s="416"/>
    </row>
    <row r="1668" spans="10:62" x14ac:dyDescent="0.2">
      <c r="J1668" s="385"/>
      <c r="K1668" s="217"/>
      <c r="L1668" s="217"/>
      <c r="M1668" s="693"/>
      <c r="N1668" s="693"/>
      <c r="O1668" s="359"/>
      <c r="P1668" s="619"/>
      <c r="Q1668" s="672"/>
      <c r="R1668" s="672"/>
      <c r="S1668" s="672"/>
      <c r="T1668" s="385"/>
      <c r="U1668" s="385"/>
      <c r="V1668" s="385"/>
      <c r="W1668" s="385"/>
      <c r="X1668" s="693"/>
      <c r="Y1668" s="325"/>
      <c r="Z1668" s="308"/>
      <c r="AA1668" s="383"/>
      <c r="AC1668" s="325"/>
      <c r="AD1668" s="325"/>
      <c r="AF1668" s="383"/>
      <c r="AH1668" s="325"/>
      <c r="AI1668" s="325"/>
      <c r="AK1668" s="385"/>
      <c r="AL1668" s="385"/>
      <c r="AM1668" s="359"/>
      <c r="AN1668" s="385"/>
      <c r="AO1668" s="385"/>
      <c r="AP1668" s="385"/>
      <c r="AQ1668" s="385"/>
      <c r="AR1668" s="385"/>
      <c r="AS1668" s="385"/>
      <c r="AT1668" s="385"/>
      <c r="AU1668" s="359"/>
      <c r="AW1668" s="416"/>
      <c r="AX1668" s="694"/>
      <c r="AY1668" s="641"/>
      <c r="AZ1668" s="385"/>
      <c r="BA1668" s="385"/>
      <c r="BB1668" s="416"/>
      <c r="BC1668" s="416"/>
      <c r="BD1668" s="416"/>
      <c r="BE1668" s="416"/>
      <c r="BF1668" s="416"/>
      <c r="BG1668" s="416"/>
      <c r="BH1668" s="416"/>
      <c r="BI1668" s="416"/>
      <c r="BJ1668" s="416"/>
    </row>
    <row r="1669" spans="10:62" x14ac:dyDescent="0.2">
      <c r="J1669" s="385"/>
      <c r="K1669" s="217"/>
      <c r="L1669" s="217"/>
      <c r="M1669" s="693"/>
      <c r="N1669" s="693"/>
      <c r="O1669" s="359"/>
      <c r="P1669" s="619"/>
      <c r="Q1669" s="672"/>
      <c r="R1669" s="672"/>
      <c r="S1669" s="672"/>
      <c r="T1669" s="385"/>
      <c r="U1669" s="385"/>
      <c r="V1669" s="385"/>
      <c r="W1669" s="385"/>
      <c r="X1669" s="693"/>
      <c r="Y1669" s="325"/>
      <c r="Z1669" s="308"/>
      <c r="AA1669" s="383"/>
      <c r="AC1669" s="325"/>
      <c r="AD1669" s="325"/>
      <c r="AF1669" s="383"/>
      <c r="AH1669" s="325"/>
      <c r="AI1669" s="325"/>
      <c r="AK1669" s="385"/>
      <c r="AL1669" s="385"/>
      <c r="AM1669" s="359"/>
      <c r="AN1669" s="385"/>
      <c r="AO1669" s="385"/>
      <c r="AP1669" s="385"/>
      <c r="AQ1669" s="385"/>
      <c r="AR1669" s="385"/>
      <c r="AS1669" s="385"/>
      <c r="AT1669" s="385"/>
      <c r="AU1669" s="359"/>
      <c r="AW1669" s="416"/>
      <c r="AX1669" s="694"/>
      <c r="AY1669" s="641"/>
      <c r="AZ1669" s="385"/>
      <c r="BA1669" s="385"/>
      <c r="BB1669" s="416"/>
      <c r="BC1669" s="416"/>
      <c r="BD1669" s="416"/>
      <c r="BE1669" s="416"/>
      <c r="BF1669" s="416"/>
      <c r="BG1669" s="416"/>
      <c r="BH1669" s="416"/>
      <c r="BI1669" s="416"/>
      <c r="BJ1669" s="416"/>
    </row>
    <row r="1670" spans="10:62" x14ac:dyDescent="0.2">
      <c r="J1670" s="385"/>
      <c r="K1670" s="217"/>
      <c r="L1670" s="217"/>
      <c r="M1670" s="693"/>
      <c r="N1670" s="693"/>
      <c r="O1670" s="359"/>
      <c r="P1670" s="619"/>
      <c r="Q1670" s="672"/>
      <c r="R1670" s="672"/>
      <c r="S1670" s="672"/>
      <c r="T1670" s="385"/>
      <c r="U1670" s="385"/>
      <c r="V1670" s="385"/>
      <c r="W1670" s="385"/>
      <c r="X1670" s="693"/>
      <c r="Y1670" s="325"/>
      <c r="Z1670" s="308"/>
      <c r="AA1670" s="383"/>
      <c r="AC1670" s="325"/>
      <c r="AD1670" s="325"/>
      <c r="AF1670" s="383"/>
      <c r="AH1670" s="325"/>
      <c r="AI1670" s="325"/>
      <c r="AK1670" s="385"/>
      <c r="AL1670" s="385"/>
      <c r="AM1670" s="359"/>
      <c r="AN1670" s="385"/>
      <c r="AO1670" s="385"/>
      <c r="AP1670" s="385"/>
      <c r="AQ1670" s="385"/>
      <c r="AR1670" s="385"/>
      <c r="AS1670" s="385"/>
      <c r="AT1670" s="385"/>
      <c r="AU1670" s="359"/>
      <c r="AW1670" s="416"/>
      <c r="AX1670" s="694"/>
      <c r="AY1670" s="641"/>
      <c r="AZ1670" s="385"/>
      <c r="BA1670" s="385"/>
      <c r="BB1670" s="416"/>
      <c r="BC1670" s="416"/>
      <c r="BD1670" s="416"/>
      <c r="BE1670" s="416"/>
      <c r="BF1670" s="416"/>
      <c r="BG1670" s="416"/>
      <c r="BH1670" s="416"/>
      <c r="BI1670" s="416"/>
      <c r="BJ1670" s="416"/>
    </row>
    <row r="1671" spans="10:62" x14ac:dyDescent="0.2">
      <c r="J1671" s="385"/>
      <c r="K1671" s="217"/>
      <c r="L1671" s="217"/>
      <c r="M1671" s="693"/>
      <c r="N1671" s="693"/>
      <c r="O1671" s="359"/>
      <c r="P1671" s="619"/>
      <c r="Q1671" s="672"/>
      <c r="R1671" s="672"/>
      <c r="S1671" s="672"/>
      <c r="T1671" s="385"/>
      <c r="U1671" s="385"/>
      <c r="V1671" s="385"/>
      <c r="W1671" s="385"/>
      <c r="X1671" s="693"/>
      <c r="Y1671" s="325"/>
      <c r="Z1671" s="308"/>
      <c r="AA1671" s="383"/>
      <c r="AC1671" s="325"/>
      <c r="AD1671" s="325"/>
      <c r="AF1671" s="383"/>
      <c r="AH1671" s="325"/>
      <c r="AI1671" s="325"/>
      <c r="AK1671" s="385"/>
      <c r="AL1671" s="385"/>
      <c r="AM1671" s="359"/>
      <c r="AN1671" s="385"/>
      <c r="AO1671" s="385"/>
      <c r="AP1671" s="385"/>
      <c r="AQ1671" s="385"/>
      <c r="AR1671" s="385"/>
      <c r="AS1671" s="385"/>
      <c r="AT1671" s="385"/>
      <c r="AU1671" s="359"/>
      <c r="AW1671" s="416"/>
      <c r="AX1671" s="694"/>
      <c r="AY1671" s="641"/>
      <c r="AZ1671" s="385"/>
      <c r="BA1671" s="385"/>
      <c r="BB1671" s="416"/>
      <c r="BC1671" s="416"/>
      <c r="BD1671" s="416"/>
      <c r="BE1671" s="416"/>
      <c r="BF1671" s="416"/>
      <c r="BG1671" s="416"/>
      <c r="BH1671" s="416"/>
      <c r="BI1671" s="416"/>
      <c r="BJ1671" s="416"/>
    </row>
    <row r="1672" spans="10:62" x14ac:dyDescent="0.2">
      <c r="J1672" s="385"/>
      <c r="K1672" s="217"/>
      <c r="L1672" s="217"/>
      <c r="M1672" s="693"/>
      <c r="N1672" s="693"/>
      <c r="O1672" s="359"/>
      <c r="P1672" s="619"/>
      <c r="Q1672" s="672"/>
      <c r="R1672" s="672"/>
      <c r="S1672" s="672"/>
      <c r="T1672" s="385"/>
      <c r="U1672" s="385"/>
      <c r="V1672" s="385"/>
      <c r="W1672" s="385"/>
      <c r="X1672" s="693"/>
      <c r="Y1672" s="325"/>
      <c r="Z1672" s="308"/>
      <c r="AA1672" s="383"/>
      <c r="AC1672" s="325"/>
      <c r="AD1672" s="325"/>
      <c r="AF1672" s="383"/>
      <c r="AH1672" s="325"/>
      <c r="AI1672" s="325"/>
      <c r="AK1672" s="385"/>
      <c r="AL1672" s="385"/>
      <c r="AM1672" s="359"/>
      <c r="AN1672" s="385"/>
      <c r="AO1672" s="385"/>
      <c r="AP1672" s="385"/>
      <c r="AQ1672" s="385"/>
      <c r="AR1672" s="385"/>
      <c r="AS1672" s="385"/>
      <c r="AT1672" s="385"/>
      <c r="AU1672" s="359"/>
      <c r="AW1672" s="416"/>
      <c r="AX1672" s="694"/>
      <c r="AY1672" s="641"/>
      <c r="AZ1672" s="385"/>
      <c r="BA1672" s="385"/>
      <c r="BB1672" s="416"/>
      <c r="BC1672" s="416"/>
      <c r="BD1672" s="416"/>
      <c r="BE1672" s="416"/>
      <c r="BF1672" s="416"/>
      <c r="BG1672" s="416"/>
      <c r="BH1672" s="416"/>
      <c r="BI1672" s="416"/>
      <c r="BJ1672" s="416"/>
    </row>
    <row r="1673" spans="10:62" x14ac:dyDescent="0.2">
      <c r="J1673" s="385"/>
      <c r="K1673" s="217"/>
      <c r="L1673" s="217"/>
      <c r="M1673" s="693"/>
      <c r="N1673" s="693"/>
      <c r="O1673" s="359"/>
      <c r="P1673" s="619"/>
      <c r="Q1673" s="672"/>
      <c r="R1673" s="672"/>
      <c r="S1673" s="672"/>
      <c r="T1673" s="385"/>
      <c r="U1673" s="385"/>
      <c r="V1673" s="385"/>
      <c r="W1673" s="385"/>
      <c r="X1673" s="693"/>
      <c r="Y1673" s="325"/>
      <c r="Z1673" s="308"/>
      <c r="AA1673" s="383"/>
      <c r="AC1673" s="325"/>
      <c r="AD1673" s="325"/>
      <c r="AF1673" s="383"/>
      <c r="AH1673" s="325"/>
      <c r="AI1673" s="325"/>
      <c r="AK1673" s="385"/>
      <c r="AL1673" s="385"/>
      <c r="AM1673" s="359"/>
      <c r="AN1673" s="385"/>
      <c r="AO1673" s="385"/>
      <c r="AP1673" s="385"/>
      <c r="AQ1673" s="385"/>
      <c r="AR1673" s="385"/>
      <c r="AS1673" s="385"/>
      <c r="AT1673" s="385"/>
      <c r="AU1673" s="359"/>
      <c r="AW1673" s="416"/>
      <c r="AX1673" s="694"/>
      <c r="AY1673" s="641"/>
      <c r="AZ1673" s="385"/>
      <c r="BA1673" s="385"/>
      <c r="BB1673" s="416"/>
      <c r="BC1673" s="416"/>
      <c r="BD1673" s="416"/>
      <c r="BE1673" s="416"/>
      <c r="BF1673" s="416"/>
      <c r="BG1673" s="416"/>
      <c r="BH1673" s="416"/>
      <c r="BI1673" s="416"/>
      <c r="BJ1673" s="416"/>
    </row>
    <row r="1674" spans="10:62" x14ac:dyDescent="0.2">
      <c r="J1674" s="385"/>
      <c r="K1674" s="217"/>
      <c r="L1674" s="217"/>
      <c r="M1674" s="693"/>
      <c r="N1674" s="693"/>
      <c r="O1674" s="359"/>
      <c r="P1674" s="619"/>
      <c r="Q1674" s="672"/>
      <c r="R1674" s="672"/>
      <c r="S1674" s="672"/>
      <c r="T1674" s="385"/>
      <c r="U1674" s="385"/>
      <c r="V1674" s="385"/>
      <c r="W1674" s="385"/>
      <c r="X1674" s="693"/>
      <c r="Y1674" s="325"/>
      <c r="Z1674" s="308"/>
      <c r="AA1674" s="383"/>
      <c r="AC1674" s="325"/>
      <c r="AD1674" s="325"/>
      <c r="AF1674" s="383"/>
      <c r="AH1674" s="325"/>
      <c r="AI1674" s="325"/>
      <c r="AK1674" s="385"/>
      <c r="AL1674" s="385"/>
      <c r="AM1674" s="359"/>
      <c r="AN1674" s="385"/>
      <c r="AO1674" s="385"/>
      <c r="AP1674" s="385"/>
      <c r="AQ1674" s="385"/>
      <c r="AR1674" s="385"/>
      <c r="AS1674" s="385"/>
      <c r="AT1674" s="385"/>
      <c r="AU1674" s="359"/>
      <c r="AW1674" s="416"/>
      <c r="AX1674" s="694"/>
      <c r="AY1674" s="641"/>
      <c r="AZ1674" s="385"/>
      <c r="BA1674" s="385"/>
      <c r="BB1674" s="416"/>
      <c r="BC1674" s="416"/>
      <c r="BD1674" s="416"/>
      <c r="BE1674" s="416"/>
      <c r="BF1674" s="416"/>
      <c r="BG1674" s="416"/>
      <c r="BH1674" s="416"/>
      <c r="BI1674" s="416"/>
      <c r="BJ1674" s="416"/>
    </row>
    <row r="1675" spans="10:62" x14ac:dyDescent="0.2">
      <c r="J1675" s="385"/>
      <c r="K1675" s="217"/>
      <c r="L1675" s="217"/>
      <c r="M1675" s="693"/>
      <c r="N1675" s="693"/>
      <c r="O1675" s="359"/>
      <c r="P1675" s="619"/>
      <c r="Q1675" s="672"/>
      <c r="R1675" s="672"/>
      <c r="S1675" s="672"/>
      <c r="T1675" s="385"/>
      <c r="U1675" s="385"/>
      <c r="V1675" s="385"/>
      <c r="W1675" s="385"/>
      <c r="X1675" s="693"/>
      <c r="Y1675" s="325"/>
      <c r="Z1675" s="308"/>
      <c r="AA1675" s="383"/>
      <c r="AC1675" s="325"/>
      <c r="AD1675" s="325"/>
      <c r="AF1675" s="383"/>
      <c r="AH1675" s="325"/>
      <c r="AI1675" s="325"/>
      <c r="AK1675" s="385"/>
      <c r="AL1675" s="385"/>
      <c r="AM1675" s="359"/>
      <c r="AN1675" s="385"/>
      <c r="AO1675" s="385"/>
      <c r="AP1675" s="385"/>
      <c r="AQ1675" s="385"/>
      <c r="AR1675" s="385"/>
      <c r="AS1675" s="385"/>
      <c r="AT1675" s="385"/>
      <c r="AU1675" s="359"/>
      <c r="AW1675" s="416"/>
      <c r="AX1675" s="694"/>
      <c r="AY1675" s="641"/>
      <c r="AZ1675" s="385"/>
      <c r="BA1675" s="385"/>
      <c r="BB1675" s="416"/>
      <c r="BC1675" s="416"/>
      <c r="BD1675" s="416"/>
      <c r="BE1675" s="416"/>
      <c r="BF1675" s="416"/>
      <c r="BG1675" s="416"/>
      <c r="BH1675" s="416"/>
      <c r="BI1675" s="416"/>
      <c r="BJ1675" s="416"/>
    </row>
    <row r="1676" spans="10:62" x14ac:dyDescent="0.2">
      <c r="J1676" s="385"/>
      <c r="K1676" s="217"/>
      <c r="L1676" s="217"/>
      <c r="M1676" s="693"/>
      <c r="N1676" s="693"/>
      <c r="O1676" s="359"/>
      <c r="P1676" s="619"/>
      <c r="Q1676" s="672"/>
      <c r="R1676" s="672"/>
      <c r="S1676" s="672"/>
      <c r="T1676" s="385"/>
      <c r="U1676" s="385"/>
      <c r="V1676" s="385"/>
      <c r="W1676" s="385"/>
      <c r="X1676" s="693"/>
      <c r="Y1676" s="325"/>
      <c r="Z1676" s="308"/>
      <c r="AA1676" s="383"/>
      <c r="AC1676" s="325"/>
      <c r="AD1676" s="325"/>
      <c r="AF1676" s="383"/>
      <c r="AH1676" s="325"/>
      <c r="AI1676" s="325"/>
      <c r="AK1676" s="385"/>
      <c r="AL1676" s="385"/>
      <c r="AM1676" s="359"/>
      <c r="AN1676" s="385"/>
      <c r="AO1676" s="385"/>
      <c r="AP1676" s="385"/>
      <c r="AQ1676" s="385"/>
      <c r="AR1676" s="385"/>
      <c r="AS1676" s="385"/>
      <c r="AT1676" s="385"/>
      <c r="AU1676" s="359"/>
      <c r="AW1676" s="416"/>
      <c r="AX1676" s="694"/>
      <c r="AY1676" s="641"/>
      <c r="AZ1676" s="385"/>
      <c r="BA1676" s="385"/>
      <c r="BB1676" s="416"/>
      <c r="BC1676" s="416"/>
      <c r="BD1676" s="416"/>
      <c r="BE1676" s="416"/>
      <c r="BF1676" s="416"/>
      <c r="BG1676" s="416"/>
      <c r="BH1676" s="416"/>
      <c r="BI1676" s="416"/>
      <c r="BJ1676" s="416"/>
    </row>
    <row r="1677" spans="10:62" x14ac:dyDescent="0.2">
      <c r="J1677" s="385"/>
      <c r="K1677" s="217"/>
      <c r="L1677" s="217"/>
      <c r="M1677" s="693"/>
      <c r="N1677" s="693"/>
      <c r="O1677" s="359"/>
      <c r="P1677" s="619"/>
      <c r="Q1677" s="672"/>
      <c r="R1677" s="672"/>
      <c r="S1677" s="672"/>
      <c r="T1677" s="385"/>
      <c r="U1677" s="385"/>
      <c r="V1677" s="385"/>
      <c r="W1677" s="385"/>
      <c r="X1677" s="693"/>
      <c r="Y1677" s="325"/>
      <c r="Z1677" s="308"/>
      <c r="AA1677" s="383"/>
      <c r="AC1677" s="325"/>
      <c r="AD1677" s="325"/>
      <c r="AF1677" s="383"/>
      <c r="AH1677" s="325"/>
      <c r="AI1677" s="325"/>
      <c r="AK1677" s="385"/>
      <c r="AL1677" s="385"/>
      <c r="AM1677" s="359"/>
      <c r="AN1677" s="385"/>
      <c r="AO1677" s="385"/>
      <c r="AP1677" s="385"/>
      <c r="AQ1677" s="385"/>
      <c r="AR1677" s="385"/>
      <c r="AS1677" s="385"/>
      <c r="AT1677" s="385"/>
      <c r="AU1677" s="359"/>
      <c r="AW1677" s="416"/>
      <c r="AX1677" s="694"/>
      <c r="AY1677" s="641"/>
      <c r="AZ1677" s="385"/>
      <c r="BA1677" s="385"/>
      <c r="BB1677" s="416"/>
      <c r="BC1677" s="416"/>
      <c r="BD1677" s="416"/>
      <c r="BE1677" s="416"/>
      <c r="BF1677" s="416"/>
      <c r="BG1677" s="416"/>
      <c r="BH1677" s="416"/>
      <c r="BI1677" s="416"/>
      <c r="BJ1677" s="416"/>
    </row>
    <row r="1678" spans="10:62" x14ac:dyDescent="0.2">
      <c r="J1678" s="385"/>
      <c r="K1678" s="217"/>
      <c r="L1678" s="217"/>
      <c r="M1678" s="693"/>
      <c r="N1678" s="693"/>
      <c r="O1678" s="359"/>
      <c r="P1678" s="619"/>
      <c r="Q1678" s="672"/>
      <c r="R1678" s="672"/>
      <c r="S1678" s="672"/>
      <c r="T1678" s="385"/>
      <c r="U1678" s="385"/>
      <c r="V1678" s="385"/>
      <c r="W1678" s="385"/>
      <c r="X1678" s="693"/>
      <c r="Y1678" s="325"/>
      <c r="Z1678" s="308"/>
      <c r="AA1678" s="383"/>
      <c r="AC1678" s="325"/>
      <c r="AD1678" s="325"/>
      <c r="AF1678" s="383"/>
      <c r="AH1678" s="325"/>
      <c r="AI1678" s="325"/>
      <c r="AK1678" s="385"/>
      <c r="AL1678" s="385"/>
      <c r="AM1678" s="359"/>
      <c r="AN1678" s="385"/>
      <c r="AO1678" s="385"/>
      <c r="AP1678" s="385"/>
      <c r="AQ1678" s="385"/>
      <c r="AR1678" s="385"/>
      <c r="AS1678" s="385"/>
      <c r="AT1678" s="385"/>
      <c r="AU1678" s="359"/>
      <c r="AW1678" s="416"/>
      <c r="AX1678" s="694"/>
      <c r="AY1678" s="641"/>
      <c r="AZ1678" s="385"/>
      <c r="BA1678" s="385"/>
      <c r="BB1678" s="416"/>
      <c r="BC1678" s="416"/>
      <c r="BD1678" s="416"/>
      <c r="BE1678" s="416"/>
      <c r="BF1678" s="416"/>
      <c r="BG1678" s="416"/>
      <c r="BH1678" s="416"/>
      <c r="BI1678" s="416"/>
      <c r="BJ1678" s="416"/>
    </row>
    <row r="1679" spans="10:62" x14ac:dyDescent="0.2">
      <c r="J1679" s="385"/>
      <c r="K1679" s="217"/>
      <c r="L1679" s="217"/>
      <c r="M1679" s="693"/>
      <c r="N1679" s="693"/>
      <c r="O1679" s="359"/>
      <c r="P1679" s="619"/>
      <c r="Q1679" s="672"/>
      <c r="R1679" s="672"/>
      <c r="S1679" s="672"/>
      <c r="T1679" s="385"/>
      <c r="U1679" s="385"/>
      <c r="V1679" s="385"/>
      <c r="W1679" s="385"/>
      <c r="X1679" s="693"/>
      <c r="Y1679" s="325"/>
      <c r="Z1679" s="308"/>
      <c r="AA1679" s="383"/>
      <c r="AC1679" s="325"/>
      <c r="AD1679" s="325"/>
      <c r="AF1679" s="383"/>
      <c r="AH1679" s="325"/>
      <c r="AI1679" s="325"/>
      <c r="AK1679" s="385"/>
      <c r="AL1679" s="385"/>
      <c r="AM1679" s="359"/>
      <c r="AN1679" s="385"/>
      <c r="AO1679" s="385"/>
      <c r="AP1679" s="385"/>
      <c r="AQ1679" s="385"/>
      <c r="AR1679" s="385"/>
      <c r="AS1679" s="385"/>
      <c r="AT1679" s="385"/>
      <c r="AU1679" s="359"/>
      <c r="AW1679" s="416"/>
      <c r="AX1679" s="694"/>
      <c r="AY1679" s="641"/>
      <c r="AZ1679" s="385"/>
      <c r="BA1679" s="385"/>
      <c r="BB1679" s="416"/>
      <c r="BC1679" s="416"/>
      <c r="BD1679" s="416"/>
      <c r="BE1679" s="416"/>
      <c r="BF1679" s="416"/>
      <c r="BG1679" s="416"/>
      <c r="BH1679" s="416"/>
      <c r="BI1679" s="416"/>
      <c r="BJ1679" s="416"/>
    </row>
    <row r="1680" spans="10:62" x14ac:dyDescent="0.2">
      <c r="J1680" s="385"/>
      <c r="K1680" s="217"/>
      <c r="L1680" s="217"/>
      <c r="M1680" s="693"/>
      <c r="N1680" s="693"/>
      <c r="O1680" s="359"/>
      <c r="P1680" s="619"/>
      <c r="Q1680" s="672"/>
      <c r="R1680" s="672"/>
      <c r="S1680" s="672"/>
      <c r="T1680" s="385"/>
      <c r="U1680" s="385"/>
      <c r="V1680" s="385"/>
      <c r="W1680" s="385"/>
      <c r="X1680" s="693"/>
      <c r="Y1680" s="325"/>
      <c r="Z1680" s="308"/>
      <c r="AA1680" s="383"/>
      <c r="AC1680" s="325"/>
      <c r="AD1680" s="325"/>
      <c r="AF1680" s="383"/>
      <c r="AH1680" s="325"/>
      <c r="AI1680" s="325"/>
      <c r="AK1680" s="385"/>
      <c r="AL1680" s="385"/>
      <c r="AM1680" s="359"/>
      <c r="AN1680" s="385"/>
      <c r="AO1680" s="385"/>
      <c r="AP1680" s="385"/>
      <c r="AQ1680" s="385"/>
      <c r="AR1680" s="385"/>
      <c r="AS1680" s="385"/>
      <c r="AT1680" s="385"/>
      <c r="AU1680" s="359"/>
      <c r="AW1680" s="416"/>
      <c r="AX1680" s="694"/>
      <c r="AY1680" s="641"/>
      <c r="AZ1680" s="385"/>
      <c r="BA1680" s="385"/>
      <c r="BB1680" s="416"/>
      <c r="BC1680" s="416"/>
      <c r="BD1680" s="416"/>
      <c r="BE1680" s="416"/>
      <c r="BF1680" s="416"/>
      <c r="BG1680" s="416"/>
      <c r="BH1680" s="416"/>
      <c r="BI1680" s="416"/>
      <c r="BJ1680" s="416"/>
    </row>
    <row r="1681" spans="10:62" x14ac:dyDescent="0.2">
      <c r="J1681" s="385"/>
      <c r="K1681" s="217"/>
      <c r="L1681" s="217"/>
      <c r="M1681" s="693"/>
      <c r="N1681" s="693"/>
      <c r="O1681" s="359"/>
      <c r="P1681" s="619"/>
      <c r="Q1681" s="672"/>
      <c r="R1681" s="672"/>
      <c r="S1681" s="672"/>
      <c r="T1681" s="385"/>
      <c r="U1681" s="385"/>
      <c r="V1681" s="385"/>
      <c r="W1681" s="385"/>
      <c r="X1681" s="693"/>
      <c r="Y1681" s="325"/>
      <c r="Z1681" s="308"/>
      <c r="AA1681" s="383"/>
      <c r="AC1681" s="325"/>
      <c r="AD1681" s="325"/>
      <c r="AF1681" s="383"/>
      <c r="AH1681" s="325"/>
      <c r="AI1681" s="325"/>
      <c r="AK1681" s="385"/>
      <c r="AL1681" s="385"/>
      <c r="AM1681" s="359"/>
      <c r="AN1681" s="385"/>
      <c r="AO1681" s="385"/>
      <c r="AP1681" s="385"/>
      <c r="AQ1681" s="385"/>
      <c r="AR1681" s="385"/>
      <c r="AS1681" s="385"/>
      <c r="AT1681" s="385"/>
      <c r="AU1681" s="359"/>
      <c r="AW1681" s="416"/>
      <c r="AX1681" s="694"/>
      <c r="AY1681" s="641"/>
      <c r="AZ1681" s="385"/>
      <c r="BA1681" s="385"/>
      <c r="BB1681" s="416"/>
      <c r="BC1681" s="416"/>
      <c r="BD1681" s="416"/>
      <c r="BE1681" s="416"/>
      <c r="BF1681" s="416"/>
      <c r="BG1681" s="416"/>
      <c r="BH1681" s="416"/>
      <c r="BI1681" s="416"/>
      <c r="BJ1681" s="416"/>
    </row>
    <row r="1682" spans="10:62" x14ac:dyDescent="0.2">
      <c r="J1682" s="385"/>
      <c r="K1682" s="217"/>
      <c r="L1682" s="217"/>
      <c r="M1682" s="693"/>
      <c r="N1682" s="693"/>
      <c r="O1682" s="359"/>
      <c r="P1682" s="619"/>
      <c r="Q1682" s="672"/>
      <c r="R1682" s="672"/>
      <c r="S1682" s="672"/>
      <c r="T1682" s="385"/>
      <c r="U1682" s="385"/>
      <c r="V1682" s="385"/>
      <c r="W1682" s="385"/>
      <c r="X1682" s="693"/>
      <c r="Y1682" s="325"/>
      <c r="Z1682" s="308"/>
      <c r="AA1682" s="383"/>
      <c r="AC1682" s="325"/>
      <c r="AD1682" s="325"/>
      <c r="AF1682" s="383"/>
      <c r="AH1682" s="325"/>
      <c r="AI1682" s="325"/>
      <c r="AK1682" s="385"/>
      <c r="AL1682" s="385"/>
      <c r="AM1682" s="359"/>
      <c r="AN1682" s="385"/>
      <c r="AO1682" s="385"/>
      <c r="AP1682" s="385"/>
      <c r="AQ1682" s="385"/>
      <c r="AR1682" s="385"/>
      <c r="AS1682" s="385"/>
      <c r="AT1682" s="385"/>
      <c r="AU1682" s="359"/>
      <c r="AW1682" s="416"/>
      <c r="AX1682" s="694"/>
      <c r="AY1682" s="641"/>
      <c r="AZ1682" s="385"/>
      <c r="BA1682" s="385"/>
      <c r="BB1682" s="416"/>
      <c r="BC1682" s="416"/>
      <c r="BD1682" s="416"/>
      <c r="BE1682" s="416"/>
      <c r="BF1682" s="416"/>
      <c r="BG1682" s="416"/>
      <c r="BH1682" s="416"/>
      <c r="BI1682" s="416"/>
      <c r="BJ1682" s="416"/>
    </row>
    <row r="1683" spans="10:62" x14ac:dyDescent="0.2">
      <c r="J1683" s="385"/>
      <c r="K1683" s="217"/>
      <c r="L1683" s="217"/>
      <c r="M1683" s="693"/>
      <c r="N1683" s="693"/>
      <c r="O1683" s="359"/>
      <c r="P1683" s="619"/>
      <c r="Q1683" s="672"/>
      <c r="R1683" s="672"/>
      <c r="S1683" s="672"/>
      <c r="T1683" s="385"/>
      <c r="U1683" s="385"/>
      <c r="V1683" s="385"/>
      <c r="W1683" s="385"/>
      <c r="X1683" s="693"/>
      <c r="Y1683" s="325"/>
      <c r="Z1683" s="308"/>
      <c r="AA1683" s="383"/>
      <c r="AC1683" s="325"/>
      <c r="AD1683" s="325"/>
      <c r="AF1683" s="383"/>
      <c r="AH1683" s="325"/>
      <c r="AI1683" s="325"/>
      <c r="AK1683" s="385"/>
      <c r="AL1683" s="385"/>
      <c r="AM1683" s="359"/>
      <c r="AN1683" s="385"/>
      <c r="AO1683" s="385"/>
      <c r="AP1683" s="385"/>
      <c r="AQ1683" s="385"/>
      <c r="AR1683" s="385"/>
      <c r="AS1683" s="385"/>
      <c r="AT1683" s="385"/>
      <c r="AU1683" s="359"/>
      <c r="AW1683" s="416"/>
      <c r="AX1683" s="694"/>
      <c r="AY1683" s="641"/>
      <c r="AZ1683" s="385"/>
      <c r="BA1683" s="385"/>
      <c r="BB1683" s="416"/>
      <c r="BC1683" s="416"/>
      <c r="BD1683" s="416"/>
      <c r="BE1683" s="416"/>
      <c r="BF1683" s="416"/>
      <c r="BG1683" s="416"/>
      <c r="BH1683" s="416"/>
      <c r="BI1683" s="416"/>
      <c r="BJ1683" s="416"/>
    </row>
    <row r="1684" spans="10:62" x14ac:dyDescent="0.2">
      <c r="J1684" s="385"/>
      <c r="K1684" s="217"/>
      <c r="L1684" s="217"/>
      <c r="M1684" s="693"/>
      <c r="N1684" s="693"/>
      <c r="O1684" s="359"/>
      <c r="P1684" s="619"/>
      <c r="Q1684" s="672"/>
      <c r="R1684" s="672"/>
      <c r="S1684" s="672"/>
      <c r="T1684" s="385"/>
      <c r="U1684" s="385"/>
      <c r="V1684" s="385"/>
      <c r="W1684" s="385"/>
      <c r="X1684" s="693"/>
      <c r="Y1684" s="325"/>
      <c r="Z1684" s="308"/>
      <c r="AA1684" s="383"/>
      <c r="AC1684" s="325"/>
      <c r="AD1684" s="325"/>
      <c r="AF1684" s="383"/>
      <c r="AH1684" s="325"/>
      <c r="AI1684" s="325"/>
      <c r="AK1684" s="385"/>
      <c r="AL1684" s="385"/>
      <c r="AM1684" s="359"/>
      <c r="AN1684" s="385"/>
      <c r="AO1684" s="385"/>
      <c r="AP1684" s="385"/>
      <c r="AQ1684" s="385"/>
      <c r="AR1684" s="385"/>
      <c r="AS1684" s="385"/>
      <c r="AT1684" s="385"/>
      <c r="AU1684" s="359"/>
      <c r="AW1684" s="416"/>
      <c r="AX1684" s="694"/>
      <c r="AY1684" s="641"/>
      <c r="AZ1684" s="385"/>
      <c r="BA1684" s="385"/>
      <c r="BB1684" s="416"/>
      <c r="BC1684" s="416"/>
      <c r="BD1684" s="416"/>
      <c r="BE1684" s="416"/>
      <c r="BF1684" s="416"/>
      <c r="BG1684" s="416"/>
      <c r="BH1684" s="416"/>
      <c r="BI1684" s="416"/>
      <c r="BJ1684" s="416"/>
    </row>
    <row r="1685" spans="10:62" x14ac:dyDescent="0.2">
      <c r="J1685" s="385"/>
      <c r="K1685" s="217"/>
      <c r="L1685" s="217"/>
      <c r="M1685" s="693"/>
      <c r="N1685" s="693"/>
      <c r="O1685" s="359"/>
      <c r="P1685" s="619"/>
      <c r="Q1685" s="672"/>
      <c r="R1685" s="672"/>
      <c r="S1685" s="672"/>
      <c r="T1685" s="385"/>
      <c r="U1685" s="385"/>
      <c r="V1685" s="385"/>
      <c r="W1685" s="385"/>
      <c r="X1685" s="693"/>
      <c r="Y1685" s="325"/>
      <c r="Z1685" s="308"/>
      <c r="AA1685" s="383"/>
      <c r="AC1685" s="325"/>
      <c r="AD1685" s="325"/>
      <c r="AF1685" s="383"/>
      <c r="AH1685" s="325"/>
      <c r="AI1685" s="325"/>
      <c r="AK1685" s="385"/>
      <c r="AL1685" s="385"/>
      <c r="AM1685" s="359"/>
      <c r="AN1685" s="385"/>
      <c r="AO1685" s="385"/>
      <c r="AP1685" s="385"/>
      <c r="AQ1685" s="385"/>
      <c r="AR1685" s="385"/>
      <c r="AS1685" s="385"/>
      <c r="AT1685" s="385"/>
      <c r="AU1685" s="359"/>
      <c r="AW1685" s="416"/>
      <c r="AX1685" s="694"/>
      <c r="AY1685" s="641"/>
      <c r="AZ1685" s="385"/>
      <c r="BA1685" s="385"/>
      <c r="BB1685" s="416"/>
      <c r="BC1685" s="416"/>
      <c r="BD1685" s="416"/>
      <c r="BE1685" s="416"/>
      <c r="BF1685" s="416"/>
      <c r="BG1685" s="416"/>
      <c r="BH1685" s="416"/>
      <c r="BI1685" s="416"/>
      <c r="BJ1685" s="416"/>
    </row>
    <row r="1686" spans="10:62" x14ac:dyDescent="0.2">
      <c r="J1686" s="385"/>
      <c r="K1686" s="217"/>
      <c r="L1686" s="217"/>
      <c r="M1686" s="693"/>
      <c r="N1686" s="693"/>
      <c r="O1686" s="359"/>
      <c r="P1686" s="619"/>
      <c r="Q1686" s="672"/>
      <c r="R1686" s="672"/>
      <c r="S1686" s="672"/>
      <c r="T1686" s="385"/>
      <c r="U1686" s="385"/>
      <c r="V1686" s="385"/>
      <c r="W1686" s="385"/>
      <c r="X1686" s="693"/>
      <c r="Y1686" s="325"/>
      <c r="Z1686" s="308"/>
      <c r="AA1686" s="383"/>
      <c r="AC1686" s="325"/>
      <c r="AD1686" s="325"/>
      <c r="AF1686" s="383"/>
      <c r="AH1686" s="325"/>
      <c r="AI1686" s="325"/>
      <c r="AK1686" s="385"/>
      <c r="AL1686" s="385"/>
      <c r="AM1686" s="359"/>
      <c r="AN1686" s="385"/>
      <c r="AO1686" s="385"/>
      <c r="AP1686" s="385"/>
      <c r="AQ1686" s="385"/>
      <c r="AR1686" s="385"/>
      <c r="AS1686" s="385"/>
      <c r="AT1686" s="385"/>
      <c r="AU1686" s="359"/>
      <c r="AW1686" s="416"/>
      <c r="AX1686" s="694"/>
      <c r="AY1686" s="641"/>
      <c r="AZ1686" s="385"/>
      <c r="BA1686" s="385"/>
      <c r="BB1686" s="416"/>
      <c r="BC1686" s="416"/>
      <c r="BD1686" s="416"/>
      <c r="BE1686" s="416"/>
      <c r="BF1686" s="416"/>
      <c r="BG1686" s="416"/>
      <c r="BH1686" s="416"/>
      <c r="BI1686" s="416"/>
      <c r="BJ1686" s="416"/>
    </row>
    <row r="1687" spans="10:62" x14ac:dyDescent="0.2">
      <c r="J1687" s="385"/>
      <c r="K1687" s="217"/>
      <c r="L1687" s="217"/>
      <c r="M1687" s="693"/>
      <c r="N1687" s="693"/>
      <c r="O1687" s="359"/>
      <c r="P1687" s="619"/>
      <c r="Q1687" s="672"/>
      <c r="R1687" s="672"/>
      <c r="S1687" s="672"/>
      <c r="T1687" s="385"/>
      <c r="U1687" s="385"/>
      <c r="V1687" s="385"/>
      <c r="W1687" s="385"/>
      <c r="X1687" s="693"/>
      <c r="Y1687" s="325"/>
      <c r="Z1687" s="308"/>
      <c r="AA1687" s="383"/>
      <c r="AC1687" s="325"/>
      <c r="AD1687" s="325"/>
      <c r="AF1687" s="383"/>
      <c r="AH1687" s="325"/>
      <c r="AI1687" s="325"/>
      <c r="AK1687" s="385"/>
      <c r="AL1687" s="385"/>
      <c r="AM1687" s="359"/>
      <c r="AN1687" s="385"/>
      <c r="AO1687" s="385"/>
      <c r="AP1687" s="385"/>
      <c r="AQ1687" s="385"/>
      <c r="AR1687" s="385"/>
      <c r="AS1687" s="385"/>
      <c r="AT1687" s="385"/>
      <c r="AU1687" s="359"/>
      <c r="AW1687" s="416"/>
      <c r="AX1687" s="694"/>
      <c r="AY1687" s="641"/>
      <c r="AZ1687" s="385"/>
      <c r="BA1687" s="385"/>
      <c r="BB1687" s="416"/>
      <c r="BC1687" s="416"/>
      <c r="BD1687" s="416"/>
      <c r="BE1687" s="416"/>
      <c r="BF1687" s="416"/>
      <c r="BG1687" s="416"/>
      <c r="BH1687" s="416"/>
      <c r="BI1687" s="416"/>
      <c r="BJ1687" s="416"/>
    </row>
    <row r="1688" spans="10:62" x14ac:dyDescent="0.2">
      <c r="J1688" s="385"/>
      <c r="K1688" s="217"/>
      <c r="L1688" s="217"/>
      <c r="M1688" s="693"/>
      <c r="N1688" s="693"/>
      <c r="O1688" s="359"/>
      <c r="P1688" s="619"/>
      <c r="Q1688" s="672"/>
      <c r="R1688" s="672"/>
      <c r="S1688" s="672"/>
      <c r="T1688" s="385"/>
      <c r="U1688" s="385"/>
      <c r="V1688" s="385"/>
      <c r="W1688" s="385"/>
      <c r="X1688" s="693"/>
      <c r="Y1688" s="325"/>
      <c r="Z1688" s="308"/>
      <c r="AA1688" s="383"/>
      <c r="AC1688" s="325"/>
      <c r="AD1688" s="325"/>
      <c r="AF1688" s="383"/>
      <c r="AH1688" s="325"/>
      <c r="AI1688" s="325"/>
      <c r="AK1688" s="385"/>
      <c r="AL1688" s="385"/>
      <c r="AM1688" s="359"/>
      <c r="AN1688" s="385"/>
      <c r="AO1688" s="385"/>
      <c r="AP1688" s="385"/>
      <c r="AQ1688" s="385"/>
      <c r="AR1688" s="385"/>
      <c r="AS1688" s="385"/>
      <c r="AT1688" s="385"/>
      <c r="AU1688" s="359"/>
      <c r="AW1688" s="416"/>
      <c r="AX1688" s="694"/>
      <c r="AY1688" s="641"/>
      <c r="AZ1688" s="385"/>
      <c r="BA1688" s="385"/>
      <c r="BB1688" s="416"/>
      <c r="BC1688" s="416"/>
      <c r="BD1688" s="416"/>
      <c r="BE1688" s="416"/>
      <c r="BF1688" s="416"/>
      <c r="BG1688" s="416"/>
      <c r="BH1688" s="416"/>
      <c r="BI1688" s="416"/>
      <c r="BJ1688" s="416"/>
    </row>
    <row r="1689" spans="10:62" x14ac:dyDescent="0.2">
      <c r="J1689" s="385"/>
      <c r="K1689" s="217"/>
      <c r="L1689" s="217"/>
      <c r="M1689" s="693"/>
      <c r="N1689" s="693"/>
      <c r="O1689" s="359"/>
      <c r="P1689" s="619"/>
      <c r="Q1689" s="672"/>
      <c r="R1689" s="672"/>
      <c r="S1689" s="672"/>
      <c r="T1689" s="385"/>
      <c r="U1689" s="385"/>
      <c r="V1689" s="385"/>
      <c r="W1689" s="385"/>
      <c r="X1689" s="693"/>
      <c r="Y1689" s="325"/>
      <c r="Z1689" s="308"/>
      <c r="AA1689" s="383"/>
      <c r="AC1689" s="325"/>
      <c r="AD1689" s="325"/>
      <c r="AF1689" s="383"/>
      <c r="AH1689" s="325"/>
      <c r="AI1689" s="325"/>
      <c r="AK1689" s="385"/>
      <c r="AL1689" s="385"/>
      <c r="AM1689" s="359"/>
      <c r="AN1689" s="385"/>
      <c r="AO1689" s="385"/>
      <c r="AP1689" s="385"/>
      <c r="AQ1689" s="385"/>
      <c r="AR1689" s="385"/>
      <c r="AS1689" s="385"/>
      <c r="AT1689" s="385"/>
      <c r="AU1689" s="359"/>
      <c r="AW1689" s="416"/>
      <c r="AX1689" s="694"/>
      <c r="AY1689" s="641"/>
      <c r="AZ1689" s="385"/>
      <c r="BA1689" s="385"/>
      <c r="BB1689" s="416"/>
      <c r="BC1689" s="416"/>
      <c r="BD1689" s="416"/>
      <c r="BE1689" s="416"/>
      <c r="BF1689" s="416"/>
      <c r="BG1689" s="416"/>
      <c r="BH1689" s="416"/>
      <c r="BI1689" s="416"/>
      <c r="BJ1689" s="416"/>
    </row>
    <row r="1690" spans="10:62" x14ac:dyDescent="0.2">
      <c r="J1690" s="385"/>
      <c r="K1690" s="217"/>
      <c r="L1690" s="217"/>
      <c r="M1690" s="693"/>
      <c r="N1690" s="693"/>
      <c r="O1690" s="359"/>
      <c r="P1690" s="619"/>
      <c r="Q1690" s="672"/>
      <c r="R1690" s="672"/>
      <c r="S1690" s="672"/>
      <c r="T1690" s="385"/>
      <c r="U1690" s="385"/>
      <c r="V1690" s="385"/>
      <c r="W1690" s="385"/>
      <c r="X1690" s="693"/>
      <c r="Y1690" s="325"/>
      <c r="Z1690" s="308"/>
      <c r="AA1690" s="383"/>
      <c r="AC1690" s="325"/>
      <c r="AD1690" s="325"/>
      <c r="AF1690" s="383"/>
      <c r="AH1690" s="325"/>
      <c r="AI1690" s="325"/>
      <c r="AK1690" s="385"/>
      <c r="AL1690" s="385"/>
      <c r="AM1690" s="359"/>
      <c r="AN1690" s="385"/>
      <c r="AO1690" s="385"/>
      <c r="AP1690" s="385"/>
      <c r="AQ1690" s="385"/>
      <c r="AR1690" s="385"/>
      <c r="AS1690" s="385"/>
      <c r="AT1690" s="385"/>
      <c r="AU1690" s="359"/>
      <c r="AW1690" s="416"/>
      <c r="AX1690" s="694"/>
      <c r="AY1690" s="641"/>
      <c r="AZ1690" s="385"/>
      <c r="BA1690" s="385"/>
      <c r="BB1690" s="416"/>
      <c r="BC1690" s="416"/>
      <c r="BD1690" s="416"/>
      <c r="BE1690" s="416"/>
      <c r="BF1690" s="416"/>
      <c r="BG1690" s="416"/>
      <c r="BH1690" s="416"/>
      <c r="BI1690" s="416"/>
      <c r="BJ1690" s="416"/>
    </row>
    <row r="1691" spans="10:62" x14ac:dyDescent="0.2">
      <c r="J1691" s="385"/>
      <c r="K1691" s="217"/>
      <c r="L1691" s="217"/>
      <c r="M1691" s="693"/>
      <c r="N1691" s="693"/>
      <c r="O1691" s="359"/>
      <c r="P1691" s="619"/>
      <c r="Q1691" s="672"/>
      <c r="R1691" s="672"/>
      <c r="S1691" s="672"/>
      <c r="T1691" s="385"/>
      <c r="U1691" s="385"/>
      <c r="V1691" s="385"/>
      <c r="W1691" s="385"/>
      <c r="X1691" s="693"/>
      <c r="Y1691" s="325"/>
      <c r="Z1691" s="308"/>
      <c r="AA1691" s="383"/>
      <c r="AC1691" s="325"/>
      <c r="AD1691" s="325"/>
      <c r="AF1691" s="383"/>
      <c r="AH1691" s="325"/>
      <c r="AI1691" s="325"/>
      <c r="AK1691" s="385"/>
      <c r="AL1691" s="385"/>
      <c r="AM1691" s="359"/>
      <c r="AN1691" s="385"/>
      <c r="AO1691" s="385"/>
      <c r="AP1691" s="385"/>
      <c r="AQ1691" s="385"/>
      <c r="AR1691" s="385"/>
      <c r="AS1691" s="385"/>
      <c r="AT1691" s="385"/>
      <c r="AU1691" s="359"/>
      <c r="AW1691" s="416"/>
      <c r="AX1691" s="694"/>
      <c r="AY1691" s="641"/>
      <c r="AZ1691" s="385"/>
      <c r="BA1691" s="385"/>
      <c r="BB1691" s="416"/>
      <c r="BC1691" s="416"/>
      <c r="BD1691" s="416"/>
      <c r="BE1691" s="416"/>
      <c r="BF1691" s="416"/>
      <c r="BG1691" s="416"/>
      <c r="BH1691" s="416"/>
      <c r="BI1691" s="416"/>
      <c r="BJ1691" s="416"/>
    </row>
    <row r="1692" spans="10:62" x14ac:dyDescent="0.2">
      <c r="J1692" s="385"/>
      <c r="K1692" s="217"/>
      <c r="L1692" s="217"/>
      <c r="M1692" s="693"/>
      <c r="N1692" s="693"/>
      <c r="O1692" s="359"/>
      <c r="P1692" s="619"/>
      <c r="Q1692" s="672"/>
      <c r="R1692" s="672"/>
      <c r="S1692" s="672"/>
      <c r="T1692" s="385"/>
      <c r="U1692" s="385"/>
      <c r="V1692" s="385"/>
      <c r="W1692" s="385"/>
      <c r="X1692" s="693"/>
      <c r="Y1692" s="325"/>
      <c r="Z1692" s="308"/>
      <c r="AA1692" s="383"/>
      <c r="AC1692" s="325"/>
      <c r="AD1692" s="325"/>
      <c r="AF1692" s="383"/>
      <c r="AH1692" s="325"/>
      <c r="AI1692" s="325"/>
      <c r="AK1692" s="385"/>
      <c r="AL1692" s="385"/>
      <c r="AM1692" s="359"/>
      <c r="AN1692" s="385"/>
      <c r="AO1692" s="385"/>
      <c r="AP1692" s="385"/>
      <c r="AQ1692" s="385"/>
      <c r="AR1692" s="385"/>
      <c r="AS1692" s="385"/>
      <c r="AT1692" s="385"/>
      <c r="AU1692" s="359"/>
      <c r="AW1692" s="416"/>
      <c r="AX1692" s="694"/>
      <c r="AY1692" s="641"/>
      <c r="AZ1692" s="385"/>
      <c r="BA1692" s="385"/>
      <c r="BB1692" s="416"/>
      <c r="BC1692" s="416"/>
      <c r="BD1692" s="416"/>
      <c r="BE1692" s="416"/>
      <c r="BF1692" s="416"/>
      <c r="BG1692" s="416"/>
      <c r="BH1692" s="416"/>
      <c r="BI1692" s="416"/>
      <c r="BJ1692" s="416"/>
    </row>
    <row r="1693" spans="10:62" x14ac:dyDescent="0.2">
      <c r="J1693" s="385"/>
      <c r="K1693" s="217"/>
      <c r="L1693" s="217"/>
      <c r="M1693" s="693"/>
      <c r="N1693" s="693"/>
      <c r="O1693" s="359"/>
      <c r="P1693" s="619"/>
      <c r="Q1693" s="672"/>
      <c r="R1693" s="672"/>
      <c r="S1693" s="672"/>
      <c r="T1693" s="385"/>
      <c r="U1693" s="385"/>
      <c r="V1693" s="385"/>
      <c r="W1693" s="385"/>
      <c r="X1693" s="693"/>
      <c r="Y1693" s="325"/>
      <c r="Z1693" s="308"/>
      <c r="AA1693" s="383"/>
      <c r="AC1693" s="325"/>
      <c r="AD1693" s="325"/>
      <c r="AF1693" s="383"/>
      <c r="AH1693" s="325"/>
      <c r="AI1693" s="325"/>
      <c r="AK1693" s="385"/>
      <c r="AL1693" s="385"/>
      <c r="AM1693" s="359"/>
      <c r="AN1693" s="385"/>
      <c r="AO1693" s="385"/>
      <c r="AP1693" s="385"/>
      <c r="AQ1693" s="385"/>
      <c r="AR1693" s="385"/>
      <c r="AS1693" s="385"/>
      <c r="AT1693" s="385"/>
      <c r="AU1693" s="359"/>
      <c r="AW1693" s="416"/>
      <c r="AX1693" s="694"/>
      <c r="AY1693" s="641"/>
      <c r="AZ1693" s="385"/>
      <c r="BA1693" s="385"/>
      <c r="BB1693" s="416"/>
      <c r="BC1693" s="416"/>
      <c r="BD1693" s="416"/>
      <c r="BE1693" s="416"/>
      <c r="BF1693" s="416"/>
      <c r="BG1693" s="416"/>
      <c r="BH1693" s="416"/>
      <c r="BI1693" s="416"/>
      <c r="BJ1693" s="416"/>
    </row>
    <row r="1694" spans="10:62" x14ac:dyDescent="0.2">
      <c r="J1694" s="385"/>
      <c r="K1694" s="217"/>
      <c r="L1694" s="217"/>
      <c r="M1694" s="693"/>
      <c r="N1694" s="693"/>
      <c r="O1694" s="359"/>
      <c r="P1694" s="619"/>
      <c r="Q1694" s="672"/>
      <c r="R1694" s="672"/>
      <c r="S1694" s="672"/>
      <c r="T1694" s="385"/>
      <c r="U1694" s="385"/>
      <c r="V1694" s="385"/>
      <c r="W1694" s="385"/>
      <c r="X1694" s="693"/>
      <c r="Y1694" s="325"/>
      <c r="Z1694" s="308"/>
      <c r="AA1694" s="383"/>
      <c r="AC1694" s="325"/>
      <c r="AD1694" s="325"/>
      <c r="AF1694" s="383"/>
      <c r="AH1694" s="325"/>
      <c r="AI1694" s="325"/>
      <c r="AK1694" s="385"/>
      <c r="AL1694" s="385"/>
      <c r="AM1694" s="359"/>
      <c r="AN1694" s="385"/>
      <c r="AO1694" s="385"/>
      <c r="AP1694" s="385"/>
      <c r="AQ1694" s="385"/>
      <c r="AR1694" s="385"/>
      <c r="AS1694" s="385"/>
      <c r="AT1694" s="385"/>
      <c r="AU1694" s="359"/>
      <c r="AW1694" s="416"/>
      <c r="AX1694" s="694"/>
      <c r="AY1694" s="641"/>
      <c r="AZ1694" s="385"/>
      <c r="BA1694" s="385"/>
      <c r="BB1694" s="416"/>
      <c r="BC1694" s="416"/>
      <c r="BD1694" s="416"/>
      <c r="BE1694" s="416"/>
      <c r="BF1694" s="416"/>
      <c r="BG1694" s="416"/>
      <c r="BH1694" s="416"/>
      <c r="BI1694" s="416"/>
      <c r="BJ1694" s="416"/>
    </row>
    <row r="1695" spans="10:62" x14ac:dyDescent="0.2">
      <c r="J1695" s="385"/>
      <c r="K1695" s="217"/>
      <c r="L1695" s="217"/>
      <c r="M1695" s="693"/>
      <c r="N1695" s="693"/>
      <c r="O1695" s="359"/>
      <c r="P1695" s="619"/>
      <c r="Q1695" s="672"/>
      <c r="R1695" s="672"/>
      <c r="S1695" s="672"/>
      <c r="T1695" s="385"/>
      <c r="U1695" s="385"/>
      <c r="V1695" s="385"/>
      <c r="W1695" s="385"/>
      <c r="X1695" s="693"/>
      <c r="Y1695" s="325"/>
      <c r="Z1695" s="308"/>
      <c r="AA1695" s="383"/>
      <c r="AC1695" s="325"/>
      <c r="AD1695" s="325"/>
      <c r="AF1695" s="383"/>
      <c r="AH1695" s="325"/>
      <c r="AI1695" s="325"/>
      <c r="AK1695" s="385"/>
      <c r="AL1695" s="385"/>
      <c r="AM1695" s="359"/>
      <c r="AN1695" s="385"/>
      <c r="AO1695" s="385"/>
      <c r="AP1695" s="385"/>
      <c r="AQ1695" s="385"/>
      <c r="AR1695" s="385"/>
      <c r="AS1695" s="385"/>
      <c r="AT1695" s="385"/>
      <c r="AU1695" s="359"/>
      <c r="AW1695" s="416"/>
      <c r="AX1695" s="694"/>
      <c r="AY1695" s="641"/>
      <c r="AZ1695" s="385"/>
      <c r="BA1695" s="385"/>
      <c r="BB1695" s="416"/>
      <c r="BC1695" s="416"/>
      <c r="BD1695" s="416"/>
      <c r="BE1695" s="416"/>
      <c r="BF1695" s="416"/>
      <c r="BG1695" s="416"/>
      <c r="BH1695" s="416"/>
      <c r="BI1695" s="416"/>
      <c r="BJ1695" s="416"/>
    </row>
    <row r="1696" spans="10:62" x14ac:dyDescent="0.2">
      <c r="J1696" s="385"/>
      <c r="K1696" s="217"/>
      <c r="L1696" s="217"/>
      <c r="M1696" s="693"/>
      <c r="N1696" s="693"/>
      <c r="O1696" s="359"/>
      <c r="P1696" s="619"/>
      <c r="Q1696" s="672"/>
      <c r="R1696" s="672"/>
      <c r="S1696" s="672"/>
      <c r="T1696" s="385"/>
      <c r="U1696" s="385"/>
      <c r="V1696" s="385"/>
      <c r="W1696" s="385"/>
      <c r="X1696" s="693"/>
      <c r="Y1696" s="325"/>
      <c r="Z1696" s="308"/>
      <c r="AA1696" s="383"/>
      <c r="AC1696" s="325"/>
      <c r="AD1696" s="325"/>
      <c r="AF1696" s="383"/>
      <c r="AH1696" s="325"/>
      <c r="AI1696" s="325"/>
      <c r="AK1696" s="385"/>
      <c r="AL1696" s="385"/>
      <c r="AM1696" s="359"/>
      <c r="AN1696" s="385"/>
      <c r="AO1696" s="385"/>
      <c r="AP1696" s="385"/>
      <c r="AQ1696" s="385"/>
      <c r="AR1696" s="385"/>
      <c r="AS1696" s="385"/>
      <c r="AT1696" s="385"/>
      <c r="AU1696" s="359"/>
      <c r="AW1696" s="416"/>
      <c r="AX1696" s="694"/>
      <c r="AY1696" s="641"/>
      <c r="AZ1696" s="385"/>
      <c r="BA1696" s="385"/>
      <c r="BB1696" s="416"/>
      <c r="BC1696" s="416"/>
      <c r="BD1696" s="416"/>
      <c r="BE1696" s="416"/>
      <c r="BF1696" s="416"/>
      <c r="BG1696" s="416"/>
      <c r="BH1696" s="416"/>
      <c r="BI1696" s="416"/>
      <c r="BJ1696" s="416"/>
    </row>
    <row r="1697" spans="10:62" x14ac:dyDescent="0.2">
      <c r="J1697" s="385"/>
      <c r="K1697" s="217"/>
      <c r="L1697" s="217"/>
      <c r="M1697" s="693"/>
      <c r="N1697" s="693"/>
      <c r="O1697" s="359"/>
      <c r="P1697" s="619"/>
      <c r="Q1697" s="672"/>
      <c r="R1697" s="672"/>
      <c r="S1697" s="672"/>
      <c r="T1697" s="385"/>
      <c r="U1697" s="385"/>
      <c r="V1697" s="385"/>
      <c r="W1697" s="385"/>
      <c r="X1697" s="693"/>
      <c r="Y1697" s="325"/>
      <c r="Z1697" s="308"/>
      <c r="AA1697" s="383"/>
      <c r="AC1697" s="325"/>
      <c r="AD1697" s="325"/>
      <c r="AF1697" s="383"/>
      <c r="AH1697" s="325"/>
      <c r="AI1697" s="325"/>
      <c r="AK1697" s="385"/>
      <c r="AL1697" s="385"/>
      <c r="AM1697" s="359"/>
      <c r="AN1697" s="385"/>
      <c r="AO1697" s="385"/>
      <c r="AP1697" s="385"/>
      <c r="AQ1697" s="385"/>
      <c r="AR1697" s="385"/>
      <c r="AS1697" s="385"/>
      <c r="AT1697" s="385"/>
      <c r="AU1697" s="359"/>
      <c r="AW1697" s="416"/>
      <c r="AX1697" s="694"/>
      <c r="AY1697" s="641"/>
      <c r="AZ1697" s="385"/>
      <c r="BA1697" s="385"/>
      <c r="BB1697" s="416"/>
      <c r="BC1697" s="416"/>
      <c r="BD1697" s="416"/>
      <c r="BE1697" s="416"/>
      <c r="BF1697" s="416"/>
      <c r="BG1697" s="416"/>
      <c r="BH1697" s="416"/>
      <c r="BI1697" s="416"/>
      <c r="BJ1697" s="416"/>
    </row>
    <row r="1698" spans="10:62" x14ac:dyDescent="0.2">
      <c r="J1698" s="385"/>
      <c r="K1698" s="217"/>
      <c r="L1698" s="217"/>
      <c r="M1698" s="693"/>
      <c r="N1698" s="693"/>
      <c r="O1698" s="359"/>
      <c r="P1698" s="619"/>
      <c r="Q1698" s="672"/>
      <c r="R1698" s="672"/>
      <c r="S1698" s="672"/>
      <c r="T1698" s="385"/>
      <c r="U1698" s="385"/>
      <c r="V1698" s="385"/>
      <c r="W1698" s="385"/>
      <c r="X1698" s="693"/>
      <c r="Y1698" s="325"/>
      <c r="Z1698" s="308"/>
      <c r="AA1698" s="383"/>
      <c r="AC1698" s="325"/>
      <c r="AD1698" s="325"/>
      <c r="AF1698" s="383"/>
      <c r="AH1698" s="325"/>
      <c r="AI1698" s="325"/>
      <c r="AK1698" s="385"/>
      <c r="AL1698" s="385"/>
      <c r="AM1698" s="359"/>
      <c r="AN1698" s="385"/>
      <c r="AO1698" s="385"/>
      <c r="AP1698" s="385"/>
      <c r="AQ1698" s="385"/>
      <c r="AR1698" s="385"/>
      <c r="AS1698" s="385"/>
      <c r="AT1698" s="385"/>
      <c r="AU1698" s="359"/>
      <c r="AW1698" s="416"/>
      <c r="AX1698" s="694"/>
      <c r="AY1698" s="641"/>
      <c r="AZ1698" s="385"/>
      <c r="BA1698" s="385"/>
      <c r="BB1698" s="416"/>
      <c r="BC1698" s="416"/>
      <c r="BD1698" s="416"/>
      <c r="BE1698" s="416"/>
      <c r="BF1698" s="416"/>
      <c r="BG1698" s="416"/>
      <c r="BH1698" s="416"/>
      <c r="BI1698" s="416"/>
      <c r="BJ1698" s="416"/>
    </row>
    <row r="1699" spans="10:62" x14ac:dyDescent="0.2">
      <c r="J1699" s="385"/>
      <c r="K1699" s="217"/>
      <c r="L1699" s="217"/>
      <c r="M1699" s="693"/>
      <c r="N1699" s="693"/>
      <c r="O1699" s="359"/>
      <c r="P1699" s="619"/>
      <c r="Q1699" s="672"/>
      <c r="R1699" s="672"/>
      <c r="S1699" s="672"/>
      <c r="T1699" s="385"/>
      <c r="U1699" s="385"/>
      <c r="V1699" s="385"/>
      <c r="W1699" s="385"/>
      <c r="X1699" s="693"/>
      <c r="Y1699" s="325"/>
      <c r="Z1699" s="308"/>
      <c r="AA1699" s="383"/>
      <c r="AC1699" s="325"/>
      <c r="AD1699" s="325"/>
      <c r="AF1699" s="383"/>
      <c r="AH1699" s="325"/>
      <c r="AI1699" s="325"/>
      <c r="AK1699" s="385"/>
      <c r="AL1699" s="385"/>
      <c r="AM1699" s="359"/>
      <c r="AN1699" s="385"/>
      <c r="AO1699" s="385"/>
      <c r="AP1699" s="385"/>
      <c r="AQ1699" s="385"/>
      <c r="AR1699" s="385"/>
      <c r="AS1699" s="385"/>
      <c r="AT1699" s="385"/>
      <c r="AU1699" s="359"/>
      <c r="AW1699" s="416"/>
      <c r="AX1699" s="694"/>
      <c r="AY1699" s="641"/>
      <c r="AZ1699" s="385"/>
      <c r="BA1699" s="385"/>
      <c r="BB1699" s="416"/>
      <c r="BC1699" s="416"/>
      <c r="BD1699" s="416"/>
      <c r="BE1699" s="416"/>
      <c r="BF1699" s="416"/>
      <c r="BG1699" s="416"/>
      <c r="BH1699" s="416"/>
      <c r="BI1699" s="416"/>
      <c r="BJ1699" s="416"/>
    </row>
    <row r="1700" spans="10:62" x14ac:dyDescent="0.2">
      <c r="J1700" s="385"/>
      <c r="K1700" s="217"/>
      <c r="L1700" s="217"/>
      <c r="M1700" s="693"/>
      <c r="N1700" s="693"/>
      <c r="O1700" s="359"/>
      <c r="P1700" s="619"/>
      <c r="Q1700" s="672"/>
      <c r="R1700" s="672"/>
      <c r="S1700" s="672"/>
      <c r="T1700" s="385"/>
      <c r="U1700" s="385"/>
      <c r="V1700" s="385"/>
      <c r="W1700" s="385"/>
      <c r="X1700" s="693"/>
      <c r="Y1700" s="325"/>
      <c r="Z1700" s="308"/>
      <c r="AA1700" s="383"/>
      <c r="AC1700" s="325"/>
      <c r="AD1700" s="325"/>
      <c r="AF1700" s="383"/>
      <c r="AH1700" s="325"/>
      <c r="AI1700" s="325"/>
      <c r="AK1700" s="385"/>
      <c r="AL1700" s="385"/>
      <c r="AM1700" s="359"/>
      <c r="AN1700" s="385"/>
      <c r="AO1700" s="385"/>
      <c r="AP1700" s="385"/>
      <c r="AQ1700" s="385"/>
      <c r="AR1700" s="385"/>
      <c r="AS1700" s="385"/>
      <c r="AT1700" s="385"/>
      <c r="AU1700" s="359"/>
      <c r="AW1700" s="416"/>
      <c r="AX1700" s="694"/>
      <c r="AY1700" s="641"/>
      <c r="AZ1700" s="385"/>
      <c r="BA1700" s="385"/>
      <c r="BB1700" s="416"/>
      <c r="BC1700" s="416"/>
      <c r="BD1700" s="416"/>
      <c r="BE1700" s="416"/>
      <c r="BF1700" s="416"/>
      <c r="BG1700" s="416"/>
      <c r="BH1700" s="416"/>
      <c r="BI1700" s="416"/>
      <c r="BJ1700" s="416"/>
    </row>
    <row r="1701" spans="10:62" x14ac:dyDescent="0.2">
      <c r="J1701" s="385"/>
      <c r="K1701" s="217"/>
      <c r="L1701" s="217"/>
      <c r="M1701" s="693"/>
      <c r="N1701" s="693"/>
      <c r="O1701" s="359"/>
      <c r="P1701" s="619"/>
      <c r="Q1701" s="672"/>
      <c r="R1701" s="672"/>
      <c r="S1701" s="672"/>
      <c r="T1701" s="385"/>
      <c r="U1701" s="385"/>
      <c r="V1701" s="385"/>
      <c r="W1701" s="385"/>
      <c r="X1701" s="693"/>
      <c r="Y1701" s="325"/>
      <c r="Z1701" s="308"/>
      <c r="AA1701" s="383"/>
      <c r="AC1701" s="325"/>
      <c r="AD1701" s="325"/>
      <c r="AF1701" s="383"/>
      <c r="AH1701" s="325"/>
      <c r="AI1701" s="325"/>
      <c r="AK1701" s="385"/>
      <c r="AL1701" s="385"/>
      <c r="AM1701" s="359"/>
      <c r="AN1701" s="385"/>
      <c r="AO1701" s="385"/>
      <c r="AP1701" s="385"/>
      <c r="AQ1701" s="385"/>
      <c r="AR1701" s="385"/>
      <c r="AS1701" s="385"/>
      <c r="AT1701" s="385"/>
      <c r="AU1701" s="359"/>
      <c r="AW1701" s="416"/>
      <c r="AX1701" s="694"/>
      <c r="AY1701" s="641"/>
      <c r="AZ1701" s="385"/>
      <c r="BA1701" s="385"/>
      <c r="BB1701" s="416"/>
      <c r="BC1701" s="416"/>
      <c r="BD1701" s="416"/>
      <c r="BE1701" s="416"/>
      <c r="BF1701" s="416"/>
      <c r="BG1701" s="416"/>
      <c r="BH1701" s="416"/>
      <c r="BI1701" s="416"/>
      <c r="BJ1701" s="416"/>
    </row>
    <row r="1702" spans="10:62" x14ac:dyDescent="0.2">
      <c r="J1702" s="385"/>
      <c r="K1702" s="217"/>
      <c r="L1702" s="217"/>
      <c r="M1702" s="693"/>
      <c r="N1702" s="693"/>
      <c r="O1702" s="359"/>
      <c r="P1702" s="619"/>
      <c r="Q1702" s="672"/>
      <c r="R1702" s="672"/>
      <c r="S1702" s="672"/>
      <c r="T1702" s="385"/>
      <c r="U1702" s="385"/>
      <c r="V1702" s="385"/>
      <c r="W1702" s="385"/>
      <c r="X1702" s="693"/>
      <c r="Y1702" s="325"/>
      <c r="Z1702" s="308"/>
      <c r="AA1702" s="383"/>
      <c r="AC1702" s="325"/>
      <c r="AD1702" s="325"/>
      <c r="AF1702" s="383"/>
      <c r="AH1702" s="325"/>
      <c r="AI1702" s="325"/>
      <c r="AK1702" s="385"/>
      <c r="AL1702" s="385"/>
      <c r="AM1702" s="359"/>
      <c r="AN1702" s="385"/>
      <c r="AO1702" s="385"/>
      <c r="AP1702" s="385"/>
      <c r="AQ1702" s="385"/>
      <c r="AR1702" s="385"/>
      <c r="AS1702" s="385"/>
      <c r="AT1702" s="385"/>
      <c r="AU1702" s="359"/>
      <c r="AW1702" s="416"/>
      <c r="AX1702" s="694"/>
      <c r="AY1702" s="641"/>
      <c r="AZ1702" s="385"/>
      <c r="BA1702" s="385"/>
      <c r="BB1702" s="416"/>
      <c r="BC1702" s="416"/>
      <c r="BD1702" s="416"/>
      <c r="BE1702" s="416"/>
      <c r="BF1702" s="416"/>
      <c r="BG1702" s="416"/>
      <c r="BH1702" s="416"/>
      <c r="BI1702" s="416"/>
      <c r="BJ1702" s="416"/>
    </row>
    <row r="1703" spans="10:62" x14ac:dyDescent="0.2">
      <c r="J1703" s="385"/>
      <c r="K1703" s="217"/>
      <c r="L1703" s="217"/>
      <c r="M1703" s="693"/>
      <c r="N1703" s="693"/>
      <c r="O1703" s="359"/>
      <c r="P1703" s="619"/>
      <c r="Q1703" s="672"/>
      <c r="R1703" s="672"/>
      <c r="S1703" s="672"/>
      <c r="T1703" s="385"/>
      <c r="U1703" s="385"/>
      <c r="V1703" s="385"/>
      <c r="W1703" s="385"/>
      <c r="X1703" s="693"/>
      <c r="Y1703" s="325"/>
      <c r="Z1703" s="308"/>
      <c r="AA1703" s="383"/>
      <c r="AC1703" s="325"/>
      <c r="AD1703" s="325"/>
      <c r="AF1703" s="383"/>
      <c r="AH1703" s="325"/>
      <c r="AI1703" s="325"/>
      <c r="AK1703" s="385"/>
      <c r="AL1703" s="385"/>
      <c r="AM1703" s="359"/>
      <c r="AN1703" s="385"/>
      <c r="AO1703" s="385"/>
      <c r="AP1703" s="385"/>
      <c r="AQ1703" s="385"/>
      <c r="AR1703" s="385"/>
      <c r="AS1703" s="385"/>
      <c r="AT1703" s="385"/>
      <c r="AU1703" s="359"/>
      <c r="AW1703" s="416"/>
      <c r="AX1703" s="694"/>
      <c r="AY1703" s="641"/>
      <c r="AZ1703" s="385"/>
      <c r="BA1703" s="385"/>
      <c r="BB1703" s="416"/>
      <c r="BC1703" s="416"/>
      <c r="BD1703" s="416"/>
      <c r="BE1703" s="416"/>
      <c r="BF1703" s="416"/>
      <c r="BG1703" s="416"/>
      <c r="BH1703" s="416"/>
      <c r="BI1703" s="416"/>
      <c r="BJ1703" s="416"/>
    </row>
    <row r="1704" spans="10:62" x14ac:dyDescent="0.2">
      <c r="J1704" s="385"/>
      <c r="K1704" s="217"/>
      <c r="L1704" s="217"/>
      <c r="M1704" s="693"/>
      <c r="N1704" s="693"/>
      <c r="O1704" s="359"/>
      <c r="P1704" s="619"/>
      <c r="Q1704" s="672"/>
      <c r="R1704" s="672"/>
      <c r="S1704" s="672"/>
      <c r="T1704" s="385"/>
      <c r="U1704" s="385"/>
      <c r="V1704" s="385"/>
      <c r="W1704" s="385"/>
      <c r="X1704" s="693"/>
      <c r="Y1704" s="325"/>
      <c r="Z1704" s="308"/>
      <c r="AA1704" s="383"/>
      <c r="AC1704" s="325"/>
      <c r="AD1704" s="325"/>
      <c r="AF1704" s="383"/>
      <c r="AH1704" s="325"/>
      <c r="AI1704" s="325"/>
      <c r="AK1704" s="385"/>
      <c r="AL1704" s="385"/>
      <c r="AM1704" s="359"/>
      <c r="AN1704" s="385"/>
      <c r="AO1704" s="385"/>
      <c r="AP1704" s="385"/>
      <c r="AQ1704" s="385"/>
      <c r="AR1704" s="385"/>
      <c r="AS1704" s="385"/>
      <c r="AT1704" s="385"/>
      <c r="AU1704" s="359"/>
      <c r="AW1704" s="416"/>
      <c r="AX1704" s="694"/>
      <c r="AY1704" s="641"/>
      <c r="AZ1704" s="385"/>
      <c r="BA1704" s="385"/>
      <c r="BB1704" s="416"/>
      <c r="BC1704" s="416"/>
      <c r="BD1704" s="416"/>
      <c r="BE1704" s="416"/>
      <c r="BF1704" s="416"/>
      <c r="BG1704" s="416"/>
      <c r="BH1704" s="416"/>
      <c r="BI1704" s="416"/>
      <c r="BJ1704" s="416"/>
    </row>
    <row r="1705" spans="10:62" x14ac:dyDescent="0.2">
      <c r="J1705" s="385"/>
      <c r="K1705" s="217"/>
      <c r="L1705" s="217"/>
      <c r="M1705" s="693"/>
      <c r="N1705" s="693"/>
      <c r="O1705" s="359"/>
      <c r="P1705" s="619"/>
      <c r="Q1705" s="672"/>
      <c r="R1705" s="672"/>
      <c r="S1705" s="672"/>
      <c r="T1705" s="385"/>
      <c r="U1705" s="385"/>
      <c r="V1705" s="385"/>
      <c r="W1705" s="385"/>
      <c r="X1705" s="693"/>
      <c r="Y1705" s="325"/>
      <c r="Z1705" s="308"/>
      <c r="AA1705" s="383"/>
      <c r="AC1705" s="325"/>
      <c r="AD1705" s="325"/>
      <c r="AF1705" s="383"/>
      <c r="AH1705" s="325"/>
      <c r="AI1705" s="325"/>
      <c r="AK1705" s="385"/>
      <c r="AL1705" s="385"/>
      <c r="AM1705" s="359"/>
      <c r="AN1705" s="385"/>
      <c r="AO1705" s="385"/>
      <c r="AP1705" s="385"/>
      <c r="AQ1705" s="385"/>
      <c r="AR1705" s="385"/>
      <c r="AS1705" s="385"/>
      <c r="AT1705" s="385"/>
      <c r="AU1705" s="359"/>
      <c r="AW1705" s="416"/>
      <c r="AX1705" s="694"/>
      <c r="AY1705" s="641"/>
      <c r="AZ1705" s="385"/>
      <c r="BA1705" s="385"/>
      <c r="BB1705" s="416"/>
      <c r="BC1705" s="416"/>
      <c r="BD1705" s="416"/>
      <c r="BE1705" s="416"/>
      <c r="BF1705" s="416"/>
      <c r="BG1705" s="416"/>
      <c r="BH1705" s="416"/>
      <c r="BI1705" s="416"/>
      <c r="BJ1705" s="416"/>
    </row>
    <row r="1706" spans="10:62" x14ac:dyDescent="0.2">
      <c r="J1706" s="385"/>
      <c r="K1706" s="217"/>
      <c r="L1706" s="217"/>
      <c r="M1706" s="693"/>
      <c r="N1706" s="693"/>
      <c r="O1706" s="359"/>
      <c r="P1706" s="619"/>
      <c r="Q1706" s="672"/>
      <c r="R1706" s="672"/>
      <c r="S1706" s="672"/>
      <c r="T1706" s="385"/>
      <c r="U1706" s="385"/>
      <c r="V1706" s="385"/>
      <c r="W1706" s="385"/>
      <c r="X1706" s="693"/>
      <c r="Y1706" s="325"/>
      <c r="Z1706" s="308"/>
      <c r="AA1706" s="383"/>
      <c r="AC1706" s="325"/>
      <c r="AD1706" s="325"/>
      <c r="AF1706" s="383"/>
      <c r="AH1706" s="325"/>
      <c r="AI1706" s="325"/>
      <c r="AK1706" s="385"/>
      <c r="AL1706" s="385"/>
      <c r="AM1706" s="359"/>
      <c r="AN1706" s="385"/>
      <c r="AO1706" s="385"/>
      <c r="AP1706" s="385"/>
      <c r="AQ1706" s="385"/>
      <c r="AR1706" s="385"/>
      <c r="AS1706" s="385"/>
      <c r="AT1706" s="385"/>
      <c r="AU1706" s="359"/>
      <c r="AW1706" s="416"/>
      <c r="AX1706" s="694"/>
      <c r="AY1706" s="641"/>
      <c r="AZ1706" s="385"/>
      <c r="BA1706" s="385"/>
      <c r="BB1706" s="416"/>
      <c r="BC1706" s="416"/>
      <c r="BD1706" s="416"/>
      <c r="BE1706" s="416"/>
      <c r="BF1706" s="416"/>
      <c r="BG1706" s="416"/>
      <c r="BH1706" s="416"/>
      <c r="BI1706" s="416"/>
      <c r="BJ1706" s="416"/>
    </row>
    <row r="1707" spans="10:62" x14ac:dyDescent="0.2">
      <c r="J1707" s="385"/>
      <c r="K1707" s="217"/>
      <c r="L1707" s="217"/>
      <c r="M1707" s="693"/>
      <c r="N1707" s="693"/>
      <c r="O1707" s="359"/>
      <c r="P1707" s="619"/>
      <c r="Q1707" s="672"/>
      <c r="R1707" s="672"/>
      <c r="S1707" s="672"/>
      <c r="T1707" s="385"/>
      <c r="U1707" s="385"/>
      <c r="V1707" s="385"/>
      <c r="W1707" s="385"/>
      <c r="X1707" s="693"/>
      <c r="Y1707" s="325"/>
      <c r="Z1707" s="308"/>
      <c r="AA1707" s="383"/>
      <c r="AC1707" s="325"/>
      <c r="AD1707" s="325"/>
      <c r="AF1707" s="383"/>
      <c r="AH1707" s="325"/>
      <c r="AI1707" s="325"/>
      <c r="AK1707" s="385"/>
      <c r="AL1707" s="385"/>
      <c r="AM1707" s="359"/>
      <c r="AN1707" s="385"/>
      <c r="AO1707" s="385"/>
      <c r="AP1707" s="385"/>
      <c r="AQ1707" s="385"/>
      <c r="AR1707" s="385"/>
      <c r="AS1707" s="385"/>
      <c r="AT1707" s="385"/>
      <c r="AU1707" s="359"/>
      <c r="AW1707" s="416"/>
      <c r="AX1707" s="694"/>
      <c r="AY1707" s="641"/>
      <c r="AZ1707" s="385"/>
      <c r="BA1707" s="385"/>
      <c r="BB1707" s="416"/>
      <c r="BC1707" s="416"/>
      <c r="BD1707" s="416"/>
      <c r="BE1707" s="416"/>
      <c r="BF1707" s="416"/>
      <c r="BG1707" s="416"/>
      <c r="BH1707" s="416"/>
      <c r="BI1707" s="416"/>
      <c r="BJ1707" s="416"/>
    </row>
    <row r="1708" spans="10:62" x14ac:dyDescent="0.2">
      <c r="J1708" s="385"/>
      <c r="K1708" s="217"/>
      <c r="L1708" s="217"/>
      <c r="M1708" s="693"/>
      <c r="N1708" s="693"/>
      <c r="O1708" s="359"/>
      <c r="P1708" s="619"/>
      <c r="Q1708" s="672"/>
      <c r="R1708" s="672"/>
      <c r="S1708" s="672"/>
      <c r="T1708" s="385"/>
      <c r="U1708" s="385"/>
      <c r="V1708" s="385"/>
      <c r="W1708" s="385"/>
      <c r="X1708" s="693"/>
      <c r="Y1708" s="325"/>
      <c r="Z1708" s="308"/>
      <c r="AA1708" s="383"/>
      <c r="AC1708" s="325"/>
      <c r="AD1708" s="325"/>
      <c r="AF1708" s="383"/>
      <c r="AH1708" s="325"/>
      <c r="AI1708" s="325"/>
      <c r="AK1708" s="385"/>
      <c r="AL1708" s="385"/>
      <c r="AM1708" s="359"/>
      <c r="AN1708" s="385"/>
      <c r="AO1708" s="385"/>
      <c r="AP1708" s="385"/>
      <c r="AQ1708" s="385"/>
      <c r="AR1708" s="385"/>
      <c r="AS1708" s="385"/>
      <c r="AT1708" s="385"/>
      <c r="AU1708" s="359"/>
      <c r="AW1708" s="416"/>
      <c r="AX1708" s="694"/>
      <c r="AY1708" s="641"/>
      <c r="AZ1708" s="385"/>
      <c r="BA1708" s="385"/>
      <c r="BB1708" s="416"/>
      <c r="BC1708" s="416"/>
      <c r="BD1708" s="416"/>
      <c r="BE1708" s="416"/>
      <c r="BF1708" s="416"/>
      <c r="BG1708" s="416"/>
      <c r="BH1708" s="416"/>
      <c r="BI1708" s="416"/>
      <c r="BJ1708" s="416"/>
    </row>
    <row r="1709" spans="10:62" x14ac:dyDescent="0.2">
      <c r="J1709" s="385"/>
      <c r="K1709" s="217"/>
      <c r="L1709" s="217"/>
      <c r="M1709" s="693"/>
      <c r="N1709" s="693"/>
      <c r="O1709" s="359"/>
      <c r="P1709" s="619"/>
      <c r="Q1709" s="672"/>
      <c r="R1709" s="672"/>
      <c r="S1709" s="672"/>
      <c r="T1709" s="385"/>
      <c r="U1709" s="385"/>
      <c r="V1709" s="385"/>
      <c r="W1709" s="385"/>
      <c r="X1709" s="693"/>
      <c r="Y1709" s="325"/>
      <c r="Z1709" s="308"/>
      <c r="AA1709" s="383"/>
      <c r="AC1709" s="325"/>
      <c r="AD1709" s="325"/>
      <c r="AF1709" s="383"/>
      <c r="AH1709" s="325"/>
      <c r="AI1709" s="325"/>
      <c r="AK1709" s="385"/>
      <c r="AL1709" s="385"/>
      <c r="AM1709" s="359"/>
      <c r="AN1709" s="385"/>
      <c r="AO1709" s="385"/>
      <c r="AP1709" s="385"/>
      <c r="AQ1709" s="385"/>
      <c r="AR1709" s="385"/>
      <c r="AS1709" s="385"/>
      <c r="AT1709" s="385"/>
      <c r="AU1709" s="359"/>
      <c r="AW1709" s="416"/>
      <c r="AX1709" s="694"/>
      <c r="AY1709" s="641"/>
      <c r="AZ1709" s="385"/>
      <c r="BA1709" s="385"/>
      <c r="BB1709" s="416"/>
      <c r="BC1709" s="416"/>
      <c r="BD1709" s="416"/>
      <c r="BE1709" s="416"/>
      <c r="BF1709" s="416"/>
      <c r="BG1709" s="416"/>
      <c r="BH1709" s="416"/>
      <c r="BI1709" s="416"/>
      <c r="BJ1709" s="416"/>
    </row>
    <row r="1710" spans="10:62" x14ac:dyDescent="0.2">
      <c r="J1710" s="385"/>
      <c r="K1710" s="217"/>
      <c r="L1710" s="217"/>
      <c r="M1710" s="693"/>
      <c r="N1710" s="693"/>
      <c r="O1710" s="359"/>
      <c r="P1710" s="619"/>
      <c r="Q1710" s="672"/>
      <c r="R1710" s="672"/>
      <c r="S1710" s="672"/>
      <c r="T1710" s="385"/>
      <c r="U1710" s="385"/>
      <c r="V1710" s="385"/>
      <c r="W1710" s="385"/>
      <c r="X1710" s="693"/>
      <c r="Y1710" s="325"/>
      <c r="Z1710" s="308"/>
      <c r="AA1710" s="383"/>
      <c r="AC1710" s="325"/>
      <c r="AD1710" s="325"/>
      <c r="AF1710" s="383"/>
      <c r="AH1710" s="325"/>
      <c r="AI1710" s="325"/>
      <c r="AK1710" s="385"/>
      <c r="AL1710" s="385"/>
      <c r="AM1710" s="359"/>
      <c r="AN1710" s="385"/>
      <c r="AO1710" s="385"/>
      <c r="AP1710" s="385"/>
      <c r="AQ1710" s="385"/>
      <c r="AR1710" s="385"/>
      <c r="AS1710" s="385"/>
      <c r="AT1710" s="385"/>
      <c r="AU1710" s="359"/>
      <c r="AW1710" s="416"/>
      <c r="AX1710" s="694"/>
      <c r="AY1710" s="641"/>
      <c r="AZ1710" s="385"/>
      <c r="BA1710" s="385"/>
      <c r="BB1710" s="416"/>
      <c r="BC1710" s="416"/>
      <c r="BD1710" s="416"/>
      <c r="BE1710" s="416"/>
      <c r="BF1710" s="416"/>
      <c r="BG1710" s="416"/>
      <c r="BH1710" s="416"/>
      <c r="BI1710" s="416"/>
      <c r="BJ1710" s="416"/>
    </row>
    <row r="1711" spans="10:62" x14ac:dyDescent="0.2">
      <c r="J1711" s="385"/>
      <c r="K1711" s="217"/>
      <c r="L1711" s="217"/>
      <c r="M1711" s="693"/>
      <c r="N1711" s="693"/>
      <c r="O1711" s="359"/>
      <c r="P1711" s="619"/>
      <c r="Q1711" s="672"/>
      <c r="R1711" s="672"/>
      <c r="S1711" s="672"/>
      <c r="T1711" s="385"/>
      <c r="U1711" s="385"/>
      <c r="V1711" s="385"/>
      <c r="W1711" s="385"/>
      <c r="X1711" s="693"/>
      <c r="Y1711" s="325"/>
      <c r="Z1711" s="308"/>
      <c r="AA1711" s="383"/>
      <c r="AC1711" s="325"/>
      <c r="AD1711" s="325"/>
      <c r="AF1711" s="383"/>
      <c r="AH1711" s="325"/>
      <c r="AI1711" s="325"/>
      <c r="AK1711" s="385"/>
      <c r="AL1711" s="385"/>
      <c r="AM1711" s="359"/>
      <c r="AN1711" s="385"/>
      <c r="AO1711" s="385"/>
      <c r="AP1711" s="385"/>
      <c r="AQ1711" s="385"/>
      <c r="AR1711" s="385"/>
      <c r="AS1711" s="385"/>
      <c r="AT1711" s="385"/>
      <c r="AU1711" s="359"/>
      <c r="AW1711" s="416"/>
      <c r="AX1711" s="694"/>
      <c r="AY1711" s="641"/>
      <c r="AZ1711" s="385"/>
      <c r="BA1711" s="385"/>
      <c r="BB1711" s="416"/>
      <c r="BC1711" s="416"/>
      <c r="BD1711" s="416"/>
      <c r="BE1711" s="416"/>
      <c r="BF1711" s="416"/>
      <c r="BG1711" s="416"/>
      <c r="BH1711" s="416"/>
      <c r="BI1711" s="416"/>
      <c r="BJ1711" s="416"/>
    </row>
    <row r="1712" spans="10:62" x14ac:dyDescent="0.2">
      <c r="J1712" s="385"/>
      <c r="K1712" s="217"/>
      <c r="L1712" s="217"/>
      <c r="M1712" s="693"/>
      <c r="N1712" s="693"/>
      <c r="O1712" s="359"/>
      <c r="P1712" s="619"/>
      <c r="Q1712" s="672"/>
      <c r="R1712" s="672"/>
      <c r="S1712" s="672"/>
      <c r="T1712" s="385"/>
      <c r="U1712" s="385"/>
      <c r="V1712" s="385"/>
      <c r="W1712" s="385"/>
      <c r="X1712" s="693"/>
      <c r="Y1712" s="325"/>
      <c r="Z1712" s="308"/>
      <c r="AA1712" s="383"/>
      <c r="AC1712" s="325"/>
      <c r="AD1712" s="325"/>
      <c r="AF1712" s="383"/>
      <c r="AH1712" s="325"/>
      <c r="AI1712" s="325"/>
      <c r="AK1712" s="385"/>
      <c r="AL1712" s="385"/>
      <c r="AM1712" s="359"/>
      <c r="AN1712" s="385"/>
      <c r="AO1712" s="385"/>
      <c r="AP1712" s="385"/>
      <c r="AQ1712" s="385"/>
      <c r="AR1712" s="385"/>
      <c r="AS1712" s="385"/>
      <c r="AT1712" s="385"/>
      <c r="AU1712" s="359"/>
      <c r="AW1712" s="416"/>
      <c r="AX1712" s="694"/>
      <c r="AY1712" s="641"/>
      <c r="AZ1712" s="385"/>
      <c r="BA1712" s="385"/>
      <c r="BB1712" s="416"/>
      <c r="BC1712" s="416"/>
      <c r="BD1712" s="416"/>
      <c r="BE1712" s="416"/>
      <c r="BF1712" s="416"/>
      <c r="BG1712" s="416"/>
      <c r="BH1712" s="416"/>
      <c r="BI1712" s="416"/>
      <c r="BJ1712" s="416"/>
    </row>
    <row r="1713" spans="10:62" x14ac:dyDescent="0.2">
      <c r="J1713" s="385"/>
      <c r="K1713" s="217"/>
      <c r="L1713" s="217"/>
      <c r="M1713" s="693"/>
      <c r="N1713" s="693"/>
      <c r="O1713" s="359"/>
      <c r="P1713" s="619"/>
      <c r="Q1713" s="672"/>
      <c r="R1713" s="672"/>
      <c r="S1713" s="672"/>
      <c r="T1713" s="385"/>
      <c r="U1713" s="385"/>
      <c r="V1713" s="385"/>
      <c r="W1713" s="385"/>
      <c r="X1713" s="693"/>
      <c r="Y1713" s="325"/>
      <c r="Z1713" s="308"/>
      <c r="AA1713" s="383"/>
      <c r="AC1713" s="325"/>
      <c r="AD1713" s="325"/>
      <c r="AF1713" s="383"/>
      <c r="AH1713" s="325"/>
      <c r="AI1713" s="325"/>
      <c r="AK1713" s="385"/>
      <c r="AL1713" s="385"/>
      <c r="AM1713" s="359"/>
      <c r="AN1713" s="385"/>
      <c r="AO1713" s="385"/>
      <c r="AP1713" s="385"/>
      <c r="AQ1713" s="385"/>
      <c r="AR1713" s="385"/>
      <c r="AS1713" s="385"/>
      <c r="AT1713" s="385"/>
      <c r="AU1713" s="359"/>
      <c r="AW1713" s="416"/>
      <c r="AX1713" s="694"/>
      <c r="AY1713" s="641"/>
      <c r="AZ1713" s="385"/>
      <c r="BA1713" s="385"/>
      <c r="BB1713" s="416"/>
      <c r="BC1713" s="416"/>
      <c r="BD1713" s="416"/>
      <c r="BE1713" s="416"/>
      <c r="BF1713" s="416"/>
      <c r="BG1713" s="416"/>
      <c r="BH1713" s="416"/>
      <c r="BI1713" s="416"/>
      <c r="BJ1713" s="416"/>
    </row>
    <row r="1714" spans="10:62" x14ac:dyDescent="0.2">
      <c r="J1714" s="385"/>
      <c r="K1714" s="217"/>
      <c r="L1714" s="217"/>
      <c r="M1714" s="693"/>
      <c r="N1714" s="693"/>
      <c r="O1714" s="359"/>
      <c r="P1714" s="619"/>
      <c r="Q1714" s="672"/>
      <c r="R1714" s="672"/>
      <c r="S1714" s="672"/>
      <c r="T1714" s="385"/>
      <c r="U1714" s="385"/>
      <c r="V1714" s="385"/>
      <c r="W1714" s="385"/>
      <c r="X1714" s="693"/>
      <c r="Y1714" s="325"/>
      <c r="Z1714" s="308"/>
      <c r="AA1714" s="383"/>
      <c r="AC1714" s="325"/>
      <c r="AD1714" s="325"/>
      <c r="AF1714" s="383"/>
      <c r="AH1714" s="325"/>
      <c r="AI1714" s="325"/>
      <c r="AK1714" s="385"/>
      <c r="AL1714" s="385"/>
      <c r="AM1714" s="359"/>
      <c r="AN1714" s="385"/>
      <c r="AO1714" s="385"/>
      <c r="AP1714" s="385"/>
      <c r="AQ1714" s="385"/>
      <c r="AR1714" s="385"/>
      <c r="AS1714" s="385"/>
      <c r="AT1714" s="385"/>
      <c r="AU1714" s="359"/>
      <c r="AW1714" s="416"/>
      <c r="AX1714" s="694"/>
      <c r="AY1714" s="641"/>
      <c r="AZ1714" s="385"/>
      <c r="BA1714" s="385"/>
      <c r="BB1714" s="416"/>
      <c r="BC1714" s="416"/>
      <c r="BD1714" s="416"/>
      <c r="BE1714" s="416"/>
      <c r="BF1714" s="416"/>
      <c r="BG1714" s="416"/>
      <c r="BH1714" s="416"/>
      <c r="BI1714" s="416"/>
      <c r="BJ1714" s="416"/>
    </row>
    <row r="1715" spans="10:62" x14ac:dyDescent="0.2">
      <c r="J1715" s="385"/>
      <c r="K1715" s="217"/>
      <c r="L1715" s="217"/>
      <c r="M1715" s="693"/>
      <c r="N1715" s="693"/>
      <c r="O1715" s="359"/>
      <c r="P1715" s="619"/>
      <c r="Q1715" s="672"/>
      <c r="R1715" s="672"/>
      <c r="S1715" s="672"/>
      <c r="T1715" s="385"/>
      <c r="U1715" s="385"/>
      <c r="V1715" s="385"/>
      <c r="W1715" s="385"/>
      <c r="X1715" s="693"/>
      <c r="Y1715" s="325"/>
      <c r="Z1715" s="308"/>
      <c r="AA1715" s="383"/>
      <c r="AC1715" s="325"/>
      <c r="AD1715" s="325"/>
      <c r="AF1715" s="383"/>
      <c r="AH1715" s="325"/>
      <c r="AI1715" s="325"/>
      <c r="AK1715" s="385"/>
      <c r="AL1715" s="385"/>
      <c r="AM1715" s="359"/>
      <c r="AN1715" s="385"/>
      <c r="AO1715" s="385"/>
      <c r="AP1715" s="385"/>
      <c r="AQ1715" s="385"/>
      <c r="AR1715" s="385"/>
      <c r="AS1715" s="385"/>
      <c r="AT1715" s="385"/>
      <c r="AU1715" s="359"/>
      <c r="AW1715" s="416"/>
      <c r="AX1715" s="694"/>
      <c r="AY1715" s="641"/>
      <c r="AZ1715" s="385"/>
      <c r="BA1715" s="385"/>
      <c r="BB1715" s="416"/>
      <c r="BC1715" s="416"/>
      <c r="BD1715" s="416"/>
      <c r="BE1715" s="416"/>
      <c r="BF1715" s="416"/>
      <c r="BG1715" s="416"/>
      <c r="BH1715" s="416"/>
      <c r="BI1715" s="416"/>
      <c r="BJ1715" s="416"/>
    </row>
    <row r="1716" spans="10:62" x14ac:dyDescent="0.2">
      <c r="J1716" s="385"/>
      <c r="K1716" s="217"/>
      <c r="L1716" s="217"/>
      <c r="M1716" s="693"/>
      <c r="N1716" s="693"/>
      <c r="O1716" s="359"/>
      <c r="P1716" s="619"/>
      <c r="Q1716" s="672"/>
      <c r="R1716" s="672"/>
      <c r="S1716" s="672"/>
      <c r="T1716" s="385"/>
      <c r="U1716" s="385"/>
      <c r="V1716" s="385"/>
      <c r="W1716" s="385"/>
      <c r="X1716" s="693"/>
      <c r="Y1716" s="325"/>
      <c r="Z1716" s="308"/>
      <c r="AA1716" s="383"/>
      <c r="AC1716" s="325"/>
      <c r="AD1716" s="325"/>
      <c r="AF1716" s="383"/>
      <c r="AH1716" s="325"/>
      <c r="AI1716" s="325"/>
      <c r="AK1716" s="385"/>
      <c r="AL1716" s="385"/>
      <c r="AM1716" s="359"/>
      <c r="AN1716" s="385"/>
      <c r="AO1716" s="385"/>
      <c r="AP1716" s="385"/>
      <c r="AQ1716" s="385"/>
      <c r="AR1716" s="385"/>
      <c r="AS1716" s="385"/>
      <c r="AT1716" s="385"/>
      <c r="AU1716" s="359"/>
      <c r="AW1716" s="416"/>
      <c r="AX1716" s="694"/>
      <c r="AY1716" s="641"/>
      <c r="AZ1716" s="385"/>
      <c r="BA1716" s="385"/>
      <c r="BB1716" s="416"/>
      <c r="BC1716" s="416"/>
      <c r="BD1716" s="416"/>
      <c r="BE1716" s="416"/>
      <c r="BF1716" s="416"/>
      <c r="BG1716" s="416"/>
      <c r="BH1716" s="416"/>
      <c r="BI1716" s="416"/>
      <c r="BJ1716" s="416"/>
    </row>
    <row r="1717" spans="10:62" x14ac:dyDescent="0.2">
      <c r="J1717" s="385"/>
      <c r="K1717" s="217"/>
      <c r="L1717" s="217"/>
      <c r="M1717" s="693"/>
      <c r="N1717" s="693"/>
      <c r="O1717" s="359"/>
      <c r="P1717" s="619"/>
      <c r="Q1717" s="672"/>
      <c r="R1717" s="672"/>
      <c r="S1717" s="672"/>
      <c r="T1717" s="385"/>
      <c r="U1717" s="385"/>
      <c r="V1717" s="385"/>
      <c r="W1717" s="385"/>
      <c r="X1717" s="693"/>
      <c r="Y1717" s="325"/>
      <c r="Z1717" s="308"/>
      <c r="AA1717" s="383"/>
      <c r="AC1717" s="325"/>
      <c r="AD1717" s="325"/>
      <c r="AF1717" s="383"/>
      <c r="AH1717" s="325"/>
      <c r="AI1717" s="325"/>
      <c r="AK1717" s="385"/>
      <c r="AL1717" s="385"/>
      <c r="AM1717" s="359"/>
      <c r="AN1717" s="385"/>
      <c r="AO1717" s="385"/>
      <c r="AP1717" s="385"/>
      <c r="AQ1717" s="385"/>
      <c r="AR1717" s="385"/>
      <c r="AS1717" s="385"/>
      <c r="AT1717" s="385"/>
      <c r="AU1717" s="359"/>
      <c r="AW1717" s="416"/>
      <c r="AX1717" s="694"/>
      <c r="AY1717" s="641"/>
      <c r="AZ1717" s="385"/>
      <c r="BA1717" s="385"/>
      <c r="BB1717" s="416"/>
      <c r="BC1717" s="416"/>
      <c r="BD1717" s="416"/>
      <c r="BE1717" s="416"/>
      <c r="BF1717" s="416"/>
      <c r="BG1717" s="416"/>
      <c r="BH1717" s="416"/>
      <c r="BI1717" s="416"/>
      <c r="BJ1717" s="416"/>
    </row>
    <row r="1718" spans="10:62" x14ac:dyDescent="0.2">
      <c r="J1718" s="385"/>
      <c r="K1718" s="217"/>
      <c r="L1718" s="217"/>
      <c r="M1718" s="693"/>
      <c r="N1718" s="693"/>
      <c r="O1718" s="359"/>
      <c r="P1718" s="619"/>
      <c r="Q1718" s="672"/>
      <c r="R1718" s="672"/>
      <c r="S1718" s="672"/>
      <c r="T1718" s="385"/>
      <c r="U1718" s="385"/>
      <c r="V1718" s="385"/>
      <c r="W1718" s="385"/>
      <c r="X1718" s="693"/>
      <c r="Y1718" s="325"/>
      <c r="Z1718" s="308"/>
      <c r="AA1718" s="383"/>
      <c r="AC1718" s="325"/>
      <c r="AD1718" s="325"/>
      <c r="AF1718" s="383"/>
      <c r="AH1718" s="325"/>
      <c r="AI1718" s="325"/>
      <c r="AK1718" s="385"/>
      <c r="AL1718" s="385"/>
      <c r="AM1718" s="359"/>
      <c r="AN1718" s="385"/>
      <c r="AO1718" s="385"/>
      <c r="AP1718" s="385"/>
      <c r="AQ1718" s="385"/>
      <c r="AR1718" s="385"/>
      <c r="AS1718" s="385"/>
      <c r="AT1718" s="385"/>
      <c r="AU1718" s="359"/>
      <c r="AW1718" s="416"/>
      <c r="AX1718" s="694"/>
      <c r="AY1718" s="641"/>
      <c r="AZ1718" s="385"/>
      <c r="BA1718" s="385"/>
      <c r="BB1718" s="416"/>
      <c r="BC1718" s="416"/>
      <c r="BD1718" s="416"/>
      <c r="BE1718" s="416"/>
      <c r="BF1718" s="416"/>
      <c r="BG1718" s="416"/>
      <c r="BH1718" s="416"/>
      <c r="BI1718" s="416"/>
      <c r="BJ1718" s="416"/>
    </row>
    <row r="1719" spans="10:62" x14ac:dyDescent="0.2">
      <c r="J1719" s="385"/>
      <c r="K1719" s="217"/>
      <c r="L1719" s="217"/>
      <c r="M1719" s="693"/>
      <c r="N1719" s="693"/>
      <c r="O1719" s="359"/>
      <c r="P1719" s="619"/>
      <c r="Q1719" s="672"/>
      <c r="R1719" s="672"/>
      <c r="S1719" s="672"/>
      <c r="T1719" s="385"/>
      <c r="U1719" s="385"/>
      <c r="V1719" s="385"/>
      <c r="W1719" s="385"/>
      <c r="X1719" s="693"/>
      <c r="Y1719" s="325"/>
      <c r="Z1719" s="308"/>
      <c r="AA1719" s="383"/>
      <c r="AC1719" s="325"/>
      <c r="AD1719" s="325"/>
      <c r="AF1719" s="383"/>
      <c r="AH1719" s="325"/>
      <c r="AI1719" s="325"/>
      <c r="AK1719" s="385"/>
      <c r="AL1719" s="385"/>
      <c r="AM1719" s="359"/>
      <c r="AN1719" s="385"/>
      <c r="AO1719" s="385"/>
      <c r="AP1719" s="385"/>
      <c r="AQ1719" s="385"/>
      <c r="AR1719" s="385"/>
      <c r="AS1719" s="385"/>
      <c r="AT1719" s="385"/>
      <c r="AU1719" s="359"/>
      <c r="AW1719" s="416"/>
      <c r="AX1719" s="694"/>
      <c r="AY1719" s="641"/>
      <c r="AZ1719" s="385"/>
      <c r="BA1719" s="385"/>
      <c r="BB1719" s="416"/>
      <c r="BC1719" s="416"/>
      <c r="BD1719" s="416"/>
      <c r="BE1719" s="416"/>
      <c r="BF1719" s="416"/>
      <c r="BG1719" s="416"/>
      <c r="BH1719" s="416"/>
      <c r="BI1719" s="416"/>
      <c r="BJ1719" s="416"/>
    </row>
    <row r="1720" spans="10:62" x14ac:dyDescent="0.2">
      <c r="J1720" s="385"/>
      <c r="K1720" s="217"/>
      <c r="L1720" s="217"/>
      <c r="M1720" s="693"/>
      <c r="N1720" s="693"/>
      <c r="O1720" s="359"/>
      <c r="P1720" s="619"/>
      <c r="Q1720" s="672"/>
      <c r="R1720" s="672"/>
      <c r="S1720" s="672"/>
      <c r="T1720" s="385"/>
      <c r="U1720" s="385"/>
      <c r="V1720" s="385"/>
      <c r="W1720" s="385"/>
      <c r="X1720" s="693"/>
      <c r="Y1720" s="325"/>
      <c r="Z1720" s="308"/>
      <c r="AA1720" s="383"/>
      <c r="AC1720" s="325"/>
      <c r="AD1720" s="325"/>
      <c r="AF1720" s="383"/>
      <c r="AH1720" s="325"/>
      <c r="AI1720" s="325"/>
      <c r="AK1720" s="385"/>
      <c r="AL1720" s="385"/>
      <c r="AM1720" s="359"/>
      <c r="AN1720" s="385"/>
      <c r="AO1720" s="385"/>
      <c r="AP1720" s="385"/>
      <c r="AQ1720" s="385"/>
      <c r="AR1720" s="385"/>
      <c r="AS1720" s="385"/>
      <c r="AT1720" s="385"/>
      <c r="AU1720" s="359"/>
      <c r="AW1720" s="416"/>
      <c r="AX1720" s="694"/>
      <c r="AY1720" s="641"/>
      <c r="AZ1720" s="385"/>
      <c r="BA1720" s="385"/>
      <c r="BB1720" s="416"/>
      <c r="BC1720" s="416"/>
      <c r="BD1720" s="416"/>
      <c r="BE1720" s="416"/>
      <c r="BF1720" s="416"/>
      <c r="BG1720" s="416"/>
      <c r="BH1720" s="416"/>
      <c r="BI1720" s="416"/>
      <c r="BJ1720" s="416"/>
    </row>
    <row r="1721" spans="10:62" x14ac:dyDescent="0.2">
      <c r="J1721" s="385"/>
      <c r="K1721" s="217"/>
      <c r="L1721" s="217"/>
      <c r="M1721" s="693"/>
      <c r="N1721" s="693"/>
      <c r="O1721" s="359"/>
      <c r="P1721" s="619"/>
      <c r="Q1721" s="672"/>
      <c r="R1721" s="672"/>
      <c r="S1721" s="672"/>
      <c r="T1721" s="385"/>
      <c r="U1721" s="385"/>
      <c r="V1721" s="385"/>
      <c r="W1721" s="385"/>
      <c r="X1721" s="693"/>
      <c r="Y1721" s="325"/>
      <c r="Z1721" s="308"/>
      <c r="AA1721" s="383"/>
      <c r="AC1721" s="325"/>
      <c r="AD1721" s="325"/>
      <c r="AF1721" s="383"/>
      <c r="AH1721" s="325"/>
      <c r="AI1721" s="325"/>
      <c r="AK1721" s="385"/>
      <c r="AL1721" s="385"/>
      <c r="AM1721" s="359"/>
      <c r="AN1721" s="385"/>
      <c r="AO1721" s="385"/>
      <c r="AP1721" s="385"/>
      <c r="AQ1721" s="385"/>
      <c r="AR1721" s="385"/>
      <c r="AS1721" s="385"/>
      <c r="AT1721" s="385"/>
      <c r="AU1721" s="359"/>
      <c r="AW1721" s="416"/>
      <c r="AX1721" s="694"/>
      <c r="AY1721" s="641"/>
      <c r="AZ1721" s="385"/>
      <c r="BA1721" s="385"/>
      <c r="BB1721" s="416"/>
      <c r="BC1721" s="416"/>
      <c r="BD1721" s="416"/>
      <c r="BE1721" s="416"/>
      <c r="BF1721" s="416"/>
      <c r="BG1721" s="416"/>
      <c r="BH1721" s="416"/>
      <c r="BI1721" s="416"/>
      <c r="BJ1721" s="416"/>
    </row>
    <row r="1722" spans="10:62" x14ac:dyDescent="0.2">
      <c r="J1722" s="385"/>
      <c r="K1722" s="217"/>
      <c r="L1722" s="217"/>
      <c r="M1722" s="693"/>
      <c r="N1722" s="693"/>
      <c r="O1722" s="359"/>
      <c r="P1722" s="619"/>
      <c r="Q1722" s="672"/>
      <c r="R1722" s="672"/>
      <c r="S1722" s="672"/>
      <c r="T1722" s="385"/>
      <c r="U1722" s="385"/>
      <c r="V1722" s="385"/>
      <c r="W1722" s="385"/>
      <c r="X1722" s="693"/>
      <c r="Y1722" s="325"/>
      <c r="Z1722" s="308"/>
      <c r="AA1722" s="383"/>
      <c r="AC1722" s="325"/>
      <c r="AD1722" s="325"/>
      <c r="AF1722" s="383"/>
      <c r="AH1722" s="325"/>
      <c r="AI1722" s="325"/>
      <c r="AK1722" s="385"/>
      <c r="AL1722" s="385"/>
      <c r="AM1722" s="359"/>
      <c r="AN1722" s="385"/>
      <c r="AO1722" s="385"/>
      <c r="AP1722" s="385"/>
      <c r="AQ1722" s="385"/>
      <c r="AR1722" s="385"/>
      <c r="AS1722" s="385"/>
      <c r="AT1722" s="385"/>
      <c r="AU1722" s="359"/>
      <c r="AW1722" s="416"/>
      <c r="AX1722" s="694"/>
      <c r="AY1722" s="641"/>
      <c r="AZ1722" s="385"/>
      <c r="BA1722" s="385"/>
      <c r="BB1722" s="416"/>
      <c r="BC1722" s="416"/>
      <c r="BD1722" s="416"/>
      <c r="BE1722" s="416"/>
      <c r="BF1722" s="416"/>
      <c r="BG1722" s="416"/>
      <c r="BH1722" s="416"/>
      <c r="BI1722" s="416"/>
      <c r="BJ1722" s="416"/>
    </row>
    <row r="1723" spans="10:62" x14ac:dyDescent="0.2">
      <c r="J1723" s="385"/>
      <c r="K1723" s="217"/>
      <c r="L1723" s="217"/>
      <c r="M1723" s="693"/>
      <c r="N1723" s="693"/>
      <c r="O1723" s="359"/>
      <c r="P1723" s="619"/>
      <c r="Q1723" s="672"/>
      <c r="R1723" s="672"/>
      <c r="S1723" s="672"/>
      <c r="T1723" s="385"/>
      <c r="U1723" s="385"/>
      <c r="V1723" s="385"/>
      <c r="W1723" s="385"/>
      <c r="X1723" s="693"/>
      <c r="Y1723" s="325"/>
      <c r="Z1723" s="308"/>
      <c r="AA1723" s="383"/>
      <c r="AC1723" s="325"/>
      <c r="AD1723" s="325"/>
      <c r="AF1723" s="383"/>
      <c r="AH1723" s="325"/>
      <c r="AI1723" s="325"/>
      <c r="AK1723" s="385"/>
      <c r="AL1723" s="385"/>
      <c r="AM1723" s="359"/>
      <c r="AN1723" s="385"/>
      <c r="AO1723" s="385"/>
      <c r="AP1723" s="385"/>
      <c r="AQ1723" s="385"/>
      <c r="AR1723" s="385"/>
      <c r="AS1723" s="385"/>
      <c r="AT1723" s="385"/>
      <c r="AU1723" s="359"/>
      <c r="AW1723" s="416"/>
      <c r="AX1723" s="694"/>
      <c r="AY1723" s="641"/>
      <c r="AZ1723" s="385"/>
      <c r="BA1723" s="385"/>
      <c r="BB1723" s="416"/>
      <c r="BC1723" s="416"/>
      <c r="BD1723" s="416"/>
      <c r="BE1723" s="416"/>
      <c r="BF1723" s="416"/>
      <c r="BG1723" s="416"/>
      <c r="BH1723" s="416"/>
      <c r="BI1723" s="416"/>
      <c r="BJ1723" s="416"/>
    </row>
    <row r="1724" spans="10:62" x14ac:dyDescent="0.2">
      <c r="J1724" s="385"/>
      <c r="K1724" s="217"/>
      <c r="L1724" s="217"/>
      <c r="M1724" s="693"/>
      <c r="N1724" s="693"/>
      <c r="O1724" s="359"/>
      <c r="P1724" s="619"/>
      <c r="Q1724" s="672"/>
      <c r="R1724" s="672"/>
      <c r="S1724" s="672"/>
      <c r="T1724" s="385"/>
      <c r="U1724" s="385"/>
      <c r="V1724" s="385"/>
      <c r="W1724" s="385"/>
      <c r="X1724" s="693"/>
      <c r="Y1724" s="325"/>
      <c r="Z1724" s="308"/>
      <c r="AA1724" s="383"/>
      <c r="AC1724" s="325"/>
      <c r="AD1724" s="325"/>
      <c r="AF1724" s="383"/>
      <c r="AH1724" s="325"/>
      <c r="AI1724" s="325"/>
      <c r="AK1724" s="385"/>
      <c r="AL1724" s="385"/>
      <c r="AM1724" s="359"/>
      <c r="AN1724" s="385"/>
      <c r="AO1724" s="385"/>
      <c r="AP1724" s="385"/>
      <c r="AQ1724" s="385"/>
      <c r="AR1724" s="385"/>
      <c r="AS1724" s="385"/>
      <c r="AT1724" s="385"/>
      <c r="AU1724" s="359"/>
      <c r="AW1724" s="416"/>
      <c r="AX1724" s="694"/>
      <c r="AY1724" s="641"/>
      <c r="AZ1724" s="385"/>
      <c r="BA1724" s="385"/>
      <c r="BB1724" s="416"/>
      <c r="BC1724" s="416"/>
      <c r="BD1724" s="416"/>
      <c r="BE1724" s="416"/>
      <c r="BF1724" s="416"/>
      <c r="BG1724" s="416"/>
      <c r="BH1724" s="416"/>
      <c r="BI1724" s="416"/>
      <c r="BJ1724" s="416"/>
    </row>
    <row r="1725" spans="10:62" x14ac:dyDescent="0.2">
      <c r="J1725" s="385"/>
      <c r="K1725" s="217"/>
      <c r="L1725" s="217"/>
      <c r="M1725" s="693"/>
      <c r="N1725" s="693"/>
      <c r="O1725" s="359"/>
      <c r="P1725" s="619"/>
      <c r="Q1725" s="672"/>
      <c r="R1725" s="672"/>
      <c r="S1725" s="672"/>
      <c r="T1725" s="385"/>
      <c r="U1725" s="385"/>
      <c r="V1725" s="385"/>
      <c r="W1725" s="385"/>
      <c r="X1725" s="693"/>
      <c r="Y1725" s="325"/>
      <c r="Z1725" s="308"/>
      <c r="AA1725" s="383"/>
      <c r="AC1725" s="325"/>
      <c r="AD1725" s="325"/>
      <c r="AF1725" s="383"/>
      <c r="AH1725" s="325"/>
      <c r="AI1725" s="325"/>
      <c r="AK1725" s="385"/>
      <c r="AL1725" s="385"/>
      <c r="AM1725" s="359"/>
      <c r="AN1725" s="385"/>
      <c r="AO1725" s="385"/>
      <c r="AP1725" s="385"/>
      <c r="AQ1725" s="385"/>
      <c r="AR1725" s="385"/>
      <c r="AS1725" s="385"/>
      <c r="AT1725" s="385"/>
      <c r="AU1725" s="359"/>
      <c r="AW1725" s="416"/>
      <c r="AX1725" s="694"/>
      <c r="AY1725" s="641"/>
      <c r="AZ1725" s="385"/>
      <c r="BA1725" s="385"/>
      <c r="BB1725" s="416"/>
      <c r="BC1725" s="416"/>
      <c r="BD1725" s="416"/>
      <c r="BE1725" s="416"/>
      <c r="BF1725" s="416"/>
      <c r="BG1725" s="416"/>
      <c r="BH1725" s="416"/>
      <c r="BI1725" s="416"/>
      <c r="BJ1725" s="416"/>
    </row>
    <row r="1726" spans="10:62" x14ac:dyDescent="0.2">
      <c r="J1726" s="385"/>
      <c r="K1726" s="217"/>
      <c r="L1726" s="217"/>
      <c r="M1726" s="693"/>
      <c r="N1726" s="693"/>
      <c r="O1726" s="359"/>
      <c r="P1726" s="619"/>
      <c r="Q1726" s="672"/>
      <c r="R1726" s="672"/>
      <c r="S1726" s="672"/>
      <c r="T1726" s="385"/>
      <c r="U1726" s="385"/>
      <c r="V1726" s="385"/>
      <c r="W1726" s="385"/>
      <c r="X1726" s="693"/>
      <c r="Y1726" s="325"/>
      <c r="Z1726" s="308"/>
      <c r="AA1726" s="383"/>
      <c r="AC1726" s="325"/>
      <c r="AD1726" s="325"/>
      <c r="AF1726" s="383"/>
      <c r="AH1726" s="325"/>
      <c r="AI1726" s="325"/>
      <c r="AK1726" s="385"/>
      <c r="AL1726" s="385"/>
      <c r="AM1726" s="359"/>
      <c r="AN1726" s="385"/>
      <c r="AO1726" s="385"/>
      <c r="AP1726" s="385"/>
      <c r="AQ1726" s="385"/>
      <c r="AR1726" s="385"/>
      <c r="AS1726" s="385"/>
      <c r="AT1726" s="385"/>
      <c r="AU1726" s="359"/>
      <c r="AW1726" s="416"/>
      <c r="AX1726" s="694"/>
      <c r="AY1726" s="641"/>
      <c r="AZ1726" s="385"/>
      <c r="BA1726" s="385"/>
      <c r="BB1726" s="416"/>
      <c r="BC1726" s="416"/>
      <c r="BD1726" s="416"/>
      <c r="BE1726" s="416"/>
      <c r="BF1726" s="416"/>
      <c r="BG1726" s="416"/>
      <c r="BH1726" s="416"/>
      <c r="BI1726" s="416"/>
      <c r="BJ1726" s="416"/>
    </row>
    <row r="1727" spans="10:62" x14ac:dyDescent="0.2">
      <c r="J1727" s="385"/>
      <c r="K1727" s="217"/>
      <c r="L1727" s="217"/>
      <c r="M1727" s="693"/>
      <c r="N1727" s="693"/>
      <c r="O1727" s="359"/>
      <c r="P1727" s="619"/>
      <c r="Q1727" s="672"/>
      <c r="R1727" s="672"/>
      <c r="S1727" s="672"/>
      <c r="T1727" s="385"/>
      <c r="U1727" s="385"/>
      <c r="V1727" s="385"/>
      <c r="W1727" s="385"/>
      <c r="X1727" s="693"/>
      <c r="Y1727" s="325"/>
      <c r="Z1727" s="308"/>
      <c r="AA1727" s="383"/>
      <c r="AC1727" s="325"/>
      <c r="AD1727" s="325"/>
      <c r="AF1727" s="383"/>
      <c r="AH1727" s="325"/>
      <c r="AI1727" s="325"/>
      <c r="AK1727" s="385"/>
      <c r="AL1727" s="385"/>
      <c r="AM1727" s="359"/>
      <c r="AN1727" s="385"/>
      <c r="AO1727" s="385"/>
      <c r="AP1727" s="385"/>
      <c r="AQ1727" s="385"/>
      <c r="AR1727" s="385"/>
      <c r="AS1727" s="385"/>
      <c r="AT1727" s="385"/>
      <c r="AU1727" s="359"/>
      <c r="AW1727" s="416"/>
      <c r="AX1727" s="694"/>
      <c r="AY1727" s="641"/>
      <c r="AZ1727" s="385"/>
      <c r="BA1727" s="385"/>
      <c r="BB1727" s="416"/>
      <c r="BC1727" s="416"/>
      <c r="BD1727" s="416"/>
      <c r="BE1727" s="416"/>
      <c r="BF1727" s="416"/>
      <c r="BG1727" s="416"/>
      <c r="BH1727" s="416"/>
      <c r="BI1727" s="416"/>
      <c r="BJ1727" s="416"/>
    </row>
    <row r="1728" spans="10:62" x14ac:dyDescent="0.2">
      <c r="J1728" s="385"/>
      <c r="K1728" s="217"/>
      <c r="L1728" s="217"/>
      <c r="M1728" s="693"/>
      <c r="N1728" s="693"/>
      <c r="O1728" s="359"/>
      <c r="P1728" s="619"/>
      <c r="Q1728" s="672"/>
      <c r="R1728" s="672"/>
      <c r="S1728" s="672"/>
      <c r="T1728" s="385"/>
      <c r="U1728" s="385"/>
      <c r="V1728" s="385"/>
      <c r="W1728" s="385"/>
      <c r="X1728" s="693"/>
      <c r="Y1728" s="325"/>
      <c r="Z1728" s="308"/>
      <c r="AA1728" s="383"/>
      <c r="AC1728" s="325"/>
      <c r="AD1728" s="325"/>
      <c r="AF1728" s="383"/>
      <c r="AH1728" s="325"/>
      <c r="AI1728" s="325"/>
      <c r="AK1728" s="385"/>
      <c r="AL1728" s="385"/>
      <c r="AM1728" s="359"/>
      <c r="AN1728" s="385"/>
      <c r="AO1728" s="385"/>
      <c r="AP1728" s="385"/>
      <c r="AQ1728" s="385"/>
      <c r="AR1728" s="385"/>
      <c r="AS1728" s="385"/>
      <c r="AT1728" s="385"/>
      <c r="AU1728" s="359"/>
      <c r="AW1728" s="416"/>
      <c r="AX1728" s="694"/>
      <c r="AY1728" s="641"/>
      <c r="AZ1728" s="385"/>
      <c r="BA1728" s="385"/>
      <c r="BB1728" s="416"/>
      <c r="BC1728" s="416"/>
      <c r="BD1728" s="416"/>
      <c r="BE1728" s="416"/>
      <c r="BF1728" s="416"/>
      <c r="BG1728" s="416"/>
      <c r="BH1728" s="416"/>
      <c r="BI1728" s="416"/>
      <c r="BJ1728" s="416"/>
    </row>
    <row r="1729" spans="10:62" x14ac:dyDescent="0.2">
      <c r="J1729" s="385"/>
      <c r="K1729" s="217"/>
      <c r="L1729" s="217"/>
      <c r="M1729" s="693"/>
      <c r="N1729" s="693"/>
      <c r="O1729" s="359"/>
      <c r="P1729" s="619"/>
      <c r="Q1729" s="672"/>
      <c r="R1729" s="672"/>
      <c r="S1729" s="672"/>
      <c r="T1729" s="385"/>
      <c r="U1729" s="385"/>
      <c r="V1729" s="385"/>
      <c r="W1729" s="385"/>
      <c r="X1729" s="693"/>
      <c r="Y1729" s="325"/>
      <c r="Z1729" s="308"/>
      <c r="AA1729" s="383"/>
      <c r="AC1729" s="325"/>
      <c r="AD1729" s="325"/>
      <c r="AF1729" s="383"/>
      <c r="AH1729" s="325"/>
      <c r="AI1729" s="325"/>
      <c r="AK1729" s="385"/>
      <c r="AL1729" s="385"/>
      <c r="AM1729" s="359"/>
      <c r="AN1729" s="385"/>
      <c r="AO1729" s="385"/>
      <c r="AP1729" s="385"/>
      <c r="AQ1729" s="385"/>
      <c r="AR1729" s="385"/>
      <c r="AS1729" s="385"/>
      <c r="AT1729" s="385"/>
      <c r="AU1729" s="359"/>
      <c r="AW1729" s="416"/>
      <c r="AX1729" s="694"/>
      <c r="AY1729" s="641"/>
      <c r="AZ1729" s="385"/>
      <c r="BA1729" s="385"/>
      <c r="BB1729" s="416"/>
      <c r="BC1729" s="416"/>
      <c r="BD1729" s="416"/>
      <c r="BE1729" s="416"/>
      <c r="BF1729" s="416"/>
      <c r="BG1729" s="416"/>
      <c r="BH1729" s="416"/>
      <c r="BI1729" s="416"/>
      <c r="BJ1729" s="416"/>
    </row>
    <row r="1730" spans="10:62" x14ac:dyDescent="0.2">
      <c r="J1730" s="385"/>
      <c r="K1730" s="217"/>
      <c r="L1730" s="217"/>
      <c r="M1730" s="693"/>
      <c r="N1730" s="693"/>
      <c r="O1730" s="359"/>
      <c r="P1730" s="619"/>
      <c r="Q1730" s="672"/>
      <c r="R1730" s="672"/>
      <c r="S1730" s="672"/>
      <c r="T1730" s="385"/>
      <c r="U1730" s="385"/>
      <c r="V1730" s="385"/>
      <c r="W1730" s="385"/>
      <c r="X1730" s="693"/>
      <c r="Y1730" s="325"/>
      <c r="Z1730" s="308"/>
      <c r="AA1730" s="383"/>
      <c r="AC1730" s="325"/>
      <c r="AD1730" s="325"/>
      <c r="AF1730" s="383"/>
      <c r="AH1730" s="325"/>
      <c r="AI1730" s="325"/>
      <c r="AK1730" s="385"/>
      <c r="AL1730" s="385"/>
      <c r="AM1730" s="359"/>
      <c r="AN1730" s="385"/>
      <c r="AO1730" s="385"/>
      <c r="AP1730" s="385"/>
      <c r="AQ1730" s="385"/>
      <c r="AR1730" s="385"/>
      <c r="AS1730" s="385"/>
      <c r="AT1730" s="385"/>
      <c r="AU1730" s="359"/>
      <c r="AW1730" s="416"/>
      <c r="AX1730" s="694"/>
      <c r="AY1730" s="641"/>
      <c r="AZ1730" s="385"/>
      <c r="BA1730" s="385"/>
      <c r="BB1730" s="416"/>
      <c r="BC1730" s="416"/>
      <c r="BD1730" s="416"/>
      <c r="BE1730" s="416"/>
      <c r="BF1730" s="416"/>
      <c r="BG1730" s="416"/>
      <c r="BH1730" s="416"/>
      <c r="BI1730" s="416"/>
      <c r="BJ1730" s="416"/>
    </row>
    <row r="1731" spans="10:62" x14ac:dyDescent="0.2">
      <c r="J1731" s="385"/>
      <c r="K1731" s="217"/>
      <c r="L1731" s="217"/>
      <c r="M1731" s="693"/>
      <c r="N1731" s="693"/>
      <c r="O1731" s="359"/>
      <c r="P1731" s="619"/>
      <c r="Q1731" s="672"/>
      <c r="R1731" s="672"/>
      <c r="S1731" s="672"/>
      <c r="T1731" s="385"/>
      <c r="U1731" s="385"/>
      <c r="V1731" s="385"/>
      <c r="W1731" s="385"/>
      <c r="X1731" s="693"/>
      <c r="Y1731" s="325"/>
      <c r="Z1731" s="308"/>
      <c r="AA1731" s="383"/>
      <c r="AC1731" s="325"/>
      <c r="AD1731" s="325"/>
      <c r="AF1731" s="383"/>
      <c r="AH1731" s="325"/>
      <c r="AI1731" s="325"/>
      <c r="AK1731" s="385"/>
      <c r="AL1731" s="385"/>
      <c r="AM1731" s="359"/>
      <c r="AN1731" s="385"/>
      <c r="AO1731" s="385"/>
      <c r="AP1731" s="385"/>
      <c r="AQ1731" s="385"/>
      <c r="AR1731" s="385"/>
      <c r="AS1731" s="385"/>
      <c r="AT1731" s="385"/>
      <c r="AU1731" s="359"/>
      <c r="AW1731" s="416"/>
      <c r="AX1731" s="694"/>
      <c r="AY1731" s="641"/>
      <c r="AZ1731" s="385"/>
      <c r="BA1731" s="385"/>
      <c r="BB1731" s="416"/>
      <c r="BC1731" s="416"/>
      <c r="BD1731" s="416"/>
      <c r="BE1731" s="416"/>
      <c r="BF1731" s="416"/>
      <c r="BG1731" s="416"/>
      <c r="BH1731" s="416"/>
      <c r="BI1731" s="416"/>
      <c r="BJ1731" s="416"/>
    </row>
    <row r="1732" spans="10:62" x14ac:dyDescent="0.2">
      <c r="J1732" s="385"/>
      <c r="K1732" s="217"/>
      <c r="L1732" s="217"/>
      <c r="M1732" s="693"/>
      <c r="N1732" s="693"/>
      <c r="O1732" s="359"/>
      <c r="P1732" s="619"/>
      <c r="Q1732" s="672"/>
      <c r="R1732" s="672"/>
      <c r="S1732" s="672"/>
      <c r="T1732" s="385"/>
      <c r="U1732" s="385"/>
      <c r="V1732" s="385"/>
      <c r="W1732" s="385"/>
      <c r="X1732" s="693"/>
      <c r="Y1732" s="325"/>
      <c r="Z1732" s="308"/>
      <c r="AA1732" s="383"/>
      <c r="AC1732" s="325"/>
      <c r="AD1732" s="325"/>
      <c r="AF1732" s="383"/>
      <c r="AH1732" s="325"/>
      <c r="AI1732" s="325"/>
      <c r="AK1732" s="385"/>
      <c r="AL1732" s="385"/>
      <c r="AM1732" s="359"/>
      <c r="AN1732" s="385"/>
      <c r="AO1732" s="385"/>
      <c r="AP1732" s="385"/>
      <c r="AQ1732" s="385"/>
      <c r="AR1732" s="385"/>
      <c r="AS1732" s="385"/>
      <c r="AT1732" s="385"/>
      <c r="AU1732" s="359"/>
      <c r="AW1732" s="416"/>
      <c r="AX1732" s="694"/>
      <c r="AY1732" s="641"/>
      <c r="AZ1732" s="385"/>
      <c r="BA1732" s="385"/>
      <c r="BB1732" s="416"/>
      <c r="BC1732" s="416"/>
      <c r="BD1732" s="416"/>
      <c r="BE1732" s="416"/>
      <c r="BF1732" s="416"/>
      <c r="BG1732" s="416"/>
      <c r="BH1732" s="416"/>
      <c r="BI1732" s="416"/>
      <c r="BJ1732" s="416"/>
    </row>
    <row r="1733" spans="10:62" x14ac:dyDescent="0.2">
      <c r="J1733" s="385"/>
      <c r="K1733" s="217"/>
      <c r="L1733" s="217"/>
      <c r="M1733" s="693"/>
      <c r="N1733" s="693"/>
      <c r="O1733" s="359"/>
      <c r="P1733" s="619"/>
      <c r="Q1733" s="672"/>
      <c r="R1733" s="672"/>
      <c r="S1733" s="672"/>
      <c r="T1733" s="385"/>
      <c r="U1733" s="385"/>
      <c r="V1733" s="385"/>
      <c r="W1733" s="385"/>
      <c r="X1733" s="693"/>
      <c r="Y1733" s="325"/>
      <c r="Z1733" s="308"/>
      <c r="AA1733" s="383"/>
      <c r="AC1733" s="325"/>
      <c r="AD1733" s="325"/>
      <c r="AF1733" s="383"/>
      <c r="AH1733" s="325"/>
      <c r="AI1733" s="325"/>
      <c r="AK1733" s="385"/>
      <c r="AL1733" s="385"/>
      <c r="AM1733" s="359"/>
      <c r="AN1733" s="385"/>
      <c r="AO1733" s="385"/>
      <c r="AP1733" s="385"/>
      <c r="AQ1733" s="385"/>
      <c r="AR1733" s="385"/>
      <c r="AS1733" s="385"/>
      <c r="AT1733" s="385"/>
      <c r="AU1733" s="359"/>
      <c r="AW1733" s="416"/>
      <c r="AX1733" s="694"/>
      <c r="AY1733" s="641"/>
      <c r="AZ1733" s="385"/>
      <c r="BA1733" s="385"/>
      <c r="BB1733" s="416"/>
      <c r="BC1733" s="416"/>
      <c r="BD1733" s="416"/>
      <c r="BE1733" s="416"/>
      <c r="BF1733" s="416"/>
      <c r="BG1733" s="416"/>
      <c r="BH1733" s="416"/>
      <c r="BI1733" s="416"/>
      <c r="BJ1733" s="416"/>
    </row>
    <row r="1734" spans="10:62" x14ac:dyDescent="0.2">
      <c r="J1734" s="385"/>
      <c r="K1734" s="217"/>
      <c r="L1734" s="217"/>
      <c r="M1734" s="693"/>
      <c r="N1734" s="693"/>
      <c r="O1734" s="359"/>
      <c r="P1734" s="619"/>
      <c r="Q1734" s="672"/>
      <c r="R1734" s="672"/>
      <c r="S1734" s="672"/>
      <c r="T1734" s="385"/>
      <c r="U1734" s="385"/>
      <c r="V1734" s="385"/>
      <c r="W1734" s="385"/>
      <c r="X1734" s="693"/>
      <c r="Y1734" s="325"/>
      <c r="Z1734" s="308"/>
      <c r="AA1734" s="383"/>
      <c r="AC1734" s="325"/>
      <c r="AD1734" s="325"/>
      <c r="AF1734" s="383"/>
      <c r="AH1734" s="325"/>
      <c r="AI1734" s="325"/>
      <c r="AK1734" s="385"/>
      <c r="AL1734" s="385"/>
      <c r="AM1734" s="359"/>
      <c r="AN1734" s="385"/>
      <c r="AO1734" s="385"/>
      <c r="AP1734" s="385"/>
      <c r="AQ1734" s="385"/>
      <c r="AR1734" s="385"/>
      <c r="AS1734" s="385"/>
      <c r="AT1734" s="385"/>
      <c r="AU1734" s="359"/>
      <c r="AW1734" s="416"/>
      <c r="AX1734" s="694"/>
      <c r="AY1734" s="641"/>
      <c r="AZ1734" s="385"/>
      <c r="BA1734" s="385"/>
      <c r="BB1734" s="416"/>
      <c r="BC1734" s="416"/>
      <c r="BD1734" s="416"/>
      <c r="BE1734" s="416"/>
      <c r="BF1734" s="416"/>
      <c r="BG1734" s="416"/>
      <c r="BH1734" s="416"/>
      <c r="BI1734" s="416"/>
      <c r="BJ1734" s="416"/>
    </row>
    <row r="1735" spans="10:62" x14ac:dyDescent="0.2">
      <c r="J1735" s="385"/>
      <c r="K1735" s="217"/>
      <c r="L1735" s="217"/>
      <c r="M1735" s="693"/>
      <c r="N1735" s="693"/>
      <c r="O1735" s="359"/>
      <c r="P1735" s="619"/>
      <c r="Q1735" s="672"/>
      <c r="R1735" s="672"/>
      <c r="S1735" s="672"/>
      <c r="T1735" s="385"/>
      <c r="U1735" s="385"/>
      <c r="V1735" s="385"/>
      <c r="W1735" s="385"/>
      <c r="X1735" s="693"/>
      <c r="Y1735" s="325"/>
      <c r="Z1735" s="308"/>
      <c r="AA1735" s="383"/>
      <c r="AC1735" s="325"/>
      <c r="AD1735" s="325"/>
      <c r="AF1735" s="383"/>
      <c r="AH1735" s="325"/>
      <c r="AI1735" s="325"/>
      <c r="AK1735" s="385"/>
      <c r="AL1735" s="385"/>
      <c r="AM1735" s="359"/>
      <c r="AN1735" s="385"/>
      <c r="AO1735" s="385"/>
      <c r="AP1735" s="385"/>
      <c r="AQ1735" s="385"/>
      <c r="AR1735" s="385"/>
      <c r="AS1735" s="385"/>
      <c r="AT1735" s="385"/>
      <c r="AU1735" s="359"/>
      <c r="AW1735" s="416"/>
      <c r="AX1735" s="694"/>
      <c r="AY1735" s="641"/>
      <c r="AZ1735" s="385"/>
      <c r="BA1735" s="385"/>
      <c r="BB1735" s="416"/>
      <c r="BC1735" s="416"/>
      <c r="BD1735" s="416"/>
      <c r="BE1735" s="416"/>
      <c r="BF1735" s="416"/>
      <c r="BG1735" s="416"/>
      <c r="BH1735" s="416"/>
      <c r="BI1735" s="416"/>
      <c r="BJ1735" s="416"/>
    </row>
    <row r="1736" spans="10:62" x14ac:dyDescent="0.2">
      <c r="J1736" s="385"/>
      <c r="K1736" s="217"/>
      <c r="L1736" s="217"/>
      <c r="M1736" s="693"/>
      <c r="N1736" s="693"/>
      <c r="O1736" s="359"/>
      <c r="P1736" s="619"/>
      <c r="Q1736" s="672"/>
      <c r="R1736" s="672"/>
      <c r="S1736" s="672"/>
      <c r="T1736" s="385"/>
      <c r="U1736" s="385"/>
      <c r="V1736" s="385"/>
      <c r="W1736" s="385"/>
      <c r="X1736" s="693"/>
      <c r="Y1736" s="325"/>
      <c r="Z1736" s="308"/>
      <c r="AA1736" s="383"/>
      <c r="AC1736" s="325"/>
      <c r="AD1736" s="325"/>
      <c r="AF1736" s="383"/>
      <c r="AH1736" s="325"/>
      <c r="AI1736" s="325"/>
      <c r="AK1736" s="385"/>
      <c r="AL1736" s="385"/>
      <c r="AM1736" s="359"/>
      <c r="AN1736" s="385"/>
      <c r="AO1736" s="385"/>
      <c r="AP1736" s="385"/>
      <c r="AQ1736" s="385"/>
      <c r="AR1736" s="385"/>
      <c r="AS1736" s="385"/>
      <c r="AT1736" s="385"/>
      <c r="AU1736" s="359"/>
      <c r="AW1736" s="416"/>
      <c r="AX1736" s="694"/>
      <c r="AY1736" s="641"/>
      <c r="AZ1736" s="385"/>
      <c r="BA1736" s="385"/>
      <c r="BB1736" s="416"/>
      <c r="BC1736" s="416"/>
      <c r="BD1736" s="416"/>
      <c r="BE1736" s="416"/>
      <c r="BF1736" s="416"/>
      <c r="BG1736" s="416"/>
      <c r="BH1736" s="416"/>
      <c r="BI1736" s="416"/>
      <c r="BJ1736" s="416"/>
    </row>
    <row r="1737" spans="10:62" x14ac:dyDescent="0.2">
      <c r="J1737" s="385"/>
      <c r="K1737" s="217"/>
      <c r="L1737" s="217"/>
      <c r="M1737" s="693"/>
      <c r="N1737" s="693"/>
      <c r="O1737" s="359"/>
      <c r="P1737" s="619"/>
      <c r="Q1737" s="672"/>
      <c r="R1737" s="672"/>
      <c r="S1737" s="672"/>
      <c r="T1737" s="385"/>
      <c r="U1737" s="385"/>
      <c r="V1737" s="385"/>
      <c r="W1737" s="385"/>
      <c r="X1737" s="693"/>
      <c r="Y1737" s="325"/>
      <c r="Z1737" s="308"/>
      <c r="AA1737" s="383"/>
      <c r="AC1737" s="325"/>
      <c r="AD1737" s="325"/>
      <c r="AF1737" s="383"/>
      <c r="AH1737" s="325"/>
      <c r="AI1737" s="325"/>
      <c r="AK1737" s="385"/>
      <c r="AL1737" s="385"/>
      <c r="AM1737" s="359"/>
      <c r="AN1737" s="385"/>
      <c r="AO1737" s="385"/>
      <c r="AP1737" s="385"/>
      <c r="AQ1737" s="385"/>
      <c r="AR1737" s="385"/>
      <c r="AS1737" s="385"/>
      <c r="AT1737" s="385"/>
      <c r="AU1737" s="359"/>
      <c r="AW1737" s="416"/>
      <c r="AX1737" s="694"/>
      <c r="AY1737" s="641"/>
      <c r="AZ1737" s="385"/>
      <c r="BA1737" s="385"/>
      <c r="BB1737" s="416"/>
      <c r="BC1737" s="416"/>
      <c r="BD1737" s="416"/>
      <c r="BE1737" s="416"/>
      <c r="BF1737" s="416"/>
      <c r="BG1737" s="416"/>
      <c r="BH1737" s="416"/>
      <c r="BI1737" s="416"/>
      <c r="BJ1737" s="416"/>
    </row>
    <row r="1738" spans="10:62" x14ac:dyDescent="0.2">
      <c r="J1738" s="385"/>
      <c r="K1738" s="217"/>
      <c r="L1738" s="217"/>
      <c r="M1738" s="693"/>
      <c r="N1738" s="693"/>
      <c r="O1738" s="359"/>
      <c r="P1738" s="619"/>
      <c r="Q1738" s="672"/>
      <c r="R1738" s="672"/>
      <c r="S1738" s="672"/>
      <c r="T1738" s="385"/>
      <c r="U1738" s="385"/>
      <c r="V1738" s="385"/>
      <c r="W1738" s="385"/>
      <c r="X1738" s="693"/>
      <c r="Y1738" s="325"/>
      <c r="Z1738" s="308"/>
      <c r="AA1738" s="383"/>
      <c r="AC1738" s="325"/>
      <c r="AD1738" s="325"/>
      <c r="AF1738" s="383"/>
      <c r="AH1738" s="325"/>
      <c r="AI1738" s="325"/>
      <c r="AK1738" s="385"/>
      <c r="AL1738" s="385"/>
      <c r="AM1738" s="359"/>
      <c r="AN1738" s="385"/>
      <c r="AO1738" s="385"/>
      <c r="AP1738" s="385"/>
      <c r="AQ1738" s="385"/>
      <c r="AR1738" s="385"/>
      <c r="AS1738" s="385"/>
      <c r="AT1738" s="385"/>
      <c r="AU1738" s="359"/>
      <c r="AW1738" s="416"/>
      <c r="AX1738" s="694"/>
      <c r="AY1738" s="641"/>
      <c r="AZ1738" s="385"/>
      <c r="BA1738" s="385"/>
      <c r="BB1738" s="416"/>
      <c r="BC1738" s="416"/>
      <c r="BD1738" s="416"/>
      <c r="BE1738" s="416"/>
      <c r="BF1738" s="416"/>
      <c r="BG1738" s="416"/>
      <c r="BH1738" s="416"/>
      <c r="BI1738" s="416"/>
      <c r="BJ1738" s="416"/>
    </row>
    <row r="1739" spans="10:62" x14ac:dyDescent="0.2">
      <c r="J1739" s="385"/>
      <c r="K1739" s="217"/>
      <c r="L1739" s="217"/>
      <c r="M1739" s="693"/>
      <c r="N1739" s="693"/>
      <c r="O1739" s="359"/>
      <c r="P1739" s="619"/>
      <c r="Q1739" s="672"/>
      <c r="R1739" s="672"/>
      <c r="S1739" s="672"/>
      <c r="T1739" s="385"/>
      <c r="U1739" s="385"/>
      <c r="V1739" s="385"/>
      <c r="W1739" s="385"/>
      <c r="X1739" s="693"/>
      <c r="Y1739" s="325"/>
      <c r="Z1739" s="308"/>
      <c r="AA1739" s="383"/>
      <c r="AC1739" s="325"/>
      <c r="AD1739" s="325"/>
      <c r="AF1739" s="383"/>
      <c r="AH1739" s="325"/>
      <c r="AI1739" s="325"/>
      <c r="AK1739" s="385"/>
      <c r="AL1739" s="385"/>
      <c r="AM1739" s="359"/>
      <c r="AN1739" s="385"/>
      <c r="AO1739" s="385"/>
      <c r="AP1739" s="385"/>
      <c r="AQ1739" s="385"/>
      <c r="AR1739" s="385"/>
      <c r="AS1739" s="385"/>
      <c r="AT1739" s="385"/>
      <c r="AU1739" s="359"/>
      <c r="AW1739" s="416"/>
      <c r="AX1739" s="694"/>
      <c r="AY1739" s="641"/>
      <c r="AZ1739" s="385"/>
      <c r="BA1739" s="385"/>
      <c r="BB1739" s="416"/>
      <c r="BC1739" s="416"/>
      <c r="BD1739" s="416"/>
      <c r="BE1739" s="416"/>
      <c r="BF1739" s="416"/>
      <c r="BG1739" s="416"/>
      <c r="BH1739" s="416"/>
      <c r="BI1739" s="416"/>
      <c r="BJ1739" s="416"/>
    </row>
    <row r="1740" spans="10:62" x14ac:dyDescent="0.2">
      <c r="J1740" s="385"/>
      <c r="K1740" s="217"/>
      <c r="L1740" s="217"/>
      <c r="M1740" s="693"/>
      <c r="N1740" s="693"/>
      <c r="O1740" s="359"/>
      <c r="P1740" s="619"/>
      <c r="Q1740" s="672"/>
      <c r="R1740" s="672"/>
      <c r="S1740" s="672"/>
      <c r="T1740" s="385"/>
      <c r="U1740" s="385"/>
      <c r="V1740" s="385"/>
      <c r="W1740" s="385"/>
      <c r="X1740" s="693"/>
      <c r="Y1740" s="325"/>
      <c r="Z1740" s="308"/>
      <c r="AA1740" s="383"/>
      <c r="AC1740" s="325"/>
      <c r="AD1740" s="325"/>
      <c r="AF1740" s="383"/>
      <c r="AH1740" s="325"/>
      <c r="AI1740" s="325"/>
      <c r="AK1740" s="385"/>
      <c r="AL1740" s="385"/>
      <c r="AM1740" s="359"/>
      <c r="AN1740" s="385"/>
      <c r="AO1740" s="385"/>
      <c r="AP1740" s="385"/>
      <c r="AQ1740" s="385"/>
      <c r="AR1740" s="385"/>
      <c r="AS1740" s="385"/>
      <c r="AT1740" s="385"/>
      <c r="AU1740" s="359"/>
      <c r="AW1740" s="416"/>
      <c r="AX1740" s="694"/>
      <c r="AY1740" s="641"/>
      <c r="AZ1740" s="385"/>
      <c r="BA1740" s="385"/>
      <c r="BB1740" s="416"/>
      <c r="BC1740" s="416"/>
      <c r="BD1740" s="416"/>
      <c r="BE1740" s="416"/>
      <c r="BF1740" s="416"/>
      <c r="BG1740" s="416"/>
      <c r="BH1740" s="416"/>
      <c r="BI1740" s="416"/>
      <c r="BJ1740" s="416"/>
    </row>
    <row r="1741" spans="10:62" x14ac:dyDescent="0.2">
      <c r="J1741" s="385"/>
      <c r="K1741" s="217"/>
      <c r="L1741" s="217"/>
      <c r="M1741" s="693"/>
      <c r="N1741" s="693"/>
      <c r="O1741" s="359"/>
      <c r="P1741" s="619"/>
      <c r="Q1741" s="672"/>
      <c r="R1741" s="672"/>
      <c r="S1741" s="672"/>
      <c r="T1741" s="385"/>
      <c r="U1741" s="385"/>
      <c r="V1741" s="385"/>
      <c r="W1741" s="385"/>
      <c r="X1741" s="693"/>
      <c r="Y1741" s="325"/>
      <c r="Z1741" s="308"/>
      <c r="AA1741" s="383"/>
      <c r="AC1741" s="325"/>
      <c r="AD1741" s="325"/>
      <c r="AF1741" s="383"/>
      <c r="AH1741" s="325"/>
      <c r="AI1741" s="325"/>
      <c r="AK1741" s="385"/>
      <c r="AL1741" s="385"/>
      <c r="AM1741" s="359"/>
      <c r="AN1741" s="385"/>
      <c r="AO1741" s="385"/>
      <c r="AP1741" s="385"/>
      <c r="AQ1741" s="385"/>
      <c r="AR1741" s="385"/>
      <c r="AS1741" s="385"/>
      <c r="AT1741" s="385"/>
      <c r="AU1741" s="359"/>
      <c r="AW1741" s="416"/>
      <c r="AX1741" s="694"/>
      <c r="AY1741" s="641"/>
      <c r="AZ1741" s="385"/>
      <c r="BA1741" s="385"/>
      <c r="BB1741" s="416"/>
      <c r="BC1741" s="416"/>
      <c r="BD1741" s="416"/>
      <c r="BE1741" s="416"/>
      <c r="BF1741" s="416"/>
      <c r="BG1741" s="416"/>
      <c r="BH1741" s="416"/>
      <c r="BI1741" s="416"/>
      <c r="BJ1741" s="416"/>
    </row>
    <row r="1742" spans="10:62" x14ac:dyDescent="0.2">
      <c r="J1742" s="385"/>
      <c r="K1742" s="217"/>
      <c r="L1742" s="217"/>
      <c r="M1742" s="693"/>
      <c r="N1742" s="693"/>
      <c r="O1742" s="359"/>
      <c r="P1742" s="619"/>
      <c r="Q1742" s="672"/>
      <c r="R1742" s="672"/>
      <c r="S1742" s="672"/>
      <c r="T1742" s="385"/>
      <c r="U1742" s="385"/>
      <c r="V1742" s="385"/>
      <c r="W1742" s="385"/>
      <c r="X1742" s="693"/>
      <c r="Y1742" s="325"/>
      <c r="Z1742" s="308"/>
      <c r="AA1742" s="383"/>
      <c r="AC1742" s="325"/>
      <c r="AD1742" s="325"/>
      <c r="AF1742" s="383"/>
      <c r="AH1742" s="325"/>
      <c r="AI1742" s="325"/>
      <c r="AK1742" s="385"/>
      <c r="AL1742" s="385"/>
      <c r="AM1742" s="359"/>
      <c r="AN1742" s="385"/>
      <c r="AO1742" s="385"/>
      <c r="AP1742" s="385"/>
      <c r="AQ1742" s="385"/>
      <c r="AR1742" s="385"/>
      <c r="AS1742" s="385"/>
      <c r="AT1742" s="385"/>
      <c r="AU1742" s="359"/>
      <c r="AW1742" s="416"/>
      <c r="AX1742" s="694"/>
      <c r="AY1742" s="641"/>
      <c r="AZ1742" s="385"/>
      <c r="BA1742" s="385"/>
      <c r="BB1742" s="416"/>
      <c r="BC1742" s="416"/>
      <c r="BD1742" s="416"/>
      <c r="BE1742" s="416"/>
      <c r="BF1742" s="416"/>
      <c r="BG1742" s="416"/>
      <c r="BH1742" s="416"/>
      <c r="BI1742" s="416"/>
      <c r="BJ1742" s="416"/>
    </row>
    <row r="1743" spans="10:62" x14ac:dyDescent="0.2">
      <c r="J1743" s="385"/>
      <c r="K1743" s="217"/>
      <c r="L1743" s="217"/>
      <c r="M1743" s="693"/>
      <c r="N1743" s="693"/>
      <c r="O1743" s="359"/>
      <c r="P1743" s="619"/>
      <c r="Q1743" s="672"/>
      <c r="R1743" s="672"/>
      <c r="S1743" s="672"/>
      <c r="T1743" s="385"/>
      <c r="U1743" s="385"/>
      <c r="V1743" s="385"/>
      <c r="W1743" s="385"/>
      <c r="X1743" s="693"/>
      <c r="Y1743" s="325"/>
      <c r="Z1743" s="308"/>
      <c r="AA1743" s="383"/>
      <c r="AC1743" s="325"/>
      <c r="AD1743" s="325"/>
      <c r="AF1743" s="383"/>
      <c r="AH1743" s="325"/>
      <c r="AI1743" s="325"/>
      <c r="AK1743" s="385"/>
      <c r="AL1743" s="385"/>
      <c r="AM1743" s="359"/>
      <c r="AN1743" s="385"/>
      <c r="AO1743" s="385"/>
      <c r="AP1743" s="385"/>
      <c r="AQ1743" s="385"/>
      <c r="AR1743" s="385"/>
      <c r="AS1743" s="385"/>
      <c r="AT1743" s="385"/>
      <c r="AU1743" s="359"/>
      <c r="AW1743" s="416"/>
      <c r="AX1743" s="694"/>
      <c r="AY1743" s="641"/>
      <c r="AZ1743" s="385"/>
      <c r="BA1743" s="385"/>
      <c r="BB1743" s="416"/>
      <c r="BC1743" s="416"/>
      <c r="BD1743" s="416"/>
      <c r="BE1743" s="416"/>
      <c r="BF1743" s="416"/>
      <c r="BG1743" s="416"/>
      <c r="BH1743" s="416"/>
      <c r="BI1743" s="416"/>
      <c r="BJ1743" s="416"/>
    </row>
    <row r="1744" spans="10:62" x14ac:dyDescent="0.2">
      <c r="J1744" s="385"/>
      <c r="K1744" s="217"/>
      <c r="L1744" s="217"/>
      <c r="M1744" s="693"/>
      <c r="N1744" s="693"/>
      <c r="O1744" s="359"/>
      <c r="P1744" s="619"/>
      <c r="Q1744" s="672"/>
      <c r="R1744" s="672"/>
      <c r="S1744" s="672"/>
      <c r="T1744" s="385"/>
      <c r="U1744" s="385"/>
      <c r="V1744" s="385"/>
      <c r="W1744" s="385"/>
      <c r="X1744" s="693"/>
      <c r="Y1744" s="325"/>
      <c r="Z1744" s="308"/>
      <c r="AA1744" s="383"/>
      <c r="AC1744" s="325"/>
      <c r="AD1744" s="325"/>
      <c r="AF1744" s="383"/>
      <c r="AH1744" s="325"/>
      <c r="AI1744" s="325"/>
      <c r="AK1744" s="385"/>
      <c r="AL1744" s="385"/>
      <c r="AM1744" s="359"/>
      <c r="AN1744" s="385"/>
      <c r="AO1744" s="385"/>
      <c r="AP1744" s="385"/>
      <c r="AQ1744" s="385"/>
      <c r="AR1744" s="385"/>
      <c r="AS1744" s="385"/>
      <c r="AT1744" s="385"/>
      <c r="AU1744" s="359"/>
      <c r="AW1744" s="416"/>
      <c r="AX1744" s="694"/>
      <c r="AY1744" s="641"/>
      <c r="AZ1744" s="385"/>
      <c r="BA1744" s="385"/>
      <c r="BB1744" s="416"/>
      <c r="BC1744" s="416"/>
      <c r="BD1744" s="416"/>
      <c r="BE1744" s="416"/>
      <c r="BF1744" s="416"/>
      <c r="BG1744" s="416"/>
      <c r="BH1744" s="416"/>
      <c r="BI1744" s="416"/>
      <c r="BJ1744" s="416"/>
    </row>
    <row r="1745" spans="10:62" x14ac:dyDescent="0.2">
      <c r="J1745" s="385"/>
      <c r="K1745" s="217"/>
      <c r="L1745" s="217"/>
      <c r="M1745" s="693"/>
      <c r="N1745" s="693"/>
      <c r="O1745" s="359"/>
      <c r="P1745" s="619"/>
      <c r="Q1745" s="672"/>
      <c r="R1745" s="672"/>
      <c r="S1745" s="672"/>
      <c r="T1745" s="385"/>
      <c r="U1745" s="385"/>
      <c r="V1745" s="385"/>
      <c r="W1745" s="385"/>
      <c r="X1745" s="693"/>
      <c r="Y1745" s="325"/>
      <c r="Z1745" s="308"/>
      <c r="AA1745" s="383"/>
      <c r="AC1745" s="325"/>
      <c r="AD1745" s="325"/>
      <c r="AF1745" s="383"/>
      <c r="AH1745" s="325"/>
      <c r="AI1745" s="325"/>
      <c r="AK1745" s="385"/>
      <c r="AL1745" s="385"/>
      <c r="AM1745" s="359"/>
      <c r="AN1745" s="385"/>
      <c r="AO1745" s="385"/>
      <c r="AP1745" s="385"/>
      <c r="AQ1745" s="385"/>
      <c r="AR1745" s="385"/>
      <c r="AS1745" s="385"/>
      <c r="AT1745" s="385"/>
      <c r="AU1745" s="359"/>
      <c r="AW1745" s="416"/>
      <c r="AX1745" s="694"/>
      <c r="AY1745" s="641"/>
      <c r="AZ1745" s="385"/>
      <c r="BA1745" s="385"/>
      <c r="BB1745" s="416"/>
      <c r="BC1745" s="416"/>
      <c r="BD1745" s="416"/>
      <c r="BE1745" s="416"/>
      <c r="BF1745" s="416"/>
      <c r="BG1745" s="416"/>
      <c r="BH1745" s="416"/>
      <c r="BI1745" s="416"/>
      <c r="BJ1745" s="416"/>
    </row>
    <row r="1746" spans="10:62" x14ac:dyDescent="0.2">
      <c r="J1746" s="385"/>
      <c r="K1746" s="217"/>
      <c r="L1746" s="217"/>
      <c r="M1746" s="693"/>
      <c r="N1746" s="693"/>
      <c r="O1746" s="359"/>
      <c r="P1746" s="619"/>
      <c r="Q1746" s="672"/>
      <c r="R1746" s="672"/>
      <c r="S1746" s="672"/>
      <c r="T1746" s="385"/>
      <c r="U1746" s="385"/>
      <c r="V1746" s="385"/>
      <c r="W1746" s="385"/>
      <c r="X1746" s="693"/>
      <c r="Y1746" s="325"/>
      <c r="Z1746" s="308"/>
      <c r="AA1746" s="383"/>
      <c r="AC1746" s="325"/>
      <c r="AD1746" s="325"/>
      <c r="AF1746" s="383"/>
      <c r="AH1746" s="325"/>
      <c r="AI1746" s="325"/>
      <c r="AK1746" s="385"/>
      <c r="AL1746" s="385"/>
      <c r="AM1746" s="359"/>
      <c r="AN1746" s="385"/>
      <c r="AO1746" s="385"/>
      <c r="AP1746" s="385"/>
      <c r="AQ1746" s="385"/>
      <c r="AR1746" s="385"/>
      <c r="AS1746" s="385"/>
      <c r="AT1746" s="385"/>
      <c r="AU1746" s="359"/>
      <c r="AW1746" s="416"/>
      <c r="AX1746" s="694"/>
      <c r="AY1746" s="641"/>
      <c r="AZ1746" s="385"/>
      <c r="BA1746" s="385"/>
      <c r="BB1746" s="416"/>
      <c r="BC1746" s="416"/>
      <c r="BD1746" s="416"/>
      <c r="BE1746" s="416"/>
      <c r="BF1746" s="416"/>
      <c r="BG1746" s="416"/>
      <c r="BH1746" s="416"/>
      <c r="BI1746" s="416"/>
      <c r="BJ1746" s="416"/>
    </row>
    <row r="1747" spans="10:62" x14ac:dyDescent="0.2">
      <c r="J1747" s="385"/>
      <c r="K1747" s="217"/>
      <c r="L1747" s="217"/>
      <c r="M1747" s="693"/>
      <c r="N1747" s="693"/>
      <c r="O1747" s="359"/>
      <c r="P1747" s="619"/>
      <c r="Q1747" s="672"/>
      <c r="R1747" s="672"/>
      <c r="S1747" s="672"/>
      <c r="T1747" s="385"/>
      <c r="U1747" s="385"/>
      <c r="V1747" s="385"/>
      <c r="W1747" s="385"/>
      <c r="X1747" s="693"/>
      <c r="Y1747" s="325"/>
      <c r="Z1747" s="308"/>
      <c r="AA1747" s="383"/>
      <c r="AC1747" s="325"/>
      <c r="AD1747" s="325"/>
      <c r="AF1747" s="383"/>
      <c r="AH1747" s="325"/>
      <c r="AI1747" s="325"/>
      <c r="AK1747" s="385"/>
      <c r="AL1747" s="385"/>
      <c r="AM1747" s="359"/>
      <c r="AN1747" s="385"/>
      <c r="AO1747" s="385"/>
      <c r="AP1747" s="385"/>
      <c r="AQ1747" s="385"/>
      <c r="AR1747" s="385"/>
      <c r="AS1747" s="385"/>
      <c r="AT1747" s="385"/>
      <c r="AU1747" s="359"/>
      <c r="AW1747" s="416"/>
      <c r="AX1747" s="694"/>
      <c r="AY1747" s="641"/>
      <c r="AZ1747" s="385"/>
      <c r="BA1747" s="385"/>
      <c r="BB1747" s="416"/>
      <c r="BC1747" s="416"/>
      <c r="BD1747" s="416"/>
      <c r="BE1747" s="416"/>
      <c r="BF1747" s="416"/>
      <c r="BG1747" s="416"/>
      <c r="BH1747" s="416"/>
      <c r="BI1747" s="416"/>
      <c r="BJ1747" s="416"/>
    </row>
    <row r="1748" spans="10:62" x14ac:dyDescent="0.2">
      <c r="J1748" s="385"/>
      <c r="K1748" s="217"/>
      <c r="L1748" s="217"/>
      <c r="M1748" s="693"/>
      <c r="N1748" s="693"/>
      <c r="O1748" s="359"/>
      <c r="P1748" s="619"/>
      <c r="Q1748" s="672"/>
      <c r="R1748" s="672"/>
      <c r="S1748" s="672"/>
      <c r="T1748" s="385"/>
      <c r="U1748" s="385"/>
      <c r="V1748" s="385"/>
      <c r="W1748" s="385"/>
      <c r="X1748" s="693"/>
      <c r="Y1748" s="325"/>
      <c r="Z1748" s="308"/>
      <c r="AA1748" s="383"/>
      <c r="AC1748" s="325"/>
      <c r="AD1748" s="325"/>
      <c r="AF1748" s="383"/>
      <c r="AH1748" s="325"/>
      <c r="AI1748" s="325"/>
      <c r="AK1748" s="385"/>
      <c r="AL1748" s="385"/>
      <c r="AM1748" s="359"/>
      <c r="AN1748" s="385"/>
      <c r="AO1748" s="385"/>
      <c r="AP1748" s="385"/>
      <c r="AQ1748" s="385"/>
      <c r="AR1748" s="385"/>
      <c r="AS1748" s="385"/>
      <c r="AT1748" s="385"/>
      <c r="AU1748" s="359"/>
      <c r="AW1748" s="416"/>
      <c r="AX1748" s="694"/>
      <c r="AY1748" s="641"/>
      <c r="AZ1748" s="385"/>
      <c r="BA1748" s="385"/>
      <c r="BB1748" s="416"/>
      <c r="BC1748" s="416"/>
      <c r="BD1748" s="416"/>
      <c r="BE1748" s="416"/>
      <c r="BF1748" s="416"/>
      <c r="BG1748" s="416"/>
      <c r="BH1748" s="416"/>
      <c r="BI1748" s="416"/>
      <c r="BJ1748" s="416"/>
    </row>
    <row r="1749" spans="10:62" x14ac:dyDescent="0.2">
      <c r="J1749" s="385"/>
      <c r="K1749" s="217"/>
      <c r="L1749" s="217"/>
      <c r="M1749" s="693"/>
      <c r="N1749" s="693"/>
      <c r="O1749" s="359"/>
      <c r="P1749" s="619"/>
      <c r="Q1749" s="672"/>
      <c r="R1749" s="672"/>
      <c r="S1749" s="672"/>
      <c r="T1749" s="385"/>
      <c r="U1749" s="385"/>
      <c r="V1749" s="385"/>
      <c r="W1749" s="385"/>
      <c r="X1749" s="693"/>
      <c r="Y1749" s="325"/>
      <c r="Z1749" s="308"/>
      <c r="AA1749" s="383"/>
      <c r="AC1749" s="325"/>
      <c r="AD1749" s="325"/>
      <c r="AF1749" s="383"/>
      <c r="AH1749" s="325"/>
      <c r="AI1749" s="325"/>
      <c r="AK1749" s="385"/>
      <c r="AL1749" s="385"/>
      <c r="AM1749" s="359"/>
      <c r="AN1749" s="385"/>
      <c r="AO1749" s="385"/>
      <c r="AP1749" s="385"/>
      <c r="AQ1749" s="385"/>
      <c r="AR1749" s="385"/>
      <c r="AS1749" s="385"/>
      <c r="AT1749" s="385"/>
      <c r="AU1749" s="359"/>
      <c r="AW1749" s="416"/>
      <c r="AX1749" s="694"/>
      <c r="AY1749" s="641"/>
      <c r="AZ1749" s="385"/>
      <c r="BA1749" s="385"/>
      <c r="BB1749" s="416"/>
      <c r="BC1749" s="416"/>
      <c r="BD1749" s="416"/>
      <c r="BE1749" s="416"/>
      <c r="BF1749" s="416"/>
      <c r="BG1749" s="416"/>
      <c r="BH1749" s="416"/>
      <c r="BI1749" s="416"/>
      <c r="BJ1749" s="416"/>
    </row>
    <row r="1750" spans="10:62" x14ac:dyDescent="0.2">
      <c r="J1750" s="385"/>
      <c r="K1750" s="217"/>
      <c r="L1750" s="217"/>
      <c r="M1750" s="693"/>
      <c r="N1750" s="693"/>
      <c r="O1750" s="359"/>
      <c r="P1750" s="619"/>
      <c r="Q1750" s="672"/>
      <c r="R1750" s="672"/>
      <c r="S1750" s="672"/>
      <c r="T1750" s="385"/>
      <c r="U1750" s="385"/>
      <c r="V1750" s="385"/>
      <c r="W1750" s="385"/>
      <c r="X1750" s="693"/>
      <c r="Y1750" s="325"/>
      <c r="Z1750" s="308"/>
      <c r="AA1750" s="383"/>
      <c r="AC1750" s="325"/>
      <c r="AD1750" s="325"/>
      <c r="AF1750" s="383"/>
      <c r="AH1750" s="325"/>
      <c r="AI1750" s="325"/>
      <c r="AK1750" s="385"/>
      <c r="AL1750" s="385"/>
      <c r="AM1750" s="359"/>
      <c r="AN1750" s="385"/>
      <c r="AO1750" s="385"/>
      <c r="AP1750" s="385"/>
      <c r="AQ1750" s="385"/>
      <c r="AR1750" s="385"/>
      <c r="AS1750" s="385"/>
      <c r="AT1750" s="385"/>
      <c r="AU1750" s="359"/>
      <c r="AW1750" s="416"/>
      <c r="AX1750" s="694"/>
      <c r="AY1750" s="641"/>
      <c r="AZ1750" s="385"/>
      <c r="BA1750" s="385"/>
      <c r="BB1750" s="416"/>
      <c r="BC1750" s="416"/>
      <c r="BD1750" s="416"/>
      <c r="BE1750" s="416"/>
      <c r="BF1750" s="416"/>
      <c r="BG1750" s="416"/>
      <c r="BH1750" s="416"/>
      <c r="BI1750" s="416"/>
      <c r="BJ1750" s="416"/>
    </row>
    <row r="1751" spans="10:62" x14ac:dyDescent="0.2">
      <c r="J1751" s="385"/>
      <c r="K1751" s="217"/>
      <c r="L1751" s="217"/>
      <c r="M1751" s="693"/>
      <c r="N1751" s="693"/>
      <c r="O1751" s="359"/>
      <c r="P1751" s="619"/>
      <c r="Q1751" s="672"/>
      <c r="R1751" s="672"/>
      <c r="S1751" s="672"/>
      <c r="T1751" s="385"/>
      <c r="U1751" s="385"/>
      <c r="V1751" s="385"/>
      <c r="W1751" s="385"/>
      <c r="X1751" s="693"/>
      <c r="Y1751" s="325"/>
      <c r="Z1751" s="308"/>
      <c r="AA1751" s="383"/>
      <c r="AC1751" s="325"/>
      <c r="AD1751" s="325"/>
      <c r="AF1751" s="383"/>
      <c r="AH1751" s="325"/>
      <c r="AI1751" s="325"/>
      <c r="AK1751" s="385"/>
      <c r="AL1751" s="385"/>
      <c r="AM1751" s="359"/>
      <c r="AN1751" s="385"/>
      <c r="AO1751" s="385"/>
      <c r="AP1751" s="385"/>
      <c r="AQ1751" s="385"/>
      <c r="AR1751" s="385"/>
      <c r="AS1751" s="385"/>
      <c r="AT1751" s="385"/>
      <c r="AU1751" s="359"/>
      <c r="AW1751" s="416"/>
      <c r="AX1751" s="694"/>
      <c r="AY1751" s="641"/>
      <c r="AZ1751" s="385"/>
      <c r="BA1751" s="385"/>
      <c r="BB1751" s="416"/>
      <c r="BC1751" s="416"/>
      <c r="BD1751" s="416"/>
      <c r="BE1751" s="416"/>
      <c r="BF1751" s="416"/>
      <c r="BG1751" s="416"/>
      <c r="BH1751" s="416"/>
      <c r="BI1751" s="416"/>
      <c r="BJ1751" s="416"/>
    </row>
    <row r="1752" spans="10:62" x14ac:dyDescent="0.2">
      <c r="J1752" s="385"/>
      <c r="K1752" s="217"/>
      <c r="L1752" s="217"/>
      <c r="M1752" s="693"/>
      <c r="N1752" s="693"/>
      <c r="O1752" s="359"/>
      <c r="P1752" s="619"/>
      <c r="Q1752" s="672"/>
      <c r="R1752" s="672"/>
      <c r="S1752" s="672"/>
      <c r="T1752" s="385"/>
      <c r="U1752" s="385"/>
      <c r="V1752" s="385"/>
      <c r="W1752" s="385"/>
      <c r="X1752" s="693"/>
      <c r="Y1752" s="325"/>
      <c r="Z1752" s="308"/>
      <c r="AA1752" s="383"/>
      <c r="AC1752" s="325"/>
      <c r="AD1752" s="325"/>
      <c r="AF1752" s="383"/>
      <c r="AH1752" s="325"/>
      <c r="AI1752" s="325"/>
      <c r="AK1752" s="385"/>
      <c r="AL1752" s="385"/>
      <c r="AM1752" s="359"/>
      <c r="AN1752" s="385"/>
      <c r="AO1752" s="385"/>
      <c r="AP1752" s="385"/>
      <c r="AQ1752" s="385"/>
      <c r="AR1752" s="385"/>
      <c r="AS1752" s="385"/>
      <c r="AT1752" s="385"/>
      <c r="AU1752" s="359"/>
      <c r="AW1752" s="416"/>
      <c r="AX1752" s="694"/>
      <c r="AY1752" s="641"/>
      <c r="AZ1752" s="385"/>
      <c r="BA1752" s="385"/>
      <c r="BB1752" s="416"/>
      <c r="BC1752" s="416"/>
      <c r="BD1752" s="416"/>
      <c r="BE1752" s="416"/>
      <c r="BF1752" s="416"/>
      <c r="BG1752" s="416"/>
      <c r="BH1752" s="416"/>
      <c r="BI1752" s="416"/>
      <c r="BJ1752" s="416"/>
    </row>
    <row r="1753" spans="10:62" x14ac:dyDescent="0.2">
      <c r="J1753" s="385"/>
      <c r="K1753" s="217"/>
      <c r="L1753" s="217"/>
      <c r="M1753" s="693"/>
      <c r="N1753" s="693"/>
      <c r="O1753" s="359"/>
      <c r="P1753" s="619"/>
      <c r="Q1753" s="672"/>
      <c r="R1753" s="672"/>
      <c r="S1753" s="672"/>
      <c r="T1753" s="385"/>
      <c r="U1753" s="385"/>
      <c r="V1753" s="385"/>
      <c r="W1753" s="385"/>
      <c r="X1753" s="693"/>
      <c r="Y1753" s="325"/>
      <c r="Z1753" s="308"/>
      <c r="AA1753" s="383"/>
      <c r="AC1753" s="325"/>
      <c r="AD1753" s="325"/>
      <c r="AF1753" s="383"/>
      <c r="AH1753" s="325"/>
      <c r="AI1753" s="325"/>
      <c r="AK1753" s="385"/>
      <c r="AL1753" s="385"/>
      <c r="AM1753" s="359"/>
      <c r="AN1753" s="385"/>
      <c r="AO1753" s="385"/>
      <c r="AP1753" s="385"/>
      <c r="AQ1753" s="385"/>
      <c r="AR1753" s="385"/>
      <c r="AS1753" s="385"/>
      <c r="AT1753" s="385"/>
      <c r="AU1753" s="359"/>
      <c r="AW1753" s="416"/>
      <c r="AX1753" s="694"/>
      <c r="AY1753" s="641"/>
      <c r="AZ1753" s="385"/>
      <c r="BA1753" s="385"/>
      <c r="BB1753" s="416"/>
      <c r="BC1753" s="416"/>
      <c r="BD1753" s="416"/>
      <c r="BE1753" s="416"/>
      <c r="BF1753" s="416"/>
      <c r="BG1753" s="416"/>
      <c r="BH1753" s="416"/>
      <c r="BI1753" s="416"/>
      <c r="BJ1753" s="416"/>
    </row>
    <row r="1754" spans="10:62" x14ac:dyDescent="0.2">
      <c r="J1754" s="385"/>
      <c r="K1754" s="217"/>
      <c r="L1754" s="217"/>
      <c r="M1754" s="693"/>
      <c r="N1754" s="693"/>
      <c r="O1754" s="359"/>
      <c r="P1754" s="619"/>
      <c r="Q1754" s="672"/>
      <c r="R1754" s="672"/>
      <c r="S1754" s="672"/>
      <c r="T1754" s="385"/>
      <c r="U1754" s="385"/>
      <c r="V1754" s="385"/>
      <c r="W1754" s="385"/>
      <c r="X1754" s="693"/>
      <c r="Y1754" s="325"/>
      <c r="Z1754" s="308"/>
      <c r="AA1754" s="383"/>
      <c r="AC1754" s="325"/>
      <c r="AD1754" s="325"/>
      <c r="AF1754" s="383"/>
      <c r="AH1754" s="325"/>
      <c r="AI1754" s="325"/>
      <c r="AK1754" s="385"/>
      <c r="AL1754" s="385"/>
      <c r="AM1754" s="359"/>
      <c r="AN1754" s="385"/>
      <c r="AO1754" s="385"/>
      <c r="AP1754" s="385"/>
      <c r="AQ1754" s="385"/>
      <c r="AR1754" s="385"/>
      <c r="AS1754" s="385"/>
      <c r="AT1754" s="385"/>
      <c r="AU1754" s="359"/>
      <c r="AW1754" s="416"/>
      <c r="AX1754" s="694"/>
      <c r="AY1754" s="641"/>
      <c r="AZ1754" s="385"/>
      <c r="BA1754" s="385"/>
      <c r="BB1754" s="416"/>
      <c r="BC1754" s="416"/>
      <c r="BD1754" s="416"/>
      <c r="BE1754" s="416"/>
      <c r="BF1754" s="416"/>
      <c r="BG1754" s="416"/>
      <c r="BH1754" s="416"/>
      <c r="BI1754" s="416"/>
      <c r="BJ1754" s="416"/>
    </row>
    <row r="1755" spans="10:62" x14ac:dyDescent="0.2">
      <c r="J1755" s="385"/>
      <c r="K1755" s="217"/>
      <c r="L1755" s="217"/>
      <c r="M1755" s="693"/>
      <c r="N1755" s="693"/>
      <c r="O1755" s="359"/>
      <c r="P1755" s="619"/>
      <c r="Q1755" s="672"/>
      <c r="R1755" s="672"/>
      <c r="S1755" s="672"/>
      <c r="T1755" s="385"/>
      <c r="U1755" s="385"/>
      <c r="V1755" s="385"/>
      <c r="W1755" s="385"/>
      <c r="X1755" s="693"/>
      <c r="Y1755" s="325"/>
      <c r="Z1755" s="308"/>
      <c r="AA1755" s="383"/>
      <c r="AC1755" s="325"/>
      <c r="AD1755" s="325"/>
      <c r="AF1755" s="383"/>
      <c r="AH1755" s="325"/>
      <c r="AI1755" s="325"/>
      <c r="AK1755" s="385"/>
      <c r="AL1755" s="385"/>
      <c r="AM1755" s="359"/>
      <c r="AN1755" s="385"/>
      <c r="AO1755" s="385"/>
      <c r="AP1755" s="385"/>
      <c r="AQ1755" s="385"/>
      <c r="AR1755" s="385"/>
      <c r="AS1755" s="385"/>
      <c r="AT1755" s="385"/>
      <c r="AU1755" s="359"/>
      <c r="AW1755" s="416"/>
      <c r="AX1755" s="694"/>
      <c r="AY1755" s="641"/>
      <c r="AZ1755" s="385"/>
      <c r="BA1755" s="385"/>
      <c r="BB1755" s="416"/>
      <c r="BC1755" s="416"/>
      <c r="BD1755" s="416"/>
      <c r="BE1755" s="416"/>
      <c r="BF1755" s="416"/>
      <c r="BG1755" s="416"/>
      <c r="BH1755" s="416"/>
      <c r="BI1755" s="416"/>
      <c r="BJ1755" s="416"/>
    </row>
    <row r="1756" spans="10:62" x14ac:dyDescent="0.2">
      <c r="J1756" s="385"/>
      <c r="K1756" s="217"/>
      <c r="L1756" s="217"/>
      <c r="M1756" s="693"/>
      <c r="N1756" s="693"/>
      <c r="O1756" s="359"/>
      <c r="P1756" s="619"/>
      <c r="Q1756" s="672"/>
      <c r="R1756" s="672"/>
      <c r="S1756" s="672"/>
      <c r="T1756" s="385"/>
      <c r="U1756" s="385"/>
      <c r="V1756" s="385"/>
      <c r="W1756" s="385"/>
      <c r="X1756" s="693"/>
      <c r="Y1756" s="325"/>
      <c r="Z1756" s="308"/>
      <c r="AA1756" s="383"/>
      <c r="AC1756" s="325"/>
      <c r="AD1756" s="325"/>
      <c r="AF1756" s="383"/>
      <c r="AH1756" s="325"/>
      <c r="AI1756" s="325"/>
      <c r="AK1756" s="385"/>
      <c r="AL1756" s="385"/>
      <c r="AM1756" s="359"/>
      <c r="AN1756" s="385"/>
      <c r="AO1756" s="385"/>
      <c r="AP1756" s="385"/>
      <c r="AQ1756" s="385"/>
      <c r="AR1756" s="385"/>
      <c r="AS1756" s="385"/>
      <c r="AT1756" s="385"/>
      <c r="AU1756" s="359"/>
      <c r="AW1756" s="416"/>
      <c r="AX1756" s="694"/>
      <c r="AY1756" s="641"/>
      <c r="AZ1756" s="385"/>
      <c r="BA1756" s="385"/>
      <c r="BB1756" s="416"/>
      <c r="BC1756" s="416"/>
      <c r="BD1756" s="416"/>
      <c r="BE1756" s="416"/>
      <c r="BF1756" s="416"/>
      <c r="BG1756" s="416"/>
      <c r="BH1756" s="416"/>
      <c r="BI1756" s="416"/>
      <c r="BJ1756" s="416"/>
    </row>
    <row r="1757" spans="10:62" x14ac:dyDescent="0.2">
      <c r="J1757" s="385"/>
      <c r="K1757" s="217"/>
      <c r="L1757" s="217"/>
      <c r="M1757" s="693"/>
      <c r="N1757" s="693"/>
      <c r="O1757" s="359"/>
      <c r="P1757" s="619"/>
      <c r="Q1757" s="672"/>
      <c r="R1757" s="672"/>
      <c r="S1757" s="672"/>
      <c r="T1757" s="385"/>
      <c r="U1757" s="385"/>
      <c r="V1757" s="385"/>
      <c r="W1757" s="385"/>
      <c r="X1757" s="693"/>
      <c r="Y1757" s="325"/>
      <c r="Z1757" s="308"/>
      <c r="AA1757" s="383"/>
      <c r="AC1757" s="325"/>
      <c r="AD1757" s="325"/>
      <c r="AF1757" s="383"/>
      <c r="AH1757" s="325"/>
      <c r="AI1757" s="325"/>
      <c r="AK1757" s="385"/>
      <c r="AL1757" s="385"/>
      <c r="AM1757" s="359"/>
      <c r="AN1757" s="385"/>
      <c r="AO1757" s="385"/>
      <c r="AP1757" s="385"/>
      <c r="AQ1757" s="385"/>
      <c r="AR1757" s="385"/>
      <c r="AS1757" s="385"/>
      <c r="AT1757" s="385"/>
      <c r="AU1757" s="359"/>
      <c r="AW1757" s="416"/>
      <c r="AX1757" s="694"/>
      <c r="AY1757" s="641"/>
      <c r="AZ1757" s="385"/>
      <c r="BA1757" s="385"/>
      <c r="BB1757" s="416"/>
      <c r="BC1757" s="416"/>
      <c r="BD1757" s="416"/>
      <c r="BE1757" s="416"/>
      <c r="BF1757" s="416"/>
      <c r="BG1757" s="416"/>
      <c r="BH1757" s="416"/>
      <c r="BI1757" s="416"/>
      <c r="BJ1757" s="416"/>
    </row>
    <row r="1758" spans="10:62" x14ac:dyDescent="0.2">
      <c r="J1758" s="385"/>
      <c r="K1758" s="217"/>
      <c r="L1758" s="217"/>
      <c r="M1758" s="693"/>
      <c r="N1758" s="693"/>
      <c r="O1758" s="359"/>
      <c r="P1758" s="619"/>
      <c r="Q1758" s="672"/>
      <c r="R1758" s="672"/>
      <c r="S1758" s="672"/>
      <c r="T1758" s="385"/>
      <c r="U1758" s="385"/>
      <c r="V1758" s="385"/>
      <c r="W1758" s="385"/>
      <c r="X1758" s="693"/>
      <c r="Y1758" s="325"/>
      <c r="Z1758" s="308"/>
      <c r="AA1758" s="383"/>
      <c r="AC1758" s="325"/>
      <c r="AD1758" s="325"/>
      <c r="AF1758" s="383"/>
      <c r="AH1758" s="325"/>
      <c r="AI1758" s="325"/>
      <c r="AK1758" s="385"/>
      <c r="AL1758" s="385"/>
      <c r="AM1758" s="359"/>
      <c r="AN1758" s="385"/>
      <c r="AO1758" s="385"/>
      <c r="AP1758" s="385"/>
      <c r="AQ1758" s="385"/>
      <c r="AR1758" s="385"/>
      <c r="AS1758" s="385"/>
      <c r="AT1758" s="385"/>
      <c r="AU1758" s="359"/>
      <c r="AW1758" s="416"/>
      <c r="AX1758" s="694"/>
      <c r="AY1758" s="641"/>
      <c r="AZ1758" s="385"/>
      <c r="BA1758" s="385"/>
      <c r="BB1758" s="416"/>
      <c r="BC1758" s="416"/>
      <c r="BD1758" s="416"/>
      <c r="BE1758" s="416"/>
      <c r="BF1758" s="416"/>
      <c r="BG1758" s="416"/>
      <c r="BH1758" s="416"/>
      <c r="BI1758" s="416"/>
      <c r="BJ1758" s="416"/>
    </row>
    <row r="1759" spans="10:62" x14ac:dyDescent="0.2">
      <c r="J1759" s="385"/>
      <c r="K1759" s="217"/>
      <c r="L1759" s="217"/>
      <c r="M1759" s="693"/>
      <c r="N1759" s="693"/>
      <c r="O1759" s="359"/>
      <c r="P1759" s="619"/>
      <c r="Q1759" s="672"/>
      <c r="R1759" s="672"/>
      <c r="S1759" s="672"/>
      <c r="T1759" s="385"/>
      <c r="U1759" s="385"/>
      <c r="V1759" s="385"/>
      <c r="W1759" s="385"/>
      <c r="X1759" s="693"/>
      <c r="Y1759" s="325"/>
      <c r="Z1759" s="308"/>
      <c r="AA1759" s="383"/>
      <c r="AC1759" s="325"/>
      <c r="AD1759" s="325"/>
      <c r="AF1759" s="383"/>
      <c r="AH1759" s="325"/>
      <c r="AI1759" s="325"/>
      <c r="AK1759" s="385"/>
      <c r="AL1759" s="385"/>
      <c r="AM1759" s="359"/>
      <c r="AN1759" s="385"/>
      <c r="AO1759" s="385"/>
      <c r="AP1759" s="385"/>
      <c r="AQ1759" s="385"/>
      <c r="AR1759" s="385"/>
      <c r="AS1759" s="385"/>
      <c r="AT1759" s="385"/>
      <c r="AU1759" s="359"/>
      <c r="AW1759" s="416"/>
      <c r="AX1759" s="694"/>
      <c r="AY1759" s="641"/>
      <c r="AZ1759" s="385"/>
      <c r="BA1759" s="385"/>
      <c r="BB1759" s="416"/>
      <c r="BC1759" s="416"/>
      <c r="BD1759" s="416"/>
      <c r="BE1759" s="416"/>
      <c r="BF1759" s="416"/>
      <c r="BG1759" s="416"/>
      <c r="BH1759" s="416"/>
      <c r="BI1759" s="416"/>
      <c r="BJ1759" s="416"/>
    </row>
    <row r="1760" spans="10:62" x14ac:dyDescent="0.2">
      <c r="J1760" s="385"/>
      <c r="K1760" s="217"/>
      <c r="L1760" s="217"/>
      <c r="M1760" s="693"/>
      <c r="N1760" s="693"/>
      <c r="O1760" s="359"/>
      <c r="P1760" s="619"/>
      <c r="Q1760" s="672"/>
      <c r="R1760" s="672"/>
      <c r="S1760" s="672"/>
      <c r="T1760" s="385"/>
      <c r="U1760" s="385"/>
      <c r="V1760" s="385"/>
      <c r="W1760" s="385"/>
      <c r="X1760" s="693"/>
      <c r="Y1760" s="325"/>
      <c r="Z1760" s="308"/>
      <c r="AA1760" s="383"/>
      <c r="AC1760" s="325"/>
      <c r="AD1760" s="325"/>
      <c r="AF1760" s="383"/>
      <c r="AH1760" s="325"/>
      <c r="AI1760" s="325"/>
      <c r="AK1760" s="385"/>
      <c r="AL1760" s="385"/>
      <c r="AM1760" s="359"/>
      <c r="AN1760" s="385"/>
      <c r="AO1760" s="385"/>
      <c r="AP1760" s="385"/>
      <c r="AQ1760" s="385"/>
      <c r="AR1760" s="385"/>
      <c r="AS1760" s="385"/>
      <c r="AT1760" s="385"/>
      <c r="AU1760" s="359"/>
      <c r="AW1760" s="416"/>
      <c r="AX1760" s="694"/>
      <c r="AY1760" s="641"/>
      <c r="AZ1760" s="385"/>
      <c r="BA1760" s="385"/>
      <c r="BB1760" s="416"/>
      <c r="BC1760" s="416"/>
      <c r="BD1760" s="416"/>
      <c r="BE1760" s="416"/>
      <c r="BF1760" s="416"/>
      <c r="BG1760" s="416"/>
      <c r="BH1760" s="416"/>
      <c r="BI1760" s="416"/>
      <c r="BJ1760" s="416"/>
    </row>
    <row r="1761" spans="10:62" x14ac:dyDescent="0.2">
      <c r="J1761" s="385"/>
      <c r="K1761" s="217"/>
      <c r="L1761" s="217"/>
      <c r="M1761" s="693"/>
      <c r="N1761" s="693"/>
      <c r="O1761" s="359"/>
      <c r="P1761" s="619"/>
      <c r="Q1761" s="672"/>
      <c r="R1761" s="672"/>
      <c r="S1761" s="672"/>
      <c r="T1761" s="385"/>
      <c r="U1761" s="385"/>
      <c r="V1761" s="385"/>
      <c r="W1761" s="385"/>
      <c r="X1761" s="693"/>
      <c r="Y1761" s="325"/>
      <c r="Z1761" s="308"/>
      <c r="AA1761" s="383"/>
      <c r="AC1761" s="325"/>
      <c r="AD1761" s="325"/>
      <c r="AF1761" s="383"/>
      <c r="AH1761" s="325"/>
      <c r="AI1761" s="325"/>
      <c r="AK1761" s="385"/>
      <c r="AL1761" s="385"/>
      <c r="AM1761" s="359"/>
      <c r="AN1761" s="385"/>
      <c r="AO1761" s="385"/>
      <c r="AP1761" s="385"/>
      <c r="AQ1761" s="385"/>
      <c r="AR1761" s="385"/>
      <c r="AS1761" s="385"/>
      <c r="AT1761" s="385"/>
      <c r="AU1761" s="359"/>
      <c r="AW1761" s="416"/>
      <c r="AX1761" s="694"/>
      <c r="AY1761" s="641"/>
      <c r="AZ1761" s="385"/>
      <c r="BA1761" s="385"/>
      <c r="BB1761" s="416"/>
      <c r="BC1761" s="416"/>
      <c r="BD1761" s="416"/>
      <c r="BE1761" s="416"/>
      <c r="BF1761" s="416"/>
      <c r="BG1761" s="416"/>
      <c r="BH1761" s="416"/>
      <c r="BI1761" s="416"/>
      <c r="BJ1761" s="416"/>
    </row>
    <row r="1762" spans="10:62" x14ac:dyDescent="0.2">
      <c r="J1762" s="385"/>
      <c r="K1762" s="217"/>
      <c r="L1762" s="217"/>
      <c r="M1762" s="693"/>
      <c r="N1762" s="693"/>
      <c r="O1762" s="359"/>
      <c r="P1762" s="619"/>
      <c r="Q1762" s="672"/>
      <c r="R1762" s="672"/>
      <c r="S1762" s="672"/>
      <c r="T1762" s="385"/>
      <c r="U1762" s="385"/>
      <c r="V1762" s="385"/>
      <c r="W1762" s="385"/>
      <c r="X1762" s="693"/>
      <c r="Y1762" s="325"/>
      <c r="Z1762" s="308"/>
      <c r="AA1762" s="383"/>
      <c r="AC1762" s="325"/>
      <c r="AD1762" s="325"/>
      <c r="AF1762" s="383"/>
      <c r="AH1762" s="325"/>
      <c r="AI1762" s="325"/>
      <c r="AK1762" s="385"/>
      <c r="AL1762" s="385"/>
      <c r="AM1762" s="359"/>
      <c r="AN1762" s="385"/>
      <c r="AO1762" s="385"/>
      <c r="AP1762" s="385"/>
      <c r="AQ1762" s="385"/>
      <c r="AR1762" s="385"/>
      <c r="AS1762" s="385"/>
      <c r="AT1762" s="385"/>
      <c r="AU1762" s="359"/>
      <c r="AW1762" s="416"/>
      <c r="AX1762" s="694"/>
      <c r="AY1762" s="641"/>
      <c r="AZ1762" s="385"/>
      <c r="BA1762" s="385"/>
      <c r="BB1762" s="416"/>
      <c r="BC1762" s="416"/>
      <c r="BD1762" s="416"/>
      <c r="BE1762" s="416"/>
      <c r="BF1762" s="416"/>
      <c r="BG1762" s="416"/>
      <c r="BH1762" s="416"/>
      <c r="BI1762" s="416"/>
      <c r="BJ1762" s="416"/>
    </row>
    <row r="1763" spans="10:62" x14ac:dyDescent="0.2">
      <c r="J1763" s="385"/>
      <c r="K1763" s="217"/>
      <c r="L1763" s="217"/>
      <c r="M1763" s="693"/>
      <c r="N1763" s="693"/>
      <c r="O1763" s="359"/>
      <c r="P1763" s="619"/>
      <c r="Q1763" s="672"/>
      <c r="R1763" s="672"/>
      <c r="S1763" s="672"/>
      <c r="T1763" s="385"/>
      <c r="U1763" s="385"/>
      <c r="V1763" s="385"/>
      <c r="W1763" s="385"/>
      <c r="X1763" s="693"/>
      <c r="Y1763" s="325"/>
      <c r="Z1763" s="308"/>
      <c r="AA1763" s="383"/>
      <c r="AC1763" s="325"/>
      <c r="AD1763" s="325"/>
      <c r="AF1763" s="383"/>
      <c r="AH1763" s="325"/>
      <c r="AI1763" s="325"/>
      <c r="AK1763" s="385"/>
      <c r="AL1763" s="385"/>
      <c r="AM1763" s="359"/>
      <c r="AN1763" s="385"/>
      <c r="AO1763" s="385"/>
      <c r="AP1763" s="385"/>
      <c r="AQ1763" s="385"/>
      <c r="AR1763" s="385"/>
      <c r="AS1763" s="385"/>
      <c r="AT1763" s="385"/>
      <c r="AU1763" s="359"/>
      <c r="AW1763" s="416"/>
      <c r="AX1763" s="694"/>
      <c r="AY1763" s="641"/>
      <c r="AZ1763" s="385"/>
      <c r="BA1763" s="385"/>
      <c r="BB1763" s="416"/>
      <c r="BC1763" s="416"/>
      <c r="BD1763" s="416"/>
      <c r="BE1763" s="416"/>
      <c r="BF1763" s="416"/>
      <c r="BG1763" s="416"/>
      <c r="BH1763" s="416"/>
      <c r="BI1763" s="416"/>
      <c r="BJ1763" s="416"/>
    </row>
    <row r="1764" spans="10:62" x14ac:dyDescent="0.2">
      <c r="J1764" s="385"/>
      <c r="K1764" s="217"/>
      <c r="L1764" s="217"/>
      <c r="M1764" s="693"/>
      <c r="N1764" s="693"/>
      <c r="O1764" s="359"/>
      <c r="P1764" s="619"/>
      <c r="Q1764" s="672"/>
      <c r="R1764" s="672"/>
      <c r="S1764" s="672"/>
      <c r="T1764" s="385"/>
      <c r="U1764" s="385"/>
      <c r="V1764" s="385"/>
      <c r="W1764" s="385"/>
      <c r="X1764" s="693"/>
      <c r="Y1764" s="325"/>
      <c r="Z1764" s="308"/>
      <c r="AA1764" s="383"/>
      <c r="AC1764" s="325"/>
      <c r="AD1764" s="325"/>
      <c r="AF1764" s="383"/>
      <c r="AH1764" s="325"/>
      <c r="AI1764" s="325"/>
      <c r="AK1764" s="385"/>
      <c r="AL1764" s="385"/>
      <c r="AM1764" s="359"/>
      <c r="AN1764" s="385"/>
      <c r="AO1764" s="385"/>
      <c r="AP1764" s="385"/>
      <c r="AQ1764" s="385"/>
      <c r="AR1764" s="385"/>
      <c r="AS1764" s="385"/>
      <c r="AT1764" s="385"/>
      <c r="AU1764" s="359"/>
      <c r="AW1764" s="416"/>
      <c r="AX1764" s="694"/>
      <c r="AY1764" s="641"/>
      <c r="AZ1764" s="385"/>
      <c r="BA1764" s="385"/>
      <c r="BB1764" s="416"/>
      <c r="BC1764" s="416"/>
      <c r="BD1764" s="416"/>
      <c r="BE1764" s="416"/>
      <c r="BF1764" s="416"/>
      <c r="BG1764" s="416"/>
      <c r="BH1764" s="416"/>
      <c r="BI1764" s="416"/>
      <c r="BJ1764" s="416"/>
    </row>
    <row r="1765" spans="10:62" x14ac:dyDescent="0.2">
      <c r="J1765" s="385"/>
      <c r="K1765" s="217"/>
      <c r="L1765" s="217"/>
      <c r="M1765" s="693"/>
      <c r="N1765" s="693"/>
      <c r="O1765" s="359"/>
      <c r="P1765" s="619"/>
      <c r="Q1765" s="672"/>
      <c r="R1765" s="672"/>
      <c r="S1765" s="672"/>
      <c r="T1765" s="385"/>
      <c r="U1765" s="385"/>
      <c r="V1765" s="385"/>
      <c r="W1765" s="385"/>
      <c r="X1765" s="693"/>
      <c r="Y1765" s="325"/>
      <c r="Z1765" s="308"/>
      <c r="AA1765" s="383"/>
      <c r="AC1765" s="325"/>
      <c r="AD1765" s="325"/>
      <c r="AF1765" s="383"/>
      <c r="AH1765" s="325"/>
      <c r="AI1765" s="325"/>
      <c r="AK1765" s="385"/>
      <c r="AL1765" s="385"/>
      <c r="AM1765" s="359"/>
      <c r="AN1765" s="385"/>
      <c r="AO1765" s="385"/>
      <c r="AP1765" s="385"/>
      <c r="AQ1765" s="385"/>
      <c r="AR1765" s="385"/>
      <c r="AS1765" s="385"/>
      <c r="AT1765" s="385"/>
      <c r="AU1765" s="359"/>
      <c r="AW1765" s="416"/>
      <c r="AX1765" s="694"/>
      <c r="AY1765" s="641"/>
      <c r="AZ1765" s="385"/>
      <c r="BA1765" s="385"/>
      <c r="BB1765" s="416"/>
      <c r="BC1765" s="416"/>
      <c r="BD1765" s="416"/>
      <c r="BE1765" s="416"/>
      <c r="BF1765" s="416"/>
      <c r="BG1765" s="416"/>
      <c r="BH1765" s="416"/>
      <c r="BI1765" s="416"/>
      <c r="BJ1765" s="416"/>
    </row>
    <row r="1766" spans="10:62" x14ac:dyDescent="0.2">
      <c r="J1766" s="385"/>
      <c r="K1766" s="217"/>
      <c r="L1766" s="217"/>
      <c r="M1766" s="693"/>
      <c r="N1766" s="693"/>
      <c r="O1766" s="359"/>
      <c r="P1766" s="619"/>
      <c r="Q1766" s="672"/>
      <c r="R1766" s="672"/>
      <c r="S1766" s="672"/>
      <c r="T1766" s="385"/>
      <c r="U1766" s="385"/>
      <c r="V1766" s="385"/>
      <c r="W1766" s="385"/>
      <c r="X1766" s="693"/>
      <c r="Y1766" s="325"/>
      <c r="Z1766" s="308"/>
      <c r="AA1766" s="383"/>
      <c r="AC1766" s="325"/>
      <c r="AD1766" s="325"/>
      <c r="AF1766" s="383"/>
      <c r="AH1766" s="325"/>
      <c r="AI1766" s="325"/>
      <c r="AK1766" s="385"/>
      <c r="AL1766" s="385"/>
      <c r="AM1766" s="359"/>
      <c r="AN1766" s="385"/>
      <c r="AO1766" s="385"/>
      <c r="AP1766" s="385"/>
      <c r="AQ1766" s="385"/>
      <c r="AR1766" s="385"/>
      <c r="AS1766" s="385"/>
      <c r="AT1766" s="385"/>
      <c r="AU1766" s="359"/>
      <c r="AW1766" s="416"/>
      <c r="AX1766" s="694"/>
      <c r="AY1766" s="641"/>
      <c r="AZ1766" s="385"/>
      <c r="BA1766" s="385"/>
      <c r="BB1766" s="416"/>
      <c r="BC1766" s="416"/>
      <c r="BD1766" s="416"/>
      <c r="BE1766" s="416"/>
      <c r="BF1766" s="416"/>
      <c r="BG1766" s="416"/>
      <c r="BH1766" s="416"/>
      <c r="BI1766" s="416"/>
      <c r="BJ1766" s="416"/>
    </row>
    <row r="1767" spans="10:62" x14ac:dyDescent="0.2">
      <c r="J1767" s="385"/>
      <c r="K1767" s="217"/>
      <c r="L1767" s="217"/>
      <c r="M1767" s="693"/>
      <c r="N1767" s="693"/>
      <c r="O1767" s="359"/>
      <c r="P1767" s="619"/>
      <c r="Q1767" s="672"/>
      <c r="R1767" s="672"/>
      <c r="S1767" s="672"/>
      <c r="T1767" s="385"/>
      <c r="U1767" s="385"/>
      <c r="V1767" s="385"/>
      <c r="W1767" s="385"/>
      <c r="X1767" s="693"/>
      <c r="Y1767" s="325"/>
      <c r="Z1767" s="308"/>
      <c r="AA1767" s="383"/>
      <c r="AC1767" s="325"/>
      <c r="AD1767" s="325"/>
      <c r="AF1767" s="383"/>
      <c r="AH1767" s="325"/>
      <c r="AI1767" s="325"/>
      <c r="AK1767" s="385"/>
      <c r="AL1767" s="385"/>
      <c r="AM1767" s="359"/>
      <c r="AN1767" s="385"/>
      <c r="AO1767" s="385"/>
      <c r="AP1767" s="385"/>
      <c r="AQ1767" s="385"/>
      <c r="AR1767" s="385"/>
      <c r="AS1767" s="385"/>
      <c r="AT1767" s="385"/>
      <c r="AU1767" s="359"/>
      <c r="AW1767" s="416"/>
      <c r="AX1767" s="694"/>
      <c r="AY1767" s="641"/>
      <c r="AZ1767" s="385"/>
      <c r="BA1767" s="385"/>
      <c r="BB1767" s="416"/>
      <c r="BC1767" s="416"/>
      <c r="BD1767" s="416"/>
      <c r="BE1767" s="416"/>
      <c r="BF1767" s="416"/>
      <c r="BG1767" s="416"/>
      <c r="BH1767" s="416"/>
      <c r="BI1767" s="416"/>
      <c r="BJ1767" s="416"/>
    </row>
    <row r="1768" spans="10:62" x14ac:dyDescent="0.2">
      <c r="J1768" s="385"/>
      <c r="K1768" s="217"/>
      <c r="L1768" s="217"/>
      <c r="M1768" s="693"/>
      <c r="N1768" s="693"/>
      <c r="O1768" s="359"/>
      <c r="P1768" s="619"/>
      <c r="Q1768" s="672"/>
      <c r="R1768" s="672"/>
      <c r="S1768" s="672"/>
      <c r="T1768" s="385"/>
      <c r="U1768" s="385"/>
      <c r="V1768" s="385"/>
      <c r="W1768" s="385"/>
      <c r="X1768" s="693"/>
      <c r="Y1768" s="325"/>
      <c r="Z1768" s="308"/>
      <c r="AA1768" s="383"/>
      <c r="AC1768" s="325"/>
      <c r="AD1768" s="325"/>
      <c r="AF1768" s="383"/>
      <c r="AH1768" s="325"/>
      <c r="AI1768" s="325"/>
      <c r="AK1768" s="385"/>
      <c r="AL1768" s="385"/>
      <c r="AM1768" s="359"/>
      <c r="AN1768" s="385"/>
      <c r="AO1768" s="385"/>
      <c r="AP1768" s="385"/>
      <c r="AQ1768" s="385"/>
      <c r="AR1768" s="385"/>
      <c r="AS1768" s="385"/>
      <c r="AT1768" s="385"/>
      <c r="AU1768" s="359"/>
      <c r="AW1768" s="416"/>
      <c r="AX1768" s="694"/>
      <c r="AY1768" s="641"/>
      <c r="AZ1768" s="385"/>
      <c r="BA1768" s="385"/>
      <c r="BB1768" s="416"/>
      <c r="BC1768" s="416"/>
      <c r="BD1768" s="416"/>
      <c r="BE1768" s="416"/>
      <c r="BF1768" s="416"/>
      <c r="BG1768" s="416"/>
      <c r="BH1768" s="416"/>
      <c r="BI1768" s="416"/>
      <c r="BJ1768" s="416"/>
    </row>
    <row r="1769" spans="10:62" x14ac:dyDescent="0.2">
      <c r="J1769" s="385"/>
      <c r="K1769" s="217"/>
      <c r="L1769" s="217"/>
      <c r="M1769" s="693"/>
      <c r="N1769" s="693"/>
      <c r="O1769" s="359"/>
      <c r="P1769" s="619"/>
      <c r="Q1769" s="672"/>
      <c r="R1769" s="672"/>
      <c r="S1769" s="672"/>
      <c r="T1769" s="385"/>
      <c r="U1769" s="385"/>
      <c r="V1769" s="385"/>
      <c r="W1769" s="385"/>
      <c r="X1769" s="693"/>
      <c r="Y1769" s="325"/>
      <c r="Z1769" s="308"/>
      <c r="AA1769" s="383"/>
      <c r="AC1769" s="325"/>
      <c r="AD1769" s="325"/>
      <c r="AF1769" s="383"/>
      <c r="AH1769" s="325"/>
      <c r="AI1769" s="325"/>
      <c r="AK1769" s="385"/>
      <c r="AL1769" s="385"/>
      <c r="AM1769" s="359"/>
      <c r="AN1769" s="385"/>
      <c r="AO1769" s="385"/>
      <c r="AP1769" s="385"/>
      <c r="AQ1769" s="385"/>
      <c r="AR1769" s="385"/>
      <c r="AS1769" s="385"/>
      <c r="AT1769" s="385"/>
      <c r="AU1769" s="359"/>
      <c r="AW1769" s="416"/>
      <c r="AX1769" s="694"/>
      <c r="AY1769" s="641"/>
      <c r="AZ1769" s="385"/>
      <c r="BA1769" s="385"/>
      <c r="BB1769" s="416"/>
      <c r="BC1769" s="416"/>
      <c r="BD1769" s="416"/>
      <c r="BE1769" s="416"/>
      <c r="BF1769" s="416"/>
      <c r="BG1769" s="416"/>
      <c r="BH1769" s="416"/>
      <c r="BI1769" s="416"/>
      <c r="BJ1769" s="416"/>
    </row>
    <row r="1770" spans="10:62" x14ac:dyDescent="0.2">
      <c r="J1770" s="385"/>
      <c r="K1770" s="217"/>
      <c r="L1770" s="217"/>
      <c r="M1770" s="693"/>
      <c r="N1770" s="693"/>
      <c r="O1770" s="359"/>
      <c r="P1770" s="619"/>
      <c r="Q1770" s="672"/>
      <c r="R1770" s="672"/>
      <c r="S1770" s="672"/>
      <c r="T1770" s="385"/>
      <c r="U1770" s="385"/>
      <c r="V1770" s="385"/>
      <c r="W1770" s="385"/>
      <c r="X1770" s="693"/>
      <c r="Y1770" s="325"/>
      <c r="Z1770" s="308"/>
      <c r="AA1770" s="383"/>
      <c r="AC1770" s="325"/>
      <c r="AD1770" s="325"/>
      <c r="AF1770" s="383"/>
      <c r="AH1770" s="325"/>
      <c r="AI1770" s="325"/>
      <c r="AK1770" s="385"/>
      <c r="AL1770" s="385"/>
      <c r="AM1770" s="359"/>
      <c r="AN1770" s="385"/>
      <c r="AO1770" s="385"/>
      <c r="AP1770" s="385"/>
      <c r="AQ1770" s="385"/>
      <c r="AR1770" s="385"/>
      <c r="AS1770" s="385"/>
      <c r="AT1770" s="385"/>
      <c r="AU1770" s="359"/>
      <c r="AW1770" s="416"/>
      <c r="AX1770" s="694"/>
      <c r="AY1770" s="641"/>
      <c r="AZ1770" s="385"/>
      <c r="BA1770" s="385"/>
      <c r="BB1770" s="416"/>
      <c r="BC1770" s="416"/>
      <c r="BD1770" s="416"/>
      <c r="BE1770" s="416"/>
      <c r="BF1770" s="416"/>
      <c r="BG1770" s="416"/>
      <c r="BH1770" s="416"/>
      <c r="BI1770" s="416"/>
      <c r="BJ1770" s="416"/>
    </row>
    <row r="1771" spans="10:62" x14ac:dyDescent="0.2">
      <c r="J1771" s="385"/>
      <c r="K1771" s="217"/>
      <c r="L1771" s="217"/>
      <c r="M1771" s="693"/>
      <c r="N1771" s="693"/>
      <c r="O1771" s="359"/>
      <c r="P1771" s="619"/>
      <c r="Q1771" s="672"/>
      <c r="R1771" s="672"/>
      <c r="S1771" s="672"/>
      <c r="T1771" s="385"/>
      <c r="U1771" s="385"/>
      <c r="V1771" s="385"/>
      <c r="W1771" s="385"/>
      <c r="X1771" s="693"/>
      <c r="Y1771" s="325"/>
      <c r="Z1771" s="308"/>
      <c r="AA1771" s="383"/>
      <c r="AC1771" s="325"/>
      <c r="AD1771" s="325"/>
      <c r="AF1771" s="383"/>
      <c r="AH1771" s="325"/>
      <c r="AI1771" s="325"/>
      <c r="AK1771" s="385"/>
      <c r="AL1771" s="385"/>
      <c r="AM1771" s="359"/>
      <c r="AN1771" s="385"/>
      <c r="AO1771" s="385"/>
      <c r="AP1771" s="385"/>
      <c r="AQ1771" s="385"/>
      <c r="AR1771" s="385"/>
      <c r="AS1771" s="385"/>
      <c r="AT1771" s="385"/>
      <c r="AU1771" s="359"/>
      <c r="AW1771" s="416"/>
      <c r="AX1771" s="694"/>
      <c r="AY1771" s="641"/>
      <c r="AZ1771" s="385"/>
      <c r="BA1771" s="385"/>
      <c r="BB1771" s="416"/>
      <c r="BC1771" s="416"/>
      <c r="BD1771" s="416"/>
      <c r="BE1771" s="416"/>
      <c r="BF1771" s="416"/>
      <c r="BG1771" s="416"/>
      <c r="BH1771" s="416"/>
      <c r="BI1771" s="416"/>
      <c r="BJ1771" s="416"/>
    </row>
    <row r="1772" spans="10:62" x14ac:dyDescent="0.2">
      <c r="J1772" s="385"/>
      <c r="K1772" s="217"/>
      <c r="L1772" s="217"/>
      <c r="M1772" s="693"/>
      <c r="N1772" s="693"/>
      <c r="O1772" s="359"/>
      <c r="P1772" s="619"/>
      <c r="Q1772" s="672"/>
      <c r="R1772" s="672"/>
      <c r="S1772" s="672"/>
      <c r="T1772" s="385"/>
      <c r="U1772" s="385"/>
      <c r="V1772" s="385"/>
      <c r="W1772" s="385"/>
      <c r="X1772" s="693"/>
      <c r="Y1772" s="325"/>
      <c r="Z1772" s="308"/>
      <c r="AA1772" s="383"/>
      <c r="AC1772" s="325"/>
      <c r="AD1772" s="325"/>
      <c r="AF1772" s="383"/>
      <c r="AH1772" s="325"/>
      <c r="AI1772" s="325"/>
      <c r="AK1772" s="385"/>
      <c r="AL1772" s="385"/>
      <c r="AM1772" s="359"/>
      <c r="AN1772" s="385"/>
      <c r="AO1772" s="385"/>
      <c r="AP1772" s="385"/>
      <c r="AQ1772" s="385"/>
      <c r="AR1772" s="385"/>
      <c r="AS1772" s="385"/>
      <c r="AT1772" s="385"/>
      <c r="AU1772" s="359"/>
      <c r="AW1772" s="416"/>
      <c r="AX1772" s="694"/>
      <c r="AY1772" s="641"/>
      <c r="AZ1772" s="385"/>
      <c r="BA1772" s="385"/>
      <c r="BB1772" s="416"/>
      <c r="BC1772" s="416"/>
      <c r="BD1772" s="416"/>
      <c r="BE1772" s="416"/>
      <c r="BF1772" s="416"/>
      <c r="BG1772" s="416"/>
      <c r="BH1772" s="416"/>
      <c r="BI1772" s="416"/>
      <c r="BJ1772" s="416"/>
    </row>
    <row r="1773" spans="10:62" x14ac:dyDescent="0.2">
      <c r="J1773" s="385"/>
      <c r="K1773" s="217"/>
      <c r="L1773" s="217"/>
      <c r="M1773" s="693"/>
      <c r="N1773" s="693"/>
      <c r="O1773" s="359"/>
      <c r="P1773" s="619"/>
      <c r="Q1773" s="672"/>
      <c r="R1773" s="672"/>
      <c r="S1773" s="672"/>
      <c r="T1773" s="385"/>
      <c r="U1773" s="385"/>
      <c r="V1773" s="385"/>
      <c r="W1773" s="385"/>
      <c r="X1773" s="693"/>
      <c r="Y1773" s="325"/>
      <c r="Z1773" s="308"/>
      <c r="AA1773" s="383"/>
      <c r="AC1773" s="325"/>
      <c r="AD1773" s="325"/>
      <c r="AF1773" s="383"/>
      <c r="AH1773" s="325"/>
      <c r="AI1773" s="325"/>
      <c r="AK1773" s="385"/>
      <c r="AL1773" s="385"/>
      <c r="AM1773" s="359"/>
      <c r="AN1773" s="385"/>
      <c r="AO1773" s="385"/>
      <c r="AP1773" s="385"/>
      <c r="AQ1773" s="385"/>
      <c r="AR1773" s="385"/>
      <c r="AS1773" s="385"/>
      <c r="AT1773" s="385"/>
      <c r="AU1773" s="359"/>
      <c r="AW1773" s="416"/>
      <c r="AX1773" s="694"/>
      <c r="AY1773" s="641"/>
      <c r="AZ1773" s="385"/>
      <c r="BA1773" s="385"/>
      <c r="BB1773" s="416"/>
      <c r="BC1773" s="416"/>
      <c r="BD1773" s="416"/>
      <c r="BE1773" s="416"/>
      <c r="BF1773" s="416"/>
      <c r="BG1773" s="416"/>
      <c r="BH1773" s="416"/>
      <c r="BI1773" s="416"/>
      <c r="BJ1773" s="416"/>
    </row>
    <row r="1774" spans="10:62" x14ac:dyDescent="0.2">
      <c r="J1774" s="385"/>
      <c r="K1774" s="217"/>
      <c r="L1774" s="217"/>
      <c r="M1774" s="693"/>
      <c r="N1774" s="693"/>
      <c r="O1774" s="359"/>
      <c r="P1774" s="619"/>
      <c r="Q1774" s="672"/>
      <c r="R1774" s="672"/>
      <c r="S1774" s="672"/>
      <c r="T1774" s="385"/>
      <c r="U1774" s="385"/>
      <c r="V1774" s="385"/>
      <c r="W1774" s="385"/>
      <c r="X1774" s="693"/>
      <c r="Y1774" s="325"/>
      <c r="Z1774" s="308"/>
      <c r="AA1774" s="383"/>
      <c r="AC1774" s="325"/>
      <c r="AD1774" s="325"/>
      <c r="AF1774" s="383"/>
      <c r="AH1774" s="325"/>
      <c r="AI1774" s="325"/>
      <c r="AK1774" s="385"/>
      <c r="AL1774" s="385"/>
      <c r="AM1774" s="359"/>
      <c r="AN1774" s="385"/>
      <c r="AO1774" s="385"/>
      <c r="AP1774" s="385"/>
      <c r="AQ1774" s="385"/>
      <c r="AR1774" s="385"/>
      <c r="AS1774" s="385"/>
      <c r="AT1774" s="385"/>
      <c r="AU1774" s="359"/>
      <c r="AW1774" s="416"/>
      <c r="AX1774" s="694"/>
      <c r="AY1774" s="641"/>
      <c r="AZ1774" s="385"/>
      <c r="BA1774" s="385"/>
      <c r="BB1774" s="416"/>
      <c r="BC1774" s="416"/>
      <c r="BD1774" s="416"/>
      <c r="BE1774" s="416"/>
      <c r="BF1774" s="416"/>
      <c r="BG1774" s="416"/>
      <c r="BH1774" s="416"/>
      <c r="BI1774" s="416"/>
      <c r="BJ1774" s="416"/>
    </row>
    <row r="1775" spans="10:62" x14ac:dyDescent="0.2">
      <c r="J1775" s="385"/>
      <c r="K1775" s="217"/>
      <c r="L1775" s="217"/>
      <c r="M1775" s="693"/>
      <c r="N1775" s="693"/>
      <c r="O1775" s="359"/>
      <c r="P1775" s="619"/>
      <c r="Q1775" s="672"/>
      <c r="R1775" s="672"/>
      <c r="S1775" s="672"/>
      <c r="T1775" s="385"/>
      <c r="U1775" s="385"/>
      <c r="V1775" s="385"/>
      <c r="W1775" s="385"/>
      <c r="X1775" s="693"/>
      <c r="Y1775" s="325"/>
      <c r="Z1775" s="308"/>
      <c r="AA1775" s="383"/>
      <c r="AC1775" s="325"/>
      <c r="AD1775" s="325"/>
      <c r="AF1775" s="383"/>
      <c r="AH1775" s="325"/>
      <c r="AI1775" s="325"/>
      <c r="AK1775" s="385"/>
      <c r="AL1775" s="385"/>
      <c r="AM1775" s="359"/>
      <c r="AN1775" s="385"/>
      <c r="AO1775" s="385"/>
      <c r="AP1775" s="385"/>
      <c r="AQ1775" s="385"/>
      <c r="AR1775" s="385"/>
      <c r="AS1775" s="385"/>
      <c r="AT1775" s="385"/>
      <c r="AU1775" s="359"/>
      <c r="AW1775" s="416"/>
      <c r="AX1775" s="694"/>
      <c r="AY1775" s="641"/>
      <c r="AZ1775" s="385"/>
      <c r="BA1775" s="385"/>
      <c r="BB1775" s="416"/>
      <c r="BC1775" s="416"/>
      <c r="BD1775" s="416"/>
      <c r="BE1775" s="416"/>
      <c r="BF1775" s="416"/>
      <c r="BG1775" s="416"/>
      <c r="BH1775" s="416"/>
      <c r="BI1775" s="416"/>
      <c r="BJ1775" s="416"/>
    </row>
    <row r="1776" spans="10:62" x14ac:dyDescent="0.2">
      <c r="J1776" s="385"/>
      <c r="K1776" s="217"/>
      <c r="L1776" s="217"/>
      <c r="M1776" s="693"/>
      <c r="N1776" s="693"/>
      <c r="O1776" s="359"/>
      <c r="P1776" s="619"/>
      <c r="Q1776" s="672"/>
      <c r="R1776" s="672"/>
      <c r="S1776" s="672"/>
      <c r="T1776" s="385"/>
      <c r="U1776" s="385"/>
      <c r="V1776" s="385"/>
      <c r="W1776" s="385"/>
      <c r="X1776" s="693"/>
      <c r="Y1776" s="325"/>
      <c r="Z1776" s="308"/>
      <c r="AA1776" s="383"/>
      <c r="AC1776" s="325"/>
      <c r="AD1776" s="325"/>
      <c r="AF1776" s="383"/>
      <c r="AH1776" s="325"/>
      <c r="AI1776" s="325"/>
      <c r="AK1776" s="385"/>
      <c r="AL1776" s="385"/>
      <c r="AM1776" s="359"/>
      <c r="AN1776" s="385"/>
      <c r="AO1776" s="385"/>
      <c r="AP1776" s="385"/>
      <c r="AQ1776" s="385"/>
      <c r="AR1776" s="385"/>
      <c r="AS1776" s="385"/>
      <c r="AT1776" s="385"/>
      <c r="AU1776" s="359"/>
      <c r="AW1776" s="416"/>
      <c r="AX1776" s="694"/>
      <c r="AY1776" s="641"/>
      <c r="AZ1776" s="385"/>
      <c r="BA1776" s="385"/>
      <c r="BB1776" s="416"/>
      <c r="BC1776" s="416"/>
      <c r="BD1776" s="416"/>
      <c r="BE1776" s="416"/>
      <c r="BF1776" s="416"/>
      <c r="BG1776" s="416"/>
      <c r="BH1776" s="416"/>
      <c r="BI1776" s="416"/>
      <c r="BJ1776" s="416"/>
    </row>
    <row r="1777" spans="10:62" x14ac:dyDescent="0.2">
      <c r="J1777" s="385"/>
      <c r="K1777" s="217"/>
      <c r="L1777" s="217"/>
      <c r="M1777" s="693"/>
      <c r="N1777" s="693"/>
      <c r="O1777" s="359"/>
      <c r="P1777" s="619"/>
      <c r="Q1777" s="672"/>
      <c r="R1777" s="672"/>
      <c r="S1777" s="672"/>
      <c r="T1777" s="385"/>
      <c r="U1777" s="385"/>
      <c r="V1777" s="385"/>
      <c r="W1777" s="385"/>
      <c r="X1777" s="693"/>
      <c r="Y1777" s="325"/>
      <c r="Z1777" s="308"/>
      <c r="AA1777" s="383"/>
      <c r="AC1777" s="325"/>
      <c r="AD1777" s="325"/>
      <c r="AF1777" s="383"/>
      <c r="AH1777" s="325"/>
      <c r="AI1777" s="325"/>
      <c r="AK1777" s="385"/>
      <c r="AL1777" s="385"/>
      <c r="AM1777" s="359"/>
      <c r="AN1777" s="385"/>
      <c r="AO1777" s="385"/>
      <c r="AP1777" s="385"/>
      <c r="AQ1777" s="385"/>
      <c r="AR1777" s="385"/>
      <c r="AS1777" s="385"/>
      <c r="AT1777" s="385"/>
      <c r="AU1777" s="359"/>
      <c r="AW1777" s="416"/>
      <c r="AX1777" s="694"/>
      <c r="AY1777" s="641"/>
      <c r="AZ1777" s="385"/>
      <c r="BA1777" s="385"/>
      <c r="BB1777" s="416"/>
      <c r="BC1777" s="416"/>
      <c r="BD1777" s="416"/>
      <c r="BE1777" s="416"/>
      <c r="BF1777" s="416"/>
      <c r="BG1777" s="416"/>
      <c r="BH1777" s="416"/>
      <c r="BI1777" s="416"/>
      <c r="BJ1777" s="416"/>
    </row>
    <row r="1778" spans="10:62" x14ac:dyDescent="0.2">
      <c r="J1778" s="385"/>
      <c r="K1778" s="217"/>
      <c r="L1778" s="217"/>
      <c r="M1778" s="693"/>
      <c r="N1778" s="693"/>
      <c r="O1778" s="359"/>
      <c r="P1778" s="619"/>
      <c r="Q1778" s="672"/>
      <c r="R1778" s="672"/>
      <c r="S1778" s="672"/>
      <c r="T1778" s="385"/>
      <c r="U1778" s="385"/>
      <c r="V1778" s="385"/>
      <c r="W1778" s="385"/>
      <c r="X1778" s="693"/>
      <c r="Y1778" s="325"/>
      <c r="Z1778" s="308"/>
      <c r="AA1778" s="383"/>
      <c r="AC1778" s="325"/>
      <c r="AD1778" s="325"/>
      <c r="AF1778" s="383"/>
      <c r="AH1778" s="325"/>
      <c r="AI1778" s="325"/>
      <c r="AK1778" s="385"/>
      <c r="AL1778" s="385"/>
      <c r="AM1778" s="359"/>
      <c r="AN1778" s="385"/>
      <c r="AO1778" s="385"/>
      <c r="AP1778" s="385"/>
      <c r="AQ1778" s="385"/>
      <c r="AR1778" s="385"/>
      <c r="AS1778" s="385"/>
      <c r="AT1778" s="385"/>
      <c r="AU1778" s="359"/>
      <c r="AW1778" s="416"/>
      <c r="AX1778" s="694"/>
      <c r="AY1778" s="641"/>
      <c r="AZ1778" s="385"/>
      <c r="BA1778" s="385"/>
      <c r="BB1778" s="416"/>
      <c r="BC1778" s="416"/>
      <c r="BD1778" s="416"/>
      <c r="BE1778" s="416"/>
      <c r="BF1778" s="416"/>
      <c r="BG1778" s="416"/>
      <c r="BH1778" s="416"/>
      <c r="BI1778" s="416"/>
      <c r="BJ1778" s="416"/>
    </row>
    <row r="1779" spans="10:62" x14ac:dyDescent="0.2">
      <c r="J1779" s="385"/>
      <c r="K1779" s="217"/>
      <c r="L1779" s="217"/>
      <c r="M1779" s="693"/>
      <c r="N1779" s="693"/>
      <c r="O1779" s="359"/>
      <c r="P1779" s="619"/>
      <c r="Q1779" s="672"/>
      <c r="R1779" s="672"/>
      <c r="S1779" s="672"/>
      <c r="T1779" s="385"/>
      <c r="U1779" s="385"/>
      <c r="V1779" s="385"/>
      <c r="W1779" s="385"/>
      <c r="X1779" s="693"/>
      <c r="Y1779" s="325"/>
      <c r="Z1779" s="308"/>
      <c r="AA1779" s="383"/>
      <c r="AC1779" s="325"/>
      <c r="AD1779" s="325"/>
      <c r="AF1779" s="383"/>
      <c r="AH1779" s="325"/>
      <c r="AI1779" s="325"/>
      <c r="AK1779" s="385"/>
      <c r="AL1779" s="385"/>
      <c r="AM1779" s="359"/>
      <c r="AN1779" s="385"/>
      <c r="AO1779" s="385"/>
      <c r="AP1779" s="385"/>
      <c r="AQ1779" s="385"/>
      <c r="AR1779" s="385"/>
      <c r="AS1779" s="385"/>
      <c r="AT1779" s="385"/>
      <c r="AU1779" s="359"/>
      <c r="AW1779" s="416"/>
      <c r="AX1779" s="694"/>
      <c r="AY1779" s="641"/>
      <c r="AZ1779" s="385"/>
      <c r="BA1779" s="385"/>
      <c r="BB1779" s="416"/>
      <c r="BC1779" s="416"/>
      <c r="BD1779" s="416"/>
      <c r="BE1779" s="416"/>
      <c r="BF1779" s="416"/>
      <c r="BG1779" s="416"/>
      <c r="BH1779" s="416"/>
      <c r="BI1779" s="416"/>
      <c r="BJ1779" s="416"/>
    </row>
    <row r="1780" spans="10:62" x14ac:dyDescent="0.2">
      <c r="J1780" s="385"/>
      <c r="K1780" s="217"/>
      <c r="L1780" s="217"/>
      <c r="M1780" s="693"/>
      <c r="N1780" s="693"/>
      <c r="O1780" s="359"/>
      <c r="P1780" s="619"/>
      <c r="Q1780" s="672"/>
      <c r="R1780" s="672"/>
      <c r="S1780" s="672"/>
      <c r="T1780" s="385"/>
      <c r="U1780" s="385"/>
      <c r="V1780" s="385"/>
      <c r="W1780" s="385"/>
      <c r="X1780" s="693"/>
      <c r="Y1780" s="325"/>
      <c r="Z1780" s="308"/>
      <c r="AA1780" s="383"/>
      <c r="AC1780" s="325"/>
      <c r="AD1780" s="325"/>
      <c r="AF1780" s="383"/>
      <c r="AH1780" s="325"/>
      <c r="AI1780" s="325"/>
      <c r="AK1780" s="385"/>
      <c r="AL1780" s="385"/>
      <c r="AM1780" s="359"/>
      <c r="AN1780" s="385"/>
      <c r="AO1780" s="385"/>
      <c r="AP1780" s="385"/>
      <c r="AQ1780" s="385"/>
      <c r="AR1780" s="385"/>
      <c r="AS1780" s="385"/>
      <c r="AT1780" s="385"/>
      <c r="AU1780" s="359"/>
      <c r="AW1780" s="416"/>
      <c r="AX1780" s="694"/>
      <c r="AY1780" s="641"/>
      <c r="AZ1780" s="385"/>
      <c r="BA1780" s="385"/>
      <c r="BB1780" s="416"/>
      <c r="BC1780" s="416"/>
      <c r="BD1780" s="416"/>
      <c r="BE1780" s="416"/>
      <c r="BF1780" s="416"/>
      <c r="BG1780" s="416"/>
      <c r="BH1780" s="416"/>
      <c r="BI1780" s="416"/>
      <c r="BJ1780" s="416"/>
    </row>
    <row r="1781" spans="10:62" x14ac:dyDescent="0.2">
      <c r="J1781" s="385"/>
      <c r="K1781" s="217"/>
      <c r="L1781" s="217"/>
      <c r="M1781" s="693"/>
      <c r="N1781" s="693"/>
      <c r="O1781" s="359"/>
      <c r="P1781" s="619"/>
      <c r="Q1781" s="672"/>
      <c r="R1781" s="672"/>
      <c r="S1781" s="672"/>
      <c r="T1781" s="385"/>
      <c r="U1781" s="385"/>
      <c r="V1781" s="385"/>
      <c r="W1781" s="385"/>
      <c r="X1781" s="693"/>
      <c r="Y1781" s="325"/>
      <c r="Z1781" s="308"/>
      <c r="AA1781" s="383"/>
      <c r="AC1781" s="325"/>
      <c r="AD1781" s="325"/>
      <c r="AF1781" s="383"/>
      <c r="AH1781" s="325"/>
      <c r="AI1781" s="325"/>
      <c r="AK1781" s="385"/>
      <c r="AL1781" s="385"/>
      <c r="AM1781" s="359"/>
      <c r="AN1781" s="385"/>
      <c r="AO1781" s="385"/>
      <c r="AP1781" s="385"/>
      <c r="AQ1781" s="385"/>
      <c r="AR1781" s="385"/>
      <c r="AS1781" s="385"/>
      <c r="AT1781" s="385"/>
      <c r="AU1781" s="359"/>
      <c r="AW1781" s="416"/>
      <c r="AX1781" s="694"/>
      <c r="AY1781" s="641"/>
      <c r="AZ1781" s="385"/>
      <c r="BA1781" s="385"/>
      <c r="BB1781" s="416"/>
      <c r="BC1781" s="416"/>
      <c r="BD1781" s="416"/>
      <c r="BE1781" s="416"/>
      <c r="BF1781" s="416"/>
      <c r="BG1781" s="416"/>
      <c r="BH1781" s="416"/>
      <c r="BI1781" s="416"/>
      <c r="BJ1781" s="416"/>
    </row>
    <row r="1782" spans="10:62" x14ac:dyDescent="0.2">
      <c r="J1782" s="385"/>
      <c r="K1782" s="217"/>
      <c r="L1782" s="217"/>
      <c r="M1782" s="693"/>
      <c r="N1782" s="693"/>
      <c r="O1782" s="359"/>
      <c r="P1782" s="619"/>
      <c r="Q1782" s="672"/>
      <c r="R1782" s="672"/>
      <c r="S1782" s="672"/>
      <c r="T1782" s="385"/>
      <c r="U1782" s="385"/>
      <c r="V1782" s="385"/>
      <c r="W1782" s="385"/>
      <c r="X1782" s="693"/>
      <c r="Y1782" s="325"/>
      <c r="Z1782" s="308"/>
      <c r="AA1782" s="383"/>
      <c r="AC1782" s="325"/>
      <c r="AD1782" s="325"/>
      <c r="AF1782" s="383"/>
      <c r="AH1782" s="325"/>
      <c r="AI1782" s="325"/>
      <c r="AK1782" s="385"/>
      <c r="AL1782" s="385"/>
      <c r="AM1782" s="359"/>
      <c r="AN1782" s="385"/>
      <c r="AO1782" s="385"/>
      <c r="AP1782" s="385"/>
      <c r="AQ1782" s="385"/>
      <c r="AR1782" s="385"/>
      <c r="AS1782" s="385"/>
      <c r="AT1782" s="385"/>
      <c r="AU1782" s="359"/>
      <c r="AW1782" s="416"/>
      <c r="AX1782" s="694"/>
      <c r="AY1782" s="641"/>
      <c r="AZ1782" s="385"/>
      <c r="BA1782" s="385"/>
      <c r="BB1782" s="416"/>
      <c r="BC1782" s="416"/>
      <c r="BD1782" s="416"/>
      <c r="BE1782" s="416"/>
      <c r="BF1782" s="416"/>
      <c r="BG1782" s="416"/>
      <c r="BH1782" s="416"/>
      <c r="BI1782" s="416"/>
      <c r="BJ1782" s="416"/>
    </row>
    <row r="1783" spans="10:62" x14ac:dyDescent="0.2">
      <c r="J1783" s="385"/>
      <c r="K1783" s="217"/>
      <c r="L1783" s="217"/>
      <c r="M1783" s="693"/>
      <c r="N1783" s="693"/>
      <c r="O1783" s="359"/>
      <c r="P1783" s="619"/>
      <c r="Q1783" s="672"/>
      <c r="R1783" s="672"/>
      <c r="S1783" s="672"/>
      <c r="T1783" s="385"/>
      <c r="U1783" s="385"/>
      <c r="V1783" s="385"/>
      <c r="W1783" s="385"/>
      <c r="X1783" s="693"/>
      <c r="Y1783" s="325"/>
      <c r="Z1783" s="308"/>
      <c r="AA1783" s="383"/>
      <c r="AC1783" s="325"/>
      <c r="AD1783" s="325"/>
      <c r="AF1783" s="383"/>
      <c r="AH1783" s="325"/>
      <c r="AI1783" s="325"/>
      <c r="AK1783" s="385"/>
      <c r="AL1783" s="385"/>
      <c r="AM1783" s="359"/>
      <c r="AN1783" s="385"/>
      <c r="AO1783" s="385"/>
      <c r="AP1783" s="385"/>
      <c r="AQ1783" s="385"/>
      <c r="AR1783" s="385"/>
      <c r="AS1783" s="385"/>
      <c r="AT1783" s="385"/>
      <c r="AU1783" s="359"/>
      <c r="AW1783" s="416"/>
      <c r="AX1783" s="694"/>
      <c r="AY1783" s="641"/>
      <c r="AZ1783" s="385"/>
      <c r="BA1783" s="385"/>
      <c r="BB1783" s="416"/>
      <c r="BC1783" s="416"/>
      <c r="BD1783" s="416"/>
      <c r="BE1783" s="416"/>
      <c r="BF1783" s="416"/>
      <c r="BG1783" s="416"/>
      <c r="BH1783" s="416"/>
      <c r="BI1783" s="416"/>
      <c r="BJ1783" s="416"/>
    </row>
    <row r="1784" spans="10:62" x14ac:dyDescent="0.2">
      <c r="J1784" s="385"/>
      <c r="K1784" s="217"/>
      <c r="L1784" s="217"/>
      <c r="M1784" s="693"/>
      <c r="N1784" s="693"/>
      <c r="O1784" s="359"/>
      <c r="P1784" s="619"/>
      <c r="Q1784" s="672"/>
      <c r="R1784" s="672"/>
      <c r="S1784" s="672"/>
      <c r="T1784" s="385"/>
      <c r="U1784" s="385"/>
      <c r="V1784" s="385"/>
      <c r="W1784" s="385"/>
      <c r="X1784" s="693"/>
      <c r="Y1784" s="325"/>
      <c r="Z1784" s="308"/>
      <c r="AA1784" s="383"/>
      <c r="AC1784" s="325"/>
      <c r="AD1784" s="325"/>
      <c r="AF1784" s="383"/>
      <c r="AH1784" s="325"/>
      <c r="AI1784" s="325"/>
      <c r="AK1784" s="385"/>
      <c r="AL1784" s="385"/>
      <c r="AM1784" s="359"/>
      <c r="AN1784" s="385"/>
      <c r="AO1784" s="385"/>
      <c r="AP1784" s="385"/>
      <c r="AQ1784" s="385"/>
      <c r="AR1784" s="385"/>
      <c r="AS1784" s="385"/>
      <c r="AT1784" s="385"/>
      <c r="AU1784" s="359"/>
      <c r="AW1784" s="416"/>
      <c r="AX1784" s="694"/>
      <c r="AY1784" s="641"/>
      <c r="AZ1784" s="385"/>
      <c r="BA1784" s="385"/>
      <c r="BB1784" s="416"/>
      <c r="BC1784" s="416"/>
      <c r="BD1784" s="416"/>
      <c r="BE1784" s="416"/>
      <c r="BF1784" s="416"/>
      <c r="BG1784" s="416"/>
      <c r="BH1784" s="416"/>
      <c r="BI1784" s="416"/>
      <c r="BJ1784" s="416"/>
    </row>
    <row r="1785" spans="10:62" x14ac:dyDescent="0.2">
      <c r="J1785" s="385"/>
      <c r="K1785" s="217"/>
      <c r="L1785" s="217"/>
      <c r="M1785" s="693"/>
      <c r="N1785" s="693"/>
      <c r="O1785" s="359"/>
      <c r="P1785" s="619"/>
      <c r="Q1785" s="672"/>
      <c r="R1785" s="672"/>
      <c r="S1785" s="672"/>
      <c r="T1785" s="385"/>
      <c r="U1785" s="385"/>
      <c r="V1785" s="385"/>
      <c r="W1785" s="385"/>
      <c r="X1785" s="693"/>
      <c r="Y1785" s="325"/>
      <c r="Z1785" s="308"/>
      <c r="AA1785" s="383"/>
      <c r="AC1785" s="325"/>
      <c r="AD1785" s="325"/>
      <c r="AF1785" s="383"/>
      <c r="AH1785" s="325"/>
      <c r="AI1785" s="325"/>
      <c r="AK1785" s="385"/>
      <c r="AL1785" s="385"/>
      <c r="AM1785" s="359"/>
      <c r="AN1785" s="385"/>
      <c r="AO1785" s="385"/>
      <c r="AP1785" s="385"/>
      <c r="AQ1785" s="385"/>
      <c r="AR1785" s="385"/>
      <c r="AS1785" s="385"/>
      <c r="AT1785" s="385"/>
      <c r="AU1785" s="359"/>
      <c r="AW1785" s="416"/>
      <c r="AX1785" s="694"/>
      <c r="AY1785" s="641"/>
      <c r="AZ1785" s="385"/>
      <c r="BA1785" s="385"/>
      <c r="BB1785" s="416"/>
      <c r="BC1785" s="416"/>
      <c r="BD1785" s="416"/>
      <c r="BE1785" s="416"/>
      <c r="BF1785" s="416"/>
      <c r="BG1785" s="416"/>
      <c r="BH1785" s="416"/>
      <c r="BI1785" s="416"/>
      <c r="BJ1785" s="416"/>
    </row>
    <row r="1786" spans="10:62" x14ac:dyDescent="0.2">
      <c r="J1786" s="385"/>
      <c r="K1786" s="217"/>
      <c r="L1786" s="217"/>
      <c r="M1786" s="693"/>
      <c r="N1786" s="693"/>
      <c r="O1786" s="359"/>
      <c r="P1786" s="619"/>
      <c r="Q1786" s="672"/>
      <c r="R1786" s="672"/>
      <c r="S1786" s="672"/>
      <c r="T1786" s="385"/>
      <c r="U1786" s="385"/>
      <c r="V1786" s="385"/>
      <c r="W1786" s="385"/>
      <c r="X1786" s="693"/>
      <c r="Y1786" s="325"/>
      <c r="Z1786" s="308"/>
      <c r="AA1786" s="383"/>
      <c r="AC1786" s="325"/>
      <c r="AD1786" s="325"/>
      <c r="AF1786" s="383"/>
      <c r="AH1786" s="325"/>
      <c r="AI1786" s="325"/>
      <c r="AK1786" s="385"/>
      <c r="AL1786" s="385"/>
      <c r="AM1786" s="359"/>
      <c r="AN1786" s="385"/>
      <c r="AO1786" s="385"/>
      <c r="AP1786" s="385"/>
      <c r="AQ1786" s="385"/>
      <c r="AR1786" s="385"/>
      <c r="AS1786" s="385"/>
      <c r="AT1786" s="385"/>
      <c r="AU1786" s="359"/>
      <c r="AW1786" s="416"/>
      <c r="AX1786" s="694"/>
      <c r="AY1786" s="641"/>
      <c r="AZ1786" s="385"/>
      <c r="BA1786" s="385"/>
      <c r="BB1786" s="416"/>
      <c r="BC1786" s="416"/>
      <c r="BD1786" s="416"/>
      <c r="BE1786" s="416"/>
      <c r="BF1786" s="416"/>
      <c r="BG1786" s="416"/>
      <c r="BH1786" s="416"/>
      <c r="BI1786" s="416"/>
      <c r="BJ1786" s="416"/>
    </row>
    <row r="1787" spans="10:62" x14ac:dyDescent="0.2">
      <c r="J1787" s="385"/>
      <c r="K1787" s="217"/>
      <c r="L1787" s="217"/>
      <c r="M1787" s="693"/>
      <c r="N1787" s="693"/>
      <c r="O1787" s="359"/>
      <c r="P1787" s="619"/>
      <c r="Q1787" s="672"/>
      <c r="R1787" s="672"/>
      <c r="S1787" s="672"/>
      <c r="T1787" s="385"/>
      <c r="U1787" s="385"/>
      <c r="V1787" s="385"/>
      <c r="W1787" s="385"/>
      <c r="X1787" s="693"/>
      <c r="Y1787" s="325"/>
      <c r="Z1787" s="308"/>
      <c r="AA1787" s="383"/>
      <c r="AC1787" s="325"/>
      <c r="AD1787" s="325"/>
      <c r="AF1787" s="383"/>
      <c r="AH1787" s="325"/>
      <c r="AI1787" s="325"/>
      <c r="AK1787" s="385"/>
      <c r="AL1787" s="385"/>
      <c r="AM1787" s="359"/>
      <c r="AN1787" s="385"/>
      <c r="AO1787" s="385"/>
      <c r="AP1787" s="385"/>
      <c r="AQ1787" s="385"/>
      <c r="AR1787" s="385"/>
      <c r="AS1787" s="385"/>
      <c r="AT1787" s="385"/>
      <c r="AU1787" s="359"/>
      <c r="AW1787" s="416"/>
      <c r="AX1787" s="694"/>
      <c r="AY1787" s="641"/>
      <c r="AZ1787" s="385"/>
      <c r="BA1787" s="385"/>
      <c r="BB1787" s="416"/>
      <c r="BC1787" s="416"/>
      <c r="BD1787" s="416"/>
      <c r="BE1787" s="416"/>
      <c r="BF1787" s="416"/>
      <c r="BG1787" s="416"/>
      <c r="BH1787" s="416"/>
      <c r="BI1787" s="416"/>
      <c r="BJ1787" s="416"/>
    </row>
    <row r="1788" spans="10:62" x14ac:dyDescent="0.2">
      <c r="J1788" s="385"/>
      <c r="K1788" s="217"/>
      <c r="L1788" s="217"/>
      <c r="M1788" s="693"/>
      <c r="N1788" s="693"/>
      <c r="O1788" s="359"/>
      <c r="P1788" s="619"/>
      <c r="Q1788" s="672"/>
      <c r="R1788" s="672"/>
      <c r="S1788" s="672"/>
      <c r="T1788" s="385"/>
      <c r="U1788" s="385"/>
      <c r="V1788" s="385"/>
      <c r="W1788" s="385"/>
      <c r="X1788" s="693"/>
      <c r="Y1788" s="325"/>
      <c r="Z1788" s="308"/>
      <c r="AA1788" s="383"/>
      <c r="AC1788" s="325"/>
      <c r="AD1788" s="325"/>
      <c r="AF1788" s="383"/>
      <c r="AH1788" s="325"/>
      <c r="AI1788" s="325"/>
      <c r="AK1788" s="385"/>
      <c r="AL1788" s="385"/>
      <c r="AM1788" s="359"/>
      <c r="AN1788" s="385"/>
      <c r="AO1788" s="385"/>
      <c r="AP1788" s="385"/>
      <c r="AQ1788" s="385"/>
      <c r="AR1788" s="385"/>
      <c r="AS1788" s="385"/>
      <c r="AT1788" s="385"/>
      <c r="AU1788" s="359"/>
      <c r="AW1788" s="416"/>
      <c r="AX1788" s="694"/>
      <c r="AY1788" s="641"/>
      <c r="AZ1788" s="385"/>
      <c r="BA1788" s="385"/>
      <c r="BB1788" s="416"/>
      <c r="BC1788" s="416"/>
      <c r="BD1788" s="416"/>
      <c r="BE1788" s="416"/>
      <c r="BF1788" s="416"/>
      <c r="BG1788" s="416"/>
      <c r="BH1788" s="416"/>
      <c r="BI1788" s="416"/>
      <c r="BJ1788" s="416"/>
    </row>
    <row r="1789" spans="10:62" x14ac:dyDescent="0.2">
      <c r="J1789" s="385"/>
      <c r="K1789" s="217"/>
      <c r="L1789" s="217"/>
      <c r="M1789" s="693"/>
      <c r="N1789" s="693"/>
      <c r="O1789" s="359"/>
      <c r="P1789" s="619"/>
      <c r="Q1789" s="672"/>
      <c r="R1789" s="672"/>
      <c r="S1789" s="672"/>
      <c r="T1789" s="385"/>
      <c r="U1789" s="385"/>
      <c r="V1789" s="385"/>
      <c r="W1789" s="385"/>
      <c r="X1789" s="693"/>
      <c r="Y1789" s="325"/>
      <c r="Z1789" s="308"/>
      <c r="AA1789" s="383"/>
      <c r="AC1789" s="325"/>
      <c r="AD1789" s="325"/>
      <c r="AF1789" s="383"/>
      <c r="AH1789" s="325"/>
      <c r="AI1789" s="325"/>
      <c r="AK1789" s="385"/>
      <c r="AL1789" s="385"/>
      <c r="AM1789" s="359"/>
      <c r="AN1789" s="385"/>
      <c r="AO1789" s="385"/>
      <c r="AP1789" s="385"/>
      <c r="AQ1789" s="385"/>
      <c r="AR1789" s="385"/>
      <c r="AS1789" s="385"/>
      <c r="AT1789" s="385"/>
      <c r="AU1789" s="359"/>
      <c r="AW1789" s="416"/>
      <c r="AX1789" s="694"/>
      <c r="AY1789" s="641"/>
      <c r="AZ1789" s="385"/>
      <c r="BA1789" s="385"/>
      <c r="BB1789" s="416"/>
      <c r="BC1789" s="416"/>
      <c r="BD1789" s="416"/>
      <c r="BE1789" s="416"/>
      <c r="BF1789" s="416"/>
      <c r="BG1789" s="416"/>
      <c r="BH1789" s="416"/>
      <c r="BI1789" s="416"/>
      <c r="BJ1789" s="416"/>
    </row>
    <row r="1790" spans="10:62" x14ac:dyDescent="0.2">
      <c r="J1790" s="385"/>
      <c r="K1790" s="217"/>
      <c r="L1790" s="217"/>
      <c r="M1790" s="693"/>
      <c r="N1790" s="693"/>
      <c r="O1790" s="359"/>
      <c r="P1790" s="619"/>
      <c r="Q1790" s="672"/>
      <c r="R1790" s="672"/>
      <c r="S1790" s="672"/>
      <c r="T1790" s="385"/>
      <c r="U1790" s="385"/>
      <c r="V1790" s="385"/>
      <c r="W1790" s="385"/>
      <c r="X1790" s="693"/>
      <c r="Y1790" s="325"/>
      <c r="Z1790" s="308"/>
      <c r="AA1790" s="383"/>
      <c r="AC1790" s="325"/>
      <c r="AD1790" s="325"/>
      <c r="AF1790" s="383"/>
      <c r="AH1790" s="325"/>
      <c r="AI1790" s="325"/>
      <c r="AK1790" s="385"/>
      <c r="AL1790" s="385"/>
      <c r="AM1790" s="359"/>
      <c r="AN1790" s="385"/>
      <c r="AO1790" s="385"/>
      <c r="AP1790" s="385"/>
      <c r="AQ1790" s="385"/>
      <c r="AR1790" s="385"/>
      <c r="AS1790" s="385"/>
      <c r="AT1790" s="385"/>
      <c r="AU1790" s="359"/>
      <c r="AW1790" s="416"/>
      <c r="AX1790" s="694"/>
      <c r="AY1790" s="641"/>
      <c r="AZ1790" s="385"/>
      <c r="BA1790" s="385"/>
      <c r="BB1790" s="416"/>
      <c r="BC1790" s="416"/>
      <c r="BD1790" s="416"/>
      <c r="BE1790" s="416"/>
      <c r="BF1790" s="416"/>
      <c r="BG1790" s="416"/>
      <c r="BH1790" s="416"/>
      <c r="BI1790" s="416"/>
      <c r="BJ1790" s="416"/>
    </row>
    <row r="1791" spans="10:62" x14ac:dyDescent="0.2">
      <c r="J1791" s="385"/>
      <c r="K1791" s="217"/>
      <c r="L1791" s="217"/>
      <c r="M1791" s="693"/>
      <c r="N1791" s="693"/>
      <c r="O1791" s="359"/>
      <c r="P1791" s="619"/>
      <c r="Q1791" s="672"/>
      <c r="R1791" s="672"/>
      <c r="S1791" s="672"/>
      <c r="T1791" s="385"/>
      <c r="U1791" s="385"/>
      <c r="V1791" s="385"/>
      <c r="W1791" s="385"/>
      <c r="X1791" s="693"/>
      <c r="Y1791" s="325"/>
      <c r="Z1791" s="308"/>
      <c r="AA1791" s="383"/>
      <c r="AC1791" s="325"/>
      <c r="AD1791" s="325"/>
      <c r="AF1791" s="383"/>
      <c r="AH1791" s="325"/>
      <c r="AI1791" s="325"/>
      <c r="AK1791" s="385"/>
      <c r="AL1791" s="385"/>
      <c r="AM1791" s="359"/>
      <c r="AN1791" s="385"/>
      <c r="AO1791" s="385"/>
      <c r="AP1791" s="385"/>
      <c r="AQ1791" s="385"/>
      <c r="AR1791" s="385"/>
      <c r="AS1791" s="385"/>
      <c r="AT1791" s="385"/>
      <c r="AU1791" s="359"/>
      <c r="AW1791" s="416"/>
      <c r="AX1791" s="694"/>
      <c r="AY1791" s="641"/>
      <c r="AZ1791" s="385"/>
      <c r="BA1791" s="385"/>
      <c r="BB1791" s="416"/>
      <c r="BC1791" s="416"/>
      <c r="BD1791" s="416"/>
      <c r="BE1791" s="416"/>
      <c r="BF1791" s="416"/>
      <c r="BG1791" s="416"/>
      <c r="BH1791" s="416"/>
      <c r="BI1791" s="416"/>
      <c r="BJ1791" s="416"/>
    </row>
    <row r="1792" spans="10:62" x14ac:dyDescent="0.2">
      <c r="J1792" s="385"/>
      <c r="K1792" s="217"/>
      <c r="L1792" s="217"/>
      <c r="M1792" s="693"/>
      <c r="N1792" s="693"/>
      <c r="O1792" s="359"/>
      <c r="P1792" s="619"/>
      <c r="Q1792" s="672"/>
      <c r="R1792" s="672"/>
      <c r="S1792" s="672"/>
      <c r="T1792" s="385"/>
      <c r="U1792" s="385"/>
      <c r="V1792" s="385"/>
      <c r="W1792" s="385"/>
      <c r="X1792" s="693"/>
      <c r="Y1792" s="325"/>
      <c r="Z1792" s="308"/>
      <c r="AA1792" s="383"/>
      <c r="AC1792" s="325"/>
      <c r="AD1792" s="325"/>
      <c r="AF1792" s="383"/>
      <c r="AH1792" s="325"/>
      <c r="AI1792" s="325"/>
      <c r="AK1792" s="385"/>
      <c r="AL1792" s="385"/>
      <c r="AM1792" s="359"/>
      <c r="AN1792" s="385"/>
      <c r="AO1792" s="385"/>
      <c r="AP1792" s="385"/>
      <c r="AQ1792" s="385"/>
      <c r="AR1792" s="385"/>
      <c r="AS1792" s="385"/>
      <c r="AT1792" s="385"/>
      <c r="AU1792" s="359"/>
      <c r="AW1792" s="416"/>
      <c r="AX1792" s="694"/>
      <c r="AY1792" s="641"/>
      <c r="AZ1792" s="385"/>
      <c r="BA1792" s="385"/>
      <c r="BB1792" s="416"/>
      <c r="BC1792" s="416"/>
      <c r="BD1792" s="416"/>
      <c r="BE1792" s="416"/>
      <c r="BF1792" s="416"/>
      <c r="BG1792" s="416"/>
      <c r="BH1792" s="416"/>
      <c r="BI1792" s="416"/>
      <c r="BJ1792" s="416"/>
    </row>
    <row r="1793" spans="10:62" x14ac:dyDescent="0.2">
      <c r="J1793" s="385"/>
      <c r="K1793" s="217"/>
      <c r="L1793" s="217"/>
      <c r="M1793" s="693"/>
      <c r="N1793" s="693"/>
      <c r="O1793" s="359"/>
      <c r="P1793" s="619"/>
      <c r="Q1793" s="672"/>
      <c r="R1793" s="672"/>
      <c r="S1793" s="672"/>
      <c r="T1793" s="385"/>
      <c r="U1793" s="385"/>
      <c r="V1793" s="385"/>
      <c r="W1793" s="385"/>
      <c r="X1793" s="693"/>
      <c r="Y1793" s="325"/>
      <c r="Z1793" s="308"/>
      <c r="AA1793" s="383"/>
      <c r="AC1793" s="325"/>
      <c r="AD1793" s="325"/>
      <c r="AF1793" s="383"/>
      <c r="AH1793" s="325"/>
      <c r="AI1793" s="325"/>
      <c r="AK1793" s="385"/>
      <c r="AL1793" s="385"/>
      <c r="AM1793" s="359"/>
      <c r="AN1793" s="385"/>
      <c r="AO1793" s="385"/>
      <c r="AP1793" s="385"/>
      <c r="AQ1793" s="385"/>
      <c r="AR1793" s="385"/>
      <c r="AS1793" s="385"/>
      <c r="AT1793" s="385"/>
      <c r="AU1793" s="359"/>
      <c r="AW1793" s="416"/>
      <c r="AX1793" s="694"/>
      <c r="AY1793" s="641"/>
      <c r="AZ1793" s="385"/>
      <c r="BA1793" s="385"/>
      <c r="BB1793" s="416"/>
      <c r="BC1793" s="416"/>
      <c r="BD1793" s="416"/>
      <c r="BE1793" s="416"/>
      <c r="BF1793" s="416"/>
      <c r="BG1793" s="416"/>
      <c r="BH1793" s="416"/>
      <c r="BI1793" s="416"/>
      <c r="BJ1793" s="416"/>
    </row>
    <row r="1794" spans="10:62" x14ac:dyDescent="0.2">
      <c r="J1794" s="385"/>
      <c r="K1794" s="217"/>
      <c r="L1794" s="217"/>
      <c r="M1794" s="693"/>
      <c r="N1794" s="693"/>
      <c r="O1794" s="359"/>
      <c r="P1794" s="619"/>
      <c r="Q1794" s="672"/>
      <c r="R1794" s="672"/>
      <c r="S1794" s="672"/>
      <c r="T1794" s="385"/>
      <c r="U1794" s="385"/>
      <c r="V1794" s="385"/>
      <c r="W1794" s="385"/>
      <c r="X1794" s="693"/>
      <c r="Y1794" s="325"/>
      <c r="Z1794" s="308"/>
      <c r="AA1794" s="383"/>
      <c r="AC1794" s="325"/>
      <c r="AD1794" s="325"/>
      <c r="AF1794" s="383"/>
      <c r="AH1794" s="325"/>
      <c r="AI1794" s="325"/>
      <c r="AK1794" s="385"/>
      <c r="AL1794" s="385"/>
      <c r="AM1794" s="359"/>
      <c r="AN1794" s="385"/>
      <c r="AO1794" s="385"/>
      <c r="AP1794" s="385"/>
      <c r="AQ1794" s="385"/>
      <c r="AR1794" s="385"/>
      <c r="AS1794" s="385"/>
      <c r="AT1794" s="385"/>
      <c r="AU1794" s="359"/>
      <c r="AW1794" s="416"/>
      <c r="AX1794" s="694"/>
      <c r="AY1794" s="641"/>
      <c r="AZ1794" s="385"/>
      <c r="BA1794" s="385"/>
      <c r="BB1794" s="416"/>
      <c r="BC1794" s="416"/>
      <c r="BD1794" s="416"/>
      <c r="BE1794" s="416"/>
      <c r="BF1794" s="416"/>
      <c r="BG1794" s="416"/>
      <c r="BH1794" s="416"/>
      <c r="BI1794" s="416"/>
      <c r="BJ1794" s="416"/>
    </row>
    <row r="1795" spans="10:62" x14ac:dyDescent="0.2">
      <c r="J1795" s="385"/>
      <c r="K1795" s="217"/>
      <c r="L1795" s="217"/>
      <c r="M1795" s="693"/>
      <c r="N1795" s="693"/>
      <c r="O1795" s="359"/>
      <c r="P1795" s="619"/>
      <c r="Q1795" s="672"/>
      <c r="R1795" s="672"/>
      <c r="S1795" s="672"/>
      <c r="T1795" s="385"/>
      <c r="U1795" s="385"/>
      <c r="V1795" s="385"/>
      <c r="W1795" s="385"/>
      <c r="X1795" s="693"/>
      <c r="Y1795" s="325"/>
      <c r="Z1795" s="308"/>
      <c r="AA1795" s="383"/>
      <c r="AC1795" s="325"/>
      <c r="AD1795" s="325"/>
      <c r="AF1795" s="383"/>
      <c r="AH1795" s="325"/>
      <c r="AI1795" s="325"/>
      <c r="AK1795" s="385"/>
      <c r="AL1795" s="385"/>
      <c r="AM1795" s="359"/>
      <c r="AN1795" s="385"/>
      <c r="AO1795" s="385"/>
      <c r="AP1795" s="385"/>
      <c r="AQ1795" s="385"/>
      <c r="AR1795" s="385"/>
      <c r="AS1795" s="385"/>
      <c r="AT1795" s="385"/>
      <c r="AU1795" s="359"/>
      <c r="AW1795" s="416"/>
      <c r="AX1795" s="694"/>
      <c r="AY1795" s="641"/>
      <c r="AZ1795" s="385"/>
      <c r="BA1795" s="385"/>
      <c r="BB1795" s="416"/>
      <c r="BC1795" s="416"/>
      <c r="BD1795" s="416"/>
      <c r="BE1795" s="416"/>
      <c r="BF1795" s="416"/>
      <c r="BG1795" s="416"/>
      <c r="BH1795" s="416"/>
      <c r="BI1795" s="416"/>
      <c r="BJ1795" s="416"/>
    </row>
    <row r="1796" spans="10:62" x14ac:dyDescent="0.2">
      <c r="J1796" s="385"/>
      <c r="K1796" s="217"/>
      <c r="L1796" s="217"/>
      <c r="M1796" s="693"/>
      <c r="N1796" s="693"/>
      <c r="O1796" s="359"/>
      <c r="P1796" s="619"/>
      <c r="Q1796" s="672"/>
      <c r="R1796" s="672"/>
      <c r="S1796" s="672"/>
      <c r="T1796" s="385"/>
      <c r="U1796" s="385"/>
      <c r="V1796" s="385"/>
      <c r="W1796" s="385"/>
      <c r="X1796" s="693"/>
      <c r="Y1796" s="325"/>
      <c r="Z1796" s="308"/>
      <c r="AA1796" s="383"/>
      <c r="AC1796" s="325"/>
      <c r="AD1796" s="325"/>
      <c r="AF1796" s="383"/>
      <c r="AH1796" s="325"/>
      <c r="AI1796" s="325"/>
      <c r="AK1796" s="385"/>
      <c r="AL1796" s="385"/>
      <c r="AM1796" s="359"/>
      <c r="AN1796" s="385"/>
      <c r="AO1796" s="385"/>
      <c r="AP1796" s="385"/>
      <c r="AQ1796" s="385"/>
      <c r="AR1796" s="385"/>
      <c r="AS1796" s="385"/>
      <c r="AT1796" s="385"/>
      <c r="AU1796" s="359"/>
      <c r="AW1796" s="416"/>
      <c r="AX1796" s="694"/>
      <c r="AY1796" s="641"/>
      <c r="AZ1796" s="385"/>
      <c r="BA1796" s="385"/>
      <c r="BB1796" s="416"/>
      <c r="BC1796" s="416"/>
      <c r="BD1796" s="416"/>
      <c r="BE1796" s="416"/>
      <c r="BF1796" s="416"/>
      <c r="BG1796" s="416"/>
      <c r="BH1796" s="416"/>
      <c r="BI1796" s="416"/>
      <c r="BJ1796" s="416"/>
    </row>
    <row r="1797" spans="10:62" x14ac:dyDescent="0.2">
      <c r="J1797" s="385"/>
      <c r="K1797" s="217"/>
      <c r="L1797" s="217"/>
      <c r="M1797" s="693"/>
      <c r="N1797" s="693"/>
      <c r="O1797" s="359"/>
      <c r="P1797" s="619"/>
      <c r="Q1797" s="672"/>
      <c r="R1797" s="672"/>
      <c r="S1797" s="672"/>
      <c r="T1797" s="385"/>
      <c r="U1797" s="385"/>
      <c r="V1797" s="385"/>
      <c r="W1797" s="385"/>
      <c r="X1797" s="693"/>
      <c r="Y1797" s="325"/>
      <c r="Z1797" s="308"/>
      <c r="AA1797" s="383"/>
      <c r="AC1797" s="325"/>
      <c r="AD1797" s="325"/>
      <c r="AF1797" s="383"/>
      <c r="AH1797" s="325"/>
      <c r="AI1797" s="325"/>
      <c r="AK1797" s="385"/>
      <c r="AL1797" s="385"/>
      <c r="AM1797" s="359"/>
      <c r="AN1797" s="385"/>
      <c r="AO1797" s="385"/>
      <c r="AP1797" s="385"/>
      <c r="AQ1797" s="385"/>
      <c r="AR1797" s="385"/>
      <c r="AS1797" s="385"/>
      <c r="AT1797" s="385"/>
      <c r="AU1797" s="359"/>
      <c r="AW1797" s="416"/>
      <c r="AX1797" s="694"/>
      <c r="AY1797" s="641"/>
      <c r="AZ1797" s="385"/>
      <c r="BA1797" s="385"/>
      <c r="BB1797" s="416"/>
      <c r="BC1797" s="416"/>
      <c r="BD1797" s="416"/>
      <c r="BE1797" s="416"/>
      <c r="BF1797" s="416"/>
      <c r="BG1797" s="416"/>
      <c r="BH1797" s="416"/>
      <c r="BI1797" s="416"/>
      <c r="BJ1797" s="416"/>
    </row>
    <row r="1798" spans="10:62" x14ac:dyDescent="0.2">
      <c r="J1798" s="385"/>
      <c r="K1798" s="217"/>
      <c r="L1798" s="217"/>
      <c r="M1798" s="693"/>
      <c r="N1798" s="693"/>
      <c r="O1798" s="359"/>
      <c r="P1798" s="619"/>
      <c r="Q1798" s="672"/>
      <c r="R1798" s="672"/>
      <c r="S1798" s="672"/>
      <c r="T1798" s="385"/>
      <c r="U1798" s="385"/>
      <c r="V1798" s="385"/>
      <c r="W1798" s="385"/>
      <c r="X1798" s="693"/>
      <c r="Y1798" s="325"/>
      <c r="Z1798" s="308"/>
      <c r="AA1798" s="383"/>
      <c r="AC1798" s="325"/>
      <c r="AD1798" s="325"/>
      <c r="AF1798" s="383"/>
      <c r="AH1798" s="325"/>
      <c r="AI1798" s="325"/>
      <c r="AK1798" s="385"/>
      <c r="AL1798" s="385"/>
      <c r="AM1798" s="359"/>
      <c r="AN1798" s="385"/>
      <c r="AO1798" s="385"/>
      <c r="AP1798" s="385"/>
      <c r="AQ1798" s="385"/>
      <c r="AR1798" s="385"/>
      <c r="AS1798" s="385"/>
      <c r="AT1798" s="385"/>
      <c r="AU1798" s="359"/>
      <c r="AW1798" s="416"/>
      <c r="AX1798" s="694"/>
      <c r="AY1798" s="641"/>
      <c r="AZ1798" s="385"/>
      <c r="BA1798" s="385"/>
      <c r="BB1798" s="416"/>
      <c r="BC1798" s="416"/>
      <c r="BD1798" s="416"/>
      <c r="BE1798" s="416"/>
      <c r="BF1798" s="416"/>
      <c r="BG1798" s="416"/>
      <c r="BH1798" s="416"/>
      <c r="BI1798" s="416"/>
      <c r="BJ1798" s="416"/>
    </row>
    <row r="1799" spans="10:62" x14ac:dyDescent="0.2">
      <c r="J1799" s="385"/>
      <c r="K1799" s="217"/>
      <c r="L1799" s="217"/>
      <c r="M1799" s="693"/>
      <c r="N1799" s="693"/>
      <c r="O1799" s="359"/>
      <c r="P1799" s="619"/>
      <c r="Q1799" s="672"/>
      <c r="R1799" s="672"/>
      <c r="S1799" s="672"/>
      <c r="T1799" s="385"/>
      <c r="U1799" s="385"/>
      <c r="V1799" s="385"/>
      <c r="W1799" s="385"/>
      <c r="X1799" s="693"/>
      <c r="Y1799" s="325"/>
      <c r="Z1799" s="308"/>
      <c r="AA1799" s="383"/>
      <c r="AC1799" s="325"/>
      <c r="AD1799" s="325"/>
      <c r="AF1799" s="383"/>
      <c r="AH1799" s="325"/>
      <c r="AI1799" s="325"/>
      <c r="AK1799" s="385"/>
      <c r="AL1799" s="385"/>
      <c r="AM1799" s="359"/>
      <c r="AN1799" s="385"/>
      <c r="AO1799" s="385"/>
      <c r="AP1799" s="385"/>
      <c r="AQ1799" s="385"/>
      <c r="AR1799" s="385"/>
      <c r="AS1799" s="385"/>
      <c r="AT1799" s="385"/>
      <c r="AU1799" s="359"/>
      <c r="AW1799" s="416"/>
      <c r="AX1799" s="694"/>
      <c r="AY1799" s="641"/>
      <c r="AZ1799" s="385"/>
      <c r="BA1799" s="385"/>
      <c r="BB1799" s="416"/>
      <c r="BC1799" s="416"/>
      <c r="BD1799" s="416"/>
      <c r="BE1799" s="416"/>
      <c r="BF1799" s="416"/>
      <c r="BG1799" s="416"/>
      <c r="BH1799" s="416"/>
      <c r="BI1799" s="416"/>
      <c r="BJ1799" s="416"/>
    </row>
    <row r="1800" spans="10:62" x14ac:dyDescent="0.2">
      <c r="J1800" s="385"/>
      <c r="K1800" s="217"/>
      <c r="L1800" s="217"/>
      <c r="M1800" s="693"/>
      <c r="N1800" s="693"/>
      <c r="O1800" s="359"/>
      <c r="P1800" s="619"/>
      <c r="Q1800" s="672"/>
      <c r="R1800" s="672"/>
      <c r="S1800" s="672"/>
      <c r="T1800" s="385"/>
      <c r="U1800" s="385"/>
      <c r="V1800" s="385"/>
      <c r="W1800" s="385"/>
      <c r="X1800" s="693"/>
      <c r="Y1800" s="325"/>
      <c r="Z1800" s="308"/>
      <c r="AA1800" s="383"/>
      <c r="AC1800" s="325"/>
      <c r="AD1800" s="325"/>
      <c r="AF1800" s="383"/>
      <c r="AH1800" s="325"/>
      <c r="AI1800" s="325"/>
      <c r="AK1800" s="385"/>
      <c r="AL1800" s="385"/>
      <c r="AM1800" s="359"/>
      <c r="AN1800" s="385"/>
      <c r="AO1800" s="385"/>
      <c r="AP1800" s="385"/>
      <c r="AQ1800" s="385"/>
      <c r="AR1800" s="385"/>
      <c r="AS1800" s="385"/>
      <c r="AT1800" s="385"/>
      <c r="AU1800" s="359"/>
      <c r="AW1800" s="416"/>
      <c r="AX1800" s="694"/>
      <c r="AY1800" s="641"/>
      <c r="AZ1800" s="385"/>
      <c r="BA1800" s="385"/>
      <c r="BB1800" s="416"/>
      <c r="BC1800" s="416"/>
      <c r="BD1800" s="416"/>
      <c r="BE1800" s="416"/>
      <c r="BF1800" s="416"/>
      <c r="BG1800" s="416"/>
      <c r="BH1800" s="416"/>
      <c r="BI1800" s="416"/>
      <c r="BJ1800" s="416"/>
    </row>
    <row r="1801" spans="10:62" x14ac:dyDescent="0.2">
      <c r="J1801" s="385"/>
      <c r="K1801" s="217"/>
      <c r="L1801" s="217"/>
      <c r="M1801" s="693"/>
      <c r="N1801" s="693"/>
      <c r="O1801" s="359"/>
      <c r="P1801" s="619"/>
      <c r="Q1801" s="672"/>
      <c r="R1801" s="672"/>
      <c r="S1801" s="672"/>
      <c r="T1801" s="385"/>
      <c r="U1801" s="385"/>
      <c r="V1801" s="385"/>
      <c r="W1801" s="385"/>
      <c r="X1801" s="693"/>
      <c r="Y1801" s="325"/>
      <c r="Z1801" s="308"/>
      <c r="AA1801" s="383"/>
      <c r="AC1801" s="325"/>
      <c r="AD1801" s="325"/>
      <c r="AF1801" s="383"/>
      <c r="AH1801" s="325"/>
      <c r="AI1801" s="325"/>
      <c r="AK1801" s="385"/>
      <c r="AL1801" s="385"/>
      <c r="AM1801" s="359"/>
      <c r="AN1801" s="385"/>
      <c r="AO1801" s="385"/>
      <c r="AP1801" s="385"/>
      <c r="AQ1801" s="385"/>
      <c r="AR1801" s="385"/>
      <c r="AS1801" s="385"/>
      <c r="AT1801" s="385"/>
      <c r="AU1801" s="359"/>
      <c r="AW1801" s="416"/>
      <c r="AX1801" s="694"/>
      <c r="AY1801" s="641"/>
      <c r="AZ1801" s="385"/>
      <c r="BA1801" s="385"/>
      <c r="BB1801" s="416"/>
      <c r="BC1801" s="416"/>
      <c r="BD1801" s="416"/>
      <c r="BE1801" s="416"/>
      <c r="BF1801" s="416"/>
      <c r="BG1801" s="416"/>
      <c r="BH1801" s="416"/>
      <c r="BI1801" s="416"/>
      <c r="BJ1801" s="416"/>
    </row>
    <row r="1802" spans="10:62" x14ac:dyDescent="0.2">
      <c r="J1802" s="385"/>
      <c r="K1802" s="217"/>
      <c r="L1802" s="217"/>
      <c r="M1802" s="693"/>
      <c r="N1802" s="693"/>
      <c r="O1802" s="359"/>
      <c r="P1802" s="619"/>
      <c r="Q1802" s="672"/>
      <c r="R1802" s="672"/>
      <c r="S1802" s="672"/>
      <c r="T1802" s="385"/>
      <c r="U1802" s="385"/>
      <c r="V1802" s="385"/>
      <c r="W1802" s="385"/>
      <c r="X1802" s="693"/>
      <c r="Y1802" s="325"/>
      <c r="Z1802" s="308"/>
      <c r="AA1802" s="383"/>
      <c r="AC1802" s="325"/>
      <c r="AD1802" s="325"/>
      <c r="AF1802" s="383"/>
      <c r="AH1802" s="325"/>
      <c r="AI1802" s="325"/>
      <c r="AK1802" s="385"/>
      <c r="AL1802" s="385"/>
      <c r="AM1802" s="359"/>
      <c r="AN1802" s="385"/>
      <c r="AO1802" s="385"/>
      <c r="AP1802" s="385"/>
      <c r="AQ1802" s="385"/>
      <c r="AR1802" s="385"/>
      <c r="AS1802" s="385"/>
      <c r="AT1802" s="385"/>
      <c r="AU1802" s="359"/>
      <c r="AW1802" s="416"/>
      <c r="AX1802" s="694"/>
      <c r="AY1802" s="641"/>
      <c r="AZ1802" s="385"/>
      <c r="BA1802" s="385"/>
      <c r="BB1802" s="416"/>
      <c r="BC1802" s="416"/>
      <c r="BD1802" s="416"/>
      <c r="BE1802" s="416"/>
      <c r="BF1802" s="416"/>
      <c r="BG1802" s="416"/>
      <c r="BH1802" s="416"/>
      <c r="BI1802" s="416"/>
      <c r="BJ1802" s="416"/>
    </row>
    <row r="1803" spans="10:62" x14ac:dyDescent="0.2">
      <c r="J1803" s="385"/>
      <c r="K1803" s="217"/>
      <c r="L1803" s="217"/>
      <c r="M1803" s="693"/>
      <c r="N1803" s="693"/>
      <c r="O1803" s="359"/>
      <c r="P1803" s="619"/>
      <c r="Q1803" s="672"/>
      <c r="R1803" s="672"/>
      <c r="S1803" s="672"/>
      <c r="T1803" s="385"/>
      <c r="U1803" s="385"/>
      <c r="V1803" s="385"/>
      <c r="W1803" s="385"/>
      <c r="X1803" s="693"/>
      <c r="Y1803" s="325"/>
      <c r="Z1803" s="308"/>
      <c r="AA1803" s="383"/>
      <c r="AC1803" s="325"/>
      <c r="AD1803" s="325"/>
      <c r="AF1803" s="383"/>
      <c r="AH1803" s="325"/>
      <c r="AI1803" s="325"/>
      <c r="AK1803" s="385"/>
      <c r="AL1803" s="385"/>
      <c r="AM1803" s="359"/>
      <c r="AN1803" s="385"/>
      <c r="AO1803" s="385"/>
      <c r="AP1803" s="385"/>
      <c r="AQ1803" s="385"/>
      <c r="AR1803" s="385"/>
      <c r="AS1803" s="385"/>
      <c r="AT1803" s="385"/>
      <c r="AU1803" s="359"/>
      <c r="AW1803" s="416"/>
      <c r="AX1803" s="694"/>
      <c r="AY1803" s="641"/>
      <c r="AZ1803" s="385"/>
      <c r="BA1803" s="385"/>
      <c r="BB1803" s="416"/>
      <c r="BC1803" s="416"/>
      <c r="BD1803" s="416"/>
      <c r="BE1803" s="416"/>
      <c r="BF1803" s="416"/>
      <c r="BG1803" s="416"/>
      <c r="BH1803" s="416"/>
      <c r="BI1803" s="416"/>
      <c r="BJ1803" s="416"/>
    </row>
    <row r="1804" spans="10:62" x14ac:dyDescent="0.2">
      <c r="J1804" s="385"/>
      <c r="K1804" s="217"/>
      <c r="L1804" s="217"/>
      <c r="M1804" s="693"/>
      <c r="N1804" s="693"/>
      <c r="O1804" s="359"/>
      <c r="P1804" s="619"/>
      <c r="Q1804" s="672"/>
      <c r="R1804" s="672"/>
      <c r="S1804" s="672"/>
      <c r="T1804" s="385"/>
      <c r="U1804" s="385"/>
      <c r="V1804" s="385"/>
      <c r="W1804" s="385"/>
      <c r="X1804" s="693"/>
      <c r="Y1804" s="325"/>
      <c r="Z1804" s="308"/>
      <c r="AA1804" s="383"/>
      <c r="AC1804" s="325"/>
      <c r="AD1804" s="325"/>
      <c r="AF1804" s="383"/>
      <c r="AH1804" s="325"/>
      <c r="AI1804" s="325"/>
      <c r="AK1804" s="385"/>
      <c r="AL1804" s="385"/>
      <c r="AM1804" s="359"/>
      <c r="AN1804" s="385"/>
      <c r="AO1804" s="385"/>
      <c r="AP1804" s="385"/>
      <c r="AQ1804" s="385"/>
      <c r="AR1804" s="385"/>
      <c r="AS1804" s="385"/>
      <c r="AT1804" s="385"/>
      <c r="AU1804" s="359"/>
      <c r="AW1804" s="416"/>
      <c r="AX1804" s="694"/>
      <c r="AY1804" s="641"/>
      <c r="AZ1804" s="385"/>
      <c r="BA1804" s="385"/>
      <c r="BB1804" s="416"/>
      <c r="BC1804" s="416"/>
      <c r="BD1804" s="416"/>
      <c r="BE1804" s="416"/>
      <c r="BF1804" s="416"/>
      <c r="BG1804" s="416"/>
      <c r="BH1804" s="416"/>
      <c r="BI1804" s="416"/>
      <c r="BJ1804" s="416"/>
    </row>
    <row r="1805" spans="10:62" x14ac:dyDescent="0.2">
      <c r="J1805" s="385"/>
      <c r="K1805" s="217"/>
      <c r="L1805" s="217"/>
      <c r="M1805" s="693"/>
      <c r="N1805" s="693"/>
      <c r="O1805" s="359"/>
      <c r="P1805" s="619"/>
      <c r="Q1805" s="672"/>
      <c r="R1805" s="672"/>
      <c r="S1805" s="672"/>
      <c r="T1805" s="385"/>
      <c r="U1805" s="385"/>
      <c r="V1805" s="385"/>
      <c r="W1805" s="385"/>
      <c r="X1805" s="693"/>
      <c r="Y1805" s="325"/>
      <c r="Z1805" s="308"/>
      <c r="AA1805" s="383"/>
      <c r="AC1805" s="325"/>
      <c r="AD1805" s="325"/>
      <c r="AF1805" s="383"/>
      <c r="AH1805" s="325"/>
      <c r="AI1805" s="325"/>
      <c r="AK1805" s="385"/>
      <c r="AL1805" s="385"/>
      <c r="AM1805" s="359"/>
      <c r="AN1805" s="385"/>
      <c r="AO1805" s="385"/>
      <c r="AP1805" s="385"/>
      <c r="AQ1805" s="385"/>
      <c r="AR1805" s="385"/>
      <c r="AS1805" s="385"/>
      <c r="AT1805" s="385"/>
      <c r="AU1805" s="359"/>
      <c r="AW1805" s="416"/>
      <c r="AX1805" s="694"/>
      <c r="AY1805" s="641"/>
      <c r="AZ1805" s="385"/>
      <c r="BA1805" s="385"/>
      <c r="BB1805" s="416"/>
      <c r="BC1805" s="416"/>
      <c r="BD1805" s="416"/>
      <c r="BE1805" s="416"/>
      <c r="BF1805" s="416"/>
      <c r="BG1805" s="416"/>
      <c r="BH1805" s="416"/>
      <c r="BI1805" s="416"/>
      <c r="BJ1805" s="416"/>
    </row>
    <row r="1806" spans="10:62" x14ac:dyDescent="0.2">
      <c r="J1806" s="385"/>
      <c r="K1806" s="217"/>
      <c r="L1806" s="217"/>
      <c r="M1806" s="693"/>
      <c r="N1806" s="693"/>
      <c r="O1806" s="359"/>
      <c r="P1806" s="619"/>
      <c r="Q1806" s="672"/>
      <c r="R1806" s="672"/>
      <c r="S1806" s="672"/>
      <c r="T1806" s="385"/>
      <c r="U1806" s="385"/>
      <c r="V1806" s="385"/>
      <c r="W1806" s="385"/>
      <c r="X1806" s="693"/>
      <c r="Y1806" s="325"/>
      <c r="Z1806" s="308"/>
      <c r="AA1806" s="383"/>
      <c r="AC1806" s="325"/>
      <c r="AD1806" s="325"/>
      <c r="AF1806" s="383"/>
      <c r="AH1806" s="325"/>
      <c r="AI1806" s="325"/>
      <c r="AK1806" s="385"/>
      <c r="AL1806" s="385"/>
      <c r="AM1806" s="359"/>
      <c r="AN1806" s="385"/>
      <c r="AO1806" s="385"/>
      <c r="AP1806" s="385"/>
      <c r="AQ1806" s="385"/>
      <c r="AR1806" s="385"/>
      <c r="AS1806" s="385"/>
      <c r="AT1806" s="385"/>
      <c r="AU1806" s="359"/>
      <c r="AW1806" s="416"/>
      <c r="AX1806" s="694"/>
      <c r="AY1806" s="641"/>
      <c r="AZ1806" s="385"/>
      <c r="BA1806" s="385"/>
      <c r="BB1806" s="416"/>
      <c r="BC1806" s="416"/>
      <c r="BD1806" s="416"/>
      <c r="BE1806" s="416"/>
      <c r="BF1806" s="416"/>
      <c r="BG1806" s="416"/>
      <c r="BH1806" s="416"/>
      <c r="BI1806" s="416"/>
      <c r="BJ1806" s="416"/>
    </row>
    <row r="1807" spans="10:62" x14ac:dyDescent="0.2">
      <c r="J1807" s="385"/>
      <c r="K1807" s="217"/>
      <c r="L1807" s="217"/>
      <c r="M1807" s="693"/>
      <c r="N1807" s="693"/>
      <c r="O1807" s="359"/>
      <c r="P1807" s="619"/>
      <c r="Q1807" s="672"/>
      <c r="R1807" s="672"/>
      <c r="S1807" s="672"/>
      <c r="T1807" s="385"/>
      <c r="U1807" s="385"/>
      <c r="V1807" s="385"/>
      <c r="W1807" s="385"/>
      <c r="X1807" s="693"/>
      <c r="Y1807" s="325"/>
      <c r="Z1807" s="308"/>
      <c r="AA1807" s="383"/>
      <c r="AC1807" s="325"/>
      <c r="AD1807" s="325"/>
      <c r="AF1807" s="383"/>
      <c r="AH1807" s="325"/>
      <c r="AI1807" s="325"/>
      <c r="AK1807" s="385"/>
      <c r="AL1807" s="385"/>
      <c r="AM1807" s="359"/>
      <c r="AN1807" s="385"/>
      <c r="AO1807" s="385"/>
      <c r="AP1807" s="385"/>
      <c r="AQ1807" s="385"/>
      <c r="AR1807" s="385"/>
      <c r="AS1807" s="385"/>
      <c r="AT1807" s="385"/>
      <c r="AU1807" s="359"/>
      <c r="AW1807" s="416"/>
      <c r="AX1807" s="694"/>
      <c r="AY1807" s="641"/>
      <c r="AZ1807" s="385"/>
      <c r="BA1807" s="385"/>
      <c r="BB1807" s="416"/>
      <c r="BC1807" s="416"/>
      <c r="BD1807" s="416"/>
      <c r="BE1807" s="416"/>
      <c r="BF1807" s="416"/>
      <c r="BG1807" s="416"/>
      <c r="BH1807" s="416"/>
      <c r="BI1807" s="416"/>
      <c r="BJ1807" s="416"/>
    </row>
    <row r="1808" spans="10:62" x14ac:dyDescent="0.2">
      <c r="J1808" s="385"/>
      <c r="K1808" s="217"/>
      <c r="L1808" s="217"/>
      <c r="M1808" s="693"/>
      <c r="N1808" s="693"/>
      <c r="O1808" s="359"/>
      <c r="P1808" s="619"/>
      <c r="Q1808" s="672"/>
      <c r="R1808" s="672"/>
      <c r="S1808" s="672"/>
      <c r="T1808" s="385"/>
      <c r="U1808" s="385"/>
      <c r="V1808" s="385"/>
      <c r="W1808" s="385"/>
      <c r="X1808" s="693"/>
      <c r="Y1808" s="325"/>
      <c r="Z1808" s="308"/>
      <c r="AA1808" s="383"/>
      <c r="AC1808" s="325"/>
      <c r="AD1808" s="325"/>
      <c r="AF1808" s="383"/>
      <c r="AH1808" s="325"/>
      <c r="AI1808" s="325"/>
      <c r="AK1808" s="385"/>
      <c r="AL1808" s="385"/>
      <c r="AM1808" s="359"/>
      <c r="AN1808" s="385"/>
      <c r="AO1808" s="385"/>
      <c r="AP1808" s="385"/>
      <c r="AQ1808" s="385"/>
      <c r="AR1808" s="385"/>
      <c r="AS1808" s="385"/>
      <c r="AT1808" s="385"/>
      <c r="AU1808" s="359"/>
      <c r="AW1808" s="416"/>
      <c r="AX1808" s="694"/>
      <c r="AY1808" s="641"/>
      <c r="AZ1808" s="385"/>
      <c r="BA1808" s="385"/>
      <c r="BB1808" s="416"/>
      <c r="BC1808" s="416"/>
      <c r="BD1808" s="416"/>
      <c r="BE1808" s="416"/>
      <c r="BF1808" s="416"/>
      <c r="BG1808" s="416"/>
      <c r="BH1808" s="416"/>
      <c r="BI1808" s="416"/>
      <c r="BJ1808" s="416"/>
    </row>
    <row r="1809" spans="10:62" x14ac:dyDescent="0.2">
      <c r="J1809" s="385"/>
      <c r="K1809" s="217"/>
      <c r="L1809" s="217"/>
      <c r="M1809" s="693"/>
      <c r="N1809" s="693"/>
      <c r="O1809" s="359"/>
      <c r="P1809" s="619"/>
      <c r="Q1809" s="672"/>
      <c r="R1809" s="672"/>
      <c r="S1809" s="672"/>
      <c r="T1809" s="385"/>
      <c r="U1809" s="385"/>
      <c r="V1809" s="385"/>
      <c r="W1809" s="385"/>
      <c r="X1809" s="693"/>
      <c r="Y1809" s="325"/>
      <c r="Z1809" s="308"/>
      <c r="AA1809" s="383"/>
      <c r="AC1809" s="325"/>
      <c r="AD1809" s="325"/>
      <c r="AF1809" s="383"/>
      <c r="AH1809" s="325"/>
      <c r="AI1809" s="325"/>
      <c r="AK1809" s="385"/>
      <c r="AL1809" s="385"/>
      <c r="AM1809" s="359"/>
      <c r="AN1809" s="385"/>
      <c r="AO1809" s="385"/>
      <c r="AP1809" s="385"/>
      <c r="AQ1809" s="385"/>
      <c r="AR1809" s="385"/>
      <c r="AS1809" s="385"/>
      <c r="AT1809" s="385"/>
      <c r="AU1809" s="359"/>
      <c r="AW1809" s="416"/>
      <c r="AX1809" s="694"/>
      <c r="AY1809" s="641"/>
      <c r="AZ1809" s="385"/>
      <c r="BA1809" s="385"/>
      <c r="BB1809" s="416"/>
      <c r="BC1809" s="416"/>
      <c r="BD1809" s="416"/>
      <c r="BE1809" s="416"/>
      <c r="BF1809" s="416"/>
      <c r="BG1809" s="416"/>
      <c r="BH1809" s="416"/>
      <c r="BI1809" s="416"/>
      <c r="BJ1809" s="416"/>
    </row>
    <row r="1810" spans="10:62" x14ac:dyDescent="0.2">
      <c r="J1810" s="385"/>
      <c r="K1810" s="217"/>
      <c r="L1810" s="217"/>
      <c r="M1810" s="693"/>
      <c r="N1810" s="693"/>
      <c r="O1810" s="359"/>
      <c r="P1810" s="619"/>
      <c r="Q1810" s="672"/>
      <c r="R1810" s="672"/>
      <c r="S1810" s="672"/>
      <c r="T1810" s="385"/>
      <c r="U1810" s="385"/>
      <c r="V1810" s="385"/>
      <c r="W1810" s="385"/>
      <c r="X1810" s="693"/>
      <c r="Y1810" s="325"/>
      <c r="Z1810" s="308"/>
      <c r="AA1810" s="383"/>
      <c r="AC1810" s="325"/>
      <c r="AD1810" s="325"/>
      <c r="AF1810" s="383"/>
      <c r="AH1810" s="325"/>
      <c r="AI1810" s="325"/>
      <c r="AK1810" s="385"/>
      <c r="AL1810" s="385"/>
      <c r="AM1810" s="359"/>
      <c r="AN1810" s="385"/>
      <c r="AO1810" s="385"/>
      <c r="AP1810" s="385"/>
      <c r="AQ1810" s="385"/>
      <c r="AR1810" s="385"/>
      <c r="AS1810" s="385"/>
      <c r="AT1810" s="385"/>
      <c r="AU1810" s="359"/>
      <c r="AW1810" s="416"/>
      <c r="AX1810" s="694"/>
      <c r="AY1810" s="641"/>
      <c r="AZ1810" s="385"/>
      <c r="BA1810" s="385"/>
      <c r="BB1810" s="416"/>
      <c r="BC1810" s="416"/>
      <c r="BD1810" s="416"/>
      <c r="BE1810" s="416"/>
      <c r="BF1810" s="416"/>
      <c r="BG1810" s="416"/>
      <c r="BH1810" s="416"/>
      <c r="BI1810" s="416"/>
      <c r="BJ1810" s="416"/>
    </row>
    <row r="1811" spans="10:62" x14ac:dyDescent="0.2">
      <c r="J1811" s="385"/>
      <c r="K1811" s="217"/>
      <c r="L1811" s="217"/>
      <c r="M1811" s="693"/>
      <c r="N1811" s="693"/>
      <c r="O1811" s="359"/>
      <c r="P1811" s="619"/>
      <c r="Q1811" s="672"/>
      <c r="R1811" s="672"/>
      <c r="S1811" s="672"/>
      <c r="T1811" s="385"/>
      <c r="U1811" s="385"/>
      <c r="V1811" s="385"/>
      <c r="W1811" s="385"/>
      <c r="X1811" s="693"/>
      <c r="Y1811" s="325"/>
      <c r="Z1811" s="308"/>
      <c r="AA1811" s="383"/>
      <c r="AC1811" s="325"/>
      <c r="AD1811" s="325"/>
      <c r="AF1811" s="383"/>
      <c r="AH1811" s="325"/>
      <c r="AI1811" s="325"/>
      <c r="AK1811" s="385"/>
      <c r="AL1811" s="385"/>
      <c r="AM1811" s="359"/>
      <c r="AN1811" s="385"/>
      <c r="AO1811" s="385"/>
      <c r="AP1811" s="385"/>
      <c r="AQ1811" s="385"/>
      <c r="AR1811" s="385"/>
      <c r="AS1811" s="385"/>
      <c r="AT1811" s="385"/>
      <c r="AU1811" s="359"/>
      <c r="AW1811" s="416"/>
      <c r="AX1811" s="694"/>
      <c r="AY1811" s="641"/>
      <c r="AZ1811" s="385"/>
      <c r="BA1811" s="385"/>
      <c r="BB1811" s="416"/>
      <c r="BC1811" s="416"/>
      <c r="BD1811" s="416"/>
      <c r="BE1811" s="416"/>
      <c r="BF1811" s="416"/>
      <c r="BG1811" s="416"/>
      <c r="BH1811" s="416"/>
      <c r="BI1811" s="416"/>
      <c r="BJ1811" s="416"/>
    </row>
    <row r="1812" spans="10:62" x14ac:dyDescent="0.2">
      <c r="J1812" s="385"/>
      <c r="K1812" s="217"/>
      <c r="L1812" s="217"/>
      <c r="M1812" s="693"/>
      <c r="N1812" s="693"/>
      <c r="O1812" s="359"/>
      <c r="P1812" s="619"/>
      <c r="Q1812" s="672"/>
      <c r="R1812" s="672"/>
      <c r="S1812" s="672"/>
      <c r="T1812" s="385"/>
      <c r="U1812" s="385"/>
      <c r="V1812" s="385"/>
      <c r="W1812" s="385"/>
      <c r="X1812" s="693"/>
      <c r="Y1812" s="325"/>
      <c r="Z1812" s="308"/>
      <c r="AA1812" s="383"/>
      <c r="AC1812" s="325"/>
      <c r="AD1812" s="325"/>
      <c r="AF1812" s="383"/>
      <c r="AH1812" s="325"/>
      <c r="AI1812" s="325"/>
      <c r="AK1812" s="385"/>
      <c r="AL1812" s="385"/>
      <c r="AM1812" s="359"/>
      <c r="AN1812" s="385"/>
      <c r="AO1812" s="385"/>
      <c r="AP1812" s="385"/>
      <c r="AQ1812" s="385"/>
      <c r="AR1812" s="385"/>
      <c r="AS1812" s="385"/>
      <c r="AT1812" s="385"/>
      <c r="AU1812" s="359"/>
      <c r="AW1812" s="416"/>
      <c r="AX1812" s="694"/>
      <c r="AY1812" s="641"/>
      <c r="AZ1812" s="385"/>
      <c r="BA1812" s="385"/>
      <c r="BB1812" s="416"/>
      <c r="BC1812" s="416"/>
      <c r="BD1812" s="416"/>
      <c r="BE1812" s="416"/>
      <c r="BF1812" s="416"/>
      <c r="BG1812" s="416"/>
      <c r="BH1812" s="416"/>
      <c r="BI1812" s="416"/>
      <c r="BJ1812" s="416"/>
    </row>
    <row r="1813" spans="10:62" x14ac:dyDescent="0.2">
      <c r="J1813" s="385"/>
      <c r="K1813" s="217"/>
      <c r="L1813" s="217"/>
      <c r="M1813" s="693"/>
      <c r="N1813" s="693"/>
      <c r="O1813" s="359"/>
      <c r="P1813" s="619"/>
      <c r="Q1813" s="672"/>
      <c r="R1813" s="672"/>
      <c r="S1813" s="672"/>
      <c r="T1813" s="385"/>
      <c r="U1813" s="385"/>
      <c r="V1813" s="385"/>
      <c r="W1813" s="385"/>
      <c r="X1813" s="693"/>
      <c r="Y1813" s="325"/>
      <c r="Z1813" s="308"/>
      <c r="AA1813" s="383"/>
      <c r="AC1813" s="325"/>
      <c r="AD1813" s="325"/>
      <c r="AF1813" s="383"/>
      <c r="AH1813" s="325"/>
      <c r="AI1813" s="325"/>
      <c r="AK1813" s="385"/>
      <c r="AL1813" s="385"/>
      <c r="AM1813" s="359"/>
      <c r="AN1813" s="385"/>
      <c r="AO1813" s="385"/>
      <c r="AP1813" s="385"/>
      <c r="AQ1813" s="385"/>
      <c r="AR1813" s="385"/>
      <c r="AS1813" s="385"/>
      <c r="AT1813" s="385"/>
      <c r="AU1813" s="359"/>
      <c r="AW1813" s="416"/>
      <c r="AX1813" s="694"/>
      <c r="AY1813" s="641"/>
      <c r="AZ1813" s="385"/>
      <c r="BA1813" s="385"/>
      <c r="BB1813" s="416"/>
      <c r="BC1813" s="416"/>
      <c r="BD1813" s="416"/>
      <c r="BE1813" s="416"/>
      <c r="BF1813" s="416"/>
      <c r="BG1813" s="416"/>
      <c r="BH1813" s="416"/>
      <c r="BI1813" s="416"/>
      <c r="BJ1813" s="416"/>
    </row>
    <row r="1814" spans="10:62" x14ac:dyDescent="0.2">
      <c r="J1814" s="385"/>
      <c r="K1814" s="217"/>
      <c r="L1814" s="217"/>
      <c r="M1814" s="693"/>
      <c r="N1814" s="693"/>
      <c r="O1814" s="359"/>
      <c r="P1814" s="619"/>
      <c r="Q1814" s="672"/>
      <c r="R1814" s="672"/>
      <c r="S1814" s="672"/>
      <c r="T1814" s="385"/>
      <c r="U1814" s="385"/>
      <c r="V1814" s="385"/>
      <c r="W1814" s="385"/>
      <c r="X1814" s="693"/>
      <c r="Y1814" s="325"/>
      <c r="Z1814" s="308"/>
      <c r="AA1814" s="383"/>
      <c r="AC1814" s="325"/>
      <c r="AD1814" s="325"/>
      <c r="AF1814" s="383"/>
      <c r="AH1814" s="325"/>
      <c r="AI1814" s="325"/>
      <c r="AK1814" s="385"/>
      <c r="AL1814" s="385"/>
      <c r="AM1814" s="359"/>
      <c r="AN1814" s="385"/>
      <c r="AO1814" s="385"/>
      <c r="AP1814" s="385"/>
      <c r="AQ1814" s="385"/>
      <c r="AR1814" s="385"/>
      <c r="AS1814" s="385"/>
      <c r="AT1814" s="385"/>
      <c r="AU1814" s="359"/>
      <c r="AW1814" s="416"/>
      <c r="AX1814" s="694"/>
      <c r="AY1814" s="641"/>
      <c r="AZ1814" s="385"/>
      <c r="BA1814" s="385"/>
      <c r="BB1814" s="416"/>
      <c r="BC1814" s="416"/>
      <c r="BD1814" s="416"/>
      <c r="BE1814" s="416"/>
      <c r="BF1814" s="416"/>
      <c r="BG1814" s="416"/>
      <c r="BH1814" s="416"/>
      <c r="BI1814" s="416"/>
      <c r="BJ1814" s="416"/>
    </row>
    <row r="1815" spans="10:62" x14ac:dyDescent="0.2">
      <c r="J1815" s="385"/>
      <c r="K1815" s="217"/>
      <c r="L1815" s="217"/>
      <c r="M1815" s="693"/>
      <c r="N1815" s="693"/>
      <c r="O1815" s="359"/>
      <c r="P1815" s="619"/>
      <c r="Q1815" s="672"/>
      <c r="R1815" s="672"/>
      <c r="S1815" s="672"/>
      <c r="T1815" s="385"/>
      <c r="U1815" s="385"/>
      <c r="V1815" s="385"/>
      <c r="W1815" s="385"/>
      <c r="X1815" s="693"/>
      <c r="Y1815" s="325"/>
      <c r="Z1815" s="308"/>
      <c r="AA1815" s="383"/>
      <c r="AC1815" s="325"/>
      <c r="AD1815" s="325"/>
      <c r="AF1815" s="383"/>
      <c r="AH1815" s="325"/>
      <c r="AI1815" s="325"/>
      <c r="AK1815" s="385"/>
      <c r="AL1815" s="385"/>
      <c r="AM1815" s="359"/>
      <c r="AN1815" s="385"/>
      <c r="AO1815" s="385"/>
      <c r="AP1815" s="385"/>
      <c r="AQ1815" s="385"/>
      <c r="AR1815" s="385"/>
      <c r="AS1815" s="385"/>
      <c r="AT1815" s="385"/>
      <c r="AU1815" s="359"/>
      <c r="AW1815" s="416"/>
      <c r="AX1815" s="694"/>
      <c r="AY1815" s="641"/>
      <c r="AZ1815" s="385"/>
      <c r="BA1815" s="385"/>
      <c r="BB1815" s="416"/>
      <c r="BC1815" s="416"/>
      <c r="BD1815" s="416"/>
      <c r="BE1815" s="416"/>
      <c r="BF1815" s="416"/>
      <c r="BG1815" s="416"/>
      <c r="BH1815" s="416"/>
      <c r="BI1815" s="416"/>
      <c r="BJ1815" s="416"/>
    </row>
    <row r="1816" spans="10:62" x14ac:dyDescent="0.2">
      <c r="J1816" s="385"/>
      <c r="K1816" s="217"/>
      <c r="L1816" s="217"/>
      <c r="M1816" s="693"/>
      <c r="N1816" s="693"/>
      <c r="O1816" s="359"/>
      <c r="P1816" s="619"/>
      <c r="Q1816" s="672"/>
      <c r="R1816" s="672"/>
      <c r="S1816" s="672"/>
      <c r="T1816" s="385"/>
      <c r="U1816" s="385"/>
      <c r="V1816" s="385"/>
      <c r="W1816" s="385"/>
      <c r="X1816" s="693"/>
      <c r="Y1816" s="325"/>
      <c r="Z1816" s="308"/>
      <c r="AA1816" s="383"/>
      <c r="AC1816" s="325"/>
      <c r="AD1816" s="325"/>
      <c r="AF1816" s="383"/>
      <c r="AH1816" s="325"/>
      <c r="AI1816" s="325"/>
      <c r="AK1816" s="385"/>
      <c r="AL1816" s="385"/>
      <c r="AM1816" s="359"/>
      <c r="AN1816" s="385"/>
      <c r="AO1816" s="385"/>
      <c r="AP1816" s="385"/>
      <c r="AQ1816" s="385"/>
      <c r="AR1816" s="385"/>
      <c r="AS1816" s="385"/>
      <c r="AT1816" s="385"/>
      <c r="AU1816" s="359"/>
      <c r="AW1816" s="416"/>
      <c r="AX1816" s="694"/>
      <c r="AY1816" s="641"/>
      <c r="AZ1816" s="385"/>
      <c r="BA1816" s="385"/>
      <c r="BB1816" s="416"/>
      <c r="BC1816" s="416"/>
      <c r="BD1816" s="416"/>
      <c r="BE1816" s="416"/>
      <c r="BF1816" s="416"/>
      <c r="BG1816" s="416"/>
      <c r="BH1816" s="416"/>
      <c r="BI1816" s="416"/>
      <c r="BJ1816" s="416"/>
    </row>
    <row r="1817" spans="10:62" x14ac:dyDescent="0.2">
      <c r="J1817" s="385"/>
      <c r="K1817" s="217"/>
      <c r="L1817" s="217"/>
      <c r="M1817" s="693"/>
      <c r="N1817" s="693"/>
      <c r="O1817" s="359"/>
      <c r="P1817" s="619"/>
      <c r="Q1817" s="672"/>
      <c r="R1817" s="672"/>
      <c r="S1817" s="672"/>
      <c r="T1817" s="385"/>
      <c r="U1817" s="385"/>
      <c r="V1817" s="385"/>
      <c r="W1817" s="385"/>
      <c r="X1817" s="693"/>
      <c r="Y1817" s="325"/>
      <c r="Z1817" s="308"/>
      <c r="AA1817" s="383"/>
      <c r="AC1817" s="325"/>
      <c r="AD1817" s="325"/>
      <c r="AF1817" s="383"/>
      <c r="AH1817" s="325"/>
      <c r="AI1817" s="325"/>
      <c r="AK1817" s="385"/>
      <c r="AL1817" s="385"/>
      <c r="AM1817" s="359"/>
      <c r="AN1817" s="385"/>
      <c r="AO1817" s="385"/>
      <c r="AP1817" s="385"/>
      <c r="AQ1817" s="385"/>
      <c r="AR1817" s="385"/>
      <c r="AS1817" s="385"/>
      <c r="AT1817" s="385"/>
      <c r="AU1817" s="359"/>
      <c r="AW1817" s="416"/>
      <c r="AX1817" s="694"/>
      <c r="AY1817" s="641"/>
      <c r="AZ1817" s="385"/>
      <c r="BA1817" s="385"/>
      <c r="BB1817" s="416"/>
      <c r="BC1817" s="416"/>
      <c r="BD1817" s="416"/>
      <c r="BE1817" s="416"/>
      <c r="BF1817" s="416"/>
      <c r="BG1817" s="416"/>
      <c r="BH1817" s="416"/>
      <c r="BI1817" s="416"/>
      <c r="BJ1817" s="416"/>
    </row>
    <row r="1818" spans="10:62" x14ac:dyDescent="0.2">
      <c r="J1818" s="385"/>
      <c r="K1818" s="217"/>
      <c r="L1818" s="217"/>
      <c r="M1818" s="693"/>
      <c r="N1818" s="693"/>
      <c r="O1818" s="359"/>
      <c r="P1818" s="619"/>
      <c r="Q1818" s="672"/>
      <c r="R1818" s="672"/>
      <c r="S1818" s="672"/>
      <c r="T1818" s="385"/>
      <c r="U1818" s="385"/>
      <c r="V1818" s="385"/>
      <c r="W1818" s="385"/>
      <c r="X1818" s="693"/>
      <c r="Y1818" s="325"/>
      <c r="Z1818" s="308"/>
      <c r="AA1818" s="383"/>
      <c r="AC1818" s="325"/>
      <c r="AD1818" s="325"/>
      <c r="AF1818" s="383"/>
      <c r="AH1818" s="325"/>
      <c r="AI1818" s="325"/>
      <c r="AK1818" s="385"/>
      <c r="AL1818" s="385"/>
      <c r="AM1818" s="359"/>
      <c r="AN1818" s="385"/>
      <c r="AO1818" s="385"/>
      <c r="AP1818" s="385"/>
      <c r="AQ1818" s="385"/>
      <c r="AR1818" s="385"/>
      <c r="AS1818" s="385"/>
      <c r="AT1818" s="385"/>
      <c r="AU1818" s="359"/>
      <c r="AW1818" s="416"/>
      <c r="AX1818" s="694"/>
      <c r="AY1818" s="641"/>
      <c r="AZ1818" s="385"/>
      <c r="BA1818" s="385"/>
      <c r="BB1818" s="416"/>
      <c r="BC1818" s="416"/>
      <c r="BD1818" s="416"/>
      <c r="BE1818" s="416"/>
      <c r="BF1818" s="416"/>
      <c r="BG1818" s="416"/>
      <c r="BH1818" s="416"/>
      <c r="BI1818" s="416"/>
      <c r="BJ1818" s="416"/>
    </row>
    <row r="1819" spans="10:62" x14ac:dyDescent="0.2">
      <c r="J1819" s="385"/>
      <c r="K1819" s="217"/>
      <c r="L1819" s="217"/>
      <c r="M1819" s="693"/>
      <c r="N1819" s="693"/>
      <c r="O1819" s="359"/>
      <c r="P1819" s="619"/>
      <c r="Q1819" s="672"/>
      <c r="R1819" s="672"/>
      <c r="S1819" s="672"/>
      <c r="T1819" s="385"/>
      <c r="U1819" s="385"/>
      <c r="V1819" s="385"/>
      <c r="W1819" s="385"/>
      <c r="X1819" s="693"/>
      <c r="Y1819" s="325"/>
      <c r="Z1819" s="308"/>
      <c r="AA1819" s="383"/>
      <c r="AC1819" s="325"/>
      <c r="AD1819" s="325"/>
      <c r="AF1819" s="383"/>
      <c r="AH1819" s="325"/>
      <c r="AI1819" s="325"/>
      <c r="AK1819" s="385"/>
      <c r="AL1819" s="385"/>
      <c r="AM1819" s="359"/>
      <c r="AN1819" s="385"/>
      <c r="AO1819" s="385"/>
      <c r="AP1819" s="385"/>
      <c r="AQ1819" s="385"/>
      <c r="AR1819" s="385"/>
      <c r="AS1819" s="385"/>
      <c r="AT1819" s="385"/>
      <c r="AU1819" s="359"/>
      <c r="AW1819" s="416"/>
      <c r="AX1819" s="694"/>
      <c r="AY1819" s="641"/>
      <c r="AZ1819" s="385"/>
      <c r="BA1819" s="385"/>
      <c r="BB1819" s="416"/>
      <c r="BC1819" s="416"/>
      <c r="BD1819" s="416"/>
      <c r="BE1819" s="416"/>
      <c r="BF1819" s="416"/>
      <c r="BG1819" s="416"/>
      <c r="BH1819" s="416"/>
      <c r="BI1819" s="416"/>
      <c r="BJ1819" s="416"/>
    </row>
    <row r="1820" spans="10:62" x14ac:dyDescent="0.2">
      <c r="J1820" s="385"/>
      <c r="K1820" s="217"/>
      <c r="L1820" s="217"/>
      <c r="M1820" s="693"/>
      <c r="N1820" s="693"/>
      <c r="O1820" s="359"/>
      <c r="P1820" s="619"/>
      <c r="Q1820" s="672"/>
      <c r="R1820" s="672"/>
      <c r="S1820" s="672"/>
      <c r="T1820" s="385"/>
      <c r="U1820" s="385"/>
      <c r="V1820" s="385"/>
      <c r="W1820" s="385"/>
      <c r="X1820" s="693"/>
      <c r="Y1820" s="325"/>
      <c r="Z1820" s="308"/>
      <c r="AA1820" s="383"/>
      <c r="AC1820" s="325"/>
      <c r="AD1820" s="325"/>
      <c r="AF1820" s="383"/>
      <c r="AH1820" s="325"/>
      <c r="AI1820" s="325"/>
      <c r="AK1820" s="385"/>
      <c r="AL1820" s="385"/>
      <c r="AM1820" s="359"/>
      <c r="AN1820" s="385"/>
      <c r="AO1820" s="385"/>
      <c r="AP1820" s="385"/>
      <c r="AQ1820" s="385"/>
      <c r="AR1820" s="385"/>
      <c r="AS1820" s="385"/>
      <c r="AT1820" s="385"/>
      <c r="AU1820" s="359"/>
      <c r="AW1820" s="416"/>
      <c r="AX1820" s="694"/>
      <c r="AY1820" s="641"/>
      <c r="AZ1820" s="385"/>
      <c r="BA1820" s="385"/>
      <c r="BB1820" s="416"/>
      <c r="BC1820" s="416"/>
      <c r="BD1820" s="416"/>
      <c r="BE1820" s="416"/>
      <c r="BF1820" s="416"/>
      <c r="BG1820" s="416"/>
      <c r="BH1820" s="416"/>
      <c r="BI1820" s="416"/>
      <c r="BJ1820" s="416"/>
    </row>
    <row r="1821" spans="10:62" x14ac:dyDescent="0.2">
      <c r="J1821" s="385"/>
      <c r="K1821" s="217"/>
      <c r="L1821" s="217"/>
      <c r="M1821" s="693"/>
      <c r="N1821" s="693"/>
      <c r="O1821" s="359"/>
      <c r="P1821" s="619"/>
      <c r="Q1821" s="672"/>
      <c r="R1821" s="672"/>
      <c r="S1821" s="672"/>
      <c r="T1821" s="385"/>
      <c r="U1821" s="385"/>
      <c r="V1821" s="385"/>
      <c r="W1821" s="385"/>
      <c r="X1821" s="693"/>
      <c r="Y1821" s="325"/>
      <c r="Z1821" s="308"/>
      <c r="AA1821" s="383"/>
      <c r="AC1821" s="325"/>
      <c r="AD1821" s="325"/>
      <c r="AF1821" s="383"/>
      <c r="AH1821" s="325"/>
      <c r="AI1821" s="325"/>
      <c r="AK1821" s="385"/>
      <c r="AL1821" s="385"/>
      <c r="AM1821" s="359"/>
      <c r="AN1821" s="385"/>
      <c r="AO1821" s="385"/>
      <c r="AP1821" s="385"/>
      <c r="AQ1821" s="385"/>
      <c r="AR1821" s="385"/>
      <c r="AS1821" s="385"/>
      <c r="AT1821" s="385"/>
      <c r="AU1821" s="359"/>
      <c r="AW1821" s="416"/>
      <c r="AX1821" s="694"/>
      <c r="AY1821" s="641"/>
      <c r="AZ1821" s="385"/>
      <c r="BA1821" s="385"/>
      <c r="BB1821" s="416"/>
      <c r="BC1821" s="416"/>
      <c r="BD1821" s="416"/>
      <c r="BE1821" s="416"/>
      <c r="BF1821" s="416"/>
      <c r="BG1821" s="416"/>
      <c r="BH1821" s="416"/>
      <c r="BI1821" s="416"/>
      <c r="BJ1821" s="416"/>
    </row>
    <row r="1822" spans="10:62" x14ac:dyDescent="0.2">
      <c r="J1822" s="385"/>
      <c r="K1822" s="217"/>
      <c r="L1822" s="217"/>
      <c r="M1822" s="693"/>
      <c r="N1822" s="693"/>
      <c r="O1822" s="359"/>
      <c r="P1822" s="619"/>
      <c r="Q1822" s="672"/>
      <c r="R1822" s="672"/>
      <c r="S1822" s="672"/>
      <c r="T1822" s="385"/>
      <c r="U1822" s="385"/>
      <c r="V1822" s="385"/>
      <c r="W1822" s="385"/>
      <c r="X1822" s="693"/>
      <c r="Y1822" s="325"/>
      <c r="Z1822" s="308"/>
      <c r="AA1822" s="383"/>
      <c r="AC1822" s="325"/>
      <c r="AD1822" s="325"/>
      <c r="AF1822" s="383"/>
      <c r="AH1822" s="325"/>
      <c r="AI1822" s="325"/>
      <c r="AK1822" s="385"/>
      <c r="AL1822" s="385"/>
      <c r="AM1822" s="359"/>
      <c r="AN1822" s="385"/>
      <c r="AO1822" s="385"/>
      <c r="AP1822" s="385"/>
      <c r="AQ1822" s="385"/>
      <c r="AR1822" s="385"/>
      <c r="AS1822" s="385"/>
      <c r="AT1822" s="385"/>
      <c r="AU1822" s="359"/>
      <c r="AW1822" s="416"/>
      <c r="AX1822" s="694"/>
      <c r="AY1822" s="641"/>
      <c r="AZ1822" s="385"/>
      <c r="BA1822" s="385"/>
      <c r="BB1822" s="416"/>
      <c r="BC1822" s="416"/>
      <c r="BD1822" s="416"/>
      <c r="BE1822" s="416"/>
      <c r="BF1822" s="416"/>
      <c r="BG1822" s="416"/>
      <c r="BH1822" s="416"/>
      <c r="BI1822" s="416"/>
      <c r="BJ1822" s="416"/>
    </row>
    <row r="1823" spans="10:62" x14ac:dyDescent="0.2">
      <c r="J1823" s="385"/>
      <c r="K1823" s="217"/>
      <c r="L1823" s="217"/>
      <c r="M1823" s="693"/>
      <c r="N1823" s="693"/>
      <c r="O1823" s="359"/>
      <c r="P1823" s="619"/>
      <c r="Q1823" s="672"/>
      <c r="R1823" s="672"/>
      <c r="S1823" s="672"/>
      <c r="T1823" s="385"/>
      <c r="U1823" s="385"/>
      <c r="V1823" s="385"/>
      <c r="W1823" s="385"/>
      <c r="X1823" s="693"/>
      <c r="Y1823" s="325"/>
      <c r="Z1823" s="308"/>
      <c r="AA1823" s="383"/>
      <c r="AC1823" s="325"/>
      <c r="AD1823" s="325"/>
      <c r="AF1823" s="383"/>
      <c r="AH1823" s="325"/>
      <c r="AI1823" s="325"/>
      <c r="AK1823" s="385"/>
      <c r="AL1823" s="385"/>
      <c r="AM1823" s="359"/>
      <c r="AN1823" s="385"/>
      <c r="AO1823" s="385"/>
      <c r="AP1823" s="385"/>
      <c r="AQ1823" s="385"/>
      <c r="AR1823" s="385"/>
      <c r="AS1823" s="385"/>
      <c r="AT1823" s="385"/>
      <c r="AU1823" s="359"/>
      <c r="AW1823" s="416"/>
      <c r="AX1823" s="694"/>
      <c r="AY1823" s="641"/>
      <c r="AZ1823" s="385"/>
      <c r="BA1823" s="385"/>
      <c r="BB1823" s="416"/>
      <c r="BC1823" s="416"/>
      <c r="BD1823" s="416"/>
      <c r="BE1823" s="416"/>
      <c r="BF1823" s="416"/>
      <c r="BG1823" s="416"/>
      <c r="BH1823" s="416"/>
      <c r="BI1823" s="416"/>
      <c r="BJ1823" s="416"/>
    </row>
    <row r="1824" spans="10:62" x14ac:dyDescent="0.2">
      <c r="J1824" s="385"/>
      <c r="K1824" s="217"/>
      <c r="L1824" s="217"/>
      <c r="M1824" s="693"/>
      <c r="N1824" s="693"/>
      <c r="O1824" s="359"/>
      <c r="P1824" s="619"/>
      <c r="Q1824" s="672"/>
      <c r="R1824" s="672"/>
      <c r="S1824" s="672"/>
      <c r="T1824" s="385"/>
      <c r="U1824" s="385"/>
      <c r="V1824" s="385"/>
      <c r="W1824" s="385"/>
      <c r="X1824" s="693"/>
      <c r="Y1824" s="325"/>
      <c r="Z1824" s="308"/>
      <c r="AA1824" s="383"/>
      <c r="AC1824" s="325"/>
      <c r="AD1824" s="325"/>
      <c r="AF1824" s="383"/>
      <c r="AH1824" s="325"/>
      <c r="AI1824" s="325"/>
      <c r="AK1824" s="385"/>
      <c r="AL1824" s="385"/>
      <c r="AM1824" s="359"/>
      <c r="AN1824" s="385"/>
      <c r="AO1824" s="385"/>
      <c r="AP1824" s="385"/>
      <c r="AQ1824" s="385"/>
      <c r="AR1824" s="385"/>
      <c r="AS1824" s="385"/>
      <c r="AT1824" s="385"/>
      <c r="AU1824" s="359"/>
      <c r="AW1824" s="416"/>
      <c r="AX1824" s="694"/>
      <c r="AY1824" s="641"/>
      <c r="AZ1824" s="385"/>
      <c r="BA1824" s="385"/>
      <c r="BB1824" s="416"/>
      <c r="BC1824" s="416"/>
      <c r="BD1824" s="416"/>
      <c r="BE1824" s="416"/>
      <c r="BF1824" s="416"/>
      <c r="BG1824" s="416"/>
      <c r="BH1824" s="416"/>
      <c r="BI1824" s="416"/>
      <c r="BJ1824" s="416"/>
    </row>
    <row r="1825" spans="10:62" x14ac:dyDescent="0.2">
      <c r="J1825" s="385"/>
      <c r="K1825" s="217"/>
      <c r="L1825" s="217"/>
      <c r="M1825" s="693"/>
      <c r="N1825" s="693"/>
      <c r="O1825" s="359"/>
      <c r="P1825" s="619"/>
      <c r="Q1825" s="672"/>
      <c r="R1825" s="672"/>
      <c r="S1825" s="672"/>
      <c r="T1825" s="385"/>
      <c r="U1825" s="385"/>
      <c r="V1825" s="385"/>
      <c r="W1825" s="385"/>
      <c r="X1825" s="693"/>
      <c r="Y1825" s="325"/>
      <c r="Z1825" s="308"/>
      <c r="AA1825" s="383"/>
      <c r="AC1825" s="325"/>
      <c r="AD1825" s="325"/>
      <c r="AF1825" s="383"/>
      <c r="AH1825" s="325"/>
      <c r="AI1825" s="325"/>
      <c r="AK1825" s="385"/>
      <c r="AL1825" s="385"/>
      <c r="AM1825" s="359"/>
      <c r="AN1825" s="385"/>
      <c r="AO1825" s="385"/>
      <c r="AP1825" s="385"/>
      <c r="AQ1825" s="385"/>
      <c r="AR1825" s="385"/>
      <c r="AS1825" s="385"/>
      <c r="AT1825" s="385"/>
      <c r="AU1825" s="359"/>
      <c r="AW1825" s="416"/>
      <c r="AX1825" s="694"/>
      <c r="AY1825" s="641"/>
      <c r="AZ1825" s="385"/>
      <c r="BA1825" s="385"/>
      <c r="BB1825" s="416"/>
      <c r="BC1825" s="416"/>
      <c r="BD1825" s="416"/>
      <c r="BE1825" s="416"/>
      <c r="BF1825" s="416"/>
      <c r="BG1825" s="416"/>
      <c r="BH1825" s="416"/>
      <c r="BI1825" s="416"/>
      <c r="BJ1825" s="416"/>
    </row>
    <row r="1826" spans="10:62" x14ac:dyDescent="0.2">
      <c r="J1826" s="385"/>
      <c r="K1826" s="217"/>
      <c r="L1826" s="217"/>
      <c r="M1826" s="693"/>
      <c r="N1826" s="693"/>
      <c r="O1826" s="359"/>
      <c r="P1826" s="619"/>
      <c r="Q1826" s="672"/>
      <c r="R1826" s="672"/>
      <c r="S1826" s="672"/>
      <c r="T1826" s="385"/>
      <c r="U1826" s="385"/>
      <c r="V1826" s="385"/>
      <c r="W1826" s="385"/>
      <c r="X1826" s="693"/>
      <c r="Y1826" s="325"/>
      <c r="Z1826" s="308"/>
      <c r="AA1826" s="383"/>
      <c r="AC1826" s="325"/>
      <c r="AD1826" s="325"/>
      <c r="AF1826" s="383"/>
      <c r="AH1826" s="325"/>
      <c r="AI1826" s="325"/>
      <c r="AK1826" s="385"/>
      <c r="AL1826" s="385"/>
      <c r="AM1826" s="359"/>
      <c r="AN1826" s="385"/>
      <c r="AO1826" s="385"/>
      <c r="AP1826" s="385"/>
      <c r="AQ1826" s="385"/>
      <c r="AR1826" s="385"/>
      <c r="AS1826" s="385"/>
      <c r="AT1826" s="385"/>
      <c r="AU1826" s="359"/>
      <c r="AW1826" s="416"/>
      <c r="AX1826" s="694"/>
      <c r="AY1826" s="641"/>
      <c r="AZ1826" s="385"/>
      <c r="BA1826" s="385"/>
      <c r="BB1826" s="416"/>
      <c r="BC1826" s="416"/>
      <c r="BD1826" s="416"/>
      <c r="BE1826" s="416"/>
      <c r="BF1826" s="416"/>
      <c r="BG1826" s="416"/>
      <c r="BH1826" s="416"/>
      <c r="BI1826" s="416"/>
      <c r="BJ1826" s="416"/>
    </row>
    <row r="1827" spans="10:62" x14ac:dyDescent="0.2">
      <c r="J1827" s="385"/>
      <c r="K1827" s="217"/>
      <c r="L1827" s="217"/>
      <c r="M1827" s="693"/>
      <c r="N1827" s="693"/>
      <c r="O1827" s="359"/>
      <c r="P1827" s="619"/>
      <c r="Q1827" s="672"/>
      <c r="R1827" s="672"/>
      <c r="S1827" s="672"/>
      <c r="T1827" s="385"/>
      <c r="U1827" s="385"/>
      <c r="V1827" s="385"/>
      <c r="W1827" s="385"/>
      <c r="X1827" s="693"/>
      <c r="Y1827" s="325"/>
      <c r="Z1827" s="308"/>
      <c r="AA1827" s="383"/>
      <c r="AC1827" s="325"/>
      <c r="AD1827" s="325"/>
      <c r="AF1827" s="383"/>
      <c r="AH1827" s="325"/>
      <c r="AI1827" s="325"/>
      <c r="AK1827" s="385"/>
      <c r="AL1827" s="385"/>
      <c r="AM1827" s="359"/>
      <c r="AN1827" s="385"/>
      <c r="AO1827" s="385"/>
      <c r="AP1827" s="385"/>
      <c r="AQ1827" s="385"/>
      <c r="AR1827" s="385"/>
      <c r="AS1827" s="385"/>
      <c r="AT1827" s="385"/>
      <c r="AU1827" s="359"/>
      <c r="AW1827" s="416"/>
      <c r="AX1827" s="694"/>
      <c r="AY1827" s="641"/>
      <c r="AZ1827" s="385"/>
      <c r="BA1827" s="385"/>
      <c r="BB1827" s="416"/>
      <c r="BC1827" s="416"/>
      <c r="BD1827" s="416"/>
      <c r="BE1827" s="416"/>
      <c r="BF1827" s="416"/>
      <c r="BG1827" s="416"/>
      <c r="BH1827" s="416"/>
      <c r="BI1827" s="416"/>
      <c r="BJ1827" s="416"/>
    </row>
    <row r="1828" spans="10:62" x14ac:dyDescent="0.2">
      <c r="J1828" s="385"/>
      <c r="K1828" s="217"/>
      <c r="L1828" s="217"/>
      <c r="M1828" s="693"/>
      <c r="N1828" s="693"/>
      <c r="O1828" s="359"/>
      <c r="P1828" s="619"/>
      <c r="Q1828" s="672"/>
      <c r="R1828" s="672"/>
      <c r="S1828" s="672"/>
      <c r="T1828" s="385"/>
      <c r="U1828" s="385"/>
      <c r="V1828" s="385"/>
      <c r="W1828" s="385"/>
      <c r="X1828" s="693"/>
      <c r="Y1828" s="325"/>
      <c r="Z1828" s="308"/>
      <c r="AA1828" s="383"/>
      <c r="AC1828" s="325"/>
      <c r="AD1828" s="325"/>
      <c r="AF1828" s="383"/>
      <c r="AH1828" s="325"/>
      <c r="AI1828" s="325"/>
      <c r="AK1828" s="385"/>
      <c r="AL1828" s="385"/>
      <c r="AM1828" s="359"/>
      <c r="AN1828" s="385"/>
      <c r="AO1828" s="385"/>
      <c r="AP1828" s="385"/>
      <c r="AQ1828" s="385"/>
      <c r="AR1828" s="385"/>
      <c r="AS1828" s="385"/>
      <c r="AT1828" s="385"/>
      <c r="AU1828" s="359"/>
      <c r="AW1828" s="416"/>
      <c r="AX1828" s="694"/>
      <c r="AY1828" s="641"/>
      <c r="AZ1828" s="385"/>
      <c r="BA1828" s="385"/>
      <c r="BB1828" s="416"/>
      <c r="BC1828" s="416"/>
      <c r="BD1828" s="416"/>
      <c r="BE1828" s="416"/>
      <c r="BF1828" s="416"/>
      <c r="BG1828" s="416"/>
      <c r="BH1828" s="416"/>
      <c r="BI1828" s="416"/>
      <c r="BJ1828" s="416"/>
    </row>
    <row r="1829" spans="10:62" x14ac:dyDescent="0.2">
      <c r="J1829" s="385"/>
      <c r="K1829" s="217"/>
      <c r="L1829" s="217"/>
      <c r="M1829" s="693"/>
      <c r="N1829" s="693"/>
      <c r="O1829" s="359"/>
      <c r="P1829" s="619"/>
      <c r="Q1829" s="672"/>
      <c r="R1829" s="672"/>
      <c r="S1829" s="672"/>
      <c r="T1829" s="385"/>
      <c r="U1829" s="385"/>
      <c r="V1829" s="385"/>
      <c r="W1829" s="385"/>
      <c r="X1829" s="693"/>
      <c r="Y1829" s="325"/>
      <c r="Z1829" s="308"/>
      <c r="AA1829" s="383"/>
      <c r="AC1829" s="325"/>
      <c r="AD1829" s="325"/>
      <c r="AF1829" s="383"/>
      <c r="AH1829" s="325"/>
      <c r="AI1829" s="325"/>
      <c r="AK1829" s="385"/>
      <c r="AL1829" s="385"/>
      <c r="AM1829" s="359"/>
      <c r="AN1829" s="385"/>
      <c r="AO1829" s="385"/>
      <c r="AP1829" s="385"/>
      <c r="AQ1829" s="385"/>
      <c r="AR1829" s="385"/>
      <c r="AS1829" s="385"/>
      <c r="AT1829" s="385"/>
      <c r="AU1829" s="359"/>
      <c r="AW1829" s="416"/>
      <c r="AX1829" s="694"/>
      <c r="AY1829" s="641"/>
      <c r="AZ1829" s="385"/>
      <c r="BA1829" s="385"/>
      <c r="BB1829" s="416"/>
      <c r="BC1829" s="416"/>
      <c r="BD1829" s="416"/>
      <c r="BE1829" s="416"/>
      <c r="BF1829" s="416"/>
      <c r="BG1829" s="416"/>
      <c r="BH1829" s="416"/>
      <c r="BI1829" s="416"/>
      <c r="BJ1829" s="416"/>
    </row>
    <row r="1830" spans="10:62" x14ac:dyDescent="0.2">
      <c r="J1830" s="385"/>
      <c r="K1830" s="217"/>
      <c r="L1830" s="217"/>
      <c r="M1830" s="693"/>
      <c r="N1830" s="693"/>
      <c r="O1830" s="359"/>
      <c r="P1830" s="619"/>
      <c r="Q1830" s="672"/>
      <c r="R1830" s="672"/>
      <c r="S1830" s="672"/>
      <c r="T1830" s="385"/>
      <c r="U1830" s="385"/>
      <c r="V1830" s="385"/>
      <c r="W1830" s="385"/>
      <c r="X1830" s="693"/>
      <c r="Y1830" s="325"/>
      <c r="Z1830" s="308"/>
      <c r="AA1830" s="383"/>
      <c r="AC1830" s="325"/>
      <c r="AD1830" s="325"/>
      <c r="AF1830" s="383"/>
      <c r="AH1830" s="325"/>
      <c r="AI1830" s="325"/>
      <c r="AK1830" s="385"/>
      <c r="AL1830" s="385"/>
      <c r="AM1830" s="359"/>
      <c r="AN1830" s="385"/>
      <c r="AO1830" s="385"/>
      <c r="AP1830" s="385"/>
      <c r="AQ1830" s="385"/>
      <c r="AR1830" s="385"/>
      <c r="AS1830" s="385"/>
      <c r="AT1830" s="385"/>
      <c r="AU1830" s="359"/>
      <c r="AW1830" s="416"/>
      <c r="AX1830" s="694"/>
      <c r="AY1830" s="641"/>
      <c r="AZ1830" s="385"/>
      <c r="BA1830" s="385"/>
      <c r="BB1830" s="416"/>
      <c r="BC1830" s="416"/>
      <c r="BD1830" s="416"/>
      <c r="BE1830" s="416"/>
      <c r="BF1830" s="416"/>
      <c r="BG1830" s="416"/>
      <c r="BH1830" s="416"/>
      <c r="BI1830" s="416"/>
      <c r="BJ1830" s="416"/>
    </row>
    <row r="1831" spans="10:62" x14ac:dyDescent="0.2">
      <c r="J1831" s="385"/>
      <c r="K1831" s="217"/>
      <c r="L1831" s="217"/>
      <c r="M1831" s="693"/>
      <c r="N1831" s="693"/>
      <c r="O1831" s="359"/>
      <c r="P1831" s="619"/>
      <c r="Q1831" s="672"/>
      <c r="R1831" s="672"/>
      <c r="S1831" s="672"/>
      <c r="T1831" s="385"/>
      <c r="U1831" s="385"/>
      <c r="V1831" s="385"/>
      <c r="W1831" s="385"/>
      <c r="X1831" s="693"/>
      <c r="Y1831" s="325"/>
      <c r="Z1831" s="308"/>
      <c r="AA1831" s="383"/>
      <c r="AC1831" s="325"/>
      <c r="AD1831" s="325"/>
      <c r="AF1831" s="383"/>
      <c r="AH1831" s="325"/>
      <c r="AI1831" s="325"/>
      <c r="AK1831" s="385"/>
      <c r="AL1831" s="385"/>
      <c r="AM1831" s="359"/>
      <c r="AN1831" s="385"/>
      <c r="AO1831" s="385"/>
      <c r="AP1831" s="385"/>
      <c r="AQ1831" s="385"/>
      <c r="AR1831" s="385"/>
      <c r="AS1831" s="385"/>
      <c r="AT1831" s="385"/>
      <c r="AU1831" s="359"/>
      <c r="AW1831" s="416"/>
      <c r="AX1831" s="694"/>
      <c r="AY1831" s="641"/>
      <c r="AZ1831" s="385"/>
      <c r="BA1831" s="385"/>
      <c r="BB1831" s="416"/>
      <c r="BC1831" s="416"/>
      <c r="BD1831" s="416"/>
      <c r="BE1831" s="416"/>
      <c r="BF1831" s="416"/>
      <c r="BG1831" s="416"/>
      <c r="BH1831" s="416"/>
      <c r="BI1831" s="416"/>
      <c r="BJ1831" s="416"/>
    </row>
    <row r="1832" spans="10:62" x14ac:dyDescent="0.2">
      <c r="J1832" s="385"/>
      <c r="K1832" s="217"/>
      <c r="L1832" s="217"/>
      <c r="M1832" s="693"/>
      <c r="N1832" s="693"/>
      <c r="O1832" s="359"/>
      <c r="P1832" s="619"/>
      <c r="Q1832" s="672"/>
      <c r="R1832" s="672"/>
      <c r="S1832" s="672"/>
      <c r="T1832" s="385"/>
      <c r="U1832" s="385"/>
      <c r="V1832" s="385"/>
      <c r="W1832" s="385"/>
      <c r="X1832" s="693"/>
      <c r="Y1832" s="325"/>
      <c r="Z1832" s="308"/>
      <c r="AA1832" s="383"/>
      <c r="AC1832" s="325"/>
      <c r="AD1832" s="325"/>
      <c r="AF1832" s="383"/>
      <c r="AH1832" s="325"/>
      <c r="AI1832" s="325"/>
      <c r="AK1832" s="385"/>
      <c r="AL1832" s="385"/>
      <c r="AM1832" s="359"/>
      <c r="AN1832" s="385"/>
      <c r="AO1832" s="385"/>
      <c r="AP1832" s="385"/>
      <c r="AQ1832" s="385"/>
      <c r="AR1832" s="385"/>
      <c r="AS1832" s="385"/>
      <c r="AT1832" s="385"/>
      <c r="AU1832" s="359"/>
      <c r="AW1832" s="416"/>
      <c r="AX1832" s="694"/>
      <c r="AY1832" s="641"/>
      <c r="AZ1832" s="385"/>
      <c r="BA1832" s="385"/>
      <c r="BB1832" s="416"/>
      <c r="BC1832" s="416"/>
      <c r="BD1832" s="416"/>
      <c r="BE1832" s="416"/>
      <c r="BF1832" s="416"/>
      <c r="BG1832" s="416"/>
      <c r="BH1832" s="416"/>
      <c r="BI1832" s="416"/>
      <c r="BJ1832" s="416"/>
    </row>
    <row r="1833" spans="10:62" x14ac:dyDescent="0.2">
      <c r="J1833" s="385"/>
      <c r="K1833" s="217"/>
      <c r="L1833" s="217"/>
      <c r="M1833" s="693"/>
      <c r="N1833" s="693"/>
      <c r="O1833" s="359"/>
      <c r="P1833" s="619"/>
      <c r="Q1833" s="672"/>
      <c r="R1833" s="672"/>
      <c r="S1833" s="672"/>
      <c r="T1833" s="385"/>
      <c r="U1833" s="385"/>
      <c r="V1833" s="385"/>
      <c r="W1833" s="385"/>
      <c r="X1833" s="693"/>
      <c r="Y1833" s="325"/>
      <c r="Z1833" s="308"/>
      <c r="AA1833" s="383"/>
      <c r="AC1833" s="325"/>
      <c r="AD1833" s="325"/>
      <c r="AF1833" s="383"/>
      <c r="AH1833" s="325"/>
      <c r="AI1833" s="325"/>
      <c r="AK1833" s="385"/>
      <c r="AL1833" s="385"/>
      <c r="AM1833" s="359"/>
      <c r="AN1833" s="385"/>
      <c r="AO1833" s="385"/>
      <c r="AP1833" s="385"/>
      <c r="AQ1833" s="385"/>
      <c r="AR1833" s="385"/>
      <c r="AS1833" s="385"/>
      <c r="AT1833" s="385"/>
      <c r="AU1833" s="359"/>
      <c r="AW1833" s="416"/>
      <c r="AX1833" s="694"/>
      <c r="AY1833" s="641"/>
      <c r="AZ1833" s="385"/>
      <c r="BA1833" s="385"/>
      <c r="BB1833" s="416"/>
      <c r="BC1833" s="416"/>
      <c r="BD1833" s="416"/>
      <c r="BE1833" s="416"/>
      <c r="BF1833" s="416"/>
      <c r="BG1833" s="416"/>
      <c r="BH1833" s="416"/>
      <c r="BI1833" s="416"/>
      <c r="BJ1833" s="416"/>
    </row>
    <row r="1834" spans="10:62" x14ac:dyDescent="0.2">
      <c r="J1834" s="385"/>
      <c r="K1834" s="217"/>
      <c r="L1834" s="217"/>
      <c r="M1834" s="693"/>
      <c r="N1834" s="693"/>
      <c r="O1834" s="359"/>
      <c r="P1834" s="619"/>
      <c r="Q1834" s="672"/>
      <c r="R1834" s="672"/>
      <c r="S1834" s="672"/>
      <c r="T1834" s="385"/>
      <c r="U1834" s="385"/>
      <c r="V1834" s="385"/>
      <c r="W1834" s="385"/>
      <c r="X1834" s="693"/>
      <c r="Y1834" s="325"/>
      <c r="Z1834" s="308"/>
      <c r="AA1834" s="383"/>
      <c r="AC1834" s="325"/>
      <c r="AD1834" s="325"/>
      <c r="AF1834" s="383"/>
      <c r="AH1834" s="325"/>
      <c r="AI1834" s="325"/>
      <c r="AK1834" s="385"/>
      <c r="AL1834" s="385"/>
      <c r="AM1834" s="359"/>
      <c r="AN1834" s="385"/>
      <c r="AO1834" s="385"/>
      <c r="AP1834" s="385"/>
      <c r="AQ1834" s="385"/>
      <c r="AR1834" s="385"/>
      <c r="AS1834" s="385"/>
      <c r="AT1834" s="385"/>
      <c r="AU1834" s="359"/>
      <c r="AW1834" s="416"/>
      <c r="AX1834" s="694"/>
      <c r="AY1834" s="641"/>
      <c r="AZ1834" s="385"/>
      <c r="BA1834" s="385"/>
      <c r="BB1834" s="416"/>
      <c r="BC1834" s="416"/>
      <c r="BD1834" s="416"/>
      <c r="BE1834" s="416"/>
      <c r="BF1834" s="416"/>
      <c r="BG1834" s="416"/>
      <c r="BH1834" s="416"/>
      <c r="BI1834" s="416"/>
      <c r="BJ1834" s="416"/>
    </row>
    <row r="1835" spans="10:62" x14ac:dyDescent="0.2">
      <c r="J1835" s="385"/>
      <c r="K1835" s="217"/>
      <c r="L1835" s="217"/>
      <c r="M1835" s="693"/>
      <c r="N1835" s="693"/>
      <c r="O1835" s="359"/>
      <c r="P1835" s="619"/>
      <c r="Q1835" s="672"/>
      <c r="R1835" s="672"/>
      <c r="S1835" s="672"/>
      <c r="T1835" s="385"/>
      <c r="U1835" s="385"/>
      <c r="V1835" s="385"/>
      <c r="W1835" s="385"/>
      <c r="X1835" s="693"/>
      <c r="Y1835" s="325"/>
      <c r="Z1835" s="308"/>
      <c r="AA1835" s="383"/>
      <c r="AC1835" s="325"/>
      <c r="AD1835" s="325"/>
      <c r="AF1835" s="383"/>
      <c r="AH1835" s="325"/>
      <c r="AI1835" s="325"/>
      <c r="AK1835" s="385"/>
      <c r="AL1835" s="385"/>
      <c r="AM1835" s="359"/>
      <c r="AN1835" s="385"/>
      <c r="AO1835" s="385"/>
      <c r="AP1835" s="385"/>
      <c r="AQ1835" s="385"/>
      <c r="AR1835" s="385"/>
      <c r="AS1835" s="385"/>
      <c r="AT1835" s="385"/>
      <c r="AU1835" s="359"/>
      <c r="AW1835" s="416"/>
      <c r="AX1835" s="694"/>
      <c r="AY1835" s="641"/>
      <c r="AZ1835" s="385"/>
      <c r="BA1835" s="385"/>
      <c r="BB1835" s="416"/>
      <c r="BC1835" s="416"/>
      <c r="BD1835" s="416"/>
      <c r="BE1835" s="416"/>
      <c r="BF1835" s="416"/>
      <c r="BG1835" s="416"/>
      <c r="BH1835" s="416"/>
      <c r="BI1835" s="416"/>
      <c r="BJ1835" s="416"/>
    </row>
    <row r="1836" spans="10:62" x14ac:dyDescent="0.2">
      <c r="J1836" s="385"/>
      <c r="K1836" s="217"/>
      <c r="L1836" s="217"/>
      <c r="M1836" s="693"/>
      <c r="N1836" s="693"/>
      <c r="O1836" s="359"/>
      <c r="P1836" s="619"/>
      <c r="Q1836" s="672"/>
      <c r="R1836" s="672"/>
      <c r="S1836" s="672"/>
      <c r="T1836" s="385"/>
      <c r="U1836" s="385"/>
      <c r="V1836" s="385"/>
      <c r="W1836" s="385"/>
      <c r="X1836" s="693"/>
      <c r="Y1836" s="325"/>
      <c r="Z1836" s="308"/>
      <c r="AA1836" s="383"/>
      <c r="AC1836" s="325"/>
      <c r="AD1836" s="325"/>
      <c r="AF1836" s="383"/>
      <c r="AH1836" s="325"/>
      <c r="AI1836" s="325"/>
      <c r="AK1836" s="385"/>
      <c r="AL1836" s="385"/>
      <c r="AM1836" s="359"/>
      <c r="AN1836" s="385"/>
      <c r="AO1836" s="385"/>
      <c r="AP1836" s="385"/>
      <c r="AQ1836" s="385"/>
      <c r="AR1836" s="385"/>
      <c r="AS1836" s="385"/>
      <c r="AT1836" s="385"/>
      <c r="AU1836" s="359"/>
      <c r="AW1836" s="416"/>
      <c r="AX1836" s="694"/>
      <c r="AY1836" s="641"/>
      <c r="AZ1836" s="385"/>
      <c r="BA1836" s="385"/>
      <c r="BB1836" s="416"/>
      <c r="BC1836" s="416"/>
      <c r="BD1836" s="416"/>
      <c r="BE1836" s="416"/>
      <c r="BF1836" s="416"/>
      <c r="BG1836" s="416"/>
      <c r="BH1836" s="416"/>
      <c r="BI1836" s="416"/>
      <c r="BJ1836" s="416"/>
    </row>
    <row r="1837" spans="10:62" x14ac:dyDescent="0.2">
      <c r="J1837" s="385"/>
      <c r="K1837" s="217"/>
      <c r="L1837" s="217"/>
      <c r="M1837" s="693"/>
      <c r="N1837" s="693"/>
      <c r="O1837" s="359"/>
      <c r="P1837" s="619"/>
      <c r="Q1837" s="672"/>
      <c r="R1837" s="672"/>
      <c r="S1837" s="672"/>
      <c r="T1837" s="385"/>
      <c r="U1837" s="385"/>
      <c r="V1837" s="385"/>
      <c r="W1837" s="385"/>
      <c r="X1837" s="693"/>
      <c r="Y1837" s="325"/>
      <c r="Z1837" s="308"/>
      <c r="AA1837" s="383"/>
      <c r="AC1837" s="325"/>
      <c r="AD1837" s="325"/>
      <c r="AF1837" s="383"/>
      <c r="AH1837" s="325"/>
      <c r="AI1837" s="325"/>
      <c r="AK1837" s="385"/>
      <c r="AL1837" s="385"/>
      <c r="AM1837" s="359"/>
      <c r="AN1837" s="385"/>
      <c r="AO1837" s="385"/>
      <c r="AP1837" s="385"/>
      <c r="AQ1837" s="385"/>
      <c r="AR1837" s="385"/>
      <c r="AS1837" s="385"/>
      <c r="AT1837" s="385"/>
      <c r="AU1837" s="359"/>
      <c r="AW1837" s="416"/>
      <c r="AX1837" s="694"/>
      <c r="AY1837" s="641"/>
      <c r="AZ1837" s="385"/>
      <c r="BA1837" s="385"/>
      <c r="BB1837" s="416"/>
      <c r="BC1837" s="416"/>
      <c r="BD1837" s="416"/>
      <c r="BE1837" s="416"/>
      <c r="BF1837" s="416"/>
      <c r="BG1837" s="416"/>
      <c r="BH1837" s="416"/>
      <c r="BI1837" s="416"/>
      <c r="BJ1837" s="416"/>
    </row>
    <row r="1838" spans="10:62" x14ac:dyDescent="0.2">
      <c r="J1838" s="385"/>
      <c r="K1838" s="217"/>
      <c r="L1838" s="217"/>
      <c r="M1838" s="693"/>
      <c r="N1838" s="693"/>
      <c r="O1838" s="359"/>
      <c r="P1838" s="619"/>
      <c r="Q1838" s="672"/>
      <c r="R1838" s="672"/>
      <c r="S1838" s="672"/>
      <c r="T1838" s="385"/>
      <c r="U1838" s="385"/>
      <c r="V1838" s="385"/>
      <c r="W1838" s="385"/>
      <c r="X1838" s="693"/>
      <c r="Y1838" s="325"/>
      <c r="Z1838" s="308"/>
      <c r="AA1838" s="383"/>
      <c r="AC1838" s="325"/>
      <c r="AD1838" s="325"/>
      <c r="AF1838" s="383"/>
      <c r="AH1838" s="325"/>
      <c r="AI1838" s="325"/>
      <c r="AK1838" s="385"/>
      <c r="AL1838" s="385"/>
      <c r="AM1838" s="359"/>
      <c r="AN1838" s="385"/>
      <c r="AO1838" s="385"/>
      <c r="AP1838" s="385"/>
      <c r="AQ1838" s="385"/>
      <c r="AR1838" s="385"/>
      <c r="AS1838" s="385"/>
      <c r="AT1838" s="385"/>
      <c r="AU1838" s="359"/>
      <c r="AW1838" s="416"/>
      <c r="AX1838" s="694"/>
      <c r="AY1838" s="641"/>
      <c r="AZ1838" s="385"/>
      <c r="BA1838" s="385"/>
      <c r="BB1838" s="416"/>
      <c r="BC1838" s="416"/>
      <c r="BD1838" s="416"/>
      <c r="BE1838" s="416"/>
      <c r="BF1838" s="416"/>
      <c r="BG1838" s="416"/>
      <c r="BH1838" s="416"/>
      <c r="BI1838" s="416"/>
      <c r="BJ1838" s="416"/>
    </row>
    <row r="1839" spans="10:62" x14ac:dyDescent="0.2">
      <c r="J1839" s="385"/>
      <c r="K1839" s="217"/>
      <c r="L1839" s="217"/>
      <c r="M1839" s="693"/>
      <c r="N1839" s="693"/>
      <c r="O1839" s="359"/>
      <c r="P1839" s="619"/>
      <c r="Q1839" s="672"/>
      <c r="R1839" s="672"/>
      <c r="S1839" s="672"/>
      <c r="T1839" s="385"/>
      <c r="U1839" s="385"/>
      <c r="V1839" s="385"/>
      <c r="W1839" s="385"/>
      <c r="X1839" s="693"/>
      <c r="Y1839" s="325"/>
      <c r="Z1839" s="308"/>
      <c r="AA1839" s="383"/>
      <c r="AC1839" s="325"/>
      <c r="AD1839" s="325"/>
      <c r="AF1839" s="383"/>
      <c r="AH1839" s="325"/>
      <c r="AI1839" s="325"/>
      <c r="AK1839" s="385"/>
      <c r="AL1839" s="385"/>
      <c r="AM1839" s="359"/>
      <c r="AN1839" s="385"/>
      <c r="AO1839" s="385"/>
      <c r="AP1839" s="385"/>
      <c r="AQ1839" s="385"/>
      <c r="AR1839" s="385"/>
      <c r="AS1839" s="385"/>
      <c r="AT1839" s="385"/>
      <c r="AU1839" s="359"/>
      <c r="AW1839" s="416"/>
      <c r="AX1839" s="694"/>
      <c r="AY1839" s="641"/>
      <c r="AZ1839" s="385"/>
      <c r="BA1839" s="385"/>
      <c r="BB1839" s="416"/>
      <c r="BC1839" s="416"/>
      <c r="BD1839" s="416"/>
      <c r="BE1839" s="416"/>
      <c r="BF1839" s="416"/>
      <c r="BG1839" s="416"/>
      <c r="BH1839" s="416"/>
      <c r="BI1839" s="416"/>
      <c r="BJ1839" s="416"/>
    </row>
    <row r="1840" spans="10:62" x14ac:dyDescent="0.2">
      <c r="J1840" s="385"/>
      <c r="K1840" s="217"/>
      <c r="L1840" s="217"/>
      <c r="M1840" s="693"/>
      <c r="N1840" s="693"/>
      <c r="O1840" s="359"/>
      <c r="P1840" s="619"/>
      <c r="Q1840" s="672"/>
      <c r="R1840" s="672"/>
      <c r="S1840" s="672"/>
      <c r="T1840" s="385"/>
      <c r="U1840" s="385"/>
      <c r="V1840" s="385"/>
      <c r="W1840" s="385"/>
      <c r="X1840" s="693"/>
      <c r="Y1840" s="325"/>
      <c r="Z1840" s="308"/>
      <c r="AA1840" s="383"/>
      <c r="AC1840" s="325"/>
      <c r="AD1840" s="325"/>
      <c r="AF1840" s="383"/>
      <c r="AH1840" s="325"/>
      <c r="AI1840" s="325"/>
      <c r="AK1840" s="385"/>
      <c r="AL1840" s="385"/>
      <c r="AM1840" s="359"/>
      <c r="AN1840" s="385"/>
      <c r="AO1840" s="385"/>
      <c r="AP1840" s="385"/>
      <c r="AQ1840" s="385"/>
      <c r="AR1840" s="385"/>
      <c r="AS1840" s="385"/>
      <c r="AT1840" s="385"/>
      <c r="AU1840" s="359"/>
      <c r="AW1840" s="416"/>
      <c r="AX1840" s="694"/>
      <c r="AY1840" s="641"/>
      <c r="AZ1840" s="385"/>
      <c r="BA1840" s="385"/>
      <c r="BB1840" s="416"/>
      <c r="BC1840" s="416"/>
      <c r="BD1840" s="416"/>
      <c r="BE1840" s="416"/>
      <c r="BF1840" s="416"/>
      <c r="BG1840" s="416"/>
      <c r="BH1840" s="416"/>
      <c r="BI1840" s="416"/>
      <c r="BJ1840" s="416"/>
    </row>
    <row r="1841" spans="10:62" x14ac:dyDescent="0.2">
      <c r="J1841" s="385"/>
      <c r="K1841" s="217"/>
      <c r="L1841" s="217"/>
      <c r="M1841" s="693"/>
      <c r="N1841" s="693"/>
      <c r="O1841" s="359"/>
      <c r="P1841" s="619"/>
      <c r="Q1841" s="672"/>
      <c r="R1841" s="672"/>
      <c r="S1841" s="672"/>
      <c r="T1841" s="385"/>
      <c r="U1841" s="385"/>
      <c r="V1841" s="385"/>
      <c r="W1841" s="385"/>
      <c r="X1841" s="693"/>
      <c r="Y1841" s="325"/>
      <c r="Z1841" s="308"/>
      <c r="AA1841" s="383"/>
      <c r="AC1841" s="325"/>
      <c r="AD1841" s="325"/>
      <c r="AF1841" s="383"/>
      <c r="AH1841" s="325"/>
      <c r="AI1841" s="325"/>
      <c r="AK1841" s="385"/>
      <c r="AL1841" s="385"/>
      <c r="AM1841" s="359"/>
      <c r="AN1841" s="385"/>
      <c r="AO1841" s="385"/>
      <c r="AP1841" s="385"/>
      <c r="AQ1841" s="385"/>
      <c r="AR1841" s="385"/>
      <c r="AS1841" s="385"/>
      <c r="AT1841" s="385"/>
      <c r="AU1841" s="359"/>
      <c r="AW1841" s="416"/>
      <c r="AX1841" s="694"/>
      <c r="AY1841" s="641"/>
      <c r="AZ1841" s="385"/>
      <c r="BA1841" s="385"/>
      <c r="BB1841" s="416"/>
      <c r="BC1841" s="416"/>
      <c r="BD1841" s="416"/>
      <c r="BE1841" s="416"/>
      <c r="BF1841" s="416"/>
      <c r="BG1841" s="416"/>
      <c r="BH1841" s="416"/>
      <c r="BI1841" s="416"/>
      <c r="BJ1841" s="416"/>
    </row>
    <row r="1842" spans="10:62" x14ac:dyDescent="0.2">
      <c r="J1842" s="385"/>
      <c r="K1842" s="217"/>
      <c r="L1842" s="217"/>
      <c r="M1842" s="693"/>
      <c r="N1842" s="693"/>
      <c r="O1842" s="359"/>
      <c r="P1842" s="619"/>
      <c r="Q1842" s="672"/>
      <c r="R1842" s="672"/>
      <c r="S1842" s="672"/>
      <c r="T1842" s="385"/>
      <c r="U1842" s="385"/>
      <c r="V1842" s="385"/>
      <c r="W1842" s="385"/>
      <c r="X1842" s="693"/>
      <c r="Y1842" s="325"/>
      <c r="Z1842" s="308"/>
      <c r="AA1842" s="383"/>
      <c r="AC1842" s="325"/>
      <c r="AD1842" s="325"/>
      <c r="AF1842" s="383"/>
      <c r="AH1842" s="325"/>
      <c r="AI1842" s="325"/>
      <c r="AK1842" s="385"/>
      <c r="AL1842" s="385"/>
      <c r="AM1842" s="359"/>
      <c r="AN1842" s="385"/>
      <c r="AO1842" s="385"/>
      <c r="AP1842" s="385"/>
      <c r="AQ1842" s="385"/>
      <c r="AR1842" s="385"/>
      <c r="AS1842" s="385"/>
      <c r="AT1842" s="385"/>
      <c r="AU1842" s="359"/>
      <c r="AW1842" s="416"/>
      <c r="AX1842" s="694"/>
      <c r="AY1842" s="641"/>
      <c r="AZ1842" s="385"/>
      <c r="BA1842" s="385"/>
      <c r="BB1842" s="416"/>
      <c r="BC1842" s="416"/>
      <c r="BD1842" s="416"/>
      <c r="BE1842" s="416"/>
      <c r="BF1842" s="416"/>
      <c r="BG1842" s="416"/>
      <c r="BH1842" s="416"/>
      <c r="BI1842" s="416"/>
      <c r="BJ1842" s="416"/>
    </row>
    <row r="1843" spans="10:62" x14ac:dyDescent="0.2">
      <c r="J1843" s="385"/>
      <c r="K1843" s="217"/>
      <c r="L1843" s="217"/>
      <c r="M1843" s="693"/>
      <c r="N1843" s="693"/>
      <c r="O1843" s="359"/>
      <c r="P1843" s="619"/>
      <c r="Q1843" s="672"/>
      <c r="R1843" s="672"/>
      <c r="S1843" s="672"/>
      <c r="T1843" s="385"/>
      <c r="U1843" s="385"/>
      <c r="V1843" s="385"/>
      <c r="W1843" s="385"/>
      <c r="X1843" s="693"/>
      <c r="Y1843" s="325"/>
      <c r="Z1843" s="308"/>
      <c r="AA1843" s="383"/>
      <c r="AC1843" s="325"/>
      <c r="AD1843" s="325"/>
      <c r="AF1843" s="383"/>
      <c r="AH1843" s="325"/>
      <c r="AI1843" s="325"/>
      <c r="AK1843" s="385"/>
      <c r="AL1843" s="385"/>
      <c r="AM1843" s="359"/>
      <c r="AN1843" s="385"/>
      <c r="AO1843" s="385"/>
      <c r="AP1843" s="385"/>
      <c r="AQ1843" s="385"/>
      <c r="AR1843" s="385"/>
      <c r="AS1843" s="385"/>
      <c r="AT1843" s="385"/>
      <c r="AU1843" s="359"/>
      <c r="AW1843" s="416"/>
      <c r="AX1843" s="694"/>
      <c r="AY1843" s="641"/>
      <c r="AZ1843" s="385"/>
      <c r="BA1843" s="385"/>
      <c r="BB1843" s="416"/>
      <c r="BC1843" s="416"/>
      <c r="BD1843" s="416"/>
      <c r="BE1843" s="416"/>
      <c r="BF1843" s="416"/>
      <c r="BG1843" s="416"/>
      <c r="BH1843" s="416"/>
      <c r="BI1843" s="416"/>
      <c r="BJ1843" s="416"/>
    </row>
    <row r="1844" spans="10:62" x14ac:dyDescent="0.2">
      <c r="J1844" s="385"/>
      <c r="K1844" s="217"/>
      <c r="L1844" s="217"/>
      <c r="M1844" s="693"/>
      <c r="N1844" s="693"/>
      <c r="O1844" s="359"/>
      <c r="P1844" s="619"/>
      <c r="Q1844" s="672"/>
      <c r="R1844" s="672"/>
      <c r="S1844" s="672"/>
      <c r="T1844" s="385"/>
      <c r="U1844" s="385"/>
      <c r="V1844" s="385"/>
      <c r="W1844" s="385"/>
      <c r="X1844" s="693"/>
      <c r="Y1844" s="325"/>
      <c r="Z1844" s="308"/>
      <c r="AA1844" s="383"/>
      <c r="AC1844" s="325"/>
      <c r="AD1844" s="325"/>
      <c r="AF1844" s="383"/>
      <c r="AH1844" s="325"/>
      <c r="AI1844" s="325"/>
      <c r="AK1844" s="385"/>
      <c r="AL1844" s="385"/>
      <c r="AM1844" s="359"/>
      <c r="AN1844" s="385"/>
      <c r="AO1844" s="385"/>
      <c r="AP1844" s="385"/>
      <c r="AQ1844" s="385"/>
      <c r="AR1844" s="385"/>
      <c r="AS1844" s="385"/>
      <c r="AT1844" s="385"/>
      <c r="AU1844" s="359"/>
      <c r="AW1844" s="416"/>
      <c r="AX1844" s="694"/>
      <c r="AY1844" s="641"/>
      <c r="AZ1844" s="385"/>
      <c r="BA1844" s="385"/>
      <c r="BB1844" s="416"/>
      <c r="BC1844" s="416"/>
      <c r="BD1844" s="416"/>
      <c r="BE1844" s="416"/>
      <c r="BF1844" s="416"/>
      <c r="BG1844" s="416"/>
      <c r="BH1844" s="416"/>
      <c r="BI1844" s="416"/>
      <c r="BJ1844" s="416"/>
    </row>
    <row r="1845" spans="10:62" x14ac:dyDescent="0.2">
      <c r="J1845" s="385"/>
      <c r="K1845" s="217"/>
      <c r="L1845" s="217"/>
      <c r="M1845" s="693"/>
      <c r="N1845" s="693"/>
      <c r="O1845" s="359"/>
      <c r="P1845" s="619"/>
      <c r="Q1845" s="672"/>
      <c r="R1845" s="672"/>
      <c r="S1845" s="672"/>
      <c r="T1845" s="385"/>
      <c r="U1845" s="385"/>
      <c r="V1845" s="385"/>
      <c r="W1845" s="385"/>
      <c r="X1845" s="693"/>
      <c r="Y1845" s="325"/>
      <c r="Z1845" s="308"/>
      <c r="AA1845" s="383"/>
      <c r="AC1845" s="325"/>
      <c r="AD1845" s="325"/>
      <c r="AF1845" s="383"/>
      <c r="AH1845" s="325"/>
      <c r="AI1845" s="325"/>
      <c r="AK1845" s="385"/>
      <c r="AL1845" s="385"/>
      <c r="AM1845" s="359"/>
      <c r="AN1845" s="385"/>
      <c r="AO1845" s="385"/>
      <c r="AP1845" s="385"/>
      <c r="AQ1845" s="385"/>
      <c r="AR1845" s="385"/>
      <c r="AS1845" s="385"/>
      <c r="AT1845" s="385"/>
      <c r="AU1845" s="359"/>
      <c r="AW1845" s="416"/>
      <c r="AX1845" s="694"/>
      <c r="AY1845" s="641"/>
      <c r="AZ1845" s="385"/>
      <c r="BA1845" s="385"/>
      <c r="BB1845" s="416"/>
      <c r="BC1845" s="416"/>
      <c r="BD1845" s="416"/>
      <c r="BE1845" s="416"/>
      <c r="BF1845" s="416"/>
      <c r="BG1845" s="416"/>
      <c r="BH1845" s="416"/>
      <c r="BI1845" s="416"/>
      <c r="BJ1845" s="416"/>
    </row>
    <row r="1846" spans="10:62" x14ac:dyDescent="0.2">
      <c r="J1846" s="385"/>
      <c r="K1846" s="217"/>
      <c r="L1846" s="217"/>
      <c r="M1846" s="693"/>
      <c r="N1846" s="693"/>
      <c r="O1846" s="359"/>
      <c r="P1846" s="619"/>
      <c r="Q1846" s="672"/>
      <c r="R1846" s="672"/>
      <c r="S1846" s="672"/>
      <c r="T1846" s="385"/>
      <c r="U1846" s="385"/>
      <c r="V1846" s="385"/>
      <c r="W1846" s="385"/>
      <c r="X1846" s="693"/>
      <c r="Y1846" s="325"/>
      <c r="Z1846" s="308"/>
      <c r="AA1846" s="383"/>
      <c r="AC1846" s="325"/>
      <c r="AD1846" s="325"/>
      <c r="AF1846" s="383"/>
      <c r="AH1846" s="325"/>
      <c r="AI1846" s="325"/>
      <c r="AK1846" s="385"/>
      <c r="AL1846" s="385"/>
      <c r="AM1846" s="359"/>
      <c r="AN1846" s="385"/>
      <c r="AO1846" s="385"/>
      <c r="AP1846" s="385"/>
      <c r="AQ1846" s="385"/>
      <c r="AR1846" s="385"/>
      <c r="AS1846" s="385"/>
      <c r="AT1846" s="385"/>
      <c r="AU1846" s="359"/>
      <c r="AW1846" s="416"/>
      <c r="AX1846" s="694"/>
      <c r="AY1846" s="641"/>
      <c r="AZ1846" s="385"/>
      <c r="BA1846" s="385"/>
      <c r="BB1846" s="416"/>
      <c r="BC1846" s="416"/>
      <c r="BD1846" s="416"/>
      <c r="BE1846" s="416"/>
      <c r="BF1846" s="416"/>
      <c r="BG1846" s="416"/>
      <c r="BH1846" s="416"/>
      <c r="BI1846" s="416"/>
      <c r="BJ1846" s="416"/>
    </row>
    <row r="1847" spans="10:62" x14ac:dyDescent="0.2">
      <c r="J1847" s="385"/>
      <c r="K1847" s="217"/>
      <c r="L1847" s="217"/>
      <c r="M1847" s="693"/>
      <c r="N1847" s="693"/>
      <c r="O1847" s="359"/>
      <c r="P1847" s="619"/>
      <c r="Q1847" s="672"/>
      <c r="R1847" s="672"/>
      <c r="S1847" s="672"/>
      <c r="T1847" s="385"/>
      <c r="U1847" s="385"/>
      <c r="V1847" s="385"/>
      <c r="W1847" s="385"/>
      <c r="X1847" s="693"/>
      <c r="Y1847" s="325"/>
      <c r="Z1847" s="308"/>
      <c r="AA1847" s="383"/>
      <c r="AC1847" s="325"/>
      <c r="AD1847" s="325"/>
      <c r="AF1847" s="383"/>
      <c r="AH1847" s="325"/>
      <c r="AI1847" s="325"/>
      <c r="AK1847" s="385"/>
      <c r="AL1847" s="385"/>
      <c r="AM1847" s="359"/>
      <c r="AN1847" s="385"/>
      <c r="AO1847" s="385"/>
      <c r="AP1847" s="385"/>
      <c r="AQ1847" s="385"/>
      <c r="AR1847" s="385"/>
      <c r="AS1847" s="385"/>
      <c r="AT1847" s="385"/>
      <c r="AU1847" s="359"/>
      <c r="AW1847" s="416"/>
      <c r="AX1847" s="694"/>
      <c r="AY1847" s="641"/>
      <c r="AZ1847" s="385"/>
      <c r="BA1847" s="385"/>
      <c r="BB1847" s="416"/>
      <c r="BC1847" s="416"/>
      <c r="BD1847" s="416"/>
      <c r="BE1847" s="416"/>
      <c r="BF1847" s="416"/>
      <c r="BG1847" s="416"/>
      <c r="BH1847" s="416"/>
      <c r="BI1847" s="416"/>
      <c r="BJ1847" s="416"/>
    </row>
    <row r="1848" spans="10:62" x14ac:dyDescent="0.2">
      <c r="J1848" s="385"/>
      <c r="K1848" s="217"/>
      <c r="L1848" s="217"/>
      <c r="M1848" s="693"/>
      <c r="N1848" s="693"/>
      <c r="O1848" s="359"/>
      <c r="P1848" s="619"/>
      <c r="Q1848" s="672"/>
      <c r="R1848" s="672"/>
      <c r="S1848" s="672"/>
      <c r="T1848" s="385"/>
      <c r="U1848" s="385"/>
      <c r="V1848" s="385"/>
      <c r="W1848" s="385"/>
      <c r="X1848" s="693"/>
      <c r="Y1848" s="325"/>
      <c r="Z1848" s="308"/>
      <c r="AA1848" s="383"/>
      <c r="AC1848" s="325"/>
      <c r="AD1848" s="325"/>
      <c r="AF1848" s="383"/>
      <c r="AH1848" s="325"/>
      <c r="AI1848" s="325"/>
      <c r="AK1848" s="385"/>
      <c r="AL1848" s="385"/>
      <c r="AM1848" s="359"/>
      <c r="AN1848" s="385"/>
      <c r="AO1848" s="385"/>
      <c r="AP1848" s="385"/>
      <c r="AQ1848" s="385"/>
      <c r="AR1848" s="385"/>
      <c r="AS1848" s="385"/>
      <c r="AT1848" s="385"/>
      <c r="AU1848" s="359"/>
      <c r="AW1848" s="416"/>
      <c r="AX1848" s="694"/>
      <c r="AY1848" s="641"/>
      <c r="AZ1848" s="385"/>
      <c r="BA1848" s="385"/>
      <c r="BB1848" s="416"/>
      <c r="BC1848" s="416"/>
      <c r="BD1848" s="416"/>
      <c r="BE1848" s="416"/>
      <c r="BF1848" s="416"/>
      <c r="BG1848" s="416"/>
      <c r="BH1848" s="416"/>
      <c r="BI1848" s="416"/>
      <c r="BJ1848" s="416"/>
    </row>
    <row r="1849" spans="10:62" x14ac:dyDescent="0.2">
      <c r="J1849" s="385"/>
      <c r="K1849" s="217"/>
      <c r="L1849" s="217"/>
      <c r="M1849" s="693"/>
      <c r="N1849" s="693"/>
      <c r="O1849" s="359"/>
      <c r="P1849" s="619"/>
      <c r="Q1849" s="672"/>
      <c r="R1849" s="672"/>
      <c r="S1849" s="672"/>
      <c r="T1849" s="385"/>
      <c r="U1849" s="385"/>
      <c r="V1849" s="385"/>
      <c r="W1849" s="385"/>
      <c r="X1849" s="693"/>
      <c r="Y1849" s="325"/>
      <c r="Z1849" s="308"/>
      <c r="AA1849" s="383"/>
      <c r="AC1849" s="325"/>
      <c r="AD1849" s="325"/>
      <c r="AF1849" s="383"/>
      <c r="AH1849" s="325"/>
      <c r="AI1849" s="325"/>
      <c r="AK1849" s="385"/>
      <c r="AL1849" s="385"/>
      <c r="AM1849" s="359"/>
      <c r="AN1849" s="385"/>
      <c r="AO1849" s="385"/>
      <c r="AP1849" s="385"/>
      <c r="AQ1849" s="385"/>
      <c r="AR1849" s="385"/>
      <c r="AS1849" s="385"/>
      <c r="AT1849" s="385"/>
      <c r="AU1849" s="359"/>
      <c r="AW1849" s="416"/>
      <c r="AX1849" s="694"/>
      <c r="AY1849" s="641"/>
      <c r="AZ1849" s="385"/>
      <c r="BA1849" s="385"/>
      <c r="BB1849" s="416"/>
      <c r="BC1849" s="416"/>
      <c r="BD1849" s="416"/>
      <c r="BE1849" s="416"/>
      <c r="BF1849" s="416"/>
      <c r="BG1849" s="416"/>
      <c r="BH1849" s="416"/>
      <c r="BI1849" s="416"/>
      <c r="BJ1849" s="416"/>
    </row>
    <row r="1850" spans="10:62" x14ac:dyDescent="0.2">
      <c r="J1850" s="385"/>
      <c r="K1850" s="217"/>
      <c r="L1850" s="217"/>
      <c r="M1850" s="693"/>
      <c r="N1850" s="693"/>
      <c r="O1850" s="359"/>
      <c r="P1850" s="619"/>
      <c r="Q1850" s="672"/>
      <c r="R1850" s="672"/>
      <c r="S1850" s="672"/>
      <c r="T1850" s="385"/>
      <c r="U1850" s="385"/>
      <c r="V1850" s="385"/>
      <c r="W1850" s="385"/>
      <c r="X1850" s="693"/>
      <c r="Y1850" s="325"/>
      <c r="Z1850" s="308"/>
      <c r="AA1850" s="383"/>
      <c r="AC1850" s="325"/>
      <c r="AD1850" s="325"/>
      <c r="AF1850" s="383"/>
      <c r="AH1850" s="325"/>
      <c r="AI1850" s="325"/>
      <c r="AK1850" s="385"/>
      <c r="AL1850" s="385"/>
      <c r="AM1850" s="359"/>
      <c r="AN1850" s="385"/>
      <c r="AO1850" s="385"/>
      <c r="AP1850" s="385"/>
      <c r="AQ1850" s="385"/>
      <c r="AR1850" s="385"/>
      <c r="AS1850" s="385"/>
      <c r="AT1850" s="385"/>
      <c r="AU1850" s="359"/>
      <c r="AW1850" s="416"/>
      <c r="AX1850" s="694"/>
      <c r="AY1850" s="641"/>
      <c r="AZ1850" s="385"/>
      <c r="BA1850" s="385"/>
      <c r="BB1850" s="416"/>
      <c r="BC1850" s="416"/>
      <c r="BD1850" s="416"/>
      <c r="BE1850" s="416"/>
      <c r="BF1850" s="416"/>
      <c r="BG1850" s="416"/>
      <c r="BH1850" s="416"/>
      <c r="BI1850" s="416"/>
      <c r="BJ1850" s="416"/>
    </row>
    <row r="1851" spans="10:62" x14ac:dyDescent="0.2">
      <c r="J1851" s="385"/>
      <c r="K1851" s="217"/>
      <c r="L1851" s="217"/>
      <c r="M1851" s="693"/>
      <c r="N1851" s="693"/>
      <c r="O1851" s="359"/>
      <c r="P1851" s="619"/>
      <c r="Q1851" s="672"/>
      <c r="R1851" s="672"/>
      <c r="S1851" s="672"/>
      <c r="T1851" s="385"/>
      <c r="U1851" s="385"/>
      <c r="V1851" s="385"/>
      <c r="W1851" s="385"/>
      <c r="X1851" s="693"/>
      <c r="Y1851" s="325"/>
      <c r="Z1851" s="308"/>
      <c r="AA1851" s="383"/>
      <c r="AC1851" s="325"/>
      <c r="AD1851" s="325"/>
      <c r="AF1851" s="383"/>
      <c r="AH1851" s="325"/>
      <c r="AI1851" s="325"/>
      <c r="AK1851" s="385"/>
      <c r="AL1851" s="385"/>
      <c r="AM1851" s="359"/>
      <c r="AN1851" s="385"/>
      <c r="AO1851" s="385"/>
      <c r="AP1851" s="385"/>
      <c r="AQ1851" s="385"/>
      <c r="AR1851" s="385"/>
      <c r="AS1851" s="385"/>
      <c r="AT1851" s="385"/>
      <c r="AU1851" s="359"/>
      <c r="AW1851" s="416"/>
      <c r="AX1851" s="694"/>
      <c r="AY1851" s="641"/>
      <c r="AZ1851" s="385"/>
      <c r="BA1851" s="385"/>
      <c r="BB1851" s="416"/>
      <c r="BC1851" s="416"/>
      <c r="BD1851" s="416"/>
      <c r="BE1851" s="416"/>
      <c r="BF1851" s="416"/>
      <c r="BG1851" s="416"/>
      <c r="BH1851" s="416"/>
      <c r="BI1851" s="416"/>
      <c r="BJ1851" s="416"/>
    </row>
    <row r="1852" spans="10:62" x14ac:dyDescent="0.2">
      <c r="J1852" s="385"/>
      <c r="K1852" s="217"/>
      <c r="L1852" s="217"/>
      <c r="M1852" s="693"/>
      <c r="N1852" s="693"/>
      <c r="O1852" s="359"/>
      <c r="P1852" s="619"/>
      <c r="Q1852" s="672"/>
      <c r="R1852" s="672"/>
      <c r="S1852" s="672"/>
      <c r="T1852" s="385"/>
      <c r="U1852" s="385"/>
      <c r="V1852" s="385"/>
      <c r="W1852" s="385"/>
      <c r="X1852" s="693"/>
      <c r="Y1852" s="325"/>
      <c r="Z1852" s="308"/>
      <c r="AA1852" s="383"/>
      <c r="AC1852" s="325"/>
      <c r="AD1852" s="325"/>
      <c r="AF1852" s="383"/>
      <c r="AH1852" s="325"/>
      <c r="AI1852" s="325"/>
      <c r="AK1852" s="385"/>
      <c r="AL1852" s="385"/>
      <c r="AM1852" s="359"/>
      <c r="AN1852" s="385"/>
      <c r="AO1852" s="385"/>
      <c r="AP1852" s="385"/>
      <c r="AQ1852" s="385"/>
      <c r="AR1852" s="385"/>
      <c r="AS1852" s="385"/>
      <c r="AT1852" s="385"/>
      <c r="AU1852" s="359"/>
      <c r="AW1852" s="416"/>
      <c r="AX1852" s="694"/>
      <c r="AY1852" s="641"/>
      <c r="AZ1852" s="385"/>
      <c r="BA1852" s="385"/>
      <c r="BB1852" s="416"/>
      <c r="BC1852" s="416"/>
      <c r="BD1852" s="416"/>
      <c r="BE1852" s="416"/>
      <c r="BF1852" s="416"/>
      <c r="BG1852" s="416"/>
      <c r="BH1852" s="416"/>
      <c r="BI1852" s="416"/>
      <c r="BJ1852" s="416"/>
    </row>
    <row r="1853" spans="10:62" x14ac:dyDescent="0.2">
      <c r="J1853" s="385"/>
      <c r="K1853" s="217"/>
      <c r="L1853" s="217"/>
      <c r="M1853" s="693"/>
      <c r="N1853" s="693"/>
      <c r="O1853" s="359"/>
      <c r="P1853" s="619"/>
      <c r="Q1853" s="672"/>
      <c r="R1853" s="672"/>
      <c r="S1853" s="672"/>
      <c r="T1853" s="385"/>
      <c r="U1853" s="385"/>
      <c r="V1853" s="385"/>
      <c r="W1853" s="385"/>
      <c r="X1853" s="693"/>
      <c r="Y1853" s="325"/>
      <c r="Z1853" s="308"/>
      <c r="AA1853" s="383"/>
      <c r="AC1853" s="325"/>
      <c r="AD1853" s="325"/>
      <c r="AF1853" s="383"/>
      <c r="AH1853" s="325"/>
      <c r="AI1853" s="325"/>
      <c r="AK1853" s="385"/>
      <c r="AL1853" s="385"/>
      <c r="AM1853" s="359"/>
      <c r="AN1853" s="385"/>
      <c r="AO1853" s="385"/>
      <c r="AP1853" s="385"/>
      <c r="AQ1853" s="385"/>
      <c r="AR1853" s="385"/>
      <c r="AS1853" s="385"/>
      <c r="AT1853" s="385"/>
      <c r="AU1853" s="359"/>
      <c r="AW1853" s="416"/>
      <c r="AX1853" s="694"/>
      <c r="AY1853" s="641"/>
      <c r="AZ1853" s="385"/>
      <c r="BA1853" s="385"/>
      <c r="BB1853" s="416"/>
      <c r="BC1853" s="416"/>
      <c r="BD1853" s="416"/>
      <c r="BE1853" s="416"/>
      <c r="BF1853" s="416"/>
      <c r="BG1853" s="416"/>
      <c r="BH1853" s="416"/>
      <c r="BI1853" s="416"/>
      <c r="BJ1853" s="416"/>
    </row>
    <row r="1854" spans="10:62" x14ac:dyDescent="0.2">
      <c r="J1854" s="385"/>
      <c r="K1854" s="217"/>
      <c r="L1854" s="217"/>
      <c r="M1854" s="693"/>
      <c r="N1854" s="693"/>
      <c r="O1854" s="359"/>
      <c r="P1854" s="619"/>
      <c r="Q1854" s="672"/>
      <c r="R1854" s="672"/>
      <c r="S1854" s="672"/>
      <c r="T1854" s="385"/>
      <c r="U1854" s="385"/>
      <c r="V1854" s="385"/>
      <c r="W1854" s="385"/>
      <c r="X1854" s="693"/>
      <c r="Y1854" s="325"/>
      <c r="Z1854" s="308"/>
      <c r="AA1854" s="383"/>
      <c r="AC1854" s="325"/>
      <c r="AD1854" s="325"/>
      <c r="AF1854" s="383"/>
      <c r="AH1854" s="325"/>
      <c r="AI1854" s="325"/>
      <c r="AK1854" s="385"/>
      <c r="AL1854" s="385"/>
      <c r="AM1854" s="359"/>
      <c r="AN1854" s="385"/>
      <c r="AO1854" s="385"/>
      <c r="AP1854" s="385"/>
      <c r="AQ1854" s="385"/>
      <c r="AR1854" s="385"/>
      <c r="AS1854" s="385"/>
      <c r="AT1854" s="385"/>
      <c r="AU1854" s="359"/>
      <c r="AW1854" s="416"/>
      <c r="AX1854" s="694"/>
      <c r="AY1854" s="641"/>
      <c r="AZ1854" s="385"/>
      <c r="BA1854" s="385"/>
      <c r="BB1854" s="416"/>
      <c r="BC1854" s="416"/>
      <c r="BD1854" s="416"/>
      <c r="BE1854" s="416"/>
      <c r="BF1854" s="416"/>
      <c r="BG1854" s="416"/>
      <c r="BH1854" s="416"/>
      <c r="BI1854" s="416"/>
      <c r="BJ1854" s="416"/>
    </row>
    <row r="1855" spans="10:62" x14ac:dyDescent="0.2">
      <c r="J1855" s="385"/>
      <c r="K1855" s="217"/>
      <c r="L1855" s="217"/>
      <c r="M1855" s="693"/>
      <c r="N1855" s="693"/>
      <c r="O1855" s="359"/>
      <c r="P1855" s="619"/>
      <c r="Q1855" s="672"/>
      <c r="R1855" s="672"/>
      <c r="S1855" s="672"/>
      <c r="T1855" s="385"/>
      <c r="U1855" s="385"/>
      <c r="V1855" s="385"/>
      <c r="W1855" s="385"/>
      <c r="X1855" s="693"/>
      <c r="Y1855" s="325"/>
      <c r="Z1855" s="308"/>
      <c r="AA1855" s="383"/>
      <c r="AC1855" s="325"/>
      <c r="AD1855" s="325"/>
      <c r="AF1855" s="383"/>
      <c r="AH1855" s="325"/>
      <c r="AI1855" s="325"/>
      <c r="AK1855" s="385"/>
      <c r="AL1855" s="385"/>
      <c r="AM1855" s="359"/>
      <c r="AN1855" s="385"/>
      <c r="AO1855" s="385"/>
      <c r="AP1855" s="385"/>
      <c r="AQ1855" s="385"/>
      <c r="AR1855" s="385"/>
      <c r="AS1855" s="385"/>
      <c r="AT1855" s="385"/>
      <c r="AU1855" s="359"/>
      <c r="AW1855" s="416"/>
      <c r="AX1855" s="694"/>
      <c r="AY1855" s="641"/>
      <c r="AZ1855" s="385"/>
      <c r="BA1855" s="385"/>
      <c r="BB1855" s="416"/>
      <c r="BC1855" s="416"/>
      <c r="BD1855" s="416"/>
      <c r="BE1855" s="416"/>
      <c r="BF1855" s="416"/>
      <c r="BG1855" s="416"/>
      <c r="BH1855" s="416"/>
      <c r="BI1855" s="416"/>
      <c r="BJ1855" s="416"/>
    </row>
    <row r="1856" spans="10:62" x14ac:dyDescent="0.2">
      <c r="J1856" s="385"/>
      <c r="K1856" s="217"/>
      <c r="L1856" s="217"/>
      <c r="M1856" s="693"/>
      <c r="N1856" s="693"/>
      <c r="O1856" s="359"/>
      <c r="P1856" s="619"/>
      <c r="Q1856" s="672"/>
      <c r="R1856" s="672"/>
      <c r="S1856" s="672"/>
      <c r="T1856" s="385"/>
      <c r="U1856" s="385"/>
      <c r="V1856" s="385"/>
      <c r="W1856" s="385"/>
      <c r="X1856" s="693"/>
      <c r="Y1856" s="325"/>
      <c r="Z1856" s="308"/>
      <c r="AA1856" s="383"/>
      <c r="AC1856" s="325"/>
      <c r="AD1856" s="325"/>
      <c r="AF1856" s="383"/>
      <c r="AH1856" s="325"/>
      <c r="AI1856" s="325"/>
      <c r="AK1856" s="385"/>
      <c r="AL1856" s="385"/>
      <c r="AM1856" s="359"/>
      <c r="AN1856" s="385"/>
      <c r="AO1856" s="385"/>
      <c r="AP1856" s="385"/>
      <c r="AQ1856" s="385"/>
      <c r="AR1856" s="385"/>
      <c r="AS1856" s="385"/>
      <c r="AT1856" s="385"/>
      <c r="AU1856" s="359"/>
      <c r="AW1856" s="416"/>
      <c r="AX1856" s="694"/>
      <c r="AY1856" s="641"/>
      <c r="AZ1856" s="385"/>
      <c r="BA1856" s="385"/>
      <c r="BB1856" s="416"/>
      <c r="BC1856" s="416"/>
      <c r="BD1856" s="416"/>
      <c r="BE1856" s="416"/>
      <c r="BF1856" s="416"/>
      <c r="BG1856" s="416"/>
      <c r="BH1856" s="416"/>
      <c r="BI1856" s="416"/>
      <c r="BJ1856" s="416"/>
    </row>
    <row r="1857" spans="10:62" x14ac:dyDescent="0.2">
      <c r="J1857" s="385"/>
      <c r="K1857" s="217"/>
      <c r="L1857" s="217"/>
      <c r="M1857" s="693"/>
      <c r="N1857" s="693"/>
      <c r="O1857" s="359"/>
      <c r="P1857" s="619"/>
      <c r="Q1857" s="672"/>
      <c r="R1857" s="672"/>
      <c r="S1857" s="672"/>
      <c r="T1857" s="385"/>
      <c r="U1857" s="385"/>
      <c r="V1857" s="385"/>
      <c r="W1857" s="385"/>
      <c r="X1857" s="693"/>
      <c r="Y1857" s="325"/>
      <c r="Z1857" s="308"/>
      <c r="AA1857" s="383"/>
      <c r="AC1857" s="325"/>
      <c r="AD1857" s="325"/>
      <c r="AF1857" s="383"/>
      <c r="AH1857" s="325"/>
      <c r="AI1857" s="325"/>
      <c r="AK1857" s="385"/>
      <c r="AL1857" s="385"/>
      <c r="AM1857" s="359"/>
      <c r="AN1857" s="385"/>
      <c r="AO1857" s="385"/>
      <c r="AP1857" s="385"/>
      <c r="AQ1857" s="385"/>
      <c r="AR1857" s="385"/>
      <c r="AS1857" s="385"/>
      <c r="AT1857" s="385"/>
      <c r="AU1857" s="359"/>
      <c r="AW1857" s="416"/>
      <c r="AX1857" s="694"/>
      <c r="AY1857" s="641"/>
      <c r="AZ1857" s="385"/>
      <c r="BA1857" s="385"/>
      <c r="BB1857" s="416"/>
      <c r="BC1857" s="416"/>
      <c r="BD1857" s="416"/>
      <c r="BE1857" s="416"/>
      <c r="BF1857" s="416"/>
      <c r="BG1857" s="416"/>
      <c r="BH1857" s="416"/>
      <c r="BI1857" s="416"/>
      <c r="BJ1857" s="416"/>
    </row>
    <row r="1858" spans="10:62" x14ac:dyDescent="0.2">
      <c r="J1858" s="385"/>
      <c r="K1858" s="217"/>
      <c r="L1858" s="217"/>
      <c r="M1858" s="693"/>
      <c r="N1858" s="693"/>
      <c r="O1858" s="359"/>
      <c r="P1858" s="619"/>
      <c r="Q1858" s="672"/>
      <c r="R1858" s="672"/>
      <c r="S1858" s="672"/>
      <c r="T1858" s="385"/>
      <c r="U1858" s="385"/>
      <c r="V1858" s="385"/>
      <c r="W1858" s="385"/>
      <c r="X1858" s="693"/>
      <c r="Y1858" s="325"/>
      <c r="Z1858" s="308"/>
      <c r="AA1858" s="383"/>
      <c r="AC1858" s="325"/>
      <c r="AD1858" s="325"/>
      <c r="AF1858" s="383"/>
      <c r="AH1858" s="325"/>
      <c r="AI1858" s="325"/>
      <c r="AK1858" s="385"/>
      <c r="AL1858" s="385"/>
      <c r="AM1858" s="359"/>
      <c r="AN1858" s="385"/>
      <c r="AO1858" s="385"/>
      <c r="AP1858" s="385"/>
      <c r="AQ1858" s="385"/>
      <c r="AR1858" s="385"/>
      <c r="AS1858" s="385"/>
      <c r="AT1858" s="385"/>
      <c r="AU1858" s="359"/>
      <c r="AW1858" s="416"/>
      <c r="AX1858" s="694"/>
      <c r="AY1858" s="641"/>
      <c r="AZ1858" s="385"/>
      <c r="BA1858" s="385"/>
      <c r="BB1858" s="416"/>
      <c r="BC1858" s="416"/>
      <c r="BD1858" s="416"/>
      <c r="BE1858" s="416"/>
      <c r="BF1858" s="416"/>
      <c r="BG1858" s="416"/>
      <c r="BH1858" s="416"/>
      <c r="BI1858" s="416"/>
      <c r="BJ1858" s="416"/>
    </row>
    <row r="1859" spans="10:62" x14ac:dyDescent="0.2">
      <c r="J1859" s="385"/>
      <c r="K1859" s="217"/>
      <c r="L1859" s="217"/>
      <c r="M1859" s="693"/>
      <c r="N1859" s="693"/>
      <c r="O1859" s="359"/>
      <c r="P1859" s="619"/>
      <c r="Q1859" s="672"/>
      <c r="R1859" s="672"/>
      <c r="S1859" s="672"/>
      <c r="T1859" s="385"/>
      <c r="U1859" s="385"/>
      <c r="V1859" s="385"/>
      <c r="W1859" s="385"/>
      <c r="X1859" s="693"/>
      <c r="Y1859" s="325"/>
      <c r="Z1859" s="308"/>
      <c r="AA1859" s="383"/>
      <c r="AC1859" s="325"/>
      <c r="AD1859" s="325"/>
      <c r="AF1859" s="383"/>
      <c r="AH1859" s="325"/>
      <c r="AI1859" s="325"/>
      <c r="AK1859" s="385"/>
      <c r="AL1859" s="385"/>
      <c r="AM1859" s="359"/>
      <c r="AN1859" s="385"/>
      <c r="AO1859" s="385"/>
      <c r="AP1859" s="385"/>
      <c r="AQ1859" s="385"/>
      <c r="AR1859" s="385"/>
      <c r="AS1859" s="385"/>
      <c r="AT1859" s="385"/>
      <c r="AU1859" s="359"/>
      <c r="AW1859" s="416"/>
      <c r="AX1859" s="694"/>
      <c r="AY1859" s="641"/>
      <c r="AZ1859" s="385"/>
      <c r="BA1859" s="385"/>
      <c r="BB1859" s="416"/>
      <c r="BC1859" s="416"/>
      <c r="BD1859" s="416"/>
      <c r="BE1859" s="416"/>
      <c r="BF1859" s="416"/>
      <c r="BG1859" s="416"/>
      <c r="BH1859" s="416"/>
      <c r="BI1859" s="416"/>
      <c r="BJ1859" s="416"/>
    </row>
    <row r="1860" spans="10:62" x14ac:dyDescent="0.2">
      <c r="J1860" s="385"/>
      <c r="K1860" s="217"/>
      <c r="L1860" s="217"/>
      <c r="M1860" s="693"/>
      <c r="N1860" s="693"/>
      <c r="O1860" s="359"/>
      <c r="P1860" s="619"/>
      <c r="Q1860" s="672"/>
      <c r="R1860" s="672"/>
      <c r="S1860" s="672"/>
      <c r="T1860" s="385"/>
      <c r="U1860" s="385"/>
      <c r="V1860" s="385"/>
      <c r="W1860" s="385"/>
      <c r="X1860" s="693"/>
      <c r="Y1860" s="325"/>
      <c r="Z1860" s="308"/>
      <c r="AA1860" s="383"/>
      <c r="AC1860" s="325"/>
      <c r="AD1860" s="325"/>
      <c r="AF1860" s="383"/>
      <c r="AH1860" s="325"/>
      <c r="AI1860" s="325"/>
      <c r="AK1860" s="385"/>
      <c r="AL1860" s="385"/>
      <c r="AM1860" s="359"/>
      <c r="AN1860" s="385"/>
      <c r="AO1860" s="385"/>
      <c r="AP1860" s="385"/>
      <c r="AQ1860" s="385"/>
      <c r="AR1860" s="385"/>
      <c r="AS1860" s="385"/>
      <c r="AT1860" s="385"/>
      <c r="AU1860" s="359"/>
      <c r="AW1860" s="416"/>
      <c r="AX1860" s="694"/>
      <c r="AY1860" s="641"/>
      <c r="AZ1860" s="385"/>
      <c r="BA1860" s="385"/>
      <c r="BB1860" s="416"/>
      <c r="BC1860" s="416"/>
      <c r="BD1860" s="416"/>
      <c r="BE1860" s="416"/>
      <c r="BF1860" s="416"/>
      <c r="BG1860" s="416"/>
      <c r="BH1860" s="416"/>
      <c r="BI1860" s="416"/>
      <c r="BJ1860" s="416"/>
    </row>
    <row r="1861" spans="10:62" x14ac:dyDescent="0.2">
      <c r="J1861" s="385"/>
      <c r="K1861" s="217"/>
      <c r="L1861" s="217"/>
      <c r="M1861" s="693"/>
      <c r="N1861" s="693"/>
      <c r="O1861" s="359"/>
      <c r="P1861" s="619"/>
      <c r="Q1861" s="672"/>
      <c r="R1861" s="672"/>
      <c r="S1861" s="672"/>
      <c r="T1861" s="385"/>
      <c r="U1861" s="385"/>
      <c r="V1861" s="385"/>
      <c r="W1861" s="385"/>
      <c r="X1861" s="693"/>
      <c r="Y1861" s="325"/>
      <c r="Z1861" s="308"/>
      <c r="AA1861" s="383"/>
      <c r="AC1861" s="325"/>
      <c r="AD1861" s="325"/>
      <c r="AF1861" s="383"/>
      <c r="AH1861" s="325"/>
      <c r="AI1861" s="325"/>
      <c r="AK1861" s="385"/>
      <c r="AL1861" s="385"/>
      <c r="AM1861" s="359"/>
      <c r="AN1861" s="385"/>
      <c r="AO1861" s="385"/>
      <c r="AP1861" s="385"/>
      <c r="AQ1861" s="385"/>
      <c r="AR1861" s="385"/>
      <c r="AS1861" s="385"/>
      <c r="AT1861" s="385"/>
      <c r="AU1861" s="359"/>
      <c r="AW1861" s="416"/>
      <c r="AX1861" s="694"/>
      <c r="AY1861" s="641"/>
      <c r="AZ1861" s="385"/>
      <c r="BA1861" s="385"/>
      <c r="BB1861" s="416"/>
      <c r="BC1861" s="416"/>
      <c r="BD1861" s="416"/>
      <c r="BE1861" s="416"/>
      <c r="BF1861" s="416"/>
      <c r="BG1861" s="416"/>
      <c r="BH1861" s="416"/>
      <c r="BI1861" s="416"/>
      <c r="BJ1861" s="416"/>
    </row>
    <row r="1862" spans="10:62" x14ac:dyDescent="0.2">
      <c r="J1862" s="385"/>
      <c r="K1862" s="217"/>
      <c r="L1862" s="217"/>
      <c r="M1862" s="693"/>
      <c r="N1862" s="693"/>
      <c r="O1862" s="359"/>
      <c r="P1862" s="619"/>
      <c r="Q1862" s="672"/>
      <c r="R1862" s="672"/>
      <c r="S1862" s="672"/>
      <c r="T1862" s="385"/>
      <c r="U1862" s="385"/>
      <c r="V1862" s="385"/>
      <c r="W1862" s="385"/>
      <c r="X1862" s="693"/>
      <c r="Y1862" s="325"/>
      <c r="Z1862" s="308"/>
      <c r="AA1862" s="383"/>
      <c r="AC1862" s="325"/>
      <c r="AD1862" s="325"/>
      <c r="AF1862" s="383"/>
      <c r="AH1862" s="325"/>
      <c r="AI1862" s="325"/>
      <c r="AK1862" s="385"/>
      <c r="AL1862" s="385"/>
      <c r="AM1862" s="359"/>
      <c r="AN1862" s="385"/>
      <c r="AO1862" s="385"/>
      <c r="AP1862" s="385"/>
      <c r="AQ1862" s="385"/>
      <c r="AR1862" s="385"/>
      <c r="AS1862" s="385"/>
      <c r="AT1862" s="385"/>
      <c r="AU1862" s="359"/>
      <c r="AW1862" s="416"/>
      <c r="AX1862" s="694"/>
      <c r="AY1862" s="641"/>
      <c r="AZ1862" s="385"/>
      <c r="BA1862" s="385"/>
      <c r="BB1862" s="416"/>
      <c r="BC1862" s="416"/>
      <c r="BD1862" s="416"/>
      <c r="BE1862" s="416"/>
      <c r="BF1862" s="416"/>
      <c r="BG1862" s="416"/>
      <c r="BH1862" s="416"/>
      <c r="BI1862" s="416"/>
      <c r="BJ1862" s="416"/>
    </row>
    <row r="1863" spans="10:62" x14ac:dyDescent="0.2">
      <c r="J1863" s="385"/>
      <c r="K1863" s="217"/>
      <c r="L1863" s="217"/>
      <c r="M1863" s="693"/>
      <c r="N1863" s="693"/>
      <c r="O1863" s="359"/>
      <c r="P1863" s="619"/>
      <c r="Q1863" s="672"/>
      <c r="R1863" s="672"/>
      <c r="S1863" s="672"/>
      <c r="T1863" s="385"/>
      <c r="U1863" s="385"/>
      <c r="V1863" s="385"/>
      <c r="W1863" s="385"/>
      <c r="X1863" s="693"/>
      <c r="Y1863" s="325"/>
      <c r="Z1863" s="308"/>
      <c r="AA1863" s="383"/>
      <c r="AC1863" s="325"/>
      <c r="AD1863" s="325"/>
      <c r="AF1863" s="383"/>
      <c r="AH1863" s="325"/>
      <c r="AI1863" s="325"/>
      <c r="AK1863" s="385"/>
      <c r="AL1863" s="385"/>
      <c r="AM1863" s="359"/>
      <c r="AN1863" s="385"/>
      <c r="AO1863" s="385"/>
      <c r="AP1863" s="385"/>
      <c r="AQ1863" s="385"/>
      <c r="AR1863" s="385"/>
      <c r="AS1863" s="385"/>
      <c r="AT1863" s="385"/>
      <c r="AU1863" s="359"/>
      <c r="AW1863" s="416"/>
      <c r="AX1863" s="694"/>
      <c r="AY1863" s="641"/>
      <c r="AZ1863" s="385"/>
      <c r="BA1863" s="385"/>
      <c r="BB1863" s="416"/>
      <c r="BC1863" s="416"/>
      <c r="BD1863" s="416"/>
      <c r="BE1863" s="416"/>
      <c r="BF1863" s="416"/>
      <c r="BG1863" s="416"/>
      <c r="BH1863" s="416"/>
      <c r="BI1863" s="416"/>
      <c r="BJ1863" s="416"/>
    </row>
    <row r="1864" spans="10:62" x14ac:dyDescent="0.2">
      <c r="J1864" s="385"/>
      <c r="K1864" s="217"/>
      <c r="L1864" s="217"/>
      <c r="M1864" s="693"/>
      <c r="N1864" s="693"/>
      <c r="O1864" s="359"/>
      <c r="P1864" s="619"/>
      <c r="Q1864" s="672"/>
      <c r="R1864" s="672"/>
      <c r="S1864" s="672"/>
      <c r="T1864" s="385"/>
      <c r="U1864" s="385"/>
      <c r="V1864" s="385"/>
      <c r="W1864" s="385"/>
      <c r="X1864" s="693"/>
      <c r="Y1864" s="325"/>
      <c r="Z1864" s="308"/>
      <c r="AA1864" s="383"/>
      <c r="AC1864" s="325"/>
      <c r="AD1864" s="325"/>
      <c r="AF1864" s="383"/>
      <c r="AH1864" s="325"/>
      <c r="AI1864" s="325"/>
      <c r="AK1864" s="385"/>
      <c r="AL1864" s="385"/>
      <c r="AM1864" s="359"/>
      <c r="AN1864" s="385"/>
      <c r="AO1864" s="385"/>
      <c r="AP1864" s="385"/>
      <c r="AQ1864" s="385"/>
      <c r="AR1864" s="385"/>
      <c r="AS1864" s="385"/>
      <c r="AT1864" s="385"/>
      <c r="AU1864" s="359"/>
      <c r="AW1864" s="416"/>
      <c r="AX1864" s="694"/>
      <c r="AY1864" s="641"/>
      <c r="AZ1864" s="385"/>
      <c r="BA1864" s="385"/>
      <c r="BB1864" s="416"/>
      <c r="BC1864" s="416"/>
      <c r="BD1864" s="416"/>
      <c r="BE1864" s="416"/>
      <c r="BF1864" s="416"/>
      <c r="BG1864" s="416"/>
      <c r="BH1864" s="416"/>
      <c r="BI1864" s="416"/>
      <c r="BJ1864" s="416"/>
    </row>
    <row r="1865" spans="10:62" x14ac:dyDescent="0.2">
      <c r="J1865" s="385"/>
      <c r="K1865" s="217"/>
      <c r="L1865" s="217"/>
      <c r="M1865" s="693"/>
      <c r="N1865" s="693"/>
      <c r="O1865" s="359"/>
      <c r="P1865" s="619"/>
      <c r="Q1865" s="672"/>
      <c r="R1865" s="672"/>
      <c r="S1865" s="672"/>
      <c r="T1865" s="385"/>
      <c r="U1865" s="385"/>
      <c r="V1865" s="385"/>
      <c r="W1865" s="385"/>
      <c r="X1865" s="693"/>
      <c r="Y1865" s="325"/>
      <c r="Z1865" s="308"/>
      <c r="AA1865" s="383"/>
      <c r="AC1865" s="325"/>
      <c r="AD1865" s="325"/>
      <c r="AF1865" s="383"/>
      <c r="AH1865" s="325"/>
      <c r="AI1865" s="325"/>
      <c r="AK1865" s="385"/>
      <c r="AL1865" s="385"/>
      <c r="AM1865" s="359"/>
      <c r="AN1865" s="385"/>
      <c r="AO1865" s="385"/>
      <c r="AP1865" s="385"/>
      <c r="AQ1865" s="385"/>
      <c r="AR1865" s="385"/>
      <c r="AS1865" s="385"/>
      <c r="AT1865" s="385"/>
      <c r="AU1865" s="359"/>
      <c r="AW1865" s="416"/>
      <c r="AX1865" s="694"/>
      <c r="AY1865" s="641"/>
      <c r="AZ1865" s="385"/>
      <c r="BA1865" s="385"/>
      <c r="BB1865" s="416"/>
      <c r="BC1865" s="416"/>
      <c r="BD1865" s="416"/>
      <c r="BE1865" s="416"/>
      <c r="BF1865" s="416"/>
      <c r="BG1865" s="416"/>
      <c r="BH1865" s="416"/>
      <c r="BI1865" s="416"/>
      <c r="BJ1865" s="416"/>
    </row>
    <row r="1866" spans="10:62" x14ac:dyDescent="0.2">
      <c r="J1866" s="385"/>
      <c r="K1866" s="217"/>
      <c r="L1866" s="217"/>
      <c r="M1866" s="693"/>
      <c r="N1866" s="693"/>
      <c r="O1866" s="359"/>
      <c r="P1866" s="619"/>
      <c r="Q1866" s="672"/>
      <c r="R1866" s="672"/>
      <c r="S1866" s="672"/>
      <c r="T1866" s="385"/>
      <c r="U1866" s="385"/>
      <c r="V1866" s="385"/>
      <c r="W1866" s="385"/>
      <c r="X1866" s="693"/>
      <c r="Y1866" s="325"/>
      <c r="Z1866" s="308"/>
      <c r="AA1866" s="383"/>
      <c r="AC1866" s="325"/>
      <c r="AD1866" s="325"/>
      <c r="AF1866" s="383"/>
      <c r="AH1866" s="325"/>
      <c r="AI1866" s="325"/>
      <c r="AK1866" s="385"/>
      <c r="AL1866" s="385"/>
      <c r="AM1866" s="359"/>
      <c r="AN1866" s="385"/>
      <c r="AO1866" s="385"/>
      <c r="AP1866" s="385"/>
      <c r="AQ1866" s="385"/>
      <c r="AR1866" s="385"/>
      <c r="AS1866" s="385"/>
      <c r="AT1866" s="385"/>
      <c r="AU1866" s="359"/>
      <c r="AW1866" s="416"/>
      <c r="AX1866" s="694"/>
      <c r="AY1866" s="641"/>
      <c r="AZ1866" s="385"/>
      <c r="BA1866" s="385"/>
      <c r="BB1866" s="416"/>
      <c r="BC1866" s="416"/>
      <c r="BD1866" s="416"/>
      <c r="BE1866" s="416"/>
      <c r="BF1866" s="416"/>
      <c r="BG1866" s="416"/>
      <c r="BH1866" s="416"/>
      <c r="BI1866" s="416"/>
      <c r="BJ1866" s="416"/>
    </row>
    <row r="1867" spans="10:62" x14ac:dyDescent="0.2">
      <c r="J1867" s="385"/>
      <c r="K1867" s="217"/>
      <c r="L1867" s="217"/>
      <c r="M1867" s="693"/>
      <c r="N1867" s="693"/>
      <c r="O1867" s="359"/>
      <c r="P1867" s="619"/>
      <c r="Q1867" s="672"/>
      <c r="R1867" s="672"/>
      <c r="S1867" s="672"/>
      <c r="T1867" s="385"/>
      <c r="U1867" s="385"/>
      <c r="V1867" s="385"/>
      <c r="W1867" s="385"/>
      <c r="X1867" s="693"/>
      <c r="Y1867" s="325"/>
      <c r="Z1867" s="308"/>
      <c r="AA1867" s="383"/>
      <c r="AC1867" s="325"/>
      <c r="AD1867" s="325"/>
      <c r="AF1867" s="383"/>
      <c r="AH1867" s="325"/>
      <c r="AI1867" s="325"/>
      <c r="AK1867" s="385"/>
      <c r="AL1867" s="385"/>
      <c r="AM1867" s="359"/>
      <c r="AN1867" s="385"/>
      <c r="AO1867" s="385"/>
      <c r="AP1867" s="385"/>
      <c r="AQ1867" s="385"/>
      <c r="AR1867" s="385"/>
      <c r="AS1867" s="385"/>
      <c r="AT1867" s="385"/>
      <c r="AU1867" s="359"/>
      <c r="AW1867" s="416"/>
      <c r="AX1867" s="694"/>
      <c r="AY1867" s="641"/>
      <c r="AZ1867" s="385"/>
      <c r="BA1867" s="385"/>
      <c r="BB1867" s="416"/>
      <c r="BC1867" s="416"/>
      <c r="BD1867" s="416"/>
      <c r="BE1867" s="416"/>
      <c r="BF1867" s="416"/>
      <c r="BG1867" s="416"/>
      <c r="BH1867" s="416"/>
      <c r="BI1867" s="416"/>
      <c r="BJ1867" s="416"/>
    </row>
    <row r="1868" spans="10:62" x14ac:dyDescent="0.2">
      <c r="J1868" s="385"/>
      <c r="K1868" s="217"/>
      <c r="L1868" s="217"/>
      <c r="M1868" s="693"/>
      <c r="N1868" s="693"/>
      <c r="O1868" s="359"/>
      <c r="P1868" s="619"/>
      <c r="Q1868" s="672"/>
      <c r="R1868" s="672"/>
      <c r="S1868" s="672"/>
      <c r="T1868" s="385"/>
      <c r="U1868" s="385"/>
      <c r="V1868" s="385"/>
      <c r="W1868" s="385"/>
      <c r="X1868" s="693"/>
      <c r="Y1868" s="325"/>
      <c r="Z1868" s="308"/>
      <c r="AA1868" s="383"/>
      <c r="AC1868" s="325"/>
      <c r="AD1868" s="325"/>
      <c r="AF1868" s="383"/>
      <c r="AH1868" s="325"/>
      <c r="AI1868" s="325"/>
      <c r="AK1868" s="385"/>
      <c r="AL1868" s="385"/>
      <c r="AM1868" s="359"/>
      <c r="AN1868" s="385"/>
      <c r="AO1868" s="385"/>
      <c r="AP1868" s="385"/>
      <c r="AQ1868" s="385"/>
      <c r="AR1868" s="385"/>
      <c r="AS1868" s="385"/>
      <c r="AT1868" s="385"/>
      <c r="AU1868" s="359"/>
      <c r="AW1868" s="416"/>
      <c r="AX1868" s="694"/>
      <c r="AY1868" s="641"/>
      <c r="AZ1868" s="385"/>
      <c r="BA1868" s="385"/>
      <c r="BB1868" s="416"/>
      <c r="BC1868" s="416"/>
      <c r="BD1868" s="416"/>
      <c r="BE1868" s="416"/>
      <c r="BF1868" s="416"/>
      <c r="BG1868" s="416"/>
      <c r="BH1868" s="416"/>
      <c r="BI1868" s="416"/>
      <c r="BJ1868" s="416"/>
    </row>
    <row r="1869" spans="10:62" x14ac:dyDescent="0.2">
      <c r="J1869" s="385"/>
      <c r="K1869" s="217"/>
      <c r="L1869" s="217"/>
      <c r="M1869" s="693"/>
      <c r="N1869" s="693"/>
      <c r="O1869" s="359"/>
      <c r="P1869" s="619"/>
      <c r="Q1869" s="672"/>
      <c r="R1869" s="672"/>
      <c r="S1869" s="672"/>
      <c r="T1869" s="385"/>
      <c r="U1869" s="385"/>
      <c r="V1869" s="385"/>
      <c r="W1869" s="385"/>
      <c r="X1869" s="693"/>
      <c r="Y1869" s="325"/>
      <c r="Z1869" s="308"/>
      <c r="AA1869" s="383"/>
      <c r="AC1869" s="325"/>
      <c r="AD1869" s="325"/>
      <c r="AF1869" s="383"/>
      <c r="AH1869" s="325"/>
      <c r="AI1869" s="325"/>
      <c r="AK1869" s="385"/>
      <c r="AL1869" s="385"/>
      <c r="AM1869" s="359"/>
      <c r="AN1869" s="385"/>
      <c r="AO1869" s="385"/>
      <c r="AP1869" s="385"/>
      <c r="AQ1869" s="385"/>
      <c r="AR1869" s="385"/>
      <c r="AS1869" s="385"/>
      <c r="AT1869" s="385"/>
      <c r="AU1869" s="359"/>
      <c r="AW1869" s="416"/>
      <c r="AX1869" s="694"/>
      <c r="AY1869" s="641"/>
      <c r="AZ1869" s="385"/>
      <c r="BA1869" s="385"/>
      <c r="BB1869" s="416"/>
      <c r="BC1869" s="416"/>
      <c r="BD1869" s="416"/>
      <c r="BE1869" s="416"/>
      <c r="BF1869" s="416"/>
      <c r="BG1869" s="416"/>
      <c r="BH1869" s="416"/>
      <c r="BI1869" s="416"/>
      <c r="BJ1869" s="416"/>
    </row>
    <row r="1870" spans="10:62" x14ac:dyDescent="0.2">
      <c r="J1870" s="385"/>
      <c r="K1870" s="217"/>
      <c r="L1870" s="217"/>
      <c r="M1870" s="693"/>
      <c r="N1870" s="693"/>
      <c r="O1870" s="359"/>
      <c r="P1870" s="619"/>
      <c r="Q1870" s="672"/>
      <c r="R1870" s="672"/>
      <c r="S1870" s="672"/>
      <c r="T1870" s="385"/>
      <c r="U1870" s="385"/>
      <c r="V1870" s="385"/>
      <c r="W1870" s="385"/>
      <c r="X1870" s="693"/>
      <c r="Y1870" s="325"/>
      <c r="Z1870" s="308"/>
      <c r="AA1870" s="383"/>
      <c r="AC1870" s="325"/>
      <c r="AD1870" s="325"/>
      <c r="AF1870" s="383"/>
      <c r="AH1870" s="325"/>
      <c r="AI1870" s="325"/>
      <c r="AK1870" s="385"/>
      <c r="AL1870" s="385"/>
      <c r="AM1870" s="359"/>
      <c r="AN1870" s="385"/>
      <c r="AO1870" s="385"/>
      <c r="AP1870" s="385"/>
      <c r="AQ1870" s="385"/>
      <c r="AR1870" s="385"/>
      <c r="AS1870" s="385"/>
      <c r="AT1870" s="385"/>
      <c r="AU1870" s="359"/>
      <c r="AW1870" s="416"/>
      <c r="AX1870" s="694"/>
      <c r="AY1870" s="641"/>
      <c r="AZ1870" s="385"/>
      <c r="BA1870" s="385"/>
      <c r="BB1870" s="416"/>
      <c r="BC1870" s="416"/>
      <c r="BD1870" s="416"/>
      <c r="BE1870" s="416"/>
      <c r="BF1870" s="416"/>
      <c r="BG1870" s="416"/>
      <c r="BH1870" s="416"/>
      <c r="BI1870" s="416"/>
      <c r="BJ1870" s="416"/>
    </row>
    <row r="1871" spans="10:62" x14ac:dyDescent="0.2">
      <c r="J1871" s="385"/>
      <c r="K1871" s="217"/>
      <c r="L1871" s="217"/>
      <c r="M1871" s="693"/>
      <c r="N1871" s="693"/>
      <c r="O1871" s="359"/>
      <c r="P1871" s="619"/>
      <c r="Q1871" s="672"/>
      <c r="R1871" s="672"/>
      <c r="S1871" s="672"/>
      <c r="T1871" s="385"/>
      <c r="U1871" s="385"/>
      <c r="V1871" s="385"/>
      <c r="W1871" s="385"/>
      <c r="X1871" s="693"/>
      <c r="Y1871" s="325"/>
      <c r="Z1871" s="308"/>
      <c r="AA1871" s="383"/>
      <c r="AC1871" s="325"/>
      <c r="AD1871" s="325"/>
      <c r="AF1871" s="383"/>
      <c r="AH1871" s="325"/>
      <c r="AI1871" s="325"/>
      <c r="AK1871" s="385"/>
      <c r="AL1871" s="385"/>
      <c r="AM1871" s="359"/>
      <c r="AN1871" s="385"/>
      <c r="AO1871" s="385"/>
      <c r="AP1871" s="385"/>
      <c r="AQ1871" s="385"/>
      <c r="AR1871" s="385"/>
      <c r="AS1871" s="385"/>
      <c r="AT1871" s="385"/>
      <c r="AU1871" s="359"/>
      <c r="AW1871" s="416"/>
      <c r="AX1871" s="694"/>
      <c r="AY1871" s="641"/>
      <c r="AZ1871" s="385"/>
      <c r="BA1871" s="385"/>
      <c r="BB1871" s="416"/>
      <c r="BC1871" s="416"/>
      <c r="BD1871" s="416"/>
      <c r="BE1871" s="416"/>
      <c r="BF1871" s="416"/>
      <c r="BG1871" s="416"/>
      <c r="BH1871" s="416"/>
      <c r="BI1871" s="416"/>
      <c r="BJ1871" s="416"/>
    </row>
    <row r="1872" spans="10:62" x14ac:dyDescent="0.2">
      <c r="J1872" s="385"/>
      <c r="K1872" s="217"/>
      <c r="L1872" s="217"/>
      <c r="M1872" s="693"/>
      <c r="N1872" s="693"/>
      <c r="O1872" s="359"/>
      <c r="P1872" s="619"/>
      <c r="Q1872" s="672"/>
      <c r="R1872" s="672"/>
      <c r="S1872" s="672"/>
      <c r="T1872" s="385"/>
      <c r="U1872" s="385"/>
      <c r="V1872" s="385"/>
      <c r="W1872" s="385"/>
      <c r="X1872" s="693"/>
      <c r="Y1872" s="325"/>
      <c r="Z1872" s="308"/>
      <c r="AA1872" s="383"/>
      <c r="AC1872" s="325"/>
      <c r="AD1872" s="325"/>
      <c r="AF1872" s="383"/>
      <c r="AH1872" s="325"/>
      <c r="AI1872" s="325"/>
      <c r="AK1872" s="385"/>
      <c r="AL1872" s="385"/>
      <c r="AM1872" s="359"/>
      <c r="AN1872" s="385"/>
      <c r="AO1872" s="385"/>
      <c r="AP1872" s="385"/>
      <c r="AQ1872" s="385"/>
      <c r="AR1872" s="385"/>
      <c r="AS1872" s="385"/>
      <c r="AT1872" s="385"/>
      <c r="AU1872" s="359"/>
      <c r="AW1872" s="416"/>
      <c r="AX1872" s="694"/>
      <c r="AY1872" s="641"/>
      <c r="AZ1872" s="385"/>
      <c r="BA1872" s="385"/>
      <c r="BB1872" s="416"/>
      <c r="BC1872" s="416"/>
      <c r="BD1872" s="416"/>
      <c r="BE1872" s="416"/>
      <c r="BF1872" s="416"/>
      <c r="BG1872" s="416"/>
      <c r="BH1872" s="416"/>
      <c r="BI1872" s="416"/>
      <c r="BJ1872" s="416"/>
    </row>
    <row r="1873" spans="10:62" x14ac:dyDescent="0.2">
      <c r="J1873" s="385"/>
      <c r="K1873" s="217"/>
      <c r="L1873" s="217"/>
      <c r="M1873" s="693"/>
      <c r="N1873" s="693"/>
      <c r="O1873" s="359"/>
      <c r="P1873" s="619"/>
      <c r="Q1873" s="672"/>
      <c r="R1873" s="672"/>
      <c r="S1873" s="672"/>
      <c r="T1873" s="385"/>
      <c r="U1873" s="385"/>
      <c r="V1873" s="385"/>
      <c r="W1873" s="385"/>
      <c r="X1873" s="693"/>
      <c r="Y1873" s="325"/>
      <c r="Z1873" s="308"/>
      <c r="AA1873" s="383"/>
      <c r="AC1873" s="325"/>
      <c r="AD1873" s="325"/>
      <c r="AF1873" s="383"/>
      <c r="AH1873" s="325"/>
      <c r="AI1873" s="325"/>
      <c r="AK1873" s="385"/>
      <c r="AL1873" s="385"/>
      <c r="AM1873" s="359"/>
      <c r="AN1873" s="385"/>
      <c r="AO1873" s="385"/>
      <c r="AP1873" s="385"/>
      <c r="AQ1873" s="385"/>
      <c r="AR1873" s="385"/>
      <c r="AS1873" s="385"/>
      <c r="AT1873" s="385"/>
      <c r="AU1873" s="359"/>
      <c r="AW1873" s="416"/>
      <c r="AX1873" s="694"/>
      <c r="AY1873" s="641"/>
      <c r="AZ1873" s="385"/>
      <c r="BA1873" s="385"/>
      <c r="BB1873" s="416"/>
      <c r="BC1873" s="416"/>
      <c r="BD1873" s="416"/>
      <c r="BE1873" s="416"/>
      <c r="BF1873" s="416"/>
      <c r="BG1873" s="416"/>
      <c r="BH1873" s="416"/>
      <c r="BI1873" s="416"/>
      <c r="BJ1873" s="416"/>
    </row>
    <row r="1874" spans="10:62" x14ac:dyDescent="0.2">
      <c r="J1874" s="385"/>
      <c r="K1874" s="217"/>
      <c r="L1874" s="217"/>
      <c r="M1874" s="693"/>
      <c r="N1874" s="693"/>
      <c r="O1874" s="359"/>
      <c r="P1874" s="619"/>
      <c r="Q1874" s="672"/>
      <c r="R1874" s="672"/>
      <c r="S1874" s="672"/>
      <c r="T1874" s="385"/>
      <c r="U1874" s="385"/>
      <c r="V1874" s="385"/>
      <c r="W1874" s="385"/>
      <c r="X1874" s="693"/>
      <c r="Y1874" s="325"/>
      <c r="Z1874" s="308"/>
      <c r="AA1874" s="383"/>
      <c r="AC1874" s="325"/>
      <c r="AD1874" s="325"/>
      <c r="AF1874" s="383"/>
      <c r="AH1874" s="325"/>
      <c r="AI1874" s="325"/>
      <c r="AK1874" s="385"/>
      <c r="AL1874" s="385"/>
      <c r="AM1874" s="359"/>
      <c r="AN1874" s="385"/>
      <c r="AO1874" s="385"/>
      <c r="AP1874" s="385"/>
      <c r="AQ1874" s="385"/>
      <c r="AR1874" s="385"/>
      <c r="AS1874" s="385"/>
      <c r="AT1874" s="385"/>
      <c r="AU1874" s="359"/>
      <c r="AW1874" s="416"/>
      <c r="AX1874" s="694"/>
      <c r="AY1874" s="641"/>
      <c r="AZ1874" s="385"/>
      <c r="BA1874" s="385"/>
      <c r="BB1874" s="416"/>
      <c r="BC1874" s="416"/>
      <c r="BD1874" s="416"/>
      <c r="BE1874" s="416"/>
      <c r="BF1874" s="416"/>
      <c r="BG1874" s="416"/>
      <c r="BH1874" s="416"/>
      <c r="BI1874" s="416"/>
      <c r="BJ1874" s="416"/>
    </row>
    <row r="1875" spans="10:62" x14ac:dyDescent="0.2">
      <c r="J1875" s="385"/>
      <c r="K1875" s="217"/>
      <c r="L1875" s="217"/>
      <c r="M1875" s="693"/>
      <c r="N1875" s="693"/>
      <c r="O1875" s="359"/>
      <c r="P1875" s="619"/>
      <c r="Q1875" s="672"/>
      <c r="R1875" s="672"/>
      <c r="S1875" s="672"/>
      <c r="T1875" s="385"/>
      <c r="U1875" s="385"/>
      <c r="V1875" s="385"/>
      <c r="W1875" s="385"/>
      <c r="X1875" s="693"/>
      <c r="Y1875" s="325"/>
      <c r="Z1875" s="308"/>
      <c r="AA1875" s="383"/>
      <c r="AC1875" s="325"/>
      <c r="AD1875" s="325"/>
      <c r="AF1875" s="383"/>
      <c r="AH1875" s="325"/>
      <c r="AI1875" s="325"/>
      <c r="AK1875" s="385"/>
      <c r="AL1875" s="385"/>
      <c r="AM1875" s="359"/>
      <c r="AN1875" s="385"/>
      <c r="AO1875" s="385"/>
      <c r="AP1875" s="385"/>
      <c r="AQ1875" s="385"/>
      <c r="AR1875" s="385"/>
      <c r="AS1875" s="385"/>
      <c r="AT1875" s="385"/>
      <c r="AU1875" s="359"/>
      <c r="AW1875" s="416"/>
      <c r="AX1875" s="694"/>
      <c r="AY1875" s="641"/>
      <c r="AZ1875" s="385"/>
      <c r="BA1875" s="385"/>
      <c r="BB1875" s="416"/>
      <c r="BC1875" s="416"/>
      <c r="BD1875" s="416"/>
      <c r="BE1875" s="416"/>
      <c r="BF1875" s="416"/>
      <c r="BG1875" s="416"/>
      <c r="BH1875" s="416"/>
      <c r="BI1875" s="416"/>
      <c r="BJ1875" s="416"/>
    </row>
    <row r="1876" spans="10:62" x14ac:dyDescent="0.2">
      <c r="J1876" s="385"/>
      <c r="K1876" s="217"/>
      <c r="L1876" s="217"/>
      <c r="M1876" s="693"/>
      <c r="N1876" s="693"/>
      <c r="O1876" s="359"/>
      <c r="P1876" s="619"/>
      <c r="Q1876" s="672"/>
      <c r="R1876" s="672"/>
      <c r="S1876" s="672"/>
      <c r="T1876" s="385"/>
      <c r="U1876" s="385"/>
      <c r="V1876" s="385"/>
      <c r="W1876" s="385"/>
      <c r="X1876" s="693"/>
      <c r="Y1876" s="325"/>
      <c r="Z1876" s="308"/>
      <c r="AA1876" s="383"/>
      <c r="AC1876" s="325"/>
      <c r="AD1876" s="325"/>
      <c r="AF1876" s="383"/>
      <c r="AH1876" s="325"/>
      <c r="AI1876" s="325"/>
      <c r="AK1876" s="385"/>
      <c r="AL1876" s="385"/>
      <c r="AM1876" s="359"/>
      <c r="AN1876" s="385"/>
      <c r="AO1876" s="385"/>
      <c r="AP1876" s="385"/>
      <c r="AQ1876" s="385"/>
      <c r="AR1876" s="385"/>
      <c r="AS1876" s="385"/>
      <c r="AT1876" s="385"/>
      <c r="AU1876" s="359"/>
      <c r="AW1876" s="416"/>
      <c r="AX1876" s="694"/>
      <c r="AY1876" s="641"/>
      <c r="AZ1876" s="385"/>
      <c r="BA1876" s="385"/>
      <c r="BB1876" s="416"/>
      <c r="BC1876" s="416"/>
      <c r="BD1876" s="416"/>
      <c r="BE1876" s="416"/>
      <c r="BF1876" s="416"/>
      <c r="BG1876" s="416"/>
      <c r="BH1876" s="416"/>
      <c r="BI1876" s="416"/>
      <c r="BJ1876" s="416"/>
    </row>
    <row r="1877" spans="10:62" x14ac:dyDescent="0.2">
      <c r="J1877" s="385"/>
      <c r="K1877" s="217"/>
      <c r="L1877" s="217"/>
      <c r="M1877" s="693"/>
      <c r="N1877" s="693"/>
      <c r="O1877" s="359"/>
      <c r="P1877" s="619"/>
      <c r="Q1877" s="672"/>
      <c r="R1877" s="672"/>
      <c r="S1877" s="672"/>
      <c r="T1877" s="385"/>
      <c r="U1877" s="385"/>
      <c r="V1877" s="385"/>
      <c r="W1877" s="385"/>
      <c r="X1877" s="693"/>
      <c r="Y1877" s="325"/>
      <c r="Z1877" s="308"/>
      <c r="AA1877" s="383"/>
      <c r="AC1877" s="325"/>
      <c r="AD1877" s="325"/>
      <c r="AF1877" s="383"/>
      <c r="AH1877" s="325"/>
      <c r="AI1877" s="325"/>
      <c r="AK1877" s="385"/>
      <c r="AL1877" s="385"/>
      <c r="AM1877" s="359"/>
      <c r="AN1877" s="385"/>
      <c r="AO1877" s="385"/>
      <c r="AP1877" s="385"/>
      <c r="AQ1877" s="385"/>
      <c r="AR1877" s="385"/>
      <c r="AS1877" s="385"/>
      <c r="AT1877" s="385"/>
      <c r="AU1877" s="359"/>
      <c r="AW1877" s="416"/>
      <c r="AX1877" s="694"/>
      <c r="AY1877" s="641"/>
      <c r="AZ1877" s="385"/>
      <c r="BA1877" s="385"/>
      <c r="BB1877" s="416"/>
      <c r="BC1877" s="416"/>
      <c r="BD1877" s="416"/>
      <c r="BE1877" s="416"/>
      <c r="BF1877" s="416"/>
      <c r="BG1877" s="416"/>
      <c r="BH1877" s="416"/>
      <c r="BI1877" s="416"/>
      <c r="BJ1877" s="416"/>
    </row>
    <row r="1878" spans="10:62" x14ac:dyDescent="0.2">
      <c r="J1878" s="385"/>
      <c r="K1878" s="217"/>
      <c r="L1878" s="217"/>
      <c r="M1878" s="693"/>
      <c r="N1878" s="693"/>
      <c r="O1878" s="359"/>
      <c r="P1878" s="619"/>
      <c r="Q1878" s="672"/>
      <c r="R1878" s="672"/>
      <c r="S1878" s="672"/>
      <c r="T1878" s="385"/>
      <c r="U1878" s="385"/>
      <c r="V1878" s="385"/>
      <c r="W1878" s="385"/>
      <c r="X1878" s="693"/>
      <c r="Y1878" s="325"/>
      <c r="Z1878" s="308"/>
      <c r="AA1878" s="383"/>
      <c r="AC1878" s="325"/>
      <c r="AD1878" s="325"/>
      <c r="AF1878" s="383"/>
      <c r="AH1878" s="325"/>
      <c r="AI1878" s="325"/>
      <c r="AK1878" s="385"/>
      <c r="AL1878" s="385"/>
      <c r="AM1878" s="359"/>
      <c r="AN1878" s="385"/>
      <c r="AO1878" s="385"/>
      <c r="AP1878" s="385"/>
      <c r="AQ1878" s="385"/>
      <c r="AR1878" s="385"/>
      <c r="AS1878" s="385"/>
      <c r="AT1878" s="385"/>
      <c r="AU1878" s="359"/>
      <c r="AW1878" s="416"/>
      <c r="AX1878" s="694"/>
      <c r="AY1878" s="641"/>
      <c r="AZ1878" s="385"/>
      <c r="BA1878" s="385"/>
      <c r="BB1878" s="416"/>
      <c r="BC1878" s="416"/>
      <c r="BD1878" s="416"/>
      <c r="BE1878" s="416"/>
      <c r="BF1878" s="416"/>
      <c r="BG1878" s="416"/>
      <c r="BH1878" s="416"/>
      <c r="BI1878" s="416"/>
      <c r="BJ1878" s="416"/>
    </row>
    <row r="1879" spans="10:62" x14ac:dyDescent="0.2">
      <c r="J1879" s="385"/>
      <c r="K1879" s="217"/>
      <c r="L1879" s="217"/>
      <c r="M1879" s="693"/>
      <c r="N1879" s="693"/>
      <c r="O1879" s="359"/>
      <c r="P1879" s="619"/>
      <c r="Q1879" s="672"/>
      <c r="R1879" s="672"/>
      <c r="S1879" s="672"/>
      <c r="T1879" s="385"/>
      <c r="U1879" s="385"/>
      <c r="V1879" s="385"/>
      <c r="W1879" s="385"/>
      <c r="X1879" s="693"/>
      <c r="Y1879" s="325"/>
      <c r="Z1879" s="308"/>
      <c r="AA1879" s="383"/>
      <c r="AC1879" s="325"/>
      <c r="AD1879" s="325"/>
      <c r="AF1879" s="383"/>
      <c r="AH1879" s="325"/>
      <c r="AI1879" s="325"/>
      <c r="AK1879" s="385"/>
      <c r="AL1879" s="385"/>
      <c r="AM1879" s="359"/>
      <c r="AN1879" s="385"/>
      <c r="AO1879" s="385"/>
      <c r="AP1879" s="385"/>
      <c r="AQ1879" s="385"/>
      <c r="AR1879" s="385"/>
      <c r="AS1879" s="385"/>
      <c r="AT1879" s="385"/>
      <c r="AU1879" s="359"/>
      <c r="AW1879" s="416"/>
      <c r="AX1879" s="694"/>
      <c r="AY1879" s="641"/>
      <c r="AZ1879" s="385"/>
      <c r="BA1879" s="385"/>
      <c r="BB1879" s="416"/>
      <c r="BC1879" s="416"/>
      <c r="BD1879" s="416"/>
      <c r="BE1879" s="416"/>
      <c r="BF1879" s="416"/>
      <c r="BG1879" s="416"/>
      <c r="BH1879" s="416"/>
      <c r="BI1879" s="416"/>
      <c r="BJ1879" s="416"/>
    </row>
    <row r="1880" spans="10:62" x14ac:dyDescent="0.2">
      <c r="J1880" s="385"/>
      <c r="K1880" s="217"/>
      <c r="L1880" s="217"/>
      <c r="M1880" s="693"/>
      <c r="N1880" s="693"/>
      <c r="O1880" s="359"/>
      <c r="P1880" s="619"/>
      <c r="Q1880" s="672"/>
      <c r="R1880" s="672"/>
      <c r="S1880" s="672"/>
      <c r="T1880" s="385"/>
      <c r="U1880" s="385"/>
      <c r="V1880" s="385"/>
      <c r="W1880" s="385"/>
      <c r="X1880" s="693"/>
      <c r="Y1880" s="325"/>
      <c r="Z1880" s="308"/>
      <c r="AA1880" s="383"/>
      <c r="AC1880" s="325"/>
      <c r="AD1880" s="325"/>
      <c r="AF1880" s="383"/>
      <c r="AH1880" s="325"/>
      <c r="AI1880" s="325"/>
      <c r="AK1880" s="385"/>
      <c r="AL1880" s="385"/>
      <c r="AM1880" s="359"/>
      <c r="AN1880" s="385"/>
      <c r="AO1880" s="385"/>
      <c r="AP1880" s="385"/>
      <c r="AQ1880" s="385"/>
      <c r="AR1880" s="385"/>
      <c r="AS1880" s="385"/>
      <c r="AT1880" s="385"/>
      <c r="AU1880" s="359"/>
      <c r="AW1880" s="416"/>
      <c r="AX1880" s="694"/>
      <c r="AY1880" s="641"/>
      <c r="AZ1880" s="385"/>
      <c r="BA1880" s="385"/>
      <c r="BB1880" s="416"/>
      <c r="BC1880" s="416"/>
      <c r="BD1880" s="416"/>
      <c r="BE1880" s="416"/>
      <c r="BF1880" s="416"/>
      <c r="BG1880" s="416"/>
      <c r="BH1880" s="416"/>
      <c r="BI1880" s="416"/>
      <c r="BJ1880" s="416"/>
    </row>
    <row r="1881" spans="10:62" x14ac:dyDescent="0.2">
      <c r="J1881" s="385"/>
      <c r="K1881" s="217"/>
      <c r="L1881" s="217"/>
      <c r="M1881" s="693"/>
      <c r="N1881" s="693"/>
      <c r="O1881" s="359"/>
      <c r="P1881" s="619"/>
      <c r="Q1881" s="672"/>
      <c r="R1881" s="672"/>
      <c r="S1881" s="672"/>
      <c r="T1881" s="385"/>
      <c r="U1881" s="385"/>
      <c r="V1881" s="385"/>
      <c r="W1881" s="385"/>
      <c r="X1881" s="693"/>
      <c r="Y1881" s="325"/>
      <c r="Z1881" s="308"/>
      <c r="AA1881" s="383"/>
      <c r="AC1881" s="325"/>
      <c r="AD1881" s="325"/>
      <c r="AF1881" s="383"/>
      <c r="AH1881" s="325"/>
      <c r="AI1881" s="325"/>
      <c r="AK1881" s="385"/>
      <c r="AL1881" s="385"/>
      <c r="AM1881" s="359"/>
      <c r="AN1881" s="385"/>
      <c r="AO1881" s="385"/>
      <c r="AP1881" s="385"/>
      <c r="AQ1881" s="385"/>
      <c r="AR1881" s="385"/>
      <c r="AS1881" s="385"/>
      <c r="AT1881" s="385"/>
      <c r="AU1881" s="359"/>
      <c r="AW1881" s="416"/>
      <c r="AX1881" s="694"/>
      <c r="AY1881" s="641"/>
      <c r="AZ1881" s="385"/>
      <c r="BA1881" s="385"/>
      <c r="BB1881" s="416"/>
      <c r="BC1881" s="416"/>
      <c r="BD1881" s="416"/>
      <c r="BE1881" s="416"/>
      <c r="BF1881" s="416"/>
      <c r="BG1881" s="416"/>
      <c r="BH1881" s="416"/>
      <c r="BI1881" s="416"/>
      <c r="BJ1881" s="416"/>
    </row>
    <row r="1882" spans="10:62" x14ac:dyDescent="0.2">
      <c r="J1882" s="385"/>
      <c r="K1882" s="217"/>
      <c r="L1882" s="217"/>
      <c r="M1882" s="693"/>
      <c r="N1882" s="693"/>
      <c r="O1882" s="359"/>
      <c r="P1882" s="619"/>
      <c r="Q1882" s="672"/>
      <c r="R1882" s="672"/>
      <c r="S1882" s="672"/>
      <c r="T1882" s="385"/>
      <c r="U1882" s="385"/>
      <c r="V1882" s="385"/>
      <c r="W1882" s="385"/>
      <c r="X1882" s="693"/>
      <c r="Y1882" s="325"/>
      <c r="Z1882" s="308"/>
      <c r="AA1882" s="383"/>
      <c r="AC1882" s="325"/>
      <c r="AD1882" s="325"/>
      <c r="AF1882" s="383"/>
      <c r="AH1882" s="325"/>
      <c r="AI1882" s="325"/>
      <c r="AK1882" s="385"/>
      <c r="AL1882" s="385"/>
      <c r="AM1882" s="359"/>
      <c r="AN1882" s="385"/>
      <c r="AO1882" s="385"/>
      <c r="AP1882" s="385"/>
      <c r="AQ1882" s="385"/>
      <c r="AR1882" s="385"/>
      <c r="AS1882" s="385"/>
      <c r="AT1882" s="385"/>
      <c r="AU1882" s="359"/>
      <c r="AW1882" s="416"/>
      <c r="AX1882" s="694"/>
      <c r="AY1882" s="641"/>
      <c r="AZ1882" s="385"/>
      <c r="BA1882" s="385"/>
      <c r="BB1882" s="416"/>
      <c r="BC1882" s="416"/>
      <c r="BD1882" s="416"/>
      <c r="BE1882" s="416"/>
      <c r="BF1882" s="416"/>
      <c r="BG1882" s="416"/>
      <c r="BH1882" s="416"/>
      <c r="BI1882" s="416"/>
      <c r="BJ1882" s="416"/>
    </row>
    <row r="1883" spans="10:62" x14ac:dyDescent="0.2">
      <c r="J1883" s="385"/>
      <c r="K1883" s="217"/>
      <c r="L1883" s="217"/>
      <c r="M1883" s="693"/>
      <c r="N1883" s="693"/>
      <c r="O1883" s="359"/>
      <c r="P1883" s="619"/>
      <c r="Q1883" s="672"/>
      <c r="R1883" s="672"/>
      <c r="S1883" s="672"/>
      <c r="T1883" s="385"/>
      <c r="U1883" s="385"/>
      <c r="V1883" s="385"/>
      <c r="W1883" s="385"/>
      <c r="X1883" s="693"/>
      <c r="Y1883" s="325"/>
      <c r="Z1883" s="308"/>
      <c r="AA1883" s="383"/>
      <c r="AC1883" s="325"/>
      <c r="AD1883" s="325"/>
      <c r="AF1883" s="383"/>
      <c r="AH1883" s="325"/>
      <c r="AI1883" s="325"/>
      <c r="AK1883" s="385"/>
      <c r="AL1883" s="385"/>
      <c r="AM1883" s="359"/>
      <c r="AN1883" s="385"/>
      <c r="AO1883" s="385"/>
      <c r="AP1883" s="385"/>
      <c r="AQ1883" s="385"/>
      <c r="AR1883" s="385"/>
      <c r="AS1883" s="385"/>
      <c r="AT1883" s="385"/>
      <c r="AU1883" s="359"/>
      <c r="AW1883" s="416"/>
      <c r="AX1883" s="694"/>
      <c r="AY1883" s="641"/>
      <c r="AZ1883" s="385"/>
      <c r="BA1883" s="385"/>
      <c r="BB1883" s="416"/>
      <c r="BC1883" s="416"/>
      <c r="BD1883" s="416"/>
      <c r="BE1883" s="416"/>
      <c r="BF1883" s="416"/>
      <c r="BG1883" s="416"/>
      <c r="BH1883" s="416"/>
      <c r="BI1883" s="416"/>
      <c r="BJ1883" s="416"/>
    </row>
    <row r="1884" spans="10:62" x14ac:dyDescent="0.2">
      <c r="J1884" s="385"/>
      <c r="K1884" s="217"/>
      <c r="L1884" s="217"/>
      <c r="M1884" s="693"/>
      <c r="N1884" s="693"/>
      <c r="O1884" s="359"/>
      <c r="P1884" s="619"/>
      <c r="Q1884" s="672"/>
      <c r="R1884" s="672"/>
      <c r="S1884" s="672"/>
      <c r="T1884" s="385"/>
      <c r="U1884" s="385"/>
      <c r="V1884" s="385"/>
      <c r="W1884" s="385"/>
      <c r="X1884" s="693"/>
      <c r="Y1884" s="325"/>
      <c r="Z1884" s="308"/>
      <c r="AA1884" s="383"/>
      <c r="AC1884" s="325"/>
      <c r="AD1884" s="325"/>
      <c r="AF1884" s="383"/>
      <c r="AH1884" s="325"/>
      <c r="AI1884" s="325"/>
      <c r="AK1884" s="385"/>
      <c r="AL1884" s="385"/>
      <c r="AM1884" s="359"/>
      <c r="AN1884" s="385"/>
      <c r="AO1884" s="385"/>
      <c r="AP1884" s="385"/>
      <c r="AQ1884" s="385"/>
      <c r="AR1884" s="385"/>
      <c r="AS1884" s="385"/>
      <c r="AT1884" s="385"/>
      <c r="AU1884" s="359"/>
      <c r="AW1884" s="416"/>
      <c r="AX1884" s="694"/>
      <c r="AY1884" s="641"/>
      <c r="AZ1884" s="385"/>
      <c r="BA1884" s="385"/>
      <c r="BB1884" s="416"/>
      <c r="BC1884" s="416"/>
      <c r="BD1884" s="416"/>
      <c r="BE1884" s="416"/>
      <c r="BF1884" s="416"/>
      <c r="BG1884" s="416"/>
      <c r="BH1884" s="416"/>
      <c r="BI1884" s="416"/>
      <c r="BJ1884" s="416"/>
    </row>
    <row r="1885" spans="10:62" x14ac:dyDescent="0.2">
      <c r="J1885" s="385"/>
      <c r="K1885" s="217"/>
      <c r="L1885" s="217"/>
      <c r="M1885" s="693"/>
      <c r="N1885" s="693"/>
      <c r="O1885" s="359"/>
      <c r="P1885" s="619"/>
      <c r="Q1885" s="672"/>
      <c r="R1885" s="672"/>
      <c r="S1885" s="672"/>
      <c r="T1885" s="385"/>
      <c r="U1885" s="385"/>
      <c r="V1885" s="385"/>
      <c r="W1885" s="385"/>
      <c r="X1885" s="693"/>
      <c r="Y1885" s="325"/>
      <c r="Z1885" s="308"/>
      <c r="AA1885" s="383"/>
      <c r="AC1885" s="325"/>
      <c r="AD1885" s="325"/>
      <c r="AF1885" s="383"/>
      <c r="AH1885" s="325"/>
      <c r="AI1885" s="325"/>
      <c r="AK1885" s="385"/>
      <c r="AL1885" s="385"/>
      <c r="AM1885" s="359"/>
      <c r="AN1885" s="385"/>
      <c r="AO1885" s="385"/>
      <c r="AP1885" s="385"/>
      <c r="AQ1885" s="385"/>
      <c r="AR1885" s="385"/>
      <c r="AS1885" s="385"/>
      <c r="AT1885" s="385"/>
      <c r="AU1885" s="359"/>
      <c r="AW1885" s="416"/>
      <c r="AX1885" s="694"/>
      <c r="AY1885" s="641"/>
      <c r="AZ1885" s="385"/>
      <c r="BA1885" s="385"/>
      <c r="BB1885" s="416"/>
      <c r="BC1885" s="416"/>
      <c r="BD1885" s="416"/>
      <c r="BE1885" s="416"/>
      <c r="BF1885" s="416"/>
      <c r="BG1885" s="416"/>
      <c r="BH1885" s="416"/>
      <c r="BI1885" s="416"/>
      <c r="BJ1885" s="416"/>
    </row>
    <row r="1886" spans="10:62" x14ac:dyDescent="0.2">
      <c r="J1886" s="385"/>
      <c r="K1886" s="217"/>
      <c r="L1886" s="217"/>
      <c r="M1886" s="693"/>
      <c r="N1886" s="693"/>
      <c r="O1886" s="359"/>
      <c r="P1886" s="619"/>
      <c r="Q1886" s="672"/>
      <c r="R1886" s="672"/>
      <c r="S1886" s="672"/>
      <c r="T1886" s="385"/>
      <c r="U1886" s="385"/>
      <c r="V1886" s="385"/>
      <c r="W1886" s="385"/>
      <c r="X1886" s="693"/>
      <c r="Y1886" s="325"/>
      <c r="Z1886" s="308"/>
      <c r="AA1886" s="383"/>
      <c r="AC1886" s="325"/>
      <c r="AD1886" s="325"/>
      <c r="AF1886" s="383"/>
      <c r="AH1886" s="325"/>
      <c r="AI1886" s="325"/>
      <c r="AK1886" s="385"/>
      <c r="AL1886" s="385"/>
      <c r="AM1886" s="359"/>
      <c r="AN1886" s="385"/>
      <c r="AO1886" s="385"/>
      <c r="AP1886" s="385"/>
      <c r="AQ1886" s="385"/>
      <c r="AR1886" s="385"/>
      <c r="AS1886" s="385"/>
      <c r="AT1886" s="385"/>
      <c r="AU1886" s="359"/>
      <c r="AW1886" s="416"/>
      <c r="AX1886" s="694"/>
      <c r="AY1886" s="641"/>
      <c r="AZ1886" s="385"/>
      <c r="BA1886" s="385"/>
      <c r="BB1886" s="416"/>
      <c r="BC1886" s="416"/>
      <c r="BD1886" s="416"/>
      <c r="BE1886" s="416"/>
      <c r="BF1886" s="416"/>
      <c r="BG1886" s="416"/>
      <c r="BH1886" s="416"/>
      <c r="BI1886" s="416"/>
      <c r="BJ1886" s="416"/>
    </row>
    <row r="1887" spans="10:62" x14ac:dyDescent="0.2">
      <c r="J1887" s="385"/>
      <c r="K1887" s="217"/>
      <c r="L1887" s="217"/>
      <c r="M1887" s="693"/>
      <c r="N1887" s="693"/>
      <c r="O1887" s="359"/>
      <c r="P1887" s="619"/>
      <c r="Q1887" s="672"/>
      <c r="R1887" s="672"/>
      <c r="S1887" s="672"/>
      <c r="T1887" s="385"/>
      <c r="U1887" s="385"/>
      <c r="V1887" s="385"/>
      <c r="W1887" s="385"/>
      <c r="X1887" s="693"/>
      <c r="Y1887" s="325"/>
      <c r="Z1887" s="308"/>
      <c r="AA1887" s="383"/>
      <c r="AC1887" s="325"/>
      <c r="AD1887" s="325"/>
      <c r="AF1887" s="383"/>
      <c r="AH1887" s="325"/>
      <c r="AI1887" s="325"/>
      <c r="AK1887" s="385"/>
      <c r="AL1887" s="385"/>
      <c r="AM1887" s="359"/>
      <c r="AN1887" s="385"/>
      <c r="AO1887" s="385"/>
      <c r="AP1887" s="385"/>
      <c r="AQ1887" s="385"/>
      <c r="AR1887" s="385"/>
      <c r="AS1887" s="385"/>
      <c r="AT1887" s="385"/>
      <c r="AU1887" s="359"/>
      <c r="AW1887" s="416"/>
      <c r="AX1887" s="694"/>
      <c r="AY1887" s="641"/>
      <c r="AZ1887" s="385"/>
      <c r="BA1887" s="385"/>
      <c r="BB1887" s="416"/>
      <c r="BC1887" s="416"/>
      <c r="BD1887" s="416"/>
      <c r="BE1887" s="416"/>
      <c r="BF1887" s="416"/>
      <c r="BG1887" s="416"/>
      <c r="BH1887" s="416"/>
      <c r="BI1887" s="416"/>
      <c r="BJ1887" s="416"/>
    </row>
    <row r="1888" spans="10:62" x14ac:dyDescent="0.2">
      <c r="J1888" s="385"/>
      <c r="K1888" s="217"/>
      <c r="L1888" s="217"/>
      <c r="M1888" s="693"/>
      <c r="N1888" s="693"/>
      <c r="O1888" s="359"/>
      <c r="P1888" s="619"/>
      <c r="Q1888" s="672"/>
      <c r="R1888" s="672"/>
      <c r="S1888" s="672"/>
      <c r="T1888" s="385"/>
      <c r="U1888" s="385"/>
      <c r="V1888" s="385"/>
      <c r="W1888" s="385"/>
      <c r="X1888" s="693"/>
      <c r="Y1888" s="325"/>
      <c r="Z1888" s="308"/>
      <c r="AA1888" s="383"/>
      <c r="AC1888" s="325"/>
      <c r="AD1888" s="325"/>
      <c r="AF1888" s="383"/>
      <c r="AH1888" s="325"/>
      <c r="AI1888" s="325"/>
      <c r="AK1888" s="385"/>
      <c r="AL1888" s="385"/>
      <c r="AM1888" s="359"/>
      <c r="AN1888" s="385"/>
      <c r="AO1888" s="385"/>
      <c r="AP1888" s="385"/>
      <c r="AQ1888" s="385"/>
      <c r="AR1888" s="385"/>
      <c r="AS1888" s="385"/>
      <c r="AT1888" s="385"/>
      <c r="AU1888" s="359"/>
      <c r="AW1888" s="416"/>
      <c r="AX1888" s="694"/>
      <c r="AY1888" s="641"/>
      <c r="AZ1888" s="385"/>
      <c r="BA1888" s="385"/>
      <c r="BB1888" s="416"/>
      <c r="BC1888" s="416"/>
      <c r="BD1888" s="416"/>
      <c r="BE1888" s="416"/>
      <c r="BF1888" s="416"/>
      <c r="BG1888" s="416"/>
      <c r="BH1888" s="416"/>
      <c r="BI1888" s="416"/>
      <c r="BJ1888" s="416"/>
    </row>
    <row r="1889" spans="10:62" x14ac:dyDescent="0.2">
      <c r="J1889" s="385"/>
      <c r="K1889" s="217"/>
      <c r="L1889" s="217"/>
      <c r="M1889" s="693"/>
      <c r="N1889" s="693"/>
      <c r="O1889" s="359"/>
      <c r="P1889" s="619"/>
      <c r="Q1889" s="672"/>
      <c r="R1889" s="672"/>
      <c r="S1889" s="672"/>
      <c r="T1889" s="385"/>
      <c r="U1889" s="385"/>
      <c r="V1889" s="385"/>
      <c r="W1889" s="385"/>
      <c r="X1889" s="693"/>
      <c r="Y1889" s="325"/>
      <c r="Z1889" s="308"/>
      <c r="AA1889" s="383"/>
      <c r="AC1889" s="325"/>
      <c r="AD1889" s="325"/>
      <c r="AF1889" s="383"/>
      <c r="AH1889" s="325"/>
      <c r="AI1889" s="325"/>
      <c r="AK1889" s="385"/>
      <c r="AL1889" s="385"/>
      <c r="AM1889" s="359"/>
      <c r="AN1889" s="385"/>
      <c r="AO1889" s="385"/>
      <c r="AP1889" s="385"/>
      <c r="AQ1889" s="385"/>
      <c r="AR1889" s="385"/>
      <c r="AS1889" s="385"/>
      <c r="AT1889" s="385"/>
      <c r="AU1889" s="359"/>
      <c r="AW1889" s="416"/>
      <c r="AX1889" s="694"/>
      <c r="AY1889" s="641"/>
      <c r="AZ1889" s="385"/>
      <c r="BA1889" s="385"/>
      <c r="BB1889" s="416"/>
      <c r="BC1889" s="416"/>
      <c r="BD1889" s="416"/>
      <c r="BE1889" s="416"/>
      <c r="BF1889" s="416"/>
      <c r="BG1889" s="416"/>
      <c r="BH1889" s="416"/>
      <c r="BI1889" s="416"/>
      <c r="BJ1889" s="416"/>
    </row>
    <row r="1890" spans="10:62" x14ac:dyDescent="0.2">
      <c r="J1890" s="385"/>
      <c r="K1890" s="217"/>
      <c r="L1890" s="217"/>
      <c r="M1890" s="693"/>
      <c r="N1890" s="693"/>
      <c r="O1890" s="359"/>
      <c r="P1890" s="619"/>
      <c r="Q1890" s="672"/>
      <c r="R1890" s="672"/>
      <c r="S1890" s="672"/>
      <c r="T1890" s="385"/>
      <c r="U1890" s="385"/>
      <c r="V1890" s="385"/>
      <c r="W1890" s="385"/>
      <c r="X1890" s="693"/>
      <c r="Y1890" s="325"/>
      <c r="Z1890" s="308"/>
      <c r="AA1890" s="383"/>
      <c r="AC1890" s="325"/>
      <c r="AD1890" s="325"/>
      <c r="AF1890" s="383"/>
      <c r="AH1890" s="325"/>
      <c r="AI1890" s="325"/>
      <c r="AK1890" s="385"/>
      <c r="AL1890" s="385"/>
      <c r="AM1890" s="359"/>
      <c r="AN1890" s="385"/>
      <c r="AO1890" s="385"/>
      <c r="AP1890" s="385"/>
      <c r="AQ1890" s="385"/>
      <c r="AR1890" s="385"/>
      <c r="AS1890" s="385"/>
      <c r="AT1890" s="385"/>
      <c r="AU1890" s="359"/>
      <c r="AW1890" s="416"/>
      <c r="AX1890" s="694"/>
      <c r="AY1890" s="641"/>
      <c r="AZ1890" s="385"/>
      <c r="BA1890" s="385"/>
      <c r="BB1890" s="416"/>
      <c r="BC1890" s="416"/>
      <c r="BD1890" s="416"/>
      <c r="BE1890" s="416"/>
      <c r="BF1890" s="416"/>
      <c r="BG1890" s="416"/>
      <c r="BH1890" s="416"/>
      <c r="BI1890" s="416"/>
      <c r="BJ1890" s="416"/>
    </row>
    <row r="1891" spans="10:62" x14ac:dyDescent="0.2">
      <c r="J1891" s="385"/>
      <c r="K1891" s="217"/>
      <c r="L1891" s="217"/>
      <c r="M1891" s="693"/>
      <c r="N1891" s="693"/>
      <c r="O1891" s="359"/>
      <c r="P1891" s="619"/>
      <c r="Q1891" s="672"/>
      <c r="R1891" s="672"/>
      <c r="S1891" s="672"/>
      <c r="T1891" s="385"/>
      <c r="U1891" s="385"/>
      <c r="V1891" s="385"/>
      <c r="W1891" s="385"/>
      <c r="X1891" s="693"/>
      <c r="Y1891" s="325"/>
      <c r="Z1891" s="308"/>
      <c r="AA1891" s="383"/>
      <c r="AC1891" s="325"/>
      <c r="AD1891" s="325"/>
      <c r="AF1891" s="383"/>
      <c r="AH1891" s="325"/>
      <c r="AI1891" s="325"/>
      <c r="AK1891" s="385"/>
      <c r="AL1891" s="385"/>
      <c r="AM1891" s="359"/>
      <c r="AN1891" s="385"/>
      <c r="AO1891" s="385"/>
      <c r="AP1891" s="385"/>
      <c r="AQ1891" s="385"/>
      <c r="AR1891" s="385"/>
      <c r="AS1891" s="385"/>
      <c r="AT1891" s="385"/>
      <c r="AU1891" s="359"/>
      <c r="AW1891" s="416"/>
      <c r="AX1891" s="694"/>
      <c r="AY1891" s="641"/>
      <c r="AZ1891" s="385"/>
      <c r="BA1891" s="385"/>
      <c r="BB1891" s="416"/>
      <c r="BC1891" s="416"/>
      <c r="BD1891" s="416"/>
      <c r="BE1891" s="416"/>
      <c r="BF1891" s="416"/>
      <c r="BG1891" s="416"/>
      <c r="BH1891" s="416"/>
      <c r="BI1891" s="416"/>
      <c r="BJ1891" s="416"/>
    </row>
    <row r="1892" spans="10:62" x14ac:dyDescent="0.2">
      <c r="J1892" s="385"/>
      <c r="K1892" s="217"/>
      <c r="L1892" s="217"/>
      <c r="M1892" s="693"/>
      <c r="N1892" s="693"/>
      <c r="O1892" s="359"/>
      <c r="P1892" s="619"/>
      <c r="Q1892" s="672"/>
      <c r="R1892" s="672"/>
      <c r="S1892" s="672"/>
      <c r="T1892" s="385"/>
      <c r="U1892" s="385"/>
      <c r="V1892" s="385"/>
      <c r="W1892" s="385"/>
      <c r="X1892" s="693"/>
      <c r="Y1892" s="325"/>
      <c r="Z1892" s="308"/>
      <c r="AA1892" s="383"/>
      <c r="AC1892" s="325"/>
      <c r="AD1892" s="325"/>
      <c r="AF1892" s="383"/>
      <c r="AH1892" s="325"/>
      <c r="AI1892" s="325"/>
      <c r="AK1892" s="385"/>
      <c r="AL1892" s="385"/>
      <c r="AM1892" s="359"/>
      <c r="AN1892" s="385"/>
      <c r="AO1892" s="385"/>
      <c r="AP1892" s="385"/>
      <c r="AQ1892" s="385"/>
      <c r="AR1892" s="385"/>
      <c r="AS1892" s="385"/>
      <c r="AT1892" s="385"/>
      <c r="AU1892" s="359"/>
      <c r="AW1892" s="416"/>
      <c r="AX1892" s="694"/>
      <c r="AY1892" s="641"/>
      <c r="AZ1892" s="385"/>
      <c r="BA1892" s="385"/>
      <c r="BB1892" s="416"/>
      <c r="BC1892" s="416"/>
      <c r="BD1892" s="416"/>
      <c r="BE1892" s="416"/>
      <c r="BF1892" s="416"/>
      <c r="BG1892" s="416"/>
      <c r="BH1892" s="416"/>
      <c r="BI1892" s="416"/>
      <c r="BJ1892" s="416"/>
    </row>
    <row r="1893" spans="10:62" x14ac:dyDescent="0.2">
      <c r="J1893" s="385"/>
      <c r="K1893" s="217"/>
      <c r="L1893" s="217"/>
      <c r="M1893" s="693"/>
      <c r="N1893" s="693"/>
      <c r="O1893" s="359"/>
      <c r="P1893" s="619"/>
      <c r="Q1893" s="672"/>
      <c r="R1893" s="672"/>
      <c r="S1893" s="672"/>
      <c r="T1893" s="385"/>
      <c r="U1893" s="385"/>
      <c r="V1893" s="385"/>
      <c r="W1893" s="385"/>
      <c r="X1893" s="693"/>
      <c r="Y1893" s="325"/>
      <c r="Z1893" s="308"/>
      <c r="AA1893" s="383"/>
      <c r="AC1893" s="325"/>
      <c r="AD1893" s="325"/>
      <c r="AF1893" s="383"/>
      <c r="AH1893" s="325"/>
      <c r="AI1893" s="325"/>
      <c r="AK1893" s="385"/>
      <c r="AL1893" s="385"/>
      <c r="AM1893" s="359"/>
      <c r="AN1893" s="385"/>
      <c r="AO1893" s="385"/>
      <c r="AP1893" s="385"/>
      <c r="AQ1893" s="385"/>
      <c r="AR1893" s="385"/>
      <c r="AS1893" s="385"/>
      <c r="AT1893" s="385"/>
      <c r="AU1893" s="359"/>
      <c r="AW1893" s="416"/>
      <c r="AX1893" s="694"/>
      <c r="AY1893" s="641"/>
      <c r="AZ1893" s="385"/>
      <c r="BA1893" s="385"/>
      <c r="BB1893" s="416"/>
      <c r="BC1893" s="416"/>
      <c r="BD1893" s="416"/>
      <c r="BE1893" s="416"/>
      <c r="BF1893" s="416"/>
      <c r="BG1893" s="416"/>
      <c r="BH1893" s="416"/>
      <c r="BI1893" s="416"/>
      <c r="BJ1893" s="416"/>
    </row>
    <row r="1894" spans="10:62" x14ac:dyDescent="0.2">
      <c r="J1894" s="385"/>
      <c r="K1894" s="217"/>
      <c r="L1894" s="217"/>
      <c r="M1894" s="693"/>
      <c r="N1894" s="693"/>
      <c r="O1894" s="359"/>
      <c r="P1894" s="619"/>
      <c r="Q1894" s="672"/>
      <c r="R1894" s="672"/>
      <c r="S1894" s="672"/>
      <c r="T1894" s="385"/>
      <c r="U1894" s="385"/>
      <c r="V1894" s="385"/>
      <c r="W1894" s="385"/>
      <c r="X1894" s="693"/>
      <c r="Y1894" s="325"/>
      <c r="Z1894" s="308"/>
      <c r="AA1894" s="383"/>
      <c r="AC1894" s="325"/>
      <c r="AD1894" s="325"/>
      <c r="AF1894" s="383"/>
      <c r="AH1894" s="325"/>
      <c r="AI1894" s="325"/>
      <c r="AK1894" s="385"/>
      <c r="AL1894" s="385"/>
      <c r="AM1894" s="359"/>
      <c r="AN1894" s="385"/>
      <c r="AO1894" s="385"/>
      <c r="AP1894" s="385"/>
      <c r="AQ1894" s="385"/>
      <c r="AR1894" s="385"/>
      <c r="AS1894" s="385"/>
      <c r="AT1894" s="385"/>
      <c r="AU1894" s="359"/>
      <c r="AW1894" s="416"/>
      <c r="AX1894" s="694"/>
      <c r="AY1894" s="641"/>
      <c r="AZ1894" s="385"/>
      <c r="BA1894" s="385"/>
      <c r="BB1894" s="416"/>
      <c r="BC1894" s="416"/>
      <c r="BD1894" s="416"/>
      <c r="BE1894" s="416"/>
      <c r="BF1894" s="416"/>
      <c r="BG1894" s="416"/>
      <c r="BH1894" s="416"/>
      <c r="BI1894" s="416"/>
      <c r="BJ1894" s="416"/>
    </row>
    <row r="1895" spans="10:62" x14ac:dyDescent="0.2">
      <c r="J1895" s="385"/>
      <c r="K1895" s="217"/>
      <c r="L1895" s="217"/>
      <c r="M1895" s="693"/>
      <c r="N1895" s="693"/>
      <c r="O1895" s="359"/>
      <c r="P1895" s="619"/>
      <c r="Q1895" s="672"/>
      <c r="R1895" s="672"/>
      <c r="S1895" s="672"/>
      <c r="T1895" s="385"/>
      <c r="U1895" s="385"/>
      <c r="V1895" s="385"/>
      <c r="W1895" s="385"/>
      <c r="X1895" s="693"/>
      <c r="Y1895" s="325"/>
      <c r="Z1895" s="308"/>
      <c r="AA1895" s="383"/>
      <c r="AC1895" s="325"/>
      <c r="AD1895" s="325"/>
      <c r="AF1895" s="383"/>
      <c r="AH1895" s="325"/>
      <c r="AI1895" s="325"/>
      <c r="AK1895" s="385"/>
      <c r="AL1895" s="385"/>
      <c r="AM1895" s="359"/>
      <c r="AN1895" s="385"/>
      <c r="AO1895" s="385"/>
      <c r="AP1895" s="385"/>
      <c r="AQ1895" s="385"/>
      <c r="AR1895" s="385"/>
      <c r="AS1895" s="385"/>
      <c r="AT1895" s="385"/>
      <c r="AU1895" s="359"/>
      <c r="AW1895" s="416"/>
      <c r="AX1895" s="694"/>
      <c r="AY1895" s="641"/>
      <c r="AZ1895" s="385"/>
      <c r="BA1895" s="385"/>
      <c r="BB1895" s="416"/>
      <c r="BC1895" s="416"/>
      <c r="BD1895" s="416"/>
      <c r="BE1895" s="416"/>
      <c r="BF1895" s="416"/>
      <c r="BG1895" s="416"/>
      <c r="BH1895" s="416"/>
      <c r="BI1895" s="416"/>
      <c r="BJ1895" s="416"/>
    </row>
    <row r="1896" spans="10:62" x14ac:dyDescent="0.2">
      <c r="J1896" s="385"/>
      <c r="K1896" s="217"/>
      <c r="L1896" s="217"/>
      <c r="M1896" s="693"/>
      <c r="N1896" s="693"/>
      <c r="O1896" s="359"/>
      <c r="P1896" s="619"/>
      <c r="Q1896" s="672"/>
      <c r="R1896" s="672"/>
      <c r="S1896" s="672"/>
      <c r="T1896" s="385"/>
      <c r="U1896" s="385"/>
      <c r="V1896" s="385"/>
      <c r="W1896" s="385"/>
      <c r="X1896" s="693"/>
      <c r="Y1896" s="325"/>
      <c r="Z1896" s="308"/>
      <c r="AA1896" s="383"/>
      <c r="AC1896" s="325"/>
      <c r="AD1896" s="325"/>
      <c r="AF1896" s="383"/>
      <c r="AH1896" s="325"/>
      <c r="AI1896" s="325"/>
      <c r="AK1896" s="385"/>
      <c r="AL1896" s="385"/>
      <c r="AM1896" s="359"/>
      <c r="AN1896" s="385"/>
      <c r="AO1896" s="385"/>
      <c r="AP1896" s="385"/>
      <c r="AQ1896" s="385"/>
      <c r="AR1896" s="385"/>
      <c r="AS1896" s="385"/>
      <c r="AT1896" s="385"/>
      <c r="AU1896" s="359"/>
      <c r="AW1896" s="416"/>
      <c r="AX1896" s="694"/>
      <c r="AY1896" s="641"/>
      <c r="AZ1896" s="385"/>
      <c r="BA1896" s="385"/>
      <c r="BB1896" s="416"/>
      <c r="BC1896" s="416"/>
      <c r="BD1896" s="416"/>
      <c r="BE1896" s="416"/>
      <c r="BF1896" s="416"/>
      <c r="BG1896" s="416"/>
      <c r="BH1896" s="416"/>
      <c r="BI1896" s="416"/>
      <c r="BJ1896" s="416"/>
    </row>
    <row r="1897" spans="10:62" x14ac:dyDescent="0.2">
      <c r="J1897" s="385"/>
      <c r="K1897" s="217"/>
      <c r="L1897" s="217"/>
      <c r="M1897" s="693"/>
      <c r="N1897" s="693"/>
      <c r="O1897" s="359"/>
      <c r="P1897" s="619"/>
      <c r="Q1897" s="672"/>
      <c r="R1897" s="672"/>
      <c r="S1897" s="672"/>
      <c r="T1897" s="385"/>
      <c r="U1897" s="385"/>
      <c r="V1897" s="385"/>
      <c r="W1897" s="385"/>
      <c r="X1897" s="693"/>
      <c r="Y1897" s="325"/>
      <c r="Z1897" s="308"/>
      <c r="AA1897" s="383"/>
      <c r="AC1897" s="325"/>
      <c r="AD1897" s="325"/>
      <c r="AF1897" s="383"/>
      <c r="AH1897" s="325"/>
      <c r="AI1897" s="325"/>
      <c r="AK1897" s="385"/>
      <c r="AL1897" s="385"/>
      <c r="AM1897" s="359"/>
      <c r="AN1897" s="385"/>
      <c r="AO1897" s="385"/>
      <c r="AP1897" s="385"/>
      <c r="AQ1897" s="385"/>
      <c r="AR1897" s="385"/>
      <c r="AS1897" s="385"/>
      <c r="AT1897" s="385"/>
      <c r="AU1897" s="359"/>
      <c r="AW1897" s="416"/>
      <c r="AX1897" s="694"/>
      <c r="AY1897" s="641"/>
      <c r="AZ1897" s="385"/>
      <c r="BA1897" s="385"/>
      <c r="BB1897" s="416"/>
      <c r="BC1897" s="416"/>
      <c r="BD1897" s="416"/>
      <c r="BE1897" s="416"/>
      <c r="BF1897" s="416"/>
      <c r="BG1897" s="416"/>
      <c r="BH1897" s="416"/>
      <c r="BI1897" s="416"/>
      <c r="BJ1897" s="416"/>
    </row>
    <row r="1898" spans="10:62" x14ac:dyDescent="0.2">
      <c r="J1898" s="385"/>
      <c r="K1898" s="217"/>
      <c r="L1898" s="217"/>
      <c r="M1898" s="693"/>
      <c r="N1898" s="693"/>
      <c r="O1898" s="359"/>
      <c r="P1898" s="619"/>
      <c r="Q1898" s="672"/>
      <c r="R1898" s="672"/>
      <c r="S1898" s="672"/>
      <c r="T1898" s="385"/>
      <c r="U1898" s="385"/>
      <c r="V1898" s="385"/>
      <c r="W1898" s="385"/>
      <c r="X1898" s="693"/>
      <c r="Y1898" s="325"/>
      <c r="Z1898" s="308"/>
      <c r="AA1898" s="383"/>
      <c r="AC1898" s="325"/>
      <c r="AD1898" s="325"/>
      <c r="AF1898" s="383"/>
      <c r="AH1898" s="325"/>
      <c r="AI1898" s="325"/>
      <c r="AK1898" s="385"/>
      <c r="AL1898" s="385"/>
      <c r="AM1898" s="359"/>
      <c r="AN1898" s="385"/>
      <c r="AO1898" s="385"/>
      <c r="AP1898" s="385"/>
      <c r="AQ1898" s="385"/>
      <c r="AR1898" s="385"/>
      <c r="AS1898" s="385"/>
      <c r="AT1898" s="385"/>
      <c r="AU1898" s="359"/>
      <c r="AW1898" s="416"/>
      <c r="AX1898" s="694"/>
      <c r="AY1898" s="641"/>
      <c r="AZ1898" s="385"/>
      <c r="BA1898" s="385"/>
      <c r="BB1898" s="416"/>
      <c r="BC1898" s="416"/>
      <c r="BD1898" s="416"/>
      <c r="BE1898" s="416"/>
      <c r="BF1898" s="416"/>
      <c r="BG1898" s="416"/>
      <c r="BH1898" s="416"/>
      <c r="BI1898" s="416"/>
      <c r="BJ1898" s="416"/>
    </row>
    <row r="1899" spans="10:62" x14ac:dyDescent="0.2">
      <c r="J1899" s="385"/>
      <c r="K1899" s="217"/>
      <c r="L1899" s="217"/>
      <c r="M1899" s="693"/>
      <c r="N1899" s="693"/>
      <c r="O1899" s="359"/>
      <c r="P1899" s="619"/>
      <c r="Q1899" s="672"/>
      <c r="R1899" s="672"/>
      <c r="S1899" s="672"/>
      <c r="T1899" s="385"/>
      <c r="U1899" s="385"/>
      <c r="V1899" s="385"/>
      <c r="W1899" s="385"/>
      <c r="X1899" s="693"/>
      <c r="Y1899" s="325"/>
      <c r="Z1899" s="308"/>
      <c r="AA1899" s="383"/>
      <c r="AC1899" s="325"/>
      <c r="AD1899" s="325"/>
      <c r="AF1899" s="383"/>
      <c r="AH1899" s="325"/>
      <c r="AI1899" s="325"/>
      <c r="AK1899" s="385"/>
      <c r="AL1899" s="385"/>
      <c r="AM1899" s="359"/>
      <c r="AN1899" s="385"/>
      <c r="AO1899" s="385"/>
      <c r="AP1899" s="385"/>
      <c r="AQ1899" s="385"/>
      <c r="AR1899" s="385"/>
      <c r="AS1899" s="385"/>
      <c r="AT1899" s="385"/>
      <c r="AU1899" s="359"/>
      <c r="AW1899" s="416"/>
      <c r="AX1899" s="694"/>
      <c r="AY1899" s="641"/>
      <c r="AZ1899" s="385"/>
      <c r="BA1899" s="385"/>
      <c r="BB1899" s="416"/>
      <c r="BC1899" s="416"/>
      <c r="BD1899" s="416"/>
      <c r="BE1899" s="416"/>
      <c r="BF1899" s="416"/>
      <c r="BG1899" s="416"/>
      <c r="BH1899" s="416"/>
      <c r="BI1899" s="416"/>
      <c r="BJ1899" s="416"/>
    </row>
    <row r="1900" spans="10:62" x14ac:dyDescent="0.2">
      <c r="J1900" s="385"/>
      <c r="K1900" s="217"/>
      <c r="L1900" s="217"/>
      <c r="M1900" s="693"/>
      <c r="N1900" s="693"/>
      <c r="O1900" s="359"/>
      <c r="P1900" s="619"/>
      <c r="Q1900" s="672"/>
      <c r="R1900" s="672"/>
      <c r="S1900" s="672"/>
      <c r="T1900" s="385"/>
      <c r="U1900" s="385"/>
      <c r="V1900" s="385"/>
      <c r="W1900" s="385"/>
      <c r="X1900" s="693"/>
      <c r="Y1900" s="325"/>
      <c r="Z1900" s="308"/>
      <c r="AA1900" s="383"/>
      <c r="AC1900" s="325"/>
      <c r="AD1900" s="325"/>
      <c r="AF1900" s="383"/>
      <c r="AH1900" s="325"/>
      <c r="AI1900" s="325"/>
      <c r="AK1900" s="385"/>
      <c r="AL1900" s="385"/>
      <c r="AM1900" s="359"/>
      <c r="AN1900" s="385"/>
      <c r="AO1900" s="385"/>
      <c r="AP1900" s="385"/>
      <c r="AQ1900" s="385"/>
      <c r="AR1900" s="385"/>
      <c r="AS1900" s="385"/>
      <c r="AT1900" s="385"/>
      <c r="AU1900" s="359"/>
      <c r="AW1900" s="416"/>
      <c r="AX1900" s="694"/>
      <c r="AY1900" s="641"/>
      <c r="AZ1900" s="385"/>
      <c r="BA1900" s="385"/>
      <c r="BB1900" s="416"/>
      <c r="BC1900" s="416"/>
      <c r="BD1900" s="416"/>
      <c r="BE1900" s="416"/>
      <c r="BF1900" s="416"/>
      <c r="BG1900" s="416"/>
      <c r="BH1900" s="416"/>
      <c r="BI1900" s="416"/>
      <c r="BJ1900" s="416"/>
    </row>
    <row r="1901" spans="10:62" x14ac:dyDescent="0.2">
      <c r="J1901" s="385"/>
      <c r="K1901" s="217"/>
      <c r="L1901" s="217"/>
      <c r="M1901" s="693"/>
      <c r="N1901" s="693"/>
      <c r="O1901" s="359"/>
      <c r="P1901" s="619"/>
      <c r="Q1901" s="672"/>
      <c r="R1901" s="672"/>
      <c r="S1901" s="672"/>
      <c r="T1901" s="385"/>
      <c r="U1901" s="385"/>
      <c r="V1901" s="385"/>
      <c r="W1901" s="385"/>
      <c r="X1901" s="693"/>
      <c r="Y1901" s="325"/>
      <c r="Z1901" s="308"/>
      <c r="AA1901" s="383"/>
      <c r="AC1901" s="325"/>
      <c r="AD1901" s="325"/>
      <c r="AF1901" s="383"/>
      <c r="AH1901" s="325"/>
      <c r="AI1901" s="325"/>
      <c r="AK1901" s="385"/>
      <c r="AL1901" s="385"/>
      <c r="AM1901" s="359"/>
      <c r="AN1901" s="385"/>
      <c r="AO1901" s="385"/>
      <c r="AP1901" s="385"/>
      <c r="AQ1901" s="385"/>
      <c r="AR1901" s="385"/>
      <c r="AS1901" s="385"/>
      <c r="AT1901" s="385"/>
      <c r="AU1901" s="359"/>
      <c r="AW1901" s="416"/>
      <c r="AX1901" s="694"/>
      <c r="AY1901" s="641"/>
      <c r="AZ1901" s="385"/>
      <c r="BA1901" s="385"/>
      <c r="BB1901" s="416"/>
      <c r="BC1901" s="416"/>
      <c r="BD1901" s="416"/>
      <c r="BE1901" s="416"/>
      <c r="BF1901" s="416"/>
      <c r="BG1901" s="416"/>
      <c r="BH1901" s="416"/>
      <c r="BI1901" s="416"/>
      <c r="BJ1901" s="416"/>
    </row>
    <row r="1902" spans="10:62" x14ac:dyDescent="0.2">
      <c r="J1902" s="385"/>
      <c r="K1902" s="217"/>
      <c r="L1902" s="217"/>
      <c r="M1902" s="693"/>
      <c r="N1902" s="693"/>
      <c r="O1902" s="359"/>
      <c r="P1902" s="619"/>
      <c r="Q1902" s="672"/>
      <c r="R1902" s="672"/>
      <c r="S1902" s="672"/>
      <c r="T1902" s="385"/>
      <c r="U1902" s="385"/>
      <c r="V1902" s="385"/>
      <c r="W1902" s="385"/>
      <c r="X1902" s="693"/>
      <c r="Y1902" s="325"/>
      <c r="Z1902" s="308"/>
      <c r="AA1902" s="383"/>
      <c r="AC1902" s="325"/>
      <c r="AD1902" s="325"/>
      <c r="AF1902" s="383"/>
      <c r="AH1902" s="325"/>
      <c r="AI1902" s="325"/>
      <c r="AK1902" s="385"/>
      <c r="AL1902" s="385"/>
      <c r="AM1902" s="359"/>
      <c r="AN1902" s="385"/>
      <c r="AO1902" s="385"/>
      <c r="AP1902" s="385"/>
      <c r="AQ1902" s="385"/>
      <c r="AR1902" s="385"/>
      <c r="AS1902" s="385"/>
      <c r="AT1902" s="385"/>
      <c r="AU1902" s="359"/>
      <c r="AW1902" s="416"/>
      <c r="AX1902" s="694"/>
      <c r="AY1902" s="641"/>
      <c r="AZ1902" s="385"/>
      <c r="BA1902" s="385"/>
      <c r="BB1902" s="416"/>
      <c r="BC1902" s="416"/>
      <c r="BD1902" s="416"/>
      <c r="BE1902" s="416"/>
      <c r="BF1902" s="416"/>
      <c r="BG1902" s="416"/>
      <c r="BH1902" s="416"/>
      <c r="BI1902" s="416"/>
      <c r="BJ1902" s="416"/>
    </row>
    <row r="1903" spans="10:62" x14ac:dyDescent="0.2">
      <c r="J1903" s="385"/>
      <c r="K1903" s="217"/>
      <c r="L1903" s="217"/>
      <c r="M1903" s="693"/>
      <c r="N1903" s="693"/>
      <c r="O1903" s="359"/>
      <c r="P1903" s="619"/>
      <c r="Q1903" s="672"/>
      <c r="R1903" s="672"/>
      <c r="S1903" s="672"/>
      <c r="T1903" s="385"/>
      <c r="U1903" s="385"/>
      <c r="V1903" s="385"/>
      <c r="W1903" s="385"/>
      <c r="X1903" s="693"/>
      <c r="Y1903" s="325"/>
      <c r="Z1903" s="308"/>
      <c r="AA1903" s="383"/>
      <c r="AC1903" s="325"/>
      <c r="AD1903" s="325"/>
      <c r="AF1903" s="383"/>
      <c r="AH1903" s="325"/>
      <c r="AI1903" s="325"/>
      <c r="AK1903" s="385"/>
      <c r="AL1903" s="385"/>
      <c r="AM1903" s="359"/>
      <c r="AN1903" s="385"/>
      <c r="AO1903" s="385"/>
      <c r="AP1903" s="385"/>
      <c r="AQ1903" s="385"/>
      <c r="AR1903" s="385"/>
      <c r="AS1903" s="385"/>
      <c r="AT1903" s="385"/>
      <c r="AU1903" s="359"/>
      <c r="AW1903" s="416"/>
      <c r="AX1903" s="694"/>
      <c r="AY1903" s="641"/>
      <c r="AZ1903" s="385"/>
      <c r="BA1903" s="385"/>
      <c r="BB1903" s="416"/>
      <c r="BC1903" s="416"/>
      <c r="BD1903" s="416"/>
      <c r="BE1903" s="416"/>
      <c r="BF1903" s="416"/>
      <c r="BG1903" s="416"/>
      <c r="BH1903" s="416"/>
      <c r="BI1903" s="416"/>
      <c r="BJ1903" s="416"/>
    </row>
    <row r="1904" spans="10:62" x14ac:dyDescent="0.2">
      <c r="J1904" s="385"/>
      <c r="K1904" s="217"/>
      <c r="L1904" s="217"/>
      <c r="M1904" s="693"/>
      <c r="N1904" s="693"/>
      <c r="O1904" s="359"/>
      <c r="P1904" s="619"/>
      <c r="Q1904" s="672"/>
      <c r="R1904" s="672"/>
      <c r="S1904" s="672"/>
      <c r="T1904" s="385"/>
      <c r="U1904" s="385"/>
      <c r="V1904" s="385"/>
      <c r="W1904" s="385"/>
      <c r="X1904" s="693"/>
      <c r="Y1904" s="325"/>
      <c r="Z1904" s="308"/>
      <c r="AA1904" s="383"/>
      <c r="AC1904" s="325"/>
      <c r="AD1904" s="325"/>
      <c r="AF1904" s="383"/>
      <c r="AH1904" s="325"/>
      <c r="AI1904" s="325"/>
      <c r="AK1904" s="385"/>
      <c r="AL1904" s="385"/>
      <c r="AM1904" s="359"/>
      <c r="AN1904" s="385"/>
      <c r="AO1904" s="385"/>
      <c r="AP1904" s="385"/>
      <c r="AQ1904" s="385"/>
      <c r="AR1904" s="385"/>
      <c r="AS1904" s="385"/>
      <c r="AT1904" s="385"/>
      <c r="AU1904" s="359"/>
      <c r="AW1904" s="416"/>
      <c r="AX1904" s="694"/>
      <c r="AY1904" s="641"/>
      <c r="AZ1904" s="385"/>
      <c r="BA1904" s="385"/>
      <c r="BB1904" s="416"/>
      <c r="BC1904" s="416"/>
      <c r="BD1904" s="416"/>
      <c r="BE1904" s="416"/>
      <c r="BF1904" s="416"/>
      <c r="BG1904" s="416"/>
      <c r="BH1904" s="416"/>
      <c r="BI1904" s="416"/>
      <c r="BJ1904" s="416"/>
    </row>
    <row r="1905" spans="10:62" x14ac:dyDescent="0.2">
      <c r="J1905" s="385"/>
      <c r="K1905" s="217"/>
      <c r="L1905" s="217"/>
      <c r="M1905" s="693"/>
      <c r="N1905" s="693"/>
      <c r="O1905" s="359"/>
      <c r="P1905" s="619"/>
      <c r="Q1905" s="672"/>
      <c r="R1905" s="672"/>
      <c r="S1905" s="672"/>
      <c r="T1905" s="385"/>
      <c r="U1905" s="385"/>
      <c r="V1905" s="385"/>
      <c r="W1905" s="385"/>
      <c r="X1905" s="693"/>
      <c r="Y1905" s="325"/>
      <c r="Z1905" s="308"/>
      <c r="AA1905" s="383"/>
      <c r="AC1905" s="325"/>
      <c r="AD1905" s="325"/>
      <c r="AF1905" s="383"/>
      <c r="AH1905" s="325"/>
      <c r="AI1905" s="325"/>
      <c r="AK1905" s="385"/>
      <c r="AL1905" s="385"/>
      <c r="AM1905" s="359"/>
      <c r="AN1905" s="385"/>
      <c r="AO1905" s="385"/>
      <c r="AP1905" s="385"/>
      <c r="AQ1905" s="385"/>
      <c r="AR1905" s="385"/>
      <c r="AS1905" s="385"/>
      <c r="AT1905" s="385"/>
      <c r="AU1905" s="359"/>
      <c r="AW1905" s="416"/>
      <c r="AX1905" s="694"/>
      <c r="AY1905" s="641"/>
      <c r="AZ1905" s="385"/>
      <c r="BA1905" s="385"/>
      <c r="BB1905" s="416"/>
      <c r="BC1905" s="416"/>
      <c r="BD1905" s="416"/>
      <c r="BE1905" s="416"/>
      <c r="BF1905" s="416"/>
      <c r="BG1905" s="416"/>
      <c r="BH1905" s="416"/>
      <c r="BI1905" s="416"/>
      <c r="BJ1905" s="416"/>
    </row>
    <row r="1906" spans="10:62" x14ac:dyDescent="0.2">
      <c r="J1906" s="385"/>
      <c r="K1906" s="217"/>
      <c r="L1906" s="217"/>
      <c r="M1906" s="693"/>
      <c r="N1906" s="693"/>
      <c r="O1906" s="359"/>
      <c r="P1906" s="619"/>
      <c r="Q1906" s="672"/>
      <c r="R1906" s="672"/>
      <c r="S1906" s="672"/>
      <c r="T1906" s="385"/>
      <c r="U1906" s="385"/>
      <c r="V1906" s="385"/>
      <c r="W1906" s="385"/>
      <c r="X1906" s="693"/>
      <c r="Y1906" s="325"/>
      <c r="Z1906" s="308"/>
      <c r="AA1906" s="383"/>
      <c r="AC1906" s="325"/>
      <c r="AD1906" s="325"/>
      <c r="AF1906" s="383"/>
      <c r="AH1906" s="325"/>
      <c r="AI1906" s="325"/>
      <c r="AK1906" s="385"/>
      <c r="AL1906" s="385"/>
      <c r="AM1906" s="359"/>
      <c r="AN1906" s="385"/>
      <c r="AO1906" s="385"/>
      <c r="AP1906" s="385"/>
      <c r="AQ1906" s="385"/>
      <c r="AR1906" s="385"/>
      <c r="AS1906" s="385"/>
      <c r="AT1906" s="385"/>
      <c r="AU1906" s="359"/>
      <c r="AW1906" s="416"/>
      <c r="AX1906" s="694"/>
      <c r="AY1906" s="641"/>
      <c r="AZ1906" s="385"/>
      <c r="BA1906" s="385"/>
      <c r="BB1906" s="416"/>
      <c r="BC1906" s="416"/>
      <c r="BD1906" s="416"/>
      <c r="BE1906" s="416"/>
      <c r="BF1906" s="416"/>
      <c r="BG1906" s="416"/>
      <c r="BH1906" s="416"/>
      <c r="BI1906" s="416"/>
      <c r="BJ1906" s="416"/>
    </row>
    <row r="1907" spans="10:62" x14ac:dyDescent="0.2">
      <c r="J1907" s="385"/>
      <c r="K1907" s="217"/>
      <c r="L1907" s="217"/>
      <c r="M1907" s="693"/>
      <c r="N1907" s="693"/>
      <c r="O1907" s="359"/>
      <c r="P1907" s="619"/>
      <c r="Q1907" s="672"/>
      <c r="R1907" s="672"/>
      <c r="S1907" s="672"/>
      <c r="T1907" s="385"/>
      <c r="U1907" s="385"/>
      <c r="V1907" s="385"/>
      <c r="W1907" s="385"/>
      <c r="X1907" s="693"/>
      <c r="Y1907" s="325"/>
      <c r="Z1907" s="308"/>
      <c r="AA1907" s="383"/>
      <c r="AC1907" s="325"/>
      <c r="AD1907" s="325"/>
      <c r="AF1907" s="383"/>
      <c r="AH1907" s="325"/>
      <c r="AI1907" s="325"/>
      <c r="AK1907" s="385"/>
      <c r="AL1907" s="385"/>
      <c r="AM1907" s="359"/>
      <c r="AN1907" s="385"/>
      <c r="AO1907" s="385"/>
      <c r="AP1907" s="385"/>
      <c r="AQ1907" s="385"/>
      <c r="AR1907" s="385"/>
      <c r="AS1907" s="385"/>
      <c r="AT1907" s="385"/>
      <c r="AU1907" s="359"/>
      <c r="AW1907" s="416"/>
      <c r="AX1907" s="694"/>
      <c r="AY1907" s="641"/>
      <c r="AZ1907" s="385"/>
      <c r="BA1907" s="385"/>
      <c r="BB1907" s="416"/>
      <c r="BC1907" s="416"/>
      <c r="BD1907" s="416"/>
      <c r="BE1907" s="416"/>
      <c r="BF1907" s="416"/>
      <c r="BG1907" s="416"/>
      <c r="BH1907" s="416"/>
      <c r="BI1907" s="416"/>
      <c r="BJ1907" s="416"/>
    </row>
    <row r="1908" spans="10:62" x14ac:dyDescent="0.2">
      <c r="J1908" s="385"/>
      <c r="K1908" s="217"/>
      <c r="L1908" s="217"/>
      <c r="M1908" s="693"/>
      <c r="N1908" s="693"/>
      <c r="O1908" s="359"/>
      <c r="P1908" s="619"/>
      <c r="Q1908" s="672"/>
      <c r="R1908" s="672"/>
      <c r="S1908" s="672"/>
      <c r="T1908" s="385"/>
      <c r="U1908" s="385"/>
      <c r="V1908" s="385"/>
      <c r="W1908" s="385"/>
      <c r="X1908" s="693"/>
      <c r="Y1908" s="325"/>
      <c r="Z1908" s="308"/>
      <c r="AA1908" s="383"/>
      <c r="AC1908" s="325"/>
      <c r="AD1908" s="325"/>
      <c r="AF1908" s="383"/>
      <c r="AH1908" s="325"/>
      <c r="AI1908" s="325"/>
      <c r="AK1908" s="385"/>
      <c r="AL1908" s="385"/>
      <c r="AM1908" s="359"/>
      <c r="AN1908" s="385"/>
      <c r="AO1908" s="385"/>
      <c r="AP1908" s="385"/>
      <c r="AQ1908" s="385"/>
      <c r="AR1908" s="385"/>
      <c r="AS1908" s="385"/>
      <c r="AT1908" s="385"/>
      <c r="AU1908" s="359"/>
      <c r="AW1908" s="416"/>
      <c r="AX1908" s="694"/>
      <c r="AY1908" s="641"/>
      <c r="AZ1908" s="385"/>
      <c r="BA1908" s="385"/>
      <c r="BB1908" s="416"/>
      <c r="BC1908" s="416"/>
      <c r="BD1908" s="416"/>
      <c r="BE1908" s="416"/>
      <c r="BF1908" s="416"/>
      <c r="BG1908" s="416"/>
      <c r="BH1908" s="416"/>
      <c r="BI1908" s="416"/>
      <c r="BJ1908" s="416"/>
    </row>
    <row r="1909" spans="10:62" x14ac:dyDescent="0.2">
      <c r="J1909" s="385"/>
      <c r="K1909" s="217"/>
      <c r="L1909" s="217"/>
      <c r="M1909" s="693"/>
      <c r="N1909" s="693"/>
      <c r="O1909" s="359"/>
      <c r="P1909" s="619"/>
      <c r="Q1909" s="672"/>
      <c r="R1909" s="672"/>
      <c r="S1909" s="672"/>
      <c r="T1909" s="385"/>
      <c r="U1909" s="385"/>
      <c r="V1909" s="385"/>
      <c r="W1909" s="385"/>
      <c r="X1909" s="693"/>
      <c r="Y1909" s="325"/>
      <c r="Z1909" s="308"/>
      <c r="AA1909" s="383"/>
      <c r="AC1909" s="325"/>
      <c r="AD1909" s="325"/>
      <c r="AF1909" s="383"/>
      <c r="AH1909" s="325"/>
      <c r="AI1909" s="325"/>
      <c r="AK1909" s="385"/>
      <c r="AL1909" s="385"/>
      <c r="AM1909" s="359"/>
      <c r="AN1909" s="385"/>
      <c r="AO1909" s="385"/>
      <c r="AP1909" s="385"/>
      <c r="AQ1909" s="385"/>
      <c r="AR1909" s="385"/>
      <c r="AS1909" s="385"/>
      <c r="AT1909" s="385"/>
      <c r="AU1909" s="359"/>
      <c r="AW1909" s="416"/>
      <c r="AX1909" s="694"/>
      <c r="AY1909" s="641"/>
      <c r="AZ1909" s="385"/>
      <c r="BA1909" s="385"/>
      <c r="BB1909" s="416"/>
      <c r="BC1909" s="416"/>
      <c r="BD1909" s="416"/>
      <c r="BE1909" s="416"/>
      <c r="BF1909" s="416"/>
      <c r="BG1909" s="416"/>
      <c r="BH1909" s="416"/>
      <c r="BI1909" s="416"/>
      <c r="BJ1909" s="416"/>
    </row>
    <row r="1910" spans="10:62" x14ac:dyDescent="0.2">
      <c r="J1910" s="385"/>
      <c r="K1910" s="217"/>
      <c r="L1910" s="217"/>
      <c r="M1910" s="693"/>
      <c r="N1910" s="693"/>
      <c r="O1910" s="359"/>
      <c r="P1910" s="619"/>
      <c r="Q1910" s="672"/>
      <c r="R1910" s="672"/>
      <c r="S1910" s="672"/>
      <c r="T1910" s="385"/>
      <c r="U1910" s="385"/>
      <c r="V1910" s="385"/>
      <c r="W1910" s="385"/>
      <c r="X1910" s="693"/>
      <c r="Y1910" s="325"/>
      <c r="Z1910" s="308"/>
      <c r="AA1910" s="383"/>
      <c r="AC1910" s="325"/>
      <c r="AD1910" s="325"/>
      <c r="AF1910" s="383"/>
      <c r="AH1910" s="325"/>
      <c r="AI1910" s="325"/>
      <c r="AK1910" s="385"/>
      <c r="AL1910" s="385"/>
      <c r="AM1910" s="359"/>
      <c r="AN1910" s="385"/>
      <c r="AO1910" s="385"/>
      <c r="AP1910" s="385"/>
      <c r="AQ1910" s="385"/>
      <c r="AR1910" s="385"/>
      <c r="AS1910" s="385"/>
      <c r="AT1910" s="385"/>
      <c r="AU1910" s="359"/>
      <c r="AW1910" s="416"/>
      <c r="AX1910" s="694"/>
      <c r="AY1910" s="641"/>
      <c r="AZ1910" s="385"/>
      <c r="BA1910" s="385"/>
      <c r="BB1910" s="416"/>
      <c r="BC1910" s="416"/>
      <c r="BD1910" s="416"/>
      <c r="BE1910" s="416"/>
      <c r="BF1910" s="416"/>
      <c r="BG1910" s="416"/>
      <c r="BH1910" s="416"/>
      <c r="BI1910" s="416"/>
      <c r="BJ1910" s="416"/>
    </row>
    <row r="1911" spans="10:62" x14ac:dyDescent="0.2">
      <c r="J1911" s="385"/>
      <c r="K1911" s="217"/>
      <c r="L1911" s="217"/>
      <c r="M1911" s="693"/>
      <c r="N1911" s="693"/>
      <c r="O1911" s="359"/>
      <c r="P1911" s="619"/>
      <c r="Q1911" s="672"/>
      <c r="R1911" s="672"/>
      <c r="S1911" s="672"/>
      <c r="T1911" s="385"/>
      <c r="U1911" s="385"/>
      <c r="V1911" s="385"/>
      <c r="W1911" s="385"/>
      <c r="X1911" s="693"/>
      <c r="Y1911" s="325"/>
      <c r="Z1911" s="308"/>
      <c r="AA1911" s="383"/>
      <c r="AC1911" s="325"/>
      <c r="AD1911" s="325"/>
      <c r="AF1911" s="383"/>
      <c r="AH1911" s="325"/>
      <c r="AI1911" s="325"/>
      <c r="AK1911" s="385"/>
      <c r="AL1911" s="385"/>
      <c r="AM1911" s="359"/>
      <c r="AN1911" s="385"/>
      <c r="AO1911" s="385"/>
      <c r="AP1911" s="385"/>
      <c r="AQ1911" s="385"/>
      <c r="AR1911" s="385"/>
      <c r="AS1911" s="385"/>
      <c r="AT1911" s="385"/>
      <c r="AU1911" s="359"/>
      <c r="AW1911" s="416"/>
      <c r="AX1911" s="694"/>
      <c r="AY1911" s="641"/>
      <c r="AZ1911" s="385"/>
      <c r="BA1911" s="385"/>
      <c r="BB1911" s="416"/>
      <c r="BC1911" s="416"/>
      <c r="BD1911" s="416"/>
      <c r="BE1911" s="416"/>
      <c r="BF1911" s="416"/>
      <c r="BG1911" s="416"/>
      <c r="BH1911" s="416"/>
      <c r="BI1911" s="416"/>
      <c r="BJ1911" s="416"/>
    </row>
    <row r="1912" spans="10:62" x14ac:dyDescent="0.2">
      <c r="J1912" s="385"/>
      <c r="K1912" s="217"/>
      <c r="L1912" s="217"/>
      <c r="M1912" s="693"/>
      <c r="N1912" s="693"/>
      <c r="O1912" s="359"/>
      <c r="P1912" s="619"/>
      <c r="Q1912" s="672"/>
      <c r="R1912" s="672"/>
      <c r="S1912" s="672"/>
      <c r="T1912" s="385"/>
      <c r="U1912" s="385"/>
      <c r="V1912" s="385"/>
      <c r="W1912" s="385"/>
      <c r="X1912" s="693"/>
      <c r="Y1912" s="325"/>
      <c r="Z1912" s="308"/>
      <c r="AA1912" s="383"/>
      <c r="AC1912" s="325"/>
      <c r="AD1912" s="325"/>
      <c r="AF1912" s="383"/>
      <c r="AH1912" s="325"/>
      <c r="AI1912" s="325"/>
      <c r="AK1912" s="385"/>
      <c r="AL1912" s="385"/>
      <c r="AM1912" s="359"/>
      <c r="AN1912" s="385"/>
      <c r="AO1912" s="385"/>
      <c r="AP1912" s="385"/>
      <c r="AQ1912" s="385"/>
      <c r="AR1912" s="385"/>
      <c r="AS1912" s="385"/>
      <c r="AT1912" s="385"/>
      <c r="AU1912" s="359"/>
      <c r="AW1912" s="416"/>
      <c r="AX1912" s="694"/>
      <c r="AY1912" s="641"/>
      <c r="AZ1912" s="385"/>
      <c r="BA1912" s="385"/>
      <c r="BB1912" s="416"/>
      <c r="BC1912" s="416"/>
      <c r="BD1912" s="416"/>
      <c r="BE1912" s="416"/>
      <c r="BF1912" s="416"/>
      <c r="BG1912" s="416"/>
      <c r="BH1912" s="416"/>
      <c r="BI1912" s="416"/>
      <c r="BJ1912" s="416"/>
    </row>
    <row r="1913" spans="10:62" x14ac:dyDescent="0.2">
      <c r="J1913" s="385"/>
      <c r="K1913" s="217"/>
      <c r="L1913" s="217"/>
      <c r="M1913" s="693"/>
      <c r="N1913" s="693"/>
      <c r="O1913" s="359"/>
      <c r="P1913" s="619"/>
      <c r="Q1913" s="672"/>
      <c r="R1913" s="672"/>
      <c r="S1913" s="672"/>
      <c r="T1913" s="385"/>
      <c r="U1913" s="385"/>
      <c r="V1913" s="385"/>
      <c r="W1913" s="385"/>
      <c r="X1913" s="693"/>
      <c r="Y1913" s="325"/>
      <c r="Z1913" s="308"/>
      <c r="AA1913" s="383"/>
      <c r="AC1913" s="325"/>
      <c r="AD1913" s="325"/>
      <c r="AF1913" s="383"/>
      <c r="AH1913" s="325"/>
      <c r="AI1913" s="325"/>
      <c r="AK1913" s="385"/>
      <c r="AL1913" s="385"/>
      <c r="AM1913" s="359"/>
      <c r="AN1913" s="385"/>
      <c r="AO1913" s="385"/>
      <c r="AP1913" s="385"/>
      <c r="AQ1913" s="385"/>
      <c r="AR1913" s="385"/>
      <c r="AS1913" s="385"/>
      <c r="AT1913" s="385"/>
      <c r="AU1913" s="359"/>
      <c r="AW1913" s="416"/>
      <c r="AX1913" s="694"/>
      <c r="AY1913" s="641"/>
      <c r="AZ1913" s="385"/>
      <c r="BA1913" s="385"/>
      <c r="BB1913" s="416"/>
      <c r="BC1913" s="416"/>
      <c r="BD1913" s="416"/>
      <c r="BE1913" s="416"/>
      <c r="BF1913" s="416"/>
      <c r="BG1913" s="416"/>
      <c r="BH1913" s="416"/>
      <c r="BI1913" s="416"/>
      <c r="BJ1913" s="416"/>
    </row>
    <row r="1914" spans="10:62" x14ac:dyDescent="0.2">
      <c r="J1914" s="385"/>
      <c r="K1914" s="217"/>
      <c r="L1914" s="217"/>
      <c r="M1914" s="693"/>
      <c r="N1914" s="693"/>
      <c r="O1914" s="359"/>
      <c r="P1914" s="619"/>
      <c r="Q1914" s="672"/>
      <c r="R1914" s="672"/>
      <c r="S1914" s="672"/>
      <c r="T1914" s="385"/>
      <c r="U1914" s="385"/>
      <c r="V1914" s="385"/>
      <c r="W1914" s="385"/>
      <c r="X1914" s="693"/>
      <c r="Y1914" s="325"/>
      <c r="Z1914" s="308"/>
      <c r="AA1914" s="383"/>
      <c r="AC1914" s="325"/>
      <c r="AD1914" s="325"/>
      <c r="AF1914" s="383"/>
      <c r="AH1914" s="325"/>
      <c r="AI1914" s="325"/>
      <c r="AK1914" s="385"/>
      <c r="AL1914" s="385"/>
      <c r="AM1914" s="359"/>
      <c r="AN1914" s="385"/>
      <c r="AO1914" s="385"/>
      <c r="AP1914" s="385"/>
      <c r="AQ1914" s="385"/>
      <c r="AR1914" s="385"/>
      <c r="AS1914" s="385"/>
      <c r="AT1914" s="385"/>
      <c r="AU1914" s="359"/>
      <c r="AW1914" s="416"/>
      <c r="AX1914" s="694"/>
      <c r="AY1914" s="641"/>
      <c r="AZ1914" s="385"/>
      <c r="BA1914" s="385"/>
      <c r="BB1914" s="416"/>
      <c r="BC1914" s="416"/>
      <c r="BD1914" s="416"/>
      <c r="BE1914" s="416"/>
      <c r="BF1914" s="416"/>
      <c r="BG1914" s="416"/>
      <c r="BH1914" s="416"/>
      <c r="BI1914" s="416"/>
      <c r="BJ1914" s="416"/>
    </row>
    <row r="1915" spans="10:62" x14ac:dyDescent="0.2">
      <c r="J1915" s="385"/>
      <c r="K1915" s="217"/>
      <c r="L1915" s="217"/>
      <c r="M1915" s="693"/>
      <c r="N1915" s="693"/>
      <c r="O1915" s="359"/>
      <c r="P1915" s="619"/>
      <c r="Q1915" s="672"/>
      <c r="R1915" s="672"/>
      <c r="S1915" s="672"/>
      <c r="T1915" s="385"/>
      <c r="U1915" s="385"/>
      <c r="V1915" s="385"/>
      <c r="W1915" s="385"/>
      <c r="X1915" s="693"/>
      <c r="Y1915" s="325"/>
      <c r="Z1915" s="308"/>
      <c r="AA1915" s="383"/>
      <c r="AC1915" s="325"/>
      <c r="AD1915" s="325"/>
      <c r="AF1915" s="383"/>
      <c r="AH1915" s="325"/>
      <c r="AI1915" s="325"/>
      <c r="AK1915" s="385"/>
      <c r="AL1915" s="385"/>
      <c r="AM1915" s="359"/>
      <c r="AN1915" s="385"/>
      <c r="AO1915" s="385"/>
      <c r="AP1915" s="385"/>
      <c r="AQ1915" s="385"/>
      <c r="AR1915" s="385"/>
      <c r="AS1915" s="385"/>
      <c r="AT1915" s="385"/>
      <c r="AU1915" s="359"/>
      <c r="AW1915" s="416"/>
      <c r="AX1915" s="694"/>
      <c r="AY1915" s="641"/>
      <c r="AZ1915" s="385"/>
      <c r="BA1915" s="385"/>
      <c r="BB1915" s="416"/>
      <c r="BC1915" s="416"/>
      <c r="BD1915" s="416"/>
      <c r="BE1915" s="416"/>
      <c r="BF1915" s="416"/>
      <c r="BG1915" s="416"/>
      <c r="BH1915" s="416"/>
      <c r="BI1915" s="416"/>
      <c r="BJ1915" s="416"/>
    </row>
    <row r="1916" spans="10:62" x14ac:dyDescent="0.2">
      <c r="J1916" s="385"/>
      <c r="K1916" s="217"/>
      <c r="L1916" s="217"/>
      <c r="M1916" s="693"/>
      <c r="N1916" s="693"/>
      <c r="O1916" s="359"/>
      <c r="P1916" s="619"/>
      <c r="Q1916" s="672"/>
      <c r="R1916" s="672"/>
      <c r="S1916" s="672"/>
      <c r="T1916" s="385"/>
      <c r="U1916" s="385"/>
      <c r="V1916" s="385"/>
      <c r="W1916" s="385"/>
      <c r="X1916" s="693"/>
      <c r="Y1916" s="325"/>
      <c r="Z1916" s="308"/>
      <c r="AA1916" s="383"/>
      <c r="AC1916" s="325"/>
      <c r="AD1916" s="325"/>
      <c r="AF1916" s="383"/>
      <c r="AH1916" s="325"/>
      <c r="AI1916" s="325"/>
      <c r="AK1916" s="385"/>
      <c r="AL1916" s="385"/>
      <c r="AM1916" s="359"/>
      <c r="AN1916" s="385"/>
      <c r="AO1916" s="385"/>
      <c r="AP1916" s="385"/>
      <c r="AQ1916" s="385"/>
      <c r="AR1916" s="385"/>
      <c r="AS1916" s="385"/>
      <c r="AT1916" s="385"/>
      <c r="AU1916" s="359"/>
      <c r="AW1916" s="416"/>
      <c r="AX1916" s="694"/>
      <c r="AY1916" s="641"/>
      <c r="AZ1916" s="385"/>
      <c r="BA1916" s="385"/>
      <c r="BB1916" s="416"/>
      <c r="BC1916" s="416"/>
      <c r="BD1916" s="416"/>
      <c r="BE1916" s="416"/>
      <c r="BF1916" s="416"/>
      <c r="BG1916" s="416"/>
      <c r="BH1916" s="416"/>
      <c r="BI1916" s="416"/>
      <c r="BJ1916" s="416"/>
    </row>
    <row r="1917" spans="10:62" x14ac:dyDescent="0.2">
      <c r="J1917" s="385"/>
      <c r="K1917" s="217"/>
      <c r="L1917" s="217"/>
      <c r="M1917" s="693"/>
      <c r="N1917" s="693"/>
      <c r="O1917" s="359"/>
      <c r="P1917" s="619"/>
      <c r="Q1917" s="672"/>
      <c r="R1917" s="672"/>
      <c r="S1917" s="672"/>
      <c r="T1917" s="385"/>
      <c r="U1917" s="385"/>
      <c r="V1917" s="385"/>
      <c r="W1917" s="385"/>
      <c r="X1917" s="693"/>
      <c r="Y1917" s="325"/>
      <c r="Z1917" s="308"/>
      <c r="AA1917" s="383"/>
      <c r="AC1917" s="325"/>
      <c r="AD1917" s="325"/>
      <c r="AF1917" s="383"/>
      <c r="AH1917" s="325"/>
      <c r="AI1917" s="325"/>
      <c r="AK1917" s="385"/>
      <c r="AL1917" s="385"/>
      <c r="AM1917" s="359"/>
      <c r="AN1917" s="385"/>
      <c r="AO1917" s="385"/>
      <c r="AP1917" s="385"/>
      <c r="AQ1917" s="385"/>
      <c r="AR1917" s="385"/>
      <c r="AS1917" s="385"/>
      <c r="AT1917" s="385"/>
      <c r="AU1917" s="359"/>
      <c r="AW1917" s="416"/>
      <c r="AX1917" s="694"/>
      <c r="AY1917" s="641"/>
      <c r="AZ1917" s="385"/>
      <c r="BA1917" s="385"/>
      <c r="BB1917" s="416"/>
      <c r="BC1917" s="416"/>
      <c r="BD1917" s="416"/>
      <c r="BE1917" s="416"/>
      <c r="BF1917" s="416"/>
      <c r="BG1917" s="416"/>
      <c r="BH1917" s="416"/>
      <c r="BI1917" s="416"/>
      <c r="BJ1917" s="416"/>
    </row>
    <row r="1918" spans="10:62" x14ac:dyDescent="0.2">
      <c r="J1918" s="385"/>
      <c r="K1918" s="217"/>
      <c r="L1918" s="217"/>
      <c r="M1918" s="693"/>
      <c r="N1918" s="693"/>
      <c r="O1918" s="359"/>
      <c r="P1918" s="619"/>
      <c r="Q1918" s="672"/>
      <c r="R1918" s="672"/>
      <c r="S1918" s="672"/>
      <c r="T1918" s="385"/>
      <c r="U1918" s="385"/>
      <c r="V1918" s="385"/>
      <c r="W1918" s="385"/>
      <c r="X1918" s="693"/>
      <c r="Y1918" s="325"/>
      <c r="Z1918" s="308"/>
      <c r="AA1918" s="383"/>
      <c r="AC1918" s="325"/>
      <c r="AD1918" s="325"/>
      <c r="AF1918" s="383"/>
      <c r="AH1918" s="325"/>
      <c r="AI1918" s="325"/>
      <c r="AK1918" s="385"/>
      <c r="AL1918" s="385"/>
      <c r="AM1918" s="359"/>
      <c r="AN1918" s="385"/>
      <c r="AO1918" s="385"/>
      <c r="AP1918" s="385"/>
      <c r="AQ1918" s="385"/>
      <c r="AR1918" s="385"/>
      <c r="AS1918" s="385"/>
      <c r="AT1918" s="385"/>
      <c r="AU1918" s="359"/>
      <c r="AW1918" s="416"/>
      <c r="AX1918" s="694"/>
      <c r="AY1918" s="641"/>
      <c r="AZ1918" s="385"/>
      <c r="BA1918" s="385"/>
      <c r="BB1918" s="416"/>
      <c r="BC1918" s="416"/>
      <c r="BD1918" s="416"/>
      <c r="BE1918" s="416"/>
      <c r="BF1918" s="416"/>
      <c r="BG1918" s="416"/>
      <c r="BH1918" s="416"/>
      <c r="BI1918" s="416"/>
      <c r="BJ1918" s="416"/>
    </row>
    <row r="1919" spans="10:62" x14ac:dyDescent="0.2">
      <c r="J1919" s="385"/>
      <c r="K1919" s="217"/>
      <c r="L1919" s="217"/>
      <c r="M1919" s="693"/>
      <c r="N1919" s="693"/>
      <c r="O1919" s="359"/>
      <c r="P1919" s="619"/>
      <c r="Q1919" s="672"/>
      <c r="R1919" s="672"/>
      <c r="S1919" s="672"/>
      <c r="T1919" s="385"/>
      <c r="U1919" s="385"/>
      <c r="V1919" s="385"/>
      <c r="W1919" s="385"/>
      <c r="X1919" s="693"/>
      <c r="Y1919" s="325"/>
      <c r="Z1919" s="308"/>
      <c r="AA1919" s="383"/>
      <c r="AC1919" s="325"/>
      <c r="AD1919" s="325"/>
      <c r="AF1919" s="383"/>
      <c r="AH1919" s="325"/>
      <c r="AI1919" s="325"/>
      <c r="AK1919" s="385"/>
      <c r="AL1919" s="385"/>
      <c r="AM1919" s="359"/>
      <c r="AN1919" s="385"/>
      <c r="AO1919" s="385"/>
      <c r="AP1919" s="385"/>
      <c r="AQ1919" s="385"/>
      <c r="AR1919" s="385"/>
      <c r="AS1919" s="385"/>
      <c r="AT1919" s="385"/>
      <c r="AU1919" s="359"/>
      <c r="AW1919" s="416"/>
      <c r="AX1919" s="694"/>
      <c r="AY1919" s="641"/>
      <c r="AZ1919" s="385"/>
      <c r="BA1919" s="385"/>
      <c r="BB1919" s="416"/>
      <c r="BC1919" s="416"/>
      <c r="BD1919" s="416"/>
      <c r="BE1919" s="416"/>
      <c r="BF1919" s="416"/>
      <c r="BG1919" s="416"/>
      <c r="BH1919" s="416"/>
      <c r="BI1919" s="416"/>
      <c r="BJ1919" s="416"/>
    </row>
    <row r="1920" spans="10:62" x14ac:dyDescent="0.2">
      <c r="J1920" s="385"/>
      <c r="K1920" s="217"/>
      <c r="L1920" s="217"/>
      <c r="M1920" s="693"/>
      <c r="N1920" s="693"/>
      <c r="O1920" s="359"/>
      <c r="P1920" s="619"/>
      <c r="Q1920" s="672"/>
      <c r="R1920" s="672"/>
      <c r="S1920" s="672"/>
      <c r="T1920" s="385"/>
      <c r="U1920" s="385"/>
      <c r="V1920" s="385"/>
      <c r="W1920" s="385"/>
      <c r="X1920" s="693"/>
      <c r="Y1920" s="325"/>
      <c r="Z1920" s="308"/>
      <c r="AA1920" s="383"/>
      <c r="AC1920" s="325"/>
      <c r="AD1920" s="325"/>
      <c r="AF1920" s="383"/>
      <c r="AH1920" s="325"/>
      <c r="AI1920" s="325"/>
      <c r="AK1920" s="385"/>
      <c r="AL1920" s="385"/>
      <c r="AM1920" s="359"/>
      <c r="AN1920" s="385"/>
      <c r="AO1920" s="385"/>
      <c r="AP1920" s="385"/>
      <c r="AQ1920" s="385"/>
      <c r="AR1920" s="385"/>
      <c r="AS1920" s="385"/>
      <c r="AT1920" s="385"/>
      <c r="AU1920" s="359"/>
      <c r="AW1920" s="416"/>
      <c r="AX1920" s="694"/>
      <c r="AY1920" s="641"/>
      <c r="AZ1920" s="385"/>
      <c r="BA1920" s="385"/>
      <c r="BB1920" s="416"/>
      <c r="BC1920" s="416"/>
      <c r="BD1920" s="416"/>
      <c r="BE1920" s="416"/>
      <c r="BF1920" s="416"/>
      <c r="BG1920" s="416"/>
      <c r="BH1920" s="416"/>
      <c r="BI1920" s="416"/>
      <c r="BJ1920" s="416"/>
    </row>
    <row r="1921" spans="10:62" x14ac:dyDescent="0.2">
      <c r="J1921" s="385"/>
      <c r="K1921" s="217"/>
      <c r="L1921" s="217"/>
      <c r="M1921" s="693"/>
      <c r="N1921" s="693"/>
      <c r="O1921" s="359"/>
      <c r="P1921" s="619"/>
      <c r="Q1921" s="672"/>
      <c r="R1921" s="672"/>
      <c r="S1921" s="672"/>
      <c r="T1921" s="385"/>
      <c r="U1921" s="385"/>
      <c r="V1921" s="385"/>
      <c r="W1921" s="385"/>
      <c r="X1921" s="693"/>
      <c r="Y1921" s="325"/>
      <c r="Z1921" s="308"/>
      <c r="AA1921" s="383"/>
      <c r="AC1921" s="325"/>
      <c r="AD1921" s="325"/>
      <c r="AF1921" s="383"/>
      <c r="AH1921" s="325"/>
      <c r="AI1921" s="325"/>
      <c r="AK1921" s="385"/>
      <c r="AL1921" s="385"/>
      <c r="AM1921" s="359"/>
      <c r="AN1921" s="385"/>
      <c r="AO1921" s="385"/>
      <c r="AP1921" s="385"/>
      <c r="AQ1921" s="385"/>
      <c r="AR1921" s="385"/>
      <c r="AS1921" s="385"/>
      <c r="AT1921" s="385"/>
      <c r="AU1921" s="359"/>
      <c r="AW1921" s="416"/>
      <c r="AX1921" s="694"/>
      <c r="AY1921" s="641"/>
      <c r="AZ1921" s="385"/>
      <c r="BA1921" s="385"/>
      <c r="BB1921" s="416"/>
      <c r="BC1921" s="416"/>
      <c r="BD1921" s="416"/>
      <c r="BE1921" s="416"/>
      <c r="BF1921" s="416"/>
      <c r="BG1921" s="416"/>
      <c r="BH1921" s="416"/>
      <c r="BI1921" s="416"/>
      <c r="BJ1921" s="416"/>
    </row>
    <row r="1922" spans="10:62" x14ac:dyDescent="0.2">
      <c r="J1922" s="385"/>
      <c r="K1922" s="217"/>
      <c r="L1922" s="217"/>
      <c r="M1922" s="693"/>
      <c r="N1922" s="693"/>
      <c r="O1922" s="359"/>
      <c r="P1922" s="619"/>
      <c r="Q1922" s="672"/>
      <c r="R1922" s="672"/>
      <c r="S1922" s="672"/>
      <c r="T1922" s="385"/>
      <c r="U1922" s="385"/>
      <c r="V1922" s="385"/>
      <c r="W1922" s="385"/>
      <c r="X1922" s="693"/>
      <c r="Y1922" s="325"/>
      <c r="Z1922" s="308"/>
      <c r="AA1922" s="383"/>
      <c r="AC1922" s="325"/>
      <c r="AD1922" s="325"/>
      <c r="AF1922" s="383"/>
      <c r="AH1922" s="325"/>
      <c r="AI1922" s="325"/>
      <c r="AK1922" s="385"/>
      <c r="AL1922" s="385"/>
      <c r="AM1922" s="359"/>
      <c r="AN1922" s="385"/>
      <c r="AO1922" s="385"/>
      <c r="AP1922" s="385"/>
      <c r="AQ1922" s="385"/>
      <c r="AR1922" s="385"/>
      <c r="AS1922" s="385"/>
      <c r="AT1922" s="385"/>
      <c r="AU1922" s="359"/>
      <c r="AW1922" s="416"/>
      <c r="AX1922" s="694"/>
      <c r="AY1922" s="641"/>
      <c r="AZ1922" s="385"/>
      <c r="BA1922" s="385"/>
      <c r="BB1922" s="416"/>
      <c r="BC1922" s="416"/>
      <c r="BD1922" s="416"/>
      <c r="BE1922" s="416"/>
      <c r="BF1922" s="416"/>
      <c r="BG1922" s="416"/>
      <c r="BH1922" s="416"/>
      <c r="BI1922" s="416"/>
      <c r="BJ1922" s="416"/>
    </row>
    <row r="1923" spans="10:62" x14ac:dyDescent="0.2">
      <c r="J1923" s="385"/>
      <c r="K1923" s="217"/>
      <c r="L1923" s="217"/>
      <c r="M1923" s="693"/>
      <c r="N1923" s="693"/>
      <c r="O1923" s="359"/>
      <c r="P1923" s="619"/>
      <c r="Q1923" s="672"/>
      <c r="R1923" s="672"/>
      <c r="S1923" s="672"/>
      <c r="T1923" s="385"/>
      <c r="U1923" s="385"/>
      <c r="V1923" s="385"/>
      <c r="W1923" s="385"/>
      <c r="X1923" s="693"/>
      <c r="Y1923" s="325"/>
      <c r="Z1923" s="308"/>
      <c r="AA1923" s="383"/>
      <c r="AC1923" s="325"/>
      <c r="AD1923" s="325"/>
      <c r="AF1923" s="383"/>
      <c r="AH1923" s="325"/>
      <c r="AI1923" s="325"/>
      <c r="AK1923" s="385"/>
      <c r="AL1923" s="385"/>
      <c r="AM1923" s="359"/>
      <c r="AN1923" s="385"/>
      <c r="AO1923" s="385"/>
      <c r="AP1923" s="385"/>
      <c r="AQ1923" s="385"/>
      <c r="AR1923" s="385"/>
      <c r="AS1923" s="385"/>
      <c r="AT1923" s="385"/>
      <c r="AU1923" s="359"/>
      <c r="AW1923" s="416"/>
      <c r="AX1923" s="694"/>
      <c r="AY1923" s="641"/>
      <c r="AZ1923" s="385"/>
      <c r="BA1923" s="385"/>
      <c r="BB1923" s="416"/>
      <c r="BC1923" s="416"/>
      <c r="BD1923" s="416"/>
      <c r="BE1923" s="416"/>
      <c r="BF1923" s="416"/>
      <c r="BG1923" s="416"/>
      <c r="BH1923" s="416"/>
      <c r="BI1923" s="416"/>
      <c r="BJ1923" s="416"/>
    </row>
    <row r="1924" spans="10:62" x14ac:dyDescent="0.2">
      <c r="J1924" s="385"/>
      <c r="K1924" s="217"/>
      <c r="L1924" s="217"/>
      <c r="M1924" s="693"/>
      <c r="N1924" s="693"/>
      <c r="O1924" s="359"/>
      <c r="P1924" s="619"/>
      <c r="Q1924" s="672"/>
      <c r="R1924" s="672"/>
      <c r="S1924" s="672"/>
      <c r="T1924" s="385"/>
      <c r="U1924" s="385"/>
      <c r="V1924" s="385"/>
      <c r="W1924" s="385"/>
      <c r="X1924" s="693"/>
      <c r="Y1924" s="325"/>
      <c r="Z1924" s="308"/>
      <c r="AA1924" s="383"/>
      <c r="AC1924" s="325"/>
      <c r="AD1924" s="325"/>
      <c r="AF1924" s="383"/>
      <c r="AH1924" s="325"/>
      <c r="AI1924" s="325"/>
      <c r="AK1924" s="385"/>
      <c r="AL1924" s="385"/>
      <c r="AM1924" s="359"/>
      <c r="AN1924" s="385"/>
      <c r="AO1924" s="385"/>
      <c r="AP1924" s="385"/>
      <c r="AQ1924" s="385"/>
      <c r="AR1924" s="385"/>
      <c r="AS1924" s="385"/>
      <c r="AT1924" s="385"/>
      <c r="AU1924" s="359"/>
      <c r="AW1924" s="416"/>
      <c r="AX1924" s="694"/>
      <c r="AY1924" s="641"/>
      <c r="AZ1924" s="385"/>
      <c r="BA1924" s="385"/>
      <c r="BB1924" s="416"/>
      <c r="BC1924" s="416"/>
      <c r="BD1924" s="416"/>
      <c r="BE1924" s="416"/>
      <c r="BF1924" s="416"/>
      <c r="BG1924" s="416"/>
      <c r="BH1924" s="416"/>
      <c r="BI1924" s="416"/>
      <c r="BJ1924" s="416"/>
    </row>
    <row r="1925" spans="10:62" x14ac:dyDescent="0.2">
      <c r="J1925" s="385"/>
      <c r="K1925" s="217"/>
      <c r="L1925" s="217"/>
      <c r="M1925" s="693"/>
      <c r="N1925" s="693"/>
      <c r="O1925" s="359"/>
      <c r="P1925" s="619"/>
      <c r="Q1925" s="672"/>
      <c r="R1925" s="672"/>
      <c r="S1925" s="672"/>
      <c r="T1925" s="385"/>
      <c r="U1925" s="385"/>
      <c r="V1925" s="385"/>
      <c r="W1925" s="385"/>
      <c r="X1925" s="693"/>
      <c r="Y1925" s="325"/>
      <c r="Z1925" s="308"/>
      <c r="AA1925" s="383"/>
      <c r="AC1925" s="325"/>
      <c r="AD1925" s="325"/>
      <c r="AF1925" s="383"/>
      <c r="AH1925" s="325"/>
      <c r="AI1925" s="325"/>
      <c r="AK1925" s="385"/>
      <c r="AL1925" s="385"/>
      <c r="AM1925" s="359"/>
      <c r="AN1925" s="385"/>
      <c r="AO1925" s="385"/>
      <c r="AP1925" s="385"/>
      <c r="AQ1925" s="385"/>
      <c r="AR1925" s="385"/>
      <c r="AS1925" s="385"/>
      <c r="AT1925" s="385"/>
      <c r="AU1925" s="359"/>
      <c r="AW1925" s="416"/>
      <c r="AX1925" s="694"/>
      <c r="AY1925" s="641"/>
      <c r="AZ1925" s="385"/>
      <c r="BA1925" s="385"/>
      <c r="BB1925" s="416"/>
      <c r="BC1925" s="416"/>
      <c r="BD1925" s="416"/>
      <c r="BE1925" s="416"/>
      <c r="BF1925" s="416"/>
      <c r="BG1925" s="416"/>
      <c r="BH1925" s="416"/>
      <c r="BI1925" s="416"/>
      <c r="BJ1925" s="416"/>
    </row>
    <row r="1926" spans="10:62" x14ac:dyDescent="0.2">
      <c r="J1926" s="385"/>
      <c r="K1926" s="217"/>
      <c r="L1926" s="217"/>
      <c r="M1926" s="693"/>
      <c r="N1926" s="693"/>
      <c r="O1926" s="359"/>
      <c r="P1926" s="619"/>
      <c r="Q1926" s="672"/>
      <c r="R1926" s="672"/>
      <c r="S1926" s="672"/>
      <c r="T1926" s="385"/>
      <c r="U1926" s="385"/>
      <c r="V1926" s="385"/>
      <c r="W1926" s="385"/>
      <c r="X1926" s="693"/>
      <c r="Y1926" s="325"/>
      <c r="Z1926" s="308"/>
      <c r="AA1926" s="383"/>
      <c r="AC1926" s="325"/>
      <c r="AD1926" s="325"/>
      <c r="AF1926" s="383"/>
      <c r="AH1926" s="325"/>
      <c r="AI1926" s="325"/>
      <c r="AK1926" s="385"/>
      <c r="AL1926" s="385"/>
      <c r="AM1926" s="359"/>
      <c r="AN1926" s="385"/>
      <c r="AO1926" s="385"/>
      <c r="AP1926" s="385"/>
      <c r="AQ1926" s="385"/>
      <c r="AR1926" s="385"/>
      <c r="AS1926" s="385"/>
      <c r="AT1926" s="385"/>
      <c r="AU1926" s="359"/>
      <c r="AW1926" s="416"/>
      <c r="AX1926" s="694"/>
      <c r="AY1926" s="641"/>
      <c r="AZ1926" s="385"/>
      <c r="BA1926" s="385"/>
      <c r="BB1926" s="416"/>
      <c r="BC1926" s="416"/>
      <c r="BD1926" s="416"/>
      <c r="BE1926" s="416"/>
      <c r="BF1926" s="416"/>
      <c r="BG1926" s="416"/>
      <c r="BH1926" s="416"/>
      <c r="BI1926" s="416"/>
      <c r="BJ1926" s="416"/>
    </row>
    <row r="1927" spans="10:62" x14ac:dyDescent="0.2">
      <c r="J1927" s="385"/>
      <c r="K1927" s="217"/>
      <c r="L1927" s="217"/>
      <c r="M1927" s="693"/>
      <c r="N1927" s="693"/>
      <c r="O1927" s="359"/>
      <c r="P1927" s="619"/>
      <c r="Q1927" s="672"/>
      <c r="R1927" s="672"/>
      <c r="S1927" s="672"/>
      <c r="T1927" s="385"/>
      <c r="U1927" s="385"/>
      <c r="V1927" s="385"/>
      <c r="W1927" s="385"/>
      <c r="X1927" s="693"/>
      <c r="Y1927" s="325"/>
      <c r="Z1927" s="308"/>
      <c r="AA1927" s="383"/>
      <c r="AC1927" s="325"/>
      <c r="AD1927" s="325"/>
      <c r="AF1927" s="383"/>
      <c r="AH1927" s="325"/>
      <c r="AI1927" s="325"/>
      <c r="AK1927" s="385"/>
      <c r="AL1927" s="385"/>
      <c r="AM1927" s="359"/>
      <c r="AN1927" s="385"/>
      <c r="AO1927" s="385"/>
      <c r="AP1927" s="385"/>
      <c r="AQ1927" s="385"/>
      <c r="AR1927" s="385"/>
      <c r="AS1927" s="385"/>
      <c r="AT1927" s="385"/>
      <c r="AU1927" s="359"/>
      <c r="AW1927" s="416"/>
      <c r="AX1927" s="694"/>
      <c r="AY1927" s="641"/>
      <c r="AZ1927" s="385"/>
      <c r="BA1927" s="385"/>
      <c r="BB1927" s="416"/>
      <c r="BC1927" s="416"/>
      <c r="BD1927" s="416"/>
      <c r="BE1927" s="416"/>
      <c r="BF1927" s="416"/>
      <c r="BG1927" s="416"/>
      <c r="BH1927" s="416"/>
      <c r="BI1927" s="416"/>
      <c r="BJ1927" s="416"/>
    </row>
    <row r="1928" spans="10:62" x14ac:dyDescent="0.2">
      <c r="J1928" s="385"/>
      <c r="K1928" s="217"/>
      <c r="L1928" s="217"/>
      <c r="M1928" s="693"/>
      <c r="N1928" s="693"/>
      <c r="O1928" s="359"/>
      <c r="P1928" s="619"/>
      <c r="Q1928" s="672"/>
      <c r="R1928" s="672"/>
      <c r="S1928" s="672"/>
      <c r="T1928" s="385"/>
      <c r="U1928" s="385"/>
      <c r="V1928" s="385"/>
      <c r="W1928" s="385"/>
      <c r="X1928" s="693"/>
      <c r="Y1928" s="325"/>
      <c r="Z1928" s="308"/>
      <c r="AA1928" s="383"/>
      <c r="AC1928" s="325"/>
      <c r="AD1928" s="325"/>
      <c r="AF1928" s="383"/>
      <c r="AH1928" s="325"/>
      <c r="AI1928" s="325"/>
      <c r="AK1928" s="385"/>
      <c r="AL1928" s="385"/>
      <c r="AM1928" s="359"/>
      <c r="AN1928" s="385"/>
      <c r="AO1928" s="385"/>
      <c r="AP1928" s="385"/>
      <c r="AQ1928" s="385"/>
      <c r="AR1928" s="385"/>
      <c r="AS1928" s="385"/>
      <c r="AT1928" s="385"/>
      <c r="AU1928" s="359"/>
      <c r="AW1928" s="416"/>
      <c r="AX1928" s="694"/>
      <c r="AY1928" s="641"/>
      <c r="AZ1928" s="385"/>
      <c r="BA1928" s="385"/>
      <c r="BB1928" s="416"/>
      <c r="BC1928" s="416"/>
      <c r="BD1928" s="416"/>
      <c r="BE1928" s="416"/>
      <c r="BF1928" s="416"/>
      <c r="BG1928" s="416"/>
      <c r="BH1928" s="416"/>
      <c r="BI1928" s="416"/>
      <c r="BJ1928" s="416"/>
    </row>
    <row r="1929" spans="10:62" x14ac:dyDescent="0.2">
      <c r="J1929" s="385"/>
      <c r="K1929" s="217"/>
      <c r="L1929" s="217"/>
      <c r="M1929" s="693"/>
      <c r="N1929" s="693"/>
      <c r="O1929" s="359"/>
      <c r="P1929" s="619"/>
      <c r="Q1929" s="672"/>
      <c r="R1929" s="672"/>
      <c r="S1929" s="672"/>
      <c r="T1929" s="385"/>
      <c r="U1929" s="385"/>
      <c r="V1929" s="385"/>
      <c r="W1929" s="385"/>
      <c r="X1929" s="693"/>
      <c r="Y1929" s="325"/>
      <c r="Z1929" s="308"/>
      <c r="AA1929" s="383"/>
      <c r="AC1929" s="325"/>
      <c r="AD1929" s="325"/>
      <c r="AF1929" s="383"/>
      <c r="AH1929" s="325"/>
      <c r="AI1929" s="325"/>
      <c r="AK1929" s="385"/>
      <c r="AL1929" s="385"/>
      <c r="AM1929" s="359"/>
      <c r="AN1929" s="385"/>
      <c r="AO1929" s="385"/>
      <c r="AP1929" s="385"/>
      <c r="AQ1929" s="385"/>
      <c r="AR1929" s="385"/>
      <c r="AS1929" s="385"/>
      <c r="AT1929" s="385"/>
      <c r="AU1929" s="359"/>
      <c r="AW1929" s="416"/>
      <c r="AX1929" s="694"/>
      <c r="AY1929" s="641"/>
      <c r="AZ1929" s="385"/>
      <c r="BA1929" s="385"/>
      <c r="BB1929" s="416"/>
      <c r="BC1929" s="416"/>
      <c r="BD1929" s="416"/>
      <c r="BE1929" s="416"/>
      <c r="BF1929" s="416"/>
      <c r="BG1929" s="416"/>
      <c r="BH1929" s="416"/>
      <c r="BI1929" s="416"/>
      <c r="BJ1929" s="416"/>
    </row>
    <row r="1930" spans="10:62" x14ac:dyDescent="0.2">
      <c r="J1930" s="385"/>
      <c r="K1930" s="217"/>
      <c r="L1930" s="217"/>
      <c r="M1930" s="693"/>
      <c r="N1930" s="693"/>
      <c r="O1930" s="359"/>
      <c r="P1930" s="619"/>
      <c r="Q1930" s="672"/>
      <c r="R1930" s="672"/>
      <c r="S1930" s="672"/>
      <c r="T1930" s="385"/>
      <c r="U1930" s="385"/>
      <c r="V1930" s="385"/>
      <c r="W1930" s="385"/>
      <c r="X1930" s="693"/>
      <c r="Y1930" s="325"/>
      <c r="Z1930" s="308"/>
      <c r="AA1930" s="383"/>
      <c r="AC1930" s="325"/>
      <c r="AD1930" s="325"/>
      <c r="AF1930" s="383"/>
      <c r="AH1930" s="325"/>
      <c r="AI1930" s="325"/>
      <c r="AK1930" s="385"/>
      <c r="AL1930" s="385"/>
      <c r="AM1930" s="359"/>
      <c r="AN1930" s="385"/>
      <c r="AO1930" s="385"/>
      <c r="AP1930" s="385"/>
      <c r="AQ1930" s="385"/>
      <c r="AR1930" s="385"/>
      <c r="AS1930" s="385"/>
      <c r="AT1930" s="385"/>
      <c r="AU1930" s="359"/>
      <c r="AW1930" s="416"/>
      <c r="AX1930" s="694"/>
      <c r="AY1930" s="641"/>
      <c r="AZ1930" s="385"/>
      <c r="BA1930" s="385"/>
      <c r="BB1930" s="416"/>
      <c r="BC1930" s="416"/>
      <c r="BD1930" s="416"/>
      <c r="BE1930" s="416"/>
      <c r="BF1930" s="416"/>
      <c r="BG1930" s="416"/>
      <c r="BH1930" s="416"/>
      <c r="BI1930" s="416"/>
      <c r="BJ1930" s="416"/>
    </row>
    <row r="1931" spans="10:62" x14ac:dyDescent="0.2">
      <c r="J1931" s="385"/>
      <c r="K1931" s="217"/>
      <c r="L1931" s="217"/>
      <c r="M1931" s="693"/>
      <c r="N1931" s="693"/>
      <c r="O1931" s="359"/>
      <c r="P1931" s="619"/>
      <c r="Q1931" s="672"/>
      <c r="R1931" s="672"/>
      <c r="S1931" s="672"/>
      <c r="T1931" s="385"/>
      <c r="U1931" s="385"/>
      <c r="V1931" s="385"/>
      <c r="W1931" s="385"/>
      <c r="X1931" s="693"/>
      <c r="Y1931" s="325"/>
      <c r="Z1931" s="308"/>
      <c r="AA1931" s="383"/>
      <c r="AC1931" s="325"/>
      <c r="AD1931" s="325"/>
      <c r="AF1931" s="383"/>
      <c r="AH1931" s="325"/>
      <c r="AI1931" s="325"/>
      <c r="AK1931" s="385"/>
      <c r="AL1931" s="385"/>
      <c r="AM1931" s="359"/>
      <c r="AN1931" s="385"/>
      <c r="AO1931" s="385"/>
      <c r="AP1931" s="385"/>
      <c r="AQ1931" s="385"/>
      <c r="AR1931" s="385"/>
      <c r="AS1931" s="385"/>
      <c r="AT1931" s="385"/>
      <c r="AU1931" s="359"/>
      <c r="AW1931" s="416"/>
      <c r="AX1931" s="694"/>
      <c r="AY1931" s="641"/>
      <c r="AZ1931" s="385"/>
      <c r="BA1931" s="385"/>
      <c r="BB1931" s="416"/>
      <c r="BC1931" s="416"/>
      <c r="BD1931" s="416"/>
      <c r="BE1931" s="416"/>
      <c r="BF1931" s="416"/>
      <c r="BG1931" s="416"/>
      <c r="BH1931" s="416"/>
      <c r="BI1931" s="416"/>
      <c r="BJ1931" s="416"/>
    </row>
    <row r="1932" spans="10:62" x14ac:dyDescent="0.2">
      <c r="J1932" s="385"/>
      <c r="K1932" s="217"/>
      <c r="L1932" s="217"/>
      <c r="M1932" s="693"/>
      <c r="N1932" s="693"/>
      <c r="O1932" s="359"/>
      <c r="P1932" s="619"/>
      <c r="Q1932" s="672"/>
      <c r="R1932" s="672"/>
      <c r="S1932" s="672"/>
      <c r="T1932" s="385"/>
      <c r="U1932" s="385"/>
      <c r="V1932" s="385"/>
      <c r="W1932" s="385"/>
      <c r="X1932" s="693"/>
      <c r="Y1932" s="325"/>
      <c r="Z1932" s="308"/>
      <c r="AA1932" s="383"/>
      <c r="AC1932" s="325"/>
      <c r="AD1932" s="325"/>
      <c r="AF1932" s="383"/>
      <c r="AH1932" s="325"/>
      <c r="AI1932" s="325"/>
      <c r="AK1932" s="385"/>
      <c r="AL1932" s="385"/>
      <c r="AM1932" s="359"/>
      <c r="AN1932" s="385"/>
      <c r="AO1932" s="385"/>
      <c r="AP1932" s="385"/>
      <c r="AQ1932" s="385"/>
      <c r="AR1932" s="385"/>
      <c r="AS1932" s="385"/>
      <c r="AT1932" s="385"/>
      <c r="AU1932" s="359"/>
      <c r="AW1932" s="416"/>
      <c r="AX1932" s="694"/>
      <c r="AY1932" s="641"/>
      <c r="AZ1932" s="385"/>
      <c r="BA1932" s="385"/>
      <c r="BB1932" s="416"/>
      <c r="BC1932" s="416"/>
      <c r="BD1932" s="416"/>
      <c r="BE1932" s="416"/>
      <c r="BF1932" s="416"/>
      <c r="BG1932" s="416"/>
      <c r="BH1932" s="416"/>
      <c r="BI1932" s="416"/>
      <c r="BJ1932" s="416"/>
    </row>
    <row r="1933" spans="10:62" x14ac:dyDescent="0.2">
      <c r="J1933" s="385"/>
      <c r="K1933" s="217"/>
      <c r="L1933" s="217"/>
      <c r="M1933" s="693"/>
      <c r="N1933" s="693"/>
      <c r="O1933" s="359"/>
      <c r="P1933" s="619"/>
      <c r="Q1933" s="672"/>
      <c r="R1933" s="672"/>
      <c r="S1933" s="672"/>
      <c r="T1933" s="385"/>
      <c r="U1933" s="385"/>
      <c r="V1933" s="385"/>
      <c r="W1933" s="385"/>
      <c r="X1933" s="693"/>
      <c r="Y1933" s="325"/>
      <c r="Z1933" s="308"/>
      <c r="AA1933" s="383"/>
      <c r="AC1933" s="325"/>
      <c r="AD1933" s="325"/>
      <c r="AF1933" s="383"/>
      <c r="AH1933" s="325"/>
      <c r="AI1933" s="325"/>
      <c r="AK1933" s="385"/>
      <c r="AL1933" s="385"/>
      <c r="AM1933" s="359"/>
      <c r="AN1933" s="385"/>
      <c r="AO1933" s="385"/>
      <c r="AP1933" s="385"/>
      <c r="AQ1933" s="385"/>
      <c r="AR1933" s="385"/>
      <c r="AS1933" s="385"/>
      <c r="AT1933" s="385"/>
      <c r="AU1933" s="359"/>
      <c r="AW1933" s="416"/>
      <c r="AX1933" s="694"/>
      <c r="AY1933" s="641"/>
      <c r="AZ1933" s="385"/>
      <c r="BA1933" s="385"/>
      <c r="BB1933" s="416"/>
      <c r="BC1933" s="416"/>
      <c r="BD1933" s="416"/>
      <c r="BE1933" s="416"/>
      <c r="BF1933" s="416"/>
      <c r="BG1933" s="416"/>
      <c r="BH1933" s="416"/>
      <c r="BI1933" s="416"/>
      <c r="BJ1933" s="416"/>
    </row>
    <row r="1934" spans="10:62" x14ac:dyDescent="0.2">
      <c r="J1934" s="385"/>
      <c r="K1934" s="217"/>
      <c r="L1934" s="217"/>
      <c r="M1934" s="693"/>
      <c r="N1934" s="693"/>
      <c r="O1934" s="359"/>
      <c r="P1934" s="619"/>
      <c r="Q1934" s="672"/>
      <c r="R1934" s="672"/>
      <c r="S1934" s="672"/>
      <c r="T1934" s="385"/>
      <c r="U1934" s="385"/>
      <c r="V1934" s="385"/>
      <c r="W1934" s="385"/>
      <c r="X1934" s="693"/>
      <c r="Y1934" s="325"/>
      <c r="Z1934" s="308"/>
      <c r="AA1934" s="383"/>
      <c r="AC1934" s="325"/>
      <c r="AD1934" s="325"/>
      <c r="AF1934" s="383"/>
      <c r="AH1934" s="325"/>
      <c r="AI1934" s="325"/>
      <c r="AK1934" s="385"/>
      <c r="AL1934" s="385"/>
      <c r="AM1934" s="359"/>
      <c r="AN1934" s="385"/>
      <c r="AO1934" s="385"/>
      <c r="AP1934" s="385"/>
      <c r="AQ1934" s="385"/>
      <c r="AR1934" s="385"/>
      <c r="AS1934" s="385"/>
      <c r="AT1934" s="385"/>
      <c r="AU1934" s="359"/>
      <c r="AW1934" s="416"/>
      <c r="AX1934" s="694"/>
      <c r="AY1934" s="641"/>
      <c r="AZ1934" s="385"/>
      <c r="BA1934" s="385"/>
      <c r="BB1934" s="416"/>
      <c r="BC1934" s="416"/>
      <c r="BD1934" s="416"/>
      <c r="BE1934" s="416"/>
      <c r="BF1934" s="416"/>
      <c r="BG1934" s="416"/>
      <c r="BH1934" s="416"/>
      <c r="BI1934" s="416"/>
      <c r="BJ1934" s="416"/>
    </row>
    <row r="1935" spans="10:62" x14ac:dyDescent="0.2">
      <c r="J1935" s="385"/>
      <c r="K1935" s="217"/>
      <c r="L1935" s="217"/>
      <c r="M1935" s="693"/>
      <c r="N1935" s="693"/>
      <c r="O1935" s="359"/>
      <c r="P1935" s="619"/>
      <c r="Q1935" s="672"/>
      <c r="R1935" s="672"/>
      <c r="S1935" s="672"/>
      <c r="T1935" s="385"/>
      <c r="U1935" s="385"/>
      <c r="V1935" s="385"/>
      <c r="W1935" s="385"/>
      <c r="X1935" s="693"/>
      <c r="Y1935" s="325"/>
      <c r="Z1935" s="308"/>
      <c r="AA1935" s="383"/>
      <c r="AC1935" s="325"/>
      <c r="AD1935" s="325"/>
      <c r="AF1935" s="383"/>
      <c r="AH1935" s="325"/>
      <c r="AI1935" s="325"/>
      <c r="AK1935" s="385"/>
      <c r="AL1935" s="385"/>
      <c r="AM1935" s="359"/>
      <c r="AN1935" s="385"/>
      <c r="AO1935" s="385"/>
      <c r="AP1935" s="385"/>
      <c r="AQ1935" s="385"/>
      <c r="AR1935" s="385"/>
      <c r="AS1935" s="385"/>
      <c r="AT1935" s="385"/>
      <c r="AU1935" s="359"/>
      <c r="AW1935" s="416"/>
      <c r="AX1935" s="694"/>
      <c r="AY1935" s="641"/>
      <c r="AZ1935" s="385"/>
      <c r="BA1935" s="385"/>
      <c r="BB1935" s="416"/>
      <c r="BC1935" s="416"/>
      <c r="BD1935" s="416"/>
      <c r="BE1935" s="416"/>
      <c r="BF1935" s="416"/>
      <c r="BG1935" s="416"/>
      <c r="BH1935" s="416"/>
      <c r="BI1935" s="416"/>
      <c r="BJ1935" s="416"/>
    </row>
    <row r="1936" spans="10:62" x14ac:dyDescent="0.2">
      <c r="J1936" s="385"/>
      <c r="K1936" s="217"/>
      <c r="L1936" s="217"/>
      <c r="M1936" s="693"/>
      <c r="N1936" s="693"/>
      <c r="O1936" s="359"/>
      <c r="P1936" s="619"/>
      <c r="Q1936" s="672"/>
      <c r="R1936" s="672"/>
      <c r="S1936" s="672"/>
      <c r="T1936" s="385"/>
      <c r="U1936" s="385"/>
      <c r="V1936" s="385"/>
      <c r="W1936" s="385"/>
      <c r="X1936" s="693"/>
      <c r="Y1936" s="325"/>
      <c r="Z1936" s="308"/>
      <c r="AA1936" s="383"/>
      <c r="AC1936" s="325"/>
      <c r="AD1936" s="325"/>
      <c r="AF1936" s="383"/>
      <c r="AH1936" s="325"/>
      <c r="AI1936" s="325"/>
      <c r="AK1936" s="385"/>
      <c r="AL1936" s="385"/>
      <c r="AM1936" s="359"/>
      <c r="AN1936" s="385"/>
      <c r="AO1936" s="385"/>
      <c r="AP1936" s="385"/>
      <c r="AQ1936" s="385"/>
      <c r="AR1936" s="385"/>
      <c r="AS1936" s="385"/>
      <c r="AT1936" s="385"/>
      <c r="AU1936" s="359"/>
      <c r="AW1936" s="416"/>
      <c r="AX1936" s="694"/>
      <c r="AY1936" s="641"/>
      <c r="AZ1936" s="385"/>
      <c r="BA1936" s="385"/>
      <c r="BB1936" s="416"/>
      <c r="BC1936" s="416"/>
      <c r="BD1936" s="416"/>
      <c r="BE1936" s="416"/>
      <c r="BF1936" s="416"/>
      <c r="BG1936" s="416"/>
      <c r="BH1936" s="416"/>
      <c r="BI1936" s="416"/>
      <c r="BJ1936" s="416"/>
    </row>
    <row r="1937" spans="10:62" x14ac:dyDescent="0.2">
      <c r="J1937" s="385"/>
      <c r="K1937" s="217"/>
      <c r="L1937" s="217"/>
      <c r="M1937" s="693"/>
      <c r="N1937" s="693"/>
      <c r="O1937" s="359"/>
      <c r="P1937" s="619"/>
      <c r="Q1937" s="672"/>
      <c r="R1937" s="672"/>
      <c r="S1937" s="672"/>
      <c r="T1937" s="385"/>
      <c r="U1937" s="385"/>
      <c r="V1937" s="385"/>
      <c r="W1937" s="385"/>
      <c r="X1937" s="693"/>
      <c r="Y1937" s="325"/>
      <c r="Z1937" s="308"/>
      <c r="AA1937" s="383"/>
      <c r="AC1937" s="325"/>
      <c r="AD1937" s="325"/>
      <c r="AF1937" s="383"/>
      <c r="AH1937" s="325"/>
      <c r="AI1937" s="325"/>
      <c r="AK1937" s="385"/>
      <c r="AL1937" s="385"/>
      <c r="AM1937" s="359"/>
      <c r="AN1937" s="385"/>
      <c r="AO1937" s="385"/>
      <c r="AP1937" s="385"/>
      <c r="AQ1937" s="385"/>
      <c r="AR1937" s="385"/>
      <c r="AS1937" s="385"/>
      <c r="AT1937" s="385"/>
      <c r="AU1937" s="359"/>
      <c r="AW1937" s="416"/>
      <c r="AX1937" s="694"/>
      <c r="AY1937" s="641"/>
      <c r="AZ1937" s="385"/>
      <c r="BA1937" s="385"/>
      <c r="BB1937" s="416"/>
      <c r="BC1937" s="416"/>
      <c r="BD1937" s="416"/>
      <c r="BE1937" s="416"/>
      <c r="BF1937" s="416"/>
      <c r="BG1937" s="416"/>
      <c r="BH1937" s="416"/>
      <c r="BI1937" s="416"/>
      <c r="BJ1937" s="416"/>
    </row>
    <row r="1938" spans="10:62" x14ac:dyDescent="0.2">
      <c r="J1938" s="385"/>
      <c r="K1938" s="217"/>
      <c r="L1938" s="217"/>
      <c r="M1938" s="693"/>
      <c r="N1938" s="693"/>
      <c r="O1938" s="359"/>
      <c r="P1938" s="619"/>
      <c r="Q1938" s="672"/>
      <c r="R1938" s="672"/>
      <c r="S1938" s="672"/>
      <c r="T1938" s="385"/>
      <c r="U1938" s="385"/>
      <c r="V1938" s="385"/>
      <c r="W1938" s="385"/>
      <c r="X1938" s="693"/>
      <c r="Y1938" s="325"/>
      <c r="Z1938" s="308"/>
      <c r="AA1938" s="383"/>
      <c r="AC1938" s="325"/>
      <c r="AD1938" s="325"/>
      <c r="AF1938" s="383"/>
      <c r="AH1938" s="325"/>
      <c r="AI1938" s="325"/>
      <c r="AK1938" s="385"/>
      <c r="AL1938" s="385"/>
      <c r="AM1938" s="359"/>
      <c r="AN1938" s="385"/>
      <c r="AO1938" s="385"/>
      <c r="AP1938" s="385"/>
      <c r="AQ1938" s="385"/>
      <c r="AR1938" s="385"/>
      <c r="AS1938" s="385"/>
      <c r="AT1938" s="385"/>
      <c r="AU1938" s="359"/>
      <c r="AW1938" s="416"/>
      <c r="AX1938" s="694"/>
      <c r="AY1938" s="641"/>
      <c r="AZ1938" s="385"/>
      <c r="BA1938" s="385"/>
      <c r="BB1938" s="416"/>
      <c r="BC1938" s="416"/>
      <c r="BD1938" s="416"/>
      <c r="BE1938" s="416"/>
      <c r="BF1938" s="416"/>
      <c r="BG1938" s="416"/>
      <c r="BH1938" s="416"/>
      <c r="BI1938" s="416"/>
      <c r="BJ1938" s="416"/>
    </row>
    <row r="1939" spans="10:62" x14ac:dyDescent="0.2">
      <c r="J1939" s="385"/>
      <c r="K1939" s="217"/>
      <c r="L1939" s="217"/>
      <c r="M1939" s="693"/>
      <c r="N1939" s="693"/>
      <c r="O1939" s="359"/>
      <c r="P1939" s="619"/>
      <c r="Q1939" s="672"/>
      <c r="R1939" s="672"/>
      <c r="S1939" s="672"/>
      <c r="T1939" s="385"/>
      <c r="U1939" s="385"/>
      <c r="V1939" s="385"/>
      <c r="W1939" s="385"/>
      <c r="X1939" s="693"/>
      <c r="Y1939" s="325"/>
      <c r="Z1939" s="308"/>
      <c r="AA1939" s="383"/>
      <c r="AC1939" s="325"/>
      <c r="AD1939" s="325"/>
      <c r="AF1939" s="383"/>
      <c r="AH1939" s="325"/>
      <c r="AI1939" s="325"/>
      <c r="AK1939" s="385"/>
      <c r="AL1939" s="385"/>
      <c r="AM1939" s="359"/>
      <c r="AN1939" s="385"/>
      <c r="AO1939" s="385"/>
      <c r="AP1939" s="385"/>
      <c r="AQ1939" s="385"/>
      <c r="AR1939" s="385"/>
      <c r="AS1939" s="385"/>
      <c r="AT1939" s="385"/>
      <c r="AU1939" s="359"/>
      <c r="AW1939" s="416"/>
      <c r="AX1939" s="694"/>
      <c r="AY1939" s="641"/>
      <c r="AZ1939" s="385"/>
      <c r="BA1939" s="385"/>
      <c r="BB1939" s="416"/>
      <c r="BC1939" s="416"/>
      <c r="BD1939" s="416"/>
      <c r="BE1939" s="416"/>
      <c r="BF1939" s="416"/>
      <c r="BG1939" s="416"/>
      <c r="BH1939" s="416"/>
      <c r="BI1939" s="416"/>
      <c r="BJ1939" s="416"/>
    </row>
    <row r="1940" spans="10:62" x14ac:dyDescent="0.2">
      <c r="J1940" s="385"/>
      <c r="K1940" s="217"/>
      <c r="L1940" s="217"/>
      <c r="M1940" s="693"/>
      <c r="N1940" s="693"/>
      <c r="O1940" s="359"/>
      <c r="P1940" s="619"/>
      <c r="Q1940" s="672"/>
      <c r="R1940" s="672"/>
      <c r="S1940" s="672"/>
      <c r="T1940" s="385"/>
      <c r="U1940" s="385"/>
      <c r="V1940" s="385"/>
      <c r="W1940" s="385"/>
      <c r="X1940" s="693"/>
      <c r="Y1940" s="325"/>
      <c r="Z1940" s="308"/>
      <c r="AA1940" s="383"/>
      <c r="AC1940" s="325"/>
      <c r="AD1940" s="325"/>
      <c r="AF1940" s="383"/>
      <c r="AH1940" s="325"/>
      <c r="AI1940" s="325"/>
      <c r="AK1940" s="385"/>
      <c r="AL1940" s="385"/>
      <c r="AM1940" s="359"/>
      <c r="AN1940" s="385"/>
      <c r="AO1940" s="385"/>
      <c r="AP1940" s="385"/>
      <c r="AQ1940" s="385"/>
      <c r="AR1940" s="385"/>
      <c r="AS1940" s="385"/>
      <c r="AT1940" s="385"/>
      <c r="AU1940" s="359"/>
      <c r="AW1940" s="416"/>
      <c r="AX1940" s="694"/>
      <c r="AY1940" s="641"/>
      <c r="AZ1940" s="385"/>
      <c r="BA1940" s="385"/>
      <c r="BB1940" s="416"/>
      <c r="BC1940" s="416"/>
      <c r="BD1940" s="416"/>
      <c r="BE1940" s="416"/>
      <c r="BF1940" s="416"/>
      <c r="BG1940" s="416"/>
      <c r="BH1940" s="416"/>
      <c r="BI1940" s="416"/>
      <c r="BJ1940" s="416"/>
    </row>
    <row r="1941" spans="10:62" x14ac:dyDescent="0.2">
      <c r="J1941" s="385"/>
      <c r="K1941" s="217"/>
      <c r="L1941" s="217"/>
      <c r="M1941" s="693"/>
      <c r="N1941" s="693"/>
      <c r="O1941" s="359"/>
      <c r="P1941" s="619"/>
      <c r="Q1941" s="672"/>
      <c r="R1941" s="672"/>
      <c r="S1941" s="672"/>
      <c r="T1941" s="385"/>
      <c r="U1941" s="385"/>
      <c r="V1941" s="385"/>
      <c r="W1941" s="385"/>
      <c r="X1941" s="693"/>
      <c r="Y1941" s="325"/>
      <c r="Z1941" s="308"/>
      <c r="AA1941" s="383"/>
      <c r="AC1941" s="325"/>
      <c r="AD1941" s="325"/>
      <c r="AF1941" s="383"/>
      <c r="AH1941" s="325"/>
      <c r="AI1941" s="325"/>
      <c r="AK1941" s="385"/>
      <c r="AL1941" s="385"/>
      <c r="AM1941" s="359"/>
      <c r="AN1941" s="385"/>
      <c r="AO1941" s="385"/>
      <c r="AP1941" s="385"/>
      <c r="AQ1941" s="385"/>
      <c r="AR1941" s="385"/>
      <c r="AS1941" s="385"/>
      <c r="AT1941" s="385"/>
      <c r="AU1941" s="359"/>
      <c r="AW1941" s="416"/>
      <c r="AX1941" s="694"/>
      <c r="AY1941" s="641"/>
      <c r="AZ1941" s="385"/>
      <c r="BA1941" s="385"/>
      <c r="BB1941" s="416"/>
      <c r="BC1941" s="416"/>
      <c r="BD1941" s="416"/>
      <c r="BE1941" s="416"/>
      <c r="BF1941" s="416"/>
      <c r="BG1941" s="416"/>
      <c r="BH1941" s="416"/>
      <c r="BI1941" s="416"/>
      <c r="BJ1941" s="416"/>
    </row>
    <row r="1942" spans="10:62" x14ac:dyDescent="0.2">
      <c r="J1942" s="385"/>
      <c r="K1942" s="217"/>
      <c r="L1942" s="217"/>
      <c r="M1942" s="693"/>
      <c r="N1942" s="693"/>
      <c r="O1942" s="359"/>
      <c r="P1942" s="619"/>
      <c r="Q1942" s="672"/>
      <c r="R1942" s="672"/>
      <c r="S1942" s="672"/>
      <c r="T1942" s="385"/>
      <c r="U1942" s="385"/>
      <c r="V1942" s="385"/>
      <c r="W1942" s="385"/>
      <c r="X1942" s="693"/>
      <c r="Y1942" s="325"/>
      <c r="Z1942" s="308"/>
      <c r="AA1942" s="383"/>
      <c r="AC1942" s="325"/>
      <c r="AD1942" s="325"/>
      <c r="AF1942" s="383"/>
      <c r="AH1942" s="325"/>
      <c r="AI1942" s="325"/>
      <c r="AK1942" s="385"/>
      <c r="AL1942" s="385"/>
      <c r="AM1942" s="359"/>
      <c r="AN1942" s="385"/>
      <c r="AO1942" s="385"/>
      <c r="AP1942" s="385"/>
      <c r="AQ1942" s="385"/>
      <c r="AR1942" s="385"/>
      <c r="AS1942" s="385"/>
      <c r="AT1942" s="385"/>
      <c r="AU1942" s="359"/>
      <c r="AW1942" s="416"/>
      <c r="AX1942" s="694"/>
      <c r="AY1942" s="641"/>
      <c r="AZ1942" s="385"/>
      <c r="BA1942" s="385"/>
      <c r="BB1942" s="416"/>
      <c r="BC1942" s="416"/>
      <c r="BD1942" s="416"/>
      <c r="BE1942" s="416"/>
      <c r="BF1942" s="416"/>
      <c r="BG1942" s="416"/>
      <c r="BH1942" s="416"/>
      <c r="BI1942" s="416"/>
      <c r="BJ1942" s="416"/>
    </row>
    <row r="1943" spans="10:62" x14ac:dyDescent="0.2">
      <c r="J1943" s="385"/>
      <c r="K1943" s="217"/>
      <c r="L1943" s="217"/>
      <c r="M1943" s="693"/>
      <c r="N1943" s="693"/>
      <c r="O1943" s="359"/>
      <c r="P1943" s="619"/>
      <c r="Q1943" s="672"/>
      <c r="R1943" s="672"/>
      <c r="S1943" s="672"/>
      <c r="T1943" s="385"/>
      <c r="U1943" s="385"/>
      <c r="V1943" s="385"/>
      <c r="W1943" s="385"/>
      <c r="X1943" s="693"/>
      <c r="Y1943" s="325"/>
      <c r="Z1943" s="308"/>
      <c r="AA1943" s="383"/>
      <c r="AC1943" s="325"/>
      <c r="AD1943" s="325"/>
      <c r="AF1943" s="383"/>
      <c r="AH1943" s="325"/>
      <c r="AI1943" s="325"/>
      <c r="AK1943" s="385"/>
      <c r="AL1943" s="385"/>
      <c r="AM1943" s="359"/>
      <c r="AN1943" s="385"/>
      <c r="AO1943" s="385"/>
      <c r="AP1943" s="385"/>
      <c r="AQ1943" s="385"/>
      <c r="AR1943" s="385"/>
      <c r="AS1943" s="385"/>
      <c r="AT1943" s="385"/>
      <c r="AU1943" s="359"/>
      <c r="AW1943" s="416"/>
      <c r="AX1943" s="694"/>
      <c r="AY1943" s="641"/>
      <c r="AZ1943" s="385"/>
      <c r="BA1943" s="385"/>
      <c r="BB1943" s="416"/>
      <c r="BC1943" s="416"/>
      <c r="BD1943" s="416"/>
      <c r="BE1943" s="416"/>
      <c r="BF1943" s="416"/>
      <c r="BG1943" s="416"/>
      <c r="BH1943" s="416"/>
      <c r="BI1943" s="416"/>
      <c r="BJ1943" s="416"/>
    </row>
    <row r="1944" spans="10:62" x14ac:dyDescent="0.2">
      <c r="J1944" s="385"/>
      <c r="K1944" s="217"/>
      <c r="L1944" s="217"/>
      <c r="M1944" s="693"/>
      <c r="N1944" s="693"/>
      <c r="O1944" s="359"/>
      <c r="P1944" s="619"/>
      <c r="Q1944" s="672"/>
      <c r="R1944" s="672"/>
      <c r="S1944" s="672"/>
      <c r="T1944" s="385"/>
      <c r="U1944" s="385"/>
      <c r="V1944" s="385"/>
      <c r="W1944" s="385"/>
      <c r="X1944" s="693"/>
      <c r="Y1944" s="325"/>
      <c r="Z1944" s="308"/>
      <c r="AA1944" s="383"/>
      <c r="AC1944" s="325"/>
      <c r="AD1944" s="325"/>
      <c r="AF1944" s="383"/>
      <c r="AH1944" s="325"/>
      <c r="AI1944" s="325"/>
      <c r="AK1944" s="385"/>
      <c r="AL1944" s="385"/>
      <c r="AM1944" s="359"/>
      <c r="AN1944" s="385"/>
      <c r="AO1944" s="385"/>
      <c r="AP1944" s="385"/>
      <c r="AQ1944" s="385"/>
      <c r="AR1944" s="385"/>
      <c r="AS1944" s="385"/>
      <c r="AT1944" s="385"/>
      <c r="AU1944" s="359"/>
      <c r="AW1944" s="416"/>
      <c r="AX1944" s="694"/>
      <c r="AY1944" s="641"/>
      <c r="AZ1944" s="385"/>
      <c r="BA1944" s="385"/>
      <c r="BB1944" s="416"/>
      <c r="BC1944" s="416"/>
      <c r="BD1944" s="416"/>
      <c r="BE1944" s="416"/>
      <c r="BF1944" s="416"/>
      <c r="BG1944" s="416"/>
      <c r="BH1944" s="416"/>
      <c r="BI1944" s="416"/>
      <c r="BJ1944" s="416"/>
    </row>
    <row r="1945" spans="10:62" x14ac:dyDescent="0.2">
      <c r="J1945" s="385"/>
      <c r="K1945" s="217"/>
      <c r="L1945" s="217"/>
      <c r="M1945" s="693"/>
      <c r="N1945" s="693"/>
      <c r="O1945" s="359"/>
      <c r="P1945" s="619"/>
      <c r="Q1945" s="672"/>
      <c r="R1945" s="672"/>
      <c r="S1945" s="672"/>
      <c r="T1945" s="385"/>
      <c r="U1945" s="385"/>
      <c r="V1945" s="385"/>
      <c r="W1945" s="385"/>
      <c r="X1945" s="693"/>
      <c r="Y1945" s="325"/>
      <c r="Z1945" s="308"/>
      <c r="AA1945" s="383"/>
      <c r="AC1945" s="325"/>
      <c r="AD1945" s="325"/>
      <c r="AF1945" s="383"/>
      <c r="AH1945" s="325"/>
      <c r="AI1945" s="325"/>
      <c r="AK1945" s="385"/>
      <c r="AL1945" s="385"/>
      <c r="AM1945" s="359"/>
      <c r="AN1945" s="385"/>
      <c r="AO1945" s="385"/>
      <c r="AP1945" s="385"/>
      <c r="AQ1945" s="385"/>
      <c r="AR1945" s="385"/>
      <c r="AS1945" s="385"/>
      <c r="AT1945" s="385"/>
      <c r="AU1945" s="359"/>
      <c r="AW1945" s="416"/>
      <c r="AX1945" s="694"/>
      <c r="AY1945" s="641"/>
      <c r="AZ1945" s="385"/>
      <c r="BA1945" s="385"/>
      <c r="BB1945" s="416"/>
      <c r="BC1945" s="416"/>
      <c r="BD1945" s="416"/>
      <c r="BE1945" s="416"/>
      <c r="BF1945" s="416"/>
      <c r="BG1945" s="416"/>
      <c r="BH1945" s="416"/>
      <c r="BI1945" s="416"/>
      <c r="BJ1945" s="416"/>
    </row>
    <row r="1946" spans="10:62" x14ac:dyDescent="0.2">
      <c r="J1946" s="385"/>
      <c r="K1946" s="217"/>
      <c r="L1946" s="217"/>
      <c r="M1946" s="693"/>
      <c r="N1946" s="693"/>
      <c r="O1946" s="359"/>
      <c r="P1946" s="619"/>
      <c r="Q1946" s="672"/>
      <c r="R1946" s="672"/>
      <c r="S1946" s="672"/>
      <c r="T1946" s="385"/>
      <c r="U1946" s="385"/>
      <c r="V1946" s="385"/>
      <c r="W1946" s="385"/>
      <c r="X1946" s="693"/>
      <c r="Y1946" s="325"/>
      <c r="Z1946" s="308"/>
      <c r="AA1946" s="383"/>
      <c r="AC1946" s="325"/>
      <c r="AD1946" s="325"/>
      <c r="AF1946" s="383"/>
      <c r="AH1946" s="325"/>
      <c r="AI1946" s="325"/>
      <c r="AK1946" s="385"/>
      <c r="AL1946" s="385"/>
      <c r="AM1946" s="359"/>
      <c r="AN1946" s="385"/>
      <c r="AO1946" s="385"/>
      <c r="AP1946" s="385"/>
      <c r="AQ1946" s="385"/>
      <c r="AR1946" s="385"/>
      <c r="AS1946" s="385"/>
      <c r="AT1946" s="385"/>
      <c r="AU1946" s="359"/>
      <c r="AW1946" s="416"/>
      <c r="AX1946" s="694"/>
      <c r="AY1946" s="641"/>
      <c r="AZ1946" s="385"/>
      <c r="BA1946" s="385"/>
      <c r="BB1946" s="416"/>
      <c r="BC1946" s="416"/>
      <c r="BD1946" s="416"/>
      <c r="BE1946" s="416"/>
      <c r="BF1946" s="416"/>
      <c r="BG1946" s="416"/>
      <c r="BH1946" s="416"/>
      <c r="BI1946" s="416"/>
      <c r="BJ1946" s="416"/>
    </row>
    <row r="1947" spans="10:62" x14ac:dyDescent="0.2">
      <c r="J1947" s="385"/>
      <c r="K1947" s="217"/>
      <c r="L1947" s="217"/>
      <c r="M1947" s="693"/>
      <c r="N1947" s="693"/>
      <c r="O1947" s="359"/>
      <c r="P1947" s="619"/>
      <c r="Q1947" s="672"/>
      <c r="R1947" s="672"/>
      <c r="S1947" s="672"/>
      <c r="T1947" s="385"/>
      <c r="U1947" s="385"/>
      <c r="V1947" s="385"/>
      <c r="W1947" s="385"/>
      <c r="X1947" s="693"/>
      <c r="Y1947" s="325"/>
      <c r="Z1947" s="308"/>
      <c r="AA1947" s="383"/>
      <c r="AC1947" s="325"/>
      <c r="AD1947" s="325"/>
      <c r="AF1947" s="383"/>
      <c r="AH1947" s="325"/>
      <c r="AI1947" s="325"/>
      <c r="AK1947" s="385"/>
      <c r="AL1947" s="385"/>
      <c r="AM1947" s="359"/>
      <c r="AN1947" s="385"/>
      <c r="AO1947" s="385"/>
      <c r="AP1947" s="385"/>
      <c r="AQ1947" s="385"/>
      <c r="AR1947" s="385"/>
      <c r="AS1947" s="385"/>
      <c r="AT1947" s="385"/>
      <c r="AU1947" s="359"/>
      <c r="AW1947" s="416"/>
      <c r="AX1947" s="694"/>
      <c r="AY1947" s="641"/>
      <c r="AZ1947" s="385"/>
      <c r="BA1947" s="385"/>
      <c r="BB1947" s="416"/>
      <c r="BC1947" s="416"/>
      <c r="BD1947" s="416"/>
      <c r="BE1947" s="416"/>
      <c r="BF1947" s="416"/>
      <c r="BG1947" s="416"/>
      <c r="BH1947" s="416"/>
      <c r="BI1947" s="416"/>
      <c r="BJ1947" s="416"/>
    </row>
    <row r="1948" spans="10:62" x14ac:dyDescent="0.2">
      <c r="J1948" s="385"/>
      <c r="K1948" s="217"/>
      <c r="L1948" s="217"/>
      <c r="M1948" s="693"/>
      <c r="N1948" s="693"/>
      <c r="O1948" s="359"/>
      <c r="P1948" s="619"/>
      <c r="Q1948" s="672"/>
      <c r="R1948" s="672"/>
      <c r="S1948" s="672"/>
      <c r="T1948" s="385"/>
      <c r="U1948" s="385"/>
      <c r="V1948" s="385"/>
      <c r="W1948" s="385"/>
      <c r="X1948" s="693"/>
      <c r="Y1948" s="325"/>
      <c r="Z1948" s="308"/>
      <c r="AA1948" s="383"/>
      <c r="AC1948" s="325"/>
      <c r="AD1948" s="325"/>
      <c r="AF1948" s="383"/>
      <c r="AH1948" s="325"/>
      <c r="AI1948" s="325"/>
      <c r="AK1948" s="385"/>
      <c r="AL1948" s="385"/>
      <c r="AM1948" s="359"/>
      <c r="AN1948" s="385"/>
      <c r="AO1948" s="385"/>
      <c r="AP1948" s="385"/>
      <c r="AQ1948" s="385"/>
      <c r="AR1948" s="385"/>
      <c r="AS1948" s="385"/>
      <c r="AT1948" s="385"/>
      <c r="AU1948" s="359"/>
      <c r="AW1948" s="416"/>
      <c r="AX1948" s="694"/>
      <c r="AY1948" s="641"/>
      <c r="AZ1948" s="385"/>
      <c r="BA1948" s="385"/>
      <c r="BB1948" s="416"/>
      <c r="BC1948" s="416"/>
      <c r="BD1948" s="416"/>
      <c r="BE1948" s="416"/>
      <c r="BF1948" s="416"/>
      <c r="BG1948" s="416"/>
      <c r="BH1948" s="416"/>
      <c r="BI1948" s="416"/>
      <c r="BJ1948" s="416"/>
    </row>
    <row r="1949" spans="10:62" x14ac:dyDescent="0.2">
      <c r="J1949" s="385"/>
      <c r="K1949" s="217"/>
      <c r="L1949" s="217"/>
      <c r="M1949" s="693"/>
      <c r="N1949" s="693"/>
      <c r="O1949" s="359"/>
      <c r="P1949" s="619"/>
      <c r="Q1949" s="672"/>
      <c r="R1949" s="672"/>
      <c r="S1949" s="672"/>
      <c r="T1949" s="385"/>
      <c r="U1949" s="385"/>
      <c r="V1949" s="385"/>
      <c r="W1949" s="385"/>
      <c r="X1949" s="693"/>
      <c r="Y1949" s="325"/>
      <c r="Z1949" s="308"/>
      <c r="AA1949" s="383"/>
      <c r="AC1949" s="325"/>
      <c r="AD1949" s="325"/>
      <c r="AF1949" s="383"/>
      <c r="AH1949" s="325"/>
      <c r="AI1949" s="325"/>
      <c r="AK1949" s="385"/>
      <c r="AL1949" s="385"/>
      <c r="AM1949" s="359"/>
      <c r="AN1949" s="385"/>
      <c r="AO1949" s="385"/>
      <c r="AP1949" s="385"/>
      <c r="AQ1949" s="385"/>
      <c r="AR1949" s="385"/>
      <c r="AS1949" s="385"/>
      <c r="AT1949" s="385"/>
      <c r="AU1949" s="359"/>
      <c r="AW1949" s="416"/>
      <c r="AX1949" s="694"/>
      <c r="AY1949" s="641"/>
      <c r="AZ1949" s="385"/>
      <c r="BA1949" s="385"/>
      <c r="BB1949" s="416"/>
      <c r="BC1949" s="416"/>
      <c r="BD1949" s="416"/>
      <c r="BE1949" s="416"/>
      <c r="BF1949" s="416"/>
      <c r="BG1949" s="416"/>
      <c r="BH1949" s="416"/>
      <c r="BI1949" s="416"/>
      <c r="BJ1949" s="416"/>
    </row>
    <row r="1950" spans="10:62" x14ac:dyDescent="0.2">
      <c r="J1950" s="385"/>
      <c r="K1950" s="217"/>
      <c r="L1950" s="217"/>
      <c r="M1950" s="693"/>
      <c r="N1950" s="693"/>
      <c r="O1950" s="359"/>
      <c r="P1950" s="619"/>
      <c r="Q1950" s="672"/>
      <c r="R1950" s="672"/>
      <c r="S1950" s="672"/>
      <c r="T1950" s="385"/>
      <c r="U1950" s="385"/>
      <c r="V1950" s="385"/>
      <c r="W1950" s="385"/>
      <c r="X1950" s="693"/>
      <c r="Y1950" s="325"/>
      <c r="Z1950" s="308"/>
      <c r="AA1950" s="383"/>
      <c r="AC1950" s="325"/>
      <c r="AD1950" s="325"/>
      <c r="AF1950" s="383"/>
      <c r="AH1950" s="325"/>
      <c r="AI1950" s="325"/>
      <c r="AK1950" s="385"/>
      <c r="AL1950" s="385"/>
      <c r="AM1950" s="359"/>
      <c r="AN1950" s="385"/>
      <c r="AO1950" s="385"/>
      <c r="AP1950" s="385"/>
      <c r="AQ1950" s="385"/>
      <c r="AR1950" s="385"/>
      <c r="AS1950" s="385"/>
      <c r="AT1950" s="385"/>
      <c r="AU1950" s="359"/>
      <c r="AW1950" s="416"/>
      <c r="AX1950" s="694"/>
      <c r="AY1950" s="641"/>
      <c r="AZ1950" s="385"/>
      <c r="BA1950" s="385"/>
      <c r="BB1950" s="416"/>
      <c r="BC1950" s="416"/>
      <c r="BD1950" s="416"/>
      <c r="BE1950" s="416"/>
      <c r="BF1950" s="416"/>
      <c r="BG1950" s="416"/>
      <c r="BH1950" s="416"/>
      <c r="BI1950" s="416"/>
      <c r="BJ1950" s="416"/>
    </row>
    <row r="1951" spans="10:62" x14ac:dyDescent="0.2">
      <c r="J1951" s="385"/>
      <c r="K1951" s="217"/>
      <c r="L1951" s="217"/>
      <c r="M1951" s="693"/>
      <c r="N1951" s="693"/>
      <c r="O1951" s="359"/>
      <c r="P1951" s="619"/>
      <c r="Q1951" s="672"/>
      <c r="R1951" s="672"/>
      <c r="S1951" s="672"/>
      <c r="T1951" s="385"/>
      <c r="U1951" s="385"/>
      <c r="V1951" s="385"/>
      <c r="W1951" s="385"/>
      <c r="X1951" s="693"/>
      <c r="Y1951" s="325"/>
      <c r="Z1951" s="308"/>
      <c r="AA1951" s="383"/>
      <c r="AC1951" s="325"/>
      <c r="AD1951" s="325"/>
      <c r="AF1951" s="383"/>
      <c r="AH1951" s="325"/>
      <c r="AI1951" s="325"/>
      <c r="AK1951" s="385"/>
      <c r="AL1951" s="385"/>
      <c r="AM1951" s="359"/>
      <c r="AN1951" s="385"/>
      <c r="AO1951" s="385"/>
      <c r="AP1951" s="385"/>
      <c r="AQ1951" s="385"/>
      <c r="AR1951" s="385"/>
      <c r="AS1951" s="385"/>
      <c r="AT1951" s="385"/>
      <c r="AU1951" s="359"/>
      <c r="AW1951" s="416"/>
      <c r="AX1951" s="694"/>
      <c r="AY1951" s="641"/>
      <c r="AZ1951" s="385"/>
      <c r="BA1951" s="385"/>
      <c r="BB1951" s="416"/>
      <c r="BC1951" s="416"/>
      <c r="BD1951" s="416"/>
      <c r="BE1951" s="416"/>
      <c r="BF1951" s="416"/>
      <c r="BG1951" s="416"/>
      <c r="BH1951" s="416"/>
      <c r="BI1951" s="416"/>
      <c r="BJ1951" s="416"/>
    </row>
    <row r="1952" spans="10:62" x14ac:dyDescent="0.2">
      <c r="J1952" s="385"/>
      <c r="K1952" s="217"/>
      <c r="L1952" s="217"/>
      <c r="M1952" s="693"/>
      <c r="N1952" s="693"/>
      <c r="O1952" s="359"/>
      <c r="P1952" s="619"/>
      <c r="Q1952" s="672"/>
      <c r="R1952" s="672"/>
      <c r="S1952" s="672"/>
      <c r="T1952" s="385"/>
      <c r="U1952" s="385"/>
      <c r="V1952" s="385"/>
      <c r="W1952" s="385"/>
      <c r="X1952" s="693"/>
      <c r="Y1952" s="325"/>
      <c r="Z1952" s="308"/>
      <c r="AA1952" s="383"/>
      <c r="AC1952" s="325"/>
      <c r="AD1952" s="325"/>
      <c r="AF1952" s="383"/>
      <c r="AH1952" s="325"/>
      <c r="AI1952" s="325"/>
      <c r="AK1952" s="385"/>
      <c r="AL1952" s="385"/>
      <c r="AM1952" s="359"/>
      <c r="AN1952" s="385"/>
      <c r="AO1952" s="385"/>
      <c r="AP1952" s="385"/>
      <c r="AQ1952" s="385"/>
      <c r="AR1952" s="385"/>
      <c r="AS1952" s="385"/>
      <c r="AT1952" s="385"/>
      <c r="AU1952" s="359"/>
      <c r="AW1952" s="416"/>
      <c r="AX1952" s="694"/>
      <c r="AY1952" s="641"/>
      <c r="AZ1952" s="385"/>
      <c r="BA1952" s="385"/>
      <c r="BB1952" s="416"/>
      <c r="BC1952" s="416"/>
      <c r="BD1952" s="416"/>
      <c r="BE1952" s="416"/>
      <c r="BF1952" s="416"/>
      <c r="BG1952" s="416"/>
      <c r="BH1952" s="416"/>
      <c r="BI1952" s="416"/>
      <c r="BJ1952" s="416"/>
    </row>
    <row r="1953" spans="10:62" x14ac:dyDescent="0.2">
      <c r="J1953" s="385"/>
      <c r="K1953" s="217"/>
      <c r="L1953" s="217"/>
      <c r="M1953" s="693"/>
      <c r="N1953" s="693"/>
      <c r="O1953" s="359"/>
      <c r="P1953" s="619"/>
      <c r="Q1953" s="672"/>
      <c r="R1953" s="672"/>
      <c r="S1953" s="672"/>
      <c r="T1953" s="385"/>
      <c r="U1953" s="385"/>
      <c r="V1953" s="385"/>
      <c r="W1953" s="385"/>
      <c r="X1953" s="693"/>
      <c r="Y1953" s="325"/>
      <c r="Z1953" s="308"/>
      <c r="AA1953" s="383"/>
      <c r="AC1953" s="325"/>
      <c r="AD1953" s="325"/>
      <c r="AF1953" s="383"/>
      <c r="AH1953" s="325"/>
      <c r="AI1953" s="325"/>
      <c r="AK1953" s="385"/>
      <c r="AL1953" s="385"/>
      <c r="AM1953" s="359"/>
      <c r="AN1953" s="385"/>
      <c r="AO1953" s="385"/>
      <c r="AP1953" s="385"/>
      <c r="AQ1953" s="385"/>
      <c r="AR1953" s="385"/>
      <c r="AS1953" s="385"/>
      <c r="AT1953" s="385"/>
      <c r="AU1953" s="359"/>
      <c r="AW1953" s="416"/>
      <c r="AX1953" s="694"/>
      <c r="AY1953" s="641"/>
      <c r="AZ1953" s="385"/>
      <c r="BA1953" s="385"/>
      <c r="BB1953" s="416"/>
      <c r="BC1953" s="416"/>
      <c r="BD1953" s="416"/>
      <c r="BE1953" s="416"/>
      <c r="BF1953" s="416"/>
      <c r="BG1953" s="416"/>
      <c r="BH1953" s="416"/>
      <c r="BI1953" s="416"/>
      <c r="BJ1953" s="416"/>
    </row>
    <row r="1954" spans="10:62" x14ac:dyDescent="0.2">
      <c r="J1954" s="385"/>
      <c r="K1954" s="217"/>
      <c r="L1954" s="217"/>
      <c r="M1954" s="693"/>
      <c r="N1954" s="693"/>
      <c r="O1954" s="359"/>
      <c r="P1954" s="619"/>
      <c r="Q1954" s="672"/>
      <c r="R1954" s="672"/>
      <c r="S1954" s="672"/>
      <c r="T1954" s="385"/>
      <c r="U1954" s="385"/>
      <c r="V1954" s="385"/>
      <c r="W1954" s="385"/>
      <c r="X1954" s="693"/>
      <c r="Y1954" s="325"/>
      <c r="Z1954" s="308"/>
      <c r="AA1954" s="383"/>
      <c r="AC1954" s="325"/>
      <c r="AD1954" s="325"/>
      <c r="AF1954" s="383"/>
      <c r="AH1954" s="325"/>
      <c r="AI1954" s="325"/>
      <c r="AK1954" s="385"/>
      <c r="AL1954" s="385"/>
      <c r="AM1954" s="359"/>
      <c r="AN1954" s="385"/>
      <c r="AO1954" s="385"/>
      <c r="AP1954" s="385"/>
      <c r="AQ1954" s="385"/>
      <c r="AR1954" s="385"/>
      <c r="AS1954" s="385"/>
      <c r="AT1954" s="385"/>
      <c r="AU1954" s="359"/>
      <c r="AW1954" s="416"/>
      <c r="AX1954" s="694"/>
      <c r="AY1954" s="641"/>
      <c r="AZ1954" s="385"/>
      <c r="BA1954" s="385"/>
      <c r="BB1954" s="416"/>
      <c r="BC1954" s="416"/>
      <c r="BD1954" s="416"/>
      <c r="BE1954" s="416"/>
      <c r="BF1954" s="416"/>
      <c r="BG1954" s="416"/>
      <c r="BH1954" s="416"/>
      <c r="BI1954" s="416"/>
      <c r="BJ1954" s="416"/>
    </row>
    <row r="1955" spans="10:62" x14ac:dyDescent="0.2">
      <c r="J1955" s="385"/>
      <c r="K1955" s="217"/>
      <c r="L1955" s="217"/>
      <c r="M1955" s="693"/>
      <c r="N1955" s="693"/>
      <c r="O1955" s="359"/>
      <c r="P1955" s="619"/>
      <c r="Q1955" s="672"/>
      <c r="R1955" s="672"/>
      <c r="S1955" s="672"/>
      <c r="T1955" s="385"/>
      <c r="U1955" s="385"/>
      <c r="V1955" s="385"/>
      <c r="W1955" s="385"/>
      <c r="X1955" s="693"/>
      <c r="Y1955" s="325"/>
      <c r="Z1955" s="308"/>
      <c r="AA1955" s="383"/>
      <c r="AC1955" s="325"/>
      <c r="AD1955" s="325"/>
      <c r="AF1955" s="383"/>
      <c r="AH1955" s="325"/>
      <c r="AI1955" s="325"/>
      <c r="AK1955" s="385"/>
      <c r="AL1955" s="385"/>
      <c r="AM1955" s="359"/>
      <c r="AN1955" s="385"/>
      <c r="AO1955" s="385"/>
      <c r="AP1955" s="385"/>
      <c r="AQ1955" s="385"/>
      <c r="AR1955" s="385"/>
      <c r="AS1955" s="385"/>
      <c r="AT1955" s="385"/>
      <c r="AU1955" s="359"/>
      <c r="AW1955" s="416"/>
      <c r="AX1955" s="694"/>
      <c r="AY1955" s="641"/>
      <c r="AZ1955" s="385"/>
      <c r="BA1955" s="385"/>
      <c r="BB1955" s="416"/>
      <c r="BC1955" s="416"/>
      <c r="BD1955" s="416"/>
      <c r="BE1955" s="416"/>
      <c r="BF1955" s="416"/>
      <c r="BG1955" s="416"/>
      <c r="BH1955" s="416"/>
      <c r="BI1955" s="416"/>
      <c r="BJ1955" s="416"/>
    </row>
    <row r="1956" spans="10:62" x14ac:dyDescent="0.2">
      <c r="J1956" s="385"/>
      <c r="K1956" s="217"/>
      <c r="L1956" s="217"/>
      <c r="M1956" s="693"/>
      <c r="N1956" s="693"/>
      <c r="O1956" s="359"/>
      <c r="P1956" s="619"/>
      <c r="Q1956" s="672"/>
      <c r="R1956" s="672"/>
      <c r="S1956" s="672"/>
      <c r="T1956" s="385"/>
      <c r="U1956" s="385"/>
      <c r="V1956" s="385"/>
      <c r="W1956" s="385"/>
      <c r="X1956" s="693"/>
      <c r="Y1956" s="325"/>
      <c r="Z1956" s="308"/>
      <c r="AA1956" s="383"/>
      <c r="AC1956" s="325"/>
      <c r="AD1956" s="325"/>
      <c r="AF1956" s="383"/>
      <c r="AH1956" s="325"/>
      <c r="AI1956" s="325"/>
      <c r="AK1956" s="385"/>
      <c r="AL1956" s="385"/>
      <c r="AM1956" s="359"/>
      <c r="AN1956" s="385"/>
      <c r="AO1956" s="385"/>
      <c r="AP1956" s="385"/>
      <c r="AQ1956" s="385"/>
      <c r="AR1956" s="385"/>
      <c r="AS1956" s="385"/>
      <c r="AT1956" s="385"/>
      <c r="AU1956" s="359"/>
      <c r="AW1956" s="416"/>
      <c r="AX1956" s="694"/>
      <c r="AY1956" s="641"/>
      <c r="AZ1956" s="385"/>
      <c r="BA1956" s="385"/>
      <c r="BB1956" s="416"/>
      <c r="BC1956" s="416"/>
      <c r="BD1956" s="416"/>
      <c r="BE1956" s="416"/>
      <c r="BF1956" s="416"/>
      <c r="BG1956" s="416"/>
      <c r="BH1956" s="416"/>
      <c r="BI1956" s="416"/>
      <c r="BJ1956" s="416"/>
    </row>
    <row r="1957" spans="10:62" x14ac:dyDescent="0.2">
      <c r="J1957" s="385"/>
      <c r="K1957" s="217"/>
      <c r="L1957" s="217"/>
      <c r="M1957" s="693"/>
      <c r="N1957" s="693"/>
      <c r="O1957" s="359"/>
      <c r="P1957" s="619"/>
      <c r="Q1957" s="672"/>
      <c r="R1957" s="672"/>
      <c r="S1957" s="672"/>
      <c r="T1957" s="385"/>
      <c r="U1957" s="385"/>
      <c r="V1957" s="385"/>
      <c r="W1957" s="385"/>
      <c r="X1957" s="693"/>
      <c r="Y1957" s="325"/>
      <c r="Z1957" s="308"/>
      <c r="AA1957" s="383"/>
      <c r="AC1957" s="325"/>
      <c r="AD1957" s="325"/>
      <c r="AF1957" s="383"/>
      <c r="AH1957" s="325"/>
      <c r="AI1957" s="325"/>
      <c r="AK1957" s="385"/>
      <c r="AL1957" s="385"/>
      <c r="AM1957" s="359"/>
      <c r="AN1957" s="385"/>
      <c r="AO1957" s="385"/>
      <c r="AP1957" s="385"/>
      <c r="AQ1957" s="385"/>
      <c r="AR1957" s="385"/>
      <c r="AS1957" s="385"/>
      <c r="AT1957" s="385"/>
      <c r="AU1957" s="359"/>
      <c r="AW1957" s="416"/>
      <c r="AX1957" s="694"/>
      <c r="AY1957" s="641"/>
      <c r="AZ1957" s="385"/>
      <c r="BA1957" s="385"/>
      <c r="BB1957" s="416"/>
      <c r="BC1957" s="416"/>
      <c r="BD1957" s="416"/>
      <c r="BE1957" s="416"/>
      <c r="BF1957" s="416"/>
      <c r="BG1957" s="416"/>
      <c r="BH1957" s="416"/>
      <c r="BI1957" s="416"/>
      <c r="BJ1957" s="416"/>
    </row>
    <row r="1958" spans="10:62" x14ac:dyDescent="0.2">
      <c r="J1958" s="385"/>
      <c r="K1958" s="217"/>
      <c r="L1958" s="217"/>
      <c r="M1958" s="693"/>
      <c r="N1958" s="693"/>
      <c r="O1958" s="359"/>
      <c r="P1958" s="619"/>
      <c r="Q1958" s="672"/>
      <c r="R1958" s="672"/>
      <c r="S1958" s="672"/>
      <c r="T1958" s="385"/>
      <c r="U1958" s="385"/>
      <c r="V1958" s="385"/>
      <c r="W1958" s="385"/>
      <c r="X1958" s="693"/>
      <c r="Y1958" s="325"/>
      <c r="Z1958" s="308"/>
      <c r="AA1958" s="383"/>
      <c r="AC1958" s="325"/>
      <c r="AD1958" s="325"/>
      <c r="AF1958" s="383"/>
      <c r="AH1958" s="325"/>
      <c r="AI1958" s="325"/>
      <c r="AK1958" s="385"/>
      <c r="AL1958" s="385"/>
      <c r="AM1958" s="359"/>
      <c r="AN1958" s="385"/>
      <c r="AO1958" s="385"/>
      <c r="AP1958" s="385"/>
      <c r="AQ1958" s="385"/>
      <c r="AR1958" s="385"/>
      <c r="AS1958" s="385"/>
      <c r="AT1958" s="385"/>
      <c r="AU1958" s="359"/>
      <c r="AW1958" s="416"/>
      <c r="AX1958" s="694"/>
      <c r="AY1958" s="641"/>
      <c r="AZ1958" s="385"/>
      <c r="BA1958" s="385"/>
      <c r="BB1958" s="416"/>
      <c r="BC1958" s="416"/>
      <c r="BD1958" s="416"/>
      <c r="BE1958" s="416"/>
      <c r="BF1958" s="416"/>
      <c r="BG1958" s="416"/>
      <c r="BH1958" s="416"/>
      <c r="BI1958" s="416"/>
      <c r="BJ1958" s="416"/>
    </row>
    <row r="1959" spans="10:62" x14ac:dyDescent="0.2">
      <c r="J1959" s="385"/>
      <c r="K1959" s="217"/>
      <c r="L1959" s="217"/>
      <c r="M1959" s="693"/>
      <c r="N1959" s="693"/>
      <c r="O1959" s="359"/>
      <c r="P1959" s="619"/>
      <c r="Q1959" s="672"/>
      <c r="R1959" s="672"/>
      <c r="S1959" s="672"/>
      <c r="T1959" s="385"/>
      <c r="U1959" s="385"/>
      <c r="V1959" s="385"/>
      <c r="W1959" s="385"/>
      <c r="X1959" s="693"/>
      <c r="Y1959" s="325"/>
      <c r="Z1959" s="308"/>
      <c r="AA1959" s="383"/>
      <c r="AC1959" s="325"/>
      <c r="AD1959" s="325"/>
      <c r="AF1959" s="383"/>
      <c r="AH1959" s="325"/>
      <c r="AI1959" s="325"/>
      <c r="AK1959" s="385"/>
      <c r="AL1959" s="385"/>
      <c r="AM1959" s="359"/>
      <c r="AN1959" s="385"/>
      <c r="AO1959" s="385"/>
      <c r="AP1959" s="385"/>
      <c r="AQ1959" s="385"/>
      <c r="AR1959" s="385"/>
      <c r="AS1959" s="385"/>
      <c r="AT1959" s="385"/>
      <c r="AU1959" s="359"/>
      <c r="AW1959" s="416"/>
      <c r="AX1959" s="694"/>
      <c r="AY1959" s="641"/>
      <c r="AZ1959" s="385"/>
      <c r="BA1959" s="385"/>
      <c r="BB1959" s="416"/>
      <c r="BC1959" s="416"/>
      <c r="BD1959" s="416"/>
      <c r="BE1959" s="416"/>
      <c r="BF1959" s="416"/>
      <c r="BG1959" s="416"/>
      <c r="BH1959" s="416"/>
      <c r="BI1959" s="416"/>
      <c r="BJ1959" s="416"/>
    </row>
    <row r="1960" spans="10:62" x14ac:dyDescent="0.2">
      <c r="J1960" s="385"/>
      <c r="K1960" s="217"/>
      <c r="L1960" s="217"/>
      <c r="M1960" s="693"/>
      <c r="N1960" s="693"/>
      <c r="O1960" s="359"/>
      <c r="P1960" s="619"/>
      <c r="Q1960" s="672"/>
      <c r="R1960" s="672"/>
      <c r="S1960" s="672"/>
      <c r="T1960" s="385"/>
      <c r="U1960" s="385"/>
      <c r="V1960" s="385"/>
      <c r="W1960" s="385"/>
      <c r="X1960" s="693"/>
      <c r="Y1960" s="325"/>
      <c r="Z1960" s="308"/>
      <c r="AA1960" s="383"/>
      <c r="AC1960" s="325"/>
      <c r="AD1960" s="325"/>
      <c r="AF1960" s="383"/>
      <c r="AH1960" s="325"/>
      <c r="AI1960" s="325"/>
      <c r="AK1960" s="385"/>
      <c r="AL1960" s="385"/>
      <c r="AM1960" s="359"/>
      <c r="AN1960" s="385"/>
      <c r="AO1960" s="385"/>
      <c r="AP1960" s="385"/>
      <c r="AQ1960" s="385"/>
      <c r="AR1960" s="385"/>
      <c r="AS1960" s="385"/>
      <c r="AT1960" s="385"/>
      <c r="AU1960" s="359"/>
      <c r="AW1960" s="416"/>
      <c r="AX1960" s="694"/>
      <c r="AY1960" s="641"/>
      <c r="AZ1960" s="385"/>
      <c r="BA1960" s="385"/>
      <c r="BB1960" s="416"/>
      <c r="BC1960" s="416"/>
      <c r="BD1960" s="416"/>
      <c r="BE1960" s="416"/>
      <c r="BF1960" s="416"/>
      <c r="BG1960" s="416"/>
      <c r="BH1960" s="416"/>
      <c r="BI1960" s="416"/>
      <c r="BJ1960" s="416"/>
    </row>
    <row r="1961" spans="10:62" x14ac:dyDescent="0.2">
      <c r="J1961" s="385"/>
      <c r="K1961" s="217"/>
      <c r="L1961" s="217"/>
      <c r="M1961" s="693"/>
      <c r="N1961" s="693"/>
      <c r="O1961" s="359"/>
      <c r="P1961" s="619"/>
      <c r="Q1961" s="672"/>
      <c r="R1961" s="672"/>
      <c r="S1961" s="672"/>
      <c r="T1961" s="385"/>
      <c r="U1961" s="385"/>
      <c r="V1961" s="385"/>
      <c r="W1961" s="385"/>
      <c r="X1961" s="693"/>
      <c r="Y1961" s="325"/>
      <c r="Z1961" s="308"/>
      <c r="AA1961" s="383"/>
      <c r="AC1961" s="325"/>
      <c r="AD1961" s="325"/>
      <c r="AF1961" s="383"/>
      <c r="AH1961" s="325"/>
      <c r="AI1961" s="325"/>
      <c r="AK1961" s="385"/>
      <c r="AL1961" s="385"/>
      <c r="AM1961" s="359"/>
      <c r="AN1961" s="385"/>
      <c r="AO1961" s="385"/>
      <c r="AP1961" s="385"/>
      <c r="AQ1961" s="385"/>
      <c r="AR1961" s="385"/>
      <c r="AS1961" s="385"/>
      <c r="AT1961" s="385"/>
      <c r="AU1961" s="359"/>
      <c r="AW1961" s="416"/>
      <c r="AX1961" s="694"/>
      <c r="AY1961" s="641"/>
      <c r="AZ1961" s="385"/>
      <c r="BA1961" s="385"/>
      <c r="BB1961" s="416"/>
      <c r="BC1961" s="416"/>
      <c r="BD1961" s="416"/>
      <c r="BE1961" s="416"/>
      <c r="BF1961" s="416"/>
      <c r="BG1961" s="416"/>
      <c r="BH1961" s="416"/>
      <c r="BI1961" s="416"/>
      <c r="BJ1961" s="416"/>
    </row>
    <row r="1962" spans="10:62" x14ac:dyDescent="0.2">
      <c r="J1962" s="385"/>
      <c r="K1962" s="217"/>
      <c r="L1962" s="217"/>
      <c r="M1962" s="693"/>
      <c r="N1962" s="693"/>
      <c r="O1962" s="359"/>
      <c r="P1962" s="619"/>
      <c r="Q1962" s="672"/>
      <c r="R1962" s="672"/>
      <c r="S1962" s="672"/>
      <c r="T1962" s="385"/>
      <c r="U1962" s="385"/>
      <c r="V1962" s="385"/>
      <c r="W1962" s="385"/>
      <c r="X1962" s="693"/>
      <c r="Y1962" s="325"/>
      <c r="Z1962" s="308"/>
      <c r="AA1962" s="383"/>
      <c r="AC1962" s="325"/>
      <c r="AD1962" s="325"/>
      <c r="AF1962" s="383"/>
      <c r="AH1962" s="325"/>
      <c r="AI1962" s="325"/>
      <c r="AK1962" s="385"/>
      <c r="AL1962" s="385"/>
      <c r="AM1962" s="359"/>
      <c r="AN1962" s="385"/>
      <c r="AO1962" s="385"/>
      <c r="AP1962" s="385"/>
      <c r="AQ1962" s="385"/>
      <c r="AR1962" s="385"/>
      <c r="AS1962" s="385"/>
      <c r="AT1962" s="385"/>
      <c r="AU1962" s="359"/>
      <c r="AW1962" s="416"/>
      <c r="AX1962" s="694"/>
      <c r="AY1962" s="641"/>
      <c r="AZ1962" s="385"/>
      <c r="BA1962" s="385"/>
      <c r="BB1962" s="416"/>
      <c r="BC1962" s="416"/>
      <c r="BD1962" s="416"/>
      <c r="BE1962" s="416"/>
      <c r="BF1962" s="416"/>
      <c r="BG1962" s="416"/>
      <c r="BH1962" s="416"/>
      <c r="BI1962" s="416"/>
      <c r="BJ1962" s="416"/>
    </row>
    <row r="1963" spans="10:62" x14ac:dyDescent="0.2">
      <c r="J1963" s="385"/>
      <c r="K1963" s="217"/>
      <c r="L1963" s="217"/>
      <c r="M1963" s="693"/>
      <c r="N1963" s="693"/>
      <c r="O1963" s="359"/>
      <c r="P1963" s="619"/>
      <c r="Q1963" s="672"/>
      <c r="R1963" s="672"/>
      <c r="S1963" s="672"/>
      <c r="T1963" s="385"/>
      <c r="U1963" s="385"/>
      <c r="V1963" s="385"/>
      <c r="W1963" s="385"/>
      <c r="X1963" s="693"/>
      <c r="Y1963" s="325"/>
      <c r="Z1963" s="308"/>
      <c r="AA1963" s="383"/>
      <c r="AC1963" s="325"/>
      <c r="AD1963" s="325"/>
      <c r="AF1963" s="383"/>
      <c r="AH1963" s="325"/>
      <c r="AI1963" s="325"/>
      <c r="AK1963" s="385"/>
      <c r="AL1963" s="385"/>
      <c r="AM1963" s="359"/>
      <c r="AN1963" s="385"/>
      <c r="AO1963" s="385"/>
      <c r="AP1963" s="385"/>
      <c r="AQ1963" s="385"/>
      <c r="AR1963" s="385"/>
      <c r="AS1963" s="385"/>
      <c r="AT1963" s="385"/>
      <c r="AU1963" s="359"/>
      <c r="AW1963" s="416"/>
      <c r="AX1963" s="694"/>
      <c r="AY1963" s="641"/>
      <c r="AZ1963" s="385"/>
      <c r="BA1963" s="385"/>
      <c r="BB1963" s="416"/>
      <c r="BC1963" s="416"/>
      <c r="BD1963" s="416"/>
      <c r="BE1963" s="416"/>
      <c r="BF1963" s="416"/>
      <c r="BG1963" s="416"/>
      <c r="BH1963" s="416"/>
      <c r="BI1963" s="416"/>
      <c r="BJ1963" s="416"/>
    </row>
    <row r="1964" spans="10:62" x14ac:dyDescent="0.2">
      <c r="J1964" s="385"/>
      <c r="K1964" s="217"/>
      <c r="L1964" s="217"/>
      <c r="M1964" s="693"/>
      <c r="N1964" s="693"/>
      <c r="O1964" s="359"/>
      <c r="P1964" s="619"/>
      <c r="Q1964" s="672"/>
      <c r="R1964" s="672"/>
      <c r="S1964" s="672"/>
      <c r="T1964" s="385"/>
      <c r="U1964" s="385"/>
      <c r="V1964" s="385"/>
      <c r="W1964" s="385"/>
      <c r="X1964" s="693"/>
      <c r="Y1964" s="325"/>
      <c r="Z1964" s="308"/>
      <c r="AA1964" s="383"/>
      <c r="AC1964" s="325"/>
      <c r="AD1964" s="325"/>
      <c r="AF1964" s="383"/>
      <c r="AH1964" s="325"/>
      <c r="AI1964" s="325"/>
      <c r="AK1964" s="385"/>
      <c r="AL1964" s="385"/>
      <c r="AM1964" s="359"/>
      <c r="AN1964" s="385"/>
      <c r="AO1964" s="385"/>
      <c r="AP1964" s="385"/>
      <c r="AQ1964" s="385"/>
      <c r="AR1964" s="385"/>
      <c r="AS1964" s="385"/>
      <c r="AT1964" s="385"/>
      <c r="AU1964" s="359"/>
      <c r="AW1964" s="416"/>
      <c r="AX1964" s="694"/>
      <c r="AY1964" s="641"/>
      <c r="AZ1964" s="385"/>
      <c r="BA1964" s="385"/>
      <c r="BB1964" s="416"/>
      <c r="BC1964" s="416"/>
      <c r="BD1964" s="416"/>
      <c r="BE1964" s="416"/>
      <c r="BF1964" s="416"/>
      <c r="BG1964" s="416"/>
      <c r="BH1964" s="416"/>
      <c r="BI1964" s="416"/>
      <c r="BJ1964" s="416"/>
    </row>
    <row r="1965" spans="10:62" x14ac:dyDescent="0.2">
      <c r="J1965" s="385"/>
      <c r="K1965" s="217"/>
      <c r="L1965" s="217"/>
      <c r="M1965" s="693"/>
      <c r="N1965" s="693"/>
      <c r="O1965" s="359"/>
      <c r="P1965" s="619"/>
      <c r="Q1965" s="672"/>
      <c r="R1965" s="672"/>
      <c r="S1965" s="672"/>
      <c r="T1965" s="385"/>
      <c r="U1965" s="385"/>
      <c r="V1965" s="385"/>
      <c r="W1965" s="385"/>
      <c r="X1965" s="693"/>
      <c r="Y1965" s="325"/>
      <c r="Z1965" s="308"/>
      <c r="AA1965" s="383"/>
      <c r="AC1965" s="325"/>
      <c r="AD1965" s="325"/>
      <c r="AF1965" s="383"/>
      <c r="AH1965" s="325"/>
      <c r="AI1965" s="325"/>
      <c r="AK1965" s="385"/>
      <c r="AL1965" s="385"/>
      <c r="AM1965" s="359"/>
      <c r="AN1965" s="385"/>
      <c r="AO1965" s="385"/>
      <c r="AP1965" s="385"/>
      <c r="AQ1965" s="385"/>
      <c r="AR1965" s="385"/>
      <c r="AS1965" s="385"/>
      <c r="AT1965" s="385"/>
      <c r="AU1965" s="359"/>
      <c r="AW1965" s="416"/>
      <c r="AX1965" s="694"/>
      <c r="AY1965" s="641"/>
      <c r="AZ1965" s="385"/>
      <c r="BA1965" s="385"/>
      <c r="BB1965" s="416"/>
      <c r="BC1965" s="416"/>
      <c r="BD1965" s="416"/>
      <c r="BE1965" s="416"/>
      <c r="BF1965" s="416"/>
      <c r="BG1965" s="416"/>
      <c r="BH1965" s="416"/>
      <c r="BI1965" s="416"/>
      <c r="BJ1965" s="416"/>
    </row>
    <row r="1966" spans="10:62" x14ac:dyDescent="0.2">
      <c r="J1966" s="385"/>
      <c r="K1966" s="217"/>
      <c r="L1966" s="217"/>
      <c r="M1966" s="693"/>
      <c r="N1966" s="693"/>
      <c r="O1966" s="359"/>
      <c r="P1966" s="619"/>
      <c r="Q1966" s="672"/>
      <c r="R1966" s="672"/>
      <c r="S1966" s="672"/>
      <c r="T1966" s="385"/>
      <c r="U1966" s="385"/>
      <c r="V1966" s="385"/>
      <c r="W1966" s="385"/>
      <c r="X1966" s="693"/>
      <c r="Y1966" s="325"/>
      <c r="Z1966" s="308"/>
      <c r="AA1966" s="383"/>
      <c r="AC1966" s="325"/>
      <c r="AD1966" s="325"/>
      <c r="AF1966" s="383"/>
      <c r="AH1966" s="325"/>
      <c r="AI1966" s="325"/>
      <c r="AK1966" s="385"/>
      <c r="AL1966" s="385"/>
      <c r="AM1966" s="359"/>
      <c r="AN1966" s="385"/>
      <c r="AO1966" s="385"/>
      <c r="AP1966" s="385"/>
      <c r="AQ1966" s="385"/>
      <c r="AR1966" s="385"/>
      <c r="AS1966" s="385"/>
      <c r="AT1966" s="385"/>
      <c r="AU1966" s="359"/>
      <c r="AW1966" s="416"/>
      <c r="AX1966" s="694"/>
      <c r="AY1966" s="641"/>
      <c r="AZ1966" s="385"/>
      <c r="BA1966" s="385"/>
      <c r="BB1966" s="416"/>
      <c r="BC1966" s="416"/>
      <c r="BD1966" s="416"/>
      <c r="BE1966" s="416"/>
      <c r="BF1966" s="416"/>
      <c r="BG1966" s="416"/>
      <c r="BH1966" s="416"/>
      <c r="BI1966" s="416"/>
      <c r="BJ1966" s="416"/>
    </row>
    <row r="1967" spans="10:62" x14ac:dyDescent="0.2">
      <c r="J1967" s="385"/>
      <c r="K1967" s="217"/>
      <c r="L1967" s="217"/>
      <c r="M1967" s="693"/>
      <c r="N1967" s="693"/>
      <c r="O1967" s="359"/>
      <c r="P1967" s="619"/>
      <c r="Q1967" s="672"/>
      <c r="R1967" s="672"/>
      <c r="S1967" s="672"/>
      <c r="T1967" s="385"/>
      <c r="U1967" s="385"/>
      <c r="V1967" s="385"/>
      <c r="W1967" s="385"/>
      <c r="X1967" s="693"/>
      <c r="Y1967" s="325"/>
      <c r="Z1967" s="308"/>
      <c r="AA1967" s="383"/>
      <c r="AC1967" s="325"/>
      <c r="AD1967" s="325"/>
      <c r="AF1967" s="383"/>
      <c r="AH1967" s="325"/>
      <c r="AI1967" s="325"/>
      <c r="AK1967" s="385"/>
      <c r="AL1967" s="385"/>
      <c r="AM1967" s="359"/>
      <c r="AN1967" s="385"/>
      <c r="AO1967" s="385"/>
      <c r="AP1967" s="385"/>
      <c r="AQ1967" s="385"/>
      <c r="AR1967" s="385"/>
      <c r="AS1967" s="385"/>
      <c r="AT1967" s="385"/>
      <c r="AU1967" s="359"/>
      <c r="AW1967" s="416"/>
      <c r="AX1967" s="694"/>
      <c r="AY1967" s="641"/>
      <c r="AZ1967" s="385"/>
      <c r="BA1967" s="385"/>
      <c r="BB1967" s="416"/>
      <c r="BC1967" s="416"/>
      <c r="BD1967" s="416"/>
      <c r="BE1967" s="416"/>
      <c r="BF1967" s="416"/>
      <c r="BG1967" s="416"/>
      <c r="BH1967" s="416"/>
      <c r="BI1967" s="416"/>
      <c r="BJ1967" s="416"/>
    </row>
    <row r="1968" spans="10:62" x14ac:dyDescent="0.2">
      <c r="J1968" s="385"/>
      <c r="K1968" s="217"/>
      <c r="L1968" s="217"/>
      <c r="M1968" s="693"/>
      <c r="N1968" s="693"/>
      <c r="O1968" s="359"/>
      <c r="P1968" s="619"/>
      <c r="Q1968" s="672"/>
      <c r="R1968" s="672"/>
      <c r="S1968" s="672"/>
      <c r="T1968" s="385"/>
      <c r="U1968" s="385"/>
      <c r="V1968" s="385"/>
      <c r="W1968" s="385"/>
      <c r="X1968" s="693"/>
      <c r="Y1968" s="325"/>
      <c r="Z1968" s="308"/>
      <c r="AA1968" s="383"/>
      <c r="AC1968" s="325"/>
      <c r="AD1968" s="325"/>
      <c r="AF1968" s="383"/>
      <c r="AH1968" s="325"/>
      <c r="AI1968" s="325"/>
      <c r="AK1968" s="385"/>
      <c r="AL1968" s="385"/>
      <c r="AM1968" s="359"/>
      <c r="AN1968" s="385"/>
      <c r="AO1968" s="385"/>
      <c r="AP1968" s="385"/>
      <c r="AQ1968" s="385"/>
      <c r="AR1968" s="385"/>
      <c r="AS1968" s="385"/>
      <c r="AT1968" s="385"/>
      <c r="AU1968" s="359"/>
      <c r="AW1968" s="416"/>
      <c r="AX1968" s="694"/>
      <c r="AY1968" s="641"/>
      <c r="AZ1968" s="385"/>
      <c r="BA1968" s="385"/>
      <c r="BB1968" s="416"/>
      <c r="BC1968" s="416"/>
      <c r="BD1968" s="416"/>
      <c r="BE1968" s="416"/>
      <c r="BF1968" s="416"/>
      <c r="BG1968" s="416"/>
      <c r="BH1968" s="416"/>
      <c r="BI1968" s="416"/>
      <c r="BJ1968" s="416"/>
    </row>
    <row r="1969" spans="10:62" x14ac:dyDescent="0.2">
      <c r="J1969" s="385"/>
      <c r="K1969" s="217"/>
      <c r="L1969" s="217"/>
      <c r="M1969" s="693"/>
      <c r="N1969" s="693"/>
      <c r="O1969" s="359"/>
      <c r="P1969" s="619"/>
      <c r="Q1969" s="672"/>
      <c r="R1969" s="672"/>
      <c r="S1969" s="672"/>
      <c r="T1969" s="385"/>
      <c r="U1969" s="385"/>
      <c r="V1969" s="385"/>
      <c r="W1969" s="385"/>
      <c r="X1969" s="693"/>
      <c r="Y1969" s="325"/>
      <c r="Z1969" s="308"/>
      <c r="AA1969" s="383"/>
      <c r="AC1969" s="325"/>
      <c r="AD1969" s="325"/>
      <c r="AF1969" s="383"/>
      <c r="AH1969" s="325"/>
      <c r="AI1969" s="325"/>
      <c r="AK1969" s="385"/>
      <c r="AL1969" s="385"/>
      <c r="AM1969" s="359"/>
      <c r="AN1969" s="385"/>
      <c r="AO1969" s="385"/>
      <c r="AP1969" s="385"/>
      <c r="AQ1969" s="385"/>
      <c r="AR1969" s="385"/>
      <c r="AS1969" s="385"/>
      <c r="AT1969" s="385"/>
      <c r="AU1969" s="359"/>
      <c r="AW1969" s="416"/>
      <c r="AX1969" s="694"/>
      <c r="AY1969" s="641"/>
      <c r="AZ1969" s="385"/>
      <c r="BA1969" s="385"/>
      <c r="BB1969" s="416"/>
      <c r="BC1969" s="416"/>
      <c r="BD1969" s="416"/>
      <c r="BE1969" s="416"/>
      <c r="BF1969" s="416"/>
      <c r="BG1969" s="416"/>
      <c r="BH1969" s="416"/>
      <c r="BI1969" s="416"/>
      <c r="BJ1969" s="416"/>
    </row>
    <row r="1970" spans="10:62" x14ac:dyDescent="0.2">
      <c r="J1970" s="385"/>
      <c r="K1970" s="217"/>
      <c r="L1970" s="217"/>
      <c r="M1970" s="693"/>
      <c r="N1970" s="693"/>
      <c r="O1970" s="359"/>
      <c r="P1970" s="619"/>
      <c r="Q1970" s="672"/>
      <c r="R1970" s="672"/>
      <c r="S1970" s="672"/>
      <c r="T1970" s="385"/>
      <c r="U1970" s="385"/>
      <c r="V1970" s="385"/>
      <c r="W1970" s="385"/>
      <c r="X1970" s="693"/>
      <c r="Y1970" s="325"/>
      <c r="Z1970" s="308"/>
      <c r="AA1970" s="383"/>
      <c r="AC1970" s="325"/>
      <c r="AD1970" s="325"/>
      <c r="AF1970" s="383"/>
      <c r="AH1970" s="325"/>
      <c r="AI1970" s="325"/>
      <c r="AK1970" s="385"/>
      <c r="AL1970" s="385"/>
      <c r="AM1970" s="359"/>
      <c r="AN1970" s="385"/>
      <c r="AO1970" s="385"/>
      <c r="AP1970" s="385"/>
      <c r="AQ1970" s="385"/>
      <c r="AR1970" s="385"/>
      <c r="AS1970" s="385"/>
      <c r="AT1970" s="385"/>
      <c r="AU1970" s="359"/>
      <c r="AW1970" s="416"/>
      <c r="AX1970" s="694"/>
      <c r="AY1970" s="641"/>
      <c r="AZ1970" s="385"/>
      <c r="BA1970" s="385"/>
      <c r="BB1970" s="416"/>
      <c r="BC1970" s="416"/>
      <c r="BD1970" s="416"/>
      <c r="BE1970" s="416"/>
      <c r="BF1970" s="416"/>
      <c r="BG1970" s="416"/>
      <c r="BH1970" s="416"/>
      <c r="BI1970" s="416"/>
      <c r="BJ1970" s="416"/>
    </row>
    <row r="1971" spans="10:62" x14ac:dyDescent="0.2">
      <c r="J1971" s="385"/>
      <c r="K1971" s="217"/>
      <c r="L1971" s="217"/>
      <c r="M1971" s="693"/>
      <c r="N1971" s="693"/>
      <c r="O1971" s="359"/>
      <c r="P1971" s="619"/>
      <c r="Q1971" s="672"/>
      <c r="R1971" s="672"/>
      <c r="S1971" s="672"/>
      <c r="T1971" s="385"/>
      <c r="U1971" s="385"/>
      <c r="V1971" s="385"/>
      <c r="W1971" s="385"/>
      <c r="X1971" s="693"/>
      <c r="Y1971" s="325"/>
      <c r="Z1971" s="308"/>
      <c r="AA1971" s="383"/>
      <c r="AC1971" s="325"/>
      <c r="AD1971" s="325"/>
      <c r="AF1971" s="383"/>
      <c r="AH1971" s="325"/>
      <c r="AI1971" s="325"/>
      <c r="AK1971" s="385"/>
      <c r="AL1971" s="385"/>
      <c r="AM1971" s="359"/>
      <c r="AN1971" s="385"/>
      <c r="AO1971" s="385"/>
      <c r="AP1971" s="385"/>
      <c r="AQ1971" s="385"/>
      <c r="AR1971" s="385"/>
      <c r="AS1971" s="385"/>
      <c r="AT1971" s="385"/>
      <c r="AU1971" s="359"/>
      <c r="AW1971" s="416"/>
      <c r="AX1971" s="694"/>
      <c r="AY1971" s="641"/>
      <c r="AZ1971" s="385"/>
      <c r="BA1971" s="385"/>
      <c r="BB1971" s="416"/>
      <c r="BC1971" s="416"/>
      <c r="BD1971" s="416"/>
      <c r="BE1971" s="416"/>
      <c r="BF1971" s="416"/>
      <c r="BG1971" s="416"/>
      <c r="BH1971" s="416"/>
      <c r="BI1971" s="416"/>
      <c r="BJ1971" s="416"/>
    </row>
    <row r="1972" spans="10:62" x14ac:dyDescent="0.2">
      <c r="J1972" s="385"/>
      <c r="K1972" s="217"/>
      <c r="L1972" s="217"/>
      <c r="M1972" s="693"/>
      <c r="N1972" s="693"/>
      <c r="O1972" s="359"/>
      <c r="P1972" s="619"/>
      <c r="Q1972" s="672"/>
      <c r="R1972" s="672"/>
      <c r="S1972" s="672"/>
      <c r="T1972" s="385"/>
      <c r="U1972" s="385"/>
      <c r="V1972" s="385"/>
      <c r="W1972" s="385"/>
      <c r="X1972" s="693"/>
      <c r="Y1972" s="325"/>
      <c r="Z1972" s="308"/>
      <c r="AA1972" s="383"/>
      <c r="AC1972" s="325"/>
      <c r="AD1972" s="325"/>
      <c r="AF1972" s="383"/>
      <c r="AH1972" s="325"/>
      <c r="AI1972" s="325"/>
      <c r="AK1972" s="385"/>
      <c r="AL1972" s="385"/>
      <c r="AM1972" s="359"/>
      <c r="AN1972" s="385"/>
      <c r="AO1972" s="385"/>
      <c r="AP1972" s="385"/>
      <c r="AQ1972" s="385"/>
      <c r="AR1972" s="385"/>
      <c r="AS1972" s="385"/>
      <c r="AT1972" s="385"/>
      <c r="AU1972" s="359"/>
      <c r="AW1972" s="416"/>
      <c r="AX1972" s="694"/>
      <c r="AY1972" s="641"/>
      <c r="AZ1972" s="385"/>
      <c r="BA1972" s="385"/>
      <c r="BB1972" s="416"/>
      <c r="BC1972" s="416"/>
      <c r="BD1972" s="416"/>
      <c r="BE1972" s="416"/>
      <c r="BF1972" s="416"/>
      <c r="BG1972" s="416"/>
      <c r="BH1972" s="416"/>
      <c r="BI1972" s="416"/>
      <c r="BJ1972" s="416"/>
    </row>
    <row r="1973" spans="10:62" x14ac:dyDescent="0.2">
      <c r="J1973" s="385"/>
      <c r="K1973" s="217"/>
      <c r="L1973" s="217"/>
      <c r="M1973" s="693"/>
      <c r="N1973" s="693"/>
      <c r="O1973" s="359"/>
      <c r="P1973" s="619"/>
      <c r="Q1973" s="672"/>
      <c r="R1973" s="672"/>
      <c r="S1973" s="672"/>
      <c r="T1973" s="385"/>
      <c r="U1973" s="385"/>
      <c r="V1973" s="385"/>
      <c r="W1973" s="385"/>
      <c r="X1973" s="693"/>
      <c r="Y1973" s="325"/>
      <c r="Z1973" s="308"/>
      <c r="AA1973" s="383"/>
      <c r="AC1973" s="325"/>
      <c r="AD1973" s="325"/>
      <c r="AF1973" s="383"/>
      <c r="AH1973" s="325"/>
      <c r="AI1973" s="325"/>
      <c r="AK1973" s="385"/>
      <c r="AL1973" s="385"/>
      <c r="AM1973" s="359"/>
      <c r="AN1973" s="385"/>
      <c r="AO1973" s="385"/>
      <c r="AP1973" s="385"/>
      <c r="AQ1973" s="385"/>
      <c r="AR1973" s="385"/>
      <c r="AS1973" s="385"/>
      <c r="AT1973" s="385"/>
      <c r="AU1973" s="359"/>
      <c r="AW1973" s="416"/>
      <c r="AX1973" s="694"/>
      <c r="AY1973" s="641"/>
      <c r="AZ1973" s="385"/>
      <c r="BA1973" s="385"/>
      <c r="BB1973" s="416"/>
      <c r="BC1973" s="416"/>
      <c r="BD1973" s="416"/>
      <c r="BE1973" s="416"/>
      <c r="BF1973" s="416"/>
      <c r="BG1973" s="416"/>
      <c r="BH1973" s="416"/>
      <c r="BI1973" s="416"/>
      <c r="BJ1973" s="416"/>
    </row>
    <row r="1974" spans="10:62" x14ac:dyDescent="0.2">
      <c r="J1974" s="385"/>
      <c r="K1974" s="217"/>
      <c r="L1974" s="217"/>
      <c r="M1974" s="693"/>
      <c r="N1974" s="693"/>
      <c r="O1974" s="359"/>
      <c r="P1974" s="619"/>
      <c r="Q1974" s="672"/>
      <c r="R1974" s="672"/>
      <c r="S1974" s="672"/>
      <c r="T1974" s="385"/>
      <c r="U1974" s="385"/>
      <c r="V1974" s="385"/>
      <c r="W1974" s="385"/>
      <c r="X1974" s="693"/>
      <c r="Y1974" s="325"/>
      <c r="Z1974" s="308"/>
      <c r="AA1974" s="383"/>
      <c r="AC1974" s="325"/>
      <c r="AD1974" s="325"/>
      <c r="AF1974" s="383"/>
      <c r="AH1974" s="325"/>
      <c r="AI1974" s="325"/>
      <c r="AK1974" s="385"/>
      <c r="AL1974" s="385"/>
      <c r="AM1974" s="359"/>
      <c r="AN1974" s="385"/>
      <c r="AO1974" s="385"/>
      <c r="AP1974" s="385"/>
      <c r="AQ1974" s="385"/>
      <c r="AR1974" s="385"/>
      <c r="AS1974" s="385"/>
      <c r="AT1974" s="385"/>
      <c r="AU1974" s="359"/>
      <c r="AW1974" s="416"/>
      <c r="AX1974" s="694"/>
      <c r="AY1974" s="641"/>
      <c r="AZ1974" s="385"/>
      <c r="BA1974" s="385"/>
      <c r="BB1974" s="416"/>
      <c r="BC1974" s="416"/>
      <c r="BD1974" s="416"/>
      <c r="BE1974" s="416"/>
      <c r="BF1974" s="416"/>
      <c r="BG1974" s="416"/>
      <c r="BH1974" s="416"/>
      <c r="BI1974" s="416"/>
      <c r="BJ1974" s="416"/>
    </row>
    <row r="1975" spans="10:62" x14ac:dyDescent="0.2">
      <c r="J1975" s="385"/>
      <c r="K1975" s="217"/>
      <c r="L1975" s="217"/>
      <c r="M1975" s="693"/>
      <c r="N1975" s="693"/>
      <c r="O1975" s="359"/>
      <c r="P1975" s="619"/>
      <c r="Q1975" s="672"/>
      <c r="R1975" s="672"/>
      <c r="S1975" s="672"/>
      <c r="T1975" s="385"/>
      <c r="U1975" s="385"/>
      <c r="V1975" s="385"/>
      <c r="W1975" s="385"/>
      <c r="X1975" s="693"/>
      <c r="Y1975" s="325"/>
      <c r="Z1975" s="308"/>
      <c r="AA1975" s="383"/>
      <c r="AC1975" s="325"/>
      <c r="AD1975" s="325"/>
      <c r="AF1975" s="383"/>
      <c r="AH1975" s="325"/>
      <c r="AI1975" s="325"/>
      <c r="AK1975" s="385"/>
      <c r="AL1975" s="385"/>
      <c r="AM1975" s="359"/>
      <c r="AN1975" s="385"/>
      <c r="AO1975" s="385"/>
      <c r="AP1975" s="385"/>
      <c r="AQ1975" s="385"/>
      <c r="AR1975" s="385"/>
      <c r="AS1975" s="385"/>
      <c r="AT1975" s="385"/>
      <c r="AU1975" s="359"/>
      <c r="AW1975" s="416"/>
      <c r="AX1975" s="694"/>
      <c r="AY1975" s="641"/>
      <c r="AZ1975" s="385"/>
      <c r="BA1975" s="385"/>
      <c r="BB1975" s="416"/>
      <c r="BC1975" s="416"/>
      <c r="BD1975" s="416"/>
      <c r="BE1975" s="416"/>
      <c r="BF1975" s="416"/>
      <c r="BG1975" s="416"/>
      <c r="BH1975" s="416"/>
      <c r="BI1975" s="416"/>
      <c r="BJ1975" s="416"/>
    </row>
    <row r="1976" spans="10:62" x14ac:dyDescent="0.2">
      <c r="J1976" s="385"/>
      <c r="K1976" s="217"/>
      <c r="L1976" s="217"/>
      <c r="M1976" s="693"/>
      <c r="N1976" s="693"/>
      <c r="O1976" s="359"/>
      <c r="P1976" s="619"/>
      <c r="Q1976" s="672"/>
      <c r="R1976" s="672"/>
      <c r="S1976" s="672"/>
      <c r="T1976" s="385"/>
      <c r="U1976" s="385"/>
      <c r="V1976" s="385"/>
      <c r="W1976" s="385"/>
      <c r="X1976" s="693"/>
      <c r="Y1976" s="325"/>
      <c r="Z1976" s="308"/>
      <c r="AA1976" s="383"/>
      <c r="AC1976" s="325"/>
      <c r="AD1976" s="325"/>
      <c r="AF1976" s="383"/>
      <c r="AH1976" s="325"/>
      <c r="AI1976" s="325"/>
      <c r="AK1976" s="385"/>
      <c r="AL1976" s="385"/>
      <c r="AM1976" s="359"/>
      <c r="AN1976" s="385"/>
      <c r="AO1976" s="385"/>
      <c r="AP1976" s="385"/>
      <c r="AQ1976" s="385"/>
      <c r="AR1976" s="385"/>
      <c r="AS1976" s="385"/>
      <c r="AT1976" s="385"/>
      <c r="AU1976" s="359"/>
      <c r="AW1976" s="416"/>
      <c r="AX1976" s="694"/>
      <c r="AY1976" s="641"/>
      <c r="AZ1976" s="385"/>
      <c r="BA1976" s="385"/>
      <c r="BB1976" s="416"/>
      <c r="BC1976" s="416"/>
      <c r="BD1976" s="416"/>
      <c r="BE1976" s="416"/>
      <c r="BF1976" s="416"/>
      <c r="BG1976" s="416"/>
      <c r="BH1976" s="416"/>
      <c r="BI1976" s="416"/>
      <c r="BJ1976" s="416"/>
    </row>
    <row r="1977" spans="10:62" x14ac:dyDescent="0.2">
      <c r="J1977" s="385"/>
      <c r="K1977" s="217"/>
      <c r="L1977" s="217"/>
      <c r="M1977" s="693"/>
      <c r="N1977" s="693"/>
      <c r="O1977" s="359"/>
      <c r="P1977" s="619"/>
      <c r="Q1977" s="672"/>
      <c r="R1977" s="672"/>
      <c r="S1977" s="672"/>
      <c r="T1977" s="385"/>
      <c r="U1977" s="385"/>
      <c r="V1977" s="385"/>
      <c r="W1977" s="385"/>
      <c r="X1977" s="693"/>
      <c r="Y1977" s="325"/>
      <c r="Z1977" s="308"/>
      <c r="AA1977" s="383"/>
      <c r="AC1977" s="325"/>
      <c r="AD1977" s="325"/>
      <c r="AF1977" s="383"/>
      <c r="AH1977" s="325"/>
      <c r="AI1977" s="325"/>
      <c r="AK1977" s="385"/>
      <c r="AL1977" s="385"/>
      <c r="AM1977" s="359"/>
      <c r="AN1977" s="385"/>
      <c r="AO1977" s="385"/>
      <c r="AP1977" s="385"/>
      <c r="AQ1977" s="385"/>
      <c r="AR1977" s="385"/>
      <c r="AS1977" s="385"/>
      <c r="AT1977" s="385"/>
      <c r="AU1977" s="359"/>
      <c r="AW1977" s="416"/>
      <c r="AX1977" s="694"/>
      <c r="AY1977" s="641"/>
      <c r="AZ1977" s="385"/>
      <c r="BA1977" s="385"/>
      <c r="BB1977" s="416"/>
      <c r="BC1977" s="416"/>
      <c r="BD1977" s="416"/>
      <c r="BE1977" s="416"/>
      <c r="BF1977" s="416"/>
      <c r="BG1977" s="416"/>
      <c r="BH1977" s="416"/>
      <c r="BI1977" s="416"/>
      <c r="BJ1977" s="416"/>
    </row>
    <row r="1978" spans="10:62" x14ac:dyDescent="0.2">
      <c r="J1978" s="385"/>
      <c r="K1978" s="217"/>
      <c r="L1978" s="217"/>
      <c r="M1978" s="693"/>
      <c r="N1978" s="693"/>
      <c r="O1978" s="359"/>
      <c r="P1978" s="619"/>
      <c r="Q1978" s="672"/>
      <c r="R1978" s="672"/>
      <c r="S1978" s="672"/>
      <c r="T1978" s="385"/>
      <c r="U1978" s="385"/>
      <c r="V1978" s="385"/>
      <c r="W1978" s="385"/>
      <c r="X1978" s="693"/>
      <c r="Y1978" s="325"/>
      <c r="Z1978" s="308"/>
      <c r="AA1978" s="383"/>
      <c r="AC1978" s="325"/>
      <c r="AD1978" s="325"/>
      <c r="AF1978" s="383"/>
      <c r="AH1978" s="325"/>
      <c r="AI1978" s="325"/>
      <c r="AK1978" s="385"/>
      <c r="AL1978" s="385"/>
      <c r="AM1978" s="359"/>
      <c r="AN1978" s="385"/>
      <c r="AO1978" s="385"/>
      <c r="AP1978" s="385"/>
      <c r="AQ1978" s="385"/>
      <c r="AR1978" s="385"/>
      <c r="AS1978" s="385"/>
      <c r="AT1978" s="385"/>
      <c r="AU1978" s="359"/>
      <c r="AW1978" s="416"/>
      <c r="AX1978" s="694"/>
      <c r="AY1978" s="641"/>
      <c r="AZ1978" s="385"/>
      <c r="BA1978" s="385"/>
      <c r="BB1978" s="416"/>
      <c r="BC1978" s="416"/>
      <c r="BD1978" s="416"/>
      <c r="BE1978" s="416"/>
      <c r="BF1978" s="416"/>
      <c r="BG1978" s="416"/>
      <c r="BH1978" s="416"/>
      <c r="BI1978" s="416"/>
      <c r="BJ1978" s="416"/>
    </row>
    <row r="1979" spans="10:62" x14ac:dyDescent="0.2">
      <c r="J1979" s="385"/>
      <c r="K1979" s="217"/>
      <c r="L1979" s="217"/>
      <c r="M1979" s="693"/>
      <c r="N1979" s="693"/>
      <c r="O1979" s="359"/>
      <c r="P1979" s="619"/>
      <c r="Q1979" s="672"/>
      <c r="R1979" s="672"/>
      <c r="S1979" s="672"/>
      <c r="T1979" s="385"/>
      <c r="U1979" s="385"/>
      <c r="V1979" s="385"/>
      <c r="W1979" s="385"/>
      <c r="X1979" s="693"/>
      <c r="Y1979" s="325"/>
      <c r="Z1979" s="308"/>
      <c r="AA1979" s="383"/>
      <c r="AC1979" s="325"/>
      <c r="AD1979" s="325"/>
      <c r="AF1979" s="383"/>
      <c r="AH1979" s="325"/>
      <c r="AI1979" s="325"/>
      <c r="AK1979" s="385"/>
      <c r="AL1979" s="385"/>
      <c r="AM1979" s="359"/>
      <c r="AN1979" s="385"/>
      <c r="AO1979" s="385"/>
      <c r="AP1979" s="385"/>
      <c r="AQ1979" s="385"/>
      <c r="AR1979" s="385"/>
      <c r="AS1979" s="385"/>
      <c r="AT1979" s="385"/>
      <c r="AU1979" s="359"/>
      <c r="AW1979" s="416"/>
      <c r="AX1979" s="694"/>
      <c r="AY1979" s="641"/>
      <c r="AZ1979" s="385"/>
      <c r="BA1979" s="385"/>
      <c r="BB1979" s="416"/>
      <c r="BC1979" s="416"/>
      <c r="BD1979" s="416"/>
      <c r="BE1979" s="416"/>
      <c r="BF1979" s="416"/>
      <c r="BG1979" s="416"/>
      <c r="BH1979" s="416"/>
      <c r="BI1979" s="416"/>
      <c r="BJ1979" s="416"/>
    </row>
    <row r="1980" spans="10:62" x14ac:dyDescent="0.2">
      <c r="J1980" s="385"/>
      <c r="K1980" s="217"/>
      <c r="L1980" s="217"/>
      <c r="M1980" s="693"/>
      <c r="N1980" s="693"/>
      <c r="O1980" s="359"/>
      <c r="P1980" s="619"/>
      <c r="Q1980" s="672"/>
      <c r="R1980" s="672"/>
      <c r="S1980" s="672"/>
      <c r="T1980" s="385"/>
      <c r="U1980" s="385"/>
      <c r="V1980" s="385"/>
      <c r="W1980" s="385"/>
      <c r="X1980" s="693"/>
      <c r="Y1980" s="325"/>
      <c r="Z1980" s="308"/>
      <c r="AA1980" s="383"/>
      <c r="AC1980" s="325"/>
      <c r="AD1980" s="325"/>
      <c r="AF1980" s="383"/>
      <c r="AH1980" s="325"/>
      <c r="AI1980" s="325"/>
      <c r="AK1980" s="385"/>
      <c r="AL1980" s="385"/>
      <c r="AM1980" s="359"/>
      <c r="AN1980" s="385"/>
      <c r="AO1980" s="385"/>
      <c r="AP1980" s="385"/>
      <c r="AQ1980" s="385"/>
      <c r="AR1980" s="385"/>
      <c r="AS1980" s="385"/>
      <c r="AT1980" s="385"/>
      <c r="AU1980" s="359"/>
      <c r="AW1980" s="416"/>
      <c r="AX1980" s="694"/>
      <c r="AY1980" s="641"/>
      <c r="AZ1980" s="385"/>
      <c r="BA1980" s="385"/>
      <c r="BB1980" s="416"/>
      <c r="BC1980" s="416"/>
      <c r="BD1980" s="416"/>
      <c r="BE1980" s="416"/>
      <c r="BF1980" s="416"/>
      <c r="BG1980" s="416"/>
      <c r="BH1980" s="416"/>
      <c r="BI1980" s="416"/>
      <c r="BJ1980" s="416"/>
    </row>
    <row r="1981" spans="10:62" x14ac:dyDescent="0.2">
      <c r="J1981" s="385"/>
      <c r="K1981" s="217"/>
      <c r="L1981" s="217"/>
      <c r="M1981" s="693"/>
      <c r="N1981" s="693"/>
      <c r="O1981" s="359"/>
      <c r="P1981" s="619"/>
      <c r="Q1981" s="672"/>
      <c r="R1981" s="672"/>
      <c r="S1981" s="672"/>
      <c r="T1981" s="385"/>
      <c r="U1981" s="385"/>
      <c r="V1981" s="385"/>
      <c r="W1981" s="385"/>
      <c r="X1981" s="693"/>
      <c r="Y1981" s="325"/>
      <c r="Z1981" s="308"/>
      <c r="AA1981" s="383"/>
      <c r="AC1981" s="325"/>
      <c r="AD1981" s="325"/>
      <c r="AF1981" s="383"/>
      <c r="AH1981" s="325"/>
      <c r="AI1981" s="325"/>
      <c r="AK1981" s="385"/>
      <c r="AL1981" s="385"/>
      <c r="AM1981" s="359"/>
      <c r="AN1981" s="385"/>
      <c r="AO1981" s="385"/>
      <c r="AP1981" s="385"/>
      <c r="AQ1981" s="385"/>
      <c r="AR1981" s="385"/>
      <c r="AS1981" s="385"/>
      <c r="AT1981" s="385"/>
      <c r="AU1981" s="359"/>
      <c r="AW1981" s="416"/>
      <c r="AX1981" s="694"/>
      <c r="AY1981" s="641"/>
      <c r="AZ1981" s="385"/>
      <c r="BA1981" s="385"/>
      <c r="BB1981" s="416"/>
      <c r="BC1981" s="416"/>
      <c r="BD1981" s="416"/>
      <c r="BE1981" s="416"/>
      <c r="BF1981" s="416"/>
      <c r="BG1981" s="416"/>
      <c r="BH1981" s="416"/>
      <c r="BI1981" s="416"/>
      <c r="BJ1981" s="416"/>
    </row>
    <row r="1982" spans="10:62" x14ac:dyDescent="0.2">
      <c r="J1982" s="385"/>
      <c r="K1982" s="217"/>
      <c r="L1982" s="217"/>
      <c r="M1982" s="693"/>
      <c r="N1982" s="693"/>
      <c r="O1982" s="359"/>
      <c r="P1982" s="619"/>
      <c r="Q1982" s="672"/>
      <c r="R1982" s="672"/>
      <c r="S1982" s="672"/>
      <c r="T1982" s="385"/>
      <c r="U1982" s="385"/>
      <c r="V1982" s="385"/>
      <c r="W1982" s="385"/>
      <c r="X1982" s="693"/>
      <c r="Y1982" s="325"/>
      <c r="Z1982" s="308"/>
      <c r="AA1982" s="383"/>
      <c r="AC1982" s="325"/>
      <c r="AD1982" s="325"/>
      <c r="AF1982" s="383"/>
      <c r="AH1982" s="325"/>
      <c r="AI1982" s="325"/>
      <c r="AK1982" s="385"/>
      <c r="AL1982" s="385"/>
      <c r="AM1982" s="359"/>
      <c r="AN1982" s="385"/>
      <c r="AO1982" s="385"/>
      <c r="AP1982" s="385"/>
      <c r="AQ1982" s="385"/>
      <c r="AR1982" s="385"/>
      <c r="AS1982" s="385"/>
      <c r="AT1982" s="385"/>
      <c r="AU1982" s="359"/>
      <c r="AW1982" s="416"/>
      <c r="AX1982" s="694"/>
      <c r="AY1982" s="641"/>
      <c r="AZ1982" s="385"/>
      <c r="BA1982" s="385"/>
      <c r="BB1982" s="416"/>
      <c r="BC1982" s="416"/>
      <c r="BD1982" s="416"/>
      <c r="BE1982" s="416"/>
      <c r="BF1982" s="416"/>
      <c r="BG1982" s="416"/>
      <c r="BH1982" s="416"/>
      <c r="BI1982" s="416"/>
      <c r="BJ1982" s="416"/>
    </row>
    <row r="1983" spans="10:62" x14ac:dyDescent="0.2">
      <c r="J1983" s="385"/>
      <c r="K1983" s="217"/>
      <c r="L1983" s="217"/>
      <c r="M1983" s="693"/>
      <c r="N1983" s="693"/>
      <c r="O1983" s="359"/>
      <c r="P1983" s="619"/>
      <c r="Q1983" s="672"/>
      <c r="R1983" s="672"/>
      <c r="S1983" s="672"/>
      <c r="T1983" s="385"/>
      <c r="U1983" s="385"/>
      <c r="V1983" s="385"/>
      <c r="W1983" s="385"/>
      <c r="X1983" s="693"/>
      <c r="Y1983" s="325"/>
      <c r="Z1983" s="308"/>
      <c r="AA1983" s="383"/>
      <c r="AC1983" s="325"/>
      <c r="AD1983" s="325"/>
      <c r="AF1983" s="383"/>
      <c r="AH1983" s="325"/>
      <c r="AI1983" s="325"/>
      <c r="AK1983" s="385"/>
      <c r="AL1983" s="385"/>
      <c r="AM1983" s="359"/>
      <c r="AN1983" s="385"/>
      <c r="AO1983" s="385"/>
      <c r="AP1983" s="385"/>
      <c r="AQ1983" s="385"/>
      <c r="AR1983" s="385"/>
      <c r="AS1983" s="385"/>
      <c r="AT1983" s="385"/>
      <c r="AU1983" s="359"/>
      <c r="AW1983" s="416"/>
      <c r="AX1983" s="694"/>
      <c r="AY1983" s="641"/>
      <c r="AZ1983" s="385"/>
      <c r="BA1983" s="385"/>
      <c r="BB1983" s="416"/>
      <c r="BC1983" s="416"/>
      <c r="BD1983" s="416"/>
      <c r="BE1983" s="416"/>
      <c r="BF1983" s="416"/>
      <c r="BG1983" s="416"/>
      <c r="BH1983" s="416"/>
      <c r="BI1983" s="416"/>
      <c r="BJ1983" s="416"/>
    </row>
    <row r="1984" spans="10:62" x14ac:dyDescent="0.2">
      <c r="J1984" s="385"/>
      <c r="K1984" s="217"/>
      <c r="L1984" s="217"/>
      <c r="M1984" s="693"/>
      <c r="N1984" s="693"/>
      <c r="O1984" s="359"/>
      <c r="P1984" s="619"/>
      <c r="Q1984" s="672"/>
      <c r="R1984" s="672"/>
      <c r="S1984" s="672"/>
      <c r="T1984" s="385"/>
      <c r="U1984" s="385"/>
      <c r="V1984" s="385"/>
      <c r="W1984" s="385"/>
      <c r="X1984" s="693"/>
      <c r="Y1984" s="325"/>
      <c r="Z1984" s="308"/>
      <c r="AA1984" s="383"/>
      <c r="AC1984" s="325"/>
      <c r="AD1984" s="325"/>
      <c r="AF1984" s="383"/>
      <c r="AH1984" s="325"/>
      <c r="AI1984" s="325"/>
      <c r="AK1984" s="385"/>
      <c r="AL1984" s="385"/>
      <c r="AM1984" s="359"/>
      <c r="AN1984" s="385"/>
      <c r="AO1984" s="385"/>
      <c r="AP1984" s="385"/>
      <c r="AQ1984" s="385"/>
      <c r="AR1984" s="385"/>
      <c r="AS1984" s="385"/>
      <c r="AT1984" s="385"/>
      <c r="AU1984" s="359"/>
      <c r="AW1984" s="416"/>
      <c r="AX1984" s="694"/>
      <c r="AY1984" s="641"/>
      <c r="AZ1984" s="385"/>
      <c r="BA1984" s="385"/>
      <c r="BB1984" s="416"/>
      <c r="BC1984" s="416"/>
      <c r="BD1984" s="416"/>
      <c r="BE1984" s="416"/>
      <c r="BF1984" s="416"/>
      <c r="BG1984" s="416"/>
      <c r="BH1984" s="416"/>
      <c r="BI1984" s="416"/>
      <c r="BJ1984" s="416"/>
    </row>
    <row r="1985" spans="10:62" x14ac:dyDescent="0.2">
      <c r="J1985" s="385"/>
      <c r="K1985" s="217"/>
      <c r="L1985" s="217"/>
      <c r="M1985" s="693"/>
      <c r="N1985" s="693"/>
      <c r="O1985" s="359"/>
      <c r="P1985" s="619"/>
      <c r="Q1985" s="672"/>
      <c r="R1985" s="672"/>
      <c r="S1985" s="672"/>
      <c r="T1985" s="385"/>
      <c r="U1985" s="385"/>
      <c r="V1985" s="385"/>
      <c r="W1985" s="385"/>
      <c r="X1985" s="693"/>
      <c r="Y1985" s="325"/>
      <c r="Z1985" s="308"/>
      <c r="AA1985" s="383"/>
      <c r="AC1985" s="325"/>
      <c r="AD1985" s="325"/>
      <c r="AF1985" s="383"/>
      <c r="AH1985" s="325"/>
      <c r="AI1985" s="325"/>
      <c r="AK1985" s="385"/>
      <c r="AL1985" s="385"/>
      <c r="AM1985" s="359"/>
      <c r="AN1985" s="385"/>
      <c r="AO1985" s="385"/>
      <c r="AP1985" s="385"/>
      <c r="AQ1985" s="385"/>
      <c r="AR1985" s="385"/>
      <c r="AS1985" s="385"/>
      <c r="AT1985" s="385"/>
      <c r="AU1985" s="359"/>
      <c r="AW1985" s="416"/>
      <c r="AX1985" s="694"/>
      <c r="AY1985" s="641"/>
      <c r="AZ1985" s="385"/>
      <c r="BA1985" s="385"/>
      <c r="BB1985" s="416"/>
      <c r="BC1985" s="416"/>
      <c r="BD1985" s="416"/>
      <c r="BE1985" s="416"/>
      <c r="BF1985" s="416"/>
      <c r="BG1985" s="416"/>
      <c r="BH1985" s="416"/>
      <c r="BI1985" s="416"/>
      <c r="BJ1985" s="416"/>
    </row>
    <row r="1986" spans="10:62" x14ac:dyDescent="0.2">
      <c r="J1986" s="385"/>
      <c r="K1986" s="217"/>
      <c r="L1986" s="217"/>
      <c r="M1986" s="693"/>
      <c r="N1986" s="693"/>
      <c r="O1986" s="359"/>
      <c r="P1986" s="619"/>
      <c r="Q1986" s="672"/>
      <c r="R1986" s="672"/>
      <c r="S1986" s="672"/>
      <c r="T1986" s="385"/>
      <c r="U1986" s="385"/>
      <c r="V1986" s="385"/>
      <c r="W1986" s="385"/>
      <c r="X1986" s="693"/>
      <c r="Y1986" s="325"/>
      <c r="Z1986" s="308"/>
      <c r="AA1986" s="383"/>
      <c r="AC1986" s="325"/>
      <c r="AD1986" s="325"/>
      <c r="AF1986" s="383"/>
      <c r="AH1986" s="325"/>
      <c r="AI1986" s="325"/>
      <c r="AK1986" s="385"/>
      <c r="AL1986" s="385"/>
      <c r="AM1986" s="359"/>
      <c r="AN1986" s="385"/>
      <c r="AO1986" s="385"/>
      <c r="AP1986" s="385"/>
      <c r="AQ1986" s="385"/>
      <c r="AR1986" s="385"/>
      <c r="AS1986" s="385"/>
      <c r="AT1986" s="385"/>
      <c r="AU1986" s="359"/>
      <c r="AW1986" s="416"/>
      <c r="AX1986" s="694"/>
      <c r="AY1986" s="641"/>
      <c r="AZ1986" s="385"/>
      <c r="BA1986" s="385"/>
      <c r="BB1986" s="416"/>
      <c r="BC1986" s="416"/>
      <c r="BD1986" s="416"/>
      <c r="BE1986" s="416"/>
      <c r="BF1986" s="416"/>
      <c r="BG1986" s="416"/>
      <c r="BH1986" s="416"/>
      <c r="BI1986" s="416"/>
      <c r="BJ1986" s="416"/>
    </row>
    <row r="1987" spans="10:62" x14ac:dyDescent="0.2">
      <c r="J1987" s="385"/>
      <c r="K1987" s="217"/>
      <c r="L1987" s="217"/>
      <c r="M1987" s="693"/>
      <c r="N1987" s="693"/>
      <c r="O1987" s="359"/>
      <c r="P1987" s="619"/>
      <c r="Q1987" s="672"/>
      <c r="R1987" s="672"/>
      <c r="S1987" s="672"/>
      <c r="T1987" s="385"/>
      <c r="U1987" s="385"/>
      <c r="V1987" s="385"/>
      <c r="W1987" s="385"/>
      <c r="X1987" s="693"/>
      <c r="Y1987" s="325"/>
      <c r="Z1987" s="308"/>
      <c r="AA1987" s="383"/>
      <c r="AC1987" s="325"/>
      <c r="AD1987" s="325"/>
      <c r="AF1987" s="383"/>
      <c r="AH1987" s="325"/>
      <c r="AI1987" s="325"/>
      <c r="AK1987" s="385"/>
      <c r="AL1987" s="385"/>
      <c r="AM1987" s="359"/>
      <c r="AN1987" s="385"/>
      <c r="AO1987" s="385"/>
      <c r="AP1987" s="385"/>
      <c r="AQ1987" s="385"/>
      <c r="AR1987" s="385"/>
      <c r="AS1987" s="385"/>
      <c r="AT1987" s="385"/>
      <c r="AU1987" s="359"/>
      <c r="AW1987" s="416"/>
      <c r="AX1987" s="694"/>
      <c r="AY1987" s="641"/>
      <c r="AZ1987" s="385"/>
      <c r="BA1987" s="385"/>
      <c r="BB1987" s="416"/>
      <c r="BC1987" s="416"/>
      <c r="BD1987" s="416"/>
      <c r="BE1987" s="416"/>
      <c r="BF1987" s="416"/>
      <c r="BG1987" s="416"/>
      <c r="BH1987" s="416"/>
      <c r="BI1987" s="416"/>
      <c r="BJ1987" s="416"/>
    </row>
    <row r="1988" spans="10:62" x14ac:dyDescent="0.2">
      <c r="J1988" s="385"/>
      <c r="K1988" s="217"/>
      <c r="L1988" s="217"/>
      <c r="M1988" s="693"/>
      <c r="N1988" s="693"/>
      <c r="O1988" s="359"/>
      <c r="P1988" s="619"/>
      <c r="Q1988" s="672"/>
      <c r="R1988" s="672"/>
      <c r="S1988" s="672"/>
      <c r="T1988" s="385"/>
      <c r="U1988" s="385"/>
      <c r="V1988" s="385"/>
      <c r="W1988" s="385"/>
      <c r="X1988" s="693"/>
      <c r="Y1988" s="325"/>
      <c r="Z1988" s="308"/>
      <c r="AA1988" s="383"/>
      <c r="AC1988" s="325"/>
      <c r="AD1988" s="325"/>
      <c r="AF1988" s="383"/>
      <c r="AH1988" s="325"/>
      <c r="AI1988" s="325"/>
      <c r="AK1988" s="385"/>
      <c r="AL1988" s="385"/>
      <c r="AM1988" s="359"/>
      <c r="AN1988" s="385"/>
      <c r="AO1988" s="385"/>
      <c r="AP1988" s="385"/>
      <c r="AQ1988" s="385"/>
      <c r="AR1988" s="385"/>
      <c r="AS1988" s="385"/>
      <c r="AT1988" s="385"/>
      <c r="AU1988" s="359"/>
      <c r="AW1988" s="416"/>
      <c r="AX1988" s="694"/>
      <c r="AY1988" s="641"/>
      <c r="AZ1988" s="385"/>
      <c r="BA1988" s="385"/>
      <c r="BB1988" s="416"/>
      <c r="BC1988" s="416"/>
      <c r="BD1988" s="416"/>
      <c r="BE1988" s="416"/>
      <c r="BF1988" s="416"/>
      <c r="BG1988" s="416"/>
      <c r="BH1988" s="416"/>
      <c r="BI1988" s="416"/>
      <c r="BJ1988" s="416"/>
    </row>
    <row r="1989" spans="10:62" x14ac:dyDescent="0.2">
      <c r="J1989" s="385"/>
      <c r="K1989" s="217"/>
      <c r="L1989" s="217"/>
      <c r="M1989" s="693"/>
      <c r="N1989" s="693"/>
      <c r="O1989" s="359"/>
      <c r="P1989" s="619"/>
      <c r="Q1989" s="672"/>
      <c r="R1989" s="672"/>
      <c r="S1989" s="672"/>
      <c r="T1989" s="385"/>
      <c r="U1989" s="385"/>
      <c r="V1989" s="385"/>
      <c r="W1989" s="385"/>
      <c r="X1989" s="693"/>
      <c r="Y1989" s="325"/>
      <c r="Z1989" s="308"/>
      <c r="AA1989" s="383"/>
      <c r="AC1989" s="325"/>
      <c r="AD1989" s="325"/>
      <c r="AF1989" s="383"/>
      <c r="AH1989" s="325"/>
      <c r="AI1989" s="325"/>
      <c r="AK1989" s="385"/>
      <c r="AL1989" s="385"/>
      <c r="AM1989" s="359"/>
      <c r="AN1989" s="385"/>
      <c r="AO1989" s="385"/>
      <c r="AP1989" s="385"/>
      <c r="AQ1989" s="385"/>
      <c r="AR1989" s="385"/>
      <c r="AS1989" s="385"/>
      <c r="AT1989" s="385"/>
      <c r="AU1989" s="359"/>
      <c r="AW1989" s="416"/>
      <c r="AX1989" s="694"/>
      <c r="AY1989" s="641"/>
      <c r="AZ1989" s="385"/>
      <c r="BA1989" s="385"/>
      <c r="BB1989" s="416"/>
      <c r="BC1989" s="416"/>
      <c r="BD1989" s="416"/>
      <c r="BE1989" s="416"/>
      <c r="BF1989" s="416"/>
      <c r="BG1989" s="416"/>
      <c r="BH1989" s="416"/>
      <c r="BI1989" s="416"/>
      <c r="BJ1989" s="416"/>
    </row>
    <row r="1990" spans="10:62" x14ac:dyDescent="0.2">
      <c r="J1990" s="385"/>
      <c r="K1990" s="217"/>
      <c r="L1990" s="217"/>
      <c r="M1990" s="693"/>
      <c r="N1990" s="693"/>
      <c r="O1990" s="359"/>
      <c r="P1990" s="619"/>
      <c r="Q1990" s="672"/>
      <c r="R1990" s="672"/>
      <c r="S1990" s="672"/>
      <c r="T1990" s="385"/>
      <c r="U1990" s="385"/>
      <c r="V1990" s="385"/>
      <c r="W1990" s="385"/>
      <c r="X1990" s="693"/>
      <c r="Y1990" s="325"/>
      <c r="Z1990" s="308"/>
      <c r="AA1990" s="383"/>
      <c r="AC1990" s="325"/>
      <c r="AD1990" s="325"/>
      <c r="AF1990" s="383"/>
      <c r="AH1990" s="325"/>
      <c r="AI1990" s="325"/>
      <c r="AK1990" s="385"/>
      <c r="AL1990" s="385"/>
      <c r="AM1990" s="359"/>
      <c r="AN1990" s="385"/>
      <c r="AO1990" s="385"/>
      <c r="AP1990" s="385"/>
      <c r="AQ1990" s="385"/>
      <c r="AR1990" s="385"/>
      <c r="AS1990" s="385"/>
      <c r="AT1990" s="385"/>
      <c r="AU1990" s="359"/>
      <c r="AW1990" s="416"/>
      <c r="AX1990" s="694"/>
      <c r="AY1990" s="641"/>
      <c r="AZ1990" s="385"/>
      <c r="BA1990" s="385"/>
      <c r="BB1990" s="416"/>
      <c r="BC1990" s="416"/>
      <c r="BD1990" s="416"/>
      <c r="BE1990" s="416"/>
      <c r="BF1990" s="416"/>
      <c r="BG1990" s="416"/>
      <c r="BH1990" s="416"/>
      <c r="BI1990" s="416"/>
      <c r="BJ1990" s="416"/>
    </row>
    <row r="1991" spans="10:62" x14ac:dyDescent="0.2">
      <c r="J1991" s="385"/>
      <c r="K1991" s="217"/>
      <c r="L1991" s="217"/>
      <c r="M1991" s="693"/>
      <c r="N1991" s="693"/>
      <c r="O1991" s="359"/>
      <c r="P1991" s="619"/>
      <c r="Q1991" s="672"/>
      <c r="R1991" s="672"/>
      <c r="S1991" s="672"/>
      <c r="T1991" s="385"/>
      <c r="U1991" s="385"/>
      <c r="V1991" s="385"/>
      <c r="W1991" s="385"/>
      <c r="X1991" s="693"/>
      <c r="Y1991" s="325"/>
      <c r="Z1991" s="308"/>
      <c r="AA1991" s="383"/>
      <c r="AC1991" s="325"/>
      <c r="AD1991" s="325"/>
      <c r="AF1991" s="383"/>
      <c r="AH1991" s="325"/>
      <c r="AI1991" s="325"/>
      <c r="AK1991" s="385"/>
      <c r="AL1991" s="385"/>
      <c r="AM1991" s="359"/>
      <c r="AN1991" s="385"/>
      <c r="AO1991" s="385"/>
      <c r="AP1991" s="385"/>
      <c r="AQ1991" s="385"/>
      <c r="AR1991" s="385"/>
      <c r="AS1991" s="385"/>
      <c r="AT1991" s="385"/>
      <c r="AU1991" s="359"/>
      <c r="AW1991" s="416"/>
      <c r="AX1991" s="694"/>
      <c r="AY1991" s="641"/>
      <c r="AZ1991" s="385"/>
      <c r="BA1991" s="385"/>
      <c r="BB1991" s="416"/>
      <c r="BC1991" s="416"/>
      <c r="BD1991" s="416"/>
      <c r="BE1991" s="416"/>
      <c r="BF1991" s="416"/>
      <c r="BG1991" s="416"/>
      <c r="BH1991" s="416"/>
      <c r="BI1991" s="416"/>
      <c r="BJ1991" s="416"/>
    </row>
    <row r="1992" spans="10:62" x14ac:dyDescent="0.2">
      <c r="J1992" s="385"/>
      <c r="K1992" s="217"/>
      <c r="L1992" s="217"/>
      <c r="M1992" s="693"/>
      <c r="N1992" s="693"/>
      <c r="O1992" s="359"/>
      <c r="P1992" s="619"/>
      <c r="Q1992" s="672"/>
      <c r="R1992" s="672"/>
      <c r="S1992" s="672"/>
      <c r="T1992" s="385"/>
      <c r="U1992" s="385"/>
      <c r="V1992" s="385"/>
      <c r="W1992" s="385"/>
      <c r="X1992" s="693"/>
      <c r="Y1992" s="325"/>
      <c r="Z1992" s="308"/>
      <c r="AA1992" s="383"/>
      <c r="AC1992" s="325"/>
      <c r="AD1992" s="325"/>
      <c r="AF1992" s="383"/>
      <c r="AH1992" s="325"/>
      <c r="AI1992" s="325"/>
      <c r="AK1992" s="385"/>
      <c r="AL1992" s="385"/>
      <c r="AM1992" s="359"/>
      <c r="AN1992" s="385"/>
      <c r="AO1992" s="385"/>
      <c r="AP1992" s="385"/>
      <c r="AQ1992" s="385"/>
      <c r="AR1992" s="385"/>
      <c r="AS1992" s="385"/>
      <c r="AT1992" s="385"/>
      <c r="AU1992" s="359"/>
      <c r="AW1992" s="416"/>
      <c r="AX1992" s="694"/>
      <c r="AY1992" s="641"/>
      <c r="AZ1992" s="385"/>
      <c r="BA1992" s="385"/>
      <c r="BB1992" s="416"/>
      <c r="BC1992" s="416"/>
      <c r="BD1992" s="416"/>
      <c r="BE1992" s="416"/>
      <c r="BF1992" s="416"/>
      <c r="BG1992" s="416"/>
      <c r="BH1992" s="416"/>
      <c r="BI1992" s="416"/>
      <c r="BJ1992" s="416"/>
    </row>
    <row r="1993" spans="10:62" x14ac:dyDescent="0.2">
      <c r="J1993" s="385"/>
      <c r="K1993" s="217"/>
      <c r="L1993" s="217"/>
      <c r="M1993" s="693"/>
      <c r="N1993" s="693"/>
      <c r="O1993" s="359"/>
      <c r="P1993" s="619"/>
      <c r="Q1993" s="672"/>
      <c r="R1993" s="672"/>
      <c r="S1993" s="672"/>
      <c r="T1993" s="385"/>
      <c r="U1993" s="385"/>
      <c r="V1993" s="385"/>
      <c r="W1993" s="385"/>
      <c r="X1993" s="693"/>
      <c r="Y1993" s="325"/>
      <c r="Z1993" s="308"/>
      <c r="AA1993" s="383"/>
      <c r="AC1993" s="325"/>
      <c r="AD1993" s="325"/>
      <c r="AF1993" s="383"/>
      <c r="AH1993" s="325"/>
      <c r="AI1993" s="325"/>
      <c r="AK1993" s="385"/>
      <c r="AL1993" s="385"/>
      <c r="AM1993" s="359"/>
      <c r="AN1993" s="385"/>
      <c r="AO1993" s="385"/>
      <c r="AP1993" s="385"/>
      <c r="AQ1993" s="385"/>
      <c r="AR1993" s="385"/>
      <c r="AS1993" s="385"/>
      <c r="AT1993" s="385"/>
      <c r="AU1993" s="359"/>
      <c r="AW1993" s="416"/>
      <c r="AX1993" s="694"/>
      <c r="AY1993" s="641"/>
      <c r="AZ1993" s="385"/>
      <c r="BA1993" s="385"/>
      <c r="BB1993" s="416"/>
      <c r="BC1993" s="416"/>
      <c r="BD1993" s="416"/>
      <c r="BE1993" s="416"/>
      <c r="BF1993" s="416"/>
      <c r="BG1993" s="416"/>
      <c r="BH1993" s="416"/>
      <c r="BI1993" s="416"/>
      <c r="BJ1993" s="416"/>
    </row>
    <row r="1994" spans="10:62" x14ac:dyDescent="0.2">
      <c r="J1994" s="385"/>
      <c r="K1994" s="217"/>
      <c r="L1994" s="217"/>
      <c r="M1994" s="693"/>
      <c r="N1994" s="693"/>
      <c r="O1994" s="359"/>
      <c r="P1994" s="619"/>
      <c r="Q1994" s="672"/>
      <c r="R1994" s="672"/>
      <c r="S1994" s="672"/>
      <c r="T1994" s="385"/>
      <c r="U1994" s="385"/>
      <c r="V1994" s="385"/>
      <c r="W1994" s="385"/>
      <c r="X1994" s="693"/>
      <c r="Y1994" s="325"/>
      <c r="Z1994" s="308"/>
      <c r="AA1994" s="383"/>
      <c r="AC1994" s="325"/>
      <c r="AD1994" s="325"/>
      <c r="AF1994" s="383"/>
      <c r="AH1994" s="325"/>
      <c r="AI1994" s="325"/>
      <c r="AK1994" s="385"/>
      <c r="AL1994" s="385"/>
      <c r="AM1994" s="359"/>
      <c r="AN1994" s="385"/>
      <c r="AO1994" s="385"/>
      <c r="AP1994" s="385"/>
      <c r="AQ1994" s="385"/>
      <c r="AR1994" s="385"/>
      <c r="AS1994" s="385"/>
      <c r="AT1994" s="385"/>
      <c r="AU1994" s="359"/>
      <c r="AW1994" s="416"/>
      <c r="AX1994" s="694"/>
      <c r="AY1994" s="641"/>
      <c r="AZ1994" s="385"/>
      <c r="BA1994" s="385"/>
      <c r="BB1994" s="416"/>
      <c r="BC1994" s="416"/>
      <c r="BD1994" s="416"/>
      <c r="BE1994" s="416"/>
      <c r="BF1994" s="416"/>
      <c r="BG1994" s="416"/>
      <c r="BH1994" s="416"/>
      <c r="BI1994" s="416"/>
      <c r="BJ1994" s="416"/>
    </row>
    <row r="1995" spans="10:62" x14ac:dyDescent="0.2">
      <c r="J1995" s="385"/>
      <c r="K1995" s="217"/>
      <c r="L1995" s="217"/>
      <c r="M1995" s="693"/>
      <c r="N1995" s="693"/>
      <c r="O1995" s="359"/>
      <c r="P1995" s="619"/>
      <c r="Q1995" s="672"/>
      <c r="R1995" s="672"/>
      <c r="S1995" s="672"/>
      <c r="T1995" s="385"/>
      <c r="U1995" s="385"/>
      <c r="V1995" s="385"/>
      <c r="W1995" s="385"/>
      <c r="X1995" s="693"/>
      <c r="Y1995" s="325"/>
      <c r="Z1995" s="308"/>
      <c r="AA1995" s="383"/>
      <c r="AC1995" s="325"/>
      <c r="AD1995" s="325"/>
      <c r="AF1995" s="383"/>
      <c r="AH1995" s="325"/>
      <c r="AI1995" s="325"/>
      <c r="AK1995" s="385"/>
      <c r="AL1995" s="385"/>
      <c r="AM1995" s="359"/>
      <c r="AN1995" s="385"/>
      <c r="AO1995" s="385"/>
      <c r="AP1995" s="385"/>
      <c r="AQ1995" s="385"/>
      <c r="AR1995" s="385"/>
      <c r="AS1995" s="385"/>
      <c r="AT1995" s="385"/>
      <c r="AU1995" s="359"/>
      <c r="AW1995" s="416"/>
      <c r="AX1995" s="694"/>
      <c r="AY1995" s="641"/>
      <c r="AZ1995" s="385"/>
      <c r="BA1995" s="385"/>
      <c r="BB1995" s="416"/>
      <c r="BC1995" s="416"/>
      <c r="BD1995" s="416"/>
      <c r="BE1995" s="416"/>
      <c r="BF1995" s="416"/>
      <c r="BG1995" s="416"/>
      <c r="BH1995" s="416"/>
      <c r="BI1995" s="416"/>
      <c r="BJ1995" s="416"/>
    </row>
    <row r="1996" spans="10:62" x14ac:dyDescent="0.2">
      <c r="J1996" s="385"/>
      <c r="K1996" s="217"/>
      <c r="L1996" s="217"/>
      <c r="M1996" s="693"/>
      <c r="N1996" s="693"/>
      <c r="O1996" s="359"/>
      <c r="P1996" s="619"/>
      <c r="Q1996" s="672"/>
      <c r="R1996" s="672"/>
      <c r="S1996" s="672"/>
      <c r="T1996" s="385"/>
      <c r="U1996" s="385"/>
      <c r="V1996" s="385"/>
      <c r="W1996" s="385"/>
      <c r="X1996" s="693"/>
      <c r="Y1996" s="325"/>
      <c r="Z1996" s="308"/>
      <c r="AA1996" s="383"/>
      <c r="AC1996" s="325"/>
      <c r="AD1996" s="325"/>
      <c r="AF1996" s="383"/>
      <c r="AH1996" s="325"/>
      <c r="AI1996" s="325"/>
      <c r="AK1996" s="385"/>
      <c r="AL1996" s="385"/>
      <c r="AM1996" s="359"/>
      <c r="AN1996" s="385"/>
      <c r="AO1996" s="385"/>
      <c r="AP1996" s="385"/>
      <c r="AQ1996" s="385"/>
      <c r="AR1996" s="385"/>
      <c r="AS1996" s="385"/>
      <c r="AT1996" s="385"/>
      <c r="AU1996" s="359"/>
      <c r="AW1996" s="416"/>
      <c r="AX1996" s="694"/>
      <c r="AY1996" s="641"/>
      <c r="AZ1996" s="385"/>
      <c r="BA1996" s="385"/>
      <c r="BB1996" s="416"/>
      <c r="BC1996" s="416"/>
      <c r="BD1996" s="416"/>
      <c r="BE1996" s="416"/>
      <c r="BF1996" s="416"/>
      <c r="BG1996" s="416"/>
      <c r="BH1996" s="416"/>
      <c r="BI1996" s="416"/>
      <c r="BJ1996" s="416"/>
    </row>
    <row r="1997" spans="10:62" x14ac:dyDescent="0.2">
      <c r="J1997" s="385"/>
      <c r="K1997" s="217"/>
      <c r="L1997" s="217"/>
      <c r="M1997" s="693"/>
      <c r="N1997" s="693"/>
      <c r="O1997" s="359"/>
      <c r="P1997" s="619"/>
      <c r="Q1997" s="672"/>
      <c r="R1997" s="672"/>
      <c r="S1997" s="672"/>
      <c r="T1997" s="385"/>
      <c r="U1997" s="385"/>
      <c r="V1997" s="385"/>
      <c r="W1997" s="385"/>
      <c r="X1997" s="693"/>
      <c r="Y1997" s="325"/>
      <c r="Z1997" s="308"/>
      <c r="AA1997" s="383"/>
      <c r="AC1997" s="325"/>
      <c r="AD1997" s="325"/>
      <c r="AF1997" s="383"/>
      <c r="AH1997" s="325"/>
      <c r="AI1997" s="325"/>
      <c r="AK1997" s="385"/>
      <c r="AL1997" s="385"/>
      <c r="AM1997" s="359"/>
      <c r="AN1997" s="385"/>
      <c r="AO1997" s="385"/>
      <c r="AP1997" s="385"/>
      <c r="AQ1997" s="385"/>
      <c r="AR1997" s="385"/>
      <c r="AS1997" s="385"/>
      <c r="AT1997" s="385"/>
      <c r="AU1997" s="359"/>
      <c r="AW1997" s="416"/>
      <c r="AX1997" s="694"/>
      <c r="AY1997" s="641"/>
      <c r="AZ1997" s="385"/>
      <c r="BA1997" s="385"/>
      <c r="BB1997" s="416"/>
      <c r="BC1997" s="416"/>
      <c r="BD1997" s="416"/>
      <c r="BE1997" s="416"/>
      <c r="BF1997" s="416"/>
      <c r="BG1997" s="416"/>
      <c r="BH1997" s="416"/>
      <c r="BI1997" s="416"/>
      <c r="BJ1997" s="416"/>
    </row>
    <row r="1998" spans="10:62" x14ac:dyDescent="0.2">
      <c r="J1998" s="385"/>
      <c r="K1998" s="217"/>
      <c r="L1998" s="217"/>
      <c r="M1998" s="693"/>
      <c r="N1998" s="693"/>
      <c r="O1998" s="359"/>
      <c r="P1998" s="619"/>
      <c r="Q1998" s="672"/>
      <c r="R1998" s="672"/>
      <c r="S1998" s="672"/>
      <c r="T1998" s="385"/>
      <c r="U1998" s="385"/>
      <c r="V1998" s="385"/>
      <c r="W1998" s="385"/>
      <c r="X1998" s="693"/>
      <c r="Y1998" s="325"/>
      <c r="Z1998" s="308"/>
      <c r="AA1998" s="383"/>
      <c r="AC1998" s="325"/>
      <c r="AD1998" s="325"/>
      <c r="AF1998" s="383"/>
      <c r="AH1998" s="325"/>
      <c r="AI1998" s="325"/>
      <c r="AK1998" s="385"/>
      <c r="AL1998" s="385"/>
      <c r="AM1998" s="359"/>
      <c r="AN1998" s="385"/>
      <c r="AO1998" s="385"/>
      <c r="AP1998" s="385"/>
      <c r="AQ1998" s="385"/>
      <c r="AR1998" s="385"/>
      <c r="AS1998" s="385"/>
      <c r="AT1998" s="385"/>
      <c r="AU1998" s="359"/>
      <c r="AW1998" s="416"/>
      <c r="AX1998" s="694"/>
      <c r="AY1998" s="641"/>
      <c r="AZ1998" s="385"/>
      <c r="BA1998" s="385"/>
      <c r="BB1998" s="416"/>
      <c r="BC1998" s="416"/>
      <c r="BD1998" s="416"/>
      <c r="BE1998" s="416"/>
      <c r="BF1998" s="416"/>
      <c r="BG1998" s="416"/>
      <c r="BH1998" s="416"/>
      <c r="BI1998" s="416"/>
      <c r="BJ1998" s="416"/>
    </row>
    <row r="1999" spans="10:62" x14ac:dyDescent="0.2">
      <c r="J1999" s="385"/>
      <c r="K1999" s="217"/>
      <c r="L1999" s="217"/>
      <c r="M1999" s="693"/>
      <c r="N1999" s="693"/>
      <c r="O1999" s="359"/>
      <c r="P1999" s="619"/>
      <c r="Q1999" s="672"/>
      <c r="R1999" s="672"/>
      <c r="S1999" s="672"/>
      <c r="T1999" s="385"/>
      <c r="U1999" s="385"/>
      <c r="V1999" s="385"/>
      <c r="W1999" s="385"/>
      <c r="X1999" s="693"/>
      <c r="Y1999" s="325"/>
      <c r="Z1999" s="308"/>
      <c r="AA1999" s="383"/>
      <c r="AC1999" s="325"/>
      <c r="AD1999" s="325"/>
      <c r="AF1999" s="383"/>
      <c r="AH1999" s="325"/>
      <c r="AI1999" s="325"/>
      <c r="AK1999" s="385"/>
      <c r="AL1999" s="385"/>
      <c r="AM1999" s="359"/>
      <c r="AN1999" s="385"/>
      <c r="AO1999" s="385"/>
      <c r="AP1999" s="385"/>
      <c r="AQ1999" s="385"/>
      <c r="AR1999" s="385"/>
      <c r="AS1999" s="385"/>
      <c r="AT1999" s="385"/>
      <c r="AU1999" s="359"/>
      <c r="AW1999" s="416"/>
      <c r="AX1999" s="694"/>
      <c r="AY1999" s="641"/>
      <c r="AZ1999" s="385"/>
      <c r="BA1999" s="385"/>
      <c r="BB1999" s="416"/>
      <c r="BC1999" s="416"/>
      <c r="BD1999" s="416"/>
      <c r="BE1999" s="416"/>
      <c r="BF1999" s="416"/>
      <c r="BG1999" s="416"/>
      <c r="BH1999" s="416"/>
      <c r="BI1999" s="416"/>
      <c r="BJ1999" s="416"/>
    </row>
    <row r="2000" spans="10:62" x14ac:dyDescent="0.2">
      <c r="J2000" s="385"/>
      <c r="K2000" s="217"/>
      <c r="L2000" s="217"/>
      <c r="M2000" s="693"/>
      <c r="N2000" s="693"/>
      <c r="O2000" s="359"/>
      <c r="P2000" s="619"/>
      <c r="Q2000" s="672"/>
      <c r="R2000" s="672"/>
      <c r="S2000" s="672"/>
      <c r="T2000" s="385"/>
      <c r="U2000" s="385"/>
      <c r="V2000" s="385"/>
      <c r="W2000" s="385"/>
      <c r="X2000" s="693"/>
      <c r="Y2000" s="325"/>
      <c r="Z2000" s="308"/>
      <c r="AA2000" s="383"/>
      <c r="AC2000" s="325"/>
      <c r="AD2000" s="325"/>
      <c r="AF2000" s="383"/>
      <c r="AH2000" s="325"/>
      <c r="AI2000" s="325"/>
      <c r="AK2000" s="385"/>
      <c r="AL2000" s="385"/>
      <c r="AM2000" s="359"/>
      <c r="AN2000" s="385"/>
      <c r="AO2000" s="385"/>
      <c r="AP2000" s="385"/>
      <c r="AQ2000" s="385"/>
      <c r="AR2000" s="385"/>
      <c r="AS2000" s="385"/>
      <c r="AT2000" s="385"/>
      <c r="AU2000" s="359"/>
      <c r="AW2000" s="416"/>
      <c r="AX2000" s="694"/>
      <c r="AY2000" s="641"/>
      <c r="AZ2000" s="385"/>
      <c r="BA2000" s="385"/>
      <c r="BB2000" s="416"/>
      <c r="BC2000" s="416"/>
      <c r="BD2000" s="416"/>
      <c r="BE2000" s="416"/>
      <c r="BF2000" s="416"/>
      <c r="BG2000" s="416"/>
      <c r="BH2000" s="416"/>
      <c r="BI2000" s="416"/>
      <c r="BJ2000" s="416"/>
    </row>
    <row r="2001" spans="10:62" x14ac:dyDescent="0.2">
      <c r="J2001" s="385"/>
      <c r="K2001" s="217"/>
      <c r="L2001" s="217"/>
      <c r="M2001" s="693"/>
      <c r="N2001" s="693"/>
      <c r="O2001" s="359"/>
      <c r="P2001" s="619"/>
      <c r="Q2001" s="672"/>
      <c r="R2001" s="672"/>
      <c r="S2001" s="672"/>
      <c r="T2001" s="385"/>
      <c r="U2001" s="385"/>
      <c r="V2001" s="385"/>
      <c r="W2001" s="385"/>
      <c r="X2001" s="693"/>
      <c r="Y2001" s="325"/>
      <c r="Z2001" s="308"/>
      <c r="AA2001" s="383"/>
      <c r="AC2001" s="325"/>
      <c r="AD2001" s="325"/>
      <c r="AF2001" s="383"/>
      <c r="AH2001" s="325"/>
      <c r="AI2001" s="325"/>
      <c r="AK2001" s="385"/>
      <c r="AL2001" s="385"/>
      <c r="AM2001" s="359"/>
      <c r="AN2001" s="385"/>
      <c r="AO2001" s="385"/>
      <c r="AP2001" s="385"/>
      <c r="AQ2001" s="385"/>
      <c r="AR2001" s="385"/>
      <c r="AS2001" s="385"/>
      <c r="AT2001" s="385"/>
      <c r="AU2001" s="359"/>
      <c r="AW2001" s="416"/>
      <c r="AX2001" s="694"/>
      <c r="AY2001" s="641"/>
      <c r="AZ2001" s="385"/>
      <c r="BA2001" s="385"/>
      <c r="BB2001" s="416"/>
      <c r="BC2001" s="416"/>
      <c r="BD2001" s="416"/>
      <c r="BE2001" s="416"/>
      <c r="BF2001" s="416"/>
      <c r="BG2001" s="416"/>
      <c r="BH2001" s="416"/>
      <c r="BI2001" s="416"/>
      <c r="BJ2001" s="416"/>
    </row>
    <row r="2002" spans="10:62" x14ac:dyDescent="0.2">
      <c r="J2002" s="385"/>
      <c r="K2002" s="217"/>
      <c r="L2002" s="217"/>
      <c r="M2002" s="693"/>
      <c r="N2002" s="693"/>
      <c r="O2002" s="359"/>
      <c r="P2002" s="619"/>
      <c r="Q2002" s="672"/>
      <c r="R2002" s="672"/>
      <c r="S2002" s="672"/>
      <c r="T2002" s="385"/>
      <c r="U2002" s="385"/>
      <c r="V2002" s="385"/>
      <c r="W2002" s="385"/>
      <c r="X2002" s="693"/>
      <c r="Y2002" s="325"/>
      <c r="Z2002" s="308"/>
      <c r="AA2002" s="383"/>
      <c r="AC2002" s="325"/>
      <c r="AD2002" s="325"/>
      <c r="AF2002" s="383"/>
      <c r="AH2002" s="325"/>
      <c r="AI2002" s="325"/>
      <c r="AK2002" s="385"/>
      <c r="AL2002" s="385"/>
      <c r="AM2002" s="359"/>
      <c r="AN2002" s="385"/>
      <c r="AO2002" s="385"/>
      <c r="AP2002" s="385"/>
      <c r="AQ2002" s="385"/>
      <c r="AR2002" s="385"/>
      <c r="AS2002" s="385"/>
      <c r="AT2002" s="385"/>
      <c r="AU2002" s="359"/>
      <c r="AW2002" s="416"/>
      <c r="AX2002" s="694"/>
      <c r="AY2002" s="641"/>
      <c r="AZ2002" s="385"/>
      <c r="BA2002" s="385"/>
      <c r="BB2002" s="416"/>
      <c r="BC2002" s="416"/>
      <c r="BD2002" s="416"/>
      <c r="BE2002" s="416"/>
      <c r="BF2002" s="416"/>
      <c r="BG2002" s="416"/>
      <c r="BH2002" s="416"/>
      <c r="BI2002" s="416"/>
      <c r="BJ2002" s="416"/>
    </row>
    <row r="2003" spans="10:62" x14ac:dyDescent="0.2">
      <c r="J2003" s="385"/>
      <c r="K2003" s="217"/>
      <c r="L2003" s="217"/>
      <c r="M2003" s="693"/>
      <c r="N2003" s="693"/>
      <c r="O2003" s="359"/>
      <c r="P2003" s="619"/>
      <c r="Q2003" s="672"/>
      <c r="R2003" s="672"/>
      <c r="S2003" s="672"/>
      <c r="T2003" s="385"/>
      <c r="U2003" s="385"/>
      <c r="V2003" s="385"/>
      <c r="W2003" s="385"/>
      <c r="X2003" s="693"/>
      <c r="Y2003" s="325"/>
      <c r="Z2003" s="308"/>
      <c r="AA2003" s="383"/>
      <c r="AC2003" s="325"/>
      <c r="AD2003" s="325"/>
      <c r="AF2003" s="383"/>
      <c r="AH2003" s="325"/>
      <c r="AI2003" s="325"/>
      <c r="AK2003" s="385"/>
      <c r="AL2003" s="385"/>
      <c r="AM2003" s="359"/>
      <c r="AN2003" s="385"/>
      <c r="AO2003" s="385"/>
      <c r="AP2003" s="385"/>
      <c r="AQ2003" s="385"/>
      <c r="AR2003" s="385"/>
      <c r="AS2003" s="385"/>
      <c r="AT2003" s="385"/>
      <c r="AU2003" s="359"/>
      <c r="AW2003" s="416"/>
      <c r="AX2003" s="694"/>
      <c r="AY2003" s="641"/>
      <c r="AZ2003" s="385"/>
      <c r="BA2003" s="385"/>
      <c r="BB2003" s="416"/>
      <c r="BC2003" s="416"/>
      <c r="BD2003" s="416"/>
      <c r="BE2003" s="416"/>
      <c r="BF2003" s="416"/>
      <c r="BG2003" s="416"/>
      <c r="BH2003" s="416"/>
      <c r="BI2003" s="416"/>
      <c r="BJ2003" s="416"/>
    </row>
    <row r="2004" spans="10:62" x14ac:dyDescent="0.2">
      <c r="J2004" s="385"/>
      <c r="K2004" s="217"/>
      <c r="L2004" s="217"/>
      <c r="M2004" s="693"/>
      <c r="N2004" s="693"/>
      <c r="O2004" s="359"/>
      <c r="P2004" s="619"/>
      <c r="Q2004" s="672"/>
      <c r="R2004" s="672"/>
      <c r="S2004" s="672"/>
      <c r="T2004" s="385"/>
      <c r="U2004" s="385"/>
      <c r="V2004" s="385"/>
      <c r="W2004" s="385"/>
      <c r="X2004" s="693"/>
      <c r="Y2004" s="325"/>
      <c r="Z2004" s="308"/>
      <c r="AA2004" s="383"/>
      <c r="AC2004" s="325"/>
      <c r="AD2004" s="325"/>
      <c r="AF2004" s="383"/>
      <c r="AH2004" s="325"/>
      <c r="AI2004" s="325"/>
      <c r="AK2004" s="385"/>
      <c r="AL2004" s="385"/>
      <c r="AM2004" s="359"/>
      <c r="AN2004" s="385"/>
      <c r="AO2004" s="385"/>
      <c r="AP2004" s="385"/>
      <c r="AQ2004" s="385"/>
      <c r="AR2004" s="385"/>
      <c r="AS2004" s="385"/>
      <c r="AT2004" s="385"/>
      <c r="AU2004" s="359"/>
      <c r="AW2004" s="416"/>
      <c r="AX2004" s="694"/>
      <c r="AY2004" s="641"/>
      <c r="AZ2004" s="385"/>
      <c r="BA2004" s="385"/>
      <c r="BB2004" s="416"/>
      <c r="BC2004" s="416"/>
      <c r="BD2004" s="416"/>
      <c r="BE2004" s="416"/>
      <c r="BF2004" s="416"/>
      <c r="BG2004" s="416"/>
      <c r="BH2004" s="416"/>
      <c r="BI2004" s="416"/>
      <c r="BJ2004" s="416"/>
    </row>
    <row r="2005" spans="10:62" x14ac:dyDescent="0.2">
      <c r="J2005" s="385"/>
      <c r="K2005" s="217"/>
      <c r="L2005" s="217"/>
      <c r="M2005" s="693"/>
      <c r="N2005" s="693"/>
      <c r="O2005" s="359"/>
      <c r="P2005" s="619"/>
      <c r="Q2005" s="672"/>
      <c r="R2005" s="672"/>
      <c r="S2005" s="672"/>
      <c r="T2005" s="385"/>
      <c r="U2005" s="385"/>
      <c r="V2005" s="385"/>
      <c r="W2005" s="385"/>
      <c r="X2005" s="693"/>
      <c r="Y2005" s="325"/>
      <c r="Z2005" s="308"/>
      <c r="AA2005" s="383"/>
      <c r="AC2005" s="325"/>
      <c r="AD2005" s="325"/>
      <c r="AF2005" s="383"/>
      <c r="AH2005" s="325"/>
      <c r="AI2005" s="325"/>
      <c r="AK2005" s="385"/>
      <c r="AL2005" s="385"/>
      <c r="AM2005" s="359"/>
      <c r="AN2005" s="385"/>
      <c r="AO2005" s="385"/>
      <c r="AP2005" s="385"/>
      <c r="AQ2005" s="385"/>
      <c r="AR2005" s="385"/>
      <c r="AS2005" s="385"/>
      <c r="AT2005" s="385"/>
      <c r="AU2005" s="359"/>
      <c r="AW2005" s="416"/>
      <c r="AX2005" s="694"/>
      <c r="AY2005" s="641"/>
      <c r="AZ2005" s="385"/>
      <c r="BA2005" s="385"/>
      <c r="BB2005" s="416"/>
      <c r="BC2005" s="416"/>
      <c r="BD2005" s="416"/>
      <c r="BE2005" s="416"/>
      <c r="BF2005" s="416"/>
      <c r="BG2005" s="416"/>
      <c r="BH2005" s="416"/>
      <c r="BI2005" s="416"/>
      <c r="BJ2005" s="416"/>
    </row>
    <row r="2006" spans="10:62" x14ac:dyDescent="0.2">
      <c r="J2006" s="385"/>
      <c r="K2006" s="217"/>
      <c r="L2006" s="217"/>
      <c r="M2006" s="693"/>
      <c r="N2006" s="693"/>
      <c r="O2006" s="359"/>
      <c r="P2006" s="619"/>
      <c r="Q2006" s="672"/>
      <c r="R2006" s="672"/>
      <c r="S2006" s="672"/>
      <c r="T2006" s="385"/>
      <c r="U2006" s="385"/>
      <c r="V2006" s="385"/>
      <c r="W2006" s="385"/>
      <c r="X2006" s="693"/>
      <c r="Y2006" s="325"/>
      <c r="Z2006" s="308"/>
      <c r="AA2006" s="383"/>
      <c r="AC2006" s="325"/>
      <c r="AD2006" s="325"/>
      <c r="AF2006" s="383"/>
      <c r="AH2006" s="325"/>
      <c r="AI2006" s="325"/>
      <c r="AK2006" s="385"/>
      <c r="AL2006" s="385"/>
      <c r="AM2006" s="359"/>
      <c r="AN2006" s="385"/>
      <c r="AO2006" s="385"/>
      <c r="AP2006" s="385"/>
      <c r="AQ2006" s="385"/>
      <c r="AR2006" s="385"/>
      <c r="AS2006" s="385"/>
      <c r="AT2006" s="385"/>
      <c r="AU2006" s="359"/>
      <c r="AW2006" s="416"/>
      <c r="AX2006" s="694"/>
      <c r="AY2006" s="641"/>
      <c r="AZ2006" s="385"/>
      <c r="BA2006" s="385"/>
      <c r="BB2006" s="416"/>
      <c r="BC2006" s="416"/>
      <c r="BD2006" s="416"/>
      <c r="BE2006" s="416"/>
      <c r="BF2006" s="416"/>
      <c r="BG2006" s="416"/>
      <c r="BH2006" s="416"/>
      <c r="BI2006" s="416"/>
      <c r="BJ2006" s="416"/>
    </row>
    <row r="2007" spans="10:62" x14ac:dyDescent="0.2">
      <c r="J2007" s="385"/>
      <c r="K2007" s="217"/>
      <c r="L2007" s="217"/>
      <c r="M2007" s="693"/>
      <c r="N2007" s="693"/>
      <c r="O2007" s="359"/>
      <c r="P2007" s="619"/>
      <c r="Q2007" s="672"/>
      <c r="R2007" s="672"/>
      <c r="S2007" s="672"/>
      <c r="T2007" s="385"/>
      <c r="U2007" s="385"/>
      <c r="V2007" s="385"/>
      <c r="W2007" s="385"/>
      <c r="X2007" s="693"/>
      <c r="Y2007" s="325"/>
      <c r="Z2007" s="308"/>
      <c r="AA2007" s="383"/>
      <c r="AC2007" s="325"/>
      <c r="AD2007" s="325"/>
      <c r="AF2007" s="383"/>
      <c r="AH2007" s="325"/>
      <c r="AI2007" s="325"/>
      <c r="AK2007" s="385"/>
      <c r="AL2007" s="385"/>
      <c r="AM2007" s="359"/>
      <c r="AN2007" s="385"/>
      <c r="AO2007" s="385"/>
      <c r="AP2007" s="385"/>
      <c r="AQ2007" s="385"/>
      <c r="AR2007" s="385"/>
      <c r="AS2007" s="385"/>
      <c r="AT2007" s="385"/>
      <c r="AU2007" s="359"/>
      <c r="AW2007" s="416"/>
      <c r="AX2007" s="694"/>
      <c r="AY2007" s="641"/>
      <c r="AZ2007" s="385"/>
      <c r="BA2007" s="385"/>
      <c r="BB2007" s="416"/>
      <c r="BC2007" s="416"/>
      <c r="BD2007" s="416"/>
      <c r="BE2007" s="416"/>
      <c r="BF2007" s="416"/>
      <c r="BG2007" s="416"/>
      <c r="BH2007" s="416"/>
      <c r="BI2007" s="416"/>
      <c r="BJ2007" s="416"/>
    </row>
    <row r="2008" spans="10:62" x14ac:dyDescent="0.2">
      <c r="J2008" s="385"/>
      <c r="K2008" s="217"/>
      <c r="L2008" s="217"/>
      <c r="M2008" s="693"/>
      <c r="N2008" s="693"/>
      <c r="O2008" s="359"/>
      <c r="P2008" s="619"/>
      <c r="Q2008" s="672"/>
      <c r="R2008" s="672"/>
      <c r="S2008" s="672"/>
      <c r="T2008" s="385"/>
      <c r="U2008" s="385"/>
      <c r="V2008" s="385"/>
      <c r="W2008" s="385"/>
      <c r="X2008" s="693"/>
      <c r="Y2008" s="325"/>
      <c r="Z2008" s="308"/>
      <c r="AA2008" s="383"/>
      <c r="AC2008" s="325"/>
      <c r="AD2008" s="325"/>
      <c r="AF2008" s="383"/>
      <c r="AH2008" s="325"/>
      <c r="AI2008" s="325"/>
      <c r="AK2008" s="385"/>
      <c r="AL2008" s="385"/>
      <c r="AM2008" s="359"/>
      <c r="AN2008" s="385"/>
      <c r="AO2008" s="385"/>
      <c r="AP2008" s="385"/>
      <c r="AQ2008" s="385"/>
      <c r="AR2008" s="385"/>
      <c r="AS2008" s="385"/>
      <c r="AT2008" s="385"/>
      <c r="AU2008" s="359"/>
      <c r="AW2008" s="416"/>
      <c r="AX2008" s="694"/>
      <c r="AY2008" s="641"/>
      <c r="AZ2008" s="385"/>
      <c r="BA2008" s="385"/>
      <c r="BB2008" s="416"/>
      <c r="BC2008" s="416"/>
      <c r="BD2008" s="416"/>
      <c r="BE2008" s="416"/>
      <c r="BF2008" s="416"/>
      <c r="BG2008" s="416"/>
      <c r="BH2008" s="416"/>
      <c r="BI2008" s="416"/>
      <c r="BJ2008" s="416"/>
    </row>
    <row r="2009" spans="10:62" x14ac:dyDescent="0.2">
      <c r="J2009" s="385"/>
      <c r="K2009" s="217"/>
      <c r="L2009" s="217"/>
      <c r="M2009" s="693"/>
      <c r="N2009" s="693"/>
      <c r="O2009" s="359"/>
      <c r="P2009" s="619"/>
      <c r="Q2009" s="672"/>
      <c r="R2009" s="672"/>
      <c r="S2009" s="672"/>
      <c r="T2009" s="385"/>
      <c r="U2009" s="385"/>
      <c r="V2009" s="385"/>
      <c r="W2009" s="385"/>
      <c r="X2009" s="693"/>
      <c r="Y2009" s="325"/>
      <c r="Z2009" s="308"/>
      <c r="AA2009" s="383"/>
      <c r="AC2009" s="325"/>
      <c r="AD2009" s="325"/>
      <c r="AF2009" s="383"/>
      <c r="AH2009" s="325"/>
      <c r="AI2009" s="325"/>
      <c r="AK2009" s="385"/>
      <c r="AL2009" s="385"/>
      <c r="AM2009" s="359"/>
      <c r="AN2009" s="385"/>
      <c r="AO2009" s="385"/>
      <c r="AP2009" s="385"/>
      <c r="AQ2009" s="385"/>
      <c r="AR2009" s="385"/>
      <c r="AS2009" s="385"/>
      <c r="AT2009" s="385"/>
      <c r="AU2009" s="359"/>
      <c r="AW2009" s="416"/>
      <c r="AX2009" s="694"/>
      <c r="AY2009" s="641"/>
      <c r="AZ2009" s="385"/>
      <c r="BA2009" s="385"/>
      <c r="BB2009" s="416"/>
      <c r="BC2009" s="416"/>
      <c r="BD2009" s="416"/>
      <c r="BE2009" s="416"/>
      <c r="BF2009" s="416"/>
      <c r="BG2009" s="416"/>
      <c r="BH2009" s="416"/>
      <c r="BI2009" s="416"/>
      <c r="BJ2009" s="416"/>
    </row>
    <row r="2010" spans="10:62" x14ac:dyDescent="0.2">
      <c r="J2010" s="385"/>
      <c r="K2010" s="217"/>
      <c r="L2010" s="217"/>
      <c r="M2010" s="693"/>
      <c r="N2010" s="693"/>
      <c r="O2010" s="359"/>
      <c r="P2010" s="619"/>
      <c r="Q2010" s="672"/>
      <c r="R2010" s="672"/>
      <c r="S2010" s="672"/>
      <c r="T2010" s="385"/>
      <c r="U2010" s="385"/>
      <c r="V2010" s="385"/>
      <c r="W2010" s="385"/>
      <c r="X2010" s="693"/>
      <c r="Y2010" s="325"/>
      <c r="Z2010" s="308"/>
      <c r="AA2010" s="383"/>
      <c r="AC2010" s="325"/>
      <c r="AD2010" s="325"/>
      <c r="AF2010" s="383"/>
      <c r="AH2010" s="325"/>
      <c r="AI2010" s="325"/>
      <c r="AK2010" s="385"/>
      <c r="AL2010" s="385"/>
      <c r="AM2010" s="359"/>
      <c r="AN2010" s="385"/>
      <c r="AO2010" s="385"/>
      <c r="AP2010" s="385"/>
      <c r="AQ2010" s="385"/>
      <c r="AR2010" s="385"/>
      <c r="AS2010" s="385"/>
      <c r="AT2010" s="385"/>
      <c r="AU2010" s="359"/>
      <c r="AW2010" s="416"/>
      <c r="AX2010" s="694"/>
      <c r="AY2010" s="641"/>
      <c r="AZ2010" s="385"/>
      <c r="BA2010" s="385"/>
      <c r="BB2010" s="416"/>
      <c r="BC2010" s="416"/>
      <c r="BD2010" s="416"/>
      <c r="BE2010" s="416"/>
      <c r="BF2010" s="416"/>
      <c r="BG2010" s="416"/>
      <c r="BH2010" s="416"/>
      <c r="BI2010" s="416"/>
      <c r="BJ2010" s="416"/>
    </row>
    <row r="2011" spans="10:62" x14ac:dyDescent="0.2">
      <c r="J2011" s="385"/>
      <c r="K2011" s="217"/>
      <c r="L2011" s="217"/>
      <c r="M2011" s="693"/>
      <c r="N2011" s="693"/>
      <c r="O2011" s="359"/>
      <c r="P2011" s="619"/>
      <c r="Q2011" s="672"/>
      <c r="R2011" s="672"/>
      <c r="S2011" s="672"/>
      <c r="T2011" s="385"/>
      <c r="U2011" s="385"/>
      <c r="V2011" s="385"/>
      <c r="W2011" s="385"/>
      <c r="X2011" s="693"/>
      <c r="Y2011" s="325"/>
      <c r="Z2011" s="308"/>
      <c r="AA2011" s="383"/>
      <c r="AC2011" s="325"/>
      <c r="AD2011" s="325"/>
      <c r="AF2011" s="383"/>
      <c r="AH2011" s="325"/>
      <c r="AI2011" s="325"/>
      <c r="AK2011" s="385"/>
      <c r="AL2011" s="385"/>
      <c r="AM2011" s="359"/>
      <c r="AN2011" s="385"/>
      <c r="AO2011" s="385"/>
      <c r="AP2011" s="385"/>
      <c r="AQ2011" s="385"/>
      <c r="AR2011" s="385"/>
      <c r="AS2011" s="385"/>
      <c r="AT2011" s="385"/>
      <c r="AU2011" s="359"/>
      <c r="AW2011" s="416"/>
      <c r="AX2011" s="694"/>
      <c r="AY2011" s="641"/>
      <c r="AZ2011" s="385"/>
      <c r="BA2011" s="385"/>
      <c r="BB2011" s="416"/>
      <c r="BC2011" s="416"/>
      <c r="BD2011" s="416"/>
      <c r="BE2011" s="416"/>
      <c r="BF2011" s="416"/>
      <c r="BG2011" s="416"/>
      <c r="BH2011" s="416"/>
      <c r="BI2011" s="416"/>
      <c r="BJ2011" s="416"/>
    </row>
    <row r="2012" spans="10:62" x14ac:dyDescent="0.2">
      <c r="J2012" s="385"/>
      <c r="K2012" s="217"/>
      <c r="L2012" s="217"/>
      <c r="M2012" s="693"/>
      <c r="N2012" s="693"/>
      <c r="O2012" s="359"/>
      <c r="P2012" s="619"/>
      <c r="Q2012" s="672"/>
      <c r="R2012" s="672"/>
      <c r="S2012" s="672"/>
      <c r="T2012" s="385"/>
      <c r="U2012" s="385"/>
      <c r="V2012" s="385"/>
      <c r="W2012" s="385"/>
      <c r="X2012" s="693"/>
      <c r="Y2012" s="325"/>
      <c r="Z2012" s="308"/>
      <c r="AA2012" s="383"/>
      <c r="AC2012" s="325"/>
      <c r="AD2012" s="325"/>
      <c r="AF2012" s="383"/>
      <c r="AH2012" s="325"/>
      <c r="AI2012" s="325"/>
      <c r="AK2012" s="385"/>
      <c r="AL2012" s="385"/>
      <c r="AM2012" s="359"/>
      <c r="AN2012" s="385"/>
      <c r="AO2012" s="385"/>
      <c r="AP2012" s="385"/>
      <c r="AQ2012" s="385"/>
      <c r="AR2012" s="385"/>
      <c r="AS2012" s="385"/>
      <c r="AT2012" s="385"/>
      <c r="AU2012" s="359"/>
      <c r="AW2012" s="416"/>
      <c r="AX2012" s="694"/>
      <c r="AY2012" s="641"/>
      <c r="AZ2012" s="385"/>
      <c r="BA2012" s="385"/>
      <c r="BB2012" s="416"/>
      <c r="BC2012" s="416"/>
      <c r="BD2012" s="416"/>
      <c r="BE2012" s="416"/>
      <c r="BF2012" s="416"/>
      <c r="BG2012" s="416"/>
      <c r="BH2012" s="416"/>
      <c r="BI2012" s="416"/>
      <c r="BJ2012" s="416"/>
    </row>
    <row r="2013" spans="10:62" x14ac:dyDescent="0.2">
      <c r="J2013" s="385"/>
      <c r="K2013" s="217"/>
      <c r="L2013" s="217"/>
      <c r="M2013" s="693"/>
      <c r="N2013" s="693"/>
      <c r="O2013" s="359"/>
      <c r="P2013" s="619"/>
      <c r="Q2013" s="672"/>
      <c r="R2013" s="672"/>
      <c r="S2013" s="672"/>
      <c r="T2013" s="385"/>
      <c r="U2013" s="385"/>
      <c r="V2013" s="385"/>
      <c r="W2013" s="385"/>
      <c r="X2013" s="693"/>
      <c r="Y2013" s="325"/>
      <c r="Z2013" s="308"/>
      <c r="AA2013" s="383"/>
      <c r="AC2013" s="325"/>
      <c r="AD2013" s="325"/>
      <c r="AF2013" s="383"/>
      <c r="AH2013" s="325"/>
      <c r="AI2013" s="325"/>
      <c r="AK2013" s="385"/>
      <c r="AL2013" s="385"/>
      <c r="AM2013" s="359"/>
      <c r="AN2013" s="385"/>
      <c r="AO2013" s="385"/>
      <c r="AP2013" s="385"/>
      <c r="AQ2013" s="385"/>
      <c r="AR2013" s="385"/>
      <c r="AS2013" s="385"/>
      <c r="AT2013" s="385"/>
      <c r="AU2013" s="359"/>
      <c r="AW2013" s="416"/>
      <c r="AX2013" s="694"/>
      <c r="AY2013" s="641"/>
      <c r="AZ2013" s="385"/>
      <c r="BA2013" s="385"/>
      <c r="BB2013" s="416"/>
      <c r="BC2013" s="416"/>
      <c r="BD2013" s="416"/>
      <c r="BE2013" s="416"/>
      <c r="BF2013" s="416"/>
      <c r="BG2013" s="416"/>
      <c r="BH2013" s="416"/>
      <c r="BI2013" s="416"/>
      <c r="BJ2013" s="416"/>
    </row>
    <row r="2014" spans="10:62" x14ac:dyDescent="0.2">
      <c r="J2014" s="385"/>
      <c r="K2014" s="217"/>
      <c r="L2014" s="217"/>
      <c r="M2014" s="693"/>
      <c r="N2014" s="693"/>
      <c r="O2014" s="359"/>
      <c r="P2014" s="619"/>
      <c r="Q2014" s="672"/>
      <c r="R2014" s="672"/>
      <c r="S2014" s="672"/>
      <c r="T2014" s="385"/>
      <c r="U2014" s="385"/>
      <c r="V2014" s="385"/>
      <c r="W2014" s="385"/>
      <c r="X2014" s="693"/>
      <c r="Y2014" s="325"/>
      <c r="Z2014" s="308"/>
      <c r="AA2014" s="383"/>
      <c r="AC2014" s="325"/>
      <c r="AD2014" s="325"/>
      <c r="AF2014" s="383"/>
      <c r="AH2014" s="325"/>
      <c r="AI2014" s="325"/>
      <c r="AK2014" s="385"/>
      <c r="AL2014" s="385"/>
      <c r="AM2014" s="359"/>
      <c r="AN2014" s="385"/>
      <c r="AO2014" s="385"/>
      <c r="AP2014" s="385"/>
      <c r="AQ2014" s="385"/>
      <c r="AR2014" s="385"/>
      <c r="AS2014" s="385"/>
      <c r="AT2014" s="385"/>
      <c r="AU2014" s="359"/>
      <c r="AW2014" s="416"/>
      <c r="AX2014" s="694"/>
      <c r="AY2014" s="641"/>
      <c r="AZ2014" s="385"/>
      <c r="BA2014" s="385"/>
      <c r="BB2014" s="416"/>
      <c r="BC2014" s="416"/>
      <c r="BD2014" s="416"/>
      <c r="BE2014" s="416"/>
      <c r="BF2014" s="416"/>
      <c r="BG2014" s="416"/>
      <c r="BH2014" s="416"/>
      <c r="BI2014" s="416"/>
      <c r="BJ2014" s="416"/>
    </row>
    <row r="2015" spans="10:62" x14ac:dyDescent="0.2">
      <c r="J2015" s="385"/>
      <c r="K2015" s="217"/>
      <c r="L2015" s="217"/>
      <c r="M2015" s="693"/>
      <c r="N2015" s="693"/>
      <c r="O2015" s="359"/>
      <c r="P2015" s="619"/>
      <c r="Q2015" s="672"/>
      <c r="R2015" s="672"/>
      <c r="S2015" s="672"/>
      <c r="T2015" s="385"/>
      <c r="U2015" s="385"/>
      <c r="V2015" s="385"/>
      <c r="W2015" s="385"/>
      <c r="X2015" s="693"/>
      <c r="Y2015" s="325"/>
      <c r="Z2015" s="308"/>
      <c r="AA2015" s="383"/>
      <c r="AC2015" s="325"/>
      <c r="AD2015" s="325"/>
      <c r="AF2015" s="383"/>
      <c r="AH2015" s="325"/>
      <c r="AI2015" s="325"/>
      <c r="AK2015" s="385"/>
      <c r="AL2015" s="385"/>
      <c r="AM2015" s="359"/>
      <c r="AN2015" s="385"/>
      <c r="AO2015" s="385"/>
      <c r="AP2015" s="385"/>
      <c r="AQ2015" s="385"/>
      <c r="AR2015" s="385"/>
      <c r="AS2015" s="385"/>
      <c r="AT2015" s="385"/>
      <c r="AU2015" s="359"/>
      <c r="AW2015" s="416"/>
      <c r="AX2015" s="694"/>
      <c r="AY2015" s="641"/>
      <c r="AZ2015" s="385"/>
      <c r="BA2015" s="385"/>
      <c r="BB2015" s="416"/>
      <c r="BC2015" s="416"/>
      <c r="BD2015" s="416"/>
      <c r="BE2015" s="416"/>
      <c r="BF2015" s="416"/>
      <c r="BG2015" s="416"/>
      <c r="BH2015" s="416"/>
      <c r="BI2015" s="416"/>
      <c r="BJ2015" s="416"/>
    </row>
    <row r="2016" spans="10:62" x14ac:dyDescent="0.2">
      <c r="J2016" s="385"/>
      <c r="K2016" s="217"/>
      <c r="L2016" s="217"/>
      <c r="M2016" s="693"/>
      <c r="N2016" s="693"/>
      <c r="O2016" s="359"/>
      <c r="P2016" s="619"/>
      <c r="Q2016" s="672"/>
      <c r="R2016" s="672"/>
      <c r="S2016" s="672"/>
      <c r="T2016" s="385"/>
      <c r="U2016" s="385"/>
      <c r="V2016" s="385"/>
      <c r="W2016" s="385"/>
      <c r="X2016" s="693"/>
      <c r="Y2016" s="325"/>
      <c r="Z2016" s="308"/>
      <c r="AA2016" s="383"/>
      <c r="AC2016" s="325"/>
      <c r="AD2016" s="325"/>
      <c r="AF2016" s="383"/>
      <c r="AH2016" s="325"/>
      <c r="AI2016" s="325"/>
      <c r="AK2016" s="385"/>
      <c r="AL2016" s="385"/>
      <c r="AM2016" s="359"/>
      <c r="AN2016" s="385"/>
      <c r="AO2016" s="385"/>
      <c r="AP2016" s="385"/>
      <c r="AQ2016" s="385"/>
      <c r="AR2016" s="385"/>
      <c r="AS2016" s="385"/>
      <c r="AT2016" s="385"/>
      <c r="AU2016" s="359"/>
      <c r="AW2016" s="416"/>
      <c r="AX2016" s="694"/>
      <c r="AY2016" s="641"/>
      <c r="AZ2016" s="385"/>
      <c r="BA2016" s="385"/>
      <c r="BB2016" s="416"/>
      <c r="BC2016" s="416"/>
      <c r="BD2016" s="416"/>
      <c r="BE2016" s="416"/>
      <c r="BF2016" s="416"/>
      <c r="BG2016" s="416"/>
      <c r="BH2016" s="416"/>
      <c r="BI2016" s="416"/>
      <c r="BJ2016" s="416"/>
    </row>
    <row r="2017" spans="10:62" x14ac:dyDescent="0.2">
      <c r="J2017" s="385"/>
      <c r="K2017" s="217"/>
      <c r="L2017" s="217"/>
      <c r="M2017" s="693"/>
      <c r="N2017" s="693"/>
      <c r="O2017" s="359"/>
      <c r="P2017" s="619"/>
      <c r="Q2017" s="672"/>
      <c r="R2017" s="672"/>
      <c r="S2017" s="672"/>
      <c r="T2017" s="385"/>
      <c r="U2017" s="385"/>
      <c r="V2017" s="385"/>
      <c r="W2017" s="385"/>
      <c r="X2017" s="693"/>
      <c r="Y2017" s="325"/>
      <c r="Z2017" s="308"/>
      <c r="AA2017" s="383"/>
      <c r="AC2017" s="325"/>
      <c r="AD2017" s="325"/>
      <c r="AF2017" s="383"/>
      <c r="AH2017" s="325"/>
      <c r="AI2017" s="325"/>
      <c r="AK2017" s="385"/>
      <c r="AL2017" s="385"/>
      <c r="AM2017" s="359"/>
      <c r="AN2017" s="385"/>
      <c r="AO2017" s="385"/>
      <c r="AP2017" s="385"/>
      <c r="AQ2017" s="385"/>
      <c r="AR2017" s="385"/>
      <c r="AS2017" s="385"/>
      <c r="AT2017" s="385"/>
      <c r="AU2017" s="359"/>
      <c r="AW2017" s="416"/>
      <c r="AX2017" s="694"/>
      <c r="AY2017" s="641"/>
      <c r="AZ2017" s="385"/>
      <c r="BA2017" s="385"/>
      <c r="BB2017" s="416"/>
      <c r="BC2017" s="416"/>
      <c r="BD2017" s="416"/>
      <c r="BE2017" s="416"/>
      <c r="BF2017" s="416"/>
      <c r="BG2017" s="416"/>
      <c r="BH2017" s="416"/>
      <c r="BI2017" s="416"/>
      <c r="BJ2017" s="416"/>
    </row>
    <row r="2018" spans="10:62" x14ac:dyDescent="0.2">
      <c r="J2018" s="385"/>
      <c r="K2018" s="217"/>
      <c r="L2018" s="217"/>
      <c r="M2018" s="693"/>
      <c r="N2018" s="693"/>
      <c r="O2018" s="359"/>
      <c r="P2018" s="619"/>
      <c r="Q2018" s="672"/>
      <c r="R2018" s="672"/>
      <c r="S2018" s="672"/>
      <c r="T2018" s="385"/>
      <c r="U2018" s="385"/>
      <c r="V2018" s="385"/>
      <c r="W2018" s="385"/>
      <c r="X2018" s="693"/>
      <c r="Y2018" s="325"/>
      <c r="Z2018" s="308"/>
      <c r="AA2018" s="383"/>
      <c r="AC2018" s="325"/>
      <c r="AD2018" s="325"/>
      <c r="AF2018" s="383"/>
      <c r="AH2018" s="325"/>
      <c r="AI2018" s="325"/>
      <c r="AK2018" s="385"/>
      <c r="AL2018" s="385"/>
      <c r="AM2018" s="359"/>
      <c r="AN2018" s="385"/>
      <c r="AO2018" s="385"/>
      <c r="AP2018" s="385"/>
      <c r="AQ2018" s="385"/>
      <c r="AR2018" s="385"/>
      <c r="AS2018" s="385"/>
      <c r="AT2018" s="385"/>
      <c r="AU2018" s="359"/>
      <c r="AW2018" s="416"/>
      <c r="AX2018" s="694"/>
      <c r="AY2018" s="641"/>
      <c r="AZ2018" s="385"/>
      <c r="BA2018" s="385"/>
      <c r="BB2018" s="416"/>
      <c r="BC2018" s="416"/>
      <c r="BD2018" s="416"/>
      <c r="BE2018" s="416"/>
      <c r="BF2018" s="416"/>
      <c r="BG2018" s="416"/>
      <c r="BH2018" s="416"/>
      <c r="BI2018" s="416"/>
      <c r="BJ2018" s="416"/>
    </row>
    <row r="2019" spans="10:62" x14ac:dyDescent="0.2">
      <c r="J2019" s="385"/>
      <c r="K2019" s="217"/>
      <c r="L2019" s="217"/>
      <c r="M2019" s="693"/>
      <c r="N2019" s="693"/>
      <c r="O2019" s="359"/>
      <c r="P2019" s="619"/>
      <c r="Q2019" s="672"/>
      <c r="R2019" s="672"/>
      <c r="S2019" s="672"/>
      <c r="T2019" s="385"/>
      <c r="U2019" s="385"/>
      <c r="V2019" s="385"/>
      <c r="W2019" s="385"/>
      <c r="X2019" s="693"/>
      <c r="Y2019" s="325"/>
      <c r="Z2019" s="308"/>
      <c r="AA2019" s="383"/>
      <c r="AC2019" s="325"/>
      <c r="AD2019" s="325"/>
      <c r="AF2019" s="383"/>
      <c r="AH2019" s="325"/>
      <c r="AI2019" s="325"/>
      <c r="AK2019" s="385"/>
      <c r="AL2019" s="385"/>
      <c r="AM2019" s="359"/>
      <c r="AN2019" s="385"/>
      <c r="AO2019" s="385"/>
      <c r="AP2019" s="385"/>
      <c r="AQ2019" s="385"/>
      <c r="AR2019" s="385"/>
      <c r="AS2019" s="385"/>
      <c r="AT2019" s="385"/>
      <c r="AU2019" s="359"/>
      <c r="AW2019" s="416"/>
      <c r="AX2019" s="694"/>
      <c r="AY2019" s="641"/>
      <c r="AZ2019" s="385"/>
      <c r="BA2019" s="385"/>
      <c r="BB2019" s="416"/>
      <c r="BC2019" s="416"/>
      <c r="BD2019" s="416"/>
      <c r="BE2019" s="416"/>
      <c r="BF2019" s="416"/>
      <c r="BG2019" s="416"/>
      <c r="BH2019" s="416"/>
      <c r="BI2019" s="416"/>
      <c r="BJ2019" s="416"/>
    </row>
    <row r="2020" spans="10:62" x14ac:dyDescent="0.2">
      <c r="J2020" s="385"/>
      <c r="K2020" s="217"/>
      <c r="L2020" s="217"/>
      <c r="M2020" s="693"/>
      <c r="N2020" s="693"/>
      <c r="O2020" s="359"/>
      <c r="P2020" s="619"/>
      <c r="Q2020" s="672"/>
      <c r="R2020" s="672"/>
      <c r="S2020" s="672"/>
      <c r="T2020" s="385"/>
      <c r="U2020" s="385"/>
      <c r="V2020" s="385"/>
      <c r="W2020" s="385"/>
      <c r="X2020" s="693"/>
      <c r="Y2020" s="325"/>
      <c r="Z2020" s="308"/>
      <c r="AA2020" s="383"/>
      <c r="AC2020" s="325"/>
      <c r="AD2020" s="325"/>
      <c r="AF2020" s="383"/>
      <c r="AH2020" s="325"/>
      <c r="AI2020" s="325"/>
      <c r="AK2020" s="385"/>
      <c r="AL2020" s="385"/>
      <c r="AM2020" s="359"/>
      <c r="AN2020" s="385"/>
      <c r="AO2020" s="385"/>
      <c r="AP2020" s="385"/>
      <c r="AQ2020" s="385"/>
      <c r="AR2020" s="385"/>
      <c r="AS2020" s="385"/>
      <c r="AT2020" s="385"/>
      <c r="AU2020" s="359"/>
      <c r="AW2020" s="416"/>
      <c r="AX2020" s="694"/>
      <c r="AY2020" s="641"/>
      <c r="AZ2020" s="385"/>
      <c r="BA2020" s="385"/>
      <c r="BB2020" s="416"/>
      <c r="BC2020" s="416"/>
      <c r="BD2020" s="416"/>
      <c r="BE2020" s="416"/>
      <c r="BF2020" s="416"/>
      <c r="BG2020" s="416"/>
      <c r="BH2020" s="416"/>
      <c r="BI2020" s="416"/>
      <c r="BJ2020" s="416"/>
    </row>
    <row r="2021" spans="10:62" x14ac:dyDescent="0.2">
      <c r="J2021" s="385"/>
      <c r="K2021" s="217"/>
      <c r="L2021" s="217"/>
      <c r="M2021" s="693"/>
      <c r="N2021" s="693"/>
      <c r="O2021" s="359"/>
      <c r="P2021" s="619"/>
      <c r="Q2021" s="672"/>
      <c r="R2021" s="672"/>
      <c r="S2021" s="672"/>
      <c r="T2021" s="385"/>
      <c r="U2021" s="385"/>
      <c r="V2021" s="385"/>
      <c r="W2021" s="385"/>
      <c r="X2021" s="693"/>
      <c r="Y2021" s="325"/>
      <c r="Z2021" s="308"/>
      <c r="AA2021" s="383"/>
      <c r="AC2021" s="325"/>
      <c r="AD2021" s="325"/>
      <c r="AF2021" s="383"/>
      <c r="AH2021" s="325"/>
      <c r="AI2021" s="325"/>
      <c r="AK2021" s="385"/>
      <c r="AL2021" s="385"/>
      <c r="AM2021" s="359"/>
      <c r="AN2021" s="385"/>
      <c r="AO2021" s="385"/>
      <c r="AP2021" s="385"/>
      <c r="AQ2021" s="385"/>
      <c r="AR2021" s="385"/>
      <c r="AS2021" s="385"/>
      <c r="AT2021" s="385"/>
      <c r="AU2021" s="359"/>
      <c r="AW2021" s="416"/>
      <c r="AX2021" s="694"/>
      <c r="AY2021" s="641"/>
      <c r="AZ2021" s="385"/>
      <c r="BA2021" s="385"/>
      <c r="BB2021" s="416"/>
      <c r="BC2021" s="416"/>
      <c r="BD2021" s="416"/>
      <c r="BE2021" s="416"/>
      <c r="BF2021" s="416"/>
      <c r="BG2021" s="416"/>
      <c r="BH2021" s="416"/>
      <c r="BI2021" s="416"/>
      <c r="BJ2021" s="416"/>
    </row>
    <row r="2022" spans="10:62" x14ac:dyDescent="0.2">
      <c r="J2022" s="385"/>
      <c r="K2022" s="217"/>
      <c r="L2022" s="217"/>
      <c r="M2022" s="693"/>
      <c r="N2022" s="693"/>
      <c r="O2022" s="359"/>
      <c r="P2022" s="619"/>
      <c r="Q2022" s="672"/>
      <c r="R2022" s="672"/>
      <c r="S2022" s="672"/>
      <c r="T2022" s="385"/>
      <c r="U2022" s="385"/>
      <c r="V2022" s="385"/>
      <c r="W2022" s="385"/>
      <c r="X2022" s="693"/>
      <c r="Y2022" s="325"/>
      <c r="Z2022" s="308"/>
      <c r="AA2022" s="383"/>
      <c r="AC2022" s="325"/>
      <c r="AD2022" s="325"/>
      <c r="AF2022" s="383"/>
      <c r="AH2022" s="325"/>
      <c r="AI2022" s="325"/>
      <c r="AK2022" s="385"/>
      <c r="AL2022" s="385"/>
      <c r="AM2022" s="359"/>
      <c r="AN2022" s="385"/>
      <c r="AO2022" s="385"/>
      <c r="AP2022" s="385"/>
      <c r="AQ2022" s="385"/>
      <c r="AR2022" s="385"/>
      <c r="AS2022" s="385"/>
      <c r="AT2022" s="385"/>
      <c r="AU2022" s="359"/>
      <c r="AW2022" s="416"/>
      <c r="AX2022" s="694"/>
      <c r="AY2022" s="641"/>
      <c r="AZ2022" s="385"/>
      <c r="BA2022" s="385"/>
      <c r="BB2022" s="416"/>
      <c r="BC2022" s="416"/>
      <c r="BD2022" s="416"/>
      <c r="BE2022" s="416"/>
      <c r="BF2022" s="416"/>
      <c r="BG2022" s="416"/>
      <c r="BH2022" s="416"/>
      <c r="BI2022" s="416"/>
      <c r="BJ2022" s="416"/>
    </row>
    <row r="2023" spans="10:62" x14ac:dyDescent="0.2">
      <c r="J2023" s="385"/>
      <c r="K2023" s="217"/>
      <c r="L2023" s="217"/>
      <c r="M2023" s="693"/>
      <c r="N2023" s="693"/>
      <c r="O2023" s="359"/>
      <c r="P2023" s="619"/>
      <c r="Q2023" s="672"/>
      <c r="R2023" s="672"/>
      <c r="S2023" s="672"/>
      <c r="T2023" s="385"/>
      <c r="U2023" s="385"/>
      <c r="V2023" s="385"/>
      <c r="W2023" s="385"/>
      <c r="X2023" s="693"/>
      <c r="Y2023" s="325"/>
      <c r="Z2023" s="308"/>
      <c r="AA2023" s="383"/>
      <c r="AC2023" s="325"/>
      <c r="AD2023" s="325"/>
      <c r="AF2023" s="383"/>
      <c r="AH2023" s="325"/>
      <c r="AI2023" s="325"/>
      <c r="AK2023" s="385"/>
      <c r="AL2023" s="385"/>
      <c r="AM2023" s="359"/>
      <c r="AN2023" s="385"/>
      <c r="AO2023" s="385"/>
      <c r="AP2023" s="385"/>
      <c r="AQ2023" s="385"/>
      <c r="AR2023" s="385"/>
      <c r="AS2023" s="385"/>
      <c r="AT2023" s="385"/>
      <c r="AU2023" s="359"/>
      <c r="AW2023" s="416"/>
      <c r="AX2023" s="694"/>
      <c r="AY2023" s="641"/>
      <c r="AZ2023" s="385"/>
      <c r="BA2023" s="385"/>
      <c r="BB2023" s="416"/>
      <c r="BC2023" s="416"/>
      <c r="BD2023" s="416"/>
      <c r="BE2023" s="416"/>
      <c r="BF2023" s="416"/>
      <c r="BG2023" s="416"/>
      <c r="BH2023" s="416"/>
      <c r="BI2023" s="416"/>
      <c r="BJ2023" s="416"/>
    </row>
    <row r="2024" spans="10:62" x14ac:dyDescent="0.2">
      <c r="J2024" s="385"/>
      <c r="K2024" s="217"/>
      <c r="L2024" s="217"/>
      <c r="M2024" s="693"/>
      <c r="N2024" s="693"/>
      <c r="O2024" s="359"/>
      <c r="P2024" s="619"/>
      <c r="Q2024" s="672"/>
      <c r="R2024" s="672"/>
      <c r="S2024" s="672"/>
      <c r="T2024" s="385"/>
      <c r="U2024" s="385"/>
      <c r="V2024" s="385"/>
      <c r="W2024" s="385"/>
      <c r="X2024" s="693"/>
      <c r="Y2024" s="325"/>
      <c r="Z2024" s="308"/>
      <c r="AA2024" s="383"/>
      <c r="AC2024" s="325"/>
      <c r="AD2024" s="325"/>
      <c r="AF2024" s="383"/>
      <c r="AH2024" s="325"/>
      <c r="AI2024" s="325"/>
      <c r="AK2024" s="385"/>
      <c r="AL2024" s="385"/>
      <c r="AM2024" s="359"/>
      <c r="AN2024" s="385"/>
      <c r="AO2024" s="385"/>
      <c r="AP2024" s="385"/>
      <c r="AQ2024" s="385"/>
      <c r="AR2024" s="385"/>
      <c r="AS2024" s="385"/>
      <c r="AT2024" s="385"/>
      <c r="AU2024" s="359"/>
      <c r="AW2024" s="416"/>
      <c r="AX2024" s="694"/>
      <c r="AY2024" s="641"/>
      <c r="AZ2024" s="385"/>
      <c r="BA2024" s="385"/>
      <c r="BB2024" s="416"/>
      <c r="BC2024" s="416"/>
      <c r="BD2024" s="416"/>
      <c r="BE2024" s="416"/>
      <c r="BF2024" s="416"/>
      <c r="BG2024" s="416"/>
      <c r="BH2024" s="416"/>
      <c r="BI2024" s="416"/>
      <c r="BJ2024" s="416"/>
    </row>
    <row r="2025" spans="10:62" x14ac:dyDescent="0.2">
      <c r="J2025" s="385"/>
      <c r="K2025" s="217"/>
      <c r="L2025" s="217"/>
      <c r="M2025" s="693"/>
      <c r="N2025" s="693"/>
      <c r="O2025" s="359"/>
      <c r="P2025" s="619"/>
      <c r="Q2025" s="672"/>
      <c r="R2025" s="672"/>
      <c r="S2025" s="672"/>
      <c r="T2025" s="385"/>
      <c r="U2025" s="385"/>
      <c r="V2025" s="385"/>
      <c r="W2025" s="385"/>
      <c r="X2025" s="693"/>
      <c r="Y2025" s="325"/>
      <c r="Z2025" s="308"/>
      <c r="AA2025" s="383"/>
      <c r="AC2025" s="325"/>
      <c r="AD2025" s="325"/>
      <c r="AF2025" s="383"/>
      <c r="AH2025" s="325"/>
      <c r="AI2025" s="325"/>
      <c r="AK2025" s="385"/>
      <c r="AL2025" s="385"/>
      <c r="AM2025" s="359"/>
      <c r="AN2025" s="385"/>
      <c r="AO2025" s="385"/>
      <c r="AP2025" s="385"/>
      <c r="AQ2025" s="385"/>
      <c r="AR2025" s="385"/>
      <c r="AS2025" s="385"/>
      <c r="AT2025" s="385"/>
      <c r="AU2025" s="359"/>
      <c r="AW2025" s="416"/>
      <c r="AX2025" s="694"/>
      <c r="AY2025" s="641"/>
      <c r="AZ2025" s="385"/>
      <c r="BA2025" s="385"/>
      <c r="BB2025" s="416"/>
      <c r="BC2025" s="416"/>
      <c r="BD2025" s="416"/>
      <c r="BE2025" s="416"/>
      <c r="BF2025" s="416"/>
      <c r="BG2025" s="416"/>
      <c r="BH2025" s="416"/>
      <c r="BI2025" s="416"/>
      <c r="BJ2025" s="416"/>
    </row>
    <row r="2026" spans="10:62" x14ac:dyDescent="0.2">
      <c r="J2026" s="385"/>
      <c r="K2026" s="217"/>
      <c r="L2026" s="217"/>
      <c r="M2026" s="693"/>
      <c r="N2026" s="693"/>
      <c r="O2026" s="359"/>
      <c r="P2026" s="619"/>
      <c r="Q2026" s="672"/>
      <c r="R2026" s="672"/>
      <c r="S2026" s="672"/>
      <c r="T2026" s="385"/>
      <c r="U2026" s="385"/>
      <c r="V2026" s="385"/>
      <c r="W2026" s="385"/>
      <c r="X2026" s="693"/>
      <c r="Y2026" s="325"/>
      <c r="Z2026" s="308"/>
      <c r="AA2026" s="383"/>
      <c r="AC2026" s="325"/>
      <c r="AD2026" s="325"/>
      <c r="AF2026" s="383"/>
      <c r="AH2026" s="325"/>
      <c r="AI2026" s="325"/>
      <c r="AK2026" s="385"/>
      <c r="AL2026" s="385"/>
      <c r="AM2026" s="359"/>
      <c r="AN2026" s="385"/>
      <c r="AO2026" s="385"/>
      <c r="AP2026" s="385"/>
      <c r="AQ2026" s="385"/>
      <c r="AR2026" s="385"/>
      <c r="AS2026" s="385"/>
      <c r="AT2026" s="385"/>
      <c r="AU2026" s="359"/>
      <c r="AW2026" s="416"/>
      <c r="AX2026" s="694"/>
      <c r="AY2026" s="641"/>
      <c r="AZ2026" s="385"/>
      <c r="BA2026" s="385"/>
      <c r="BB2026" s="416"/>
      <c r="BC2026" s="416"/>
      <c r="BD2026" s="416"/>
      <c r="BE2026" s="416"/>
      <c r="BF2026" s="416"/>
      <c r="BG2026" s="416"/>
      <c r="BH2026" s="416"/>
      <c r="BI2026" s="416"/>
      <c r="BJ2026" s="416"/>
    </row>
    <row r="2027" spans="10:62" x14ac:dyDescent="0.2">
      <c r="J2027" s="385"/>
      <c r="K2027" s="217"/>
      <c r="L2027" s="217"/>
      <c r="M2027" s="693"/>
      <c r="N2027" s="693"/>
      <c r="O2027" s="359"/>
      <c r="P2027" s="619"/>
      <c r="Q2027" s="672"/>
      <c r="R2027" s="672"/>
      <c r="S2027" s="672"/>
      <c r="T2027" s="385"/>
      <c r="U2027" s="385"/>
      <c r="V2027" s="385"/>
      <c r="W2027" s="385"/>
      <c r="X2027" s="693"/>
      <c r="Y2027" s="325"/>
      <c r="Z2027" s="308"/>
      <c r="AA2027" s="383"/>
      <c r="AC2027" s="325"/>
      <c r="AD2027" s="325"/>
      <c r="AF2027" s="383"/>
      <c r="AH2027" s="325"/>
      <c r="AI2027" s="325"/>
      <c r="AK2027" s="385"/>
      <c r="AL2027" s="385"/>
      <c r="AM2027" s="359"/>
      <c r="AN2027" s="385"/>
      <c r="AO2027" s="385"/>
      <c r="AP2027" s="385"/>
      <c r="AQ2027" s="385"/>
      <c r="AR2027" s="385"/>
      <c r="AS2027" s="385"/>
      <c r="AT2027" s="385"/>
      <c r="AU2027" s="359"/>
      <c r="AW2027" s="416"/>
      <c r="AX2027" s="694"/>
      <c r="AY2027" s="641"/>
      <c r="AZ2027" s="385"/>
      <c r="BA2027" s="385"/>
      <c r="BB2027" s="416"/>
      <c r="BC2027" s="416"/>
      <c r="BD2027" s="416"/>
      <c r="BE2027" s="416"/>
      <c r="BF2027" s="416"/>
      <c r="BG2027" s="416"/>
      <c r="BH2027" s="416"/>
      <c r="BI2027" s="416"/>
      <c r="BJ2027" s="416"/>
    </row>
    <row r="2028" spans="10:62" x14ac:dyDescent="0.2">
      <c r="J2028" s="385"/>
      <c r="K2028" s="217"/>
      <c r="L2028" s="217"/>
      <c r="M2028" s="693"/>
      <c r="N2028" s="693"/>
      <c r="O2028" s="359"/>
      <c r="P2028" s="619"/>
      <c r="Q2028" s="672"/>
      <c r="R2028" s="672"/>
      <c r="S2028" s="672"/>
      <c r="T2028" s="385"/>
      <c r="U2028" s="385"/>
      <c r="V2028" s="385"/>
      <c r="W2028" s="385"/>
      <c r="X2028" s="693"/>
      <c r="Y2028" s="325"/>
      <c r="Z2028" s="308"/>
      <c r="AA2028" s="383"/>
      <c r="AC2028" s="325"/>
      <c r="AD2028" s="325"/>
      <c r="AF2028" s="383"/>
      <c r="AH2028" s="325"/>
      <c r="AI2028" s="325"/>
      <c r="AK2028" s="385"/>
      <c r="AL2028" s="385"/>
      <c r="AM2028" s="359"/>
      <c r="AN2028" s="385"/>
      <c r="AO2028" s="385"/>
      <c r="AP2028" s="385"/>
      <c r="AQ2028" s="385"/>
      <c r="AR2028" s="385"/>
      <c r="AS2028" s="385"/>
      <c r="AT2028" s="385"/>
      <c r="AU2028" s="359"/>
      <c r="AW2028" s="416"/>
      <c r="AX2028" s="694"/>
      <c r="AY2028" s="641"/>
      <c r="AZ2028" s="385"/>
      <c r="BA2028" s="385"/>
      <c r="BB2028" s="416"/>
      <c r="BC2028" s="416"/>
      <c r="BD2028" s="416"/>
      <c r="BE2028" s="416"/>
      <c r="BF2028" s="416"/>
      <c r="BG2028" s="416"/>
      <c r="BH2028" s="416"/>
      <c r="BI2028" s="416"/>
      <c r="BJ2028" s="416"/>
    </row>
    <row r="2029" spans="10:62" x14ac:dyDescent="0.2">
      <c r="J2029" s="385"/>
      <c r="K2029" s="217"/>
      <c r="L2029" s="217"/>
      <c r="M2029" s="693"/>
      <c r="N2029" s="693"/>
      <c r="O2029" s="359"/>
      <c r="P2029" s="619"/>
      <c r="Q2029" s="672"/>
      <c r="R2029" s="672"/>
      <c r="S2029" s="672"/>
      <c r="T2029" s="385"/>
      <c r="U2029" s="385"/>
      <c r="V2029" s="385"/>
      <c r="W2029" s="385"/>
      <c r="X2029" s="693"/>
      <c r="Y2029" s="325"/>
      <c r="Z2029" s="308"/>
      <c r="AA2029" s="383"/>
      <c r="AC2029" s="325"/>
      <c r="AD2029" s="325"/>
      <c r="AF2029" s="383"/>
      <c r="AH2029" s="325"/>
      <c r="AI2029" s="325"/>
      <c r="AK2029" s="385"/>
      <c r="AL2029" s="385"/>
      <c r="AM2029" s="359"/>
      <c r="AN2029" s="385"/>
      <c r="AO2029" s="385"/>
      <c r="AP2029" s="385"/>
      <c r="AQ2029" s="385"/>
      <c r="AR2029" s="385"/>
      <c r="AS2029" s="385"/>
      <c r="AT2029" s="385"/>
      <c r="AU2029" s="359"/>
      <c r="AW2029" s="416"/>
      <c r="AX2029" s="694"/>
      <c r="AY2029" s="641"/>
      <c r="AZ2029" s="385"/>
      <c r="BA2029" s="385"/>
      <c r="BB2029" s="416"/>
      <c r="BC2029" s="416"/>
      <c r="BD2029" s="416"/>
      <c r="BE2029" s="416"/>
      <c r="BF2029" s="416"/>
      <c r="BG2029" s="416"/>
      <c r="BH2029" s="416"/>
      <c r="BI2029" s="416"/>
      <c r="BJ2029" s="416"/>
    </row>
    <row r="2030" spans="10:62" x14ac:dyDescent="0.2">
      <c r="J2030" s="385"/>
      <c r="K2030" s="217"/>
      <c r="L2030" s="217"/>
      <c r="M2030" s="693"/>
      <c r="N2030" s="693"/>
      <c r="O2030" s="359"/>
      <c r="P2030" s="619"/>
      <c r="Q2030" s="672"/>
      <c r="R2030" s="672"/>
      <c r="S2030" s="672"/>
      <c r="T2030" s="385"/>
      <c r="U2030" s="385"/>
      <c r="V2030" s="385"/>
      <c r="W2030" s="385"/>
      <c r="X2030" s="693"/>
      <c r="Y2030" s="325"/>
      <c r="Z2030" s="308"/>
      <c r="AA2030" s="383"/>
      <c r="AC2030" s="325"/>
      <c r="AD2030" s="325"/>
      <c r="AF2030" s="383"/>
      <c r="AH2030" s="325"/>
      <c r="AI2030" s="325"/>
      <c r="AK2030" s="385"/>
      <c r="AL2030" s="385"/>
      <c r="AM2030" s="359"/>
      <c r="AN2030" s="385"/>
      <c r="AO2030" s="385"/>
      <c r="AP2030" s="385"/>
      <c r="AQ2030" s="385"/>
      <c r="AR2030" s="385"/>
      <c r="AS2030" s="385"/>
      <c r="AT2030" s="385"/>
      <c r="AU2030" s="359"/>
      <c r="AW2030" s="416"/>
      <c r="AX2030" s="694"/>
      <c r="AY2030" s="641"/>
      <c r="AZ2030" s="385"/>
      <c r="BA2030" s="385"/>
      <c r="BB2030" s="416"/>
      <c r="BC2030" s="416"/>
      <c r="BD2030" s="416"/>
      <c r="BE2030" s="416"/>
      <c r="BF2030" s="416"/>
      <c r="BG2030" s="416"/>
      <c r="BH2030" s="416"/>
      <c r="BI2030" s="416"/>
      <c r="BJ2030" s="416"/>
    </row>
    <row r="2031" spans="10:62" x14ac:dyDescent="0.2">
      <c r="J2031" s="385"/>
      <c r="K2031" s="217"/>
      <c r="L2031" s="217"/>
      <c r="M2031" s="693"/>
      <c r="N2031" s="693"/>
      <c r="O2031" s="359"/>
      <c r="P2031" s="619"/>
      <c r="Q2031" s="672"/>
      <c r="R2031" s="672"/>
      <c r="S2031" s="672"/>
      <c r="T2031" s="385"/>
      <c r="U2031" s="385"/>
      <c r="V2031" s="385"/>
      <c r="W2031" s="385"/>
      <c r="X2031" s="693"/>
      <c r="Y2031" s="325"/>
      <c r="Z2031" s="308"/>
      <c r="AA2031" s="383"/>
      <c r="AC2031" s="325"/>
      <c r="AD2031" s="325"/>
      <c r="AF2031" s="383"/>
      <c r="AH2031" s="325"/>
      <c r="AI2031" s="325"/>
      <c r="AK2031" s="385"/>
      <c r="AL2031" s="385"/>
      <c r="AM2031" s="359"/>
      <c r="AN2031" s="385"/>
      <c r="AO2031" s="385"/>
      <c r="AP2031" s="385"/>
      <c r="AQ2031" s="385"/>
      <c r="AR2031" s="385"/>
      <c r="AS2031" s="385"/>
      <c r="AT2031" s="385"/>
      <c r="AU2031" s="359"/>
      <c r="AW2031" s="416"/>
      <c r="AX2031" s="694"/>
      <c r="AY2031" s="641"/>
      <c r="AZ2031" s="385"/>
      <c r="BA2031" s="385"/>
      <c r="BB2031" s="416"/>
      <c r="BC2031" s="416"/>
      <c r="BD2031" s="416"/>
      <c r="BE2031" s="416"/>
      <c r="BF2031" s="416"/>
      <c r="BG2031" s="416"/>
      <c r="BH2031" s="416"/>
      <c r="BI2031" s="416"/>
      <c r="BJ2031" s="416"/>
    </row>
    <row r="2032" spans="10:62" x14ac:dyDescent="0.2">
      <c r="J2032" s="385"/>
      <c r="K2032" s="217"/>
      <c r="L2032" s="217"/>
      <c r="M2032" s="693"/>
      <c r="N2032" s="693"/>
      <c r="O2032" s="359"/>
      <c r="P2032" s="619"/>
      <c r="Q2032" s="672"/>
      <c r="R2032" s="672"/>
      <c r="S2032" s="672"/>
      <c r="T2032" s="385"/>
      <c r="U2032" s="385"/>
      <c r="V2032" s="385"/>
      <c r="W2032" s="385"/>
      <c r="X2032" s="693"/>
      <c r="Y2032" s="325"/>
      <c r="Z2032" s="308"/>
      <c r="AA2032" s="383"/>
      <c r="AC2032" s="325"/>
      <c r="AD2032" s="325"/>
      <c r="AF2032" s="383"/>
      <c r="AH2032" s="325"/>
      <c r="AI2032" s="325"/>
      <c r="AK2032" s="385"/>
      <c r="AL2032" s="385"/>
      <c r="AM2032" s="359"/>
      <c r="AN2032" s="385"/>
      <c r="AO2032" s="385"/>
      <c r="AP2032" s="385"/>
      <c r="AQ2032" s="385"/>
      <c r="AR2032" s="385"/>
      <c r="AS2032" s="385"/>
      <c r="AT2032" s="385"/>
      <c r="AU2032" s="359"/>
      <c r="AW2032" s="416"/>
      <c r="AX2032" s="694"/>
      <c r="AY2032" s="641"/>
      <c r="AZ2032" s="385"/>
      <c r="BA2032" s="385"/>
      <c r="BB2032" s="416"/>
      <c r="BC2032" s="416"/>
      <c r="BD2032" s="416"/>
      <c r="BE2032" s="416"/>
      <c r="BF2032" s="416"/>
      <c r="BG2032" s="416"/>
      <c r="BH2032" s="416"/>
      <c r="BI2032" s="416"/>
      <c r="BJ2032" s="416"/>
    </row>
    <row r="2033" spans="10:62" x14ac:dyDescent="0.2">
      <c r="J2033" s="385"/>
      <c r="K2033" s="217"/>
      <c r="L2033" s="217"/>
      <c r="M2033" s="693"/>
      <c r="N2033" s="693"/>
      <c r="O2033" s="359"/>
      <c r="P2033" s="619"/>
      <c r="Q2033" s="672"/>
      <c r="R2033" s="672"/>
      <c r="S2033" s="672"/>
      <c r="T2033" s="385"/>
      <c r="U2033" s="385"/>
      <c r="V2033" s="385"/>
      <c r="W2033" s="385"/>
      <c r="X2033" s="693"/>
      <c r="Y2033" s="325"/>
      <c r="Z2033" s="308"/>
      <c r="AA2033" s="383"/>
      <c r="AC2033" s="325"/>
      <c r="AD2033" s="325"/>
      <c r="AF2033" s="383"/>
      <c r="AH2033" s="325"/>
      <c r="AI2033" s="325"/>
      <c r="AK2033" s="385"/>
      <c r="AL2033" s="385"/>
      <c r="AM2033" s="359"/>
      <c r="AN2033" s="385"/>
      <c r="AO2033" s="385"/>
      <c r="AP2033" s="385"/>
      <c r="AQ2033" s="385"/>
      <c r="AR2033" s="385"/>
      <c r="AS2033" s="385"/>
      <c r="AT2033" s="385"/>
      <c r="AU2033" s="359"/>
      <c r="AW2033" s="416"/>
      <c r="AX2033" s="694"/>
      <c r="AY2033" s="641"/>
      <c r="AZ2033" s="385"/>
      <c r="BA2033" s="385"/>
      <c r="BB2033" s="416"/>
      <c r="BC2033" s="416"/>
      <c r="BD2033" s="416"/>
      <c r="BE2033" s="416"/>
      <c r="BF2033" s="416"/>
      <c r="BG2033" s="416"/>
      <c r="BH2033" s="416"/>
      <c r="BI2033" s="416"/>
      <c r="BJ2033" s="416"/>
    </row>
    <row r="2034" spans="10:62" x14ac:dyDescent="0.2">
      <c r="J2034" s="385"/>
      <c r="K2034" s="217"/>
      <c r="L2034" s="217"/>
      <c r="M2034" s="693"/>
      <c r="N2034" s="693"/>
      <c r="O2034" s="359"/>
      <c r="P2034" s="619"/>
      <c r="Q2034" s="672"/>
      <c r="R2034" s="672"/>
      <c r="S2034" s="672"/>
      <c r="T2034" s="385"/>
      <c r="U2034" s="385"/>
      <c r="V2034" s="385"/>
      <c r="W2034" s="385"/>
      <c r="X2034" s="693"/>
      <c r="Y2034" s="325"/>
      <c r="Z2034" s="308"/>
      <c r="AA2034" s="383"/>
      <c r="AC2034" s="325"/>
      <c r="AD2034" s="325"/>
      <c r="AF2034" s="383"/>
      <c r="AH2034" s="325"/>
      <c r="AI2034" s="325"/>
      <c r="AK2034" s="385"/>
      <c r="AL2034" s="385"/>
      <c r="AM2034" s="359"/>
      <c r="AN2034" s="385"/>
      <c r="AO2034" s="385"/>
      <c r="AP2034" s="385"/>
      <c r="AQ2034" s="385"/>
      <c r="AR2034" s="385"/>
      <c r="AS2034" s="385"/>
      <c r="AT2034" s="385"/>
      <c r="AU2034" s="359"/>
      <c r="AW2034" s="416"/>
      <c r="AX2034" s="694"/>
      <c r="AY2034" s="641"/>
      <c r="AZ2034" s="385"/>
      <c r="BA2034" s="385"/>
      <c r="BB2034" s="416"/>
      <c r="BC2034" s="416"/>
      <c r="BD2034" s="416"/>
      <c r="BE2034" s="416"/>
      <c r="BF2034" s="416"/>
      <c r="BG2034" s="416"/>
      <c r="BH2034" s="416"/>
      <c r="BI2034" s="416"/>
      <c r="BJ2034" s="416"/>
    </row>
    <row r="2035" spans="10:62" x14ac:dyDescent="0.2">
      <c r="J2035" s="385"/>
      <c r="K2035" s="217"/>
      <c r="L2035" s="217"/>
      <c r="M2035" s="693"/>
      <c r="N2035" s="693"/>
      <c r="O2035" s="359"/>
      <c r="P2035" s="619"/>
      <c r="Q2035" s="672"/>
      <c r="R2035" s="672"/>
      <c r="S2035" s="672"/>
      <c r="T2035" s="385"/>
      <c r="U2035" s="385"/>
      <c r="V2035" s="385"/>
      <c r="W2035" s="385"/>
      <c r="X2035" s="693"/>
      <c r="Y2035" s="325"/>
      <c r="Z2035" s="308"/>
      <c r="AA2035" s="383"/>
      <c r="AC2035" s="325"/>
      <c r="AD2035" s="325"/>
      <c r="AF2035" s="383"/>
      <c r="AH2035" s="325"/>
      <c r="AI2035" s="325"/>
      <c r="AK2035" s="385"/>
      <c r="AL2035" s="385"/>
      <c r="AM2035" s="359"/>
      <c r="AN2035" s="385"/>
      <c r="AO2035" s="385"/>
      <c r="AP2035" s="385"/>
      <c r="AQ2035" s="385"/>
      <c r="AR2035" s="385"/>
      <c r="AS2035" s="385"/>
      <c r="AT2035" s="385"/>
      <c r="AU2035" s="359"/>
      <c r="AW2035" s="416"/>
      <c r="AX2035" s="694"/>
      <c r="AY2035" s="641"/>
      <c r="AZ2035" s="385"/>
      <c r="BA2035" s="385"/>
      <c r="BB2035" s="416"/>
      <c r="BC2035" s="416"/>
      <c r="BD2035" s="416"/>
      <c r="BE2035" s="416"/>
      <c r="BF2035" s="416"/>
      <c r="BG2035" s="416"/>
      <c r="BH2035" s="416"/>
      <c r="BI2035" s="416"/>
      <c r="BJ2035" s="416"/>
    </row>
    <row r="2036" spans="10:62" x14ac:dyDescent="0.2">
      <c r="J2036" s="385"/>
      <c r="K2036" s="217"/>
      <c r="L2036" s="217"/>
      <c r="M2036" s="693"/>
      <c r="N2036" s="693"/>
      <c r="O2036" s="359"/>
      <c r="P2036" s="619"/>
      <c r="Q2036" s="672"/>
      <c r="R2036" s="672"/>
      <c r="S2036" s="672"/>
      <c r="T2036" s="385"/>
      <c r="U2036" s="385"/>
      <c r="V2036" s="385"/>
      <c r="W2036" s="385"/>
      <c r="X2036" s="693"/>
      <c r="Y2036" s="325"/>
      <c r="Z2036" s="308"/>
      <c r="AA2036" s="383"/>
      <c r="AC2036" s="325"/>
      <c r="AD2036" s="325"/>
      <c r="AF2036" s="383"/>
      <c r="AH2036" s="325"/>
      <c r="AI2036" s="325"/>
      <c r="AK2036" s="385"/>
      <c r="AL2036" s="385"/>
      <c r="AM2036" s="359"/>
      <c r="AN2036" s="385"/>
      <c r="AO2036" s="385"/>
      <c r="AP2036" s="385"/>
      <c r="AQ2036" s="385"/>
      <c r="AR2036" s="385"/>
      <c r="AS2036" s="385"/>
      <c r="AT2036" s="385"/>
      <c r="AU2036" s="359"/>
      <c r="AW2036" s="416"/>
      <c r="AX2036" s="694"/>
      <c r="AY2036" s="641"/>
      <c r="AZ2036" s="385"/>
      <c r="BA2036" s="385"/>
      <c r="BB2036" s="416"/>
      <c r="BC2036" s="416"/>
      <c r="BD2036" s="416"/>
      <c r="BE2036" s="416"/>
      <c r="BF2036" s="416"/>
      <c r="BG2036" s="416"/>
      <c r="BH2036" s="416"/>
      <c r="BI2036" s="416"/>
      <c r="BJ2036" s="416"/>
    </row>
    <row r="2037" spans="10:62" x14ac:dyDescent="0.2">
      <c r="J2037" s="385"/>
      <c r="K2037" s="217"/>
      <c r="L2037" s="217"/>
      <c r="M2037" s="693"/>
      <c r="N2037" s="693"/>
      <c r="O2037" s="359"/>
      <c r="P2037" s="619"/>
      <c r="Q2037" s="672"/>
      <c r="R2037" s="672"/>
      <c r="S2037" s="672"/>
      <c r="T2037" s="385"/>
      <c r="U2037" s="385"/>
      <c r="V2037" s="385"/>
      <c r="W2037" s="385"/>
      <c r="X2037" s="693"/>
      <c r="Y2037" s="325"/>
      <c r="Z2037" s="308"/>
      <c r="AA2037" s="383"/>
      <c r="AC2037" s="325"/>
      <c r="AD2037" s="325"/>
      <c r="AF2037" s="383"/>
      <c r="AH2037" s="325"/>
      <c r="AI2037" s="325"/>
      <c r="AK2037" s="385"/>
      <c r="AL2037" s="385"/>
      <c r="AM2037" s="359"/>
      <c r="AN2037" s="385"/>
      <c r="AO2037" s="385"/>
      <c r="AP2037" s="385"/>
      <c r="AQ2037" s="385"/>
      <c r="AR2037" s="385"/>
      <c r="AS2037" s="385"/>
      <c r="AT2037" s="385"/>
      <c r="AU2037" s="359"/>
      <c r="AW2037" s="416"/>
      <c r="AX2037" s="694"/>
      <c r="AY2037" s="641"/>
      <c r="AZ2037" s="385"/>
      <c r="BA2037" s="385"/>
      <c r="BB2037" s="416"/>
      <c r="BC2037" s="416"/>
      <c r="BD2037" s="416"/>
      <c r="BE2037" s="416"/>
      <c r="BF2037" s="416"/>
      <c r="BG2037" s="416"/>
      <c r="BH2037" s="416"/>
      <c r="BI2037" s="416"/>
      <c r="BJ2037" s="416"/>
    </row>
    <row r="2038" spans="10:62" x14ac:dyDescent="0.2">
      <c r="J2038" s="385"/>
      <c r="K2038" s="217"/>
      <c r="L2038" s="217"/>
      <c r="M2038" s="693"/>
      <c r="N2038" s="693"/>
      <c r="O2038" s="359"/>
      <c r="P2038" s="619"/>
      <c r="Q2038" s="672"/>
      <c r="R2038" s="672"/>
      <c r="S2038" s="672"/>
      <c r="T2038" s="385"/>
      <c r="U2038" s="385"/>
      <c r="V2038" s="385"/>
      <c r="W2038" s="385"/>
      <c r="X2038" s="693"/>
      <c r="Y2038" s="325"/>
      <c r="Z2038" s="308"/>
      <c r="AA2038" s="383"/>
      <c r="AC2038" s="325"/>
      <c r="AD2038" s="325"/>
      <c r="AF2038" s="383"/>
      <c r="AH2038" s="325"/>
      <c r="AI2038" s="325"/>
      <c r="AK2038" s="385"/>
      <c r="AL2038" s="385"/>
      <c r="AM2038" s="359"/>
      <c r="AN2038" s="385"/>
      <c r="AO2038" s="385"/>
      <c r="AP2038" s="385"/>
      <c r="AQ2038" s="385"/>
      <c r="AR2038" s="385"/>
      <c r="AS2038" s="385"/>
      <c r="AT2038" s="385"/>
      <c r="AU2038" s="359"/>
      <c r="AW2038" s="416"/>
      <c r="AX2038" s="694"/>
      <c r="AY2038" s="641"/>
      <c r="AZ2038" s="385"/>
      <c r="BA2038" s="385"/>
      <c r="BB2038" s="416"/>
      <c r="BC2038" s="416"/>
      <c r="BD2038" s="416"/>
      <c r="BE2038" s="416"/>
      <c r="BF2038" s="416"/>
      <c r="BG2038" s="416"/>
      <c r="BH2038" s="416"/>
      <c r="BI2038" s="416"/>
      <c r="BJ2038" s="416"/>
    </row>
    <row r="2039" spans="10:62" x14ac:dyDescent="0.2">
      <c r="J2039" s="385"/>
      <c r="K2039" s="217"/>
      <c r="L2039" s="217"/>
      <c r="M2039" s="693"/>
      <c r="N2039" s="693"/>
      <c r="O2039" s="359"/>
      <c r="P2039" s="619"/>
      <c r="Q2039" s="672"/>
      <c r="R2039" s="672"/>
      <c r="S2039" s="672"/>
      <c r="T2039" s="385"/>
      <c r="U2039" s="385"/>
      <c r="V2039" s="385"/>
      <c r="W2039" s="385"/>
      <c r="X2039" s="693"/>
      <c r="Y2039" s="325"/>
      <c r="Z2039" s="308"/>
      <c r="AA2039" s="383"/>
      <c r="AC2039" s="325"/>
      <c r="AD2039" s="325"/>
      <c r="AF2039" s="383"/>
      <c r="AH2039" s="325"/>
      <c r="AI2039" s="325"/>
      <c r="AK2039" s="385"/>
      <c r="AL2039" s="385"/>
      <c r="AM2039" s="359"/>
      <c r="AN2039" s="385"/>
      <c r="AO2039" s="385"/>
      <c r="AP2039" s="385"/>
      <c r="AQ2039" s="385"/>
      <c r="AR2039" s="385"/>
      <c r="AS2039" s="385"/>
      <c r="AT2039" s="385"/>
      <c r="AU2039" s="359"/>
      <c r="AW2039" s="416"/>
      <c r="AX2039" s="694"/>
      <c r="AY2039" s="641"/>
      <c r="AZ2039" s="385"/>
      <c r="BA2039" s="385"/>
      <c r="BB2039" s="416"/>
      <c r="BC2039" s="416"/>
      <c r="BD2039" s="416"/>
      <c r="BE2039" s="416"/>
      <c r="BF2039" s="416"/>
      <c r="BG2039" s="416"/>
      <c r="BH2039" s="416"/>
      <c r="BI2039" s="416"/>
      <c r="BJ2039" s="416"/>
    </row>
    <row r="2040" spans="10:62" x14ac:dyDescent="0.2">
      <c r="J2040" s="385"/>
      <c r="K2040" s="217"/>
      <c r="L2040" s="217"/>
      <c r="M2040" s="693"/>
      <c r="N2040" s="693"/>
      <c r="O2040" s="359"/>
      <c r="P2040" s="619"/>
      <c r="Q2040" s="672"/>
      <c r="R2040" s="672"/>
      <c r="S2040" s="672"/>
      <c r="T2040" s="385"/>
      <c r="U2040" s="385"/>
      <c r="V2040" s="385"/>
      <c r="W2040" s="385"/>
      <c r="X2040" s="693"/>
      <c r="Y2040" s="325"/>
      <c r="Z2040" s="308"/>
      <c r="AA2040" s="383"/>
      <c r="AC2040" s="325"/>
      <c r="AD2040" s="325"/>
      <c r="AF2040" s="383"/>
      <c r="AH2040" s="325"/>
      <c r="AI2040" s="325"/>
      <c r="AK2040" s="385"/>
      <c r="AL2040" s="385"/>
      <c r="AM2040" s="359"/>
      <c r="AN2040" s="385"/>
      <c r="AO2040" s="385"/>
      <c r="AP2040" s="385"/>
      <c r="AQ2040" s="385"/>
      <c r="AR2040" s="385"/>
      <c r="AS2040" s="385"/>
      <c r="AT2040" s="385"/>
      <c r="AU2040" s="359"/>
      <c r="AW2040" s="416"/>
      <c r="AX2040" s="694"/>
      <c r="AY2040" s="641"/>
      <c r="AZ2040" s="385"/>
      <c r="BA2040" s="385"/>
      <c r="BB2040" s="416"/>
      <c r="BC2040" s="416"/>
      <c r="BD2040" s="416"/>
      <c r="BE2040" s="416"/>
      <c r="BF2040" s="416"/>
      <c r="BG2040" s="416"/>
      <c r="BH2040" s="416"/>
      <c r="BI2040" s="416"/>
      <c r="BJ2040" s="416"/>
    </row>
    <row r="2041" spans="10:62" x14ac:dyDescent="0.2">
      <c r="J2041" s="385"/>
      <c r="K2041" s="217"/>
      <c r="L2041" s="217"/>
      <c r="M2041" s="693"/>
      <c r="N2041" s="693"/>
      <c r="O2041" s="359"/>
      <c r="P2041" s="619"/>
      <c r="Q2041" s="672"/>
      <c r="R2041" s="672"/>
      <c r="S2041" s="672"/>
      <c r="T2041" s="385"/>
      <c r="U2041" s="385"/>
      <c r="V2041" s="385"/>
      <c r="W2041" s="385"/>
      <c r="X2041" s="693"/>
      <c r="Y2041" s="325"/>
      <c r="Z2041" s="308"/>
      <c r="AA2041" s="383"/>
      <c r="AC2041" s="325"/>
      <c r="AD2041" s="325"/>
      <c r="AF2041" s="383"/>
      <c r="AH2041" s="325"/>
      <c r="AI2041" s="325"/>
      <c r="AK2041" s="385"/>
      <c r="AL2041" s="385"/>
      <c r="AM2041" s="359"/>
      <c r="AN2041" s="385"/>
      <c r="AO2041" s="385"/>
      <c r="AP2041" s="385"/>
      <c r="AQ2041" s="385"/>
      <c r="AR2041" s="385"/>
      <c r="AS2041" s="385"/>
      <c r="AT2041" s="385"/>
      <c r="AU2041" s="359"/>
      <c r="AW2041" s="416"/>
      <c r="AX2041" s="694"/>
      <c r="AY2041" s="641"/>
      <c r="AZ2041" s="385"/>
      <c r="BA2041" s="385"/>
      <c r="BB2041" s="416"/>
      <c r="BC2041" s="416"/>
      <c r="BD2041" s="416"/>
      <c r="BE2041" s="416"/>
      <c r="BF2041" s="416"/>
      <c r="BG2041" s="416"/>
      <c r="BH2041" s="416"/>
      <c r="BI2041" s="416"/>
      <c r="BJ2041" s="416"/>
    </row>
    <row r="2042" spans="10:62" x14ac:dyDescent="0.2">
      <c r="J2042" s="385"/>
      <c r="K2042" s="217"/>
      <c r="L2042" s="217"/>
      <c r="M2042" s="693"/>
      <c r="N2042" s="693"/>
      <c r="O2042" s="359"/>
      <c r="P2042" s="619"/>
      <c r="Q2042" s="672"/>
      <c r="R2042" s="672"/>
      <c r="S2042" s="672"/>
      <c r="T2042" s="385"/>
      <c r="U2042" s="385"/>
      <c r="V2042" s="385"/>
      <c r="W2042" s="385"/>
      <c r="X2042" s="693"/>
      <c r="Y2042" s="325"/>
      <c r="Z2042" s="308"/>
      <c r="AA2042" s="383"/>
      <c r="AC2042" s="325"/>
      <c r="AD2042" s="325"/>
      <c r="AF2042" s="383"/>
      <c r="AH2042" s="325"/>
      <c r="AI2042" s="325"/>
      <c r="AK2042" s="385"/>
      <c r="AL2042" s="385"/>
      <c r="AM2042" s="359"/>
      <c r="AN2042" s="385"/>
      <c r="AO2042" s="385"/>
      <c r="AP2042" s="385"/>
      <c r="AQ2042" s="385"/>
      <c r="AR2042" s="385"/>
      <c r="AS2042" s="385"/>
      <c r="AT2042" s="385"/>
      <c r="AU2042" s="359"/>
      <c r="AW2042" s="416"/>
      <c r="AX2042" s="694"/>
      <c r="AY2042" s="641"/>
      <c r="AZ2042" s="385"/>
      <c r="BA2042" s="385"/>
      <c r="BB2042" s="416"/>
      <c r="BC2042" s="416"/>
      <c r="BD2042" s="416"/>
      <c r="BE2042" s="416"/>
      <c r="BF2042" s="416"/>
      <c r="BG2042" s="416"/>
      <c r="BH2042" s="416"/>
      <c r="BI2042" s="416"/>
      <c r="BJ2042" s="416"/>
    </row>
    <row r="2043" spans="10:62" x14ac:dyDescent="0.2">
      <c r="J2043" s="385"/>
      <c r="K2043" s="217"/>
      <c r="L2043" s="217"/>
      <c r="M2043" s="693"/>
      <c r="N2043" s="693"/>
      <c r="O2043" s="359"/>
      <c r="P2043" s="619"/>
      <c r="Q2043" s="672"/>
      <c r="R2043" s="672"/>
      <c r="S2043" s="672"/>
      <c r="T2043" s="385"/>
      <c r="U2043" s="385"/>
      <c r="V2043" s="385"/>
      <c r="W2043" s="385"/>
      <c r="X2043" s="693"/>
      <c r="Y2043" s="325"/>
      <c r="Z2043" s="308"/>
      <c r="AA2043" s="383"/>
      <c r="AC2043" s="325"/>
      <c r="AD2043" s="325"/>
      <c r="AF2043" s="383"/>
      <c r="AH2043" s="325"/>
      <c r="AI2043" s="325"/>
      <c r="AK2043" s="385"/>
      <c r="AL2043" s="385"/>
      <c r="AM2043" s="359"/>
      <c r="AN2043" s="385"/>
      <c r="AO2043" s="385"/>
      <c r="AP2043" s="385"/>
      <c r="AQ2043" s="385"/>
      <c r="AR2043" s="385"/>
      <c r="AS2043" s="385"/>
      <c r="AT2043" s="385"/>
      <c r="AU2043" s="359"/>
      <c r="AW2043" s="416"/>
      <c r="AX2043" s="694"/>
      <c r="AY2043" s="641"/>
      <c r="AZ2043" s="385"/>
      <c r="BA2043" s="385"/>
      <c r="BB2043" s="416"/>
      <c r="BC2043" s="416"/>
      <c r="BD2043" s="416"/>
      <c r="BE2043" s="416"/>
      <c r="BF2043" s="416"/>
      <c r="BG2043" s="416"/>
      <c r="BH2043" s="416"/>
      <c r="BI2043" s="416"/>
      <c r="BJ2043" s="416"/>
    </row>
    <row r="2044" spans="10:62" x14ac:dyDescent="0.2">
      <c r="J2044" s="385"/>
      <c r="K2044" s="217"/>
      <c r="L2044" s="217"/>
      <c r="M2044" s="693"/>
      <c r="N2044" s="693"/>
      <c r="O2044" s="359"/>
      <c r="P2044" s="619"/>
      <c r="Q2044" s="672"/>
      <c r="R2044" s="672"/>
      <c r="S2044" s="672"/>
      <c r="T2044" s="385"/>
      <c r="U2044" s="385"/>
      <c r="V2044" s="385"/>
      <c r="W2044" s="385"/>
      <c r="X2044" s="693"/>
      <c r="Y2044" s="325"/>
      <c r="Z2044" s="308"/>
      <c r="AA2044" s="383"/>
      <c r="AC2044" s="325"/>
      <c r="AD2044" s="325"/>
      <c r="AF2044" s="383"/>
      <c r="AH2044" s="325"/>
      <c r="AI2044" s="325"/>
      <c r="AK2044" s="385"/>
      <c r="AL2044" s="385"/>
      <c r="AM2044" s="359"/>
      <c r="AN2044" s="385"/>
      <c r="AO2044" s="385"/>
      <c r="AP2044" s="385"/>
      <c r="AQ2044" s="385"/>
      <c r="AR2044" s="385"/>
      <c r="AS2044" s="385"/>
      <c r="AT2044" s="385"/>
      <c r="AU2044" s="359"/>
      <c r="AW2044" s="416"/>
      <c r="AX2044" s="694"/>
      <c r="AY2044" s="641"/>
      <c r="AZ2044" s="385"/>
      <c r="BA2044" s="385"/>
      <c r="BB2044" s="416"/>
      <c r="BC2044" s="416"/>
      <c r="BD2044" s="416"/>
      <c r="BE2044" s="416"/>
      <c r="BF2044" s="416"/>
      <c r="BG2044" s="416"/>
      <c r="BH2044" s="416"/>
      <c r="BI2044" s="416"/>
      <c r="BJ2044" s="416"/>
    </row>
    <row r="2045" spans="10:62" x14ac:dyDescent="0.2">
      <c r="J2045" s="385"/>
      <c r="K2045" s="217"/>
      <c r="L2045" s="217"/>
      <c r="M2045" s="693"/>
      <c r="N2045" s="693"/>
      <c r="O2045" s="359"/>
      <c r="P2045" s="619"/>
      <c r="Q2045" s="672"/>
      <c r="R2045" s="672"/>
      <c r="S2045" s="672"/>
      <c r="T2045" s="385"/>
      <c r="U2045" s="385"/>
      <c r="V2045" s="385"/>
      <c r="W2045" s="385"/>
      <c r="X2045" s="693"/>
      <c r="Y2045" s="325"/>
      <c r="Z2045" s="308"/>
      <c r="AA2045" s="383"/>
      <c r="AC2045" s="325"/>
      <c r="AD2045" s="325"/>
      <c r="AF2045" s="383"/>
      <c r="AH2045" s="325"/>
      <c r="AI2045" s="325"/>
      <c r="AK2045" s="385"/>
      <c r="AL2045" s="385"/>
      <c r="AM2045" s="359"/>
      <c r="AN2045" s="385"/>
      <c r="AO2045" s="385"/>
      <c r="AP2045" s="385"/>
      <c r="AQ2045" s="385"/>
      <c r="AR2045" s="385"/>
      <c r="AS2045" s="385"/>
      <c r="AT2045" s="385"/>
      <c r="AU2045" s="359"/>
      <c r="AW2045" s="416"/>
      <c r="AX2045" s="694"/>
      <c r="AY2045" s="641"/>
      <c r="AZ2045" s="385"/>
      <c r="BA2045" s="385"/>
      <c r="BB2045" s="416"/>
      <c r="BC2045" s="416"/>
      <c r="BD2045" s="416"/>
      <c r="BE2045" s="416"/>
      <c r="BF2045" s="416"/>
      <c r="BG2045" s="416"/>
      <c r="BH2045" s="416"/>
      <c r="BI2045" s="416"/>
      <c r="BJ2045" s="416"/>
    </row>
    <row r="2046" spans="10:62" x14ac:dyDescent="0.2">
      <c r="J2046" s="385"/>
      <c r="K2046" s="217"/>
      <c r="L2046" s="217"/>
      <c r="M2046" s="693"/>
      <c r="N2046" s="693"/>
      <c r="O2046" s="359"/>
      <c r="P2046" s="619"/>
      <c r="Q2046" s="672"/>
      <c r="R2046" s="672"/>
      <c r="S2046" s="672"/>
      <c r="T2046" s="385"/>
      <c r="U2046" s="385"/>
      <c r="V2046" s="385"/>
      <c r="W2046" s="385"/>
      <c r="X2046" s="693"/>
      <c r="Y2046" s="325"/>
      <c r="Z2046" s="308"/>
      <c r="AA2046" s="383"/>
      <c r="AC2046" s="325"/>
      <c r="AD2046" s="325"/>
      <c r="AF2046" s="383"/>
      <c r="AH2046" s="325"/>
      <c r="AI2046" s="325"/>
      <c r="AK2046" s="385"/>
      <c r="AL2046" s="385"/>
      <c r="AM2046" s="359"/>
      <c r="AN2046" s="385"/>
      <c r="AO2046" s="385"/>
      <c r="AP2046" s="385"/>
      <c r="AQ2046" s="385"/>
      <c r="AR2046" s="385"/>
      <c r="AS2046" s="385"/>
      <c r="AT2046" s="385"/>
      <c r="AU2046" s="359"/>
      <c r="AW2046" s="416"/>
      <c r="AX2046" s="694"/>
      <c r="AY2046" s="641"/>
      <c r="AZ2046" s="385"/>
      <c r="BA2046" s="385"/>
      <c r="BB2046" s="416"/>
      <c r="BC2046" s="416"/>
      <c r="BD2046" s="416"/>
      <c r="BE2046" s="416"/>
      <c r="BF2046" s="416"/>
      <c r="BG2046" s="416"/>
      <c r="BH2046" s="416"/>
      <c r="BI2046" s="416"/>
      <c r="BJ2046" s="416"/>
    </row>
    <row r="2047" spans="10:62" x14ac:dyDescent="0.2">
      <c r="J2047" s="385"/>
      <c r="K2047" s="217"/>
      <c r="L2047" s="217"/>
      <c r="M2047" s="693"/>
      <c r="N2047" s="693"/>
      <c r="O2047" s="359"/>
      <c r="P2047" s="619"/>
      <c r="Q2047" s="672"/>
      <c r="R2047" s="672"/>
      <c r="S2047" s="672"/>
      <c r="T2047" s="385"/>
      <c r="U2047" s="385"/>
      <c r="V2047" s="385"/>
      <c r="W2047" s="385"/>
      <c r="X2047" s="693"/>
      <c r="Y2047" s="325"/>
      <c r="Z2047" s="308"/>
      <c r="AA2047" s="383"/>
      <c r="AC2047" s="325"/>
      <c r="AD2047" s="325"/>
      <c r="AF2047" s="383"/>
      <c r="AH2047" s="325"/>
      <c r="AI2047" s="325"/>
      <c r="AK2047" s="385"/>
      <c r="AL2047" s="385"/>
      <c r="AM2047" s="359"/>
      <c r="AN2047" s="385"/>
      <c r="AO2047" s="385"/>
      <c r="AP2047" s="385"/>
      <c r="AQ2047" s="385"/>
      <c r="AR2047" s="385"/>
      <c r="AS2047" s="385"/>
      <c r="AT2047" s="385"/>
      <c r="AU2047" s="359"/>
      <c r="AW2047" s="416"/>
      <c r="AX2047" s="694"/>
      <c r="AY2047" s="641"/>
      <c r="AZ2047" s="385"/>
      <c r="BA2047" s="385"/>
      <c r="BB2047" s="416"/>
      <c r="BC2047" s="416"/>
      <c r="BD2047" s="416"/>
      <c r="BE2047" s="416"/>
      <c r="BF2047" s="416"/>
      <c r="BG2047" s="416"/>
      <c r="BH2047" s="416"/>
      <c r="BI2047" s="416"/>
      <c r="BJ2047" s="416"/>
    </row>
    <row r="2048" spans="10:62" x14ac:dyDescent="0.2">
      <c r="J2048" s="385"/>
      <c r="K2048" s="217"/>
      <c r="L2048" s="217"/>
      <c r="M2048" s="693"/>
      <c r="N2048" s="693"/>
      <c r="O2048" s="359"/>
      <c r="P2048" s="619"/>
      <c r="Q2048" s="672"/>
      <c r="R2048" s="672"/>
      <c r="S2048" s="672"/>
      <c r="T2048" s="385"/>
      <c r="U2048" s="385"/>
      <c r="V2048" s="385"/>
      <c r="W2048" s="385"/>
      <c r="X2048" s="693"/>
      <c r="Y2048" s="325"/>
      <c r="Z2048" s="308"/>
      <c r="AA2048" s="383"/>
      <c r="AC2048" s="325"/>
      <c r="AD2048" s="325"/>
      <c r="AF2048" s="383"/>
      <c r="AH2048" s="325"/>
      <c r="AI2048" s="325"/>
      <c r="AK2048" s="385"/>
      <c r="AL2048" s="385"/>
      <c r="AM2048" s="359"/>
      <c r="AN2048" s="385"/>
      <c r="AO2048" s="385"/>
      <c r="AP2048" s="385"/>
      <c r="AQ2048" s="385"/>
      <c r="AR2048" s="385"/>
      <c r="AS2048" s="385"/>
      <c r="AT2048" s="385"/>
      <c r="AU2048" s="359"/>
      <c r="AW2048" s="416"/>
      <c r="AX2048" s="694"/>
      <c r="AY2048" s="641"/>
      <c r="AZ2048" s="385"/>
      <c r="BA2048" s="385"/>
      <c r="BB2048" s="416"/>
      <c r="BC2048" s="416"/>
      <c r="BD2048" s="416"/>
      <c r="BE2048" s="416"/>
      <c r="BF2048" s="416"/>
      <c r="BG2048" s="416"/>
      <c r="BH2048" s="416"/>
      <c r="BI2048" s="416"/>
      <c r="BJ2048" s="416"/>
    </row>
    <row r="2049" spans="10:62" x14ac:dyDescent="0.2">
      <c r="J2049" s="385"/>
      <c r="K2049" s="217"/>
      <c r="L2049" s="217"/>
      <c r="M2049" s="693"/>
      <c r="N2049" s="693"/>
      <c r="O2049" s="359"/>
      <c r="P2049" s="619"/>
      <c r="Q2049" s="672"/>
      <c r="R2049" s="672"/>
      <c r="S2049" s="672"/>
      <c r="T2049" s="385"/>
      <c r="U2049" s="385"/>
      <c r="V2049" s="385"/>
      <c r="W2049" s="385"/>
      <c r="X2049" s="693"/>
      <c r="Y2049" s="325"/>
      <c r="Z2049" s="308"/>
      <c r="AA2049" s="383"/>
      <c r="AC2049" s="325"/>
      <c r="AD2049" s="325"/>
      <c r="AF2049" s="383"/>
      <c r="AH2049" s="325"/>
      <c r="AI2049" s="325"/>
      <c r="AK2049" s="385"/>
      <c r="AL2049" s="385"/>
      <c r="AM2049" s="359"/>
      <c r="AN2049" s="385"/>
      <c r="AO2049" s="385"/>
      <c r="AP2049" s="385"/>
      <c r="AQ2049" s="385"/>
      <c r="AR2049" s="385"/>
      <c r="AS2049" s="385"/>
      <c r="AT2049" s="385"/>
      <c r="AU2049" s="359"/>
      <c r="AW2049" s="416"/>
      <c r="AX2049" s="694"/>
      <c r="AY2049" s="641"/>
      <c r="AZ2049" s="385"/>
      <c r="BA2049" s="385"/>
      <c r="BB2049" s="416"/>
      <c r="BC2049" s="416"/>
      <c r="BD2049" s="416"/>
      <c r="BE2049" s="416"/>
      <c r="BF2049" s="416"/>
      <c r="BG2049" s="416"/>
      <c r="BH2049" s="416"/>
      <c r="BI2049" s="416"/>
      <c r="BJ2049" s="416"/>
    </row>
    <row r="2050" spans="10:62" x14ac:dyDescent="0.2">
      <c r="J2050" s="385"/>
      <c r="K2050" s="217"/>
      <c r="L2050" s="217"/>
      <c r="M2050" s="693"/>
      <c r="N2050" s="693"/>
      <c r="O2050" s="359"/>
      <c r="P2050" s="619"/>
      <c r="Q2050" s="672"/>
      <c r="R2050" s="672"/>
      <c r="S2050" s="672"/>
      <c r="T2050" s="385"/>
      <c r="U2050" s="385"/>
      <c r="V2050" s="385"/>
      <c r="W2050" s="385"/>
      <c r="X2050" s="693"/>
      <c r="Y2050" s="325"/>
      <c r="Z2050" s="308"/>
      <c r="AA2050" s="383"/>
      <c r="AC2050" s="325"/>
      <c r="AD2050" s="325"/>
      <c r="AF2050" s="383"/>
      <c r="AH2050" s="325"/>
      <c r="AI2050" s="325"/>
      <c r="AK2050" s="385"/>
      <c r="AL2050" s="385"/>
      <c r="AM2050" s="359"/>
      <c r="AN2050" s="385"/>
      <c r="AO2050" s="385"/>
      <c r="AP2050" s="385"/>
      <c r="AQ2050" s="385"/>
      <c r="AR2050" s="385"/>
      <c r="AS2050" s="385"/>
      <c r="AT2050" s="385"/>
      <c r="AU2050" s="359"/>
      <c r="AW2050" s="416"/>
      <c r="AX2050" s="694"/>
      <c r="AY2050" s="641"/>
      <c r="AZ2050" s="385"/>
      <c r="BA2050" s="385"/>
      <c r="BB2050" s="416"/>
      <c r="BC2050" s="416"/>
      <c r="BD2050" s="416"/>
      <c r="BE2050" s="416"/>
      <c r="BF2050" s="416"/>
      <c r="BG2050" s="416"/>
      <c r="BH2050" s="416"/>
      <c r="BI2050" s="416"/>
      <c r="BJ2050" s="416"/>
    </row>
    <row r="2051" spans="10:62" x14ac:dyDescent="0.2">
      <c r="J2051" s="385"/>
      <c r="K2051" s="217"/>
      <c r="L2051" s="217"/>
      <c r="M2051" s="693"/>
      <c r="N2051" s="693"/>
      <c r="O2051" s="359"/>
      <c r="P2051" s="619"/>
      <c r="Q2051" s="672"/>
      <c r="R2051" s="672"/>
      <c r="S2051" s="672"/>
      <c r="T2051" s="385"/>
      <c r="U2051" s="385"/>
      <c r="V2051" s="385"/>
      <c r="W2051" s="385"/>
      <c r="X2051" s="693"/>
      <c r="Y2051" s="325"/>
      <c r="Z2051" s="308"/>
      <c r="AA2051" s="383"/>
      <c r="AC2051" s="325"/>
      <c r="AD2051" s="325"/>
      <c r="AF2051" s="383"/>
      <c r="AH2051" s="325"/>
      <c r="AI2051" s="325"/>
      <c r="AK2051" s="385"/>
      <c r="AL2051" s="385"/>
      <c r="AM2051" s="359"/>
      <c r="AN2051" s="385"/>
      <c r="AO2051" s="385"/>
      <c r="AP2051" s="385"/>
      <c r="AQ2051" s="385"/>
      <c r="AR2051" s="385"/>
      <c r="AS2051" s="385"/>
      <c r="AT2051" s="385"/>
      <c r="AU2051" s="359"/>
      <c r="AW2051" s="416"/>
      <c r="AX2051" s="694"/>
      <c r="AY2051" s="641"/>
      <c r="AZ2051" s="385"/>
      <c r="BA2051" s="385"/>
      <c r="BB2051" s="416"/>
      <c r="BC2051" s="416"/>
      <c r="BD2051" s="416"/>
      <c r="BE2051" s="416"/>
      <c r="BF2051" s="416"/>
      <c r="BG2051" s="416"/>
      <c r="BH2051" s="416"/>
      <c r="BI2051" s="416"/>
      <c r="BJ2051" s="416"/>
    </row>
    <row r="2052" spans="10:62" x14ac:dyDescent="0.2">
      <c r="J2052" s="385"/>
      <c r="K2052" s="217"/>
      <c r="L2052" s="217"/>
      <c r="M2052" s="693"/>
      <c r="N2052" s="693"/>
      <c r="O2052" s="359"/>
      <c r="P2052" s="619"/>
      <c r="Q2052" s="672"/>
      <c r="R2052" s="672"/>
      <c r="S2052" s="672"/>
      <c r="T2052" s="385"/>
      <c r="U2052" s="385"/>
      <c r="V2052" s="385"/>
      <c r="W2052" s="385"/>
      <c r="X2052" s="693"/>
      <c r="Y2052" s="325"/>
      <c r="Z2052" s="308"/>
      <c r="AA2052" s="383"/>
      <c r="AC2052" s="325"/>
      <c r="AD2052" s="325"/>
      <c r="AF2052" s="383"/>
      <c r="AH2052" s="325"/>
      <c r="AI2052" s="325"/>
      <c r="AK2052" s="385"/>
      <c r="AL2052" s="385"/>
      <c r="AM2052" s="359"/>
      <c r="AN2052" s="385"/>
      <c r="AO2052" s="385"/>
      <c r="AP2052" s="385"/>
      <c r="AQ2052" s="385"/>
      <c r="AR2052" s="385"/>
      <c r="AS2052" s="385"/>
      <c r="AT2052" s="385"/>
      <c r="AU2052" s="359"/>
      <c r="AW2052" s="416"/>
      <c r="AX2052" s="694"/>
      <c r="AY2052" s="641"/>
      <c r="AZ2052" s="385"/>
      <c r="BA2052" s="385"/>
      <c r="BB2052" s="416"/>
      <c r="BC2052" s="416"/>
      <c r="BD2052" s="416"/>
      <c r="BE2052" s="416"/>
      <c r="BF2052" s="416"/>
      <c r="BG2052" s="416"/>
      <c r="BH2052" s="416"/>
      <c r="BI2052" s="416"/>
      <c r="BJ2052" s="416"/>
    </row>
    <row r="2053" spans="10:62" x14ac:dyDescent="0.2">
      <c r="J2053" s="385"/>
      <c r="K2053" s="217"/>
      <c r="L2053" s="217"/>
      <c r="M2053" s="693"/>
      <c r="N2053" s="693"/>
      <c r="O2053" s="359"/>
      <c r="P2053" s="619"/>
      <c r="Q2053" s="672"/>
      <c r="R2053" s="672"/>
      <c r="S2053" s="672"/>
      <c r="T2053" s="385"/>
      <c r="U2053" s="385"/>
      <c r="V2053" s="385"/>
      <c r="W2053" s="385"/>
      <c r="X2053" s="693"/>
      <c r="Y2053" s="325"/>
      <c r="Z2053" s="308"/>
      <c r="AA2053" s="383"/>
      <c r="AC2053" s="325"/>
      <c r="AD2053" s="325"/>
      <c r="AF2053" s="383"/>
      <c r="AH2053" s="325"/>
      <c r="AI2053" s="325"/>
      <c r="AK2053" s="385"/>
      <c r="AL2053" s="385"/>
      <c r="AM2053" s="359"/>
      <c r="AN2053" s="385"/>
      <c r="AO2053" s="385"/>
      <c r="AP2053" s="385"/>
      <c r="AQ2053" s="385"/>
      <c r="AR2053" s="385"/>
      <c r="AS2053" s="385"/>
      <c r="AT2053" s="385"/>
      <c r="AU2053" s="359"/>
      <c r="AW2053" s="416"/>
      <c r="AX2053" s="694"/>
      <c r="AY2053" s="641"/>
      <c r="AZ2053" s="385"/>
      <c r="BA2053" s="385"/>
      <c r="BB2053" s="416"/>
      <c r="BC2053" s="416"/>
      <c r="BD2053" s="416"/>
      <c r="BE2053" s="416"/>
      <c r="BF2053" s="416"/>
      <c r="BG2053" s="416"/>
      <c r="BH2053" s="416"/>
      <c r="BI2053" s="416"/>
      <c r="BJ2053" s="416"/>
    </row>
    <row r="2054" spans="10:62" x14ac:dyDescent="0.2">
      <c r="J2054" s="385"/>
      <c r="K2054" s="217"/>
      <c r="L2054" s="217"/>
      <c r="M2054" s="693"/>
      <c r="N2054" s="693"/>
      <c r="O2054" s="359"/>
      <c r="P2054" s="619"/>
      <c r="Q2054" s="672"/>
      <c r="R2054" s="672"/>
      <c r="S2054" s="672"/>
      <c r="T2054" s="385"/>
      <c r="U2054" s="385"/>
      <c r="V2054" s="385"/>
      <c r="W2054" s="385"/>
      <c r="X2054" s="693"/>
      <c r="Y2054" s="325"/>
      <c r="Z2054" s="308"/>
      <c r="AA2054" s="383"/>
      <c r="AC2054" s="325"/>
      <c r="AD2054" s="325"/>
      <c r="AF2054" s="383"/>
      <c r="AH2054" s="325"/>
      <c r="AI2054" s="325"/>
      <c r="AK2054" s="385"/>
      <c r="AL2054" s="385"/>
      <c r="AM2054" s="359"/>
      <c r="AN2054" s="385"/>
      <c r="AO2054" s="385"/>
      <c r="AP2054" s="385"/>
      <c r="AQ2054" s="385"/>
      <c r="AR2054" s="385"/>
      <c r="AS2054" s="385"/>
      <c r="AT2054" s="385"/>
      <c r="AU2054" s="359"/>
      <c r="AW2054" s="416"/>
      <c r="AX2054" s="694"/>
      <c r="AY2054" s="641"/>
      <c r="AZ2054" s="385"/>
      <c r="BA2054" s="385"/>
      <c r="BB2054" s="416"/>
      <c r="BC2054" s="416"/>
      <c r="BD2054" s="416"/>
      <c r="BE2054" s="416"/>
      <c r="BF2054" s="416"/>
      <c r="BG2054" s="416"/>
      <c r="BH2054" s="416"/>
      <c r="BI2054" s="416"/>
      <c r="BJ2054" s="416"/>
    </row>
    <row r="2055" spans="10:62" x14ac:dyDescent="0.2">
      <c r="J2055" s="385"/>
      <c r="K2055" s="217"/>
      <c r="L2055" s="217"/>
      <c r="M2055" s="693"/>
      <c r="N2055" s="693"/>
      <c r="O2055" s="359"/>
      <c r="P2055" s="619"/>
      <c r="Q2055" s="672"/>
      <c r="R2055" s="672"/>
      <c r="S2055" s="672"/>
      <c r="T2055" s="385"/>
      <c r="U2055" s="385"/>
      <c r="V2055" s="385"/>
      <c r="W2055" s="385"/>
      <c r="X2055" s="693"/>
      <c r="Y2055" s="325"/>
      <c r="Z2055" s="308"/>
      <c r="AA2055" s="383"/>
      <c r="AC2055" s="325"/>
      <c r="AD2055" s="325"/>
      <c r="AF2055" s="383"/>
      <c r="AH2055" s="325"/>
      <c r="AI2055" s="325"/>
      <c r="AK2055" s="385"/>
      <c r="AL2055" s="385"/>
      <c r="AM2055" s="359"/>
      <c r="AN2055" s="385"/>
      <c r="AO2055" s="385"/>
      <c r="AP2055" s="385"/>
      <c r="AQ2055" s="385"/>
      <c r="AR2055" s="385"/>
      <c r="AS2055" s="385"/>
      <c r="AT2055" s="385"/>
      <c r="AU2055" s="359"/>
      <c r="AW2055" s="416"/>
      <c r="AX2055" s="694"/>
      <c r="AY2055" s="641"/>
      <c r="AZ2055" s="385"/>
      <c r="BA2055" s="385"/>
      <c r="BB2055" s="416"/>
      <c r="BC2055" s="416"/>
      <c r="BD2055" s="416"/>
      <c r="BE2055" s="416"/>
      <c r="BF2055" s="416"/>
      <c r="BG2055" s="416"/>
      <c r="BH2055" s="416"/>
      <c r="BI2055" s="416"/>
      <c r="BJ2055" s="416"/>
    </row>
    <row r="2056" spans="10:62" x14ac:dyDescent="0.2">
      <c r="J2056" s="385"/>
      <c r="K2056" s="217"/>
      <c r="L2056" s="217"/>
      <c r="M2056" s="693"/>
      <c r="N2056" s="693"/>
      <c r="O2056" s="359"/>
      <c r="P2056" s="619"/>
      <c r="Q2056" s="672"/>
      <c r="R2056" s="672"/>
      <c r="S2056" s="672"/>
      <c r="T2056" s="385"/>
      <c r="U2056" s="385"/>
      <c r="V2056" s="385"/>
      <c r="W2056" s="385"/>
      <c r="X2056" s="693"/>
      <c r="Y2056" s="325"/>
      <c r="Z2056" s="308"/>
      <c r="AA2056" s="383"/>
      <c r="AC2056" s="325"/>
      <c r="AD2056" s="325"/>
      <c r="AF2056" s="383"/>
      <c r="AH2056" s="325"/>
      <c r="AI2056" s="325"/>
      <c r="AK2056" s="385"/>
      <c r="AL2056" s="385"/>
      <c r="AM2056" s="359"/>
      <c r="AN2056" s="385"/>
      <c r="AO2056" s="385"/>
      <c r="AP2056" s="385"/>
      <c r="AQ2056" s="385"/>
      <c r="AR2056" s="385"/>
      <c r="AS2056" s="385"/>
      <c r="AT2056" s="385"/>
      <c r="AU2056" s="359"/>
      <c r="AW2056" s="416"/>
      <c r="AX2056" s="694"/>
      <c r="AY2056" s="641"/>
      <c r="AZ2056" s="385"/>
      <c r="BA2056" s="385"/>
      <c r="BB2056" s="416"/>
      <c r="BC2056" s="416"/>
      <c r="BD2056" s="416"/>
      <c r="BE2056" s="416"/>
      <c r="BF2056" s="416"/>
      <c r="BG2056" s="416"/>
      <c r="BH2056" s="416"/>
      <c r="BI2056" s="416"/>
      <c r="BJ2056" s="416"/>
    </row>
    <row r="2057" spans="10:62" x14ac:dyDescent="0.2">
      <c r="J2057" s="385"/>
      <c r="K2057" s="217"/>
      <c r="L2057" s="217"/>
      <c r="M2057" s="693"/>
      <c r="N2057" s="693"/>
      <c r="O2057" s="359"/>
      <c r="P2057" s="619"/>
      <c r="Q2057" s="672"/>
      <c r="R2057" s="672"/>
      <c r="S2057" s="672"/>
      <c r="T2057" s="385"/>
      <c r="U2057" s="385"/>
      <c r="V2057" s="385"/>
      <c r="W2057" s="385"/>
      <c r="X2057" s="693"/>
      <c r="Y2057" s="325"/>
      <c r="Z2057" s="308"/>
      <c r="AA2057" s="383"/>
      <c r="AC2057" s="325"/>
      <c r="AD2057" s="325"/>
      <c r="AF2057" s="383"/>
      <c r="AH2057" s="325"/>
      <c r="AI2057" s="325"/>
      <c r="AK2057" s="385"/>
      <c r="AL2057" s="385"/>
      <c r="AM2057" s="359"/>
      <c r="AN2057" s="385"/>
      <c r="AO2057" s="385"/>
      <c r="AP2057" s="385"/>
      <c r="AQ2057" s="385"/>
      <c r="AR2057" s="385"/>
      <c r="AS2057" s="385"/>
      <c r="AT2057" s="385"/>
      <c r="AU2057" s="359"/>
      <c r="AW2057" s="416"/>
      <c r="AX2057" s="694"/>
      <c r="AY2057" s="641"/>
      <c r="AZ2057" s="385"/>
      <c r="BA2057" s="385"/>
      <c r="BB2057" s="416"/>
      <c r="BC2057" s="416"/>
      <c r="BD2057" s="416"/>
      <c r="BE2057" s="416"/>
      <c r="BF2057" s="416"/>
      <c r="BG2057" s="416"/>
      <c r="BH2057" s="416"/>
      <c r="BI2057" s="416"/>
      <c r="BJ2057" s="416"/>
    </row>
    <row r="2058" spans="10:62" x14ac:dyDescent="0.2">
      <c r="J2058" s="385"/>
      <c r="K2058" s="217"/>
      <c r="L2058" s="217"/>
      <c r="M2058" s="693"/>
      <c r="N2058" s="693"/>
      <c r="O2058" s="359"/>
      <c r="P2058" s="619"/>
      <c r="Q2058" s="672"/>
      <c r="R2058" s="672"/>
      <c r="S2058" s="672"/>
      <c r="T2058" s="385"/>
      <c r="U2058" s="385"/>
      <c r="V2058" s="385"/>
      <c r="W2058" s="385"/>
      <c r="X2058" s="693"/>
      <c r="Y2058" s="325"/>
      <c r="Z2058" s="308"/>
      <c r="AA2058" s="383"/>
      <c r="AC2058" s="325"/>
      <c r="AD2058" s="325"/>
      <c r="AF2058" s="383"/>
      <c r="AH2058" s="325"/>
      <c r="AI2058" s="325"/>
      <c r="AK2058" s="385"/>
      <c r="AL2058" s="385"/>
      <c r="AM2058" s="359"/>
      <c r="AN2058" s="385"/>
      <c r="AO2058" s="385"/>
      <c r="AP2058" s="385"/>
      <c r="AQ2058" s="385"/>
      <c r="AR2058" s="385"/>
      <c r="AS2058" s="385"/>
      <c r="AT2058" s="385"/>
      <c r="AU2058" s="359"/>
      <c r="AW2058" s="416"/>
      <c r="AX2058" s="694"/>
      <c r="AY2058" s="641"/>
      <c r="AZ2058" s="385"/>
      <c r="BA2058" s="385"/>
      <c r="BB2058" s="416"/>
      <c r="BC2058" s="416"/>
      <c r="BD2058" s="416"/>
      <c r="BE2058" s="416"/>
      <c r="BF2058" s="416"/>
      <c r="BG2058" s="416"/>
      <c r="BH2058" s="416"/>
      <c r="BI2058" s="416"/>
      <c r="BJ2058" s="416"/>
    </row>
    <row r="2059" spans="10:62" x14ac:dyDescent="0.2">
      <c r="J2059" s="385"/>
      <c r="K2059" s="217"/>
      <c r="L2059" s="217"/>
      <c r="M2059" s="693"/>
      <c r="N2059" s="693"/>
      <c r="O2059" s="359"/>
      <c r="P2059" s="619"/>
      <c r="Q2059" s="672"/>
      <c r="R2059" s="672"/>
      <c r="S2059" s="672"/>
      <c r="T2059" s="385"/>
      <c r="U2059" s="385"/>
      <c r="V2059" s="385"/>
      <c r="W2059" s="385"/>
      <c r="X2059" s="693"/>
      <c r="Y2059" s="325"/>
      <c r="Z2059" s="308"/>
      <c r="AA2059" s="383"/>
      <c r="AC2059" s="325"/>
      <c r="AD2059" s="325"/>
      <c r="AF2059" s="383"/>
      <c r="AH2059" s="325"/>
      <c r="AI2059" s="325"/>
      <c r="AK2059" s="385"/>
      <c r="AL2059" s="385"/>
      <c r="AM2059" s="359"/>
      <c r="AN2059" s="385"/>
      <c r="AO2059" s="385"/>
      <c r="AP2059" s="385"/>
      <c r="AQ2059" s="385"/>
      <c r="AR2059" s="385"/>
      <c r="AS2059" s="385"/>
      <c r="AT2059" s="385"/>
      <c r="AU2059" s="359"/>
      <c r="AW2059" s="416"/>
      <c r="AX2059" s="694"/>
      <c r="AY2059" s="641"/>
      <c r="AZ2059" s="385"/>
      <c r="BA2059" s="385"/>
      <c r="BB2059" s="416"/>
      <c r="BC2059" s="416"/>
      <c r="BD2059" s="416"/>
      <c r="BE2059" s="416"/>
      <c r="BF2059" s="416"/>
      <c r="BG2059" s="416"/>
      <c r="BH2059" s="416"/>
      <c r="BI2059" s="416"/>
      <c r="BJ2059" s="416"/>
    </row>
    <row r="2060" spans="10:62" x14ac:dyDescent="0.2">
      <c r="J2060" s="385"/>
      <c r="K2060" s="217"/>
      <c r="L2060" s="217"/>
      <c r="M2060" s="693"/>
      <c r="N2060" s="693"/>
      <c r="O2060" s="359"/>
      <c r="P2060" s="619"/>
      <c r="Q2060" s="672"/>
      <c r="R2060" s="672"/>
      <c r="S2060" s="672"/>
      <c r="T2060" s="385"/>
      <c r="U2060" s="385"/>
      <c r="V2060" s="385"/>
      <c r="W2060" s="385"/>
      <c r="X2060" s="693"/>
      <c r="Y2060" s="325"/>
      <c r="Z2060" s="308"/>
      <c r="AA2060" s="383"/>
      <c r="AC2060" s="325"/>
      <c r="AD2060" s="325"/>
      <c r="AF2060" s="383"/>
      <c r="AH2060" s="325"/>
      <c r="AI2060" s="325"/>
      <c r="AK2060" s="385"/>
      <c r="AL2060" s="385"/>
      <c r="AM2060" s="359"/>
      <c r="AN2060" s="385"/>
      <c r="AO2060" s="385"/>
      <c r="AP2060" s="385"/>
      <c r="AQ2060" s="385"/>
      <c r="AR2060" s="385"/>
      <c r="AS2060" s="385"/>
      <c r="AT2060" s="385"/>
      <c r="AU2060" s="359"/>
      <c r="AW2060" s="416"/>
      <c r="AX2060" s="694"/>
      <c r="AY2060" s="641"/>
      <c r="AZ2060" s="385"/>
      <c r="BA2060" s="385"/>
      <c r="BB2060" s="416"/>
      <c r="BC2060" s="416"/>
      <c r="BD2060" s="416"/>
      <c r="BE2060" s="416"/>
      <c r="BF2060" s="416"/>
      <c r="BG2060" s="416"/>
      <c r="BH2060" s="416"/>
      <c r="BI2060" s="416"/>
      <c r="BJ2060" s="416"/>
    </row>
    <row r="2061" spans="10:62" x14ac:dyDescent="0.2">
      <c r="J2061" s="385"/>
      <c r="K2061" s="217"/>
      <c r="L2061" s="217"/>
      <c r="M2061" s="693"/>
      <c r="N2061" s="693"/>
      <c r="O2061" s="359"/>
      <c r="P2061" s="619"/>
      <c r="Q2061" s="672"/>
      <c r="R2061" s="672"/>
      <c r="S2061" s="672"/>
      <c r="T2061" s="385"/>
      <c r="U2061" s="385"/>
      <c r="V2061" s="385"/>
      <c r="W2061" s="385"/>
      <c r="X2061" s="693"/>
      <c r="Y2061" s="325"/>
      <c r="Z2061" s="308"/>
      <c r="AA2061" s="383"/>
      <c r="AC2061" s="325"/>
      <c r="AD2061" s="325"/>
      <c r="AF2061" s="383"/>
      <c r="AH2061" s="325"/>
      <c r="AI2061" s="325"/>
      <c r="AK2061" s="385"/>
      <c r="AL2061" s="385"/>
      <c r="AM2061" s="359"/>
      <c r="AN2061" s="385"/>
      <c r="AO2061" s="385"/>
      <c r="AP2061" s="385"/>
      <c r="AQ2061" s="385"/>
      <c r="AR2061" s="385"/>
      <c r="AS2061" s="385"/>
      <c r="AT2061" s="385"/>
      <c r="AU2061" s="359"/>
      <c r="AW2061" s="416"/>
      <c r="AX2061" s="694"/>
      <c r="AY2061" s="641"/>
      <c r="AZ2061" s="385"/>
      <c r="BA2061" s="385"/>
      <c r="BB2061" s="416"/>
      <c r="BC2061" s="416"/>
      <c r="BD2061" s="416"/>
      <c r="BE2061" s="416"/>
      <c r="BF2061" s="416"/>
      <c r="BG2061" s="416"/>
      <c r="BH2061" s="416"/>
      <c r="BI2061" s="416"/>
      <c r="BJ2061" s="416"/>
    </row>
    <row r="2062" spans="10:62" x14ac:dyDescent="0.2">
      <c r="J2062" s="385"/>
      <c r="K2062" s="217"/>
      <c r="L2062" s="217"/>
      <c r="M2062" s="693"/>
      <c r="N2062" s="693"/>
      <c r="O2062" s="359"/>
      <c r="P2062" s="619"/>
      <c r="Q2062" s="672"/>
      <c r="R2062" s="672"/>
      <c r="S2062" s="672"/>
      <c r="T2062" s="385"/>
      <c r="U2062" s="385"/>
      <c r="V2062" s="385"/>
      <c r="W2062" s="385"/>
      <c r="X2062" s="693"/>
      <c r="Y2062" s="325"/>
      <c r="Z2062" s="308"/>
      <c r="AA2062" s="383"/>
      <c r="AC2062" s="325"/>
      <c r="AD2062" s="325"/>
      <c r="AF2062" s="383"/>
      <c r="AH2062" s="325"/>
      <c r="AI2062" s="325"/>
      <c r="AK2062" s="385"/>
      <c r="AL2062" s="385"/>
      <c r="AM2062" s="359"/>
      <c r="AN2062" s="385"/>
      <c r="AO2062" s="385"/>
      <c r="AP2062" s="385"/>
      <c r="AQ2062" s="385"/>
      <c r="AR2062" s="385"/>
      <c r="AS2062" s="385"/>
      <c r="AT2062" s="385"/>
      <c r="AU2062" s="359"/>
      <c r="AW2062" s="416"/>
      <c r="AX2062" s="694"/>
      <c r="AY2062" s="641"/>
      <c r="AZ2062" s="385"/>
      <c r="BA2062" s="385"/>
      <c r="BB2062" s="416"/>
      <c r="BC2062" s="416"/>
      <c r="BD2062" s="416"/>
      <c r="BE2062" s="416"/>
      <c r="BF2062" s="416"/>
      <c r="BG2062" s="416"/>
      <c r="BH2062" s="416"/>
      <c r="BI2062" s="416"/>
      <c r="BJ2062" s="416"/>
    </row>
    <row r="2063" spans="10:62" x14ac:dyDescent="0.2">
      <c r="J2063" s="385"/>
      <c r="K2063" s="217"/>
      <c r="L2063" s="217"/>
      <c r="M2063" s="693"/>
      <c r="N2063" s="693"/>
      <c r="O2063" s="359"/>
      <c r="P2063" s="619"/>
      <c r="Q2063" s="672"/>
      <c r="R2063" s="672"/>
      <c r="S2063" s="672"/>
      <c r="T2063" s="385"/>
      <c r="U2063" s="385"/>
      <c r="V2063" s="385"/>
      <c r="W2063" s="385"/>
      <c r="X2063" s="693"/>
      <c r="Y2063" s="325"/>
      <c r="Z2063" s="308"/>
      <c r="AA2063" s="383"/>
      <c r="AC2063" s="325"/>
      <c r="AD2063" s="325"/>
      <c r="AF2063" s="383"/>
      <c r="AH2063" s="325"/>
      <c r="AI2063" s="325"/>
      <c r="AK2063" s="385"/>
      <c r="AL2063" s="385"/>
      <c r="AM2063" s="359"/>
      <c r="AN2063" s="385"/>
      <c r="AO2063" s="385"/>
      <c r="AP2063" s="385"/>
      <c r="AQ2063" s="385"/>
      <c r="AR2063" s="385"/>
      <c r="AS2063" s="385"/>
      <c r="AT2063" s="385"/>
      <c r="AU2063" s="359"/>
      <c r="AW2063" s="416"/>
      <c r="AX2063" s="694"/>
      <c r="AY2063" s="641"/>
      <c r="AZ2063" s="385"/>
      <c r="BA2063" s="385"/>
      <c r="BB2063" s="416"/>
      <c r="BC2063" s="416"/>
      <c r="BD2063" s="416"/>
      <c r="BE2063" s="416"/>
      <c r="BF2063" s="416"/>
      <c r="BG2063" s="416"/>
      <c r="BH2063" s="416"/>
      <c r="BI2063" s="416"/>
      <c r="BJ2063" s="416"/>
    </row>
    <row r="2064" spans="10:62" x14ac:dyDescent="0.2">
      <c r="J2064" s="385"/>
      <c r="K2064" s="217"/>
      <c r="L2064" s="217"/>
      <c r="M2064" s="693"/>
      <c r="N2064" s="693"/>
      <c r="O2064" s="359"/>
      <c r="P2064" s="619"/>
      <c r="Q2064" s="672"/>
      <c r="R2064" s="672"/>
      <c r="S2064" s="672"/>
      <c r="T2064" s="385"/>
      <c r="U2064" s="385"/>
      <c r="V2064" s="385"/>
      <c r="W2064" s="385"/>
      <c r="X2064" s="693"/>
      <c r="Y2064" s="325"/>
      <c r="Z2064" s="308"/>
      <c r="AA2064" s="383"/>
      <c r="AC2064" s="325"/>
      <c r="AD2064" s="325"/>
      <c r="AF2064" s="383"/>
      <c r="AH2064" s="325"/>
      <c r="AI2064" s="325"/>
      <c r="AK2064" s="385"/>
      <c r="AL2064" s="385"/>
      <c r="AM2064" s="359"/>
      <c r="AN2064" s="385"/>
      <c r="AO2064" s="385"/>
      <c r="AP2064" s="385"/>
      <c r="AQ2064" s="385"/>
      <c r="AR2064" s="385"/>
      <c r="AS2064" s="385"/>
      <c r="AT2064" s="385"/>
      <c r="AU2064" s="359"/>
      <c r="AW2064" s="416"/>
      <c r="AX2064" s="694"/>
      <c r="AY2064" s="641"/>
      <c r="AZ2064" s="385"/>
      <c r="BA2064" s="385"/>
      <c r="BB2064" s="416"/>
      <c r="BC2064" s="416"/>
      <c r="BD2064" s="416"/>
      <c r="BE2064" s="416"/>
      <c r="BF2064" s="416"/>
      <c r="BG2064" s="416"/>
      <c r="BH2064" s="416"/>
      <c r="BI2064" s="416"/>
      <c r="BJ2064" s="416"/>
    </row>
    <row r="2065" spans="10:62" x14ac:dyDescent="0.2">
      <c r="J2065" s="385"/>
      <c r="K2065" s="217"/>
      <c r="L2065" s="217"/>
      <c r="M2065" s="693"/>
      <c r="N2065" s="693"/>
      <c r="O2065" s="359"/>
      <c r="P2065" s="619"/>
      <c r="Q2065" s="672"/>
      <c r="R2065" s="672"/>
      <c r="S2065" s="672"/>
      <c r="T2065" s="385"/>
      <c r="U2065" s="385"/>
      <c r="V2065" s="385"/>
      <c r="W2065" s="385"/>
      <c r="X2065" s="693"/>
      <c r="Y2065" s="325"/>
      <c r="Z2065" s="308"/>
      <c r="AA2065" s="383"/>
      <c r="AC2065" s="325"/>
      <c r="AD2065" s="325"/>
      <c r="AF2065" s="383"/>
      <c r="AH2065" s="325"/>
      <c r="AI2065" s="325"/>
      <c r="AK2065" s="385"/>
      <c r="AL2065" s="385"/>
      <c r="AM2065" s="359"/>
      <c r="AN2065" s="385"/>
      <c r="AO2065" s="385"/>
      <c r="AP2065" s="385"/>
      <c r="AQ2065" s="385"/>
      <c r="AR2065" s="385"/>
      <c r="AS2065" s="385"/>
      <c r="AT2065" s="385"/>
      <c r="AU2065" s="359"/>
      <c r="AW2065" s="416"/>
      <c r="AX2065" s="694"/>
      <c r="AY2065" s="641"/>
      <c r="AZ2065" s="385"/>
      <c r="BA2065" s="385"/>
      <c r="BB2065" s="416"/>
      <c r="BC2065" s="416"/>
      <c r="BD2065" s="416"/>
      <c r="BE2065" s="416"/>
      <c r="BF2065" s="416"/>
      <c r="BG2065" s="416"/>
      <c r="BH2065" s="416"/>
      <c r="BI2065" s="416"/>
      <c r="BJ2065" s="416"/>
    </row>
    <row r="2066" spans="10:62" x14ac:dyDescent="0.2">
      <c r="J2066" s="385"/>
      <c r="K2066" s="217"/>
      <c r="L2066" s="217"/>
      <c r="M2066" s="693"/>
      <c r="N2066" s="693"/>
      <c r="O2066" s="359"/>
      <c r="P2066" s="619"/>
      <c r="Q2066" s="672"/>
      <c r="R2066" s="672"/>
      <c r="S2066" s="672"/>
      <c r="T2066" s="385"/>
      <c r="U2066" s="385"/>
      <c r="V2066" s="385"/>
      <c r="W2066" s="385"/>
      <c r="X2066" s="693"/>
      <c r="Y2066" s="325"/>
      <c r="Z2066" s="308"/>
      <c r="AA2066" s="383"/>
      <c r="AC2066" s="325"/>
      <c r="AD2066" s="325"/>
      <c r="AF2066" s="383"/>
      <c r="AH2066" s="325"/>
      <c r="AI2066" s="325"/>
      <c r="AK2066" s="385"/>
      <c r="AL2066" s="385"/>
      <c r="AM2066" s="359"/>
      <c r="AN2066" s="385"/>
      <c r="AO2066" s="385"/>
      <c r="AP2066" s="385"/>
      <c r="AQ2066" s="385"/>
      <c r="AR2066" s="385"/>
      <c r="AS2066" s="385"/>
      <c r="AT2066" s="385"/>
      <c r="AU2066" s="359"/>
      <c r="AW2066" s="416"/>
      <c r="AX2066" s="694"/>
      <c r="AY2066" s="641"/>
      <c r="AZ2066" s="385"/>
      <c r="BA2066" s="385"/>
      <c r="BB2066" s="416"/>
      <c r="BC2066" s="416"/>
      <c r="BD2066" s="416"/>
      <c r="BE2066" s="416"/>
      <c r="BF2066" s="416"/>
      <c r="BG2066" s="416"/>
      <c r="BH2066" s="416"/>
      <c r="BI2066" s="416"/>
      <c r="BJ2066" s="416"/>
    </row>
    <row r="2067" spans="10:62" x14ac:dyDescent="0.2">
      <c r="J2067" s="385"/>
      <c r="K2067" s="217"/>
      <c r="L2067" s="217"/>
      <c r="M2067" s="693"/>
      <c r="N2067" s="693"/>
      <c r="O2067" s="359"/>
      <c r="P2067" s="619"/>
      <c r="Q2067" s="672"/>
      <c r="R2067" s="672"/>
      <c r="S2067" s="672"/>
      <c r="T2067" s="385"/>
      <c r="U2067" s="385"/>
      <c r="V2067" s="385"/>
      <c r="W2067" s="385"/>
      <c r="X2067" s="693"/>
      <c r="Y2067" s="325"/>
      <c r="Z2067" s="308"/>
      <c r="AA2067" s="383"/>
      <c r="AC2067" s="325"/>
      <c r="AD2067" s="325"/>
      <c r="AF2067" s="383"/>
      <c r="AH2067" s="325"/>
      <c r="AI2067" s="325"/>
      <c r="AK2067" s="385"/>
      <c r="AL2067" s="385"/>
      <c r="AM2067" s="359"/>
      <c r="AN2067" s="385"/>
      <c r="AO2067" s="385"/>
      <c r="AP2067" s="385"/>
      <c r="AQ2067" s="385"/>
      <c r="AR2067" s="385"/>
      <c r="AS2067" s="385"/>
      <c r="AT2067" s="385"/>
      <c r="AU2067" s="359"/>
      <c r="AW2067" s="416"/>
      <c r="AX2067" s="694"/>
      <c r="AY2067" s="641"/>
      <c r="AZ2067" s="385"/>
      <c r="BA2067" s="385"/>
      <c r="BB2067" s="416"/>
      <c r="BC2067" s="416"/>
      <c r="BD2067" s="416"/>
      <c r="BE2067" s="416"/>
      <c r="BF2067" s="416"/>
      <c r="BG2067" s="416"/>
      <c r="BH2067" s="416"/>
      <c r="BI2067" s="416"/>
      <c r="BJ2067" s="416"/>
    </row>
    <row r="2068" spans="10:62" x14ac:dyDescent="0.2">
      <c r="J2068" s="385"/>
      <c r="K2068" s="217"/>
      <c r="L2068" s="217"/>
      <c r="M2068" s="693"/>
      <c r="N2068" s="693"/>
      <c r="O2068" s="359"/>
      <c r="P2068" s="619"/>
      <c r="Q2068" s="672"/>
      <c r="R2068" s="672"/>
      <c r="S2068" s="672"/>
      <c r="T2068" s="385"/>
      <c r="U2068" s="385"/>
      <c r="V2068" s="385"/>
      <c r="W2068" s="385"/>
      <c r="X2068" s="693"/>
      <c r="Y2068" s="325"/>
      <c r="Z2068" s="308"/>
      <c r="AA2068" s="383"/>
      <c r="AC2068" s="325"/>
      <c r="AD2068" s="325"/>
      <c r="AF2068" s="383"/>
      <c r="AH2068" s="325"/>
      <c r="AI2068" s="325"/>
      <c r="AK2068" s="385"/>
      <c r="AL2068" s="385"/>
      <c r="AM2068" s="359"/>
      <c r="AN2068" s="385"/>
      <c r="AO2068" s="385"/>
      <c r="AP2068" s="385"/>
      <c r="AQ2068" s="385"/>
      <c r="AR2068" s="385"/>
      <c r="AS2068" s="385"/>
      <c r="AT2068" s="385"/>
      <c r="AU2068" s="359"/>
      <c r="AW2068" s="416"/>
      <c r="AX2068" s="694"/>
      <c r="AY2068" s="641"/>
      <c r="AZ2068" s="385"/>
      <c r="BA2068" s="385"/>
      <c r="BB2068" s="416"/>
      <c r="BC2068" s="416"/>
      <c r="BD2068" s="416"/>
      <c r="BE2068" s="416"/>
      <c r="BF2068" s="416"/>
      <c r="BG2068" s="416"/>
      <c r="BH2068" s="416"/>
      <c r="BI2068" s="416"/>
      <c r="BJ2068" s="416"/>
    </row>
    <row r="2069" spans="10:62" x14ac:dyDescent="0.2">
      <c r="J2069" s="385"/>
      <c r="K2069" s="217"/>
      <c r="L2069" s="217"/>
      <c r="M2069" s="693"/>
      <c r="N2069" s="693"/>
      <c r="O2069" s="359"/>
      <c r="P2069" s="619"/>
      <c r="Q2069" s="672"/>
      <c r="R2069" s="672"/>
      <c r="S2069" s="672"/>
      <c r="T2069" s="385"/>
      <c r="U2069" s="385"/>
      <c r="V2069" s="385"/>
      <c r="W2069" s="385"/>
      <c r="X2069" s="693"/>
      <c r="Y2069" s="325"/>
      <c r="Z2069" s="308"/>
      <c r="AA2069" s="383"/>
      <c r="AC2069" s="325"/>
      <c r="AD2069" s="325"/>
      <c r="AF2069" s="383"/>
      <c r="AH2069" s="325"/>
      <c r="AI2069" s="325"/>
      <c r="AK2069" s="385"/>
      <c r="AL2069" s="385"/>
      <c r="AM2069" s="359"/>
      <c r="AN2069" s="385"/>
      <c r="AO2069" s="385"/>
      <c r="AP2069" s="385"/>
      <c r="AQ2069" s="385"/>
      <c r="AR2069" s="385"/>
      <c r="AS2069" s="385"/>
      <c r="AT2069" s="385"/>
      <c r="AU2069" s="359"/>
      <c r="AW2069" s="416"/>
      <c r="AX2069" s="694"/>
      <c r="AY2069" s="641"/>
      <c r="AZ2069" s="385"/>
      <c r="BA2069" s="385"/>
      <c r="BB2069" s="416"/>
      <c r="BC2069" s="416"/>
      <c r="BD2069" s="416"/>
      <c r="BE2069" s="416"/>
      <c r="BF2069" s="416"/>
      <c r="BG2069" s="416"/>
      <c r="BH2069" s="416"/>
      <c r="BI2069" s="416"/>
      <c r="BJ2069" s="416"/>
    </row>
    <row r="2070" spans="10:62" x14ac:dyDescent="0.2">
      <c r="J2070" s="385"/>
      <c r="K2070" s="217"/>
      <c r="L2070" s="217"/>
      <c r="M2070" s="693"/>
      <c r="N2070" s="693"/>
      <c r="O2070" s="359"/>
      <c r="P2070" s="619"/>
      <c r="Q2070" s="672"/>
      <c r="R2070" s="672"/>
      <c r="S2070" s="672"/>
      <c r="T2070" s="385"/>
      <c r="U2070" s="385"/>
      <c r="V2070" s="385"/>
      <c r="W2070" s="385"/>
      <c r="X2070" s="693"/>
      <c r="Y2070" s="325"/>
      <c r="Z2070" s="308"/>
      <c r="AA2070" s="383"/>
      <c r="AC2070" s="325"/>
      <c r="AD2070" s="325"/>
      <c r="AF2070" s="383"/>
      <c r="AH2070" s="325"/>
      <c r="AI2070" s="325"/>
      <c r="AK2070" s="385"/>
      <c r="AL2070" s="385"/>
      <c r="AM2070" s="359"/>
      <c r="AN2070" s="385"/>
      <c r="AO2070" s="385"/>
      <c r="AP2070" s="385"/>
      <c r="AQ2070" s="385"/>
      <c r="AR2070" s="385"/>
      <c r="AS2070" s="385"/>
      <c r="AT2070" s="385"/>
      <c r="AU2070" s="359"/>
      <c r="AW2070" s="416"/>
      <c r="AX2070" s="694"/>
      <c r="AY2070" s="641"/>
      <c r="AZ2070" s="385"/>
      <c r="BA2070" s="385"/>
      <c r="BB2070" s="416"/>
      <c r="BC2070" s="416"/>
      <c r="BD2070" s="416"/>
      <c r="BE2070" s="416"/>
      <c r="BF2070" s="416"/>
      <c r="BG2070" s="416"/>
      <c r="BH2070" s="416"/>
      <c r="BI2070" s="416"/>
      <c r="BJ2070" s="416"/>
    </row>
    <row r="2071" spans="10:62" x14ac:dyDescent="0.2">
      <c r="J2071" s="385"/>
      <c r="K2071" s="217"/>
      <c r="L2071" s="217"/>
      <c r="M2071" s="693"/>
      <c r="N2071" s="693"/>
      <c r="O2071" s="359"/>
      <c r="P2071" s="619"/>
      <c r="Q2071" s="672"/>
      <c r="R2071" s="672"/>
      <c r="S2071" s="672"/>
      <c r="T2071" s="385"/>
      <c r="U2071" s="385"/>
      <c r="V2071" s="385"/>
      <c r="W2071" s="385"/>
      <c r="X2071" s="693"/>
      <c r="Y2071" s="325"/>
      <c r="Z2071" s="308"/>
      <c r="AA2071" s="383"/>
      <c r="AC2071" s="325"/>
      <c r="AD2071" s="325"/>
      <c r="AF2071" s="383"/>
      <c r="AH2071" s="325"/>
      <c r="AI2071" s="325"/>
      <c r="AK2071" s="385"/>
      <c r="AL2071" s="385"/>
      <c r="AM2071" s="359"/>
      <c r="AN2071" s="385"/>
      <c r="AO2071" s="385"/>
      <c r="AP2071" s="385"/>
      <c r="AQ2071" s="385"/>
      <c r="AR2071" s="385"/>
      <c r="AS2071" s="385"/>
      <c r="AT2071" s="385"/>
      <c r="AU2071" s="359"/>
      <c r="AW2071" s="416"/>
      <c r="AX2071" s="694"/>
      <c r="AY2071" s="641"/>
      <c r="AZ2071" s="385"/>
      <c r="BA2071" s="385"/>
      <c r="BB2071" s="416"/>
      <c r="BC2071" s="416"/>
      <c r="BD2071" s="416"/>
      <c r="BE2071" s="416"/>
      <c r="BF2071" s="416"/>
      <c r="BG2071" s="416"/>
      <c r="BH2071" s="416"/>
      <c r="BI2071" s="416"/>
      <c r="BJ2071" s="416"/>
    </row>
    <row r="2072" spans="10:62" x14ac:dyDescent="0.2">
      <c r="J2072" s="385"/>
      <c r="K2072" s="217"/>
      <c r="L2072" s="217"/>
      <c r="M2072" s="693"/>
      <c r="N2072" s="693"/>
      <c r="O2072" s="359"/>
      <c r="P2072" s="619"/>
      <c r="Q2072" s="672"/>
      <c r="R2072" s="672"/>
      <c r="S2072" s="672"/>
      <c r="T2072" s="385"/>
      <c r="U2072" s="385"/>
      <c r="V2072" s="385"/>
      <c r="W2072" s="385"/>
      <c r="X2072" s="693"/>
      <c r="Y2072" s="325"/>
      <c r="Z2072" s="308"/>
      <c r="AA2072" s="383"/>
      <c r="AC2072" s="325"/>
      <c r="AD2072" s="325"/>
      <c r="AF2072" s="383"/>
      <c r="AH2072" s="325"/>
      <c r="AI2072" s="325"/>
      <c r="AK2072" s="385"/>
      <c r="AL2072" s="385"/>
      <c r="AM2072" s="359"/>
      <c r="AN2072" s="385"/>
      <c r="AO2072" s="385"/>
      <c r="AP2072" s="385"/>
      <c r="AQ2072" s="385"/>
      <c r="AR2072" s="385"/>
      <c r="AS2072" s="385"/>
      <c r="AT2072" s="385"/>
      <c r="AU2072" s="359"/>
      <c r="AW2072" s="416"/>
      <c r="AX2072" s="694"/>
      <c r="AY2072" s="641"/>
      <c r="AZ2072" s="385"/>
      <c r="BA2072" s="385"/>
      <c r="BB2072" s="416"/>
      <c r="BC2072" s="416"/>
      <c r="BD2072" s="416"/>
      <c r="BE2072" s="416"/>
      <c r="BF2072" s="416"/>
      <c r="BG2072" s="416"/>
      <c r="BH2072" s="416"/>
      <c r="BI2072" s="416"/>
      <c r="BJ2072" s="416"/>
    </row>
    <row r="2073" spans="10:62" x14ac:dyDescent="0.2">
      <c r="J2073" s="385"/>
      <c r="K2073" s="217"/>
      <c r="L2073" s="217"/>
      <c r="M2073" s="693"/>
      <c r="N2073" s="693"/>
      <c r="O2073" s="359"/>
      <c r="P2073" s="619"/>
      <c r="Q2073" s="672"/>
      <c r="R2073" s="672"/>
      <c r="S2073" s="672"/>
      <c r="T2073" s="385"/>
      <c r="U2073" s="385"/>
      <c r="V2073" s="385"/>
      <c r="W2073" s="385"/>
      <c r="X2073" s="693"/>
      <c r="Y2073" s="325"/>
      <c r="Z2073" s="308"/>
      <c r="AA2073" s="383"/>
      <c r="AC2073" s="325"/>
      <c r="AD2073" s="325"/>
      <c r="AF2073" s="383"/>
      <c r="AH2073" s="325"/>
      <c r="AI2073" s="325"/>
      <c r="AK2073" s="385"/>
      <c r="AL2073" s="385"/>
      <c r="AM2073" s="359"/>
      <c r="AN2073" s="385"/>
      <c r="AO2073" s="385"/>
      <c r="AP2073" s="385"/>
      <c r="AQ2073" s="385"/>
      <c r="AR2073" s="385"/>
      <c r="AS2073" s="385"/>
      <c r="AT2073" s="385"/>
      <c r="AU2073" s="359"/>
      <c r="AW2073" s="416"/>
      <c r="AX2073" s="694"/>
      <c r="AY2073" s="641"/>
      <c r="AZ2073" s="385"/>
      <c r="BA2073" s="385"/>
      <c r="BB2073" s="416"/>
      <c r="BC2073" s="416"/>
      <c r="BD2073" s="416"/>
      <c r="BE2073" s="416"/>
      <c r="BF2073" s="416"/>
      <c r="BG2073" s="416"/>
      <c r="BH2073" s="416"/>
      <c r="BI2073" s="416"/>
      <c r="BJ2073" s="416"/>
    </row>
    <row r="2074" spans="10:62" x14ac:dyDescent="0.2">
      <c r="J2074" s="385"/>
      <c r="K2074" s="217"/>
      <c r="L2074" s="217"/>
      <c r="M2074" s="693"/>
      <c r="N2074" s="693"/>
      <c r="O2074" s="359"/>
      <c r="P2074" s="619"/>
      <c r="Q2074" s="672"/>
      <c r="R2074" s="672"/>
      <c r="S2074" s="672"/>
      <c r="T2074" s="385"/>
      <c r="U2074" s="385"/>
      <c r="V2074" s="385"/>
      <c r="W2074" s="385"/>
      <c r="X2074" s="693"/>
      <c r="Y2074" s="325"/>
      <c r="Z2074" s="308"/>
      <c r="AA2074" s="383"/>
      <c r="AC2074" s="325"/>
      <c r="AD2074" s="325"/>
      <c r="AF2074" s="383"/>
      <c r="AH2074" s="325"/>
      <c r="AI2074" s="325"/>
      <c r="AK2074" s="385"/>
      <c r="AL2074" s="385"/>
      <c r="AM2074" s="359"/>
      <c r="AN2074" s="385"/>
      <c r="AO2074" s="385"/>
      <c r="AP2074" s="385"/>
      <c r="AQ2074" s="385"/>
      <c r="AR2074" s="385"/>
      <c r="AS2074" s="385"/>
      <c r="AT2074" s="385"/>
      <c r="AU2074" s="359"/>
      <c r="AW2074" s="416"/>
      <c r="AX2074" s="694"/>
      <c r="AY2074" s="641"/>
      <c r="AZ2074" s="385"/>
      <c r="BA2074" s="385"/>
      <c r="BB2074" s="416"/>
      <c r="BC2074" s="416"/>
      <c r="BD2074" s="416"/>
      <c r="BE2074" s="416"/>
      <c r="BF2074" s="416"/>
      <c r="BG2074" s="416"/>
      <c r="BH2074" s="416"/>
      <c r="BI2074" s="416"/>
      <c r="BJ2074" s="416"/>
    </row>
    <row r="2075" spans="10:62" x14ac:dyDescent="0.2">
      <c r="J2075" s="385"/>
      <c r="K2075" s="217"/>
      <c r="L2075" s="217"/>
      <c r="M2075" s="693"/>
      <c r="N2075" s="693"/>
      <c r="O2075" s="359"/>
      <c r="P2075" s="619"/>
      <c r="Q2075" s="672"/>
      <c r="R2075" s="672"/>
      <c r="S2075" s="672"/>
      <c r="T2075" s="385"/>
      <c r="U2075" s="385"/>
      <c r="V2075" s="385"/>
      <c r="W2075" s="385"/>
      <c r="X2075" s="693"/>
      <c r="Y2075" s="325"/>
      <c r="Z2075" s="308"/>
      <c r="AA2075" s="383"/>
      <c r="AC2075" s="325"/>
      <c r="AD2075" s="325"/>
      <c r="AF2075" s="383"/>
      <c r="AH2075" s="325"/>
      <c r="AI2075" s="325"/>
      <c r="AK2075" s="385"/>
      <c r="AL2075" s="385"/>
      <c r="AM2075" s="359"/>
      <c r="AN2075" s="385"/>
      <c r="AO2075" s="385"/>
      <c r="AP2075" s="385"/>
      <c r="AQ2075" s="385"/>
      <c r="AR2075" s="385"/>
      <c r="AS2075" s="385"/>
      <c r="AT2075" s="385"/>
      <c r="AU2075" s="359"/>
      <c r="AW2075" s="416"/>
      <c r="AX2075" s="694"/>
      <c r="AY2075" s="641"/>
      <c r="AZ2075" s="385"/>
      <c r="BA2075" s="385"/>
      <c r="BB2075" s="416"/>
      <c r="BC2075" s="416"/>
      <c r="BD2075" s="416"/>
      <c r="BE2075" s="416"/>
      <c r="BF2075" s="416"/>
      <c r="BG2075" s="416"/>
      <c r="BH2075" s="416"/>
      <c r="BI2075" s="416"/>
      <c r="BJ2075" s="416"/>
    </row>
    <row r="2076" spans="10:62" x14ac:dyDescent="0.2">
      <c r="J2076" s="385"/>
      <c r="K2076" s="217"/>
      <c r="L2076" s="217"/>
      <c r="M2076" s="693"/>
      <c r="N2076" s="693"/>
      <c r="O2076" s="359"/>
      <c r="P2076" s="619"/>
      <c r="Q2076" s="672"/>
      <c r="R2076" s="672"/>
      <c r="S2076" s="672"/>
      <c r="T2076" s="385"/>
      <c r="U2076" s="385"/>
      <c r="V2076" s="385"/>
      <c r="W2076" s="385"/>
      <c r="X2076" s="693"/>
      <c r="Y2076" s="325"/>
      <c r="Z2076" s="308"/>
      <c r="AA2076" s="383"/>
      <c r="AC2076" s="325"/>
      <c r="AD2076" s="325"/>
      <c r="AF2076" s="383"/>
      <c r="AH2076" s="325"/>
      <c r="AI2076" s="325"/>
      <c r="AK2076" s="385"/>
      <c r="AL2076" s="385"/>
      <c r="AM2076" s="359"/>
      <c r="AN2076" s="385"/>
      <c r="AO2076" s="385"/>
      <c r="AP2076" s="385"/>
      <c r="AQ2076" s="385"/>
      <c r="AR2076" s="385"/>
      <c r="AS2076" s="385"/>
      <c r="AT2076" s="385"/>
      <c r="AU2076" s="359"/>
      <c r="AW2076" s="416"/>
      <c r="AX2076" s="694"/>
      <c r="AY2076" s="641"/>
      <c r="AZ2076" s="385"/>
      <c r="BA2076" s="385"/>
      <c r="BB2076" s="416"/>
      <c r="BC2076" s="416"/>
      <c r="BD2076" s="416"/>
      <c r="BE2076" s="416"/>
      <c r="BF2076" s="416"/>
      <c r="BG2076" s="416"/>
      <c r="BH2076" s="416"/>
      <c r="BI2076" s="416"/>
      <c r="BJ2076" s="416"/>
    </row>
    <row r="2077" spans="10:62" x14ac:dyDescent="0.2">
      <c r="J2077" s="385"/>
      <c r="K2077" s="217"/>
      <c r="L2077" s="217"/>
      <c r="M2077" s="693"/>
      <c r="N2077" s="693"/>
      <c r="O2077" s="359"/>
      <c r="P2077" s="619"/>
      <c r="Q2077" s="672"/>
      <c r="R2077" s="672"/>
      <c r="S2077" s="672"/>
      <c r="T2077" s="385"/>
      <c r="U2077" s="385"/>
      <c r="V2077" s="385"/>
      <c r="W2077" s="385"/>
      <c r="X2077" s="693"/>
      <c r="Y2077" s="325"/>
      <c r="Z2077" s="308"/>
      <c r="AA2077" s="383"/>
      <c r="AC2077" s="325"/>
      <c r="AD2077" s="325"/>
      <c r="AF2077" s="383"/>
      <c r="AH2077" s="325"/>
      <c r="AI2077" s="325"/>
      <c r="AK2077" s="385"/>
      <c r="AL2077" s="385"/>
      <c r="AM2077" s="359"/>
      <c r="AN2077" s="385"/>
      <c r="AO2077" s="385"/>
      <c r="AP2077" s="385"/>
      <c r="AQ2077" s="385"/>
      <c r="AR2077" s="385"/>
      <c r="AS2077" s="385"/>
      <c r="AT2077" s="385"/>
      <c r="AU2077" s="359"/>
      <c r="AW2077" s="416"/>
      <c r="AX2077" s="694"/>
      <c r="AY2077" s="641"/>
      <c r="AZ2077" s="385"/>
      <c r="BA2077" s="385"/>
      <c r="BB2077" s="416"/>
      <c r="BC2077" s="416"/>
      <c r="BD2077" s="416"/>
      <c r="BE2077" s="416"/>
      <c r="BF2077" s="416"/>
      <c r="BG2077" s="416"/>
      <c r="BH2077" s="416"/>
      <c r="BI2077" s="416"/>
      <c r="BJ2077" s="416"/>
    </row>
    <row r="2078" spans="10:62" x14ac:dyDescent="0.2">
      <c r="J2078" s="385"/>
      <c r="K2078" s="217"/>
      <c r="L2078" s="217"/>
      <c r="M2078" s="693"/>
      <c r="N2078" s="693"/>
      <c r="O2078" s="359"/>
      <c r="P2078" s="619"/>
      <c r="Q2078" s="672"/>
      <c r="R2078" s="672"/>
      <c r="S2078" s="672"/>
      <c r="T2078" s="385"/>
      <c r="U2078" s="385"/>
      <c r="V2078" s="385"/>
      <c r="W2078" s="385"/>
      <c r="X2078" s="693"/>
      <c r="Y2078" s="325"/>
      <c r="Z2078" s="308"/>
      <c r="AA2078" s="383"/>
      <c r="AC2078" s="325"/>
      <c r="AD2078" s="325"/>
      <c r="AF2078" s="383"/>
      <c r="AH2078" s="325"/>
      <c r="AI2078" s="325"/>
      <c r="AK2078" s="385"/>
      <c r="AL2078" s="385"/>
      <c r="AM2078" s="359"/>
      <c r="AN2078" s="385"/>
      <c r="AO2078" s="385"/>
      <c r="AP2078" s="385"/>
      <c r="AQ2078" s="385"/>
      <c r="AR2078" s="385"/>
      <c r="AS2078" s="385"/>
      <c r="AT2078" s="385"/>
      <c r="AU2078" s="359"/>
      <c r="AW2078" s="416"/>
      <c r="AX2078" s="694"/>
      <c r="AY2078" s="641"/>
      <c r="AZ2078" s="385"/>
      <c r="BA2078" s="385"/>
      <c r="BB2078" s="416"/>
      <c r="BC2078" s="416"/>
      <c r="BD2078" s="416"/>
      <c r="BE2078" s="416"/>
      <c r="BF2078" s="416"/>
      <c r="BG2078" s="416"/>
      <c r="BH2078" s="416"/>
      <c r="BI2078" s="416"/>
      <c r="BJ2078" s="416"/>
    </row>
    <row r="2079" spans="10:62" x14ac:dyDescent="0.2">
      <c r="J2079" s="385"/>
      <c r="K2079" s="217"/>
      <c r="L2079" s="217"/>
      <c r="M2079" s="693"/>
      <c r="N2079" s="693"/>
      <c r="O2079" s="359"/>
      <c r="P2079" s="619"/>
      <c r="Q2079" s="672"/>
      <c r="R2079" s="672"/>
      <c r="S2079" s="672"/>
      <c r="T2079" s="385"/>
      <c r="U2079" s="385"/>
      <c r="V2079" s="385"/>
      <c r="W2079" s="385"/>
      <c r="X2079" s="693"/>
      <c r="Y2079" s="325"/>
      <c r="Z2079" s="308"/>
      <c r="AA2079" s="383"/>
      <c r="AC2079" s="325"/>
      <c r="AD2079" s="325"/>
      <c r="AF2079" s="383"/>
      <c r="AH2079" s="325"/>
      <c r="AI2079" s="325"/>
      <c r="AK2079" s="385"/>
      <c r="AL2079" s="385"/>
      <c r="AM2079" s="359"/>
      <c r="AN2079" s="385"/>
      <c r="AO2079" s="385"/>
      <c r="AP2079" s="385"/>
      <c r="AQ2079" s="385"/>
      <c r="AR2079" s="385"/>
      <c r="AS2079" s="385"/>
      <c r="AT2079" s="385"/>
      <c r="AU2079" s="359"/>
      <c r="AW2079" s="416"/>
      <c r="AX2079" s="694"/>
      <c r="AY2079" s="641"/>
      <c r="AZ2079" s="385"/>
      <c r="BA2079" s="385"/>
      <c r="BB2079" s="416"/>
      <c r="BC2079" s="416"/>
      <c r="BD2079" s="416"/>
      <c r="BE2079" s="416"/>
      <c r="BF2079" s="416"/>
      <c r="BG2079" s="416"/>
      <c r="BH2079" s="416"/>
      <c r="BI2079" s="416"/>
      <c r="BJ2079" s="416"/>
    </row>
    <row r="2080" spans="10:62" x14ac:dyDescent="0.2">
      <c r="J2080" s="385"/>
      <c r="K2080" s="217"/>
      <c r="L2080" s="217"/>
      <c r="M2080" s="693"/>
      <c r="N2080" s="693"/>
      <c r="O2080" s="359"/>
      <c r="P2080" s="619"/>
      <c r="Q2080" s="672"/>
      <c r="R2080" s="672"/>
      <c r="S2080" s="672"/>
      <c r="T2080" s="385"/>
      <c r="U2080" s="385"/>
      <c r="V2080" s="385"/>
      <c r="W2080" s="385"/>
      <c r="X2080" s="693"/>
      <c r="Y2080" s="325"/>
      <c r="Z2080" s="308"/>
      <c r="AA2080" s="383"/>
      <c r="AC2080" s="325"/>
      <c r="AD2080" s="325"/>
      <c r="AF2080" s="383"/>
      <c r="AH2080" s="325"/>
      <c r="AI2080" s="325"/>
      <c r="AK2080" s="385"/>
      <c r="AL2080" s="385"/>
      <c r="AM2080" s="359"/>
      <c r="AN2080" s="385"/>
      <c r="AO2080" s="385"/>
      <c r="AP2080" s="385"/>
      <c r="AQ2080" s="385"/>
      <c r="AR2080" s="385"/>
      <c r="AS2080" s="385"/>
      <c r="AT2080" s="385"/>
      <c r="AU2080" s="359"/>
      <c r="AW2080" s="416"/>
      <c r="AX2080" s="694"/>
      <c r="AY2080" s="641"/>
      <c r="AZ2080" s="385"/>
      <c r="BA2080" s="385"/>
      <c r="BB2080" s="416"/>
      <c r="BC2080" s="416"/>
      <c r="BD2080" s="416"/>
      <c r="BE2080" s="416"/>
      <c r="BF2080" s="416"/>
      <c r="BG2080" s="416"/>
      <c r="BH2080" s="416"/>
      <c r="BI2080" s="416"/>
      <c r="BJ2080" s="416"/>
    </row>
    <row r="2081" spans="10:62" x14ac:dyDescent="0.2">
      <c r="J2081" s="385"/>
      <c r="K2081" s="217"/>
      <c r="L2081" s="217"/>
      <c r="M2081" s="693"/>
      <c r="N2081" s="693"/>
      <c r="O2081" s="359"/>
      <c r="P2081" s="619"/>
      <c r="Q2081" s="672"/>
      <c r="R2081" s="672"/>
      <c r="S2081" s="672"/>
      <c r="T2081" s="385"/>
      <c r="U2081" s="385"/>
      <c r="V2081" s="385"/>
      <c r="W2081" s="385"/>
      <c r="X2081" s="693"/>
      <c r="Y2081" s="325"/>
      <c r="Z2081" s="308"/>
      <c r="AA2081" s="383"/>
      <c r="AC2081" s="325"/>
      <c r="AD2081" s="325"/>
      <c r="AF2081" s="383"/>
      <c r="AH2081" s="325"/>
      <c r="AI2081" s="325"/>
      <c r="AK2081" s="385"/>
      <c r="AL2081" s="385"/>
      <c r="AM2081" s="359"/>
      <c r="AN2081" s="385"/>
      <c r="AO2081" s="385"/>
      <c r="AP2081" s="385"/>
      <c r="AQ2081" s="385"/>
      <c r="AR2081" s="385"/>
      <c r="AS2081" s="385"/>
      <c r="AT2081" s="385"/>
      <c r="AU2081" s="359"/>
      <c r="AW2081" s="416"/>
      <c r="AX2081" s="694"/>
      <c r="AY2081" s="641"/>
      <c r="AZ2081" s="385"/>
      <c r="BA2081" s="385"/>
      <c r="BB2081" s="416"/>
      <c r="BC2081" s="416"/>
      <c r="BD2081" s="416"/>
      <c r="BE2081" s="416"/>
      <c r="BF2081" s="416"/>
      <c r="BG2081" s="416"/>
      <c r="BH2081" s="416"/>
      <c r="BI2081" s="416"/>
      <c r="BJ2081" s="416"/>
    </row>
    <row r="2082" spans="10:62" x14ac:dyDescent="0.2">
      <c r="J2082" s="385"/>
      <c r="K2082" s="217"/>
      <c r="L2082" s="217"/>
      <c r="M2082" s="693"/>
      <c r="N2082" s="693"/>
      <c r="O2082" s="359"/>
      <c r="P2082" s="619"/>
      <c r="Q2082" s="672"/>
      <c r="R2082" s="672"/>
      <c r="S2082" s="672"/>
      <c r="T2082" s="385"/>
      <c r="U2082" s="385"/>
      <c r="V2082" s="385"/>
      <c r="W2082" s="385"/>
      <c r="X2082" s="693"/>
      <c r="Y2082" s="325"/>
      <c r="Z2082" s="308"/>
      <c r="AA2082" s="383"/>
      <c r="AC2082" s="325"/>
      <c r="AD2082" s="325"/>
      <c r="AF2082" s="383"/>
      <c r="AH2082" s="325"/>
      <c r="AI2082" s="325"/>
      <c r="AK2082" s="385"/>
      <c r="AL2082" s="385"/>
      <c r="AM2082" s="359"/>
      <c r="AN2082" s="385"/>
      <c r="AO2082" s="385"/>
      <c r="AP2082" s="385"/>
      <c r="AQ2082" s="385"/>
      <c r="AR2082" s="385"/>
      <c r="AS2082" s="385"/>
      <c r="AT2082" s="385"/>
      <c r="AU2082" s="359"/>
      <c r="AW2082" s="416"/>
      <c r="AX2082" s="694"/>
      <c r="AY2082" s="641"/>
      <c r="AZ2082" s="385"/>
      <c r="BA2082" s="385"/>
      <c r="BB2082" s="416"/>
      <c r="BC2082" s="416"/>
      <c r="BD2082" s="416"/>
      <c r="BE2082" s="416"/>
      <c r="BF2082" s="416"/>
      <c r="BG2082" s="416"/>
      <c r="BH2082" s="416"/>
      <c r="BI2082" s="416"/>
      <c r="BJ2082" s="416"/>
    </row>
    <row r="2083" spans="10:62" x14ac:dyDescent="0.2">
      <c r="J2083" s="385"/>
      <c r="K2083" s="217"/>
      <c r="L2083" s="217"/>
      <c r="M2083" s="693"/>
      <c r="N2083" s="693"/>
      <c r="O2083" s="359"/>
      <c r="P2083" s="619"/>
      <c r="Q2083" s="672"/>
      <c r="R2083" s="672"/>
      <c r="S2083" s="672"/>
      <c r="T2083" s="385"/>
      <c r="U2083" s="385"/>
      <c r="V2083" s="385"/>
      <c r="W2083" s="385"/>
      <c r="X2083" s="693"/>
      <c r="Y2083" s="325"/>
      <c r="Z2083" s="308"/>
      <c r="AA2083" s="383"/>
      <c r="AC2083" s="325"/>
      <c r="AD2083" s="325"/>
      <c r="AF2083" s="383"/>
      <c r="AH2083" s="325"/>
      <c r="AI2083" s="325"/>
      <c r="AK2083" s="385"/>
      <c r="AL2083" s="385"/>
      <c r="AM2083" s="359"/>
      <c r="AN2083" s="385"/>
      <c r="AO2083" s="385"/>
      <c r="AP2083" s="385"/>
      <c r="AQ2083" s="385"/>
      <c r="AR2083" s="385"/>
      <c r="AS2083" s="385"/>
      <c r="AT2083" s="385"/>
      <c r="AU2083" s="359"/>
      <c r="AW2083" s="416"/>
      <c r="AX2083" s="694"/>
      <c r="AY2083" s="641"/>
      <c r="AZ2083" s="385"/>
      <c r="BA2083" s="385"/>
      <c r="BB2083" s="416"/>
      <c r="BC2083" s="416"/>
      <c r="BD2083" s="416"/>
      <c r="BE2083" s="416"/>
      <c r="BF2083" s="416"/>
      <c r="BG2083" s="416"/>
      <c r="BH2083" s="416"/>
      <c r="BI2083" s="416"/>
      <c r="BJ2083" s="416"/>
    </row>
    <row r="2084" spans="10:62" x14ac:dyDescent="0.2">
      <c r="J2084" s="385"/>
      <c r="K2084" s="217"/>
      <c r="L2084" s="217"/>
      <c r="M2084" s="693"/>
      <c r="N2084" s="693"/>
      <c r="O2084" s="359"/>
      <c r="P2084" s="619"/>
      <c r="Q2084" s="672"/>
      <c r="R2084" s="672"/>
      <c r="S2084" s="672"/>
      <c r="T2084" s="385"/>
      <c r="U2084" s="385"/>
      <c r="V2084" s="385"/>
      <c r="W2084" s="385"/>
      <c r="X2084" s="693"/>
      <c r="Y2084" s="325"/>
      <c r="Z2084" s="308"/>
      <c r="AA2084" s="383"/>
      <c r="AC2084" s="325"/>
      <c r="AD2084" s="325"/>
      <c r="AF2084" s="383"/>
      <c r="AH2084" s="325"/>
      <c r="AI2084" s="325"/>
      <c r="AK2084" s="385"/>
      <c r="AL2084" s="385"/>
      <c r="AM2084" s="359"/>
      <c r="AN2084" s="385"/>
      <c r="AO2084" s="385"/>
      <c r="AP2084" s="385"/>
      <c r="AQ2084" s="385"/>
      <c r="AR2084" s="385"/>
      <c r="AS2084" s="385"/>
      <c r="AT2084" s="385"/>
      <c r="AU2084" s="359"/>
      <c r="AW2084" s="416"/>
      <c r="AX2084" s="694"/>
      <c r="AY2084" s="641"/>
      <c r="AZ2084" s="385"/>
      <c r="BA2084" s="385"/>
      <c r="BB2084" s="416"/>
      <c r="BC2084" s="416"/>
      <c r="BD2084" s="416"/>
      <c r="BE2084" s="416"/>
      <c r="BF2084" s="416"/>
      <c r="BG2084" s="416"/>
      <c r="BH2084" s="416"/>
      <c r="BI2084" s="416"/>
      <c r="BJ2084" s="416"/>
    </row>
    <row r="2085" spans="10:62" x14ac:dyDescent="0.2">
      <c r="J2085" s="385"/>
      <c r="K2085" s="217"/>
      <c r="L2085" s="217"/>
      <c r="M2085" s="693"/>
      <c r="N2085" s="693"/>
      <c r="O2085" s="359"/>
      <c r="P2085" s="619"/>
      <c r="Q2085" s="672"/>
      <c r="R2085" s="672"/>
      <c r="S2085" s="672"/>
      <c r="T2085" s="385"/>
      <c r="U2085" s="385"/>
      <c r="V2085" s="385"/>
      <c r="W2085" s="385"/>
      <c r="X2085" s="693"/>
      <c r="Y2085" s="325"/>
      <c r="Z2085" s="308"/>
      <c r="AA2085" s="383"/>
      <c r="AC2085" s="325"/>
      <c r="AD2085" s="325"/>
      <c r="AF2085" s="383"/>
      <c r="AH2085" s="325"/>
      <c r="AI2085" s="325"/>
      <c r="AK2085" s="385"/>
      <c r="AL2085" s="385"/>
      <c r="AM2085" s="359"/>
      <c r="AN2085" s="385"/>
      <c r="AO2085" s="385"/>
      <c r="AP2085" s="385"/>
      <c r="AQ2085" s="385"/>
      <c r="AR2085" s="385"/>
      <c r="AS2085" s="385"/>
      <c r="AT2085" s="385"/>
      <c r="AU2085" s="359"/>
      <c r="AW2085" s="416"/>
      <c r="AX2085" s="694"/>
      <c r="AY2085" s="641"/>
      <c r="AZ2085" s="385"/>
      <c r="BA2085" s="385"/>
      <c r="BB2085" s="416"/>
      <c r="BC2085" s="416"/>
      <c r="BD2085" s="416"/>
      <c r="BE2085" s="416"/>
      <c r="BF2085" s="416"/>
      <c r="BG2085" s="416"/>
      <c r="BH2085" s="416"/>
      <c r="BI2085" s="416"/>
      <c r="BJ2085" s="416"/>
    </row>
    <row r="2086" spans="10:62" x14ac:dyDescent="0.2">
      <c r="J2086" s="385"/>
      <c r="K2086" s="217"/>
      <c r="L2086" s="217"/>
      <c r="M2086" s="693"/>
      <c r="N2086" s="693"/>
      <c r="O2086" s="359"/>
      <c r="P2086" s="619"/>
      <c r="Q2086" s="672"/>
      <c r="R2086" s="672"/>
      <c r="S2086" s="672"/>
      <c r="T2086" s="385"/>
      <c r="U2086" s="385"/>
      <c r="V2086" s="385"/>
      <c r="W2086" s="385"/>
      <c r="X2086" s="693"/>
      <c r="Y2086" s="325"/>
      <c r="Z2086" s="308"/>
      <c r="AA2086" s="383"/>
      <c r="AC2086" s="325"/>
      <c r="AD2086" s="325"/>
      <c r="AF2086" s="383"/>
      <c r="AH2086" s="325"/>
      <c r="AI2086" s="325"/>
      <c r="AK2086" s="385"/>
      <c r="AL2086" s="385"/>
      <c r="AM2086" s="359"/>
      <c r="AN2086" s="385"/>
      <c r="AO2086" s="385"/>
      <c r="AP2086" s="385"/>
      <c r="AQ2086" s="385"/>
      <c r="AR2086" s="385"/>
      <c r="AS2086" s="385"/>
      <c r="AT2086" s="385"/>
      <c r="AU2086" s="359"/>
      <c r="AW2086" s="416"/>
      <c r="AX2086" s="694"/>
      <c r="AY2086" s="641"/>
      <c r="AZ2086" s="385"/>
      <c r="BA2086" s="385"/>
      <c r="BB2086" s="416"/>
      <c r="BC2086" s="416"/>
      <c r="BD2086" s="416"/>
      <c r="BE2086" s="416"/>
      <c r="BF2086" s="416"/>
      <c r="BG2086" s="416"/>
      <c r="BH2086" s="416"/>
      <c r="BI2086" s="416"/>
      <c r="BJ2086" s="416"/>
    </row>
    <row r="2087" spans="10:62" x14ac:dyDescent="0.2">
      <c r="J2087" s="385"/>
      <c r="K2087" s="217"/>
      <c r="L2087" s="217"/>
      <c r="M2087" s="693"/>
      <c r="N2087" s="693"/>
      <c r="O2087" s="359"/>
      <c r="P2087" s="619"/>
      <c r="Q2087" s="672"/>
      <c r="R2087" s="672"/>
      <c r="S2087" s="672"/>
      <c r="T2087" s="385"/>
      <c r="U2087" s="385"/>
      <c r="V2087" s="385"/>
      <c r="W2087" s="385"/>
      <c r="X2087" s="693"/>
      <c r="Y2087" s="325"/>
      <c r="Z2087" s="308"/>
      <c r="AA2087" s="383"/>
      <c r="AC2087" s="325"/>
      <c r="AD2087" s="325"/>
      <c r="AF2087" s="383"/>
      <c r="AH2087" s="325"/>
      <c r="AI2087" s="325"/>
      <c r="AK2087" s="385"/>
      <c r="AL2087" s="385"/>
      <c r="AM2087" s="359"/>
      <c r="AN2087" s="385"/>
      <c r="AO2087" s="385"/>
      <c r="AP2087" s="385"/>
      <c r="AQ2087" s="385"/>
      <c r="AR2087" s="385"/>
      <c r="AS2087" s="385"/>
      <c r="AT2087" s="385"/>
      <c r="AU2087" s="359"/>
      <c r="AW2087" s="416"/>
      <c r="AX2087" s="694"/>
      <c r="AY2087" s="641"/>
      <c r="AZ2087" s="385"/>
      <c r="BA2087" s="385"/>
      <c r="BB2087" s="416"/>
      <c r="BC2087" s="416"/>
      <c r="BD2087" s="416"/>
      <c r="BE2087" s="416"/>
      <c r="BF2087" s="416"/>
      <c r="BG2087" s="416"/>
      <c r="BH2087" s="416"/>
      <c r="BI2087" s="416"/>
      <c r="BJ2087" s="416"/>
    </row>
    <row r="2088" spans="10:62" x14ac:dyDescent="0.2">
      <c r="J2088" s="385"/>
      <c r="K2088" s="217"/>
      <c r="L2088" s="217"/>
      <c r="M2088" s="693"/>
      <c r="N2088" s="693"/>
      <c r="O2088" s="359"/>
      <c r="P2088" s="619"/>
      <c r="Q2088" s="672"/>
      <c r="R2088" s="672"/>
      <c r="S2088" s="672"/>
      <c r="T2088" s="385"/>
      <c r="U2088" s="385"/>
      <c r="V2088" s="385"/>
      <c r="W2088" s="385"/>
      <c r="X2088" s="693"/>
      <c r="Y2088" s="325"/>
      <c r="Z2088" s="308"/>
      <c r="AA2088" s="383"/>
      <c r="AC2088" s="325"/>
      <c r="AD2088" s="325"/>
      <c r="AF2088" s="383"/>
      <c r="AH2088" s="325"/>
      <c r="AI2088" s="325"/>
      <c r="AK2088" s="385"/>
      <c r="AL2088" s="385"/>
      <c r="AM2088" s="359"/>
      <c r="AN2088" s="385"/>
      <c r="AO2088" s="385"/>
      <c r="AP2088" s="385"/>
      <c r="AQ2088" s="385"/>
      <c r="AR2088" s="385"/>
      <c r="AS2088" s="385"/>
      <c r="AT2088" s="385"/>
      <c r="AU2088" s="359"/>
      <c r="AW2088" s="416"/>
      <c r="AX2088" s="694"/>
      <c r="AY2088" s="641"/>
      <c r="AZ2088" s="385"/>
      <c r="BA2088" s="385"/>
      <c r="BB2088" s="416"/>
      <c r="BC2088" s="416"/>
      <c r="BD2088" s="416"/>
      <c r="BE2088" s="416"/>
      <c r="BF2088" s="416"/>
      <c r="BG2088" s="416"/>
      <c r="BH2088" s="416"/>
      <c r="BI2088" s="416"/>
      <c r="BJ2088" s="416"/>
    </row>
    <row r="2089" spans="10:62" x14ac:dyDescent="0.2">
      <c r="J2089" s="385"/>
      <c r="K2089" s="217"/>
      <c r="L2089" s="217"/>
      <c r="M2089" s="693"/>
      <c r="N2089" s="693"/>
      <c r="O2089" s="359"/>
      <c r="P2089" s="619"/>
      <c r="Q2089" s="672"/>
      <c r="R2089" s="672"/>
      <c r="S2089" s="672"/>
      <c r="T2089" s="385"/>
      <c r="U2089" s="385"/>
      <c r="V2089" s="385"/>
      <c r="W2089" s="385"/>
      <c r="X2089" s="693"/>
      <c r="Y2089" s="325"/>
      <c r="Z2089" s="308"/>
      <c r="AA2089" s="383"/>
      <c r="AC2089" s="325"/>
      <c r="AD2089" s="325"/>
      <c r="AF2089" s="383"/>
      <c r="AH2089" s="325"/>
      <c r="AI2089" s="325"/>
      <c r="AK2089" s="385"/>
      <c r="AL2089" s="385"/>
      <c r="AM2089" s="359"/>
      <c r="AN2089" s="385"/>
      <c r="AO2089" s="385"/>
      <c r="AP2089" s="385"/>
      <c r="AQ2089" s="385"/>
      <c r="AR2089" s="385"/>
      <c r="AS2089" s="385"/>
      <c r="AT2089" s="385"/>
      <c r="AU2089" s="359"/>
      <c r="AW2089" s="416"/>
      <c r="AX2089" s="694"/>
      <c r="AY2089" s="641"/>
      <c r="AZ2089" s="385"/>
      <c r="BA2089" s="385"/>
      <c r="BB2089" s="416"/>
      <c r="BC2089" s="416"/>
      <c r="BD2089" s="416"/>
      <c r="BE2089" s="416"/>
      <c r="BF2089" s="416"/>
      <c r="BG2089" s="416"/>
      <c r="BH2089" s="416"/>
      <c r="BI2089" s="416"/>
      <c r="BJ2089" s="416"/>
    </row>
    <row r="2090" spans="10:62" x14ac:dyDescent="0.2">
      <c r="J2090" s="385"/>
      <c r="K2090" s="217"/>
      <c r="L2090" s="217"/>
      <c r="M2090" s="693"/>
      <c r="N2090" s="693"/>
      <c r="O2090" s="359"/>
      <c r="P2090" s="619"/>
      <c r="Q2090" s="672"/>
      <c r="R2090" s="672"/>
      <c r="S2090" s="672"/>
      <c r="T2090" s="385"/>
      <c r="U2090" s="385"/>
      <c r="V2090" s="385"/>
      <c r="W2090" s="385"/>
      <c r="X2090" s="693"/>
      <c r="Y2090" s="325"/>
      <c r="Z2090" s="308"/>
      <c r="AA2090" s="383"/>
      <c r="AC2090" s="325"/>
      <c r="AD2090" s="325"/>
      <c r="AF2090" s="383"/>
      <c r="AH2090" s="325"/>
      <c r="AI2090" s="325"/>
      <c r="AK2090" s="385"/>
      <c r="AL2090" s="385"/>
      <c r="AM2090" s="359"/>
      <c r="AN2090" s="385"/>
      <c r="AO2090" s="385"/>
      <c r="AP2090" s="385"/>
      <c r="AQ2090" s="385"/>
      <c r="AR2090" s="385"/>
      <c r="AS2090" s="385"/>
      <c r="AT2090" s="385"/>
      <c r="AU2090" s="359"/>
      <c r="AW2090" s="416"/>
      <c r="AX2090" s="694"/>
      <c r="AY2090" s="641"/>
      <c r="AZ2090" s="385"/>
      <c r="BA2090" s="385"/>
      <c r="BB2090" s="416"/>
      <c r="BC2090" s="416"/>
      <c r="BD2090" s="416"/>
      <c r="BE2090" s="416"/>
      <c r="BF2090" s="416"/>
      <c r="BG2090" s="416"/>
      <c r="BH2090" s="416"/>
      <c r="BI2090" s="416"/>
      <c r="BJ2090" s="416"/>
    </row>
    <row r="2091" spans="10:62" x14ac:dyDescent="0.2">
      <c r="J2091" s="385"/>
      <c r="K2091" s="217"/>
      <c r="L2091" s="217"/>
      <c r="M2091" s="693"/>
      <c r="N2091" s="693"/>
      <c r="O2091" s="359"/>
      <c r="P2091" s="619"/>
      <c r="Q2091" s="672"/>
      <c r="R2091" s="672"/>
      <c r="S2091" s="672"/>
      <c r="T2091" s="385"/>
      <c r="U2091" s="385"/>
      <c r="V2091" s="385"/>
      <c r="W2091" s="385"/>
      <c r="X2091" s="693"/>
      <c r="Y2091" s="325"/>
      <c r="Z2091" s="308"/>
      <c r="AA2091" s="383"/>
      <c r="AC2091" s="325"/>
      <c r="AD2091" s="325"/>
      <c r="AF2091" s="383"/>
      <c r="AH2091" s="325"/>
      <c r="AI2091" s="325"/>
      <c r="AK2091" s="385"/>
      <c r="AL2091" s="385"/>
      <c r="AM2091" s="359"/>
      <c r="AN2091" s="385"/>
      <c r="AO2091" s="385"/>
      <c r="AP2091" s="385"/>
      <c r="AQ2091" s="385"/>
      <c r="AR2091" s="385"/>
      <c r="AS2091" s="385"/>
      <c r="AT2091" s="385"/>
      <c r="AU2091" s="359"/>
      <c r="AW2091" s="416"/>
      <c r="AX2091" s="694"/>
      <c r="AY2091" s="641"/>
      <c r="AZ2091" s="385"/>
      <c r="BA2091" s="385"/>
      <c r="BB2091" s="416"/>
      <c r="BC2091" s="416"/>
      <c r="BD2091" s="416"/>
      <c r="BE2091" s="416"/>
      <c r="BF2091" s="416"/>
      <c r="BG2091" s="416"/>
      <c r="BH2091" s="416"/>
      <c r="BI2091" s="416"/>
      <c r="BJ2091" s="416"/>
    </row>
    <row r="2092" spans="10:62" x14ac:dyDescent="0.2">
      <c r="J2092" s="385"/>
      <c r="K2092" s="217"/>
      <c r="L2092" s="217"/>
      <c r="M2092" s="693"/>
      <c r="N2092" s="693"/>
      <c r="O2092" s="359"/>
      <c r="P2092" s="619"/>
      <c r="Q2092" s="672"/>
      <c r="R2092" s="672"/>
      <c r="S2092" s="672"/>
      <c r="T2092" s="385"/>
      <c r="U2092" s="385"/>
      <c r="V2092" s="385"/>
      <c r="W2092" s="385"/>
      <c r="X2092" s="693"/>
      <c r="Y2092" s="325"/>
      <c r="Z2092" s="308"/>
      <c r="AA2092" s="383"/>
      <c r="AC2092" s="325"/>
      <c r="AD2092" s="325"/>
      <c r="AF2092" s="383"/>
      <c r="AH2092" s="325"/>
      <c r="AI2092" s="325"/>
      <c r="AK2092" s="385"/>
      <c r="AL2092" s="385"/>
      <c r="AM2092" s="359"/>
      <c r="AN2092" s="385"/>
      <c r="AO2092" s="385"/>
      <c r="AP2092" s="385"/>
      <c r="AQ2092" s="385"/>
      <c r="AR2092" s="385"/>
      <c r="AS2092" s="385"/>
      <c r="AT2092" s="385"/>
      <c r="AU2092" s="359"/>
      <c r="AW2092" s="416"/>
      <c r="AX2092" s="694"/>
      <c r="AY2092" s="641"/>
      <c r="AZ2092" s="385"/>
      <c r="BA2092" s="385"/>
      <c r="BB2092" s="416"/>
      <c r="BC2092" s="416"/>
      <c r="BD2092" s="416"/>
      <c r="BE2092" s="416"/>
      <c r="BF2092" s="416"/>
      <c r="BG2092" s="416"/>
      <c r="BH2092" s="416"/>
      <c r="BI2092" s="416"/>
      <c r="BJ2092" s="416"/>
    </row>
    <row r="2093" spans="10:62" x14ac:dyDescent="0.2">
      <c r="J2093" s="385"/>
      <c r="K2093" s="217"/>
      <c r="L2093" s="217"/>
      <c r="M2093" s="693"/>
      <c r="N2093" s="693"/>
      <c r="O2093" s="359"/>
      <c r="P2093" s="619"/>
      <c r="Q2093" s="672"/>
      <c r="R2093" s="672"/>
      <c r="S2093" s="672"/>
      <c r="T2093" s="385"/>
      <c r="U2093" s="385"/>
      <c r="V2093" s="385"/>
      <c r="W2093" s="385"/>
      <c r="X2093" s="693"/>
      <c r="Y2093" s="325"/>
      <c r="Z2093" s="308"/>
      <c r="AA2093" s="383"/>
      <c r="AC2093" s="325"/>
      <c r="AD2093" s="325"/>
      <c r="AF2093" s="383"/>
      <c r="AH2093" s="325"/>
      <c r="AI2093" s="325"/>
      <c r="AK2093" s="385"/>
      <c r="AL2093" s="385"/>
      <c r="AM2093" s="359"/>
      <c r="AN2093" s="385"/>
      <c r="AO2093" s="385"/>
      <c r="AP2093" s="385"/>
      <c r="AQ2093" s="385"/>
      <c r="AR2093" s="385"/>
      <c r="AS2093" s="385"/>
      <c r="AT2093" s="385"/>
      <c r="AU2093" s="359"/>
      <c r="AW2093" s="416"/>
      <c r="AX2093" s="694"/>
      <c r="AY2093" s="641"/>
      <c r="AZ2093" s="385"/>
      <c r="BA2093" s="385"/>
      <c r="BB2093" s="416"/>
      <c r="BC2093" s="416"/>
      <c r="BD2093" s="416"/>
      <c r="BE2093" s="416"/>
      <c r="BF2093" s="416"/>
      <c r="BG2093" s="416"/>
      <c r="BH2093" s="416"/>
      <c r="BI2093" s="416"/>
      <c r="BJ2093" s="416"/>
    </row>
    <row r="2094" spans="10:62" x14ac:dyDescent="0.2">
      <c r="J2094" s="385"/>
      <c r="K2094" s="217"/>
      <c r="L2094" s="217"/>
      <c r="M2094" s="693"/>
      <c r="N2094" s="693"/>
      <c r="O2094" s="359"/>
      <c r="P2094" s="619"/>
      <c r="Q2094" s="672"/>
      <c r="R2094" s="672"/>
      <c r="S2094" s="672"/>
      <c r="T2094" s="385"/>
      <c r="U2094" s="385"/>
      <c r="V2094" s="385"/>
      <c r="W2094" s="385"/>
      <c r="X2094" s="693"/>
      <c r="Y2094" s="325"/>
      <c r="Z2094" s="308"/>
      <c r="AA2094" s="383"/>
      <c r="AC2094" s="325"/>
      <c r="AD2094" s="325"/>
      <c r="AF2094" s="383"/>
      <c r="AH2094" s="325"/>
      <c r="AI2094" s="325"/>
      <c r="AK2094" s="385"/>
      <c r="AL2094" s="385"/>
      <c r="AM2094" s="359"/>
      <c r="AN2094" s="385"/>
      <c r="AO2094" s="385"/>
      <c r="AP2094" s="385"/>
      <c r="AQ2094" s="385"/>
      <c r="AR2094" s="385"/>
      <c r="AS2094" s="385"/>
      <c r="AT2094" s="385"/>
      <c r="AU2094" s="359"/>
      <c r="AW2094" s="416"/>
      <c r="AX2094" s="694"/>
      <c r="AY2094" s="641"/>
      <c r="AZ2094" s="385"/>
      <c r="BA2094" s="385"/>
      <c r="BB2094" s="416"/>
      <c r="BC2094" s="416"/>
      <c r="BD2094" s="416"/>
      <c r="BE2094" s="416"/>
      <c r="BF2094" s="416"/>
      <c r="BG2094" s="416"/>
      <c r="BH2094" s="416"/>
      <c r="BI2094" s="416"/>
      <c r="BJ2094" s="416"/>
    </row>
    <row r="2095" spans="10:62" x14ac:dyDescent="0.2">
      <c r="J2095" s="385"/>
      <c r="K2095" s="217"/>
      <c r="L2095" s="217"/>
      <c r="M2095" s="693"/>
      <c r="N2095" s="693"/>
      <c r="O2095" s="359"/>
      <c r="P2095" s="619"/>
      <c r="Q2095" s="672"/>
      <c r="R2095" s="672"/>
      <c r="S2095" s="672"/>
      <c r="T2095" s="385"/>
      <c r="U2095" s="385"/>
      <c r="V2095" s="385"/>
      <c r="W2095" s="385"/>
      <c r="X2095" s="693"/>
      <c r="Y2095" s="325"/>
      <c r="Z2095" s="308"/>
      <c r="AA2095" s="383"/>
      <c r="AC2095" s="325"/>
      <c r="AD2095" s="325"/>
      <c r="AF2095" s="383"/>
      <c r="AH2095" s="325"/>
      <c r="AI2095" s="325"/>
      <c r="AK2095" s="385"/>
      <c r="AL2095" s="385"/>
      <c r="AM2095" s="359"/>
      <c r="AN2095" s="385"/>
      <c r="AO2095" s="385"/>
      <c r="AP2095" s="385"/>
      <c r="AQ2095" s="385"/>
      <c r="AR2095" s="385"/>
      <c r="AS2095" s="385"/>
      <c r="AT2095" s="385"/>
      <c r="AU2095" s="359"/>
      <c r="AW2095" s="416"/>
      <c r="AX2095" s="694"/>
      <c r="AY2095" s="641"/>
      <c r="AZ2095" s="385"/>
      <c r="BA2095" s="385"/>
      <c r="BB2095" s="416"/>
      <c r="BC2095" s="416"/>
      <c r="BD2095" s="416"/>
      <c r="BE2095" s="416"/>
      <c r="BF2095" s="416"/>
      <c r="BG2095" s="416"/>
      <c r="BH2095" s="416"/>
      <c r="BI2095" s="416"/>
      <c r="BJ2095" s="416"/>
    </row>
    <row r="2096" spans="10:62" x14ac:dyDescent="0.2">
      <c r="J2096" s="385"/>
      <c r="K2096" s="217"/>
      <c r="L2096" s="217"/>
      <c r="M2096" s="693"/>
      <c r="N2096" s="693"/>
      <c r="O2096" s="359"/>
      <c r="P2096" s="619"/>
      <c r="Q2096" s="672"/>
      <c r="R2096" s="672"/>
      <c r="S2096" s="672"/>
      <c r="T2096" s="385"/>
      <c r="U2096" s="385"/>
      <c r="V2096" s="385"/>
      <c r="W2096" s="385"/>
      <c r="X2096" s="693"/>
      <c r="Y2096" s="325"/>
      <c r="Z2096" s="308"/>
      <c r="AA2096" s="383"/>
      <c r="AC2096" s="325"/>
      <c r="AD2096" s="325"/>
      <c r="AF2096" s="383"/>
      <c r="AH2096" s="325"/>
      <c r="AI2096" s="325"/>
      <c r="AK2096" s="385"/>
      <c r="AL2096" s="385"/>
      <c r="AM2096" s="359"/>
      <c r="AN2096" s="385"/>
      <c r="AO2096" s="385"/>
      <c r="AP2096" s="385"/>
      <c r="AQ2096" s="385"/>
      <c r="AR2096" s="385"/>
      <c r="AS2096" s="385"/>
      <c r="AT2096" s="385"/>
      <c r="AU2096" s="359"/>
      <c r="AW2096" s="416"/>
      <c r="AX2096" s="694"/>
      <c r="AY2096" s="641"/>
      <c r="AZ2096" s="385"/>
      <c r="BA2096" s="385"/>
      <c r="BB2096" s="416"/>
      <c r="BC2096" s="416"/>
      <c r="BD2096" s="416"/>
      <c r="BE2096" s="416"/>
      <c r="BF2096" s="416"/>
      <c r="BG2096" s="416"/>
      <c r="BH2096" s="416"/>
      <c r="BI2096" s="416"/>
      <c r="BJ2096" s="416"/>
    </row>
    <row r="2097" spans="10:62" x14ac:dyDescent="0.2">
      <c r="J2097" s="385"/>
      <c r="K2097" s="217"/>
      <c r="L2097" s="217"/>
      <c r="M2097" s="693"/>
      <c r="N2097" s="693"/>
      <c r="O2097" s="359"/>
      <c r="P2097" s="619"/>
      <c r="Q2097" s="672"/>
      <c r="R2097" s="672"/>
      <c r="S2097" s="672"/>
      <c r="T2097" s="385"/>
      <c r="U2097" s="385"/>
      <c r="V2097" s="385"/>
      <c r="W2097" s="385"/>
      <c r="X2097" s="693"/>
      <c r="Y2097" s="325"/>
      <c r="Z2097" s="308"/>
      <c r="AA2097" s="383"/>
      <c r="AC2097" s="325"/>
      <c r="AD2097" s="325"/>
      <c r="AF2097" s="383"/>
      <c r="AH2097" s="325"/>
      <c r="AI2097" s="325"/>
      <c r="AK2097" s="385"/>
      <c r="AL2097" s="385"/>
      <c r="AM2097" s="359"/>
      <c r="AN2097" s="385"/>
      <c r="AO2097" s="385"/>
      <c r="AP2097" s="385"/>
      <c r="AQ2097" s="385"/>
      <c r="AR2097" s="385"/>
      <c r="AS2097" s="385"/>
      <c r="AT2097" s="385"/>
      <c r="AU2097" s="359"/>
      <c r="AW2097" s="416"/>
      <c r="AX2097" s="694"/>
      <c r="AY2097" s="641"/>
      <c r="AZ2097" s="385"/>
      <c r="BA2097" s="385"/>
      <c r="BB2097" s="416"/>
      <c r="BC2097" s="416"/>
      <c r="BD2097" s="416"/>
      <c r="BE2097" s="416"/>
      <c r="BF2097" s="416"/>
      <c r="BG2097" s="416"/>
      <c r="BH2097" s="416"/>
      <c r="BI2097" s="416"/>
      <c r="BJ2097" s="416"/>
    </row>
    <row r="2098" spans="10:62" x14ac:dyDescent="0.2">
      <c r="J2098" s="385"/>
      <c r="K2098" s="217"/>
      <c r="L2098" s="217"/>
      <c r="M2098" s="693"/>
      <c r="N2098" s="693"/>
      <c r="O2098" s="359"/>
      <c r="P2098" s="619"/>
      <c r="Q2098" s="672"/>
      <c r="R2098" s="672"/>
      <c r="S2098" s="672"/>
      <c r="T2098" s="385"/>
      <c r="U2098" s="385"/>
      <c r="V2098" s="385"/>
      <c r="W2098" s="385"/>
      <c r="X2098" s="693"/>
      <c r="Y2098" s="325"/>
      <c r="Z2098" s="308"/>
      <c r="AA2098" s="383"/>
      <c r="AC2098" s="325"/>
      <c r="AD2098" s="325"/>
      <c r="AF2098" s="383"/>
      <c r="AH2098" s="325"/>
      <c r="AI2098" s="325"/>
      <c r="AK2098" s="385"/>
      <c r="AL2098" s="385"/>
      <c r="AM2098" s="359"/>
      <c r="AN2098" s="385"/>
      <c r="AO2098" s="385"/>
      <c r="AP2098" s="385"/>
      <c r="AQ2098" s="385"/>
      <c r="AR2098" s="385"/>
      <c r="AS2098" s="385"/>
      <c r="AT2098" s="385"/>
      <c r="AU2098" s="359"/>
      <c r="AW2098" s="416"/>
      <c r="AX2098" s="694"/>
      <c r="AY2098" s="641"/>
      <c r="AZ2098" s="385"/>
      <c r="BA2098" s="385"/>
      <c r="BB2098" s="416"/>
      <c r="BC2098" s="416"/>
      <c r="BD2098" s="416"/>
      <c r="BE2098" s="416"/>
      <c r="BF2098" s="416"/>
      <c r="BG2098" s="416"/>
      <c r="BH2098" s="416"/>
      <c r="BI2098" s="416"/>
      <c r="BJ2098" s="416"/>
    </row>
    <row r="2099" spans="10:62" x14ac:dyDescent="0.2">
      <c r="J2099" s="385"/>
      <c r="K2099" s="217"/>
      <c r="L2099" s="217"/>
      <c r="M2099" s="693"/>
      <c r="N2099" s="693"/>
      <c r="O2099" s="359"/>
      <c r="P2099" s="619"/>
      <c r="Q2099" s="672"/>
      <c r="R2099" s="672"/>
      <c r="S2099" s="672"/>
      <c r="T2099" s="385"/>
      <c r="U2099" s="385"/>
      <c r="V2099" s="385"/>
      <c r="W2099" s="385"/>
      <c r="X2099" s="693"/>
      <c r="Y2099" s="325"/>
      <c r="Z2099" s="308"/>
      <c r="AA2099" s="383"/>
      <c r="AC2099" s="325"/>
      <c r="AD2099" s="325"/>
      <c r="AF2099" s="383"/>
      <c r="AH2099" s="325"/>
      <c r="AI2099" s="325"/>
      <c r="AK2099" s="385"/>
      <c r="AL2099" s="385"/>
      <c r="AM2099" s="359"/>
      <c r="AN2099" s="385"/>
      <c r="AO2099" s="385"/>
      <c r="AP2099" s="385"/>
      <c r="AQ2099" s="385"/>
      <c r="AR2099" s="385"/>
      <c r="AS2099" s="385"/>
      <c r="AT2099" s="385"/>
      <c r="AU2099" s="359"/>
      <c r="AW2099" s="416"/>
      <c r="AX2099" s="694"/>
      <c r="AY2099" s="641"/>
      <c r="AZ2099" s="385"/>
      <c r="BA2099" s="385"/>
      <c r="BB2099" s="416"/>
      <c r="BC2099" s="416"/>
      <c r="BD2099" s="416"/>
      <c r="BE2099" s="416"/>
      <c r="BF2099" s="416"/>
      <c r="BG2099" s="416"/>
      <c r="BH2099" s="416"/>
      <c r="BI2099" s="416"/>
      <c r="BJ2099" s="416"/>
    </row>
    <row r="2100" spans="10:62" x14ac:dyDescent="0.2">
      <c r="J2100" s="385"/>
      <c r="K2100" s="217"/>
      <c r="L2100" s="217"/>
      <c r="M2100" s="693"/>
      <c r="N2100" s="693"/>
      <c r="O2100" s="359"/>
      <c r="P2100" s="619"/>
      <c r="Q2100" s="672"/>
      <c r="R2100" s="672"/>
      <c r="S2100" s="672"/>
      <c r="T2100" s="385"/>
      <c r="U2100" s="385"/>
      <c r="V2100" s="385"/>
      <c r="W2100" s="385"/>
      <c r="X2100" s="693"/>
      <c r="Y2100" s="325"/>
      <c r="Z2100" s="308"/>
      <c r="AA2100" s="383"/>
      <c r="AC2100" s="325"/>
      <c r="AD2100" s="325"/>
      <c r="AF2100" s="383"/>
      <c r="AH2100" s="325"/>
      <c r="AI2100" s="325"/>
      <c r="AK2100" s="385"/>
      <c r="AL2100" s="385"/>
      <c r="AM2100" s="359"/>
      <c r="AN2100" s="385"/>
      <c r="AO2100" s="385"/>
      <c r="AP2100" s="385"/>
      <c r="AQ2100" s="385"/>
      <c r="AR2100" s="385"/>
      <c r="AS2100" s="385"/>
      <c r="AT2100" s="385"/>
      <c r="AU2100" s="359"/>
      <c r="AW2100" s="416"/>
      <c r="AX2100" s="694"/>
      <c r="AY2100" s="641"/>
      <c r="AZ2100" s="385"/>
      <c r="BA2100" s="385"/>
      <c r="BB2100" s="416"/>
      <c r="BC2100" s="416"/>
      <c r="BD2100" s="416"/>
      <c r="BE2100" s="416"/>
      <c r="BF2100" s="416"/>
      <c r="BG2100" s="416"/>
      <c r="BH2100" s="416"/>
      <c r="BI2100" s="416"/>
      <c r="BJ2100" s="416"/>
    </row>
    <row r="2101" spans="10:62" x14ac:dyDescent="0.2">
      <c r="J2101" s="385"/>
      <c r="K2101" s="217"/>
      <c r="L2101" s="217"/>
      <c r="M2101" s="693"/>
      <c r="N2101" s="693"/>
      <c r="O2101" s="359"/>
      <c r="P2101" s="619"/>
      <c r="Q2101" s="672"/>
      <c r="R2101" s="672"/>
      <c r="S2101" s="672"/>
      <c r="T2101" s="385"/>
      <c r="U2101" s="385"/>
      <c r="V2101" s="385"/>
      <c r="W2101" s="385"/>
      <c r="X2101" s="693"/>
      <c r="Y2101" s="325"/>
      <c r="Z2101" s="308"/>
      <c r="AA2101" s="383"/>
      <c r="AC2101" s="325"/>
      <c r="AD2101" s="325"/>
      <c r="AF2101" s="383"/>
      <c r="AH2101" s="325"/>
      <c r="AI2101" s="325"/>
      <c r="AK2101" s="385"/>
      <c r="AL2101" s="385"/>
      <c r="AM2101" s="359"/>
      <c r="AN2101" s="385"/>
      <c r="AO2101" s="385"/>
      <c r="AP2101" s="385"/>
      <c r="AQ2101" s="385"/>
      <c r="AR2101" s="385"/>
      <c r="AS2101" s="385"/>
      <c r="AT2101" s="385"/>
      <c r="AU2101" s="359"/>
      <c r="AW2101" s="416"/>
      <c r="AX2101" s="694"/>
      <c r="AY2101" s="641"/>
      <c r="AZ2101" s="385"/>
      <c r="BA2101" s="385"/>
      <c r="BB2101" s="416"/>
      <c r="BC2101" s="416"/>
      <c r="BD2101" s="416"/>
      <c r="BE2101" s="416"/>
      <c r="BF2101" s="416"/>
      <c r="BG2101" s="416"/>
      <c r="BH2101" s="416"/>
      <c r="BI2101" s="416"/>
      <c r="BJ2101" s="416"/>
    </row>
    <row r="2102" spans="10:62" x14ac:dyDescent="0.2">
      <c r="J2102" s="385"/>
      <c r="K2102" s="217"/>
      <c r="L2102" s="217"/>
      <c r="M2102" s="693"/>
      <c r="N2102" s="693"/>
      <c r="O2102" s="359"/>
      <c r="P2102" s="619"/>
      <c r="Q2102" s="672"/>
      <c r="R2102" s="672"/>
      <c r="S2102" s="672"/>
      <c r="T2102" s="385"/>
      <c r="U2102" s="385"/>
      <c r="V2102" s="385"/>
      <c r="W2102" s="385"/>
      <c r="X2102" s="693"/>
      <c r="Y2102" s="325"/>
      <c r="Z2102" s="308"/>
      <c r="AA2102" s="383"/>
      <c r="AC2102" s="325"/>
      <c r="AD2102" s="325"/>
      <c r="AF2102" s="383"/>
      <c r="AH2102" s="325"/>
      <c r="AI2102" s="325"/>
      <c r="AK2102" s="385"/>
      <c r="AL2102" s="385"/>
      <c r="AM2102" s="359"/>
      <c r="AN2102" s="385"/>
      <c r="AO2102" s="385"/>
      <c r="AP2102" s="385"/>
      <c r="AQ2102" s="385"/>
      <c r="AR2102" s="385"/>
      <c r="AS2102" s="385"/>
      <c r="AT2102" s="385"/>
      <c r="AU2102" s="359"/>
      <c r="AW2102" s="416"/>
      <c r="AX2102" s="694"/>
      <c r="AY2102" s="641"/>
      <c r="AZ2102" s="385"/>
      <c r="BA2102" s="385"/>
      <c r="BB2102" s="416"/>
      <c r="BC2102" s="416"/>
      <c r="BD2102" s="416"/>
      <c r="BE2102" s="416"/>
      <c r="BF2102" s="416"/>
      <c r="BG2102" s="416"/>
      <c r="BH2102" s="416"/>
      <c r="BI2102" s="416"/>
      <c r="BJ2102" s="416"/>
    </row>
    <row r="2103" spans="10:62" x14ac:dyDescent="0.2">
      <c r="J2103" s="385"/>
      <c r="K2103" s="217"/>
      <c r="L2103" s="217"/>
      <c r="M2103" s="693"/>
      <c r="N2103" s="693"/>
      <c r="O2103" s="359"/>
      <c r="P2103" s="619"/>
      <c r="Q2103" s="672"/>
      <c r="R2103" s="672"/>
      <c r="S2103" s="672"/>
      <c r="T2103" s="385"/>
      <c r="U2103" s="385"/>
      <c r="V2103" s="385"/>
      <c r="W2103" s="385"/>
      <c r="X2103" s="693"/>
      <c r="Y2103" s="325"/>
      <c r="Z2103" s="308"/>
      <c r="AA2103" s="383"/>
      <c r="AC2103" s="325"/>
      <c r="AD2103" s="325"/>
      <c r="AF2103" s="383"/>
      <c r="AH2103" s="325"/>
      <c r="AI2103" s="325"/>
      <c r="AK2103" s="385"/>
      <c r="AL2103" s="385"/>
      <c r="AM2103" s="359"/>
      <c r="AN2103" s="385"/>
      <c r="AO2103" s="385"/>
      <c r="AP2103" s="385"/>
      <c r="AQ2103" s="385"/>
      <c r="AR2103" s="385"/>
      <c r="AS2103" s="385"/>
      <c r="AT2103" s="385"/>
      <c r="AU2103" s="359"/>
      <c r="AW2103" s="416"/>
      <c r="AX2103" s="694"/>
      <c r="AY2103" s="641"/>
      <c r="AZ2103" s="385"/>
      <c r="BA2103" s="385"/>
      <c r="BB2103" s="416"/>
      <c r="BC2103" s="416"/>
      <c r="BD2103" s="416"/>
      <c r="BE2103" s="416"/>
      <c r="BF2103" s="416"/>
      <c r="BG2103" s="416"/>
      <c r="BH2103" s="416"/>
      <c r="BI2103" s="416"/>
      <c r="BJ2103" s="416"/>
    </row>
    <row r="2104" spans="10:62" x14ac:dyDescent="0.2">
      <c r="J2104" s="385"/>
      <c r="K2104" s="217"/>
      <c r="L2104" s="217"/>
      <c r="M2104" s="693"/>
      <c r="N2104" s="693"/>
      <c r="O2104" s="359"/>
      <c r="P2104" s="619"/>
      <c r="Q2104" s="672"/>
      <c r="R2104" s="672"/>
      <c r="S2104" s="672"/>
      <c r="T2104" s="385"/>
      <c r="U2104" s="385"/>
      <c r="V2104" s="385"/>
      <c r="W2104" s="385"/>
      <c r="X2104" s="693"/>
      <c r="Y2104" s="325"/>
      <c r="Z2104" s="308"/>
      <c r="AA2104" s="383"/>
      <c r="AC2104" s="325"/>
      <c r="AD2104" s="325"/>
      <c r="AF2104" s="383"/>
      <c r="AH2104" s="325"/>
      <c r="AI2104" s="325"/>
      <c r="AK2104" s="385"/>
      <c r="AL2104" s="385"/>
      <c r="AM2104" s="359"/>
      <c r="AN2104" s="385"/>
      <c r="AO2104" s="385"/>
      <c r="AP2104" s="385"/>
      <c r="AQ2104" s="385"/>
      <c r="AR2104" s="385"/>
      <c r="AS2104" s="385"/>
      <c r="AT2104" s="385"/>
      <c r="AU2104" s="359"/>
      <c r="AW2104" s="416"/>
      <c r="AX2104" s="694"/>
      <c r="AY2104" s="641"/>
      <c r="AZ2104" s="385"/>
      <c r="BA2104" s="385"/>
      <c r="BB2104" s="416"/>
      <c r="BC2104" s="416"/>
      <c r="BD2104" s="416"/>
      <c r="BE2104" s="416"/>
      <c r="BF2104" s="416"/>
      <c r="BG2104" s="416"/>
      <c r="BH2104" s="416"/>
      <c r="BI2104" s="416"/>
      <c r="BJ2104" s="416"/>
    </row>
    <row r="2105" spans="10:62" x14ac:dyDescent="0.2">
      <c r="J2105" s="385"/>
      <c r="K2105" s="217"/>
      <c r="L2105" s="217"/>
      <c r="M2105" s="693"/>
      <c r="N2105" s="693"/>
      <c r="O2105" s="359"/>
      <c r="P2105" s="619"/>
      <c r="Q2105" s="672"/>
      <c r="R2105" s="672"/>
      <c r="S2105" s="672"/>
      <c r="T2105" s="385"/>
      <c r="U2105" s="385"/>
      <c r="V2105" s="385"/>
      <c r="W2105" s="385"/>
      <c r="X2105" s="693"/>
      <c r="Y2105" s="325"/>
      <c r="Z2105" s="308"/>
      <c r="AA2105" s="383"/>
      <c r="AC2105" s="325"/>
      <c r="AD2105" s="325"/>
      <c r="AF2105" s="383"/>
      <c r="AH2105" s="325"/>
      <c r="AI2105" s="325"/>
      <c r="AK2105" s="385"/>
      <c r="AL2105" s="385"/>
      <c r="AM2105" s="359"/>
      <c r="AN2105" s="385"/>
      <c r="AO2105" s="385"/>
      <c r="AP2105" s="385"/>
      <c r="AQ2105" s="385"/>
      <c r="AR2105" s="385"/>
      <c r="AS2105" s="385"/>
      <c r="AT2105" s="385"/>
      <c r="AU2105" s="359"/>
      <c r="AW2105" s="416"/>
      <c r="AX2105" s="694"/>
      <c r="AY2105" s="641"/>
      <c r="AZ2105" s="385"/>
      <c r="BA2105" s="385"/>
      <c r="BB2105" s="416"/>
      <c r="BC2105" s="416"/>
      <c r="BD2105" s="416"/>
      <c r="BE2105" s="416"/>
      <c r="BF2105" s="416"/>
      <c r="BG2105" s="416"/>
      <c r="BH2105" s="416"/>
      <c r="BI2105" s="416"/>
      <c r="BJ2105" s="416"/>
    </row>
    <row r="2106" spans="10:62" x14ac:dyDescent="0.2">
      <c r="J2106" s="385"/>
      <c r="K2106" s="217"/>
      <c r="L2106" s="217"/>
      <c r="M2106" s="693"/>
      <c r="N2106" s="693"/>
      <c r="O2106" s="359"/>
      <c r="P2106" s="619"/>
      <c r="Q2106" s="672"/>
      <c r="R2106" s="672"/>
      <c r="S2106" s="672"/>
      <c r="T2106" s="385"/>
      <c r="U2106" s="385"/>
      <c r="V2106" s="385"/>
      <c r="W2106" s="385"/>
      <c r="X2106" s="693"/>
      <c r="Y2106" s="325"/>
      <c r="Z2106" s="308"/>
      <c r="AA2106" s="383"/>
      <c r="AC2106" s="325"/>
      <c r="AD2106" s="325"/>
      <c r="AF2106" s="383"/>
      <c r="AH2106" s="325"/>
      <c r="AI2106" s="325"/>
      <c r="AK2106" s="385"/>
      <c r="AL2106" s="385"/>
      <c r="AM2106" s="359"/>
      <c r="AN2106" s="385"/>
      <c r="AO2106" s="385"/>
      <c r="AP2106" s="385"/>
      <c r="AQ2106" s="385"/>
      <c r="AR2106" s="385"/>
      <c r="AS2106" s="385"/>
      <c r="AT2106" s="385"/>
      <c r="AU2106" s="359"/>
      <c r="AW2106" s="416"/>
      <c r="AX2106" s="694"/>
      <c r="AY2106" s="641"/>
      <c r="AZ2106" s="385"/>
      <c r="BA2106" s="385"/>
      <c r="BB2106" s="416"/>
      <c r="BC2106" s="416"/>
      <c r="BD2106" s="416"/>
      <c r="BE2106" s="416"/>
      <c r="BF2106" s="416"/>
      <c r="BG2106" s="416"/>
      <c r="BH2106" s="416"/>
      <c r="BI2106" s="416"/>
      <c r="BJ2106" s="416"/>
    </row>
    <row r="2107" spans="10:62" x14ac:dyDescent="0.2">
      <c r="J2107" s="385"/>
      <c r="K2107" s="217"/>
      <c r="L2107" s="217"/>
      <c r="M2107" s="693"/>
      <c r="N2107" s="693"/>
      <c r="O2107" s="359"/>
      <c r="P2107" s="619"/>
      <c r="Q2107" s="672"/>
      <c r="R2107" s="672"/>
      <c r="S2107" s="672"/>
      <c r="T2107" s="385"/>
      <c r="U2107" s="385"/>
      <c r="V2107" s="385"/>
      <c r="W2107" s="385"/>
      <c r="X2107" s="693"/>
      <c r="Y2107" s="325"/>
      <c r="Z2107" s="308"/>
      <c r="AA2107" s="383"/>
      <c r="AC2107" s="325"/>
      <c r="AD2107" s="325"/>
      <c r="AF2107" s="383"/>
      <c r="AH2107" s="325"/>
      <c r="AI2107" s="325"/>
      <c r="AK2107" s="385"/>
      <c r="AL2107" s="385"/>
      <c r="AM2107" s="359"/>
      <c r="AN2107" s="385"/>
      <c r="AO2107" s="385"/>
      <c r="AP2107" s="385"/>
      <c r="AQ2107" s="385"/>
      <c r="AR2107" s="385"/>
      <c r="AS2107" s="385"/>
      <c r="AT2107" s="385"/>
      <c r="AU2107" s="359"/>
      <c r="AW2107" s="416"/>
      <c r="AX2107" s="694"/>
      <c r="AY2107" s="641"/>
      <c r="AZ2107" s="385"/>
      <c r="BA2107" s="385"/>
      <c r="BB2107" s="416"/>
      <c r="BC2107" s="416"/>
      <c r="BD2107" s="416"/>
      <c r="BE2107" s="416"/>
      <c r="BF2107" s="416"/>
      <c r="BG2107" s="416"/>
      <c r="BH2107" s="416"/>
      <c r="BI2107" s="416"/>
      <c r="BJ2107" s="416"/>
    </row>
    <row r="2108" spans="10:62" x14ac:dyDescent="0.2">
      <c r="J2108" s="385"/>
      <c r="K2108" s="217"/>
      <c r="L2108" s="217"/>
      <c r="M2108" s="693"/>
      <c r="N2108" s="693"/>
      <c r="O2108" s="359"/>
      <c r="P2108" s="619"/>
      <c r="Q2108" s="672"/>
      <c r="R2108" s="672"/>
      <c r="S2108" s="672"/>
      <c r="T2108" s="385"/>
      <c r="U2108" s="385"/>
      <c r="V2108" s="385"/>
      <c r="W2108" s="385"/>
      <c r="X2108" s="693"/>
      <c r="Y2108" s="325"/>
      <c r="Z2108" s="308"/>
      <c r="AA2108" s="383"/>
      <c r="AC2108" s="325"/>
      <c r="AD2108" s="325"/>
      <c r="AF2108" s="383"/>
      <c r="AH2108" s="325"/>
      <c r="AI2108" s="325"/>
      <c r="AK2108" s="385"/>
      <c r="AL2108" s="385"/>
      <c r="AM2108" s="359"/>
      <c r="AN2108" s="385"/>
      <c r="AO2108" s="385"/>
      <c r="AP2108" s="385"/>
      <c r="AQ2108" s="385"/>
      <c r="AR2108" s="385"/>
      <c r="AS2108" s="385"/>
      <c r="AT2108" s="385"/>
      <c r="AU2108" s="359"/>
      <c r="AW2108" s="416"/>
      <c r="AX2108" s="694"/>
      <c r="AY2108" s="641"/>
      <c r="AZ2108" s="385"/>
      <c r="BA2108" s="385"/>
      <c r="BB2108" s="416"/>
      <c r="BC2108" s="416"/>
      <c r="BD2108" s="416"/>
      <c r="BE2108" s="416"/>
      <c r="BF2108" s="416"/>
      <c r="BG2108" s="416"/>
      <c r="BH2108" s="416"/>
      <c r="BI2108" s="416"/>
      <c r="BJ2108" s="416"/>
    </row>
    <row r="2109" spans="10:62" x14ac:dyDescent="0.2">
      <c r="J2109" s="385"/>
      <c r="K2109" s="217"/>
      <c r="L2109" s="217"/>
      <c r="M2109" s="693"/>
      <c r="N2109" s="693"/>
      <c r="O2109" s="359"/>
      <c r="P2109" s="619"/>
      <c r="Q2109" s="672"/>
      <c r="R2109" s="672"/>
      <c r="S2109" s="672"/>
      <c r="T2109" s="385"/>
      <c r="U2109" s="385"/>
      <c r="V2109" s="385"/>
      <c r="W2109" s="385"/>
      <c r="X2109" s="693"/>
      <c r="Y2109" s="325"/>
      <c r="Z2109" s="308"/>
      <c r="AA2109" s="383"/>
      <c r="AC2109" s="325"/>
      <c r="AD2109" s="325"/>
      <c r="AF2109" s="383"/>
      <c r="AH2109" s="325"/>
      <c r="AI2109" s="325"/>
      <c r="AK2109" s="385"/>
      <c r="AL2109" s="385"/>
      <c r="AM2109" s="359"/>
      <c r="AN2109" s="385"/>
      <c r="AO2109" s="385"/>
      <c r="AP2109" s="385"/>
      <c r="AQ2109" s="385"/>
      <c r="AR2109" s="385"/>
      <c r="AS2109" s="385"/>
      <c r="AT2109" s="385"/>
      <c r="AU2109" s="359"/>
      <c r="AW2109" s="416"/>
      <c r="AX2109" s="694"/>
      <c r="AY2109" s="641"/>
      <c r="AZ2109" s="385"/>
      <c r="BA2109" s="385"/>
      <c r="BB2109" s="416"/>
      <c r="BC2109" s="416"/>
      <c r="BD2109" s="416"/>
      <c r="BE2109" s="416"/>
      <c r="BF2109" s="416"/>
      <c r="BG2109" s="416"/>
      <c r="BH2109" s="416"/>
      <c r="BI2109" s="416"/>
      <c r="BJ2109" s="416"/>
    </row>
    <row r="2110" spans="10:62" x14ac:dyDescent="0.2">
      <c r="J2110" s="385"/>
      <c r="K2110" s="217"/>
      <c r="L2110" s="217"/>
      <c r="M2110" s="693"/>
      <c r="N2110" s="693"/>
      <c r="O2110" s="359"/>
      <c r="P2110" s="619"/>
      <c r="Q2110" s="672"/>
      <c r="R2110" s="672"/>
      <c r="S2110" s="672"/>
      <c r="T2110" s="385"/>
      <c r="U2110" s="385"/>
      <c r="V2110" s="385"/>
      <c r="W2110" s="385"/>
      <c r="X2110" s="693"/>
      <c r="Y2110" s="325"/>
      <c r="Z2110" s="308"/>
      <c r="AA2110" s="383"/>
      <c r="AC2110" s="325"/>
      <c r="AD2110" s="325"/>
      <c r="AF2110" s="383"/>
      <c r="AH2110" s="325"/>
      <c r="AI2110" s="325"/>
      <c r="AK2110" s="385"/>
      <c r="AL2110" s="385"/>
      <c r="AM2110" s="359"/>
      <c r="AN2110" s="385"/>
      <c r="AO2110" s="385"/>
      <c r="AP2110" s="385"/>
      <c r="AQ2110" s="385"/>
      <c r="AR2110" s="385"/>
      <c r="AS2110" s="385"/>
      <c r="AT2110" s="385"/>
      <c r="AU2110" s="359"/>
      <c r="AW2110" s="416"/>
      <c r="AX2110" s="694"/>
      <c r="AY2110" s="641"/>
      <c r="AZ2110" s="385"/>
      <c r="BA2110" s="385"/>
      <c r="BB2110" s="416"/>
      <c r="BC2110" s="416"/>
      <c r="BD2110" s="416"/>
      <c r="BE2110" s="416"/>
      <c r="BF2110" s="416"/>
      <c r="BG2110" s="416"/>
      <c r="BH2110" s="416"/>
      <c r="BI2110" s="416"/>
      <c r="BJ2110" s="416"/>
    </row>
    <row r="2111" spans="10:62" x14ac:dyDescent="0.2">
      <c r="J2111" s="385"/>
      <c r="K2111" s="217"/>
      <c r="L2111" s="217"/>
      <c r="M2111" s="693"/>
      <c r="N2111" s="693"/>
      <c r="O2111" s="359"/>
      <c r="P2111" s="619"/>
      <c r="Q2111" s="672"/>
      <c r="R2111" s="672"/>
      <c r="S2111" s="672"/>
      <c r="T2111" s="385"/>
      <c r="U2111" s="385"/>
      <c r="V2111" s="385"/>
      <c r="W2111" s="385"/>
      <c r="X2111" s="693"/>
      <c r="Y2111" s="325"/>
      <c r="Z2111" s="308"/>
      <c r="AA2111" s="383"/>
      <c r="AC2111" s="325"/>
      <c r="AD2111" s="325"/>
      <c r="AF2111" s="383"/>
      <c r="AH2111" s="325"/>
      <c r="AI2111" s="325"/>
      <c r="AK2111" s="385"/>
      <c r="AL2111" s="385"/>
      <c r="AM2111" s="359"/>
      <c r="AN2111" s="385"/>
      <c r="AO2111" s="385"/>
      <c r="AP2111" s="385"/>
      <c r="AQ2111" s="385"/>
      <c r="AR2111" s="385"/>
      <c r="AS2111" s="385"/>
      <c r="AT2111" s="385"/>
      <c r="AU2111" s="359"/>
      <c r="AW2111" s="416"/>
      <c r="AX2111" s="694"/>
      <c r="AY2111" s="641"/>
      <c r="AZ2111" s="385"/>
      <c r="BA2111" s="385"/>
      <c r="BB2111" s="416"/>
      <c r="BC2111" s="416"/>
      <c r="BD2111" s="416"/>
      <c r="BE2111" s="416"/>
      <c r="BF2111" s="416"/>
      <c r="BG2111" s="416"/>
      <c r="BH2111" s="416"/>
      <c r="BI2111" s="416"/>
      <c r="BJ2111" s="416"/>
    </row>
    <row r="2112" spans="10:62" x14ac:dyDescent="0.2">
      <c r="J2112" s="385"/>
      <c r="K2112" s="217"/>
      <c r="L2112" s="217"/>
      <c r="M2112" s="693"/>
      <c r="N2112" s="693"/>
      <c r="O2112" s="359"/>
      <c r="P2112" s="619"/>
      <c r="Q2112" s="672"/>
      <c r="R2112" s="672"/>
      <c r="S2112" s="672"/>
      <c r="T2112" s="385"/>
      <c r="U2112" s="385"/>
      <c r="V2112" s="385"/>
      <c r="W2112" s="385"/>
      <c r="X2112" s="693"/>
      <c r="Y2112" s="325"/>
      <c r="Z2112" s="308"/>
      <c r="AA2112" s="383"/>
      <c r="AC2112" s="325"/>
      <c r="AD2112" s="325"/>
      <c r="AF2112" s="383"/>
      <c r="AH2112" s="325"/>
      <c r="AI2112" s="325"/>
      <c r="AK2112" s="385"/>
      <c r="AL2112" s="385"/>
      <c r="AM2112" s="359"/>
      <c r="AN2112" s="385"/>
      <c r="AO2112" s="385"/>
      <c r="AP2112" s="385"/>
      <c r="AQ2112" s="385"/>
      <c r="AR2112" s="385"/>
      <c r="AS2112" s="385"/>
      <c r="AT2112" s="385"/>
      <c r="AU2112" s="359"/>
      <c r="AW2112" s="416"/>
      <c r="AX2112" s="694"/>
      <c r="AY2112" s="641"/>
      <c r="AZ2112" s="385"/>
      <c r="BA2112" s="385"/>
      <c r="BB2112" s="416"/>
      <c r="BC2112" s="416"/>
      <c r="BD2112" s="416"/>
      <c r="BE2112" s="416"/>
      <c r="BF2112" s="416"/>
      <c r="BG2112" s="416"/>
      <c r="BH2112" s="416"/>
      <c r="BI2112" s="416"/>
      <c r="BJ2112" s="416"/>
    </row>
    <row r="2113" spans="10:62" x14ac:dyDescent="0.2">
      <c r="J2113" s="385"/>
      <c r="K2113" s="217"/>
      <c r="L2113" s="217"/>
      <c r="M2113" s="693"/>
      <c r="N2113" s="693"/>
      <c r="O2113" s="359"/>
      <c r="P2113" s="619"/>
      <c r="Q2113" s="672"/>
      <c r="R2113" s="672"/>
      <c r="S2113" s="672"/>
      <c r="T2113" s="385"/>
      <c r="U2113" s="385"/>
      <c r="V2113" s="385"/>
      <c r="W2113" s="385"/>
      <c r="X2113" s="693"/>
      <c r="Y2113" s="325"/>
      <c r="Z2113" s="308"/>
      <c r="AA2113" s="383"/>
      <c r="AC2113" s="325"/>
      <c r="AD2113" s="325"/>
      <c r="AF2113" s="383"/>
      <c r="AH2113" s="325"/>
      <c r="AI2113" s="325"/>
      <c r="AK2113" s="385"/>
      <c r="AL2113" s="385"/>
      <c r="AM2113" s="359"/>
      <c r="AN2113" s="385"/>
      <c r="AO2113" s="385"/>
      <c r="AP2113" s="385"/>
      <c r="AQ2113" s="385"/>
      <c r="AR2113" s="385"/>
      <c r="AS2113" s="385"/>
      <c r="AT2113" s="385"/>
      <c r="AU2113" s="359"/>
      <c r="AW2113" s="416"/>
      <c r="AX2113" s="694"/>
      <c r="AY2113" s="641"/>
      <c r="AZ2113" s="385"/>
      <c r="BA2113" s="385"/>
      <c r="BB2113" s="416"/>
      <c r="BC2113" s="416"/>
      <c r="BD2113" s="416"/>
      <c r="BE2113" s="416"/>
      <c r="BF2113" s="416"/>
      <c r="BG2113" s="416"/>
      <c r="BH2113" s="416"/>
      <c r="BI2113" s="416"/>
      <c r="BJ2113" s="416"/>
    </row>
    <row r="2114" spans="10:62" x14ac:dyDescent="0.2">
      <c r="J2114" s="385"/>
      <c r="K2114" s="217"/>
      <c r="L2114" s="217"/>
      <c r="M2114" s="693"/>
      <c r="N2114" s="693"/>
      <c r="O2114" s="359"/>
      <c r="P2114" s="619"/>
      <c r="Q2114" s="672"/>
      <c r="R2114" s="672"/>
      <c r="S2114" s="672"/>
      <c r="T2114" s="385"/>
      <c r="U2114" s="385"/>
      <c r="V2114" s="385"/>
      <c r="W2114" s="385"/>
      <c r="X2114" s="693"/>
      <c r="Y2114" s="325"/>
      <c r="Z2114" s="308"/>
      <c r="AA2114" s="383"/>
      <c r="AC2114" s="325"/>
      <c r="AD2114" s="325"/>
      <c r="AF2114" s="383"/>
      <c r="AH2114" s="325"/>
      <c r="AI2114" s="325"/>
      <c r="AK2114" s="385"/>
      <c r="AL2114" s="385"/>
      <c r="AM2114" s="359"/>
      <c r="AN2114" s="385"/>
      <c r="AO2114" s="385"/>
      <c r="AP2114" s="385"/>
      <c r="AQ2114" s="385"/>
      <c r="AR2114" s="385"/>
      <c r="AS2114" s="385"/>
      <c r="AT2114" s="385"/>
      <c r="AU2114" s="359"/>
      <c r="AW2114" s="416"/>
      <c r="AX2114" s="694"/>
      <c r="AY2114" s="641"/>
      <c r="AZ2114" s="385"/>
      <c r="BA2114" s="385"/>
      <c r="BB2114" s="416"/>
      <c r="BC2114" s="416"/>
      <c r="BD2114" s="416"/>
      <c r="BE2114" s="416"/>
      <c r="BF2114" s="416"/>
      <c r="BG2114" s="416"/>
      <c r="BH2114" s="416"/>
      <c r="BI2114" s="416"/>
      <c r="BJ2114" s="416"/>
    </row>
    <row r="2115" spans="10:62" x14ac:dyDescent="0.2">
      <c r="J2115" s="385"/>
      <c r="K2115" s="217"/>
      <c r="L2115" s="217"/>
      <c r="M2115" s="693"/>
      <c r="N2115" s="693"/>
      <c r="O2115" s="359"/>
      <c r="P2115" s="619"/>
      <c r="Q2115" s="672"/>
      <c r="R2115" s="672"/>
      <c r="S2115" s="672"/>
      <c r="T2115" s="385"/>
      <c r="U2115" s="385"/>
      <c r="V2115" s="385"/>
      <c r="W2115" s="385"/>
      <c r="X2115" s="693"/>
      <c r="Y2115" s="325"/>
      <c r="Z2115" s="308"/>
      <c r="AA2115" s="383"/>
      <c r="AC2115" s="325"/>
      <c r="AD2115" s="325"/>
      <c r="AF2115" s="383"/>
      <c r="AH2115" s="325"/>
      <c r="AI2115" s="325"/>
      <c r="AK2115" s="385"/>
      <c r="AL2115" s="385"/>
      <c r="AM2115" s="359"/>
      <c r="AN2115" s="385"/>
      <c r="AO2115" s="385"/>
      <c r="AP2115" s="385"/>
      <c r="AQ2115" s="385"/>
      <c r="AR2115" s="385"/>
      <c r="AS2115" s="385"/>
      <c r="AT2115" s="385"/>
      <c r="AU2115" s="359"/>
      <c r="AW2115" s="416"/>
      <c r="AX2115" s="694"/>
      <c r="AY2115" s="641"/>
      <c r="AZ2115" s="385"/>
      <c r="BA2115" s="385"/>
      <c r="BB2115" s="416"/>
      <c r="BC2115" s="416"/>
      <c r="BD2115" s="416"/>
      <c r="BE2115" s="416"/>
      <c r="BF2115" s="416"/>
      <c r="BG2115" s="416"/>
      <c r="BH2115" s="416"/>
      <c r="BI2115" s="416"/>
      <c r="BJ2115" s="416"/>
    </row>
    <row r="2116" spans="10:62" x14ac:dyDescent="0.2">
      <c r="J2116" s="385"/>
      <c r="K2116" s="217"/>
      <c r="L2116" s="217"/>
      <c r="M2116" s="693"/>
      <c r="N2116" s="693"/>
      <c r="O2116" s="359"/>
      <c r="P2116" s="619"/>
      <c r="Q2116" s="672"/>
      <c r="R2116" s="672"/>
      <c r="S2116" s="672"/>
      <c r="T2116" s="385"/>
      <c r="U2116" s="385"/>
      <c r="V2116" s="385"/>
      <c r="W2116" s="385"/>
      <c r="X2116" s="693"/>
      <c r="Y2116" s="325"/>
      <c r="Z2116" s="308"/>
      <c r="AA2116" s="383"/>
      <c r="AC2116" s="325"/>
      <c r="AD2116" s="325"/>
      <c r="AF2116" s="383"/>
      <c r="AH2116" s="325"/>
      <c r="AI2116" s="325"/>
      <c r="AK2116" s="385"/>
      <c r="AL2116" s="385"/>
      <c r="AM2116" s="359"/>
      <c r="AN2116" s="385"/>
      <c r="AO2116" s="385"/>
      <c r="AP2116" s="385"/>
      <c r="AQ2116" s="385"/>
      <c r="AR2116" s="385"/>
      <c r="AS2116" s="385"/>
      <c r="AT2116" s="385"/>
      <c r="AU2116" s="359"/>
      <c r="AW2116" s="416"/>
      <c r="AX2116" s="694"/>
      <c r="AY2116" s="641"/>
      <c r="AZ2116" s="385"/>
      <c r="BA2116" s="385"/>
      <c r="BB2116" s="416"/>
      <c r="BC2116" s="416"/>
      <c r="BD2116" s="416"/>
      <c r="BE2116" s="416"/>
      <c r="BF2116" s="416"/>
      <c r="BG2116" s="416"/>
      <c r="BH2116" s="416"/>
      <c r="BI2116" s="416"/>
      <c r="BJ2116" s="416"/>
    </row>
    <row r="2117" spans="10:62" x14ac:dyDescent="0.2">
      <c r="J2117" s="385"/>
      <c r="K2117" s="217"/>
      <c r="L2117" s="217"/>
      <c r="M2117" s="693"/>
      <c r="N2117" s="693"/>
      <c r="O2117" s="359"/>
      <c r="P2117" s="619"/>
      <c r="Q2117" s="672"/>
      <c r="R2117" s="672"/>
      <c r="S2117" s="672"/>
      <c r="T2117" s="385"/>
      <c r="U2117" s="385"/>
      <c r="V2117" s="385"/>
      <c r="W2117" s="385"/>
      <c r="X2117" s="693"/>
      <c r="Y2117" s="325"/>
      <c r="Z2117" s="308"/>
      <c r="AA2117" s="383"/>
      <c r="AC2117" s="325"/>
      <c r="AD2117" s="325"/>
      <c r="AF2117" s="383"/>
      <c r="AH2117" s="325"/>
      <c r="AI2117" s="325"/>
      <c r="AK2117" s="385"/>
      <c r="AL2117" s="385"/>
      <c r="AM2117" s="359"/>
      <c r="AN2117" s="385"/>
      <c r="AO2117" s="385"/>
      <c r="AP2117" s="385"/>
      <c r="AQ2117" s="385"/>
      <c r="AR2117" s="385"/>
      <c r="AS2117" s="385"/>
      <c r="AT2117" s="385"/>
      <c r="AU2117" s="359"/>
      <c r="AW2117" s="416"/>
      <c r="AX2117" s="694"/>
      <c r="AY2117" s="641"/>
      <c r="AZ2117" s="385"/>
      <c r="BA2117" s="385"/>
      <c r="BB2117" s="416"/>
      <c r="BC2117" s="416"/>
      <c r="BD2117" s="416"/>
      <c r="BE2117" s="416"/>
      <c r="BF2117" s="416"/>
      <c r="BG2117" s="416"/>
      <c r="BH2117" s="416"/>
      <c r="BI2117" s="416"/>
      <c r="BJ2117" s="416"/>
    </row>
    <row r="2118" spans="10:62" x14ac:dyDescent="0.2">
      <c r="J2118" s="385"/>
      <c r="K2118" s="217"/>
      <c r="L2118" s="217"/>
      <c r="M2118" s="693"/>
      <c r="N2118" s="693"/>
      <c r="O2118" s="359"/>
      <c r="P2118" s="619"/>
      <c r="Q2118" s="672"/>
      <c r="R2118" s="672"/>
      <c r="S2118" s="672"/>
      <c r="T2118" s="385"/>
      <c r="U2118" s="385"/>
      <c r="V2118" s="385"/>
      <c r="W2118" s="385"/>
      <c r="X2118" s="693"/>
      <c r="Y2118" s="325"/>
      <c r="Z2118" s="308"/>
      <c r="AA2118" s="383"/>
      <c r="AC2118" s="325"/>
      <c r="AD2118" s="325"/>
      <c r="AF2118" s="383"/>
      <c r="AH2118" s="325"/>
      <c r="AI2118" s="325"/>
      <c r="AK2118" s="385"/>
      <c r="AL2118" s="385"/>
      <c r="AM2118" s="359"/>
      <c r="AN2118" s="385"/>
      <c r="AO2118" s="385"/>
      <c r="AP2118" s="385"/>
      <c r="AQ2118" s="385"/>
      <c r="AR2118" s="385"/>
      <c r="AS2118" s="385"/>
      <c r="AT2118" s="385"/>
      <c r="AU2118" s="359"/>
      <c r="AW2118" s="416"/>
      <c r="AX2118" s="694"/>
      <c r="AY2118" s="641"/>
      <c r="AZ2118" s="385"/>
      <c r="BA2118" s="385"/>
      <c r="BB2118" s="416"/>
      <c r="BC2118" s="416"/>
      <c r="BD2118" s="416"/>
      <c r="BE2118" s="416"/>
      <c r="BF2118" s="416"/>
      <c r="BG2118" s="416"/>
      <c r="BH2118" s="416"/>
      <c r="BI2118" s="416"/>
      <c r="BJ2118" s="416"/>
    </row>
    <row r="2119" spans="10:62" x14ac:dyDescent="0.2">
      <c r="J2119" s="385"/>
      <c r="K2119" s="217"/>
      <c r="L2119" s="217"/>
      <c r="M2119" s="693"/>
      <c r="N2119" s="693"/>
      <c r="O2119" s="359"/>
      <c r="P2119" s="619"/>
      <c r="Q2119" s="672"/>
      <c r="R2119" s="672"/>
      <c r="S2119" s="672"/>
      <c r="T2119" s="385"/>
      <c r="U2119" s="385"/>
      <c r="V2119" s="385"/>
      <c r="W2119" s="385"/>
      <c r="X2119" s="693"/>
      <c r="Y2119" s="325"/>
      <c r="Z2119" s="308"/>
      <c r="AA2119" s="383"/>
      <c r="AC2119" s="325"/>
      <c r="AD2119" s="325"/>
      <c r="AF2119" s="383"/>
      <c r="AH2119" s="325"/>
      <c r="AI2119" s="325"/>
      <c r="AK2119" s="385"/>
      <c r="AL2119" s="385"/>
      <c r="AM2119" s="359"/>
      <c r="AN2119" s="385"/>
      <c r="AO2119" s="385"/>
      <c r="AP2119" s="385"/>
      <c r="AQ2119" s="385"/>
      <c r="AR2119" s="385"/>
      <c r="AS2119" s="385"/>
      <c r="AT2119" s="385"/>
      <c r="AU2119" s="359"/>
      <c r="AW2119" s="416"/>
      <c r="AX2119" s="694"/>
      <c r="AY2119" s="641"/>
      <c r="AZ2119" s="385"/>
      <c r="BA2119" s="385"/>
      <c r="BB2119" s="416"/>
      <c r="BC2119" s="416"/>
      <c r="BD2119" s="416"/>
      <c r="BE2119" s="416"/>
      <c r="BF2119" s="416"/>
      <c r="BG2119" s="416"/>
      <c r="BH2119" s="416"/>
      <c r="BI2119" s="416"/>
      <c r="BJ2119" s="416"/>
    </row>
    <row r="2120" spans="10:62" x14ac:dyDescent="0.2">
      <c r="J2120" s="385"/>
      <c r="K2120" s="217"/>
      <c r="L2120" s="217"/>
      <c r="M2120" s="693"/>
      <c r="N2120" s="693"/>
      <c r="O2120" s="359"/>
      <c r="P2120" s="619"/>
      <c r="Q2120" s="672"/>
      <c r="R2120" s="672"/>
      <c r="S2120" s="672"/>
      <c r="T2120" s="385"/>
      <c r="U2120" s="385"/>
      <c r="V2120" s="385"/>
      <c r="W2120" s="385"/>
      <c r="X2120" s="693"/>
      <c r="Y2120" s="325"/>
      <c r="Z2120" s="308"/>
      <c r="AA2120" s="383"/>
      <c r="AC2120" s="325"/>
      <c r="AD2120" s="325"/>
      <c r="AF2120" s="383"/>
      <c r="AH2120" s="325"/>
      <c r="AI2120" s="325"/>
      <c r="AK2120" s="385"/>
      <c r="AL2120" s="385"/>
      <c r="AM2120" s="359"/>
      <c r="AN2120" s="385"/>
      <c r="AO2120" s="385"/>
      <c r="AP2120" s="385"/>
      <c r="AQ2120" s="385"/>
      <c r="AR2120" s="385"/>
      <c r="AS2120" s="385"/>
      <c r="AT2120" s="385"/>
      <c r="AU2120" s="359"/>
      <c r="AW2120" s="416"/>
      <c r="AX2120" s="694"/>
      <c r="AY2120" s="641"/>
      <c r="AZ2120" s="385"/>
      <c r="BA2120" s="385"/>
      <c r="BB2120" s="416"/>
      <c r="BC2120" s="416"/>
      <c r="BD2120" s="416"/>
      <c r="BE2120" s="416"/>
      <c r="BF2120" s="416"/>
      <c r="BG2120" s="416"/>
      <c r="BH2120" s="416"/>
      <c r="BI2120" s="416"/>
      <c r="BJ2120" s="416"/>
    </row>
    <row r="2121" spans="10:62" x14ac:dyDescent="0.2">
      <c r="J2121" s="385"/>
      <c r="K2121" s="217"/>
      <c r="L2121" s="217"/>
      <c r="M2121" s="693"/>
      <c r="N2121" s="693"/>
      <c r="O2121" s="359"/>
      <c r="P2121" s="619"/>
      <c r="Q2121" s="672"/>
      <c r="R2121" s="672"/>
      <c r="S2121" s="672"/>
      <c r="T2121" s="385"/>
      <c r="U2121" s="385"/>
      <c r="V2121" s="385"/>
      <c r="W2121" s="385"/>
      <c r="X2121" s="693"/>
      <c r="Y2121" s="325"/>
      <c r="Z2121" s="308"/>
      <c r="AA2121" s="383"/>
      <c r="AC2121" s="325"/>
      <c r="AD2121" s="325"/>
      <c r="AF2121" s="383"/>
      <c r="AH2121" s="325"/>
      <c r="AI2121" s="325"/>
      <c r="AK2121" s="385"/>
      <c r="AL2121" s="385"/>
      <c r="AM2121" s="359"/>
      <c r="AN2121" s="385"/>
      <c r="AO2121" s="385"/>
      <c r="AP2121" s="385"/>
      <c r="AQ2121" s="385"/>
      <c r="AR2121" s="385"/>
      <c r="AS2121" s="385"/>
      <c r="AT2121" s="385"/>
      <c r="AU2121" s="359"/>
      <c r="AW2121" s="416"/>
      <c r="AX2121" s="694"/>
      <c r="AY2121" s="641"/>
      <c r="AZ2121" s="385"/>
      <c r="BA2121" s="385"/>
      <c r="BB2121" s="416"/>
      <c r="BC2121" s="416"/>
      <c r="BD2121" s="416"/>
      <c r="BE2121" s="416"/>
      <c r="BF2121" s="416"/>
      <c r="BG2121" s="416"/>
      <c r="BH2121" s="416"/>
      <c r="BI2121" s="416"/>
      <c r="BJ2121" s="416"/>
    </row>
    <row r="2122" spans="10:62" x14ac:dyDescent="0.2">
      <c r="J2122" s="385"/>
      <c r="K2122" s="217"/>
      <c r="L2122" s="217"/>
      <c r="M2122" s="693"/>
      <c r="N2122" s="693"/>
      <c r="O2122" s="359"/>
      <c r="P2122" s="619"/>
      <c r="Q2122" s="672"/>
      <c r="R2122" s="672"/>
      <c r="S2122" s="672"/>
      <c r="T2122" s="385"/>
      <c r="U2122" s="385"/>
      <c r="V2122" s="385"/>
      <c r="W2122" s="385"/>
      <c r="X2122" s="693"/>
      <c r="Y2122" s="325"/>
      <c r="Z2122" s="308"/>
      <c r="AA2122" s="383"/>
      <c r="AC2122" s="325"/>
      <c r="AD2122" s="325"/>
      <c r="AF2122" s="383"/>
      <c r="AH2122" s="325"/>
      <c r="AI2122" s="325"/>
      <c r="AK2122" s="385"/>
      <c r="AL2122" s="385"/>
      <c r="AM2122" s="359"/>
      <c r="AN2122" s="385"/>
      <c r="AO2122" s="385"/>
      <c r="AP2122" s="385"/>
      <c r="AQ2122" s="385"/>
      <c r="AR2122" s="385"/>
      <c r="AS2122" s="385"/>
      <c r="AT2122" s="385"/>
      <c r="AU2122" s="359"/>
      <c r="AW2122" s="416"/>
      <c r="AX2122" s="694"/>
      <c r="AY2122" s="641"/>
      <c r="AZ2122" s="385"/>
      <c r="BA2122" s="385"/>
      <c r="BB2122" s="416"/>
      <c r="BC2122" s="416"/>
      <c r="BD2122" s="416"/>
      <c r="BE2122" s="416"/>
      <c r="BF2122" s="416"/>
      <c r="BG2122" s="416"/>
      <c r="BH2122" s="416"/>
      <c r="BI2122" s="416"/>
      <c r="BJ2122" s="416"/>
    </row>
    <row r="2123" spans="10:62" x14ac:dyDescent="0.2">
      <c r="J2123" s="385"/>
      <c r="K2123" s="217"/>
      <c r="L2123" s="217"/>
      <c r="M2123" s="693"/>
      <c r="N2123" s="693"/>
      <c r="O2123" s="359"/>
      <c r="P2123" s="619"/>
      <c r="Q2123" s="672"/>
      <c r="R2123" s="672"/>
      <c r="S2123" s="672"/>
      <c r="T2123" s="385"/>
      <c r="U2123" s="385"/>
      <c r="V2123" s="385"/>
      <c r="W2123" s="385"/>
      <c r="X2123" s="693"/>
      <c r="Y2123" s="325"/>
      <c r="Z2123" s="308"/>
      <c r="AA2123" s="383"/>
      <c r="AC2123" s="325"/>
      <c r="AD2123" s="325"/>
      <c r="AF2123" s="383"/>
      <c r="AH2123" s="325"/>
      <c r="AI2123" s="325"/>
      <c r="AK2123" s="385"/>
      <c r="AL2123" s="385"/>
      <c r="AM2123" s="359"/>
      <c r="AN2123" s="385"/>
      <c r="AO2123" s="385"/>
      <c r="AP2123" s="385"/>
      <c r="AQ2123" s="385"/>
      <c r="AR2123" s="385"/>
      <c r="AS2123" s="385"/>
      <c r="AT2123" s="385"/>
      <c r="AU2123" s="359"/>
      <c r="AW2123" s="416"/>
      <c r="AX2123" s="694"/>
      <c r="AY2123" s="641"/>
      <c r="AZ2123" s="385"/>
      <c r="BA2123" s="385"/>
      <c r="BB2123" s="416"/>
      <c r="BC2123" s="416"/>
      <c r="BD2123" s="416"/>
      <c r="BE2123" s="416"/>
      <c r="BF2123" s="416"/>
      <c r="BG2123" s="416"/>
      <c r="BH2123" s="416"/>
      <c r="BI2123" s="416"/>
      <c r="BJ2123" s="416"/>
    </row>
    <row r="2124" spans="10:62" x14ac:dyDescent="0.2">
      <c r="J2124" s="385"/>
      <c r="K2124" s="217"/>
      <c r="L2124" s="217"/>
      <c r="M2124" s="693"/>
      <c r="N2124" s="693"/>
      <c r="O2124" s="359"/>
      <c r="P2124" s="619"/>
      <c r="Q2124" s="672"/>
      <c r="R2124" s="672"/>
      <c r="S2124" s="672"/>
      <c r="T2124" s="385"/>
      <c r="U2124" s="385"/>
      <c r="V2124" s="385"/>
      <c r="W2124" s="385"/>
      <c r="X2124" s="693"/>
      <c r="Y2124" s="325"/>
      <c r="Z2124" s="308"/>
      <c r="AA2124" s="383"/>
      <c r="AC2124" s="325"/>
      <c r="AD2124" s="325"/>
      <c r="AF2124" s="383"/>
      <c r="AH2124" s="325"/>
      <c r="AI2124" s="325"/>
      <c r="AK2124" s="385"/>
      <c r="AL2124" s="385"/>
      <c r="AM2124" s="359"/>
      <c r="AN2124" s="385"/>
      <c r="AO2124" s="385"/>
      <c r="AP2124" s="385"/>
      <c r="AQ2124" s="385"/>
      <c r="AR2124" s="385"/>
      <c r="AS2124" s="385"/>
      <c r="AT2124" s="385"/>
      <c r="AU2124" s="359"/>
      <c r="AW2124" s="416"/>
      <c r="AX2124" s="694"/>
      <c r="AY2124" s="641"/>
      <c r="AZ2124" s="385"/>
      <c r="BA2124" s="385"/>
      <c r="BB2124" s="416"/>
      <c r="BC2124" s="416"/>
      <c r="BD2124" s="416"/>
      <c r="BE2124" s="416"/>
      <c r="BF2124" s="416"/>
      <c r="BG2124" s="416"/>
      <c r="BH2124" s="416"/>
      <c r="BI2124" s="416"/>
      <c r="BJ2124" s="416"/>
    </row>
    <row r="2125" spans="10:62" x14ac:dyDescent="0.2">
      <c r="J2125" s="385"/>
      <c r="K2125" s="217"/>
      <c r="L2125" s="217"/>
      <c r="M2125" s="693"/>
      <c r="N2125" s="693"/>
      <c r="O2125" s="359"/>
      <c r="P2125" s="619"/>
      <c r="Q2125" s="672"/>
      <c r="R2125" s="672"/>
      <c r="S2125" s="672"/>
      <c r="T2125" s="385"/>
      <c r="U2125" s="385"/>
      <c r="V2125" s="385"/>
      <c r="W2125" s="385"/>
      <c r="X2125" s="693"/>
      <c r="Y2125" s="325"/>
      <c r="Z2125" s="308"/>
      <c r="AA2125" s="383"/>
      <c r="AC2125" s="325"/>
      <c r="AD2125" s="325"/>
      <c r="AF2125" s="383"/>
      <c r="AH2125" s="325"/>
      <c r="AI2125" s="325"/>
      <c r="AK2125" s="385"/>
      <c r="AL2125" s="385"/>
      <c r="AM2125" s="359"/>
      <c r="AN2125" s="385"/>
      <c r="AO2125" s="385"/>
      <c r="AP2125" s="385"/>
      <c r="AQ2125" s="385"/>
      <c r="AR2125" s="385"/>
      <c r="AS2125" s="385"/>
      <c r="AT2125" s="385"/>
      <c r="AU2125" s="359"/>
      <c r="AW2125" s="416"/>
      <c r="AX2125" s="694"/>
      <c r="AY2125" s="641"/>
      <c r="AZ2125" s="385"/>
      <c r="BA2125" s="385"/>
      <c r="BB2125" s="416"/>
      <c r="BC2125" s="416"/>
      <c r="BD2125" s="416"/>
      <c r="BE2125" s="416"/>
      <c r="BF2125" s="416"/>
      <c r="BG2125" s="416"/>
      <c r="BH2125" s="416"/>
      <c r="BI2125" s="416"/>
      <c r="BJ2125" s="416"/>
    </row>
    <row r="2126" spans="10:62" x14ac:dyDescent="0.2">
      <c r="J2126" s="385"/>
      <c r="K2126" s="217"/>
      <c r="L2126" s="217"/>
      <c r="M2126" s="693"/>
      <c r="N2126" s="693"/>
      <c r="O2126" s="359"/>
      <c r="P2126" s="619"/>
      <c r="Q2126" s="672"/>
      <c r="R2126" s="672"/>
      <c r="S2126" s="672"/>
      <c r="T2126" s="385"/>
      <c r="U2126" s="385"/>
      <c r="V2126" s="385"/>
      <c r="W2126" s="385"/>
      <c r="X2126" s="693"/>
      <c r="Y2126" s="325"/>
      <c r="Z2126" s="308"/>
      <c r="AA2126" s="383"/>
      <c r="AC2126" s="325"/>
      <c r="AD2126" s="325"/>
      <c r="AF2126" s="383"/>
      <c r="AH2126" s="325"/>
      <c r="AI2126" s="325"/>
      <c r="AK2126" s="385"/>
      <c r="AL2126" s="385"/>
      <c r="AM2126" s="359"/>
      <c r="AN2126" s="385"/>
      <c r="AO2126" s="385"/>
      <c r="AP2126" s="385"/>
      <c r="AQ2126" s="385"/>
      <c r="AR2126" s="385"/>
      <c r="AS2126" s="385"/>
      <c r="AT2126" s="385"/>
      <c r="AU2126" s="359"/>
      <c r="AW2126" s="416"/>
      <c r="AX2126" s="694"/>
      <c r="AY2126" s="641"/>
      <c r="AZ2126" s="385"/>
      <c r="BA2126" s="385"/>
      <c r="BB2126" s="416"/>
      <c r="BC2126" s="416"/>
      <c r="BD2126" s="416"/>
      <c r="BE2126" s="416"/>
      <c r="BF2126" s="416"/>
      <c r="BG2126" s="416"/>
      <c r="BH2126" s="416"/>
      <c r="BI2126" s="416"/>
      <c r="BJ2126" s="416"/>
    </row>
    <row r="2127" spans="10:62" x14ac:dyDescent="0.2">
      <c r="J2127" s="385"/>
      <c r="K2127" s="217"/>
      <c r="L2127" s="217"/>
      <c r="M2127" s="693"/>
      <c r="N2127" s="693"/>
      <c r="O2127" s="359"/>
      <c r="P2127" s="619"/>
      <c r="Q2127" s="672"/>
      <c r="R2127" s="672"/>
      <c r="S2127" s="672"/>
      <c r="T2127" s="385"/>
      <c r="U2127" s="385"/>
      <c r="V2127" s="385"/>
      <c r="W2127" s="385"/>
      <c r="X2127" s="693"/>
      <c r="Y2127" s="325"/>
      <c r="Z2127" s="308"/>
      <c r="AA2127" s="383"/>
      <c r="AC2127" s="325"/>
      <c r="AD2127" s="325"/>
      <c r="AF2127" s="383"/>
      <c r="AH2127" s="325"/>
      <c r="AI2127" s="325"/>
      <c r="AK2127" s="385"/>
      <c r="AL2127" s="385"/>
      <c r="AM2127" s="359"/>
      <c r="AN2127" s="385"/>
      <c r="AO2127" s="385"/>
      <c r="AP2127" s="385"/>
      <c r="AQ2127" s="385"/>
      <c r="AR2127" s="385"/>
      <c r="AS2127" s="385"/>
      <c r="AT2127" s="385"/>
      <c r="AU2127" s="359"/>
      <c r="AW2127" s="416"/>
      <c r="AX2127" s="694"/>
      <c r="AY2127" s="641"/>
      <c r="AZ2127" s="385"/>
      <c r="BA2127" s="385"/>
      <c r="BB2127" s="416"/>
      <c r="BC2127" s="416"/>
      <c r="BD2127" s="416"/>
      <c r="BE2127" s="416"/>
      <c r="BF2127" s="416"/>
      <c r="BG2127" s="416"/>
      <c r="BH2127" s="416"/>
      <c r="BI2127" s="416"/>
      <c r="BJ2127" s="416"/>
    </row>
    <row r="2128" spans="10:62" x14ac:dyDescent="0.2">
      <c r="J2128" s="385"/>
      <c r="K2128" s="217"/>
      <c r="L2128" s="217"/>
      <c r="M2128" s="693"/>
      <c r="N2128" s="693"/>
      <c r="O2128" s="359"/>
      <c r="P2128" s="619"/>
      <c r="Q2128" s="672"/>
      <c r="R2128" s="672"/>
      <c r="S2128" s="672"/>
      <c r="T2128" s="385"/>
      <c r="U2128" s="385"/>
      <c r="V2128" s="385"/>
      <c r="W2128" s="385"/>
      <c r="X2128" s="693"/>
      <c r="Y2128" s="325"/>
      <c r="Z2128" s="308"/>
      <c r="AA2128" s="383"/>
      <c r="AC2128" s="325"/>
      <c r="AD2128" s="325"/>
      <c r="AF2128" s="383"/>
      <c r="AH2128" s="325"/>
      <c r="AI2128" s="325"/>
      <c r="AK2128" s="385"/>
      <c r="AL2128" s="385"/>
      <c r="AM2128" s="359"/>
      <c r="AN2128" s="385"/>
      <c r="AO2128" s="385"/>
      <c r="AP2128" s="385"/>
      <c r="AQ2128" s="385"/>
      <c r="AR2128" s="385"/>
      <c r="AS2128" s="385"/>
      <c r="AT2128" s="385"/>
      <c r="AU2128" s="359"/>
      <c r="AW2128" s="416"/>
      <c r="AX2128" s="694"/>
      <c r="AY2128" s="641"/>
      <c r="AZ2128" s="385"/>
      <c r="BA2128" s="385"/>
      <c r="BB2128" s="416"/>
      <c r="BC2128" s="416"/>
      <c r="BD2128" s="416"/>
      <c r="BE2128" s="416"/>
      <c r="BF2128" s="416"/>
      <c r="BG2128" s="416"/>
      <c r="BH2128" s="416"/>
      <c r="BI2128" s="416"/>
      <c r="BJ2128" s="416"/>
    </row>
    <row r="2129" spans="10:62" x14ac:dyDescent="0.2">
      <c r="J2129" s="385"/>
      <c r="K2129" s="217"/>
      <c r="L2129" s="217"/>
      <c r="M2129" s="693"/>
      <c r="N2129" s="693"/>
      <c r="O2129" s="359"/>
      <c r="P2129" s="619"/>
      <c r="Q2129" s="672"/>
      <c r="R2129" s="672"/>
      <c r="S2129" s="672"/>
      <c r="T2129" s="385"/>
      <c r="U2129" s="385"/>
      <c r="V2129" s="385"/>
      <c r="W2129" s="385"/>
      <c r="X2129" s="693"/>
      <c r="Y2129" s="325"/>
      <c r="Z2129" s="308"/>
      <c r="AA2129" s="383"/>
      <c r="AC2129" s="325"/>
      <c r="AD2129" s="325"/>
      <c r="AF2129" s="383"/>
      <c r="AH2129" s="325"/>
      <c r="AI2129" s="325"/>
      <c r="AK2129" s="385"/>
      <c r="AL2129" s="385"/>
      <c r="AM2129" s="359"/>
      <c r="AN2129" s="385"/>
      <c r="AO2129" s="385"/>
      <c r="AP2129" s="385"/>
      <c r="AQ2129" s="385"/>
      <c r="AR2129" s="385"/>
      <c r="AS2129" s="385"/>
      <c r="AT2129" s="385"/>
      <c r="AU2129" s="359"/>
      <c r="AW2129" s="416"/>
      <c r="AX2129" s="694"/>
      <c r="AY2129" s="641"/>
      <c r="AZ2129" s="385"/>
      <c r="BA2129" s="385"/>
      <c r="BB2129" s="416"/>
      <c r="BC2129" s="416"/>
      <c r="BD2129" s="416"/>
      <c r="BE2129" s="416"/>
      <c r="BF2129" s="416"/>
      <c r="BG2129" s="416"/>
      <c r="BH2129" s="416"/>
      <c r="BI2129" s="416"/>
      <c r="BJ2129" s="416"/>
    </row>
    <row r="2130" spans="10:62" x14ac:dyDescent="0.2">
      <c r="J2130" s="385"/>
      <c r="K2130" s="217"/>
      <c r="L2130" s="217"/>
      <c r="M2130" s="693"/>
      <c r="N2130" s="693"/>
      <c r="O2130" s="359"/>
      <c r="P2130" s="619"/>
      <c r="Q2130" s="672"/>
      <c r="R2130" s="672"/>
      <c r="S2130" s="672"/>
      <c r="T2130" s="385"/>
      <c r="U2130" s="385"/>
      <c r="V2130" s="385"/>
      <c r="W2130" s="385"/>
      <c r="X2130" s="693"/>
      <c r="Y2130" s="325"/>
      <c r="Z2130" s="308"/>
      <c r="AA2130" s="383"/>
      <c r="AC2130" s="325"/>
      <c r="AD2130" s="325"/>
      <c r="AF2130" s="383"/>
      <c r="AH2130" s="325"/>
      <c r="AI2130" s="325"/>
      <c r="AK2130" s="385"/>
      <c r="AL2130" s="385"/>
      <c r="AM2130" s="359"/>
      <c r="AN2130" s="385"/>
      <c r="AO2130" s="385"/>
      <c r="AP2130" s="385"/>
      <c r="AQ2130" s="385"/>
      <c r="AR2130" s="385"/>
      <c r="AS2130" s="385"/>
      <c r="AT2130" s="385"/>
      <c r="AU2130" s="359"/>
      <c r="AW2130" s="416"/>
      <c r="AX2130" s="694"/>
      <c r="AY2130" s="641"/>
      <c r="AZ2130" s="385"/>
      <c r="BA2130" s="385"/>
      <c r="BB2130" s="416"/>
      <c r="BC2130" s="416"/>
      <c r="BD2130" s="416"/>
      <c r="BE2130" s="416"/>
      <c r="BF2130" s="416"/>
      <c r="BG2130" s="416"/>
      <c r="BH2130" s="416"/>
      <c r="BI2130" s="416"/>
      <c r="BJ2130" s="416"/>
    </row>
    <row r="2131" spans="10:62" x14ac:dyDescent="0.2">
      <c r="J2131" s="385"/>
      <c r="K2131" s="217"/>
      <c r="L2131" s="217"/>
      <c r="M2131" s="693"/>
      <c r="N2131" s="693"/>
      <c r="O2131" s="359"/>
      <c r="P2131" s="619"/>
      <c r="Q2131" s="672"/>
      <c r="R2131" s="672"/>
      <c r="S2131" s="672"/>
      <c r="T2131" s="385"/>
      <c r="U2131" s="385"/>
      <c r="V2131" s="385"/>
      <c r="W2131" s="385"/>
      <c r="X2131" s="693"/>
      <c r="Y2131" s="325"/>
      <c r="Z2131" s="308"/>
      <c r="AA2131" s="383"/>
      <c r="AC2131" s="325"/>
      <c r="AD2131" s="325"/>
      <c r="AF2131" s="383"/>
      <c r="AH2131" s="325"/>
      <c r="AI2131" s="325"/>
      <c r="AK2131" s="385"/>
      <c r="AL2131" s="385"/>
      <c r="AM2131" s="359"/>
      <c r="AN2131" s="385"/>
      <c r="AO2131" s="385"/>
      <c r="AP2131" s="385"/>
      <c r="AQ2131" s="385"/>
      <c r="AR2131" s="385"/>
      <c r="AS2131" s="385"/>
      <c r="AT2131" s="385"/>
      <c r="AU2131" s="359"/>
      <c r="AW2131" s="416"/>
      <c r="AX2131" s="694"/>
      <c r="AY2131" s="641"/>
      <c r="AZ2131" s="385"/>
      <c r="BA2131" s="385"/>
      <c r="BB2131" s="416"/>
      <c r="BC2131" s="416"/>
      <c r="BD2131" s="416"/>
      <c r="BE2131" s="416"/>
      <c r="BF2131" s="416"/>
      <c r="BG2131" s="416"/>
      <c r="BH2131" s="416"/>
      <c r="BI2131" s="416"/>
      <c r="BJ2131" s="416"/>
    </row>
    <row r="2132" spans="10:62" x14ac:dyDescent="0.2">
      <c r="J2132" s="385"/>
      <c r="K2132" s="217"/>
      <c r="L2132" s="217"/>
      <c r="M2132" s="693"/>
      <c r="N2132" s="693"/>
      <c r="O2132" s="359"/>
      <c r="P2132" s="619"/>
      <c r="Q2132" s="672"/>
      <c r="R2132" s="672"/>
      <c r="S2132" s="672"/>
      <c r="T2132" s="385"/>
      <c r="U2132" s="385"/>
      <c r="V2132" s="385"/>
      <c r="W2132" s="385"/>
      <c r="X2132" s="693"/>
      <c r="Y2132" s="325"/>
      <c r="Z2132" s="308"/>
      <c r="AA2132" s="383"/>
      <c r="AC2132" s="325"/>
      <c r="AD2132" s="325"/>
      <c r="AF2132" s="383"/>
      <c r="AH2132" s="325"/>
      <c r="AI2132" s="325"/>
      <c r="AK2132" s="385"/>
      <c r="AL2132" s="385"/>
      <c r="AM2132" s="359"/>
      <c r="AN2132" s="385"/>
      <c r="AO2132" s="385"/>
      <c r="AP2132" s="385"/>
      <c r="AQ2132" s="385"/>
      <c r="AR2132" s="385"/>
      <c r="AS2132" s="385"/>
      <c r="AT2132" s="385"/>
      <c r="AU2132" s="359"/>
      <c r="AW2132" s="416"/>
      <c r="AX2132" s="694"/>
      <c r="AY2132" s="641"/>
      <c r="AZ2132" s="385"/>
      <c r="BA2132" s="385"/>
      <c r="BB2132" s="416"/>
      <c r="BC2132" s="416"/>
      <c r="BD2132" s="416"/>
      <c r="BE2132" s="416"/>
      <c r="BF2132" s="416"/>
      <c r="BG2132" s="416"/>
      <c r="BH2132" s="416"/>
      <c r="BI2132" s="416"/>
      <c r="BJ2132" s="416"/>
    </row>
    <row r="2133" spans="10:62" x14ac:dyDescent="0.2">
      <c r="J2133" s="385"/>
      <c r="K2133" s="217"/>
      <c r="L2133" s="217"/>
      <c r="M2133" s="693"/>
      <c r="N2133" s="693"/>
      <c r="O2133" s="359"/>
      <c r="P2133" s="619"/>
      <c r="Q2133" s="672"/>
      <c r="R2133" s="672"/>
      <c r="S2133" s="672"/>
      <c r="T2133" s="385"/>
      <c r="U2133" s="385"/>
      <c r="V2133" s="385"/>
      <c r="W2133" s="385"/>
      <c r="X2133" s="693"/>
      <c r="Y2133" s="325"/>
      <c r="Z2133" s="308"/>
      <c r="AA2133" s="383"/>
      <c r="AC2133" s="325"/>
      <c r="AD2133" s="325"/>
      <c r="AF2133" s="383"/>
      <c r="AH2133" s="325"/>
      <c r="AI2133" s="325"/>
      <c r="AK2133" s="385"/>
      <c r="AL2133" s="385"/>
      <c r="AM2133" s="359"/>
      <c r="AN2133" s="385"/>
      <c r="AO2133" s="385"/>
      <c r="AP2133" s="385"/>
      <c r="AQ2133" s="385"/>
      <c r="AR2133" s="385"/>
      <c r="AS2133" s="385"/>
      <c r="AT2133" s="385"/>
      <c r="AU2133" s="359"/>
      <c r="AW2133" s="416"/>
      <c r="AX2133" s="694"/>
      <c r="AY2133" s="641"/>
      <c r="AZ2133" s="385"/>
      <c r="BA2133" s="385"/>
      <c r="BB2133" s="416"/>
      <c r="BC2133" s="416"/>
      <c r="BD2133" s="416"/>
      <c r="BE2133" s="416"/>
      <c r="BF2133" s="416"/>
      <c r="BG2133" s="416"/>
      <c r="BH2133" s="416"/>
      <c r="BI2133" s="416"/>
      <c r="BJ2133" s="416"/>
    </row>
    <row r="2134" spans="10:62" x14ac:dyDescent="0.2">
      <c r="J2134" s="385"/>
      <c r="K2134" s="217"/>
      <c r="L2134" s="217"/>
      <c r="M2134" s="693"/>
      <c r="N2134" s="693"/>
      <c r="O2134" s="359"/>
      <c r="P2134" s="619"/>
      <c r="Q2134" s="672"/>
      <c r="R2134" s="672"/>
      <c r="S2134" s="672"/>
      <c r="T2134" s="385"/>
      <c r="U2134" s="385"/>
      <c r="V2134" s="385"/>
      <c r="W2134" s="385"/>
      <c r="X2134" s="693"/>
      <c r="Y2134" s="325"/>
      <c r="Z2134" s="308"/>
      <c r="AA2134" s="383"/>
      <c r="AC2134" s="325"/>
      <c r="AD2134" s="325"/>
      <c r="AF2134" s="383"/>
      <c r="AH2134" s="325"/>
      <c r="AI2134" s="325"/>
      <c r="AK2134" s="385"/>
      <c r="AL2134" s="385"/>
      <c r="AM2134" s="359"/>
      <c r="AN2134" s="385"/>
      <c r="AO2134" s="385"/>
      <c r="AP2134" s="385"/>
      <c r="AQ2134" s="385"/>
      <c r="AR2134" s="385"/>
      <c r="AS2134" s="385"/>
      <c r="AT2134" s="385"/>
      <c r="AU2134" s="359"/>
      <c r="AW2134" s="416"/>
      <c r="AX2134" s="694"/>
      <c r="AY2134" s="641"/>
      <c r="AZ2134" s="385"/>
      <c r="BA2134" s="385"/>
      <c r="BB2134" s="416"/>
      <c r="BC2134" s="416"/>
      <c r="BD2134" s="416"/>
      <c r="BE2134" s="416"/>
      <c r="BF2134" s="416"/>
      <c r="BG2134" s="416"/>
      <c r="BH2134" s="416"/>
      <c r="BI2134" s="416"/>
      <c r="BJ2134" s="416"/>
    </row>
    <row r="2135" spans="10:62" x14ac:dyDescent="0.2">
      <c r="J2135" s="385"/>
      <c r="K2135" s="217"/>
      <c r="L2135" s="217"/>
      <c r="M2135" s="693"/>
      <c r="N2135" s="693"/>
      <c r="O2135" s="359"/>
      <c r="P2135" s="619"/>
      <c r="Q2135" s="672"/>
      <c r="R2135" s="672"/>
      <c r="S2135" s="672"/>
      <c r="T2135" s="385"/>
      <c r="U2135" s="385"/>
      <c r="V2135" s="385"/>
      <c r="W2135" s="385"/>
      <c r="X2135" s="693"/>
      <c r="Y2135" s="325"/>
      <c r="Z2135" s="308"/>
      <c r="AA2135" s="383"/>
      <c r="AC2135" s="325"/>
      <c r="AD2135" s="325"/>
      <c r="AF2135" s="383"/>
      <c r="AH2135" s="325"/>
      <c r="AI2135" s="325"/>
      <c r="AK2135" s="385"/>
      <c r="AL2135" s="385"/>
      <c r="AM2135" s="359"/>
      <c r="AN2135" s="385"/>
      <c r="AO2135" s="385"/>
      <c r="AP2135" s="385"/>
      <c r="AQ2135" s="385"/>
      <c r="AR2135" s="385"/>
      <c r="AS2135" s="385"/>
      <c r="AT2135" s="385"/>
      <c r="AU2135" s="359"/>
      <c r="AW2135" s="416"/>
      <c r="AX2135" s="694"/>
      <c r="AY2135" s="641"/>
      <c r="AZ2135" s="385"/>
      <c r="BA2135" s="385"/>
      <c r="BB2135" s="416"/>
      <c r="BC2135" s="416"/>
      <c r="BD2135" s="416"/>
      <c r="BE2135" s="416"/>
      <c r="BF2135" s="416"/>
      <c r="BG2135" s="416"/>
      <c r="BH2135" s="416"/>
      <c r="BI2135" s="416"/>
      <c r="BJ2135" s="416"/>
    </row>
    <row r="2136" spans="10:62" x14ac:dyDescent="0.2">
      <c r="J2136" s="385"/>
      <c r="K2136" s="217"/>
      <c r="L2136" s="217"/>
      <c r="M2136" s="693"/>
      <c r="N2136" s="693"/>
      <c r="O2136" s="359"/>
      <c r="P2136" s="619"/>
      <c r="Q2136" s="672"/>
      <c r="R2136" s="672"/>
      <c r="S2136" s="672"/>
      <c r="T2136" s="385"/>
      <c r="U2136" s="385"/>
      <c r="V2136" s="385"/>
      <c r="W2136" s="385"/>
      <c r="X2136" s="693"/>
      <c r="Y2136" s="325"/>
      <c r="Z2136" s="308"/>
      <c r="AA2136" s="383"/>
      <c r="AC2136" s="325"/>
      <c r="AD2136" s="325"/>
      <c r="AF2136" s="383"/>
      <c r="AH2136" s="325"/>
      <c r="AI2136" s="325"/>
      <c r="AK2136" s="385"/>
      <c r="AL2136" s="385"/>
      <c r="AM2136" s="359"/>
      <c r="AN2136" s="385"/>
      <c r="AO2136" s="385"/>
      <c r="AP2136" s="385"/>
      <c r="AQ2136" s="385"/>
      <c r="AR2136" s="385"/>
      <c r="AS2136" s="385"/>
      <c r="AT2136" s="385"/>
      <c r="AU2136" s="359"/>
      <c r="AW2136" s="416"/>
      <c r="AX2136" s="694"/>
      <c r="AY2136" s="641"/>
      <c r="AZ2136" s="385"/>
      <c r="BA2136" s="385"/>
      <c r="BB2136" s="416"/>
      <c r="BC2136" s="416"/>
      <c r="BD2136" s="416"/>
      <c r="BE2136" s="416"/>
      <c r="BF2136" s="416"/>
      <c r="BG2136" s="416"/>
      <c r="BH2136" s="416"/>
      <c r="BI2136" s="416"/>
      <c r="BJ2136" s="416"/>
    </row>
    <row r="2137" spans="10:62" x14ac:dyDescent="0.2">
      <c r="J2137" s="385"/>
      <c r="K2137" s="217"/>
      <c r="L2137" s="217"/>
      <c r="M2137" s="693"/>
      <c r="N2137" s="693"/>
      <c r="O2137" s="359"/>
      <c r="P2137" s="619"/>
      <c r="Q2137" s="672"/>
      <c r="R2137" s="672"/>
      <c r="S2137" s="672"/>
      <c r="T2137" s="385"/>
      <c r="U2137" s="385"/>
      <c r="V2137" s="385"/>
      <c r="W2137" s="385"/>
      <c r="X2137" s="693"/>
      <c r="Y2137" s="325"/>
      <c r="Z2137" s="308"/>
      <c r="AA2137" s="383"/>
      <c r="AC2137" s="325"/>
      <c r="AD2137" s="325"/>
      <c r="AF2137" s="383"/>
      <c r="AH2137" s="325"/>
      <c r="AI2137" s="325"/>
      <c r="AK2137" s="385"/>
      <c r="AL2137" s="385"/>
      <c r="AM2137" s="359"/>
      <c r="AN2137" s="385"/>
      <c r="AO2137" s="385"/>
      <c r="AP2137" s="385"/>
      <c r="AQ2137" s="385"/>
      <c r="AR2137" s="385"/>
      <c r="AS2137" s="385"/>
      <c r="AT2137" s="385"/>
      <c r="AU2137" s="359"/>
      <c r="AW2137" s="416"/>
      <c r="AX2137" s="694"/>
      <c r="AY2137" s="641"/>
      <c r="AZ2137" s="385"/>
      <c r="BA2137" s="385"/>
      <c r="BB2137" s="416"/>
      <c r="BC2137" s="416"/>
      <c r="BD2137" s="416"/>
      <c r="BE2137" s="416"/>
      <c r="BF2137" s="416"/>
      <c r="BG2137" s="416"/>
      <c r="BH2137" s="416"/>
      <c r="BI2137" s="416"/>
      <c r="BJ2137" s="416"/>
    </row>
    <row r="2138" spans="10:62" x14ac:dyDescent="0.2">
      <c r="J2138" s="385"/>
      <c r="K2138" s="217"/>
      <c r="L2138" s="217"/>
      <c r="M2138" s="693"/>
      <c r="N2138" s="693"/>
      <c r="O2138" s="359"/>
      <c r="P2138" s="619"/>
      <c r="Q2138" s="672"/>
      <c r="R2138" s="672"/>
      <c r="S2138" s="672"/>
      <c r="T2138" s="385"/>
      <c r="U2138" s="385"/>
      <c r="V2138" s="385"/>
      <c r="W2138" s="385"/>
      <c r="X2138" s="693"/>
      <c r="Y2138" s="325"/>
      <c r="Z2138" s="308"/>
      <c r="AA2138" s="383"/>
      <c r="AC2138" s="325"/>
      <c r="AD2138" s="325"/>
      <c r="AF2138" s="383"/>
      <c r="AH2138" s="325"/>
      <c r="AI2138" s="325"/>
      <c r="AK2138" s="385"/>
      <c r="AL2138" s="385"/>
      <c r="AM2138" s="359"/>
      <c r="AN2138" s="385"/>
      <c r="AO2138" s="385"/>
      <c r="AP2138" s="385"/>
      <c r="AQ2138" s="385"/>
      <c r="AR2138" s="385"/>
      <c r="AS2138" s="385"/>
      <c r="AT2138" s="385"/>
      <c r="AU2138" s="359"/>
      <c r="AW2138" s="416"/>
      <c r="AX2138" s="694"/>
      <c r="AY2138" s="641"/>
      <c r="AZ2138" s="385"/>
      <c r="BA2138" s="385"/>
      <c r="BB2138" s="416"/>
      <c r="BC2138" s="416"/>
      <c r="BD2138" s="416"/>
      <c r="BE2138" s="416"/>
      <c r="BF2138" s="416"/>
      <c r="BG2138" s="416"/>
      <c r="BH2138" s="416"/>
      <c r="BI2138" s="416"/>
      <c r="BJ2138" s="416"/>
    </row>
    <row r="2139" spans="10:62" x14ac:dyDescent="0.2">
      <c r="J2139" s="385"/>
      <c r="K2139" s="217"/>
      <c r="L2139" s="217"/>
      <c r="M2139" s="693"/>
      <c r="N2139" s="693"/>
      <c r="O2139" s="359"/>
      <c r="P2139" s="619"/>
      <c r="Q2139" s="672"/>
      <c r="R2139" s="672"/>
      <c r="S2139" s="672"/>
      <c r="T2139" s="385"/>
      <c r="U2139" s="385"/>
      <c r="V2139" s="385"/>
      <c r="W2139" s="385"/>
      <c r="X2139" s="693"/>
      <c r="Y2139" s="325"/>
      <c r="Z2139" s="308"/>
      <c r="AA2139" s="383"/>
      <c r="AC2139" s="325"/>
      <c r="AD2139" s="325"/>
      <c r="AF2139" s="383"/>
      <c r="AH2139" s="325"/>
      <c r="AI2139" s="325"/>
      <c r="AK2139" s="385"/>
      <c r="AL2139" s="385"/>
      <c r="AM2139" s="359"/>
      <c r="AN2139" s="385"/>
      <c r="AO2139" s="385"/>
      <c r="AP2139" s="385"/>
      <c r="AQ2139" s="385"/>
      <c r="AR2139" s="385"/>
      <c r="AS2139" s="385"/>
      <c r="AT2139" s="385"/>
      <c r="AU2139" s="359"/>
      <c r="AW2139" s="416"/>
      <c r="AX2139" s="694"/>
      <c r="AY2139" s="641"/>
      <c r="AZ2139" s="385"/>
      <c r="BA2139" s="385"/>
      <c r="BB2139" s="416"/>
      <c r="BC2139" s="416"/>
      <c r="BD2139" s="416"/>
      <c r="BE2139" s="416"/>
      <c r="BF2139" s="416"/>
      <c r="BG2139" s="416"/>
      <c r="BH2139" s="416"/>
      <c r="BI2139" s="416"/>
      <c r="BJ2139" s="416"/>
    </row>
    <row r="2140" spans="10:62" x14ac:dyDescent="0.2">
      <c r="J2140" s="385"/>
      <c r="K2140" s="217"/>
      <c r="L2140" s="217"/>
      <c r="M2140" s="693"/>
      <c r="N2140" s="693"/>
      <c r="O2140" s="359"/>
      <c r="P2140" s="619"/>
      <c r="Q2140" s="672"/>
      <c r="R2140" s="672"/>
      <c r="S2140" s="672"/>
      <c r="T2140" s="385"/>
      <c r="U2140" s="385"/>
      <c r="V2140" s="385"/>
      <c r="W2140" s="385"/>
      <c r="X2140" s="693"/>
      <c r="Y2140" s="325"/>
      <c r="Z2140" s="308"/>
      <c r="AA2140" s="383"/>
      <c r="AC2140" s="325"/>
      <c r="AD2140" s="325"/>
      <c r="AF2140" s="383"/>
      <c r="AH2140" s="325"/>
      <c r="AI2140" s="325"/>
      <c r="AK2140" s="385"/>
      <c r="AL2140" s="385"/>
      <c r="AM2140" s="359"/>
      <c r="AN2140" s="385"/>
      <c r="AO2140" s="385"/>
      <c r="AP2140" s="385"/>
      <c r="AQ2140" s="385"/>
      <c r="AR2140" s="385"/>
      <c r="AS2140" s="385"/>
      <c r="AT2140" s="385"/>
      <c r="AU2140" s="359"/>
      <c r="AW2140" s="416"/>
      <c r="AX2140" s="694"/>
      <c r="AY2140" s="641"/>
      <c r="AZ2140" s="385"/>
      <c r="BA2140" s="385"/>
      <c r="BB2140" s="416"/>
      <c r="BC2140" s="416"/>
      <c r="BD2140" s="416"/>
      <c r="BE2140" s="416"/>
      <c r="BF2140" s="416"/>
      <c r="BG2140" s="416"/>
      <c r="BH2140" s="416"/>
      <c r="BI2140" s="416"/>
      <c r="BJ2140" s="416"/>
    </row>
    <row r="2141" spans="10:62" x14ac:dyDescent="0.2">
      <c r="J2141" s="385"/>
      <c r="K2141" s="217"/>
      <c r="L2141" s="217"/>
      <c r="M2141" s="693"/>
      <c r="N2141" s="693"/>
      <c r="O2141" s="359"/>
      <c r="P2141" s="619"/>
      <c r="Q2141" s="672"/>
      <c r="R2141" s="672"/>
      <c r="S2141" s="672"/>
      <c r="T2141" s="385"/>
      <c r="U2141" s="385"/>
      <c r="V2141" s="385"/>
      <c r="W2141" s="385"/>
      <c r="X2141" s="693"/>
      <c r="Y2141" s="325"/>
      <c r="Z2141" s="308"/>
      <c r="AA2141" s="383"/>
      <c r="AC2141" s="325"/>
      <c r="AD2141" s="325"/>
      <c r="AF2141" s="383"/>
      <c r="AH2141" s="325"/>
      <c r="AI2141" s="325"/>
      <c r="AK2141" s="385"/>
      <c r="AL2141" s="385"/>
      <c r="AM2141" s="359"/>
      <c r="AN2141" s="385"/>
      <c r="AO2141" s="385"/>
      <c r="AP2141" s="385"/>
      <c r="AQ2141" s="385"/>
      <c r="AR2141" s="385"/>
      <c r="AS2141" s="385"/>
      <c r="AT2141" s="385"/>
      <c r="AU2141" s="359"/>
      <c r="AW2141" s="416"/>
      <c r="AX2141" s="694"/>
      <c r="AY2141" s="641"/>
      <c r="AZ2141" s="385"/>
      <c r="BA2141" s="385"/>
      <c r="BB2141" s="416"/>
      <c r="BC2141" s="416"/>
      <c r="BD2141" s="416"/>
      <c r="BE2141" s="416"/>
      <c r="BF2141" s="416"/>
      <c r="BG2141" s="416"/>
      <c r="BH2141" s="416"/>
      <c r="BI2141" s="416"/>
      <c r="BJ2141" s="416"/>
    </row>
    <row r="2142" spans="10:62" x14ac:dyDescent="0.2">
      <c r="J2142" s="385"/>
      <c r="K2142" s="217"/>
      <c r="L2142" s="217"/>
      <c r="M2142" s="693"/>
      <c r="N2142" s="693"/>
      <c r="O2142" s="359"/>
      <c r="P2142" s="619"/>
      <c r="Q2142" s="672"/>
      <c r="R2142" s="672"/>
      <c r="S2142" s="672"/>
      <c r="T2142" s="385"/>
      <c r="U2142" s="385"/>
      <c r="V2142" s="385"/>
      <c r="W2142" s="385"/>
      <c r="X2142" s="693"/>
      <c r="Y2142" s="325"/>
      <c r="Z2142" s="308"/>
      <c r="AA2142" s="383"/>
      <c r="AC2142" s="325"/>
      <c r="AD2142" s="325"/>
      <c r="AF2142" s="383"/>
      <c r="AH2142" s="325"/>
      <c r="AI2142" s="325"/>
      <c r="AK2142" s="385"/>
      <c r="AL2142" s="385"/>
      <c r="AM2142" s="359"/>
      <c r="AN2142" s="385"/>
      <c r="AO2142" s="385"/>
      <c r="AP2142" s="385"/>
      <c r="AQ2142" s="385"/>
      <c r="AR2142" s="385"/>
      <c r="AS2142" s="385"/>
      <c r="AT2142" s="385"/>
      <c r="AU2142" s="359"/>
      <c r="AW2142" s="416"/>
      <c r="AX2142" s="694"/>
      <c r="AY2142" s="641"/>
      <c r="AZ2142" s="385"/>
      <c r="BA2142" s="385"/>
      <c r="BB2142" s="416"/>
      <c r="BC2142" s="416"/>
      <c r="BD2142" s="416"/>
      <c r="BE2142" s="416"/>
      <c r="BF2142" s="416"/>
      <c r="BG2142" s="416"/>
      <c r="BH2142" s="416"/>
      <c r="BI2142" s="416"/>
      <c r="BJ2142" s="416"/>
    </row>
    <row r="2143" spans="10:62" x14ac:dyDescent="0.2">
      <c r="J2143" s="385"/>
      <c r="K2143" s="217"/>
      <c r="L2143" s="217"/>
      <c r="M2143" s="693"/>
      <c r="N2143" s="693"/>
      <c r="O2143" s="359"/>
      <c r="P2143" s="619"/>
      <c r="Q2143" s="672"/>
      <c r="R2143" s="672"/>
      <c r="S2143" s="672"/>
      <c r="T2143" s="385"/>
      <c r="U2143" s="385"/>
      <c r="V2143" s="385"/>
      <c r="W2143" s="385"/>
      <c r="X2143" s="693"/>
      <c r="Y2143" s="325"/>
      <c r="Z2143" s="308"/>
      <c r="AA2143" s="383"/>
      <c r="AC2143" s="325"/>
      <c r="AD2143" s="325"/>
      <c r="AF2143" s="383"/>
      <c r="AH2143" s="325"/>
      <c r="AI2143" s="325"/>
      <c r="AK2143" s="385"/>
      <c r="AL2143" s="385"/>
      <c r="AM2143" s="359"/>
      <c r="AN2143" s="385"/>
      <c r="AO2143" s="385"/>
      <c r="AP2143" s="385"/>
      <c r="AQ2143" s="385"/>
      <c r="AR2143" s="385"/>
      <c r="AS2143" s="385"/>
      <c r="AT2143" s="385"/>
      <c r="AU2143" s="359"/>
      <c r="AW2143" s="416"/>
      <c r="AX2143" s="694"/>
      <c r="AY2143" s="641"/>
      <c r="AZ2143" s="385"/>
      <c r="BA2143" s="385"/>
      <c r="BB2143" s="416"/>
      <c r="BC2143" s="416"/>
      <c r="BD2143" s="416"/>
      <c r="BE2143" s="416"/>
      <c r="BF2143" s="416"/>
      <c r="BG2143" s="416"/>
      <c r="BH2143" s="416"/>
      <c r="BI2143" s="416"/>
      <c r="BJ2143" s="416"/>
    </row>
    <row r="2144" spans="10:62" x14ac:dyDescent="0.2">
      <c r="J2144" s="385"/>
      <c r="K2144" s="217"/>
      <c r="L2144" s="217"/>
      <c r="M2144" s="693"/>
      <c r="N2144" s="693"/>
      <c r="O2144" s="359"/>
      <c r="P2144" s="619"/>
      <c r="Q2144" s="672"/>
      <c r="R2144" s="672"/>
      <c r="S2144" s="672"/>
      <c r="T2144" s="385"/>
      <c r="U2144" s="385"/>
      <c r="V2144" s="385"/>
      <c r="W2144" s="385"/>
      <c r="X2144" s="693"/>
      <c r="Y2144" s="325"/>
      <c r="Z2144" s="308"/>
      <c r="AA2144" s="383"/>
      <c r="AC2144" s="325"/>
      <c r="AD2144" s="325"/>
      <c r="AF2144" s="383"/>
      <c r="AH2144" s="325"/>
      <c r="AI2144" s="325"/>
      <c r="AK2144" s="385"/>
      <c r="AL2144" s="385"/>
      <c r="AM2144" s="359"/>
      <c r="AN2144" s="385"/>
      <c r="AO2144" s="385"/>
      <c r="AP2144" s="385"/>
      <c r="AQ2144" s="385"/>
      <c r="AR2144" s="385"/>
      <c r="AS2144" s="385"/>
      <c r="AT2144" s="385"/>
      <c r="AU2144" s="359"/>
      <c r="AW2144" s="416"/>
      <c r="AX2144" s="694"/>
      <c r="AY2144" s="641"/>
      <c r="AZ2144" s="385"/>
      <c r="BA2144" s="385"/>
      <c r="BB2144" s="416"/>
      <c r="BC2144" s="416"/>
      <c r="BD2144" s="416"/>
      <c r="BE2144" s="416"/>
      <c r="BF2144" s="416"/>
      <c r="BG2144" s="416"/>
      <c r="BH2144" s="416"/>
      <c r="BI2144" s="416"/>
      <c r="BJ2144" s="416"/>
    </row>
    <row r="2145" spans="10:62" x14ac:dyDescent="0.2">
      <c r="J2145" s="385"/>
      <c r="K2145" s="217"/>
      <c r="L2145" s="217"/>
      <c r="M2145" s="693"/>
      <c r="N2145" s="693"/>
      <c r="O2145" s="359"/>
      <c r="P2145" s="619"/>
      <c r="Q2145" s="672"/>
      <c r="R2145" s="672"/>
      <c r="S2145" s="672"/>
      <c r="T2145" s="385"/>
      <c r="U2145" s="385"/>
      <c r="V2145" s="385"/>
      <c r="W2145" s="385"/>
      <c r="X2145" s="693"/>
      <c r="Y2145" s="325"/>
      <c r="Z2145" s="308"/>
      <c r="AA2145" s="383"/>
      <c r="AC2145" s="325"/>
      <c r="AD2145" s="325"/>
      <c r="AF2145" s="383"/>
      <c r="AH2145" s="325"/>
      <c r="AI2145" s="325"/>
      <c r="AK2145" s="385"/>
      <c r="AL2145" s="385"/>
      <c r="AM2145" s="359"/>
      <c r="AN2145" s="385"/>
      <c r="AO2145" s="385"/>
      <c r="AP2145" s="385"/>
      <c r="AQ2145" s="385"/>
      <c r="AR2145" s="385"/>
      <c r="AS2145" s="385"/>
      <c r="AT2145" s="385"/>
      <c r="AU2145" s="359"/>
      <c r="AW2145" s="416"/>
      <c r="AX2145" s="694"/>
      <c r="AY2145" s="641"/>
      <c r="AZ2145" s="385"/>
      <c r="BA2145" s="385"/>
      <c r="BB2145" s="416"/>
      <c r="BC2145" s="416"/>
      <c r="BD2145" s="416"/>
      <c r="BE2145" s="416"/>
      <c r="BF2145" s="416"/>
      <c r="BG2145" s="416"/>
      <c r="BH2145" s="416"/>
      <c r="BI2145" s="416"/>
      <c r="BJ2145" s="416"/>
    </row>
    <row r="2146" spans="10:62" x14ac:dyDescent="0.2">
      <c r="J2146" s="385"/>
      <c r="K2146" s="217"/>
      <c r="L2146" s="217"/>
      <c r="M2146" s="693"/>
      <c r="N2146" s="693"/>
      <c r="O2146" s="359"/>
      <c r="P2146" s="619"/>
      <c r="Q2146" s="672"/>
      <c r="R2146" s="672"/>
      <c r="S2146" s="672"/>
      <c r="T2146" s="385"/>
      <c r="U2146" s="385"/>
      <c r="V2146" s="385"/>
      <c r="W2146" s="385"/>
      <c r="X2146" s="693"/>
      <c r="Y2146" s="325"/>
      <c r="Z2146" s="308"/>
      <c r="AA2146" s="383"/>
      <c r="AC2146" s="325"/>
      <c r="AD2146" s="325"/>
      <c r="AF2146" s="383"/>
      <c r="AH2146" s="325"/>
      <c r="AI2146" s="325"/>
      <c r="AK2146" s="385"/>
      <c r="AL2146" s="385"/>
      <c r="AM2146" s="359"/>
      <c r="AN2146" s="385"/>
      <c r="AO2146" s="385"/>
      <c r="AP2146" s="385"/>
      <c r="AQ2146" s="385"/>
      <c r="AR2146" s="385"/>
      <c r="AS2146" s="385"/>
      <c r="AT2146" s="385"/>
      <c r="AU2146" s="359"/>
      <c r="AW2146" s="416"/>
      <c r="AX2146" s="694"/>
      <c r="AY2146" s="641"/>
      <c r="AZ2146" s="385"/>
      <c r="BA2146" s="385"/>
      <c r="BB2146" s="416"/>
      <c r="BC2146" s="416"/>
      <c r="BD2146" s="416"/>
      <c r="BE2146" s="416"/>
      <c r="BF2146" s="416"/>
      <c r="BG2146" s="416"/>
      <c r="BH2146" s="416"/>
      <c r="BI2146" s="416"/>
      <c r="BJ2146" s="416"/>
    </row>
    <row r="2147" spans="10:62" x14ac:dyDescent="0.2">
      <c r="J2147" s="385"/>
      <c r="K2147" s="217"/>
      <c r="L2147" s="217"/>
      <c r="M2147" s="693"/>
      <c r="N2147" s="693"/>
      <c r="O2147" s="359"/>
      <c r="P2147" s="619"/>
      <c r="Q2147" s="672"/>
      <c r="R2147" s="672"/>
      <c r="S2147" s="672"/>
      <c r="T2147" s="385"/>
      <c r="U2147" s="385"/>
      <c r="V2147" s="385"/>
      <c r="W2147" s="385"/>
      <c r="X2147" s="693"/>
      <c r="Y2147" s="325"/>
      <c r="Z2147" s="308"/>
      <c r="AA2147" s="383"/>
      <c r="AC2147" s="325"/>
      <c r="AD2147" s="325"/>
      <c r="AF2147" s="383"/>
      <c r="AH2147" s="325"/>
      <c r="AI2147" s="325"/>
      <c r="AK2147" s="385"/>
      <c r="AL2147" s="385"/>
      <c r="AM2147" s="359"/>
      <c r="AN2147" s="385"/>
      <c r="AO2147" s="385"/>
      <c r="AP2147" s="385"/>
      <c r="AQ2147" s="385"/>
      <c r="AR2147" s="385"/>
      <c r="AS2147" s="385"/>
      <c r="AT2147" s="385"/>
      <c r="AU2147" s="359"/>
      <c r="AW2147" s="416"/>
      <c r="AX2147" s="694"/>
      <c r="AY2147" s="641"/>
      <c r="AZ2147" s="385"/>
      <c r="BA2147" s="385"/>
      <c r="BB2147" s="416"/>
      <c r="BC2147" s="416"/>
      <c r="BD2147" s="416"/>
      <c r="BE2147" s="416"/>
      <c r="BF2147" s="416"/>
      <c r="BG2147" s="416"/>
      <c r="BH2147" s="416"/>
      <c r="BI2147" s="416"/>
      <c r="BJ2147" s="416"/>
    </row>
    <row r="2148" spans="10:62" x14ac:dyDescent="0.2">
      <c r="J2148" s="385"/>
      <c r="K2148" s="217"/>
      <c r="L2148" s="217"/>
      <c r="M2148" s="693"/>
      <c r="N2148" s="693"/>
      <c r="O2148" s="359"/>
      <c r="P2148" s="619"/>
      <c r="Q2148" s="672"/>
      <c r="R2148" s="672"/>
      <c r="S2148" s="672"/>
      <c r="T2148" s="385"/>
      <c r="U2148" s="385"/>
      <c r="V2148" s="385"/>
      <c r="W2148" s="385"/>
      <c r="X2148" s="693"/>
      <c r="Y2148" s="325"/>
      <c r="Z2148" s="308"/>
      <c r="AA2148" s="383"/>
      <c r="AC2148" s="325"/>
      <c r="AD2148" s="325"/>
      <c r="AF2148" s="383"/>
      <c r="AH2148" s="325"/>
      <c r="AI2148" s="325"/>
      <c r="AK2148" s="385"/>
      <c r="AL2148" s="385"/>
      <c r="AM2148" s="359"/>
      <c r="AN2148" s="385"/>
      <c r="AO2148" s="385"/>
      <c r="AP2148" s="385"/>
      <c r="AQ2148" s="385"/>
      <c r="AR2148" s="385"/>
      <c r="AS2148" s="385"/>
      <c r="AT2148" s="385"/>
      <c r="AU2148" s="359"/>
      <c r="AW2148" s="416"/>
      <c r="AX2148" s="694"/>
      <c r="AY2148" s="641"/>
      <c r="AZ2148" s="385"/>
      <c r="BA2148" s="385"/>
      <c r="BB2148" s="416"/>
      <c r="BC2148" s="416"/>
      <c r="BD2148" s="416"/>
      <c r="BE2148" s="416"/>
      <c r="BF2148" s="416"/>
      <c r="BG2148" s="416"/>
      <c r="BH2148" s="416"/>
      <c r="BI2148" s="416"/>
      <c r="BJ2148" s="416"/>
    </row>
    <row r="2149" spans="10:62" x14ac:dyDescent="0.2">
      <c r="J2149" s="385"/>
      <c r="K2149" s="217"/>
      <c r="L2149" s="217"/>
      <c r="M2149" s="693"/>
      <c r="N2149" s="693"/>
      <c r="O2149" s="359"/>
      <c r="P2149" s="619"/>
      <c r="Q2149" s="672"/>
      <c r="R2149" s="672"/>
      <c r="S2149" s="672"/>
      <c r="T2149" s="385"/>
      <c r="U2149" s="385"/>
      <c r="V2149" s="385"/>
      <c r="W2149" s="385"/>
      <c r="X2149" s="693"/>
      <c r="Y2149" s="325"/>
      <c r="Z2149" s="308"/>
      <c r="AA2149" s="383"/>
      <c r="AC2149" s="325"/>
      <c r="AD2149" s="325"/>
      <c r="AF2149" s="383"/>
      <c r="AH2149" s="325"/>
      <c r="AI2149" s="325"/>
      <c r="AK2149" s="385"/>
      <c r="AL2149" s="385"/>
      <c r="AM2149" s="359"/>
      <c r="AN2149" s="385"/>
      <c r="AO2149" s="385"/>
      <c r="AP2149" s="385"/>
      <c r="AQ2149" s="385"/>
      <c r="AR2149" s="385"/>
      <c r="AS2149" s="385"/>
      <c r="AT2149" s="385"/>
      <c r="AU2149" s="359"/>
      <c r="AW2149" s="416"/>
      <c r="AX2149" s="694"/>
      <c r="AY2149" s="641"/>
      <c r="AZ2149" s="385"/>
      <c r="BA2149" s="385"/>
      <c r="BB2149" s="416"/>
      <c r="BC2149" s="416"/>
      <c r="BD2149" s="416"/>
      <c r="BE2149" s="416"/>
      <c r="BF2149" s="416"/>
      <c r="BG2149" s="416"/>
      <c r="BH2149" s="416"/>
      <c r="BI2149" s="416"/>
      <c r="BJ2149" s="416"/>
    </row>
    <row r="2150" spans="10:62" x14ac:dyDescent="0.2">
      <c r="J2150" s="385"/>
      <c r="K2150" s="217"/>
      <c r="L2150" s="217"/>
      <c r="M2150" s="693"/>
      <c r="N2150" s="693"/>
      <c r="O2150" s="359"/>
      <c r="P2150" s="619"/>
      <c r="Q2150" s="672"/>
      <c r="R2150" s="672"/>
      <c r="S2150" s="672"/>
      <c r="T2150" s="385"/>
      <c r="U2150" s="385"/>
      <c r="V2150" s="385"/>
      <c r="W2150" s="385"/>
      <c r="X2150" s="693"/>
      <c r="Y2150" s="325"/>
      <c r="Z2150" s="308"/>
      <c r="AA2150" s="383"/>
      <c r="AC2150" s="325"/>
      <c r="AD2150" s="325"/>
      <c r="AF2150" s="383"/>
      <c r="AH2150" s="325"/>
      <c r="AI2150" s="325"/>
      <c r="AK2150" s="385"/>
      <c r="AL2150" s="385"/>
      <c r="AM2150" s="359"/>
      <c r="AN2150" s="385"/>
      <c r="AO2150" s="385"/>
      <c r="AP2150" s="385"/>
      <c r="AQ2150" s="385"/>
      <c r="AR2150" s="385"/>
      <c r="AS2150" s="385"/>
      <c r="AT2150" s="385"/>
      <c r="AU2150" s="359"/>
      <c r="AW2150" s="416"/>
      <c r="AX2150" s="694"/>
      <c r="AY2150" s="641"/>
      <c r="AZ2150" s="385"/>
      <c r="BA2150" s="385"/>
      <c r="BB2150" s="416"/>
      <c r="BC2150" s="416"/>
      <c r="BD2150" s="416"/>
      <c r="BE2150" s="416"/>
      <c r="BF2150" s="416"/>
      <c r="BG2150" s="416"/>
      <c r="BH2150" s="416"/>
      <c r="BI2150" s="416"/>
      <c r="BJ2150" s="416"/>
    </row>
    <row r="2151" spans="10:62" x14ac:dyDescent="0.2">
      <c r="J2151" s="385"/>
      <c r="K2151" s="217"/>
      <c r="L2151" s="217"/>
      <c r="M2151" s="693"/>
      <c r="N2151" s="693"/>
      <c r="O2151" s="359"/>
      <c r="P2151" s="619"/>
      <c r="Q2151" s="672"/>
      <c r="R2151" s="672"/>
      <c r="S2151" s="672"/>
      <c r="T2151" s="385"/>
      <c r="U2151" s="385"/>
      <c r="V2151" s="385"/>
      <c r="W2151" s="385"/>
      <c r="X2151" s="693"/>
      <c r="Y2151" s="325"/>
      <c r="Z2151" s="308"/>
      <c r="AA2151" s="383"/>
      <c r="AC2151" s="325"/>
      <c r="AD2151" s="325"/>
      <c r="AF2151" s="383"/>
      <c r="AH2151" s="325"/>
      <c r="AI2151" s="325"/>
      <c r="AK2151" s="385"/>
      <c r="AL2151" s="385"/>
      <c r="AM2151" s="359"/>
      <c r="AN2151" s="385"/>
      <c r="AO2151" s="385"/>
      <c r="AP2151" s="385"/>
      <c r="AQ2151" s="385"/>
      <c r="AR2151" s="385"/>
      <c r="AS2151" s="385"/>
      <c r="AT2151" s="385"/>
      <c r="AU2151" s="359"/>
      <c r="AW2151" s="416"/>
      <c r="AX2151" s="694"/>
      <c r="AY2151" s="641"/>
      <c r="AZ2151" s="385"/>
      <c r="BA2151" s="385"/>
      <c r="BB2151" s="416"/>
      <c r="BC2151" s="416"/>
      <c r="BD2151" s="416"/>
      <c r="BE2151" s="416"/>
      <c r="BF2151" s="416"/>
      <c r="BG2151" s="416"/>
      <c r="BH2151" s="416"/>
      <c r="BI2151" s="416"/>
      <c r="BJ2151" s="416"/>
    </row>
    <row r="2152" spans="10:62" x14ac:dyDescent="0.2">
      <c r="J2152" s="385"/>
      <c r="K2152" s="217"/>
      <c r="L2152" s="217"/>
      <c r="M2152" s="693"/>
      <c r="N2152" s="693"/>
      <c r="O2152" s="359"/>
      <c r="P2152" s="619"/>
      <c r="Q2152" s="672"/>
      <c r="R2152" s="672"/>
      <c r="S2152" s="672"/>
      <c r="T2152" s="385"/>
      <c r="U2152" s="385"/>
      <c r="V2152" s="385"/>
      <c r="W2152" s="385"/>
      <c r="X2152" s="693"/>
      <c r="Y2152" s="325"/>
      <c r="Z2152" s="308"/>
      <c r="AA2152" s="383"/>
      <c r="AC2152" s="325"/>
      <c r="AD2152" s="325"/>
      <c r="AF2152" s="383"/>
      <c r="AH2152" s="325"/>
      <c r="AI2152" s="325"/>
      <c r="AK2152" s="385"/>
      <c r="AL2152" s="385"/>
      <c r="AM2152" s="359"/>
      <c r="AN2152" s="385"/>
      <c r="AO2152" s="385"/>
      <c r="AP2152" s="385"/>
      <c r="AQ2152" s="385"/>
      <c r="AR2152" s="385"/>
      <c r="AS2152" s="385"/>
      <c r="AT2152" s="385"/>
      <c r="AU2152" s="359"/>
      <c r="AW2152" s="416"/>
      <c r="AX2152" s="694"/>
      <c r="AY2152" s="641"/>
      <c r="AZ2152" s="385"/>
      <c r="BA2152" s="385"/>
      <c r="BB2152" s="416"/>
      <c r="BC2152" s="416"/>
      <c r="BD2152" s="416"/>
      <c r="BE2152" s="416"/>
      <c r="BF2152" s="416"/>
      <c r="BG2152" s="416"/>
      <c r="BH2152" s="416"/>
      <c r="BI2152" s="416"/>
      <c r="BJ2152" s="416"/>
    </row>
    <row r="2153" spans="10:62" x14ac:dyDescent="0.2">
      <c r="J2153" s="385"/>
      <c r="K2153" s="217"/>
      <c r="L2153" s="217"/>
      <c r="M2153" s="693"/>
      <c r="N2153" s="693"/>
      <c r="O2153" s="359"/>
      <c r="P2153" s="619"/>
      <c r="Q2153" s="672"/>
      <c r="R2153" s="672"/>
      <c r="S2153" s="672"/>
      <c r="T2153" s="385"/>
      <c r="U2153" s="385"/>
      <c r="V2153" s="385"/>
      <c r="W2153" s="385"/>
      <c r="X2153" s="693"/>
      <c r="Y2153" s="325"/>
      <c r="Z2153" s="308"/>
      <c r="AA2153" s="383"/>
      <c r="AC2153" s="325"/>
      <c r="AD2153" s="325"/>
      <c r="AF2153" s="383"/>
      <c r="AH2153" s="325"/>
      <c r="AI2153" s="325"/>
      <c r="AK2153" s="385"/>
      <c r="AL2153" s="385"/>
      <c r="AM2153" s="359"/>
      <c r="AN2153" s="385"/>
      <c r="AO2153" s="385"/>
      <c r="AP2153" s="385"/>
      <c r="AQ2153" s="385"/>
      <c r="AR2153" s="385"/>
      <c r="AS2153" s="385"/>
      <c r="AT2153" s="385"/>
      <c r="AU2153" s="359"/>
      <c r="AW2153" s="416"/>
      <c r="AX2153" s="694"/>
      <c r="AY2153" s="641"/>
      <c r="AZ2153" s="385"/>
      <c r="BA2153" s="385"/>
      <c r="BB2153" s="416"/>
      <c r="BC2153" s="416"/>
      <c r="BD2153" s="416"/>
      <c r="BE2153" s="416"/>
      <c r="BF2153" s="416"/>
      <c r="BG2153" s="416"/>
      <c r="BH2153" s="416"/>
      <c r="BI2153" s="416"/>
      <c r="BJ2153" s="416"/>
    </row>
    <row r="2154" spans="10:62" x14ac:dyDescent="0.2">
      <c r="J2154" s="385"/>
      <c r="K2154" s="217"/>
      <c r="L2154" s="217"/>
      <c r="M2154" s="693"/>
      <c r="N2154" s="693"/>
      <c r="O2154" s="359"/>
      <c r="P2154" s="619"/>
      <c r="Q2154" s="672"/>
      <c r="R2154" s="672"/>
      <c r="S2154" s="672"/>
      <c r="T2154" s="385"/>
      <c r="U2154" s="385"/>
      <c r="V2154" s="385"/>
      <c r="W2154" s="385"/>
      <c r="X2154" s="693"/>
      <c r="Y2154" s="325"/>
      <c r="Z2154" s="308"/>
      <c r="AA2154" s="383"/>
      <c r="AC2154" s="325"/>
      <c r="AD2154" s="325"/>
      <c r="AF2154" s="383"/>
      <c r="AH2154" s="325"/>
      <c r="AI2154" s="325"/>
      <c r="AK2154" s="385"/>
      <c r="AL2154" s="385"/>
      <c r="AM2154" s="359"/>
      <c r="AN2154" s="385"/>
      <c r="AO2154" s="385"/>
      <c r="AP2154" s="385"/>
      <c r="AQ2154" s="385"/>
      <c r="AR2154" s="385"/>
      <c r="AS2154" s="385"/>
      <c r="AT2154" s="385"/>
      <c r="AU2154" s="359"/>
      <c r="AW2154" s="416"/>
      <c r="AX2154" s="694"/>
      <c r="AY2154" s="641"/>
      <c r="AZ2154" s="385"/>
      <c r="BA2154" s="385"/>
      <c r="BB2154" s="416"/>
      <c r="BC2154" s="416"/>
      <c r="BD2154" s="416"/>
      <c r="BE2154" s="416"/>
      <c r="BF2154" s="416"/>
      <c r="BG2154" s="416"/>
      <c r="BH2154" s="416"/>
      <c r="BI2154" s="416"/>
      <c r="BJ2154" s="416"/>
    </row>
    <row r="2155" spans="10:62" x14ac:dyDescent="0.2">
      <c r="J2155" s="385"/>
      <c r="K2155" s="217"/>
      <c r="L2155" s="217"/>
      <c r="M2155" s="693"/>
      <c r="N2155" s="693"/>
      <c r="O2155" s="359"/>
      <c r="P2155" s="619"/>
      <c r="Q2155" s="672"/>
      <c r="R2155" s="672"/>
      <c r="S2155" s="672"/>
      <c r="T2155" s="385"/>
      <c r="U2155" s="385"/>
      <c r="V2155" s="385"/>
      <c r="W2155" s="385"/>
      <c r="X2155" s="693"/>
      <c r="Y2155" s="325"/>
      <c r="Z2155" s="308"/>
      <c r="AA2155" s="383"/>
      <c r="AC2155" s="325"/>
      <c r="AD2155" s="325"/>
      <c r="AF2155" s="383"/>
      <c r="AH2155" s="325"/>
      <c r="AI2155" s="325"/>
      <c r="AK2155" s="385"/>
      <c r="AL2155" s="385"/>
      <c r="AM2155" s="359"/>
      <c r="AN2155" s="385"/>
      <c r="AO2155" s="385"/>
      <c r="AP2155" s="385"/>
      <c r="AQ2155" s="385"/>
      <c r="AR2155" s="385"/>
      <c r="AS2155" s="385"/>
      <c r="AT2155" s="385"/>
      <c r="AU2155" s="359"/>
      <c r="AW2155" s="416"/>
      <c r="AX2155" s="694"/>
      <c r="AY2155" s="641"/>
      <c r="AZ2155" s="385"/>
      <c r="BA2155" s="385"/>
      <c r="BB2155" s="416"/>
      <c r="BC2155" s="416"/>
      <c r="BD2155" s="416"/>
      <c r="BE2155" s="416"/>
      <c r="BF2155" s="416"/>
      <c r="BG2155" s="416"/>
      <c r="BH2155" s="416"/>
      <c r="BI2155" s="416"/>
      <c r="BJ2155" s="416"/>
    </row>
    <row r="2156" spans="10:62" x14ac:dyDescent="0.2">
      <c r="J2156" s="385"/>
      <c r="K2156" s="217"/>
      <c r="L2156" s="217"/>
      <c r="M2156" s="693"/>
      <c r="N2156" s="693"/>
      <c r="O2156" s="359"/>
      <c r="P2156" s="619"/>
      <c r="Q2156" s="672"/>
      <c r="R2156" s="672"/>
      <c r="S2156" s="672"/>
      <c r="T2156" s="385"/>
      <c r="U2156" s="385"/>
      <c r="V2156" s="385"/>
      <c r="W2156" s="385"/>
      <c r="X2156" s="693"/>
      <c r="Y2156" s="325"/>
      <c r="Z2156" s="308"/>
      <c r="AA2156" s="383"/>
      <c r="AC2156" s="325"/>
      <c r="AD2156" s="325"/>
      <c r="AF2156" s="383"/>
      <c r="AH2156" s="325"/>
      <c r="AI2156" s="325"/>
      <c r="AK2156" s="385"/>
      <c r="AL2156" s="385"/>
      <c r="AM2156" s="359"/>
      <c r="AN2156" s="385"/>
      <c r="AO2156" s="385"/>
      <c r="AP2156" s="385"/>
      <c r="AQ2156" s="385"/>
      <c r="AR2156" s="385"/>
      <c r="AS2156" s="385"/>
      <c r="AT2156" s="385"/>
      <c r="AU2156" s="359"/>
      <c r="AW2156" s="416"/>
      <c r="AX2156" s="694"/>
      <c r="AY2156" s="641"/>
      <c r="AZ2156" s="385"/>
      <c r="BA2156" s="385"/>
      <c r="BB2156" s="416"/>
      <c r="BC2156" s="416"/>
      <c r="BD2156" s="416"/>
      <c r="BE2156" s="416"/>
      <c r="BF2156" s="416"/>
      <c r="BG2156" s="416"/>
      <c r="BH2156" s="416"/>
      <c r="BI2156" s="416"/>
      <c r="BJ2156" s="416"/>
    </row>
    <row r="2157" spans="10:62" x14ac:dyDescent="0.2">
      <c r="J2157" s="385"/>
      <c r="K2157" s="217"/>
      <c r="L2157" s="217"/>
      <c r="M2157" s="693"/>
      <c r="N2157" s="693"/>
      <c r="O2157" s="359"/>
      <c r="P2157" s="619"/>
      <c r="Q2157" s="672"/>
      <c r="R2157" s="672"/>
      <c r="S2157" s="672"/>
      <c r="T2157" s="385"/>
      <c r="U2157" s="385"/>
      <c r="V2157" s="385"/>
      <c r="W2157" s="385"/>
      <c r="X2157" s="693"/>
      <c r="Y2157" s="325"/>
      <c r="Z2157" s="308"/>
      <c r="AA2157" s="383"/>
      <c r="AC2157" s="325"/>
      <c r="AD2157" s="325"/>
      <c r="AF2157" s="383"/>
      <c r="AH2157" s="325"/>
      <c r="AI2157" s="325"/>
      <c r="AK2157" s="385"/>
      <c r="AL2157" s="385"/>
      <c r="AM2157" s="359"/>
      <c r="AN2157" s="385"/>
      <c r="AO2157" s="385"/>
      <c r="AP2157" s="385"/>
      <c r="AQ2157" s="385"/>
      <c r="AR2157" s="385"/>
      <c r="AS2157" s="385"/>
      <c r="AT2157" s="385"/>
      <c r="AU2157" s="359"/>
      <c r="AW2157" s="416"/>
      <c r="AX2157" s="694"/>
      <c r="AY2157" s="641"/>
      <c r="AZ2157" s="385"/>
      <c r="BA2157" s="385"/>
      <c r="BB2157" s="416"/>
      <c r="BC2157" s="416"/>
      <c r="BD2157" s="416"/>
      <c r="BE2157" s="416"/>
      <c r="BF2157" s="416"/>
      <c r="BG2157" s="416"/>
      <c r="BH2157" s="416"/>
      <c r="BI2157" s="416"/>
      <c r="BJ2157" s="416"/>
    </row>
    <row r="2158" spans="10:62" x14ac:dyDescent="0.2">
      <c r="J2158" s="385"/>
      <c r="K2158" s="217"/>
      <c r="L2158" s="217"/>
      <c r="M2158" s="693"/>
      <c r="N2158" s="693"/>
      <c r="O2158" s="359"/>
      <c r="P2158" s="619"/>
      <c r="Q2158" s="672"/>
      <c r="R2158" s="672"/>
      <c r="S2158" s="672"/>
      <c r="T2158" s="385"/>
      <c r="U2158" s="385"/>
      <c r="V2158" s="385"/>
      <c r="W2158" s="385"/>
      <c r="X2158" s="693"/>
      <c r="Y2158" s="325"/>
      <c r="Z2158" s="308"/>
      <c r="AA2158" s="383"/>
      <c r="AC2158" s="325"/>
      <c r="AD2158" s="325"/>
      <c r="AF2158" s="383"/>
      <c r="AH2158" s="325"/>
      <c r="AI2158" s="325"/>
      <c r="AK2158" s="385"/>
      <c r="AL2158" s="385"/>
      <c r="AM2158" s="359"/>
      <c r="AN2158" s="385"/>
      <c r="AO2158" s="385"/>
      <c r="AP2158" s="385"/>
      <c r="AQ2158" s="385"/>
      <c r="AR2158" s="385"/>
      <c r="AS2158" s="385"/>
      <c r="AT2158" s="385"/>
      <c r="AU2158" s="359"/>
      <c r="AW2158" s="416"/>
      <c r="AX2158" s="694"/>
      <c r="AY2158" s="641"/>
      <c r="AZ2158" s="385"/>
      <c r="BA2158" s="385"/>
      <c r="BB2158" s="416"/>
      <c r="BC2158" s="416"/>
      <c r="BD2158" s="416"/>
      <c r="BE2158" s="416"/>
      <c r="BF2158" s="416"/>
      <c r="BG2158" s="416"/>
      <c r="BH2158" s="416"/>
      <c r="BI2158" s="416"/>
      <c r="BJ2158" s="416"/>
    </row>
    <row r="2159" spans="10:62" x14ac:dyDescent="0.2">
      <c r="J2159" s="385"/>
      <c r="K2159" s="217"/>
      <c r="L2159" s="217"/>
      <c r="M2159" s="693"/>
      <c r="N2159" s="693"/>
      <c r="O2159" s="359"/>
      <c r="P2159" s="619"/>
      <c r="Q2159" s="672"/>
      <c r="R2159" s="672"/>
      <c r="S2159" s="672"/>
      <c r="T2159" s="385"/>
      <c r="U2159" s="385"/>
      <c r="V2159" s="385"/>
      <c r="W2159" s="385"/>
      <c r="X2159" s="693"/>
      <c r="Y2159" s="325"/>
      <c r="Z2159" s="308"/>
      <c r="AA2159" s="383"/>
      <c r="AC2159" s="325"/>
      <c r="AD2159" s="325"/>
      <c r="AF2159" s="383"/>
      <c r="AH2159" s="325"/>
      <c r="AI2159" s="325"/>
      <c r="AK2159" s="385"/>
      <c r="AL2159" s="385"/>
      <c r="AM2159" s="359"/>
      <c r="AN2159" s="385"/>
      <c r="AO2159" s="385"/>
      <c r="AP2159" s="385"/>
      <c r="AQ2159" s="385"/>
      <c r="AR2159" s="385"/>
      <c r="AS2159" s="385"/>
      <c r="AT2159" s="385"/>
      <c r="AU2159" s="359"/>
      <c r="AW2159" s="416"/>
      <c r="AX2159" s="694"/>
      <c r="AY2159" s="641"/>
      <c r="AZ2159" s="385"/>
      <c r="BA2159" s="385"/>
      <c r="BB2159" s="416"/>
      <c r="BC2159" s="416"/>
      <c r="BD2159" s="416"/>
      <c r="BE2159" s="416"/>
      <c r="BF2159" s="416"/>
      <c r="BG2159" s="416"/>
      <c r="BH2159" s="416"/>
      <c r="BI2159" s="416"/>
      <c r="BJ2159" s="416"/>
    </row>
    <row r="2160" spans="10:62" x14ac:dyDescent="0.2">
      <c r="J2160" s="385"/>
      <c r="K2160" s="217"/>
      <c r="L2160" s="217"/>
      <c r="M2160" s="693"/>
      <c r="N2160" s="693"/>
      <c r="O2160" s="359"/>
      <c r="P2160" s="619"/>
      <c r="Q2160" s="672"/>
      <c r="R2160" s="672"/>
      <c r="S2160" s="672"/>
      <c r="T2160" s="385"/>
      <c r="U2160" s="385"/>
      <c r="V2160" s="385"/>
      <c r="W2160" s="385"/>
      <c r="X2160" s="693"/>
      <c r="Y2160" s="325"/>
      <c r="Z2160" s="308"/>
      <c r="AA2160" s="383"/>
      <c r="AC2160" s="325"/>
      <c r="AD2160" s="325"/>
      <c r="AF2160" s="383"/>
      <c r="AH2160" s="325"/>
      <c r="AI2160" s="325"/>
      <c r="AK2160" s="385"/>
      <c r="AL2160" s="385"/>
      <c r="AM2160" s="359"/>
      <c r="AN2160" s="385"/>
      <c r="AO2160" s="385"/>
      <c r="AP2160" s="385"/>
      <c r="AQ2160" s="385"/>
      <c r="AR2160" s="385"/>
      <c r="AS2160" s="385"/>
      <c r="AT2160" s="385"/>
      <c r="AU2160" s="359"/>
      <c r="AW2160" s="416"/>
      <c r="AX2160" s="694"/>
      <c r="AY2160" s="641"/>
      <c r="AZ2160" s="385"/>
      <c r="BA2160" s="385"/>
      <c r="BB2160" s="416"/>
      <c r="BC2160" s="416"/>
      <c r="BD2160" s="416"/>
      <c r="BE2160" s="416"/>
      <c r="BF2160" s="416"/>
      <c r="BG2160" s="416"/>
      <c r="BH2160" s="416"/>
      <c r="BI2160" s="416"/>
      <c r="BJ2160" s="416"/>
    </row>
    <row r="2161" spans="10:62" x14ac:dyDescent="0.2">
      <c r="J2161" s="385"/>
      <c r="K2161" s="217"/>
      <c r="L2161" s="217"/>
      <c r="M2161" s="693"/>
      <c r="N2161" s="693"/>
      <c r="O2161" s="359"/>
      <c r="P2161" s="619"/>
      <c r="Q2161" s="672"/>
      <c r="R2161" s="672"/>
      <c r="S2161" s="672"/>
      <c r="T2161" s="385"/>
      <c r="U2161" s="385"/>
      <c r="V2161" s="385"/>
      <c r="W2161" s="385"/>
      <c r="X2161" s="693"/>
      <c r="Y2161" s="325"/>
      <c r="Z2161" s="308"/>
      <c r="AA2161" s="383"/>
      <c r="AC2161" s="325"/>
      <c r="AD2161" s="325"/>
      <c r="AF2161" s="383"/>
      <c r="AH2161" s="325"/>
      <c r="AI2161" s="325"/>
      <c r="AK2161" s="385"/>
      <c r="AL2161" s="385"/>
      <c r="AM2161" s="359"/>
      <c r="AN2161" s="385"/>
      <c r="AO2161" s="385"/>
      <c r="AP2161" s="385"/>
      <c r="AQ2161" s="385"/>
      <c r="AR2161" s="385"/>
      <c r="AS2161" s="385"/>
      <c r="AT2161" s="385"/>
      <c r="AU2161" s="359"/>
      <c r="AW2161" s="416"/>
      <c r="AX2161" s="694"/>
      <c r="AY2161" s="641"/>
      <c r="AZ2161" s="385"/>
      <c r="BA2161" s="385"/>
      <c r="BB2161" s="416"/>
      <c r="BC2161" s="416"/>
      <c r="BD2161" s="416"/>
      <c r="BE2161" s="416"/>
      <c r="BF2161" s="416"/>
      <c r="BG2161" s="416"/>
      <c r="BH2161" s="416"/>
      <c r="BI2161" s="416"/>
      <c r="BJ2161" s="416"/>
    </row>
    <row r="2162" spans="10:62" x14ac:dyDescent="0.2">
      <c r="J2162" s="385"/>
      <c r="K2162" s="217"/>
      <c r="L2162" s="217"/>
      <c r="M2162" s="693"/>
      <c r="N2162" s="693"/>
      <c r="O2162" s="359"/>
      <c r="P2162" s="619"/>
      <c r="Q2162" s="672"/>
      <c r="R2162" s="672"/>
      <c r="S2162" s="672"/>
      <c r="T2162" s="385"/>
      <c r="U2162" s="385"/>
      <c r="V2162" s="385"/>
      <c r="W2162" s="385"/>
      <c r="X2162" s="693"/>
      <c r="Y2162" s="325"/>
      <c r="Z2162" s="308"/>
      <c r="AA2162" s="383"/>
      <c r="AC2162" s="325"/>
      <c r="AD2162" s="325"/>
      <c r="AF2162" s="383"/>
      <c r="AH2162" s="325"/>
      <c r="AI2162" s="325"/>
      <c r="AK2162" s="385"/>
      <c r="AL2162" s="385"/>
      <c r="AM2162" s="359"/>
      <c r="AN2162" s="385"/>
      <c r="AO2162" s="385"/>
      <c r="AP2162" s="385"/>
      <c r="AQ2162" s="385"/>
      <c r="AR2162" s="385"/>
      <c r="AS2162" s="385"/>
      <c r="AT2162" s="385"/>
      <c r="AU2162" s="359"/>
      <c r="AW2162" s="416"/>
      <c r="AX2162" s="694"/>
      <c r="AY2162" s="641"/>
      <c r="AZ2162" s="385"/>
      <c r="BA2162" s="385"/>
      <c r="BB2162" s="416"/>
      <c r="BC2162" s="416"/>
      <c r="BD2162" s="416"/>
      <c r="BE2162" s="416"/>
      <c r="BF2162" s="416"/>
      <c r="BG2162" s="416"/>
      <c r="BH2162" s="416"/>
      <c r="BI2162" s="416"/>
      <c r="BJ2162" s="416"/>
    </row>
    <row r="2163" spans="10:62" x14ac:dyDescent="0.2">
      <c r="J2163" s="385"/>
      <c r="K2163" s="217"/>
      <c r="L2163" s="217"/>
      <c r="M2163" s="693"/>
      <c r="N2163" s="693"/>
      <c r="O2163" s="359"/>
      <c r="P2163" s="619"/>
      <c r="Q2163" s="672"/>
      <c r="R2163" s="672"/>
      <c r="S2163" s="672"/>
      <c r="T2163" s="385"/>
      <c r="U2163" s="385"/>
      <c r="V2163" s="385"/>
      <c r="W2163" s="385"/>
      <c r="X2163" s="693"/>
      <c r="Y2163" s="325"/>
      <c r="Z2163" s="308"/>
      <c r="AA2163" s="383"/>
      <c r="AC2163" s="325"/>
      <c r="AD2163" s="325"/>
      <c r="AF2163" s="383"/>
      <c r="AH2163" s="325"/>
      <c r="AI2163" s="325"/>
      <c r="AK2163" s="385"/>
      <c r="AL2163" s="385"/>
      <c r="AM2163" s="359"/>
      <c r="AN2163" s="385"/>
      <c r="AO2163" s="385"/>
      <c r="AP2163" s="385"/>
      <c r="AQ2163" s="385"/>
      <c r="AR2163" s="385"/>
      <c r="AS2163" s="385"/>
      <c r="AT2163" s="385"/>
      <c r="AU2163" s="359"/>
      <c r="AW2163" s="416"/>
      <c r="AX2163" s="694"/>
      <c r="AY2163" s="641"/>
      <c r="AZ2163" s="385"/>
      <c r="BA2163" s="385"/>
      <c r="BB2163" s="416"/>
      <c r="BC2163" s="416"/>
      <c r="BD2163" s="416"/>
      <c r="BE2163" s="416"/>
      <c r="BF2163" s="416"/>
      <c r="BG2163" s="416"/>
      <c r="BH2163" s="416"/>
      <c r="BI2163" s="416"/>
      <c r="BJ2163" s="416"/>
    </row>
    <row r="2164" spans="10:62" x14ac:dyDescent="0.2">
      <c r="J2164" s="385"/>
      <c r="K2164" s="217"/>
      <c r="L2164" s="217"/>
      <c r="M2164" s="693"/>
      <c r="N2164" s="693"/>
      <c r="O2164" s="359"/>
      <c r="P2164" s="619"/>
      <c r="Q2164" s="672"/>
      <c r="R2164" s="672"/>
      <c r="S2164" s="672"/>
      <c r="T2164" s="385"/>
      <c r="U2164" s="385"/>
      <c r="V2164" s="385"/>
      <c r="W2164" s="385"/>
      <c r="X2164" s="693"/>
      <c r="Y2164" s="325"/>
      <c r="Z2164" s="308"/>
      <c r="AA2164" s="383"/>
      <c r="AC2164" s="325"/>
      <c r="AD2164" s="325"/>
      <c r="AF2164" s="383"/>
      <c r="AH2164" s="325"/>
      <c r="AI2164" s="325"/>
      <c r="AK2164" s="385"/>
      <c r="AL2164" s="385"/>
      <c r="AM2164" s="359"/>
      <c r="AN2164" s="385"/>
      <c r="AO2164" s="385"/>
      <c r="AP2164" s="385"/>
      <c r="AQ2164" s="385"/>
      <c r="AR2164" s="385"/>
      <c r="AS2164" s="385"/>
      <c r="AT2164" s="385"/>
      <c r="AU2164" s="359"/>
      <c r="AW2164" s="416"/>
      <c r="AX2164" s="694"/>
      <c r="AY2164" s="641"/>
      <c r="AZ2164" s="385"/>
      <c r="BA2164" s="385"/>
      <c r="BB2164" s="416"/>
      <c r="BC2164" s="416"/>
      <c r="BD2164" s="416"/>
      <c r="BE2164" s="416"/>
      <c r="BF2164" s="416"/>
      <c r="BG2164" s="416"/>
      <c r="BH2164" s="416"/>
      <c r="BI2164" s="416"/>
      <c r="BJ2164" s="416"/>
    </row>
    <row r="2165" spans="10:62" x14ac:dyDescent="0.2">
      <c r="J2165" s="385"/>
      <c r="K2165" s="217"/>
      <c r="L2165" s="217"/>
      <c r="M2165" s="693"/>
      <c r="N2165" s="693"/>
      <c r="O2165" s="359"/>
      <c r="P2165" s="619"/>
      <c r="Q2165" s="672"/>
      <c r="R2165" s="672"/>
      <c r="S2165" s="672"/>
      <c r="T2165" s="385"/>
      <c r="U2165" s="385"/>
      <c r="V2165" s="385"/>
      <c r="W2165" s="385"/>
      <c r="X2165" s="693"/>
      <c r="Y2165" s="325"/>
      <c r="Z2165" s="308"/>
      <c r="AA2165" s="383"/>
      <c r="AC2165" s="325"/>
      <c r="AD2165" s="325"/>
      <c r="AF2165" s="383"/>
      <c r="AH2165" s="325"/>
      <c r="AI2165" s="325"/>
      <c r="AK2165" s="385"/>
      <c r="AL2165" s="385"/>
      <c r="AM2165" s="359"/>
      <c r="AN2165" s="385"/>
      <c r="AO2165" s="385"/>
      <c r="AP2165" s="385"/>
      <c r="AQ2165" s="385"/>
      <c r="AR2165" s="385"/>
      <c r="AS2165" s="385"/>
      <c r="AT2165" s="385"/>
      <c r="AU2165" s="359"/>
      <c r="AW2165" s="416"/>
      <c r="AX2165" s="694"/>
      <c r="AY2165" s="641"/>
      <c r="AZ2165" s="385"/>
      <c r="BA2165" s="385"/>
      <c r="BB2165" s="416"/>
      <c r="BC2165" s="416"/>
      <c r="BD2165" s="416"/>
      <c r="BE2165" s="416"/>
      <c r="BF2165" s="416"/>
      <c r="BG2165" s="416"/>
      <c r="BH2165" s="416"/>
      <c r="BI2165" s="416"/>
      <c r="BJ2165" s="416"/>
    </row>
    <row r="2166" spans="10:62" x14ac:dyDescent="0.2">
      <c r="J2166" s="385"/>
      <c r="K2166" s="217"/>
      <c r="L2166" s="217"/>
      <c r="M2166" s="693"/>
      <c r="N2166" s="693"/>
      <c r="O2166" s="359"/>
      <c r="P2166" s="619"/>
      <c r="Q2166" s="672"/>
      <c r="R2166" s="672"/>
      <c r="S2166" s="672"/>
      <c r="T2166" s="385"/>
      <c r="U2166" s="385"/>
      <c r="V2166" s="385"/>
      <c r="W2166" s="385"/>
      <c r="X2166" s="693"/>
      <c r="Y2166" s="325"/>
      <c r="Z2166" s="308"/>
      <c r="AA2166" s="383"/>
      <c r="AC2166" s="325"/>
      <c r="AD2166" s="325"/>
      <c r="AF2166" s="383"/>
      <c r="AH2166" s="325"/>
      <c r="AI2166" s="325"/>
      <c r="AK2166" s="385"/>
      <c r="AL2166" s="385"/>
      <c r="AM2166" s="359"/>
      <c r="AN2166" s="385"/>
      <c r="AO2166" s="385"/>
      <c r="AP2166" s="385"/>
      <c r="AQ2166" s="385"/>
      <c r="AR2166" s="385"/>
      <c r="AS2166" s="385"/>
      <c r="AT2166" s="385"/>
      <c r="AU2166" s="359"/>
      <c r="AW2166" s="416"/>
      <c r="AX2166" s="694"/>
      <c r="AY2166" s="641"/>
      <c r="AZ2166" s="385"/>
      <c r="BA2166" s="385"/>
      <c r="BB2166" s="416"/>
      <c r="BC2166" s="416"/>
      <c r="BD2166" s="416"/>
      <c r="BE2166" s="416"/>
      <c r="BF2166" s="416"/>
      <c r="BG2166" s="416"/>
      <c r="BH2166" s="416"/>
      <c r="BI2166" s="416"/>
      <c r="BJ2166" s="416"/>
    </row>
    <row r="2167" spans="10:62" x14ac:dyDescent="0.2">
      <c r="J2167" s="385"/>
      <c r="K2167" s="217"/>
      <c r="L2167" s="217"/>
      <c r="M2167" s="693"/>
      <c r="N2167" s="693"/>
      <c r="O2167" s="359"/>
      <c r="P2167" s="619"/>
      <c r="Q2167" s="672"/>
      <c r="R2167" s="672"/>
      <c r="S2167" s="672"/>
      <c r="T2167" s="385"/>
      <c r="U2167" s="385"/>
      <c r="V2167" s="385"/>
      <c r="W2167" s="385"/>
      <c r="X2167" s="693"/>
      <c r="Y2167" s="325"/>
      <c r="Z2167" s="308"/>
      <c r="AA2167" s="383"/>
      <c r="AC2167" s="325"/>
      <c r="AD2167" s="325"/>
      <c r="AF2167" s="383"/>
      <c r="AH2167" s="325"/>
      <c r="AI2167" s="325"/>
      <c r="AK2167" s="385"/>
      <c r="AL2167" s="385"/>
      <c r="AM2167" s="359"/>
      <c r="AN2167" s="385"/>
      <c r="AO2167" s="385"/>
      <c r="AP2167" s="385"/>
      <c r="AQ2167" s="385"/>
      <c r="AR2167" s="385"/>
      <c r="AS2167" s="385"/>
      <c r="AT2167" s="385"/>
      <c r="AU2167" s="359"/>
      <c r="AW2167" s="416"/>
      <c r="AX2167" s="694"/>
      <c r="AY2167" s="641"/>
      <c r="AZ2167" s="385"/>
      <c r="BA2167" s="385"/>
      <c r="BB2167" s="416"/>
      <c r="BC2167" s="416"/>
      <c r="BD2167" s="416"/>
      <c r="BE2167" s="416"/>
      <c r="BF2167" s="416"/>
      <c r="BG2167" s="416"/>
      <c r="BH2167" s="416"/>
      <c r="BI2167" s="416"/>
      <c r="BJ2167" s="416"/>
    </row>
    <row r="2168" spans="10:62" x14ac:dyDescent="0.2">
      <c r="J2168" s="385"/>
      <c r="K2168" s="217"/>
      <c r="L2168" s="217"/>
      <c r="M2168" s="693"/>
      <c r="N2168" s="693"/>
      <c r="O2168" s="359"/>
      <c r="P2168" s="619"/>
      <c r="Q2168" s="672"/>
      <c r="R2168" s="672"/>
      <c r="S2168" s="672"/>
      <c r="T2168" s="385"/>
      <c r="U2168" s="385"/>
      <c r="V2168" s="385"/>
      <c r="W2168" s="385"/>
      <c r="X2168" s="693"/>
      <c r="Y2168" s="325"/>
      <c r="Z2168" s="308"/>
      <c r="AA2168" s="383"/>
      <c r="AC2168" s="325"/>
      <c r="AD2168" s="325"/>
      <c r="AF2168" s="383"/>
      <c r="AH2168" s="325"/>
      <c r="AI2168" s="325"/>
      <c r="AK2168" s="385"/>
      <c r="AL2168" s="385"/>
      <c r="AM2168" s="359"/>
      <c r="AN2168" s="385"/>
      <c r="AO2168" s="385"/>
      <c r="AP2168" s="385"/>
      <c r="AQ2168" s="385"/>
      <c r="AR2168" s="385"/>
      <c r="AS2168" s="385"/>
      <c r="AT2168" s="385"/>
      <c r="AU2168" s="359"/>
      <c r="AW2168" s="416"/>
      <c r="AX2168" s="694"/>
      <c r="AY2168" s="641"/>
      <c r="AZ2168" s="385"/>
      <c r="BA2168" s="385"/>
      <c r="BB2168" s="416"/>
      <c r="BC2168" s="416"/>
      <c r="BD2168" s="416"/>
      <c r="BE2168" s="416"/>
      <c r="BF2168" s="416"/>
      <c r="BG2168" s="416"/>
      <c r="BH2168" s="416"/>
      <c r="BI2168" s="416"/>
      <c r="BJ2168" s="416"/>
    </row>
    <row r="2169" spans="10:62" x14ac:dyDescent="0.2">
      <c r="J2169" s="385"/>
      <c r="K2169" s="217"/>
      <c r="L2169" s="217"/>
      <c r="M2169" s="693"/>
      <c r="N2169" s="693"/>
      <c r="O2169" s="359"/>
      <c r="P2169" s="619"/>
      <c r="Q2169" s="672"/>
      <c r="R2169" s="672"/>
      <c r="S2169" s="672"/>
      <c r="T2169" s="385"/>
      <c r="U2169" s="385"/>
      <c r="V2169" s="385"/>
      <c r="W2169" s="385"/>
      <c r="X2169" s="693"/>
      <c r="Y2169" s="325"/>
      <c r="Z2169" s="308"/>
      <c r="AA2169" s="383"/>
      <c r="AC2169" s="325"/>
      <c r="AD2169" s="325"/>
      <c r="AF2169" s="383"/>
      <c r="AH2169" s="325"/>
      <c r="AI2169" s="325"/>
      <c r="AK2169" s="385"/>
      <c r="AL2169" s="385"/>
      <c r="AM2169" s="359"/>
      <c r="AN2169" s="385"/>
      <c r="AO2169" s="385"/>
      <c r="AP2169" s="385"/>
      <c r="AQ2169" s="385"/>
      <c r="AR2169" s="385"/>
      <c r="AS2169" s="385"/>
      <c r="AT2169" s="385"/>
      <c r="AU2169" s="359"/>
      <c r="AW2169" s="416"/>
      <c r="AX2169" s="694"/>
      <c r="AY2169" s="641"/>
      <c r="AZ2169" s="385"/>
      <c r="BA2169" s="385"/>
      <c r="BB2169" s="416"/>
      <c r="BC2169" s="416"/>
      <c r="BD2169" s="416"/>
      <c r="BE2169" s="416"/>
      <c r="BF2169" s="416"/>
      <c r="BG2169" s="416"/>
      <c r="BH2169" s="416"/>
      <c r="BI2169" s="416"/>
      <c r="BJ2169" s="416"/>
    </row>
    <row r="2170" spans="10:62" x14ac:dyDescent="0.2">
      <c r="J2170" s="385"/>
      <c r="K2170" s="217"/>
      <c r="L2170" s="217"/>
      <c r="M2170" s="693"/>
      <c r="N2170" s="693"/>
      <c r="O2170" s="359"/>
      <c r="P2170" s="619"/>
      <c r="Q2170" s="672"/>
      <c r="R2170" s="672"/>
      <c r="S2170" s="672"/>
      <c r="T2170" s="385"/>
      <c r="U2170" s="385"/>
      <c r="V2170" s="385"/>
      <c r="W2170" s="385"/>
      <c r="X2170" s="693"/>
      <c r="Y2170" s="325"/>
      <c r="Z2170" s="308"/>
      <c r="AA2170" s="383"/>
      <c r="AC2170" s="325"/>
      <c r="AD2170" s="325"/>
      <c r="AF2170" s="383"/>
      <c r="AH2170" s="325"/>
      <c r="AI2170" s="325"/>
      <c r="AK2170" s="385"/>
      <c r="AL2170" s="385"/>
      <c r="AM2170" s="359"/>
      <c r="AN2170" s="385"/>
      <c r="AO2170" s="385"/>
      <c r="AP2170" s="385"/>
      <c r="AQ2170" s="385"/>
      <c r="AR2170" s="385"/>
      <c r="AS2170" s="385"/>
      <c r="AT2170" s="385"/>
      <c r="AU2170" s="359"/>
      <c r="AW2170" s="416"/>
      <c r="AX2170" s="694"/>
      <c r="AY2170" s="641"/>
      <c r="AZ2170" s="385"/>
      <c r="BA2170" s="385"/>
      <c r="BB2170" s="416"/>
      <c r="BC2170" s="416"/>
      <c r="BD2170" s="416"/>
      <c r="BE2170" s="416"/>
      <c r="BF2170" s="416"/>
      <c r="BG2170" s="416"/>
      <c r="BH2170" s="416"/>
      <c r="BI2170" s="416"/>
      <c r="BJ2170" s="416"/>
    </row>
    <row r="2171" spans="10:62" x14ac:dyDescent="0.2">
      <c r="J2171" s="385"/>
      <c r="K2171" s="217"/>
      <c r="L2171" s="217"/>
      <c r="M2171" s="693"/>
      <c r="N2171" s="693"/>
      <c r="O2171" s="359"/>
      <c r="P2171" s="619"/>
      <c r="Q2171" s="672"/>
      <c r="R2171" s="672"/>
      <c r="S2171" s="672"/>
      <c r="T2171" s="385"/>
      <c r="U2171" s="385"/>
      <c r="V2171" s="385"/>
      <c r="W2171" s="385"/>
      <c r="X2171" s="693"/>
      <c r="Y2171" s="325"/>
      <c r="Z2171" s="308"/>
      <c r="AA2171" s="383"/>
      <c r="AC2171" s="325"/>
      <c r="AD2171" s="325"/>
      <c r="AF2171" s="383"/>
      <c r="AH2171" s="325"/>
      <c r="AI2171" s="325"/>
      <c r="AK2171" s="385"/>
      <c r="AL2171" s="385"/>
      <c r="AM2171" s="359"/>
      <c r="AN2171" s="385"/>
      <c r="AO2171" s="385"/>
      <c r="AP2171" s="385"/>
      <c r="AQ2171" s="385"/>
      <c r="AR2171" s="385"/>
      <c r="AS2171" s="385"/>
      <c r="AT2171" s="385"/>
      <c r="AU2171" s="359"/>
      <c r="AW2171" s="416"/>
      <c r="AX2171" s="694"/>
      <c r="AY2171" s="641"/>
      <c r="AZ2171" s="385"/>
      <c r="BA2171" s="385"/>
      <c r="BB2171" s="416"/>
      <c r="BC2171" s="416"/>
      <c r="BD2171" s="416"/>
      <c r="BE2171" s="416"/>
      <c r="BF2171" s="416"/>
      <c r="BG2171" s="416"/>
      <c r="BH2171" s="416"/>
      <c r="BI2171" s="416"/>
      <c r="BJ2171" s="416"/>
    </row>
    <row r="2172" spans="10:62" x14ac:dyDescent="0.2">
      <c r="J2172" s="385"/>
      <c r="K2172" s="217"/>
      <c r="L2172" s="217"/>
      <c r="M2172" s="693"/>
      <c r="N2172" s="693"/>
      <c r="O2172" s="359"/>
      <c r="P2172" s="619"/>
      <c r="Q2172" s="672"/>
      <c r="R2172" s="672"/>
      <c r="S2172" s="672"/>
      <c r="T2172" s="385"/>
      <c r="U2172" s="385"/>
      <c r="V2172" s="385"/>
      <c r="W2172" s="385"/>
      <c r="X2172" s="693"/>
      <c r="Y2172" s="325"/>
      <c r="Z2172" s="308"/>
      <c r="AA2172" s="383"/>
      <c r="AC2172" s="325"/>
      <c r="AD2172" s="325"/>
      <c r="AF2172" s="383"/>
      <c r="AH2172" s="325"/>
      <c r="AI2172" s="325"/>
      <c r="AK2172" s="385"/>
      <c r="AL2172" s="385"/>
      <c r="AM2172" s="359"/>
      <c r="AN2172" s="385"/>
      <c r="AO2172" s="385"/>
      <c r="AP2172" s="385"/>
      <c r="AQ2172" s="385"/>
      <c r="AR2172" s="385"/>
      <c r="AS2172" s="385"/>
      <c r="AT2172" s="385"/>
      <c r="AU2172" s="359"/>
      <c r="AW2172" s="416"/>
      <c r="AX2172" s="694"/>
      <c r="AY2172" s="641"/>
      <c r="AZ2172" s="385"/>
      <c r="BA2172" s="385"/>
      <c r="BB2172" s="416"/>
      <c r="BC2172" s="416"/>
      <c r="BD2172" s="416"/>
      <c r="BE2172" s="416"/>
      <c r="BF2172" s="416"/>
      <c r="BG2172" s="416"/>
      <c r="BH2172" s="416"/>
      <c r="BI2172" s="416"/>
      <c r="BJ2172" s="416"/>
    </row>
    <row r="2173" spans="10:62" x14ac:dyDescent="0.2">
      <c r="J2173" s="385"/>
      <c r="K2173" s="217"/>
      <c r="L2173" s="217"/>
      <c r="M2173" s="693"/>
      <c r="N2173" s="693"/>
      <c r="O2173" s="359"/>
      <c r="P2173" s="619"/>
      <c r="Q2173" s="672"/>
      <c r="R2173" s="672"/>
      <c r="S2173" s="672"/>
      <c r="T2173" s="385"/>
      <c r="U2173" s="385"/>
      <c r="V2173" s="385"/>
      <c r="W2173" s="385"/>
      <c r="X2173" s="693"/>
      <c r="Y2173" s="325"/>
      <c r="Z2173" s="308"/>
      <c r="AA2173" s="383"/>
      <c r="AC2173" s="325"/>
      <c r="AD2173" s="325"/>
      <c r="AF2173" s="383"/>
      <c r="AH2173" s="325"/>
      <c r="AI2173" s="325"/>
      <c r="AK2173" s="385"/>
      <c r="AL2173" s="385"/>
      <c r="AM2173" s="359"/>
      <c r="AN2173" s="385"/>
      <c r="AO2173" s="385"/>
      <c r="AP2173" s="385"/>
      <c r="AQ2173" s="385"/>
      <c r="AR2173" s="385"/>
      <c r="AS2173" s="385"/>
      <c r="AT2173" s="385"/>
      <c r="AU2173" s="359"/>
      <c r="AW2173" s="416"/>
      <c r="AX2173" s="694"/>
      <c r="AY2173" s="641"/>
      <c r="AZ2173" s="385"/>
      <c r="BA2173" s="385"/>
      <c r="BB2173" s="416"/>
      <c r="BC2173" s="416"/>
      <c r="BD2173" s="416"/>
      <c r="BE2173" s="416"/>
      <c r="BF2173" s="416"/>
      <c r="BG2173" s="416"/>
      <c r="BH2173" s="416"/>
      <c r="BI2173" s="416"/>
      <c r="BJ2173" s="416"/>
    </row>
    <row r="2174" spans="10:62" x14ac:dyDescent="0.2">
      <c r="J2174" s="385"/>
      <c r="K2174" s="217"/>
      <c r="L2174" s="217"/>
      <c r="M2174" s="693"/>
      <c r="N2174" s="693"/>
      <c r="O2174" s="359"/>
      <c r="P2174" s="619"/>
      <c r="Q2174" s="672"/>
      <c r="R2174" s="672"/>
      <c r="S2174" s="672"/>
      <c r="T2174" s="385"/>
      <c r="U2174" s="385"/>
      <c r="V2174" s="385"/>
      <c r="W2174" s="385"/>
      <c r="X2174" s="693"/>
      <c r="Y2174" s="325"/>
      <c r="Z2174" s="308"/>
      <c r="AA2174" s="383"/>
      <c r="AC2174" s="325"/>
      <c r="AD2174" s="325"/>
      <c r="AF2174" s="383"/>
      <c r="AH2174" s="325"/>
      <c r="AI2174" s="325"/>
      <c r="AK2174" s="385"/>
      <c r="AL2174" s="385"/>
      <c r="AM2174" s="359"/>
      <c r="AN2174" s="385"/>
      <c r="AO2174" s="385"/>
      <c r="AP2174" s="385"/>
      <c r="AQ2174" s="385"/>
      <c r="AR2174" s="385"/>
      <c r="AS2174" s="385"/>
      <c r="AT2174" s="385"/>
      <c r="AU2174" s="359"/>
      <c r="AW2174" s="416"/>
      <c r="AX2174" s="694"/>
      <c r="AY2174" s="641"/>
      <c r="AZ2174" s="385"/>
      <c r="BA2174" s="385"/>
      <c r="BB2174" s="416"/>
      <c r="BC2174" s="416"/>
      <c r="BD2174" s="416"/>
      <c r="BE2174" s="416"/>
      <c r="BF2174" s="416"/>
      <c r="BG2174" s="416"/>
      <c r="BH2174" s="416"/>
      <c r="BI2174" s="416"/>
      <c r="BJ2174" s="416"/>
    </row>
    <row r="2175" spans="10:62" x14ac:dyDescent="0.2">
      <c r="J2175" s="385"/>
      <c r="K2175" s="217"/>
      <c r="L2175" s="217"/>
      <c r="M2175" s="693"/>
      <c r="N2175" s="693"/>
      <c r="O2175" s="359"/>
      <c r="P2175" s="619"/>
      <c r="Q2175" s="672"/>
      <c r="R2175" s="672"/>
      <c r="S2175" s="672"/>
      <c r="T2175" s="385"/>
      <c r="U2175" s="385"/>
      <c r="V2175" s="385"/>
      <c r="W2175" s="385"/>
      <c r="X2175" s="693"/>
      <c r="Y2175" s="325"/>
      <c r="Z2175" s="308"/>
      <c r="AA2175" s="383"/>
      <c r="AC2175" s="325"/>
      <c r="AD2175" s="325"/>
      <c r="AF2175" s="383"/>
      <c r="AH2175" s="325"/>
      <c r="AI2175" s="325"/>
      <c r="AK2175" s="385"/>
      <c r="AL2175" s="385"/>
      <c r="AM2175" s="359"/>
      <c r="AN2175" s="385"/>
      <c r="AO2175" s="385"/>
      <c r="AP2175" s="385"/>
      <c r="AQ2175" s="385"/>
      <c r="AR2175" s="385"/>
      <c r="AS2175" s="385"/>
      <c r="AT2175" s="385"/>
      <c r="AU2175" s="359"/>
      <c r="AW2175" s="416"/>
      <c r="AX2175" s="694"/>
      <c r="AY2175" s="641"/>
      <c r="AZ2175" s="385"/>
      <c r="BA2175" s="385"/>
      <c r="BB2175" s="416"/>
      <c r="BC2175" s="416"/>
      <c r="BD2175" s="416"/>
      <c r="BE2175" s="416"/>
      <c r="BF2175" s="416"/>
      <c r="BG2175" s="416"/>
      <c r="BH2175" s="416"/>
      <c r="BI2175" s="416"/>
      <c r="BJ2175" s="416"/>
    </row>
    <row r="2176" spans="10:62" x14ac:dyDescent="0.2">
      <c r="J2176" s="385"/>
      <c r="K2176" s="217"/>
      <c r="L2176" s="217"/>
      <c r="M2176" s="693"/>
      <c r="N2176" s="693"/>
      <c r="O2176" s="359"/>
      <c r="P2176" s="619"/>
      <c r="Q2176" s="672"/>
      <c r="R2176" s="672"/>
      <c r="S2176" s="672"/>
      <c r="T2176" s="385"/>
      <c r="U2176" s="385"/>
      <c r="V2176" s="385"/>
      <c r="W2176" s="385"/>
      <c r="X2176" s="693"/>
      <c r="Y2176" s="325"/>
      <c r="Z2176" s="308"/>
      <c r="AA2176" s="383"/>
      <c r="AC2176" s="325"/>
      <c r="AD2176" s="325"/>
      <c r="AF2176" s="383"/>
      <c r="AH2176" s="325"/>
      <c r="AI2176" s="325"/>
      <c r="AK2176" s="385"/>
      <c r="AL2176" s="385"/>
      <c r="AM2176" s="359"/>
      <c r="AN2176" s="385"/>
      <c r="AO2176" s="385"/>
      <c r="AP2176" s="385"/>
      <c r="AQ2176" s="385"/>
      <c r="AR2176" s="385"/>
      <c r="AS2176" s="385"/>
      <c r="AT2176" s="385"/>
      <c r="AU2176" s="359"/>
      <c r="AW2176" s="416"/>
      <c r="AX2176" s="694"/>
      <c r="AY2176" s="641"/>
      <c r="AZ2176" s="385"/>
      <c r="BA2176" s="385"/>
      <c r="BB2176" s="416"/>
      <c r="BC2176" s="416"/>
      <c r="BD2176" s="416"/>
      <c r="BE2176" s="416"/>
      <c r="BF2176" s="416"/>
      <c r="BG2176" s="416"/>
      <c r="BH2176" s="416"/>
      <c r="BI2176" s="416"/>
      <c r="BJ2176" s="416"/>
    </row>
    <row r="2177" spans="10:62" x14ac:dyDescent="0.2">
      <c r="J2177" s="385"/>
      <c r="K2177" s="217"/>
      <c r="L2177" s="217"/>
      <c r="M2177" s="693"/>
      <c r="N2177" s="693"/>
      <c r="O2177" s="359"/>
      <c r="P2177" s="619"/>
      <c r="Q2177" s="672"/>
      <c r="R2177" s="672"/>
      <c r="S2177" s="672"/>
      <c r="T2177" s="385"/>
      <c r="U2177" s="385"/>
      <c r="V2177" s="385"/>
      <c r="W2177" s="385"/>
      <c r="X2177" s="693"/>
      <c r="Y2177" s="325"/>
      <c r="Z2177" s="308"/>
      <c r="AA2177" s="383"/>
      <c r="AC2177" s="325"/>
      <c r="AD2177" s="325"/>
      <c r="AF2177" s="383"/>
      <c r="AH2177" s="325"/>
      <c r="AI2177" s="325"/>
      <c r="AK2177" s="385"/>
      <c r="AL2177" s="385"/>
      <c r="AM2177" s="359"/>
      <c r="AN2177" s="385"/>
      <c r="AO2177" s="385"/>
      <c r="AP2177" s="385"/>
      <c r="AQ2177" s="385"/>
      <c r="AR2177" s="385"/>
      <c r="AS2177" s="385"/>
      <c r="AT2177" s="385"/>
      <c r="AU2177" s="359"/>
      <c r="AW2177" s="416"/>
      <c r="AX2177" s="694"/>
      <c r="AY2177" s="641"/>
      <c r="AZ2177" s="385"/>
      <c r="BA2177" s="385"/>
      <c r="BB2177" s="416"/>
      <c r="BC2177" s="416"/>
      <c r="BD2177" s="416"/>
      <c r="BE2177" s="416"/>
      <c r="BF2177" s="416"/>
      <c r="BG2177" s="416"/>
      <c r="BH2177" s="416"/>
      <c r="BI2177" s="416"/>
      <c r="BJ2177" s="416"/>
    </row>
    <row r="2178" spans="10:62" x14ac:dyDescent="0.2">
      <c r="J2178" s="385"/>
      <c r="K2178" s="217"/>
      <c r="L2178" s="217"/>
      <c r="M2178" s="693"/>
      <c r="N2178" s="693"/>
      <c r="O2178" s="359"/>
      <c r="P2178" s="619"/>
      <c r="Q2178" s="672"/>
      <c r="R2178" s="672"/>
      <c r="S2178" s="672"/>
      <c r="T2178" s="385"/>
      <c r="U2178" s="385"/>
      <c r="V2178" s="385"/>
      <c r="W2178" s="385"/>
      <c r="X2178" s="693"/>
      <c r="Y2178" s="325"/>
      <c r="Z2178" s="308"/>
      <c r="AA2178" s="383"/>
      <c r="AC2178" s="325"/>
      <c r="AD2178" s="325"/>
      <c r="AF2178" s="383"/>
      <c r="AH2178" s="325"/>
      <c r="AI2178" s="325"/>
      <c r="AK2178" s="385"/>
      <c r="AL2178" s="385"/>
      <c r="AM2178" s="359"/>
      <c r="AN2178" s="385"/>
      <c r="AO2178" s="385"/>
      <c r="AP2178" s="385"/>
      <c r="AQ2178" s="385"/>
      <c r="AR2178" s="385"/>
      <c r="AS2178" s="385"/>
      <c r="AT2178" s="385"/>
      <c r="AU2178" s="359"/>
      <c r="AW2178" s="416"/>
      <c r="AX2178" s="694"/>
      <c r="AY2178" s="641"/>
      <c r="AZ2178" s="385"/>
      <c r="BA2178" s="385"/>
      <c r="BB2178" s="416"/>
      <c r="BC2178" s="416"/>
      <c r="BD2178" s="416"/>
      <c r="BE2178" s="416"/>
      <c r="BF2178" s="416"/>
      <c r="BG2178" s="416"/>
      <c r="BH2178" s="416"/>
      <c r="BI2178" s="416"/>
      <c r="BJ2178" s="416"/>
    </row>
    <row r="2179" spans="10:62" x14ac:dyDescent="0.2">
      <c r="J2179" s="385"/>
      <c r="K2179" s="217"/>
      <c r="L2179" s="217"/>
      <c r="M2179" s="693"/>
      <c r="N2179" s="693"/>
      <c r="O2179" s="359"/>
      <c r="P2179" s="619"/>
      <c r="Q2179" s="672"/>
      <c r="R2179" s="672"/>
      <c r="S2179" s="672"/>
      <c r="T2179" s="385"/>
      <c r="U2179" s="385"/>
      <c r="V2179" s="385"/>
      <c r="W2179" s="385"/>
      <c r="X2179" s="693"/>
      <c r="Y2179" s="325"/>
      <c r="Z2179" s="308"/>
      <c r="AA2179" s="383"/>
      <c r="AC2179" s="325"/>
      <c r="AD2179" s="325"/>
      <c r="AF2179" s="383"/>
      <c r="AH2179" s="325"/>
      <c r="AI2179" s="325"/>
      <c r="AK2179" s="385"/>
      <c r="AL2179" s="385"/>
      <c r="AM2179" s="359"/>
      <c r="AN2179" s="385"/>
      <c r="AO2179" s="385"/>
      <c r="AP2179" s="385"/>
      <c r="AQ2179" s="385"/>
      <c r="AR2179" s="385"/>
      <c r="AS2179" s="385"/>
      <c r="AT2179" s="385"/>
      <c r="AU2179" s="359"/>
      <c r="AW2179" s="416"/>
      <c r="AX2179" s="694"/>
      <c r="AY2179" s="641"/>
      <c r="AZ2179" s="385"/>
      <c r="BA2179" s="385"/>
      <c r="BB2179" s="416"/>
      <c r="BC2179" s="416"/>
      <c r="BD2179" s="416"/>
      <c r="BE2179" s="416"/>
      <c r="BF2179" s="416"/>
      <c r="BG2179" s="416"/>
      <c r="BH2179" s="416"/>
      <c r="BI2179" s="416"/>
      <c r="BJ2179" s="416"/>
    </row>
    <row r="2180" spans="10:62" x14ac:dyDescent="0.2">
      <c r="J2180" s="385"/>
      <c r="K2180" s="217"/>
      <c r="L2180" s="217"/>
      <c r="M2180" s="693"/>
      <c r="N2180" s="693"/>
      <c r="O2180" s="359"/>
      <c r="P2180" s="619"/>
      <c r="Q2180" s="672"/>
      <c r="R2180" s="672"/>
      <c r="S2180" s="672"/>
      <c r="T2180" s="385"/>
      <c r="U2180" s="385"/>
      <c r="V2180" s="385"/>
      <c r="W2180" s="385"/>
      <c r="X2180" s="693"/>
      <c r="Y2180" s="325"/>
      <c r="Z2180" s="308"/>
      <c r="AA2180" s="383"/>
      <c r="AC2180" s="325"/>
      <c r="AD2180" s="325"/>
      <c r="AF2180" s="383"/>
      <c r="AH2180" s="325"/>
      <c r="AI2180" s="325"/>
      <c r="AK2180" s="385"/>
      <c r="AL2180" s="385"/>
      <c r="AM2180" s="359"/>
      <c r="AN2180" s="385"/>
      <c r="AO2180" s="385"/>
      <c r="AP2180" s="385"/>
      <c r="AQ2180" s="385"/>
      <c r="AR2180" s="385"/>
      <c r="AS2180" s="385"/>
      <c r="AT2180" s="385"/>
      <c r="AU2180" s="359"/>
      <c r="AW2180" s="416"/>
      <c r="AX2180" s="694"/>
      <c r="AY2180" s="641"/>
      <c r="AZ2180" s="385"/>
      <c r="BA2180" s="385"/>
      <c r="BB2180" s="416"/>
      <c r="BC2180" s="416"/>
      <c r="BD2180" s="416"/>
      <c r="BE2180" s="416"/>
      <c r="BF2180" s="416"/>
      <c r="BG2180" s="416"/>
      <c r="BH2180" s="416"/>
      <c r="BI2180" s="416"/>
      <c r="BJ2180" s="416"/>
    </row>
    <row r="2181" spans="10:62" x14ac:dyDescent="0.2">
      <c r="J2181" s="385"/>
      <c r="K2181" s="217"/>
      <c r="L2181" s="217"/>
      <c r="M2181" s="693"/>
      <c r="N2181" s="693"/>
      <c r="O2181" s="359"/>
      <c r="P2181" s="619"/>
      <c r="Q2181" s="672"/>
      <c r="R2181" s="672"/>
      <c r="S2181" s="672"/>
      <c r="T2181" s="385"/>
      <c r="U2181" s="385"/>
      <c r="V2181" s="385"/>
      <c r="W2181" s="385"/>
      <c r="X2181" s="693"/>
      <c r="Y2181" s="325"/>
      <c r="Z2181" s="308"/>
      <c r="AA2181" s="383"/>
      <c r="AC2181" s="325"/>
      <c r="AD2181" s="325"/>
      <c r="AF2181" s="383"/>
      <c r="AH2181" s="325"/>
      <c r="AI2181" s="325"/>
      <c r="AK2181" s="385"/>
      <c r="AL2181" s="385"/>
      <c r="AM2181" s="359"/>
      <c r="AN2181" s="385"/>
      <c r="AO2181" s="385"/>
      <c r="AP2181" s="385"/>
      <c r="AQ2181" s="385"/>
      <c r="AR2181" s="385"/>
      <c r="AS2181" s="385"/>
      <c r="AT2181" s="385"/>
      <c r="AU2181" s="359"/>
      <c r="AW2181" s="416"/>
      <c r="AX2181" s="694"/>
      <c r="AY2181" s="641"/>
      <c r="AZ2181" s="385"/>
      <c r="BA2181" s="385"/>
      <c r="BB2181" s="416"/>
      <c r="BC2181" s="416"/>
      <c r="BD2181" s="416"/>
      <c r="BE2181" s="416"/>
      <c r="BF2181" s="416"/>
      <c r="BG2181" s="416"/>
      <c r="BH2181" s="416"/>
      <c r="BI2181" s="416"/>
      <c r="BJ2181" s="416"/>
    </row>
    <row r="2182" spans="10:62" x14ac:dyDescent="0.2">
      <c r="J2182" s="385"/>
      <c r="K2182" s="217"/>
      <c r="L2182" s="217"/>
      <c r="M2182" s="693"/>
      <c r="N2182" s="693"/>
      <c r="O2182" s="359"/>
      <c r="P2182" s="619"/>
      <c r="Q2182" s="672"/>
      <c r="R2182" s="672"/>
      <c r="S2182" s="672"/>
      <c r="T2182" s="385"/>
      <c r="U2182" s="385"/>
      <c r="V2182" s="385"/>
      <c r="W2182" s="385"/>
      <c r="X2182" s="693"/>
      <c r="Y2182" s="325"/>
      <c r="Z2182" s="308"/>
      <c r="AA2182" s="383"/>
      <c r="AC2182" s="325"/>
      <c r="AD2182" s="325"/>
      <c r="AF2182" s="383"/>
      <c r="AH2182" s="325"/>
      <c r="AI2182" s="325"/>
      <c r="AK2182" s="385"/>
      <c r="AL2182" s="385"/>
      <c r="AM2182" s="359"/>
      <c r="AN2182" s="385"/>
      <c r="AO2182" s="385"/>
      <c r="AP2182" s="385"/>
      <c r="AQ2182" s="385"/>
      <c r="AR2182" s="385"/>
      <c r="AS2182" s="385"/>
      <c r="AT2182" s="385"/>
      <c r="AU2182" s="359"/>
      <c r="AW2182" s="416"/>
      <c r="AX2182" s="694"/>
      <c r="AY2182" s="641"/>
      <c r="AZ2182" s="385"/>
      <c r="BA2182" s="385"/>
      <c r="BB2182" s="416"/>
      <c r="BC2182" s="416"/>
      <c r="BD2182" s="416"/>
      <c r="BE2182" s="416"/>
      <c r="BF2182" s="416"/>
      <c r="BG2182" s="416"/>
      <c r="BH2182" s="416"/>
      <c r="BI2182" s="416"/>
      <c r="BJ2182" s="416"/>
    </row>
    <row r="2183" spans="10:62" x14ac:dyDescent="0.2">
      <c r="J2183" s="385"/>
      <c r="K2183" s="217"/>
      <c r="L2183" s="217"/>
      <c r="M2183" s="693"/>
      <c r="N2183" s="693"/>
      <c r="O2183" s="359"/>
      <c r="P2183" s="619"/>
      <c r="Q2183" s="672"/>
      <c r="R2183" s="672"/>
      <c r="S2183" s="672"/>
      <c r="T2183" s="385"/>
      <c r="U2183" s="385"/>
      <c r="V2183" s="385"/>
      <c r="W2183" s="385"/>
      <c r="X2183" s="693"/>
      <c r="Y2183" s="325"/>
      <c r="Z2183" s="308"/>
      <c r="AA2183" s="383"/>
      <c r="AC2183" s="325"/>
      <c r="AD2183" s="325"/>
      <c r="AF2183" s="383"/>
      <c r="AH2183" s="325"/>
      <c r="AI2183" s="325"/>
      <c r="AK2183" s="385"/>
      <c r="AL2183" s="385"/>
      <c r="AM2183" s="359"/>
      <c r="AN2183" s="385"/>
      <c r="AO2183" s="385"/>
      <c r="AP2183" s="385"/>
      <c r="AQ2183" s="385"/>
      <c r="AR2183" s="385"/>
      <c r="AS2183" s="385"/>
      <c r="AT2183" s="385"/>
      <c r="AU2183" s="359"/>
      <c r="AW2183" s="416"/>
      <c r="AX2183" s="694"/>
      <c r="AY2183" s="641"/>
      <c r="AZ2183" s="385"/>
      <c r="BA2183" s="385"/>
      <c r="BB2183" s="416"/>
      <c r="BC2183" s="416"/>
      <c r="BD2183" s="416"/>
      <c r="BE2183" s="416"/>
      <c r="BF2183" s="416"/>
      <c r="BG2183" s="416"/>
      <c r="BH2183" s="416"/>
      <c r="BI2183" s="416"/>
      <c r="BJ2183" s="416"/>
    </row>
    <row r="2184" spans="10:62" x14ac:dyDescent="0.2">
      <c r="J2184" s="385"/>
      <c r="K2184" s="217"/>
      <c r="L2184" s="217"/>
      <c r="M2184" s="693"/>
      <c r="N2184" s="693"/>
      <c r="O2184" s="359"/>
      <c r="P2184" s="619"/>
      <c r="Q2184" s="672"/>
      <c r="R2184" s="672"/>
      <c r="S2184" s="672"/>
      <c r="T2184" s="385"/>
      <c r="U2184" s="385"/>
      <c r="V2184" s="385"/>
      <c r="W2184" s="385"/>
      <c r="X2184" s="693"/>
      <c r="Y2184" s="325"/>
      <c r="Z2184" s="308"/>
      <c r="AA2184" s="383"/>
      <c r="AC2184" s="325"/>
      <c r="AD2184" s="325"/>
      <c r="AF2184" s="383"/>
      <c r="AH2184" s="325"/>
      <c r="AI2184" s="325"/>
      <c r="AK2184" s="385"/>
      <c r="AL2184" s="385"/>
      <c r="AM2184" s="359"/>
      <c r="AN2184" s="385"/>
      <c r="AO2184" s="385"/>
      <c r="AP2184" s="385"/>
      <c r="AQ2184" s="385"/>
      <c r="AR2184" s="385"/>
      <c r="AS2184" s="385"/>
      <c r="AT2184" s="385"/>
      <c r="AU2184" s="359"/>
      <c r="AW2184" s="416"/>
      <c r="AX2184" s="694"/>
      <c r="AY2184" s="641"/>
      <c r="AZ2184" s="385"/>
      <c r="BA2184" s="385"/>
      <c r="BB2184" s="416"/>
      <c r="BC2184" s="416"/>
      <c r="BD2184" s="416"/>
      <c r="BE2184" s="416"/>
      <c r="BF2184" s="416"/>
      <c r="BG2184" s="416"/>
      <c r="BH2184" s="416"/>
      <c r="BI2184" s="416"/>
      <c r="BJ2184" s="416"/>
    </row>
    <row r="2185" spans="10:62" x14ac:dyDescent="0.2">
      <c r="J2185" s="385"/>
      <c r="K2185" s="217"/>
      <c r="L2185" s="217"/>
      <c r="M2185" s="693"/>
      <c r="N2185" s="693"/>
      <c r="O2185" s="359"/>
      <c r="P2185" s="619"/>
      <c r="Q2185" s="672"/>
      <c r="R2185" s="672"/>
      <c r="S2185" s="672"/>
      <c r="T2185" s="385"/>
      <c r="U2185" s="385"/>
      <c r="V2185" s="385"/>
      <c r="W2185" s="385"/>
      <c r="X2185" s="693"/>
      <c r="Y2185" s="325"/>
      <c r="Z2185" s="308"/>
      <c r="AA2185" s="383"/>
      <c r="AC2185" s="325"/>
      <c r="AD2185" s="325"/>
      <c r="AF2185" s="383"/>
      <c r="AH2185" s="325"/>
      <c r="AI2185" s="325"/>
      <c r="AK2185" s="385"/>
      <c r="AL2185" s="385"/>
      <c r="AM2185" s="359"/>
      <c r="AN2185" s="385"/>
      <c r="AO2185" s="385"/>
      <c r="AP2185" s="385"/>
      <c r="AQ2185" s="385"/>
      <c r="AR2185" s="385"/>
      <c r="AS2185" s="385"/>
      <c r="AT2185" s="385"/>
      <c r="AU2185" s="359"/>
      <c r="AW2185" s="416"/>
      <c r="AX2185" s="694"/>
      <c r="AY2185" s="641"/>
      <c r="AZ2185" s="385"/>
      <c r="BA2185" s="385"/>
      <c r="BB2185" s="416"/>
      <c r="BC2185" s="416"/>
      <c r="BD2185" s="416"/>
      <c r="BE2185" s="416"/>
      <c r="BF2185" s="416"/>
      <c r="BG2185" s="416"/>
      <c r="BH2185" s="416"/>
      <c r="BI2185" s="416"/>
      <c r="BJ2185" s="416"/>
    </row>
    <row r="2186" spans="10:62" x14ac:dyDescent="0.2">
      <c r="J2186" s="385"/>
      <c r="K2186" s="217"/>
      <c r="L2186" s="217"/>
      <c r="M2186" s="693"/>
      <c r="N2186" s="693"/>
      <c r="O2186" s="359"/>
      <c r="P2186" s="619"/>
      <c r="Q2186" s="672"/>
      <c r="R2186" s="672"/>
      <c r="S2186" s="672"/>
      <c r="T2186" s="385"/>
      <c r="U2186" s="385"/>
      <c r="V2186" s="385"/>
      <c r="W2186" s="385"/>
      <c r="X2186" s="693"/>
      <c r="Y2186" s="325"/>
      <c r="Z2186" s="308"/>
      <c r="AA2186" s="383"/>
      <c r="AC2186" s="325"/>
      <c r="AD2186" s="325"/>
      <c r="AF2186" s="383"/>
      <c r="AH2186" s="325"/>
      <c r="AI2186" s="325"/>
      <c r="AK2186" s="385"/>
      <c r="AL2186" s="385"/>
      <c r="AM2186" s="359"/>
      <c r="AN2186" s="385"/>
      <c r="AO2186" s="385"/>
      <c r="AP2186" s="385"/>
      <c r="AQ2186" s="385"/>
      <c r="AR2186" s="385"/>
      <c r="AS2186" s="385"/>
      <c r="AT2186" s="385"/>
      <c r="AU2186" s="359"/>
      <c r="AW2186" s="416"/>
      <c r="AX2186" s="694"/>
      <c r="AY2186" s="641"/>
      <c r="AZ2186" s="385"/>
      <c r="BA2186" s="385"/>
      <c r="BB2186" s="416"/>
      <c r="BC2186" s="416"/>
      <c r="BD2186" s="416"/>
      <c r="BE2186" s="416"/>
      <c r="BF2186" s="416"/>
      <c r="BG2186" s="416"/>
      <c r="BH2186" s="416"/>
      <c r="BI2186" s="416"/>
      <c r="BJ2186" s="416"/>
    </row>
    <row r="2187" spans="10:62" x14ac:dyDescent="0.2">
      <c r="J2187" s="385"/>
      <c r="K2187" s="217"/>
      <c r="L2187" s="217"/>
      <c r="M2187" s="693"/>
      <c r="N2187" s="693"/>
      <c r="O2187" s="359"/>
      <c r="P2187" s="619"/>
      <c r="Q2187" s="672"/>
      <c r="R2187" s="672"/>
      <c r="S2187" s="672"/>
      <c r="T2187" s="385"/>
      <c r="U2187" s="385"/>
      <c r="V2187" s="385"/>
      <c r="W2187" s="385"/>
      <c r="X2187" s="693"/>
      <c r="Y2187" s="325"/>
      <c r="Z2187" s="308"/>
      <c r="AA2187" s="383"/>
      <c r="AC2187" s="325"/>
      <c r="AD2187" s="325"/>
      <c r="AF2187" s="383"/>
      <c r="AH2187" s="325"/>
      <c r="AI2187" s="325"/>
      <c r="AK2187" s="385"/>
      <c r="AL2187" s="385"/>
      <c r="AM2187" s="359"/>
      <c r="AN2187" s="385"/>
      <c r="AO2187" s="385"/>
      <c r="AP2187" s="385"/>
      <c r="AQ2187" s="385"/>
      <c r="AR2187" s="385"/>
      <c r="AS2187" s="385"/>
      <c r="AT2187" s="385"/>
      <c r="AU2187" s="359"/>
      <c r="AW2187" s="416"/>
      <c r="AX2187" s="694"/>
      <c r="AY2187" s="641"/>
      <c r="AZ2187" s="385"/>
      <c r="BA2187" s="385"/>
      <c r="BB2187" s="416"/>
      <c r="BC2187" s="416"/>
      <c r="BD2187" s="416"/>
      <c r="BE2187" s="416"/>
      <c r="BF2187" s="416"/>
      <c r="BG2187" s="416"/>
      <c r="BH2187" s="416"/>
      <c r="BI2187" s="416"/>
      <c r="BJ2187" s="416"/>
    </row>
    <row r="2188" spans="10:62" x14ac:dyDescent="0.2">
      <c r="J2188" s="385"/>
      <c r="K2188" s="217"/>
      <c r="L2188" s="217"/>
      <c r="M2188" s="693"/>
      <c r="N2188" s="693"/>
      <c r="O2188" s="359"/>
      <c r="P2188" s="619"/>
      <c r="Q2188" s="672"/>
      <c r="R2188" s="672"/>
      <c r="S2188" s="672"/>
      <c r="T2188" s="385"/>
      <c r="U2188" s="385"/>
      <c r="V2188" s="385"/>
      <c r="W2188" s="385"/>
      <c r="X2188" s="693"/>
      <c r="Y2188" s="325"/>
      <c r="Z2188" s="308"/>
      <c r="AA2188" s="383"/>
      <c r="AC2188" s="325"/>
      <c r="AD2188" s="325"/>
      <c r="AF2188" s="383"/>
      <c r="AH2188" s="325"/>
      <c r="AI2188" s="325"/>
      <c r="AK2188" s="385"/>
      <c r="AL2188" s="385"/>
      <c r="AM2188" s="359"/>
      <c r="AN2188" s="385"/>
      <c r="AO2188" s="385"/>
      <c r="AP2188" s="385"/>
      <c r="AQ2188" s="385"/>
      <c r="AR2188" s="385"/>
      <c r="AS2188" s="385"/>
      <c r="AT2188" s="385"/>
      <c r="AU2188" s="359"/>
      <c r="AW2188" s="416"/>
      <c r="AX2188" s="694"/>
      <c r="AY2188" s="641"/>
      <c r="AZ2188" s="385"/>
      <c r="BA2188" s="385"/>
      <c r="BB2188" s="416"/>
      <c r="BC2188" s="416"/>
      <c r="BD2188" s="416"/>
      <c r="BE2188" s="416"/>
      <c r="BF2188" s="416"/>
      <c r="BG2188" s="416"/>
      <c r="BH2188" s="416"/>
      <c r="BI2188" s="416"/>
      <c r="BJ2188" s="416"/>
    </row>
    <row r="2189" spans="10:62" x14ac:dyDescent="0.2">
      <c r="J2189" s="385"/>
      <c r="K2189" s="217"/>
      <c r="L2189" s="217"/>
      <c r="M2189" s="693"/>
      <c r="N2189" s="693"/>
      <c r="O2189" s="359"/>
      <c r="P2189" s="619"/>
      <c r="Q2189" s="672"/>
      <c r="R2189" s="672"/>
      <c r="S2189" s="672"/>
      <c r="T2189" s="385"/>
      <c r="U2189" s="385"/>
      <c r="V2189" s="385"/>
      <c r="W2189" s="385"/>
      <c r="X2189" s="693"/>
      <c r="Y2189" s="325"/>
      <c r="Z2189" s="308"/>
      <c r="AA2189" s="383"/>
      <c r="AC2189" s="325"/>
      <c r="AD2189" s="325"/>
      <c r="AF2189" s="383"/>
      <c r="AH2189" s="325"/>
      <c r="AI2189" s="325"/>
      <c r="AK2189" s="385"/>
      <c r="AL2189" s="385"/>
      <c r="AM2189" s="359"/>
      <c r="AN2189" s="385"/>
      <c r="AO2189" s="385"/>
      <c r="AP2189" s="385"/>
      <c r="AQ2189" s="385"/>
      <c r="AR2189" s="385"/>
      <c r="AS2189" s="385"/>
      <c r="AT2189" s="385"/>
      <c r="AU2189" s="359"/>
      <c r="AW2189" s="416"/>
      <c r="AX2189" s="694"/>
      <c r="AY2189" s="641"/>
      <c r="AZ2189" s="385"/>
      <c r="BA2189" s="385"/>
      <c r="BB2189" s="416"/>
      <c r="BC2189" s="416"/>
      <c r="BD2189" s="416"/>
      <c r="BE2189" s="416"/>
      <c r="BF2189" s="416"/>
      <c r="BG2189" s="416"/>
      <c r="BH2189" s="416"/>
      <c r="BI2189" s="416"/>
      <c r="BJ2189" s="416"/>
    </row>
    <row r="2190" spans="10:62" x14ac:dyDescent="0.2">
      <c r="J2190" s="385"/>
      <c r="K2190" s="217"/>
      <c r="L2190" s="217"/>
      <c r="M2190" s="693"/>
      <c r="N2190" s="693"/>
      <c r="O2190" s="359"/>
      <c r="P2190" s="619"/>
      <c r="Q2190" s="672"/>
      <c r="R2190" s="672"/>
      <c r="S2190" s="672"/>
      <c r="T2190" s="385"/>
      <c r="U2190" s="385"/>
      <c r="V2190" s="385"/>
      <c r="W2190" s="385"/>
      <c r="X2190" s="693"/>
      <c r="Y2190" s="325"/>
      <c r="Z2190" s="308"/>
      <c r="AA2190" s="383"/>
      <c r="AC2190" s="325"/>
      <c r="AD2190" s="325"/>
      <c r="AF2190" s="383"/>
      <c r="AH2190" s="325"/>
      <c r="AI2190" s="325"/>
      <c r="AK2190" s="385"/>
      <c r="AL2190" s="385"/>
      <c r="AM2190" s="359"/>
      <c r="AN2190" s="385"/>
      <c r="AO2190" s="385"/>
      <c r="AP2190" s="385"/>
      <c r="AQ2190" s="385"/>
      <c r="AR2190" s="385"/>
      <c r="AS2190" s="385"/>
      <c r="AT2190" s="385"/>
      <c r="AU2190" s="359"/>
      <c r="AW2190" s="416"/>
      <c r="AX2190" s="694"/>
      <c r="AY2190" s="641"/>
      <c r="AZ2190" s="385"/>
      <c r="BA2190" s="385"/>
      <c r="BB2190" s="416"/>
      <c r="BC2190" s="416"/>
      <c r="BD2190" s="416"/>
      <c r="BE2190" s="416"/>
      <c r="BF2190" s="416"/>
      <c r="BG2190" s="416"/>
      <c r="BH2190" s="416"/>
      <c r="BI2190" s="416"/>
      <c r="BJ2190" s="416"/>
    </row>
    <row r="2191" spans="10:62" x14ac:dyDescent="0.2">
      <c r="J2191" s="385"/>
      <c r="K2191" s="217"/>
      <c r="L2191" s="217"/>
      <c r="M2191" s="693"/>
      <c r="N2191" s="693"/>
      <c r="O2191" s="359"/>
      <c r="P2191" s="619"/>
      <c r="Q2191" s="672"/>
      <c r="R2191" s="672"/>
      <c r="S2191" s="672"/>
      <c r="T2191" s="385"/>
      <c r="U2191" s="385"/>
      <c r="V2191" s="385"/>
      <c r="W2191" s="385"/>
      <c r="X2191" s="693"/>
      <c r="Y2191" s="325"/>
      <c r="Z2191" s="308"/>
      <c r="AA2191" s="383"/>
      <c r="AC2191" s="325"/>
      <c r="AD2191" s="325"/>
      <c r="AF2191" s="383"/>
      <c r="AH2191" s="325"/>
      <c r="AI2191" s="325"/>
      <c r="AK2191" s="385"/>
      <c r="AL2191" s="385"/>
      <c r="AM2191" s="359"/>
      <c r="AN2191" s="385"/>
      <c r="AO2191" s="385"/>
      <c r="AP2191" s="385"/>
      <c r="AQ2191" s="385"/>
      <c r="AR2191" s="385"/>
      <c r="AS2191" s="385"/>
      <c r="AT2191" s="385"/>
      <c r="AU2191" s="359"/>
      <c r="AW2191" s="416"/>
      <c r="AX2191" s="694"/>
      <c r="AY2191" s="641"/>
      <c r="AZ2191" s="385"/>
      <c r="BA2191" s="385"/>
      <c r="BB2191" s="416"/>
      <c r="BC2191" s="416"/>
      <c r="BD2191" s="416"/>
      <c r="BE2191" s="416"/>
      <c r="BF2191" s="416"/>
      <c r="BG2191" s="416"/>
      <c r="BH2191" s="416"/>
      <c r="BI2191" s="416"/>
      <c r="BJ2191" s="416"/>
    </row>
    <row r="2192" spans="10:62" x14ac:dyDescent="0.2">
      <c r="J2192" s="385"/>
      <c r="K2192" s="217"/>
      <c r="L2192" s="217"/>
      <c r="M2192" s="693"/>
      <c r="N2192" s="693"/>
      <c r="O2192" s="359"/>
      <c r="P2192" s="619"/>
      <c r="Q2192" s="672"/>
      <c r="R2192" s="672"/>
      <c r="S2192" s="672"/>
      <c r="T2192" s="385"/>
      <c r="U2192" s="385"/>
      <c r="V2192" s="385"/>
      <c r="W2192" s="385"/>
      <c r="X2192" s="693"/>
      <c r="Y2192" s="325"/>
      <c r="Z2192" s="308"/>
      <c r="AA2192" s="383"/>
      <c r="AC2192" s="325"/>
      <c r="AD2192" s="325"/>
      <c r="AF2192" s="383"/>
      <c r="AH2192" s="325"/>
      <c r="AI2192" s="325"/>
      <c r="AK2192" s="385"/>
      <c r="AL2192" s="385"/>
      <c r="AM2192" s="359"/>
      <c r="AN2192" s="385"/>
      <c r="AO2192" s="385"/>
      <c r="AP2192" s="385"/>
      <c r="AQ2192" s="385"/>
      <c r="AR2192" s="385"/>
      <c r="AS2192" s="385"/>
      <c r="AT2192" s="385"/>
      <c r="AU2192" s="359"/>
      <c r="AW2192" s="416"/>
      <c r="AX2192" s="694"/>
      <c r="AY2192" s="641"/>
      <c r="AZ2192" s="385"/>
      <c r="BA2192" s="385"/>
      <c r="BB2192" s="416"/>
      <c r="BC2192" s="416"/>
      <c r="BD2192" s="416"/>
      <c r="BE2192" s="416"/>
      <c r="BF2192" s="416"/>
      <c r="BG2192" s="416"/>
      <c r="BH2192" s="416"/>
      <c r="BI2192" s="416"/>
      <c r="BJ2192" s="416"/>
    </row>
    <row r="2193" spans="10:62" x14ac:dyDescent="0.2">
      <c r="J2193" s="385"/>
      <c r="K2193" s="217"/>
      <c r="L2193" s="217"/>
      <c r="M2193" s="693"/>
      <c r="N2193" s="693"/>
      <c r="O2193" s="359"/>
      <c r="P2193" s="619"/>
      <c r="Q2193" s="672"/>
      <c r="R2193" s="672"/>
      <c r="S2193" s="672"/>
      <c r="T2193" s="385"/>
      <c r="U2193" s="385"/>
      <c r="V2193" s="385"/>
      <c r="W2193" s="385"/>
      <c r="X2193" s="693"/>
      <c r="Y2193" s="325"/>
      <c r="Z2193" s="308"/>
      <c r="AA2193" s="383"/>
      <c r="AC2193" s="325"/>
      <c r="AD2193" s="325"/>
      <c r="AF2193" s="383"/>
      <c r="AH2193" s="325"/>
      <c r="AI2193" s="325"/>
      <c r="AK2193" s="385"/>
      <c r="AL2193" s="385"/>
      <c r="AM2193" s="359"/>
      <c r="AN2193" s="385"/>
      <c r="AO2193" s="385"/>
      <c r="AP2193" s="385"/>
      <c r="AQ2193" s="385"/>
      <c r="AR2193" s="385"/>
      <c r="AS2193" s="385"/>
      <c r="AT2193" s="385"/>
      <c r="AU2193" s="359"/>
      <c r="AW2193" s="416"/>
      <c r="AX2193" s="694"/>
      <c r="AY2193" s="641"/>
      <c r="AZ2193" s="385"/>
      <c r="BA2193" s="385"/>
      <c r="BB2193" s="416"/>
      <c r="BC2193" s="416"/>
      <c r="BD2193" s="416"/>
      <c r="BE2193" s="416"/>
      <c r="BF2193" s="416"/>
      <c r="BG2193" s="416"/>
      <c r="BH2193" s="416"/>
      <c r="BI2193" s="416"/>
      <c r="BJ2193" s="416"/>
    </row>
    <row r="2194" spans="10:62" x14ac:dyDescent="0.2">
      <c r="J2194" s="385"/>
      <c r="K2194" s="217"/>
      <c r="L2194" s="217"/>
      <c r="M2194" s="693"/>
      <c r="N2194" s="693"/>
      <c r="O2194" s="359"/>
      <c r="P2194" s="619"/>
      <c r="Q2194" s="672"/>
      <c r="R2194" s="672"/>
      <c r="S2194" s="672"/>
      <c r="T2194" s="385"/>
      <c r="U2194" s="385"/>
      <c r="V2194" s="385"/>
      <c r="W2194" s="385"/>
      <c r="X2194" s="693"/>
      <c r="Y2194" s="325"/>
      <c r="Z2194" s="308"/>
      <c r="AA2194" s="383"/>
      <c r="AC2194" s="325"/>
      <c r="AD2194" s="325"/>
      <c r="AF2194" s="383"/>
      <c r="AH2194" s="325"/>
      <c r="AI2194" s="325"/>
      <c r="AK2194" s="385"/>
      <c r="AL2194" s="385"/>
      <c r="AM2194" s="359"/>
      <c r="AN2194" s="385"/>
      <c r="AO2194" s="385"/>
      <c r="AP2194" s="385"/>
      <c r="AQ2194" s="385"/>
      <c r="AR2194" s="385"/>
      <c r="AS2194" s="385"/>
      <c r="AT2194" s="385"/>
      <c r="AU2194" s="359"/>
      <c r="AW2194" s="416"/>
      <c r="AX2194" s="694"/>
      <c r="AY2194" s="641"/>
      <c r="AZ2194" s="385"/>
      <c r="BA2194" s="385"/>
      <c r="BB2194" s="416"/>
      <c r="BC2194" s="416"/>
      <c r="BD2194" s="416"/>
      <c r="BE2194" s="416"/>
      <c r="BF2194" s="416"/>
      <c r="BG2194" s="416"/>
      <c r="BH2194" s="416"/>
      <c r="BI2194" s="416"/>
      <c r="BJ2194" s="416"/>
    </row>
    <row r="2195" spans="10:62" x14ac:dyDescent="0.2">
      <c r="J2195" s="385"/>
      <c r="K2195" s="217"/>
      <c r="L2195" s="217"/>
      <c r="M2195" s="693"/>
      <c r="N2195" s="693"/>
      <c r="O2195" s="359"/>
      <c r="P2195" s="619"/>
      <c r="Q2195" s="672"/>
      <c r="R2195" s="672"/>
      <c r="S2195" s="672"/>
      <c r="T2195" s="385"/>
      <c r="U2195" s="385"/>
      <c r="V2195" s="385"/>
      <c r="W2195" s="385"/>
      <c r="X2195" s="693"/>
      <c r="Y2195" s="325"/>
      <c r="Z2195" s="308"/>
      <c r="AA2195" s="383"/>
      <c r="AC2195" s="325"/>
      <c r="AD2195" s="325"/>
      <c r="AF2195" s="383"/>
      <c r="AH2195" s="325"/>
      <c r="AI2195" s="325"/>
      <c r="AK2195" s="385"/>
      <c r="AL2195" s="385"/>
      <c r="AM2195" s="359"/>
      <c r="AN2195" s="385"/>
      <c r="AO2195" s="385"/>
      <c r="AP2195" s="385"/>
      <c r="AQ2195" s="385"/>
      <c r="AR2195" s="385"/>
      <c r="AS2195" s="385"/>
      <c r="AT2195" s="385"/>
      <c r="AU2195" s="359"/>
      <c r="AW2195" s="416"/>
      <c r="AX2195" s="694"/>
      <c r="AY2195" s="641"/>
      <c r="AZ2195" s="385"/>
      <c r="BA2195" s="385"/>
      <c r="BB2195" s="416"/>
      <c r="BC2195" s="416"/>
      <c r="BD2195" s="416"/>
      <c r="BE2195" s="416"/>
      <c r="BF2195" s="416"/>
      <c r="BG2195" s="416"/>
      <c r="BH2195" s="416"/>
      <c r="BI2195" s="416"/>
      <c r="BJ2195" s="416"/>
    </row>
    <row r="2196" spans="10:62" x14ac:dyDescent="0.2">
      <c r="J2196" s="385"/>
      <c r="K2196" s="217"/>
      <c r="L2196" s="217"/>
      <c r="M2196" s="693"/>
      <c r="N2196" s="693"/>
      <c r="O2196" s="359"/>
      <c r="P2196" s="619"/>
      <c r="Q2196" s="672"/>
      <c r="R2196" s="672"/>
      <c r="S2196" s="672"/>
      <c r="T2196" s="385"/>
      <c r="U2196" s="385"/>
      <c r="V2196" s="385"/>
      <c r="W2196" s="385"/>
      <c r="X2196" s="693"/>
      <c r="Y2196" s="325"/>
      <c r="Z2196" s="308"/>
      <c r="AA2196" s="383"/>
      <c r="AC2196" s="325"/>
      <c r="AD2196" s="325"/>
      <c r="AF2196" s="383"/>
      <c r="AH2196" s="325"/>
      <c r="AI2196" s="325"/>
      <c r="AK2196" s="385"/>
      <c r="AL2196" s="385"/>
      <c r="AM2196" s="359"/>
      <c r="AN2196" s="385"/>
      <c r="AO2196" s="385"/>
      <c r="AP2196" s="385"/>
      <c r="AQ2196" s="385"/>
      <c r="AR2196" s="385"/>
      <c r="AS2196" s="385"/>
      <c r="AT2196" s="385"/>
      <c r="AU2196" s="359"/>
      <c r="AW2196" s="416"/>
      <c r="AX2196" s="694"/>
      <c r="AY2196" s="641"/>
      <c r="AZ2196" s="385"/>
      <c r="BA2196" s="385"/>
      <c r="BB2196" s="416"/>
      <c r="BC2196" s="416"/>
      <c r="BD2196" s="416"/>
      <c r="BE2196" s="416"/>
      <c r="BF2196" s="416"/>
      <c r="BG2196" s="416"/>
      <c r="BH2196" s="416"/>
      <c r="BI2196" s="416"/>
      <c r="BJ2196" s="416"/>
    </row>
    <row r="2197" spans="10:62" x14ac:dyDescent="0.2">
      <c r="J2197" s="385"/>
      <c r="K2197" s="217"/>
      <c r="L2197" s="217"/>
      <c r="M2197" s="693"/>
      <c r="N2197" s="693"/>
      <c r="O2197" s="359"/>
      <c r="P2197" s="619"/>
      <c r="Q2197" s="672"/>
      <c r="R2197" s="672"/>
      <c r="S2197" s="672"/>
      <c r="T2197" s="385"/>
      <c r="U2197" s="385"/>
      <c r="V2197" s="385"/>
      <c r="W2197" s="385"/>
      <c r="X2197" s="693"/>
      <c r="Y2197" s="325"/>
      <c r="Z2197" s="308"/>
      <c r="AA2197" s="383"/>
      <c r="AC2197" s="325"/>
      <c r="AD2197" s="325"/>
      <c r="AF2197" s="383"/>
      <c r="AH2197" s="325"/>
      <c r="AI2197" s="325"/>
      <c r="AK2197" s="385"/>
      <c r="AL2197" s="385"/>
      <c r="AM2197" s="359"/>
      <c r="AN2197" s="385"/>
      <c r="AO2197" s="385"/>
      <c r="AP2197" s="385"/>
      <c r="AQ2197" s="385"/>
      <c r="AR2197" s="385"/>
      <c r="AS2197" s="385"/>
      <c r="AT2197" s="385"/>
      <c r="AU2197" s="359"/>
      <c r="AW2197" s="416"/>
      <c r="AX2197" s="694"/>
      <c r="AY2197" s="641"/>
      <c r="AZ2197" s="385"/>
      <c r="BA2197" s="385"/>
      <c r="BB2197" s="416"/>
      <c r="BC2197" s="416"/>
      <c r="BD2197" s="416"/>
      <c r="BE2197" s="416"/>
      <c r="BF2197" s="416"/>
      <c r="BG2197" s="416"/>
      <c r="BH2197" s="416"/>
      <c r="BI2197" s="416"/>
      <c r="BJ2197" s="416"/>
    </row>
    <row r="2198" spans="10:62" x14ac:dyDescent="0.2">
      <c r="J2198" s="385"/>
      <c r="K2198" s="217"/>
      <c r="L2198" s="217"/>
      <c r="M2198" s="693"/>
      <c r="N2198" s="693"/>
      <c r="O2198" s="359"/>
      <c r="P2198" s="619"/>
      <c r="Q2198" s="672"/>
      <c r="R2198" s="672"/>
      <c r="S2198" s="672"/>
      <c r="T2198" s="385"/>
      <c r="U2198" s="385"/>
      <c r="V2198" s="385"/>
      <c r="W2198" s="385"/>
      <c r="X2198" s="693"/>
      <c r="Y2198" s="325"/>
      <c r="Z2198" s="308"/>
      <c r="AA2198" s="383"/>
      <c r="AC2198" s="325"/>
      <c r="AD2198" s="325"/>
      <c r="AF2198" s="383"/>
      <c r="AH2198" s="325"/>
      <c r="AI2198" s="325"/>
      <c r="AK2198" s="385"/>
      <c r="AL2198" s="385"/>
      <c r="AM2198" s="359"/>
      <c r="AN2198" s="385"/>
      <c r="AO2198" s="385"/>
      <c r="AP2198" s="385"/>
      <c r="AQ2198" s="385"/>
      <c r="AR2198" s="385"/>
      <c r="AS2198" s="385"/>
      <c r="AT2198" s="385"/>
      <c r="AU2198" s="359"/>
      <c r="AW2198" s="416"/>
      <c r="AX2198" s="694"/>
      <c r="AY2198" s="641"/>
      <c r="AZ2198" s="385"/>
      <c r="BA2198" s="385"/>
      <c r="BB2198" s="416"/>
      <c r="BC2198" s="416"/>
      <c r="BD2198" s="416"/>
      <c r="BE2198" s="416"/>
      <c r="BF2198" s="416"/>
      <c r="BG2198" s="416"/>
      <c r="BH2198" s="416"/>
      <c r="BI2198" s="416"/>
      <c r="BJ2198" s="416"/>
    </row>
    <row r="2199" spans="10:62" x14ac:dyDescent="0.2">
      <c r="J2199" s="385"/>
      <c r="K2199" s="217"/>
      <c r="L2199" s="217"/>
      <c r="M2199" s="693"/>
      <c r="N2199" s="693"/>
      <c r="O2199" s="359"/>
      <c r="P2199" s="619"/>
      <c r="Q2199" s="672"/>
      <c r="R2199" s="672"/>
      <c r="S2199" s="672"/>
      <c r="T2199" s="385"/>
      <c r="U2199" s="385"/>
      <c r="V2199" s="385"/>
      <c r="W2199" s="385"/>
      <c r="X2199" s="693"/>
      <c r="Y2199" s="325"/>
      <c r="Z2199" s="308"/>
      <c r="AA2199" s="383"/>
      <c r="AC2199" s="325"/>
      <c r="AD2199" s="325"/>
      <c r="AF2199" s="383"/>
      <c r="AH2199" s="325"/>
      <c r="AI2199" s="325"/>
      <c r="AK2199" s="385"/>
      <c r="AL2199" s="385"/>
      <c r="AM2199" s="359"/>
      <c r="AN2199" s="385"/>
      <c r="AO2199" s="385"/>
      <c r="AP2199" s="385"/>
      <c r="AQ2199" s="385"/>
      <c r="AR2199" s="385"/>
      <c r="AS2199" s="385"/>
      <c r="AT2199" s="385"/>
      <c r="AU2199" s="359"/>
      <c r="AW2199" s="416"/>
      <c r="AX2199" s="694"/>
      <c r="AY2199" s="641"/>
      <c r="AZ2199" s="385"/>
      <c r="BA2199" s="385"/>
      <c r="BB2199" s="416"/>
      <c r="BC2199" s="416"/>
      <c r="BD2199" s="416"/>
      <c r="BE2199" s="416"/>
      <c r="BF2199" s="416"/>
      <c r="BG2199" s="416"/>
      <c r="BH2199" s="416"/>
      <c r="BI2199" s="416"/>
      <c r="BJ2199" s="416"/>
    </row>
    <row r="2200" spans="10:62" x14ac:dyDescent="0.2">
      <c r="J2200" s="385"/>
      <c r="K2200" s="217"/>
      <c r="L2200" s="217"/>
      <c r="M2200" s="693"/>
      <c r="N2200" s="693"/>
      <c r="O2200" s="359"/>
      <c r="P2200" s="619"/>
      <c r="Q2200" s="672"/>
      <c r="R2200" s="672"/>
      <c r="S2200" s="672"/>
      <c r="T2200" s="385"/>
      <c r="U2200" s="385"/>
      <c r="V2200" s="385"/>
      <c r="W2200" s="385"/>
      <c r="X2200" s="693"/>
      <c r="Y2200" s="325"/>
      <c r="Z2200" s="308"/>
      <c r="AA2200" s="383"/>
      <c r="AC2200" s="325"/>
      <c r="AD2200" s="325"/>
      <c r="AF2200" s="383"/>
      <c r="AH2200" s="325"/>
      <c r="AI2200" s="325"/>
      <c r="AK2200" s="385"/>
      <c r="AL2200" s="385"/>
      <c r="AM2200" s="359"/>
      <c r="AN2200" s="385"/>
      <c r="AO2200" s="385"/>
      <c r="AP2200" s="385"/>
      <c r="AQ2200" s="385"/>
      <c r="AR2200" s="385"/>
      <c r="AS2200" s="385"/>
      <c r="AT2200" s="385"/>
      <c r="AU2200" s="359"/>
      <c r="AW2200" s="416"/>
      <c r="AX2200" s="694"/>
      <c r="AY2200" s="641"/>
      <c r="AZ2200" s="385"/>
      <c r="BA2200" s="385"/>
      <c r="BB2200" s="416"/>
      <c r="BC2200" s="416"/>
      <c r="BD2200" s="416"/>
      <c r="BE2200" s="416"/>
      <c r="BF2200" s="416"/>
      <c r="BG2200" s="416"/>
      <c r="BH2200" s="416"/>
      <c r="BI2200" s="416"/>
      <c r="BJ2200" s="416"/>
    </row>
    <row r="2201" spans="10:62" x14ac:dyDescent="0.2">
      <c r="J2201" s="385"/>
      <c r="K2201" s="217"/>
      <c r="L2201" s="217"/>
      <c r="M2201" s="693"/>
      <c r="N2201" s="693"/>
      <c r="O2201" s="359"/>
      <c r="P2201" s="619"/>
      <c r="Q2201" s="672"/>
      <c r="R2201" s="672"/>
      <c r="S2201" s="672"/>
      <c r="T2201" s="385"/>
      <c r="U2201" s="385"/>
      <c r="V2201" s="385"/>
      <c r="W2201" s="385"/>
      <c r="X2201" s="693"/>
      <c r="Y2201" s="325"/>
      <c r="Z2201" s="308"/>
      <c r="AA2201" s="383"/>
      <c r="AC2201" s="325"/>
      <c r="AD2201" s="325"/>
      <c r="AF2201" s="383"/>
      <c r="AH2201" s="325"/>
      <c r="AI2201" s="325"/>
      <c r="AK2201" s="385"/>
      <c r="AL2201" s="385"/>
      <c r="AM2201" s="359"/>
      <c r="AN2201" s="385"/>
      <c r="AO2201" s="385"/>
      <c r="AP2201" s="385"/>
      <c r="AQ2201" s="385"/>
      <c r="AR2201" s="385"/>
      <c r="AS2201" s="385"/>
      <c r="AT2201" s="385"/>
      <c r="AU2201" s="359"/>
      <c r="AW2201" s="416"/>
      <c r="AX2201" s="694"/>
      <c r="AY2201" s="641"/>
      <c r="AZ2201" s="385"/>
      <c r="BA2201" s="385"/>
      <c r="BB2201" s="416"/>
      <c r="BC2201" s="416"/>
      <c r="BD2201" s="416"/>
      <c r="BE2201" s="416"/>
      <c r="BF2201" s="416"/>
      <c r="BG2201" s="416"/>
      <c r="BH2201" s="416"/>
      <c r="BI2201" s="416"/>
      <c r="BJ2201" s="416"/>
    </row>
    <row r="2202" spans="10:62" x14ac:dyDescent="0.2">
      <c r="J2202" s="385"/>
      <c r="K2202" s="217"/>
      <c r="L2202" s="217"/>
      <c r="M2202" s="693"/>
      <c r="N2202" s="693"/>
      <c r="O2202" s="359"/>
      <c r="P2202" s="619"/>
      <c r="Q2202" s="672"/>
      <c r="R2202" s="672"/>
      <c r="S2202" s="672"/>
      <c r="T2202" s="385"/>
      <c r="U2202" s="385"/>
      <c r="V2202" s="385"/>
      <c r="W2202" s="385"/>
      <c r="X2202" s="693"/>
      <c r="Y2202" s="325"/>
      <c r="Z2202" s="308"/>
      <c r="AA2202" s="383"/>
      <c r="AC2202" s="325"/>
      <c r="AD2202" s="325"/>
      <c r="AF2202" s="383"/>
      <c r="AH2202" s="325"/>
      <c r="AI2202" s="325"/>
      <c r="AK2202" s="385"/>
      <c r="AL2202" s="385"/>
      <c r="AM2202" s="359"/>
      <c r="AN2202" s="385"/>
      <c r="AO2202" s="385"/>
      <c r="AP2202" s="385"/>
      <c r="AQ2202" s="385"/>
      <c r="AR2202" s="385"/>
      <c r="AS2202" s="385"/>
      <c r="AT2202" s="385"/>
      <c r="AU2202" s="359"/>
      <c r="AW2202" s="416"/>
      <c r="AX2202" s="694"/>
      <c r="AY2202" s="641"/>
      <c r="AZ2202" s="385"/>
      <c r="BA2202" s="385"/>
      <c r="BB2202" s="416"/>
      <c r="BC2202" s="416"/>
      <c r="BD2202" s="416"/>
      <c r="BE2202" s="416"/>
      <c r="BF2202" s="416"/>
      <c r="BG2202" s="416"/>
      <c r="BH2202" s="416"/>
      <c r="BI2202" s="416"/>
      <c r="BJ2202" s="416"/>
    </row>
    <row r="2203" spans="10:62" x14ac:dyDescent="0.2">
      <c r="J2203" s="385"/>
      <c r="K2203" s="217"/>
      <c r="L2203" s="217"/>
      <c r="M2203" s="693"/>
      <c r="N2203" s="693"/>
      <c r="O2203" s="359"/>
      <c r="P2203" s="619"/>
      <c r="Q2203" s="672"/>
      <c r="R2203" s="672"/>
      <c r="S2203" s="672"/>
      <c r="T2203" s="385"/>
      <c r="U2203" s="385"/>
      <c r="V2203" s="385"/>
      <c r="W2203" s="385"/>
      <c r="X2203" s="693"/>
      <c r="Y2203" s="325"/>
      <c r="Z2203" s="308"/>
      <c r="AA2203" s="383"/>
      <c r="AC2203" s="325"/>
      <c r="AD2203" s="325"/>
      <c r="AF2203" s="383"/>
      <c r="AH2203" s="325"/>
      <c r="AI2203" s="325"/>
      <c r="AK2203" s="385"/>
      <c r="AL2203" s="385"/>
      <c r="AM2203" s="359"/>
      <c r="AN2203" s="385"/>
      <c r="AO2203" s="385"/>
      <c r="AP2203" s="385"/>
      <c r="AQ2203" s="385"/>
      <c r="AR2203" s="385"/>
      <c r="AS2203" s="385"/>
      <c r="AT2203" s="385"/>
      <c r="AU2203" s="359"/>
      <c r="AW2203" s="416"/>
      <c r="AX2203" s="694"/>
      <c r="AY2203" s="641"/>
      <c r="AZ2203" s="385"/>
      <c r="BA2203" s="385"/>
      <c r="BB2203" s="416"/>
      <c r="BC2203" s="416"/>
      <c r="BD2203" s="416"/>
      <c r="BE2203" s="416"/>
      <c r="BF2203" s="416"/>
      <c r="BG2203" s="416"/>
      <c r="BH2203" s="416"/>
      <c r="BI2203" s="416"/>
      <c r="BJ2203" s="416"/>
    </row>
    <row r="2204" spans="10:62" x14ac:dyDescent="0.2">
      <c r="J2204" s="385"/>
      <c r="K2204" s="217"/>
      <c r="L2204" s="217"/>
      <c r="M2204" s="693"/>
      <c r="N2204" s="693"/>
      <c r="O2204" s="359"/>
      <c r="P2204" s="619"/>
      <c r="Q2204" s="672"/>
      <c r="R2204" s="672"/>
      <c r="S2204" s="672"/>
      <c r="T2204" s="385"/>
      <c r="U2204" s="385"/>
      <c r="V2204" s="385"/>
      <c r="W2204" s="385"/>
      <c r="X2204" s="693"/>
      <c r="Y2204" s="325"/>
      <c r="Z2204" s="308"/>
      <c r="AA2204" s="383"/>
      <c r="AC2204" s="325"/>
      <c r="AD2204" s="325"/>
      <c r="AF2204" s="383"/>
      <c r="AH2204" s="325"/>
      <c r="AI2204" s="325"/>
      <c r="AK2204" s="385"/>
      <c r="AL2204" s="385"/>
      <c r="AM2204" s="359"/>
      <c r="AN2204" s="385"/>
      <c r="AO2204" s="385"/>
      <c r="AP2204" s="385"/>
      <c r="AQ2204" s="385"/>
      <c r="AR2204" s="385"/>
      <c r="AS2204" s="385"/>
      <c r="AT2204" s="385"/>
      <c r="AU2204" s="359"/>
      <c r="AW2204" s="416"/>
      <c r="AX2204" s="694"/>
      <c r="AY2204" s="641"/>
      <c r="AZ2204" s="385"/>
      <c r="BA2204" s="385"/>
      <c r="BB2204" s="416"/>
      <c r="BC2204" s="416"/>
      <c r="BD2204" s="416"/>
      <c r="BE2204" s="416"/>
      <c r="BF2204" s="416"/>
      <c r="BG2204" s="416"/>
      <c r="BH2204" s="416"/>
      <c r="BI2204" s="416"/>
      <c r="BJ2204" s="416"/>
    </row>
    <row r="2205" spans="10:62" x14ac:dyDescent="0.2">
      <c r="J2205" s="385"/>
      <c r="K2205" s="217"/>
      <c r="L2205" s="217"/>
      <c r="M2205" s="693"/>
      <c r="N2205" s="693"/>
      <c r="O2205" s="359"/>
      <c r="P2205" s="619"/>
      <c r="Q2205" s="672"/>
      <c r="R2205" s="672"/>
      <c r="S2205" s="672"/>
      <c r="T2205" s="385"/>
      <c r="U2205" s="385"/>
      <c r="V2205" s="385"/>
      <c r="W2205" s="385"/>
      <c r="X2205" s="693"/>
      <c r="Y2205" s="325"/>
      <c r="Z2205" s="308"/>
      <c r="AA2205" s="383"/>
      <c r="AC2205" s="325"/>
      <c r="AD2205" s="325"/>
      <c r="AF2205" s="383"/>
      <c r="AH2205" s="325"/>
      <c r="AI2205" s="325"/>
      <c r="AK2205" s="385"/>
      <c r="AL2205" s="385"/>
      <c r="AM2205" s="359"/>
      <c r="AN2205" s="385"/>
      <c r="AO2205" s="385"/>
      <c r="AP2205" s="385"/>
      <c r="AQ2205" s="385"/>
      <c r="AR2205" s="385"/>
      <c r="AS2205" s="385"/>
      <c r="AT2205" s="385"/>
      <c r="AU2205" s="359"/>
      <c r="AW2205" s="416"/>
      <c r="AX2205" s="694"/>
      <c r="AY2205" s="641"/>
      <c r="AZ2205" s="385"/>
      <c r="BA2205" s="385"/>
      <c r="BB2205" s="416"/>
      <c r="BC2205" s="416"/>
      <c r="BD2205" s="416"/>
      <c r="BE2205" s="416"/>
      <c r="BF2205" s="416"/>
      <c r="BG2205" s="416"/>
      <c r="BH2205" s="416"/>
      <c r="BI2205" s="416"/>
      <c r="BJ2205" s="416"/>
    </row>
    <row r="2206" spans="10:62" x14ac:dyDescent="0.2">
      <c r="J2206" s="385"/>
      <c r="K2206" s="217"/>
      <c r="L2206" s="217"/>
      <c r="M2206" s="693"/>
      <c r="N2206" s="693"/>
      <c r="O2206" s="359"/>
      <c r="P2206" s="619"/>
      <c r="Q2206" s="672"/>
      <c r="R2206" s="672"/>
      <c r="S2206" s="672"/>
      <c r="T2206" s="385"/>
      <c r="U2206" s="385"/>
      <c r="V2206" s="385"/>
      <c r="W2206" s="385"/>
      <c r="X2206" s="693"/>
      <c r="Y2206" s="325"/>
      <c r="Z2206" s="308"/>
      <c r="AA2206" s="383"/>
      <c r="AC2206" s="325"/>
      <c r="AD2206" s="325"/>
      <c r="AF2206" s="383"/>
      <c r="AH2206" s="325"/>
      <c r="AI2206" s="325"/>
      <c r="AK2206" s="385"/>
      <c r="AL2206" s="385"/>
      <c r="AM2206" s="359"/>
      <c r="AN2206" s="385"/>
      <c r="AO2206" s="385"/>
      <c r="AP2206" s="385"/>
      <c r="AQ2206" s="385"/>
      <c r="AR2206" s="385"/>
      <c r="AS2206" s="385"/>
      <c r="AT2206" s="385"/>
      <c r="AU2206" s="359"/>
      <c r="AW2206" s="416"/>
      <c r="AX2206" s="694"/>
      <c r="AY2206" s="641"/>
      <c r="AZ2206" s="385"/>
      <c r="BA2206" s="385"/>
      <c r="BB2206" s="416"/>
      <c r="BC2206" s="416"/>
      <c r="BD2206" s="416"/>
      <c r="BE2206" s="416"/>
      <c r="BF2206" s="416"/>
      <c r="BG2206" s="416"/>
      <c r="BH2206" s="416"/>
      <c r="BI2206" s="416"/>
      <c r="BJ2206" s="416"/>
    </row>
    <row r="2207" spans="10:62" x14ac:dyDescent="0.2">
      <c r="J2207" s="385"/>
      <c r="K2207" s="217"/>
      <c r="L2207" s="217"/>
      <c r="M2207" s="693"/>
      <c r="N2207" s="693"/>
      <c r="O2207" s="359"/>
      <c r="P2207" s="619"/>
      <c r="Q2207" s="672"/>
      <c r="R2207" s="672"/>
      <c r="S2207" s="672"/>
      <c r="T2207" s="385"/>
      <c r="U2207" s="385"/>
      <c r="V2207" s="385"/>
      <c r="W2207" s="385"/>
      <c r="X2207" s="693"/>
      <c r="Y2207" s="325"/>
      <c r="Z2207" s="308"/>
      <c r="AA2207" s="383"/>
      <c r="AC2207" s="325"/>
      <c r="AD2207" s="325"/>
      <c r="AF2207" s="383"/>
      <c r="AH2207" s="325"/>
      <c r="AI2207" s="325"/>
      <c r="AK2207" s="385"/>
      <c r="AL2207" s="385"/>
      <c r="AM2207" s="359"/>
      <c r="AN2207" s="385"/>
      <c r="AO2207" s="385"/>
      <c r="AP2207" s="385"/>
      <c r="AQ2207" s="385"/>
      <c r="AR2207" s="385"/>
      <c r="AS2207" s="385"/>
      <c r="AT2207" s="385"/>
      <c r="AU2207" s="359"/>
      <c r="AW2207" s="416"/>
      <c r="AX2207" s="694"/>
      <c r="AY2207" s="641"/>
      <c r="AZ2207" s="385"/>
      <c r="BA2207" s="385"/>
      <c r="BB2207" s="416"/>
      <c r="BC2207" s="416"/>
      <c r="BD2207" s="416"/>
      <c r="BE2207" s="416"/>
      <c r="BF2207" s="416"/>
      <c r="BG2207" s="416"/>
      <c r="BH2207" s="416"/>
      <c r="BI2207" s="416"/>
      <c r="BJ2207" s="416"/>
    </row>
    <row r="2208" spans="10:62" x14ac:dyDescent="0.2">
      <c r="J2208" s="385"/>
      <c r="K2208" s="217"/>
      <c r="L2208" s="217"/>
      <c r="M2208" s="693"/>
      <c r="N2208" s="693"/>
      <c r="O2208" s="359"/>
      <c r="P2208" s="619"/>
      <c r="Q2208" s="672"/>
      <c r="R2208" s="672"/>
      <c r="S2208" s="672"/>
      <c r="T2208" s="385"/>
      <c r="U2208" s="385"/>
      <c r="V2208" s="385"/>
      <c r="W2208" s="385"/>
      <c r="X2208" s="693"/>
      <c r="Y2208" s="325"/>
      <c r="Z2208" s="308"/>
      <c r="AA2208" s="383"/>
      <c r="AC2208" s="325"/>
      <c r="AD2208" s="325"/>
      <c r="AF2208" s="383"/>
      <c r="AH2208" s="325"/>
      <c r="AI2208" s="325"/>
      <c r="AK2208" s="385"/>
      <c r="AL2208" s="385"/>
      <c r="AM2208" s="359"/>
      <c r="AN2208" s="385"/>
      <c r="AO2208" s="385"/>
      <c r="AP2208" s="385"/>
      <c r="AQ2208" s="385"/>
      <c r="AR2208" s="385"/>
      <c r="AS2208" s="385"/>
      <c r="AT2208" s="385"/>
      <c r="AU2208" s="359"/>
      <c r="AW2208" s="416"/>
      <c r="AX2208" s="694"/>
      <c r="AY2208" s="641"/>
      <c r="AZ2208" s="385"/>
      <c r="BA2208" s="385"/>
      <c r="BB2208" s="416"/>
      <c r="BC2208" s="416"/>
      <c r="BD2208" s="416"/>
      <c r="BE2208" s="416"/>
      <c r="BF2208" s="416"/>
      <c r="BG2208" s="416"/>
      <c r="BH2208" s="416"/>
      <c r="BI2208" s="416"/>
      <c r="BJ2208" s="416"/>
    </row>
    <row r="2209" spans="10:62" x14ac:dyDescent="0.2">
      <c r="J2209" s="385"/>
      <c r="K2209" s="217"/>
      <c r="L2209" s="217"/>
      <c r="M2209" s="693"/>
      <c r="N2209" s="693"/>
      <c r="O2209" s="359"/>
      <c r="P2209" s="619"/>
      <c r="Q2209" s="672"/>
      <c r="R2209" s="672"/>
      <c r="S2209" s="672"/>
      <c r="T2209" s="385"/>
      <c r="U2209" s="385"/>
      <c r="V2209" s="385"/>
      <c r="W2209" s="385"/>
      <c r="X2209" s="693"/>
      <c r="Y2209" s="325"/>
      <c r="Z2209" s="308"/>
      <c r="AA2209" s="383"/>
      <c r="AC2209" s="325"/>
      <c r="AD2209" s="325"/>
      <c r="AF2209" s="383"/>
      <c r="AH2209" s="325"/>
      <c r="AI2209" s="325"/>
      <c r="AK2209" s="385"/>
      <c r="AL2209" s="385"/>
      <c r="AM2209" s="359"/>
      <c r="AN2209" s="385"/>
      <c r="AO2209" s="385"/>
      <c r="AP2209" s="385"/>
      <c r="AQ2209" s="385"/>
      <c r="AR2209" s="385"/>
      <c r="AS2209" s="385"/>
      <c r="AT2209" s="385"/>
      <c r="AU2209" s="359"/>
      <c r="AW2209" s="416"/>
      <c r="AX2209" s="694"/>
      <c r="AY2209" s="641"/>
      <c r="AZ2209" s="385"/>
      <c r="BA2209" s="385"/>
      <c r="BB2209" s="416"/>
      <c r="BC2209" s="416"/>
      <c r="BD2209" s="416"/>
      <c r="BE2209" s="416"/>
      <c r="BF2209" s="416"/>
      <c r="BG2209" s="416"/>
      <c r="BH2209" s="416"/>
      <c r="BI2209" s="416"/>
      <c r="BJ2209" s="416"/>
    </row>
    <row r="2210" spans="10:62" x14ac:dyDescent="0.2">
      <c r="J2210" s="385"/>
      <c r="K2210" s="217"/>
      <c r="L2210" s="217"/>
      <c r="M2210" s="693"/>
      <c r="N2210" s="693"/>
      <c r="O2210" s="359"/>
      <c r="P2210" s="619"/>
      <c r="Q2210" s="672"/>
      <c r="R2210" s="672"/>
      <c r="S2210" s="672"/>
      <c r="T2210" s="385"/>
      <c r="U2210" s="385"/>
      <c r="V2210" s="385"/>
      <c r="W2210" s="385"/>
      <c r="X2210" s="693"/>
      <c r="Y2210" s="325"/>
      <c r="Z2210" s="308"/>
      <c r="AA2210" s="383"/>
      <c r="AC2210" s="325"/>
      <c r="AD2210" s="325"/>
      <c r="AF2210" s="383"/>
      <c r="AH2210" s="325"/>
      <c r="AI2210" s="325"/>
      <c r="AK2210" s="385"/>
      <c r="AL2210" s="385"/>
      <c r="AM2210" s="359"/>
      <c r="AN2210" s="385"/>
      <c r="AO2210" s="385"/>
      <c r="AP2210" s="385"/>
      <c r="AQ2210" s="385"/>
      <c r="AR2210" s="385"/>
      <c r="AS2210" s="385"/>
      <c r="AT2210" s="385"/>
      <c r="AU2210" s="359"/>
      <c r="AW2210" s="416"/>
      <c r="AX2210" s="694"/>
      <c r="AY2210" s="641"/>
      <c r="AZ2210" s="385"/>
      <c r="BA2210" s="385"/>
      <c r="BB2210" s="416"/>
      <c r="BC2210" s="416"/>
      <c r="BD2210" s="416"/>
      <c r="BE2210" s="416"/>
      <c r="BF2210" s="416"/>
      <c r="BG2210" s="416"/>
      <c r="BH2210" s="416"/>
      <c r="BI2210" s="416"/>
      <c r="BJ2210" s="416"/>
    </row>
    <row r="2211" spans="10:62" x14ac:dyDescent="0.2">
      <c r="J2211" s="385"/>
      <c r="K2211" s="217"/>
      <c r="L2211" s="217"/>
      <c r="M2211" s="693"/>
      <c r="N2211" s="693"/>
      <c r="O2211" s="359"/>
      <c r="P2211" s="619"/>
      <c r="Q2211" s="672"/>
      <c r="R2211" s="672"/>
      <c r="S2211" s="672"/>
      <c r="T2211" s="385"/>
      <c r="U2211" s="385"/>
      <c r="V2211" s="385"/>
      <c r="W2211" s="385"/>
      <c r="X2211" s="693"/>
      <c r="Y2211" s="325"/>
      <c r="Z2211" s="308"/>
      <c r="AA2211" s="383"/>
      <c r="AC2211" s="325"/>
      <c r="AD2211" s="325"/>
      <c r="AF2211" s="383"/>
      <c r="AH2211" s="325"/>
      <c r="AI2211" s="325"/>
      <c r="AK2211" s="385"/>
      <c r="AL2211" s="385"/>
      <c r="AM2211" s="359"/>
      <c r="AN2211" s="385"/>
      <c r="AO2211" s="385"/>
      <c r="AP2211" s="385"/>
      <c r="AQ2211" s="385"/>
      <c r="AR2211" s="385"/>
      <c r="AS2211" s="385"/>
      <c r="AT2211" s="385"/>
      <c r="AU2211" s="359"/>
      <c r="AW2211" s="416"/>
      <c r="AX2211" s="694"/>
      <c r="AY2211" s="641"/>
      <c r="AZ2211" s="385"/>
      <c r="BA2211" s="385"/>
      <c r="BB2211" s="416"/>
      <c r="BC2211" s="416"/>
      <c r="BD2211" s="416"/>
      <c r="BE2211" s="416"/>
      <c r="BF2211" s="416"/>
      <c r="BG2211" s="416"/>
      <c r="BH2211" s="416"/>
      <c r="BI2211" s="416"/>
      <c r="BJ2211" s="416"/>
    </row>
    <row r="2212" spans="10:62" x14ac:dyDescent="0.2">
      <c r="J2212" s="385"/>
      <c r="K2212" s="217"/>
      <c r="L2212" s="217"/>
      <c r="M2212" s="693"/>
      <c r="N2212" s="693"/>
      <c r="O2212" s="359"/>
      <c r="P2212" s="619"/>
      <c r="Q2212" s="672"/>
      <c r="R2212" s="672"/>
      <c r="S2212" s="672"/>
      <c r="T2212" s="385"/>
      <c r="U2212" s="385"/>
      <c r="V2212" s="385"/>
      <c r="W2212" s="385"/>
      <c r="X2212" s="693"/>
      <c r="Y2212" s="325"/>
      <c r="Z2212" s="308"/>
      <c r="AA2212" s="383"/>
      <c r="AC2212" s="325"/>
      <c r="AD2212" s="325"/>
      <c r="AF2212" s="383"/>
      <c r="AH2212" s="325"/>
      <c r="AI2212" s="325"/>
      <c r="AK2212" s="385"/>
      <c r="AL2212" s="385"/>
      <c r="AM2212" s="359"/>
      <c r="AN2212" s="385"/>
      <c r="AO2212" s="385"/>
      <c r="AP2212" s="385"/>
      <c r="AQ2212" s="385"/>
      <c r="AR2212" s="385"/>
      <c r="AS2212" s="385"/>
      <c r="AT2212" s="385"/>
      <c r="AU2212" s="359"/>
      <c r="AW2212" s="416"/>
      <c r="AX2212" s="694"/>
      <c r="AY2212" s="641"/>
      <c r="AZ2212" s="385"/>
      <c r="BA2212" s="385"/>
      <c r="BB2212" s="416"/>
      <c r="BC2212" s="416"/>
      <c r="BD2212" s="416"/>
      <c r="BE2212" s="416"/>
      <c r="BF2212" s="416"/>
      <c r="BG2212" s="416"/>
      <c r="BH2212" s="416"/>
      <c r="BI2212" s="416"/>
      <c r="BJ2212" s="416"/>
    </row>
    <row r="2213" spans="10:62" x14ac:dyDescent="0.2">
      <c r="J2213" s="385"/>
      <c r="K2213" s="217"/>
      <c r="L2213" s="217"/>
      <c r="M2213" s="693"/>
      <c r="N2213" s="693"/>
      <c r="O2213" s="359"/>
      <c r="P2213" s="619"/>
      <c r="Q2213" s="672"/>
      <c r="R2213" s="672"/>
      <c r="S2213" s="672"/>
      <c r="T2213" s="385"/>
      <c r="U2213" s="385"/>
      <c r="V2213" s="385"/>
      <c r="W2213" s="385"/>
      <c r="X2213" s="693"/>
      <c r="Y2213" s="325"/>
      <c r="Z2213" s="308"/>
      <c r="AA2213" s="383"/>
      <c r="AC2213" s="325"/>
      <c r="AD2213" s="325"/>
      <c r="AF2213" s="383"/>
      <c r="AH2213" s="325"/>
      <c r="AI2213" s="325"/>
      <c r="AK2213" s="385"/>
      <c r="AL2213" s="385"/>
      <c r="AM2213" s="359"/>
      <c r="AN2213" s="385"/>
      <c r="AO2213" s="385"/>
      <c r="AP2213" s="385"/>
      <c r="AQ2213" s="385"/>
      <c r="AR2213" s="385"/>
      <c r="AS2213" s="385"/>
      <c r="AT2213" s="385"/>
      <c r="AU2213" s="359"/>
      <c r="AW2213" s="416"/>
      <c r="AX2213" s="694"/>
      <c r="AY2213" s="641"/>
      <c r="AZ2213" s="385"/>
      <c r="BA2213" s="385"/>
      <c r="BB2213" s="416"/>
      <c r="BC2213" s="416"/>
      <c r="BD2213" s="416"/>
      <c r="BE2213" s="416"/>
      <c r="BF2213" s="416"/>
      <c r="BG2213" s="416"/>
      <c r="BH2213" s="416"/>
      <c r="BI2213" s="416"/>
      <c r="BJ2213" s="416"/>
    </row>
    <row r="2214" spans="10:62" x14ac:dyDescent="0.2">
      <c r="J2214" s="385"/>
      <c r="K2214" s="217"/>
      <c r="L2214" s="217"/>
      <c r="M2214" s="693"/>
      <c r="N2214" s="693"/>
      <c r="O2214" s="359"/>
      <c r="P2214" s="619"/>
      <c r="Q2214" s="672"/>
      <c r="R2214" s="672"/>
      <c r="S2214" s="672"/>
      <c r="T2214" s="385"/>
      <c r="U2214" s="385"/>
      <c r="V2214" s="385"/>
      <c r="W2214" s="385"/>
      <c r="X2214" s="693"/>
      <c r="Y2214" s="325"/>
      <c r="Z2214" s="308"/>
      <c r="AA2214" s="383"/>
      <c r="AC2214" s="325"/>
      <c r="AD2214" s="325"/>
      <c r="AF2214" s="383"/>
      <c r="AH2214" s="325"/>
      <c r="AI2214" s="325"/>
      <c r="AK2214" s="385"/>
      <c r="AL2214" s="385"/>
      <c r="AM2214" s="359"/>
      <c r="AN2214" s="385"/>
      <c r="AO2214" s="385"/>
      <c r="AP2214" s="385"/>
      <c r="AQ2214" s="385"/>
      <c r="AR2214" s="385"/>
      <c r="AS2214" s="385"/>
      <c r="AT2214" s="385"/>
      <c r="AU2214" s="359"/>
      <c r="AW2214" s="416"/>
      <c r="AX2214" s="694"/>
      <c r="AY2214" s="641"/>
      <c r="AZ2214" s="385"/>
      <c r="BA2214" s="385"/>
      <c r="BB2214" s="416"/>
      <c r="BC2214" s="416"/>
      <c r="BD2214" s="416"/>
      <c r="BE2214" s="416"/>
      <c r="BF2214" s="416"/>
      <c r="BG2214" s="416"/>
      <c r="BH2214" s="416"/>
      <c r="BI2214" s="416"/>
      <c r="BJ2214" s="416"/>
    </row>
    <row r="2215" spans="10:62" x14ac:dyDescent="0.2">
      <c r="J2215" s="385"/>
      <c r="K2215" s="217"/>
      <c r="L2215" s="217"/>
      <c r="M2215" s="693"/>
      <c r="N2215" s="693"/>
      <c r="O2215" s="359"/>
      <c r="P2215" s="619"/>
      <c r="Q2215" s="672"/>
      <c r="R2215" s="672"/>
      <c r="S2215" s="672"/>
      <c r="T2215" s="385"/>
      <c r="U2215" s="385"/>
      <c r="V2215" s="385"/>
      <c r="W2215" s="385"/>
      <c r="X2215" s="693"/>
      <c r="Y2215" s="325"/>
      <c r="Z2215" s="308"/>
      <c r="AA2215" s="383"/>
      <c r="AC2215" s="325"/>
      <c r="AD2215" s="325"/>
      <c r="AF2215" s="383"/>
      <c r="AH2215" s="325"/>
      <c r="AI2215" s="325"/>
      <c r="AK2215" s="385"/>
      <c r="AL2215" s="385"/>
      <c r="AM2215" s="359"/>
      <c r="AN2215" s="385"/>
      <c r="AO2215" s="385"/>
      <c r="AP2215" s="385"/>
      <c r="AQ2215" s="385"/>
      <c r="AR2215" s="385"/>
      <c r="AS2215" s="385"/>
      <c r="AT2215" s="385"/>
      <c r="AU2215" s="359"/>
      <c r="AW2215" s="416"/>
      <c r="AX2215" s="694"/>
      <c r="AY2215" s="641"/>
      <c r="AZ2215" s="385"/>
      <c r="BA2215" s="385"/>
      <c r="BB2215" s="416"/>
      <c r="BC2215" s="416"/>
      <c r="BD2215" s="416"/>
      <c r="BE2215" s="416"/>
      <c r="BF2215" s="416"/>
      <c r="BG2215" s="416"/>
      <c r="BH2215" s="416"/>
      <c r="BI2215" s="416"/>
      <c r="BJ2215" s="416"/>
    </row>
    <row r="2216" spans="10:62" x14ac:dyDescent="0.2">
      <c r="J2216" s="385"/>
      <c r="K2216" s="217"/>
      <c r="L2216" s="217"/>
      <c r="M2216" s="693"/>
      <c r="N2216" s="693"/>
      <c r="O2216" s="359"/>
      <c r="P2216" s="619"/>
      <c r="Q2216" s="672"/>
      <c r="R2216" s="672"/>
      <c r="S2216" s="672"/>
      <c r="T2216" s="385"/>
      <c r="U2216" s="385"/>
      <c r="V2216" s="385"/>
      <c r="W2216" s="385"/>
      <c r="X2216" s="693"/>
      <c r="Y2216" s="325"/>
      <c r="Z2216" s="308"/>
      <c r="AA2216" s="383"/>
      <c r="AC2216" s="325"/>
      <c r="AD2216" s="325"/>
      <c r="AF2216" s="383"/>
      <c r="AH2216" s="325"/>
      <c r="AI2216" s="325"/>
      <c r="AK2216" s="385"/>
      <c r="AL2216" s="385"/>
      <c r="AM2216" s="359"/>
      <c r="AN2216" s="385"/>
      <c r="AO2216" s="385"/>
      <c r="AP2216" s="385"/>
      <c r="AQ2216" s="385"/>
      <c r="AR2216" s="385"/>
      <c r="AS2216" s="385"/>
      <c r="AT2216" s="385"/>
      <c r="AU2216" s="359"/>
      <c r="AW2216" s="416"/>
      <c r="AX2216" s="694"/>
      <c r="AY2216" s="641"/>
      <c r="AZ2216" s="385"/>
      <c r="BA2216" s="385"/>
      <c r="BB2216" s="416"/>
      <c r="BC2216" s="416"/>
      <c r="BD2216" s="416"/>
      <c r="BE2216" s="416"/>
      <c r="BF2216" s="416"/>
      <c r="BG2216" s="416"/>
      <c r="BH2216" s="416"/>
      <c r="BI2216" s="416"/>
      <c r="BJ2216" s="416"/>
    </row>
    <row r="2217" spans="10:62" x14ac:dyDescent="0.2">
      <c r="J2217" s="385"/>
      <c r="K2217" s="217"/>
      <c r="L2217" s="217"/>
      <c r="M2217" s="693"/>
      <c r="N2217" s="693"/>
      <c r="O2217" s="359"/>
      <c r="P2217" s="619"/>
      <c r="Q2217" s="672"/>
      <c r="R2217" s="672"/>
      <c r="S2217" s="672"/>
      <c r="T2217" s="385"/>
      <c r="U2217" s="385"/>
      <c r="V2217" s="385"/>
      <c r="W2217" s="385"/>
      <c r="X2217" s="693"/>
      <c r="Y2217" s="325"/>
      <c r="Z2217" s="308"/>
      <c r="AA2217" s="383"/>
      <c r="AC2217" s="325"/>
      <c r="AD2217" s="325"/>
      <c r="AF2217" s="383"/>
      <c r="AH2217" s="325"/>
      <c r="AI2217" s="325"/>
      <c r="AK2217" s="385"/>
      <c r="AL2217" s="385"/>
      <c r="AM2217" s="359"/>
      <c r="AN2217" s="385"/>
      <c r="AO2217" s="385"/>
      <c r="AP2217" s="385"/>
      <c r="AQ2217" s="385"/>
      <c r="AR2217" s="385"/>
      <c r="AS2217" s="385"/>
      <c r="AT2217" s="385"/>
      <c r="AU2217" s="359"/>
      <c r="AW2217" s="416"/>
      <c r="AX2217" s="694"/>
      <c r="AY2217" s="641"/>
      <c r="AZ2217" s="385"/>
      <c r="BA2217" s="385"/>
      <c r="BB2217" s="416"/>
      <c r="BC2217" s="416"/>
      <c r="BD2217" s="416"/>
      <c r="BE2217" s="416"/>
      <c r="BF2217" s="416"/>
      <c r="BG2217" s="416"/>
      <c r="BH2217" s="416"/>
      <c r="BI2217" s="416"/>
      <c r="BJ2217" s="416"/>
    </row>
    <row r="2218" spans="10:62" x14ac:dyDescent="0.2">
      <c r="J2218" s="385"/>
      <c r="K2218" s="217"/>
      <c r="L2218" s="217"/>
      <c r="M2218" s="693"/>
      <c r="N2218" s="693"/>
      <c r="O2218" s="359"/>
      <c r="P2218" s="619"/>
      <c r="Q2218" s="672"/>
      <c r="R2218" s="672"/>
      <c r="S2218" s="672"/>
      <c r="T2218" s="385"/>
      <c r="U2218" s="385"/>
      <c r="V2218" s="385"/>
      <c r="W2218" s="385"/>
      <c r="X2218" s="693"/>
      <c r="Y2218" s="325"/>
      <c r="Z2218" s="308"/>
      <c r="AA2218" s="383"/>
      <c r="AC2218" s="325"/>
      <c r="AD2218" s="325"/>
      <c r="AF2218" s="383"/>
      <c r="AH2218" s="325"/>
      <c r="AI2218" s="325"/>
      <c r="AK2218" s="385"/>
      <c r="AL2218" s="385"/>
      <c r="AM2218" s="359"/>
      <c r="AN2218" s="385"/>
      <c r="AO2218" s="385"/>
      <c r="AP2218" s="385"/>
      <c r="AQ2218" s="385"/>
      <c r="AR2218" s="385"/>
      <c r="AS2218" s="385"/>
      <c r="AT2218" s="385"/>
      <c r="AU2218" s="359"/>
      <c r="AW2218" s="416"/>
      <c r="AX2218" s="694"/>
      <c r="AY2218" s="641"/>
      <c r="AZ2218" s="385"/>
      <c r="BA2218" s="385"/>
      <c r="BB2218" s="416"/>
      <c r="BC2218" s="416"/>
      <c r="BD2218" s="416"/>
      <c r="BE2218" s="416"/>
      <c r="BF2218" s="416"/>
      <c r="BG2218" s="416"/>
      <c r="BH2218" s="416"/>
      <c r="BI2218" s="416"/>
      <c r="BJ2218" s="416"/>
    </row>
    <row r="2219" spans="10:62" x14ac:dyDescent="0.2">
      <c r="J2219" s="385"/>
      <c r="K2219" s="217"/>
      <c r="L2219" s="217"/>
      <c r="M2219" s="693"/>
      <c r="N2219" s="693"/>
      <c r="O2219" s="359"/>
      <c r="P2219" s="619"/>
      <c r="Q2219" s="672"/>
      <c r="R2219" s="672"/>
      <c r="S2219" s="672"/>
      <c r="T2219" s="385"/>
      <c r="U2219" s="385"/>
      <c r="V2219" s="385"/>
      <c r="W2219" s="385"/>
      <c r="X2219" s="693"/>
      <c r="Y2219" s="325"/>
      <c r="Z2219" s="308"/>
      <c r="AA2219" s="383"/>
      <c r="AC2219" s="325"/>
      <c r="AD2219" s="325"/>
      <c r="AF2219" s="383"/>
      <c r="AH2219" s="325"/>
      <c r="AI2219" s="325"/>
      <c r="AK2219" s="385"/>
      <c r="AL2219" s="385"/>
      <c r="AM2219" s="359"/>
      <c r="AN2219" s="385"/>
      <c r="AO2219" s="385"/>
      <c r="AP2219" s="385"/>
      <c r="AQ2219" s="385"/>
      <c r="AR2219" s="385"/>
      <c r="AS2219" s="385"/>
      <c r="AT2219" s="385"/>
      <c r="AU2219" s="359"/>
      <c r="AW2219" s="416"/>
      <c r="AX2219" s="694"/>
      <c r="AY2219" s="641"/>
      <c r="AZ2219" s="385"/>
      <c r="BA2219" s="385"/>
      <c r="BB2219" s="416"/>
      <c r="BC2219" s="416"/>
      <c r="BD2219" s="416"/>
      <c r="BE2219" s="416"/>
      <c r="BF2219" s="416"/>
      <c r="BG2219" s="416"/>
      <c r="BH2219" s="416"/>
      <c r="BI2219" s="416"/>
      <c r="BJ2219" s="416"/>
    </row>
    <row r="2220" spans="10:62" x14ac:dyDescent="0.2">
      <c r="J2220" s="385"/>
      <c r="K2220" s="217"/>
      <c r="L2220" s="217"/>
      <c r="M2220" s="693"/>
      <c r="N2220" s="693"/>
      <c r="O2220" s="359"/>
      <c r="P2220" s="619"/>
      <c r="Q2220" s="672"/>
      <c r="R2220" s="672"/>
      <c r="S2220" s="672"/>
      <c r="T2220" s="385"/>
      <c r="U2220" s="385"/>
      <c r="V2220" s="385"/>
      <c r="W2220" s="385"/>
      <c r="X2220" s="693"/>
      <c r="Y2220" s="325"/>
      <c r="Z2220" s="308"/>
      <c r="AA2220" s="383"/>
      <c r="AC2220" s="325"/>
      <c r="AD2220" s="325"/>
      <c r="AF2220" s="383"/>
      <c r="AH2220" s="325"/>
      <c r="AI2220" s="325"/>
      <c r="AK2220" s="385"/>
      <c r="AL2220" s="385"/>
      <c r="AM2220" s="359"/>
      <c r="AN2220" s="385"/>
      <c r="AO2220" s="385"/>
      <c r="AP2220" s="385"/>
      <c r="AQ2220" s="385"/>
      <c r="AR2220" s="385"/>
      <c r="AS2220" s="385"/>
      <c r="AT2220" s="385"/>
      <c r="AU2220" s="359"/>
      <c r="AW2220" s="416"/>
      <c r="AX2220" s="694"/>
      <c r="AY2220" s="641"/>
      <c r="AZ2220" s="385"/>
      <c r="BA2220" s="385"/>
      <c r="BB2220" s="416"/>
      <c r="BC2220" s="416"/>
      <c r="BD2220" s="416"/>
      <c r="BE2220" s="416"/>
      <c r="BF2220" s="416"/>
      <c r="BG2220" s="416"/>
      <c r="BH2220" s="416"/>
      <c r="BI2220" s="416"/>
      <c r="BJ2220" s="416"/>
    </row>
    <row r="2221" spans="10:62" x14ac:dyDescent="0.2">
      <c r="J2221" s="385"/>
      <c r="K2221" s="217"/>
      <c r="L2221" s="217"/>
      <c r="M2221" s="693"/>
      <c r="N2221" s="693"/>
      <c r="O2221" s="359"/>
      <c r="P2221" s="619"/>
      <c r="Q2221" s="672"/>
      <c r="R2221" s="672"/>
      <c r="S2221" s="672"/>
      <c r="T2221" s="385"/>
      <c r="U2221" s="385"/>
      <c r="V2221" s="385"/>
      <c r="W2221" s="385"/>
      <c r="X2221" s="693"/>
      <c r="Y2221" s="325"/>
      <c r="Z2221" s="308"/>
      <c r="AA2221" s="383"/>
      <c r="AC2221" s="325"/>
      <c r="AD2221" s="325"/>
      <c r="AF2221" s="383"/>
      <c r="AH2221" s="325"/>
      <c r="AI2221" s="325"/>
      <c r="AK2221" s="385"/>
      <c r="AL2221" s="385"/>
      <c r="AM2221" s="359"/>
      <c r="AN2221" s="385"/>
      <c r="AO2221" s="385"/>
      <c r="AP2221" s="385"/>
      <c r="AQ2221" s="385"/>
      <c r="AR2221" s="385"/>
      <c r="AS2221" s="385"/>
      <c r="AT2221" s="385"/>
      <c r="AU2221" s="359"/>
      <c r="AW2221" s="416"/>
      <c r="AX2221" s="694"/>
      <c r="AY2221" s="641"/>
      <c r="AZ2221" s="385"/>
      <c r="BA2221" s="385"/>
      <c r="BB2221" s="416"/>
      <c r="BC2221" s="416"/>
      <c r="BD2221" s="416"/>
      <c r="BE2221" s="416"/>
      <c r="BF2221" s="416"/>
      <c r="BG2221" s="416"/>
      <c r="BH2221" s="416"/>
      <c r="BI2221" s="416"/>
      <c r="BJ2221" s="416"/>
    </row>
    <row r="2222" spans="10:62" x14ac:dyDescent="0.2">
      <c r="J2222" s="385"/>
      <c r="K2222" s="217"/>
      <c r="L2222" s="217"/>
      <c r="M2222" s="693"/>
      <c r="N2222" s="693"/>
      <c r="O2222" s="359"/>
      <c r="P2222" s="619"/>
      <c r="Q2222" s="672"/>
      <c r="R2222" s="672"/>
      <c r="S2222" s="672"/>
      <c r="T2222" s="385"/>
      <c r="U2222" s="385"/>
      <c r="V2222" s="385"/>
      <c r="W2222" s="385"/>
      <c r="X2222" s="693"/>
      <c r="Y2222" s="325"/>
      <c r="Z2222" s="308"/>
      <c r="AA2222" s="383"/>
      <c r="AC2222" s="325"/>
      <c r="AD2222" s="325"/>
      <c r="AF2222" s="383"/>
      <c r="AH2222" s="325"/>
      <c r="AI2222" s="325"/>
      <c r="AK2222" s="385"/>
      <c r="AL2222" s="385"/>
      <c r="AM2222" s="359"/>
      <c r="AN2222" s="385"/>
      <c r="AO2222" s="385"/>
      <c r="AP2222" s="385"/>
      <c r="AQ2222" s="385"/>
      <c r="AR2222" s="385"/>
      <c r="AS2222" s="385"/>
      <c r="AT2222" s="385"/>
      <c r="AU2222" s="359"/>
      <c r="AW2222" s="416"/>
      <c r="AX2222" s="694"/>
      <c r="AY2222" s="641"/>
      <c r="AZ2222" s="385"/>
      <c r="BA2222" s="385"/>
      <c r="BB2222" s="416"/>
      <c r="BC2222" s="416"/>
      <c r="BD2222" s="416"/>
      <c r="BE2222" s="416"/>
      <c r="BF2222" s="416"/>
      <c r="BG2222" s="416"/>
      <c r="BH2222" s="416"/>
      <c r="BI2222" s="416"/>
      <c r="BJ2222" s="416"/>
    </row>
    <row r="2223" spans="10:62" x14ac:dyDescent="0.2">
      <c r="J2223" s="385"/>
      <c r="K2223" s="217"/>
      <c r="L2223" s="217"/>
      <c r="M2223" s="693"/>
      <c r="N2223" s="693"/>
      <c r="O2223" s="359"/>
      <c r="P2223" s="619"/>
      <c r="Q2223" s="672"/>
      <c r="R2223" s="672"/>
      <c r="S2223" s="672"/>
      <c r="T2223" s="385"/>
      <c r="U2223" s="385"/>
      <c r="V2223" s="385"/>
      <c r="W2223" s="385"/>
      <c r="X2223" s="693"/>
      <c r="Y2223" s="325"/>
      <c r="Z2223" s="308"/>
      <c r="AA2223" s="383"/>
      <c r="AC2223" s="325"/>
      <c r="AD2223" s="325"/>
      <c r="AF2223" s="383"/>
      <c r="AH2223" s="325"/>
      <c r="AI2223" s="325"/>
      <c r="AK2223" s="385"/>
      <c r="AL2223" s="385"/>
      <c r="AM2223" s="359"/>
      <c r="AN2223" s="385"/>
      <c r="AO2223" s="385"/>
      <c r="AP2223" s="385"/>
      <c r="AQ2223" s="385"/>
      <c r="AR2223" s="385"/>
      <c r="AS2223" s="385"/>
      <c r="AT2223" s="385"/>
      <c r="AU2223" s="359"/>
      <c r="AW2223" s="416"/>
      <c r="AX2223" s="694"/>
      <c r="AY2223" s="641"/>
      <c r="AZ2223" s="385"/>
      <c r="BA2223" s="385"/>
      <c r="BB2223" s="416"/>
      <c r="BC2223" s="416"/>
      <c r="BD2223" s="416"/>
      <c r="BE2223" s="416"/>
      <c r="BF2223" s="416"/>
      <c r="BG2223" s="416"/>
      <c r="BH2223" s="416"/>
      <c r="BI2223" s="416"/>
      <c r="BJ2223" s="416"/>
    </row>
    <row r="2224" spans="10:62" x14ac:dyDescent="0.2">
      <c r="J2224" s="385"/>
      <c r="K2224" s="217"/>
      <c r="L2224" s="217"/>
      <c r="M2224" s="693"/>
      <c r="N2224" s="693"/>
      <c r="O2224" s="359"/>
      <c r="P2224" s="619"/>
      <c r="Q2224" s="672"/>
      <c r="R2224" s="672"/>
      <c r="S2224" s="672"/>
      <c r="T2224" s="385"/>
      <c r="U2224" s="385"/>
      <c r="V2224" s="385"/>
      <c r="W2224" s="385"/>
      <c r="X2224" s="693"/>
      <c r="Y2224" s="325"/>
      <c r="Z2224" s="308"/>
      <c r="AA2224" s="383"/>
      <c r="AC2224" s="325"/>
      <c r="AD2224" s="325"/>
      <c r="AF2224" s="383"/>
      <c r="AH2224" s="325"/>
      <c r="AI2224" s="325"/>
      <c r="AK2224" s="385"/>
      <c r="AL2224" s="385"/>
      <c r="AM2224" s="359"/>
      <c r="AN2224" s="385"/>
      <c r="AO2224" s="385"/>
      <c r="AP2224" s="385"/>
      <c r="AQ2224" s="385"/>
      <c r="AR2224" s="385"/>
      <c r="AS2224" s="385"/>
      <c r="AT2224" s="385"/>
      <c r="AU2224" s="359"/>
      <c r="AW2224" s="416"/>
      <c r="AX2224" s="694"/>
      <c r="AY2224" s="641"/>
      <c r="AZ2224" s="385"/>
      <c r="BA2224" s="385"/>
      <c r="BB2224" s="416"/>
      <c r="BC2224" s="416"/>
      <c r="BD2224" s="416"/>
      <c r="BE2224" s="416"/>
      <c r="BF2224" s="416"/>
      <c r="BG2224" s="416"/>
      <c r="BH2224" s="416"/>
      <c r="BI2224" s="416"/>
      <c r="BJ2224" s="416"/>
    </row>
    <row r="2225" spans="10:62" x14ac:dyDescent="0.2">
      <c r="J2225" s="385"/>
      <c r="K2225" s="217"/>
      <c r="L2225" s="217"/>
      <c r="M2225" s="693"/>
      <c r="N2225" s="693"/>
      <c r="O2225" s="359"/>
      <c r="P2225" s="619"/>
      <c r="Q2225" s="672"/>
      <c r="R2225" s="672"/>
      <c r="S2225" s="672"/>
      <c r="T2225" s="385"/>
      <c r="U2225" s="385"/>
      <c r="V2225" s="385"/>
      <c r="W2225" s="385"/>
      <c r="X2225" s="693"/>
      <c r="Y2225" s="325"/>
      <c r="Z2225" s="308"/>
      <c r="AA2225" s="383"/>
      <c r="AC2225" s="325"/>
      <c r="AD2225" s="325"/>
      <c r="AF2225" s="383"/>
      <c r="AH2225" s="325"/>
      <c r="AI2225" s="325"/>
      <c r="AK2225" s="385"/>
      <c r="AL2225" s="385"/>
      <c r="AM2225" s="359"/>
      <c r="AN2225" s="385"/>
      <c r="AO2225" s="385"/>
      <c r="AP2225" s="385"/>
      <c r="AQ2225" s="385"/>
      <c r="AR2225" s="385"/>
      <c r="AS2225" s="385"/>
      <c r="AT2225" s="385"/>
      <c r="AU2225" s="359"/>
      <c r="AW2225" s="416"/>
      <c r="AX2225" s="694"/>
      <c r="AY2225" s="641"/>
      <c r="AZ2225" s="385"/>
      <c r="BA2225" s="385"/>
      <c r="BB2225" s="416"/>
      <c r="BC2225" s="416"/>
      <c r="BD2225" s="416"/>
      <c r="BE2225" s="416"/>
      <c r="BF2225" s="416"/>
      <c r="BG2225" s="416"/>
      <c r="BH2225" s="416"/>
      <c r="BI2225" s="416"/>
      <c r="BJ2225" s="416"/>
    </row>
    <row r="2226" spans="10:62" x14ac:dyDescent="0.2">
      <c r="J2226" s="385"/>
      <c r="K2226" s="217"/>
      <c r="L2226" s="217"/>
      <c r="M2226" s="693"/>
      <c r="N2226" s="693"/>
      <c r="O2226" s="359"/>
      <c r="P2226" s="619"/>
      <c r="Q2226" s="672"/>
      <c r="R2226" s="672"/>
      <c r="S2226" s="672"/>
      <c r="T2226" s="385"/>
      <c r="U2226" s="385"/>
      <c r="V2226" s="385"/>
      <c r="W2226" s="385"/>
      <c r="X2226" s="693"/>
      <c r="Y2226" s="325"/>
      <c r="Z2226" s="308"/>
      <c r="AA2226" s="383"/>
      <c r="AC2226" s="325"/>
      <c r="AD2226" s="325"/>
      <c r="AF2226" s="383"/>
      <c r="AH2226" s="325"/>
      <c r="AI2226" s="325"/>
      <c r="AK2226" s="385"/>
      <c r="AL2226" s="385"/>
      <c r="AM2226" s="359"/>
      <c r="AN2226" s="385"/>
      <c r="AO2226" s="385"/>
      <c r="AP2226" s="385"/>
      <c r="AQ2226" s="385"/>
      <c r="AR2226" s="385"/>
      <c r="AS2226" s="385"/>
      <c r="AT2226" s="385"/>
      <c r="AU2226" s="359"/>
      <c r="AW2226" s="416"/>
      <c r="AX2226" s="694"/>
      <c r="AY2226" s="641"/>
      <c r="AZ2226" s="385"/>
      <c r="BA2226" s="385"/>
      <c r="BB2226" s="416"/>
      <c r="BC2226" s="416"/>
      <c r="BD2226" s="416"/>
      <c r="BE2226" s="416"/>
      <c r="BF2226" s="416"/>
      <c r="BG2226" s="416"/>
      <c r="BH2226" s="416"/>
      <c r="BI2226" s="416"/>
      <c r="BJ2226" s="416"/>
    </row>
    <row r="2227" spans="10:62" x14ac:dyDescent="0.2">
      <c r="J2227" s="385"/>
      <c r="K2227" s="217"/>
      <c r="L2227" s="217"/>
      <c r="M2227" s="693"/>
      <c r="N2227" s="693"/>
      <c r="O2227" s="359"/>
      <c r="P2227" s="619"/>
      <c r="Q2227" s="672"/>
      <c r="R2227" s="672"/>
      <c r="S2227" s="672"/>
      <c r="T2227" s="385"/>
      <c r="U2227" s="385"/>
      <c r="V2227" s="385"/>
      <c r="W2227" s="385"/>
      <c r="X2227" s="693"/>
      <c r="Y2227" s="325"/>
      <c r="Z2227" s="308"/>
      <c r="AA2227" s="383"/>
      <c r="AC2227" s="325"/>
      <c r="AD2227" s="325"/>
      <c r="AF2227" s="383"/>
      <c r="AH2227" s="325"/>
      <c r="AI2227" s="325"/>
      <c r="AK2227" s="385"/>
      <c r="AL2227" s="385"/>
      <c r="AM2227" s="359"/>
      <c r="AN2227" s="385"/>
      <c r="AO2227" s="385"/>
      <c r="AP2227" s="385"/>
      <c r="AQ2227" s="385"/>
      <c r="AR2227" s="385"/>
      <c r="AS2227" s="385"/>
      <c r="AT2227" s="385"/>
      <c r="AU2227" s="359"/>
      <c r="AW2227" s="416"/>
      <c r="AX2227" s="694"/>
      <c r="AY2227" s="641"/>
      <c r="AZ2227" s="385"/>
      <c r="BA2227" s="385"/>
      <c r="BB2227" s="416"/>
      <c r="BC2227" s="416"/>
      <c r="BD2227" s="416"/>
      <c r="BE2227" s="416"/>
      <c r="BF2227" s="416"/>
      <c r="BG2227" s="416"/>
      <c r="BH2227" s="416"/>
      <c r="BI2227" s="416"/>
      <c r="BJ2227" s="416"/>
    </row>
    <row r="2228" spans="10:62" x14ac:dyDescent="0.2">
      <c r="J2228" s="385"/>
      <c r="K2228" s="217"/>
      <c r="L2228" s="217"/>
      <c r="M2228" s="693"/>
      <c r="N2228" s="693"/>
      <c r="O2228" s="359"/>
      <c r="P2228" s="619"/>
      <c r="Q2228" s="672"/>
      <c r="R2228" s="672"/>
      <c r="S2228" s="672"/>
      <c r="T2228" s="385"/>
      <c r="U2228" s="385"/>
      <c r="V2228" s="385"/>
      <c r="W2228" s="385"/>
      <c r="X2228" s="693"/>
      <c r="Y2228" s="325"/>
      <c r="Z2228" s="308"/>
      <c r="AA2228" s="383"/>
      <c r="AC2228" s="325"/>
      <c r="AD2228" s="325"/>
      <c r="AF2228" s="383"/>
      <c r="AH2228" s="325"/>
      <c r="AI2228" s="325"/>
      <c r="AK2228" s="385"/>
      <c r="AL2228" s="385"/>
      <c r="AM2228" s="359"/>
      <c r="AN2228" s="385"/>
      <c r="AO2228" s="385"/>
      <c r="AP2228" s="385"/>
      <c r="AQ2228" s="385"/>
      <c r="AR2228" s="385"/>
      <c r="AS2228" s="385"/>
      <c r="AT2228" s="385"/>
      <c r="AU2228" s="359"/>
      <c r="AW2228" s="416"/>
      <c r="AX2228" s="694"/>
      <c r="AY2228" s="641"/>
      <c r="AZ2228" s="385"/>
      <c r="BA2228" s="385"/>
      <c r="BB2228" s="416"/>
      <c r="BC2228" s="416"/>
      <c r="BD2228" s="416"/>
      <c r="BE2228" s="416"/>
      <c r="BF2228" s="416"/>
      <c r="BG2228" s="416"/>
      <c r="BH2228" s="416"/>
      <c r="BI2228" s="416"/>
      <c r="BJ2228" s="416"/>
    </row>
    <row r="2229" spans="10:62" x14ac:dyDescent="0.2">
      <c r="J2229" s="385"/>
      <c r="K2229" s="217"/>
      <c r="L2229" s="217"/>
      <c r="M2229" s="693"/>
      <c r="N2229" s="693"/>
      <c r="O2229" s="359"/>
      <c r="P2229" s="619"/>
      <c r="Q2229" s="672"/>
      <c r="R2229" s="672"/>
      <c r="S2229" s="672"/>
      <c r="T2229" s="385"/>
      <c r="U2229" s="385"/>
      <c r="V2229" s="385"/>
      <c r="W2229" s="385"/>
      <c r="X2229" s="693"/>
      <c r="Y2229" s="325"/>
      <c r="Z2229" s="308"/>
      <c r="AA2229" s="383"/>
      <c r="AC2229" s="325"/>
      <c r="AD2229" s="325"/>
      <c r="AF2229" s="383"/>
      <c r="AH2229" s="325"/>
      <c r="AI2229" s="325"/>
      <c r="AK2229" s="385"/>
      <c r="AL2229" s="385"/>
      <c r="AM2229" s="359"/>
      <c r="AN2229" s="385"/>
      <c r="AO2229" s="385"/>
      <c r="AP2229" s="385"/>
      <c r="AQ2229" s="385"/>
      <c r="AR2229" s="385"/>
      <c r="AS2229" s="385"/>
      <c r="AT2229" s="385"/>
      <c r="AU2229" s="359"/>
      <c r="AW2229" s="416"/>
      <c r="AX2229" s="694"/>
      <c r="AY2229" s="641"/>
      <c r="AZ2229" s="385"/>
      <c r="BA2229" s="385"/>
      <c r="BB2229" s="416"/>
      <c r="BC2229" s="416"/>
      <c r="BD2229" s="416"/>
      <c r="BE2229" s="416"/>
      <c r="BF2229" s="416"/>
      <c r="BG2229" s="416"/>
      <c r="BH2229" s="416"/>
      <c r="BI2229" s="416"/>
      <c r="BJ2229" s="416"/>
    </row>
    <row r="2230" spans="10:62" x14ac:dyDescent="0.2">
      <c r="J2230" s="385"/>
      <c r="K2230" s="217"/>
      <c r="L2230" s="217"/>
      <c r="M2230" s="693"/>
      <c r="N2230" s="693"/>
      <c r="O2230" s="359"/>
      <c r="P2230" s="619"/>
      <c r="Q2230" s="672"/>
      <c r="R2230" s="672"/>
      <c r="S2230" s="672"/>
      <c r="T2230" s="385"/>
      <c r="U2230" s="385"/>
      <c r="V2230" s="385"/>
      <c r="W2230" s="385"/>
      <c r="X2230" s="693"/>
      <c r="Y2230" s="325"/>
      <c r="Z2230" s="308"/>
      <c r="AA2230" s="383"/>
      <c r="AC2230" s="325"/>
      <c r="AD2230" s="325"/>
      <c r="AF2230" s="383"/>
      <c r="AH2230" s="325"/>
      <c r="AI2230" s="325"/>
      <c r="AK2230" s="385"/>
      <c r="AL2230" s="385"/>
      <c r="AM2230" s="359"/>
      <c r="AN2230" s="385"/>
      <c r="AO2230" s="385"/>
      <c r="AP2230" s="385"/>
      <c r="AQ2230" s="385"/>
      <c r="AR2230" s="385"/>
      <c r="AS2230" s="385"/>
      <c r="AT2230" s="385"/>
      <c r="AU2230" s="359"/>
      <c r="AW2230" s="416"/>
      <c r="AX2230" s="694"/>
      <c r="AY2230" s="641"/>
      <c r="AZ2230" s="385"/>
      <c r="BA2230" s="385"/>
      <c r="BB2230" s="416"/>
      <c r="BC2230" s="416"/>
      <c r="BD2230" s="416"/>
      <c r="BE2230" s="416"/>
      <c r="BF2230" s="416"/>
      <c r="BG2230" s="416"/>
      <c r="BH2230" s="416"/>
      <c r="BI2230" s="416"/>
      <c r="BJ2230" s="416"/>
    </row>
    <row r="2231" spans="10:62" x14ac:dyDescent="0.2">
      <c r="J2231" s="385"/>
      <c r="K2231" s="217"/>
      <c r="L2231" s="217"/>
      <c r="M2231" s="693"/>
      <c r="N2231" s="693"/>
      <c r="O2231" s="359"/>
      <c r="P2231" s="619"/>
      <c r="Q2231" s="672"/>
      <c r="R2231" s="672"/>
      <c r="S2231" s="672"/>
      <c r="T2231" s="385"/>
      <c r="U2231" s="385"/>
      <c r="V2231" s="385"/>
      <c r="W2231" s="385"/>
      <c r="X2231" s="693"/>
      <c r="Y2231" s="325"/>
      <c r="Z2231" s="308"/>
      <c r="AA2231" s="383"/>
      <c r="AC2231" s="325"/>
      <c r="AD2231" s="325"/>
      <c r="AF2231" s="383"/>
      <c r="AH2231" s="325"/>
      <c r="AI2231" s="325"/>
      <c r="AK2231" s="385"/>
      <c r="AL2231" s="385"/>
      <c r="AM2231" s="359"/>
      <c r="AN2231" s="385"/>
      <c r="AO2231" s="385"/>
      <c r="AP2231" s="385"/>
      <c r="AQ2231" s="385"/>
      <c r="AR2231" s="385"/>
      <c r="AS2231" s="385"/>
      <c r="AT2231" s="385"/>
      <c r="AU2231" s="359"/>
      <c r="AW2231" s="416"/>
      <c r="AX2231" s="694"/>
      <c r="AY2231" s="641"/>
      <c r="AZ2231" s="385"/>
      <c r="BA2231" s="385"/>
      <c r="BB2231" s="416"/>
      <c r="BC2231" s="416"/>
      <c r="BD2231" s="416"/>
      <c r="BE2231" s="416"/>
      <c r="BF2231" s="416"/>
      <c r="BG2231" s="416"/>
      <c r="BH2231" s="416"/>
      <c r="BI2231" s="416"/>
      <c r="BJ2231" s="416"/>
    </row>
    <row r="2232" spans="10:62" x14ac:dyDescent="0.2">
      <c r="J2232" s="385"/>
      <c r="K2232" s="217"/>
      <c r="L2232" s="217"/>
      <c r="M2232" s="693"/>
      <c r="N2232" s="693"/>
      <c r="O2232" s="359"/>
      <c r="P2232" s="619"/>
      <c r="Q2232" s="672"/>
      <c r="R2232" s="672"/>
      <c r="S2232" s="672"/>
      <c r="T2232" s="385"/>
      <c r="U2232" s="385"/>
      <c r="V2232" s="385"/>
      <c r="W2232" s="385"/>
      <c r="X2232" s="693"/>
      <c r="Y2232" s="325"/>
      <c r="Z2232" s="308"/>
      <c r="AA2232" s="383"/>
      <c r="AC2232" s="325"/>
      <c r="AD2232" s="325"/>
      <c r="AF2232" s="383"/>
      <c r="AH2232" s="325"/>
      <c r="AI2232" s="325"/>
      <c r="AK2232" s="385"/>
      <c r="AL2232" s="385"/>
      <c r="AM2232" s="359"/>
      <c r="AN2232" s="385"/>
      <c r="AO2232" s="385"/>
      <c r="AP2232" s="385"/>
      <c r="AQ2232" s="385"/>
      <c r="AR2232" s="385"/>
      <c r="AS2232" s="385"/>
      <c r="AT2232" s="385"/>
      <c r="AU2232" s="359"/>
      <c r="AW2232" s="416"/>
      <c r="AX2232" s="694"/>
      <c r="AY2232" s="641"/>
      <c r="AZ2232" s="385"/>
      <c r="BA2232" s="385"/>
      <c r="BB2232" s="416"/>
      <c r="BC2232" s="416"/>
      <c r="BD2232" s="416"/>
      <c r="BE2232" s="416"/>
      <c r="BF2232" s="416"/>
      <c r="BG2232" s="416"/>
      <c r="BH2232" s="416"/>
      <c r="BI2232" s="416"/>
      <c r="BJ2232" s="416"/>
    </row>
    <row r="2233" spans="10:62" x14ac:dyDescent="0.2">
      <c r="J2233" s="385"/>
      <c r="K2233" s="217"/>
      <c r="L2233" s="217"/>
      <c r="M2233" s="693"/>
      <c r="N2233" s="693"/>
      <c r="O2233" s="359"/>
      <c r="P2233" s="619"/>
      <c r="Q2233" s="672"/>
      <c r="R2233" s="672"/>
      <c r="S2233" s="672"/>
      <c r="T2233" s="385"/>
      <c r="U2233" s="385"/>
      <c r="V2233" s="385"/>
      <c r="W2233" s="385"/>
      <c r="X2233" s="693"/>
      <c r="Y2233" s="325"/>
      <c r="Z2233" s="308"/>
      <c r="AA2233" s="383"/>
      <c r="AC2233" s="325"/>
      <c r="AD2233" s="325"/>
      <c r="AF2233" s="383"/>
      <c r="AH2233" s="325"/>
      <c r="AI2233" s="325"/>
      <c r="AK2233" s="385"/>
      <c r="AL2233" s="385"/>
      <c r="AM2233" s="359"/>
      <c r="AN2233" s="385"/>
      <c r="AO2233" s="385"/>
      <c r="AP2233" s="385"/>
      <c r="AQ2233" s="385"/>
      <c r="AR2233" s="385"/>
      <c r="AS2233" s="385"/>
      <c r="AT2233" s="385"/>
      <c r="AU2233" s="359"/>
      <c r="AW2233" s="416"/>
      <c r="AX2233" s="694"/>
      <c r="AY2233" s="641"/>
      <c r="AZ2233" s="385"/>
      <c r="BA2233" s="385"/>
      <c r="BB2233" s="416"/>
      <c r="BC2233" s="416"/>
      <c r="BD2233" s="416"/>
      <c r="BE2233" s="416"/>
      <c r="BF2233" s="416"/>
      <c r="BG2233" s="416"/>
      <c r="BH2233" s="416"/>
      <c r="BI2233" s="416"/>
      <c r="BJ2233" s="416"/>
    </row>
    <row r="2234" spans="10:62" x14ac:dyDescent="0.2">
      <c r="J2234" s="385"/>
      <c r="K2234" s="217"/>
      <c r="L2234" s="217"/>
      <c r="M2234" s="693"/>
      <c r="N2234" s="693"/>
      <c r="O2234" s="359"/>
      <c r="P2234" s="619"/>
      <c r="Q2234" s="672"/>
      <c r="R2234" s="672"/>
      <c r="S2234" s="672"/>
      <c r="T2234" s="385"/>
      <c r="U2234" s="385"/>
      <c r="V2234" s="385"/>
      <c r="W2234" s="385"/>
      <c r="X2234" s="693"/>
      <c r="Y2234" s="325"/>
      <c r="Z2234" s="308"/>
      <c r="AA2234" s="383"/>
      <c r="AC2234" s="325"/>
      <c r="AD2234" s="325"/>
      <c r="AF2234" s="383"/>
      <c r="AH2234" s="325"/>
      <c r="AI2234" s="325"/>
      <c r="AK2234" s="385"/>
      <c r="AL2234" s="385"/>
      <c r="AM2234" s="359"/>
      <c r="AN2234" s="385"/>
      <c r="AO2234" s="385"/>
      <c r="AP2234" s="385"/>
      <c r="AQ2234" s="385"/>
      <c r="AR2234" s="385"/>
      <c r="AS2234" s="385"/>
      <c r="AT2234" s="385"/>
      <c r="AU2234" s="359"/>
      <c r="AW2234" s="416"/>
      <c r="AX2234" s="694"/>
      <c r="AY2234" s="641"/>
      <c r="AZ2234" s="385"/>
      <c r="BA2234" s="385"/>
      <c r="BB2234" s="416"/>
      <c r="BC2234" s="416"/>
      <c r="BD2234" s="416"/>
      <c r="BE2234" s="416"/>
      <c r="BF2234" s="416"/>
      <c r="BG2234" s="416"/>
      <c r="BH2234" s="416"/>
      <c r="BI2234" s="416"/>
      <c r="BJ2234" s="416"/>
    </row>
    <row r="2235" spans="10:62" x14ac:dyDescent="0.2">
      <c r="J2235" s="385"/>
      <c r="K2235" s="217"/>
      <c r="L2235" s="217"/>
      <c r="M2235" s="693"/>
      <c r="N2235" s="693"/>
      <c r="O2235" s="359"/>
      <c r="P2235" s="619"/>
      <c r="Q2235" s="672"/>
      <c r="R2235" s="672"/>
      <c r="S2235" s="672"/>
      <c r="T2235" s="385"/>
      <c r="U2235" s="385"/>
      <c r="V2235" s="385"/>
      <c r="W2235" s="385"/>
      <c r="X2235" s="693"/>
      <c r="Y2235" s="325"/>
      <c r="Z2235" s="308"/>
      <c r="AA2235" s="383"/>
      <c r="AC2235" s="325"/>
      <c r="AD2235" s="325"/>
      <c r="AF2235" s="383"/>
      <c r="AH2235" s="325"/>
      <c r="AI2235" s="325"/>
      <c r="AK2235" s="385"/>
      <c r="AL2235" s="385"/>
      <c r="AM2235" s="359"/>
      <c r="AN2235" s="385"/>
      <c r="AO2235" s="385"/>
      <c r="AP2235" s="385"/>
      <c r="AQ2235" s="385"/>
      <c r="AR2235" s="385"/>
      <c r="AS2235" s="385"/>
      <c r="AT2235" s="385"/>
      <c r="AU2235" s="359"/>
      <c r="AW2235" s="416"/>
      <c r="AX2235" s="694"/>
      <c r="AY2235" s="641"/>
      <c r="AZ2235" s="385"/>
      <c r="BA2235" s="385"/>
      <c r="BB2235" s="416"/>
      <c r="BC2235" s="416"/>
      <c r="BD2235" s="416"/>
      <c r="BE2235" s="416"/>
      <c r="BF2235" s="416"/>
      <c r="BG2235" s="416"/>
      <c r="BH2235" s="416"/>
      <c r="BI2235" s="416"/>
      <c r="BJ2235" s="416"/>
    </row>
    <row r="2236" spans="10:62" x14ac:dyDescent="0.2">
      <c r="J2236" s="385"/>
      <c r="K2236" s="217"/>
      <c r="L2236" s="217"/>
      <c r="M2236" s="693"/>
      <c r="N2236" s="693"/>
      <c r="O2236" s="359"/>
      <c r="P2236" s="619"/>
      <c r="Q2236" s="672"/>
      <c r="R2236" s="672"/>
      <c r="S2236" s="672"/>
      <c r="T2236" s="385"/>
      <c r="U2236" s="385"/>
      <c r="V2236" s="385"/>
      <c r="W2236" s="385"/>
      <c r="X2236" s="693"/>
      <c r="Y2236" s="325"/>
      <c r="Z2236" s="308"/>
      <c r="AA2236" s="383"/>
      <c r="AC2236" s="325"/>
      <c r="AD2236" s="325"/>
      <c r="AF2236" s="383"/>
      <c r="AH2236" s="325"/>
      <c r="AI2236" s="325"/>
      <c r="AK2236" s="385"/>
      <c r="AL2236" s="385"/>
      <c r="AM2236" s="359"/>
      <c r="AN2236" s="385"/>
      <c r="AO2236" s="385"/>
      <c r="AP2236" s="385"/>
      <c r="AQ2236" s="385"/>
      <c r="AR2236" s="385"/>
      <c r="AS2236" s="385"/>
      <c r="AT2236" s="385"/>
      <c r="AU2236" s="359"/>
      <c r="AW2236" s="416"/>
      <c r="AX2236" s="694"/>
      <c r="AY2236" s="641"/>
      <c r="AZ2236" s="385"/>
      <c r="BA2236" s="385"/>
      <c r="BB2236" s="416"/>
      <c r="BC2236" s="416"/>
      <c r="BD2236" s="416"/>
      <c r="BE2236" s="416"/>
      <c r="BF2236" s="416"/>
      <c r="BG2236" s="416"/>
      <c r="BH2236" s="416"/>
      <c r="BI2236" s="416"/>
      <c r="BJ2236" s="416"/>
    </row>
    <row r="2237" spans="10:62" x14ac:dyDescent="0.2">
      <c r="J2237" s="385"/>
      <c r="K2237" s="217"/>
      <c r="L2237" s="217"/>
      <c r="M2237" s="693"/>
      <c r="N2237" s="693"/>
      <c r="O2237" s="359"/>
      <c r="P2237" s="619"/>
      <c r="Q2237" s="672"/>
      <c r="R2237" s="672"/>
      <c r="S2237" s="672"/>
      <c r="T2237" s="385"/>
      <c r="U2237" s="385"/>
      <c r="V2237" s="385"/>
      <c r="W2237" s="385"/>
      <c r="X2237" s="693"/>
      <c r="Y2237" s="325"/>
      <c r="Z2237" s="308"/>
      <c r="AA2237" s="383"/>
      <c r="AC2237" s="325"/>
      <c r="AD2237" s="325"/>
      <c r="AF2237" s="383"/>
      <c r="AH2237" s="325"/>
      <c r="AI2237" s="325"/>
      <c r="AK2237" s="385"/>
      <c r="AL2237" s="385"/>
      <c r="AM2237" s="359"/>
      <c r="AN2237" s="385"/>
      <c r="AO2237" s="385"/>
      <c r="AP2237" s="385"/>
      <c r="AQ2237" s="385"/>
      <c r="AR2237" s="385"/>
      <c r="AS2237" s="385"/>
      <c r="AT2237" s="385"/>
      <c r="AU2237" s="359"/>
      <c r="AW2237" s="416"/>
      <c r="AX2237" s="694"/>
      <c r="AY2237" s="641"/>
      <c r="AZ2237" s="385"/>
      <c r="BA2237" s="385"/>
      <c r="BB2237" s="416"/>
      <c r="BC2237" s="416"/>
      <c r="BD2237" s="416"/>
      <c r="BE2237" s="416"/>
      <c r="BF2237" s="416"/>
      <c r="BG2237" s="416"/>
      <c r="BH2237" s="416"/>
      <c r="BI2237" s="416"/>
      <c r="BJ2237" s="416"/>
    </row>
    <row r="2238" spans="10:62" x14ac:dyDescent="0.2">
      <c r="J2238" s="385"/>
      <c r="K2238" s="217"/>
      <c r="L2238" s="217"/>
      <c r="M2238" s="693"/>
      <c r="N2238" s="693"/>
      <c r="O2238" s="359"/>
      <c r="P2238" s="619"/>
      <c r="Q2238" s="672"/>
      <c r="R2238" s="672"/>
      <c r="S2238" s="672"/>
      <c r="T2238" s="385"/>
      <c r="U2238" s="385"/>
      <c r="V2238" s="385"/>
      <c r="W2238" s="385"/>
      <c r="X2238" s="693"/>
      <c r="Y2238" s="325"/>
      <c r="Z2238" s="308"/>
      <c r="AA2238" s="383"/>
      <c r="AC2238" s="325"/>
      <c r="AD2238" s="325"/>
      <c r="AF2238" s="383"/>
      <c r="AH2238" s="325"/>
      <c r="AI2238" s="325"/>
      <c r="AK2238" s="385"/>
      <c r="AL2238" s="385"/>
      <c r="AM2238" s="359"/>
      <c r="AN2238" s="385"/>
      <c r="AO2238" s="385"/>
      <c r="AP2238" s="385"/>
      <c r="AQ2238" s="385"/>
      <c r="AR2238" s="385"/>
      <c r="AS2238" s="385"/>
      <c r="AT2238" s="385"/>
      <c r="AU2238" s="359"/>
      <c r="AW2238" s="416"/>
      <c r="AX2238" s="694"/>
      <c r="AY2238" s="641"/>
      <c r="AZ2238" s="385"/>
      <c r="BA2238" s="385"/>
      <c r="BB2238" s="416"/>
      <c r="BC2238" s="416"/>
      <c r="BD2238" s="416"/>
      <c r="BE2238" s="416"/>
      <c r="BF2238" s="416"/>
      <c r="BG2238" s="416"/>
      <c r="BH2238" s="416"/>
      <c r="BI2238" s="416"/>
      <c r="BJ2238" s="416"/>
    </row>
    <row r="2239" spans="10:62" x14ac:dyDescent="0.2">
      <c r="J2239" s="385"/>
      <c r="K2239" s="217"/>
      <c r="L2239" s="217"/>
      <c r="M2239" s="693"/>
      <c r="N2239" s="693"/>
      <c r="O2239" s="359"/>
      <c r="P2239" s="619"/>
      <c r="Q2239" s="672"/>
      <c r="R2239" s="672"/>
      <c r="S2239" s="672"/>
      <c r="T2239" s="385"/>
      <c r="U2239" s="385"/>
      <c r="V2239" s="385"/>
      <c r="W2239" s="385"/>
      <c r="X2239" s="693"/>
      <c r="Y2239" s="325"/>
      <c r="Z2239" s="308"/>
      <c r="AA2239" s="383"/>
      <c r="AC2239" s="325"/>
      <c r="AD2239" s="325"/>
      <c r="AF2239" s="383"/>
      <c r="AH2239" s="325"/>
      <c r="AI2239" s="325"/>
      <c r="AK2239" s="385"/>
      <c r="AL2239" s="385"/>
      <c r="AM2239" s="359"/>
      <c r="AN2239" s="385"/>
      <c r="AO2239" s="385"/>
      <c r="AP2239" s="385"/>
      <c r="AQ2239" s="385"/>
      <c r="AR2239" s="385"/>
      <c r="AS2239" s="385"/>
      <c r="AT2239" s="385"/>
      <c r="AU2239" s="359"/>
      <c r="AW2239" s="416"/>
      <c r="AX2239" s="694"/>
      <c r="AY2239" s="641"/>
      <c r="AZ2239" s="385"/>
      <c r="BA2239" s="385"/>
      <c r="BB2239" s="416"/>
      <c r="BC2239" s="416"/>
      <c r="BD2239" s="416"/>
      <c r="BE2239" s="416"/>
      <c r="BF2239" s="416"/>
      <c r="BG2239" s="416"/>
      <c r="BH2239" s="416"/>
      <c r="BI2239" s="416"/>
      <c r="BJ2239" s="416"/>
    </row>
    <row r="2240" spans="10:62" x14ac:dyDescent="0.2">
      <c r="J2240" s="385"/>
      <c r="K2240" s="217"/>
      <c r="L2240" s="217"/>
      <c r="M2240" s="693"/>
      <c r="N2240" s="693"/>
      <c r="O2240" s="359"/>
      <c r="P2240" s="619"/>
      <c r="Q2240" s="672"/>
      <c r="R2240" s="672"/>
      <c r="S2240" s="672"/>
      <c r="T2240" s="385"/>
      <c r="U2240" s="385"/>
      <c r="V2240" s="385"/>
      <c r="W2240" s="385"/>
      <c r="X2240" s="693"/>
      <c r="Y2240" s="325"/>
      <c r="Z2240" s="308"/>
      <c r="AA2240" s="383"/>
      <c r="AC2240" s="325"/>
      <c r="AD2240" s="325"/>
      <c r="AF2240" s="383"/>
      <c r="AH2240" s="325"/>
      <c r="AI2240" s="325"/>
      <c r="AK2240" s="385"/>
      <c r="AL2240" s="385"/>
      <c r="AM2240" s="359"/>
      <c r="AN2240" s="385"/>
      <c r="AO2240" s="385"/>
      <c r="AP2240" s="385"/>
      <c r="AQ2240" s="385"/>
      <c r="AR2240" s="385"/>
      <c r="AS2240" s="385"/>
      <c r="AT2240" s="385"/>
      <c r="AU2240" s="359"/>
      <c r="AW2240" s="416"/>
      <c r="AX2240" s="694"/>
      <c r="AY2240" s="641"/>
      <c r="AZ2240" s="385"/>
      <c r="BA2240" s="385"/>
      <c r="BB2240" s="416"/>
      <c r="BC2240" s="416"/>
      <c r="BD2240" s="416"/>
      <c r="BE2240" s="416"/>
      <c r="BF2240" s="416"/>
      <c r="BG2240" s="416"/>
      <c r="BH2240" s="416"/>
      <c r="BI2240" s="416"/>
      <c r="BJ2240" s="416"/>
    </row>
    <row r="2241" spans="10:62" x14ac:dyDescent="0.2">
      <c r="J2241" s="385"/>
      <c r="K2241" s="217"/>
      <c r="L2241" s="217"/>
      <c r="M2241" s="693"/>
      <c r="N2241" s="693"/>
      <c r="O2241" s="359"/>
      <c r="P2241" s="619"/>
      <c r="Q2241" s="672"/>
      <c r="R2241" s="672"/>
      <c r="S2241" s="672"/>
      <c r="T2241" s="385"/>
      <c r="U2241" s="385"/>
      <c r="V2241" s="385"/>
      <c r="W2241" s="385"/>
      <c r="X2241" s="693"/>
      <c r="Y2241" s="325"/>
      <c r="Z2241" s="308"/>
      <c r="AA2241" s="383"/>
      <c r="AC2241" s="325"/>
      <c r="AD2241" s="325"/>
      <c r="AF2241" s="383"/>
      <c r="AH2241" s="325"/>
      <c r="AI2241" s="325"/>
      <c r="AK2241" s="385"/>
      <c r="AL2241" s="385"/>
      <c r="AM2241" s="359"/>
      <c r="AN2241" s="385"/>
      <c r="AO2241" s="385"/>
      <c r="AP2241" s="385"/>
      <c r="AQ2241" s="385"/>
      <c r="AR2241" s="385"/>
      <c r="AS2241" s="385"/>
      <c r="AT2241" s="385"/>
      <c r="AU2241" s="359"/>
      <c r="AW2241" s="416"/>
      <c r="AX2241" s="694"/>
      <c r="AY2241" s="641"/>
      <c r="AZ2241" s="385"/>
      <c r="BA2241" s="385"/>
      <c r="BB2241" s="416"/>
      <c r="BC2241" s="416"/>
      <c r="BD2241" s="416"/>
      <c r="BE2241" s="416"/>
      <c r="BF2241" s="416"/>
      <c r="BG2241" s="416"/>
      <c r="BH2241" s="416"/>
      <c r="BI2241" s="416"/>
      <c r="BJ2241" s="416"/>
    </row>
    <row r="2242" spans="10:62" x14ac:dyDescent="0.2">
      <c r="J2242" s="385"/>
      <c r="K2242" s="217"/>
      <c r="L2242" s="217"/>
      <c r="M2242" s="693"/>
      <c r="N2242" s="693"/>
      <c r="O2242" s="359"/>
      <c r="P2242" s="619"/>
      <c r="Q2242" s="672"/>
      <c r="R2242" s="672"/>
      <c r="S2242" s="672"/>
      <c r="T2242" s="385"/>
      <c r="U2242" s="385"/>
      <c r="V2242" s="385"/>
      <c r="W2242" s="385"/>
      <c r="X2242" s="693"/>
      <c r="Y2242" s="325"/>
      <c r="Z2242" s="308"/>
      <c r="AA2242" s="383"/>
      <c r="AC2242" s="325"/>
      <c r="AD2242" s="325"/>
      <c r="AF2242" s="383"/>
      <c r="AH2242" s="325"/>
      <c r="AI2242" s="325"/>
      <c r="AK2242" s="385"/>
      <c r="AL2242" s="385"/>
      <c r="AM2242" s="359"/>
      <c r="AN2242" s="385"/>
      <c r="AO2242" s="385"/>
      <c r="AP2242" s="385"/>
      <c r="AQ2242" s="385"/>
      <c r="AR2242" s="385"/>
      <c r="AS2242" s="385"/>
      <c r="AT2242" s="385"/>
      <c r="AU2242" s="359"/>
      <c r="AW2242" s="416"/>
      <c r="AX2242" s="694"/>
      <c r="AY2242" s="641"/>
      <c r="AZ2242" s="385"/>
      <c r="BA2242" s="385"/>
      <c r="BB2242" s="416"/>
      <c r="BC2242" s="416"/>
      <c r="BD2242" s="416"/>
      <c r="BE2242" s="416"/>
      <c r="BF2242" s="416"/>
      <c r="BG2242" s="416"/>
      <c r="BH2242" s="416"/>
      <c r="BI2242" s="416"/>
      <c r="BJ2242" s="416"/>
    </row>
    <row r="2243" spans="10:62" x14ac:dyDescent="0.2">
      <c r="J2243" s="385"/>
      <c r="K2243" s="217"/>
      <c r="L2243" s="217"/>
      <c r="M2243" s="693"/>
      <c r="N2243" s="693"/>
      <c r="O2243" s="359"/>
      <c r="P2243" s="619"/>
      <c r="Q2243" s="672"/>
      <c r="R2243" s="672"/>
      <c r="S2243" s="672"/>
      <c r="T2243" s="385"/>
      <c r="U2243" s="385"/>
      <c r="V2243" s="385"/>
      <c r="W2243" s="385"/>
      <c r="X2243" s="693"/>
      <c r="Y2243" s="325"/>
      <c r="Z2243" s="308"/>
      <c r="AA2243" s="383"/>
      <c r="AC2243" s="325"/>
      <c r="AD2243" s="325"/>
      <c r="AF2243" s="383"/>
      <c r="AH2243" s="325"/>
      <c r="AI2243" s="325"/>
      <c r="AK2243" s="385"/>
      <c r="AL2243" s="385"/>
      <c r="AM2243" s="359"/>
      <c r="AN2243" s="385"/>
      <c r="AO2243" s="385"/>
      <c r="AP2243" s="385"/>
      <c r="AQ2243" s="385"/>
      <c r="AR2243" s="385"/>
      <c r="AS2243" s="385"/>
      <c r="AT2243" s="385"/>
      <c r="AU2243" s="359"/>
      <c r="AW2243" s="416"/>
      <c r="AX2243" s="694"/>
      <c r="AY2243" s="641"/>
      <c r="AZ2243" s="385"/>
      <c r="BA2243" s="385"/>
      <c r="BB2243" s="416"/>
      <c r="BC2243" s="416"/>
      <c r="BD2243" s="416"/>
      <c r="BE2243" s="416"/>
      <c r="BF2243" s="416"/>
      <c r="BG2243" s="416"/>
      <c r="BH2243" s="416"/>
      <c r="BI2243" s="416"/>
      <c r="BJ2243" s="416"/>
    </row>
    <row r="2244" spans="10:62" x14ac:dyDescent="0.2">
      <c r="J2244" s="385"/>
      <c r="K2244" s="217"/>
      <c r="L2244" s="217"/>
      <c r="M2244" s="693"/>
      <c r="N2244" s="693"/>
      <c r="O2244" s="359"/>
      <c r="P2244" s="619"/>
      <c r="Q2244" s="672"/>
      <c r="R2244" s="672"/>
      <c r="S2244" s="672"/>
      <c r="T2244" s="385"/>
      <c r="U2244" s="385"/>
      <c r="V2244" s="385"/>
      <c r="W2244" s="385"/>
      <c r="X2244" s="693"/>
      <c r="Y2244" s="325"/>
      <c r="Z2244" s="308"/>
      <c r="AA2244" s="383"/>
      <c r="AC2244" s="325"/>
      <c r="AD2244" s="325"/>
      <c r="AF2244" s="383"/>
      <c r="AH2244" s="325"/>
      <c r="AI2244" s="325"/>
      <c r="AK2244" s="385"/>
      <c r="AL2244" s="385"/>
      <c r="AM2244" s="359"/>
      <c r="AN2244" s="385"/>
      <c r="AO2244" s="385"/>
      <c r="AP2244" s="385"/>
      <c r="AQ2244" s="385"/>
      <c r="AR2244" s="385"/>
      <c r="AS2244" s="385"/>
      <c r="AT2244" s="385"/>
      <c r="AU2244" s="359"/>
      <c r="AW2244" s="416"/>
      <c r="AX2244" s="694"/>
      <c r="AY2244" s="641"/>
      <c r="AZ2244" s="385"/>
      <c r="BA2244" s="385"/>
      <c r="BB2244" s="416"/>
      <c r="BC2244" s="416"/>
      <c r="BD2244" s="416"/>
      <c r="BE2244" s="416"/>
      <c r="BF2244" s="416"/>
      <c r="BG2244" s="416"/>
      <c r="BH2244" s="416"/>
      <c r="BI2244" s="416"/>
      <c r="BJ2244" s="416"/>
    </row>
    <row r="2245" spans="10:62" x14ac:dyDescent="0.2">
      <c r="J2245" s="385"/>
      <c r="K2245" s="217"/>
      <c r="L2245" s="217"/>
      <c r="M2245" s="693"/>
      <c r="N2245" s="693"/>
      <c r="O2245" s="359"/>
      <c r="P2245" s="619"/>
      <c r="Q2245" s="672"/>
      <c r="R2245" s="672"/>
      <c r="S2245" s="672"/>
      <c r="T2245" s="385"/>
      <c r="U2245" s="385"/>
      <c r="V2245" s="385"/>
      <c r="W2245" s="385"/>
      <c r="X2245" s="693"/>
      <c r="Y2245" s="325"/>
      <c r="Z2245" s="308"/>
      <c r="AA2245" s="383"/>
      <c r="AC2245" s="325"/>
      <c r="AD2245" s="325"/>
      <c r="AF2245" s="383"/>
      <c r="AH2245" s="325"/>
      <c r="AI2245" s="325"/>
      <c r="AK2245" s="385"/>
      <c r="AL2245" s="385"/>
      <c r="AM2245" s="359"/>
      <c r="AN2245" s="385"/>
      <c r="AO2245" s="385"/>
      <c r="AP2245" s="385"/>
      <c r="AQ2245" s="385"/>
      <c r="AR2245" s="385"/>
      <c r="AS2245" s="385"/>
      <c r="AT2245" s="385"/>
      <c r="AU2245" s="359"/>
      <c r="AW2245" s="416"/>
      <c r="AX2245" s="694"/>
      <c r="AY2245" s="641"/>
      <c r="AZ2245" s="385"/>
      <c r="BA2245" s="385"/>
      <c r="BB2245" s="416"/>
      <c r="BC2245" s="416"/>
      <c r="BD2245" s="416"/>
      <c r="BE2245" s="416"/>
      <c r="BF2245" s="416"/>
      <c r="BG2245" s="416"/>
      <c r="BH2245" s="416"/>
      <c r="BI2245" s="416"/>
      <c r="BJ2245" s="416"/>
    </row>
    <row r="2246" spans="10:62" x14ac:dyDescent="0.2">
      <c r="J2246" s="385"/>
      <c r="K2246" s="217"/>
      <c r="L2246" s="217"/>
      <c r="M2246" s="693"/>
      <c r="N2246" s="693"/>
      <c r="O2246" s="359"/>
      <c r="P2246" s="619"/>
      <c r="Q2246" s="672"/>
      <c r="R2246" s="672"/>
      <c r="S2246" s="672"/>
      <c r="T2246" s="385"/>
      <c r="U2246" s="385"/>
      <c r="V2246" s="385"/>
      <c r="W2246" s="385"/>
      <c r="X2246" s="693"/>
      <c r="Y2246" s="325"/>
      <c r="Z2246" s="308"/>
      <c r="AA2246" s="383"/>
      <c r="AC2246" s="325"/>
      <c r="AD2246" s="325"/>
      <c r="AF2246" s="383"/>
      <c r="AH2246" s="325"/>
      <c r="AI2246" s="325"/>
      <c r="AK2246" s="385"/>
      <c r="AL2246" s="385"/>
      <c r="AM2246" s="359"/>
      <c r="AN2246" s="385"/>
      <c r="AO2246" s="385"/>
      <c r="AP2246" s="385"/>
      <c r="AQ2246" s="385"/>
      <c r="AR2246" s="385"/>
      <c r="AS2246" s="385"/>
      <c r="AT2246" s="385"/>
      <c r="AU2246" s="359"/>
      <c r="AW2246" s="416"/>
      <c r="AX2246" s="694"/>
      <c r="AY2246" s="641"/>
      <c r="AZ2246" s="385"/>
      <c r="BA2246" s="385"/>
      <c r="BB2246" s="416"/>
      <c r="BC2246" s="416"/>
      <c r="BD2246" s="416"/>
      <c r="BE2246" s="416"/>
      <c r="BF2246" s="416"/>
      <c r="BG2246" s="416"/>
      <c r="BH2246" s="416"/>
      <c r="BI2246" s="416"/>
      <c r="BJ2246" s="416"/>
    </row>
    <row r="2247" spans="10:62" x14ac:dyDescent="0.2">
      <c r="J2247" s="385"/>
      <c r="K2247" s="217"/>
      <c r="L2247" s="217"/>
      <c r="M2247" s="693"/>
      <c r="N2247" s="693"/>
      <c r="O2247" s="359"/>
      <c r="P2247" s="619"/>
      <c r="Q2247" s="672"/>
      <c r="R2247" s="672"/>
      <c r="S2247" s="672"/>
      <c r="T2247" s="385"/>
      <c r="U2247" s="385"/>
      <c r="V2247" s="385"/>
      <c r="W2247" s="385"/>
      <c r="X2247" s="693"/>
      <c r="Y2247" s="325"/>
      <c r="Z2247" s="308"/>
      <c r="AA2247" s="383"/>
      <c r="AC2247" s="325"/>
      <c r="AD2247" s="325"/>
      <c r="AF2247" s="383"/>
      <c r="AH2247" s="325"/>
      <c r="AI2247" s="325"/>
      <c r="AK2247" s="385"/>
      <c r="AL2247" s="385"/>
      <c r="AM2247" s="359"/>
      <c r="AN2247" s="385"/>
      <c r="AO2247" s="385"/>
      <c r="AP2247" s="385"/>
      <c r="AQ2247" s="385"/>
      <c r="AR2247" s="385"/>
      <c r="AS2247" s="385"/>
      <c r="AT2247" s="385"/>
      <c r="AU2247" s="359"/>
      <c r="AW2247" s="416"/>
      <c r="AX2247" s="694"/>
      <c r="AY2247" s="641"/>
      <c r="AZ2247" s="385"/>
      <c r="BA2247" s="385"/>
      <c r="BB2247" s="416"/>
      <c r="BC2247" s="416"/>
      <c r="BD2247" s="416"/>
      <c r="BE2247" s="416"/>
      <c r="BF2247" s="416"/>
      <c r="BG2247" s="416"/>
      <c r="BH2247" s="416"/>
      <c r="BI2247" s="416"/>
      <c r="BJ2247" s="416"/>
    </row>
    <row r="2248" spans="10:62" x14ac:dyDescent="0.2">
      <c r="J2248" s="385"/>
      <c r="K2248" s="217"/>
      <c r="L2248" s="217"/>
      <c r="M2248" s="693"/>
      <c r="N2248" s="693"/>
      <c r="O2248" s="359"/>
      <c r="P2248" s="619"/>
      <c r="Q2248" s="672"/>
      <c r="R2248" s="672"/>
      <c r="S2248" s="672"/>
      <c r="T2248" s="385"/>
      <c r="U2248" s="385"/>
      <c r="V2248" s="385"/>
      <c r="W2248" s="385"/>
      <c r="X2248" s="693"/>
      <c r="Y2248" s="325"/>
      <c r="Z2248" s="308"/>
      <c r="AA2248" s="383"/>
      <c r="AC2248" s="325"/>
      <c r="AD2248" s="325"/>
      <c r="AF2248" s="383"/>
      <c r="AH2248" s="325"/>
      <c r="AI2248" s="325"/>
      <c r="AK2248" s="385"/>
      <c r="AL2248" s="385"/>
      <c r="AM2248" s="359"/>
      <c r="AN2248" s="385"/>
      <c r="AO2248" s="385"/>
      <c r="AP2248" s="385"/>
      <c r="AQ2248" s="385"/>
      <c r="AR2248" s="385"/>
      <c r="AS2248" s="385"/>
      <c r="AT2248" s="385"/>
      <c r="AU2248" s="359"/>
      <c r="AW2248" s="416"/>
      <c r="AX2248" s="694"/>
      <c r="AY2248" s="641"/>
      <c r="AZ2248" s="385"/>
      <c r="BA2248" s="385"/>
      <c r="BB2248" s="416"/>
      <c r="BC2248" s="416"/>
      <c r="BD2248" s="416"/>
      <c r="BE2248" s="416"/>
      <c r="BF2248" s="416"/>
      <c r="BG2248" s="416"/>
      <c r="BH2248" s="416"/>
      <c r="BI2248" s="416"/>
      <c r="BJ2248" s="416"/>
    </row>
    <row r="2249" spans="10:62" x14ac:dyDescent="0.2">
      <c r="J2249" s="385"/>
      <c r="K2249" s="217"/>
      <c r="L2249" s="217"/>
      <c r="M2249" s="693"/>
      <c r="N2249" s="693"/>
      <c r="O2249" s="359"/>
      <c r="P2249" s="619"/>
      <c r="Q2249" s="672"/>
      <c r="R2249" s="672"/>
      <c r="S2249" s="672"/>
      <c r="T2249" s="385"/>
      <c r="U2249" s="385"/>
      <c r="V2249" s="385"/>
      <c r="W2249" s="385"/>
      <c r="X2249" s="693"/>
      <c r="Y2249" s="325"/>
      <c r="Z2249" s="308"/>
      <c r="AA2249" s="383"/>
      <c r="AC2249" s="325"/>
      <c r="AD2249" s="325"/>
      <c r="AF2249" s="383"/>
      <c r="AH2249" s="325"/>
      <c r="AI2249" s="325"/>
      <c r="AK2249" s="385"/>
      <c r="AL2249" s="385"/>
      <c r="AM2249" s="359"/>
      <c r="AN2249" s="385"/>
      <c r="AO2249" s="385"/>
      <c r="AP2249" s="385"/>
      <c r="AQ2249" s="385"/>
      <c r="AR2249" s="385"/>
      <c r="AS2249" s="385"/>
      <c r="AT2249" s="385"/>
      <c r="AU2249" s="359"/>
      <c r="AW2249" s="416"/>
      <c r="AX2249" s="694"/>
      <c r="AY2249" s="641"/>
      <c r="AZ2249" s="385"/>
      <c r="BA2249" s="385"/>
      <c r="BB2249" s="416"/>
      <c r="BC2249" s="416"/>
      <c r="BD2249" s="416"/>
      <c r="BE2249" s="416"/>
      <c r="BF2249" s="416"/>
      <c r="BG2249" s="416"/>
      <c r="BH2249" s="416"/>
      <c r="BI2249" s="416"/>
      <c r="BJ2249" s="416"/>
    </row>
    <row r="2250" spans="10:62" x14ac:dyDescent="0.2">
      <c r="J2250" s="385"/>
      <c r="K2250" s="217"/>
      <c r="L2250" s="217"/>
      <c r="M2250" s="693"/>
      <c r="N2250" s="693"/>
      <c r="O2250" s="359"/>
      <c r="P2250" s="619"/>
      <c r="Q2250" s="672"/>
      <c r="R2250" s="672"/>
      <c r="S2250" s="672"/>
      <c r="T2250" s="385"/>
      <c r="U2250" s="385"/>
      <c r="V2250" s="385"/>
      <c r="W2250" s="385"/>
      <c r="X2250" s="693"/>
      <c r="Y2250" s="325"/>
      <c r="Z2250" s="308"/>
      <c r="AA2250" s="383"/>
      <c r="AC2250" s="325"/>
      <c r="AD2250" s="325"/>
      <c r="AF2250" s="383"/>
      <c r="AH2250" s="325"/>
      <c r="AI2250" s="325"/>
      <c r="AK2250" s="385"/>
      <c r="AL2250" s="385"/>
      <c r="AM2250" s="359"/>
      <c r="AN2250" s="385"/>
      <c r="AO2250" s="385"/>
      <c r="AP2250" s="385"/>
      <c r="AQ2250" s="385"/>
      <c r="AR2250" s="385"/>
      <c r="AS2250" s="385"/>
      <c r="AT2250" s="385"/>
      <c r="AU2250" s="359"/>
      <c r="AW2250" s="416"/>
      <c r="AX2250" s="694"/>
      <c r="AY2250" s="641"/>
      <c r="AZ2250" s="385"/>
      <c r="BA2250" s="385"/>
      <c r="BB2250" s="416"/>
      <c r="BC2250" s="416"/>
      <c r="BD2250" s="416"/>
      <c r="BE2250" s="416"/>
      <c r="BF2250" s="416"/>
      <c r="BG2250" s="416"/>
      <c r="BH2250" s="416"/>
      <c r="BI2250" s="416"/>
      <c r="BJ2250" s="416"/>
    </row>
    <row r="2251" spans="10:62" x14ac:dyDescent="0.2">
      <c r="J2251" s="385"/>
      <c r="K2251" s="217"/>
      <c r="L2251" s="217"/>
      <c r="M2251" s="693"/>
      <c r="N2251" s="693"/>
      <c r="O2251" s="359"/>
      <c r="P2251" s="619"/>
      <c r="Q2251" s="672"/>
      <c r="R2251" s="672"/>
      <c r="S2251" s="672"/>
      <c r="T2251" s="385"/>
      <c r="U2251" s="385"/>
      <c r="V2251" s="385"/>
      <c r="W2251" s="385"/>
      <c r="X2251" s="693"/>
      <c r="Y2251" s="325"/>
      <c r="Z2251" s="308"/>
      <c r="AA2251" s="383"/>
      <c r="AC2251" s="325"/>
      <c r="AD2251" s="325"/>
      <c r="AF2251" s="383"/>
      <c r="AH2251" s="325"/>
      <c r="AI2251" s="325"/>
      <c r="AK2251" s="385"/>
      <c r="AL2251" s="385"/>
      <c r="AM2251" s="359"/>
      <c r="AN2251" s="385"/>
      <c r="AO2251" s="385"/>
      <c r="AP2251" s="385"/>
      <c r="AQ2251" s="385"/>
      <c r="AR2251" s="385"/>
      <c r="AS2251" s="385"/>
      <c r="AT2251" s="385"/>
      <c r="AU2251" s="359"/>
      <c r="AW2251" s="416"/>
      <c r="AX2251" s="694"/>
      <c r="AY2251" s="641"/>
      <c r="AZ2251" s="385"/>
      <c r="BA2251" s="385"/>
      <c r="BB2251" s="416"/>
      <c r="BC2251" s="416"/>
      <c r="BD2251" s="416"/>
      <c r="BE2251" s="416"/>
      <c r="BF2251" s="416"/>
      <c r="BG2251" s="416"/>
      <c r="BH2251" s="416"/>
      <c r="BI2251" s="416"/>
      <c r="BJ2251" s="416"/>
    </row>
    <row r="2252" spans="10:62" x14ac:dyDescent="0.2">
      <c r="J2252" s="385"/>
      <c r="K2252" s="217"/>
      <c r="L2252" s="217"/>
      <c r="M2252" s="693"/>
      <c r="N2252" s="693"/>
      <c r="O2252" s="359"/>
      <c r="P2252" s="619"/>
      <c r="Q2252" s="672"/>
      <c r="R2252" s="672"/>
      <c r="S2252" s="672"/>
      <c r="T2252" s="385"/>
      <c r="U2252" s="385"/>
      <c r="V2252" s="385"/>
      <c r="W2252" s="385"/>
      <c r="X2252" s="693"/>
      <c r="Y2252" s="325"/>
      <c r="Z2252" s="308"/>
      <c r="AA2252" s="383"/>
      <c r="AC2252" s="325"/>
      <c r="AD2252" s="325"/>
      <c r="AF2252" s="383"/>
      <c r="AH2252" s="325"/>
      <c r="AI2252" s="325"/>
      <c r="AK2252" s="385"/>
      <c r="AL2252" s="385"/>
      <c r="AM2252" s="359"/>
      <c r="AN2252" s="385"/>
      <c r="AO2252" s="385"/>
      <c r="AP2252" s="385"/>
      <c r="AQ2252" s="385"/>
      <c r="AR2252" s="385"/>
      <c r="AS2252" s="385"/>
      <c r="AT2252" s="385"/>
      <c r="AU2252" s="359"/>
      <c r="AW2252" s="416"/>
      <c r="AX2252" s="694"/>
      <c r="AY2252" s="641"/>
      <c r="AZ2252" s="385"/>
      <c r="BA2252" s="385"/>
      <c r="BB2252" s="416"/>
      <c r="BC2252" s="416"/>
      <c r="BD2252" s="416"/>
      <c r="BE2252" s="416"/>
      <c r="BF2252" s="416"/>
      <c r="BG2252" s="416"/>
      <c r="BH2252" s="416"/>
      <c r="BI2252" s="416"/>
      <c r="BJ2252" s="416"/>
    </row>
    <row r="2253" spans="10:62" x14ac:dyDescent="0.2">
      <c r="J2253" s="385"/>
      <c r="K2253" s="217"/>
      <c r="L2253" s="217"/>
      <c r="M2253" s="693"/>
      <c r="N2253" s="693"/>
      <c r="O2253" s="359"/>
      <c r="P2253" s="619"/>
      <c r="Q2253" s="672"/>
      <c r="R2253" s="672"/>
      <c r="S2253" s="672"/>
      <c r="T2253" s="385"/>
      <c r="U2253" s="385"/>
      <c r="V2253" s="385"/>
      <c r="W2253" s="385"/>
      <c r="X2253" s="693"/>
      <c r="Y2253" s="325"/>
      <c r="Z2253" s="308"/>
      <c r="AA2253" s="383"/>
      <c r="AC2253" s="325"/>
      <c r="AD2253" s="325"/>
      <c r="AF2253" s="383"/>
      <c r="AH2253" s="325"/>
      <c r="AI2253" s="325"/>
      <c r="AK2253" s="385"/>
      <c r="AL2253" s="385"/>
      <c r="AM2253" s="359"/>
      <c r="AN2253" s="385"/>
      <c r="AO2253" s="385"/>
      <c r="AP2253" s="385"/>
      <c r="AQ2253" s="385"/>
      <c r="AR2253" s="385"/>
      <c r="AS2253" s="385"/>
      <c r="AT2253" s="385"/>
      <c r="AU2253" s="359"/>
      <c r="AW2253" s="416"/>
      <c r="AX2253" s="694"/>
      <c r="AY2253" s="641"/>
      <c r="AZ2253" s="385"/>
      <c r="BA2253" s="385"/>
      <c r="BB2253" s="416"/>
      <c r="BC2253" s="416"/>
      <c r="BD2253" s="416"/>
      <c r="BE2253" s="416"/>
      <c r="BF2253" s="416"/>
      <c r="BG2253" s="416"/>
      <c r="BH2253" s="416"/>
      <c r="BI2253" s="416"/>
      <c r="BJ2253" s="416"/>
    </row>
    <row r="2254" spans="10:62" x14ac:dyDescent="0.2">
      <c r="J2254" s="385"/>
      <c r="K2254" s="217"/>
      <c r="L2254" s="217"/>
      <c r="M2254" s="693"/>
      <c r="N2254" s="693"/>
      <c r="O2254" s="359"/>
      <c r="P2254" s="619"/>
      <c r="Q2254" s="672"/>
      <c r="R2254" s="672"/>
      <c r="S2254" s="672"/>
      <c r="T2254" s="385"/>
      <c r="U2254" s="385"/>
      <c r="V2254" s="385"/>
      <c r="W2254" s="385"/>
      <c r="X2254" s="693"/>
      <c r="Y2254" s="325"/>
      <c r="Z2254" s="308"/>
      <c r="AA2254" s="383"/>
      <c r="AC2254" s="325"/>
      <c r="AD2254" s="325"/>
      <c r="AF2254" s="383"/>
      <c r="AH2254" s="325"/>
      <c r="AI2254" s="325"/>
      <c r="AK2254" s="385"/>
      <c r="AL2254" s="385"/>
      <c r="AM2254" s="359"/>
      <c r="AN2254" s="385"/>
      <c r="AO2254" s="385"/>
      <c r="AP2254" s="385"/>
      <c r="AQ2254" s="385"/>
      <c r="AR2254" s="385"/>
      <c r="AS2254" s="385"/>
      <c r="AT2254" s="385"/>
      <c r="AU2254" s="359"/>
      <c r="AW2254" s="416"/>
      <c r="AX2254" s="694"/>
      <c r="AY2254" s="641"/>
      <c r="AZ2254" s="385"/>
      <c r="BA2254" s="385"/>
      <c r="BB2254" s="416"/>
      <c r="BC2254" s="416"/>
      <c r="BD2254" s="416"/>
      <c r="BE2254" s="416"/>
      <c r="BF2254" s="416"/>
      <c r="BG2254" s="416"/>
      <c r="BH2254" s="416"/>
      <c r="BI2254" s="416"/>
      <c r="BJ2254" s="416"/>
    </row>
    <row r="2255" spans="10:62" x14ac:dyDescent="0.2">
      <c r="J2255" s="385"/>
      <c r="K2255" s="217"/>
      <c r="L2255" s="217"/>
      <c r="M2255" s="693"/>
      <c r="N2255" s="693"/>
      <c r="O2255" s="359"/>
      <c r="P2255" s="619"/>
      <c r="Q2255" s="672"/>
      <c r="R2255" s="672"/>
      <c r="S2255" s="672"/>
      <c r="T2255" s="385"/>
      <c r="U2255" s="385"/>
      <c r="V2255" s="385"/>
      <c r="W2255" s="385"/>
      <c r="X2255" s="693"/>
      <c r="Y2255" s="325"/>
      <c r="Z2255" s="308"/>
      <c r="AA2255" s="383"/>
      <c r="AC2255" s="325"/>
      <c r="AD2255" s="325"/>
      <c r="AF2255" s="383"/>
      <c r="AH2255" s="325"/>
      <c r="AI2255" s="325"/>
      <c r="AK2255" s="385"/>
      <c r="AL2255" s="385"/>
      <c r="AM2255" s="359"/>
      <c r="AN2255" s="385"/>
      <c r="AO2255" s="385"/>
      <c r="AP2255" s="385"/>
      <c r="AQ2255" s="385"/>
      <c r="AR2255" s="385"/>
      <c r="AS2255" s="385"/>
      <c r="AT2255" s="385"/>
      <c r="AU2255" s="359"/>
      <c r="AW2255" s="416"/>
      <c r="AX2255" s="694"/>
      <c r="AY2255" s="641"/>
      <c r="AZ2255" s="385"/>
      <c r="BA2255" s="385"/>
      <c r="BB2255" s="416"/>
      <c r="BC2255" s="416"/>
      <c r="BD2255" s="416"/>
      <c r="BE2255" s="416"/>
      <c r="BF2255" s="416"/>
      <c r="BG2255" s="416"/>
      <c r="BH2255" s="416"/>
      <c r="BI2255" s="416"/>
      <c r="BJ2255" s="416"/>
    </row>
    <row r="2256" spans="10:62" x14ac:dyDescent="0.2">
      <c r="J2256" s="385"/>
      <c r="K2256" s="217"/>
      <c r="L2256" s="217"/>
      <c r="M2256" s="693"/>
      <c r="N2256" s="693"/>
      <c r="O2256" s="359"/>
      <c r="P2256" s="619"/>
      <c r="Q2256" s="672"/>
      <c r="R2256" s="672"/>
      <c r="S2256" s="672"/>
      <c r="T2256" s="385"/>
      <c r="U2256" s="385"/>
      <c r="V2256" s="385"/>
      <c r="W2256" s="385"/>
      <c r="X2256" s="693"/>
      <c r="Y2256" s="325"/>
      <c r="Z2256" s="308"/>
      <c r="AA2256" s="383"/>
      <c r="AC2256" s="325"/>
      <c r="AD2256" s="325"/>
      <c r="AF2256" s="383"/>
      <c r="AH2256" s="325"/>
      <c r="AI2256" s="325"/>
      <c r="AK2256" s="385"/>
      <c r="AL2256" s="385"/>
      <c r="AM2256" s="359"/>
      <c r="AN2256" s="385"/>
      <c r="AO2256" s="385"/>
      <c r="AP2256" s="385"/>
      <c r="AQ2256" s="385"/>
      <c r="AR2256" s="385"/>
      <c r="AS2256" s="385"/>
      <c r="AT2256" s="385"/>
      <c r="AU2256" s="359"/>
      <c r="AW2256" s="416"/>
      <c r="AX2256" s="694"/>
      <c r="AY2256" s="641"/>
      <c r="AZ2256" s="385"/>
      <c r="BA2256" s="385"/>
      <c r="BB2256" s="416"/>
      <c r="BC2256" s="416"/>
      <c r="BD2256" s="416"/>
      <c r="BE2256" s="416"/>
      <c r="BF2256" s="416"/>
      <c r="BG2256" s="416"/>
      <c r="BH2256" s="416"/>
      <c r="BI2256" s="416"/>
      <c r="BJ2256" s="416"/>
    </row>
    <row r="2257" spans="10:62" x14ac:dyDescent="0.2">
      <c r="J2257" s="385"/>
      <c r="K2257" s="217"/>
      <c r="L2257" s="217"/>
      <c r="M2257" s="693"/>
      <c r="N2257" s="693"/>
      <c r="O2257" s="359"/>
      <c r="P2257" s="619"/>
      <c r="Q2257" s="672"/>
      <c r="R2257" s="672"/>
      <c r="S2257" s="672"/>
      <c r="T2257" s="385"/>
      <c r="U2257" s="385"/>
      <c r="V2257" s="385"/>
      <c r="W2257" s="385"/>
      <c r="X2257" s="693"/>
      <c r="Y2257" s="325"/>
      <c r="Z2257" s="308"/>
      <c r="AA2257" s="383"/>
      <c r="AC2257" s="325"/>
      <c r="AD2257" s="325"/>
      <c r="AF2257" s="383"/>
      <c r="AH2257" s="325"/>
      <c r="AI2257" s="325"/>
      <c r="AK2257" s="385"/>
      <c r="AL2257" s="385"/>
      <c r="AM2257" s="359"/>
      <c r="AN2257" s="385"/>
      <c r="AO2257" s="385"/>
      <c r="AP2257" s="385"/>
      <c r="AQ2257" s="385"/>
      <c r="AR2257" s="385"/>
      <c r="AS2257" s="385"/>
      <c r="AT2257" s="385"/>
      <c r="AU2257" s="359"/>
      <c r="AW2257" s="416"/>
      <c r="AX2257" s="694"/>
      <c r="AY2257" s="641"/>
      <c r="AZ2257" s="385"/>
      <c r="BA2257" s="385"/>
      <c r="BB2257" s="416"/>
      <c r="BC2257" s="416"/>
      <c r="BD2257" s="416"/>
      <c r="BE2257" s="416"/>
      <c r="BF2257" s="416"/>
      <c r="BG2257" s="416"/>
      <c r="BH2257" s="416"/>
      <c r="BI2257" s="416"/>
      <c r="BJ2257" s="416"/>
    </row>
    <row r="2258" spans="10:62" x14ac:dyDescent="0.2">
      <c r="J2258" s="385"/>
      <c r="K2258" s="217"/>
      <c r="L2258" s="217"/>
      <c r="M2258" s="693"/>
      <c r="N2258" s="693"/>
      <c r="O2258" s="359"/>
      <c r="P2258" s="619"/>
      <c r="Q2258" s="672"/>
      <c r="R2258" s="672"/>
      <c r="S2258" s="672"/>
      <c r="T2258" s="385"/>
      <c r="U2258" s="385"/>
      <c r="V2258" s="385"/>
      <c r="W2258" s="385"/>
      <c r="X2258" s="693"/>
      <c r="Y2258" s="325"/>
      <c r="Z2258" s="308"/>
      <c r="AA2258" s="383"/>
      <c r="AC2258" s="325"/>
      <c r="AD2258" s="325"/>
      <c r="AF2258" s="383"/>
      <c r="AH2258" s="325"/>
      <c r="AI2258" s="325"/>
      <c r="AK2258" s="385"/>
      <c r="AL2258" s="385"/>
      <c r="AM2258" s="359"/>
      <c r="AN2258" s="385"/>
      <c r="AO2258" s="385"/>
      <c r="AP2258" s="385"/>
      <c r="AQ2258" s="385"/>
      <c r="AR2258" s="385"/>
      <c r="AS2258" s="385"/>
      <c r="AT2258" s="385"/>
      <c r="AU2258" s="359"/>
      <c r="AW2258" s="416"/>
      <c r="AX2258" s="694"/>
      <c r="AY2258" s="641"/>
      <c r="AZ2258" s="385"/>
      <c r="BA2258" s="385"/>
      <c r="BB2258" s="416"/>
      <c r="BC2258" s="416"/>
      <c r="BD2258" s="416"/>
      <c r="BE2258" s="416"/>
      <c r="BF2258" s="416"/>
      <c r="BG2258" s="416"/>
      <c r="BH2258" s="416"/>
      <c r="BI2258" s="416"/>
      <c r="BJ2258" s="416"/>
    </row>
    <row r="2259" spans="10:62" x14ac:dyDescent="0.2">
      <c r="J2259" s="385"/>
      <c r="K2259" s="217"/>
      <c r="L2259" s="217"/>
      <c r="M2259" s="693"/>
      <c r="N2259" s="693"/>
      <c r="O2259" s="359"/>
      <c r="P2259" s="619"/>
      <c r="Q2259" s="672"/>
      <c r="R2259" s="672"/>
      <c r="S2259" s="672"/>
      <c r="T2259" s="385"/>
      <c r="U2259" s="385"/>
      <c r="V2259" s="385"/>
      <c r="W2259" s="385"/>
      <c r="X2259" s="693"/>
      <c r="Y2259" s="325"/>
      <c r="Z2259" s="308"/>
      <c r="AA2259" s="383"/>
      <c r="AC2259" s="325"/>
      <c r="AD2259" s="325"/>
      <c r="AF2259" s="383"/>
      <c r="AH2259" s="325"/>
      <c r="AI2259" s="325"/>
      <c r="AK2259" s="385"/>
      <c r="AL2259" s="385"/>
      <c r="AM2259" s="359"/>
      <c r="AN2259" s="385"/>
      <c r="AO2259" s="385"/>
      <c r="AP2259" s="385"/>
      <c r="AQ2259" s="385"/>
      <c r="AR2259" s="385"/>
      <c r="AS2259" s="385"/>
      <c r="AT2259" s="385"/>
      <c r="AU2259" s="359"/>
      <c r="AW2259" s="416"/>
      <c r="AX2259" s="694"/>
      <c r="AY2259" s="641"/>
      <c r="AZ2259" s="385"/>
      <c r="BA2259" s="385"/>
      <c r="BB2259" s="416"/>
      <c r="BC2259" s="416"/>
      <c r="BD2259" s="416"/>
      <c r="BE2259" s="416"/>
      <c r="BF2259" s="416"/>
      <c r="BG2259" s="416"/>
      <c r="BH2259" s="416"/>
      <c r="BI2259" s="416"/>
      <c r="BJ2259" s="416"/>
    </row>
    <row r="2260" spans="10:62" x14ac:dyDescent="0.2">
      <c r="J2260" s="385"/>
      <c r="K2260" s="217"/>
      <c r="L2260" s="217"/>
      <c r="M2260" s="693"/>
      <c r="N2260" s="693"/>
      <c r="O2260" s="359"/>
      <c r="P2260" s="619"/>
      <c r="Q2260" s="672"/>
      <c r="R2260" s="672"/>
      <c r="S2260" s="672"/>
      <c r="T2260" s="385"/>
      <c r="U2260" s="385"/>
      <c r="V2260" s="385"/>
      <c r="W2260" s="385"/>
      <c r="X2260" s="693"/>
      <c r="Y2260" s="325"/>
      <c r="Z2260" s="308"/>
      <c r="AA2260" s="383"/>
      <c r="AC2260" s="325"/>
      <c r="AD2260" s="325"/>
      <c r="AF2260" s="383"/>
      <c r="AH2260" s="325"/>
      <c r="AI2260" s="325"/>
      <c r="AK2260" s="385"/>
      <c r="AL2260" s="385"/>
      <c r="AM2260" s="359"/>
      <c r="AN2260" s="385"/>
      <c r="AO2260" s="385"/>
      <c r="AP2260" s="385"/>
      <c r="AQ2260" s="385"/>
      <c r="AR2260" s="385"/>
      <c r="AS2260" s="385"/>
      <c r="AT2260" s="385"/>
      <c r="AU2260" s="359"/>
      <c r="AW2260" s="416"/>
      <c r="AX2260" s="694"/>
      <c r="AY2260" s="641"/>
      <c r="AZ2260" s="385"/>
      <c r="BA2260" s="385"/>
      <c r="BB2260" s="416"/>
      <c r="BC2260" s="416"/>
      <c r="BD2260" s="416"/>
      <c r="BE2260" s="416"/>
      <c r="BF2260" s="416"/>
      <c r="BG2260" s="416"/>
      <c r="BH2260" s="416"/>
      <c r="BI2260" s="416"/>
      <c r="BJ2260" s="416"/>
    </row>
    <row r="2261" spans="10:62" x14ac:dyDescent="0.2">
      <c r="J2261" s="385"/>
      <c r="K2261" s="217"/>
      <c r="L2261" s="217"/>
      <c r="M2261" s="693"/>
      <c r="N2261" s="693"/>
      <c r="O2261" s="359"/>
      <c r="P2261" s="619"/>
      <c r="Q2261" s="672"/>
      <c r="R2261" s="672"/>
      <c r="S2261" s="672"/>
      <c r="T2261" s="385"/>
      <c r="U2261" s="385"/>
      <c r="V2261" s="385"/>
      <c r="W2261" s="385"/>
      <c r="X2261" s="693"/>
      <c r="Y2261" s="325"/>
      <c r="Z2261" s="308"/>
      <c r="AA2261" s="383"/>
      <c r="AC2261" s="325"/>
      <c r="AD2261" s="325"/>
      <c r="AF2261" s="383"/>
      <c r="AH2261" s="325"/>
      <c r="AI2261" s="325"/>
      <c r="AK2261" s="385"/>
      <c r="AL2261" s="385"/>
      <c r="AM2261" s="359"/>
      <c r="AN2261" s="385"/>
      <c r="AO2261" s="385"/>
      <c r="AP2261" s="385"/>
      <c r="AQ2261" s="385"/>
      <c r="AR2261" s="385"/>
      <c r="AS2261" s="385"/>
      <c r="AT2261" s="385"/>
      <c r="AU2261" s="359"/>
      <c r="AW2261" s="416"/>
      <c r="AX2261" s="694"/>
      <c r="AY2261" s="641"/>
      <c r="AZ2261" s="385"/>
      <c r="BA2261" s="385"/>
      <c r="BB2261" s="416"/>
      <c r="BC2261" s="416"/>
      <c r="BD2261" s="416"/>
      <c r="BE2261" s="416"/>
      <c r="BF2261" s="416"/>
      <c r="BG2261" s="416"/>
      <c r="BH2261" s="416"/>
      <c r="BI2261" s="416"/>
      <c r="BJ2261" s="416"/>
    </row>
    <row r="2262" spans="10:62" x14ac:dyDescent="0.2">
      <c r="J2262" s="385"/>
      <c r="K2262" s="217"/>
      <c r="L2262" s="217"/>
      <c r="M2262" s="693"/>
      <c r="N2262" s="693"/>
      <c r="O2262" s="359"/>
      <c r="P2262" s="619"/>
      <c r="Q2262" s="672"/>
      <c r="R2262" s="672"/>
      <c r="S2262" s="672"/>
      <c r="T2262" s="385"/>
      <c r="U2262" s="385"/>
      <c r="V2262" s="385"/>
      <c r="W2262" s="385"/>
      <c r="X2262" s="693"/>
      <c r="Y2262" s="325"/>
      <c r="Z2262" s="308"/>
      <c r="AA2262" s="383"/>
      <c r="AC2262" s="325"/>
      <c r="AD2262" s="325"/>
      <c r="AF2262" s="383"/>
      <c r="AH2262" s="325"/>
      <c r="AI2262" s="325"/>
      <c r="AK2262" s="385"/>
      <c r="AL2262" s="385"/>
      <c r="AM2262" s="359"/>
      <c r="AN2262" s="385"/>
      <c r="AO2262" s="385"/>
      <c r="AP2262" s="385"/>
      <c r="AQ2262" s="385"/>
      <c r="AR2262" s="385"/>
      <c r="AS2262" s="385"/>
      <c r="AT2262" s="385"/>
      <c r="AU2262" s="359"/>
      <c r="AW2262" s="416"/>
      <c r="AX2262" s="694"/>
      <c r="AY2262" s="641"/>
      <c r="AZ2262" s="385"/>
      <c r="BA2262" s="385"/>
      <c r="BB2262" s="416"/>
      <c r="BC2262" s="416"/>
      <c r="BD2262" s="416"/>
      <c r="BE2262" s="416"/>
      <c r="BF2262" s="416"/>
      <c r="BG2262" s="416"/>
      <c r="BH2262" s="416"/>
      <c r="BI2262" s="416"/>
      <c r="BJ2262" s="416"/>
    </row>
    <row r="2263" spans="10:62" x14ac:dyDescent="0.2">
      <c r="J2263" s="385"/>
      <c r="K2263" s="217"/>
      <c r="L2263" s="217"/>
      <c r="M2263" s="693"/>
      <c r="N2263" s="693"/>
      <c r="O2263" s="359"/>
      <c r="P2263" s="619"/>
      <c r="Q2263" s="672"/>
      <c r="R2263" s="672"/>
      <c r="S2263" s="672"/>
      <c r="T2263" s="385"/>
      <c r="U2263" s="385"/>
      <c r="V2263" s="385"/>
      <c r="W2263" s="385"/>
      <c r="X2263" s="693"/>
      <c r="Y2263" s="325"/>
      <c r="Z2263" s="308"/>
      <c r="AA2263" s="383"/>
      <c r="AC2263" s="325"/>
      <c r="AD2263" s="325"/>
      <c r="AF2263" s="383"/>
      <c r="AH2263" s="325"/>
      <c r="AI2263" s="325"/>
      <c r="AK2263" s="385"/>
      <c r="AL2263" s="385"/>
      <c r="AM2263" s="359"/>
      <c r="AN2263" s="385"/>
      <c r="AO2263" s="385"/>
      <c r="AP2263" s="385"/>
      <c r="AQ2263" s="385"/>
      <c r="AR2263" s="385"/>
      <c r="AS2263" s="385"/>
      <c r="AT2263" s="385"/>
      <c r="AU2263" s="359"/>
      <c r="AW2263" s="416"/>
      <c r="AX2263" s="694"/>
      <c r="AY2263" s="641"/>
      <c r="AZ2263" s="385"/>
      <c r="BA2263" s="385"/>
      <c r="BB2263" s="416"/>
      <c r="BC2263" s="416"/>
      <c r="BD2263" s="416"/>
      <c r="BE2263" s="416"/>
      <c r="BF2263" s="416"/>
      <c r="BG2263" s="416"/>
      <c r="BH2263" s="416"/>
      <c r="BI2263" s="416"/>
      <c r="BJ2263" s="416"/>
    </row>
    <row r="2264" spans="10:62" x14ac:dyDescent="0.2">
      <c r="J2264" s="385"/>
      <c r="K2264" s="217"/>
      <c r="L2264" s="217"/>
      <c r="M2264" s="693"/>
      <c r="N2264" s="693"/>
      <c r="O2264" s="359"/>
      <c r="P2264" s="619"/>
      <c r="Q2264" s="672"/>
      <c r="R2264" s="672"/>
      <c r="S2264" s="672"/>
      <c r="T2264" s="385"/>
      <c r="U2264" s="385"/>
      <c r="V2264" s="385"/>
      <c r="W2264" s="385"/>
      <c r="X2264" s="693"/>
      <c r="Y2264" s="325"/>
      <c r="Z2264" s="308"/>
      <c r="AA2264" s="383"/>
      <c r="AC2264" s="325"/>
      <c r="AD2264" s="325"/>
      <c r="AF2264" s="383"/>
      <c r="AH2264" s="325"/>
      <c r="AI2264" s="325"/>
      <c r="AK2264" s="385"/>
      <c r="AL2264" s="385"/>
      <c r="AM2264" s="359"/>
      <c r="AN2264" s="385"/>
      <c r="AO2264" s="385"/>
      <c r="AP2264" s="385"/>
      <c r="AQ2264" s="385"/>
      <c r="AR2264" s="385"/>
      <c r="AS2264" s="385"/>
      <c r="AT2264" s="385"/>
      <c r="AU2264" s="359"/>
      <c r="AW2264" s="416"/>
      <c r="AX2264" s="694"/>
      <c r="AY2264" s="641"/>
      <c r="AZ2264" s="385"/>
      <c r="BA2264" s="385"/>
      <c r="BB2264" s="416"/>
      <c r="BC2264" s="416"/>
      <c r="BD2264" s="416"/>
      <c r="BE2264" s="416"/>
      <c r="BF2264" s="416"/>
      <c r="BG2264" s="416"/>
      <c r="BH2264" s="416"/>
      <c r="BI2264" s="416"/>
      <c r="BJ2264" s="416"/>
    </row>
    <row r="2265" spans="10:62" x14ac:dyDescent="0.2">
      <c r="J2265" s="385"/>
      <c r="K2265" s="217"/>
      <c r="L2265" s="217"/>
      <c r="M2265" s="693"/>
      <c r="N2265" s="693"/>
      <c r="O2265" s="359"/>
      <c r="P2265" s="619"/>
      <c r="Q2265" s="672"/>
      <c r="R2265" s="672"/>
      <c r="S2265" s="672"/>
      <c r="T2265" s="385"/>
      <c r="U2265" s="385"/>
      <c r="V2265" s="385"/>
      <c r="W2265" s="385"/>
      <c r="X2265" s="693"/>
      <c r="Y2265" s="325"/>
      <c r="Z2265" s="308"/>
      <c r="AA2265" s="383"/>
      <c r="AC2265" s="325"/>
      <c r="AD2265" s="325"/>
      <c r="AF2265" s="383"/>
      <c r="AH2265" s="325"/>
      <c r="AI2265" s="325"/>
      <c r="AK2265" s="385"/>
      <c r="AL2265" s="385"/>
      <c r="AM2265" s="359"/>
      <c r="AN2265" s="385"/>
      <c r="AO2265" s="385"/>
      <c r="AP2265" s="385"/>
      <c r="AQ2265" s="385"/>
      <c r="AR2265" s="385"/>
      <c r="AS2265" s="385"/>
      <c r="AT2265" s="385"/>
      <c r="AU2265" s="359"/>
      <c r="AW2265" s="416"/>
      <c r="AX2265" s="694"/>
      <c r="AY2265" s="641"/>
      <c r="AZ2265" s="385"/>
      <c r="BA2265" s="385"/>
      <c r="BB2265" s="416"/>
      <c r="BC2265" s="416"/>
      <c r="BD2265" s="416"/>
      <c r="BE2265" s="416"/>
      <c r="BF2265" s="416"/>
      <c r="BG2265" s="416"/>
      <c r="BH2265" s="416"/>
      <c r="BI2265" s="416"/>
      <c r="BJ2265" s="416"/>
    </row>
    <row r="2266" spans="10:62" x14ac:dyDescent="0.2">
      <c r="J2266" s="385"/>
      <c r="K2266" s="217"/>
      <c r="L2266" s="217"/>
      <c r="M2266" s="693"/>
      <c r="N2266" s="693"/>
      <c r="O2266" s="359"/>
      <c r="P2266" s="619"/>
      <c r="Q2266" s="672"/>
      <c r="R2266" s="672"/>
      <c r="S2266" s="672"/>
      <c r="T2266" s="385"/>
      <c r="U2266" s="385"/>
      <c r="V2266" s="385"/>
      <c r="W2266" s="385"/>
      <c r="X2266" s="693"/>
      <c r="Y2266" s="325"/>
      <c r="Z2266" s="308"/>
      <c r="AA2266" s="383"/>
      <c r="AC2266" s="325"/>
      <c r="AD2266" s="325"/>
      <c r="AF2266" s="383"/>
      <c r="AH2266" s="325"/>
      <c r="AI2266" s="325"/>
      <c r="AK2266" s="385"/>
      <c r="AL2266" s="385"/>
      <c r="AM2266" s="359"/>
      <c r="AN2266" s="385"/>
      <c r="AO2266" s="385"/>
      <c r="AP2266" s="385"/>
      <c r="AQ2266" s="385"/>
      <c r="AR2266" s="385"/>
      <c r="AS2266" s="385"/>
      <c r="AT2266" s="385"/>
      <c r="AU2266" s="359"/>
      <c r="AW2266" s="416"/>
      <c r="AX2266" s="694"/>
      <c r="AY2266" s="641"/>
      <c r="AZ2266" s="385"/>
      <c r="BA2266" s="385"/>
      <c r="BB2266" s="416"/>
      <c r="BC2266" s="416"/>
      <c r="BD2266" s="416"/>
      <c r="BE2266" s="416"/>
      <c r="BF2266" s="416"/>
      <c r="BG2266" s="416"/>
      <c r="BH2266" s="416"/>
      <c r="BI2266" s="416"/>
      <c r="BJ2266" s="416"/>
    </row>
    <row r="2267" spans="10:62" x14ac:dyDescent="0.2">
      <c r="J2267" s="385"/>
      <c r="K2267" s="217"/>
      <c r="L2267" s="217"/>
      <c r="M2267" s="693"/>
      <c r="N2267" s="693"/>
      <c r="O2267" s="359"/>
      <c r="P2267" s="619"/>
      <c r="Q2267" s="672"/>
      <c r="R2267" s="672"/>
      <c r="S2267" s="672"/>
      <c r="T2267" s="385"/>
      <c r="U2267" s="385"/>
      <c r="V2267" s="385"/>
      <c r="W2267" s="385"/>
      <c r="X2267" s="693"/>
      <c r="Y2267" s="325"/>
      <c r="Z2267" s="308"/>
      <c r="AA2267" s="383"/>
      <c r="AC2267" s="325"/>
      <c r="AD2267" s="325"/>
      <c r="AF2267" s="383"/>
      <c r="AH2267" s="325"/>
      <c r="AI2267" s="325"/>
      <c r="AK2267" s="385"/>
      <c r="AL2267" s="385"/>
      <c r="AM2267" s="359"/>
      <c r="AN2267" s="385"/>
      <c r="AO2267" s="385"/>
      <c r="AP2267" s="385"/>
      <c r="AQ2267" s="385"/>
      <c r="AR2267" s="385"/>
      <c r="AS2267" s="385"/>
      <c r="AT2267" s="385"/>
      <c r="AU2267" s="359"/>
      <c r="AW2267" s="416"/>
      <c r="AX2267" s="694"/>
      <c r="AY2267" s="641"/>
      <c r="AZ2267" s="385"/>
      <c r="BA2267" s="385"/>
      <c r="BB2267" s="416"/>
      <c r="BC2267" s="416"/>
      <c r="BD2267" s="416"/>
      <c r="BE2267" s="416"/>
      <c r="BF2267" s="416"/>
      <c r="BG2267" s="416"/>
      <c r="BH2267" s="416"/>
      <c r="BI2267" s="416"/>
      <c r="BJ2267" s="416"/>
    </row>
    <row r="2268" spans="10:62" x14ac:dyDescent="0.2">
      <c r="J2268" s="385"/>
      <c r="K2268" s="217"/>
      <c r="L2268" s="217"/>
      <c r="M2268" s="693"/>
      <c r="N2268" s="693"/>
      <c r="O2268" s="359"/>
      <c r="P2268" s="619"/>
      <c r="Q2268" s="672"/>
      <c r="R2268" s="672"/>
      <c r="S2268" s="672"/>
      <c r="T2268" s="385"/>
      <c r="U2268" s="385"/>
      <c r="V2268" s="385"/>
      <c r="W2268" s="385"/>
      <c r="X2268" s="693"/>
      <c r="Y2268" s="325"/>
      <c r="Z2268" s="308"/>
      <c r="AA2268" s="383"/>
      <c r="AC2268" s="325"/>
      <c r="AD2268" s="325"/>
      <c r="AF2268" s="383"/>
      <c r="AH2268" s="325"/>
      <c r="AI2268" s="325"/>
      <c r="AK2268" s="385"/>
      <c r="AL2268" s="385"/>
      <c r="AM2268" s="359"/>
      <c r="AN2268" s="385"/>
      <c r="AO2268" s="385"/>
      <c r="AP2268" s="385"/>
      <c r="AQ2268" s="385"/>
      <c r="AR2268" s="385"/>
      <c r="AS2268" s="385"/>
      <c r="AT2268" s="385"/>
      <c r="AU2268" s="359"/>
      <c r="AW2268" s="416"/>
      <c r="AX2268" s="694"/>
      <c r="AY2268" s="641"/>
      <c r="AZ2268" s="385"/>
      <c r="BA2268" s="385"/>
      <c r="BB2268" s="416"/>
      <c r="BC2268" s="416"/>
      <c r="BD2268" s="416"/>
      <c r="BE2268" s="416"/>
      <c r="BF2268" s="416"/>
      <c r="BG2268" s="416"/>
      <c r="BH2268" s="416"/>
      <c r="BI2268" s="416"/>
      <c r="BJ2268" s="416"/>
    </row>
    <row r="2269" spans="10:62" x14ac:dyDescent="0.2">
      <c r="J2269" s="385"/>
      <c r="K2269" s="217"/>
      <c r="L2269" s="217"/>
      <c r="M2269" s="693"/>
      <c r="N2269" s="693"/>
      <c r="O2269" s="359"/>
      <c r="P2269" s="619"/>
      <c r="Q2269" s="672"/>
      <c r="R2269" s="672"/>
      <c r="S2269" s="672"/>
      <c r="T2269" s="385"/>
      <c r="U2269" s="385"/>
      <c r="V2269" s="385"/>
      <c r="W2269" s="385"/>
      <c r="X2269" s="693"/>
      <c r="Y2269" s="325"/>
      <c r="Z2269" s="308"/>
      <c r="AA2269" s="383"/>
      <c r="AC2269" s="325"/>
      <c r="AD2269" s="325"/>
      <c r="AF2269" s="383"/>
      <c r="AH2269" s="325"/>
      <c r="AI2269" s="325"/>
      <c r="AK2269" s="385"/>
      <c r="AL2269" s="385"/>
      <c r="AM2269" s="359"/>
      <c r="AN2269" s="385"/>
      <c r="AO2269" s="385"/>
      <c r="AP2269" s="385"/>
      <c r="AQ2269" s="385"/>
      <c r="AR2269" s="385"/>
      <c r="AS2269" s="385"/>
      <c r="AT2269" s="385"/>
      <c r="AU2269" s="359"/>
      <c r="AW2269" s="416"/>
      <c r="AX2269" s="694"/>
      <c r="AY2269" s="641"/>
      <c r="AZ2269" s="385"/>
      <c r="BA2269" s="385"/>
      <c r="BB2269" s="416"/>
      <c r="BC2269" s="416"/>
      <c r="BD2269" s="416"/>
      <c r="BE2269" s="416"/>
      <c r="BF2269" s="416"/>
      <c r="BG2269" s="416"/>
      <c r="BH2269" s="416"/>
      <c r="BI2269" s="416"/>
      <c r="BJ2269" s="416"/>
    </row>
    <row r="2270" spans="10:62" x14ac:dyDescent="0.2">
      <c r="J2270" s="385"/>
      <c r="K2270" s="217"/>
      <c r="L2270" s="217"/>
      <c r="M2270" s="693"/>
      <c r="N2270" s="693"/>
      <c r="O2270" s="359"/>
      <c r="P2270" s="619"/>
      <c r="Q2270" s="672"/>
      <c r="R2270" s="672"/>
      <c r="S2270" s="672"/>
      <c r="T2270" s="385"/>
      <c r="U2270" s="385"/>
      <c r="V2270" s="385"/>
      <c r="W2270" s="385"/>
      <c r="X2270" s="693"/>
      <c r="Y2270" s="325"/>
      <c r="Z2270" s="308"/>
      <c r="AA2270" s="383"/>
      <c r="AC2270" s="325"/>
      <c r="AD2270" s="325"/>
      <c r="AF2270" s="383"/>
      <c r="AH2270" s="325"/>
      <c r="AI2270" s="325"/>
      <c r="AK2270" s="385"/>
      <c r="AL2270" s="385"/>
      <c r="AM2270" s="359"/>
      <c r="AN2270" s="385"/>
      <c r="AO2270" s="385"/>
      <c r="AP2270" s="385"/>
      <c r="AQ2270" s="385"/>
      <c r="AR2270" s="385"/>
      <c r="AS2270" s="385"/>
      <c r="AT2270" s="385"/>
      <c r="AU2270" s="359"/>
      <c r="AW2270" s="416"/>
      <c r="AX2270" s="694"/>
      <c r="AY2270" s="641"/>
      <c r="AZ2270" s="385"/>
      <c r="BA2270" s="385"/>
      <c r="BB2270" s="416"/>
      <c r="BC2270" s="416"/>
      <c r="BD2270" s="416"/>
      <c r="BE2270" s="416"/>
      <c r="BF2270" s="416"/>
      <c r="BG2270" s="416"/>
      <c r="BH2270" s="416"/>
      <c r="BI2270" s="416"/>
      <c r="BJ2270" s="416"/>
    </row>
    <row r="2271" spans="10:62" x14ac:dyDescent="0.2">
      <c r="J2271" s="385"/>
      <c r="K2271" s="217"/>
      <c r="L2271" s="217"/>
      <c r="M2271" s="693"/>
      <c r="N2271" s="693"/>
      <c r="O2271" s="359"/>
      <c r="P2271" s="619"/>
      <c r="Q2271" s="672"/>
      <c r="R2271" s="672"/>
      <c r="S2271" s="672"/>
      <c r="T2271" s="385"/>
      <c r="U2271" s="385"/>
      <c r="V2271" s="385"/>
      <c r="W2271" s="385"/>
      <c r="X2271" s="693"/>
      <c r="Y2271" s="325"/>
      <c r="Z2271" s="308"/>
      <c r="AA2271" s="383"/>
      <c r="AC2271" s="325"/>
      <c r="AD2271" s="325"/>
      <c r="AF2271" s="383"/>
      <c r="AH2271" s="325"/>
      <c r="AI2271" s="325"/>
      <c r="AK2271" s="385"/>
      <c r="AL2271" s="385"/>
      <c r="AM2271" s="359"/>
      <c r="AN2271" s="385"/>
      <c r="AO2271" s="385"/>
      <c r="AP2271" s="385"/>
      <c r="AQ2271" s="385"/>
      <c r="AR2271" s="385"/>
      <c r="AS2271" s="385"/>
      <c r="AT2271" s="385"/>
      <c r="AU2271" s="359"/>
      <c r="AW2271" s="416"/>
      <c r="AX2271" s="694"/>
      <c r="AY2271" s="641"/>
      <c r="AZ2271" s="385"/>
      <c r="BA2271" s="385"/>
      <c r="BB2271" s="416"/>
      <c r="BC2271" s="416"/>
      <c r="BD2271" s="416"/>
      <c r="BE2271" s="416"/>
      <c r="BF2271" s="416"/>
      <c r="BG2271" s="416"/>
      <c r="BH2271" s="416"/>
      <c r="BI2271" s="416"/>
      <c r="BJ2271" s="416"/>
    </row>
    <row r="2272" spans="10:62" x14ac:dyDescent="0.2">
      <c r="J2272" s="385"/>
      <c r="K2272" s="217"/>
      <c r="L2272" s="217"/>
      <c r="M2272" s="693"/>
      <c r="N2272" s="693"/>
      <c r="O2272" s="359"/>
      <c r="P2272" s="619"/>
      <c r="Q2272" s="672"/>
      <c r="R2272" s="672"/>
      <c r="S2272" s="672"/>
      <c r="T2272" s="385"/>
      <c r="U2272" s="385"/>
      <c r="V2272" s="385"/>
      <c r="W2272" s="385"/>
      <c r="X2272" s="693"/>
      <c r="Y2272" s="325"/>
      <c r="Z2272" s="308"/>
      <c r="AA2272" s="383"/>
      <c r="AC2272" s="325"/>
      <c r="AD2272" s="325"/>
      <c r="AF2272" s="383"/>
      <c r="AH2272" s="325"/>
      <c r="AI2272" s="325"/>
      <c r="AK2272" s="385"/>
      <c r="AL2272" s="385"/>
      <c r="AM2272" s="359"/>
      <c r="AN2272" s="385"/>
      <c r="AO2272" s="385"/>
      <c r="AP2272" s="385"/>
      <c r="AQ2272" s="385"/>
      <c r="AR2272" s="385"/>
      <c r="AS2272" s="385"/>
      <c r="AT2272" s="385"/>
      <c r="AU2272" s="359"/>
      <c r="AW2272" s="416"/>
      <c r="AX2272" s="694"/>
      <c r="AY2272" s="641"/>
      <c r="AZ2272" s="385"/>
      <c r="BA2272" s="385"/>
      <c r="BB2272" s="416"/>
      <c r="BC2272" s="416"/>
      <c r="BD2272" s="416"/>
      <c r="BE2272" s="416"/>
      <c r="BF2272" s="416"/>
      <c r="BG2272" s="416"/>
      <c r="BH2272" s="416"/>
      <c r="BI2272" s="416"/>
      <c r="BJ2272" s="416"/>
    </row>
    <row r="2273" spans="10:62" x14ac:dyDescent="0.2">
      <c r="J2273" s="385"/>
      <c r="K2273" s="217"/>
      <c r="L2273" s="217"/>
      <c r="M2273" s="693"/>
      <c r="N2273" s="693"/>
      <c r="O2273" s="359"/>
      <c r="P2273" s="619"/>
      <c r="Q2273" s="672"/>
      <c r="R2273" s="672"/>
      <c r="S2273" s="672"/>
      <c r="T2273" s="385"/>
      <c r="U2273" s="385"/>
      <c r="V2273" s="385"/>
      <c r="W2273" s="385"/>
      <c r="X2273" s="693"/>
      <c r="Y2273" s="325"/>
      <c r="Z2273" s="308"/>
      <c r="AA2273" s="383"/>
      <c r="AC2273" s="325"/>
      <c r="AD2273" s="325"/>
      <c r="AF2273" s="383"/>
      <c r="AH2273" s="325"/>
      <c r="AI2273" s="325"/>
      <c r="AK2273" s="385"/>
      <c r="AL2273" s="385"/>
      <c r="AM2273" s="359"/>
      <c r="AN2273" s="385"/>
      <c r="AO2273" s="385"/>
      <c r="AP2273" s="385"/>
      <c r="AQ2273" s="385"/>
      <c r="AR2273" s="385"/>
      <c r="AS2273" s="385"/>
      <c r="AT2273" s="385"/>
      <c r="AU2273" s="359"/>
      <c r="AW2273" s="416"/>
      <c r="AX2273" s="694"/>
      <c r="AY2273" s="641"/>
      <c r="AZ2273" s="385"/>
      <c r="BA2273" s="385"/>
      <c r="BB2273" s="416"/>
      <c r="BC2273" s="416"/>
      <c r="BD2273" s="416"/>
      <c r="BE2273" s="416"/>
      <c r="BF2273" s="416"/>
      <c r="BG2273" s="416"/>
      <c r="BH2273" s="416"/>
      <c r="BI2273" s="416"/>
      <c r="BJ2273" s="416"/>
    </row>
    <row r="2274" spans="10:62" x14ac:dyDescent="0.2">
      <c r="J2274" s="385"/>
      <c r="K2274" s="217"/>
      <c r="L2274" s="217"/>
      <c r="M2274" s="693"/>
      <c r="N2274" s="693"/>
      <c r="O2274" s="359"/>
      <c r="P2274" s="619"/>
      <c r="Q2274" s="672"/>
      <c r="R2274" s="672"/>
      <c r="S2274" s="672"/>
      <c r="T2274" s="385"/>
      <c r="U2274" s="385"/>
      <c r="V2274" s="385"/>
      <c r="W2274" s="385"/>
      <c r="X2274" s="693"/>
      <c r="Y2274" s="325"/>
      <c r="Z2274" s="308"/>
      <c r="AA2274" s="383"/>
      <c r="AC2274" s="325"/>
      <c r="AD2274" s="325"/>
      <c r="AF2274" s="383"/>
      <c r="AH2274" s="325"/>
      <c r="AI2274" s="325"/>
      <c r="AK2274" s="385"/>
      <c r="AL2274" s="385"/>
      <c r="AM2274" s="359"/>
      <c r="AN2274" s="385"/>
      <c r="AO2274" s="385"/>
      <c r="AP2274" s="385"/>
      <c r="AQ2274" s="385"/>
      <c r="AR2274" s="385"/>
      <c r="AS2274" s="385"/>
      <c r="AT2274" s="385"/>
      <c r="AU2274" s="359"/>
      <c r="AW2274" s="416"/>
      <c r="AX2274" s="694"/>
      <c r="AY2274" s="641"/>
      <c r="AZ2274" s="385"/>
      <c r="BA2274" s="385"/>
      <c r="BB2274" s="416"/>
      <c r="BC2274" s="416"/>
      <c r="BD2274" s="416"/>
      <c r="BE2274" s="416"/>
      <c r="BF2274" s="416"/>
      <c r="BG2274" s="416"/>
      <c r="BH2274" s="416"/>
      <c r="BI2274" s="416"/>
      <c r="BJ2274" s="416"/>
    </row>
    <row r="2275" spans="10:62" x14ac:dyDescent="0.2">
      <c r="J2275" s="385"/>
      <c r="K2275" s="217"/>
      <c r="L2275" s="217"/>
      <c r="M2275" s="693"/>
      <c r="N2275" s="693"/>
      <c r="O2275" s="359"/>
      <c r="P2275" s="619"/>
      <c r="Q2275" s="672"/>
      <c r="R2275" s="672"/>
      <c r="S2275" s="672"/>
      <c r="T2275" s="385"/>
      <c r="U2275" s="385"/>
      <c r="V2275" s="385"/>
      <c r="W2275" s="385"/>
      <c r="X2275" s="693"/>
      <c r="Y2275" s="325"/>
      <c r="Z2275" s="308"/>
      <c r="AA2275" s="383"/>
      <c r="AC2275" s="325"/>
      <c r="AD2275" s="325"/>
      <c r="AF2275" s="383"/>
      <c r="AH2275" s="325"/>
      <c r="AI2275" s="325"/>
      <c r="AK2275" s="385"/>
      <c r="AL2275" s="385"/>
      <c r="AM2275" s="359"/>
      <c r="AN2275" s="385"/>
      <c r="AO2275" s="385"/>
      <c r="AP2275" s="385"/>
      <c r="AQ2275" s="385"/>
      <c r="AR2275" s="385"/>
      <c r="AS2275" s="385"/>
      <c r="AT2275" s="385"/>
      <c r="AU2275" s="359"/>
      <c r="AW2275" s="416"/>
      <c r="AX2275" s="694"/>
      <c r="AY2275" s="641"/>
      <c r="AZ2275" s="385"/>
      <c r="BA2275" s="385"/>
      <c r="BB2275" s="416"/>
      <c r="BC2275" s="416"/>
      <c r="BD2275" s="416"/>
      <c r="BE2275" s="416"/>
      <c r="BF2275" s="416"/>
      <c r="BG2275" s="416"/>
      <c r="BH2275" s="416"/>
      <c r="BI2275" s="416"/>
      <c r="BJ2275" s="416"/>
    </row>
    <row r="2276" spans="10:62" x14ac:dyDescent="0.2">
      <c r="J2276" s="385"/>
      <c r="K2276" s="217"/>
      <c r="L2276" s="217"/>
      <c r="M2276" s="693"/>
      <c r="N2276" s="693"/>
      <c r="O2276" s="359"/>
      <c r="P2276" s="619"/>
      <c r="Q2276" s="672"/>
      <c r="R2276" s="672"/>
      <c r="S2276" s="672"/>
      <c r="T2276" s="385"/>
      <c r="U2276" s="385"/>
      <c r="V2276" s="385"/>
      <c r="W2276" s="385"/>
      <c r="X2276" s="693"/>
      <c r="Y2276" s="325"/>
      <c r="Z2276" s="308"/>
      <c r="AA2276" s="383"/>
      <c r="AC2276" s="325"/>
      <c r="AD2276" s="325"/>
      <c r="AF2276" s="383"/>
      <c r="AH2276" s="325"/>
      <c r="AI2276" s="325"/>
      <c r="AK2276" s="385"/>
      <c r="AL2276" s="385"/>
      <c r="AM2276" s="359"/>
      <c r="AN2276" s="385"/>
      <c r="AO2276" s="385"/>
      <c r="AP2276" s="385"/>
      <c r="AQ2276" s="385"/>
      <c r="AR2276" s="385"/>
      <c r="AS2276" s="385"/>
      <c r="AT2276" s="385"/>
      <c r="AU2276" s="359"/>
      <c r="AW2276" s="416"/>
      <c r="AX2276" s="694"/>
      <c r="AY2276" s="641"/>
      <c r="AZ2276" s="385"/>
      <c r="BA2276" s="385"/>
      <c r="BB2276" s="416"/>
      <c r="BC2276" s="416"/>
      <c r="BD2276" s="416"/>
      <c r="BE2276" s="416"/>
      <c r="BF2276" s="416"/>
      <c r="BG2276" s="416"/>
      <c r="BH2276" s="416"/>
      <c r="BI2276" s="416"/>
      <c r="BJ2276" s="416"/>
    </row>
    <row r="2277" spans="10:62" x14ac:dyDescent="0.2">
      <c r="J2277" s="385"/>
      <c r="K2277" s="217"/>
      <c r="L2277" s="217"/>
      <c r="M2277" s="693"/>
      <c r="N2277" s="693"/>
      <c r="O2277" s="359"/>
      <c r="P2277" s="619"/>
      <c r="Q2277" s="672"/>
      <c r="R2277" s="672"/>
      <c r="S2277" s="672"/>
      <c r="T2277" s="385"/>
      <c r="U2277" s="385"/>
      <c r="V2277" s="385"/>
      <c r="W2277" s="385"/>
      <c r="X2277" s="693"/>
      <c r="Y2277" s="325"/>
      <c r="Z2277" s="308"/>
      <c r="AA2277" s="383"/>
      <c r="AC2277" s="325"/>
      <c r="AD2277" s="325"/>
      <c r="AF2277" s="383"/>
      <c r="AH2277" s="325"/>
      <c r="AI2277" s="325"/>
      <c r="AK2277" s="385"/>
      <c r="AL2277" s="385"/>
      <c r="AM2277" s="359"/>
      <c r="AN2277" s="385"/>
      <c r="AO2277" s="385"/>
      <c r="AP2277" s="385"/>
      <c r="AQ2277" s="385"/>
      <c r="AR2277" s="385"/>
      <c r="AS2277" s="385"/>
      <c r="AT2277" s="385"/>
      <c r="AU2277" s="359"/>
      <c r="AW2277" s="416"/>
      <c r="AX2277" s="694"/>
      <c r="AY2277" s="641"/>
      <c r="AZ2277" s="385"/>
      <c r="BA2277" s="385"/>
      <c r="BB2277" s="416"/>
      <c r="BC2277" s="416"/>
      <c r="BD2277" s="416"/>
      <c r="BE2277" s="416"/>
      <c r="BF2277" s="416"/>
      <c r="BG2277" s="416"/>
      <c r="BH2277" s="416"/>
      <c r="BI2277" s="416"/>
      <c r="BJ2277" s="416"/>
    </row>
    <row r="2278" spans="10:62" x14ac:dyDescent="0.2">
      <c r="J2278" s="385"/>
      <c r="K2278" s="217"/>
      <c r="L2278" s="217"/>
      <c r="M2278" s="693"/>
      <c r="N2278" s="693"/>
      <c r="O2278" s="359"/>
      <c r="P2278" s="619"/>
      <c r="Q2278" s="672"/>
      <c r="R2278" s="672"/>
      <c r="S2278" s="672"/>
      <c r="T2278" s="385"/>
      <c r="U2278" s="385"/>
      <c r="V2278" s="385"/>
      <c r="W2278" s="385"/>
      <c r="X2278" s="693"/>
      <c r="Y2278" s="325"/>
      <c r="Z2278" s="308"/>
      <c r="AA2278" s="383"/>
      <c r="AC2278" s="325"/>
      <c r="AD2278" s="325"/>
      <c r="AF2278" s="383"/>
      <c r="AH2278" s="325"/>
      <c r="AI2278" s="325"/>
      <c r="AK2278" s="385"/>
      <c r="AL2278" s="385"/>
      <c r="AM2278" s="359"/>
      <c r="AN2278" s="385"/>
      <c r="AO2278" s="385"/>
      <c r="AP2278" s="385"/>
      <c r="AQ2278" s="385"/>
      <c r="AR2278" s="385"/>
      <c r="AS2278" s="385"/>
      <c r="AT2278" s="385"/>
      <c r="AU2278" s="359"/>
      <c r="AW2278" s="416"/>
      <c r="AX2278" s="694"/>
      <c r="AY2278" s="641"/>
      <c r="AZ2278" s="385"/>
      <c r="BA2278" s="385"/>
      <c r="BB2278" s="416"/>
      <c r="BC2278" s="416"/>
      <c r="BD2278" s="416"/>
      <c r="BE2278" s="416"/>
      <c r="BF2278" s="416"/>
      <c r="BG2278" s="416"/>
      <c r="BH2278" s="416"/>
      <c r="BI2278" s="416"/>
      <c r="BJ2278" s="416"/>
    </row>
    <row r="2279" spans="10:62" x14ac:dyDescent="0.2">
      <c r="J2279" s="385"/>
      <c r="K2279" s="217"/>
      <c r="L2279" s="217"/>
      <c r="M2279" s="693"/>
      <c r="N2279" s="693"/>
      <c r="O2279" s="359"/>
      <c r="P2279" s="619"/>
      <c r="Q2279" s="672"/>
      <c r="R2279" s="672"/>
      <c r="S2279" s="672"/>
      <c r="T2279" s="385"/>
      <c r="U2279" s="385"/>
      <c r="V2279" s="385"/>
      <c r="W2279" s="385"/>
      <c r="X2279" s="693"/>
      <c r="Y2279" s="325"/>
      <c r="Z2279" s="308"/>
      <c r="AA2279" s="383"/>
      <c r="AC2279" s="325"/>
      <c r="AD2279" s="325"/>
      <c r="AF2279" s="383"/>
      <c r="AH2279" s="325"/>
      <c r="AI2279" s="325"/>
      <c r="AK2279" s="385"/>
      <c r="AL2279" s="385"/>
      <c r="AM2279" s="359"/>
      <c r="AN2279" s="385"/>
      <c r="AO2279" s="385"/>
      <c r="AP2279" s="385"/>
      <c r="AQ2279" s="385"/>
      <c r="AR2279" s="385"/>
      <c r="AS2279" s="385"/>
      <c r="AT2279" s="385"/>
      <c r="AU2279" s="359"/>
      <c r="AW2279" s="416"/>
      <c r="AX2279" s="694"/>
      <c r="AY2279" s="641"/>
      <c r="AZ2279" s="385"/>
      <c r="BA2279" s="385"/>
      <c r="BB2279" s="416"/>
      <c r="BC2279" s="416"/>
      <c r="BD2279" s="416"/>
      <c r="BE2279" s="416"/>
      <c r="BF2279" s="416"/>
      <c r="BG2279" s="416"/>
      <c r="BH2279" s="416"/>
      <c r="BI2279" s="416"/>
      <c r="BJ2279" s="416"/>
    </row>
    <row r="2280" spans="10:62" x14ac:dyDescent="0.2">
      <c r="J2280" s="385"/>
      <c r="K2280" s="217"/>
      <c r="L2280" s="217"/>
      <c r="M2280" s="693"/>
      <c r="N2280" s="693"/>
      <c r="O2280" s="359"/>
      <c r="P2280" s="619"/>
      <c r="Q2280" s="672"/>
      <c r="R2280" s="672"/>
      <c r="S2280" s="672"/>
      <c r="T2280" s="385"/>
      <c r="U2280" s="385"/>
      <c r="V2280" s="385"/>
      <c r="W2280" s="385"/>
      <c r="X2280" s="693"/>
      <c r="Y2280" s="325"/>
      <c r="Z2280" s="308"/>
      <c r="AA2280" s="383"/>
      <c r="AC2280" s="325"/>
      <c r="AD2280" s="325"/>
      <c r="AF2280" s="383"/>
      <c r="AH2280" s="325"/>
      <c r="AI2280" s="325"/>
      <c r="AK2280" s="385"/>
      <c r="AL2280" s="385"/>
      <c r="AM2280" s="359"/>
      <c r="AN2280" s="385"/>
      <c r="AO2280" s="385"/>
      <c r="AP2280" s="385"/>
      <c r="AQ2280" s="385"/>
      <c r="AR2280" s="385"/>
      <c r="AS2280" s="385"/>
      <c r="AT2280" s="385"/>
      <c r="AU2280" s="359"/>
      <c r="AW2280" s="416"/>
      <c r="AX2280" s="694"/>
      <c r="AY2280" s="641"/>
      <c r="AZ2280" s="385"/>
      <c r="BA2280" s="385"/>
      <c r="BB2280" s="416"/>
      <c r="BC2280" s="416"/>
      <c r="BD2280" s="416"/>
      <c r="BE2280" s="416"/>
      <c r="BF2280" s="416"/>
      <c r="BG2280" s="416"/>
      <c r="BH2280" s="416"/>
      <c r="BI2280" s="416"/>
      <c r="BJ2280" s="416"/>
    </row>
    <row r="2281" spans="10:62" x14ac:dyDescent="0.2">
      <c r="J2281" s="385"/>
      <c r="K2281" s="217"/>
      <c r="L2281" s="217"/>
      <c r="M2281" s="693"/>
      <c r="N2281" s="693"/>
      <c r="O2281" s="359"/>
      <c r="P2281" s="619"/>
      <c r="Q2281" s="672"/>
      <c r="R2281" s="672"/>
      <c r="S2281" s="672"/>
      <c r="T2281" s="385"/>
      <c r="U2281" s="385"/>
      <c r="V2281" s="385"/>
      <c r="W2281" s="385"/>
      <c r="X2281" s="693"/>
      <c r="Y2281" s="325"/>
      <c r="Z2281" s="308"/>
      <c r="AA2281" s="383"/>
      <c r="AC2281" s="325"/>
      <c r="AD2281" s="325"/>
      <c r="AF2281" s="383"/>
      <c r="AH2281" s="325"/>
      <c r="AI2281" s="325"/>
      <c r="AK2281" s="385"/>
      <c r="AL2281" s="385"/>
      <c r="AM2281" s="359"/>
      <c r="AN2281" s="385"/>
      <c r="AO2281" s="385"/>
      <c r="AP2281" s="385"/>
      <c r="AQ2281" s="385"/>
      <c r="AR2281" s="385"/>
      <c r="AS2281" s="385"/>
      <c r="AT2281" s="385"/>
      <c r="AU2281" s="359"/>
      <c r="AW2281" s="416"/>
      <c r="AX2281" s="694"/>
      <c r="AY2281" s="641"/>
      <c r="AZ2281" s="385"/>
      <c r="BA2281" s="385"/>
      <c r="BB2281" s="416"/>
      <c r="BC2281" s="416"/>
      <c r="BD2281" s="416"/>
      <c r="BE2281" s="416"/>
      <c r="BF2281" s="416"/>
      <c r="BG2281" s="416"/>
      <c r="BH2281" s="416"/>
      <c r="BI2281" s="416"/>
      <c r="BJ2281" s="416"/>
    </row>
    <row r="2282" spans="10:62" x14ac:dyDescent="0.2">
      <c r="J2282" s="385"/>
      <c r="K2282" s="217"/>
      <c r="L2282" s="217"/>
      <c r="M2282" s="693"/>
      <c r="N2282" s="693"/>
      <c r="O2282" s="359"/>
      <c r="P2282" s="619"/>
      <c r="Q2282" s="672"/>
      <c r="R2282" s="672"/>
      <c r="S2282" s="672"/>
      <c r="T2282" s="385"/>
      <c r="U2282" s="385"/>
      <c r="V2282" s="385"/>
      <c r="W2282" s="385"/>
      <c r="X2282" s="693"/>
      <c r="Y2282" s="325"/>
      <c r="Z2282" s="308"/>
      <c r="AA2282" s="383"/>
      <c r="AC2282" s="325"/>
      <c r="AD2282" s="325"/>
      <c r="AF2282" s="383"/>
      <c r="AH2282" s="325"/>
      <c r="AI2282" s="325"/>
      <c r="AK2282" s="385"/>
      <c r="AL2282" s="385"/>
      <c r="AM2282" s="359"/>
      <c r="AN2282" s="385"/>
      <c r="AO2282" s="385"/>
      <c r="AP2282" s="385"/>
      <c r="AQ2282" s="385"/>
      <c r="AR2282" s="385"/>
      <c r="AS2282" s="385"/>
      <c r="AT2282" s="385"/>
      <c r="AU2282" s="359"/>
      <c r="AW2282" s="416"/>
      <c r="AX2282" s="694"/>
      <c r="AY2282" s="641"/>
      <c r="AZ2282" s="385"/>
      <c r="BA2282" s="385"/>
      <c r="BB2282" s="416"/>
      <c r="BC2282" s="416"/>
      <c r="BD2282" s="416"/>
      <c r="BE2282" s="416"/>
      <c r="BF2282" s="416"/>
      <c r="BG2282" s="416"/>
      <c r="BH2282" s="416"/>
      <c r="BI2282" s="416"/>
      <c r="BJ2282" s="416"/>
    </row>
    <row r="2283" spans="10:62" x14ac:dyDescent="0.2">
      <c r="J2283" s="385"/>
      <c r="K2283" s="217"/>
      <c r="L2283" s="217"/>
      <c r="M2283" s="693"/>
      <c r="N2283" s="693"/>
      <c r="O2283" s="359"/>
      <c r="P2283" s="619"/>
      <c r="Q2283" s="672"/>
      <c r="R2283" s="672"/>
      <c r="S2283" s="672"/>
      <c r="T2283" s="385"/>
      <c r="U2283" s="385"/>
      <c r="V2283" s="385"/>
      <c r="W2283" s="385"/>
      <c r="X2283" s="693"/>
      <c r="Y2283" s="325"/>
      <c r="Z2283" s="308"/>
      <c r="AA2283" s="383"/>
      <c r="AC2283" s="325"/>
      <c r="AD2283" s="325"/>
      <c r="AF2283" s="383"/>
      <c r="AH2283" s="325"/>
      <c r="AI2283" s="325"/>
      <c r="AK2283" s="385"/>
      <c r="AL2283" s="385"/>
      <c r="AM2283" s="359"/>
      <c r="AN2283" s="385"/>
      <c r="AO2283" s="385"/>
      <c r="AP2283" s="385"/>
      <c r="AQ2283" s="385"/>
      <c r="AR2283" s="385"/>
      <c r="AS2283" s="385"/>
      <c r="AT2283" s="385"/>
      <c r="AU2283" s="359"/>
      <c r="AW2283" s="416"/>
      <c r="AX2283" s="694"/>
      <c r="AY2283" s="641"/>
      <c r="AZ2283" s="385"/>
      <c r="BA2283" s="385"/>
      <c r="BB2283" s="416"/>
      <c r="BC2283" s="416"/>
      <c r="BD2283" s="416"/>
      <c r="BE2283" s="416"/>
      <c r="BF2283" s="416"/>
      <c r="BG2283" s="416"/>
      <c r="BH2283" s="416"/>
      <c r="BI2283" s="416"/>
      <c r="BJ2283" s="416"/>
    </row>
    <row r="2284" spans="10:62" x14ac:dyDescent="0.2">
      <c r="J2284" s="385"/>
      <c r="K2284" s="217"/>
      <c r="L2284" s="217"/>
      <c r="M2284" s="693"/>
      <c r="N2284" s="693"/>
      <c r="O2284" s="359"/>
      <c r="P2284" s="619"/>
      <c r="Q2284" s="672"/>
      <c r="R2284" s="672"/>
      <c r="S2284" s="672"/>
      <c r="T2284" s="385"/>
      <c r="U2284" s="385"/>
      <c r="V2284" s="385"/>
      <c r="W2284" s="385"/>
      <c r="X2284" s="693"/>
      <c r="Y2284" s="325"/>
      <c r="Z2284" s="308"/>
      <c r="AA2284" s="383"/>
      <c r="AC2284" s="325"/>
      <c r="AD2284" s="325"/>
      <c r="AF2284" s="383"/>
      <c r="AH2284" s="325"/>
      <c r="AI2284" s="325"/>
      <c r="AK2284" s="385"/>
      <c r="AL2284" s="385"/>
      <c r="AM2284" s="359"/>
      <c r="AN2284" s="385"/>
      <c r="AO2284" s="385"/>
      <c r="AP2284" s="385"/>
      <c r="AQ2284" s="385"/>
      <c r="AR2284" s="385"/>
      <c r="AS2284" s="385"/>
      <c r="AT2284" s="385"/>
      <c r="AU2284" s="359"/>
      <c r="AW2284" s="416"/>
      <c r="AX2284" s="694"/>
      <c r="AY2284" s="641"/>
      <c r="AZ2284" s="385"/>
      <c r="BA2284" s="385"/>
      <c r="BB2284" s="416"/>
      <c r="BC2284" s="416"/>
      <c r="BD2284" s="416"/>
      <c r="BE2284" s="416"/>
      <c r="BF2284" s="416"/>
      <c r="BG2284" s="416"/>
      <c r="BH2284" s="416"/>
      <c r="BI2284" s="416"/>
      <c r="BJ2284" s="416"/>
    </row>
    <row r="2285" spans="10:62" x14ac:dyDescent="0.2">
      <c r="J2285" s="385"/>
      <c r="K2285" s="217"/>
      <c r="L2285" s="217"/>
      <c r="M2285" s="693"/>
      <c r="N2285" s="693"/>
      <c r="O2285" s="359"/>
      <c r="P2285" s="619"/>
      <c r="Q2285" s="672"/>
      <c r="R2285" s="672"/>
      <c r="S2285" s="672"/>
      <c r="T2285" s="385"/>
      <c r="U2285" s="385"/>
      <c r="V2285" s="385"/>
      <c r="W2285" s="385"/>
      <c r="X2285" s="693"/>
      <c r="Y2285" s="325"/>
      <c r="Z2285" s="308"/>
      <c r="AA2285" s="383"/>
      <c r="AC2285" s="325"/>
      <c r="AD2285" s="325"/>
      <c r="AF2285" s="383"/>
      <c r="AH2285" s="325"/>
      <c r="AI2285" s="325"/>
      <c r="AK2285" s="385"/>
      <c r="AL2285" s="385"/>
      <c r="AM2285" s="359"/>
      <c r="AN2285" s="385"/>
      <c r="AO2285" s="385"/>
      <c r="AP2285" s="385"/>
      <c r="AQ2285" s="385"/>
      <c r="AR2285" s="385"/>
      <c r="AS2285" s="385"/>
      <c r="AT2285" s="385"/>
      <c r="AU2285" s="359"/>
      <c r="AW2285" s="416"/>
      <c r="AX2285" s="694"/>
      <c r="AY2285" s="641"/>
      <c r="AZ2285" s="385"/>
      <c r="BA2285" s="385"/>
      <c r="BB2285" s="416"/>
      <c r="BC2285" s="416"/>
      <c r="BD2285" s="416"/>
      <c r="BE2285" s="416"/>
      <c r="BF2285" s="416"/>
      <c r="BG2285" s="416"/>
      <c r="BH2285" s="416"/>
      <c r="BI2285" s="416"/>
      <c r="BJ2285" s="416"/>
    </row>
    <row r="2286" spans="10:62" x14ac:dyDescent="0.2">
      <c r="J2286" s="385"/>
      <c r="K2286" s="217"/>
      <c r="L2286" s="217"/>
      <c r="M2286" s="693"/>
      <c r="N2286" s="693"/>
      <c r="O2286" s="359"/>
      <c r="P2286" s="619"/>
      <c r="Q2286" s="672"/>
      <c r="R2286" s="672"/>
      <c r="S2286" s="672"/>
      <c r="T2286" s="385"/>
      <c r="U2286" s="385"/>
      <c r="V2286" s="385"/>
      <c r="W2286" s="385"/>
      <c r="X2286" s="693"/>
      <c r="Y2286" s="325"/>
      <c r="Z2286" s="308"/>
      <c r="AA2286" s="383"/>
      <c r="AC2286" s="325"/>
      <c r="AD2286" s="325"/>
      <c r="AF2286" s="383"/>
      <c r="AH2286" s="325"/>
      <c r="AI2286" s="325"/>
      <c r="AK2286" s="385"/>
      <c r="AL2286" s="385"/>
      <c r="AM2286" s="359"/>
      <c r="AN2286" s="385"/>
      <c r="AO2286" s="385"/>
      <c r="AP2286" s="385"/>
      <c r="AQ2286" s="385"/>
      <c r="AR2286" s="385"/>
      <c r="AS2286" s="385"/>
      <c r="AT2286" s="385"/>
      <c r="AU2286" s="359"/>
      <c r="AW2286" s="416"/>
      <c r="AX2286" s="694"/>
      <c r="AY2286" s="641"/>
      <c r="AZ2286" s="385"/>
      <c r="BA2286" s="385"/>
      <c r="BB2286" s="416"/>
      <c r="BC2286" s="416"/>
      <c r="BD2286" s="416"/>
      <c r="BE2286" s="416"/>
      <c r="BF2286" s="416"/>
      <c r="BG2286" s="416"/>
      <c r="BH2286" s="416"/>
      <c r="BI2286" s="416"/>
      <c r="BJ2286" s="416"/>
    </row>
    <row r="2287" spans="10:62" x14ac:dyDescent="0.2">
      <c r="J2287" s="385"/>
      <c r="K2287" s="217"/>
      <c r="L2287" s="217"/>
      <c r="M2287" s="693"/>
      <c r="N2287" s="693"/>
      <c r="O2287" s="359"/>
      <c r="P2287" s="619"/>
      <c r="Q2287" s="672"/>
      <c r="R2287" s="672"/>
      <c r="S2287" s="672"/>
      <c r="T2287" s="385"/>
      <c r="U2287" s="385"/>
      <c r="V2287" s="385"/>
      <c r="W2287" s="385"/>
      <c r="X2287" s="693"/>
      <c r="Y2287" s="325"/>
      <c r="Z2287" s="308"/>
      <c r="AA2287" s="383"/>
      <c r="AC2287" s="325"/>
      <c r="AD2287" s="325"/>
      <c r="AF2287" s="383"/>
      <c r="AH2287" s="325"/>
      <c r="AI2287" s="325"/>
      <c r="AK2287" s="385"/>
      <c r="AL2287" s="385"/>
      <c r="AM2287" s="359"/>
      <c r="AN2287" s="385"/>
      <c r="AO2287" s="385"/>
      <c r="AP2287" s="385"/>
      <c r="AQ2287" s="385"/>
      <c r="AR2287" s="385"/>
      <c r="AS2287" s="385"/>
      <c r="AT2287" s="385"/>
      <c r="AU2287" s="359"/>
      <c r="AW2287" s="416"/>
      <c r="AX2287" s="694"/>
      <c r="AY2287" s="641"/>
      <c r="AZ2287" s="385"/>
      <c r="BA2287" s="385"/>
      <c r="BB2287" s="416"/>
      <c r="BC2287" s="416"/>
      <c r="BD2287" s="416"/>
      <c r="BE2287" s="416"/>
      <c r="BF2287" s="416"/>
      <c r="BG2287" s="416"/>
      <c r="BH2287" s="416"/>
      <c r="BI2287" s="416"/>
      <c r="BJ2287" s="416"/>
    </row>
    <row r="2288" spans="10:62" x14ac:dyDescent="0.2">
      <c r="J2288" s="385"/>
      <c r="K2288" s="217"/>
      <c r="L2288" s="217"/>
      <c r="M2288" s="693"/>
      <c r="N2288" s="693"/>
      <c r="O2288" s="359"/>
      <c r="P2288" s="619"/>
      <c r="Q2288" s="672"/>
      <c r="R2288" s="672"/>
      <c r="S2288" s="672"/>
      <c r="T2288" s="385"/>
      <c r="U2288" s="385"/>
      <c r="V2288" s="385"/>
      <c r="W2288" s="385"/>
      <c r="X2288" s="693"/>
      <c r="Y2288" s="325"/>
      <c r="Z2288" s="308"/>
      <c r="AA2288" s="383"/>
      <c r="AC2288" s="325"/>
      <c r="AD2288" s="325"/>
      <c r="AF2288" s="383"/>
      <c r="AH2288" s="325"/>
      <c r="AI2288" s="325"/>
      <c r="AK2288" s="385"/>
      <c r="AL2288" s="385"/>
      <c r="AM2288" s="359"/>
      <c r="AN2288" s="385"/>
      <c r="AO2288" s="385"/>
      <c r="AP2288" s="385"/>
      <c r="AQ2288" s="385"/>
      <c r="AR2288" s="385"/>
      <c r="AS2288" s="385"/>
      <c r="AT2288" s="385"/>
      <c r="AU2288" s="359"/>
      <c r="AW2288" s="416"/>
      <c r="AX2288" s="694"/>
      <c r="AY2288" s="641"/>
      <c r="AZ2288" s="385"/>
      <c r="BA2288" s="385"/>
      <c r="BB2288" s="416"/>
      <c r="BC2288" s="416"/>
      <c r="BD2288" s="416"/>
      <c r="BE2288" s="416"/>
      <c r="BF2288" s="416"/>
      <c r="BG2288" s="416"/>
      <c r="BH2288" s="416"/>
      <c r="BI2288" s="416"/>
      <c r="BJ2288" s="416"/>
    </row>
    <row r="2289" spans="10:62" x14ac:dyDescent="0.2">
      <c r="J2289" s="385"/>
      <c r="K2289" s="217"/>
      <c r="L2289" s="217"/>
      <c r="M2289" s="693"/>
      <c r="N2289" s="693"/>
      <c r="O2289" s="359"/>
      <c r="P2289" s="619"/>
      <c r="Q2289" s="672"/>
      <c r="R2289" s="672"/>
      <c r="S2289" s="672"/>
      <c r="T2289" s="385"/>
      <c r="U2289" s="385"/>
      <c r="V2289" s="385"/>
      <c r="W2289" s="385"/>
      <c r="X2289" s="693"/>
      <c r="Y2289" s="325"/>
      <c r="Z2289" s="308"/>
      <c r="AA2289" s="383"/>
      <c r="AC2289" s="325"/>
      <c r="AD2289" s="325"/>
      <c r="AF2289" s="383"/>
      <c r="AH2289" s="325"/>
      <c r="AI2289" s="325"/>
      <c r="AK2289" s="385"/>
      <c r="AL2289" s="385"/>
      <c r="AM2289" s="359"/>
      <c r="AN2289" s="385"/>
      <c r="AO2289" s="385"/>
      <c r="AP2289" s="385"/>
      <c r="AQ2289" s="385"/>
      <c r="AR2289" s="385"/>
      <c r="AS2289" s="385"/>
      <c r="AT2289" s="385"/>
      <c r="AU2289" s="359"/>
      <c r="AW2289" s="416"/>
      <c r="AX2289" s="694"/>
      <c r="AY2289" s="641"/>
      <c r="AZ2289" s="385"/>
      <c r="BA2289" s="385"/>
      <c r="BB2289" s="416"/>
      <c r="BC2289" s="416"/>
      <c r="BD2289" s="416"/>
      <c r="BE2289" s="416"/>
      <c r="BF2289" s="416"/>
      <c r="BG2289" s="416"/>
      <c r="BH2289" s="416"/>
      <c r="BI2289" s="416"/>
      <c r="BJ2289" s="416"/>
    </row>
    <row r="2290" spans="10:62" x14ac:dyDescent="0.2">
      <c r="J2290" s="385"/>
      <c r="K2290" s="217"/>
      <c r="L2290" s="217"/>
      <c r="M2290" s="693"/>
      <c r="N2290" s="693"/>
      <c r="O2290" s="359"/>
      <c r="P2290" s="619"/>
      <c r="Q2290" s="672"/>
      <c r="R2290" s="672"/>
      <c r="S2290" s="672"/>
      <c r="T2290" s="385"/>
      <c r="U2290" s="385"/>
      <c r="V2290" s="385"/>
      <c r="W2290" s="385"/>
      <c r="X2290" s="693"/>
      <c r="Y2290" s="325"/>
      <c r="Z2290" s="308"/>
      <c r="AA2290" s="383"/>
      <c r="AC2290" s="325"/>
      <c r="AD2290" s="325"/>
      <c r="AF2290" s="383"/>
      <c r="AH2290" s="325"/>
      <c r="AI2290" s="325"/>
      <c r="AK2290" s="385"/>
      <c r="AL2290" s="385"/>
      <c r="AM2290" s="359"/>
      <c r="AN2290" s="385"/>
      <c r="AO2290" s="385"/>
      <c r="AP2290" s="385"/>
      <c r="AQ2290" s="385"/>
      <c r="AR2290" s="385"/>
      <c r="AS2290" s="385"/>
      <c r="AT2290" s="385"/>
      <c r="AU2290" s="359"/>
      <c r="AW2290" s="416"/>
      <c r="AX2290" s="694"/>
      <c r="AY2290" s="641"/>
      <c r="AZ2290" s="385"/>
      <c r="BA2290" s="385"/>
      <c r="BB2290" s="416"/>
      <c r="BC2290" s="416"/>
      <c r="BD2290" s="416"/>
      <c r="BE2290" s="416"/>
      <c r="BF2290" s="416"/>
      <c r="BG2290" s="416"/>
      <c r="BH2290" s="416"/>
      <c r="BI2290" s="416"/>
      <c r="BJ2290" s="416"/>
    </row>
    <row r="2291" spans="10:62" x14ac:dyDescent="0.2">
      <c r="J2291" s="385"/>
      <c r="K2291" s="217"/>
      <c r="L2291" s="217"/>
      <c r="M2291" s="693"/>
      <c r="N2291" s="693"/>
      <c r="O2291" s="359"/>
      <c r="P2291" s="619"/>
      <c r="Q2291" s="672"/>
      <c r="R2291" s="672"/>
      <c r="S2291" s="672"/>
      <c r="T2291" s="385"/>
      <c r="U2291" s="385"/>
      <c r="V2291" s="385"/>
      <c r="W2291" s="385"/>
      <c r="X2291" s="693"/>
      <c r="Y2291" s="325"/>
      <c r="Z2291" s="308"/>
      <c r="AA2291" s="383"/>
      <c r="AC2291" s="325"/>
      <c r="AD2291" s="325"/>
      <c r="AF2291" s="383"/>
      <c r="AH2291" s="325"/>
      <c r="AI2291" s="325"/>
      <c r="AK2291" s="385"/>
      <c r="AL2291" s="385"/>
      <c r="AM2291" s="359"/>
      <c r="AN2291" s="385"/>
      <c r="AO2291" s="385"/>
      <c r="AP2291" s="385"/>
      <c r="AQ2291" s="385"/>
      <c r="AR2291" s="385"/>
      <c r="AS2291" s="385"/>
      <c r="AT2291" s="385"/>
      <c r="AU2291" s="359"/>
      <c r="AW2291" s="416"/>
      <c r="AX2291" s="694"/>
      <c r="AY2291" s="641"/>
      <c r="AZ2291" s="385"/>
      <c r="BA2291" s="385"/>
      <c r="BB2291" s="416"/>
      <c r="BC2291" s="416"/>
      <c r="BD2291" s="416"/>
      <c r="BE2291" s="416"/>
      <c r="BF2291" s="416"/>
      <c r="BG2291" s="416"/>
      <c r="BH2291" s="416"/>
      <c r="BI2291" s="416"/>
      <c r="BJ2291" s="416"/>
    </row>
    <row r="2292" spans="10:62" x14ac:dyDescent="0.2">
      <c r="J2292" s="385"/>
      <c r="K2292" s="217"/>
      <c r="L2292" s="217"/>
      <c r="M2292" s="693"/>
      <c r="N2292" s="693"/>
      <c r="O2292" s="359"/>
      <c r="P2292" s="619"/>
      <c r="Q2292" s="672"/>
      <c r="R2292" s="672"/>
      <c r="S2292" s="672"/>
      <c r="T2292" s="385"/>
      <c r="U2292" s="385"/>
      <c r="V2292" s="385"/>
      <c r="W2292" s="385"/>
      <c r="X2292" s="693"/>
      <c r="Y2292" s="325"/>
      <c r="Z2292" s="308"/>
      <c r="AA2292" s="383"/>
      <c r="AC2292" s="325"/>
      <c r="AD2292" s="325"/>
      <c r="AF2292" s="383"/>
      <c r="AH2292" s="325"/>
      <c r="AI2292" s="325"/>
      <c r="AK2292" s="385"/>
      <c r="AL2292" s="385"/>
      <c r="AM2292" s="359"/>
      <c r="AN2292" s="385"/>
      <c r="AO2292" s="385"/>
      <c r="AP2292" s="385"/>
      <c r="AQ2292" s="385"/>
      <c r="AR2292" s="385"/>
      <c r="AS2292" s="385"/>
      <c r="AT2292" s="385"/>
      <c r="AU2292" s="359"/>
      <c r="AW2292" s="416"/>
      <c r="AX2292" s="694"/>
      <c r="AY2292" s="641"/>
      <c r="AZ2292" s="385"/>
      <c r="BA2292" s="385"/>
      <c r="BB2292" s="416"/>
      <c r="BC2292" s="416"/>
      <c r="BD2292" s="416"/>
      <c r="BE2292" s="416"/>
      <c r="BF2292" s="416"/>
      <c r="BG2292" s="416"/>
      <c r="BH2292" s="416"/>
      <c r="BI2292" s="416"/>
      <c r="BJ2292" s="416"/>
    </row>
    <row r="2293" spans="10:62" x14ac:dyDescent="0.2">
      <c r="J2293" s="385"/>
      <c r="K2293" s="217"/>
      <c r="L2293" s="217"/>
      <c r="M2293" s="693"/>
      <c r="N2293" s="693"/>
      <c r="O2293" s="359"/>
      <c r="P2293" s="619"/>
      <c r="Q2293" s="672"/>
      <c r="R2293" s="672"/>
      <c r="S2293" s="672"/>
      <c r="T2293" s="385"/>
      <c r="U2293" s="385"/>
      <c r="V2293" s="385"/>
      <c r="W2293" s="385"/>
      <c r="X2293" s="693"/>
      <c r="Y2293" s="325"/>
      <c r="Z2293" s="308"/>
      <c r="AA2293" s="383"/>
      <c r="AC2293" s="325"/>
      <c r="AD2293" s="325"/>
      <c r="AF2293" s="383"/>
      <c r="AH2293" s="325"/>
      <c r="AI2293" s="325"/>
      <c r="AK2293" s="385"/>
      <c r="AL2293" s="385"/>
      <c r="AM2293" s="359"/>
      <c r="AN2293" s="385"/>
      <c r="AO2293" s="385"/>
      <c r="AP2293" s="385"/>
      <c r="AQ2293" s="385"/>
      <c r="AR2293" s="385"/>
      <c r="AS2293" s="385"/>
      <c r="AT2293" s="385"/>
      <c r="AU2293" s="359"/>
      <c r="AW2293" s="416"/>
      <c r="AX2293" s="694"/>
      <c r="AY2293" s="641"/>
      <c r="AZ2293" s="385"/>
      <c r="BA2293" s="385"/>
      <c r="BB2293" s="416"/>
      <c r="BC2293" s="416"/>
      <c r="BD2293" s="416"/>
      <c r="BE2293" s="416"/>
      <c r="BF2293" s="416"/>
      <c r="BG2293" s="416"/>
      <c r="BH2293" s="416"/>
      <c r="BI2293" s="416"/>
      <c r="BJ2293" s="416"/>
    </row>
    <row r="2294" spans="10:62" x14ac:dyDescent="0.2">
      <c r="J2294" s="385"/>
      <c r="K2294" s="217"/>
      <c r="L2294" s="217"/>
      <c r="M2294" s="693"/>
      <c r="N2294" s="693"/>
      <c r="O2294" s="359"/>
      <c r="P2294" s="619"/>
      <c r="Q2294" s="672"/>
      <c r="R2294" s="672"/>
      <c r="S2294" s="672"/>
      <c r="T2294" s="385"/>
      <c r="U2294" s="385"/>
      <c r="V2294" s="385"/>
      <c r="W2294" s="385"/>
      <c r="X2294" s="693"/>
      <c r="Y2294" s="325"/>
      <c r="Z2294" s="308"/>
      <c r="AA2294" s="383"/>
      <c r="AC2294" s="325"/>
      <c r="AD2294" s="325"/>
      <c r="AF2294" s="383"/>
      <c r="AH2294" s="325"/>
      <c r="AI2294" s="325"/>
      <c r="AK2294" s="385"/>
      <c r="AL2294" s="385"/>
      <c r="AM2294" s="359"/>
      <c r="AN2294" s="385"/>
      <c r="AO2294" s="385"/>
      <c r="AP2294" s="385"/>
      <c r="AQ2294" s="385"/>
      <c r="AR2294" s="385"/>
      <c r="AS2294" s="385"/>
      <c r="AT2294" s="385"/>
      <c r="AU2294" s="359"/>
      <c r="AW2294" s="416"/>
      <c r="AX2294" s="694"/>
      <c r="AY2294" s="641"/>
      <c r="AZ2294" s="385"/>
      <c r="BA2294" s="385"/>
      <c r="BB2294" s="416"/>
      <c r="BC2294" s="416"/>
      <c r="BD2294" s="416"/>
      <c r="BE2294" s="416"/>
      <c r="BF2294" s="416"/>
      <c r="BG2294" s="416"/>
      <c r="BH2294" s="416"/>
      <c r="BI2294" s="416"/>
      <c r="BJ2294" s="416"/>
    </row>
    <row r="2295" spans="10:62" x14ac:dyDescent="0.2">
      <c r="J2295" s="385"/>
      <c r="K2295" s="217"/>
      <c r="L2295" s="217"/>
      <c r="M2295" s="693"/>
      <c r="N2295" s="693"/>
      <c r="O2295" s="359"/>
      <c r="P2295" s="619"/>
      <c r="Q2295" s="672"/>
      <c r="R2295" s="672"/>
      <c r="S2295" s="672"/>
      <c r="T2295" s="385"/>
      <c r="U2295" s="385"/>
      <c r="V2295" s="385"/>
      <c r="W2295" s="385"/>
      <c r="X2295" s="693"/>
      <c r="Y2295" s="325"/>
      <c r="Z2295" s="308"/>
      <c r="AA2295" s="383"/>
      <c r="AC2295" s="325"/>
      <c r="AD2295" s="325"/>
      <c r="AF2295" s="383"/>
      <c r="AH2295" s="325"/>
      <c r="AI2295" s="325"/>
      <c r="AK2295" s="385"/>
      <c r="AL2295" s="385"/>
      <c r="AM2295" s="359"/>
      <c r="AN2295" s="385"/>
      <c r="AO2295" s="385"/>
      <c r="AP2295" s="385"/>
      <c r="AQ2295" s="385"/>
      <c r="AR2295" s="385"/>
      <c r="AS2295" s="385"/>
      <c r="AT2295" s="385"/>
      <c r="AU2295" s="359"/>
      <c r="AW2295" s="416"/>
      <c r="AX2295" s="694"/>
      <c r="AY2295" s="641"/>
      <c r="AZ2295" s="385"/>
      <c r="BA2295" s="385"/>
      <c r="BB2295" s="416"/>
      <c r="BC2295" s="416"/>
      <c r="BD2295" s="416"/>
      <c r="BE2295" s="416"/>
      <c r="BF2295" s="416"/>
      <c r="BG2295" s="416"/>
      <c r="BH2295" s="416"/>
      <c r="BI2295" s="416"/>
      <c r="BJ2295" s="416"/>
    </row>
    <row r="2296" spans="10:62" x14ac:dyDescent="0.2">
      <c r="J2296" s="385"/>
      <c r="K2296" s="217"/>
      <c r="L2296" s="217"/>
      <c r="M2296" s="693"/>
      <c r="N2296" s="693"/>
      <c r="O2296" s="359"/>
      <c r="P2296" s="619"/>
      <c r="Q2296" s="672"/>
      <c r="R2296" s="672"/>
      <c r="S2296" s="672"/>
      <c r="T2296" s="385"/>
      <c r="U2296" s="385"/>
      <c r="V2296" s="385"/>
      <c r="W2296" s="385"/>
      <c r="X2296" s="693"/>
      <c r="Y2296" s="325"/>
      <c r="Z2296" s="308"/>
      <c r="AA2296" s="383"/>
      <c r="AC2296" s="325"/>
      <c r="AD2296" s="325"/>
      <c r="AF2296" s="383"/>
      <c r="AH2296" s="325"/>
      <c r="AI2296" s="325"/>
      <c r="AK2296" s="385"/>
      <c r="AL2296" s="385"/>
      <c r="AM2296" s="359"/>
      <c r="AN2296" s="385"/>
      <c r="AO2296" s="385"/>
      <c r="AP2296" s="385"/>
      <c r="AQ2296" s="385"/>
      <c r="AR2296" s="385"/>
      <c r="AS2296" s="385"/>
      <c r="AT2296" s="385"/>
      <c r="AU2296" s="359"/>
      <c r="AW2296" s="416"/>
      <c r="AX2296" s="694"/>
      <c r="AY2296" s="641"/>
      <c r="AZ2296" s="385"/>
      <c r="BA2296" s="385"/>
      <c r="BB2296" s="416"/>
      <c r="BC2296" s="416"/>
      <c r="BD2296" s="416"/>
      <c r="BE2296" s="416"/>
      <c r="BF2296" s="416"/>
      <c r="BG2296" s="416"/>
      <c r="BH2296" s="416"/>
      <c r="BI2296" s="416"/>
      <c r="BJ2296" s="416"/>
    </row>
    <row r="2297" spans="10:62" x14ac:dyDescent="0.2">
      <c r="J2297" s="385"/>
      <c r="K2297" s="217"/>
      <c r="L2297" s="217"/>
      <c r="M2297" s="693"/>
      <c r="N2297" s="693"/>
      <c r="O2297" s="359"/>
      <c r="P2297" s="619"/>
      <c r="Q2297" s="672"/>
      <c r="R2297" s="672"/>
      <c r="S2297" s="672"/>
      <c r="T2297" s="385"/>
      <c r="U2297" s="385"/>
      <c r="V2297" s="385"/>
      <c r="W2297" s="385"/>
      <c r="X2297" s="693"/>
      <c r="Y2297" s="325"/>
      <c r="Z2297" s="308"/>
      <c r="AA2297" s="383"/>
      <c r="AC2297" s="325"/>
      <c r="AD2297" s="325"/>
      <c r="AF2297" s="383"/>
      <c r="AH2297" s="325"/>
      <c r="AI2297" s="325"/>
      <c r="AK2297" s="385"/>
      <c r="AL2297" s="385"/>
      <c r="AM2297" s="359"/>
      <c r="AN2297" s="385"/>
      <c r="AO2297" s="385"/>
      <c r="AP2297" s="385"/>
      <c r="AQ2297" s="385"/>
      <c r="AR2297" s="385"/>
      <c r="AS2297" s="385"/>
      <c r="AT2297" s="385"/>
      <c r="AU2297" s="359"/>
      <c r="AW2297" s="416"/>
      <c r="AX2297" s="694"/>
      <c r="AY2297" s="641"/>
      <c r="AZ2297" s="385"/>
      <c r="BA2297" s="385"/>
      <c r="BB2297" s="416"/>
      <c r="BC2297" s="416"/>
      <c r="BD2297" s="416"/>
      <c r="BE2297" s="416"/>
      <c r="BF2297" s="416"/>
      <c r="BG2297" s="416"/>
      <c r="BH2297" s="416"/>
      <c r="BI2297" s="416"/>
      <c r="BJ2297" s="416"/>
    </row>
    <row r="2298" spans="10:62" x14ac:dyDescent="0.2">
      <c r="J2298" s="385"/>
      <c r="K2298" s="217"/>
      <c r="L2298" s="217"/>
      <c r="M2298" s="693"/>
      <c r="N2298" s="693"/>
      <c r="O2298" s="359"/>
      <c r="P2298" s="619"/>
      <c r="Q2298" s="672"/>
      <c r="R2298" s="672"/>
      <c r="S2298" s="672"/>
      <c r="T2298" s="385"/>
      <c r="U2298" s="385"/>
      <c r="V2298" s="385"/>
      <c r="W2298" s="385"/>
      <c r="X2298" s="693"/>
      <c r="Y2298" s="325"/>
      <c r="Z2298" s="308"/>
      <c r="AA2298" s="383"/>
      <c r="AC2298" s="325"/>
      <c r="AD2298" s="325"/>
      <c r="AF2298" s="383"/>
      <c r="AH2298" s="325"/>
      <c r="AI2298" s="325"/>
      <c r="AK2298" s="385"/>
      <c r="AL2298" s="385"/>
      <c r="AM2298" s="359"/>
      <c r="AN2298" s="385"/>
      <c r="AO2298" s="385"/>
      <c r="AP2298" s="385"/>
      <c r="AQ2298" s="385"/>
      <c r="AR2298" s="385"/>
      <c r="AS2298" s="385"/>
      <c r="AT2298" s="385"/>
      <c r="AU2298" s="359"/>
      <c r="AW2298" s="416"/>
      <c r="AX2298" s="694"/>
      <c r="AY2298" s="641"/>
      <c r="AZ2298" s="385"/>
      <c r="BA2298" s="385"/>
      <c r="BB2298" s="416"/>
      <c r="BC2298" s="416"/>
      <c r="BD2298" s="416"/>
      <c r="BE2298" s="416"/>
      <c r="BF2298" s="416"/>
      <c r="BG2298" s="416"/>
      <c r="BH2298" s="416"/>
      <c r="BI2298" s="416"/>
      <c r="BJ2298" s="416"/>
    </row>
    <row r="2299" spans="10:62" x14ac:dyDescent="0.2">
      <c r="J2299" s="385"/>
      <c r="K2299" s="217"/>
      <c r="L2299" s="217"/>
      <c r="M2299" s="693"/>
      <c r="N2299" s="693"/>
      <c r="O2299" s="359"/>
      <c r="P2299" s="619"/>
      <c r="Q2299" s="672"/>
      <c r="R2299" s="672"/>
      <c r="S2299" s="672"/>
      <c r="T2299" s="385"/>
      <c r="U2299" s="385"/>
      <c r="V2299" s="385"/>
      <c r="W2299" s="385"/>
      <c r="X2299" s="693"/>
      <c r="Y2299" s="325"/>
      <c r="Z2299" s="308"/>
      <c r="AA2299" s="383"/>
      <c r="AC2299" s="325"/>
      <c r="AD2299" s="325"/>
      <c r="AF2299" s="383"/>
      <c r="AH2299" s="325"/>
      <c r="AI2299" s="325"/>
      <c r="AK2299" s="385"/>
      <c r="AL2299" s="385"/>
      <c r="AM2299" s="359"/>
      <c r="AN2299" s="385"/>
      <c r="AO2299" s="385"/>
      <c r="AP2299" s="385"/>
      <c r="AQ2299" s="385"/>
      <c r="AR2299" s="385"/>
      <c r="AS2299" s="385"/>
      <c r="AT2299" s="385"/>
      <c r="AU2299" s="359"/>
      <c r="AW2299" s="416"/>
      <c r="AX2299" s="694"/>
      <c r="AY2299" s="641"/>
      <c r="AZ2299" s="385"/>
      <c r="BA2299" s="385"/>
      <c r="BB2299" s="416"/>
      <c r="BC2299" s="416"/>
      <c r="BD2299" s="416"/>
      <c r="BE2299" s="416"/>
      <c r="BF2299" s="416"/>
      <c r="BG2299" s="416"/>
      <c r="BH2299" s="416"/>
      <c r="BI2299" s="416"/>
      <c r="BJ2299" s="416"/>
    </row>
    <row r="2300" spans="10:62" x14ac:dyDescent="0.2">
      <c r="J2300" s="385"/>
      <c r="K2300" s="217"/>
      <c r="L2300" s="217"/>
      <c r="M2300" s="693"/>
      <c r="N2300" s="693"/>
      <c r="O2300" s="359"/>
      <c r="P2300" s="619"/>
      <c r="Q2300" s="672"/>
      <c r="R2300" s="672"/>
      <c r="S2300" s="672"/>
      <c r="T2300" s="385"/>
      <c r="U2300" s="385"/>
      <c r="V2300" s="385"/>
      <c r="W2300" s="385"/>
      <c r="X2300" s="693"/>
      <c r="Y2300" s="325"/>
      <c r="Z2300" s="308"/>
      <c r="AA2300" s="383"/>
      <c r="AC2300" s="325"/>
      <c r="AD2300" s="325"/>
      <c r="AF2300" s="383"/>
      <c r="AH2300" s="325"/>
      <c r="AI2300" s="325"/>
      <c r="AK2300" s="385"/>
      <c r="AL2300" s="385"/>
      <c r="AM2300" s="359"/>
      <c r="AN2300" s="385"/>
      <c r="AO2300" s="385"/>
      <c r="AP2300" s="385"/>
      <c r="AQ2300" s="385"/>
      <c r="AR2300" s="385"/>
      <c r="AS2300" s="385"/>
      <c r="AT2300" s="385"/>
      <c r="AU2300" s="359"/>
      <c r="AW2300" s="416"/>
      <c r="AX2300" s="694"/>
      <c r="AY2300" s="641"/>
      <c r="AZ2300" s="385"/>
      <c r="BA2300" s="385"/>
      <c r="BB2300" s="416"/>
      <c r="BC2300" s="416"/>
      <c r="BD2300" s="416"/>
      <c r="BE2300" s="416"/>
      <c r="BF2300" s="416"/>
      <c r="BG2300" s="416"/>
      <c r="BH2300" s="416"/>
      <c r="BI2300" s="416"/>
      <c r="BJ2300" s="416"/>
    </row>
    <row r="2301" spans="10:62" x14ac:dyDescent="0.2">
      <c r="J2301" s="385"/>
      <c r="K2301" s="217"/>
      <c r="L2301" s="217"/>
      <c r="M2301" s="693"/>
      <c r="N2301" s="693"/>
      <c r="O2301" s="359"/>
      <c r="P2301" s="619"/>
      <c r="Q2301" s="672"/>
      <c r="R2301" s="672"/>
      <c r="S2301" s="672"/>
      <c r="T2301" s="385"/>
      <c r="U2301" s="385"/>
      <c r="V2301" s="385"/>
      <c r="W2301" s="385"/>
      <c r="X2301" s="693"/>
      <c r="Y2301" s="325"/>
      <c r="Z2301" s="308"/>
      <c r="AA2301" s="383"/>
      <c r="AC2301" s="325"/>
      <c r="AD2301" s="325"/>
      <c r="AF2301" s="383"/>
      <c r="AH2301" s="325"/>
      <c r="AI2301" s="325"/>
      <c r="AK2301" s="385"/>
      <c r="AL2301" s="385"/>
      <c r="AM2301" s="359"/>
      <c r="AN2301" s="385"/>
      <c r="AO2301" s="385"/>
      <c r="AP2301" s="385"/>
      <c r="AQ2301" s="385"/>
      <c r="AR2301" s="385"/>
      <c r="AS2301" s="385"/>
      <c r="AT2301" s="385"/>
      <c r="AU2301" s="359"/>
      <c r="AW2301" s="416"/>
      <c r="AX2301" s="694"/>
      <c r="AY2301" s="641"/>
      <c r="AZ2301" s="385"/>
      <c r="BA2301" s="385"/>
      <c r="BB2301" s="416"/>
      <c r="BC2301" s="416"/>
      <c r="BD2301" s="416"/>
      <c r="BE2301" s="416"/>
      <c r="BF2301" s="416"/>
      <c r="BG2301" s="416"/>
      <c r="BH2301" s="416"/>
      <c r="BI2301" s="416"/>
      <c r="BJ2301" s="416"/>
    </row>
    <row r="2302" spans="10:62" x14ac:dyDescent="0.2">
      <c r="J2302" s="385"/>
      <c r="K2302" s="217"/>
      <c r="L2302" s="217"/>
      <c r="M2302" s="693"/>
      <c r="N2302" s="693"/>
      <c r="O2302" s="359"/>
      <c r="P2302" s="619"/>
      <c r="Q2302" s="672"/>
      <c r="R2302" s="672"/>
      <c r="S2302" s="672"/>
      <c r="T2302" s="385"/>
      <c r="U2302" s="385"/>
      <c r="V2302" s="385"/>
      <c r="W2302" s="385"/>
      <c r="X2302" s="693"/>
      <c r="Y2302" s="325"/>
      <c r="Z2302" s="308"/>
      <c r="AA2302" s="383"/>
      <c r="AC2302" s="325"/>
      <c r="AD2302" s="325"/>
      <c r="AF2302" s="383"/>
      <c r="AH2302" s="325"/>
      <c r="AI2302" s="325"/>
      <c r="AK2302" s="385"/>
      <c r="AL2302" s="385"/>
      <c r="AM2302" s="359"/>
      <c r="AN2302" s="385"/>
      <c r="AO2302" s="385"/>
      <c r="AP2302" s="385"/>
      <c r="AQ2302" s="385"/>
      <c r="AR2302" s="385"/>
      <c r="AS2302" s="385"/>
      <c r="AT2302" s="385"/>
      <c r="AU2302" s="359"/>
      <c r="AW2302" s="416"/>
      <c r="AX2302" s="694"/>
      <c r="AY2302" s="641"/>
      <c r="AZ2302" s="385"/>
      <c r="BA2302" s="385"/>
      <c r="BB2302" s="416"/>
      <c r="BC2302" s="416"/>
      <c r="BD2302" s="416"/>
      <c r="BE2302" s="416"/>
      <c r="BF2302" s="416"/>
      <c r="BG2302" s="416"/>
      <c r="BH2302" s="416"/>
      <c r="BI2302" s="416"/>
      <c r="BJ2302" s="416"/>
    </row>
    <row r="2303" spans="10:62" x14ac:dyDescent="0.2">
      <c r="J2303" s="385"/>
      <c r="K2303" s="217"/>
      <c r="L2303" s="217"/>
      <c r="M2303" s="693"/>
      <c r="N2303" s="693"/>
      <c r="O2303" s="359"/>
      <c r="P2303" s="619"/>
      <c r="Q2303" s="672"/>
      <c r="R2303" s="672"/>
      <c r="S2303" s="672"/>
      <c r="T2303" s="385"/>
      <c r="U2303" s="385"/>
      <c r="V2303" s="385"/>
      <c r="W2303" s="385"/>
      <c r="X2303" s="693"/>
      <c r="Y2303" s="325"/>
      <c r="Z2303" s="308"/>
      <c r="AA2303" s="383"/>
      <c r="AC2303" s="325"/>
      <c r="AD2303" s="325"/>
      <c r="AF2303" s="383"/>
      <c r="AH2303" s="325"/>
      <c r="AI2303" s="325"/>
      <c r="AK2303" s="385"/>
      <c r="AL2303" s="385"/>
      <c r="AM2303" s="359"/>
      <c r="AN2303" s="385"/>
      <c r="AO2303" s="385"/>
      <c r="AP2303" s="385"/>
      <c r="AQ2303" s="385"/>
      <c r="AR2303" s="385"/>
      <c r="AS2303" s="385"/>
      <c r="AT2303" s="385"/>
      <c r="AU2303" s="359"/>
      <c r="AW2303" s="416"/>
      <c r="AX2303" s="694"/>
      <c r="AY2303" s="641"/>
      <c r="AZ2303" s="385"/>
      <c r="BA2303" s="385"/>
      <c r="BB2303" s="416"/>
      <c r="BC2303" s="416"/>
      <c r="BD2303" s="416"/>
      <c r="BE2303" s="416"/>
      <c r="BF2303" s="416"/>
      <c r="BG2303" s="416"/>
      <c r="BH2303" s="416"/>
      <c r="BI2303" s="416"/>
      <c r="BJ2303" s="416"/>
    </row>
    <row r="2304" spans="10:62" x14ac:dyDescent="0.2">
      <c r="J2304" s="385"/>
      <c r="K2304" s="217"/>
      <c r="L2304" s="217"/>
      <c r="M2304" s="693"/>
      <c r="N2304" s="693"/>
      <c r="O2304" s="359"/>
      <c r="P2304" s="619"/>
      <c r="Q2304" s="672"/>
      <c r="R2304" s="672"/>
      <c r="S2304" s="672"/>
      <c r="T2304" s="385"/>
      <c r="U2304" s="385"/>
      <c r="V2304" s="385"/>
      <c r="W2304" s="385"/>
      <c r="X2304" s="693"/>
      <c r="Y2304" s="325"/>
      <c r="Z2304" s="308"/>
      <c r="AA2304" s="383"/>
      <c r="AC2304" s="325"/>
      <c r="AD2304" s="325"/>
      <c r="AF2304" s="383"/>
      <c r="AH2304" s="325"/>
      <c r="AI2304" s="325"/>
      <c r="AK2304" s="385"/>
      <c r="AL2304" s="385"/>
      <c r="AM2304" s="359"/>
      <c r="AN2304" s="385"/>
      <c r="AO2304" s="385"/>
      <c r="AP2304" s="385"/>
      <c r="AQ2304" s="385"/>
      <c r="AR2304" s="385"/>
      <c r="AS2304" s="385"/>
      <c r="AT2304" s="385"/>
      <c r="AU2304" s="359"/>
      <c r="AW2304" s="416"/>
      <c r="AX2304" s="694"/>
      <c r="AY2304" s="641"/>
      <c r="AZ2304" s="385"/>
      <c r="BA2304" s="385"/>
      <c r="BB2304" s="416"/>
      <c r="BC2304" s="416"/>
      <c r="BD2304" s="416"/>
      <c r="BE2304" s="416"/>
      <c r="BF2304" s="416"/>
      <c r="BG2304" s="416"/>
      <c r="BH2304" s="416"/>
      <c r="BI2304" s="416"/>
      <c r="BJ2304" s="416"/>
    </row>
    <row r="2305" spans="10:62" x14ac:dyDescent="0.2">
      <c r="J2305" s="385"/>
      <c r="K2305" s="217"/>
      <c r="L2305" s="217"/>
      <c r="M2305" s="693"/>
      <c r="N2305" s="693"/>
      <c r="O2305" s="359"/>
      <c r="P2305" s="619"/>
      <c r="Q2305" s="672"/>
      <c r="R2305" s="672"/>
      <c r="S2305" s="672"/>
      <c r="T2305" s="385"/>
      <c r="U2305" s="385"/>
      <c r="V2305" s="385"/>
      <c r="W2305" s="385"/>
      <c r="X2305" s="693"/>
      <c r="Y2305" s="325"/>
      <c r="Z2305" s="308"/>
      <c r="AA2305" s="383"/>
      <c r="AC2305" s="325"/>
      <c r="AD2305" s="325"/>
      <c r="AF2305" s="383"/>
      <c r="AH2305" s="325"/>
      <c r="AI2305" s="325"/>
      <c r="AK2305" s="385"/>
      <c r="AL2305" s="385"/>
      <c r="AM2305" s="359"/>
      <c r="AN2305" s="385"/>
      <c r="AO2305" s="385"/>
      <c r="AP2305" s="385"/>
      <c r="AQ2305" s="385"/>
      <c r="AR2305" s="385"/>
      <c r="AS2305" s="385"/>
      <c r="AT2305" s="385"/>
      <c r="AU2305" s="359"/>
      <c r="AW2305" s="416"/>
      <c r="AX2305" s="694"/>
      <c r="AY2305" s="641"/>
      <c r="AZ2305" s="385"/>
      <c r="BA2305" s="385"/>
      <c r="BB2305" s="416"/>
      <c r="BC2305" s="416"/>
      <c r="BD2305" s="416"/>
      <c r="BE2305" s="416"/>
      <c r="BF2305" s="416"/>
      <c r="BG2305" s="416"/>
      <c r="BH2305" s="416"/>
      <c r="BI2305" s="416"/>
      <c r="BJ2305" s="416"/>
    </row>
    <row r="2306" spans="10:62" x14ac:dyDescent="0.2">
      <c r="J2306" s="385"/>
      <c r="K2306" s="217"/>
      <c r="L2306" s="217"/>
      <c r="M2306" s="693"/>
      <c r="N2306" s="693"/>
      <c r="O2306" s="359"/>
      <c r="P2306" s="619"/>
      <c r="Q2306" s="672"/>
      <c r="R2306" s="672"/>
      <c r="S2306" s="672"/>
      <c r="T2306" s="385"/>
      <c r="U2306" s="385"/>
      <c r="V2306" s="385"/>
      <c r="W2306" s="385"/>
      <c r="X2306" s="693"/>
      <c r="Y2306" s="325"/>
      <c r="Z2306" s="308"/>
      <c r="AA2306" s="383"/>
      <c r="AC2306" s="325"/>
      <c r="AD2306" s="325"/>
      <c r="AF2306" s="383"/>
      <c r="AH2306" s="325"/>
      <c r="AI2306" s="325"/>
      <c r="AK2306" s="385"/>
      <c r="AL2306" s="385"/>
      <c r="AM2306" s="359"/>
      <c r="AN2306" s="385"/>
      <c r="AO2306" s="385"/>
      <c r="AP2306" s="385"/>
      <c r="AQ2306" s="385"/>
      <c r="AR2306" s="385"/>
      <c r="AS2306" s="385"/>
      <c r="AT2306" s="385"/>
      <c r="AU2306" s="359"/>
      <c r="AW2306" s="416"/>
      <c r="AX2306" s="694"/>
      <c r="AY2306" s="641"/>
      <c r="AZ2306" s="385"/>
      <c r="BA2306" s="385"/>
      <c r="BB2306" s="416"/>
      <c r="BC2306" s="416"/>
      <c r="BD2306" s="416"/>
      <c r="BE2306" s="416"/>
      <c r="BF2306" s="416"/>
      <c r="BG2306" s="416"/>
      <c r="BH2306" s="416"/>
      <c r="BI2306" s="416"/>
      <c r="BJ2306" s="416"/>
    </row>
    <row r="2307" spans="10:62" x14ac:dyDescent="0.2">
      <c r="J2307" s="385"/>
      <c r="K2307" s="217"/>
      <c r="L2307" s="217"/>
      <c r="M2307" s="693"/>
      <c r="N2307" s="693"/>
      <c r="O2307" s="359"/>
      <c r="P2307" s="619"/>
      <c r="Q2307" s="672"/>
      <c r="R2307" s="672"/>
      <c r="S2307" s="672"/>
      <c r="T2307" s="385"/>
      <c r="U2307" s="385"/>
      <c r="V2307" s="385"/>
      <c r="W2307" s="385"/>
      <c r="X2307" s="693"/>
      <c r="Y2307" s="325"/>
      <c r="Z2307" s="308"/>
      <c r="AA2307" s="383"/>
      <c r="AC2307" s="325"/>
      <c r="AD2307" s="325"/>
      <c r="AF2307" s="383"/>
      <c r="AH2307" s="325"/>
      <c r="AI2307" s="325"/>
      <c r="AK2307" s="385"/>
      <c r="AL2307" s="385"/>
      <c r="AM2307" s="359"/>
      <c r="AN2307" s="385"/>
      <c r="AO2307" s="385"/>
      <c r="AP2307" s="385"/>
      <c r="AQ2307" s="385"/>
      <c r="AR2307" s="385"/>
      <c r="AS2307" s="385"/>
      <c r="AT2307" s="385"/>
      <c r="AU2307" s="359"/>
      <c r="AW2307" s="416"/>
      <c r="AX2307" s="694"/>
      <c r="AY2307" s="641"/>
      <c r="AZ2307" s="385"/>
      <c r="BA2307" s="385"/>
      <c r="BB2307" s="416"/>
      <c r="BC2307" s="416"/>
      <c r="BD2307" s="416"/>
      <c r="BE2307" s="416"/>
      <c r="BF2307" s="416"/>
      <c r="BG2307" s="416"/>
      <c r="BH2307" s="416"/>
      <c r="BI2307" s="416"/>
      <c r="BJ2307" s="416"/>
    </row>
    <row r="2308" spans="10:62" x14ac:dyDescent="0.2">
      <c r="J2308" s="385"/>
      <c r="K2308" s="217"/>
      <c r="L2308" s="217"/>
      <c r="M2308" s="693"/>
      <c r="N2308" s="693"/>
      <c r="O2308" s="359"/>
      <c r="P2308" s="619"/>
      <c r="Q2308" s="672"/>
      <c r="R2308" s="672"/>
      <c r="S2308" s="672"/>
      <c r="T2308" s="385"/>
      <c r="U2308" s="385"/>
      <c r="V2308" s="385"/>
      <c r="W2308" s="385"/>
      <c r="X2308" s="693"/>
      <c r="Y2308" s="325"/>
      <c r="Z2308" s="308"/>
      <c r="AA2308" s="383"/>
      <c r="AC2308" s="325"/>
      <c r="AD2308" s="325"/>
      <c r="AF2308" s="383"/>
      <c r="AH2308" s="325"/>
      <c r="AI2308" s="325"/>
      <c r="AK2308" s="385"/>
      <c r="AL2308" s="385"/>
      <c r="AM2308" s="359"/>
      <c r="AN2308" s="385"/>
      <c r="AO2308" s="385"/>
      <c r="AP2308" s="385"/>
      <c r="AQ2308" s="385"/>
      <c r="AR2308" s="385"/>
      <c r="AS2308" s="385"/>
      <c r="AT2308" s="385"/>
      <c r="AU2308" s="359"/>
      <c r="AW2308" s="416"/>
      <c r="AX2308" s="694"/>
      <c r="AY2308" s="641"/>
      <c r="AZ2308" s="385"/>
      <c r="BA2308" s="385"/>
      <c r="BB2308" s="416"/>
      <c r="BC2308" s="416"/>
      <c r="BD2308" s="416"/>
      <c r="BE2308" s="416"/>
      <c r="BF2308" s="416"/>
      <c r="BG2308" s="416"/>
      <c r="BH2308" s="416"/>
      <c r="BI2308" s="416"/>
      <c r="BJ2308" s="416"/>
    </row>
    <row r="2309" spans="10:62" x14ac:dyDescent="0.2">
      <c r="J2309" s="385"/>
      <c r="K2309" s="217"/>
      <c r="L2309" s="217"/>
      <c r="M2309" s="693"/>
      <c r="N2309" s="693"/>
      <c r="O2309" s="359"/>
      <c r="P2309" s="619"/>
      <c r="Q2309" s="672"/>
      <c r="R2309" s="672"/>
      <c r="S2309" s="672"/>
      <c r="T2309" s="385"/>
      <c r="U2309" s="385"/>
      <c r="V2309" s="385"/>
      <c r="W2309" s="385"/>
      <c r="X2309" s="693"/>
      <c r="Y2309" s="325"/>
      <c r="Z2309" s="308"/>
      <c r="AA2309" s="383"/>
      <c r="AC2309" s="325"/>
      <c r="AD2309" s="325"/>
      <c r="AF2309" s="383"/>
      <c r="AH2309" s="325"/>
      <c r="AI2309" s="325"/>
      <c r="AK2309" s="385"/>
      <c r="AL2309" s="385"/>
      <c r="AM2309" s="359"/>
      <c r="AN2309" s="385"/>
      <c r="AO2309" s="385"/>
      <c r="AP2309" s="385"/>
      <c r="AQ2309" s="385"/>
      <c r="AR2309" s="385"/>
      <c r="AS2309" s="385"/>
      <c r="AT2309" s="385"/>
      <c r="AU2309" s="359"/>
      <c r="AW2309" s="416"/>
      <c r="AX2309" s="694"/>
      <c r="AY2309" s="641"/>
      <c r="AZ2309" s="385"/>
      <c r="BA2309" s="385"/>
      <c r="BB2309" s="416"/>
      <c r="BC2309" s="416"/>
      <c r="BD2309" s="416"/>
      <c r="BE2309" s="416"/>
      <c r="BF2309" s="416"/>
      <c r="BG2309" s="416"/>
      <c r="BH2309" s="416"/>
      <c r="BI2309" s="416"/>
      <c r="BJ2309" s="416"/>
    </row>
    <row r="2310" spans="10:62" x14ac:dyDescent="0.2">
      <c r="J2310" s="385"/>
      <c r="K2310" s="217"/>
      <c r="L2310" s="217"/>
      <c r="M2310" s="693"/>
      <c r="N2310" s="693"/>
      <c r="O2310" s="359"/>
      <c r="P2310" s="619"/>
      <c r="Q2310" s="672"/>
      <c r="R2310" s="672"/>
      <c r="S2310" s="672"/>
      <c r="T2310" s="385"/>
      <c r="U2310" s="385"/>
      <c r="V2310" s="385"/>
      <c r="W2310" s="385"/>
      <c r="X2310" s="693"/>
      <c r="Y2310" s="325"/>
      <c r="Z2310" s="308"/>
      <c r="AA2310" s="383"/>
      <c r="AC2310" s="325"/>
      <c r="AD2310" s="325"/>
      <c r="AF2310" s="383"/>
      <c r="AH2310" s="325"/>
      <c r="AI2310" s="325"/>
      <c r="AK2310" s="385"/>
      <c r="AL2310" s="385"/>
      <c r="AM2310" s="359"/>
      <c r="AN2310" s="385"/>
      <c r="AO2310" s="385"/>
      <c r="AP2310" s="385"/>
      <c r="AQ2310" s="385"/>
      <c r="AR2310" s="385"/>
      <c r="AS2310" s="385"/>
      <c r="AT2310" s="385"/>
      <c r="AU2310" s="359"/>
      <c r="AW2310" s="416"/>
      <c r="AX2310" s="694"/>
      <c r="AY2310" s="641"/>
      <c r="AZ2310" s="385"/>
      <c r="BA2310" s="385"/>
      <c r="BB2310" s="416"/>
      <c r="BC2310" s="416"/>
      <c r="BD2310" s="416"/>
      <c r="BE2310" s="416"/>
      <c r="BF2310" s="416"/>
      <c r="BG2310" s="416"/>
      <c r="BH2310" s="416"/>
      <c r="BI2310" s="416"/>
      <c r="BJ2310" s="416"/>
    </row>
    <row r="2311" spans="10:62" x14ac:dyDescent="0.2">
      <c r="J2311" s="385"/>
      <c r="K2311" s="217"/>
      <c r="L2311" s="217"/>
      <c r="M2311" s="693"/>
      <c r="N2311" s="693"/>
      <c r="O2311" s="359"/>
      <c r="P2311" s="619"/>
      <c r="Q2311" s="672"/>
      <c r="R2311" s="672"/>
      <c r="S2311" s="672"/>
      <c r="T2311" s="385"/>
      <c r="U2311" s="385"/>
      <c r="V2311" s="385"/>
      <c r="W2311" s="385"/>
      <c r="X2311" s="693"/>
      <c r="Y2311" s="325"/>
      <c r="Z2311" s="308"/>
      <c r="AA2311" s="383"/>
      <c r="AC2311" s="325"/>
      <c r="AD2311" s="325"/>
      <c r="AF2311" s="383"/>
      <c r="AH2311" s="325"/>
      <c r="AI2311" s="325"/>
      <c r="AK2311" s="385"/>
      <c r="AL2311" s="385"/>
      <c r="AM2311" s="359"/>
      <c r="AN2311" s="385"/>
      <c r="AO2311" s="385"/>
      <c r="AP2311" s="385"/>
      <c r="AQ2311" s="385"/>
      <c r="AR2311" s="385"/>
      <c r="AS2311" s="385"/>
      <c r="AT2311" s="385"/>
      <c r="AU2311" s="359"/>
      <c r="AW2311" s="416"/>
      <c r="AX2311" s="694"/>
      <c r="AY2311" s="641"/>
      <c r="AZ2311" s="385"/>
      <c r="BA2311" s="385"/>
      <c r="BB2311" s="416"/>
      <c r="BC2311" s="416"/>
      <c r="BD2311" s="416"/>
      <c r="BE2311" s="416"/>
      <c r="BF2311" s="416"/>
      <c r="BG2311" s="416"/>
      <c r="BH2311" s="416"/>
      <c r="BI2311" s="416"/>
      <c r="BJ2311" s="416"/>
    </row>
    <row r="2312" spans="10:62" x14ac:dyDescent="0.2">
      <c r="J2312" s="385"/>
      <c r="K2312" s="217"/>
      <c r="L2312" s="217"/>
      <c r="M2312" s="693"/>
      <c r="N2312" s="693"/>
      <c r="O2312" s="359"/>
      <c r="P2312" s="619"/>
      <c r="Q2312" s="672"/>
      <c r="R2312" s="672"/>
      <c r="S2312" s="672"/>
      <c r="T2312" s="385"/>
      <c r="U2312" s="385"/>
      <c r="V2312" s="385"/>
      <c r="W2312" s="385"/>
      <c r="X2312" s="693"/>
      <c r="Y2312" s="325"/>
      <c r="Z2312" s="308"/>
      <c r="AA2312" s="383"/>
      <c r="AC2312" s="325"/>
      <c r="AD2312" s="325"/>
      <c r="AF2312" s="383"/>
      <c r="AH2312" s="325"/>
      <c r="AI2312" s="325"/>
      <c r="AK2312" s="385"/>
      <c r="AL2312" s="385"/>
      <c r="AM2312" s="359"/>
      <c r="AN2312" s="385"/>
      <c r="AO2312" s="385"/>
      <c r="AP2312" s="385"/>
      <c r="AQ2312" s="385"/>
      <c r="AR2312" s="385"/>
      <c r="AS2312" s="385"/>
      <c r="AT2312" s="385"/>
      <c r="AU2312" s="359"/>
      <c r="AW2312" s="416"/>
      <c r="AX2312" s="694"/>
      <c r="AY2312" s="641"/>
      <c r="AZ2312" s="385"/>
      <c r="BA2312" s="385"/>
      <c r="BB2312" s="416"/>
      <c r="BC2312" s="416"/>
      <c r="BD2312" s="416"/>
      <c r="BE2312" s="416"/>
      <c r="BF2312" s="416"/>
      <c r="BG2312" s="416"/>
      <c r="BH2312" s="416"/>
      <c r="BI2312" s="416"/>
      <c r="BJ2312" s="416"/>
    </row>
    <row r="2313" spans="10:62" x14ac:dyDescent="0.2">
      <c r="J2313" s="385"/>
      <c r="K2313" s="217"/>
      <c r="L2313" s="217"/>
      <c r="M2313" s="693"/>
      <c r="N2313" s="693"/>
      <c r="O2313" s="359"/>
      <c r="P2313" s="619"/>
      <c r="Q2313" s="672"/>
      <c r="R2313" s="672"/>
      <c r="S2313" s="672"/>
      <c r="T2313" s="385"/>
      <c r="U2313" s="385"/>
      <c r="V2313" s="385"/>
      <c r="W2313" s="385"/>
      <c r="X2313" s="693"/>
      <c r="Y2313" s="325"/>
      <c r="Z2313" s="308"/>
      <c r="AA2313" s="383"/>
      <c r="AC2313" s="325"/>
      <c r="AD2313" s="325"/>
      <c r="AF2313" s="383"/>
      <c r="AH2313" s="325"/>
      <c r="AI2313" s="325"/>
      <c r="AK2313" s="385"/>
      <c r="AL2313" s="385"/>
      <c r="AM2313" s="359"/>
      <c r="AN2313" s="385"/>
      <c r="AO2313" s="385"/>
      <c r="AP2313" s="385"/>
      <c r="AQ2313" s="385"/>
      <c r="AR2313" s="385"/>
      <c r="AS2313" s="385"/>
      <c r="AT2313" s="385"/>
      <c r="AU2313" s="359"/>
      <c r="AW2313" s="416"/>
      <c r="AX2313" s="694"/>
      <c r="AY2313" s="641"/>
      <c r="AZ2313" s="385"/>
      <c r="BA2313" s="385"/>
      <c r="BB2313" s="416"/>
      <c r="BC2313" s="416"/>
      <c r="BD2313" s="416"/>
      <c r="BE2313" s="416"/>
      <c r="BF2313" s="416"/>
      <c r="BG2313" s="416"/>
      <c r="BH2313" s="416"/>
      <c r="BI2313" s="416"/>
      <c r="BJ2313" s="416"/>
    </row>
    <row r="2314" spans="10:62" x14ac:dyDescent="0.2">
      <c r="J2314" s="385"/>
      <c r="K2314" s="217"/>
      <c r="L2314" s="217"/>
      <c r="M2314" s="693"/>
      <c r="N2314" s="693"/>
      <c r="O2314" s="359"/>
      <c r="P2314" s="619"/>
      <c r="Q2314" s="672"/>
      <c r="R2314" s="672"/>
      <c r="S2314" s="672"/>
      <c r="T2314" s="385"/>
      <c r="U2314" s="385"/>
      <c r="V2314" s="385"/>
      <c r="W2314" s="385"/>
      <c r="X2314" s="693"/>
      <c r="Y2314" s="325"/>
      <c r="Z2314" s="308"/>
      <c r="AA2314" s="383"/>
      <c r="AC2314" s="325"/>
      <c r="AD2314" s="325"/>
      <c r="AF2314" s="383"/>
      <c r="AH2314" s="325"/>
      <c r="AI2314" s="325"/>
      <c r="AK2314" s="385"/>
      <c r="AL2314" s="385"/>
      <c r="AM2314" s="359"/>
      <c r="AN2314" s="385"/>
      <c r="AO2314" s="385"/>
      <c r="AP2314" s="385"/>
      <c r="AQ2314" s="385"/>
      <c r="AR2314" s="385"/>
      <c r="AS2314" s="385"/>
      <c r="AT2314" s="385"/>
      <c r="AU2314" s="359"/>
      <c r="AW2314" s="416"/>
      <c r="AX2314" s="694"/>
      <c r="AY2314" s="641"/>
      <c r="AZ2314" s="385"/>
      <c r="BA2314" s="385"/>
      <c r="BB2314" s="416"/>
      <c r="BC2314" s="416"/>
      <c r="BD2314" s="416"/>
      <c r="BE2314" s="416"/>
      <c r="BF2314" s="416"/>
      <c r="BG2314" s="416"/>
      <c r="BH2314" s="416"/>
      <c r="BI2314" s="416"/>
      <c r="BJ2314" s="416"/>
    </row>
    <row r="2315" spans="10:62" x14ac:dyDescent="0.2">
      <c r="J2315" s="385"/>
      <c r="K2315" s="217"/>
      <c r="L2315" s="217"/>
      <c r="M2315" s="693"/>
      <c r="N2315" s="693"/>
      <c r="O2315" s="359"/>
      <c r="P2315" s="619"/>
      <c r="Q2315" s="672"/>
      <c r="R2315" s="672"/>
      <c r="S2315" s="672"/>
      <c r="T2315" s="385"/>
      <c r="U2315" s="385"/>
      <c r="V2315" s="385"/>
      <c r="W2315" s="385"/>
      <c r="X2315" s="693"/>
      <c r="Y2315" s="325"/>
      <c r="Z2315" s="308"/>
      <c r="AA2315" s="383"/>
      <c r="AC2315" s="325"/>
      <c r="AD2315" s="325"/>
      <c r="AF2315" s="383"/>
      <c r="AH2315" s="325"/>
      <c r="AI2315" s="325"/>
      <c r="AK2315" s="385"/>
      <c r="AL2315" s="385"/>
      <c r="AM2315" s="359"/>
      <c r="AN2315" s="385"/>
      <c r="AO2315" s="385"/>
      <c r="AP2315" s="385"/>
      <c r="AQ2315" s="385"/>
      <c r="AR2315" s="385"/>
      <c r="AS2315" s="385"/>
      <c r="AT2315" s="385"/>
      <c r="AU2315" s="359"/>
      <c r="AW2315" s="416"/>
      <c r="AX2315" s="694"/>
      <c r="AY2315" s="641"/>
      <c r="AZ2315" s="385"/>
      <c r="BA2315" s="385"/>
      <c r="BB2315" s="416"/>
      <c r="BC2315" s="416"/>
      <c r="BD2315" s="416"/>
      <c r="BE2315" s="416"/>
      <c r="BF2315" s="416"/>
      <c r="BG2315" s="416"/>
      <c r="BH2315" s="416"/>
      <c r="BI2315" s="416"/>
      <c r="BJ2315" s="416"/>
    </row>
    <row r="2316" spans="10:62" x14ac:dyDescent="0.2">
      <c r="J2316" s="385"/>
      <c r="K2316" s="217"/>
      <c r="L2316" s="217"/>
      <c r="M2316" s="693"/>
      <c r="N2316" s="693"/>
      <c r="O2316" s="359"/>
      <c r="P2316" s="619"/>
      <c r="Q2316" s="672"/>
      <c r="R2316" s="672"/>
      <c r="S2316" s="672"/>
      <c r="T2316" s="385"/>
      <c r="U2316" s="385"/>
      <c r="V2316" s="385"/>
      <c r="W2316" s="385"/>
      <c r="X2316" s="693"/>
      <c r="Y2316" s="325"/>
      <c r="Z2316" s="308"/>
      <c r="AA2316" s="383"/>
      <c r="AC2316" s="325"/>
      <c r="AD2316" s="325"/>
      <c r="AF2316" s="383"/>
      <c r="AH2316" s="325"/>
      <c r="AI2316" s="325"/>
      <c r="AK2316" s="385"/>
      <c r="AL2316" s="385"/>
      <c r="AM2316" s="359"/>
      <c r="AN2316" s="385"/>
      <c r="AO2316" s="385"/>
      <c r="AP2316" s="385"/>
      <c r="AQ2316" s="385"/>
      <c r="AR2316" s="385"/>
      <c r="AS2316" s="385"/>
      <c r="AT2316" s="385"/>
      <c r="AU2316" s="359"/>
      <c r="AW2316" s="416"/>
      <c r="AX2316" s="694"/>
      <c r="AY2316" s="641"/>
      <c r="AZ2316" s="385"/>
      <c r="BA2316" s="385"/>
      <c r="BB2316" s="416"/>
      <c r="BC2316" s="416"/>
      <c r="BD2316" s="416"/>
      <c r="BE2316" s="416"/>
      <c r="BF2316" s="416"/>
      <c r="BG2316" s="416"/>
      <c r="BH2316" s="416"/>
      <c r="BI2316" s="416"/>
      <c r="BJ2316" s="416"/>
    </row>
    <row r="2317" spans="10:62" x14ac:dyDescent="0.2">
      <c r="J2317" s="385"/>
      <c r="K2317" s="217"/>
      <c r="L2317" s="217"/>
      <c r="M2317" s="693"/>
      <c r="N2317" s="693"/>
      <c r="O2317" s="359"/>
      <c r="P2317" s="619"/>
      <c r="Q2317" s="672"/>
      <c r="R2317" s="672"/>
      <c r="S2317" s="672"/>
      <c r="T2317" s="385"/>
      <c r="U2317" s="385"/>
      <c r="V2317" s="385"/>
      <c r="W2317" s="385"/>
      <c r="X2317" s="693"/>
      <c r="Y2317" s="325"/>
      <c r="Z2317" s="308"/>
      <c r="AA2317" s="383"/>
      <c r="AC2317" s="325"/>
      <c r="AD2317" s="325"/>
      <c r="AF2317" s="383"/>
      <c r="AH2317" s="325"/>
      <c r="AI2317" s="325"/>
      <c r="AK2317" s="385"/>
      <c r="AL2317" s="385"/>
      <c r="AM2317" s="359"/>
      <c r="AN2317" s="385"/>
      <c r="AO2317" s="385"/>
      <c r="AP2317" s="385"/>
      <c r="AQ2317" s="385"/>
      <c r="AR2317" s="385"/>
      <c r="AS2317" s="385"/>
      <c r="AT2317" s="385"/>
      <c r="AU2317" s="359"/>
      <c r="AW2317" s="416"/>
      <c r="AX2317" s="694"/>
      <c r="AY2317" s="641"/>
      <c r="AZ2317" s="385"/>
      <c r="BA2317" s="385"/>
      <c r="BB2317" s="416"/>
      <c r="BC2317" s="416"/>
      <c r="BD2317" s="416"/>
      <c r="BE2317" s="416"/>
      <c r="BF2317" s="416"/>
      <c r="BG2317" s="416"/>
      <c r="BH2317" s="416"/>
      <c r="BI2317" s="416"/>
      <c r="BJ2317" s="416"/>
    </row>
    <row r="2318" spans="10:62" x14ac:dyDescent="0.2">
      <c r="J2318" s="385"/>
      <c r="K2318" s="217"/>
      <c r="L2318" s="217"/>
      <c r="M2318" s="693"/>
      <c r="N2318" s="693"/>
      <c r="O2318" s="359"/>
      <c r="P2318" s="619"/>
      <c r="Q2318" s="672"/>
      <c r="R2318" s="672"/>
      <c r="S2318" s="672"/>
      <c r="T2318" s="385"/>
      <c r="U2318" s="385"/>
      <c r="V2318" s="385"/>
      <c r="W2318" s="385"/>
      <c r="X2318" s="693"/>
      <c r="Y2318" s="325"/>
      <c r="Z2318" s="308"/>
      <c r="AA2318" s="383"/>
      <c r="AC2318" s="325"/>
      <c r="AD2318" s="325"/>
      <c r="AF2318" s="383"/>
      <c r="AH2318" s="325"/>
      <c r="AI2318" s="325"/>
      <c r="AK2318" s="385"/>
      <c r="AL2318" s="385"/>
      <c r="AM2318" s="359"/>
      <c r="AN2318" s="385"/>
      <c r="AO2318" s="385"/>
      <c r="AP2318" s="385"/>
      <c r="AQ2318" s="385"/>
      <c r="AR2318" s="385"/>
      <c r="AS2318" s="385"/>
      <c r="AT2318" s="385"/>
      <c r="AU2318" s="359"/>
      <c r="AW2318" s="416"/>
      <c r="AX2318" s="694"/>
      <c r="AY2318" s="641"/>
      <c r="AZ2318" s="385"/>
      <c r="BA2318" s="385"/>
      <c r="BB2318" s="416"/>
      <c r="BC2318" s="416"/>
      <c r="BD2318" s="416"/>
      <c r="BE2318" s="416"/>
      <c r="BF2318" s="416"/>
      <c r="BG2318" s="416"/>
      <c r="BH2318" s="416"/>
      <c r="BI2318" s="416"/>
      <c r="BJ2318" s="416"/>
    </row>
    <row r="2319" spans="10:62" x14ac:dyDescent="0.2">
      <c r="J2319" s="385"/>
      <c r="K2319" s="217"/>
      <c r="L2319" s="217"/>
      <c r="M2319" s="693"/>
      <c r="N2319" s="693"/>
      <c r="O2319" s="359"/>
      <c r="P2319" s="619"/>
      <c r="Q2319" s="672"/>
      <c r="R2319" s="672"/>
      <c r="S2319" s="672"/>
      <c r="T2319" s="385"/>
      <c r="U2319" s="385"/>
      <c r="V2319" s="385"/>
      <c r="W2319" s="385"/>
      <c r="X2319" s="693"/>
      <c r="Y2319" s="325"/>
      <c r="Z2319" s="308"/>
      <c r="AA2319" s="383"/>
      <c r="AC2319" s="325"/>
      <c r="AD2319" s="325"/>
      <c r="AF2319" s="383"/>
      <c r="AH2319" s="325"/>
      <c r="AI2319" s="325"/>
      <c r="AK2319" s="385"/>
      <c r="AL2319" s="385"/>
      <c r="AM2319" s="359"/>
      <c r="AN2319" s="385"/>
      <c r="AO2319" s="385"/>
      <c r="AP2319" s="385"/>
      <c r="AQ2319" s="385"/>
      <c r="AR2319" s="385"/>
      <c r="AS2319" s="385"/>
      <c r="AT2319" s="385"/>
      <c r="AU2319" s="359"/>
      <c r="AW2319" s="416"/>
      <c r="AX2319" s="694"/>
      <c r="AY2319" s="641"/>
      <c r="AZ2319" s="385"/>
      <c r="BA2319" s="385"/>
      <c r="BB2319" s="416"/>
      <c r="BC2319" s="416"/>
      <c r="BD2319" s="416"/>
      <c r="BE2319" s="416"/>
      <c r="BF2319" s="416"/>
      <c r="BG2319" s="416"/>
      <c r="BH2319" s="416"/>
      <c r="BI2319" s="416"/>
      <c r="BJ2319" s="416"/>
    </row>
    <row r="2320" spans="10:62" x14ac:dyDescent="0.2">
      <c r="J2320" s="385"/>
      <c r="K2320" s="217"/>
      <c r="L2320" s="217"/>
      <c r="M2320" s="693"/>
      <c r="N2320" s="693"/>
      <c r="O2320" s="359"/>
      <c r="P2320" s="619"/>
      <c r="Q2320" s="672"/>
      <c r="R2320" s="672"/>
      <c r="S2320" s="672"/>
      <c r="T2320" s="385"/>
      <c r="U2320" s="385"/>
      <c r="V2320" s="385"/>
      <c r="W2320" s="385"/>
      <c r="X2320" s="693"/>
      <c r="Y2320" s="325"/>
      <c r="Z2320" s="308"/>
      <c r="AA2320" s="383"/>
      <c r="AC2320" s="325"/>
      <c r="AD2320" s="325"/>
      <c r="AF2320" s="383"/>
      <c r="AH2320" s="325"/>
      <c r="AI2320" s="325"/>
      <c r="AK2320" s="385"/>
      <c r="AL2320" s="385"/>
      <c r="AM2320" s="359"/>
      <c r="AN2320" s="385"/>
      <c r="AO2320" s="385"/>
      <c r="AP2320" s="385"/>
      <c r="AQ2320" s="385"/>
      <c r="AR2320" s="385"/>
      <c r="AS2320" s="385"/>
      <c r="AT2320" s="385"/>
      <c r="AU2320" s="359"/>
      <c r="AW2320" s="416"/>
      <c r="AX2320" s="694"/>
      <c r="AY2320" s="641"/>
      <c r="AZ2320" s="385"/>
      <c r="BA2320" s="385"/>
      <c r="BB2320" s="416"/>
      <c r="BC2320" s="416"/>
      <c r="BD2320" s="416"/>
      <c r="BE2320" s="416"/>
      <c r="BF2320" s="416"/>
      <c r="BG2320" s="416"/>
      <c r="BH2320" s="416"/>
      <c r="BI2320" s="416"/>
      <c r="BJ2320" s="416"/>
    </row>
    <row r="2321" spans="10:62" x14ac:dyDescent="0.2">
      <c r="J2321" s="385"/>
      <c r="K2321" s="217"/>
      <c r="L2321" s="217"/>
      <c r="M2321" s="693"/>
      <c r="N2321" s="693"/>
      <c r="O2321" s="359"/>
      <c r="P2321" s="619"/>
      <c r="Q2321" s="672"/>
      <c r="R2321" s="672"/>
      <c r="S2321" s="672"/>
      <c r="T2321" s="385"/>
      <c r="U2321" s="385"/>
      <c r="V2321" s="385"/>
      <c r="W2321" s="385"/>
      <c r="X2321" s="693"/>
      <c r="Y2321" s="325"/>
      <c r="Z2321" s="308"/>
      <c r="AA2321" s="383"/>
      <c r="AC2321" s="325"/>
      <c r="AD2321" s="325"/>
      <c r="AF2321" s="383"/>
      <c r="AH2321" s="325"/>
      <c r="AI2321" s="325"/>
      <c r="AK2321" s="385"/>
      <c r="AL2321" s="385"/>
      <c r="AM2321" s="359"/>
      <c r="AN2321" s="385"/>
      <c r="AO2321" s="385"/>
      <c r="AP2321" s="385"/>
      <c r="AQ2321" s="385"/>
      <c r="AR2321" s="385"/>
      <c r="AS2321" s="385"/>
      <c r="AT2321" s="385"/>
      <c r="AU2321" s="359"/>
      <c r="AW2321" s="416"/>
      <c r="AX2321" s="694"/>
      <c r="AY2321" s="641"/>
      <c r="AZ2321" s="385"/>
      <c r="BA2321" s="385"/>
      <c r="BB2321" s="416"/>
      <c r="BC2321" s="416"/>
      <c r="BD2321" s="416"/>
      <c r="BE2321" s="416"/>
      <c r="BF2321" s="416"/>
      <c r="BG2321" s="416"/>
      <c r="BH2321" s="416"/>
      <c r="BI2321" s="416"/>
      <c r="BJ2321" s="416"/>
    </row>
    <row r="2322" spans="10:62" x14ac:dyDescent="0.2">
      <c r="J2322" s="385"/>
      <c r="K2322" s="217"/>
      <c r="L2322" s="217"/>
      <c r="M2322" s="693"/>
      <c r="N2322" s="693"/>
      <c r="O2322" s="359"/>
      <c r="P2322" s="619"/>
      <c r="Q2322" s="672"/>
      <c r="R2322" s="672"/>
      <c r="S2322" s="672"/>
      <c r="T2322" s="385"/>
      <c r="U2322" s="385"/>
      <c r="V2322" s="385"/>
      <c r="W2322" s="385"/>
      <c r="X2322" s="693"/>
      <c r="Y2322" s="325"/>
      <c r="Z2322" s="308"/>
      <c r="AA2322" s="383"/>
      <c r="AC2322" s="325"/>
      <c r="AD2322" s="325"/>
      <c r="AF2322" s="383"/>
      <c r="AH2322" s="325"/>
      <c r="AI2322" s="325"/>
      <c r="AK2322" s="385"/>
      <c r="AL2322" s="385"/>
      <c r="AM2322" s="359"/>
      <c r="AN2322" s="385"/>
      <c r="AO2322" s="385"/>
      <c r="AP2322" s="385"/>
      <c r="AQ2322" s="385"/>
      <c r="AR2322" s="385"/>
      <c r="AS2322" s="385"/>
      <c r="AT2322" s="385"/>
      <c r="AU2322" s="359"/>
      <c r="AW2322" s="416"/>
      <c r="AX2322" s="694"/>
      <c r="AY2322" s="641"/>
      <c r="AZ2322" s="385"/>
      <c r="BA2322" s="385"/>
      <c r="BB2322" s="416"/>
      <c r="BC2322" s="416"/>
      <c r="BD2322" s="416"/>
      <c r="BE2322" s="416"/>
      <c r="BF2322" s="416"/>
      <c r="BG2322" s="416"/>
      <c r="BH2322" s="416"/>
      <c r="BI2322" s="416"/>
      <c r="BJ2322" s="416"/>
    </row>
    <row r="2323" spans="10:62" x14ac:dyDescent="0.2">
      <c r="J2323" s="385"/>
      <c r="K2323" s="217"/>
      <c r="L2323" s="217"/>
      <c r="M2323" s="693"/>
      <c r="N2323" s="693"/>
      <c r="O2323" s="359"/>
      <c r="P2323" s="619"/>
      <c r="Q2323" s="672"/>
      <c r="R2323" s="672"/>
      <c r="S2323" s="672"/>
      <c r="T2323" s="385"/>
      <c r="U2323" s="385"/>
      <c r="V2323" s="385"/>
      <c r="W2323" s="385"/>
      <c r="X2323" s="693"/>
      <c r="Y2323" s="325"/>
      <c r="Z2323" s="308"/>
      <c r="AA2323" s="383"/>
      <c r="AC2323" s="325"/>
      <c r="AD2323" s="325"/>
      <c r="AF2323" s="383"/>
      <c r="AH2323" s="325"/>
      <c r="AI2323" s="325"/>
      <c r="AK2323" s="385"/>
      <c r="AL2323" s="385"/>
      <c r="AM2323" s="359"/>
      <c r="AN2323" s="385"/>
      <c r="AO2323" s="385"/>
      <c r="AP2323" s="385"/>
      <c r="AQ2323" s="385"/>
      <c r="AR2323" s="385"/>
      <c r="AS2323" s="385"/>
      <c r="AT2323" s="385"/>
      <c r="AU2323" s="359"/>
      <c r="AW2323" s="416"/>
      <c r="AX2323" s="694"/>
      <c r="AY2323" s="641"/>
      <c r="AZ2323" s="385"/>
      <c r="BA2323" s="385"/>
      <c r="BB2323" s="416"/>
      <c r="BC2323" s="416"/>
      <c r="BD2323" s="416"/>
      <c r="BE2323" s="416"/>
      <c r="BF2323" s="416"/>
      <c r="BG2323" s="416"/>
      <c r="BH2323" s="416"/>
      <c r="BI2323" s="416"/>
      <c r="BJ2323" s="416"/>
    </row>
    <row r="2324" spans="10:62" x14ac:dyDescent="0.2">
      <c r="J2324" s="385"/>
      <c r="K2324" s="217"/>
      <c r="L2324" s="217"/>
      <c r="M2324" s="693"/>
      <c r="N2324" s="693"/>
      <c r="O2324" s="359"/>
      <c r="P2324" s="619"/>
      <c r="Q2324" s="672"/>
      <c r="R2324" s="672"/>
      <c r="S2324" s="672"/>
      <c r="T2324" s="385"/>
      <c r="U2324" s="385"/>
      <c r="V2324" s="385"/>
      <c r="W2324" s="385"/>
      <c r="X2324" s="693"/>
      <c r="Y2324" s="325"/>
      <c r="Z2324" s="308"/>
      <c r="AA2324" s="383"/>
      <c r="AC2324" s="325"/>
      <c r="AD2324" s="325"/>
      <c r="AF2324" s="383"/>
      <c r="AH2324" s="325"/>
      <c r="AI2324" s="325"/>
      <c r="AK2324" s="385"/>
      <c r="AL2324" s="385"/>
      <c r="AM2324" s="359"/>
      <c r="AN2324" s="385"/>
      <c r="AO2324" s="385"/>
      <c r="AP2324" s="385"/>
      <c r="AQ2324" s="385"/>
      <c r="AR2324" s="385"/>
      <c r="AS2324" s="385"/>
      <c r="AT2324" s="385"/>
      <c r="AU2324" s="359"/>
      <c r="AW2324" s="416"/>
      <c r="AX2324" s="694"/>
      <c r="AY2324" s="641"/>
      <c r="AZ2324" s="385"/>
      <c r="BA2324" s="385"/>
      <c r="BB2324" s="416"/>
      <c r="BC2324" s="416"/>
      <c r="BD2324" s="416"/>
      <c r="BE2324" s="416"/>
      <c r="BF2324" s="416"/>
      <c r="BG2324" s="416"/>
      <c r="BH2324" s="416"/>
      <c r="BI2324" s="416"/>
      <c r="BJ2324" s="416"/>
    </row>
    <row r="2325" spans="10:62" x14ac:dyDescent="0.2">
      <c r="J2325" s="385"/>
      <c r="K2325" s="217"/>
      <c r="L2325" s="217"/>
      <c r="M2325" s="693"/>
      <c r="N2325" s="693"/>
      <c r="O2325" s="359"/>
      <c r="P2325" s="619"/>
      <c r="Q2325" s="672"/>
      <c r="R2325" s="672"/>
      <c r="S2325" s="672"/>
      <c r="T2325" s="385"/>
      <c r="U2325" s="385"/>
      <c r="V2325" s="385"/>
      <c r="W2325" s="385"/>
      <c r="X2325" s="693"/>
      <c r="Y2325" s="325"/>
      <c r="Z2325" s="308"/>
      <c r="AA2325" s="383"/>
      <c r="AC2325" s="325"/>
      <c r="AD2325" s="325"/>
      <c r="AF2325" s="383"/>
      <c r="AH2325" s="325"/>
      <c r="AI2325" s="325"/>
      <c r="AK2325" s="385"/>
      <c r="AL2325" s="385"/>
      <c r="AM2325" s="359"/>
      <c r="AN2325" s="385"/>
      <c r="AO2325" s="385"/>
      <c r="AP2325" s="385"/>
      <c r="AQ2325" s="385"/>
      <c r="AR2325" s="385"/>
      <c r="AS2325" s="385"/>
      <c r="AT2325" s="385"/>
      <c r="AU2325" s="359"/>
      <c r="AW2325" s="416"/>
      <c r="AX2325" s="694"/>
      <c r="AY2325" s="641"/>
      <c r="AZ2325" s="385"/>
      <c r="BA2325" s="385"/>
      <c r="BB2325" s="416"/>
      <c r="BC2325" s="416"/>
      <c r="BD2325" s="416"/>
      <c r="BE2325" s="416"/>
      <c r="BF2325" s="416"/>
      <c r="BG2325" s="416"/>
      <c r="BH2325" s="416"/>
      <c r="BI2325" s="416"/>
      <c r="BJ2325" s="416"/>
    </row>
    <row r="2326" spans="10:62" x14ac:dyDescent="0.2">
      <c r="J2326" s="385"/>
      <c r="K2326" s="217"/>
      <c r="L2326" s="217"/>
      <c r="M2326" s="693"/>
      <c r="N2326" s="693"/>
      <c r="O2326" s="359"/>
      <c r="P2326" s="619"/>
      <c r="Q2326" s="672"/>
      <c r="R2326" s="672"/>
      <c r="S2326" s="672"/>
      <c r="T2326" s="385"/>
      <c r="U2326" s="385"/>
      <c r="V2326" s="385"/>
      <c r="W2326" s="385"/>
      <c r="X2326" s="693"/>
      <c r="Y2326" s="325"/>
      <c r="Z2326" s="308"/>
      <c r="AA2326" s="383"/>
      <c r="AC2326" s="325"/>
      <c r="AD2326" s="325"/>
      <c r="AF2326" s="383"/>
      <c r="AH2326" s="325"/>
      <c r="AI2326" s="325"/>
      <c r="AK2326" s="385"/>
      <c r="AL2326" s="385"/>
      <c r="AM2326" s="359"/>
      <c r="AN2326" s="385"/>
      <c r="AO2326" s="385"/>
      <c r="AP2326" s="385"/>
      <c r="AQ2326" s="385"/>
      <c r="AR2326" s="385"/>
      <c r="AS2326" s="385"/>
      <c r="AT2326" s="385"/>
      <c r="AU2326" s="359"/>
      <c r="AW2326" s="416"/>
      <c r="AX2326" s="694"/>
      <c r="AY2326" s="641"/>
      <c r="AZ2326" s="385"/>
      <c r="BA2326" s="385"/>
      <c r="BB2326" s="416"/>
      <c r="BC2326" s="416"/>
      <c r="BD2326" s="416"/>
      <c r="BE2326" s="416"/>
      <c r="BF2326" s="416"/>
      <c r="BG2326" s="416"/>
      <c r="BH2326" s="416"/>
      <c r="BI2326" s="416"/>
      <c r="BJ2326" s="416"/>
    </row>
    <row r="2327" spans="10:62" x14ac:dyDescent="0.2">
      <c r="J2327" s="385"/>
      <c r="K2327" s="217"/>
      <c r="L2327" s="217"/>
      <c r="M2327" s="693"/>
      <c r="N2327" s="693"/>
      <c r="O2327" s="359"/>
      <c r="P2327" s="619"/>
      <c r="Q2327" s="672"/>
      <c r="R2327" s="672"/>
      <c r="S2327" s="672"/>
      <c r="T2327" s="385"/>
      <c r="U2327" s="385"/>
      <c r="V2327" s="385"/>
      <c r="W2327" s="385"/>
      <c r="X2327" s="693"/>
      <c r="Y2327" s="325"/>
      <c r="Z2327" s="308"/>
      <c r="AA2327" s="383"/>
      <c r="AC2327" s="325"/>
      <c r="AD2327" s="325"/>
      <c r="AF2327" s="383"/>
      <c r="AH2327" s="325"/>
      <c r="AI2327" s="325"/>
      <c r="AK2327" s="385"/>
      <c r="AL2327" s="385"/>
      <c r="AM2327" s="359"/>
      <c r="AN2327" s="385"/>
      <c r="AO2327" s="385"/>
      <c r="AP2327" s="385"/>
      <c r="AQ2327" s="385"/>
      <c r="AR2327" s="385"/>
      <c r="AS2327" s="385"/>
      <c r="AT2327" s="385"/>
      <c r="AU2327" s="359"/>
      <c r="AW2327" s="416"/>
      <c r="AX2327" s="694"/>
      <c r="AY2327" s="641"/>
      <c r="AZ2327" s="385"/>
      <c r="BA2327" s="385"/>
      <c r="BB2327" s="416"/>
      <c r="BC2327" s="416"/>
      <c r="BD2327" s="416"/>
      <c r="BE2327" s="416"/>
      <c r="BF2327" s="416"/>
      <c r="BG2327" s="416"/>
      <c r="BH2327" s="416"/>
      <c r="BI2327" s="416"/>
      <c r="BJ2327" s="416"/>
    </row>
    <row r="2328" spans="10:62" x14ac:dyDescent="0.2">
      <c r="J2328" s="385"/>
      <c r="K2328" s="217"/>
      <c r="L2328" s="217"/>
      <c r="M2328" s="693"/>
      <c r="N2328" s="693"/>
      <c r="O2328" s="359"/>
      <c r="P2328" s="619"/>
      <c r="Q2328" s="672"/>
      <c r="R2328" s="672"/>
      <c r="S2328" s="672"/>
      <c r="T2328" s="385"/>
      <c r="U2328" s="385"/>
      <c r="V2328" s="385"/>
      <c r="W2328" s="385"/>
      <c r="X2328" s="693"/>
      <c r="Y2328" s="325"/>
      <c r="Z2328" s="308"/>
      <c r="AA2328" s="383"/>
      <c r="AC2328" s="325"/>
      <c r="AD2328" s="325"/>
      <c r="AF2328" s="383"/>
      <c r="AH2328" s="325"/>
      <c r="AI2328" s="325"/>
      <c r="AK2328" s="385"/>
      <c r="AL2328" s="385"/>
      <c r="AM2328" s="359"/>
      <c r="AN2328" s="385"/>
      <c r="AO2328" s="385"/>
      <c r="AP2328" s="385"/>
      <c r="AQ2328" s="385"/>
      <c r="AR2328" s="385"/>
      <c r="AS2328" s="385"/>
      <c r="AT2328" s="385"/>
      <c r="AU2328" s="359"/>
      <c r="AW2328" s="416"/>
      <c r="AX2328" s="694"/>
      <c r="AY2328" s="641"/>
      <c r="AZ2328" s="385"/>
      <c r="BA2328" s="385"/>
      <c r="BB2328" s="416"/>
      <c r="BC2328" s="416"/>
      <c r="BD2328" s="416"/>
      <c r="BE2328" s="416"/>
      <c r="BF2328" s="416"/>
      <c r="BG2328" s="416"/>
      <c r="BH2328" s="416"/>
      <c r="BI2328" s="416"/>
      <c r="BJ2328" s="416"/>
    </row>
    <row r="2329" spans="10:62" x14ac:dyDescent="0.2">
      <c r="J2329" s="385"/>
      <c r="K2329" s="217"/>
      <c r="L2329" s="217"/>
      <c r="M2329" s="693"/>
      <c r="N2329" s="693"/>
      <c r="O2329" s="359"/>
      <c r="P2329" s="619"/>
      <c r="Q2329" s="672"/>
      <c r="R2329" s="672"/>
      <c r="S2329" s="672"/>
      <c r="T2329" s="385"/>
      <c r="U2329" s="385"/>
      <c r="V2329" s="385"/>
      <c r="W2329" s="385"/>
      <c r="X2329" s="693"/>
      <c r="Y2329" s="325"/>
      <c r="Z2329" s="308"/>
      <c r="AA2329" s="383"/>
      <c r="AC2329" s="325"/>
      <c r="AD2329" s="325"/>
      <c r="AF2329" s="383"/>
      <c r="AH2329" s="325"/>
      <c r="AI2329" s="325"/>
      <c r="AK2329" s="385"/>
      <c r="AL2329" s="385"/>
      <c r="AM2329" s="359"/>
      <c r="AN2329" s="385"/>
      <c r="AO2329" s="385"/>
      <c r="AP2329" s="385"/>
      <c r="AQ2329" s="385"/>
      <c r="AR2329" s="385"/>
      <c r="AS2329" s="385"/>
      <c r="AT2329" s="385"/>
      <c r="AU2329" s="359"/>
      <c r="AW2329" s="416"/>
      <c r="AX2329" s="694"/>
      <c r="AY2329" s="641"/>
      <c r="AZ2329" s="385"/>
      <c r="BA2329" s="385"/>
      <c r="BB2329" s="416"/>
      <c r="BC2329" s="416"/>
      <c r="BD2329" s="416"/>
      <c r="BE2329" s="416"/>
      <c r="BF2329" s="416"/>
      <c r="BG2329" s="416"/>
      <c r="BH2329" s="416"/>
      <c r="BI2329" s="416"/>
      <c r="BJ2329" s="416"/>
    </row>
    <row r="2330" spans="10:62" x14ac:dyDescent="0.2">
      <c r="J2330" s="385"/>
      <c r="K2330" s="217"/>
      <c r="L2330" s="217"/>
      <c r="M2330" s="693"/>
      <c r="N2330" s="693"/>
      <c r="O2330" s="359"/>
      <c r="P2330" s="619"/>
      <c r="Q2330" s="672"/>
      <c r="R2330" s="672"/>
      <c r="S2330" s="672"/>
      <c r="T2330" s="385"/>
      <c r="U2330" s="385"/>
      <c r="V2330" s="385"/>
      <c r="W2330" s="385"/>
      <c r="X2330" s="693"/>
      <c r="Y2330" s="325"/>
      <c r="Z2330" s="308"/>
      <c r="AA2330" s="383"/>
      <c r="AC2330" s="325"/>
      <c r="AD2330" s="325"/>
      <c r="AF2330" s="383"/>
      <c r="AH2330" s="325"/>
      <c r="AI2330" s="325"/>
      <c r="AK2330" s="385"/>
      <c r="AL2330" s="385"/>
      <c r="AM2330" s="359"/>
      <c r="AN2330" s="385"/>
      <c r="AO2330" s="385"/>
      <c r="AP2330" s="385"/>
      <c r="AQ2330" s="385"/>
      <c r="AR2330" s="385"/>
      <c r="AS2330" s="385"/>
      <c r="AT2330" s="385"/>
      <c r="AU2330" s="359"/>
      <c r="AW2330" s="416"/>
      <c r="AX2330" s="694"/>
      <c r="AY2330" s="641"/>
      <c r="AZ2330" s="385"/>
      <c r="BA2330" s="385"/>
      <c r="BB2330" s="416"/>
      <c r="BC2330" s="416"/>
      <c r="BD2330" s="416"/>
      <c r="BE2330" s="416"/>
      <c r="BF2330" s="416"/>
      <c r="BG2330" s="416"/>
      <c r="BH2330" s="416"/>
      <c r="BI2330" s="416"/>
      <c r="BJ2330" s="416"/>
    </row>
    <row r="2331" spans="10:62" x14ac:dyDescent="0.2">
      <c r="J2331" s="385"/>
      <c r="K2331" s="217"/>
      <c r="L2331" s="217"/>
      <c r="M2331" s="693"/>
      <c r="N2331" s="693"/>
      <c r="O2331" s="359"/>
      <c r="P2331" s="619"/>
      <c r="Q2331" s="672"/>
      <c r="R2331" s="672"/>
      <c r="S2331" s="672"/>
      <c r="T2331" s="385"/>
      <c r="U2331" s="385"/>
      <c r="V2331" s="385"/>
      <c r="W2331" s="385"/>
      <c r="X2331" s="693"/>
      <c r="Y2331" s="325"/>
      <c r="Z2331" s="308"/>
      <c r="AA2331" s="383"/>
      <c r="AC2331" s="325"/>
      <c r="AD2331" s="325"/>
      <c r="AF2331" s="383"/>
      <c r="AH2331" s="325"/>
      <c r="AI2331" s="325"/>
      <c r="AK2331" s="385"/>
      <c r="AL2331" s="385"/>
      <c r="AM2331" s="359"/>
      <c r="AN2331" s="385"/>
      <c r="AO2331" s="385"/>
      <c r="AP2331" s="385"/>
      <c r="AQ2331" s="385"/>
      <c r="AR2331" s="385"/>
      <c r="AS2331" s="385"/>
      <c r="AT2331" s="385"/>
      <c r="AU2331" s="359"/>
      <c r="AW2331" s="416"/>
      <c r="AX2331" s="694"/>
      <c r="AY2331" s="641"/>
      <c r="AZ2331" s="385"/>
      <c r="BA2331" s="385"/>
      <c r="BB2331" s="416"/>
      <c r="BC2331" s="416"/>
      <c r="BD2331" s="416"/>
      <c r="BE2331" s="416"/>
      <c r="BF2331" s="416"/>
      <c r="BG2331" s="416"/>
      <c r="BH2331" s="416"/>
      <c r="BI2331" s="416"/>
      <c r="BJ2331" s="416"/>
    </row>
    <row r="2332" spans="10:62" x14ac:dyDescent="0.2">
      <c r="J2332" s="385"/>
      <c r="K2332" s="217"/>
      <c r="L2332" s="217"/>
      <c r="M2332" s="693"/>
      <c r="N2332" s="693"/>
      <c r="O2332" s="359"/>
      <c r="P2332" s="619"/>
      <c r="Q2332" s="672"/>
      <c r="R2332" s="672"/>
      <c r="S2332" s="672"/>
      <c r="T2332" s="385"/>
      <c r="U2332" s="385"/>
      <c r="V2332" s="385"/>
      <c r="W2332" s="385"/>
      <c r="X2332" s="693"/>
      <c r="Y2332" s="325"/>
      <c r="Z2332" s="308"/>
      <c r="AA2332" s="383"/>
      <c r="AC2332" s="325"/>
      <c r="AD2332" s="325"/>
      <c r="AF2332" s="383"/>
      <c r="AH2332" s="325"/>
      <c r="AI2332" s="325"/>
      <c r="AK2332" s="385"/>
      <c r="AL2332" s="385"/>
      <c r="AM2332" s="359"/>
      <c r="AN2332" s="385"/>
      <c r="AO2332" s="385"/>
      <c r="AP2332" s="385"/>
      <c r="AQ2332" s="385"/>
      <c r="AR2332" s="385"/>
      <c r="AS2332" s="385"/>
      <c r="AT2332" s="385"/>
      <c r="AU2332" s="359"/>
      <c r="AW2332" s="416"/>
      <c r="AX2332" s="694"/>
      <c r="AY2332" s="641"/>
      <c r="AZ2332" s="385"/>
      <c r="BA2332" s="385"/>
      <c r="BB2332" s="416"/>
      <c r="BC2332" s="416"/>
      <c r="BD2332" s="416"/>
      <c r="BE2332" s="416"/>
      <c r="BF2332" s="416"/>
      <c r="BG2332" s="416"/>
      <c r="BH2332" s="416"/>
      <c r="BI2332" s="416"/>
      <c r="BJ2332" s="416"/>
    </row>
    <row r="2333" spans="10:62" x14ac:dyDescent="0.2">
      <c r="J2333" s="385"/>
      <c r="K2333" s="217"/>
      <c r="L2333" s="217"/>
      <c r="M2333" s="693"/>
      <c r="N2333" s="693"/>
      <c r="O2333" s="359"/>
      <c r="P2333" s="619"/>
      <c r="Q2333" s="672"/>
      <c r="R2333" s="672"/>
      <c r="S2333" s="672"/>
      <c r="T2333" s="385"/>
      <c r="U2333" s="385"/>
      <c r="V2333" s="385"/>
      <c r="W2333" s="385"/>
      <c r="X2333" s="693"/>
      <c r="Y2333" s="325"/>
      <c r="Z2333" s="308"/>
      <c r="AA2333" s="383"/>
      <c r="AC2333" s="325"/>
      <c r="AD2333" s="325"/>
      <c r="AF2333" s="383"/>
      <c r="AH2333" s="325"/>
      <c r="AI2333" s="325"/>
      <c r="AK2333" s="385"/>
      <c r="AL2333" s="385"/>
      <c r="AM2333" s="359"/>
      <c r="AN2333" s="385"/>
      <c r="AO2333" s="385"/>
      <c r="AP2333" s="385"/>
      <c r="AQ2333" s="385"/>
      <c r="AR2333" s="385"/>
      <c r="AS2333" s="385"/>
      <c r="AT2333" s="385"/>
      <c r="AU2333" s="359"/>
      <c r="AW2333" s="416"/>
      <c r="AX2333" s="694"/>
      <c r="AY2333" s="641"/>
      <c r="AZ2333" s="385"/>
      <c r="BA2333" s="385"/>
      <c r="BB2333" s="416"/>
      <c r="BC2333" s="416"/>
      <c r="BD2333" s="416"/>
      <c r="BE2333" s="416"/>
      <c r="BF2333" s="416"/>
      <c r="BG2333" s="416"/>
      <c r="BH2333" s="416"/>
      <c r="BI2333" s="416"/>
      <c r="BJ2333" s="416"/>
    </row>
    <row r="2334" spans="10:62" x14ac:dyDescent="0.2">
      <c r="J2334" s="385"/>
      <c r="K2334" s="217"/>
      <c r="L2334" s="217"/>
      <c r="M2334" s="693"/>
      <c r="N2334" s="693"/>
      <c r="O2334" s="359"/>
      <c r="P2334" s="619"/>
      <c r="Q2334" s="672"/>
      <c r="R2334" s="672"/>
      <c r="S2334" s="672"/>
      <c r="T2334" s="385"/>
      <c r="U2334" s="385"/>
      <c r="V2334" s="385"/>
      <c r="W2334" s="385"/>
      <c r="X2334" s="693"/>
      <c r="Y2334" s="325"/>
      <c r="Z2334" s="308"/>
      <c r="AA2334" s="383"/>
      <c r="AC2334" s="325"/>
      <c r="AD2334" s="325"/>
      <c r="AF2334" s="383"/>
      <c r="AH2334" s="325"/>
      <c r="AI2334" s="325"/>
      <c r="AK2334" s="385"/>
      <c r="AL2334" s="385"/>
      <c r="AM2334" s="359"/>
      <c r="AN2334" s="385"/>
      <c r="AO2334" s="385"/>
      <c r="AP2334" s="385"/>
      <c r="AQ2334" s="385"/>
      <c r="AR2334" s="385"/>
      <c r="AS2334" s="385"/>
      <c r="AT2334" s="385"/>
      <c r="AU2334" s="359"/>
      <c r="AW2334" s="416"/>
      <c r="AX2334" s="694"/>
      <c r="AY2334" s="641"/>
      <c r="AZ2334" s="385"/>
      <c r="BA2334" s="385"/>
      <c r="BB2334" s="416"/>
      <c r="BC2334" s="416"/>
      <c r="BD2334" s="416"/>
      <c r="BE2334" s="416"/>
      <c r="BF2334" s="416"/>
      <c r="BG2334" s="416"/>
      <c r="BH2334" s="416"/>
      <c r="BI2334" s="416"/>
      <c r="BJ2334" s="416"/>
    </row>
    <row r="2335" spans="10:62" x14ac:dyDescent="0.2">
      <c r="J2335" s="385"/>
      <c r="K2335" s="217"/>
      <c r="L2335" s="217"/>
      <c r="M2335" s="693"/>
      <c r="N2335" s="693"/>
      <c r="O2335" s="359"/>
      <c r="P2335" s="619"/>
      <c r="Q2335" s="672"/>
      <c r="R2335" s="672"/>
      <c r="S2335" s="672"/>
      <c r="T2335" s="385"/>
      <c r="U2335" s="385"/>
      <c r="V2335" s="385"/>
      <c r="W2335" s="385"/>
      <c r="X2335" s="693"/>
      <c r="Y2335" s="325"/>
      <c r="Z2335" s="308"/>
      <c r="AA2335" s="383"/>
      <c r="AC2335" s="325"/>
      <c r="AD2335" s="325"/>
      <c r="AF2335" s="383"/>
      <c r="AH2335" s="325"/>
      <c r="AI2335" s="325"/>
      <c r="AK2335" s="385"/>
      <c r="AL2335" s="385"/>
      <c r="AM2335" s="359"/>
      <c r="AN2335" s="385"/>
      <c r="AO2335" s="385"/>
      <c r="AP2335" s="385"/>
      <c r="AQ2335" s="385"/>
      <c r="AR2335" s="385"/>
      <c r="AS2335" s="385"/>
      <c r="AT2335" s="385"/>
      <c r="AU2335" s="359"/>
      <c r="AW2335" s="416"/>
      <c r="AX2335" s="694"/>
      <c r="AY2335" s="641"/>
      <c r="AZ2335" s="385"/>
      <c r="BA2335" s="385"/>
      <c r="BB2335" s="416"/>
      <c r="BC2335" s="416"/>
      <c r="BD2335" s="416"/>
      <c r="BE2335" s="416"/>
      <c r="BF2335" s="416"/>
      <c r="BG2335" s="416"/>
      <c r="BH2335" s="416"/>
      <c r="BI2335" s="416"/>
      <c r="BJ2335" s="416"/>
    </row>
    <row r="2336" spans="10:62" x14ac:dyDescent="0.2">
      <c r="J2336" s="385"/>
      <c r="K2336" s="217"/>
      <c r="L2336" s="217"/>
      <c r="M2336" s="693"/>
      <c r="N2336" s="693"/>
      <c r="O2336" s="359"/>
      <c r="P2336" s="619"/>
      <c r="Q2336" s="672"/>
      <c r="R2336" s="672"/>
      <c r="S2336" s="672"/>
      <c r="T2336" s="385"/>
      <c r="U2336" s="385"/>
      <c r="V2336" s="385"/>
      <c r="W2336" s="385"/>
      <c r="X2336" s="693"/>
      <c r="Y2336" s="325"/>
      <c r="Z2336" s="308"/>
      <c r="AA2336" s="383"/>
      <c r="AC2336" s="325"/>
      <c r="AD2336" s="325"/>
      <c r="AF2336" s="383"/>
      <c r="AH2336" s="325"/>
      <c r="AI2336" s="325"/>
      <c r="AK2336" s="385"/>
      <c r="AL2336" s="385"/>
      <c r="AM2336" s="359"/>
      <c r="AN2336" s="385"/>
      <c r="AO2336" s="385"/>
      <c r="AP2336" s="385"/>
      <c r="AQ2336" s="385"/>
      <c r="AR2336" s="385"/>
      <c r="AS2336" s="385"/>
      <c r="AT2336" s="385"/>
      <c r="AU2336" s="359"/>
      <c r="AW2336" s="416"/>
      <c r="AX2336" s="694"/>
      <c r="AY2336" s="641"/>
      <c r="AZ2336" s="385"/>
      <c r="BA2336" s="385"/>
      <c r="BB2336" s="416"/>
      <c r="BC2336" s="416"/>
      <c r="BD2336" s="416"/>
      <c r="BE2336" s="416"/>
      <c r="BF2336" s="416"/>
      <c r="BG2336" s="416"/>
      <c r="BH2336" s="416"/>
      <c r="BI2336" s="416"/>
      <c r="BJ2336" s="416"/>
    </row>
    <row r="2337" spans="10:62" x14ac:dyDescent="0.2">
      <c r="J2337" s="385"/>
      <c r="K2337" s="217"/>
      <c r="L2337" s="217"/>
      <c r="M2337" s="693"/>
      <c r="N2337" s="693"/>
      <c r="O2337" s="359"/>
      <c r="P2337" s="619"/>
      <c r="Q2337" s="672"/>
      <c r="R2337" s="672"/>
      <c r="S2337" s="672"/>
      <c r="T2337" s="385"/>
      <c r="U2337" s="385"/>
      <c r="V2337" s="385"/>
      <c r="W2337" s="385"/>
      <c r="X2337" s="693"/>
      <c r="Y2337" s="325"/>
      <c r="Z2337" s="308"/>
      <c r="AA2337" s="383"/>
      <c r="AC2337" s="325"/>
      <c r="AD2337" s="325"/>
      <c r="AF2337" s="383"/>
      <c r="AH2337" s="325"/>
      <c r="AI2337" s="325"/>
      <c r="AK2337" s="385"/>
      <c r="AL2337" s="385"/>
      <c r="AM2337" s="359"/>
      <c r="AN2337" s="385"/>
      <c r="AO2337" s="385"/>
      <c r="AP2337" s="385"/>
      <c r="AQ2337" s="385"/>
      <c r="AR2337" s="385"/>
      <c r="AS2337" s="385"/>
      <c r="AT2337" s="385"/>
      <c r="AU2337" s="359"/>
      <c r="AW2337" s="416"/>
      <c r="AX2337" s="694"/>
      <c r="AY2337" s="641"/>
      <c r="AZ2337" s="385"/>
      <c r="BA2337" s="385"/>
      <c r="BB2337" s="416"/>
      <c r="BC2337" s="416"/>
      <c r="BD2337" s="416"/>
      <c r="BE2337" s="416"/>
      <c r="BF2337" s="416"/>
      <c r="BG2337" s="416"/>
      <c r="BH2337" s="416"/>
      <c r="BI2337" s="416"/>
      <c r="BJ2337" s="416"/>
    </row>
    <row r="2338" spans="10:62" x14ac:dyDescent="0.2">
      <c r="J2338" s="385"/>
      <c r="K2338" s="217"/>
      <c r="L2338" s="217"/>
      <c r="M2338" s="693"/>
      <c r="N2338" s="693"/>
      <c r="O2338" s="359"/>
      <c r="P2338" s="619"/>
      <c r="Q2338" s="672"/>
      <c r="R2338" s="672"/>
      <c r="S2338" s="672"/>
      <c r="T2338" s="385"/>
      <c r="U2338" s="385"/>
      <c r="V2338" s="385"/>
      <c r="W2338" s="385"/>
      <c r="X2338" s="693"/>
      <c r="Y2338" s="325"/>
      <c r="Z2338" s="308"/>
      <c r="AA2338" s="383"/>
      <c r="AC2338" s="325"/>
      <c r="AD2338" s="325"/>
      <c r="AF2338" s="383"/>
      <c r="AH2338" s="325"/>
      <c r="AI2338" s="325"/>
      <c r="AK2338" s="385"/>
      <c r="AL2338" s="385"/>
      <c r="AM2338" s="359"/>
      <c r="AN2338" s="385"/>
      <c r="AO2338" s="385"/>
      <c r="AP2338" s="385"/>
      <c r="AQ2338" s="385"/>
      <c r="AR2338" s="385"/>
      <c r="AS2338" s="385"/>
      <c r="AT2338" s="385"/>
      <c r="AU2338" s="359"/>
      <c r="AW2338" s="416"/>
      <c r="AX2338" s="694"/>
      <c r="AY2338" s="641"/>
      <c r="AZ2338" s="385"/>
      <c r="BA2338" s="385"/>
      <c r="BB2338" s="416"/>
      <c r="BC2338" s="416"/>
      <c r="BD2338" s="416"/>
      <c r="BE2338" s="416"/>
      <c r="BF2338" s="416"/>
      <c r="BG2338" s="416"/>
      <c r="BH2338" s="416"/>
      <c r="BI2338" s="416"/>
      <c r="BJ2338" s="416"/>
    </row>
    <row r="2339" spans="10:62" x14ac:dyDescent="0.2">
      <c r="J2339" s="385"/>
      <c r="K2339" s="217"/>
      <c r="L2339" s="217"/>
      <c r="M2339" s="693"/>
      <c r="N2339" s="693"/>
      <c r="O2339" s="359"/>
      <c r="P2339" s="619"/>
      <c r="Q2339" s="672"/>
      <c r="R2339" s="672"/>
      <c r="S2339" s="672"/>
      <c r="T2339" s="385"/>
      <c r="U2339" s="385"/>
      <c r="V2339" s="385"/>
      <c r="W2339" s="385"/>
      <c r="X2339" s="693"/>
      <c r="Y2339" s="325"/>
      <c r="Z2339" s="308"/>
      <c r="AA2339" s="383"/>
      <c r="AC2339" s="325"/>
      <c r="AD2339" s="325"/>
      <c r="AF2339" s="383"/>
      <c r="AH2339" s="325"/>
      <c r="AI2339" s="325"/>
      <c r="AK2339" s="385"/>
      <c r="AL2339" s="385"/>
      <c r="AM2339" s="359"/>
      <c r="AN2339" s="385"/>
      <c r="AO2339" s="385"/>
      <c r="AP2339" s="385"/>
      <c r="AQ2339" s="385"/>
      <c r="AR2339" s="385"/>
      <c r="AS2339" s="385"/>
      <c r="AT2339" s="385"/>
      <c r="AU2339" s="359"/>
      <c r="AW2339" s="416"/>
      <c r="AX2339" s="694"/>
      <c r="AY2339" s="641"/>
      <c r="AZ2339" s="385"/>
      <c r="BA2339" s="385"/>
      <c r="BB2339" s="416"/>
      <c r="BC2339" s="416"/>
      <c r="BD2339" s="416"/>
      <c r="BE2339" s="416"/>
      <c r="BF2339" s="416"/>
      <c r="BG2339" s="416"/>
      <c r="BH2339" s="416"/>
      <c r="BI2339" s="416"/>
      <c r="BJ2339" s="416"/>
    </row>
    <row r="2340" spans="10:62" x14ac:dyDescent="0.2">
      <c r="J2340" s="385"/>
      <c r="K2340" s="217"/>
      <c r="L2340" s="217"/>
      <c r="M2340" s="693"/>
      <c r="N2340" s="693"/>
      <c r="O2340" s="359"/>
      <c r="P2340" s="619"/>
      <c r="Q2340" s="672"/>
      <c r="R2340" s="672"/>
      <c r="S2340" s="672"/>
      <c r="T2340" s="385"/>
      <c r="U2340" s="385"/>
      <c r="V2340" s="385"/>
      <c r="W2340" s="385"/>
      <c r="X2340" s="693"/>
      <c r="Y2340" s="325"/>
      <c r="Z2340" s="308"/>
      <c r="AA2340" s="383"/>
      <c r="AC2340" s="325"/>
      <c r="AD2340" s="325"/>
      <c r="AF2340" s="383"/>
      <c r="AH2340" s="325"/>
      <c r="AI2340" s="325"/>
      <c r="AK2340" s="385"/>
      <c r="AL2340" s="385"/>
      <c r="AM2340" s="359"/>
      <c r="AN2340" s="385"/>
      <c r="AO2340" s="385"/>
      <c r="AP2340" s="385"/>
      <c r="AQ2340" s="385"/>
      <c r="AR2340" s="385"/>
      <c r="AS2340" s="385"/>
      <c r="AT2340" s="385"/>
      <c r="AU2340" s="359"/>
      <c r="AW2340" s="416"/>
      <c r="AX2340" s="694"/>
      <c r="AY2340" s="641"/>
      <c r="AZ2340" s="385"/>
      <c r="BA2340" s="385"/>
      <c r="BB2340" s="416"/>
      <c r="BC2340" s="416"/>
      <c r="BD2340" s="416"/>
      <c r="BE2340" s="416"/>
      <c r="BF2340" s="416"/>
      <c r="BG2340" s="416"/>
      <c r="BH2340" s="416"/>
      <c r="BI2340" s="416"/>
      <c r="BJ2340" s="416"/>
    </row>
    <row r="2341" spans="10:62" x14ac:dyDescent="0.2">
      <c r="J2341" s="385"/>
      <c r="K2341" s="217"/>
      <c r="L2341" s="217"/>
      <c r="M2341" s="693"/>
      <c r="N2341" s="693"/>
      <c r="O2341" s="359"/>
      <c r="P2341" s="619"/>
      <c r="Q2341" s="672"/>
      <c r="R2341" s="672"/>
      <c r="S2341" s="672"/>
      <c r="T2341" s="385"/>
      <c r="U2341" s="385"/>
      <c r="V2341" s="385"/>
      <c r="W2341" s="385"/>
      <c r="X2341" s="693"/>
      <c r="Y2341" s="325"/>
      <c r="Z2341" s="308"/>
      <c r="AA2341" s="383"/>
      <c r="AC2341" s="325"/>
      <c r="AD2341" s="325"/>
      <c r="AF2341" s="383"/>
      <c r="AH2341" s="325"/>
      <c r="AI2341" s="325"/>
      <c r="AK2341" s="385"/>
      <c r="AL2341" s="385"/>
      <c r="AM2341" s="359"/>
      <c r="AN2341" s="385"/>
      <c r="AO2341" s="385"/>
      <c r="AP2341" s="385"/>
      <c r="AQ2341" s="385"/>
      <c r="AR2341" s="385"/>
      <c r="AS2341" s="385"/>
      <c r="AT2341" s="385"/>
      <c r="AU2341" s="359"/>
      <c r="AW2341" s="416"/>
      <c r="AX2341" s="694"/>
      <c r="AY2341" s="641"/>
      <c r="AZ2341" s="385"/>
      <c r="BA2341" s="385"/>
      <c r="BB2341" s="416"/>
      <c r="BC2341" s="416"/>
      <c r="BD2341" s="416"/>
      <c r="BE2341" s="416"/>
      <c r="BF2341" s="416"/>
      <c r="BG2341" s="416"/>
      <c r="BH2341" s="416"/>
      <c r="BI2341" s="416"/>
      <c r="BJ2341" s="416"/>
    </row>
    <row r="2342" spans="10:62" x14ac:dyDescent="0.2">
      <c r="J2342" s="385"/>
      <c r="K2342" s="217"/>
      <c r="L2342" s="217"/>
      <c r="M2342" s="693"/>
      <c r="N2342" s="693"/>
      <c r="O2342" s="359"/>
      <c r="P2342" s="619"/>
      <c r="Q2342" s="672"/>
      <c r="R2342" s="672"/>
      <c r="S2342" s="672"/>
      <c r="T2342" s="385"/>
      <c r="U2342" s="385"/>
      <c r="V2342" s="385"/>
      <c r="W2342" s="385"/>
      <c r="X2342" s="693"/>
      <c r="Y2342" s="325"/>
      <c r="Z2342" s="308"/>
      <c r="AA2342" s="383"/>
      <c r="AC2342" s="325"/>
      <c r="AD2342" s="325"/>
      <c r="AF2342" s="383"/>
      <c r="AH2342" s="325"/>
      <c r="AI2342" s="325"/>
      <c r="AK2342" s="385"/>
      <c r="AL2342" s="385"/>
      <c r="AM2342" s="359"/>
      <c r="AN2342" s="385"/>
      <c r="AO2342" s="385"/>
      <c r="AP2342" s="385"/>
      <c r="AQ2342" s="385"/>
      <c r="AR2342" s="385"/>
      <c r="AS2342" s="385"/>
      <c r="AT2342" s="385"/>
      <c r="AU2342" s="359"/>
      <c r="AW2342" s="416"/>
      <c r="AX2342" s="694"/>
      <c r="AY2342" s="641"/>
      <c r="AZ2342" s="385"/>
      <c r="BA2342" s="385"/>
      <c r="BB2342" s="416"/>
      <c r="BC2342" s="416"/>
      <c r="BD2342" s="416"/>
      <c r="BE2342" s="416"/>
      <c r="BF2342" s="416"/>
      <c r="BG2342" s="416"/>
      <c r="BH2342" s="416"/>
      <c r="BI2342" s="416"/>
      <c r="BJ2342" s="416"/>
    </row>
    <row r="2343" spans="10:62" x14ac:dyDescent="0.2">
      <c r="J2343" s="385"/>
      <c r="K2343" s="217"/>
      <c r="L2343" s="217"/>
      <c r="M2343" s="693"/>
      <c r="N2343" s="693"/>
      <c r="O2343" s="359"/>
      <c r="P2343" s="619"/>
      <c r="Q2343" s="672"/>
      <c r="R2343" s="672"/>
      <c r="S2343" s="672"/>
      <c r="T2343" s="385"/>
      <c r="U2343" s="385"/>
      <c r="V2343" s="385"/>
      <c r="W2343" s="385"/>
      <c r="X2343" s="693"/>
      <c r="Y2343" s="325"/>
      <c r="Z2343" s="308"/>
      <c r="AA2343" s="383"/>
      <c r="AC2343" s="325"/>
      <c r="AD2343" s="325"/>
      <c r="AF2343" s="383"/>
      <c r="AH2343" s="325"/>
      <c r="AI2343" s="325"/>
      <c r="AK2343" s="385"/>
      <c r="AL2343" s="385"/>
      <c r="AM2343" s="359"/>
      <c r="AN2343" s="385"/>
      <c r="AO2343" s="385"/>
      <c r="AP2343" s="385"/>
      <c r="AQ2343" s="385"/>
      <c r="AR2343" s="385"/>
      <c r="AS2343" s="385"/>
      <c r="AT2343" s="385"/>
      <c r="AU2343" s="359"/>
      <c r="AW2343" s="416"/>
      <c r="AX2343" s="694"/>
      <c r="AY2343" s="641"/>
      <c r="AZ2343" s="385"/>
      <c r="BA2343" s="385"/>
      <c r="BB2343" s="416"/>
      <c r="BC2343" s="416"/>
      <c r="BD2343" s="416"/>
      <c r="BE2343" s="416"/>
      <c r="BF2343" s="416"/>
      <c r="BG2343" s="416"/>
      <c r="BH2343" s="416"/>
      <c r="BI2343" s="416"/>
      <c r="BJ2343" s="416"/>
    </row>
    <row r="2344" spans="10:62" x14ac:dyDescent="0.2">
      <c r="J2344" s="385"/>
      <c r="K2344" s="217"/>
      <c r="L2344" s="217"/>
      <c r="M2344" s="693"/>
      <c r="N2344" s="693"/>
      <c r="O2344" s="359"/>
      <c r="P2344" s="619"/>
      <c r="Q2344" s="672"/>
      <c r="R2344" s="672"/>
      <c r="S2344" s="672"/>
      <c r="T2344" s="385"/>
      <c r="U2344" s="385"/>
      <c r="V2344" s="385"/>
      <c r="W2344" s="385"/>
      <c r="X2344" s="693"/>
      <c r="Y2344" s="325"/>
      <c r="Z2344" s="308"/>
      <c r="AA2344" s="383"/>
      <c r="AC2344" s="325"/>
      <c r="AD2344" s="325"/>
      <c r="AF2344" s="383"/>
      <c r="AH2344" s="325"/>
      <c r="AI2344" s="325"/>
      <c r="AK2344" s="385"/>
      <c r="AL2344" s="385"/>
      <c r="AM2344" s="359"/>
      <c r="AN2344" s="385"/>
      <c r="AO2344" s="385"/>
      <c r="AP2344" s="385"/>
      <c r="AQ2344" s="385"/>
      <c r="AR2344" s="385"/>
      <c r="AS2344" s="385"/>
      <c r="AT2344" s="385"/>
      <c r="AU2344" s="359"/>
      <c r="AW2344" s="416"/>
      <c r="AX2344" s="694"/>
      <c r="AY2344" s="641"/>
      <c r="AZ2344" s="385"/>
      <c r="BA2344" s="385"/>
      <c r="BB2344" s="416"/>
      <c r="BC2344" s="416"/>
      <c r="BD2344" s="416"/>
      <c r="BE2344" s="416"/>
      <c r="BF2344" s="416"/>
      <c r="BG2344" s="416"/>
      <c r="BH2344" s="416"/>
      <c r="BI2344" s="416"/>
      <c r="BJ2344" s="416"/>
    </row>
    <row r="2345" spans="10:62" x14ac:dyDescent="0.2">
      <c r="J2345" s="385"/>
      <c r="K2345" s="217"/>
      <c r="L2345" s="217"/>
      <c r="M2345" s="693"/>
      <c r="N2345" s="693"/>
      <c r="O2345" s="359"/>
      <c r="P2345" s="619"/>
      <c r="Q2345" s="672"/>
      <c r="R2345" s="672"/>
      <c r="S2345" s="672"/>
      <c r="T2345" s="385"/>
      <c r="U2345" s="385"/>
      <c r="V2345" s="385"/>
      <c r="W2345" s="385"/>
      <c r="X2345" s="693"/>
      <c r="Y2345" s="325"/>
      <c r="Z2345" s="308"/>
      <c r="AA2345" s="383"/>
      <c r="AC2345" s="325"/>
      <c r="AD2345" s="325"/>
      <c r="AF2345" s="383"/>
      <c r="AH2345" s="325"/>
      <c r="AI2345" s="325"/>
      <c r="AK2345" s="385"/>
      <c r="AL2345" s="385"/>
      <c r="AM2345" s="359"/>
      <c r="AN2345" s="385"/>
      <c r="AO2345" s="385"/>
      <c r="AP2345" s="385"/>
      <c r="AQ2345" s="385"/>
      <c r="AR2345" s="385"/>
      <c r="AS2345" s="385"/>
      <c r="AT2345" s="385"/>
      <c r="AU2345" s="359"/>
      <c r="AW2345" s="416"/>
      <c r="AX2345" s="694"/>
      <c r="AY2345" s="641"/>
      <c r="AZ2345" s="385"/>
      <c r="BA2345" s="385"/>
      <c r="BB2345" s="416"/>
      <c r="BC2345" s="416"/>
      <c r="BD2345" s="416"/>
      <c r="BE2345" s="416"/>
      <c r="BF2345" s="416"/>
      <c r="BG2345" s="416"/>
      <c r="BH2345" s="416"/>
      <c r="BI2345" s="416"/>
      <c r="BJ2345" s="416"/>
    </row>
    <row r="2346" spans="10:62" x14ac:dyDescent="0.2">
      <c r="J2346" s="385"/>
      <c r="K2346" s="217"/>
      <c r="L2346" s="217"/>
      <c r="M2346" s="693"/>
      <c r="N2346" s="693"/>
      <c r="O2346" s="359"/>
      <c r="P2346" s="619"/>
      <c r="Q2346" s="672"/>
      <c r="R2346" s="672"/>
      <c r="S2346" s="672"/>
      <c r="T2346" s="385"/>
      <c r="U2346" s="385"/>
      <c r="V2346" s="385"/>
      <c r="W2346" s="385"/>
      <c r="X2346" s="693"/>
      <c r="Y2346" s="325"/>
      <c r="Z2346" s="308"/>
      <c r="AA2346" s="383"/>
      <c r="AC2346" s="325"/>
      <c r="AD2346" s="325"/>
      <c r="AF2346" s="383"/>
      <c r="AH2346" s="325"/>
      <c r="AI2346" s="325"/>
      <c r="AK2346" s="385"/>
      <c r="AL2346" s="385"/>
      <c r="AM2346" s="359"/>
      <c r="AN2346" s="385"/>
      <c r="AO2346" s="385"/>
      <c r="AP2346" s="385"/>
      <c r="AQ2346" s="385"/>
      <c r="AR2346" s="385"/>
      <c r="AS2346" s="385"/>
      <c r="AT2346" s="385"/>
      <c r="AU2346" s="359"/>
      <c r="AW2346" s="416"/>
      <c r="AX2346" s="694"/>
      <c r="AY2346" s="641"/>
      <c r="AZ2346" s="385"/>
      <c r="BA2346" s="385"/>
      <c r="BB2346" s="416"/>
      <c r="BC2346" s="416"/>
      <c r="BD2346" s="416"/>
      <c r="BE2346" s="416"/>
      <c r="BF2346" s="416"/>
      <c r="BG2346" s="416"/>
      <c r="BH2346" s="416"/>
      <c r="BI2346" s="416"/>
      <c r="BJ2346" s="416"/>
    </row>
    <row r="2347" spans="10:62" x14ac:dyDescent="0.2">
      <c r="J2347" s="385"/>
      <c r="K2347" s="217"/>
      <c r="L2347" s="217"/>
      <c r="M2347" s="693"/>
      <c r="N2347" s="693"/>
      <c r="O2347" s="359"/>
      <c r="P2347" s="619"/>
      <c r="Q2347" s="672"/>
      <c r="R2347" s="672"/>
      <c r="S2347" s="672"/>
      <c r="T2347" s="385"/>
      <c r="U2347" s="385"/>
      <c r="V2347" s="385"/>
      <c r="W2347" s="385"/>
      <c r="X2347" s="693"/>
      <c r="Y2347" s="325"/>
      <c r="Z2347" s="308"/>
      <c r="AA2347" s="383"/>
      <c r="AC2347" s="325"/>
      <c r="AD2347" s="325"/>
      <c r="AF2347" s="383"/>
      <c r="AH2347" s="325"/>
      <c r="AI2347" s="325"/>
      <c r="AK2347" s="385"/>
      <c r="AL2347" s="385"/>
      <c r="AM2347" s="359"/>
      <c r="AN2347" s="385"/>
      <c r="AO2347" s="385"/>
      <c r="AP2347" s="385"/>
      <c r="AQ2347" s="385"/>
      <c r="AR2347" s="385"/>
      <c r="AS2347" s="385"/>
      <c r="AT2347" s="385"/>
      <c r="AU2347" s="359"/>
      <c r="AW2347" s="416"/>
      <c r="AX2347" s="694"/>
      <c r="AY2347" s="641"/>
      <c r="AZ2347" s="385"/>
      <c r="BA2347" s="385"/>
      <c r="BB2347" s="416"/>
      <c r="BC2347" s="416"/>
      <c r="BD2347" s="416"/>
      <c r="BE2347" s="416"/>
      <c r="BF2347" s="416"/>
      <c r="BG2347" s="416"/>
      <c r="BH2347" s="416"/>
      <c r="BI2347" s="416"/>
      <c r="BJ2347" s="416"/>
    </row>
    <row r="2348" spans="10:62" x14ac:dyDescent="0.2">
      <c r="J2348" s="385"/>
      <c r="K2348" s="217"/>
      <c r="L2348" s="217"/>
      <c r="M2348" s="693"/>
      <c r="N2348" s="693"/>
      <c r="O2348" s="359"/>
      <c r="P2348" s="619"/>
      <c r="Q2348" s="672"/>
      <c r="R2348" s="672"/>
      <c r="S2348" s="672"/>
      <c r="T2348" s="385"/>
      <c r="U2348" s="385"/>
      <c r="V2348" s="385"/>
      <c r="W2348" s="385"/>
      <c r="X2348" s="693"/>
      <c r="Y2348" s="325"/>
      <c r="Z2348" s="308"/>
      <c r="AA2348" s="383"/>
      <c r="AC2348" s="325"/>
      <c r="AD2348" s="325"/>
      <c r="AF2348" s="383"/>
      <c r="AH2348" s="325"/>
      <c r="AI2348" s="325"/>
      <c r="AK2348" s="385"/>
      <c r="AL2348" s="385"/>
      <c r="AM2348" s="359"/>
      <c r="AN2348" s="385"/>
      <c r="AO2348" s="385"/>
      <c r="AP2348" s="385"/>
      <c r="AQ2348" s="385"/>
      <c r="AR2348" s="385"/>
      <c r="AS2348" s="385"/>
      <c r="AT2348" s="385"/>
      <c r="AU2348" s="359"/>
      <c r="AW2348" s="416"/>
      <c r="AX2348" s="694"/>
      <c r="AY2348" s="641"/>
      <c r="AZ2348" s="385"/>
      <c r="BA2348" s="385"/>
      <c r="BB2348" s="416"/>
      <c r="BC2348" s="416"/>
      <c r="BD2348" s="416"/>
      <c r="BE2348" s="416"/>
      <c r="BF2348" s="416"/>
      <c r="BG2348" s="416"/>
      <c r="BH2348" s="416"/>
      <c r="BI2348" s="416"/>
      <c r="BJ2348" s="416"/>
    </row>
    <row r="2349" spans="10:62" x14ac:dyDescent="0.2">
      <c r="J2349" s="385"/>
      <c r="K2349" s="217"/>
      <c r="L2349" s="217"/>
      <c r="M2349" s="693"/>
      <c r="N2349" s="693"/>
      <c r="O2349" s="359"/>
      <c r="P2349" s="619"/>
      <c r="Q2349" s="672"/>
      <c r="R2349" s="672"/>
      <c r="S2349" s="672"/>
      <c r="T2349" s="385"/>
      <c r="U2349" s="385"/>
      <c r="V2349" s="385"/>
      <c r="W2349" s="385"/>
      <c r="X2349" s="693"/>
      <c r="Y2349" s="325"/>
      <c r="Z2349" s="308"/>
      <c r="AA2349" s="383"/>
      <c r="AC2349" s="325"/>
      <c r="AD2349" s="325"/>
      <c r="AF2349" s="383"/>
      <c r="AH2349" s="325"/>
      <c r="AI2349" s="325"/>
      <c r="AK2349" s="385"/>
      <c r="AL2349" s="385"/>
      <c r="AM2349" s="359"/>
      <c r="AN2349" s="385"/>
      <c r="AO2349" s="385"/>
      <c r="AP2349" s="385"/>
      <c r="AQ2349" s="385"/>
      <c r="AR2349" s="385"/>
      <c r="AS2349" s="385"/>
      <c r="AT2349" s="385"/>
      <c r="AU2349" s="359"/>
      <c r="AW2349" s="416"/>
      <c r="AX2349" s="694"/>
      <c r="AY2349" s="641"/>
      <c r="AZ2349" s="385"/>
      <c r="BA2349" s="385"/>
      <c r="BB2349" s="416"/>
      <c r="BC2349" s="416"/>
      <c r="BD2349" s="416"/>
      <c r="BE2349" s="416"/>
      <c r="BF2349" s="416"/>
      <c r="BG2349" s="416"/>
      <c r="BH2349" s="416"/>
      <c r="BI2349" s="416"/>
      <c r="BJ2349" s="416"/>
    </row>
    <row r="2350" spans="10:62" x14ac:dyDescent="0.2">
      <c r="J2350" s="385"/>
      <c r="K2350" s="217"/>
      <c r="L2350" s="217"/>
      <c r="M2350" s="693"/>
      <c r="N2350" s="693"/>
      <c r="O2350" s="359"/>
      <c r="P2350" s="619"/>
      <c r="Q2350" s="672"/>
      <c r="R2350" s="672"/>
      <c r="S2350" s="672"/>
      <c r="T2350" s="385"/>
      <c r="U2350" s="385"/>
      <c r="V2350" s="385"/>
      <c r="W2350" s="385"/>
      <c r="X2350" s="693"/>
      <c r="Y2350" s="325"/>
      <c r="Z2350" s="308"/>
      <c r="AA2350" s="383"/>
      <c r="AC2350" s="325"/>
      <c r="AD2350" s="325"/>
      <c r="AF2350" s="383"/>
      <c r="AH2350" s="325"/>
      <c r="AI2350" s="325"/>
      <c r="AK2350" s="385"/>
      <c r="AL2350" s="385"/>
      <c r="AM2350" s="359"/>
      <c r="AN2350" s="385"/>
      <c r="AO2350" s="385"/>
      <c r="AP2350" s="385"/>
      <c r="AQ2350" s="385"/>
      <c r="AR2350" s="385"/>
      <c r="AS2350" s="385"/>
      <c r="AT2350" s="385"/>
      <c r="AU2350" s="359"/>
      <c r="AW2350" s="416"/>
      <c r="AX2350" s="694"/>
      <c r="AY2350" s="641"/>
      <c r="AZ2350" s="385"/>
      <c r="BA2350" s="385"/>
      <c r="BB2350" s="416"/>
      <c r="BC2350" s="416"/>
      <c r="BD2350" s="416"/>
      <c r="BE2350" s="416"/>
      <c r="BF2350" s="416"/>
      <c r="BG2350" s="416"/>
      <c r="BH2350" s="416"/>
      <c r="BI2350" s="416"/>
      <c r="BJ2350" s="416"/>
    </row>
    <row r="2351" spans="10:62" x14ac:dyDescent="0.2">
      <c r="J2351" s="385"/>
      <c r="K2351" s="217"/>
      <c r="L2351" s="217"/>
      <c r="M2351" s="693"/>
      <c r="N2351" s="693"/>
      <c r="O2351" s="359"/>
      <c r="P2351" s="619"/>
      <c r="Q2351" s="672"/>
      <c r="R2351" s="672"/>
      <c r="S2351" s="672"/>
      <c r="T2351" s="385"/>
      <c r="U2351" s="385"/>
      <c r="V2351" s="385"/>
      <c r="W2351" s="385"/>
      <c r="X2351" s="693"/>
      <c r="Y2351" s="325"/>
      <c r="Z2351" s="308"/>
      <c r="AA2351" s="383"/>
      <c r="AC2351" s="325"/>
      <c r="AD2351" s="325"/>
      <c r="AF2351" s="383"/>
      <c r="AH2351" s="325"/>
      <c r="AI2351" s="325"/>
      <c r="AK2351" s="385"/>
      <c r="AL2351" s="385"/>
      <c r="AM2351" s="359"/>
      <c r="AN2351" s="385"/>
      <c r="AO2351" s="385"/>
      <c r="AP2351" s="385"/>
      <c r="AQ2351" s="385"/>
      <c r="AR2351" s="385"/>
      <c r="AS2351" s="385"/>
      <c r="AT2351" s="385"/>
      <c r="AU2351" s="359"/>
      <c r="AW2351" s="416"/>
      <c r="AX2351" s="694"/>
      <c r="AY2351" s="641"/>
      <c r="AZ2351" s="385"/>
      <c r="BA2351" s="385"/>
      <c r="BB2351" s="416"/>
      <c r="BC2351" s="416"/>
      <c r="BD2351" s="416"/>
      <c r="BE2351" s="416"/>
      <c r="BF2351" s="416"/>
      <c r="BG2351" s="416"/>
      <c r="BH2351" s="416"/>
      <c r="BI2351" s="416"/>
      <c r="BJ2351" s="416"/>
    </row>
    <row r="2352" spans="10:62" x14ac:dyDescent="0.2">
      <c r="J2352" s="385"/>
      <c r="K2352" s="217"/>
      <c r="L2352" s="217"/>
      <c r="M2352" s="693"/>
      <c r="N2352" s="693"/>
      <c r="O2352" s="359"/>
      <c r="P2352" s="619"/>
      <c r="Q2352" s="672"/>
      <c r="R2352" s="672"/>
      <c r="S2352" s="672"/>
      <c r="T2352" s="385"/>
      <c r="U2352" s="385"/>
      <c r="V2352" s="385"/>
      <c r="W2352" s="385"/>
      <c r="X2352" s="693"/>
      <c r="Y2352" s="325"/>
      <c r="Z2352" s="308"/>
      <c r="AA2352" s="383"/>
      <c r="AC2352" s="325"/>
      <c r="AD2352" s="325"/>
      <c r="AF2352" s="383"/>
      <c r="AH2352" s="325"/>
      <c r="AI2352" s="325"/>
      <c r="AK2352" s="385"/>
      <c r="AL2352" s="385"/>
      <c r="AM2352" s="359"/>
      <c r="AN2352" s="385"/>
      <c r="AO2352" s="385"/>
      <c r="AP2352" s="385"/>
      <c r="AQ2352" s="385"/>
      <c r="AR2352" s="385"/>
      <c r="AS2352" s="385"/>
      <c r="AT2352" s="385"/>
      <c r="AU2352" s="359"/>
      <c r="AW2352" s="416"/>
      <c r="AX2352" s="694"/>
      <c r="AY2352" s="641"/>
      <c r="AZ2352" s="385"/>
      <c r="BA2352" s="385"/>
      <c r="BB2352" s="416"/>
      <c r="BC2352" s="416"/>
      <c r="BD2352" s="416"/>
      <c r="BE2352" s="416"/>
      <c r="BF2352" s="416"/>
      <c r="BG2352" s="416"/>
      <c r="BH2352" s="416"/>
      <c r="BI2352" s="416"/>
      <c r="BJ2352" s="416"/>
    </row>
    <row r="2353" spans="10:62" x14ac:dyDescent="0.2">
      <c r="J2353" s="385"/>
      <c r="K2353" s="217"/>
      <c r="L2353" s="217"/>
      <c r="M2353" s="693"/>
      <c r="N2353" s="693"/>
      <c r="O2353" s="359"/>
      <c r="P2353" s="619"/>
      <c r="Q2353" s="672"/>
      <c r="R2353" s="672"/>
      <c r="S2353" s="672"/>
      <c r="T2353" s="385"/>
      <c r="U2353" s="385"/>
      <c r="V2353" s="385"/>
      <c r="W2353" s="385"/>
      <c r="X2353" s="693"/>
      <c r="Y2353" s="325"/>
      <c r="Z2353" s="308"/>
      <c r="AA2353" s="383"/>
      <c r="AC2353" s="325"/>
      <c r="AD2353" s="325"/>
      <c r="AF2353" s="383"/>
      <c r="AH2353" s="325"/>
      <c r="AI2353" s="325"/>
      <c r="AK2353" s="385"/>
      <c r="AL2353" s="385"/>
      <c r="AM2353" s="359"/>
      <c r="AN2353" s="385"/>
      <c r="AO2353" s="385"/>
      <c r="AP2353" s="385"/>
      <c r="AQ2353" s="385"/>
      <c r="AR2353" s="385"/>
      <c r="AS2353" s="385"/>
      <c r="AT2353" s="385"/>
      <c r="AU2353" s="359"/>
      <c r="AW2353" s="416"/>
      <c r="AX2353" s="694"/>
      <c r="AY2353" s="641"/>
      <c r="AZ2353" s="385"/>
      <c r="BA2353" s="385"/>
      <c r="BB2353" s="416"/>
      <c r="BC2353" s="416"/>
      <c r="BD2353" s="416"/>
      <c r="BE2353" s="416"/>
      <c r="BF2353" s="416"/>
      <c r="BG2353" s="416"/>
      <c r="BH2353" s="416"/>
      <c r="BI2353" s="416"/>
      <c r="BJ2353" s="416"/>
    </row>
    <row r="2354" spans="10:62" x14ac:dyDescent="0.2">
      <c r="J2354" s="385"/>
      <c r="K2354" s="217"/>
      <c r="L2354" s="217"/>
      <c r="M2354" s="693"/>
      <c r="N2354" s="693"/>
      <c r="O2354" s="359"/>
      <c r="P2354" s="619"/>
      <c r="Q2354" s="672"/>
      <c r="R2354" s="672"/>
      <c r="S2354" s="672"/>
      <c r="T2354" s="385"/>
      <c r="U2354" s="385"/>
      <c r="V2354" s="385"/>
      <c r="W2354" s="385"/>
      <c r="X2354" s="693"/>
      <c r="Y2354" s="325"/>
      <c r="Z2354" s="308"/>
      <c r="AA2354" s="383"/>
      <c r="AC2354" s="325"/>
      <c r="AD2354" s="325"/>
      <c r="AF2354" s="383"/>
      <c r="AH2354" s="325"/>
      <c r="AI2354" s="325"/>
      <c r="AK2354" s="385"/>
      <c r="AL2354" s="385"/>
      <c r="AM2354" s="359"/>
      <c r="AN2354" s="385"/>
      <c r="AO2354" s="385"/>
      <c r="AP2354" s="385"/>
      <c r="AQ2354" s="385"/>
      <c r="AR2354" s="385"/>
      <c r="AS2354" s="385"/>
      <c r="AT2354" s="385"/>
      <c r="AU2354" s="359"/>
      <c r="AW2354" s="416"/>
      <c r="AX2354" s="694"/>
      <c r="AY2354" s="641"/>
      <c r="AZ2354" s="385"/>
      <c r="BA2354" s="385"/>
      <c r="BB2354" s="416"/>
      <c r="BC2354" s="416"/>
      <c r="BD2354" s="416"/>
      <c r="BE2354" s="416"/>
      <c r="BF2354" s="416"/>
      <c r="BG2354" s="416"/>
      <c r="BH2354" s="416"/>
      <c r="BI2354" s="416"/>
      <c r="BJ2354" s="416"/>
    </row>
    <row r="2355" spans="10:62" x14ac:dyDescent="0.2">
      <c r="J2355" s="385"/>
      <c r="K2355" s="217"/>
      <c r="L2355" s="217"/>
      <c r="M2355" s="693"/>
      <c r="N2355" s="693"/>
      <c r="O2355" s="359"/>
      <c r="P2355" s="619"/>
      <c r="Q2355" s="672"/>
      <c r="R2355" s="672"/>
      <c r="S2355" s="672"/>
      <c r="T2355" s="385"/>
      <c r="U2355" s="385"/>
      <c r="V2355" s="385"/>
      <c r="W2355" s="385"/>
      <c r="X2355" s="693"/>
      <c r="Y2355" s="325"/>
      <c r="Z2355" s="308"/>
      <c r="AA2355" s="383"/>
      <c r="AC2355" s="325"/>
      <c r="AD2355" s="325"/>
      <c r="AF2355" s="383"/>
      <c r="AH2355" s="325"/>
      <c r="AI2355" s="325"/>
      <c r="AK2355" s="385"/>
      <c r="AL2355" s="385"/>
      <c r="AM2355" s="359"/>
      <c r="AN2355" s="385"/>
      <c r="AO2355" s="385"/>
      <c r="AP2355" s="385"/>
      <c r="AQ2355" s="385"/>
      <c r="AR2355" s="385"/>
      <c r="AS2355" s="385"/>
      <c r="AT2355" s="385"/>
      <c r="AU2355" s="359"/>
      <c r="AW2355" s="416"/>
      <c r="AX2355" s="694"/>
      <c r="AY2355" s="641"/>
      <c r="AZ2355" s="385"/>
      <c r="BA2355" s="385"/>
      <c r="BB2355" s="416"/>
      <c r="BC2355" s="416"/>
      <c r="BD2355" s="416"/>
      <c r="BE2355" s="416"/>
      <c r="BF2355" s="416"/>
      <c r="BG2355" s="416"/>
      <c r="BH2355" s="416"/>
      <c r="BI2355" s="416"/>
      <c r="BJ2355" s="416"/>
    </row>
    <row r="2356" spans="10:62" x14ac:dyDescent="0.2">
      <c r="J2356" s="385"/>
      <c r="K2356" s="217"/>
      <c r="L2356" s="217"/>
      <c r="M2356" s="693"/>
      <c r="N2356" s="693"/>
      <c r="O2356" s="359"/>
      <c r="P2356" s="619"/>
      <c r="Q2356" s="672"/>
      <c r="R2356" s="672"/>
      <c r="S2356" s="672"/>
      <c r="T2356" s="385"/>
      <c r="U2356" s="385"/>
      <c r="V2356" s="385"/>
      <c r="W2356" s="385"/>
      <c r="X2356" s="693"/>
      <c r="Y2356" s="325"/>
      <c r="Z2356" s="308"/>
      <c r="AA2356" s="383"/>
      <c r="AC2356" s="325"/>
      <c r="AD2356" s="325"/>
      <c r="AF2356" s="383"/>
      <c r="AH2356" s="325"/>
      <c r="AI2356" s="325"/>
      <c r="AK2356" s="385"/>
      <c r="AL2356" s="385"/>
      <c r="AM2356" s="359"/>
      <c r="AN2356" s="385"/>
      <c r="AO2356" s="385"/>
      <c r="AP2356" s="385"/>
      <c r="AQ2356" s="385"/>
      <c r="AR2356" s="385"/>
      <c r="AS2356" s="385"/>
      <c r="AT2356" s="385"/>
      <c r="AU2356" s="359"/>
      <c r="AW2356" s="416"/>
      <c r="AX2356" s="694"/>
      <c r="AY2356" s="641"/>
      <c r="AZ2356" s="385"/>
      <c r="BA2356" s="385"/>
      <c r="BB2356" s="416"/>
      <c r="BC2356" s="416"/>
      <c r="BD2356" s="416"/>
      <c r="BE2356" s="416"/>
      <c r="BF2356" s="416"/>
      <c r="BG2356" s="416"/>
      <c r="BH2356" s="416"/>
      <c r="BI2356" s="416"/>
      <c r="BJ2356" s="416"/>
    </row>
    <row r="2357" spans="10:62" x14ac:dyDescent="0.2">
      <c r="J2357" s="385"/>
      <c r="K2357" s="217"/>
      <c r="L2357" s="217"/>
      <c r="M2357" s="693"/>
      <c r="N2357" s="693"/>
      <c r="O2357" s="359"/>
      <c r="P2357" s="619"/>
      <c r="Q2357" s="672"/>
      <c r="R2357" s="672"/>
      <c r="S2357" s="672"/>
      <c r="T2357" s="385"/>
      <c r="U2357" s="385"/>
      <c r="V2357" s="385"/>
      <c r="W2357" s="385"/>
      <c r="X2357" s="693"/>
      <c r="Y2357" s="325"/>
      <c r="Z2357" s="308"/>
      <c r="AA2357" s="383"/>
      <c r="AC2357" s="325"/>
      <c r="AD2357" s="325"/>
      <c r="AF2357" s="383"/>
      <c r="AH2357" s="325"/>
      <c r="AI2357" s="325"/>
      <c r="AK2357" s="385"/>
      <c r="AL2357" s="385"/>
      <c r="AM2357" s="359"/>
      <c r="AN2357" s="385"/>
      <c r="AO2357" s="385"/>
      <c r="AP2357" s="385"/>
      <c r="AQ2357" s="385"/>
      <c r="AR2357" s="385"/>
      <c r="AS2357" s="385"/>
      <c r="AT2357" s="385"/>
      <c r="AU2357" s="359"/>
      <c r="AW2357" s="416"/>
      <c r="AX2357" s="694"/>
      <c r="AY2357" s="641"/>
      <c r="AZ2357" s="385"/>
      <c r="BA2357" s="385"/>
      <c r="BB2357" s="416"/>
      <c r="BC2357" s="416"/>
      <c r="BD2357" s="416"/>
      <c r="BE2357" s="416"/>
      <c r="BF2357" s="416"/>
      <c r="BG2357" s="416"/>
      <c r="BH2357" s="416"/>
      <c r="BI2357" s="416"/>
      <c r="BJ2357" s="416"/>
    </row>
    <row r="2358" spans="10:62" x14ac:dyDescent="0.2">
      <c r="J2358" s="385"/>
      <c r="K2358" s="217"/>
      <c r="L2358" s="217"/>
      <c r="M2358" s="693"/>
      <c r="N2358" s="693"/>
      <c r="O2358" s="359"/>
      <c r="P2358" s="619"/>
      <c r="Q2358" s="672"/>
      <c r="R2358" s="672"/>
      <c r="S2358" s="672"/>
      <c r="T2358" s="385"/>
      <c r="U2358" s="385"/>
      <c r="V2358" s="385"/>
      <c r="W2358" s="385"/>
      <c r="X2358" s="693"/>
      <c r="Y2358" s="325"/>
      <c r="Z2358" s="308"/>
      <c r="AA2358" s="383"/>
      <c r="AC2358" s="325"/>
      <c r="AD2358" s="325"/>
      <c r="AF2358" s="383"/>
      <c r="AH2358" s="325"/>
      <c r="AI2358" s="325"/>
      <c r="AK2358" s="385"/>
      <c r="AL2358" s="385"/>
      <c r="AM2358" s="359"/>
      <c r="AN2358" s="385"/>
      <c r="AO2358" s="385"/>
      <c r="AP2358" s="385"/>
      <c r="AQ2358" s="385"/>
      <c r="AR2358" s="385"/>
      <c r="AS2358" s="385"/>
      <c r="AT2358" s="385"/>
      <c r="AU2358" s="359"/>
      <c r="AW2358" s="416"/>
      <c r="AX2358" s="694"/>
      <c r="AY2358" s="641"/>
      <c r="AZ2358" s="385"/>
      <c r="BA2358" s="385"/>
      <c r="BB2358" s="416"/>
      <c r="BC2358" s="416"/>
      <c r="BD2358" s="416"/>
      <c r="BE2358" s="416"/>
      <c r="BF2358" s="416"/>
      <c r="BG2358" s="416"/>
      <c r="BH2358" s="416"/>
      <c r="BI2358" s="416"/>
      <c r="BJ2358" s="416"/>
    </row>
    <row r="2359" spans="10:62" x14ac:dyDescent="0.2">
      <c r="J2359" s="385"/>
      <c r="K2359" s="217"/>
      <c r="L2359" s="217"/>
      <c r="M2359" s="693"/>
      <c r="N2359" s="693"/>
      <c r="O2359" s="359"/>
      <c r="P2359" s="619"/>
      <c r="Q2359" s="672"/>
      <c r="R2359" s="672"/>
      <c r="S2359" s="672"/>
      <c r="T2359" s="385"/>
      <c r="U2359" s="385"/>
      <c r="V2359" s="385"/>
      <c r="W2359" s="385"/>
      <c r="X2359" s="693"/>
      <c r="Y2359" s="325"/>
      <c r="Z2359" s="308"/>
      <c r="AA2359" s="383"/>
      <c r="AC2359" s="325"/>
      <c r="AD2359" s="325"/>
      <c r="AF2359" s="383"/>
      <c r="AH2359" s="325"/>
      <c r="AI2359" s="325"/>
      <c r="AK2359" s="385"/>
      <c r="AL2359" s="385"/>
      <c r="AM2359" s="359"/>
      <c r="AN2359" s="385"/>
      <c r="AO2359" s="385"/>
      <c r="AP2359" s="385"/>
      <c r="AQ2359" s="385"/>
      <c r="AR2359" s="385"/>
      <c r="AS2359" s="385"/>
      <c r="AT2359" s="385"/>
      <c r="AU2359" s="359"/>
      <c r="AW2359" s="416"/>
      <c r="AX2359" s="694"/>
      <c r="AY2359" s="641"/>
      <c r="AZ2359" s="385"/>
      <c r="BA2359" s="385"/>
      <c r="BB2359" s="416"/>
      <c r="BC2359" s="416"/>
      <c r="BD2359" s="416"/>
      <c r="BE2359" s="416"/>
      <c r="BF2359" s="416"/>
      <c r="BG2359" s="416"/>
      <c r="BH2359" s="416"/>
      <c r="BI2359" s="416"/>
      <c r="BJ2359" s="416"/>
    </row>
    <row r="2360" spans="10:62" x14ac:dyDescent="0.2">
      <c r="J2360" s="385"/>
      <c r="K2360" s="217"/>
      <c r="L2360" s="217"/>
      <c r="M2360" s="693"/>
      <c r="N2360" s="693"/>
      <c r="O2360" s="359"/>
      <c r="P2360" s="619"/>
      <c r="Q2360" s="672"/>
      <c r="R2360" s="672"/>
      <c r="S2360" s="672"/>
      <c r="T2360" s="385"/>
      <c r="U2360" s="385"/>
      <c r="V2360" s="385"/>
      <c r="W2360" s="385"/>
      <c r="X2360" s="693"/>
      <c r="Y2360" s="325"/>
      <c r="Z2360" s="308"/>
      <c r="AA2360" s="383"/>
      <c r="AC2360" s="325"/>
      <c r="AD2360" s="325"/>
      <c r="AF2360" s="383"/>
      <c r="AH2360" s="325"/>
      <c r="AI2360" s="325"/>
      <c r="AK2360" s="385"/>
      <c r="AL2360" s="385"/>
      <c r="AM2360" s="359"/>
      <c r="AN2360" s="385"/>
      <c r="AO2360" s="385"/>
      <c r="AP2360" s="385"/>
      <c r="AQ2360" s="385"/>
      <c r="AR2360" s="385"/>
      <c r="AS2360" s="385"/>
      <c r="AT2360" s="385"/>
      <c r="AU2360" s="359"/>
      <c r="AW2360" s="416"/>
      <c r="AX2360" s="694"/>
      <c r="AY2360" s="641"/>
      <c r="AZ2360" s="385"/>
      <c r="BA2360" s="385"/>
      <c r="BB2360" s="416"/>
      <c r="BC2360" s="416"/>
      <c r="BD2360" s="416"/>
      <c r="BE2360" s="416"/>
      <c r="BF2360" s="416"/>
      <c r="BG2360" s="416"/>
      <c r="BH2360" s="416"/>
      <c r="BI2360" s="416"/>
      <c r="BJ2360" s="416"/>
    </row>
    <row r="2361" spans="10:62" x14ac:dyDescent="0.2">
      <c r="J2361" s="385"/>
      <c r="K2361" s="217"/>
      <c r="L2361" s="217"/>
      <c r="M2361" s="693"/>
      <c r="N2361" s="693"/>
      <c r="O2361" s="359"/>
      <c r="P2361" s="619"/>
      <c r="Q2361" s="672"/>
      <c r="R2361" s="672"/>
      <c r="S2361" s="672"/>
      <c r="T2361" s="385"/>
      <c r="U2361" s="385"/>
      <c r="V2361" s="385"/>
      <c r="W2361" s="385"/>
      <c r="X2361" s="693"/>
      <c r="Y2361" s="325"/>
      <c r="Z2361" s="308"/>
      <c r="AA2361" s="383"/>
      <c r="AC2361" s="325"/>
      <c r="AD2361" s="325"/>
      <c r="AF2361" s="383"/>
      <c r="AH2361" s="325"/>
      <c r="AI2361" s="325"/>
      <c r="AK2361" s="385"/>
      <c r="AL2361" s="385"/>
      <c r="AM2361" s="359"/>
      <c r="AN2361" s="385"/>
      <c r="AO2361" s="385"/>
      <c r="AP2361" s="385"/>
      <c r="AQ2361" s="385"/>
      <c r="AR2361" s="385"/>
      <c r="AS2361" s="385"/>
      <c r="AT2361" s="385"/>
      <c r="AU2361" s="359"/>
      <c r="AW2361" s="416"/>
      <c r="AX2361" s="694"/>
      <c r="AY2361" s="641"/>
      <c r="AZ2361" s="385"/>
      <c r="BA2361" s="385"/>
      <c r="BB2361" s="416"/>
      <c r="BC2361" s="416"/>
      <c r="BD2361" s="416"/>
      <c r="BE2361" s="416"/>
      <c r="BF2361" s="416"/>
      <c r="BG2361" s="416"/>
      <c r="BH2361" s="416"/>
      <c r="BI2361" s="416"/>
      <c r="BJ2361" s="416"/>
    </row>
    <row r="2362" spans="10:62" x14ac:dyDescent="0.2">
      <c r="J2362" s="385"/>
      <c r="K2362" s="217"/>
      <c r="L2362" s="217"/>
      <c r="M2362" s="693"/>
      <c r="N2362" s="693"/>
      <c r="O2362" s="359"/>
      <c r="P2362" s="619"/>
      <c r="Q2362" s="672"/>
      <c r="R2362" s="672"/>
      <c r="S2362" s="672"/>
      <c r="T2362" s="385"/>
      <c r="U2362" s="385"/>
      <c r="V2362" s="385"/>
      <c r="W2362" s="385"/>
      <c r="X2362" s="693"/>
      <c r="Y2362" s="325"/>
      <c r="Z2362" s="308"/>
      <c r="AA2362" s="383"/>
      <c r="AC2362" s="325"/>
      <c r="AD2362" s="325"/>
      <c r="AF2362" s="383"/>
      <c r="AH2362" s="325"/>
      <c r="AI2362" s="325"/>
      <c r="AK2362" s="385"/>
      <c r="AL2362" s="385"/>
      <c r="AM2362" s="359"/>
      <c r="AN2362" s="385"/>
      <c r="AO2362" s="385"/>
      <c r="AP2362" s="385"/>
      <c r="AQ2362" s="385"/>
      <c r="AR2362" s="385"/>
      <c r="AS2362" s="385"/>
      <c r="AT2362" s="385"/>
      <c r="AU2362" s="359"/>
      <c r="AW2362" s="416"/>
      <c r="AX2362" s="694"/>
      <c r="AY2362" s="641"/>
      <c r="AZ2362" s="385"/>
      <c r="BA2362" s="385"/>
      <c r="BB2362" s="416"/>
      <c r="BC2362" s="416"/>
      <c r="BD2362" s="416"/>
      <c r="BE2362" s="416"/>
      <c r="BF2362" s="416"/>
      <c r="BG2362" s="416"/>
      <c r="BH2362" s="416"/>
      <c r="BI2362" s="416"/>
      <c r="BJ2362" s="416"/>
    </row>
    <row r="2363" spans="10:62" x14ac:dyDescent="0.2">
      <c r="J2363" s="385"/>
      <c r="K2363" s="217"/>
      <c r="L2363" s="217"/>
      <c r="M2363" s="693"/>
      <c r="N2363" s="693"/>
      <c r="O2363" s="359"/>
      <c r="P2363" s="619"/>
      <c r="Q2363" s="672"/>
      <c r="R2363" s="672"/>
      <c r="S2363" s="672"/>
      <c r="T2363" s="385"/>
      <c r="U2363" s="385"/>
      <c r="V2363" s="385"/>
      <c r="W2363" s="385"/>
      <c r="X2363" s="693"/>
      <c r="Y2363" s="325"/>
      <c r="Z2363" s="308"/>
      <c r="AA2363" s="383"/>
      <c r="AC2363" s="325"/>
      <c r="AD2363" s="325"/>
      <c r="AF2363" s="383"/>
      <c r="AH2363" s="325"/>
      <c r="AI2363" s="325"/>
      <c r="AK2363" s="385"/>
      <c r="AL2363" s="385"/>
      <c r="AM2363" s="359"/>
      <c r="AN2363" s="385"/>
      <c r="AO2363" s="385"/>
      <c r="AP2363" s="385"/>
      <c r="AQ2363" s="385"/>
      <c r="AR2363" s="385"/>
      <c r="AS2363" s="385"/>
      <c r="AT2363" s="385"/>
      <c r="AU2363" s="359"/>
      <c r="AW2363" s="416"/>
      <c r="AX2363" s="694"/>
      <c r="AY2363" s="641"/>
      <c r="AZ2363" s="385"/>
      <c r="BA2363" s="385"/>
      <c r="BB2363" s="416"/>
      <c r="BC2363" s="416"/>
      <c r="BD2363" s="416"/>
      <c r="BE2363" s="416"/>
      <c r="BF2363" s="416"/>
      <c r="BG2363" s="416"/>
      <c r="BH2363" s="416"/>
      <c r="BI2363" s="416"/>
      <c r="BJ2363" s="416"/>
    </row>
    <row r="2364" spans="10:62" x14ac:dyDescent="0.2">
      <c r="J2364" s="385"/>
      <c r="K2364" s="217"/>
      <c r="L2364" s="217"/>
      <c r="M2364" s="693"/>
      <c r="N2364" s="693"/>
      <c r="O2364" s="359"/>
      <c r="P2364" s="619"/>
      <c r="Q2364" s="672"/>
      <c r="R2364" s="672"/>
      <c r="S2364" s="672"/>
      <c r="T2364" s="385"/>
      <c r="U2364" s="385"/>
      <c r="V2364" s="385"/>
      <c r="W2364" s="385"/>
      <c r="X2364" s="693"/>
      <c r="Y2364" s="325"/>
      <c r="Z2364" s="308"/>
      <c r="AA2364" s="383"/>
      <c r="AC2364" s="325"/>
      <c r="AD2364" s="325"/>
      <c r="AF2364" s="383"/>
      <c r="AH2364" s="325"/>
      <c r="AI2364" s="325"/>
      <c r="AK2364" s="385"/>
      <c r="AL2364" s="385"/>
      <c r="AM2364" s="359"/>
      <c r="AN2364" s="385"/>
      <c r="AO2364" s="385"/>
      <c r="AP2364" s="385"/>
      <c r="AQ2364" s="385"/>
      <c r="AR2364" s="385"/>
      <c r="AS2364" s="385"/>
      <c r="AT2364" s="385"/>
      <c r="AU2364" s="359"/>
      <c r="AW2364" s="416"/>
      <c r="AX2364" s="694"/>
      <c r="AY2364" s="641"/>
      <c r="AZ2364" s="385"/>
      <c r="BA2364" s="385"/>
      <c r="BB2364" s="416"/>
      <c r="BC2364" s="416"/>
      <c r="BD2364" s="416"/>
      <c r="BE2364" s="416"/>
      <c r="BF2364" s="416"/>
      <c r="BG2364" s="416"/>
      <c r="BH2364" s="416"/>
      <c r="BI2364" s="416"/>
      <c r="BJ2364" s="416"/>
    </row>
    <row r="2365" spans="10:62" x14ac:dyDescent="0.2">
      <c r="J2365" s="385"/>
      <c r="K2365" s="217"/>
      <c r="L2365" s="217"/>
      <c r="M2365" s="693"/>
      <c r="N2365" s="693"/>
      <c r="O2365" s="359"/>
      <c r="P2365" s="619"/>
      <c r="Q2365" s="672"/>
      <c r="R2365" s="672"/>
      <c r="S2365" s="672"/>
      <c r="T2365" s="385"/>
      <c r="U2365" s="385"/>
      <c r="V2365" s="385"/>
      <c r="W2365" s="385"/>
      <c r="X2365" s="693"/>
      <c r="Y2365" s="325"/>
      <c r="Z2365" s="308"/>
      <c r="AA2365" s="383"/>
      <c r="AC2365" s="325"/>
      <c r="AD2365" s="325"/>
      <c r="AF2365" s="383"/>
      <c r="AH2365" s="325"/>
      <c r="AI2365" s="325"/>
      <c r="AK2365" s="385"/>
      <c r="AL2365" s="385"/>
      <c r="AM2365" s="359"/>
      <c r="AN2365" s="385"/>
      <c r="AO2365" s="385"/>
      <c r="AP2365" s="385"/>
      <c r="AQ2365" s="385"/>
      <c r="AR2365" s="385"/>
      <c r="AS2365" s="385"/>
      <c r="AT2365" s="385"/>
      <c r="AU2365" s="359"/>
      <c r="AW2365" s="416"/>
      <c r="AX2365" s="694"/>
      <c r="AY2365" s="641"/>
      <c r="AZ2365" s="385"/>
      <c r="BA2365" s="385"/>
      <c r="BB2365" s="416"/>
      <c r="BC2365" s="416"/>
      <c r="BD2365" s="416"/>
      <c r="BE2365" s="416"/>
      <c r="BF2365" s="416"/>
      <c r="BG2365" s="416"/>
      <c r="BH2365" s="416"/>
      <c r="BI2365" s="416"/>
      <c r="BJ2365" s="416"/>
    </row>
    <row r="2366" spans="10:62" x14ac:dyDescent="0.2">
      <c r="J2366" s="385"/>
      <c r="K2366" s="217"/>
      <c r="L2366" s="217"/>
      <c r="M2366" s="693"/>
      <c r="N2366" s="693"/>
      <c r="O2366" s="359"/>
      <c r="P2366" s="619"/>
      <c r="Q2366" s="672"/>
      <c r="R2366" s="672"/>
      <c r="S2366" s="672"/>
      <c r="T2366" s="385"/>
      <c r="U2366" s="385"/>
      <c r="V2366" s="385"/>
      <c r="W2366" s="385"/>
      <c r="X2366" s="693"/>
      <c r="Y2366" s="325"/>
      <c r="Z2366" s="308"/>
      <c r="AA2366" s="383"/>
      <c r="AC2366" s="325"/>
      <c r="AD2366" s="325"/>
      <c r="AF2366" s="383"/>
      <c r="AH2366" s="325"/>
      <c r="AI2366" s="325"/>
      <c r="AK2366" s="385"/>
      <c r="AL2366" s="385"/>
      <c r="AM2366" s="359"/>
      <c r="AN2366" s="385"/>
      <c r="AO2366" s="385"/>
      <c r="AP2366" s="385"/>
      <c r="AQ2366" s="385"/>
      <c r="AR2366" s="385"/>
      <c r="AS2366" s="385"/>
      <c r="AT2366" s="385"/>
      <c r="AU2366" s="359"/>
      <c r="AW2366" s="416"/>
      <c r="AX2366" s="694"/>
      <c r="AY2366" s="641"/>
      <c r="AZ2366" s="385"/>
      <c r="BA2366" s="385"/>
      <c r="BB2366" s="416"/>
      <c r="BC2366" s="416"/>
      <c r="BD2366" s="416"/>
      <c r="BE2366" s="416"/>
      <c r="BF2366" s="416"/>
      <c r="BG2366" s="416"/>
      <c r="BH2366" s="416"/>
      <c r="BI2366" s="416"/>
      <c r="BJ2366" s="416"/>
    </row>
    <row r="2367" spans="10:62" x14ac:dyDescent="0.2">
      <c r="J2367" s="385"/>
      <c r="K2367" s="217"/>
      <c r="L2367" s="217"/>
      <c r="M2367" s="693"/>
      <c r="N2367" s="693"/>
      <c r="O2367" s="359"/>
      <c r="P2367" s="619"/>
      <c r="Q2367" s="672"/>
      <c r="R2367" s="672"/>
      <c r="S2367" s="672"/>
      <c r="T2367" s="385"/>
      <c r="U2367" s="385"/>
      <c r="V2367" s="385"/>
      <c r="W2367" s="385"/>
      <c r="X2367" s="693"/>
      <c r="Y2367" s="325"/>
      <c r="Z2367" s="308"/>
      <c r="AA2367" s="383"/>
      <c r="AC2367" s="325"/>
      <c r="AD2367" s="325"/>
      <c r="AF2367" s="383"/>
      <c r="AH2367" s="325"/>
      <c r="AI2367" s="325"/>
      <c r="AK2367" s="385"/>
      <c r="AL2367" s="385"/>
      <c r="AM2367" s="359"/>
      <c r="AN2367" s="385"/>
      <c r="AO2367" s="385"/>
      <c r="AP2367" s="385"/>
      <c r="AQ2367" s="385"/>
      <c r="AR2367" s="385"/>
      <c r="AS2367" s="385"/>
      <c r="AT2367" s="385"/>
      <c r="AU2367" s="359"/>
      <c r="AW2367" s="416"/>
      <c r="AX2367" s="694"/>
      <c r="AY2367" s="641"/>
      <c r="AZ2367" s="385"/>
      <c r="BA2367" s="385"/>
      <c r="BB2367" s="416"/>
      <c r="BC2367" s="416"/>
      <c r="BD2367" s="416"/>
      <c r="BE2367" s="416"/>
      <c r="BF2367" s="416"/>
      <c r="BG2367" s="416"/>
      <c r="BH2367" s="416"/>
      <c r="BI2367" s="416"/>
      <c r="BJ2367" s="416"/>
    </row>
    <row r="2368" spans="10:62" x14ac:dyDescent="0.2">
      <c r="J2368" s="385"/>
      <c r="K2368" s="217"/>
      <c r="L2368" s="217"/>
      <c r="M2368" s="693"/>
      <c r="N2368" s="693"/>
      <c r="O2368" s="359"/>
      <c r="P2368" s="619"/>
      <c r="Q2368" s="672"/>
      <c r="R2368" s="672"/>
      <c r="S2368" s="672"/>
      <c r="T2368" s="385"/>
      <c r="U2368" s="385"/>
      <c r="V2368" s="385"/>
      <c r="W2368" s="385"/>
      <c r="X2368" s="693"/>
      <c r="Y2368" s="325"/>
      <c r="Z2368" s="308"/>
      <c r="AA2368" s="383"/>
      <c r="AC2368" s="325"/>
      <c r="AD2368" s="325"/>
      <c r="AF2368" s="383"/>
      <c r="AH2368" s="325"/>
      <c r="AI2368" s="325"/>
      <c r="AK2368" s="385"/>
      <c r="AL2368" s="385"/>
      <c r="AM2368" s="359"/>
      <c r="AN2368" s="385"/>
      <c r="AO2368" s="385"/>
      <c r="AP2368" s="385"/>
      <c r="AQ2368" s="385"/>
      <c r="AR2368" s="385"/>
      <c r="AS2368" s="385"/>
      <c r="AT2368" s="385"/>
      <c r="AU2368" s="359"/>
      <c r="AW2368" s="416"/>
      <c r="AX2368" s="694"/>
      <c r="AY2368" s="641"/>
      <c r="AZ2368" s="385"/>
      <c r="BA2368" s="385"/>
      <c r="BB2368" s="416"/>
      <c r="BC2368" s="416"/>
      <c r="BD2368" s="416"/>
      <c r="BE2368" s="416"/>
      <c r="BF2368" s="416"/>
      <c r="BG2368" s="416"/>
      <c r="BH2368" s="416"/>
      <c r="BI2368" s="416"/>
      <c r="BJ2368" s="416"/>
    </row>
    <row r="2369" spans="10:62" x14ac:dyDescent="0.2">
      <c r="J2369" s="385"/>
      <c r="K2369" s="217"/>
      <c r="L2369" s="217"/>
      <c r="M2369" s="693"/>
      <c r="N2369" s="693"/>
      <c r="O2369" s="359"/>
      <c r="P2369" s="619"/>
      <c r="Q2369" s="672"/>
      <c r="R2369" s="672"/>
      <c r="S2369" s="672"/>
      <c r="T2369" s="385"/>
      <c r="U2369" s="385"/>
      <c r="V2369" s="385"/>
      <c r="W2369" s="385"/>
      <c r="X2369" s="693"/>
      <c r="Y2369" s="325"/>
      <c r="Z2369" s="308"/>
      <c r="AA2369" s="383"/>
      <c r="AC2369" s="325"/>
      <c r="AD2369" s="325"/>
      <c r="AF2369" s="383"/>
      <c r="AH2369" s="325"/>
      <c r="AI2369" s="325"/>
      <c r="AK2369" s="385"/>
      <c r="AL2369" s="385"/>
      <c r="AM2369" s="359"/>
      <c r="AN2369" s="385"/>
      <c r="AO2369" s="385"/>
      <c r="AP2369" s="385"/>
      <c r="AQ2369" s="385"/>
      <c r="AR2369" s="385"/>
      <c r="AS2369" s="385"/>
      <c r="AT2369" s="385"/>
      <c r="AU2369" s="359"/>
      <c r="AW2369" s="416"/>
      <c r="AX2369" s="694"/>
      <c r="AY2369" s="641"/>
      <c r="AZ2369" s="385"/>
      <c r="BA2369" s="385"/>
      <c r="BB2369" s="416"/>
      <c r="BC2369" s="416"/>
      <c r="BD2369" s="416"/>
      <c r="BE2369" s="416"/>
      <c r="BF2369" s="416"/>
      <c r="BG2369" s="416"/>
      <c r="BH2369" s="416"/>
      <c r="BI2369" s="416"/>
      <c r="BJ2369" s="416"/>
    </row>
    <row r="2370" spans="10:62" x14ac:dyDescent="0.2">
      <c r="J2370" s="385"/>
      <c r="K2370" s="217"/>
      <c r="L2370" s="217"/>
      <c r="M2370" s="693"/>
      <c r="N2370" s="693"/>
      <c r="O2370" s="359"/>
      <c r="P2370" s="619"/>
      <c r="Q2370" s="672"/>
      <c r="R2370" s="672"/>
      <c r="S2370" s="672"/>
      <c r="T2370" s="385"/>
      <c r="U2370" s="385"/>
      <c r="V2370" s="385"/>
      <c r="W2370" s="385"/>
      <c r="X2370" s="693"/>
      <c r="Y2370" s="325"/>
      <c r="Z2370" s="308"/>
      <c r="AA2370" s="383"/>
      <c r="AC2370" s="325"/>
      <c r="AD2370" s="325"/>
      <c r="AF2370" s="383"/>
      <c r="AH2370" s="325"/>
      <c r="AI2370" s="325"/>
      <c r="AK2370" s="385"/>
      <c r="AL2370" s="385"/>
      <c r="AM2370" s="359"/>
      <c r="AN2370" s="385"/>
      <c r="AO2370" s="385"/>
      <c r="AP2370" s="385"/>
      <c r="AQ2370" s="385"/>
      <c r="AR2370" s="385"/>
      <c r="AS2370" s="385"/>
      <c r="AT2370" s="385"/>
      <c r="AU2370" s="359"/>
      <c r="AW2370" s="416"/>
      <c r="AX2370" s="694"/>
      <c r="AY2370" s="641"/>
      <c r="AZ2370" s="385"/>
      <c r="BA2370" s="385"/>
      <c r="BB2370" s="416"/>
      <c r="BC2370" s="416"/>
      <c r="BD2370" s="416"/>
      <c r="BE2370" s="416"/>
      <c r="BF2370" s="416"/>
      <c r="BG2370" s="416"/>
      <c r="BH2370" s="416"/>
      <c r="BI2370" s="416"/>
      <c r="BJ2370" s="416"/>
    </row>
    <row r="2371" spans="10:62" x14ac:dyDescent="0.2">
      <c r="J2371" s="385"/>
      <c r="K2371" s="217"/>
      <c r="L2371" s="217"/>
      <c r="M2371" s="693"/>
      <c r="N2371" s="693"/>
      <c r="O2371" s="359"/>
      <c r="P2371" s="619"/>
      <c r="Q2371" s="672"/>
      <c r="R2371" s="672"/>
      <c r="S2371" s="672"/>
      <c r="T2371" s="385"/>
      <c r="U2371" s="385"/>
      <c r="V2371" s="385"/>
      <c r="W2371" s="385"/>
      <c r="X2371" s="693"/>
      <c r="Y2371" s="325"/>
      <c r="Z2371" s="308"/>
      <c r="AA2371" s="383"/>
      <c r="AC2371" s="325"/>
      <c r="AD2371" s="325"/>
      <c r="AF2371" s="383"/>
      <c r="AH2371" s="325"/>
      <c r="AI2371" s="325"/>
      <c r="AK2371" s="385"/>
      <c r="AL2371" s="385"/>
      <c r="AM2371" s="359"/>
      <c r="AN2371" s="385"/>
      <c r="AO2371" s="385"/>
      <c r="AP2371" s="385"/>
      <c r="AQ2371" s="385"/>
      <c r="AR2371" s="385"/>
      <c r="AS2371" s="385"/>
      <c r="AT2371" s="385"/>
      <c r="AU2371" s="359"/>
      <c r="AW2371" s="416"/>
      <c r="AX2371" s="694"/>
      <c r="AY2371" s="641"/>
      <c r="AZ2371" s="385"/>
      <c r="BA2371" s="385"/>
      <c r="BB2371" s="416"/>
      <c r="BC2371" s="416"/>
      <c r="BD2371" s="416"/>
      <c r="BE2371" s="416"/>
      <c r="BF2371" s="416"/>
      <c r="BG2371" s="416"/>
      <c r="BH2371" s="416"/>
      <c r="BI2371" s="416"/>
      <c r="BJ2371" s="416"/>
    </row>
    <row r="2372" spans="10:62" x14ac:dyDescent="0.2">
      <c r="J2372" s="385"/>
      <c r="K2372" s="217"/>
      <c r="L2372" s="217"/>
      <c r="M2372" s="693"/>
      <c r="N2372" s="693"/>
      <c r="O2372" s="359"/>
      <c r="P2372" s="619"/>
      <c r="Q2372" s="672"/>
      <c r="R2372" s="672"/>
      <c r="S2372" s="672"/>
      <c r="T2372" s="385"/>
      <c r="U2372" s="385"/>
      <c r="V2372" s="385"/>
      <c r="W2372" s="385"/>
      <c r="X2372" s="693"/>
      <c r="Y2372" s="325"/>
      <c r="Z2372" s="308"/>
      <c r="AA2372" s="383"/>
      <c r="AC2372" s="325"/>
      <c r="AD2372" s="325"/>
      <c r="AF2372" s="383"/>
      <c r="AH2372" s="325"/>
      <c r="AI2372" s="325"/>
      <c r="AK2372" s="385"/>
      <c r="AL2372" s="385"/>
      <c r="AM2372" s="359"/>
      <c r="AN2372" s="385"/>
      <c r="AO2372" s="385"/>
      <c r="AP2372" s="385"/>
      <c r="AQ2372" s="385"/>
      <c r="AR2372" s="385"/>
      <c r="AS2372" s="385"/>
      <c r="AT2372" s="385"/>
      <c r="AU2372" s="359"/>
      <c r="AW2372" s="416"/>
      <c r="AX2372" s="694"/>
      <c r="AY2372" s="641"/>
      <c r="AZ2372" s="385"/>
      <c r="BA2372" s="385"/>
      <c r="BB2372" s="416"/>
      <c r="BC2372" s="416"/>
      <c r="BD2372" s="416"/>
      <c r="BE2372" s="416"/>
      <c r="BF2372" s="416"/>
      <c r="BG2372" s="416"/>
      <c r="BH2372" s="416"/>
      <c r="BI2372" s="416"/>
      <c r="BJ2372" s="416"/>
    </row>
    <row r="2373" spans="10:62" x14ac:dyDescent="0.2">
      <c r="J2373" s="385"/>
      <c r="K2373" s="217"/>
      <c r="L2373" s="217"/>
      <c r="M2373" s="693"/>
      <c r="N2373" s="693"/>
      <c r="O2373" s="359"/>
      <c r="P2373" s="619"/>
      <c r="Q2373" s="672"/>
      <c r="R2373" s="672"/>
      <c r="S2373" s="672"/>
      <c r="T2373" s="385"/>
      <c r="U2373" s="385"/>
      <c r="V2373" s="385"/>
      <c r="W2373" s="385"/>
      <c r="X2373" s="693"/>
      <c r="Y2373" s="325"/>
      <c r="Z2373" s="308"/>
      <c r="AA2373" s="383"/>
      <c r="AC2373" s="325"/>
      <c r="AD2373" s="325"/>
      <c r="AF2373" s="383"/>
      <c r="AH2373" s="325"/>
      <c r="AI2373" s="325"/>
      <c r="AK2373" s="385"/>
      <c r="AL2373" s="385"/>
      <c r="AM2373" s="359"/>
      <c r="AN2373" s="385"/>
      <c r="AO2373" s="385"/>
      <c r="AP2373" s="385"/>
      <c r="AQ2373" s="385"/>
      <c r="AR2373" s="385"/>
      <c r="AS2373" s="385"/>
      <c r="AT2373" s="385"/>
      <c r="AU2373" s="359"/>
      <c r="AW2373" s="416"/>
      <c r="AX2373" s="694"/>
      <c r="AY2373" s="641"/>
      <c r="AZ2373" s="385"/>
      <c r="BA2373" s="385"/>
      <c r="BB2373" s="416"/>
      <c r="BC2373" s="416"/>
      <c r="BD2373" s="416"/>
      <c r="BE2373" s="416"/>
      <c r="BF2373" s="416"/>
      <c r="BG2373" s="416"/>
      <c r="BH2373" s="416"/>
      <c r="BI2373" s="416"/>
      <c r="BJ2373" s="416"/>
    </row>
    <row r="2374" spans="10:62" x14ac:dyDescent="0.2">
      <c r="J2374" s="385"/>
      <c r="K2374" s="217"/>
      <c r="L2374" s="217"/>
      <c r="M2374" s="693"/>
      <c r="N2374" s="693"/>
      <c r="O2374" s="359"/>
      <c r="P2374" s="619"/>
      <c r="Q2374" s="672"/>
      <c r="R2374" s="672"/>
      <c r="S2374" s="672"/>
      <c r="T2374" s="385"/>
      <c r="U2374" s="385"/>
      <c r="V2374" s="385"/>
      <c r="W2374" s="385"/>
      <c r="X2374" s="693"/>
      <c r="Y2374" s="325"/>
      <c r="Z2374" s="308"/>
      <c r="AA2374" s="383"/>
      <c r="AC2374" s="325"/>
      <c r="AD2374" s="325"/>
      <c r="AF2374" s="383"/>
      <c r="AH2374" s="325"/>
      <c r="AI2374" s="325"/>
      <c r="AK2374" s="385"/>
      <c r="AL2374" s="385"/>
      <c r="AM2374" s="359"/>
      <c r="AN2374" s="385"/>
      <c r="AO2374" s="385"/>
      <c r="AP2374" s="385"/>
      <c r="AQ2374" s="385"/>
      <c r="AR2374" s="385"/>
      <c r="AS2374" s="385"/>
      <c r="AT2374" s="385"/>
      <c r="AU2374" s="359"/>
      <c r="AW2374" s="416"/>
      <c r="AX2374" s="694"/>
      <c r="AY2374" s="641"/>
      <c r="AZ2374" s="385"/>
      <c r="BA2374" s="385"/>
      <c r="BB2374" s="416"/>
      <c r="BC2374" s="416"/>
      <c r="BD2374" s="416"/>
      <c r="BE2374" s="416"/>
      <c r="BF2374" s="416"/>
      <c r="BG2374" s="416"/>
      <c r="BH2374" s="416"/>
      <c r="BI2374" s="416"/>
      <c r="BJ2374" s="416"/>
    </row>
    <row r="2375" spans="10:62" x14ac:dyDescent="0.2">
      <c r="J2375" s="385"/>
      <c r="K2375" s="217"/>
      <c r="L2375" s="217"/>
      <c r="M2375" s="693"/>
      <c r="N2375" s="693"/>
      <c r="O2375" s="359"/>
      <c r="P2375" s="619"/>
      <c r="Q2375" s="672"/>
      <c r="R2375" s="672"/>
      <c r="S2375" s="672"/>
      <c r="T2375" s="385"/>
      <c r="U2375" s="385"/>
      <c r="V2375" s="385"/>
      <c r="W2375" s="385"/>
      <c r="X2375" s="693"/>
      <c r="Y2375" s="325"/>
      <c r="Z2375" s="308"/>
      <c r="AA2375" s="383"/>
      <c r="AC2375" s="325"/>
      <c r="AD2375" s="325"/>
      <c r="AF2375" s="383"/>
      <c r="AH2375" s="325"/>
      <c r="AI2375" s="325"/>
      <c r="AK2375" s="385"/>
      <c r="AL2375" s="385"/>
      <c r="AM2375" s="359"/>
      <c r="AN2375" s="385"/>
      <c r="AO2375" s="385"/>
      <c r="AP2375" s="385"/>
      <c r="AQ2375" s="385"/>
      <c r="AR2375" s="385"/>
      <c r="AS2375" s="385"/>
      <c r="AT2375" s="385"/>
      <c r="AU2375" s="359"/>
      <c r="AW2375" s="416"/>
      <c r="AX2375" s="694"/>
      <c r="AY2375" s="641"/>
      <c r="AZ2375" s="385"/>
      <c r="BA2375" s="385"/>
      <c r="BB2375" s="416"/>
      <c r="BC2375" s="416"/>
      <c r="BD2375" s="416"/>
      <c r="BE2375" s="416"/>
      <c r="BF2375" s="416"/>
      <c r="BG2375" s="416"/>
      <c r="BH2375" s="416"/>
      <c r="BI2375" s="416"/>
      <c r="BJ2375" s="416"/>
    </row>
    <row r="2376" spans="10:62" x14ac:dyDescent="0.2">
      <c r="J2376" s="385"/>
      <c r="K2376" s="217"/>
      <c r="L2376" s="217"/>
      <c r="M2376" s="693"/>
      <c r="N2376" s="693"/>
      <c r="O2376" s="359"/>
      <c r="P2376" s="619"/>
      <c r="Q2376" s="672"/>
      <c r="R2376" s="672"/>
      <c r="S2376" s="672"/>
      <c r="T2376" s="385"/>
      <c r="U2376" s="385"/>
      <c r="V2376" s="385"/>
      <c r="W2376" s="385"/>
      <c r="X2376" s="693"/>
      <c r="Y2376" s="325"/>
      <c r="Z2376" s="308"/>
      <c r="AA2376" s="383"/>
      <c r="AC2376" s="325"/>
      <c r="AD2376" s="325"/>
      <c r="AF2376" s="383"/>
      <c r="AH2376" s="325"/>
      <c r="AI2376" s="325"/>
      <c r="AK2376" s="385"/>
      <c r="AL2376" s="385"/>
      <c r="AM2376" s="359"/>
      <c r="AN2376" s="385"/>
      <c r="AO2376" s="385"/>
      <c r="AP2376" s="385"/>
      <c r="AQ2376" s="385"/>
      <c r="AR2376" s="385"/>
      <c r="AS2376" s="385"/>
      <c r="AT2376" s="385"/>
      <c r="AU2376" s="359"/>
      <c r="AW2376" s="416"/>
      <c r="AX2376" s="694"/>
      <c r="AY2376" s="641"/>
      <c r="AZ2376" s="385"/>
      <c r="BA2376" s="385"/>
      <c r="BB2376" s="416"/>
      <c r="BC2376" s="416"/>
      <c r="BD2376" s="416"/>
      <c r="BE2376" s="416"/>
      <c r="BF2376" s="416"/>
      <c r="BG2376" s="416"/>
      <c r="BH2376" s="416"/>
      <c r="BI2376" s="416"/>
      <c r="BJ2376" s="416"/>
    </row>
    <row r="2377" spans="10:62" x14ac:dyDescent="0.2">
      <c r="J2377" s="385"/>
      <c r="K2377" s="217"/>
      <c r="L2377" s="217"/>
      <c r="M2377" s="693"/>
      <c r="N2377" s="693"/>
      <c r="O2377" s="359"/>
      <c r="P2377" s="619"/>
      <c r="Q2377" s="672"/>
      <c r="R2377" s="672"/>
      <c r="S2377" s="672"/>
      <c r="T2377" s="385"/>
      <c r="U2377" s="385"/>
      <c r="V2377" s="385"/>
      <c r="W2377" s="385"/>
      <c r="X2377" s="693"/>
      <c r="Y2377" s="325"/>
      <c r="Z2377" s="308"/>
      <c r="AA2377" s="383"/>
      <c r="AC2377" s="325"/>
      <c r="AD2377" s="325"/>
      <c r="AF2377" s="383"/>
      <c r="AH2377" s="325"/>
      <c r="AI2377" s="325"/>
      <c r="AK2377" s="385"/>
      <c r="AL2377" s="385"/>
      <c r="AM2377" s="359"/>
      <c r="AN2377" s="385"/>
      <c r="AO2377" s="385"/>
      <c r="AP2377" s="385"/>
      <c r="AQ2377" s="385"/>
      <c r="AR2377" s="385"/>
      <c r="AS2377" s="385"/>
      <c r="AT2377" s="385"/>
      <c r="AU2377" s="359"/>
      <c r="AW2377" s="416"/>
      <c r="AX2377" s="694"/>
      <c r="AY2377" s="641"/>
      <c r="AZ2377" s="385"/>
      <c r="BA2377" s="385"/>
      <c r="BB2377" s="416"/>
      <c r="BC2377" s="416"/>
      <c r="BD2377" s="416"/>
      <c r="BE2377" s="416"/>
      <c r="BF2377" s="416"/>
      <c r="BG2377" s="416"/>
      <c r="BH2377" s="416"/>
      <c r="BI2377" s="416"/>
      <c r="BJ2377" s="416"/>
    </row>
    <row r="2378" spans="10:62" x14ac:dyDescent="0.2">
      <c r="J2378" s="385"/>
      <c r="K2378" s="217"/>
      <c r="L2378" s="217"/>
      <c r="M2378" s="693"/>
      <c r="N2378" s="693"/>
      <c r="O2378" s="359"/>
      <c r="P2378" s="619"/>
      <c r="Q2378" s="672"/>
      <c r="R2378" s="672"/>
      <c r="S2378" s="672"/>
      <c r="T2378" s="385"/>
      <c r="U2378" s="385"/>
      <c r="V2378" s="385"/>
      <c r="W2378" s="385"/>
      <c r="X2378" s="693"/>
      <c r="Y2378" s="325"/>
      <c r="Z2378" s="308"/>
      <c r="AA2378" s="383"/>
      <c r="AC2378" s="325"/>
      <c r="AD2378" s="325"/>
      <c r="AF2378" s="383"/>
      <c r="AH2378" s="325"/>
      <c r="AI2378" s="325"/>
      <c r="AK2378" s="385"/>
      <c r="AL2378" s="385"/>
      <c r="AM2378" s="359"/>
      <c r="AN2378" s="385"/>
      <c r="AO2378" s="385"/>
      <c r="AP2378" s="385"/>
      <c r="AQ2378" s="385"/>
      <c r="AR2378" s="385"/>
      <c r="AS2378" s="385"/>
      <c r="AT2378" s="385"/>
      <c r="AU2378" s="359"/>
      <c r="AW2378" s="416"/>
      <c r="AX2378" s="694"/>
      <c r="AY2378" s="641"/>
      <c r="AZ2378" s="385"/>
      <c r="BA2378" s="385"/>
      <c r="BB2378" s="416"/>
      <c r="BC2378" s="416"/>
      <c r="BD2378" s="416"/>
      <c r="BE2378" s="416"/>
      <c r="BF2378" s="416"/>
      <c r="BG2378" s="416"/>
      <c r="BH2378" s="416"/>
      <c r="BI2378" s="416"/>
      <c r="BJ2378" s="416"/>
    </row>
    <row r="2379" spans="10:62" x14ac:dyDescent="0.2">
      <c r="J2379" s="385"/>
      <c r="K2379" s="217"/>
      <c r="L2379" s="217"/>
      <c r="M2379" s="693"/>
      <c r="N2379" s="693"/>
      <c r="O2379" s="359"/>
      <c r="P2379" s="619"/>
      <c r="Q2379" s="672"/>
      <c r="R2379" s="672"/>
      <c r="S2379" s="672"/>
      <c r="T2379" s="385"/>
      <c r="U2379" s="385"/>
      <c r="V2379" s="385"/>
      <c r="W2379" s="385"/>
      <c r="X2379" s="693"/>
      <c r="Y2379" s="325"/>
      <c r="Z2379" s="308"/>
      <c r="AA2379" s="383"/>
      <c r="AC2379" s="325"/>
      <c r="AD2379" s="325"/>
      <c r="AF2379" s="383"/>
      <c r="AH2379" s="325"/>
      <c r="AI2379" s="325"/>
      <c r="AK2379" s="385"/>
      <c r="AL2379" s="385"/>
      <c r="AM2379" s="359"/>
      <c r="AN2379" s="385"/>
      <c r="AO2379" s="385"/>
      <c r="AP2379" s="385"/>
      <c r="AQ2379" s="385"/>
      <c r="AR2379" s="385"/>
      <c r="AS2379" s="385"/>
      <c r="AT2379" s="385"/>
      <c r="AU2379" s="359"/>
      <c r="AW2379" s="416"/>
      <c r="AX2379" s="694"/>
      <c r="AY2379" s="641"/>
      <c r="AZ2379" s="385"/>
      <c r="BA2379" s="385"/>
      <c r="BB2379" s="416"/>
      <c r="BC2379" s="416"/>
      <c r="BD2379" s="416"/>
      <c r="BE2379" s="416"/>
      <c r="BF2379" s="416"/>
      <c r="BG2379" s="416"/>
      <c r="BH2379" s="416"/>
      <c r="BI2379" s="416"/>
      <c r="BJ2379" s="416"/>
    </row>
    <row r="2380" spans="10:62" x14ac:dyDescent="0.2">
      <c r="J2380" s="385"/>
      <c r="K2380" s="217"/>
      <c r="L2380" s="217"/>
      <c r="M2380" s="693"/>
      <c r="N2380" s="693"/>
      <c r="O2380" s="359"/>
      <c r="P2380" s="619"/>
      <c r="Q2380" s="672"/>
      <c r="R2380" s="672"/>
      <c r="S2380" s="672"/>
      <c r="T2380" s="385"/>
      <c r="U2380" s="385"/>
      <c r="V2380" s="385"/>
      <c r="W2380" s="385"/>
      <c r="X2380" s="693"/>
      <c r="Y2380" s="325"/>
      <c r="Z2380" s="308"/>
      <c r="AA2380" s="383"/>
      <c r="AC2380" s="325"/>
      <c r="AD2380" s="325"/>
      <c r="AF2380" s="383"/>
      <c r="AH2380" s="325"/>
      <c r="AI2380" s="325"/>
      <c r="AK2380" s="385"/>
      <c r="AL2380" s="385"/>
      <c r="AM2380" s="359"/>
      <c r="AN2380" s="385"/>
      <c r="AO2380" s="385"/>
      <c r="AP2380" s="385"/>
      <c r="AQ2380" s="385"/>
      <c r="AR2380" s="385"/>
      <c r="AS2380" s="385"/>
      <c r="AT2380" s="385"/>
      <c r="AU2380" s="359"/>
      <c r="AW2380" s="416"/>
      <c r="AX2380" s="694"/>
      <c r="AY2380" s="641"/>
      <c r="AZ2380" s="385"/>
      <c r="BA2380" s="385"/>
      <c r="BB2380" s="416"/>
      <c r="BC2380" s="416"/>
      <c r="BD2380" s="416"/>
      <c r="BE2380" s="416"/>
      <c r="BF2380" s="416"/>
      <c r="BG2380" s="416"/>
      <c r="BH2380" s="416"/>
      <c r="BI2380" s="416"/>
      <c r="BJ2380" s="416"/>
    </row>
    <row r="2381" spans="10:62" x14ac:dyDescent="0.2">
      <c r="J2381" s="385"/>
      <c r="K2381" s="217"/>
      <c r="L2381" s="217"/>
      <c r="M2381" s="693"/>
      <c r="N2381" s="693"/>
      <c r="O2381" s="359"/>
      <c r="P2381" s="619"/>
      <c r="Q2381" s="672"/>
      <c r="R2381" s="672"/>
      <c r="S2381" s="672"/>
      <c r="T2381" s="385"/>
      <c r="U2381" s="385"/>
      <c r="V2381" s="385"/>
      <c r="W2381" s="385"/>
      <c r="X2381" s="693"/>
      <c r="Y2381" s="325"/>
      <c r="Z2381" s="308"/>
      <c r="AA2381" s="383"/>
      <c r="AC2381" s="325"/>
      <c r="AD2381" s="325"/>
      <c r="AF2381" s="383"/>
      <c r="AH2381" s="325"/>
      <c r="AI2381" s="325"/>
      <c r="AK2381" s="385"/>
      <c r="AL2381" s="385"/>
      <c r="AM2381" s="359"/>
      <c r="AN2381" s="385"/>
      <c r="AO2381" s="385"/>
      <c r="AP2381" s="385"/>
      <c r="AQ2381" s="385"/>
      <c r="AR2381" s="385"/>
      <c r="AS2381" s="385"/>
      <c r="AT2381" s="385"/>
      <c r="AU2381" s="359"/>
      <c r="AW2381" s="416"/>
      <c r="AX2381" s="694"/>
      <c r="AY2381" s="641"/>
      <c r="AZ2381" s="385"/>
      <c r="BA2381" s="385"/>
      <c r="BB2381" s="416"/>
      <c r="BC2381" s="416"/>
      <c r="BD2381" s="416"/>
      <c r="BE2381" s="416"/>
      <c r="BF2381" s="416"/>
      <c r="BG2381" s="416"/>
      <c r="BH2381" s="416"/>
      <c r="BI2381" s="416"/>
      <c r="BJ2381" s="416"/>
    </row>
    <row r="2382" spans="10:62" x14ac:dyDescent="0.2">
      <c r="J2382" s="385"/>
      <c r="K2382" s="217"/>
      <c r="L2382" s="217"/>
      <c r="M2382" s="693"/>
      <c r="N2382" s="693"/>
      <c r="O2382" s="359"/>
      <c r="P2382" s="619"/>
      <c r="Q2382" s="672"/>
      <c r="R2382" s="672"/>
      <c r="S2382" s="672"/>
      <c r="T2382" s="385"/>
      <c r="U2382" s="385"/>
      <c r="V2382" s="385"/>
      <c r="W2382" s="385"/>
      <c r="X2382" s="693"/>
      <c r="Y2382" s="325"/>
      <c r="Z2382" s="308"/>
      <c r="AA2382" s="383"/>
      <c r="AC2382" s="325"/>
      <c r="AD2382" s="325"/>
      <c r="AF2382" s="383"/>
      <c r="AH2382" s="325"/>
      <c r="AI2382" s="325"/>
      <c r="AK2382" s="385"/>
      <c r="AL2382" s="385"/>
      <c r="AM2382" s="359"/>
      <c r="AN2382" s="385"/>
      <c r="AO2382" s="385"/>
      <c r="AP2382" s="385"/>
      <c r="AQ2382" s="385"/>
      <c r="AR2382" s="385"/>
      <c r="AS2382" s="385"/>
      <c r="AT2382" s="385"/>
      <c r="AU2382" s="359"/>
      <c r="AW2382" s="416"/>
      <c r="AX2382" s="694"/>
      <c r="AY2382" s="641"/>
      <c r="AZ2382" s="385"/>
      <c r="BA2382" s="385"/>
      <c r="BB2382" s="416"/>
      <c r="BC2382" s="416"/>
      <c r="BD2382" s="416"/>
      <c r="BE2382" s="416"/>
      <c r="BF2382" s="416"/>
      <c r="BG2382" s="416"/>
      <c r="BH2382" s="416"/>
      <c r="BI2382" s="416"/>
      <c r="BJ2382" s="416"/>
    </row>
    <row r="2383" spans="10:62" x14ac:dyDescent="0.2">
      <c r="J2383" s="385"/>
      <c r="K2383" s="217"/>
      <c r="L2383" s="217"/>
      <c r="M2383" s="693"/>
      <c r="N2383" s="693"/>
      <c r="O2383" s="359"/>
      <c r="P2383" s="619"/>
      <c r="Q2383" s="672"/>
      <c r="R2383" s="672"/>
      <c r="S2383" s="672"/>
      <c r="T2383" s="385"/>
      <c r="U2383" s="385"/>
      <c r="V2383" s="385"/>
      <c r="W2383" s="385"/>
      <c r="X2383" s="693"/>
      <c r="Y2383" s="325"/>
      <c r="Z2383" s="308"/>
      <c r="AA2383" s="383"/>
      <c r="AC2383" s="325"/>
      <c r="AD2383" s="325"/>
      <c r="AF2383" s="383"/>
      <c r="AH2383" s="325"/>
      <c r="AI2383" s="325"/>
      <c r="AK2383" s="385"/>
      <c r="AL2383" s="385"/>
      <c r="AM2383" s="359"/>
      <c r="AN2383" s="385"/>
      <c r="AO2383" s="385"/>
      <c r="AP2383" s="385"/>
      <c r="AQ2383" s="385"/>
      <c r="AR2383" s="385"/>
      <c r="AS2383" s="385"/>
      <c r="AT2383" s="385"/>
      <c r="AU2383" s="359"/>
      <c r="AW2383" s="416"/>
      <c r="AX2383" s="694"/>
      <c r="AY2383" s="641"/>
      <c r="AZ2383" s="385"/>
      <c r="BA2383" s="385"/>
      <c r="BB2383" s="416"/>
      <c r="BC2383" s="416"/>
      <c r="BD2383" s="416"/>
      <c r="BE2383" s="416"/>
      <c r="BF2383" s="416"/>
      <c r="BG2383" s="416"/>
      <c r="BH2383" s="416"/>
      <c r="BI2383" s="416"/>
      <c r="BJ2383" s="416"/>
    </row>
    <row r="2384" spans="10:62" x14ac:dyDescent="0.2">
      <c r="J2384" s="385"/>
      <c r="K2384" s="217"/>
      <c r="L2384" s="217"/>
      <c r="M2384" s="693"/>
      <c r="N2384" s="693"/>
      <c r="O2384" s="359"/>
      <c r="P2384" s="619"/>
      <c r="Q2384" s="672"/>
      <c r="R2384" s="672"/>
      <c r="S2384" s="672"/>
      <c r="T2384" s="385"/>
      <c r="U2384" s="385"/>
      <c r="V2384" s="385"/>
      <c r="W2384" s="385"/>
      <c r="X2384" s="693"/>
      <c r="Y2384" s="325"/>
      <c r="Z2384" s="308"/>
      <c r="AA2384" s="383"/>
      <c r="AC2384" s="325"/>
      <c r="AD2384" s="325"/>
      <c r="AF2384" s="383"/>
      <c r="AH2384" s="325"/>
      <c r="AI2384" s="325"/>
      <c r="AK2384" s="385"/>
      <c r="AL2384" s="385"/>
      <c r="AM2384" s="359"/>
      <c r="AN2384" s="385"/>
      <c r="AO2384" s="385"/>
      <c r="AP2384" s="385"/>
      <c r="AQ2384" s="385"/>
      <c r="AR2384" s="385"/>
      <c r="AS2384" s="385"/>
      <c r="AT2384" s="385"/>
      <c r="AU2384" s="359"/>
      <c r="AW2384" s="416"/>
      <c r="AX2384" s="694"/>
      <c r="AY2384" s="641"/>
      <c r="AZ2384" s="385"/>
      <c r="BA2384" s="385"/>
      <c r="BB2384" s="416"/>
      <c r="BC2384" s="416"/>
      <c r="BD2384" s="416"/>
      <c r="BE2384" s="416"/>
      <c r="BF2384" s="416"/>
      <c r="BG2384" s="416"/>
      <c r="BH2384" s="416"/>
      <c r="BI2384" s="416"/>
      <c r="BJ2384" s="416"/>
    </row>
    <row r="2385" spans="10:62" x14ac:dyDescent="0.2">
      <c r="J2385" s="385"/>
      <c r="K2385" s="217"/>
      <c r="L2385" s="217"/>
      <c r="M2385" s="693"/>
      <c r="N2385" s="693"/>
      <c r="O2385" s="359"/>
      <c r="P2385" s="619"/>
      <c r="Q2385" s="672"/>
      <c r="R2385" s="672"/>
      <c r="S2385" s="672"/>
      <c r="T2385" s="385"/>
      <c r="U2385" s="385"/>
      <c r="V2385" s="385"/>
      <c r="W2385" s="385"/>
      <c r="X2385" s="693"/>
      <c r="Y2385" s="325"/>
      <c r="Z2385" s="308"/>
      <c r="AA2385" s="383"/>
      <c r="AC2385" s="325"/>
      <c r="AD2385" s="325"/>
      <c r="AF2385" s="383"/>
      <c r="AH2385" s="325"/>
      <c r="AI2385" s="325"/>
      <c r="AK2385" s="385"/>
      <c r="AL2385" s="385"/>
      <c r="AM2385" s="359"/>
      <c r="AN2385" s="385"/>
      <c r="AO2385" s="385"/>
      <c r="AP2385" s="385"/>
      <c r="AQ2385" s="385"/>
      <c r="AR2385" s="385"/>
      <c r="AS2385" s="385"/>
      <c r="AT2385" s="385"/>
      <c r="AU2385" s="359"/>
      <c r="AW2385" s="416"/>
      <c r="AX2385" s="694"/>
      <c r="AY2385" s="641"/>
      <c r="AZ2385" s="385"/>
      <c r="BA2385" s="385"/>
      <c r="BB2385" s="416"/>
      <c r="BC2385" s="416"/>
      <c r="BD2385" s="416"/>
      <c r="BE2385" s="416"/>
      <c r="BF2385" s="416"/>
      <c r="BG2385" s="416"/>
      <c r="BH2385" s="416"/>
      <c r="BI2385" s="416"/>
      <c r="BJ2385" s="416"/>
    </row>
    <row r="2386" spans="10:62" x14ac:dyDescent="0.2">
      <c r="J2386" s="385"/>
      <c r="K2386" s="217"/>
      <c r="L2386" s="217"/>
      <c r="M2386" s="693"/>
      <c r="N2386" s="693"/>
      <c r="O2386" s="359"/>
      <c r="P2386" s="619"/>
      <c r="Q2386" s="672"/>
      <c r="R2386" s="672"/>
      <c r="S2386" s="672"/>
      <c r="T2386" s="385"/>
      <c r="U2386" s="385"/>
      <c r="V2386" s="385"/>
      <c r="W2386" s="385"/>
      <c r="X2386" s="693"/>
      <c r="Y2386" s="325"/>
      <c r="Z2386" s="308"/>
      <c r="AA2386" s="383"/>
      <c r="AC2386" s="325"/>
      <c r="AD2386" s="325"/>
      <c r="AF2386" s="383"/>
      <c r="AH2386" s="325"/>
      <c r="AI2386" s="325"/>
      <c r="AK2386" s="385"/>
      <c r="AL2386" s="385"/>
      <c r="AM2386" s="359"/>
      <c r="AN2386" s="385"/>
      <c r="AO2386" s="385"/>
      <c r="AP2386" s="385"/>
      <c r="AQ2386" s="385"/>
      <c r="AR2386" s="385"/>
      <c r="AS2386" s="385"/>
      <c r="AT2386" s="385"/>
      <c r="AU2386" s="359"/>
      <c r="AW2386" s="416"/>
      <c r="AX2386" s="694"/>
      <c r="AY2386" s="641"/>
      <c r="AZ2386" s="385"/>
      <c r="BA2386" s="385"/>
      <c r="BB2386" s="416"/>
      <c r="BC2386" s="416"/>
      <c r="BD2386" s="416"/>
      <c r="BE2386" s="416"/>
      <c r="BF2386" s="416"/>
      <c r="BG2386" s="416"/>
      <c r="BH2386" s="416"/>
      <c r="BI2386" s="416"/>
      <c r="BJ2386" s="416"/>
    </row>
    <row r="2387" spans="10:62" x14ac:dyDescent="0.2">
      <c r="J2387" s="385"/>
      <c r="K2387" s="217"/>
      <c r="L2387" s="217"/>
      <c r="M2387" s="693"/>
      <c r="N2387" s="693"/>
      <c r="O2387" s="359"/>
      <c r="P2387" s="619"/>
      <c r="Q2387" s="672"/>
      <c r="R2387" s="672"/>
      <c r="S2387" s="672"/>
      <c r="T2387" s="385"/>
      <c r="U2387" s="385"/>
      <c r="V2387" s="385"/>
      <c r="W2387" s="385"/>
      <c r="X2387" s="693"/>
      <c r="Y2387" s="325"/>
      <c r="Z2387" s="308"/>
      <c r="AA2387" s="383"/>
      <c r="AC2387" s="325"/>
      <c r="AD2387" s="325"/>
      <c r="AF2387" s="383"/>
      <c r="AH2387" s="325"/>
      <c r="AI2387" s="325"/>
      <c r="AK2387" s="385"/>
      <c r="AL2387" s="385"/>
      <c r="AM2387" s="359"/>
      <c r="AN2387" s="385"/>
      <c r="AO2387" s="385"/>
      <c r="AP2387" s="385"/>
      <c r="AQ2387" s="385"/>
      <c r="AR2387" s="385"/>
      <c r="AS2387" s="385"/>
      <c r="AT2387" s="385"/>
      <c r="AU2387" s="359"/>
      <c r="AW2387" s="416"/>
      <c r="AX2387" s="694"/>
      <c r="AY2387" s="641"/>
      <c r="AZ2387" s="385"/>
      <c r="BA2387" s="385"/>
      <c r="BB2387" s="416"/>
      <c r="BC2387" s="416"/>
      <c r="BD2387" s="416"/>
      <c r="BE2387" s="416"/>
      <c r="BF2387" s="416"/>
      <c r="BG2387" s="416"/>
      <c r="BH2387" s="416"/>
      <c r="BI2387" s="416"/>
      <c r="BJ2387" s="416"/>
    </row>
    <row r="2388" spans="10:62" x14ac:dyDescent="0.2">
      <c r="J2388" s="385"/>
      <c r="K2388" s="217"/>
      <c r="L2388" s="217"/>
      <c r="M2388" s="693"/>
      <c r="N2388" s="693"/>
      <c r="O2388" s="359"/>
      <c r="P2388" s="619"/>
      <c r="Q2388" s="672"/>
      <c r="R2388" s="672"/>
      <c r="S2388" s="672"/>
      <c r="T2388" s="385"/>
      <c r="U2388" s="385"/>
      <c r="V2388" s="385"/>
      <c r="W2388" s="385"/>
      <c r="X2388" s="693"/>
      <c r="Y2388" s="325"/>
      <c r="Z2388" s="308"/>
      <c r="AA2388" s="383"/>
      <c r="AC2388" s="325"/>
      <c r="AD2388" s="325"/>
      <c r="AF2388" s="383"/>
      <c r="AH2388" s="325"/>
      <c r="AI2388" s="325"/>
      <c r="AK2388" s="385"/>
      <c r="AL2388" s="385"/>
      <c r="AM2388" s="359"/>
      <c r="AN2388" s="385"/>
      <c r="AO2388" s="385"/>
      <c r="AP2388" s="385"/>
      <c r="AQ2388" s="385"/>
      <c r="AR2388" s="385"/>
      <c r="AS2388" s="385"/>
      <c r="AT2388" s="385"/>
      <c r="AU2388" s="359"/>
      <c r="AW2388" s="416"/>
      <c r="AX2388" s="694"/>
      <c r="AY2388" s="641"/>
      <c r="AZ2388" s="385"/>
      <c r="BA2388" s="385"/>
      <c r="BB2388" s="416"/>
      <c r="BC2388" s="416"/>
      <c r="BD2388" s="416"/>
      <c r="BE2388" s="416"/>
      <c r="BF2388" s="416"/>
      <c r="BG2388" s="416"/>
      <c r="BH2388" s="416"/>
      <c r="BI2388" s="416"/>
      <c r="BJ2388" s="416"/>
    </row>
    <row r="2389" spans="10:62" x14ac:dyDescent="0.2">
      <c r="J2389" s="385"/>
      <c r="K2389" s="217"/>
      <c r="L2389" s="217"/>
      <c r="M2389" s="693"/>
      <c r="N2389" s="693"/>
      <c r="O2389" s="359"/>
      <c r="P2389" s="619"/>
      <c r="Q2389" s="672"/>
      <c r="R2389" s="672"/>
      <c r="S2389" s="672"/>
      <c r="T2389" s="385"/>
      <c r="U2389" s="385"/>
      <c r="V2389" s="385"/>
      <c r="W2389" s="385"/>
      <c r="X2389" s="693"/>
      <c r="Y2389" s="325"/>
      <c r="Z2389" s="308"/>
      <c r="AA2389" s="383"/>
      <c r="AC2389" s="325"/>
      <c r="AD2389" s="325"/>
      <c r="AF2389" s="383"/>
      <c r="AH2389" s="325"/>
      <c r="AI2389" s="325"/>
      <c r="AK2389" s="385"/>
      <c r="AL2389" s="385"/>
      <c r="AM2389" s="359"/>
      <c r="AN2389" s="385"/>
      <c r="AO2389" s="385"/>
      <c r="AP2389" s="385"/>
      <c r="AQ2389" s="385"/>
      <c r="AR2389" s="385"/>
      <c r="AS2389" s="385"/>
      <c r="AT2389" s="385"/>
      <c r="AU2389" s="359"/>
      <c r="AW2389" s="416"/>
      <c r="AX2389" s="694"/>
      <c r="AY2389" s="641"/>
      <c r="AZ2389" s="385"/>
      <c r="BA2389" s="385"/>
      <c r="BB2389" s="416"/>
      <c r="BC2389" s="416"/>
      <c r="BD2389" s="416"/>
      <c r="BE2389" s="416"/>
      <c r="BF2389" s="416"/>
      <c r="BG2389" s="416"/>
      <c r="BH2389" s="416"/>
      <c r="BI2389" s="416"/>
      <c r="BJ2389" s="416"/>
    </row>
    <row r="2390" spans="10:62" x14ac:dyDescent="0.2">
      <c r="J2390" s="385"/>
      <c r="K2390" s="217"/>
      <c r="L2390" s="217"/>
      <c r="M2390" s="693"/>
      <c r="N2390" s="693"/>
      <c r="O2390" s="359"/>
      <c r="P2390" s="619"/>
      <c r="Q2390" s="672"/>
      <c r="R2390" s="672"/>
      <c r="S2390" s="672"/>
      <c r="T2390" s="385"/>
      <c r="U2390" s="385"/>
      <c r="V2390" s="385"/>
      <c r="W2390" s="385"/>
      <c r="X2390" s="693"/>
      <c r="Y2390" s="325"/>
      <c r="Z2390" s="308"/>
      <c r="AA2390" s="383"/>
      <c r="AC2390" s="325"/>
      <c r="AD2390" s="325"/>
      <c r="AF2390" s="383"/>
      <c r="AH2390" s="325"/>
      <c r="AI2390" s="325"/>
      <c r="AK2390" s="385"/>
      <c r="AL2390" s="385"/>
      <c r="AM2390" s="359"/>
      <c r="AN2390" s="385"/>
      <c r="AO2390" s="385"/>
      <c r="AP2390" s="385"/>
      <c r="AQ2390" s="385"/>
      <c r="AR2390" s="385"/>
      <c r="AS2390" s="385"/>
      <c r="AT2390" s="385"/>
      <c r="AU2390" s="359"/>
      <c r="AW2390" s="416"/>
      <c r="AX2390" s="694"/>
      <c r="AY2390" s="641"/>
      <c r="AZ2390" s="385"/>
      <c r="BA2390" s="385"/>
      <c r="BB2390" s="416"/>
      <c r="BC2390" s="416"/>
      <c r="BD2390" s="416"/>
      <c r="BE2390" s="416"/>
      <c r="BF2390" s="416"/>
      <c r="BG2390" s="416"/>
      <c r="BH2390" s="416"/>
      <c r="BI2390" s="416"/>
      <c r="BJ2390" s="416"/>
    </row>
    <row r="2391" spans="10:62" x14ac:dyDescent="0.2">
      <c r="J2391" s="385"/>
      <c r="K2391" s="217"/>
      <c r="L2391" s="217"/>
      <c r="M2391" s="693"/>
      <c r="N2391" s="693"/>
      <c r="O2391" s="359"/>
      <c r="P2391" s="619"/>
      <c r="Q2391" s="672"/>
      <c r="R2391" s="672"/>
      <c r="S2391" s="672"/>
      <c r="T2391" s="385"/>
      <c r="U2391" s="385"/>
      <c r="V2391" s="385"/>
      <c r="W2391" s="385"/>
      <c r="X2391" s="693"/>
      <c r="Y2391" s="325"/>
      <c r="Z2391" s="308"/>
      <c r="AA2391" s="383"/>
      <c r="AC2391" s="325"/>
      <c r="AD2391" s="325"/>
      <c r="AF2391" s="383"/>
      <c r="AH2391" s="325"/>
      <c r="AI2391" s="325"/>
      <c r="AK2391" s="385"/>
      <c r="AL2391" s="385"/>
      <c r="AM2391" s="359"/>
      <c r="AN2391" s="385"/>
      <c r="AO2391" s="385"/>
      <c r="AP2391" s="385"/>
      <c r="AQ2391" s="385"/>
      <c r="AR2391" s="385"/>
      <c r="AS2391" s="385"/>
      <c r="AT2391" s="385"/>
      <c r="AU2391" s="359"/>
      <c r="AW2391" s="416"/>
      <c r="AX2391" s="694"/>
      <c r="AY2391" s="641"/>
      <c r="AZ2391" s="385"/>
      <c r="BA2391" s="385"/>
      <c r="BB2391" s="416"/>
      <c r="BC2391" s="416"/>
      <c r="BD2391" s="416"/>
      <c r="BE2391" s="416"/>
      <c r="BF2391" s="416"/>
      <c r="BG2391" s="416"/>
      <c r="BH2391" s="416"/>
      <c r="BI2391" s="416"/>
      <c r="BJ2391" s="416"/>
    </row>
    <row r="2392" spans="10:62" x14ac:dyDescent="0.2">
      <c r="J2392" s="385"/>
      <c r="K2392" s="217"/>
      <c r="L2392" s="217"/>
      <c r="M2392" s="693"/>
      <c r="N2392" s="693"/>
      <c r="O2392" s="359"/>
      <c r="P2392" s="619"/>
      <c r="Q2392" s="672"/>
      <c r="R2392" s="672"/>
      <c r="S2392" s="672"/>
      <c r="T2392" s="385"/>
      <c r="U2392" s="385"/>
      <c r="V2392" s="385"/>
      <c r="W2392" s="385"/>
      <c r="X2392" s="693"/>
      <c r="Y2392" s="325"/>
      <c r="Z2392" s="308"/>
      <c r="AA2392" s="383"/>
      <c r="AC2392" s="325"/>
      <c r="AD2392" s="325"/>
      <c r="AF2392" s="383"/>
      <c r="AH2392" s="325"/>
      <c r="AI2392" s="325"/>
      <c r="AK2392" s="385"/>
      <c r="AL2392" s="385"/>
      <c r="AM2392" s="359"/>
      <c r="AN2392" s="385"/>
      <c r="AO2392" s="385"/>
      <c r="AP2392" s="385"/>
      <c r="AQ2392" s="385"/>
      <c r="AR2392" s="385"/>
      <c r="AS2392" s="385"/>
      <c r="AT2392" s="385"/>
      <c r="AU2392" s="359"/>
      <c r="AW2392" s="416"/>
      <c r="AX2392" s="694"/>
      <c r="AY2392" s="641"/>
      <c r="AZ2392" s="385"/>
      <c r="BA2392" s="385"/>
      <c r="BB2392" s="416"/>
      <c r="BC2392" s="416"/>
      <c r="BD2392" s="416"/>
      <c r="BE2392" s="416"/>
      <c r="BF2392" s="416"/>
      <c r="BG2392" s="416"/>
      <c r="BH2392" s="416"/>
      <c r="BI2392" s="416"/>
      <c r="BJ2392" s="416"/>
    </row>
    <row r="2393" spans="10:62" x14ac:dyDescent="0.2">
      <c r="J2393" s="385"/>
      <c r="K2393" s="217"/>
      <c r="L2393" s="217"/>
      <c r="M2393" s="693"/>
      <c r="N2393" s="693"/>
      <c r="O2393" s="359"/>
      <c r="P2393" s="619"/>
      <c r="Q2393" s="672"/>
      <c r="R2393" s="672"/>
      <c r="S2393" s="672"/>
      <c r="T2393" s="385"/>
      <c r="U2393" s="385"/>
      <c r="V2393" s="385"/>
      <c r="W2393" s="385"/>
      <c r="X2393" s="693"/>
      <c r="Y2393" s="325"/>
      <c r="Z2393" s="308"/>
      <c r="AA2393" s="383"/>
      <c r="AC2393" s="325"/>
      <c r="AD2393" s="325"/>
      <c r="AF2393" s="383"/>
      <c r="AH2393" s="325"/>
      <c r="AI2393" s="325"/>
      <c r="AK2393" s="385"/>
      <c r="AL2393" s="385"/>
      <c r="AM2393" s="359"/>
      <c r="AN2393" s="385"/>
      <c r="AO2393" s="385"/>
      <c r="AP2393" s="385"/>
      <c r="AQ2393" s="385"/>
      <c r="AR2393" s="385"/>
      <c r="AS2393" s="385"/>
      <c r="AT2393" s="385"/>
      <c r="AU2393" s="359"/>
      <c r="AW2393" s="416"/>
      <c r="AX2393" s="694"/>
      <c r="AY2393" s="641"/>
      <c r="AZ2393" s="385"/>
      <c r="BA2393" s="385"/>
      <c r="BB2393" s="416"/>
      <c r="BC2393" s="416"/>
      <c r="BD2393" s="416"/>
      <c r="BE2393" s="416"/>
      <c r="BF2393" s="416"/>
      <c r="BG2393" s="416"/>
      <c r="BH2393" s="416"/>
      <c r="BI2393" s="416"/>
      <c r="BJ2393" s="416"/>
    </row>
    <row r="2394" spans="10:62" x14ac:dyDescent="0.2">
      <c r="J2394" s="385"/>
      <c r="K2394" s="217"/>
      <c r="L2394" s="217"/>
      <c r="M2394" s="693"/>
      <c r="N2394" s="693"/>
      <c r="O2394" s="359"/>
      <c r="P2394" s="619"/>
      <c r="Q2394" s="672"/>
      <c r="R2394" s="672"/>
      <c r="S2394" s="672"/>
      <c r="T2394" s="385"/>
      <c r="U2394" s="385"/>
      <c r="V2394" s="385"/>
      <c r="W2394" s="385"/>
      <c r="X2394" s="693"/>
      <c r="Y2394" s="325"/>
      <c r="Z2394" s="308"/>
      <c r="AA2394" s="383"/>
      <c r="AC2394" s="325"/>
      <c r="AD2394" s="325"/>
      <c r="AF2394" s="383"/>
      <c r="AH2394" s="325"/>
      <c r="AI2394" s="325"/>
      <c r="AK2394" s="385"/>
      <c r="AL2394" s="385"/>
      <c r="AM2394" s="359"/>
      <c r="AN2394" s="385"/>
      <c r="AO2394" s="385"/>
      <c r="AP2394" s="385"/>
      <c r="AQ2394" s="385"/>
      <c r="AR2394" s="385"/>
      <c r="AS2394" s="385"/>
      <c r="AT2394" s="385"/>
      <c r="AU2394" s="359"/>
      <c r="AW2394" s="416"/>
      <c r="AX2394" s="694"/>
      <c r="AY2394" s="641"/>
      <c r="AZ2394" s="385"/>
      <c r="BA2394" s="385"/>
      <c r="BB2394" s="416"/>
      <c r="BC2394" s="416"/>
      <c r="BD2394" s="416"/>
      <c r="BE2394" s="416"/>
      <c r="BF2394" s="416"/>
      <c r="BG2394" s="416"/>
      <c r="BH2394" s="416"/>
      <c r="BI2394" s="416"/>
      <c r="BJ2394" s="416"/>
    </row>
    <row r="2395" spans="10:62" x14ac:dyDescent="0.2">
      <c r="J2395" s="385"/>
      <c r="K2395" s="217"/>
      <c r="L2395" s="217"/>
      <c r="M2395" s="693"/>
      <c r="N2395" s="693"/>
      <c r="O2395" s="359"/>
      <c r="P2395" s="619"/>
      <c r="Q2395" s="672"/>
      <c r="R2395" s="672"/>
      <c r="S2395" s="672"/>
      <c r="T2395" s="385"/>
      <c r="U2395" s="385"/>
      <c r="V2395" s="385"/>
      <c r="W2395" s="385"/>
      <c r="X2395" s="693"/>
      <c r="Y2395" s="325"/>
      <c r="Z2395" s="308"/>
      <c r="AA2395" s="383"/>
      <c r="AC2395" s="325"/>
      <c r="AD2395" s="325"/>
      <c r="AF2395" s="383"/>
      <c r="AH2395" s="325"/>
      <c r="AI2395" s="325"/>
      <c r="AK2395" s="385"/>
      <c r="AL2395" s="385"/>
      <c r="AM2395" s="359"/>
      <c r="AN2395" s="385"/>
      <c r="AO2395" s="385"/>
      <c r="AP2395" s="385"/>
      <c r="AQ2395" s="385"/>
      <c r="AR2395" s="385"/>
      <c r="AS2395" s="385"/>
      <c r="AT2395" s="385"/>
      <c r="AU2395" s="359"/>
      <c r="AW2395" s="416"/>
      <c r="AX2395" s="694"/>
      <c r="AY2395" s="641"/>
      <c r="AZ2395" s="385"/>
      <c r="BA2395" s="385"/>
      <c r="BB2395" s="416"/>
      <c r="BC2395" s="416"/>
      <c r="BD2395" s="416"/>
      <c r="BE2395" s="416"/>
      <c r="BF2395" s="416"/>
      <c r="BG2395" s="416"/>
      <c r="BH2395" s="416"/>
      <c r="BI2395" s="416"/>
      <c r="BJ2395" s="416"/>
    </row>
    <row r="2396" spans="10:62" x14ac:dyDescent="0.2">
      <c r="J2396" s="385"/>
      <c r="K2396" s="217"/>
      <c r="L2396" s="217"/>
      <c r="M2396" s="693"/>
      <c r="N2396" s="693"/>
      <c r="O2396" s="359"/>
      <c r="P2396" s="619"/>
      <c r="Q2396" s="672"/>
      <c r="R2396" s="672"/>
      <c r="S2396" s="672"/>
      <c r="T2396" s="385"/>
      <c r="U2396" s="385"/>
      <c r="V2396" s="385"/>
      <c r="W2396" s="385"/>
      <c r="X2396" s="693"/>
      <c r="Y2396" s="325"/>
      <c r="Z2396" s="308"/>
      <c r="AA2396" s="383"/>
      <c r="AC2396" s="325"/>
      <c r="AD2396" s="325"/>
      <c r="AF2396" s="383"/>
      <c r="AH2396" s="325"/>
      <c r="AI2396" s="325"/>
      <c r="AK2396" s="385"/>
      <c r="AL2396" s="385"/>
      <c r="AM2396" s="359"/>
      <c r="AN2396" s="385"/>
      <c r="AO2396" s="385"/>
      <c r="AP2396" s="385"/>
      <c r="AQ2396" s="385"/>
      <c r="AR2396" s="385"/>
      <c r="AS2396" s="385"/>
      <c r="AT2396" s="385"/>
      <c r="AU2396" s="359"/>
      <c r="AW2396" s="416"/>
      <c r="AX2396" s="694"/>
      <c r="AY2396" s="641"/>
      <c r="AZ2396" s="385"/>
      <c r="BA2396" s="385"/>
      <c r="BB2396" s="416"/>
      <c r="BC2396" s="416"/>
      <c r="BD2396" s="416"/>
      <c r="BE2396" s="416"/>
      <c r="BF2396" s="416"/>
      <c r="BG2396" s="416"/>
      <c r="BH2396" s="416"/>
      <c r="BI2396" s="416"/>
      <c r="BJ2396" s="416"/>
    </row>
    <row r="2397" spans="10:62" x14ac:dyDescent="0.2">
      <c r="J2397" s="385"/>
      <c r="K2397" s="217"/>
      <c r="L2397" s="217"/>
      <c r="M2397" s="693"/>
      <c r="N2397" s="693"/>
      <c r="O2397" s="359"/>
      <c r="P2397" s="619"/>
      <c r="Q2397" s="672"/>
      <c r="R2397" s="672"/>
      <c r="S2397" s="672"/>
      <c r="T2397" s="385"/>
      <c r="U2397" s="385"/>
      <c r="V2397" s="385"/>
      <c r="W2397" s="385"/>
      <c r="X2397" s="693"/>
      <c r="Y2397" s="325"/>
      <c r="Z2397" s="308"/>
      <c r="AA2397" s="383"/>
      <c r="AC2397" s="325"/>
      <c r="AD2397" s="325"/>
      <c r="AF2397" s="383"/>
      <c r="AH2397" s="325"/>
      <c r="AI2397" s="325"/>
      <c r="AK2397" s="385"/>
      <c r="AL2397" s="385"/>
      <c r="AM2397" s="359"/>
      <c r="AN2397" s="385"/>
      <c r="AO2397" s="385"/>
      <c r="AP2397" s="385"/>
      <c r="AQ2397" s="385"/>
      <c r="AR2397" s="385"/>
      <c r="AS2397" s="385"/>
      <c r="AT2397" s="385"/>
      <c r="AU2397" s="359"/>
      <c r="AW2397" s="416"/>
      <c r="AX2397" s="694"/>
      <c r="AY2397" s="641"/>
      <c r="AZ2397" s="385"/>
      <c r="BA2397" s="385"/>
      <c r="BB2397" s="416"/>
      <c r="BC2397" s="416"/>
      <c r="BD2397" s="416"/>
      <c r="BE2397" s="416"/>
      <c r="BF2397" s="416"/>
      <c r="BG2397" s="416"/>
      <c r="BH2397" s="416"/>
      <c r="BI2397" s="416"/>
      <c r="BJ2397" s="416"/>
    </row>
    <row r="2398" spans="10:62" x14ac:dyDescent="0.2">
      <c r="J2398" s="385"/>
      <c r="K2398" s="217"/>
      <c r="L2398" s="217"/>
      <c r="M2398" s="693"/>
      <c r="N2398" s="693"/>
      <c r="O2398" s="359"/>
      <c r="P2398" s="619"/>
      <c r="Q2398" s="672"/>
      <c r="R2398" s="672"/>
      <c r="S2398" s="672"/>
      <c r="T2398" s="385"/>
      <c r="U2398" s="385"/>
      <c r="V2398" s="385"/>
      <c r="W2398" s="385"/>
      <c r="X2398" s="693"/>
      <c r="Y2398" s="325"/>
      <c r="Z2398" s="308"/>
      <c r="AA2398" s="383"/>
      <c r="AC2398" s="325"/>
      <c r="AD2398" s="325"/>
      <c r="AF2398" s="383"/>
      <c r="AH2398" s="325"/>
      <c r="AI2398" s="325"/>
      <c r="AK2398" s="385"/>
      <c r="AL2398" s="385"/>
      <c r="AM2398" s="359"/>
      <c r="AN2398" s="385"/>
      <c r="AO2398" s="385"/>
      <c r="AP2398" s="385"/>
      <c r="AQ2398" s="385"/>
      <c r="AR2398" s="385"/>
      <c r="AS2398" s="385"/>
      <c r="AT2398" s="385"/>
      <c r="AU2398" s="359"/>
      <c r="AW2398" s="416"/>
      <c r="AX2398" s="694"/>
      <c r="AY2398" s="641"/>
      <c r="AZ2398" s="385"/>
      <c r="BA2398" s="385"/>
      <c r="BB2398" s="416"/>
      <c r="BC2398" s="416"/>
      <c r="BD2398" s="416"/>
      <c r="BE2398" s="416"/>
      <c r="BF2398" s="416"/>
      <c r="BG2398" s="416"/>
      <c r="BH2398" s="416"/>
      <c r="BI2398" s="416"/>
      <c r="BJ2398" s="416"/>
    </row>
    <row r="2399" spans="10:62" x14ac:dyDescent="0.2">
      <c r="J2399" s="385"/>
      <c r="K2399" s="217"/>
      <c r="L2399" s="217"/>
      <c r="M2399" s="693"/>
      <c r="N2399" s="693"/>
      <c r="O2399" s="359"/>
      <c r="P2399" s="619"/>
      <c r="Q2399" s="672"/>
      <c r="R2399" s="672"/>
      <c r="S2399" s="672"/>
      <c r="T2399" s="385"/>
      <c r="U2399" s="385"/>
      <c r="V2399" s="385"/>
      <c r="W2399" s="385"/>
      <c r="X2399" s="693"/>
      <c r="Y2399" s="325"/>
      <c r="Z2399" s="308"/>
      <c r="AA2399" s="383"/>
      <c r="AC2399" s="325"/>
      <c r="AD2399" s="325"/>
      <c r="AF2399" s="383"/>
      <c r="AH2399" s="325"/>
      <c r="AI2399" s="325"/>
      <c r="AK2399" s="385"/>
      <c r="AL2399" s="385"/>
      <c r="AM2399" s="359"/>
      <c r="AN2399" s="385"/>
      <c r="AO2399" s="385"/>
      <c r="AP2399" s="385"/>
      <c r="AQ2399" s="385"/>
      <c r="AR2399" s="385"/>
      <c r="AS2399" s="385"/>
      <c r="AT2399" s="385"/>
      <c r="AU2399" s="359"/>
      <c r="AW2399" s="416"/>
      <c r="AX2399" s="694"/>
      <c r="AY2399" s="641"/>
      <c r="AZ2399" s="385"/>
      <c r="BA2399" s="385"/>
      <c r="BB2399" s="416"/>
      <c r="BC2399" s="416"/>
      <c r="BD2399" s="416"/>
      <c r="BE2399" s="416"/>
      <c r="BF2399" s="416"/>
      <c r="BG2399" s="416"/>
      <c r="BH2399" s="416"/>
      <c r="BI2399" s="416"/>
      <c r="BJ2399" s="416"/>
    </row>
    <row r="2400" spans="10:62" x14ac:dyDescent="0.2">
      <c r="J2400" s="385"/>
      <c r="K2400" s="217"/>
      <c r="L2400" s="217"/>
      <c r="M2400" s="693"/>
      <c r="N2400" s="693"/>
      <c r="O2400" s="359"/>
      <c r="P2400" s="619"/>
      <c r="Q2400" s="672"/>
      <c r="R2400" s="672"/>
      <c r="S2400" s="672"/>
      <c r="T2400" s="385"/>
      <c r="U2400" s="385"/>
      <c r="V2400" s="385"/>
      <c r="W2400" s="385"/>
      <c r="X2400" s="693"/>
      <c r="Y2400" s="325"/>
      <c r="Z2400" s="308"/>
      <c r="AA2400" s="383"/>
      <c r="AC2400" s="325"/>
      <c r="AD2400" s="325"/>
      <c r="AF2400" s="383"/>
      <c r="AH2400" s="325"/>
      <c r="AI2400" s="325"/>
      <c r="AK2400" s="385"/>
      <c r="AL2400" s="385"/>
      <c r="AM2400" s="359"/>
      <c r="AN2400" s="385"/>
      <c r="AO2400" s="385"/>
      <c r="AP2400" s="385"/>
      <c r="AQ2400" s="385"/>
      <c r="AR2400" s="385"/>
      <c r="AS2400" s="385"/>
      <c r="AT2400" s="385"/>
      <c r="AU2400" s="359"/>
      <c r="AW2400" s="416"/>
      <c r="AX2400" s="694"/>
      <c r="AY2400" s="641"/>
      <c r="AZ2400" s="385"/>
      <c r="BA2400" s="385"/>
      <c r="BB2400" s="416"/>
      <c r="BC2400" s="416"/>
      <c r="BD2400" s="416"/>
      <c r="BE2400" s="416"/>
      <c r="BF2400" s="416"/>
      <c r="BG2400" s="416"/>
      <c r="BH2400" s="416"/>
      <c r="BI2400" s="416"/>
      <c r="BJ2400" s="416"/>
    </row>
    <row r="2401" spans="10:62" x14ac:dyDescent="0.2">
      <c r="J2401" s="385"/>
      <c r="K2401" s="217"/>
      <c r="L2401" s="217"/>
      <c r="M2401" s="693"/>
      <c r="N2401" s="693"/>
      <c r="O2401" s="359"/>
      <c r="P2401" s="619"/>
      <c r="Q2401" s="672"/>
      <c r="R2401" s="672"/>
      <c r="S2401" s="672"/>
      <c r="T2401" s="385"/>
      <c r="U2401" s="385"/>
      <c r="V2401" s="385"/>
      <c r="W2401" s="385"/>
      <c r="X2401" s="693"/>
      <c r="Y2401" s="325"/>
      <c r="Z2401" s="308"/>
      <c r="AA2401" s="383"/>
      <c r="AC2401" s="325"/>
      <c r="AD2401" s="325"/>
      <c r="AF2401" s="383"/>
      <c r="AH2401" s="325"/>
      <c r="AI2401" s="325"/>
      <c r="AK2401" s="385"/>
      <c r="AL2401" s="385"/>
      <c r="AM2401" s="359"/>
      <c r="AN2401" s="385"/>
      <c r="AO2401" s="385"/>
      <c r="AP2401" s="385"/>
      <c r="AQ2401" s="385"/>
      <c r="AR2401" s="385"/>
      <c r="AS2401" s="385"/>
      <c r="AT2401" s="385"/>
      <c r="AU2401" s="359"/>
      <c r="AW2401" s="416"/>
      <c r="AX2401" s="694"/>
      <c r="AY2401" s="641"/>
      <c r="AZ2401" s="385"/>
      <c r="BA2401" s="385"/>
      <c r="BB2401" s="416"/>
      <c r="BC2401" s="416"/>
      <c r="BD2401" s="416"/>
      <c r="BE2401" s="416"/>
      <c r="BF2401" s="416"/>
      <c r="BG2401" s="416"/>
      <c r="BH2401" s="416"/>
      <c r="BI2401" s="416"/>
      <c r="BJ2401" s="416"/>
    </row>
    <row r="2402" spans="10:62" x14ac:dyDescent="0.2">
      <c r="J2402" s="385"/>
      <c r="K2402" s="217"/>
      <c r="L2402" s="217"/>
      <c r="M2402" s="693"/>
      <c r="N2402" s="693"/>
      <c r="O2402" s="359"/>
      <c r="P2402" s="619"/>
      <c r="Q2402" s="672"/>
      <c r="R2402" s="672"/>
      <c r="S2402" s="672"/>
      <c r="T2402" s="385"/>
      <c r="U2402" s="385"/>
      <c r="V2402" s="385"/>
      <c r="W2402" s="385"/>
      <c r="X2402" s="693"/>
      <c r="Y2402" s="325"/>
      <c r="Z2402" s="308"/>
      <c r="AA2402" s="383"/>
      <c r="AC2402" s="325"/>
      <c r="AD2402" s="325"/>
      <c r="AF2402" s="383"/>
      <c r="AH2402" s="325"/>
      <c r="AI2402" s="325"/>
      <c r="AK2402" s="385"/>
      <c r="AL2402" s="385"/>
      <c r="AM2402" s="359"/>
      <c r="AN2402" s="385"/>
      <c r="AO2402" s="385"/>
      <c r="AP2402" s="385"/>
      <c r="AQ2402" s="385"/>
      <c r="AR2402" s="385"/>
      <c r="AS2402" s="385"/>
      <c r="AT2402" s="385"/>
      <c r="AU2402" s="359"/>
      <c r="AW2402" s="416"/>
      <c r="AX2402" s="694"/>
      <c r="AY2402" s="641"/>
      <c r="AZ2402" s="385"/>
      <c r="BA2402" s="385"/>
      <c r="BB2402" s="416"/>
      <c r="BC2402" s="416"/>
      <c r="BD2402" s="416"/>
      <c r="BE2402" s="416"/>
      <c r="BF2402" s="416"/>
      <c r="BG2402" s="416"/>
      <c r="BH2402" s="416"/>
      <c r="BI2402" s="416"/>
      <c r="BJ2402" s="416"/>
    </row>
    <row r="2403" spans="10:62" x14ac:dyDescent="0.2">
      <c r="J2403" s="385"/>
      <c r="K2403" s="217"/>
      <c r="L2403" s="217"/>
      <c r="M2403" s="693"/>
      <c r="N2403" s="693"/>
      <c r="O2403" s="359"/>
      <c r="P2403" s="619"/>
      <c r="Q2403" s="672"/>
      <c r="R2403" s="672"/>
      <c r="S2403" s="672"/>
      <c r="T2403" s="385"/>
      <c r="U2403" s="385"/>
      <c r="V2403" s="385"/>
      <c r="W2403" s="385"/>
      <c r="X2403" s="693"/>
      <c r="Y2403" s="325"/>
      <c r="Z2403" s="308"/>
      <c r="AA2403" s="383"/>
      <c r="AC2403" s="325"/>
      <c r="AD2403" s="325"/>
      <c r="AF2403" s="383"/>
      <c r="AH2403" s="325"/>
      <c r="AI2403" s="325"/>
      <c r="AK2403" s="385"/>
      <c r="AL2403" s="385"/>
      <c r="AM2403" s="359"/>
      <c r="AN2403" s="385"/>
      <c r="AO2403" s="385"/>
      <c r="AP2403" s="385"/>
      <c r="AQ2403" s="385"/>
      <c r="AR2403" s="385"/>
      <c r="AS2403" s="385"/>
      <c r="AT2403" s="385"/>
      <c r="AU2403" s="359"/>
      <c r="AW2403" s="416"/>
      <c r="AX2403" s="694"/>
      <c r="AY2403" s="641"/>
      <c r="AZ2403" s="385"/>
      <c r="BA2403" s="385"/>
      <c r="BB2403" s="416"/>
      <c r="BC2403" s="416"/>
      <c r="BD2403" s="416"/>
      <c r="BE2403" s="416"/>
      <c r="BF2403" s="416"/>
      <c r="BG2403" s="416"/>
      <c r="BH2403" s="416"/>
      <c r="BI2403" s="416"/>
      <c r="BJ2403" s="416"/>
    </row>
    <row r="2404" spans="10:62" x14ac:dyDescent="0.2">
      <c r="J2404" s="385"/>
      <c r="K2404" s="217"/>
      <c r="L2404" s="217"/>
      <c r="M2404" s="693"/>
      <c r="N2404" s="693"/>
      <c r="O2404" s="359"/>
      <c r="P2404" s="619"/>
      <c r="Q2404" s="672"/>
      <c r="R2404" s="672"/>
      <c r="S2404" s="672"/>
      <c r="T2404" s="385"/>
      <c r="U2404" s="385"/>
      <c r="V2404" s="385"/>
      <c r="W2404" s="385"/>
      <c r="X2404" s="693"/>
      <c r="Y2404" s="325"/>
      <c r="Z2404" s="308"/>
      <c r="AA2404" s="383"/>
      <c r="AC2404" s="325"/>
      <c r="AD2404" s="325"/>
      <c r="AF2404" s="383"/>
      <c r="AH2404" s="325"/>
      <c r="AI2404" s="325"/>
      <c r="AK2404" s="385"/>
      <c r="AL2404" s="385"/>
      <c r="AM2404" s="359"/>
      <c r="AN2404" s="385"/>
      <c r="AO2404" s="385"/>
      <c r="AP2404" s="385"/>
      <c r="AQ2404" s="385"/>
      <c r="AR2404" s="385"/>
      <c r="AS2404" s="385"/>
      <c r="AT2404" s="385"/>
      <c r="AU2404" s="359"/>
      <c r="AW2404" s="416"/>
      <c r="AX2404" s="694"/>
      <c r="AY2404" s="641"/>
      <c r="AZ2404" s="385"/>
      <c r="BA2404" s="385"/>
      <c r="BB2404" s="416"/>
      <c r="BC2404" s="416"/>
      <c r="BD2404" s="416"/>
      <c r="BE2404" s="416"/>
      <c r="BF2404" s="416"/>
      <c r="BG2404" s="416"/>
      <c r="BH2404" s="416"/>
      <c r="BI2404" s="416"/>
      <c r="BJ2404" s="416"/>
    </row>
    <row r="2405" spans="10:62" x14ac:dyDescent="0.2">
      <c r="J2405" s="385"/>
      <c r="K2405" s="217"/>
      <c r="L2405" s="217"/>
      <c r="M2405" s="693"/>
      <c r="N2405" s="693"/>
      <c r="O2405" s="359"/>
      <c r="P2405" s="619"/>
      <c r="Q2405" s="672"/>
      <c r="R2405" s="672"/>
      <c r="S2405" s="672"/>
      <c r="T2405" s="385"/>
      <c r="U2405" s="385"/>
      <c r="V2405" s="385"/>
      <c r="W2405" s="385"/>
      <c r="X2405" s="693"/>
      <c r="Y2405" s="325"/>
      <c r="Z2405" s="308"/>
      <c r="AA2405" s="383"/>
      <c r="AC2405" s="325"/>
      <c r="AD2405" s="325"/>
      <c r="AF2405" s="383"/>
      <c r="AH2405" s="325"/>
      <c r="AI2405" s="325"/>
      <c r="AK2405" s="385"/>
      <c r="AL2405" s="385"/>
      <c r="AM2405" s="359"/>
      <c r="AN2405" s="385"/>
      <c r="AO2405" s="385"/>
      <c r="AP2405" s="385"/>
      <c r="AQ2405" s="385"/>
      <c r="AR2405" s="385"/>
      <c r="AS2405" s="385"/>
      <c r="AT2405" s="385"/>
      <c r="AU2405" s="359"/>
      <c r="AW2405" s="416"/>
      <c r="AX2405" s="694"/>
      <c r="AY2405" s="641"/>
      <c r="AZ2405" s="385"/>
      <c r="BA2405" s="385"/>
      <c r="BB2405" s="416"/>
      <c r="BC2405" s="416"/>
      <c r="BD2405" s="416"/>
      <c r="BE2405" s="416"/>
      <c r="BF2405" s="416"/>
      <c r="BG2405" s="416"/>
      <c r="BH2405" s="416"/>
      <c r="BI2405" s="416"/>
      <c r="BJ2405" s="416"/>
    </row>
    <row r="2406" spans="10:62" x14ac:dyDescent="0.2">
      <c r="J2406" s="385"/>
      <c r="K2406" s="217"/>
      <c r="L2406" s="217"/>
      <c r="M2406" s="693"/>
      <c r="N2406" s="693"/>
      <c r="O2406" s="359"/>
      <c r="P2406" s="619"/>
      <c r="Q2406" s="672"/>
      <c r="R2406" s="672"/>
      <c r="S2406" s="672"/>
      <c r="T2406" s="385"/>
      <c r="U2406" s="385"/>
      <c r="V2406" s="385"/>
      <c r="W2406" s="385"/>
      <c r="X2406" s="693"/>
      <c r="Y2406" s="325"/>
      <c r="Z2406" s="308"/>
      <c r="AA2406" s="383"/>
      <c r="AC2406" s="325"/>
      <c r="AD2406" s="325"/>
      <c r="AF2406" s="383"/>
      <c r="AH2406" s="325"/>
      <c r="AI2406" s="325"/>
      <c r="AK2406" s="385"/>
      <c r="AL2406" s="385"/>
      <c r="AM2406" s="359"/>
      <c r="AN2406" s="385"/>
      <c r="AO2406" s="385"/>
      <c r="AP2406" s="385"/>
      <c r="AQ2406" s="385"/>
      <c r="AR2406" s="385"/>
      <c r="AS2406" s="385"/>
      <c r="AT2406" s="385"/>
      <c r="AU2406" s="359"/>
      <c r="AW2406" s="416"/>
      <c r="AX2406" s="694"/>
      <c r="AY2406" s="641"/>
      <c r="AZ2406" s="385"/>
      <c r="BA2406" s="385"/>
      <c r="BB2406" s="416"/>
      <c r="BC2406" s="416"/>
      <c r="BD2406" s="416"/>
      <c r="BE2406" s="416"/>
      <c r="BF2406" s="416"/>
      <c r="BG2406" s="416"/>
      <c r="BH2406" s="416"/>
      <c r="BI2406" s="416"/>
      <c r="BJ2406" s="416"/>
    </row>
    <row r="2407" spans="10:62" x14ac:dyDescent="0.2">
      <c r="J2407" s="385"/>
      <c r="K2407" s="217"/>
      <c r="L2407" s="217"/>
      <c r="M2407" s="693"/>
      <c r="N2407" s="693"/>
      <c r="O2407" s="359"/>
      <c r="P2407" s="619"/>
      <c r="Q2407" s="672"/>
      <c r="R2407" s="672"/>
      <c r="S2407" s="672"/>
      <c r="T2407" s="385"/>
      <c r="U2407" s="385"/>
      <c r="V2407" s="385"/>
      <c r="W2407" s="385"/>
      <c r="X2407" s="693"/>
      <c r="Y2407" s="325"/>
      <c r="Z2407" s="308"/>
      <c r="AA2407" s="383"/>
      <c r="AC2407" s="325"/>
      <c r="AD2407" s="325"/>
      <c r="AF2407" s="383"/>
      <c r="AH2407" s="325"/>
      <c r="AI2407" s="325"/>
      <c r="AK2407" s="385"/>
      <c r="AL2407" s="385"/>
      <c r="AM2407" s="359"/>
      <c r="AN2407" s="385"/>
      <c r="AO2407" s="385"/>
      <c r="AP2407" s="385"/>
      <c r="AQ2407" s="385"/>
      <c r="AR2407" s="385"/>
      <c r="AS2407" s="385"/>
      <c r="AT2407" s="385"/>
      <c r="AU2407" s="359"/>
      <c r="AW2407" s="416"/>
      <c r="AX2407" s="694"/>
      <c r="AY2407" s="641"/>
      <c r="AZ2407" s="385"/>
      <c r="BA2407" s="385"/>
      <c r="BB2407" s="416"/>
      <c r="BC2407" s="416"/>
      <c r="BD2407" s="416"/>
      <c r="BE2407" s="416"/>
      <c r="BF2407" s="416"/>
      <c r="BG2407" s="416"/>
      <c r="BH2407" s="416"/>
      <c r="BI2407" s="416"/>
      <c r="BJ2407" s="416"/>
    </row>
    <row r="2408" spans="10:62" x14ac:dyDescent="0.2">
      <c r="J2408" s="385"/>
      <c r="K2408" s="217"/>
      <c r="L2408" s="217"/>
      <c r="M2408" s="693"/>
      <c r="N2408" s="693"/>
      <c r="O2408" s="359"/>
      <c r="P2408" s="619"/>
      <c r="Q2408" s="672"/>
      <c r="R2408" s="672"/>
      <c r="S2408" s="672"/>
      <c r="T2408" s="385"/>
      <c r="U2408" s="385"/>
      <c r="V2408" s="385"/>
      <c r="W2408" s="385"/>
      <c r="X2408" s="693"/>
      <c r="Y2408" s="325"/>
      <c r="Z2408" s="308"/>
      <c r="AA2408" s="383"/>
      <c r="AC2408" s="325"/>
      <c r="AD2408" s="325"/>
      <c r="AF2408" s="383"/>
      <c r="AH2408" s="325"/>
      <c r="AI2408" s="325"/>
      <c r="AK2408" s="385"/>
      <c r="AL2408" s="385"/>
      <c r="AM2408" s="359"/>
      <c r="AN2408" s="385"/>
      <c r="AO2408" s="385"/>
      <c r="AP2408" s="385"/>
      <c r="AQ2408" s="385"/>
      <c r="AR2408" s="385"/>
      <c r="AS2408" s="385"/>
      <c r="AT2408" s="385"/>
      <c r="AU2408" s="359"/>
      <c r="AW2408" s="416"/>
      <c r="AX2408" s="694"/>
      <c r="AY2408" s="641"/>
      <c r="AZ2408" s="385"/>
      <c r="BA2408" s="385"/>
      <c r="BB2408" s="416"/>
      <c r="BC2408" s="416"/>
      <c r="BD2408" s="416"/>
      <c r="BE2408" s="416"/>
      <c r="BF2408" s="416"/>
      <c r="BG2408" s="416"/>
      <c r="BH2408" s="416"/>
      <c r="BI2408" s="416"/>
      <c r="BJ2408" s="416"/>
    </row>
    <row r="2409" spans="10:62" x14ac:dyDescent="0.2">
      <c r="J2409" s="385"/>
      <c r="K2409" s="217"/>
      <c r="L2409" s="217"/>
      <c r="M2409" s="693"/>
      <c r="N2409" s="693"/>
      <c r="O2409" s="359"/>
      <c r="P2409" s="619"/>
      <c r="Q2409" s="672"/>
      <c r="R2409" s="672"/>
      <c r="S2409" s="672"/>
      <c r="T2409" s="385"/>
      <c r="U2409" s="385"/>
      <c r="V2409" s="385"/>
      <c r="W2409" s="385"/>
      <c r="X2409" s="693"/>
      <c r="Y2409" s="325"/>
      <c r="Z2409" s="308"/>
      <c r="AA2409" s="383"/>
      <c r="AC2409" s="325"/>
      <c r="AD2409" s="325"/>
      <c r="AF2409" s="383"/>
      <c r="AH2409" s="325"/>
      <c r="AI2409" s="325"/>
      <c r="AK2409" s="385"/>
      <c r="AL2409" s="385"/>
      <c r="AM2409" s="359"/>
      <c r="AN2409" s="385"/>
      <c r="AO2409" s="385"/>
      <c r="AP2409" s="385"/>
      <c r="AQ2409" s="385"/>
      <c r="AR2409" s="385"/>
      <c r="AS2409" s="385"/>
      <c r="AT2409" s="385"/>
      <c r="AU2409" s="359"/>
      <c r="AW2409" s="416"/>
      <c r="AX2409" s="694"/>
      <c r="AY2409" s="641"/>
      <c r="AZ2409" s="385"/>
      <c r="BA2409" s="385"/>
      <c r="BB2409" s="416"/>
      <c r="BC2409" s="416"/>
      <c r="BD2409" s="416"/>
      <c r="BE2409" s="416"/>
      <c r="BF2409" s="416"/>
      <c r="BG2409" s="416"/>
      <c r="BH2409" s="416"/>
      <c r="BI2409" s="416"/>
      <c r="BJ2409" s="416"/>
    </row>
    <row r="2410" spans="10:62" x14ac:dyDescent="0.2">
      <c r="J2410" s="385"/>
      <c r="K2410" s="217"/>
      <c r="L2410" s="217"/>
      <c r="M2410" s="693"/>
      <c r="N2410" s="693"/>
      <c r="O2410" s="359"/>
      <c r="P2410" s="619"/>
      <c r="Q2410" s="672"/>
      <c r="R2410" s="672"/>
      <c r="S2410" s="672"/>
      <c r="T2410" s="385"/>
      <c r="U2410" s="385"/>
      <c r="V2410" s="385"/>
      <c r="W2410" s="385"/>
      <c r="X2410" s="693"/>
      <c r="Y2410" s="325"/>
      <c r="Z2410" s="308"/>
      <c r="AA2410" s="383"/>
      <c r="AC2410" s="325"/>
      <c r="AD2410" s="325"/>
      <c r="AF2410" s="383"/>
      <c r="AH2410" s="325"/>
      <c r="AI2410" s="325"/>
      <c r="AK2410" s="385"/>
      <c r="AL2410" s="385"/>
      <c r="AM2410" s="359"/>
      <c r="AN2410" s="385"/>
      <c r="AO2410" s="385"/>
      <c r="AP2410" s="385"/>
      <c r="AQ2410" s="385"/>
      <c r="AR2410" s="385"/>
      <c r="AS2410" s="385"/>
      <c r="AT2410" s="385"/>
      <c r="AU2410" s="359"/>
      <c r="AW2410" s="416"/>
      <c r="AX2410" s="694"/>
      <c r="AY2410" s="641"/>
      <c r="AZ2410" s="385"/>
      <c r="BA2410" s="385"/>
      <c r="BB2410" s="416"/>
      <c r="BC2410" s="416"/>
      <c r="BD2410" s="416"/>
      <c r="BE2410" s="416"/>
      <c r="BF2410" s="416"/>
      <c r="BG2410" s="416"/>
      <c r="BH2410" s="416"/>
      <c r="BI2410" s="416"/>
      <c r="BJ2410" s="416"/>
    </row>
    <row r="2411" spans="10:62" x14ac:dyDescent="0.2">
      <c r="J2411" s="385"/>
      <c r="K2411" s="217"/>
      <c r="L2411" s="217"/>
      <c r="M2411" s="693"/>
      <c r="N2411" s="693"/>
      <c r="O2411" s="359"/>
      <c r="P2411" s="619"/>
      <c r="Q2411" s="672"/>
      <c r="R2411" s="672"/>
      <c r="S2411" s="672"/>
      <c r="T2411" s="385"/>
      <c r="U2411" s="385"/>
      <c r="V2411" s="385"/>
      <c r="W2411" s="385"/>
      <c r="X2411" s="693"/>
      <c r="Y2411" s="325"/>
      <c r="Z2411" s="308"/>
      <c r="AA2411" s="383"/>
      <c r="AC2411" s="325"/>
      <c r="AD2411" s="325"/>
      <c r="AF2411" s="383"/>
      <c r="AH2411" s="325"/>
      <c r="AI2411" s="325"/>
      <c r="AK2411" s="385"/>
      <c r="AL2411" s="385"/>
      <c r="AM2411" s="359"/>
      <c r="AN2411" s="385"/>
      <c r="AO2411" s="385"/>
      <c r="AP2411" s="385"/>
      <c r="AQ2411" s="385"/>
      <c r="AR2411" s="385"/>
      <c r="AS2411" s="385"/>
      <c r="AT2411" s="385"/>
      <c r="AU2411" s="359"/>
      <c r="AW2411" s="416"/>
      <c r="AX2411" s="694"/>
      <c r="AY2411" s="641"/>
      <c r="AZ2411" s="385"/>
      <c r="BA2411" s="385"/>
      <c r="BB2411" s="416"/>
      <c r="BC2411" s="416"/>
      <c r="BD2411" s="416"/>
      <c r="BE2411" s="416"/>
      <c r="BF2411" s="416"/>
      <c r="BG2411" s="416"/>
      <c r="BH2411" s="416"/>
      <c r="BI2411" s="416"/>
      <c r="BJ2411" s="416"/>
    </row>
    <row r="2412" spans="10:62" x14ac:dyDescent="0.2">
      <c r="J2412" s="385"/>
      <c r="K2412" s="217"/>
      <c r="L2412" s="217"/>
      <c r="M2412" s="693"/>
      <c r="N2412" s="693"/>
      <c r="O2412" s="359"/>
      <c r="P2412" s="619"/>
      <c r="Q2412" s="672"/>
      <c r="R2412" s="672"/>
      <c r="S2412" s="672"/>
      <c r="T2412" s="385"/>
      <c r="U2412" s="385"/>
      <c r="V2412" s="385"/>
      <c r="W2412" s="385"/>
      <c r="X2412" s="693"/>
      <c r="Y2412" s="325"/>
      <c r="Z2412" s="308"/>
      <c r="AA2412" s="383"/>
      <c r="AC2412" s="325"/>
      <c r="AD2412" s="325"/>
      <c r="AF2412" s="383"/>
      <c r="AH2412" s="325"/>
      <c r="AI2412" s="325"/>
      <c r="AK2412" s="385"/>
      <c r="AL2412" s="385"/>
      <c r="AM2412" s="359"/>
      <c r="AN2412" s="385"/>
      <c r="AO2412" s="385"/>
      <c r="AP2412" s="385"/>
      <c r="AQ2412" s="385"/>
      <c r="AR2412" s="385"/>
      <c r="AS2412" s="385"/>
      <c r="AT2412" s="385"/>
      <c r="AU2412" s="359"/>
      <c r="AW2412" s="416"/>
      <c r="AX2412" s="694"/>
      <c r="AY2412" s="641"/>
      <c r="AZ2412" s="385"/>
      <c r="BA2412" s="385"/>
      <c r="BB2412" s="416"/>
      <c r="BC2412" s="416"/>
      <c r="BD2412" s="416"/>
      <c r="BE2412" s="416"/>
      <c r="BF2412" s="416"/>
      <c r="BG2412" s="416"/>
      <c r="BH2412" s="416"/>
      <c r="BI2412" s="416"/>
      <c r="BJ2412" s="416"/>
    </row>
    <row r="2413" spans="10:62" x14ac:dyDescent="0.2">
      <c r="J2413" s="385"/>
      <c r="K2413" s="217"/>
      <c r="L2413" s="217"/>
      <c r="M2413" s="693"/>
      <c r="N2413" s="693"/>
      <c r="O2413" s="359"/>
      <c r="P2413" s="619"/>
      <c r="Q2413" s="672"/>
      <c r="R2413" s="672"/>
      <c r="S2413" s="672"/>
      <c r="T2413" s="385"/>
      <c r="U2413" s="385"/>
      <c r="V2413" s="385"/>
      <c r="W2413" s="385"/>
      <c r="X2413" s="693"/>
      <c r="Y2413" s="325"/>
      <c r="Z2413" s="308"/>
      <c r="AA2413" s="383"/>
      <c r="AC2413" s="325"/>
      <c r="AD2413" s="325"/>
      <c r="AF2413" s="383"/>
      <c r="AH2413" s="325"/>
      <c r="AI2413" s="325"/>
      <c r="AK2413" s="385"/>
      <c r="AL2413" s="385"/>
      <c r="AM2413" s="359"/>
      <c r="AN2413" s="385"/>
      <c r="AO2413" s="385"/>
      <c r="AP2413" s="385"/>
      <c r="AQ2413" s="385"/>
      <c r="AR2413" s="385"/>
      <c r="AS2413" s="385"/>
      <c r="AT2413" s="385"/>
      <c r="AU2413" s="359"/>
      <c r="AW2413" s="416"/>
      <c r="AX2413" s="694"/>
      <c r="AY2413" s="641"/>
      <c r="AZ2413" s="385"/>
      <c r="BA2413" s="385"/>
      <c r="BB2413" s="416"/>
      <c r="BC2413" s="416"/>
      <c r="BD2413" s="416"/>
      <c r="BE2413" s="416"/>
      <c r="BF2413" s="416"/>
      <c r="BG2413" s="416"/>
      <c r="BH2413" s="416"/>
      <c r="BI2413" s="416"/>
      <c r="BJ2413" s="416"/>
    </row>
    <row r="2414" spans="10:62" x14ac:dyDescent="0.2">
      <c r="J2414" s="385"/>
      <c r="K2414" s="217"/>
      <c r="L2414" s="217"/>
      <c r="M2414" s="693"/>
      <c r="N2414" s="693"/>
      <c r="O2414" s="359"/>
      <c r="P2414" s="619"/>
      <c r="Q2414" s="672"/>
      <c r="R2414" s="672"/>
      <c r="S2414" s="672"/>
      <c r="T2414" s="385"/>
      <c r="U2414" s="385"/>
      <c r="V2414" s="385"/>
      <c r="W2414" s="385"/>
      <c r="X2414" s="693"/>
      <c r="Y2414" s="325"/>
      <c r="Z2414" s="308"/>
      <c r="AA2414" s="383"/>
      <c r="AC2414" s="325"/>
      <c r="AD2414" s="325"/>
      <c r="AF2414" s="383"/>
      <c r="AH2414" s="325"/>
      <c r="AI2414" s="325"/>
      <c r="AK2414" s="385"/>
      <c r="AL2414" s="385"/>
      <c r="AM2414" s="359"/>
      <c r="AN2414" s="385"/>
      <c r="AO2414" s="385"/>
      <c r="AP2414" s="385"/>
      <c r="AQ2414" s="385"/>
      <c r="AR2414" s="385"/>
      <c r="AS2414" s="385"/>
      <c r="AT2414" s="385"/>
      <c r="AU2414" s="359"/>
      <c r="AW2414" s="416"/>
      <c r="AX2414" s="694"/>
      <c r="AY2414" s="641"/>
      <c r="AZ2414" s="385"/>
      <c r="BA2414" s="385"/>
      <c r="BB2414" s="416"/>
      <c r="BC2414" s="416"/>
      <c r="BD2414" s="416"/>
      <c r="BE2414" s="416"/>
      <c r="BF2414" s="416"/>
      <c r="BG2414" s="416"/>
      <c r="BH2414" s="416"/>
      <c r="BI2414" s="416"/>
      <c r="BJ2414" s="416"/>
    </row>
    <row r="2415" spans="10:62" x14ac:dyDescent="0.2">
      <c r="J2415" s="385"/>
      <c r="K2415" s="217"/>
      <c r="L2415" s="217"/>
      <c r="M2415" s="693"/>
      <c r="N2415" s="693"/>
      <c r="O2415" s="359"/>
      <c r="P2415" s="619"/>
      <c r="Q2415" s="672"/>
      <c r="R2415" s="672"/>
      <c r="S2415" s="672"/>
      <c r="T2415" s="385"/>
      <c r="U2415" s="385"/>
      <c r="V2415" s="385"/>
      <c r="W2415" s="385"/>
      <c r="X2415" s="693"/>
      <c r="Y2415" s="325"/>
      <c r="Z2415" s="308"/>
      <c r="AA2415" s="383"/>
      <c r="AC2415" s="325"/>
      <c r="AD2415" s="325"/>
      <c r="AF2415" s="383"/>
      <c r="AH2415" s="325"/>
      <c r="AI2415" s="325"/>
      <c r="AK2415" s="385"/>
      <c r="AL2415" s="385"/>
      <c r="AM2415" s="359"/>
      <c r="AN2415" s="385"/>
      <c r="AO2415" s="385"/>
      <c r="AP2415" s="385"/>
      <c r="AQ2415" s="385"/>
      <c r="AR2415" s="385"/>
      <c r="AS2415" s="385"/>
      <c r="AT2415" s="385"/>
      <c r="AU2415" s="359"/>
      <c r="AW2415" s="416"/>
      <c r="AX2415" s="694"/>
      <c r="AY2415" s="641"/>
      <c r="AZ2415" s="385"/>
      <c r="BA2415" s="385"/>
      <c r="BB2415" s="416"/>
      <c r="BC2415" s="416"/>
      <c r="BD2415" s="416"/>
      <c r="BE2415" s="416"/>
      <c r="BF2415" s="416"/>
      <c r="BG2415" s="416"/>
      <c r="BH2415" s="416"/>
      <c r="BI2415" s="416"/>
      <c r="BJ2415" s="416"/>
    </row>
    <row r="2416" spans="10:62" x14ac:dyDescent="0.2">
      <c r="J2416" s="385"/>
      <c r="K2416" s="217"/>
      <c r="L2416" s="217"/>
      <c r="M2416" s="693"/>
      <c r="N2416" s="693"/>
      <c r="O2416" s="359"/>
      <c r="P2416" s="619"/>
      <c r="Q2416" s="672"/>
      <c r="R2416" s="672"/>
      <c r="S2416" s="672"/>
      <c r="T2416" s="385"/>
      <c r="U2416" s="385"/>
      <c r="V2416" s="385"/>
      <c r="W2416" s="385"/>
      <c r="X2416" s="693"/>
      <c r="Y2416" s="325"/>
      <c r="Z2416" s="308"/>
      <c r="AA2416" s="383"/>
      <c r="AC2416" s="325"/>
      <c r="AD2416" s="325"/>
      <c r="AF2416" s="383"/>
      <c r="AH2416" s="325"/>
      <c r="AI2416" s="325"/>
      <c r="AK2416" s="385"/>
      <c r="AL2416" s="385"/>
      <c r="AM2416" s="359"/>
      <c r="AN2416" s="385"/>
      <c r="AO2416" s="385"/>
      <c r="AP2416" s="385"/>
      <c r="AQ2416" s="385"/>
      <c r="AR2416" s="385"/>
      <c r="AS2416" s="385"/>
      <c r="AT2416" s="385"/>
      <c r="AU2416" s="359"/>
      <c r="AW2416" s="416"/>
      <c r="AX2416" s="694"/>
      <c r="AY2416" s="641"/>
      <c r="AZ2416" s="385"/>
      <c r="BA2416" s="385"/>
      <c r="BB2416" s="416"/>
      <c r="BC2416" s="416"/>
      <c r="BD2416" s="416"/>
      <c r="BE2416" s="416"/>
      <c r="BF2416" s="416"/>
      <c r="BG2416" s="416"/>
      <c r="BH2416" s="416"/>
      <c r="BI2416" s="416"/>
      <c r="BJ2416" s="416"/>
    </row>
    <row r="2417" spans="10:62" x14ac:dyDescent="0.2">
      <c r="J2417" s="385"/>
      <c r="K2417" s="217"/>
      <c r="L2417" s="217"/>
      <c r="M2417" s="693"/>
      <c r="N2417" s="693"/>
      <c r="O2417" s="359"/>
      <c r="P2417" s="619"/>
      <c r="Q2417" s="672"/>
      <c r="R2417" s="672"/>
      <c r="S2417" s="672"/>
      <c r="T2417" s="385"/>
      <c r="U2417" s="385"/>
      <c r="V2417" s="385"/>
      <c r="W2417" s="385"/>
      <c r="X2417" s="693"/>
      <c r="Y2417" s="325"/>
      <c r="Z2417" s="308"/>
      <c r="AA2417" s="383"/>
      <c r="AC2417" s="325"/>
      <c r="AD2417" s="325"/>
      <c r="AF2417" s="383"/>
      <c r="AH2417" s="325"/>
      <c r="AI2417" s="325"/>
      <c r="AK2417" s="385"/>
      <c r="AL2417" s="385"/>
      <c r="AM2417" s="359"/>
      <c r="AN2417" s="385"/>
      <c r="AO2417" s="385"/>
      <c r="AP2417" s="385"/>
      <c r="AQ2417" s="385"/>
      <c r="AR2417" s="385"/>
      <c r="AS2417" s="385"/>
      <c r="AT2417" s="385"/>
      <c r="AU2417" s="359"/>
      <c r="AW2417" s="416"/>
      <c r="AX2417" s="694"/>
      <c r="AY2417" s="641"/>
      <c r="AZ2417" s="385"/>
      <c r="BA2417" s="385"/>
      <c r="BB2417" s="416"/>
      <c r="BC2417" s="416"/>
      <c r="BD2417" s="416"/>
      <c r="BE2417" s="416"/>
      <c r="BF2417" s="416"/>
      <c r="BG2417" s="416"/>
      <c r="BH2417" s="416"/>
      <c r="BI2417" s="416"/>
      <c r="BJ2417" s="416"/>
    </row>
    <row r="2418" spans="10:62" x14ac:dyDescent="0.2">
      <c r="J2418" s="385"/>
      <c r="K2418" s="217"/>
      <c r="L2418" s="217"/>
      <c r="M2418" s="693"/>
      <c r="N2418" s="693"/>
      <c r="O2418" s="359"/>
      <c r="P2418" s="619"/>
      <c r="Q2418" s="672"/>
      <c r="R2418" s="672"/>
      <c r="S2418" s="672"/>
      <c r="T2418" s="385"/>
      <c r="U2418" s="385"/>
      <c r="V2418" s="385"/>
      <c r="W2418" s="385"/>
      <c r="X2418" s="693"/>
      <c r="Y2418" s="325"/>
      <c r="Z2418" s="308"/>
      <c r="AA2418" s="383"/>
      <c r="AC2418" s="325"/>
      <c r="AD2418" s="325"/>
      <c r="AF2418" s="383"/>
      <c r="AH2418" s="325"/>
      <c r="AI2418" s="325"/>
      <c r="AK2418" s="385"/>
      <c r="AL2418" s="385"/>
      <c r="AM2418" s="359"/>
      <c r="AN2418" s="385"/>
      <c r="AO2418" s="385"/>
      <c r="AP2418" s="385"/>
      <c r="AQ2418" s="385"/>
      <c r="AR2418" s="385"/>
      <c r="AS2418" s="385"/>
      <c r="AT2418" s="385"/>
      <c r="AU2418" s="359"/>
      <c r="AW2418" s="416"/>
      <c r="AX2418" s="694"/>
      <c r="AY2418" s="641"/>
      <c r="AZ2418" s="385"/>
      <c r="BA2418" s="385"/>
      <c r="BB2418" s="416"/>
      <c r="BC2418" s="416"/>
      <c r="BD2418" s="416"/>
      <c r="BE2418" s="416"/>
      <c r="BF2418" s="416"/>
      <c r="BG2418" s="416"/>
      <c r="BH2418" s="416"/>
      <c r="BI2418" s="416"/>
      <c r="BJ2418" s="416"/>
    </row>
    <row r="2419" spans="10:62" x14ac:dyDescent="0.2">
      <c r="J2419" s="385"/>
      <c r="K2419" s="217"/>
      <c r="L2419" s="217"/>
      <c r="M2419" s="693"/>
      <c r="N2419" s="693"/>
      <c r="O2419" s="359"/>
      <c r="P2419" s="619"/>
      <c r="Q2419" s="672"/>
      <c r="R2419" s="672"/>
      <c r="S2419" s="672"/>
      <c r="T2419" s="385"/>
      <c r="U2419" s="385"/>
      <c r="V2419" s="385"/>
      <c r="W2419" s="385"/>
      <c r="X2419" s="693"/>
      <c r="Y2419" s="325"/>
      <c r="Z2419" s="308"/>
      <c r="AA2419" s="383"/>
      <c r="AC2419" s="325"/>
      <c r="AD2419" s="325"/>
      <c r="AF2419" s="383"/>
      <c r="AH2419" s="325"/>
      <c r="AI2419" s="325"/>
      <c r="AK2419" s="385"/>
      <c r="AL2419" s="385"/>
      <c r="AM2419" s="359"/>
      <c r="AN2419" s="385"/>
      <c r="AO2419" s="385"/>
      <c r="AP2419" s="385"/>
      <c r="AQ2419" s="385"/>
      <c r="AR2419" s="385"/>
      <c r="AS2419" s="385"/>
      <c r="AT2419" s="385"/>
      <c r="AU2419" s="359"/>
      <c r="AW2419" s="416"/>
      <c r="AX2419" s="694"/>
      <c r="AY2419" s="641"/>
      <c r="AZ2419" s="385"/>
      <c r="BA2419" s="385"/>
      <c r="BB2419" s="416"/>
      <c r="BC2419" s="416"/>
      <c r="BD2419" s="416"/>
      <c r="BE2419" s="416"/>
      <c r="BF2419" s="416"/>
      <c r="BG2419" s="416"/>
      <c r="BH2419" s="416"/>
      <c r="BI2419" s="416"/>
      <c r="BJ2419" s="416"/>
    </row>
    <row r="2420" spans="10:62" x14ac:dyDescent="0.2">
      <c r="J2420" s="385"/>
      <c r="K2420" s="217"/>
      <c r="L2420" s="217"/>
      <c r="M2420" s="693"/>
      <c r="N2420" s="693"/>
      <c r="O2420" s="359"/>
      <c r="P2420" s="619"/>
      <c r="Q2420" s="672"/>
      <c r="R2420" s="672"/>
      <c r="S2420" s="672"/>
      <c r="T2420" s="385"/>
      <c r="U2420" s="385"/>
      <c r="V2420" s="385"/>
      <c r="W2420" s="385"/>
      <c r="X2420" s="693"/>
      <c r="Y2420" s="325"/>
      <c r="Z2420" s="308"/>
      <c r="AA2420" s="383"/>
      <c r="AC2420" s="325"/>
      <c r="AD2420" s="325"/>
      <c r="AF2420" s="383"/>
      <c r="AH2420" s="325"/>
      <c r="AI2420" s="325"/>
      <c r="AK2420" s="385"/>
      <c r="AL2420" s="385"/>
      <c r="AM2420" s="359"/>
      <c r="AN2420" s="385"/>
      <c r="AO2420" s="385"/>
      <c r="AP2420" s="385"/>
      <c r="AQ2420" s="385"/>
      <c r="AR2420" s="385"/>
      <c r="AS2420" s="385"/>
      <c r="AT2420" s="385"/>
      <c r="AU2420" s="359"/>
      <c r="AW2420" s="416"/>
      <c r="AX2420" s="694"/>
      <c r="AY2420" s="641"/>
      <c r="AZ2420" s="385"/>
      <c r="BA2420" s="385"/>
      <c r="BB2420" s="416"/>
      <c r="BC2420" s="416"/>
      <c r="BD2420" s="416"/>
      <c r="BE2420" s="416"/>
      <c r="BF2420" s="416"/>
      <c r="BG2420" s="416"/>
      <c r="BH2420" s="416"/>
      <c r="BI2420" s="416"/>
      <c r="BJ2420" s="416"/>
    </row>
    <row r="2421" spans="10:62" x14ac:dyDescent="0.2">
      <c r="J2421" s="385"/>
      <c r="K2421" s="217"/>
      <c r="L2421" s="217"/>
      <c r="M2421" s="693"/>
      <c r="N2421" s="693"/>
      <c r="O2421" s="359"/>
      <c r="P2421" s="619"/>
      <c r="Q2421" s="672"/>
      <c r="R2421" s="672"/>
      <c r="S2421" s="672"/>
      <c r="T2421" s="385"/>
      <c r="U2421" s="385"/>
      <c r="V2421" s="385"/>
      <c r="W2421" s="385"/>
      <c r="X2421" s="693"/>
      <c r="Y2421" s="325"/>
      <c r="Z2421" s="308"/>
      <c r="AA2421" s="383"/>
      <c r="AC2421" s="325"/>
      <c r="AD2421" s="325"/>
      <c r="AF2421" s="383"/>
      <c r="AH2421" s="325"/>
      <c r="AI2421" s="325"/>
      <c r="AK2421" s="385"/>
      <c r="AL2421" s="385"/>
      <c r="AM2421" s="359"/>
      <c r="AN2421" s="385"/>
      <c r="AO2421" s="385"/>
      <c r="AP2421" s="385"/>
      <c r="AQ2421" s="385"/>
      <c r="AR2421" s="385"/>
      <c r="AS2421" s="385"/>
      <c r="AT2421" s="385"/>
      <c r="AU2421" s="359"/>
      <c r="AW2421" s="416"/>
      <c r="AX2421" s="694"/>
      <c r="AY2421" s="641"/>
      <c r="AZ2421" s="385"/>
      <c r="BA2421" s="385"/>
      <c r="BB2421" s="416"/>
      <c r="BC2421" s="416"/>
      <c r="BD2421" s="416"/>
      <c r="BE2421" s="416"/>
      <c r="BF2421" s="416"/>
      <c r="BG2421" s="416"/>
      <c r="BH2421" s="416"/>
      <c r="BI2421" s="416"/>
      <c r="BJ2421" s="416"/>
    </row>
    <row r="2422" spans="10:62" x14ac:dyDescent="0.2">
      <c r="J2422" s="385"/>
      <c r="K2422" s="217"/>
      <c r="L2422" s="217"/>
      <c r="M2422" s="693"/>
      <c r="N2422" s="693"/>
      <c r="O2422" s="359"/>
      <c r="P2422" s="619"/>
      <c r="Q2422" s="672"/>
      <c r="R2422" s="672"/>
      <c r="S2422" s="672"/>
      <c r="T2422" s="385"/>
      <c r="U2422" s="385"/>
      <c r="V2422" s="385"/>
      <c r="W2422" s="385"/>
      <c r="X2422" s="693"/>
      <c r="Y2422" s="325"/>
      <c r="Z2422" s="308"/>
      <c r="AA2422" s="383"/>
      <c r="AC2422" s="325"/>
      <c r="AD2422" s="325"/>
      <c r="AF2422" s="383"/>
      <c r="AH2422" s="325"/>
      <c r="AI2422" s="325"/>
      <c r="AK2422" s="385"/>
      <c r="AL2422" s="385"/>
      <c r="AM2422" s="359"/>
      <c r="AN2422" s="385"/>
      <c r="AO2422" s="385"/>
      <c r="AP2422" s="385"/>
      <c r="AQ2422" s="385"/>
      <c r="AR2422" s="385"/>
      <c r="AS2422" s="385"/>
      <c r="AT2422" s="385"/>
      <c r="AU2422" s="359"/>
      <c r="AW2422" s="416"/>
      <c r="AX2422" s="694"/>
      <c r="AY2422" s="641"/>
      <c r="AZ2422" s="385"/>
      <c r="BA2422" s="385"/>
      <c r="BB2422" s="416"/>
      <c r="BC2422" s="416"/>
      <c r="BD2422" s="416"/>
      <c r="BE2422" s="416"/>
      <c r="BF2422" s="416"/>
      <c r="BG2422" s="416"/>
      <c r="BH2422" s="416"/>
      <c r="BI2422" s="416"/>
      <c r="BJ2422" s="416"/>
    </row>
    <row r="2423" spans="10:62" x14ac:dyDescent="0.2">
      <c r="J2423" s="385"/>
      <c r="K2423" s="217"/>
      <c r="L2423" s="217"/>
      <c r="M2423" s="693"/>
      <c r="N2423" s="693"/>
      <c r="O2423" s="359"/>
      <c r="P2423" s="619"/>
      <c r="Q2423" s="672"/>
      <c r="R2423" s="672"/>
      <c r="S2423" s="672"/>
      <c r="T2423" s="385"/>
      <c r="U2423" s="385"/>
      <c r="V2423" s="385"/>
      <c r="W2423" s="385"/>
      <c r="X2423" s="693"/>
      <c r="Y2423" s="325"/>
      <c r="Z2423" s="308"/>
      <c r="AA2423" s="383"/>
      <c r="AC2423" s="325"/>
      <c r="AD2423" s="325"/>
      <c r="AF2423" s="383"/>
      <c r="AH2423" s="325"/>
      <c r="AI2423" s="325"/>
      <c r="AK2423" s="385"/>
      <c r="AL2423" s="385"/>
      <c r="AM2423" s="359"/>
      <c r="AN2423" s="385"/>
      <c r="AO2423" s="385"/>
      <c r="AP2423" s="385"/>
      <c r="AQ2423" s="385"/>
      <c r="AR2423" s="385"/>
      <c r="AS2423" s="385"/>
      <c r="AT2423" s="385"/>
      <c r="AU2423" s="359"/>
      <c r="AW2423" s="416"/>
      <c r="AX2423" s="694"/>
      <c r="AY2423" s="641"/>
      <c r="AZ2423" s="385"/>
      <c r="BA2423" s="385"/>
      <c r="BB2423" s="416"/>
      <c r="BC2423" s="416"/>
      <c r="BD2423" s="416"/>
      <c r="BE2423" s="416"/>
      <c r="BF2423" s="416"/>
      <c r="BG2423" s="416"/>
      <c r="BH2423" s="416"/>
      <c r="BI2423" s="416"/>
      <c r="BJ2423" s="416"/>
    </row>
    <row r="2424" spans="10:62" x14ac:dyDescent="0.2">
      <c r="J2424" s="385"/>
      <c r="K2424" s="217"/>
      <c r="L2424" s="217"/>
      <c r="M2424" s="693"/>
      <c r="N2424" s="693"/>
      <c r="O2424" s="359"/>
      <c r="P2424" s="619"/>
      <c r="Q2424" s="672"/>
      <c r="R2424" s="672"/>
      <c r="S2424" s="672"/>
      <c r="T2424" s="385"/>
      <c r="U2424" s="385"/>
      <c r="V2424" s="385"/>
      <c r="W2424" s="385"/>
      <c r="X2424" s="693"/>
      <c r="Y2424" s="325"/>
      <c r="Z2424" s="308"/>
      <c r="AA2424" s="383"/>
      <c r="AC2424" s="325"/>
      <c r="AD2424" s="325"/>
      <c r="AF2424" s="383"/>
      <c r="AH2424" s="325"/>
      <c r="AI2424" s="325"/>
      <c r="AK2424" s="385"/>
      <c r="AL2424" s="385"/>
      <c r="AM2424" s="359"/>
      <c r="AN2424" s="385"/>
      <c r="AO2424" s="385"/>
      <c r="AP2424" s="385"/>
      <c r="AQ2424" s="385"/>
      <c r="AR2424" s="385"/>
      <c r="AS2424" s="385"/>
      <c r="AT2424" s="385"/>
      <c r="AU2424" s="359"/>
      <c r="AW2424" s="416"/>
      <c r="AX2424" s="694"/>
      <c r="AY2424" s="641"/>
      <c r="AZ2424" s="385"/>
      <c r="BA2424" s="385"/>
      <c r="BB2424" s="416"/>
      <c r="BC2424" s="416"/>
      <c r="BD2424" s="416"/>
      <c r="BE2424" s="416"/>
      <c r="BF2424" s="416"/>
      <c r="BG2424" s="416"/>
      <c r="BH2424" s="416"/>
      <c r="BI2424" s="416"/>
      <c r="BJ2424" s="416"/>
    </row>
    <row r="2425" spans="10:62" x14ac:dyDescent="0.2">
      <c r="J2425" s="385"/>
      <c r="K2425" s="217"/>
      <c r="L2425" s="217"/>
      <c r="M2425" s="693"/>
      <c r="N2425" s="693"/>
      <c r="O2425" s="359"/>
      <c r="P2425" s="619"/>
      <c r="Q2425" s="672"/>
      <c r="R2425" s="672"/>
      <c r="S2425" s="672"/>
      <c r="T2425" s="385"/>
      <c r="U2425" s="385"/>
      <c r="V2425" s="385"/>
      <c r="W2425" s="385"/>
      <c r="X2425" s="693"/>
      <c r="Y2425" s="325"/>
      <c r="Z2425" s="308"/>
      <c r="AA2425" s="383"/>
      <c r="AC2425" s="325"/>
      <c r="AD2425" s="325"/>
      <c r="AF2425" s="383"/>
      <c r="AH2425" s="325"/>
      <c r="AI2425" s="325"/>
      <c r="AK2425" s="385"/>
      <c r="AL2425" s="385"/>
      <c r="AM2425" s="359"/>
      <c r="AN2425" s="385"/>
      <c r="AO2425" s="385"/>
      <c r="AP2425" s="385"/>
      <c r="AQ2425" s="385"/>
      <c r="AR2425" s="385"/>
      <c r="AS2425" s="385"/>
      <c r="AT2425" s="385"/>
      <c r="AU2425" s="359"/>
      <c r="AW2425" s="416"/>
      <c r="AX2425" s="694"/>
      <c r="AY2425" s="641"/>
      <c r="AZ2425" s="385"/>
      <c r="BA2425" s="385"/>
      <c r="BB2425" s="416"/>
      <c r="BC2425" s="416"/>
      <c r="BD2425" s="416"/>
      <c r="BE2425" s="416"/>
      <c r="BF2425" s="416"/>
      <c r="BG2425" s="416"/>
      <c r="BH2425" s="416"/>
      <c r="BI2425" s="416"/>
      <c r="BJ2425" s="416"/>
    </row>
    <row r="2426" spans="10:62" x14ac:dyDescent="0.2">
      <c r="J2426" s="385"/>
      <c r="K2426" s="217"/>
      <c r="L2426" s="217"/>
      <c r="M2426" s="693"/>
      <c r="N2426" s="693"/>
      <c r="O2426" s="359"/>
      <c r="P2426" s="619"/>
      <c r="Q2426" s="672"/>
      <c r="R2426" s="672"/>
      <c r="S2426" s="672"/>
      <c r="T2426" s="385"/>
      <c r="U2426" s="385"/>
      <c r="V2426" s="385"/>
      <c r="W2426" s="385"/>
      <c r="X2426" s="693"/>
      <c r="Y2426" s="325"/>
      <c r="Z2426" s="308"/>
      <c r="AA2426" s="383"/>
      <c r="AC2426" s="325"/>
      <c r="AD2426" s="325"/>
      <c r="AF2426" s="383"/>
      <c r="AH2426" s="325"/>
      <c r="AI2426" s="325"/>
      <c r="AK2426" s="385"/>
      <c r="AL2426" s="385"/>
      <c r="AM2426" s="359"/>
      <c r="AN2426" s="385"/>
      <c r="AO2426" s="385"/>
      <c r="AP2426" s="385"/>
      <c r="AQ2426" s="385"/>
      <c r="AR2426" s="385"/>
      <c r="AS2426" s="385"/>
      <c r="AT2426" s="385"/>
      <c r="AU2426" s="359"/>
      <c r="AW2426" s="416"/>
      <c r="AX2426" s="694"/>
      <c r="AY2426" s="641"/>
      <c r="AZ2426" s="385"/>
      <c r="BA2426" s="385"/>
      <c r="BB2426" s="416"/>
      <c r="BC2426" s="416"/>
      <c r="BD2426" s="416"/>
      <c r="BE2426" s="416"/>
      <c r="BF2426" s="416"/>
      <c r="BG2426" s="416"/>
      <c r="BH2426" s="416"/>
      <c r="BI2426" s="416"/>
      <c r="BJ2426" s="416"/>
    </row>
    <row r="2427" spans="10:62" x14ac:dyDescent="0.2">
      <c r="J2427" s="385"/>
      <c r="K2427" s="217"/>
      <c r="L2427" s="217"/>
      <c r="M2427" s="693"/>
      <c r="N2427" s="693"/>
      <c r="O2427" s="359"/>
      <c r="P2427" s="619"/>
      <c r="Q2427" s="672"/>
      <c r="R2427" s="672"/>
      <c r="S2427" s="672"/>
      <c r="T2427" s="385"/>
      <c r="U2427" s="385"/>
      <c r="V2427" s="385"/>
      <c r="W2427" s="385"/>
      <c r="X2427" s="693"/>
      <c r="Y2427" s="325"/>
      <c r="Z2427" s="308"/>
      <c r="AA2427" s="383"/>
      <c r="AC2427" s="325"/>
      <c r="AD2427" s="325"/>
      <c r="AF2427" s="383"/>
      <c r="AH2427" s="325"/>
      <c r="AI2427" s="325"/>
      <c r="AK2427" s="385"/>
      <c r="AL2427" s="385"/>
      <c r="AM2427" s="359"/>
      <c r="AN2427" s="385"/>
      <c r="AO2427" s="385"/>
      <c r="AP2427" s="385"/>
      <c r="AQ2427" s="385"/>
      <c r="AR2427" s="385"/>
      <c r="AS2427" s="385"/>
      <c r="AT2427" s="385"/>
      <c r="AU2427" s="359"/>
      <c r="AW2427" s="416"/>
      <c r="AX2427" s="694"/>
      <c r="AY2427" s="641"/>
      <c r="AZ2427" s="385"/>
      <c r="BA2427" s="385"/>
      <c r="BB2427" s="416"/>
      <c r="BC2427" s="416"/>
      <c r="BD2427" s="416"/>
      <c r="BE2427" s="416"/>
      <c r="BF2427" s="416"/>
      <c r="BG2427" s="416"/>
      <c r="BH2427" s="416"/>
      <c r="BI2427" s="416"/>
      <c r="BJ2427" s="416"/>
    </row>
    <row r="2428" spans="10:62" x14ac:dyDescent="0.2">
      <c r="J2428" s="385"/>
      <c r="K2428" s="217"/>
      <c r="L2428" s="217"/>
      <c r="M2428" s="693"/>
      <c r="N2428" s="693"/>
      <c r="O2428" s="359"/>
      <c r="P2428" s="619"/>
      <c r="Q2428" s="672"/>
      <c r="R2428" s="672"/>
      <c r="S2428" s="672"/>
      <c r="T2428" s="385"/>
      <c r="U2428" s="385"/>
      <c r="V2428" s="385"/>
      <c r="W2428" s="385"/>
      <c r="X2428" s="693"/>
      <c r="Y2428" s="325"/>
      <c r="Z2428" s="308"/>
      <c r="AA2428" s="383"/>
      <c r="AC2428" s="325"/>
      <c r="AD2428" s="325"/>
      <c r="AF2428" s="383"/>
      <c r="AH2428" s="325"/>
      <c r="AI2428" s="325"/>
      <c r="AK2428" s="385"/>
      <c r="AL2428" s="385"/>
      <c r="AM2428" s="359"/>
      <c r="AN2428" s="385"/>
      <c r="AO2428" s="385"/>
      <c r="AP2428" s="385"/>
      <c r="AQ2428" s="385"/>
      <c r="AR2428" s="385"/>
      <c r="AS2428" s="385"/>
      <c r="AT2428" s="385"/>
      <c r="AU2428" s="359"/>
      <c r="AW2428" s="416"/>
      <c r="AX2428" s="694"/>
      <c r="AY2428" s="641"/>
      <c r="AZ2428" s="385"/>
      <c r="BA2428" s="385"/>
      <c r="BB2428" s="416"/>
      <c r="BC2428" s="416"/>
      <c r="BD2428" s="416"/>
      <c r="BE2428" s="416"/>
      <c r="BF2428" s="416"/>
      <c r="BG2428" s="416"/>
      <c r="BH2428" s="416"/>
      <c r="BI2428" s="416"/>
      <c r="BJ2428" s="416"/>
    </row>
    <row r="2429" spans="10:62" x14ac:dyDescent="0.2">
      <c r="J2429" s="385"/>
      <c r="K2429" s="217"/>
      <c r="L2429" s="217"/>
      <c r="M2429" s="693"/>
      <c r="N2429" s="693"/>
      <c r="O2429" s="359"/>
      <c r="P2429" s="619"/>
      <c r="Q2429" s="672"/>
      <c r="R2429" s="672"/>
      <c r="S2429" s="672"/>
      <c r="T2429" s="385"/>
      <c r="U2429" s="385"/>
      <c r="V2429" s="385"/>
      <c r="W2429" s="385"/>
      <c r="X2429" s="693"/>
      <c r="Y2429" s="325"/>
      <c r="Z2429" s="308"/>
      <c r="AA2429" s="383"/>
      <c r="AC2429" s="325"/>
      <c r="AD2429" s="325"/>
      <c r="AF2429" s="383"/>
      <c r="AH2429" s="325"/>
      <c r="AI2429" s="325"/>
      <c r="AK2429" s="385"/>
      <c r="AL2429" s="385"/>
      <c r="AM2429" s="359"/>
      <c r="AN2429" s="385"/>
      <c r="AO2429" s="385"/>
      <c r="AP2429" s="385"/>
      <c r="AQ2429" s="385"/>
      <c r="AR2429" s="385"/>
      <c r="AS2429" s="385"/>
      <c r="AT2429" s="385"/>
      <c r="AU2429" s="359"/>
      <c r="AW2429" s="416"/>
      <c r="AX2429" s="694"/>
      <c r="AY2429" s="641"/>
      <c r="AZ2429" s="385"/>
      <c r="BA2429" s="385"/>
      <c r="BB2429" s="416"/>
      <c r="BC2429" s="416"/>
      <c r="BD2429" s="416"/>
      <c r="BE2429" s="416"/>
      <c r="BF2429" s="416"/>
      <c r="BG2429" s="416"/>
      <c r="BH2429" s="416"/>
      <c r="BI2429" s="416"/>
      <c r="BJ2429" s="416"/>
    </row>
    <row r="2430" spans="10:62" x14ac:dyDescent="0.2">
      <c r="J2430" s="385"/>
      <c r="K2430" s="217"/>
      <c r="L2430" s="217"/>
      <c r="M2430" s="693"/>
      <c r="N2430" s="693"/>
      <c r="O2430" s="359"/>
      <c r="P2430" s="619"/>
      <c r="Q2430" s="672"/>
      <c r="R2430" s="672"/>
      <c r="S2430" s="672"/>
      <c r="T2430" s="385"/>
      <c r="U2430" s="385"/>
      <c r="V2430" s="385"/>
      <c r="W2430" s="385"/>
      <c r="X2430" s="693"/>
      <c r="Y2430" s="325"/>
      <c r="Z2430" s="308"/>
      <c r="AA2430" s="383"/>
      <c r="AC2430" s="325"/>
      <c r="AD2430" s="325"/>
      <c r="AF2430" s="383"/>
      <c r="AH2430" s="325"/>
      <c r="AI2430" s="325"/>
      <c r="AK2430" s="385"/>
      <c r="AL2430" s="385"/>
      <c r="AM2430" s="359"/>
      <c r="AN2430" s="385"/>
      <c r="AO2430" s="385"/>
      <c r="AP2430" s="385"/>
      <c r="AQ2430" s="385"/>
      <c r="AR2430" s="385"/>
      <c r="AS2430" s="385"/>
      <c r="AT2430" s="385"/>
      <c r="AU2430" s="359"/>
      <c r="AW2430" s="416"/>
      <c r="AX2430" s="694"/>
      <c r="AY2430" s="641"/>
      <c r="AZ2430" s="385"/>
      <c r="BA2430" s="385"/>
      <c r="BB2430" s="416"/>
      <c r="BC2430" s="416"/>
      <c r="BD2430" s="416"/>
      <c r="BE2430" s="416"/>
      <c r="BF2430" s="416"/>
      <c r="BG2430" s="416"/>
      <c r="BH2430" s="416"/>
      <c r="BI2430" s="416"/>
      <c r="BJ2430" s="416"/>
    </row>
    <row r="2431" spans="10:62" x14ac:dyDescent="0.2">
      <c r="J2431" s="385"/>
      <c r="K2431" s="217"/>
      <c r="L2431" s="217"/>
      <c r="M2431" s="693"/>
      <c r="N2431" s="693"/>
      <c r="O2431" s="359"/>
      <c r="P2431" s="619"/>
      <c r="Q2431" s="672"/>
      <c r="R2431" s="672"/>
      <c r="S2431" s="672"/>
      <c r="T2431" s="385"/>
      <c r="U2431" s="385"/>
      <c r="V2431" s="385"/>
      <c r="W2431" s="385"/>
      <c r="X2431" s="693"/>
      <c r="Y2431" s="325"/>
      <c r="Z2431" s="308"/>
      <c r="AA2431" s="383"/>
      <c r="AC2431" s="325"/>
      <c r="AD2431" s="325"/>
      <c r="AF2431" s="383"/>
      <c r="AH2431" s="325"/>
      <c r="AI2431" s="325"/>
      <c r="AK2431" s="385"/>
      <c r="AL2431" s="385"/>
      <c r="AM2431" s="359"/>
      <c r="AN2431" s="385"/>
      <c r="AO2431" s="385"/>
      <c r="AP2431" s="385"/>
      <c r="AQ2431" s="385"/>
      <c r="AR2431" s="385"/>
      <c r="AS2431" s="385"/>
      <c r="AT2431" s="385"/>
      <c r="AU2431" s="359"/>
      <c r="AW2431" s="416"/>
      <c r="AX2431" s="694"/>
      <c r="AY2431" s="641"/>
      <c r="AZ2431" s="385"/>
      <c r="BA2431" s="385"/>
      <c r="BB2431" s="416"/>
      <c r="BC2431" s="416"/>
      <c r="BD2431" s="416"/>
      <c r="BE2431" s="416"/>
      <c r="BF2431" s="416"/>
      <c r="BG2431" s="416"/>
      <c r="BH2431" s="416"/>
      <c r="BI2431" s="416"/>
      <c r="BJ2431" s="416"/>
    </row>
    <row r="2432" spans="10:62" x14ac:dyDescent="0.2">
      <c r="J2432" s="385"/>
      <c r="K2432" s="217"/>
      <c r="L2432" s="217"/>
      <c r="M2432" s="693"/>
      <c r="N2432" s="693"/>
      <c r="O2432" s="359"/>
      <c r="P2432" s="619"/>
      <c r="Q2432" s="672"/>
      <c r="R2432" s="672"/>
      <c r="S2432" s="672"/>
      <c r="T2432" s="385"/>
      <c r="U2432" s="385"/>
      <c r="V2432" s="385"/>
      <c r="W2432" s="385"/>
      <c r="X2432" s="693"/>
      <c r="Y2432" s="325"/>
      <c r="Z2432" s="308"/>
      <c r="AA2432" s="383"/>
      <c r="AC2432" s="325"/>
      <c r="AD2432" s="325"/>
      <c r="AF2432" s="383"/>
      <c r="AH2432" s="325"/>
      <c r="AI2432" s="325"/>
      <c r="AK2432" s="385"/>
      <c r="AL2432" s="385"/>
      <c r="AM2432" s="359"/>
      <c r="AN2432" s="385"/>
      <c r="AO2432" s="385"/>
      <c r="AP2432" s="385"/>
      <c r="AQ2432" s="385"/>
      <c r="AR2432" s="385"/>
      <c r="AS2432" s="385"/>
      <c r="AT2432" s="385"/>
      <c r="AU2432" s="359"/>
      <c r="AW2432" s="416"/>
      <c r="AX2432" s="694"/>
      <c r="AY2432" s="641"/>
      <c r="AZ2432" s="385"/>
      <c r="BA2432" s="385"/>
      <c r="BB2432" s="416"/>
      <c r="BC2432" s="416"/>
      <c r="BD2432" s="416"/>
      <c r="BE2432" s="416"/>
      <c r="BF2432" s="416"/>
      <c r="BG2432" s="416"/>
      <c r="BH2432" s="416"/>
      <c r="BI2432" s="416"/>
      <c r="BJ2432" s="416"/>
    </row>
    <row r="2433" spans="10:62" x14ac:dyDescent="0.2">
      <c r="J2433" s="385"/>
      <c r="K2433" s="217"/>
      <c r="L2433" s="217"/>
      <c r="M2433" s="693"/>
      <c r="N2433" s="693"/>
      <c r="O2433" s="359"/>
      <c r="P2433" s="619"/>
      <c r="Q2433" s="672"/>
      <c r="R2433" s="672"/>
      <c r="S2433" s="672"/>
      <c r="T2433" s="385"/>
      <c r="U2433" s="385"/>
      <c r="V2433" s="385"/>
      <c r="W2433" s="385"/>
      <c r="X2433" s="693"/>
      <c r="Y2433" s="325"/>
      <c r="Z2433" s="308"/>
      <c r="AA2433" s="383"/>
      <c r="AC2433" s="325"/>
      <c r="AD2433" s="325"/>
      <c r="AF2433" s="383"/>
      <c r="AH2433" s="325"/>
      <c r="AI2433" s="325"/>
      <c r="AK2433" s="385"/>
      <c r="AL2433" s="385"/>
      <c r="AM2433" s="359"/>
      <c r="AN2433" s="385"/>
      <c r="AO2433" s="385"/>
      <c r="AP2433" s="385"/>
      <c r="AQ2433" s="385"/>
      <c r="AR2433" s="385"/>
      <c r="AS2433" s="385"/>
      <c r="AT2433" s="385"/>
      <c r="AU2433" s="359"/>
      <c r="AW2433" s="416"/>
      <c r="AX2433" s="694"/>
      <c r="AY2433" s="641"/>
      <c r="AZ2433" s="385"/>
      <c r="BA2433" s="385"/>
      <c r="BB2433" s="416"/>
      <c r="BC2433" s="416"/>
      <c r="BD2433" s="416"/>
      <c r="BE2433" s="416"/>
      <c r="BF2433" s="416"/>
      <c r="BG2433" s="416"/>
      <c r="BH2433" s="416"/>
      <c r="BI2433" s="416"/>
      <c r="BJ2433" s="416"/>
    </row>
    <row r="2434" spans="10:62" x14ac:dyDescent="0.2">
      <c r="J2434" s="385"/>
      <c r="K2434" s="217"/>
      <c r="L2434" s="217"/>
      <c r="M2434" s="693"/>
      <c r="N2434" s="693"/>
      <c r="O2434" s="359"/>
      <c r="P2434" s="619"/>
      <c r="Q2434" s="672"/>
      <c r="R2434" s="672"/>
      <c r="S2434" s="672"/>
      <c r="T2434" s="385"/>
      <c r="U2434" s="385"/>
      <c r="V2434" s="385"/>
      <c r="W2434" s="385"/>
      <c r="X2434" s="693"/>
      <c r="Y2434" s="325"/>
      <c r="Z2434" s="308"/>
      <c r="AA2434" s="383"/>
      <c r="AC2434" s="325"/>
      <c r="AD2434" s="325"/>
      <c r="AF2434" s="383"/>
      <c r="AH2434" s="325"/>
      <c r="AI2434" s="325"/>
      <c r="AK2434" s="385"/>
      <c r="AL2434" s="385"/>
      <c r="AM2434" s="359"/>
      <c r="AN2434" s="385"/>
      <c r="AO2434" s="385"/>
      <c r="AP2434" s="385"/>
      <c r="AQ2434" s="385"/>
      <c r="AR2434" s="385"/>
      <c r="AS2434" s="385"/>
      <c r="AT2434" s="385"/>
      <c r="AU2434" s="359"/>
      <c r="AW2434" s="416"/>
      <c r="AX2434" s="694"/>
      <c r="AY2434" s="641"/>
      <c r="AZ2434" s="385"/>
      <c r="BA2434" s="385"/>
      <c r="BB2434" s="416"/>
      <c r="BC2434" s="416"/>
      <c r="BD2434" s="416"/>
      <c r="BE2434" s="416"/>
      <c r="BF2434" s="416"/>
      <c r="BG2434" s="416"/>
      <c r="BH2434" s="416"/>
      <c r="BI2434" s="416"/>
      <c r="BJ2434" s="416"/>
    </row>
    <row r="2435" spans="10:62" x14ac:dyDescent="0.2">
      <c r="J2435" s="385"/>
      <c r="K2435" s="217"/>
      <c r="L2435" s="217"/>
      <c r="M2435" s="693"/>
      <c r="N2435" s="693"/>
      <c r="O2435" s="359"/>
      <c r="P2435" s="619"/>
      <c r="Q2435" s="672"/>
      <c r="R2435" s="672"/>
      <c r="S2435" s="672"/>
      <c r="T2435" s="385"/>
      <c r="U2435" s="385"/>
      <c r="V2435" s="385"/>
      <c r="W2435" s="385"/>
      <c r="X2435" s="693"/>
      <c r="Y2435" s="325"/>
      <c r="Z2435" s="308"/>
      <c r="AA2435" s="383"/>
      <c r="AC2435" s="325"/>
      <c r="AD2435" s="325"/>
      <c r="AF2435" s="383"/>
      <c r="AH2435" s="325"/>
      <c r="AI2435" s="325"/>
      <c r="AK2435" s="385"/>
      <c r="AL2435" s="385"/>
      <c r="AM2435" s="359"/>
      <c r="AN2435" s="385"/>
      <c r="AO2435" s="385"/>
      <c r="AP2435" s="385"/>
      <c r="AQ2435" s="385"/>
      <c r="AR2435" s="385"/>
      <c r="AS2435" s="385"/>
      <c r="AT2435" s="385"/>
      <c r="AU2435" s="359"/>
      <c r="AW2435" s="416"/>
      <c r="AX2435" s="694"/>
      <c r="AY2435" s="641"/>
      <c r="AZ2435" s="385"/>
      <c r="BA2435" s="385"/>
      <c r="BB2435" s="416"/>
      <c r="BC2435" s="416"/>
      <c r="BD2435" s="416"/>
      <c r="BE2435" s="416"/>
      <c r="BF2435" s="416"/>
      <c r="BG2435" s="416"/>
      <c r="BH2435" s="416"/>
      <c r="BI2435" s="416"/>
      <c r="BJ2435" s="416"/>
    </row>
    <row r="2436" spans="10:62" x14ac:dyDescent="0.2">
      <c r="J2436" s="385"/>
      <c r="K2436" s="217"/>
      <c r="L2436" s="217"/>
      <c r="M2436" s="693"/>
      <c r="N2436" s="693"/>
      <c r="O2436" s="359"/>
      <c r="P2436" s="619"/>
      <c r="Q2436" s="672"/>
      <c r="R2436" s="672"/>
      <c r="S2436" s="672"/>
      <c r="T2436" s="385"/>
      <c r="U2436" s="385"/>
      <c r="V2436" s="385"/>
      <c r="W2436" s="385"/>
      <c r="X2436" s="693"/>
      <c r="Y2436" s="325"/>
      <c r="Z2436" s="308"/>
      <c r="AA2436" s="383"/>
      <c r="AC2436" s="325"/>
      <c r="AD2436" s="325"/>
      <c r="AF2436" s="383"/>
      <c r="AH2436" s="325"/>
      <c r="AI2436" s="325"/>
      <c r="AK2436" s="385"/>
      <c r="AL2436" s="385"/>
      <c r="AM2436" s="359"/>
      <c r="AN2436" s="385"/>
      <c r="AO2436" s="385"/>
      <c r="AP2436" s="385"/>
      <c r="AQ2436" s="385"/>
      <c r="AR2436" s="385"/>
      <c r="AS2436" s="385"/>
      <c r="AT2436" s="385"/>
      <c r="AU2436" s="359"/>
      <c r="AW2436" s="416"/>
      <c r="AX2436" s="694"/>
      <c r="AY2436" s="641"/>
      <c r="AZ2436" s="385"/>
      <c r="BA2436" s="385"/>
      <c r="BB2436" s="416"/>
      <c r="BC2436" s="416"/>
      <c r="BD2436" s="416"/>
      <c r="BE2436" s="416"/>
      <c r="BF2436" s="416"/>
      <c r="BG2436" s="416"/>
      <c r="BH2436" s="416"/>
      <c r="BI2436" s="416"/>
      <c r="BJ2436" s="416"/>
    </row>
    <row r="2437" spans="10:62" x14ac:dyDescent="0.2">
      <c r="J2437" s="385"/>
      <c r="K2437" s="217"/>
      <c r="L2437" s="217"/>
      <c r="M2437" s="693"/>
      <c r="N2437" s="693"/>
      <c r="O2437" s="359"/>
      <c r="P2437" s="619"/>
      <c r="Q2437" s="672"/>
      <c r="R2437" s="672"/>
      <c r="S2437" s="672"/>
      <c r="T2437" s="385"/>
      <c r="U2437" s="385"/>
      <c r="V2437" s="385"/>
      <c r="W2437" s="385"/>
      <c r="X2437" s="693"/>
      <c r="Y2437" s="325"/>
      <c r="Z2437" s="308"/>
      <c r="AA2437" s="383"/>
      <c r="AC2437" s="325"/>
      <c r="AD2437" s="325"/>
      <c r="AF2437" s="383"/>
      <c r="AH2437" s="325"/>
      <c r="AI2437" s="325"/>
      <c r="AK2437" s="385"/>
      <c r="AL2437" s="385"/>
      <c r="AM2437" s="359"/>
      <c r="AN2437" s="385"/>
      <c r="AO2437" s="385"/>
      <c r="AP2437" s="385"/>
      <c r="AQ2437" s="385"/>
      <c r="AR2437" s="385"/>
      <c r="AS2437" s="385"/>
      <c r="AT2437" s="385"/>
      <c r="AU2437" s="359"/>
      <c r="AW2437" s="416"/>
      <c r="AX2437" s="694"/>
      <c r="AY2437" s="641"/>
      <c r="AZ2437" s="385"/>
      <c r="BA2437" s="385"/>
      <c r="BB2437" s="416"/>
      <c r="BC2437" s="416"/>
      <c r="BD2437" s="416"/>
      <c r="BE2437" s="416"/>
      <c r="BF2437" s="416"/>
      <c r="BG2437" s="416"/>
      <c r="BH2437" s="416"/>
      <c r="BI2437" s="416"/>
      <c r="BJ2437" s="416"/>
    </row>
    <row r="2438" spans="10:62" x14ac:dyDescent="0.2">
      <c r="J2438" s="385"/>
      <c r="K2438" s="217"/>
      <c r="L2438" s="217"/>
      <c r="M2438" s="693"/>
      <c r="N2438" s="693"/>
      <c r="O2438" s="359"/>
      <c r="P2438" s="619"/>
      <c r="Q2438" s="672"/>
      <c r="R2438" s="672"/>
      <c r="S2438" s="672"/>
      <c r="T2438" s="385"/>
      <c r="U2438" s="385"/>
      <c r="V2438" s="385"/>
      <c r="W2438" s="385"/>
      <c r="X2438" s="693"/>
      <c r="Y2438" s="325"/>
      <c r="Z2438" s="308"/>
      <c r="AA2438" s="383"/>
      <c r="AC2438" s="325"/>
      <c r="AD2438" s="325"/>
      <c r="AF2438" s="383"/>
      <c r="AH2438" s="325"/>
      <c r="AI2438" s="325"/>
      <c r="AK2438" s="385"/>
      <c r="AL2438" s="385"/>
      <c r="AM2438" s="359"/>
      <c r="AN2438" s="385"/>
      <c r="AO2438" s="385"/>
      <c r="AP2438" s="385"/>
      <c r="AQ2438" s="385"/>
      <c r="AR2438" s="385"/>
      <c r="AS2438" s="385"/>
      <c r="AT2438" s="385"/>
      <c r="AU2438" s="359"/>
      <c r="AW2438" s="416"/>
      <c r="AX2438" s="694"/>
      <c r="AY2438" s="641"/>
      <c r="AZ2438" s="385"/>
      <c r="BA2438" s="385"/>
      <c r="BB2438" s="416"/>
      <c r="BC2438" s="416"/>
      <c r="BD2438" s="416"/>
      <c r="BE2438" s="416"/>
      <c r="BF2438" s="416"/>
      <c r="BG2438" s="416"/>
      <c r="BH2438" s="416"/>
      <c r="BI2438" s="416"/>
      <c r="BJ2438" s="416"/>
    </row>
    <row r="2439" spans="10:62" x14ac:dyDescent="0.2">
      <c r="J2439" s="385"/>
      <c r="K2439" s="217"/>
      <c r="L2439" s="217"/>
      <c r="M2439" s="693"/>
      <c r="N2439" s="693"/>
      <c r="O2439" s="359"/>
      <c r="P2439" s="619"/>
      <c r="Q2439" s="672"/>
      <c r="R2439" s="672"/>
      <c r="S2439" s="672"/>
      <c r="T2439" s="385"/>
      <c r="U2439" s="385"/>
      <c r="V2439" s="385"/>
      <c r="W2439" s="385"/>
      <c r="X2439" s="693"/>
      <c r="Y2439" s="325"/>
      <c r="Z2439" s="308"/>
      <c r="AA2439" s="383"/>
      <c r="AC2439" s="325"/>
      <c r="AD2439" s="325"/>
      <c r="AF2439" s="383"/>
      <c r="AH2439" s="325"/>
      <c r="AI2439" s="325"/>
      <c r="AK2439" s="385"/>
      <c r="AL2439" s="385"/>
      <c r="AM2439" s="359"/>
      <c r="AN2439" s="385"/>
      <c r="AO2439" s="385"/>
      <c r="AP2439" s="385"/>
      <c r="AQ2439" s="385"/>
      <c r="AR2439" s="385"/>
      <c r="AS2439" s="385"/>
      <c r="AT2439" s="385"/>
      <c r="AU2439" s="359"/>
      <c r="AW2439" s="416"/>
      <c r="AX2439" s="694"/>
      <c r="AY2439" s="641"/>
      <c r="AZ2439" s="385"/>
      <c r="BA2439" s="385"/>
      <c r="BB2439" s="416"/>
      <c r="BC2439" s="416"/>
      <c r="BD2439" s="416"/>
      <c r="BE2439" s="416"/>
      <c r="BF2439" s="416"/>
      <c r="BG2439" s="416"/>
      <c r="BH2439" s="416"/>
      <c r="BI2439" s="416"/>
      <c r="BJ2439" s="416"/>
    </row>
    <row r="2440" spans="10:62" x14ac:dyDescent="0.2">
      <c r="J2440" s="385"/>
      <c r="K2440" s="217"/>
      <c r="L2440" s="217"/>
      <c r="M2440" s="693"/>
      <c r="N2440" s="693"/>
      <c r="O2440" s="359"/>
      <c r="P2440" s="619"/>
      <c r="Q2440" s="672"/>
      <c r="R2440" s="672"/>
      <c r="S2440" s="672"/>
      <c r="T2440" s="385"/>
      <c r="U2440" s="385"/>
      <c r="V2440" s="385"/>
      <c r="W2440" s="385"/>
      <c r="X2440" s="693"/>
      <c r="Y2440" s="325"/>
      <c r="Z2440" s="308"/>
      <c r="AA2440" s="383"/>
      <c r="AC2440" s="325"/>
      <c r="AD2440" s="325"/>
      <c r="AF2440" s="383"/>
      <c r="AH2440" s="325"/>
      <c r="AI2440" s="325"/>
      <c r="AK2440" s="385"/>
      <c r="AL2440" s="385"/>
      <c r="AM2440" s="359"/>
      <c r="AN2440" s="385"/>
      <c r="AO2440" s="385"/>
      <c r="AP2440" s="385"/>
      <c r="AQ2440" s="385"/>
      <c r="AR2440" s="385"/>
      <c r="AS2440" s="385"/>
      <c r="AT2440" s="385"/>
      <c r="AU2440" s="359"/>
      <c r="AW2440" s="416"/>
      <c r="AX2440" s="694"/>
      <c r="AY2440" s="641"/>
      <c r="AZ2440" s="385"/>
      <c r="BA2440" s="385"/>
      <c r="BB2440" s="416"/>
      <c r="BC2440" s="416"/>
      <c r="BD2440" s="416"/>
      <c r="BE2440" s="416"/>
      <c r="BF2440" s="416"/>
      <c r="BG2440" s="416"/>
      <c r="BH2440" s="416"/>
      <c r="BI2440" s="416"/>
      <c r="BJ2440" s="416"/>
    </row>
    <row r="2441" spans="10:62" x14ac:dyDescent="0.2">
      <c r="J2441" s="385"/>
      <c r="K2441" s="217"/>
      <c r="L2441" s="217"/>
      <c r="M2441" s="693"/>
      <c r="N2441" s="693"/>
      <c r="O2441" s="359"/>
      <c r="P2441" s="619"/>
      <c r="Q2441" s="672"/>
      <c r="R2441" s="672"/>
      <c r="S2441" s="672"/>
      <c r="T2441" s="385"/>
      <c r="U2441" s="385"/>
      <c r="V2441" s="385"/>
      <c r="W2441" s="385"/>
      <c r="X2441" s="693"/>
      <c r="Y2441" s="325"/>
      <c r="Z2441" s="308"/>
      <c r="AA2441" s="383"/>
      <c r="AC2441" s="325"/>
      <c r="AD2441" s="325"/>
      <c r="AF2441" s="383"/>
      <c r="AH2441" s="325"/>
      <c r="AI2441" s="325"/>
      <c r="AK2441" s="385"/>
      <c r="AL2441" s="385"/>
      <c r="AM2441" s="359"/>
      <c r="AN2441" s="385"/>
      <c r="AO2441" s="385"/>
      <c r="AP2441" s="385"/>
      <c r="AQ2441" s="385"/>
      <c r="AR2441" s="385"/>
      <c r="AS2441" s="385"/>
      <c r="AT2441" s="385"/>
      <c r="AU2441" s="359"/>
      <c r="AW2441" s="416"/>
      <c r="AX2441" s="694"/>
      <c r="AY2441" s="641"/>
      <c r="AZ2441" s="385"/>
      <c r="BA2441" s="385"/>
      <c r="BB2441" s="416"/>
      <c r="BC2441" s="416"/>
      <c r="BD2441" s="416"/>
      <c r="BE2441" s="416"/>
      <c r="BF2441" s="416"/>
      <c r="BG2441" s="416"/>
      <c r="BH2441" s="416"/>
      <c r="BI2441" s="416"/>
      <c r="BJ2441" s="416"/>
    </row>
    <row r="2442" spans="10:62" x14ac:dyDescent="0.2">
      <c r="J2442" s="385"/>
      <c r="K2442" s="217"/>
      <c r="L2442" s="217"/>
      <c r="M2442" s="693"/>
      <c r="N2442" s="693"/>
      <c r="O2442" s="359"/>
      <c r="P2442" s="619"/>
      <c r="Q2442" s="672"/>
      <c r="R2442" s="672"/>
      <c r="S2442" s="672"/>
      <c r="T2442" s="385"/>
      <c r="U2442" s="385"/>
      <c r="V2442" s="385"/>
      <c r="W2442" s="385"/>
      <c r="X2442" s="693"/>
      <c r="Y2442" s="325"/>
      <c r="Z2442" s="308"/>
      <c r="AA2442" s="383"/>
      <c r="AC2442" s="325"/>
      <c r="AD2442" s="325"/>
      <c r="AF2442" s="383"/>
      <c r="AH2442" s="325"/>
      <c r="AI2442" s="325"/>
      <c r="AK2442" s="385"/>
      <c r="AL2442" s="385"/>
      <c r="AM2442" s="359"/>
      <c r="AN2442" s="385"/>
      <c r="AO2442" s="385"/>
      <c r="AP2442" s="385"/>
      <c r="AQ2442" s="385"/>
      <c r="AR2442" s="385"/>
      <c r="AS2442" s="385"/>
      <c r="AT2442" s="385"/>
      <c r="AU2442" s="359"/>
      <c r="AW2442" s="416"/>
      <c r="AX2442" s="694"/>
      <c r="AY2442" s="641"/>
      <c r="AZ2442" s="385"/>
      <c r="BA2442" s="385"/>
      <c r="BB2442" s="416"/>
      <c r="BC2442" s="416"/>
      <c r="BD2442" s="416"/>
      <c r="BE2442" s="416"/>
      <c r="BF2442" s="416"/>
      <c r="BG2442" s="416"/>
      <c r="BH2442" s="416"/>
      <c r="BI2442" s="416"/>
      <c r="BJ2442" s="416"/>
    </row>
    <row r="2443" spans="10:62" x14ac:dyDescent="0.2">
      <c r="J2443" s="385"/>
      <c r="K2443" s="217"/>
      <c r="L2443" s="217"/>
      <c r="M2443" s="693"/>
      <c r="N2443" s="693"/>
      <c r="O2443" s="359"/>
      <c r="P2443" s="619"/>
      <c r="Q2443" s="672"/>
      <c r="R2443" s="672"/>
      <c r="S2443" s="672"/>
      <c r="T2443" s="385"/>
      <c r="U2443" s="385"/>
      <c r="V2443" s="385"/>
      <c r="W2443" s="385"/>
      <c r="X2443" s="693"/>
      <c r="Y2443" s="325"/>
      <c r="Z2443" s="308"/>
      <c r="AA2443" s="383"/>
      <c r="AC2443" s="325"/>
      <c r="AD2443" s="325"/>
      <c r="AF2443" s="383"/>
      <c r="AH2443" s="325"/>
      <c r="AI2443" s="325"/>
      <c r="AK2443" s="385"/>
      <c r="AL2443" s="385"/>
      <c r="AM2443" s="359"/>
      <c r="AN2443" s="385"/>
      <c r="AO2443" s="385"/>
      <c r="AP2443" s="385"/>
      <c r="AQ2443" s="385"/>
      <c r="AR2443" s="385"/>
      <c r="AS2443" s="385"/>
      <c r="AT2443" s="385"/>
      <c r="AU2443" s="359"/>
      <c r="AW2443" s="416"/>
      <c r="AX2443" s="694"/>
      <c r="AY2443" s="641"/>
      <c r="AZ2443" s="385"/>
      <c r="BA2443" s="385"/>
      <c r="BB2443" s="416"/>
      <c r="BC2443" s="416"/>
      <c r="BD2443" s="416"/>
      <c r="BE2443" s="416"/>
      <c r="BF2443" s="416"/>
      <c r="BG2443" s="416"/>
      <c r="BH2443" s="416"/>
      <c r="BI2443" s="416"/>
      <c r="BJ2443" s="416"/>
    </row>
    <row r="2444" spans="10:62" x14ac:dyDescent="0.2">
      <c r="J2444" s="385"/>
      <c r="K2444" s="217"/>
      <c r="L2444" s="217"/>
      <c r="M2444" s="693"/>
      <c r="N2444" s="693"/>
      <c r="O2444" s="359"/>
      <c r="P2444" s="619"/>
      <c r="Q2444" s="672"/>
      <c r="R2444" s="672"/>
      <c r="S2444" s="672"/>
      <c r="T2444" s="385"/>
      <c r="U2444" s="385"/>
      <c r="V2444" s="385"/>
      <c r="W2444" s="385"/>
      <c r="X2444" s="693"/>
      <c r="Y2444" s="325"/>
      <c r="Z2444" s="308"/>
      <c r="AA2444" s="383"/>
      <c r="AC2444" s="325"/>
      <c r="AD2444" s="325"/>
      <c r="AF2444" s="383"/>
      <c r="AH2444" s="325"/>
      <c r="AI2444" s="325"/>
      <c r="AK2444" s="385"/>
      <c r="AL2444" s="385"/>
      <c r="AM2444" s="359"/>
      <c r="AN2444" s="385"/>
      <c r="AO2444" s="385"/>
      <c r="AP2444" s="385"/>
      <c r="AQ2444" s="385"/>
      <c r="AR2444" s="385"/>
      <c r="AS2444" s="385"/>
      <c r="AT2444" s="385"/>
      <c r="AU2444" s="359"/>
      <c r="AW2444" s="416"/>
      <c r="AX2444" s="694"/>
      <c r="AY2444" s="641"/>
      <c r="AZ2444" s="385"/>
      <c r="BA2444" s="385"/>
      <c r="BB2444" s="416"/>
      <c r="BC2444" s="416"/>
      <c r="BD2444" s="416"/>
      <c r="BE2444" s="416"/>
      <c r="BF2444" s="416"/>
      <c r="BG2444" s="416"/>
      <c r="BH2444" s="416"/>
      <c r="BI2444" s="416"/>
      <c r="BJ2444" s="416"/>
    </row>
    <row r="2445" spans="10:62" x14ac:dyDescent="0.2">
      <c r="J2445" s="385"/>
      <c r="K2445" s="217"/>
      <c r="L2445" s="217"/>
      <c r="M2445" s="693"/>
      <c r="N2445" s="693"/>
      <c r="O2445" s="359"/>
      <c r="P2445" s="619"/>
      <c r="Q2445" s="672"/>
      <c r="R2445" s="672"/>
      <c r="S2445" s="672"/>
      <c r="T2445" s="385"/>
      <c r="U2445" s="385"/>
      <c r="V2445" s="385"/>
      <c r="W2445" s="385"/>
      <c r="X2445" s="693"/>
      <c r="Y2445" s="325"/>
      <c r="Z2445" s="308"/>
      <c r="AA2445" s="383"/>
      <c r="AC2445" s="325"/>
      <c r="AD2445" s="325"/>
      <c r="AF2445" s="383"/>
      <c r="AH2445" s="325"/>
      <c r="AI2445" s="325"/>
      <c r="AK2445" s="385"/>
      <c r="AL2445" s="385"/>
      <c r="AM2445" s="359"/>
      <c r="AN2445" s="385"/>
      <c r="AO2445" s="385"/>
      <c r="AP2445" s="385"/>
      <c r="AQ2445" s="385"/>
      <c r="AR2445" s="385"/>
      <c r="AS2445" s="385"/>
      <c r="AT2445" s="385"/>
      <c r="AU2445" s="359"/>
      <c r="AW2445" s="416"/>
      <c r="AX2445" s="694"/>
      <c r="AY2445" s="641"/>
      <c r="AZ2445" s="385"/>
      <c r="BA2445" s="385"/>
      <c r="BB2445" s="416"/>
      <c r="BC2445" s="416"/>
      <c r="BD2445" s="416"/>
      <c r="BE2445" s="416"/>
      <c r="BF2445" s="416"/>
      <c r="BG2445" s="416"/>
      <c r="BH2445" s="416"/>
      <c r="BI2445" s="416"/>
      <c r="BJ2445" s="416"/>
    </row>
    <row r="2446" spans="10:62" x14ac:dyDescent="0.2">
      <c r="J2446" s="385"/>
      <c r="K2446" s="217"/>
      <c r="L2446" s="217"/>
      <c r="M2446" s="693"/>
      <c r="N2446" s="693"/>
      <c r="O2446" s="359"/>
      <c r="P2446" s="619"/>
      <c r="Q2446" s="672"/>
      <c r="R2446" s="672"/>
      <c r="S2446" s="672"/>
      <c r="T2446" s="385"/>
      <c r="U2446" s="385"/>
      <c r="V2446" s="385"/>
      <c r="W2446" s="385"/>
      <c r="X2446" s="693"/>
      <c r="Y2446" s="325"/>
      <c r="Z2446" s="308"/>
      <c r="AA2446" s="383"/>
      <c r="AC2446" s="325"/>
      <c r="AD2446" s="325"/>
      <c r="AF2446" s="383"/>
      <c r="AH2446" s="325"/>
      <c r="AI2446" s="325"/>
      <c r="AK2446" s="385"/>
      <c r="AL2446" s="385"/>
      <c r="AM2446" s="359"/>
      <c r="AN2446" s="385"/>
      <c r="AO2446" s="385"/>
      <c r="AP2446" s="385"/>
      <c r="AQ2446" s="385"/>
      <c r="AR2446" s="385"/>
      <c r="AS2446" s="385"/>
      <c r="AT2446" s="385"/>
      <c r="AU2446" s="359"/>
      <c r="AW2446" s="416"/>
      <c r="AX2446" s="694"/>
      <c r="AY2446" s="641"/>
      <c r="AZ2446" s="385"/>
      <c r="BA2446" s="385"/>
      <c r="BB2446" s="416"/>
      <c r="BC2446" s="416"/>
      <c r="BD2446" s="416"/>
      <c r="BE2446" s="416"/>
      <c r="BF2446" s="416"/>
      <c r="BG2446" s="416"/>
      <c r="BH2446" s="416"/>
      <c r="BI2446" s="416"/>
      <c r="BJ2446" s="416"/>
    </row>
    <row r="2447" spans="10:62" x14ac:dyDescent="0.2">
      <c r="J2447" s="385"/>
      <c r="K2447" s="217"/>
      <c r="L2447" s="217"/>
      <c r="M2447" s="693"/>
      <c r="N2447" s="693"/>
      <c r="O2447" s="359"/>
      <c r="P2447" s="619"/>
      <c r="Q2447" s="672"/>
      <c r="R2447" s="672"/>
      <c r="S2447" s="672"/>
      <c r="T2447" s="385"/>
      <c r="U2447" s="385"/>
      <c r="V2447" s="385"/>
      <c r="W2447" s="385"/>
      <c r="X2447" s="693"/>
      <c r="Y2447" s="325"/>
      <c r="Z2447" s="308"/>
      <c r="AA2447" s="383"/>
      <c r="AC2447" s="325"/>
      <c r="AD2447" s="325"/>
      <c r="AF2447" s="383"/>
      <c r="AH2447" s="325"/>
      <c r="AI2447" s="325"/>
      <c r="AK2447" s="385"/>
      <c r="AL2447" s="385"/>
      <c r="AM2447" s="359"/>
      <c r="AN2447" s="385"/>
      <c r="AO2447" s="385"/>
      <c r="AP2447" s="385"/>
      <c r="AQ2447" s="385"/>
      <c r="AR2447" s="385"/>
      <c r="AS2447" s="385"/>
      <c r="AT2447" s="385"/>
      <c r="AU2447" s="359"/>
      <c r="AW2447" s="416"/>
      <c r="AX2447" s="694"/>
      <c r="AY2447" s="641"/>
      <c r="AZ2447" s="385"/>
      <c r="BA2447" s="385"/>
      <c r="BB2447" s="416"/>
      <c r="BC2447" s="416"/>
      <c r="BD2447" s="416"/>
      <c r="BE2447" s="416"/>
      <c r="BF2447" s="416"/>
      <c r="BG2447" s="416"/>
      <c r="BH2447" s="416"/>
      <c r="BI2447" s="416"/>
      <c r="BJ2447" s="416"/>
    </row>
    <row r="2448" spans="10:62" x14ac:dyDescent="0.2">
      <c r="J2448" s="385"/>
      <c r="K2448" s="217"/>
      <c r="L2448" s="217"/>
      <c r="M2448" s="693"/>
      <c r="N2448" s="693"/>
      <c r="O2448" s="359"/>
      <c r="P2448" s="619"/>
      <c r="Q2448" s="672"/>
      <c r="R2448" s="672"/>
      <c r="S2448" s="672"/>
      <c r="T2448" s="385"/>
      <c r="U2448" s="385"/>
      <c r="V2448" s="385"/>
      <c r="W2448" s="385"/>
      <c r="X2448" s="693"/>
      <c r="Y2448" s="325"/>
      <c r="Z2448" s="308"/>
      <c r="AA2448" s="383"/>
      <c r="AC2448" s="325"/>
      <c r="AD2448" s="325"/>
      <c r="AF2448" s="383"/>
      <c r="AH2448" s="325"/>
      <c r="AI2448" s="325"/>
      <c r="AK2448" s="385"/>
      <c r="AL2448" s="385"/>
      <c r="AM2448" s="359"/>
      <c r="AN2448" s="385"/>
      <c r="AO2448" s="385"/>
      <c r="AP2448" s="385"/>
      <c r="AQ2448" s="385"/>
      <c r="AR2448" s="385"/>
      <c r="AS2448" s="385"/>
      <c r="AT2448" s="385"/>
      <c r="AU2448" s="359"/>
      <c r="AW2448" s="416"/>
      <c r="AX2448" s="694"/>
      <c r="AY2448" s="641"/>
      <c r="AZ2448" s="385"/>
      <c r="BA2448" s="385"/>
      <c r="BB2448" s="416"/>
      <c r="BC2448" s="416"/>
      <c r="BD2448" s="416"/>
      <c r="BE2448" s="416"/>
      <c r="BF2448" s="416"/>
      <c r="BG2448" s="416"/>
      <c r="BH2448" s="416"/>
      <c r="BI2448" s="416"/>
      <c r="BJ2448" s="416"/>
    </row>
    <row r="2449" spans="10:62" x14ac:dyDescent="0.2">
      <c r="J2449" s="385"/>
      <c r="K2449" s="217"/>
      <c r="L2449" s="217"/>
      <c r="M2449" s="693"/>
      <c r="N2449" s="693"/>
      <c r="O2449" s="359"/>
      <c r="P2449" s="619"/>
      <c r="Q2449" s="672"/>
      <c r="R2449" s="672"/>
      <c r="S2449" s="672"/>
      <c r="T2449" s="385"/>
      <c r="U2449" s="385"/>
      <c r="V2449" s="385"/>
      <c r="W2449" s="385"/>
      <c r="X2449" s="693"/>
      <c r="Y2449" s="325"/>
      <c r="Z2449" s="308"/>
      <c r="AA2449" s="383"/>
      <c r="AC2449" s="325"/>
      <c r="AD2449" s="325"/>
      <c r="AF2449" s="383"/>
      <c r="AH2449" s="325"/>
      <c r="AI2449" s="325"/>
      <c r="AK2449" s="385"/>
      <c r="AL2449" s="385"/>
      <c r="AM2449" s="359"/>
      <c r="AN2449" s="385"/>
      <c r="AO2449" s="385"/>
      <c r="AP2449" s="385"/>
      <c r="AQ2449" s="385"/>
      <c r="AR2449" s="385"/>
      <c r="AS2449" s="385"/>
      <c r="AT2449" s="385"/>
      <c r="AU2449" s="359"/>
      <c r="AW2449" s="416"/>
      <c r="AX2449" s="694"/>
      <c r="AY2449" s="641"/>
      <c r="AZ2449" s="385"/>
      <c r="BA2449" s="385"/>
      <c r="BB2449" s="416"/>
      <c r="BC2449" s="416"/>
      <c r="BD2449" s="416"/>
      <c r="BE2449" s="416"/>
      <c r="BF2449" s="416"/>
      <c r="BG2449" s="416"/>
      <c r="BH2449" s="416"/>
      <c r="BI2449" s="416"/>
      <c r="BJ2449" s="416"/>
    </row>
    <row r="2450" spans="10:62" x14ac:dyDescent="0.2">
      <c r="J2450" s="385"/>
      <c r="K2450" s="217"/>
      <c r="L2450" s="217"/>
      <c r="M2450" s="693"/>
      <c r="N2450" s="693"/>
      <c r="O2450" s="359"/>
      <c r="P2450" s="619"/>
      <c r="Q2450" s="672"/>
      <c r="R2450" s="672"/>
      <c r="S2450" s="672"/>
      <c r="T2450" s="385"/>
      <c r="U2450" s="385"/>
      <c r="V2450" s="385"/>
      <c r="W2450" s="385"/>
      <c r="X2450" s="693"/>
      <c r="Y2450" s="325"/>
      <c r="Z2450" s="308"/>
      <c r="AA2450" s="383"/>
      <c r="AC2450" s="325"/>
      <c r="AD2450" s="325"/>
      <c r="AF2450" s="383"/>
      <c r="AH2450" s="325"/>
      <c r="AI2450" s="325"/>
      <c r="AK2450" s="385"/>
      <c r="AL2450" s="385"/>
      <c r="AM2450" s="359"/>
      <c r="AN2450" s="385"/>
      <c r="AO2450" s="385"/>
      <c r="AP2450" s="385"/>
      <c r="AQ2450" s="385"/>
      <c r="AR2450" s="385"/>
      <c r="AS2450" s="385"/>
      <c r="AT2450" s="385"/>
      <c r="AU2450" s="359"/>
      <c r="AW2450" s="416"/>
      <c r="AX2450" s="694"/>
      <c r="AY2450" s="641"/>
      <c r="AZ2450" s="385"/>
      <c r="BA2450" s="385"/>
      <c r="BB2450" s="416"/>
      <c r="BC2450" s="416"/>
      <c r="BD2450" s="416"/>
      <c r="BE2450" s="416"/>
      <c r="BF2450" s="416"/>
      <c r="BG2450" s="416"/>
      <c r="BH2450" s="416"/>
      <c r="BI2450" s="416"/>
      <c r="BJ2450" s="416"/>
    </row>
    <row r="2451" spans="10:62" x14ac:dyDescent="0.2">
      <c r="J2451" s="385"/>
      <c r="K2451" s="217"/>
      <c r="L2451" s="217"/>
      <c r="M2451" s="693"/>
      <c r="N2451" s="693"/>
      <c r="O2451" s="359"/>
      <c r="P2451" s="619"/>
      <c r="Q2451" s="672"/>
      <c r="R2451" s="672"/>
      <c r="S2451" s="672"/>
      <c r="T2451" s="385"/>
      <c r="U2451" s="385"/>
      <c r="V2451" s="385"/>
      <c r="W2451" s="385"/>
      <c r="X2451" s="693"/>
      <c r="Y2451" s="325"/>
      <c r="Z2451" s="308"/>
      <c r="AA2451" s="383"/>
      <c r="AC2451" s="325"/>
      <c r="AD2451" s="325"/>
      <c r="AF2451" s="383"/>
      <c r="AH2451" s="325"/>
      <c r="AI2451" s="325"/>
      <c r="AK2451" s="385"/>
      <c r="AL2451" s="385"/>
      <c r="AM2451" s="359"/>
      <c r="AN2451" s="385"/>
      <c r="AO2451" s="385"/>
      <c r="AP2451" s="385"/>
      <c r="AQ2451" s="385"/>
      <c r="AR2451" s="385"/>
      <c r="AS2451" s="385"/>
      <c r="AT2451" s="385"/>
      <c r="AU2451" s="359"/>
      <c r="AW2451" s="416"/>
      <c r="AX2451" s="694"/>
      <c r="AY2451" s="641"/>
      <c r="AZ2451" s="385"/>
      <c r="BA2451" s="385"/>
      <c r="BB2451" s="416"/>
      <c r="BC2451" s="416"/>
      <c r="BD2451" s="416"/>
      <c r="BE2451" s="416"/>
      <c r="BF2451" s="416"/>
      <c r="BG2451" s="416"/>
      <c r="BH2451" s="416"/>
      <c r="BI2451" s="416"/>
      <c r="BJ2451" s="416"/>
    </row>
    <row r="2452" spans="10:62" x14ac:dyDescent="0.2">
      <c r="J2452" s="385"/>
      <c r="K2452" s="217"/>
      <c r="L2452" s="217"/>
      <c r="M2452" s="693"/>
      <c r="N2452" s="693"/>
      <c r="O2452" s="359"/>
      <c r="P2452" s="619"/>
      <c r="Q2452" s="672"/>
      <c r="R2452" s="672"/>
      <c r="S2452" s="672"/>
      <c r="T2452" s="385"/>
      <c r="U2452" s="385"/>
      <c r="V2452" s="385"/>
      <c r="W2452" s="385"/>
      <c r="X2452" s="693"/>
      <c r="Y2452" s="325"/>
      <c r="Z2452" s="308"/>
      <c r="AA2452" s="383"/>
      <c r="AC2452" s="325"/>
      <c r="AD2452" s="325"/>
      <c r="AF2452" s="383"/>
      <c r="AH2452" s="325"/>
      <c r="AI2452" s="325"/>
      <c r="AK2452" s="385"/>
      <c r="AL2452" s="385"/>
      <c r="AM2452" s="359"/>
      <c r="AN2452" s="385"/>
      <c r="AO2452" s="385"/>
      <c r="AP2452" s="385"/>
      <c r="AQ2452" s="385"/>
      <c r="AR2452" s="385"/>
      <c r="AS2452" s="385"/>
      <c r="AT2452" s="385"/>
      <c r="AU2452" s="359"/>
      <c r="AW2452" s="416"/>
      <c r="AX2452" s="694"/>
      <c r="AY2452" s="641"/>
      <c r="AZ2452" s="385"/>
      <c r="BA2452" s="385"/>
      <c r="BB2452" s="416"/>
      <c r="BC2452" s="416"/>
      <c r="BD2452" s="416"/>
      <c r="BE2452" s="416"/>
      <c r="BF2452" s="416"/>
      <c r="BG2452" s="416"/>
      <c r="BH2452" s="416"/>
      <c r="BI2452" s="416"/>
      <c r="BJ2452" s="416"/>
    </row>
    <row r="2453" spans="10:62" x14ac:dyDescent="0.2">
      <c r="J2453" s="385"/>
      <c r="K2453" s="217"/>
      <c r="L2453" s="217"/>
      <c r="M2453" s="693"/>
      <c r="N2453" s="693"/>
      <c r="O2453" s="359"/>
      <c r="P2453" s="619"/>
      <c r="Q2453" s="672"/>
      <c r="R2453" s="672"/>
      <c r="S2453" s="672"/>
      <c r="T2453" s="385"/>
      <c r="U2453" s="385"/>
      <c r="V2453" s="385"/>
      <c r="W2453" s="385"/>
      <c r="X2453" s="693"/>
      <c r="Y2453" s="325"/>
      <c r="Z2453" s="308"/>
      <c r="AA2453" s="383"/>
      <c r="AC2453" s="325"/>
      <c r="AD2453" s="325"/>
      <c r="AF2453" s="383"/>
      <c r="AH2453" s="325"/>
      <c r="AI2453" s="325"/>
      <c r="AK2453" s="385"/>
      <c r="AL2453" s="385"/>
      <c r="AM2453" s="359"/>
      <c r="AN2453" s="385"/>
      <c r="AO2453" s="385"/>
      <c r="AP2453" s="385"/>
      <c r="AQ2453" s="385"/>
      <c r="AR2453" s="385"/>
      <c r="AS2453" s="385"/>
      <c r="AT2453" s="385"/>
      <c r="AU2453" s="359"/>
      <c r="AW2453" s="416"/>
      <c r="AX2453" s="694"/>
      <c r="AY2453" s="641"/>
      <c r="AZ2453" s="385"/>
      <c r="BA2453" s="385"/>
      <c r="BB2453" s="416"/>
      <c r="BC2453" s="416"/>
      <c r="BD2453" s="416"/>
      <c r="BE2453" s="416"/>
      <c r="BF2453" s="416"/>
      <c r="BG2453" s="416"/>
      <c r="BH2453" s="416"/>
      <c r="BI2453" s="416"/>
      <c r="BJ2453" s="416"/>
    </row>
    <row r="2454" spans="10:62" x14ac:dyDescent="0.2">
      <c r="J2454" s="385"/>
      <c r="K2454" s="217"/>
      <c r="L2454" s="217"/>
      <c r="M2454" s="693"/>
      <c r="N2454" s="693"/>
      <c r="O2454" s="359"/>
      <c r="P2454" s="619"/>
      <c r="Q2454" s="672"/>
      <c r="R2454" s="672"/>
      <c r="S2454" s="672"/>
      <c r="T2454" s="385"/>
      <c r="U2454" s="385"/>
      <c r="V2454" s="385"/>
      <c r="W2454" s="385"/>
      <c r="X2454" s="693"/>
      <c r="Y2454" s="325"/>
      <c r="Z2454" s="308"/>
      <c r="AA2454" s="383"/>
      <c r="AC2454" s="325"/>
      <c r="AD2454" s="325"/>
      <c r="AF2454" s="383"/>
      <c r="AH2454" s="325"/>
      <c r="AI2454" s="325"/>
      <c r="AK2454" s="385"/>
      <c r="AL2454" s="385"/>
      <c r="AM2454" s="359"/>
      <c r="AN2454" s="385"/>
      <c r="AO2454" s="385"/>
      <c r="AP2454" s="385"/>
      <c r="AQ2454" s="385"/>
      <c r="AR2454" s="385"/>
      <c r="AS2454" s="385"/>
      <c r="AT2454" s="385"/>
      <c r="AU2454" s="359"/>
      <c r="AW2454" s="416"/>
      <c r="AX2454" s="694"/>
      <c r="AY2454" s="641"/>
      <c r="AZ2454" s="385"/>
      <c r="BA2454" s="385"/>
      <c r="BB2454" s="416"/>
      <c r="BC2454" s="416"/>
      <c r="BD2454" s="416"/>
      <c r="BE2454" s="416"/>
      <c r="BF2454" s="416"/>
      <c r="BG2454" s="416"/>
      <c r="BH2454" s="416"/>
      <c r="BI2454" s="416"/>
      <c r="BJ2454" s="416"/>
    </row>
    <row r="2455" spans="10:62" x14ac:dyDescent="0.2">
      <c r="J2455" s="385"/>
      <c r="K2455" s="217"/>
      <c r="L2455" s="217"/>
      <c r="M2455" s="693"/>
      <c r="N2455" s="693"/>
      <c r="O2455" s="359"/>
      <c r="P2455" s="619"/>
      <c r="Q2455" s="672"/>
      <c r="R2455" s="672"/>
      <c r="S2455" s="672"/>
      <c r="T2455" s="385"/>
      <c r="U2455" s="385"/>
      <c r="V2455" s="385"/>
      <c r="W2455" s="385"/>
      <c r="X2455" s="693"/>
      <c r="Y2455" s="325"/>
      <c r="Z2455" s="308"/>
      <c r="AA2455" s="383"/>
      <c r="AC2455" s="325"/>
      <c r="AD2455" s="325"/>
      <c r="AF2455" s="383"/>
      <c r="AH2455" s="325"/>
      <c r="AI2455" s="325"/>
      <c r="AK2455" s="385"/>
      <c r="AL2455" s="385"/>
      <c r="AM2455" s="359"/>
      <c r="AN2455" s="385"/>
      <c r="AO2455" s="385"/>
      <c r="AP2455" s="385"/>
      <c r="AQ2455" s="385"/>
      <c r="AR2455" s="385"/>
      <c r="AS2455" s="385"/>
      <c r="AT2455" s="385"/>
      <c r="AU2455" s="359"/>
      <c r="AW2455" s="416"/>
      <c r="AX2455" s="694"/>
      <c r="AY2455" s="641"/>
      <c r="AZ2455" s="385"/>
      <c r="BA2455" s="385"/>
      <c r="BB2455" s="416"/>
      <c r="BC2455" s="416"/>
      <c r="BD2455" s="416"/>
      <c r="BE2455" s="416"/>
      <c r="BF2455" s="416"/>
      <c r="BG2455" s="416"/>
      <c r="BH2455" s="416"/>
      <c r="BI2455" s="416"/>
      <c r="BJ2455" s="416"/>
    </row>
    <row r="2456" spans="10:62" x14ac:dyDescent="0.2">
      <c r="J2456" s="385"/>
      <c r="K2456" s="217"/>
      <c r="L2456" s="217"/>
      <c r="M2456" s="693"/>
      <c r="N2456" s="693"/>
      <c r="O2456" s="359"/>
      <c r="P2456" s="619"/>
      <c r="Q2456" s="672"/>
      <c r="R2456" s="672"/>
      <c r="S2456" s="672"/>
      <c r="T2456" s="385"/>
      <c r="U2456" s="385"/>
      <c r="V2456" s="385"/>
      <c r="W2456" s="385"/>
      <c r="X2456" s="693"/>
      <c r="Y2456" s="325"/>
      <c r="Z2456" s="308"/>
      <c r="AA2456" s="383"/>
      <c r="AC2456" s="325"/>
      <c r="AD2456" s="325"/>
      <c r="AF2456" s="383"/>
      <c r="AH2456" s="325"/>
      <c r="AI2456" s="325"/>
      <c r="AK2456" s="385"/>
      <c r="AL2456" s="385"/>
      <c r="AM2456" s="359"/>
      <c r="AN2456" s="385"/>
      <c r="AO2456" s="385"/>
      <c r="AP2456" s="385"/>
      <c r="AQ2456" s="385"/>
      <c r="AR2456" s="385"/>
      <c r="AS2456" s="385"/>
      <c r="AT2456" s="385"/>
      <c r="AU2456" s="359"/>
      <c r="AW2456" s="416"/>
      <c r="AX2456" s="694"/>
      <c r="AY2456" s="641"/>
      <c r="AZ2456" s="385"/>
      <c r="BA2456" s="385"/>
      <c r="BB2456" s="416"/>
      <c r="BC2456" s="416"/>
      <c r="BD2456" s="416"/>
      <c r="BE2456" s="416"/>
      <c r="BF2456" s="416"/>
      <c r="BG2456" s="416"/>
      <c r="BH2456" s="416"/>
      <c r="BI2456" s="416"/>
      <c r="BJ2456" s="416"/>
    </row>
    <row r="2457" spans="10:62" x14ac:dyDescent="0.2">
      <c r="J2457" s="385"/>
      <c r="K2457" s="217"/>
      <c r="L2457" s="217"/>
      <c r="M2457" s="693"/>
      <c r="N2457" s="693"/>
      <c r="O2457" s="359"/>
      <c r="P2457" s="619"/>
      <c r="Q2457" s="672"/>
      <c r="R2457" s="672"/>
      <c r="S2457" s="672"/>
      <c r="T2457" s="385"/>
      <c r="U2457" s="385"/>
      <c r="V2457" s="385"/>
      <c r="W2457" s="385"/>
      <c r="X2457" s="693"/>
      <c r="Y2457" s="325"/>
      <c r="Z2457" s="308"/>
      <c r="AA2457" s="383"/>
      <c r="AC2457" s="325"/>
      <c r="AD2457" s="325"/>
      <c r="AF2457" s="383"/>
      <c r="AH2457" s="325"/>
      <c r="AI2457" s="325"/>
      <c r="AK2457" s="385"/>
      <c r="AL2457" s="385"/>
      <c r="AM2457" s="359"/>
      <c r="AN2457" s="385"/>
      <c r="AO2457" s="385"/>
      <c r="AP2457" s="385"/>
      <c r="AQ2457" s="385"/>
      <c r="AR2457" s="385"/>
      <c r="AS2457" s="385"/>
      <c r="AT2457" s="385"/>
      <c r="AU2457" s="359"/>
      <c r="AW2457" s="416"/>
      <c r="AX2457" s="694"/>
      <c r="AY2457" s="641"/>
      <c r="AZ2457" s="385"/>
      <c r="BA2457" s="385"/>
      <c r="BB2457" s="416"/>
      <c r="BC2457" s="416"/>
      <c r="BD2457" s="416"/>
      <c r="BE2457" s="416"/>
      <c r="BF2457" s="416"/>
      <c r="BG2457" s="416"/>
      <c r="BH2457" s="416"/>
      <c r="BI2457" s="416"/>
      <c r="BJ2457" s="416"/>
    </row>
    <row r="2458" spans="10:62" x14ac:dyDescent="0.2">
      <c r="J2458" s="385"/>
      <c r="K2458" s="217"/>
      <c r="L2458" s="217"/>
      <c r="M2458" s="693"/>
      <c r="N2458" s="693"/>
      <c r="O2458" s="359"/>
      <c r="P2458" s="619"/>
      <c r="Q2458" s="672"/>
      <c r="R2458" s="672"/>
      <c r="S2458" s="672"/>
      <c r="T2458" s="385"/>
      <c r="U2458" s="385"/>
      <c r="V2458" s="385"/>
      <c r="W2458" s="385"/>
      <c r="X2458" s="693"/>
      <c r="Y2458" s="325"/>
      <c r="Z2458" s="308"/>
      <c r="AA2458" s="383"/>
      <c r="AC2458" s="325"/>
      <c r="AD2458" s="325"/>
      <c r="AF2458" s="383"/>
      <c r="AH2458" s="325"/>
      <c r="AI2458" s="325"/>
      <c r="AK2458" s="385"/>
      <c r="AL2458" s="385"/>
      <c r="AM2458" s="359"/>
      <c r="AN2458" s="385"/>
      <c r="AO2458" s="385"/>
      <c r="AP2458" s="385"/>
      <c r="AQ2458" s="385"/>
      <c r="AR2458" s="385"/>
      <c r="AS2458" s="385"/>
      <c r="AT2458" s="385"/>
      <c r="AU2458" s="359"/>
      <c r="AW2458" s="416"/>
      <c r="AX2458" s="694"/>
      <c r="AY2458" s="641"/>
      <c r="AZ2458" s="385"/>
      <c r="BA2458" s="385"/>
      <c r="BB2458" s="416"/>
      <c r="BC2458" s="416"/>
      <c r="BD2458" s="416"/>
      <c r="BE2458" s="416"/>
      <c r="BF2458" s="416"/>
      <c r="BG2458" s="416"/>
      <c r="BH2458" s="416"/>
      <c r="BI2458" s="416"/>
      <c r="BJ2458" s="416"/>
    </row>
    <row r="2459" spans="10:62" x14ac:dyDescent="0.2">
      <c r="J2459" s="385"/>
      <c r="K2459" s="217"/>
      <c r="L2459" s="217"/>
      <c r="M2459" s="693"/>
      <c r="N2459" s="693"/>
      <c r="O2459" s="359"/>
      <c r="P2459" s="619"/>
      <c r="Q2459" s="672"/>
      <c r="R2459" s="672"/>
      <c r="S2459" s="672"/>
      <c r="T2459" s="385"/>
      <c r="U2459" s="385"/>
      <c r="V2459" s="385"/>
      <c r="W2459" s="385"/>
      <c r="X2459" s="693"/>
      <c r="Y2459" s="325"/>
      <c r="Z2459" s="308"/>
      <c r="AA2459" s="383"/>
      <c r="AC2459" s="325"/>
      <c r="AD2459" s="325"/>
      <c r="AF2459" s="383"/>
      <c r="AH2459" s="325"/>
      <c r="AI2459" s="325"/>
      <c r="AK2459" s="385"/>
      <c r="AL2459" s="385"/>
      <c r="AM2459" s="359"/>
      <c r="AN2459" s="385"/>
      <c r="AO2459" s="385"/>
      <c r="AP2459" s="385"/>
      <c r="AQ2459" s="385"/>
      <c r="AR2459" s="385"/>
      <c r="AS2459" s="385"/>
      <c r="AT2459" s="385"/>
      <c r="AU2459" s="359"/>
      <c r="AW2459" s="416"/>
      <c r="AX2459" s="694"/>
      <c r="AY2459" s="641"/>
      <c r="AZ2459" s="385"/>
      <c r="BA2459" s="385"/>
      <c r="BB2459" s="416"/>
      <c r="BC2459" s="416"/>
      <c r="BD2459" s="416"/>
      <c r="BE2459" s="416"/>
      <c r="BF2459" s="416"/>
      <c r="BG2459" s="416"/>
      <c r="BH2459" s="416"/>
      <c r="BI2459" s="416"/>
      <c r="BJ2459" s="416"/>
    </row>
    <row r="2460" spans="10:62" x14ac:dyDescent="0.2">
      <c r="J2460" s="385"/>
      <c r="K2460" s="217"/>
      <c r="L2460" s="217"/>
      <c r="M2460" s="693"/>
      <c r="N2460" s="693"/>
      <c r="O2460" s="359"/>
      <c r="P2460" s="619"/>
      <c r="Q2460" s="672"/>
      <c r="R2460" s="672"/>
      <c r="S2460" s="672"/>
      <c r="T2460" s="385"/>
      <c r="U2460" s="385"/>
      <c r="V2460" s="385"/>
      <c r="W2460" s="385"/>
      <c r="X2460" s="693"/>
      <c r="Y2460" s="325"/>
      <c r="Z2460" s="308"/>
      <c r="AA2460" s="383"/>
      <c r="AC2460" s="325"/>
      <c r="AD2460" s="325"/>
      <c r="AF2460" s="383"/>
      <c r="AH2460" s="325"/>
      <c r="AI2460" s="325"/>
      <c r="AK2460" s="385"/>
      <c r="AL2460" s="385"/>
      <c r="AM2460" s="359"/>
      <c r="AN2460" s="385"/>
      <c r="AO2460" s="385"/>
      <c r="AP2460" s="385"/>
      <c r="AQ2460" s="385"/>
      <c r="AR2460" s="385"/>
      <c r="AS2460" s="385"/>
      <c r="AT2460" s="385"/>
      <c r="AU2460" s="359"/>
      <c r="AW2460" s="416"/>
      <c r="AX2460" s="694"/>
      <c r="AY2460" s="641"/>
      <c r="AZ2460" s="385"/>
      <c r="BA2460" s="385"/>
      <c r="BB2460" s="416"/>
      <c r="BC2460" s="416"/>
      <c r="BD2460" s="416"/>
      <c r="BE2460" s="416"/>
      <c r="BF2460" s="416"/>
      <c r="BG2460" s="416"/>
      <c r="BH2460" s="416"/>
      <c r="BI2460" s="416"/>
      <c r="BJ2460" s="416"/>
    </row>
    <row r="2461" spans="10:62" x14ac:dyDescent="0.2">
      <c r="J2461" s="385"/>
      <c r="K2461" s="217"/>
      <c r="L2461" s="217"/>
      <c r="M2461" s="693"/>
      <c r="N2461" s="693"/>
      <c r="O2461" s="359"/>
      <c r="P2461" s="619"/>
      <c r="Q2461" s="672"/>
      <c r="R2461" s="672"/>
      <c r="S2461" s="672"/>
      <c r="T2461" s="385"/>
      <c r="U2461" s="385"/>
      <c r="V2461" s="385"/>
      <c r="W2461" s="385"/>
      <c r="X2461" s="693"/>
      <c r="Y2461" s="325"/>
      <c r="Z2461" s="308"/>
      <c r="AA2461" s="383"/>
      <c r="AC2461" s="325"/>
      <c r="AD2461" s="325"/>
      <c r="AF2461" s="383"/>
      <c r="AH2461" s="325"/>
      <c r="AI2461" s="325"/>
      <c r="AK2461" s="385"/>
      <c r="AL2461" s="385"/>
      <c r="AM2461" s="359"/>
      <c r="AN2461" s="385"/>
      <c r="AO2461" s="385"/>
      <c r="AP2461" s="385"/>
      <c r="AQ2461" s="385"/>
      <c r="AR2461" s="385"/>
      <c r="AS2461" s="385"/>
      <c r="AT2461" s="385"/>
      <c r="AU2461" s="359"/>
      <c r="AW2461" s="416"/>
      <c r="AX2461" s="694"/>
      <c r="AY2461" s="641"/>
      <c r="AZ2461" s="385"/>
      <c r="BA2461" s="385"/>
      <c r="BB2461" s="416"/>
      <c r="BC2461" s="416"/>
      <c r="BD2461" s="416"/>
      <c r="BE2461" s="416"/>
      <c r="BF2461" s="416"/>
      <c r="BG2461" s="416"/>
      <c r="BH2461" s="416"/>
      <c r="BI2461" s="416"/>
      <c r="BJ2461" s="416"/>
    </row>
    <row r="2462" spans="10:62" x14ac:dyDescent="0.2">
      <c r="J2462" s="385"/>
      <c r="K2462" s="217"/>
      <c r="L2462" s="217"/>
      <c r="M2462" s="693"/>
      <c r="N2462" s="693"/>
      <c r="O2462" s="359"/>
      <c r="P2462" s="619"/>
      <c r="Q2462" s="672"/>
      <c r="R2462" s="672"/>
      <c r="S2462" s="672"/>
      <c r="T2462" s="385"/>
      <c r="U2462" s="385"/>
      <c r="V2462" s="385"/>
      <c r="W2462" s="385"/>
      <c r="X2462" s="693"/>
      <c r="Y2462" s="325"/>
      <c r="Z2462" s="308"/>
      <c r="AA2462" s="383"/>
      <c r="AC2462" s="325"/>
      <c r="AD2462" s="325"/>
      <c r="AF2462" s="383"/>
      <c r="AH2462" s="325"/>
      <c r="AI2462" s="325"/>
      <c r="AK2462" s="385"/>
      <c r="AL2462" s="385"/>
      <c r="AM2462" s="359"/>
      <c r="AN2462" s="385"/>
      <c r="AO2462" s="385"/>
      <c r="AP2462" s="385"/>
      <c r="AQ2462" s="385"/>
      <c r="AR2462" s="385"/>
      <c r="AS2462" s="385"/>
      <c r="AT2462" s="385"/>
      <c r="AU2462" s="359"/>
      <c r="AW2462" s="416"/>
      <c r="AX2462" s="694"/>
      <c r="AY2462" s="641"/>
      <c r="AZ2462" s="385"/>
      <c r="BA2462" s="385"/>
      <c r="BB2462" s="416"/>
      <c r="BC2462" s="416"/>
      <c r="BD2462" s="416"/>
      <c r="BE2462" s="416"/>
      <c r="BF2462" s="416"/>
      <c r="BG2462" s="416"/>
      <c r="BH2462" s="416"/>
      <c r="BI2462" s="416"/>
      <c r="BJ2462" s="416"/>
    </row>
    <row r="2463" spans="10:62" x14ac:dyDescent="0.2">
      <c r="J2463" s="385"/>
      <c r="K2463" s="217"/>
      <c r="L2463" s="217"/>
      <c r="M2463" s="693"/>
      <c r="N2463" s="693"/>
      <c r="O2463" s="359"/>
      <c r="P2463" s="619"/>
      <c r="Q2463" s="672"/>
      <c r="R2463" s="672"/>
      <c r="S2463" s="672"/>
      <c r="T2463" s="385"/>
      <c r="U2463" s="385"/>
      <c r="V2463" s="385"/>
      <c r="W2463" s="385"/>
      <c r="X2463" s="693"/>
      <c r="Y2463" s="325"/>
      <c r="Z2463" s="308"/>
      <c r="AA2463" s="383"/>
      <c r="AC2463" s="325"/>
      <c r="AD2463" s="325"/>
      <c r="AF2463" s="383"/>
      <c r="AH2463" s="325"/>
      <c r="AI2463" s="325"/>
      <c r="AK2463" s="385"/>
      <c r="AL2463" s="385"/>
      <c r="AM2463" s="359"/>
      <c r="AN2463" s="385"/>
      <c r="AO2463" s="385"/>
      <c r="AP2463" s="385"/>
      <c r="AQ2463" s="385"/>
      <c r="AR2463" s="385"/>
      <c r="AS2463" s="385"/>
      <c r="AT2463" s="385"/>
      <c r="AU2463" s="359"/>
      <c r="AW2463" s="416"/>
      <c r="AX2463" s="694"/>
      <c r="AY2463" s="641"/>
      <c r="AZ2463" s="385"/>
      <c r="BA2463" s="385"/>
      <c r="BB2463" s="416"/>
      <c r="BC2463" s="416"/>
      <c r="BD2463" s="416"/>
      <c r="BE2463" s="416"/>
      <c r="BF2463" s="416"/>
      <c r="BG2463" s="416"/>
      <c r="BH2463" s="416"/>
      <c r="BI2463" s="416"/>
      <c r="BJ2463" s="416"/>
    </row>
    <row r="2464" spans="10:62" x14ac:dyDescent="0.2">
      <c r="J2464" s="385"/>
      <c r="K2464" s="217"/>
      <c r="L2464" s="217"/>
      <c r="M2464" s="693"/>
      <c r="N2464" s="693"/>
      <c r="O2464" s="359"/>
      <c r="P2464" s="619"/>
      <c r="Q2464" s="672"/>
      <c r="R2464" s="672"/>
      <c r="S2464" s="672"/>
      <c r="T2464" s="385"/>
      <c r="U2464" s="385"/>
      <c r="V2464" s="385"/>
      <c r="W2464" s="385"/>
      <c r="X2464" s="693"/>
      <c r="Y2464" s="325"/>
      <c r="Z2464" s="308"/>
      <c r="AA2464" s="383"/>
      <c r="AC2464" s="325"/>
      <c r="AD2464" s="325"/>
      <c r="AF2464" s="383"/>
      <c r="AH2464" s="325"/>
      <c r="AI2464" s="325"/>
      <c r="AK2464" s="385"/>
      <c r="AL2464" s="385"/>
      <c r="AM2464" s="359"/>
      <c r="AN2464" s="385"/>
      <c r="AO2464" s="385"/>
      <c r="AP2464" s="385"/>
      <c r="AQ2464" s="385"/>
      <c r="AR2464" s="385"/>
      <c r="AS2464" s="385"/>
      <c r="AT2464" s="385"/>
      <c r="AU2464" s="359"/>
      <c r="AW2464" s="416"/>
      <c r="AX2464" s="694"/>
      <c r="AY2464" s="641"/>
      <c r="AZ2464" s="385"/>
      <c r="BA2464" s="385"/>
      <c r="BB2464" s="416"/>
      <c r="BC2464" s="416"/>
      <c r="BD2464" s="416"/>
      <c r="BE2464" s="416"/>
      <c r="BF2464" s="416"/>
      <c r="BG2464" s="416"/>
      <c r="BH2464" s="416"/>
      <c r="BI2464" s="416"/>
      <c r="BJ2464" s="416"/>
    </row>
    <row r="2465" spans="10:62" x14ac:dyDescent="0.2">
      <c r="J2465" s="385"/>
      <c r="K2465" s="217"/>
      <c r="L2465" s="217"/>
      <c r="M2465" s="693"/>
      <c r="N2465" s="693"/>
      <c r="O2465" s="359"/>
      <c r="P2465" s="619"/>
      <c r="Q2465" s="672"/>
      <c r="R2465" s="672"/>
      <c r="S2465" s="672"/>
      <c r="T2465" s="385"/>
      <c r="U2465" s="385"/>
      <c r="V2465" s="385"/>
      <c r="W2465" s="385"/>
      <c r="X2465" s="693"/>
      <c r="Y2465" s="325"/>
      <c r="Z2465" s="308"/>
      <c r="AA2465" s="383"/>
      <c r="AC2465" s="325"/>
      <c r="AD2465" s="325"/>
      <c r="AF2465" s="383"/>
      <c r="AH2465" s="325"/>
      <c r="AI2465" s="325"/>
      <c r="AK2465" s="385"/>
      <c r="AL2465" s="385"/>
      <c r="AM2465" s="359"/>
      <c r="AN2465" s="385"/>
      <c r="AO2465" s="385"/>
      <c r="AP2465" s="385"/>
      <c r="AQ2465" s="385"/>
      <c r="AR2465" s="385"/>
      <c r="AS2465" s="385"/>
      <c r="AT2465" s="385"/>
      <c r="AU2465" s="359"/>
      <c r="AW2465" s="416"/>
      <c r="AX2465" s="694"/>
      <c r="AY2465" s="641"/>
      <c r="AZ2465" s="385"/>
      <c r="BA2465" s="385"/>
      <c r="BB2465" s="416"/>
      <c r="BC2465" s="416"/>
      <c r="BD2465" s="416"/>
      <c r="BE2465" s="416"/>
      <c r="BF2465" s="416"/>
      <c r="BG2465" s="416"/>
      <c r="BH2465" s="416"/>
      <c r="BI2465" s="416"/>
      <c r="BJ2465" s="416"/>
    </row>
    <row r="2466" spans="10:62" x14ac:dyDescent="0.2">
      <c r="J2466" s="385"/>
      <c r="K2466" s="217"/>
      <c r="L2466" s="217"/>
      <c r="M2466" s="693"/>
      <c r="N2466" s="693"/>
      <c r="O2466" s="359"/>
      <c r="P2466" s="619"/>
      <c r="Q2466" s="672"/>
      <c r="R2466" s="672"/>
      <c r="S2466" s="672"/>
      <c r="T2466" s="385"/>
      <c r="U2466" s="385"/>
      <c r="V2466" s="385"/>
      <c r="W2466" s="385"/>
      <c r="X2466" s="693"/>
      <c r="Y2466" s="325"/>
      <c r="Z2466" s="308"/>
      <c r="AA2466" s="383"/>
      <c r="AC2466" s="325"/>
      <c r="AD2466" s="325"/>
      <c r="AF2466" s="383"/>
      <c r="AH2466" s="325"/>
      <c r="AI2466" s="325"/>
      <c r="AK2466" s="385"/>
      <c r="AL2466" s="385"/>
      <c r="AM2466" s="359"/>
      <c r="AN2466" s="385"/>
      <c r="AO2466" s="385"/>
      <c r="AP2466" s="385"/>
      <c r="AQ2466" s="385"/>
      <c r="AR2466" s="385"/>
      <c r="AS2466" s="385"/>
      <c r="AT2466" s="385"/>
      <c r="AU2466" s="359"/>
      <c r="AW2466" s="416"/>
      <c r="AX2466" s="694"/>
      <c r="AY2466" s="641"/>
      <c r="AZ2466" s="385"/>
      <c r="BA2466" s="385"/>
      <c r="BB2466" s="416"/>
      <c r="BC2466" s="416"/>
      <c r="BD2466" s="416"/>
      <c r="BE2466" s="416"/>
      <c r="BF2466" s="416"/>
      <c r="BG2466" s="416"/>
      <c r="BH2466" s="416"/>
      <c r="BI2466" s="416"/>
      <c r="BJ2466" s="416"/>
    </row>
    <row r="2467" spans="10:62" x14ac:dyDescent="0.2">
      <c r="J2467" s="385"/>
      <c r="K2467" s="217"/>
      <c r="L2467" s="217"/>
      <c r="M2467" s="693"/>
      <c r="N2467" s="693"/>
      <c r="O2467" s="359"/>
      <c r="P2467" s="619"/>
      <c r="Q2467" s="672"/>
      <c r="R2467" s="672"/>
      <c r="S2467" s="672"/>
      <c r="T2467" s="385"/>
      <c r="U2467" s="385"/>
      <c r="V2467" s="385"/>
      <c r="W2467" s="385"/>
      <c r="X2467" s="693"/>
      <c r="Y2467" s="325"/>
      <c r="Z2467" s="308"/>
      <c r="AA2467" s="383"/>
      <c r="AC2467" s="325"/>
      <c r="AD2467" s="325"/>
      <c r="AF2467" s="383"/>
      <c r="AH2467" s="325"/>
      <c r="AI2467" s="325"/>
      <c r="AK2467" s="385"/>
      <c r="AL2467" s="385"/>
      <c r="AM2467" s="359"/>
      <c r="AN2467" s="385"/>
      <c r="AO2467" s="385"/>
      <c r="AP2467" s="385"/>
      <c r="AQ2467" s="385"/>
      <c r="AR2467" s="385"/>
      <c r="AS2467" s="385"/>
      <c r="AT2467" s="385"/>
      <c r="AU2467" s="359"/>
      <c r="AW2467" s="416"/>
      <c r="AX2467" s="694"/>
      <c r="AY2467" s="641"/>
      <c r="AZ2467" s="385"/>
      <c r="BA2467" s="385"/>
      <c r="BB2467" s="416"/>
      <c r="BC2467" s="416"/>
      <c r="BD2467" s="416"/>
      <c r="BE2467" s="416"/>
      <c r="BF2467" s="416"/>
      <c r="BG2467" s="416"/>
      <c r="BH2467" s="416"/>
      <c r="BI2467" s="416"/>
      <c r="BJ2467" s="416"/>
    </row>
    <row r="2468" spans="10:62" x14ac:dyDescent="0.2">
      <c r="J2468" s="385"/>
      <c r="K2468" s="217"/>
      <c r="L2468" s="217"/>
      <c r="M2468" s="693"/>
      <c r="N2468" s="693"/>
      <c r="O2468" s="359"/>
      <c r="P2468" s="619"/>
      <c r="Q2468" s="672"/>
      <c r="R2468" s="672"/>
      <c r="S2468" s="672"/>
      <c r="T2468" s="385"/>
      <c r="U2468" s="385"/>
      <c r="V2468" s="385"/>
      <c r="W2468" s="385"/>
      <c r="X2468" s="693"/>
      <c r="Y2468" s="325"/>
      <c r="Z2468" s="308"/>
      <c r="AA2468" s="383"/>
      <c r="AC2468" s="325"/>
      <c r="AD2468" s="325"/>
      <c r="AF2468" s="383"/>
      <c r="AH2468" s="325"/>
      <c r="AI2468" s="325"/>
      <c r="AK2468" s="385"/>
      <c r="AL2468" s="385"/>
      <c r="AM2468" s="359"/>
      <c r="AN2468" s="385"/>
      <c r="AO2468" s="385"/>
      <c r="AP2468" s="385"/>
      <c r="AQ2468" s="385"/>
      <c r="AR2468" s="385"/>
      <c r="AS2468" s="385"/>
      <c r="AT2468" s="385"/>
      <c r="AU2468" s="359"/>
      <c r="AW2468" s="416"/>
      <c r="AX2468" s="694"/>
      <c r="AY2468" s="641"/>
      <c r="AZ2468" s="385"/>
      <c r="BA2468" s="385"/>
      <c r="BB2468" s="416"/>
      <c r="BC2468" s="416"/>
      <c r="BD2468" s="416"/>
      <c r="BE2468" s="416"/>
      <c r="BF2468" s="416"/>
      <c r="BG2468" s="416"/>
      <c r="BH2468" s="416"/>
      <c r="BI2468" s="416"/>
      <c r="BJ2468" s="416"/>
    </row>
    <row r="2469" spans="10:62" x14ac:dyDescent="0.2">
      <c r="J2469" s="385"/>
      <c r="K2469" s="217"/>
      <c r="L2469" s="217"/>
      <c r="M2469" s="693"/>
      <c r="N2469" s="693"/>
      <c r="O2469" s="359"/>
      <c r="P2469" s="619"/>
      <c r="Q2469" s="672"/>
      <c r="R2469" s="672"/>
      <c r="S2469" s="672"/>
      <c r="T2469" s="385"/>
      <c r="U2469" s="385"/>
      <c r="V2469" s="385"/>
      <c r="W2469" s="385"/>
      <c r="X2469" s="693"/>
      <c r="Y2469" s="325"/>
      <c r="Z2469" s="308"/>
      <c r="AA2469" s="383"/>
      <c r="AC2469" s="325"/>
      <c r="AD2469" s="325"/>
      <c r="AF2469" s="383"/>
      <c r="AH2469" s="325"/>
      <c r="AI2469" s="325"/>
      <c r="AK2469" s="385"/>
      <c r="AL2469" s="385"/>
      <c r="AM2469" s="359"/>
      <c r="AN2469" s="385"/>
      <c r="AO2469" s="385"/>
      <c r="AP2469" s="385"/>
      <c r="AQ2469" s="385"/>
      <c r="AR2469" s="385"/>
      <c r="AS2469" s="385"/>
      <c r="AT2469" s="385"/>
      <c r="AU2469" s="359"/>
      <c r="AW2469" s="416"/>
      <c r="AX2469" s="694"/>
      <c r="AY2469" s="641"/>
      <c r="AZ2469" s="385"/>
      <c r="BA2469" s="385"/>
      <c r="BB2469" s="416"/>
      <c r="BC2469" s="416"/>
      <c r="BD2469" s="416"/>
      <c r="BE2469" s="416"/>
      <c r="BF2469" s="416"/>
      <c r="BG2469" s="416"/>
      <c r="BH2469" s="416"/>
      <c r="BI2469" s="416"/>
      <c r="BJ2469" s="416"/>
    </row>
    <row r="2470" spans="10:62" x14ac:dyDescent="0.2">
      <c r="J2470" s="385"/>
      <c r="K2470" s="217"/>
      <c r="L2470" s="217"/>
      <c r="M2470" s="693"/>
      <c r="N2470" s="693"/>
      <c r="O2470" s="359"/>
      <c r="P2470" s="619"/>
      <c r="Q2470" s="672"/>
      <c r="R2470" s="672"/>
      <c r="S2470" s="672"/>
      <c r="T2470" s="385"/>
      <c r="U2470" s="385"/>
      <c r="V2470" s="385"/>
      <c r="W2470" s="385"/>
      <c r="X2470" s="693"/>
      <c r="Y2470" s="325"/>
      <c r="Z2470" s="308"/>
      <c r="AA2470" s="383"/>
      <c r="AC2470" s="325"/>
      <c r="AD2470" s="325"/>
      <c r="AF2470" s="383"/>
      <c r="AH2470" s="325"/>
      <c r="AI2470" s="325"/>
      <c r="AK2470" s="385"/>
      <c r="AL2470" s="385"/>
      <c r="AM2470" s="359"/>
      <c r="AN2470" s="385"/>
      <c r="AO2470" s="385"/>
      <c r="AP2470" s="385"/>
      <c r="AQ2470" s="385"/>
      <c r="AR2470" s="385"/>
      <c r="AS2470" s="385"/>
      <c r="AT2470" s="385"/>
      <c r="AU2470" s="359"/>
      <c r="AW2470" s="416"/>
      <c r="AX2470" s="694"/>
      <c r="AY2470" s="641"/>
      <c r="AZ2470" s="385"/>
      <c r="BA2470" s="385"/>
      <c r="BB2470" s="416"/>
      <c r="BC2470" s="416"/>
      <c r="BD2470" s="416"/>
      <c r="BE2470" s="416"/>
      <c r="BF2470" s="416"/>
      <c r="BG2470" s="416"/>
      <c r="BH2470" s="416"/>
      <c r="BI2470" s="416"/>
      <c r="BJ2470" s="416"/>
    </row>
    <row r="2471" spans="10:62" x14ac:dyDescent="0.2">
      <c r="J2471" s="385"/>
      <c r="K2471" s="217"/>
      <c r="L2471" s="217"/>
      <c r="M2471" s="693"/>
      <c r="N2471" s="693"/>
      <c r="O2471" s="359"/>
      <c r="P2471" s="619"/>
      <c r="Q2471" s="672"/>
      <c r="R2471" s="672"/>
      <c r="S2471" s="672"/>
      <c r="T2471" s="385"/>
      <c r="U2471" s="385"/>
      <c r="V2471" s="385"/>
      <c r="W2471" s="385"/>
      <c r="X2471" s="693"/>
      <c r="Y2471" s="325"/>
      <c r="Z2471" s="308"/>
      <c r="AA2471" s="383"/>
      <c r="AC2471" s="325"/>
      <c r="AD2471" s="325"/>
      <c r="AF2471" s="383"/>
      <c r="AH2471" s="325"/>
      <c r="AI2471" s="325"/>
      <c r="AK2471" s="385"/>
      <c r="AL2471" s="385"/>
      <c r="AM2471" s="359"/>
      <c r="AN2471" s="385"/>
      <c r="AO2471" s="385"/>
      <c r="AP2471" s="385"/>
      <c r="AQ2471" s="385"/>
      <c r="AR2471" s="385"/>
      <c r="AS2471" s="385"/>
      <c r="AT2471" s="385"/>
      <c r="AU2471" s="359"/>
      <c r="AW2471" s="416"/>
      <c r="AX2471" s="694"/>
      <c r="AY2471" s="641"/>
      <c r="AZ2471" s="385"/>
      <c r="BA2471" s="385"/>
      <c r="BB2471" s="416"/>
      <c r="BC2471" s="416"/>
      <c r="BD2471" s="416"/>
      <c r="BE2471" s="416"/>
      <c r="BF2471" s="416"/>
      <c r="BG2471" s="416"/>
      <c r="BH2471" s="416"/>
      <c r="BI2471" s="416"/>
      <c r="BJ2471" s="416"/>
    </row>
    <row r="2472" spans="10:62" x14ac:dyDescent="0.2">
      <c r="J2472" s="385"/>
      <c r="K2472" s="217"/>
      <c r="L2472" s="217"/>
      <c r="M2472" s="693"/>
      <c r="N2472" s="693"/>
      <c r="O2472" s="359"/>
      <c r="P2472" s="619"/>
      <c r="Q2472" s="672"/>
      <c r="R2472" s="672"/>
      <c r="S2472" s="672"/>
      <c r="T2472" s="385"/>
      <c r="U2472" s="385"/>
      <c r="V2472" s="385"/>
      <c r="W2472" s="385"/>
      <c r="X2472" s="693"/>
      <c r="Y2472" s="325"/>
      <c r="Z2472" s="308"/>
      <c r="AA2472" s="383"/>
      <c r="AC2472" s="325"/>
      <c r="AD2472" s="325"/>
      <c r="AF2472" s="383"/>
      <c r="AH2472" s="325"/>
      <c r="AI2472" s="325"/>
      <c r="AK2472" s="385"/>
      <c r="AL2472" s="385"/>
      <c r="AM2472" s="359"/>
      <c r="AN2472" s="385"/>
      <c r="AO2472" s="385"/>
      <c r="AP2472" s="385"/>
      <c r="AQ2472" s="385"/>
      <c r="AR2472" s="385"/>
      <c r="AS2472" s="385"/>
      <c r="AT2472" s="385"/>
      <c r="AU2472" s="359"/>
      <c r="AW2472" s="416"/>
      <c r="AX2472" s="694"/>
      <c r="AY2472" s="641"/>
      <c r="AZ2472" s="385"/>
      <c r="BA2472" s="385"/>
      <c r="BB2472" s="416"/>
      <c r="BC2472" s="416"/>
      <c r="BD2472" s="416"/>
      <c r="BE2472" s="416"/>
      <c r="BF2472" s="416"/>
      <c r="BG2472" s="416"/>
      <c r="BH2472" s="416"/>
      <c r="BI2472" s="416"/>
      <c r="BJ2472" s="416"/>
    </row>
    <row r="2473" spans="10:62" x14ac:dyDescent="0.2">
      <c r="J2473" s="385"/>
      <c r="K2473" s="217"/>
      <c r="L2473" s="217"/>
      <c r="M2473" s="693"/>
      <c r="N2473" s="693"/>
      <c r="O2473" s="359"/>
      <c r="P2473" s="619"/>
      <c r="Q2473" s="672"/>
      <c r="R2473" s="672"/>
      <c r="S2473" s="672"/>
      <c r="T2473" s="385"/>
      <c r="U2473" s="385"/>
      <c r="V2473" s="385"/>
      <c r="W2473" s="385"/>
      <c r="X2473" s="693"/>
      <c r="Y2473" s="325"/>
      <c r="Z2473" s="308"/>
      <c r="AA2473" s="383"/>
      <c r="AC2473" s="325"/>
      <c r="AD2473" s="325"/>
      <c r="AF2473" s="383"/>
      <c r="AH2473" s="325"/>
      <c r="AI2473" s="325"/>
      <c r="AK2473" s="385"/>
      <c r="AL2473" s="385"/>
      <c r="AM2473" s="359"/>
      <c r="AN2473" s="385"/>
      <c r="AO2473" s="385"/>
      <c r="AP2473" s="385"/>
      <c r="AQ2473" s="385"/>
      <c r="AR2473" s="385"/>
      <c r="AS2473" s="385"/>
      <c r="AT2473" s="385"/>
      <c r="AU2473" s="359"/>
      <c r="AW2473" s="416"/>
      <c r="AX2473" s="694"/>
      <c r="AY2473" s="641"/>
      <c r="AZ2473" s="385"/>
      <c r="BA2473" s="385"/>
      <c r="BB2473" s="416"/>
      <c r="BC2473" s="416"/>
      <c r="BD2473" s="416"/>
      <c r="BE2473" s="416"/>
      <c r="BF2473" s="416"/>
      <c r="BG2473" s="416"/>
      <c r="BH2473" s="416"/>
      <c r="BI2473" s="416"/>
      <c r="BJ2473" s="416"/>
    </row>
    <row r="2474" spans="10:62" x14ac:dyDescent="0.2">
      <c r="J2474" s="385"/>
      <c r="K2474" s="217"/>
      <c r="L2474" s="217"/>
      <c r="M2474" s="693"/>
      <c r="N2474" s="693"/>
      <c r="O2474" s="359"/>
      <c r="P2474" s="619"/>
      <c r="Q2474" s="672"/>
      <c r="R2474" s="672"/>
      <c r="S2474" s="672"/>
      <c r="T2474" s="385"/>
      <c r="U2474" s="385"/>
      <c r="V2474" s="385"/>
      <c r="W2474" s="385"/>
      <c r="X2474" s="693"/>
      <c r="Y2474" s="325"/>
      <c r="Z2474" s="308"/>
      <c r="AA2474" s="383"/>
      <c r="AC2474" s="325"/>
      <c r="AD2474" s="325"/>
      <c r="AF2474" s="383"/>
      <c r="AH2474" s="325"/>
      <c r="AI2474" s="325"/>
      <c r="AK2474" s="385"/>
      <c r="AL2474" s="385"/>
      <c r="AM2474" s="359"/>
      <c r="AN2474" s="385"/>
      <c r="AO2474" s="385"/>
      <c r="AP2474" s="385"/>
      <c r="AQ2474" s="385"/>
      <c r="AR2474" s="385"/>
      <c r="AS2474" s="385"/>
      <c r="AT2474" s="385"/>
      <c r="AU2474" s="359"/>
      <c r="AW2474" s="416"/>
      <c r="AX2474" s="694"/>
      <c r="AY2474" s="641"/>
      <c r="AZ2474" s="385"/>
      <c r="BA2474" s="385"/>
      <c r="BB2474" s="416"/>
      <c r="BC2474" s="416"/>
      <c r="BD2474" s="416"/>
      <c r="BE2474" s="416"/>
      <c r="BF2474" s="416"/>
      <c r="BG2474" s="416"/>
      <c r="BH2474" s="416"/>
      <c r="BI2474" s="416"/>
      <c r="BJ2474" s="416"/>
    </row>
    <row r="2475" spans="10:62" x14ac:dyDescent="0.2">
      <c r="J2475" s="385"/>
      <c r="K2475" s="217"/>
      <c r="L2475" s="217"/>
      <c r="M2475" s="693"/>
      <c r="N2475" s="693"/>
      <c r="O2475" s="359"/>
      <c r="P2475" s="619"/>
      <c r="Q2475" s="672"/>
      <c r="R2475" s="672"/>
      <c r="S2475" s="672"/>
      <c r="T2475" s="385"/>
      <c r="U2475" s="385"/>
      <c r="V2475" s="385"/>
      <c r="W2475" s="385"/>
      <c r="X2475" s="693"/>
      <c r="Y2475" s="325"/>
      <c r="Z2475" s="308"/>
      <c r="AA2475" s="383"/>
      <c r="AC2475" s="325"/>
      <c r="AD2475" s="325"/>
      <c r="AF2475" s="383"/>
      <c r="AH2475" s="325"/>
      <c r="AI2475" s="325"/>
      <c r="AK2475" s="385"/>
      <c r="AL2475" s="385"/>
      <c r="AM2475" s="359"/>
      <c r="AN2475" s="385"/>
      <c r="AO2475" s="385"/>
      <c r="AP2475" s="385"/>
      <c r="AQ2475" s="385"/>
      <c r="AR2475" s="385"/>
      <c r="AS2475" s="385"/>
      <c r="AT2475" s="385"/>
      <c r="AU2475" s="359"/>
      <c r="AW2475" s="416"/>
      <c r="AX2475" s="694"/>
      <c r="AY2475" s="641"/>
      <c r="AZ2475" s="385"/>
      <c r="BA2475" s="385"/>
      <c r="BB2475" s="416"/>
      <c r="BC2475" s="416"/>
      <c r="BD2475" s="416"/>
      <c r="BE2475" s="416"/>
      <c r="BF2475" s="416"/>
      <c r="BG2475" s="416"/>
      <c r="BH2475" s="416"/>
      <c r="BI2475" s="416"/>
      <c r="BJ2475" s="416"/>
    </row>
    <row r="2476" spans="10:62" x14ac:dyDescent="0.2">
      <c r="J2476" s="385"/>
      <c r="K2476" s="217"/>
      <c r="L2476" s="217"/>
      <c r="M2476" s="693"/>
      <c r="N2476" s="693"/>
      <c r="O2476" s="359"/>
      <c r="P2476" s="619"/>
      <c r="Q2476" s="672"/>
      <c r="R2476" s="672"/>
      <c r="S2476" s="672"/>
      <c r="T2476" s="385"/>
      <c r="U2476" s="385"/>
      <c r="V2476" s="385"/>
      <c r="W2476" s="385"/>
      <c r="X2476" s="693"/>
      <c r="Y2476" s="325"/>
      <c r="Z2476" s="308"/>
      <c r="AA2476" s="383"/>
      <c r="AC2476" s="325"/>
      <c r="AD2476" s="325"/>
      <c r="AF2476" s="383"/>
      <c r="AH2476" s="325"/>
      <c r="AI2476" s="325"/>
      <c r="AK2476" s="385"/>
      <c r="AL2476" s="385"/>
      <c r="AM2476" s="359"/>
      <c r="AN2476" s="385"/>
      <c r="AO2476" s="385"/>
      <c r="AP2476" s="385"/>
      <c r="AQ2476" s="385"/>
      <c r="AR2476" s="385"/>
      <c r="AS2476" s="385"/>
      <c r="AT2476" s="385"/>
      <c r="AU2476" s="359"/>
      <c r="AW2476" s="416"/>
      <c r="AX2476" s="694"/>
      <c r="AY2476" s="641"/>
      <c r="AZ2476" s="385"/>
      <c r="BA2476" s="385"/>
      <c r="BB2476" s="416"/>
      <c r="BC2476" s="416"/>
      <c r="BD2476" s="416"/>
      <c r="BE2476" s="416"/>
      <c r="BF2476" s="416"/>
      <c r="BG2476" s="416"/>
      <c r="BH2476" s="416"/>
      <c r="BI2476" s="416"/>
      <c r="BJ2476" s="416"/>
    </row>
    <row r="2477" spans="10:62" x14ac:dyDescent="0.2">
      <c r="J2477" s="385"/>
      <c r="K2477" s="217"/>
      <c r="L2477" s="217"/>
      <c r="M2477" s="693"/>
      <c r="N2477" s="693"/>
      <c r="O2477" s="359"/>
      <c r="P2477" s="619"/>
      <c r="Q2477" s="672"/>
      <c r="R2477" s="672"/>
      <c r="S2477" s="672"/>
      <c r="T2477" s="385"/>
      <c r="U2477" s="385"/>
      <c r="V2477" s="385"/>
      <c r="W2477" s="385"/>
      <c r="X2477" s="693"/>
      <c r="Y2477" s="325"/>
      <c r="Z2477" s="308"/>
      <c r="AA2477" s="383"/>
      <c r="AC2477" s="325"/>
      <c r="AD2477" s="325"/>
      <c r="AF2477" s="383"/>
      <c r="AH2477" s="325"/>
      <c r="AI2477" s="325"/>
      <c r="AK2477" s="385"/>
      <c r="AL2477" s="385"/>
      <c r="AM2477" s="359"/>
      <c r="AN2477" s="385"/>
      <c r="AO2477" s="385"/>
      <c r="AP2477" s="385"/>
      <c r="AQ2477" s="385"/>
      <c r="AR2477" s="385"/>
      <c r="AS2477" s="385"/>
      <c r="AT2477" s="385"/>
      <c r="AU2477" s="359"/>
      <c r="AW2477" s="416"/>
      <c r="AX2477" s="694"/>
      <c r="AY2477" s="641"/>
      <c r="AZ2477" s="385"/>
      <c r="BA2477" s="385"/>
      <c r="BB2477" s="416"/>
      <c r="BC2477" s="416"/>
      <c r="BD2477" s="416"/>
      <c r="BE2477" s="416"/>
      <c r="BF2477" s="416"/>
      <c r="BG2477" s="416"/>
      <c r="BH2477" s="416"/>
      <c r="BI2477" s="416"/>
      <c r="BJ2477" s="416"/>
    </row>
    <row r="2478" spans="10:62" x14ac:dyDescent="0.2">
      <c r="J2478" s="385"/>
      <c r="K2478" s="217"/>
      <c r="L2478" s="217"/>
      <c r="M2478" s="693"/>
      <c r="N2478" s="693"/>
      <c r="O2478" s="359"/>
      <c r="P2478" s="619"/>
      <c r="Q2478" s="672"/>
      <c r="R2478" s="672"/>
      <c r="S2478" s="672"/>
      <c r="T2478" s="385"/>
      <c r="U2478" s="385"/>
      <c r="V2478" s="385"/>
      <c r="W2478" s="385"/>
      <c r="X2478" s="693"/>
      <c r="Y2478" s="325"/>
      <c r="Z2478" s="308"/>
      <c r="AA2478" s="383"/>
      <c r="AC2478" s="325"/>
      <c r="AD2478" s="325"/>
      <c r="AF2478" s="383"/>
      <c r="AH2478" s="325"/>
      <c r="AI2478" s="325"/>
      <c r="AK2478" s="385"/>
      <c r="AL2478" s="385"/>
      <c r="AM2478" s="359"/>
      <c r="AN2478" s="385"/>
      <c r="AO2478" s="385"/>
      <c r="AP2478" s="385"/>
      <c r="AQ2478" s="385"/>
      <c r="AR2478" s="385"/>
      <c r="AS2478" s="385"/>
      <c r="AT2478" s="385"/>
      <c r="AU2478" s="359"/>
      <c r="AW2478" s="416"/>
      <c r="AX2478" s="694"/>
      <c r="AY2478" s="641"/>
      <c r="AZ2478" s="385"/>
      <c r="BA2478" s="385"/>
      <c r="BB2478" s="416"/>
      <c r="BC2478" s="416"/>
      <c r="BD2478" s="416"/>
      <c r="BE2478" s="416"/>
      <c r="BF2478" s="416"/>
      <c r="BG2478" s="416"/>
      <c r="BH2478" s="416"/>
      <c r="BI2478" s="416"/>
      <c r="BJ2478" s="416"/>
    </row>
    <row r="2479" spans="10:62" x14ac:dyDescent="0.2">
      <c r="J2479" s="385"/>
      <c r="K2479" s="217"/>
      <c r="L2479" s="217"/>
      <c r="M2479" s="693"/>
      <c r="N2479" s="693"/>
      <c r="O2479" s="359"/>
      <c r="P2479" s="619"/>
      <c r="Q2479" s="672"/>
      <c r="R2479" s="672"/>
      <c r="S2479" s="672"/>
      <c r="T2479" s="385"/>
      <c r="U2479" s="385"/>
      <c r="V2479" s="385"/>
      <c r="W2479" s="385"/>
      <c r="X2479" s="693"/>
      <c r="Y2479" s="325"/>
      <c r="Z2479" s="308"/>
      <c r="AA2479" s="383"/>
      <c r="AC2479" s="325"/>
      <c r="AD2479" s="325"/>
      <c r="AF2479" s="383"/>
      <c r="AH2479" s="325"/>
      <c r="AI2479" s="325"/>
      <c r="AK2479" s="385"/>
      <c r="AL2479" s="385"/>
      <c r="AM2479" s="359"/>
      <c r="AN2479" s="385"/>
      <c r="AO2479" s="385"/>
      <c r="AP2479" s="385"/>
      <c r="AQ2479" s="385"/>
      <c r="AR2479" s="385"/>
      <c r="AS2479" s="385"/>
      <c r="AT2479" s="385"/>
      <c r="AU2479" s="359"/>
      <c r="AW2479" s="416"/>
      <c r="AX2479" s="694"/>
      <c r="AY2479" s="641"/>
      <c r="AZ2479" s="385"/>
      <c r="BA2479" s="385"/>
      <c r="BB2479" s="416"/>
      <c r="BC2479" s="416"/>
      <c r="BD2479" s="416"/>
      <c r="BE2479" s="416"/>
      <c r="BF2479" s="416"/>
      <c r="BG2479" s="416"/>
      <c r="BH2479" s="416"/>
      <c r="BI2479" s="416"/>
      <c r="BJ2479" s="416"/>
    </row>
    <row r="2480" spans="10:62" x14ac:dyDescent="0.2">
      <c r="J2480" s="385"/>
      <c r="K2480" s="217"/>
      <c r="L2480" s="217"/>
      <c r="M2480" s="693"/>
      <c r="N2480" s="693"/>
      <c r="O2480" s="359"/>
      <c r="P2480" s="619"/>
      <c r="Q2480" s="672"/>
      <c r="R2480" s="672"/>
      <c r="S2480" s="672"/>
      <c r="T2480" s="385"/>
      <c r="U2480" s="385"/>
      <c r="V2480" s="385"/>
      <c r="W2480" s="385"/>
      <c r="X2480" s="693"/>
      <c r="Y2480" s="325"/>
      <c r="Z2480" s="308"/>
      <c r="AA2480" s="383"/>
      <c r="AC2480" s="325"/>
      <c r="AD2480" s="325"/>
      <c r="AF2480" s="383"/>
      <c r="AH2480" s="325"/>
      <c r="AI2480" s="325"/>
      <c r="AK2480" s="385"/>
      <c r="AL2480" s="385"/>
      <c r="AM2480" s="359"/>
      <c r="AN2480" s="385"/>
      <c r="AO2480" s="385"/>
      <c r="AP2480" s="385"/>
      <c r="AQ2480" s="385"/>
      <c r="AR2480" s="385"/>
      <c r="AS2480" s="385"/>
      <c r="AT2480" s="385"/>
      <c r="AU2480" s="359"/>
      <c r="AW2480" s="416"/>
      <c r="AX2480" s="694"/>
      <c r="AY2480" s="641"/>
      <c r="AZ2480" s="385"/>
      <c r="BA2480" s="385"/>
      <c r="BB2480" s="416"/>
      <c r="BC2480" s="416"/>
      <c r="BD2480" s="416"/>
      <c r="BE2480" s="416"/>
      <c r="BF2480" s="416"/>
      <c r="BG2480" s="416"/>
      <c r="BH2480" s="416"/>
      <c r="BI2480" s="416"/>
      <c r="BJ2480" s="416"/>
    </row>
    <row r="2481" spans="10:62" x14ac:dyDescent="0.2">
      <c r="J2481" s="385"/>
      <c r="K2481" s="217"/>
      <c r="L2481" s="217"/>
      <c r="M2481" s="693"/>
      <c r="N2481" s="693"/>
      <c r="O2481" s="359"/>
      <c r="P2481" s="619"/>
      <c r="Q2481" s="672"/>
      <c r="R2481" s="672"/>
      <c r="S2481" s="672"/>
      <c r="T2481" s="385"/>
      <c r="U2481" s="385"/>
      <c r="V2481" s="385"/>
      <c r="W2481" s="385"/>
      <c r="X2481" s="693"/>
      <c r="Y2481" s="325"/>
      <c r="Z2481" s="308"/>
      <c r="AA2481" s="383"/>
      <c r="AC2481" s="325"/>
      <c r="AD2481" s="325"/>
      <c r="AF2481" s="383"/>
      <c r="AH2481" s="325"/>
      <c r="AI2481" s="325"/>
      <c r="AK2481" s="385"/>
      <c r="AL2481" s="385"/>
      <c r="AM2481" s="359"/>
      <c r="AN2481" s="385"/>
      <c r="AO2481" s="385"/>
      <c r="AP2481" s="385"/>
      <c r="AQ2481" s="385"/>
      <c r="AR2481" s="385"/>
      <c r="AS2481" s="385"/>
      <c r="AT2481" s="385"/>
      <c r="AU2481" s="359"/>
      <c r="AW2481" s="416"/>
      <c r="AX2481" s="694"/>
      <c r="AY2481" s="641"/>
      <c r="AZ2481" s="385"/>
      <c r="BA2481" s="385"/>
      <c r="BB2481" s="416"/>
      <c r="BC2481" s="416"/>
      <c r="BD2481" s="416"/>
      <c r="BE2481" s="416"/>
      <c r="BF2481" s="416"/>
      <c r="BG2481" s="416"/>
      <c r="BH2481" s="416"/>
      <c r="BI2481" s="416"/>
      <c r="BJ2481" s="416"/>
    </row>
    <row r="2482" spans="10:62" x14ac:dyDescent="0.2">
      <c r="J2482" s="385"/>
      <c r="K2482" s="217"/>
      <c r="L2482" s="217"/>
      <c r="M2482" s="693"/>
      <c r="N2482" s="693"/>
      <c r="O2482" s="359"/>
      <c r="P2482" s="619"/>
      <c r="Q2482" s="672"/>
      <c r="R2482" s="672"/>
      <c r="S2482" s="672"/>
      <c r="T2482" s="385"/>
      <c r="U2482" s="385"/>
      <c r="V2482" s="385"/>
      <c r="W2482" s="385"/>
      <c r="X2482" s="693"/>
      <c r="Y2482" s="325"/>
      <c r="Z2482" s="308"/>
      <c r="AA2482" s="383"/>
      <c r="AC2482" s="325"/>
      <c r="AD2482" s="325"/>
      <c r="AF2482" s="383"/>
      <c r="AH2482" s="325"/>
      <c r="AI2482" s="325"/>
      <c r="AK2482" s="385"/>
      <c r="AL2482" s="385"/>
      <c r="AM2482" s="359"/>
      <c r="AN2482" s="385"/>
      <c r="AO2482" s="385"/>
      <c r="AP2482" s="385"/>
      <c r="AQ2482" s="385"/>
      <c r="AR2482" s="385"/>
      <c r="AS2482" s="385"/>
      <c r="AT2482" s="385"/>
      <c r="AU2482" s="359"/>
      <c r="AW2482" s="416"/>
      <c r="AX2482" s="694"/>
      <c r="AY2482" s="641"/>
      <c r="AZ2482" s="385"/>
      <c r="BA2482" s="385"/>
      <c r="BB2482" s="416"/>
      <c r="BC2482" s="416"/>
      <c r="BD2482" s="416"/>
      <c r="BE2482" s="416"/>
      <c r="BF2482" s="416"/>
      <c r="BG2482" s="416"/>
      <c r="BH2482" s="416"/>
      <c r="BI2482" s="416"/>
      <c r="BJ2482" s="416"/>
    </row>
    <row r="2483" spans="10:62" x14ac:dyDescent="0.2">
      <c r="J2483" s="385"/>
      <c r="K2483" s="217"/>
      <c r="L2483" s="217"/>
      <c r="M2483" s="693"/>
      <c r="N2483" s="693"/>
      <c r="O2483" s="359"/>
      <c r="P2483" s="619"/>
      <c r="Q2483" s="672"/>
      <c r="R2483" s="672"/>
      <c r="S2483" s="672"/>
      <c r="T2483" s="385"/>
      <c r="U2483" s="385"/>
      <c r="V2483" s="385"/>
      <c r="W2483" s="385"/>
      <c r="X2483" s="693"/>
      <c r="Y2483" s="325"/>
      <c r="Z2483" s="308"/>
      <c r="AA2483" s="383"/>
      <c r="AC2483" s="325"/>
      <c r="AD2483" s="325"/>
      <c r="AF2483" s="383"/>
      <c r="AH2483" s="325"/>
      <c r="AI2483" s="325"/>
      <c r="AK2483" s="385"/>
      <c r="AL2483" s="385"/>
      <c r="AM2483" s="359"/>
      <c r="AN2483" s="385"/>
      <c r="AO2483" s="385"/>
      <c r="AP2483" s="385"/>
      <c r="AQ2483" s="385"/>
      <c r="AR2483" s="385"/>
      <c r="AS2483" s="385"/>
      <c r="AT2483" s="385"/>
      <c r="AU2483" s="359"/>
      <c r="AW2483" s="416"/>
      <c r="AX2483" s="694"/>
      <c r="AY2483" s="641"/>
      <c r="AZ2483" s="385"/>
      <c r="BA2483" s="385"/>
      <c r="BB2483" s="416"/>
      <c r="BC2483" s="416"/>
      <c r="BD2483" s="416"/>
      <c r="BE2483" s="416"/>
      <c r="BF2483" s="416"/>
      <c r="BG2483" s="416"/>
      <c r="BH2483" s="416"/>
      <c r="BI2483" s="416"/>
      <c r="BJ2483" s="416"/>
    </row>
    <row r="2484" spans="10:62" x14ac:dyDescent="0.2">
      <c r="J2484" s="385"/>
      <c r="K2484" s="217"/>
      <c r="L2484" s="217"/>
      <c r="M2484" s="693"/>
      <c r="N2484" s="693"/>
      <c r="O2484" s="359"/>
      <c r="P2484" s="619"/>
      <c r="Q2484" s="672"/>
      <c r="R2484" s="672"/>
      <c r="S2484" s="672"/>
      <c r="T2484" s="385"/>
      <c r="U2484" s="385"/>
      <c r="V2484" s="385"/>
      <c r="W2484" s="385"/>
      <c r="X2484" s="693"/>
      <c r="Y2484" s="325"/>
      <c r="Z2484" s="308"/>
      <c r="AA2484" s="383"/>
      <c r="AC2484" s="325"/>
      <c r="AD2484" s="325"/>
      <c r="AF2484" s="383"/>
      <c r="AH2484" s="325"/>
      <c r="AI2484" s="325"/>
      <c r="AK2484" s="385"/>
      <c r="AL2484" s="385"/>
      <c r="AM2484" s="359"/>
      <c r="AN2484" s="385"/>
      <c r="AO2484" s="385"/>
      <c r="AP2484" s="385"/>
      <c r="AQ2484" s="385"/>
      <c r="AR2484" s="385"/>
      <c r="AS2484" s="385"/>
      <c r="AT2484" s="385"/>
      <c r="AU2484" s="359"/>
      <c r="AW2484" s="416"/>
      <c r="AX2484" s="694"/>
      <c r="AY2484" s="641"/>
      <c r="AZ2484" s="385"/>
      <c r="BA2484" s="385"/>
      <c r="BB2484" s="416"/>
      <c r="BC2484" s="416"/>
      <c r="BD2484" s="416"/>
      <c r="BE2484" s="416"/>
      <c r="BF2484" s="416"/>
      <c r="BG2484" s="416"/>
      <c r="BH2484" s="416"/>
      <c r="BI2484" s="416"/>
      <c r="BJ2484" s="416"/>
    </row>
    <row r="2485" spans="10:62" x14ac:dyDescent="0.2">
      <c r="J2485" s="385"/>
      <c r="K2485" s="217"/>
      <c r="L2485" s="217"/>
      <c r="M2485" s="693"/>
      <c r="N2485" s="693"/>
      <c r="O2485" s="359"/>
      <c r="P2485" s="619"/>
      <c r="Q2485" s="672"/>
      <c r="R2485" s="672"/>
      <c r="S2485" s="672"/>
      <c r="T2485" s="385"/>
      <c r="U2485" s="385"/>
      <c r="V2485" s="385"/>
      <c r="W2485" s="385"/>
      <c r="X2485" s="693"/>
      <c r="Y2485" s="325"/>
      <c r="Z2485" s="308"/>
      <c r="AA2485" s="383"/>
      <c r="AC2485" s="325"/>
      <c r="AD2485" s="325"/>
      <c r="AF2485" s="383"/>
      <c r="AH2485" s="325"/>
      <c r="AI2485" s="325"/>
      <c r="AK2485" s="385"/>
      <c r="AL2485" s="385"/>
      <c r="AM2485" s="359"/>
      <c r="AN2485" s="385"/>
      <c r="AO2485" s="385"/>
      <c r="AP2485" s="385"/>
      <c r="AQ2485" s="385"/>
      <c r="AR2485" s="385"/>
      <c r="AS2485" s="385"/>
      <c r="AT2485" s="385"/>
      <c r="AU2485" s="359"/>
      <c r="AW2485" s="416"/>
      <c r="AX2485" s="694"/>
      <c r="AY2485" s="641"/>
      <c r="AZ2485" s="385"/>
      <c r="BA2485" s="385"/>
      <c r="BB2485" s="416"/>
      <c r="BC2485" s="416"/>
      <c r="BD2485" s="416"/>
      <c r="BE2485" s="416"/>
      <c r="BF2485" s="416"/>
      <c r="BG2485" s="416"/>
      <c r="BH2485" s="416"/>
      <c r="BI2485" s="416"/>
      <c r="BJ2485" s="416"/>
    </row>
    <row r="2486" spans="10:62" x14ac:dyDescent="0.2">
      <c r="J2486" s="385"/>
      <c r="K2486" s="217"/>
      <c r="L2486" s="217"/>
      <c r="M2486" s="693"/>
      <c r="N2486" s="693"/>
      <c r="O2486" s="359"/>
      <c r="P2486" s="619"/>
      <c r="Q2486" s="672"/>
      <c r="R2486" s="672"/>
      <c r="S2486" s="672"/>
      <c r="T2486" s="385"/>
      <c r="U2486" s="385"/>
      <c r="V2486" s="385"/>
      <c r="W2486" s="385"/>
      <c r="X2486" s="693"/>
      <c r="Y2486" s="325"/>
      <c r="Z2486" s="308"/>
      <c r="AA2486" s="383"/>
      <c r="AC2486" s="325"/>
      <c r="AD2486" s="325"/>
      <c r="AF2486" s="383"/>
      <c r="AH2486" s="325"/>
      <c r="AI2486" s="325"/>
      <c r="AK2486" s="385"/>
      <c r="AL2486" s="385"/>
      <c r="AM2486" s="359"/>
      <c r="AN2486" s="385"/>
      <c r="AO2486" s="385"/>
      <c r="AP2486" s="385"/>
      <c r="AQ2486" s="385"/>
      <c r="AR2486" s="385"/>
      <c r="AS2486" s="385"/>
      <c r="AT2486" s="385"/>
      <c r="AU2486" s="359"/>
      <c r="AW2486" s="416"/>
      <c r="AX2486" s="694"/>
      <c r="AY2486" s="641"/>
      <c r="AZ2486" s="385"/>
      <c r="BA2486" s="385"/>
      <c r="BB2486" s="416"/>
      <c r="BC2486" s="416"/>
      <c r="BD2486" s="416"/>
      <c r="BE2486" s="416"/>
      <c r="BF2486" s="416"/>
      <c r="BG2486" s="416"/>
      <c r="BH2486" s="416"/>
      <c r="BI2486" s="416"/>
      <c r="BJ2486" s="416"/>
    </row>
    <row r="2487" spans="10:62" x14ac:dyDescent="0.2">
      <c r="J2487" s="385"/>
      <c r="K2487" s="217"/>
      <c r="L2487" s="217"/>
      <c r="M2487" s="693"/>
      <c r="N2487" s="693"/>
      <c r="O2487" s="359"/>
      <c r="P2487" s="619"/>
      <c r="Q2487" s="672"/>
      <c r="R2487" s="672"/>
      <c r="S2487" s="672"/>
      <c r="T2487" s="385"/>
      <c r="U2487" s="385"/>
      <c r="V2487" s="385"/>
      <c r="W2487" s="385"/>
      <c r="X2487" s="693"/>
      <c r="Y2487" s="325"/>
      <c r="Z2487" s="308"/>
      <c r="AA2487" s="383"/>
      <c r="AC2487" s="325"/>
      <c r="AD2487" s="325"/>
      <c r="AF2487" s="383"/>
      <c r="AH2487" s="325"/>
      <c r="AI2487" s="325"/>
      <c r="AK2487" s="385"/>
      <c r="AL2487" s="385"/>
      <c r="AM2487" s="359"/>
      <c r="AN2487" s="385"/>
      <c r="AO2487" s="385"/>
      <c r="AP2487" s="385"/>
      <c r="AQ2487" s="385"/>
      <c r="AR2487" s="385"/>
      <c r="AS2487" s="385"/>
      <c r="AT2487" s="385"/>
      <c r="AU2487" s="359"/>
      <c r="AW2487" s="416"/>
      <c r="AX2487" s="694"/>
      <c r="AY2487" s="641"/>
      <c r="AZ2487" s="385"/>
      <c r="BA2487" s="385"/>
      <c r="BB2487" s="416"/>
      <c r="BC2487" s="416"/>
      <c r="BD2487" s="416"/>
      <c r="BE2487" s="416"/>
      <c r="BF2487" s="416"/>
      <c r="BG2487" s="416"/>
      <c r="BH2487" s="416"/>
      <c r="BI2487" s="416"/>
      <c r="BJ2487" s="416"/>
    </row>
    <row r="2488" spans="10:62" x14ac:dyDescent="0.2">
      <c r="J2488" s="385"/>
      <c r="K2488" s="217"/>
      <c r="L2488" s="217"/>
      <c r="M2488" s="693"/>
      <c r="N2488" s="693"/>
      <c r="O2488" s="359"/>
      <c r="P2488" s="619"/>
      <c r="Q2488" s="672"/>
      <c r="R2488" s="672"/>
      <c r="S2488" s="672"/>
      <c r="T2488" s="385"/>
      <c r="U2488" s="385"/>
      <c r="V2488" s="385"/>
      <c r="W2488" s="385"/>
      <c r="X2488" s="693"/>
      <c r="Y2488" s="325"/>
      <c r="Z2488" s="308"/>
      <c r="AA2488" s="383"/>
      <c r="AC2488" s="325"/>
      <c r="AD2488" s="325"/>
      <c r="AF2488" s="383"/>
      <c r="AH2488" s="325"/>
      <c r="AI2488" s="325"/>
      <c r="AK2488" s="385"/>
      <c r="AL2488" s="385"/>
      <c r="AM2488" s="359"/>
      <c r="AN2488" s="385"/>
      <c r="AO2488" s="385"/>
      <c r="AP2488" s="385"/>
      <c r="AQ2488" s="385"/>
      <c r="AR2488" s="385"/>
      <c r="AS2488" s="385"/>
      <c r="AT2488" s="385"/>
      <c r="AU2488" s="359"/>
      <c r="AW2488" s="416"/>
      <c r="AX2488" s="694"/>
      <c r="AY2488" s="641"/>
      <c r="AZ2488" s="385"/>
      <c r="BA2488" s="385"/>
      <c r="BB2488" s="416"/>
      <c r="BC2488" s="416"/>
      <c r="BD2488" s="416"/>
      <c r="BE2488" s="416"/>
      <c r="BF2488" s="416"/>
      <c r="BG2488" s="416"/>
      <c r="BH2488" s="416"/>
      <c r="BI2488" s="416"/>
      <c r="BJ2488" s="416"/>
    </row>
    <row r="2489" spans="10:62" x14ac:dyDescent="0.2">
      <c r="J2489" s="385"/>
      <c r="K2489" s="217"/>
      <c r="L2489" s="217"/>
      <c r="M2489" s="693"/>
      <c r="N2489" s="693"/>
      <c r="O2489" s="359"/>
      <c r="P2489" s="619"/>
      <c r="Q2489" s="672"/>
      <c r="R2489" s="672"/>
      <c r="S2489" s="672"/>
      <c r="T2489" s="385"/>
      <c r="U2489" s="385"/>
      <c r="V2489" s="385"/>
      <c r="W2489" s="385"/>
      <c r="X2489" s="693"/>
      <c r="Y2489" s="325"/>
      <c r="Z2489" s="308"/>
      <c r="AA2489" s="383"/>
      <c r="AC2489" s="325"/>
      <c r="AD2489" s="325"/>
      <c r="AF2489" s="383"/>
      <c r="AH2489" s="325"/>
      <c r="AI2489" s="325"/>
      <c r="AK2489" s="385"/>
      <c r="AL2489" s="385"/>
      <c r="AM2489" s="359"/>
      <c r="AN2489" s="385"/>
      <c r="AO2489" s="385"/>
      <c r="AP2489" s="385"/>
      <c r="AQ2489" s="385"/>
      <c r="AR2489" s="385"/>
      <c r="AS2489" s="385"/>
      <c r="AT2489" s="385"/>
      <c r="AU2489" s="359"/>
      <c r="AW2489" s="416"/>
      <c r="AX2489" s="694"/>
      <c r="AY2489" s="641"/>
      <c r="AZ2489" s="385"/>
      <c r="BA2489" s="385"/>
      <c r="BB2489" s="416"/>
      <c r="BC2489" s="416"/>
      <c r="BD2489" s="416"/>
      <c r="BE2489" s="416"/>
      <c r="BF2489" s="416"/>
      <c r="BG2489" s="416"/>
      <c r="BH2489" s="416"/>
      <c r="BI2489" s="416"/>
      <c r="BJ2489" s="416"/>
    </row>
    <row r="2490" spans="10:62" x14ac:dyDescent="0.2">
      <c r="J2490" s="385"/>
      <c r="K2490" s="217"/>
      <c r="L2490" s="217"/>
      <c r="M2490" s="693"/>
      <c r="N2490" s="693"/>
      <c r="O2490" s="359"/>
      <c r="P2490" s="619"/>
      <c r="Q2490" s="672"/>
      <c r="R2490" s="672"/>
      <c r="S2490" s="672"/>
      <c r="T2490" s="385"/>
      <c r="U2490" s="385"/>
      <c r="V2490" s="385"/>
      <c r="W2490" s="385"/>
      <c r="X2490" s="693"/>
      <c r="Y2490" s="325"/>
      <c r="Z2490" s="308"/>
      <c r="AA2490" s="383"/>
      <c r="AC2490" s="325"/>
      <c r="AD2490" s="325"/>
      <c r="AF2490" s="383"/>
      <c r="AH2490" s="325"/>
      <c r="AI2490" s="325"/>
      <c r="AK2490" s="385"/>
      <c r="AL2490" s="385"/>
      <c r="AM2490" s="359"/>
      <c r="AN2490" s="385"/>
      <c r="AO2490" s="385"/>
      <c r="AP2490" s="385"/>
      <c r="AQ2490" s="385"/>
      <c r="AR2490" s="385"/>
      <c r="AS2490" s="385"/>
      <c r="AT2490" s="385"/>
      <c r="AU2490" s="359"/>
      <c r="AW2490" s="416"/>
      <c r="AX2490" s="694"/>
      <c r="AY2490" s="641"/>
      <c r="AZ2490" s="385"/>
      <c r="BA2490" s="385"/>
      <c r="BB2490" s="416"/>
      <c r="BC2490" s="416"/>
      <c r="BD2490" s="416"/>
      <c r="BE2490" s="416"/>
      <c r="BF2490" s="416"/>
      <c r="BG2490" s="416"/>
      <c r="BH2490" s="416"/>
      <c r="BI2490" s="416"/>
      <c r="BJ2490" s="416"/>
    </row>
    <row r="2491" spans="10:62" x14ac:dyDescent="0.2">
      <c r="J2491" s="385"/>
      <c r="K2491" s="217"/>
      <c r="L2491" s="217"/>
      <c r="M2491" s="693"/>
      <c r="N2491" s="693"/>
      <c r="O2491" s="359"/>
      <c r="P2491" s="619"/>
      <c r="Q2491" s="672"/>
      <c r="R2491" s="672"/>
      <c r="S2491" s="672"/>
      <c r="T2491" s="385"/>
      <c r="U2491" s="385"/>
      <c r="V2491" s="385"/>
      <c r="W2491" s="385"/>
      <c r="X2491" s="693"/>
      <c r="Y2491" s="325"/>
      <c r="Z2491" s="308"/>
      <c r="AA2491" s="383"/>
      <c r="AC2491" s="325"/>
      <c r="AD2491" s="325"/>
      <c r="AF2491" s="383"/>
      <c r="AH2491" s="325"/>
      <c r="AI2491" s="325"/>
      <c r="AK2491" s="385"/>
      <c r="AL2491" s="385"/>
      <c r="AM2491" s="359"/>
      <c r="AN2491" s="385"/>
      <c r="AO2491" s="385"/>
      <c r="AP2491" s="385"/>
      <c r="AQ2491" s="385"/>
      <c r="AR2491" s="385"/>
      <c r="AS2491" s="385"/>
      <c r="AT2491" s="385"/>
      <c r="AU2491" s="359"/>
      <c r="AW2491" s="416"/>
      <c r="AX2491" s="694"/>
      <c r="AY2491" s="641"/>
      <c r="AZ2491" s="385"/>
      <c r="BA2491" s="385"/>
      <c r="BB2491" s="416"/>
      <c r="BC2491" s="416"/>
      <c r="BD2491" s="416"/>
      <c r="BE2491" s="416"/>
      <c r="BF2491" s="416"/>
      <c r="BG2491" s="416"/>
      <c r="BH2491" s="416"/>
      <c r="BI2491" s="416"/>
      <c r="BJ2491" s="416"/>
    </row>
    <row r="2492" spans="10:62" x14ac:dyDescent="0.2">
      <c r="J2492" s="385"/>
      <c r="K2492" s="217"/>
      <c r="L2492" s="217"/>
      <c r="M2492" s="693"/>
      <c r="N2492" s="693"/>
      <c r="O2492" s="359"/>
      <c r="P2492" s="619"/>
      <c r="Q2492" s="672"/>
      <c r="R2492" s="672"/>
      <c r="S2492" s="672"/>
      <c r="T2492" s="385"/>
      <c r="U2492" s="385"/>
      <c r="V2492" s="385"/>
      <c r="W2492" s="385"/>
      <c r="X2492" s="693"/>
      <c r="Y2492" s="325"/>
      <c r="Z2492" s="308"/>
      <c r="AA2492" s="383"/>
      <c r="AC2492" s="325"/>
      <c r="AD2492" s="325"/>
      <c r="AF2492" s="383"/>
      <c r="AH2492" s="325"/>
      <c r="AI2492" s="325"/>
      <c r="AK2492" s="385"/>
      <c r="AL2492" s="385"/>
      <c r="AM2492" s="359"/>
      <c r="AN2492" s="385"/>
      <c r="AO2492" s="385"/>
      <c r="AP2492" s="385"/>
      <c r="AQ2492" s="385"/>
      <c r="AR2492" s="385"/>
      <c r="AS2492" s="385"/>
      <c r="AT2492" s="385"/>
      <c r="AU2492" s="359"/>
      <c r="AW2492" s="416"/>
      <c r="AX2492" s="694"/>
      <c r="AY2492" s="641"/>
      <c r="AZ2492" s="385"/>
      <c r="BA2492" s="385"/>
      <c r="BB2492" s="416"/>
      <c r="BC2492" s="416"/>
      <c r="BD2492" s="416"/>
      <c r="BE2492" s="416"/>
      <c r="BF2492" s="416"/>
      <c r="BG2492" s="416"/>
      <c r="BH2492" s="416"/>
      <c r="BI2492" s="416"/>
      <c r="BJ2492" s="416"/>
    </row>
    <row r="2493" spans="10:62" x14ac:dyDescent="0.2">
      <c r="J2493" s="385"/>
      <c r="K2493" s="217"/>
      <c r="L2493" s="217"/>
      <c r="M2493" s="693"/>
      <c r="N2493" s="693"/>
      <c r="O2493" s="359"/>
      <c r="P2493" s="619"/>
      <c r="Q2493" s="672"/>
      <c r="R2493" s="672"/>
      <c r="S2493" s="672"/>
      <c r="T2493" s="385"/>
      <c r="U2493" s="385"/>
      <c r="V2493" s="385"/>
      <c r="W2493" s="385"/>
      <c r="X2493" s="693"/>
      <c r="Y2493" s="325"/>
      <c r="Z2493" s="308"/>
      <c r="AA2493" s="383"/>
      <c r="AC2493" s="325"/>
      <c r="AD2493" s="325"/>
      <c r="AF2493" s="383"/>
      <c r="AH2493" s="325"/>
      <c r="AI2493" s="325"/>
      <c r="AK2493" s="385"/>
      <c r="AL2493" s="385"/>
      <c r="AM2493" s="359"/>
      <c r="AN2493" s="385"/>
      <c r="AO2493" s="385"/>
      <c r="AP2493" s="385"/>
      <c r="AQ2493" s="385"/>
      <c r="AR2493" s="385"/>
      <c r="AS2493" s="385"/>
      <c r="AT2493" s="385"/>
      <c r="AU2493" s="359"/>
      <c r="AW2493" s="416"/>
      <c r="AX2493" s="694"/>
      <c r="AY2493" s="641"/>
      <c r="AZ2493" s="385"/>
      <c r="BA2493" s="385"/>
      <c r="BB2493" s="416"/>
      <c r="BC2493" s="416"/>
      <c r="BD2493" s="416"/>
      <c r="BE2493" s="416"/>
      <c r="BF2493" s="416"/>
      <c r="BG2493" s="416"/>
      <c r="BH2493" s="416"/>
      <c r="BI2493" s="416"/>
      <c r="BJ2493" s="416"/>
    </row>
    <row r="2494" spans="10:62" x14ac:dyDescent="0.2">
      <c r="J2494" s="385"/>
      <c r="K2494" s="217"/>
      <c r="L2494" s="217"/>
      <c r="M2494" s="693"/>
      <c r="N2494" s="693"/>
      <c r="O2494" s="359"/>
      <c r="P2494" s="619"/>
      <c r="Q2494" s="672"/>
      <c r="R2494" s="672"/>
      <c r="S2494" s="672"/>
      <c r="T2494" s="385"/>
      <c r="U2494" s="385"/>
      <c r="V2494" s="385"/>
      <c r="W2494" s="385"/>
      <c r="X2494" s="693"/>
      <c r="Y2494" s="325"/>
      <c r="Z2494" s="308"/>
      <c r="AA2494" s="383"/>
      <c r="AC2494" s="325"/>
      <c r="AD2494" s="325"/>
      <c r="AF2494" s="383"/>
      <c r="AH2494" s="325"/>
      <c r="AI2494" s="325"/>
      <c r="AK2494" s="385"/>
      <c r="AL2494" s="385"/>
      <c r="AM2494" s="359"/>
      <c r="AN2494" s="385"/>
      <c r="AO2494" s="385"/>
      <c r="AP2494" s="385"/>
      <c r="AQ2494" s="385"/>
      <c r="AR2494" s="385"/>
      <c r="AS2494" s="385"/>
      <c r="AT2494" s="385"/>
      <c r="AU2494" s="359"/>
      <c r="AW2494" s="416"/>
      <c r="AX2494" s="694"/>
      <c r="AY2494" s="641"/>
      <c r="AZ2494" s="385"/>
      <c r="BA2494" s="385"/>
      <c r="BB2494" s="416"/>
      <c r="BC2494" s="416"/>
      <c r="BD2494" s="416"/>
      <c r="BE2494" s="416"/>
      <c r="BF2494" s="416"/>
      <c r="BG2494" s="416"/>
      <c r="BH2494" s="416"/>
      <c r="BI2494" s="416"/>
      <c r="BJ2494" s="416"/>
    </row>
    <row r="2495" spans="10:62" x14ac:dyDescent="0.2">
      <c r="J2495" s="385"/>
      <c r="K2495" s="217"/>
      <c r="L2495" s="217"/>
      <c r="M2495" s="693"/>
      <c r="N2495" s="693"/>
      <c r="O2495" s="359"/>
      <c r="P2495" s="619"/>
      <c r="Q2495" s="672"/>
      <c r="R2495" s="672"/>
      <c r="S2495" s="672"/>
      <c r="T2495" s="385"/>
      <c r="U2495" s="385"/>
      <c r="V2495" s="385"/>
      <c r="W2495" s="385"/>
      <c r="X2495" s="693"/>
      <c r="Y2495" s="325"/>
      <c r="Z2495" s="308"/>
      <c r="AA2495" s="383"/>
      <c r="AC2495" s="325"/>
      <c r="AD2495" s="325"/>
      <c r="AF2495" s="383"/>
      <c r="AH2495" s="325"/>
      <c r="AI2495" s="325"/>
      <c r="AK2495" s="385"/>
      <c r="AL2495" s="385"/>
      <c r="AM2495" s="359"/>
      <c r="AN2495" s="385"/>
      <c r="AO2495" s="385"/>
      <c r="AP2495" s="385"/>
      <c r="AQ2495" s="385"/>
      <c r="AR2495" s="385"/>
      <c r="AS2495" s="385"/>
      <c r="AT2495" s="385"/>
      <c r="AU2495" s="359"/>
      <c r="AW2495" s="416"/>
      <c r="AX2495" s="694"/>
      <c r="AY2495" s="641"/>
      <c r="AZ2495" s="385"/>
      <c r="BA2495" s="385"/>
      <c r="BB2495" s="416"/>
      <c r="BC2495" s="416"/>
      <c r="BD2495" s="416"/>
      <c r="BE2495" s="416"/>
      <c r="BF2495" s="416"/>
      <c r="BG2495" s="416"/>
      <c r="BH2495" s="416"/>
      <c r="BI2495" s="416"/>
      <c r="BJ2495" s="416"/>
    </row>
    <row r="2496" spans="10:62" x14ac:dyDescent="0.2">
      <c r="J2496" s="385"/>
      <c r="K2496" s="217"/>
      <c r="L2496" s="217"/>
      <c r="M2496" s="693"/>
      <c r="N2496" s="693"/>
      <c r="O2496" s="359"/>
      <c r="P2496" s="619"/>
      <c r="Q2496" s="672"/>
      <c r="R2496" s="672"/>
      <c r="S2496" s="672"/>
      <c r="T2496" s="385"/>
      <c r="U2496" s="385"/>
      <c r="V2496" s="385"/>
      <c r="W2496" s="385"/>
      <c r="X2496" s="693"/>
      <c r="Y2496" s="325"/>
      <c r="Z2496" s="308"/>
      <c r="AA2496" s="383"/>
      <c r="AC2496" s="325"/>
      <c r="AD2496" s="325"/>
      <c r="AF2496" s="383"/>
      <c r="AH2496" s="325"/>
      <c r="AI2496" s="325"/>
      <c r="AK2496" s="385"/>
      <c r="AL2496" s="385"/>
      <c r="AM2496" s="359"/>
      <c r="AN2496" s="385"/>
      <c r="AO2496" s="385"/>
      <c r="AP2496" s="385"/>
      <c r="AQ2496" s="385"/>
      <c r="AR2496" s="385"/>
      <c r="AS2496" s="385"/>
      <c r="AT2496" s="385"/>
      <c r="AU2496" s="359"/>
      <c r="AW2496" s="416"/>
      <c r="AX2496" s="694"/>
      <c r="AY2496" s="641"/>
      <c r="AZ2496" s="385"/>
      <c r="BA2496" s="385"/>
      <c r="BB2496" s="416"/>
      <c r="BC2496" s="416"/>
      <c r="BD2496" s="416"/>
      <c r="BE2496" s="416"/>
      <c r="BF2496" s="416"/>
      <c r="BG2496" s="416"/>
      <c r="BH2496" s="416"/>
      <c r="BI2496" s="416"/>
      <c r="BJ2496" s="416"/>
    </row>
    <row r="2497" spans="10:62" x14ac:dyDescent="0.2">
      <c r="J2497" s="385"/>
      <c r="K2497" s="217"/>
      <c r="L2497" s="217"/>
      <c r="M2497" s="693"/>
      <c r="N2497" s="693"/>
      <c r="O2497" s="359"/>
      <c r="P2497" s="619"/>
      <c r="Q2497" s="672"/>
      <c r="R2497" s="672"/>
      <c r="S2497" s="672"/>
      <c r="T2497" s="385"/>
      <c r="U2497" s="385"/>
      <c r="V2497" s="385"/>
      <c r="W2497" s="385"/>
      <c r="X2497" s="693"/>
      <c r="Y2497" s="325"/>
      <c r="Z2497" s="308"/>
      <c r="AA2497" s="383"/>
      <c r="AC2497" s="325"/>
      <c r="AD2497" s="325"/>
      <c r="AF2497" s="383"/>
      <c r="AH2497" s="325"/>
      <c r="AI2497" s="325"/>
      <c r="AK2497" s="385"/>
      <c r="AL2497" s="385"/>
      <c r="AM2497" s="359"/>
      <c r="AN2497" s="385"/>
      <c r="AO2497" s="385"/>
      <c r="AP2497" s="385"/>
      <c r="AQ2497" s="385"/>
      <c r="AR2497" s="385"/>
      <c r="AS2497" s="385"/>
      <c r="AT2497" s="385"/>
      <c r="AU2497" s="359"/>
      <c r="AW2497" s="416"/>
      <c r="AX2497" s="694"/>
      <c r="AY2497" s="641"/>
      <c r="AZ2497" s="385"/>
      <c r="BA2497" s="385"/>
      <c r="BB2497" s="416"/>
      <c r="BC2497" s="416"/>
      <c r="BD2497" s="416"/>
      <c r="BE2497" s="416"/>
      <c r="BF2497" s="416"/>
      <c r="BG2497" s="416"/>
      <c r="BH2497" s="416"/>
      <c r="BI2497" s="416"/>
      <c r="BJ2497" s="416"/>
    </row>
    <row r="2498" spans="10:62" x14ac:dyDescent="0.2">
      <c r="J2498" s="385"/>
      <c r="K2498" s="217"/>
      <c r="L2498" s="217"/>
      <c r="M2498" s="693"/>
      <c r="N2498" s="693"/>
      <c r="O2498" s="359"/>
      <c r="P2498" s="619"/>
      <c r="Q2498" s="672"/>
      <c r="R2498" s="672"/>
      <c r="S2498" s="672"/>
      <c r="T2498" s="385"/>
      <c r="U2498" s="385"/>
      <c r="V2498" s="385"/>
      <c r="W2498" s="385"/>
      <c r="X2498" s="693"/>
      <c r="Y2498" s="325"/>
      <c r="Z2498" s="308"/>
      <c r="AA2498" s="383"/>
      <c r="AC2498" s="325"/>
      <c r="AD2498" s="325"/>
      <c r="AF2498" s="383"/>
      <c r="AH2498" s="325"/>
      <c r="AI2498" s="325"/>
      <c r="AK2498" s="385"/>
      <c r="AL2498" s="385"/>
      <c r="AM2498" s="359"/>
      <c r="AN2498" s="385"/>
      <c r="AO2498" s="385"/>
      <c r="AP2498" s="385"/>
      <c r="AQ2498" s="385"/>
      <c r="AR2498" s="385"/>
      <c r="AS2498" s="385"/>
      <c r="AT2498" s="385"/>
      <c r="AU2498" s="359"/>
      <c r="AW2498" s="416"/>
      <c r="AX2498" s="694"/>
      <c r="AY2498" s="641"/>
      <c r="AZ2498" s="385"/>
      <c r="BA2498" s="385"/>
      <c r="BB2498" s="416"/>
      <c r="BC2498" s="416"/>
      <c r="BD2498" s="416"/>
      <c r="BE2498" s="416"/>
      <c r="BF2498" s="416"/>
      <c r="BG2498" s="416"/>
      <c r="BH2498" s="416"/>
      <c r="BI2498" s="416"/>
      <c r="BJ2498" s="416"/>
    </row>
    <row r="2499" spans="10:62" x14ac:dyDescent="0.2">
      <c r="J2499" s="385"/>
      <c r="K2499" s="217"/>
      <c r="L2499" s="217"/>
      <c r="M2499" s="693"/>
      <c r="N2499" s="693"/>
      <c r="O2499" s="359"/>
      <c r="P2499" s="619"/>
      <c r="Q2499" s="672"/>
      <c r="R2499" s="672"/>
      <c r="S2499" s="672"/>
      <c r="T2499" s="385"/>
      <c r="U2499" s="385"/>
      <c r="V2499" s="385"/>
      <c r="W2499" s="385"/>
      <c r="X2499" s="693"/>
      <c r="Y2499" s="325"/>
      <c r="Z2499" s="308"/>
      <c r="AA2499" s="383"/>
      <c r="AC2499" s="325"/>
      <c r="AD2499" s="325"/>
      <c r="AF2499" s="383"/>
      <c r="AH2499" s="325"/>
      <c r="AI2499" s="325"/>
      <c r="AK2499" s="385"/>
      <c r="AL2499" s="385"/>
      <c r="AM2499" s="359"/>
      <c r="AN2499" s="385"/>
      <c r="AO2499" s="385"/>
      <c r="AP2499" s="385"/>
      <c r="AQ2499" s="385"/>
      <c r="AR2499" s="385"/>
      <c r="AS2499" s="385"/>
      <c r="AT2499" s="385"/>
      <c r="AU2499" s="359"/>
      <c r="AW2499" s="416"/>
      <c r="AX2499" s="694"/>
      <c r="AY2499" s="641"/>
      <c r="AZ2499" s="385"/>
      <c r="BA2499" s="385"/>
      <c r="BB2499" s="416"/>
      <c r="BC2499" s="416"/>
      <c r="BD2499" s="416"/>
      <c r="BE2499" s="416"/>
      <c r="BF2499" s="416"/>
      <c r="BG2499" s="416"/>
      <c r="BH2499" s="416"/>
      <c r="BI2499" s="416"/>
      <c r="BJ2499" s="416"/>
    </row>
    <row r="2500" spans="10:62" x14ac:dyDescent="0.2">
      <c r="J2500" s="385"/>
      <c r="K2500" s="217"/>
      <c r="L2500" s="217"/>
      <c r="M2500" s="693"/>
      <c r="N2500" s="693"/>
      <c r="O2500" s="359"/>
      <c r="P2500" s="619"/>
      <c r="Q2500" s="672"/>
      <c r="R2500" s="672"/>
      <c r="S2500" s="672"/>
      <c r="T2500" s="385"/>
      <c r="U2500" s="385"/>
      <c r="V2500" s="385"/>
      <c r="W2500" s="385"/>
      <c r="X2500" s="693"/>
      <c r="Y2500" s="325"/>
      <c r="Z2500" s="308"/>
      <c r="AA2500" s="383"/>
      <c r="AC2500" s="325"/>
      <c r="AD2500" s="325"/>
      <c r="AF2500" s="383"/>
      <c r="AH2500" s="325"/>
      <c r="AI2500" s="325"/>
      <c r="AK2500" s="385"/>
      <c r="AL2500" s="385"/>
      <c r="AM2500" s="359"/>
      <c r="AN2500" s="385"/>
      <c r="AO2500" s="385"/>
      <c r="AP2500" s="385"/>
      <c r="AQ2500" s="385"/>
      <c r="AR2500" s="385"/>
      <c r="AS2500" s="385"/>
      <c r="AT2500" s="385"/>
      <c r="AU2500" s="359"/>
      <c r="AW2500" s="416"/>
      <c r="AX2500" s="694"/>
      <c r="AY2500" s="641"/>
      <c r="AZ2500" s="385"/>
      <c r="BA2500" s="385"/>
      <c r="BB2500" s="416"/>
      <c r="BC2500" s="416"/>
      <c r="BD2500" s="416"/>
      <c r="BE2500" s="416"/>
      <c r="BF2500" s="416"/>
      <c r="BG2500" s="416"/>
      <c r="BH2500" s="416"/>
      <c r="BI2500" s="416"/>
      <c r="BJ2500" s="416"/>
    </row>
    <row r="2501" spans="10:62" x14ac:dyDescent="0.2">
      <c r="J2501" s="385"/>
      <c r="K2501" s="217"/>
      <c r="L2501" s="217"/>
      <c r="M2501" s="693"/>
      <c r="N2501" s="693"/>
      <c r="O2501" s="359"/>
      <c r="P2501" s="619"/>
      <c r="Q2501" s="672"/>
      <c r="R2501" s="672"/>
      <c r="S2501" s="672"/>
      <c r="T2501" s="385"/>
      <c r="U2501" s="385"/>
      <c r="V2501" s="385"/>
      <c r="W2501" s="385"/>
      <c r="X2501" s="693"/>
      <c r="Y2501" s="325"/>
      <c r="Z2501" s="308"/>
      <c r="AA2501" s="383"/>
      <c r="AC2501" s="325"/>
      <c r="AD2501" s="325"/>
      <c r="AF2501" s="383"/>
      <c r="AH2501" s="325"/>
      <c r="AI2501" s="325"/>
      <c r="AK2501" s="385"/>
      <c r="AL2501" s="385"/>
      <c r="AM2501" s="359"/>
      <c r="AN2501" s="385"/>
      <c r="AO2501" s="385"/>
      <c r="AP2501" s="385"/>
      <c r="AQ2501" s="385"/>
      <c r="AR2501" s="385"/>
      <c r="AS2501" s="385"/>
      <c r="AT2501" s="385"/>
      <c r="AU2501" s="359"/>
      <c r="AW2501" s="416"/>
      <c r="AX2501" s="694"/>
      <c r="AY2501" s="641"/>
      <c r="AZ2501" s="385"/>
      <c r="BA2501" s="385"/>
      <c r="BB2501" s="416"/>
      <c r="BC2501" s="416"/>
      <c r="BD2501" s="416"/>
      <c r="BE2501" s="416"/>
      <c r="BF2501" s="416"/>
      <c r="BG2501" s="416"/>
      <c r="BH2501" s="416"/>
      <c r="BI2501" s="416"/>
      <c r="BJ2501" s="416"/>
    </row>
    <row r="2502" spans="10:62" x14ac:dyDescent="0.2">
      <c r="J2502" s="385"/>
      <c r="K2502" s="217"/>
      <c r="L2502" s="217"/>
      <c r="M2502" s="693"/>
      <c r="N2502" s="693"/>
      <c r="O2502" s="359"/>
      <c r="P2502" s="619"/>
      <c r="Q2502" s="672"/>
      <c r="R2502" s="672"/>
      <c r="S2502" s="672"/>
      <c r="T2502" s="385"/>
      <c r="U2502" s="385"/>
      <c r="V2502" s="385"/>
      <c r="W2502" s="385"/>
      <c r="X2502" s="693"/>
      <c r="Y2502" s="325"/>
      <c r="Z2502" s="308"/>
      <c r="AA2502" s="383"/>
      <c r="AC2502" s="325"/>
      <c r="AD2502" s="325"/>
      <c r="AF2502" s="383"/>
      <c r="AH2502" s="325"/>
      <c r="AI2502" s="325"/>
      <c r="AK2502" s="385"/>
      <c r="AL2502" s="385"/>
      <c r="AM2502" s="359"/>
      <c r="AN2502" s="385"/>
      <c r="AO2502" s="385"/>
      <c r="AP2502" s="385"/>
      <c r="AQ2502" s="385"/>
      <c r="AR2502" s="385"/>
      <c r="AS2502" s="385"/>
      <c r="AT2502" s="385"/>
      <c r="AU2502" s="359"/>
      <c r="AW2502" s="416"/>
      <c r="AX2502" s="694"/>
      <c r="AY2502" s="641"/>
      <c r="AZ2502" s="385"/>
      <c r="BA2502" s="385"/>
      <c r="BB2502" s="416"/>
      <c r="BC2502" s="416"/>
      <c r="BD2502" s="416"/>
      <c r="BE2502" s="416"/>
      <c r="BF2502" s="416"/>
      <c r="BG2502" s="416"/>
      <c r="BH2502" s="416"/>
      <c r="BI2502" s="416"/>
      <c r="BJ2502" s="416"/>
    </row>
    <row r="2503" spans="10:62" x14ac:dyDescent="0.2">
      <c r="J2503" s="385"/>
      <c r="K2503" s="217"/>
      <c r="L2503" s="217"/>
      <c r="M2503" s="693"/>
      <c r="N2503" s="693"/>
      <c r="O2503" s="359"/>
      <c r="P2503" s="619"/>
      <c r="Q2503" s="672"/>
      <c r="R2503" s="672"/>
      <c r="S2503" s="672"/>
      <c r="T2503" s="385"/>
      <c r="U2503" s="385"/>
      <c r="V2503" s="385"/>
      <c r="W2503" s="385"/>
      <c r="X2503" s="693"/>
      <c r="Y2503" s="325"/>
      <c r="Z2503" s="308"/>
      <c r="AA2503" s="383"/>
      <c r="AC2503" s="325"/>
      <c r="AD2503" s="325"/>
      <c r="AF2503" s="383"/>
      <c r="AH2503" s="325"/>
      <c r="AI2503" s="325"/>
      <c r="AK2503" s="385"/>
      <c r="AL2503" s="385"/>
      <c r="AM2503" s="359"/>
      <c r="AN2503" s="385"/>
      <c r="AO2503" s="385"/>
      <c r="AP2503" s="385"/>
      <c r="AQ2503" s="385"/>
      <c r="AR2503" s="385"/>
      <c r="AS2503" s="385"/>
      <c r="AT2503" s="385"/>
      <c r="AU2503" s="359"/>
      <c r="AW2503" s="416"/>
      <c r="AX2503" s="694"/>
      <c r="AY2503" s="641"/>
      <c r="AZ2503" s="385"/>
      <c r="BA2503" s="385"/>
      <c r="BB2503" s="416"/>
      <c r="BC2503" s="416"/>
      <c r="BD2503" s="416"/>
      <c r="BE2503" s="416"/>
      <c r="BF2503" s="416"/>
      <c r="BG2503" s="416"/>
      <c r="BH2503" s="416"/>
      <c r="BI2503" s="416"/>
      <c r="BJ2503" s="416"/>
    </row>
    <row r="2504" spans="10:62" x14ac:dyDescent="0.2">
      <c r="J2504" s="385"/>
      <c r="K2504" s="217"/>
      <c r="L2504" s="217"/>
      <c r="M2504" s="693"/>
      <c r="N2504" s="693"/>
      <c r="O2504" s="359"/>
      <c r="P2504" s="619"/>
      <c r="Q2504" s="672"/>
      <c r="R2504" s="672"/>
      <c r="S2504" s="672"/>
      <c r="T2504" s="385"/>
      <c r="U2504" s="385"/>
      <c r="V2504" s="385"/>
      <c r="W2504" s="385"/>
      <c r="X2504" s="693"/>
      <c r="Y2504" s="325"/>
      <c r="Z2504" s="308"/>
      <c r="AA2504" s="383"/>
      <c r="AC2504" s="325"/>
      <c r="AD2504" s="325"/>
      <c r="AF2504" s="383"/>
      <c r="AH2504" s="325"/>
      <c r="AI2504" s="325"/>
      <c r="AK2504" s="385"/>
      <c r="AL2504" s="385"/>
      <c r="AM2504" s="359"/>
      <c r="AN2504" s="385"/>
      <c r="AO2504" s="385"/>
      <c r="AP2504" s="385"/>
      <c r="AQ2504" s="385"/>
      <c r="AR2504" s="385"/>
      <c r="AS2504" s="385"/>
      <c r="AT2504" s="385"/>
      <c r="AU2504" s="359"/>
      <c r="AW2504" s="416"/>
      <c r="AX2504" s="694"/>
      <c r="AY2504" s="641"/>
      <c r="AZ2504" s="385"/>
      <c r="BA2504" s="385"/>
      <c r="BB2504" s="416"/>
      <c r="BC2504" s="416"/>
      <c r="BD2504" s="416"/>
      <c r="BE2504" s="416"/>
      <c r="BF2504" s="416"/>
      <c r="BG2504" s="416"/>
      <c r="BH2504" s="416"/>
      <c r="BI2504" s="416"/>
      <c r="BJ2504" s="416"/>
    </row>
    <row r="2505" spans="10:62" x14ac:dyDescent="0.2">
      <c r="J2505" s="385"/>
      <c r="K2505" s="217"/>
      <c r="L2505" s="217"/>
      <c r="M2505" s="693"/>
      <c r="N2505" s="693"/>
      <c r="O2505" s="359"/>
      <c r="P2505" s="619"/>
      <c r="Q2505" s="672"/>
      <c r="R2505" s="672"/>
      <c r="S2505" s="672"/>
      <c r="T2505" s="385"/>
      <c r="U2505" s="385"/>
      <c r="V2505" s="385"/>
      <c r="W2505" s="385"/>
      <c r="X2505" s="693"/>
      <c r="Y2505" s="325"/>
      <c r="Z2505" s="308"/>
      <c r="AA2505" s="383"/>
      <c r="AC2505" s="325"/>
      <c r="AD2505" s="325"/>
      <c r="AF2505" s="383"/>
      <c r="AH2505" s="325"/>
      <c r="AI2505" s="325"/>
      <c r="AK2505" s="385"/>
      <c r="AL2505" s="385"/>
      <c r="AM2505" s="359"/>
      <c r="AN2505" s="385"/>
      <c r="AO2505" s="385"/>
      <c r="AP2505" s="385"/>
      <c r="AQ2505" s="385"/>
      <c r="AR2505" s="385"/>
      <c r="AS2505" s="385"/>
      <c r="AT2505" s="385"/>
      <c r="AU2505" s="359"/>
      <c r="AW2505" s="416"/>
      <c r="AX2505" s="694"/>
      <c r="AY2505" s="641"/>
      <c r="AZ2505" s="385"/>
      <c r="BA2505" s="385"/>
      <c r="BB2505" s="416"/>
      <c r="BC2505" s="416"/>
      <c r="BD2505" s="416"/>
      <c r="BE2505" s="416"/>
      <c r="BF2505" s="416"/>
      <c r="BG2505" s="416"/>
      <c r="BH2505" s="416"/>
      <c r="BI2505" s="416"/>
      <c r="BJ2505" s="416"/>
    </row>
    <row r="2506" spans="10:62" x14ac:dyDescent="0.2">
      <c r="J2506" s="385"/>
      <c r="K2506" s="217"/>
      <c r="L2506" s="217"/>
      <c r="M2506" s="693"/>
      <c r="N2506" s="693"/>
      <c r="O2506" s="359"/>
      <c r="P2506" s="619"/>
      <c r="Q2506" s="672"/>
      <c r="R2506" s="672"/>
      <c r="S2506" s="672"/>
      <c r="T2506" s="385"/>
      <c r="U2506" s="385"/>
      <c r="V2506" s="385"/>
      <c r="W2506" s="385"/>
      <c r="X2506" s="693"/>
      <c r="Y2506" s="325"/>
      <c r="Z2506" s="308"/>
      <c r="AA2506" s="383"/>
      <c r="AC2506" s="325"/>
      <c r="AD2506" s="325"/>
      <c r="AF2506" s="383"/>
      <c r="AH2506" s="325"/>
      <c r="AI2506" s="325"/>
      <c r="AK2506" s="385"/>
      <c r="AL2506" s="385"/>
      <c r="AM2506" s="359"/>
      <c r="AN2506" s="385"/>
      <c r="AO2506" s="385"/>
      <c r="AP2506" s="385"/>
      <c r="AQ2506" s="385"/>
      <c r="AR2506" s="385"/>
      <c r="AS2506" s="385"/>
      <c r="AT2506" s="385"/>
      <c r="AU2506" s="359"/>
      <c r="AW2506" s="416"/>
      <c r="AX2506" s="694"/>
      <c r="AY2506" s="641"/>
      <c r="AZ2506" s="385"/>
      <c r="BA2506" s="385"/>
      <c r="BB2506" s="416"/>
      <c r="BC2506" s="416"/>
      <c r="BD2506" s="416"/>
      <c r="BE2506" s="416"/>
      <c r="BF2506" s="416"/>
      <c r="BG2506" s="416"/>
      <c r="BH2506" s="416"/>
      <c r="BI2506" s="416"/>
      <c r="BJ2506" s="416"/>
    </row>
    <row r="2507" spans="10:62" x14ac:dyDescent="0.2">
      <c r="J2507" s="385"/>
      <c r="K2507" s="217"/>
      <c r="L2507" s="217"/>
      <c r="M2507" s="693"/>
      <c r="N2507" s="693"/>
      <c r="O2507" s="359"/>
      <c r="P2507" s="619"/>
      <c r="Q2507" s="672"/>
      <c r="R2507" s="672"/>
      <c r="S2507" s="672"/>
      <c r="T2507" s="385"/>
      <c r="U2507" s="385"/>
      <c r="V2507" s="385"/>
      <c r="W2507" s="385"/>
      <c r="X2507" s="693"/>
      <c r="Y2507" s="325"/>
      <c r="Z2507" s="308"/>
      <c r="AA2507" s="383"/>
      <c r="AC2507" s="325"/>
      <c r="AD2507" s="325"/>
      <c r="AF2507" s="383"/>
      <c r="AH2507" s="325"/>
      <c r="AI2507" s="325"/>
      <c r="AK2507" s="385"/>
      <c r="AL2507" s="385"/>
      <c r="AM2507" s="359"/>
      <c r="AN2507" s="385"/>
      <c r="AO2507" s="385"/>
      <c r="AP2507" s="385"/>
      <c r="AQ2507" s="385"/>
      <c r="AR2507" s="385"/>
      <c r="AS2507" s="385"/>
      <c r="AT2507" s="385"/>
      <c r="AU2507" s="359"/>
      <c r="AW2507" s="416"/>
      <c r="AX2507" s="694"/>
      <c r="AY2507" s="641"/>
      <c r="AZ2507" s="385"/>
      <c r="BA2507" s="385"/>
      <c r="BB2507" s="416"/>
      <c r="BC2507" s="416"/>
      <c r="BD2507" s="416"/>
      <c r="BE2507" s="416"/>
      <c r="BF2507" s="416"/>
      <c r="BG2507" s="416"/>
      <c r="BH2507" s="416"/>
      <c r="BI2507" s="416"/>
      <c r="BJ2507" s="416"/>
    </row>
    <row r="2508" spans="10:62" x14ac:dyDescent="0.2">
      <c r="J2508" s="385"/>
      <c r="K2508" s="217"/>
      <c r="L2508" s="217"/>
      <c r="M2508" s="693"/>
      <c r="N2508" s="693"/>
      <c r="O2508" s="359"/>
      <c r="P2508" s="619"/>
      <c r="Q2508" s="672"/>
      <c r="R2508" s="672"/>
      <c r="S2508" s="672"/>
      <c r="T2508" s="385"/>
      <c r="U2508" s="385"/>
      <c r="V2508" s="385"/>
      <c r="W2508" s="385"/>
      <c r="X2508" s="693"/>
      <c r="Y2508" s="325"/>
      <c r="Z2508" s="308"/>
      <c r="AA2508" s="383"/>
      <c r="AC2508" s="325"/>
      <c r="AD2508" s="325"/>
      <c r="AF2508" s="383"/>
      <c r="AH2508" s="325"/>
      <c r="AI2508" s="325"/>
      <c r="AK2508" s="385"/>
      <c r="AL2508" s="385"/>
      <c r="AM2508" s="359"/>
      <c r="AN2508" s="385"/>
      <c r="AO2508" s="385"/>
      <c r="AP2508" s="385"/>
      <c r="AQ2508" s="385"/>
      <c r="AR2508" s="385"/>
      <c r="AS2508" s="385"/>
      <c r="AT2508" s="385"/>
      <c r="AU2508" s="359"/>
      <c r="AW2508" s="416"/>
      <c r="AX2508" s="694"/>
      <c r="AY2508" s="641"/>
      <c r="AZ2508" s="385"/>
      <c r="BA2508" s="385"/>
      <c r="BB2508" s="416"/>
      <c r="BC2508" s="416"/>
      <c r="BD2508" s="416"/>
      <c r="BE2508" s="416"/>
      <c r="BF2508" s="416"/>
      <c r="BG2508" s="416"/>
      <c r="BH2508" s="416"/>
      <c r="BI2508" s="416"/>
      <c r="BJ2508" s="416"/>
    </row>
    <row r="2509" spans="10:62" x14ac:dyDescent="0.2">
      <c r="J2509" s="385"/>
      <c r="K2509" s="217"/>
      <c r="L2509" s="217"/>
      <c r="M2509" s="693"/>
      <c r="N2509" s="693"/>
      <c r="O2509" s="359"/>
      <c r="P2509" s="619"/>
      <c r="Q2509" s="672"/>
      <c r="R2509" s="672"/>
      <c r="S2509" s="672"/>
      <c r="T2509" s="385"/>
      <c r="U2509" s="385"/>
      <c r="V2509" s="385"/>
      <c r="W2509" s="385"/>
      <c r="X2509" s="693"/>
      <c r="Y2509" s="325"/>
      <c r="Z2509" s="308"/>
      <c r="AA2509" s="383"/>
      <c r="AC2509" s="325"/>
      <c r="AD2509" s="325"/>
      <c r="AF2509" s="383"/>
      <c r="AH2509" s="325"/>
      <c r="AI2509" s="325"/>
      <c r="AK2509" s="385"/>
      <c r="AL2509" s="385"/>
      <c r="AM2509" s="359"/>
      <c r="AN2509" s="385"/>
      <c r="AO2509" s="385"/>
      <c r="AP2509" s="385"/>
      <c r="AQ2509" s="385"/>
      <c r="AR2509" s="385"/>
      <c r="AS2509" s="385"/>
      <c r="AT2509" s="385"/>
      <c r="AU2509" s="359"/>
      <c r="AW2509" s="416"/>
      <c r="AX2509" s="694"/>
      <c r="AY2509" s="641"/>
      <c r="AZ2509" s="385"/>
      <c r="BA2509" s="385"/>
      <c r="BB2509" s="416"/>
      <c r="BC2509" s="416"/>
      <c r="BD2509" s="416"/>
      <c r="BE2509" s="416"/>
      <c r="BF2509" s="416"/>
      <c r="BG2509" s="416"/>
      <c r="BH2509" s="416"/>
      <c r="BI2509" s="416"/>
      <c r="BJ2509" s="416"/>
    </row>
    <row r="2510" spans="10:62" x14ac:dyDescent="0.2">
      <c r="J2510" s="385"/>
      <c r="K2510" s="217"/>
      <c r="L2510" s="217"/>
      <c r="M2510" s="693"/>
      <c r="N2510" s="693"/>
      <c r="O2510" s="359"/>
      <c r="P2510" s="619"/>
      <c r="Q2510" s="672"/>
      <c r="R2510" s="672"/>
      <c r="S2510" s="672"/>
      <c r="T2510" s="385"/>
      <c r="U2510" s="385"/>
      <c r="V2510" s="385"/>
      <c r="W2510" s="385"/>
      <c r="X2510" s="693"/>
      <c r="Y2510" s="325"/>
      <c r="Z2510" s="308"/>
      <c r="AA2510" s="383"/>
      <c r="AC2510" s="325"/>
      <c r="AD2510" s="325"/>
      <c r="AF2510" s="383"/>
      <c r="AH2510" s="325"/>
      <c r="AI2510" s="325"/>
      <c r="AK2510" s="385"/>
      <c r="AL2510" s="385"/>
      <c r="AM2510" s="359"/>
      <c r="AN2510" s="385"/>
      <c r="AO2510" s="385"/>
      <c r="AP2510" s="385"/>
      <c r="AQ2510" s="385"/>
      <c r="AR2510" s="385"/>
      <c r="AS2510" s="385"/>
      <c r="AT2510" s="385"/>
      <c r="AU2510" s="359"/>
      <c r="AW2510" s="416"/>
      <c r="AX2510" s="694"/>
      <c r="AY2510" s="641"/>
      <c r="AZ2510" s="385"/>
      <c r="BA2510" s="385"/>
      <c r="BB2510" s="416"/>
      <c r="BC2510" s="416"/>
      <c r="BD2510" s="416"/>
      <c r="BE2510" s="416"/>
      <c r="BF2510" s="416"/>
      <c r="BG2510" s="416"/>
      <c r="BH2510" s="416"/>
      <c r="BI2510" s="416"/>
      <c r="BJ2510" s="416"/>
    </row>
    <row r="2511" spans="10:62" x14ac:dyDescent="0.2">
      <c r="J2511" s="385"/>
      <c r="K2511" s="217"/>
      <c r="L2511" s="217"/>
      <c r="M2511" s="693"/>
      <c r="N2511" s="693"/>
      <c r="O2511" s="359"/>
      <c r="P2511" s="619"/>
      <c r="Q2511" s="672"/>
      <c r="R2511" s="672"/>
      <c r="S2511" s="672"/>
      <c r="T2511" s="385"/>
      <c r="U2511" s="385"/>
      <c r="V2511" s="385"/>
      <c r="W2511" s="385"/>
      <c r="X2511" s="693"/>
      <c r="Y2511" s="325"/>
      <c r="Z2511" s="308"/>
      <c r="AA2511" s="383"/>
      <c r="AC2511" s="325"/>
      <c r="AD2511" s="325"/>
      <c r="AF2511" s="383"/>
      <c r="AH2511" s="325"/>
      <c r="AI2511" s="325"/>
      <c r="AK2511" s="385"/>
      <c r="AL2511" s="385"/>
      <c r="AM2511" s="359"/>
      <c r="AN2511" s="385"/>
      <c r="AO2511" s="385"/>
      <c r="AP2511" s="385"/>
      <c r="AQ2511" s="385"/>
      <c r="AR2511" s="385"/>
      <c r="AS2511" s="385"/>
      <c r="AT2511" s="385"/>
      <c r="AU2511" s="359"/>
      <c r="AW2511" s="416"/>
      <c r="AX2511" s="694"/>
      <c r="AY2511" s="641"/>
      <c r="AZ2511" s="385"/>
      <c r="BA2511" s="385"/>
      <c r="BB2511" s="416"/>
      <c r="BC2511" s="416"/>
      <c r="BD2511" s="416"/>
      <c r="BE2511" s="416"/>
      <c r="BF2511" s="416"/>
      <c r="BG2511" s="416"/>
      <c r="BH2511" s="416"/>
      <c r="BI2511" s="416"/>
      <c r="BJ2511" s="416"/>
    </row>
    <row r="2512" spans="10:62" x14ac:dyDescent="0.2">
      <c r="J2512" s="385"/>
      <c r="K2512" s="217"/>
      <c r="L2512" s="217"/>
      <c r="M2512" s="693"/>
      <c r="N2512" s="693"/>
      <c r="O2512" s="359"/>
      <c r="P2512" s="619"/>
      <c r="Q2512" s="672"/>
      <c r="R2512" s="672"/>
      <c r="S2512" s="672"/>
      <c r="T2512" s="385"/>
      <c r="U2512" s="385"/>
      <c r="V2512" s="385"/>
      <c r="W2512" s="385"/>
      <c r="X2512" s="693"/>
      <c r="Y2512" s="325"/>
      <c r="Z2512" s="308"/>
      <c r="AA2512" s="383"/>
      <c r="AC2512" s="325"/>
      <c r="AD2512" s="325"/>
      <c r="AF2512" s="383"/>
      <c r="AH2512" s="325"/>
      <c r="AI2512" s="325"/>
      <c r="AK2512" s="385"/>
      <c r="AL2512" s="385"/>
      <c r="AM2512" s="359"/>
      <c r="AN2512" s="385"/>
      <c r="AO2512" s="385"/>
      <c r="AP2512" s="385"/>
      <c r="AQ2512" s="385"/>
      <c r="AR2512" s="385"/>
      <c r="AS2512" s="385"/>
      <c r="AT2512" s="385"/>
      <c r="AU2512" s="359"/>
      <c r="AW2512" s="416"/>
      <c r="AX2512" s="694"/>
      <c r="AY2512" s="641"/>
      <c r="AZ2512" s="385"/>
      <c r="BA2512" s="385"/>
      <c r="BB2512" s="416"/>
      <c r="BC2512" s="416"/>
      <c r="BD2512" s="416"/>
      <c r="BE2512" s="416"/>
      <c r="BF2512" s="416"/>
      <c r="BG2512" s="416"/>
      <c r="BH2512" s="416"/>
      <c r="BI2512" s="416"/>
      <c r="BJ2512" s="416"/>
    </row>
    <row r="2513" spans="10:62" x14ac:dyDescent="0.2">
      <c r="J2513" s="385"/>
      <c r="K2513" s="217"/>
      <c r="L2513" s="217"/>
      <c r="M2513" s="693"/>
      <c r="N2513" s="693"/>
      <c r="O2513" s="359"/>
      <c r="P2513" s="619"/>
      <c r="Q2513" s="672"/>
      <c r="R2513" s="672"/>
      <c r="S2513" s="672"/>
      <c r="T2513" s="385"/>
      <c r="U2513" s="385"/>
      <c r="V2513" s="385"/>
      <c r="W2513" s="385"/>
      <c r="X2513" s="693"/>
      <c r="Y2513" s="325"/>
      <c r="Z2513" s="308"/>
      <c r="AA2513" s="383"/>
      <c r="AC2513" s="325"/>
      <c r="AD2513" s="325"/>
      <c r="AF2513" s="383"/>
      <c r="AH2513" s="325"/>
      <c r="AI2513" s="325"/>
      <c r="AK2513" s="385"/>
      <c r="AL2513" s="385"/>
      <c r="AM2513" s="359"/>
      <c r="AN2513" s="385"/>
      <c r="AO2513" s="385"/>
      <c r="AP2513" s="385"/>
      <c r="AQ2513" s="385"/>
      <c r="AR2513" s="385"/>
      <c r="AS2513" s="385"/>
      <c r="AT2513" s="385"/>
      <c r="AU2513" s="359"/>
      <c r="AW2513" s="416"/>
      <c r="AX2513" s="694"/>
      <c r="AY2513" s="641"/>
      <c r="AZ2513" s="385"/>
      <c r="BA2513" s="385"/>
      <c r="BB2513" s="416"/>
      <c r="BC2513" s="416"/>
      <c r="BD2513" s="416"/>
      <c r="BE2513" s="416"/>
      <c r="BF2513" s="416"/>
      <c r="BG2513" s="416"/>
      <c r="BH2513" s="416"/>
      <c r="BI2513" s="416"/>
      <c r="BJ2513" s="416"/>
    </row>
    <row r="2514" spans="10:62" x14ac:dyDescent="0.2">
      <c r="J2514" s="385"/>
      <c r="K2514" s="217"/>
      <c r="L2514" s="217"/>
      <c r="M2514" s="693"/>
      <c r="N2514" s="693"/>
      <c r="O2514" s="359"/>
      <c r="P2514" s="619"/>
      <c r="Q2514" s="672"/>
      <c r="R2514" s="672"/>
      <c r="S2514" s="672"/>
      <c r="T2514" s="385"/>
      <c r="U2514" s="385"/>
      <c r="V2514" s="385"/>
      <c r="W2514" s="385"/>
      <c r="X2514" s="693"/>
      <c r="Y2514" s="325"/>
      <c r="Z2514" s="308"/>
      <c r="AA2514" s="383"/>
      <c r="AC2514" s="325"/>
      <c r="AD2514" s="325"/>
      <c r="AF2514" s="383"/>
      <c r="AH2514" s="325"/>
      <c r="AI2514" s="325"/>
      <c r="AK2514" s="385"/>
      <c r="AL2514" s="385"/>
      <c r="AM2514" s="359"/>
      <c r="AN2514" s="385"/>
      <c r="AO2514" s="385"/>
      <c r="AP2514" s="385"/>
      <c r="AQ2514" s="385"/>
      <c r="AR2514" s="385"/>
      <c r="AS2514" s="385"/>
      <c r="AT2514" s="385"/>
      <c r="AU2514" s="359"/>
      <c r="AW2514" s="416"/>
      <c r="AX2514" s="694"/>
      <c r="AY2514" s="641"/>
      <c r="AZ2514" s="385"/>
      <c r="BA2514" s="385"/>
      <c r="BB2514" s="416"/>
      <c r="BC2514" s="416"/>
      <c r="BD2514" s="416"/>
      <c r="BE2514" s="416"/>
      <c r="BF2514" s="416"/>
      <c r="BG2514" s="416"/>
      <c r="BH2514" s="416"/>
      <c r="BI2514" s="416"/>
      <c r="BJ2514" s="416"/>
    </row>
    <row r="2515" spans="10:62" x14ac:dyDescent="0.2">
      <c r="J2515" s="385"/>
      <c r="K2515" s="217"/>
      <c r="L2515" s="217"/>
      <c r="M2515" s="693"/>
      <c r="N2515" s="693"/>
      <c r="O2515" s="359"/>
      <c r="P2515" s="619"/>
      <c r="Q2515" s="672"/>
      <c r="R2515" s="672"/>
      <c r="S2515" s="672"/>
      <c r="T2515" s="385"/>
      <c r="U2515" s="385"/>
      <c r="V2515" s="385"/>
      <c r="W2515" s="385"/>
      <c r="X2515" s="693"/>
      <c r="Y2515" s="325"/>
      <c r="Z2515" s="308"/>
      <c r="AA2515" s="383"/>
      <c r="AC2515" s="325"/>
      <c r="AD2515" s="325"/>
      <c r="AF2515" s="383"/>
      <c r="AH2515" s="325"/>
      <c r="AI2515" s="325"/>
      <c r="AK2515" s="385"/>
      <c r="AL2515" s="385"/>
      <c r="AM2515" s="359"/>
      <c r="AN2515" s="385"/>
      <c r="AO2515" s="385"/>
      <c r="AP2515" s="385"/>
      <c r="AQ2515" s="385"/>
      <c r="AR2515" s="385"/>
      <c r="AS2515" s="385"/>
      <c r="AT2515" s="385"/>
      <c r="AU2515" s="359"/>
      <c r="AW2515" s="416"/>
      <c r="AX2515" s="694"/>
      <c r="AY2515" s="641"/>
      <c r="AZ2515" s="385"/>
      <c r="BA2515" s="385"/>
      <c r="BB2515" s="416"/>
      <c r="BC2515" s="416"/>
      <c r="BD2515" s="416"/>
      <c r="BE2515" s="416"/>
      <c r="BF2515" s="416"/>
      <c r="BG2515" s="416"/>
      <c r="BH2515" s="416"/>
      <c r="BI2515" s="416"/>
      <c r="BJ2515" s="416"/>
    </row>
    <row r="2516" spans="10:62" x14ac:dyDescent="0.2">
      <c r="J2516" s="385"/>
      <c r="K2516" s="217"/>
      <c r="L2516" s="217"/>
      <c r="M2516" s="693"/>
      <c r="N2516" s="693"/>
      <c r="O2516" s="359"/>
      <c r="P2516" s="619"/>
      <c r="Q2516" s="672"/>
      <c r="R2516" s="672"/>
      <c r="S2516" s="672"/>
      <c r="T2516" s="385"/>
      <c r="U2516" s="385"/>
      <c r="V2516" s="385"/>
      <c r="W2516" s="385"/>
      <c r="X2516" s="693"/>
      <c r="Y2516" s="325"/>
      <c r="Z2516" s="308"/>
      <c r="AA2516" s="383"/>
      <c r="AC2516" s="325"/>
      <c r="AD2516" s="325"/>
      <c r="AF2516" s="383"/>
      <c r="AH2516" s="325"/>
      <c r="AI2516" s="325"/>
      <c r="AK2516" s="385"/>
      <c r="AL2516" s="385"/>
      <c r="AM2516" s="359"/>
      <c r="AN2516" s="385"/>
      <c r="AO2516" s="385"/>
      <c r="AP2516" s="385"/>
      <c r="AQ2516" s="385"/>
      <c r="AR2516" s="385"/>
      <c r="AS2516" s="385"/>
      <c r="AT2516" s="385"/>
      <c r="AU2516" s="359"/>
      <c r="AW2516" s="416"/>
      <c r="AX2516" s="694"/>
      <c r="AY2516" s="641"/>
      <c r="AZ2516" s="385"/>
      <c r="BA2516" s="385"/>
      <c r="BB2516" s="416"/>
      <c r="BC2516" s="416"/>
      <c r="BD2516" s="416"/>
      <c r="BE2516" s="416"/>
      <c r="BF2516" s="416"/>
      <c r="BG2516" s="416"/>
      <c r="BH2516" s="416"/>
      <c r="BI2516" s="416"/>
      <c r="BJ2516" s="416"/>
    </row>
    <row r="2517" spans="10:62" x14ac:dyDescent="0.2">
      <c r="J2517" s="385"/>
      <c r="K2517" s="217"/>
      <c r="L2517" s="217"/>
      <c r="M2517" s="693"/>
      <c r="N2517" s="693"/>
      <c r="O2517" s="359"/>
      <c r="P2517" s="619"/>
      <c r="Q2517" s="672"/>
      <c r="R2517" s="672"/>
      <c r="S2517" s="672"/>
      <c r="T2517" s="385"/>
      <c r="U2517" s="385"/>
      <c r="V2517" s="385"/>
      <c r="W2517" s="385"/>
      <c r="X2517" s="693"/>
      <c r="Y2517" s="325"/>
      <c r="Z2517" s="308"/>
      <c r="AA2517" s="383"/>
      <c r="AC2517" s="325"/>
      <c r="AD2517" s="325"/>
      <c r="AF2517" s="383"/>
      <c r="AH2517" s="325"/>
      <c r="AI2517" s="325"/>
      <c r="AK2517" s="385"/>
      <c r="AL2517" s="385"/>
      <c r="AM2517" s="359"/>
      <c r="AN2517" s="385"/>
      <c r="AO2517" s="385"/>
      <c r="AP2517" s="385"/>
      <c r="AQ2517" s="385"/>
      <c r="AR2517" s="385"/>
      <c r="AS2517" s="385"/>
      <c r="AT2517" s="385"/>
      <c r="AU2517" s="359"/>
      <c r="AW2517" s="416"/>
      <c r="AX2517" s="694"/>
      <c r="AY2517" s="641"/>
      <c r="AZ2517" s="385"/>
      <c r="BA2517" s="385"/>
      <c r="BB2517" s="416"/>
      <c r="BC2517" s="416"/>
      <c r="BD2517" s="416"/>
      <c r="BE2517" s="416"/>
      <c r="BF2517" s="416"/>
      <c r="BG2517" s="416"/>
      <c r="BH2517" s="416"/>
      <c r="BI2517" s="416"/>
      <c r="BJ2517" s="416"/>
    </row>
    <row r="2518" spans="10:62" x14ac:dyDescent="0.2">
      <c r="J2518" s="385"/>
      <c r="K2518" s="217"/>
      <c r="L2518" s="217"/>
      <c r="M2518" s="693"/>
      <c r="N2518" s="693"/>
      <c r="O2518" s="359"/>
      <c r="P2518" s="619"/>
      <c r="Q2518" s="672"/>
      <c r="R2518" s="672"/>
      <c r="S2518" s="672"/>
      <c r="T2518" s="385"/>
      <c r="U2518" s="385"/>
      <c r="V2518" s="385"/>
      <c r="W2518" s="385"/>
      <c r="X2518" s="693"/>
      <c r="Y2518" s="325"/>
      <c r="Z2518" s="308"/>
      <c r="AA2518" s="383"/>
      <c r="AC2518" s="325"/>
      <c r="AD2518" s="325"/>
      <c r="AF2518" s="383"/>
      <c r="AH2518" s="325"/>
      <c r="AI2518" s="325"/>
      <c r="AK2518" s="385"/>
      <c r="AL2518" s="385"/>
      <c r="AM2518" s="359"/>
      <c r="AN2518" s="385"/>
      <c r="AO2518" s="385"/>
      <c r="AP2518" s="385"/>
      <c r="AQ2518" s="385"/>
      <c r="AR2518" s="385"/>
      <c r="AS2518" s="385"/>
      <c r="AT2518" s="385"/>
      <c r="AU2518" s="359"/>
      <c r="AW2518" s="416"/>
      <c r="AX2518" s="694"/>
      <c r="AY2518" s="641"/>
      <c r="AZ2518" s="385"/>
      <c r="BA2518" s="385"/>
      <c r="BB2518" s="416"/>
      <c r="BC2518" s="416"/>
      <c r="BD2518" s="416"/>
      <c r="BE2518" s="416"/>
      <c r="BF2518" s="416"/>
      <c r="BG2518" s="416"/>
      <c r="BH2518" s="416"/>
      <c r="BI2518" s="416"/>
      <c r="BJ2518" s="416"/>
    </row>
    <row r="2519" spans="10:62" x14ac:dyDescent="0.2">
      <c r="J2519" s="385"/>
      <c r="K2519" s="217"/>
      <c r="L2519" s="217"/>
      <c r="M2519" s="693"/>
      <c r="N2519" s="693"/>
      <c r="O2519" s="359"/>
      <c r="P2519" s="619"/>
      <c r="Q2519" s="672"/>
      <c r="R2519" s="672"/>
      <c r="S2519" s="672"/>
      <c r="T2519" s="385"/>
      <c r="U2519" s="385"/>
      <c r="V2519" s="385"/>
      <c r="W2519" s="385"/>
      <c r="X2519" s="693"/>
      <c r="Y2519" s="325"/>
      <c r="Z2519" s="308"/>
      <c r="AA2519" s="383"/>
      <c r="AC2519" s="325"/>
      <c r="AD2519" s="325"/>
      <c r="AF2519" s="383"/>
      <c r="AH2519" s="325"/>
      <c r="AI2519" s="325"/>
      <c r="AK2519" s="385"/>
      <c r="AL2519" s="385"/>
      <c r="AM2519" s="359"/>
      <c r="AN2519" s="385"/>
      <c r="AO2519" s="385"/>
      <c r="AP2519" s="385"/>
      <c r="AQ2519" s="385"/>
      <c r="AR2519" s="385"/>
      <c r="AS2519" s="385"/>
      <c r="AT2519" s="385"/>
      <c r="AU2519" s="359"/>
      <c r="AW2519" s="416"/>
      <c r="AX2519" s="694"/>
      <c r="AY2519" s="641"/>
      <c r="AZ2519" s="385"/>
      <c r="BA2519" s="385"/>
      <c r="BB2519" s="416"/>
      <c r="BC2519" s="416"/>
      <c r="BD2519" s="416"/>
      <c r="BE2519" s="416"/>
      <c r="BF2519" s="416"/>
      <c r="BG2519" s="416"/>
      <c r="BH2519" s="416"/>
      <c r="BI2519" s="416"/>
      <c r="BJ2519" s="416"/>
    </row>
    <row r="2520" spans="10:62" x14ac:dyDescent="0.2">
      <c r="J2520" s="385"/>
      <c r="K2520" s="217"/>
      <c r="L2520" s="217"/>
      <c r="M2520" s="693"/>
      <c r="N2520" s="693"/>
      <c r="O2520" s="359"/>
      <c r="P2520" s="619"/>
      <c r="Q2520" s="672"/>
      <c r="R2520" s="672"/>
      <c r="S2520" s="672"/>
      <c r="T2520" s="385"/>
      <c r="U2520" s="385"/>
      <c r="V2520" s="385"/>
      <c r="W2520" s="385"/>
      <c r="X2520" s="693"/>
      <c r="Y2520" s="325"/>
      <c r="Z2520" s="308"/>
      <c r="AA2520" s="383"/>
      <c r="AC2520" s="325"/>
      <c r="AD2520" s="325"/>
      <c r="AF2520" s="383"/>
      <c r="AH2520" s="325"/>
      <c r="AI2520" s="325"/>
      <c r="AK2520" s="385"/>
      <c r="AL2520" s="385"/>
      <c r="AM2520" s="359"/>
      <c r="AN2520" s="385"/>
      <c r="AO2520" s="385"/>
      <c r="AP2520" s="385"/>
      <c r="AQ2520" s="385"/>
      <c r="AR2520" s="385"/>
      <c r="AS2520" s="385"/>
      <c r="AT2520" s="385"/>
      <c r="AU2520" s="359"/>
      <c r="AW2520" s="416"/>
      <c r="AX2520" s="694"/>
      <c r="AY2520" s="641"/>
      <c r="AZ2520" s="385"/>
      <c r="BA2520" s="385"/>
      <c r="BB2520" s="416"/>
      <c r="BC2520" s="416"/>
      <c r="BD2520" s="416"/>
      <c r="BE2520" s="416"/>
      <c r="BF2520" s="416"/>
      <c r="BG2520" s="416"/>
      <c r="BH2520" s="416"/>
      <c r="BI2520" s="416"/>
      <c r="BJ2520" s="416"/>
    </row>
    <row r="2521" spans="10:62" x14ac:dyDescent="0.2">
      <c r="J2521" s="385"/>
      <c r="K2521" s="217"/>
      <c r="L2521" s="217"/>
      <c r="M2521" s="693"/>
      <c r="N2521" s="693"/>
      <c r="O2521" s="359"/>
      <c r="P2521" s="619"/>
      <c r="Q2521" s="672"/>
      <c r="R2521" s="672"/>
      <c r="S2521" s="672"/>
      <c r="T2521" s="385"/>
      <c r="U2521" s="385"/>
      <c r="V2521" s="385"/>
      <c r="W2521" s="385"/>
      <c r="X2521" s="693"/>
      <c r="Y2521" s="325"/>
      <c r="Z2521" s="308"/>
      <c r="AA2521" s="383"/>
      <c r="AC2521" s="325"/>
      <c r="AD2521" s="325"/>
      <c r="AF2521" s="383"/>
      <c r="AH2521" s="325"/>
      <c r="AI2521" s="325"/>
      <c r="AK2521" s="385"/>
      <c r="AL2521" s="385"/>
      <c r="AM2521" s="359"/>
      <c r="AN2521" s="385"/>
      <c r="AO2521" s="385"/>
      <c r="AP2521" s="385"/>
      <c r="AQ2521" s="385"/>
      <c r="AR2521" s="385"/>
      <c r="AS2521" s="385"/>
      <c r="AT2521" s="385"/>
      <c r="AU2521" s="359"/>
      <c r="AW2521" s="416"/>
      <c r="AX2521" s="694"/>
      <c r="AY2521" s="641"/>
      <c r="AZ2521" s="385"/>
      <c r="BA2521" s="385"/>
      <c r="BB2521" s="416"/>
      <c r="BC2521" s="416"/>
      <c r="BD2521" s="416"/>
      <c r="BE2521" s="416"/>
      <c r="BF2521" s="416"/>
      <c r="BG2521" s="416"/>
      <c r="BH2521" s="416"/>
      <c r="BI2521" s="416"/>
      <c r="BJ2521" s="416"/>
    </row>
    <row r="2522" spans="10:62" x14ac:dyDescent="0.2">
      <c r="J2522" s="385"/>
      <c r="K2522" s="217"/>
      <c r="L2522" s="217"/>
      <c r="M2522" s="693"/>
      <c r="N2522" s="693"/>
      <c r="O2522" s="359"/>
      <c r="P2522" s="619"/>
      <c r="Q2522" s="672"/>
      <c r="R2522" s="672"/>
      <c r="S2522" s="672"/>
      <c r="T2522" s="385"/>
      <c r="U2522" s="385"/>
      <c r="V2522" s="385"/>
      <c r="W2522" s="385"/>
      <c r="X2522" s="693"/>
      <c r="Y2522" s="325"/>
      <c r="Z2522" s="308"/>
      <c r="AA2522" s="383"/>
      <c r="AC2522" s="325"/>
      <c r="AD2522" s="325"/>
      <c r="AF2522" s="383"/>
      <c r="AH2522" s="325"/>
      <c r="AI2522" s="325"/>
      <c r="AK2522" s="385"/>
      <c r="AL2522" s="385"/>
      <c r="AM2522" s="359"/>
      <c r="AN2522" s="385"/>
      <c r="AO2522" s="385"/>
      <c r="AP2522" s="385"/>
      <c r="AQ2522" s="385"/>
      <c r="AR2522" s="385"/>
      <c r="AS2522" s="385"/>
      <c r="AT2522" s="385"/>
      <c r="AU2522" s="359"/>
      <c r="AW2522" s="416"/>
      <c r="AX2522" s="694"/>
      <c r="AY2522" s="641"/>
      <c r="AZ2522" s="385"/>
      <c r="BA2522" s="385"/>
      <c r="BB2522" s="416"/>
      <c r="BC2522" s="416"/>
      <c r="BD2522" s="416"/>
      <c r="BE2522" s="416"/>
      <c r="BF2522" s="416"/>
      <c r="BG2522" s="416"/>
      <c r="BH2522" s="416"/>
      <c r="BI2522" s="416"/>
      <c r="BJ2522" s="416"/>
    </row>
    <row r="2523" spans="10:62" x14ac:dyDescent="0.2">
      <c r="J2523" s="385"/>
      <c r="K2523" s="217"/>
      <c r="L2523" s="217"/>
      <c r="M2523" s="693"/>
      <c r="N2523" s="693"/>
      <c r="O2523" s="359"/>
      <c r="P2523" s="619"/>
      <c r="Q2523" s="672"/>
      <c r="R2523" s="672"/>
      <c r="S2523" s="672"/>
      <c r="T2523" s="385"/>
      <c r="U2523" s="385"/>
      <c r="V2523" s="385"/>
      <c r="W2523" s="385"/>
      <c r="X2523" s="693"/>
      <c r="Y2523" s="325"/>
      <c r="Z2523" s="308"/>
      <c r="AA2523" s="383"/>
      <c r="AC2523" s="325"/>
      <c r="AD2523" s="325"/>
      <c r="AF2523" s="383"/>
      <c r="AH2523" s="325"/>
      <c r="AI2523" s="325"/>
      <c r="AK2523" s="385"/>
      <c r="AL2523" s="385"/>
      <c r="AM2523" s="359"/>
      <c r="AN2523" s="385"/>
      <c r="AO2523" s="385"/>
      <c r="AP2523" s="385"/>
      <c r="AQ2523" s="385"/>
      <c r="AR2523" s="385"/>
      <c r="AS2523" s="385"/>
      <c r="AT2523" s="385"/>
      <c r="AU2523" s="359"/>
      <c r="AW2523" s="416"/>
      <c r="AX2523" s="694"/>
      <c r="AY2523" s="641"/>
      <c r="AZ2523" s="385"/>
      <c r="BA2523" s="385"/>
      <c r="BB2523" s="416"/>
      <c r="BC2523" s="416"/>
      <c r="BD2523" s="416"/>
      <c r="BE2523" s="416"/>
      <c r="BF2523" s="416"/>
      <c r="BG2523" s="416"/>
      <c r="BH2523" s="416"/>
      <c r="BI2523" s="416"/>
      <c r="BJ2523" s="416"/>
    </row>
    <row r="2524" spans="10:62" x14ac:dyDescent="0.2">
      <c r="J2524" s="385"/>
      <c r="K2524" s="217"/>
      <c r="L2524" s="217"/>
      <c r="M2524" s="693"/>
      <c r="N2524" s="693"/>
      <c r="O2524" s="359"/>
      <c r="P2524" s="619"/>
      <c r="Q2524" s="672"/>
      <c r="R2524" s="672"/>
      <c r="S2524" s="672"/>
      <c r="T2524" s="385"/>
      <c r="U2524" s="385"/>
      <c r="V2524" s="385"/>
      <c r="W2524" s="385"/>
      <c r="X2524" s="693"/>
      <c r="Y2524" s="325"/>
      <c r="Z2524" s="308"/>
      <c r="AA2524" s="383"/>
      <c r="AC2524" s="325"/>
      <c r="AD2524" s="325"/>
      <c r="AF2524" s="383"/>
      <c r="AH2524" s="325"/>
      <c r="AI2524" s="325"/>
      <c r="AK2524" s="385"/>
      <c r="AL2524" s="385"/>
      <c r="AM2524" s="359"/>
      <c r="AN2524" s="385"/>
      <c r="AO2524" s="385"/>
      <c r="AP2524" s="385"/>
      <c r="AQ2524" s="385"/>
      <c r="AR2524" s="385"/>
      <c r="AS2524" s="385"/>
      <c r="AT2524" s="385"/>
      <c r="AU2524" s="359"/>
      <c r="AW2524" s="416"/>
      <c r="AX2524" s="694"/>
      <c r="AY2524" s="641"/>
      <c r="AZ2524" s="385"/>
      <c r="BA2524" s="385"/>
      <c r="BB2524" s="416"/>
      <c r="BC2524" s="416"/>
      <c r="BD2524" s="416"/>
      <c r="BE2524" s="416"/>
      <c r="BF2524" s="416"/>
      <c r="BG2524" s="416"/>
      <c r="BH2524" s="416"/>
      <c r="BI2524" s="416"/>
      <c r="BJ2524" s="416"/>
    </row>
    <row r="2525" spans="10:62" x14ac:dyDescent="0.2">
      <c r="J2525" s="385"/>
      <c r="K2525" s="217"/>
      <c r="L2525" s="217"/>
      <c r="M2525" s="693"/>
      <c r="N2525" s="693"/>
      <c r="O2525" s="359"/>
      <c r="P2525" s="619"/>
      <c r="Q2525" s="672"/>
      <c r="R2525" s="672"/>
      <c r="S2525" s="672"/>
      <c r="T2525" s="385"/>
      <c r="U2525" s="385"/>
      <c r="V2525" s="385"/>
      <c r="W2525" s="385"/>
      <c r="X2525" s="693"/>
      <c r="Y2525" s="325"/>
      <c r="Z2525" s="308"/>
      <c r="AA2525" s="383"/>
      <c r="AC2525" s="325"/>
      <c r="AD2525" s="325"/>
      <c r="AF2525" s="383"/>
      <c r="AH2525" s="325"/>
      <c r="AI2525" s="325"/>
      <c r="AK2525" s="385"/>
      <c r="AL2525" s="385"/>
      <c r="AM2525" s="359"/>
      <c r="AN2525" s="385"/>
      <c r="AO2525" s="385"/>
      <c r="AP2525" s="385"/>
      <c r="AQ2525" s="385"/>
      <c r="AR2525" s="385"/>
      <c r="AS2525" s="385"/>
      <c r="AT2525" s="385"/>
      <c r="AU2525" s="359"/>
      <c r="AW2525" s="416"/>
      <c r="AX2525" s="694"/>
      <c r="AY2525" s="641"/>
      <c r="AZ2525" s="385"/>
      <c r="BA2525" s="385"/>
      <c r="BB2525" s="416"/>
      <c r="BC2525" s="416"/>
      <c r="BD2525" s="416"/>
      <c r="BE2525" s="416"/>
      <c r="BF2525" s="416"/>
      <c r="BG2525" s="416"/>
      <c r="BH2525" s="416"/>
      <c r="BI2525" s="416"/>
      <c r="BJ2525" s="416"/>
    </row>
    <row r="2526" spans="10:62" x14ac:dyDescent="0.2">
      <c r="J2526" s="385"/>
      <c r="K2526" s="217"/>
      <c r="L2526" s="217"/>
      <c r="M2526" s="693"/>
      <c r="N2526" s="693"/>
      <c r="O2526" s="359"/>
      <c r="P2526" s="619"/>
      <c r="Q2526" s="672"/>
      <c r="R2526" s="672"/>
      <c r="S2526" s="672"/>
      <c r="T2526" s="385"/>
      <c r="U2526" s="385"/>
      <c r="V2526" s="385"/>
      <c r="W2526" s="385"/>
      <c r="X2526" s="693"/>
      <c r="Y2526" s="325"/>
      <c r="Z2526" s="308"/>
      <c r="AA2526" s="383"/>
      <c r="AC2526" s="325"/>
      <c r="AD2526" s="325"/>
      <c r="AF2526" s="383"/>
      <c r="AH2526" s="325"/>
      <c r="AI2526" s="325"/>
      <c r="AK2526" s="385"/>
      <c r="AL2526" s="385"/>
      <c r="AM2526" s="359"/>
      <c r="AN2526" s="385"/>
      <c r="AO2526" s="385"/>
      <c r="AP2526" s="385"/>
      <c r="AQ2526" s="385"/>
      <c r="AR2526" s="385"/>
      <c r="AS2526" s="385"/>
      <c r="AT2526" s="385"/>
      <c r="AU2526" s="359"/>
      <c r="AW2526" s="416"/>
      <c r="AX2526" s="694"/>
      <c r="AY2526" s="641"/>
      <c r="AZ2526" s="385"/>
      <c r="BA2526" s="385"/>
      <c r="BB2526" s="416"/>
      <c r="BC2526" s="416"/>
      <c r="BD2526" s="416"/>
      <c r="BE2526" s="416"/>
      <c r="BF2526" s="416"/>
      <c r="BG2526" s="416"/>
      <c r="BH2526" s="416"/>
      <c r="BI2526" s="416"/>
      <c r="BJ2526" s="416"/>
    </row>
    <row r="2527" spans="10:62" x14ac:dyDescent="0.2">
      <c r="J2527" s="385"/>
      <c r="K2527" s="217"/>
      <c r="L2527" s="217"/>
      <c r="M2527" s="693"/>
      <c r="N2527" s="693"/>
      <c r="O2527" s="359"/>
      <c r="P2527" s="619"/>
      <c r="Q2527" s="672"/>
      <c r="R2527" s="672"/>
      <c r="S2527" s="672"/>
      <c r="T2527" s="385"/>
      <c r="U2527" s="385"/>
      <c r="V2527" s="385"/>
      <c r="W2527" s="385"/>
      <c r="X2527" s="693"/>
      <c r="Y2527" s="325"/>
      <c r="Z2527" s="308"/>
      <c r="AA2527" s="383"/>
      <c r="AC2527" s="325"/>
      <c r="AD2527" s="325"/>
      <c r="AF2527" s="383"/>
      <c r="AH2527" s="325"/>
      <c r="AI2527" s="325"/>
      <c r="AK2527" s="385"/>
      <c r="AL2527" s="385"/>
      <c r="AM2527" s="359"/>
      <c r="AN2527" s="385"/>
      <c r="AO2527" s="385"/>
      <c r="AP2527" s="385"/>
      <c r="AQ2527" s="385"/>
      <c r="AR2527" s="385"/>
      <c r="AS2527" s="385"/>
      <c r="AT2527" s="385"/>
      <c r="AU2527" s="359"/>
      <c r="AW2527" s="416"/>
      <c r="AX2527" s="694"/>
      <c r="AY2527" s="641"/>
      <c r="AZ2527" s="385"/>
      <c r="BA2527" s="385"/>
      <c r="BB2527" s="416"/>
      <c r="BC2527" s="416"/>
      <c r="BD2527" s="416"/>
      <c r="BE2527" s="416"/>
      <c r="BF2527" s="416"/>
      <c r="BG2527" s="416"/>
      <c r="BH2527" s="416"/>
      <c r="BI2527" s="416"/>
      <c r="BJ2527" s="416"/>
    </row>
    <row r="2528" spans="10:62" x14ac:dyDescent="0.2">
      <c r="J2528" s="385"/>
      <c r="K2528" s="217"/>
      <c r="L2528" s="217"/>
      <c r="M2528" s="693"/>
      <c r="N2528" s="693"/>
      <c r="O2528" s="359"/>
      <c r="P2528" s="619"/>
      <c r="Q2528" s="672"/>
      <c r="R2528" s="672"/>
      <c r="S2528" s="672"/>
      <c r="T2528" s="385"/>
      <c r="U2528" s="385"/>
      <c r="V2528" s="385"/>
      <c r="W2528" s="385"/>
      <c r="X2528" s="693"/>
      <c r="Y2528" s="325"/>
      <c r="Z2528" s="308"/>
      <c r="AA2528" s="383"/>
      <c r="AC2528" s="325"/>
      <c r="AD2528" s="325"/>
      <c r="AF2528" s="383"/>
      <c r="AH2528" s="325"/>
      <c r="AI2528" s="325"/>
      <c r="AK2528" s="385"/>
      <c r="AL2528" s="385"/>
      <c r="AM2528" s="359"/>
      <c r="AN2528" s="385"/>
      <c r="AO2528" s="385"/>
      <c r="AP2528" s="385"/>
      <c r="AQ2528" s="385"/>
      <c r="AR2528" s="385"/>
      <c r="AS2528" s="385"/>
      <c r="AT2528" s="385"/>
      <c r="AU2528" s="359"/>
      <c r="AW2528" s="416"/>
      <c r="AX2528" s="694"/>
      <c r="AY2528" s="641"/>
      <c r="AZ2528" s="385"/>
      <c r="BA2528" s="385"/>
      <c r="BB2528" s="416"/>
      <c r="BC2528" s="416"/>
      <c r="BD2528" s="416"/>
      <c r="BE2528" s="416"/>
      <c r="BF2528" s="416"/>
      <c r="BG2528" s="416"/>
      <c r="BH2528" s="416"/>
      <c r="BI2528" s="416"/>
      <c r="BJ2528" s="416"/>
    </row>
    <row r="2529" spans="10:62" x14ac:dyDescent="0.2">
      <c r="J2529" s="385"/>
      <c r="K2529" s="217"/>
      <c r="L2529" s="217"/>
      <c r="M2529" s="693"/>
      <c r="N2529" s="693"/>
      <c r="O2529" s="359"/>
      <c r="P2529" s="619"/>
      <c r="Q2529" s="672"/>
      <c r="R2529" s="672"/>
      <c r="S2529" s="672"/>
      <c r="T2529" s="385"/>
      <c r="U2529" s="385"/>
      <c r="V2529" s="385"/>
      <c r="W2529" s="385"/>
      <c r="X2529" s="693"/>
      <c r="Y2529" s="325"/>
      <c r="Z2529" s="308"/>
      <c r="AA2529" s="383"/>
      <c r="AC2529" s="325"/>
      <c r="AD2529" s="325"/>
      <c r="AF2529" s="383"/>
      <c r="AH2529" s="325"/>
      <c r="AI2529" s="325"/>
      <c r="AK2529" s="385"/>
      <c r="AL2529" s="385"/>
      <c r="AM2529" s="359"/>
      <c r="AN2529" s="385"/>
      <c r="AO2529" s="385"/>
      <c r="AP2529" s="385"/>
      <c r="AQ2529" s="385"/>
      <c r="AR2529" s="385"/>
      <c r="AS2529" s="385"/>
      <c r="AT2529" s="385"/>
      <c r="AU2529" s="359"/>
      <c r="AW2529" s="416"/>
      <c r="AX2529" s="694"/>
      <c r="AY2529" s="641"/>
      <c r="AZ2529" s="385"/>
      <c r="BA2529" s="385"/>
      <c r="BB2529" s="416"/>
      <c r="BC2529" s="416"/>
      <c r="BD2529" s="416"/>
      <c r="BE2529" s="416"/>
      <c r="BF2529" s="416"/>
      <c r="BG2529" s="416"/>
      <c r="BH2529" s="416"/>
      <c r="BI2529" s="416"/>
      <c r="BJ2529" s="416"/>
    </row>
    <row r="2530" spans="10:62" x14ac:dyDescent="0.2">
      <c r="J2530" s="385"/>
      <c r="K2530" s="217"/>
      <c r="L2530" s="217"/>
      <c r="M2530" s="693"/>
      <c r="N2530" s="693"/>
      <c r="O2530" s="359"/>
      <c r="P2530" s="619"/>
      <c r="Q2530" s="672"/>
      <c r="R2530" s="672"/>
      <c r="S2530" s="672"/>
      <c r="T2530" s="385"/>
      <c r="U2530" s="385"/>
      <c r="V2530" s="385"/>
      <c r="W2530" s="385"/>
      <c r="X2530" s="693"/>
      <c r="Y2530" s="325"/>
      <c r="Z2530" s="308"/>
      <c r="AA2530" s="383"/>
      <c r="AC2530" s="325"/>
      <c r="AD2530" s="325"/>
      <c r="AF2530" s="383"/>
      <c r="AH2530" s="325"/>
      <c r="AI2530" s="325"/>
      <c r="AK2530" s="385"/>
      <c r="AL2530" s="385"/>
      <c r="AM2530" s="359"/>
      <c r="AN2530" s="385"/>
      <c r="AO2530" s="385"/>
      <c r="AP2530" s="385"/>
      <c r="AQ2530" s="385"/>
      <c r="AR2530" s="385"/>
      <c r="AS2530" s="385"/>
      <c r="AT2530" s="385"/>
      <c r="AU2530" s="359"/>
      <c r="AW2530" s="416"/>
      <c r="AX2530" s="694"/>
      <c r="AY2530" s="641"/>
      <c r="AZ2530" s="385"/>
      <c r="BA2530" s="385"/>
      <c r="BB2530" s="416"/>
      <c r="BC2530" s="416"/>
      <c r="BD2530" s="416"/>
      <c r="BE2530" s="416"/>
      <c r="BF2530" s="416"/>
      <c r="BG2530" s="416"/>
      <c r="BH2530" s="416"/>
      <c r="BI2530" s="416"/>
      <c r="BJ2530" s="416"/>
    </row>
    <row r="2531" spans="10:62" x14ac:dyDescent="0.2">
      <c r="J2531" s="385"/>
      <c r="K2531" s="217"/>
      <c r="L2531" s="217"/>
      <c r="M2531" s="693"/>
      <c r="N2531" s="693"/>
      <c r="O2531" s="359"/>
      <c r="P2531" s="619"/>
      <c r="Q2531" s="672"/>
      <c r="R2531" s="672"/>
      <c r="S2531" s="672"/>
      <c r="T2531" s="385"/>
      <c r="U2531" s="385"/>
      <c r="V2531" s="385"/>
      <c r="W2531" s="385"/>
      <c r="X2531" s="693"/>
      <c r="Y2531" s="325"/>
      <c r="Z2531" s="308"/>
      <c r="AA2531" s="383"/>
      <c r="AC2531" s="325"/>
      <c r="AD2531" s="325"/>
      <c r="AF2531" s="383"/>
      <c r="AH2531" s="325"/>
      <c r="AI2531" s="325"/>
      <c r="AK2531" s="385"/>
      <c r="AL2531" s="385"/>
      <c r="AM2531" s="359"/>
      <c r="AN2531" s="385"/>
      <c r="AO2531" s="385"/>
      <c r="AP2531" s="385"/>
      <c r="AQ2531" s="385"/>
      <c r="AR2531" s="385"/>
      <c r="AS2531" s="385"/>
      <c r="AT2531" s="385"/>
      <c r="AU2531" s="359"/>
      <c r="AW2531" s="416"/>
      <c r="AX2531" s="694"/>
      <c r="AY2531" s="641"/>
      <c r="AZ2531" s="385"/>
      <c r="BA2531" s="385"/>
      <c r="BB2531" s="416"/>
      <c r="BC2531" s="416"/>
      <c r="BD2531" s="416"/>
      <c r="BE2531" s="416"/>
      <c r="BF2531" s="416"/>
      <c r="BG2531" s="416"/>
      <c r="BH2531" s="416"/>
      <c r="BI2531" s="416"/>
      <c r="BJ2531" s="416"/>
    </row>
    <row r="2532" spans="10:62" x14ac:dyDescent="0.2">
      <c r="J2532" s="385"/>
      <c r="K2532" s="217"/>
      <c r="L2532" s="217"/>
      <c r="M2532" s="693"/>
      <c r="N2532" s="693"/>
      <c r="O2532" s="359"/>
      <c r="P2532" s="619"/>
      <c r="Q2532" s="672"/>
      <c r="R2532" s="672"/>
      <c r="S2532" s="672"/>
      <c r="T2532" s="385"/>
      <c r="U2532" s="385"/>
      <c r="V2532" s="385"/>
      <c r="W2532" s="385"/>
      <c r="X2532" s="693"/>
      <c r="Y2532" s="325"/>
      <c r="Z2532" s="308"/>
      <c r="AA2532" s="383"/>
      <c r="AC2532" s="325"/>
      <c r="AD2532" s="325"/>
      <c r="AF2532" s="383"/>
      <c r="AH2532" s="325"/>
      <c r="AI2532" s="325"/>
      <c r="AK2532" s="385"/>
      <c r="AL2532" s="385"/>
      <c r="AM2532" s="359"/>
      <c r="AN2532" s="385"/>
      <c r="AO2532" s="385"/>
      <c r="AP2532" s="385"/>
      <c r="AQ2532" s="385"/>
      <c r="AR2532" s="385"/>
      <c r="AS2532" s="385"/>
      <c r="AT2532" s="385"/>
      <c r="AU2532" s="359"/>
      <c r="AW2532" s="416"/>
      <c r="AX2532" s="694"/>
      <c r="AY2532" s="641"/>
      <c r="AZ2532" s="385"/>
      <c r="BA2532" s="385"/>
      <c r="BB2532" s="416"/>
      <c r="BC2532" s="416"/>
      <c r="BD2532" s="416"/>
      <c r="BE2532" s="416"/>
      <c r="BF2532" s="416"/>
      <c r="BG2532" s="416"/>
      <c r="BH2532" s="416"/>
      <c r="BI2532" s="416"/>
      <c r="BJ2532" s="416"/>
    </row>
    <row r="2533" spans="10:62" x14ac:dyDescent="0.2">
      <c r="J2533" s="385"/>
      <c r="K2533" s="217"/>
      <c r="L2533" s="217"/>
      <c r="M2533" s="693"/>
      <c r="N2533" s="693"/>
      <c r="O2533" s="359"/>
      <c r="P2533" s="619"/>
      <c r="Q2533" s="672"/>
      <c r="R2533" s="672"/>
      <c r="S2533" s="672"/>
      <c r="T2533" s="385"/>
      <c r="U2533" s="385"/>
      <c r="V2533" s="385"/>
      <c r="W2533" s="385"/>
      <c r="X2533" s="693"/>
      <c r="Y2533" s="325"/>
      <c r="Z2533" s="308"/>
      <c r="AA2533" s="383"/>
      <c r="AC2533" s="325"/>
      <c r="AD2533" s="325"/>
      <c r="AF2533" s="383"/>
      <c r="AH2533" s="325"/>
      <c r="AI2533" s="325"/>
      <c r="AK2533" s="385"/>
      <c r="AL2533" s="385"/>
      <c r="AM2533" s="359"/>
      <c r="AN2533" s="385"/>
      <c r="AO2533" s="385"/>
      <c r="AP2533" s="385"/>
      <c r="AQ2533" s="385"/>
      <c r="AR2533" s="385"/>
      <c r="AS2533" s="385"/>
      <c r="AT2533" s="385"/>
      <c r="AU2533" s="359"/>
      <c r="AW2533" s="416"/>
      <c r="AX2533" s="694"/>
      <c r="AY2533" s="641"/>
      <c r="AZ2533" s="385"/>
      <c r="BA2533" s="385"/>
      <c r="BB2533" s="416"/>
      <c r="BC2533" s="416"/>
      <c r="BD2533" s="416"/>
      <c r="BE2533" s="416"/>
      <c r="BF2533" s="416"/>
      <c r="BG2533" s="416"/>
      <c r="BH2533" s="416"/>
      <c r="BI2533" s="416"/>
      <c r="BJ2533" s="416"/>
    </row>
    <row r="2534" spans="10:62" x14ac:dyDescent="0.2">
      <c r="J2534" s="385"/>
      <c r="K2534" s="217"/>
      <c r="L2534" s="217"/>
      <c r="M2534" s="693"/>
      <c r="N2534" s="693"/>
      <c r="O2534" s="359"/>
      <c r="P2534" s="619"/>
      <c r="Q2534" s="672"/>
      <c r="R2534" s="672"/>
      <c r="S2534" s="672"/>
      <c r="T2534" s="385"/>
      <c r="U2534" s="385"/>
      <c r="V2534" s="385"/>
      <c r="W2534" s="385"/>
      <c r="X2534" s="693"/>
      <c r="Y2534" s="325"/>
      <c r="Z2534" s="308"/>
      <c r="AA2534" s="383"/>
      <c r="AC2534" s="325"/>
      <c r="AD2534" s="325"/>
      <c r="AF2534" s="383"/>
      <c r="AH2534" s="325"/>
      <c r="AI2534" s="325"/>
      <c r="AK2534" s="385"/>
      <c r="AL2534" s="385"/>
      <c r="AM2534" s="359"/>
      <c r="AN2534" s="385"/>
      <c r="AO2534" s="385"/>
      <c r="AP2534" s="385"/>
      <c r="AQ2534" s="385"/>
      <c r="AR2534" s="385"/>
      <c r="AS2534" s="385"/>
      <c r="AT2534" s="385"/>
      <c r="AU2534" s="359"/>
      <c r="AW2534" s="416"/>
      <c r="AX2534" s="694"/>
      <c r="AY2534" s="641"/>
      <c r="AZ2534" s="385"/>
      <c r="BA2534" s="385"/>
      <c r="BB2534" s="416"/>
      <c r="BC2534" s="416"/>
      <c r="BD2534" s="416"/>
      <c r="BE2534" s="416"/>
      <c r="BF2534" s="416"/>
      <c r="BG2534" s="416"/>
      <c r="BH2534" s="416"/>
      <c r="BI2534" s="416"/>
      <c r="BJ2534" s="416"/>
    </row>
    <row r="2535" spans="10:62" x14ac:dyDescent="0.2">
      <c r="J2535" s="385"/>
      <c r="K2535" s="217"/>
      <c r="L2535" s="217"/>
      <c r="M2535" s="693"/>
      <c r="N2535" s="693"/>
      <c r="O2535" s="359"/>
      <c r="P2535" s="619"/>
      <c r="Q2535" s="672"/>
      <c r="R2535" s="672"/>
      <c r="S2535" s="672"/>
      <c r="T2535" s="385"/>
      <c r="U2535" s="385"/>
      <c r="V2535" s="385"/>
      <c r="W2535" s="385"/>
      <c r="X2535" s="693"/>
      <c r="Y2535" s="325"/>
      <c r="Z2535" s="308"/>
      <c r="AA2535" s="383"/>
      <c r="AC2535" s="325"/>
      <c r="AD2535" s="325"/>
      <c r="AF2535" s="383"/>
      <c r="AH2535" s="325"/>
      <c r="AI2535" s="325"/>
      <c r="AK2535" s="385"/>
      <c r="AL2535" s="385"/>
      <c r="AM2535" s="359"/>
      <c r="AN2535" s="385"/>
      <c r="AO2535" s="385"/>
      <c r="AP2535" s="385"/>
      <c r="AQ2535" s="385"/>
      <c r="AR2535" s="385"/>
      <c r="AS2535" s="385"/>
      <c r="AT2535" s="385"/>
      <c r="AU2535" s="359"/>
      <c r="AW2535" s="416"/>
      <c r="AX2535" s="694"/>
      <c r="AY2535" s="641"/>
      <c r="AZ2535" s="385"/>
      <c r="BA2535" s="385"/>
      <c r="BB2535" s="416"/>
      <c r="BC2535" s="416"/>
      <c r="BD2535" s="416"/>
      <c r="BE2535" s="416"/>
      <c r="BF2535" s="416"/>
      <c r="BG2535" s="416"/>
      <c r="BH2535" s="416"/>
      <c r="BI2535" s="416"/>
      <c r="BJ2535" s="416"/>
    </row>
    <row r="2536" spans="10:62" x14ac:dyDescent="0.2">
      <c r="J2536" s="385"/>
      <c r="K2536" s="217"/>
      <c r="L2536" s="217"/>
      <c r="M2536" s="693"/>
      <c r="N2536" s="693"/>
      <c r="O2536" s="359"/>
      <c r="P2536" s="619"/>
      <c r="Q2536" s="672"/>
      <c r="R2536" s="672"/>
      <c r="S2536" s="672"/>
      <c r="T2536" s="385"/>
      <c r="U2536" s="385"/>
      <c r="V2536" s="385"/>
      <c r="W2536" s="385"/>
      <c r="X2536" s="693"/>
      <c r="Y2536" s="325"/>
      <c r="Z2536" s="308"/>
      <c r="AA2536" s="383"/>
      <c r="AC2536" s="325"/>
      <c r="AD2536" s="325"/>
      <c r="AF2536" s="383"/>
      <c r="AH2536" s="325"/>
      <c r="AI2536" s="325"/>
      <c r="AK2536" s="385"/>
      <c r="AL2536" s="385"/>
      <c r="AM2536" s="359"/>
      <c r="AN2536" s="385"/>
      <c r="AO2536" s="385"/>
      <c r="AP2536" s="385"/>
      <c r="AQ2536" s="385"/>
      <c r="AR2536" s="385"/>
      <c r="AS2536" s="385"/>
      <c r="AT2536" s="385"/>
      <c r="AU2536" s="359"/>
      <c r="AW2536" s="416"/>
      <c r="AX2536" s="694"/>
      <c r="AY2536" s="641"/>
      <c r="AZ2536" s="385"/>
      <c r="BA2536" s="385"/>
      <c r="BB2536" s="416"/>
      <c r="BC2536" s="416"/>
      <c r="BD2536" s="416"/>
      <c r="BE2536" s="416"/>
      <c r="BF2536" s="416"/>
      <c r="BG2536" s="416"/>
      <c r="BH2536" s="416"/>
      <c r="BI2536" s="416"/>
      <c r="BJ2536" s="416"/>
    </row>
    <row r="2537" spans="10:62" x14ac:dyDescent="0.2">
      <c r="J2537" s="385"/>
      <c r="K2537" s="217"/>
      <c r="L2537" s="217"/>
      <c r="M2537" s="693"/>
      <c r="N2537" s="693"/>
      <c r="O2537" s="359"/>
      <c r="P2537" s="619"/>
      <c r="Q2537" s="672"/>
      <c r="R2537" s="672"/>
      <c r="S2537" s="672"/>
      <c r="T2537" s="385"/>
      <c r="U2537" s="385"/>
      <c r="V2537" s="385"/>
      <c r="W2537" s="385"/>
      <c r="X2537" s="693"/>
      <c r="Y2537" s="325"/>
      <c r="Z2537" s="308"/>
      <c r="AA2537" s="383"/>
      <c r="AC2537" s="325"/>
      <c r="AD2537" s="325"/>
      <c r="AF2537" s="383"/>
      <c r="AH2537" s="325"/>
      <c r="AI2537" s="325"/>
      <c r="AK2537" s="385"/>
      <c r="AL2537" s="385"/>
      <c r="AM2537" s="359"/>
      <c r="AN2537" s="385"/>
      <c r="AO2537" s="385"/>
      <c r="AP2537" s="385"/>
      <c r="AQ2537" s="385"/>
      <c r="AR2537" s="385"/>
      <c r="AS2537" s="385"/>
      <c r="AT2537" s="385"/>
      <c r="AU2537" s="359"/>
      <c r="AW2537" s="416"/>
      <c r="AX2537" s="694"/>
      <c r="AY2537" s="641"/>
      <c r="AZ2537" s="385"/>
      <c r="BA2537" s="385"/>
      <c r="BB2537" s="416"/>
      <c r="BC2537" s="416"/>
      <c r="BD2537" s="416"/>
      <c r="BE2537" s="416"/>
      <c r="BF2537" s="416"/>
      <c r="BG2537" s="416"/>
      <c r="BH2537" s="416"/>
      <c r="BI2537" s="416"/>
      <c r="BJ2537" s="416"/>
    </row>
    <row r="2538" spans="10:62" x14ac:dyDescent="0.2">
      <c r="J2538" s="385"/>
      <c r="K2538" s="217"/>
      <c r="L2538" s="217"/>
      <c r="M2538" s="693"/>
      <c r="N2538" s="693"/>
      <c r="O2538" s="359"/>
      <c r="P2538" s="619"/>
      <c r="Q2538" s="672"/>
      <c r="R2538" s="672"/>
      <c r="S2538" s="672"/>
      <c r="T2538" s="385"/>
      <c r="U2538" s="385"/>
      <c r="V2538" s="385"/>
      <c r="W2538" s="385"/>
      <c r="X2538" s="693"/>
      <c r="Y2538" s="325"/>
      <c r="Z2538" s="308"/>
      <c r="AA2538" s="383"/>
      <c r="AC2538" s="325"/>
      <c r="AD2538" s="325"/>
      <c r="AF2538" s="383"/>
      <c r="AH2538" s="325"/>
      <c r="AI2538" s="325"/>
      <c r="AK2538" s="385"/>
      <c r="AL2538" s="385"/>
      <c r="AM2538" s="359"/>
      <c r="AN2538" s="385"/>
      <c r="AO2538" s="385"/>
      <c r="AP2538" s="385"/>
      <c r="AQ2538" s="385"/>
      <c r="AR2538" s="385"/>
      <c r="AS2538" s="385"/>
      <c r="AT2538" s="385"/>
      <c r="AU2538" s="359"/>
      <c r="AW2538" s="416"/>
      <c r="AX2538" s="694"/>
      <c r="AY2538" s="641"/>
      <c r="AZ2538" s="385"/>
      <c r="BA2538" s="385"/>
      <c r="BB2538" s="416"/>
      <c r="BC2538" s="416"/>
      <c r="BD2538" s="416"/>
      <c r="BE2538" s="416"/>
      <c r="BF2538" s="416"/>
      <c r="BG2538" s="416"/>
      <c r="BH2538" s="416"/>
      <c r="BI2538" s="416"/>
      <c r="BJ2538" s="416"/>
    </row>
    <row r="2539" spans="10:62" x14ac:dyDescent="0.2">
      <c r="J2539" s="385"/>
      <c r="K2539" s="217"/>
      <c r="L2539" s="217"/>
      <c r="M2539" s="693"/>
      <c r="N2539" s="693"/>
      <c r="O2539" s="359"/>
      <c r="P2539" s="619"/>
      <c r="Q2539" s="672"/>
      <c r="R2539" s="672"/>
      <c r="S2539" s="672"/>
      <c r="T2539" s="385"/>
      <c r="U2539" s="385"/>
      <c r="V2539" s="385"/>
      <c r="W2539" s="385"/>
      <c r="X2539" s="693"/>
      <c r="Y2539" s="325"/>
      <c r="Z2539" s="308"/>
      <c r="AA2539" s="383"/>
      <c r="AC2539" s="325"/>
      <c r="AD2539" s="325"/>
      <c r="AF2539" s="383"/>
      <c r="AH2539" s="325"/>
      <c r="AI2539" s="325"/>
      <c r="AK2539" s="385"/>
      <c r="AL2539" s="385"/>
      <c r="AM2539" s="359"/>
      <c r="AN2539" s="385"/>
      <c r="AO2539" s="385"/>
      <c r="AP2539" s="385"/>
      <c r="AQ2539" s="385"/>
      <c r="AR2539" s="385"/>
      <c r="AS2539" s="385"/>
      <c r="AT2539" s="385"/>
      <c r="AU2539" s="359"/>
      <c r="AW2539" s="416"/>
      <c r="AX2539" s="694"/>
      <c r="AY2539" s="641"/>
      <c r="AZ2539" s="385"/>
      <c r="BA2539" s="385"/>
      <c r="BB2539" s="416"/>
      <c r="BC2539" s="416"/>
      <c r="BD2539" s="416"/>
      <c r="BE2539" s="416"/>
      <c r="BF2539" s="416"/>
      <c r="BG2539" s="416"/>
      <c r="BH2539" s="416"/>
      <c r="BI2539" s="416"/>
      <c r="BJ2539" s="416"/>
    </row>
    <row r="2540" spans="10:62" x14ac:dyDescent="0.2">
      <c r="J2540" s="385"/>
      <c r="K2540" s="217"/>
      <c r="L2540" s="217"/>
      <c r="M2540" s="693"/>
      <c r="N2540" s="693"/>
      <c r="O2540" s="359"/>
      <c r="P2540" s="619"/>
      <c r="Q2540" s="672"/>
      <c r="R2540" s="672"/>
      <c r="S2540" s="672"/>
      <c r="T2540" s="385"/>
      <c r="U2540" s="385"/>
      <c r="V2540" s="385"/>
      <c r="W2540" s="385"/>
      <c r="X2540" s="693"/>
      <c r="Y2540" s="325"/>
      <c r="Z2540" s="308"/>
      <c r="AA2540" s="383"/>
      <c r="AC2540" s="325"/>
      <c r="AD2540" s="325"/>
      <c r="AF2540" s="383"/>
      <c r="AH2540" s="325"/>
      <c r="AI2540" s="325"/>
      <c r="AK2540" s="385"/>
      <c r="AL2540" s="385"/>
      <c r="AM2540" s="359"/>
      <c r="AN2540" s="385"/>
      <c r="AO2540" s="385"/>
      <c r="AP2540" s="385"/>
      <c r="AQ2540" s="385"/>
      <c r="AR2540" s="385"/>
      <c r="AS2540" s="385"/>
      <c r="AT2540" s="385"/>
      <c r="AU2540" s="359"/>
      <c r="AW2540" s="416"/>
      <c r="AX2540" s="694"/>
      <c r="AY2540" s="641"/>
      <c r="AZ2540" s="385"/>
      <c r="BA2540" s="385"/>
      <c r="BB2540" s="416"/>
      <c r="BC2540" s="416"/>
      <c r="BD2540" s="416"/>
      <c r="BE2540" s="416"/>
      <c r="BF2540" s="416"/>
      <c r="BG2540" s="416"/>
      <c r="BH2540" s="416"/>
      <c r="BI2540" s="416"/>
      <c r="BJ2540" s="416"/>
    </row>
    <row r="2541" spans="10:62" x14ac:dyDescent="0.2">
      <c r="J2541" s="385"/>
      <c r="K2541" s="217"/>
      <c r="L2541" s="217"/>
      <c r="M2541" s="693"/>
      <c r="N2541" s="693"/>
      <c r="O2541" s="359"/>
      <c r="P2541" s="619"/>
      <c r="Q2541" s="672"/>
      <c r="R2541" s="672"/>
      <c r="S2541" s="672"/>
      <c r="T2541" s="385"/>
      <c r="U2541" s="385"/>
      <c r="V2541" s="385"/>
      <c r="W2541" s="385"/>
      <c r="X2541" s="693"/>
      <c r="Y2541" s="325"/>
      <c r="Z2541" s="308"/>
      <c r="AA2541" s="383"/>
      <c r="AC2541" s="325"/>
      <c r="AD2541" s="325"/>
      <c r="AF2541" s="383"/>
      <c r="AH2541" s="325"/>
      <c r="AI2541" s="325"/>
      <c r="AK2541" s="385"/>
      <c r="AL2541" s="385"/>
      <c r="AM2541" s="359"/>
      <c r="AN2541" s="385"/>
      <c r="AO2541" s="385"/>
      <c r="AP2541" s="385"/>
      <c r="AQ2541" s="385"/>
      <c r="AR2541" s="385"/>
      <c r="AS2541" s="385"/>
      <c r="AT2541" s="385"/>
      <c r="AU2541" s="359"/>
      <c r="AW2541" s="416"/>
      <c r="AX2541" s="694"/>
      <c r="AY2541" s="641"/>
      <c r="AZ2541" s="385"/>
      <c r="BA2541" s="385"/>
      <c r="BB2541" s="416"/>
      <c r="BC2541" s="416"/>
      <c r="BD2541" s="416"/>
      <c r="BE2541" s="416"/>
      <c r="BF2541" s="416"/>
      <c r="BG2541" s="416"/>
      <c r="BH2541" s="416"/>
      <c r="BI2541" s="416"/>
      <c r="BJ2541" s="416"/>
    </row>
    <row r="2542" spans="10:62" x14ac:dyDescent="0.2">
      <c r="J2542" s="385"/>
      <c r="K2542" s="217"/>
      <c r="L2542" s="217"/>
      <c r="M2542" s="693"/>
      <c r="N2542" s="693"/>
      <c r="O2542" s="359"/>
      <c r="P2542" s="619"/>
      <c r="Q2542" s="672"/>
      <c r="R2542" s="672"/>
      <c r="S2542" s="672"/>
      <c r="T2542" s="385"/>
      <c r="U2542" s="385"/>
      <c r="V2542" s="385"/>
      <c r="W2542" s="385"/>
      <c r="X2542" s="693"/>
      <c r="Y2542" s="325"/>
      <c r="Z2542" s="308"/>
      <c r="AA2542" s="383"/>
      <c r="AC2542" s="325"/>
      <c r="AD2542" s="325"/>
      <c r="AF2542" s="383"/>
      <c r="AH2542" s="325"/>
      <c r="AI2542" s="325"/>
      <c r="AK2542" s="385"/>
      <c r="AL2542" s="385"/>
      <c r="AM2542" s="359"/>
      <c r="AN2542" s="385"/>
      <c r="AO2542" s="385"/>
      <c r="AP2542" s="385"/>
      <c r="AQ2542" s="385"/>
      <c r="AR2542" s="385"/>
      <c r="AS2542" s="385"/>
      <c r="AT2542" s="385"/>
      <c r="AU2542" s="359"/>
      <c r="AW2542" s="416"/>
      <c r="AX2542" s="694"/>
      <c r="AY2542" s="641"/>
      <c r="AZ2542" s="385"/>
      <c r="BA2542" s="385"/>
      <c r="BB2542" s="416"/>
      <c r="BC2542" s="416"/>
      <c r="BD2542" s="416"/>
      <c r="BE2542" s="416"/>
      <c r="BF2542" s="416"/>
      <c r="BG2542" s="416"/>
      <c r="BH2542" s="416"/>
      <c r="BI2542" s="416"/>
      <c r="BJ2542" s="416"/>
    </row>
    <row r="2543" spans="10:62" x14ac:dyDescent="0.2">
      <c r="J2543" s="385"/>
      <c r="K2543" s="217"/>
      <c r="L2543" s="217"/>
      <c r="M2543" s="693"/>
      <c r="N2543" s="693"/>
      <c r="O2543" s="359"/>
      <c r="P2543" s="619"/>
      <c r="Q2543" s="672"/>
      <c r="R2543" s="672"/>
      <c r="S2543" s="672"/>
      <c r="T2543" s="385"/>
      <c r="U2543" s="385"/>
      <c r="V2543" s="385"/>
      <c r="W2543" s="385"/>
      <c r="X2543" s="693"/>
      <c r="Y2543" s="325"/>
      <c r="Z2543" s="308"/>
      <c r="AA2543" s="383"/>
      <c r="AC2543" s="325"/>
      <c r="AD2543" s="325"/>
      <c r="AF2543" s="383"/>
      <c r="AH2543" s="325"/>
      <c r="AI2543" s="325"/>
      <c r="AK2543" s="385"/>
      <c r="AL2543" s="385"/>
      <c r="AM2543" s="359"/>
      <c r="AN2543" s="385"/>
      <c r="AO2543" s="385"/>
      <c r="AP2543" s="385"/>
      <c r="AQ2543" s="385"/>
      <c r="AR2543" s="385"/>
      <c r="AS2543" s="385"/>
      <c r="AT2543" s="385"/>
      <c r="AU2543" s="359"/>
      <c r="AW2543" s="416"/>
      <c r="AX2543" s="694"/>
      <c r="AY2543" s="641"/>
      <c r="AZ2543" s="385"/>
      <c r="BA2543" s="385"/>
      <c r="BB2543" s="416"/>
      <c r="BC2543" s="416"/>
      <c r="BD2543" s="416"/>
      <c r="BE2543" s="416"/>
      <c r="BF2543" s="416"/>
      <c r="BG2543" s="416"/>
      <c r="BH2543" s="416"/>
      <c r="BI2543" s="416"/>
      <c r="BJ2543" s="416"/>
    </row>
    <row r="2544" spans="10:62" x14ac:dyDescent="0.2">
      <c r="J2544" s="385"/>
      <c r="K2544" s="217"/>
      <c r="L2544" s="217"/>
      <c r="M2544" s="693"/>
      <c r="N2544" s="693"/>
      <c r="O2544" s="359"/>
      <c r="P2544" s="619"/>
      <c r="Q2544" s="672"/>
      <c r="R2544" s="672"/>
      <c r="S2544" s="672"/>
      <c r="T2544" s="385"/>
      <c r="U2544" s="385"/>
      <c r="V2544" s="385"/>
      <c r="W2544" s="385"/>
      <c r="X2544" s="693"/>
      <c r="Y2544" s="325"/>
      <c r="Z2544" s="308"/>
      <c r="AA2544" s="383"/>
      <c r="AC2544" s="325"/>
      <c r="AD2544" s="325"/>
      <c r="AF2544" s="383"/>
      <c r="AH2544" s="325"/>
      <c r="AI2544" s="325"/>
      <c r="AK2544" s="385"/>
      <c r="AL2544" s="385"/>
      <c r="AM2544" s="359"/>
      <c r="AN2544" s="385"/>
      <c r="AO2544" s="385"/>
      <c r="AP2544" s="385"/>
      <c r="AQ2544" s="385"/>
      <c r="AR2544" s="385"/>
      <c r="AS2544" s="385"/>
      <c r="AT2544" s="385"/>
      <c r="AU2544" s="359"/>
      <c r="AW2544" s="416"/>
      <c r="AX2544" s="694"/>
      <c r="AY2544" s="641"/>
      <c r="AZ2544" s="385"/>
      <c r="BA2544" s="385"/>
      <c r="BB2544" s="416"/>
      <c r="BC2544" s="416"/>
      <c r="BD2544" s="416"/>
      <c r="BE2544" s="416"/>
      <c r="BF2544" s="416"/>
      <c r="BG2544" s="416"/>
      <c r="BH2544" s="416"/>
      <c r="BI2544" s="416"/>
      <c r="BJ2544" s="416"/>
    </row>
    <row r="2545" spans="10:62" x14ac:dyDescent="0.2">
      <c r="J2545" s="385"/>
      <c r="K2545" s="217"/>
      <c r="L2545" s="217"/>
      <c r="M2545" s="693"/>
      <c r="N2545" s="693"/>
      <c r="O2545" s="359"/>
      <c r="P2545" s="619"/>
      <c r="Q2545" s="672"/>
      <c r="R2545" s="672"/>
      <c r="S2545" s="672"/>
      <c r="T2545" s="385"/>
      <c r="U2545" s="385"/>
      <c r="V2545" s="385"/>
      <c r="W2545" s="385"/>
      <c r="X2545" s="693"/>
      <c r="Y2545" s="325"/>
      <c r="Z2545" s="308"/>
      <c r="AA2545" s="383"/>
      <c r="AC2545" s="325"/>
      <c r="AD2545" s="325"/>
      <c r="AF2545" s="383"/>
      <c r="AH2545" s="325"/>
      <c r="AI2545" s="325"/>
      <c r="AK2545" s="385"/>
      <c r="AL2545" s="385"/>
      <c r="AM2545" s="359"/>
      <c r="AN2545" s="385"/>
      <c r="AO2545" s="385"/>
      <c r="AP2545" s="385"/>
      <c r="AQ2545" s="385"/>
      <c r="AR2545" s="385"/>
      <c r="AS2545" s="385"/>
      <c r="AT2545" s="385"/>
      <c r="AU2545" s="359"/>
      <c r="AW2545" s="416"/>
      <c r="AX2545" s="694"/>
      <c r="AY2545" s="641"/>
      <c r="AZ2545" s="385"/>
      <c r="BA2545" s="385"/>
      <c r="BB2545" s="416"/>
      <c r="BC2545" s="416"/>
      <c r="BD2545" s="416"/>
      <c r="BE2545" s="416"/>
      <c r="BF2545" s="416"/>
      <c r="BG2545" s="416"/>
      <c r="BH2545" s="416"/>
      <c r="BI2545" s="416"/>
      <c r="BJ2545" s="416"/>
    </row>
    <row r="2546" spans="10:62" x14ac:dyDescent="0.2">
      <c r="J2546" s="385"/>
      <c r="K2546" s="217"/>
      <c r="L2546" s="217"/>
      <c r="M2546" s="693"/>
      <c r="N2546" s="693"/>
      <c r="O2546" s="359"/>
      <c r="P2546" s="619"/>
      <c r="Q2546" s="672"/>
      <c r="R2546" s="672"/>
      <c r="S2546" s="672"/>
      <c r="T2546" s="385"/>
      <c r="U2546" s="385"/>
      <c r="V2546" s="385"/>
      <c r="W2546" s="385"/>
      <c r="X2546" s="693"/>
      <c r="Y2546" s="325"/>
      <c r="Z2546" s="308"/>
      <c r="AA2546" s="383"/>
      <c r="AC2546" s="325"/>
      <c r="AD2546" s="325"/>
      <c r="AF2546" s="383"/>
      <c r="AH2546" s="325"/>
      <c r="AI2546" s="325"/>
      <c r="AK2546" s="385"/>
      <c r="AL2546" s="385"/>
      <c r="AM2546" s="359"/>
      <c r="AN2546" s="385"/>
      <c r="AO2546" s="385"/>
      <c r="AP2546" s="385"/>
      <c r="AQ2546" s="385"/>
      <c r="AR2546" s="385"/>
      <c r="AS2546" s="385"/>
      <c r="AT2546" s="385"/>
      <c r="AU2546" s="359"/>
      <c r="AW2546" s="416"/>
      <c r="AX2546" s="694"/>
      <c r="AY2546" s="641"/>
      <c r="AZ2546" s="385"/>
      <c r="BA2546" s="385"/>
      <c r="BB2546" s="416"/>
      <c r="BC2546" s="416"/>
      <c r="BD2546" s="416"/>
      <c r="BE2546" s="416"/>
      <c r="BF2546" s="416"/>
      <c r="BG2546" s="416"/>
      <c r="BH2546" s="416"/>
      <c r="BI2546" s="416"/>
      <c r="BJ2546" s="416"/>
    </row>
    <row r="2547" spans="10:62" x14ac:dyDescent="0.2">
      <c r="J2547" s="385"/>
      <c r="K2547" s="217"/>
      <c r="L2547" s="217"/>
      <c r="M2547" s="693"/>
      <c r="N2547" s="693"/>
      <c r="O2547" s="359"/>
      <c r="P2547" s="619"/>
      <c r="Q2547" s="672"/>
      <c r="R2547" s="672"/>
      <c r="S2547" s="672"/>
      <c r="T2547" s="385"/>
      <c r="U2547" s="385"/>
      <c r="V2547" s="385"/>
      <c r="W2547" s="385"/>
      <c r="X2547" s="693"/>
      <c r="Y2547" s="325"/>
      <c r="Z2547" s="308"/>
      <c r="AA2547" s="383"/>
      <c r="AC2547" s="325"/>
      <c r="AD2547" s="325"/>
      <c r="AF2547" s="383"/>
      <c r="AH2547" s="325"/>
      <c r="AI2547" s="325"/>
      <c r="AK2547" s="385"/>
      <c r="AL2547" s="385"/>
      <c r="AM2547" s="359"/>
      <c r="AN2547" s="385"/>
      <c r="AO2547" s="385"/>
      <c r="AP2547" s="385"/>
      <c r="AQ2547" s="385"/>
      <c r="AR2547" s="385"/>
      <c r="AS2547" s="385"/>
      <c r="AT2547" s="385"/>
      <c r="AU2547" s="359"/>
      <c r="AW2547" s="416"/>
      <c r="AX2547" s="694"/>
      <c r="AY2547" s="641"/>
      <c r="AZ2547" s="385"/>
      <c r="BA2547" s="385"/>
      <c r="BB2547" s="416"/>
      <c r="BC2547" s="416"/>
      <c r="BD2547" s="416"/>
      <c r="BE2547" s="416"/>
      <c r="BF2547" s="416"/>
      <c r="BG2547" s="416"/>
      <c r="BH2547" s="416"/>
      <c r="BI2547" s="416"/>
      <c r="BJ2547" s="416"/>
    </row>
    <row r="2548" spans="10:62" x14ac:dyDescent="0.2">
      <c r="J2548" s="385"/>
      <c r="K2548" s="217"/>
      <c r="L2548" s="217"/>
      <c r="M2548" s="693"/>
      <c r="N2548" s="693"/>
      <c r="O2548" s="359"/>
      <c r="P2548" s="619"/>
      <c r="Q2548" s="672"/>
      <c r="R2548" s="672"/>
      <c r="S2548" s="672"/>
      <c r="T2548" s="385"/>
      <c r="U2548" s="385"/>
      <c r="V2548" s="385"/>
      <c r="W2548" s="385"/>
      <c r="X2548" s="693"/>
      <c r="Y2548" s="325"/>
      <c r="Z2548" s="308"/>
      <c r="AA2548" s="383"/>
      <c r="AC2548" s="325"/>
      <c r="AD2548" s="325"/>
      <c r="AF2548" s="383"/>
      <c r="AH2548" s="325"/>
      <c r="AI2548" s="325"/>
      <c r="AK2548" s="385"/>
      <c r="AL2548" s="385"/>
      <c r="AM2548" s="359"/>
      <c r="AN2548" s="385"/>
      <c r="AO2548" s="385"/>
      <c r="AP2548" s="385"/>
      <c r="AQ2548" s="385"/>
      <c r="AR2548" s="385"/>
      <c r="AS2548" s="385"/>
      <c r="AT2548" s="385"/>
      <c r="AU2548" s="359"/>
      <c r="AW2548" s="416"/>
      <c r="AX2548" s="694"/>
      <c r="AY2548" s="641"/>
      <c r="AZ2548" s="385"/>
      <c r="BA2548" s="385"/>
      <c r="BB2548" s="416"/>
      <c r="BC2548" s="416"/>
      <c r="BD2548" s="416"/>
      <c r="BE2548" s="416"/>
      <c r="BF2548" s="416"/>
      <c r="BG2548" s="416"/>
      <c r="BH2548" s="416"/>
      <c r="BI2548" s="416"/>
      <c r="BJ2548" s="416"/>
    </row>
    <row r="2549" spans="10:62" x14ac:dyDescent="0.2">
      <c r="J2549" s="385"/>
      <c r="K2549" s="217"/>
      <c r="L2549" s="217"/>
      <c r="M2549" s="693"/>
      <c r="N2549" s="693"/>
      <c r="O2549" s="359"/>
      <c r="P2549" s="619"/>
      <c r="Q2549" s="672"/>
      <c r="R2549" s="672"/>
      <c r="S2549" s="672"/>
      <c r="T2549" s="385"/>
      <c r="U2549" s="385"/>
      <c r="V2549" s="385"/>
      <c r="W2549" s="385"/>
      <c r="X2549" s="693"/>
      <c r="Y2549" s="325"/>
      <c r="Z2549" s="308"/>
      <c r="AA2549" s="383"/>
      <c r="AC2549" s="325"/>
      <c r="AD2549" s="325"/>
      <c r="AF2549" s="383"/>
      <c r="AH2549" s="325"/>
      <c r="AI2549" s="325"/>
      <c r="AK2549" s="385"/>
      <c r="AL2549" s="385"/>
      <c r="AM2549" s="359"/>
      <c r="AN2549" s="385"/>
      <c r="AO2549" s="385"/>
      <c r="AP2549" s="385"/>
      <c r="AQ2549" s="385"/>
      <c r="AR2549" s="385"/>
      <c r="AS2549" s="385"/>
      <c r="AT2549" s="385"/>
      <c r="AU2549" s="359"/>
      <c r="AW2549" s="416"/>
      <c r="AX2549" s="694"/>
      <c r="AY2549" s="641"/>
      <c r="AZ2549" s="385"/>
      <c r="BA2549" s="385"/>
      <c r="BB2549" s="416"/>
      <c r="BC2549" s="416"/>
      <c r="BD2549" s="416"/>
      <c r="BE2549" s="416"/>
      <c r="BF2549" s="416"/>
      <c r="BG2549" s="416"/>
      <c r="BH2549" s="416"/>
      <c r="BI2549" s="416"/>
      <c r="BJ2549" s="416"/>
    </row>
    <row r="2550" spans="10:62" x14ac:dyDescent="0.2">
      <c r="J2550" s="385"/>
      <c r="K2550" s="217"/>
      <c r="L2550" s="217"/>
      <c r="M2550" s="693"/>
      <c r="N2550" s="693"/>
      <c r="O2550" s="359"/>
      <c r="P2550" s="619"/>
      <c r="Q2550" s="672"/>
      <c r="R2550" s="672"/>
      <c r="S2550" s="672"/>
      <c r="T2550" s="385"/>
      <c r="U2550" s="385"/>
      <c r="V2550" s="385"/>
      <c r="W2550" s="385"/>
      <c r="X2550" s="693"/>
      <c r="Y2550" s="325"/>
      <c r="Z2550" s="308"/>
      <c r="AA2550" s="383"/>
      <c r="AC2550" s="325"/>
      <c r="AD2550" s="325"/>
      <c r="AF2550" s="383"/>
      <c r="AH2550" s="325"/>
      <c r="AI2550" s="325"/>
      <c r="AK2550" s="385"/>
      <c r="AL2550" s="385"/>
      <c r="AM2550" s="359"/>
      <c r="AN2550" s="385"/>
      <c r="AO2550" s="385"/>
      <c r="AP2550" s="385"/>
      <c r="AQ2550" s="385"/>
      <c r="AR2550" s="385"/>
      <c r="AS2550" s="385"/>
      <c r="AT2550" s="385"/>
      <c r="AU2550" s="359"/>
      <c r="AW2550" s="416"/>
      <c r="AX2550" s="694"/>
      <c r="AY2550" s="641"/>
      <c r="AZ2550" s="385"/>
      <c r="BA2550" s="385"/>
      <c r="BB2550" s="416"/>
      <c r="BC2550" s="416"/>
      <c r="BD2550" s="416"/>
      <c r="BE2550" s="416"/>
      <c r="BF2550" s="416"/>
      <c r="BG2550" s="416"/>
      <c r="BH2550" s="416"/>
      <c r="BI2550" s="416"/>
      <c r="BJ2550" s="416"/>
    </row>
    <row r="2551" spans="10:62" x14ac:dyDescent="0.2">
      <c r="J2551" s="385"/>
      <c r="K2551" s="217"/>
      <c r="L2551" s="217"/>
      <c r="M2551" s="693"/>
      <c r="N2551" s="693"/>
      <c r="O2551" s="359"/>
      <c r="P2551" s="619"/>
      <c r="Q2551" s="672"/>
      <c r="R2551" s="672"/>
      <c r="S2551" s="672"/>
      <c r="T2551" s="385"/>
      <c r="U2551" s="385"/>
      <c r="V2551" s="385"/>
      <c r="W2551" s="385"/>
      <c r="X2551" s="693"/>
      <c r="Y2551" s="325"/>
      <c r="Z2551" s="308"/>
      <c r="AA2551" s="383"/>
      <c r="AC2551" s="325"/>
      <c r="AD2551" s="325"/>
      <c r="AF2551" s="383"/>
      <c r="AH2551" s="325"/>
      <c r="AI2551" s="325"/>
      <c r="AK2551" s="385"/>
      <c r="AL2551" s="385"/>
      <c r="AM2551" s="359"/>
      <c r="AN2551" s="385"/>
      <c r="AO2551" s="385"/>
      <c r="AP2551" s="385"/>
      <c r="AQ2551" s="385"/>
      <c r="AR2551" s="385"/>
      <c r="AS2551" s="385"/>
      <c r="AT2551" s="385"/>
      <c r="AU2551" s="359"/>
      <c r="AW2551" s="416"/>
      <c r="AX2551" s="694"/>
      <c r="AY2551" s="641"/>
      <c r="AZ2551" s="385"/>
      <c r="BA2551" s="385"/>
      <c r="BB2551" s="416"/>
      <c r="BC2551" s="416"/>
      <c r="BD2551" s="416"/>
      <c r="BE2551" s="416"/>
      <c r="BF2551" s="416"/>
      <c r="BG2551" s="416"/>
      <c r="BH2551" s="416"/>
      <c r="BI2551" s="416"/>
      <c r="BJ2551" s="416"/>
    </row>
    <row r="2552" spans="10:62" x14ac:dyDescent="0.2">
      <c r="J2552" s="385"/>
      <c r="K2552" s="217"/>
      <c r="L2552" s="217"/>
      <c r="M2552" s="693"/>
      <c r="N2552" s="693"/>
      <c r="O2552" s="359"/>
      <c r="P2552" s="619"/>
      <c r="Q2552" s="672"/>
      <c r="R2552" s="672"/>
      <c r="S2552" s="672"/>
      <c r="T2552" s="385"/>
      <c r="U2552" s="385"/>
      <c r="V2552" s="385"/>
      <c r="W2552" s="385"/>
      <c r="X2552" s="693"/>
      <c r="Y2552" s="325"/>
      <c r="Z2552" s="308"/>
      <c r="AA2552" s="383"/>
      <c r="AC2552" s="325"/>
      <c r="AD2552" s="325"/>
      <c r="AF2552" s="383"/>
      <c r="AH2552" s="325"/>
      <c r="AI2552" s="325"/>
      <c r="AK2552" s="385"/>
      <c r="AL2552" s="385"/>
      <c r="AM2552" s="359"/>
      <c r="AN2552" s="385"/>
      <c r="AO2552" s="385"/>
      <c r="AP2552" s="385"/>
      <c r="AQ2552" s="385"/>
      <c r="AR2552" s="385"/>
      <c r="AS2552" s="385"/>
      <c r="AT2552" s="385"/>
      <c r="AU2552" s="359"/>
      <c r="AW2552" s="416"/>
      <c r="AX2552" s="694"/>
      <c r="AY2552" s="641"/>
      <c r="AZ2552" s="385"/>
      <c r="BA2552" s="385"/>
      <c r="BB2552" s="416"/>
      <c r="BC2552" s="416"/>
      <c r="BD2552" s="416"/>
      <c r="BE2552" s="416"/>
      <c r="BF2552" s="416"/>
      <c r="BG2552" s="416"/>
      <c r="BH2552" s="416"/>
      <c r="BI2552" s="416"/>
      <c r="BJ2552" s="416"/>
    </row>
    <row r="2553" spans="10:62" x14ac:dyDescent="0.2">
      <c r="J2553" s="385"/>
      <c r="K2553" s="217"/>
      <c r="L2553" s="217"/>
      <c r="M2553" s="693"/>
      <c r="N2553" s="693"/>
      <c r="O2553" s="359"/>
      <c r="P2553" s="619"/>
      <c r="Q2553" s="672"/>
      <c r="R2553" s="672"/>
      <c r="S2553" s="672"/>
      <c r="T2553" s="385"/>
      <c r="U2553" s="385"/>
      <c r="V2553" s="385"/>
      <c r="W2553" s="385"/>
      <c r="X2553" s="693"/>
      <c r="Y2553" s="325"/>
      <c r="Z2553" s="308"/>
      <c r="AA2553" s="383"/>
      <c r="AC2553" s="325"/>
      <c r="AD2553" s="325"/>
      <c r="AF2553" s="383"/>
      <c r="AH2553" s="325"/>
      <c r="AI2553" s="325"/>
      <c r="AK2553" s="385"/>
      <c r="AL2553" s="385"/>
      <c r="AM2553" s="359"/>
      <c r="AN2553" s="385"/>
      <c r="AO2553" s="385"/>
      <c r="AP2553" s="385"/>
      <c r="AQ2553" s="385"/>
      <c r="AR2553" s="385"/>
      <c r="AS2553" s="385"/>
      <c r="AT2553" s="385"/>
      <c r="AU2553" s="359"/>
      <c r="AW2553" s="416"/>
      <c r="AX2553" s="694"/>
      <c r="AY2553" s="641"/>
      <c r="AZ2553" s="385"/>
      <c r="BA2553" s="385"/>
      <c r="BB2553" s="416"/>
      <c r="BC2553" s="416"/>
      <c r="BD2553" s="416"/>
      <c r="BE2553" s="416"/>
      <c r="BF2553" s="416"/>
      <c r="BG2553" s="416"/>
      <c r="BH2553" s="416"/>
      <c r="BI2553" s="416"/>
      <c r="BJ2553" s="416"/>
    </row>
    <row r="2554" spans="10:62" x14ac:dyDescent="0.2">
      <c r="J2554" s="385"/>
      <c r="K2554" s="217"/>
      <c r="L2554" s="217"/>
      <c r="M2554" s="693"/>
      <c r="N2554" s="693"/>
      <c r="O2554" s="359"/>
      <c r="P2554" s="619"/>
      <c r="Q2554" s="672"/>
      <c r="R2554" s="672"/>
      <c r="S2554" s="672"/>
      <c r="T2554" s="385"/>
      <c r="U2554" s="385"/>
      <c r="V2554" s="385"/>
      <c r="W2554" s="385"/>
      <c r="X2554" s="693"/>
      <c r="Y2554" s="325"/>
      <c r="Z2554" s="308"/>
      <c r="AA2554" s="383"/>
      <c r="AC2554" s="325"/>
      <c r="AD2554" s="325"/>
      <c r="AF2554" s="383"/>
      <c r="AH2554" s="325"/>
      <c r="AI2554" s="325"/>
      <c r="AK2554" s="385"/>
      <c r="AL2554" s="385"/>
      <c r="AM2554" s="359"/>
      <c r="AN2554" s="385"/>
      <c r="AO2554" s="385"/>
      <c r="AP2554" s="385"/>
      <c r="AQ2554" s="385"/>
      <c r="AR2554" s="385"/>
      <c r="AS2554" s="385"/>
      <c r="AT2554" s="385"/>
      <c r="AU2554" s="359"/>
      <c r="AW2554" s="416"/>
      <c r="AX2554" s="694"/>
      <c r="AY2554" s="641"/>
      <c r="AZ2554" s="385"/>
      <c r="BA2554" s="385"/>
      <c r="BB2554" s="416"/>
      <c r="BC2554" s="416"/>
      <c r="BD2554" s="416"/>
      <c r="BE2554" s="416"/>
      <c r="BF2554" s="416"/>
      <c r="BG2554" s="416"/>
      <c r="BH2554" s="416"/>
      <c r="BI2554" s="416"/>
      <c r="BJ2554" s="416"/>
    </row>
    <row r="2555" spans="10:62" x14ac:dyDescent="0.2">
      <c r="J2555" s="385"/>
      <c r="K2555" s="217"/>
      <c r="L2555" s="217"/>
      <c r="M2555" s="693"/>
      <c r="N2555" s="693"/>
      <c r="O2555" s="359"/>
      <c r="P2555" s="619"/>
      <c r="Q2555" s="672"/>
      <c r="R2555" s="672"/>
      <c r="S2555" s="672"/>
      <c r="T2555" s="385"/>
      <c r="U2555" s="385"/>
      <c r="V2555" s="385"/>
      <c r="W2555" s="385"/>
      <c r="X2555" s="693"/>
      <c r="Y2555" s="325"/>
      <c r="Z2555" s="308"/>
      <c r="AA2555" s="383"/>
      <c r="AC2555" s="325"/>
      <c r="AD2555" s="325"/>
      <c r="AF2555" s="383"/>
      <c r="AH2555" s="325"/>
      <c r="AI2555" s="325"/>
      <c r="AK2555" s="385"/>
      <c r="AL2555" s="385"/>
      <c r="AM2555" s="359"/>
      <c r="AN2555" s="385"/>
      <c r="AO2555" s="385"/>
      <c r="AP2555" s="385"/>
      <c r="AQ2555" s="385"/>
      <c r="AR2555" s="385"/>
      <c r="AS2555" s="385"/>
      <c r="AT2555" s="385"/>
      <c r="AU2555" s="359"/>
      <c r="AW2555" s="416"/>
      <c r="AX2555" s="694"/>
      <c r="AY2555" s="641"/>
      <c r="AZ2555" s="385"/>
      <c r="BA2555" s="385"/>
      <c r="BB2555" s="416"/>
      <c r="BC2555" s="416"/>
      <c r="BD2555" s="416"/>
      <c r="BE2555" s="416"/>
      <c r="BF2555" s="416"/>
      <c r="BG2555" s="416"/>
      <c r="BH2555" s="416"/>
      <c r="BI2555" s="416"/>
      <c r="BJ2555" s="416"/>
    </row>
    <row r="2556" spans="10:62" x14ac:dyDescent="0.2">
      <c r="J2556" s="385"/>
      <c r="K2556" s="217"/>
      <c r="L2556" s="217"/>
      <c r="M2556" s="693"/>
      <c r="N2556" s="693"/>
      <c r="O2556" s="359"/>
      <c r="P2556" s="619"/>
      <c r="Q2556" s="672"/>
      <c r="R2556" s="672"/>
      <c r="S2556" s="672"/>
      <c r="T2556" s="385"/>
      <c r="U2556" s="385"/>
      <c r="V2556" s="385"/>
      <c r="W2556" s="385"/>
      <c r="X2556" s="693"/>
      <c r="Y2556" s="325"/>
      <c r="Z2556" s="308"/>
      <c r="AA2556" s="383"/>
      <c r="AC2556" s="325"/>
      <c r="AD2556" s="325"/>
      <c r="AF2556" s="383"/>
      <c r="AH2556" s="325"/>
      <c r="AI2556" s="325"/>
      <c r="AK2556" s="385"/>
      <c r="AL2556" s="385"/>
      <c r="AM2556" s="359"/>
      <c r="AN2556" s="385"/>
      <c r="AO2556" s="385"/>
      <c r="AP2556" s="385"/>
      <c r="AQ2556" s="385"/>
      <c r="AR2556" s="385"/>
      <c r="AS2556" s="385"/>
      <c r="AT2556" s="385"/>
      <c r="AU2556" s="359"/>
      <c r="AW2556" s="416"/>
      <c r="AX2556" s="694"/>
      <c r="AY2556" s="641"/>
      <c r="AZ2556" s="385"/>
      <c r="BA2556" s="385"/>
      <c r="BB2556" s="416"/>
      <c r="BC2556" s="416"/>
      <c r="BD2556" s="416"/>
      <c r="BE2556" s="416"/>
      <c r="BF2556" s="416"/>
      <c r="BG2556" s="416"/>
      <c r="BH2556" s="416"/>
      <c r="BI2556" s="416"/>
      <c r="BJ2556" s="416"/>
    </row>
    <row r="2557" spans="10:62" x14ac:dyDescent="0.2">
      <c r="J2557" s="385"/>
      <c r="K2557" s="217"/>
      <c r="L2557" s="217"/>
      <c r="M2557" s="693"/>
      <c r="N2557" s="693"/>
      <c r="O2557" s="359"/>
      <c r="P2557" s="619"/>
      <c r="Q2557" s="672"/>
      <c r="R2557" s="672"/>
      <c r="S2557" s="672"/>
      <c r="T2557" s="385"/>
      <c r="U2557" s="385"/>
      <c r="V2557" s="385"/>
      <c r="W2557" s="385"/>
      <c r="X2557" s="693"/>
      <c r="Y2557" s="325"/>
      <c r="Z2557" s="308"/>
      <c r="AA2557" s="383"/>
      <c r="AC2557" s="325"/>
      <c r="AD2557" s="325"/>
      <c r="AF2557" s="383"/>
      <c r="AH2557" s="325"/>
      <c r="AI2557" s="325"/>
      <c r="AK2557" s="385"/>
      <c r="AL2557" s="385"/>
      <c r="AM2557" s="359"/>
      <c r="AN2557" s="385"/>
      <c r="AO2557" s="385"/>
      <c r="AP2557" s="385"/>
      <c r="AQ2557" s="385"/>
      <c r="AR2557" s="385"/>
      <c r="AS2557" s="385"/>
      <c r="AT2557" s="385"/>
      <c r="AU2557" s="359"/>
      <c r="AW2557" s="416"/>
      <c r="AX2557" s="694"/>
      <c r="AY2557" s="641"/>
      <c r="AZ2557" s="385"/>
      <c r="BA2557" s="385"/>
      <c r="BB2557" s="416"/>
      <c r="BC2557" s="416"/>
      <c r="BD2557" s="416"/>
      <c r="BE2557" s="416"/>
      <c r="BF2557" s="416"/>
      <c r="BG2557" s="416"/>
      <c r="BH2557" s="416"/>
      <c r="BI2557" s="416"/>
      <c r="BJ2557" s="416"/>
    </row>
    <row r="2558" spans="10:62" x14ac:dyDescent="0.2">
      <c r="J2558" s="385"/>
      <c r="K2558" s="217"/>
      <c r="L2558" s="217"/>
      <c r="M2558" s="693"/>
      <c r="N2558" s="693"/>
      <c r="O2558" s="359"/>
      <c r="P2558" s="619"/>
      <c r="Q2558" s="672"/>
      <c r="R2558" s="672"/>
      <c r="S2558" s="672"/>
      <c r="T2558" s="385"/>
      <c r="U2558" s="385"/>
      <c r="V2558" s="385"/>
      <c r="W2558" s="385"/>
      <c r="X2558" s="693"/>
      <c r="Y2558" s="325"/>
      <c r="Z2558" s="308"/>
      <c r="AA2558" s="383"/>
      <c r="AC2558" s="325"/>
      <c r="AD2558" s="325"/>
      <c r="AF2558" s="383"/>
      <c r="AH2558" s="325"/>
      <c r="AI2558" s="325"/>
      <c r="AK2558" s="385"/>
      <c r="AL2558" s="385"/>
      <c r="AM2558" s="359"/>
      <c r="AN2558" s="385"/>
      <c r="AO2558" s="385"/>
      <c r="AP2558" s="385"/>
      <c r="AQ2558" s="385"/>
      <c r="AR2558" s="385"/>
      <c r="AS2558" s="385"/>
      <c r="AT2558" s="385"/>
      <c r="AU2558" s="359"/>
      <c r="AW2558" s="416"/>
      <c r="AX2558" s="694"/>
      <c r="AY2558" s="641"/>
      <c r="AZ2558" s="385"/>
      <c r="BA2558" s="385"/>
      <c r="BB2558" s="416"/>
      <c r="BC2558" s="416"/>
      <c r="BD2558" s="416"/>
      <c r="BE2558" s="416"/>
      <c r="BF2558" s="416"/>
      <c r="BG2558" s="416"/>
      <c r="BH2558" s="416"/>
      <c r="BI2558" s="416"/>
      <c r="BJ2558" s="416"/>
    </row>
    <row r="2559" spans="10:62" x14ac:dyDescent="0.2">
      <c r="J2559" s="385"/>
      <c r="K2559" s="217"/>
      <c r="L2559" s="217"/>
      <c r="M2559" s="693"/>
      <c r="N2559" s="693"/>
      <c r="O2559" s="359"/>
      <c r="P2559" s="619"/>
      <c r="Q2559" s="672"/>
      <c r="R2559" s="672"/>
      <c r="S2559" s="672"/>
      <c r="T2559" s="385"/>
      <c r="U2559" s="385"/>
      <c r="V2559" s="385"/>
      <c r="W2559" s="385"/>
      <c r="X2559" s="693"/>
      <c r="Y2559" s="325"/>
      <c r="Z2559" s="308"/>
      <c r="AA2559" s="383"/>
      <c r="AC2559" s="325"/>
      <c r="AD2559" s="325"/>
      <c r="AF2559" s="383"/>
      <c r="AH2559" s="325"/>
      <c r="AI2559" s="325"/>
      <c r="AK2559" s="385"/>
      <c r="AL2559" s="385"/>
      <c r="AM2559" s="359"/>
      <c r="AN2559" s="385"/>
      <c r="AO2559" s="385"/>
      <c r="AP2559" s="385"/>
      <c r="AQ2559" s="385"/>
      <c r="AR2559" s="385"/>
      <c r="AS2559" s="385"/>
      <c r="AT2559" s="385"/>
      <c r="AU2559" s="359"/>
      <c r="AW2559" s="416"/>
      <c r="AX2559" s="694"/>
      <c r="AY2559" s="641"/>
      <c r="AZ2559" s="385"/>
      <c r="BA2559" s="385"/>
      <c r="BB2559" s="416"/>
      <c r="BC2559" s="416"/>
      <c r="BD2559" s="416"/>
      <c r="BE2559" s="416"/>
      <c r="BF2559" s="416"/>
      <c r="BG2559" s="416"/>
      <c r="BH2559" s="416"/>
      <c r="BI2559" s="416"/>
      <c r="BJ2559" s="416"/>
    </row>
    <row r="2560" spans="10:62" x14ac:dyDescent="0.2">
      <c r="J2560" s="385"/>
      <c r="K2560" s="217"/>
      <c r="L2560" s="217"/>
      <c r="M2560" s="693"/>
      <c r="N2560" s="693"/>
      <c r="O2560" s="359"/>
      <c r="P2560" s="619"/>
      <c r="Q2560" s="672"/>
      <c r="R2560" s="672"/>
      <c r="S2560" s="672"/>
      <c r="T2560" s="385"/>
      <c r="U2560" s="385"/>
      <c r="V2560" s="385"/>
      <c r="W2560" s="385"/>
      <c r="X2560" s="693"/>
      <c r="Y2560" s="325"/>
      <c r="Z2560" s="308"/>
      <c r="AA2560" s="383"/>
      <c r="AC2560" s="325"/>
      <c r="AD2560" s="325"/>
      <c r="AF2560" s="383"/>
      <c r="AH2560" s="325"/>
      <c r="AI2560" s="325"/>
      <c r="AK2560" s="385"/>
      <c r="AL2560" s="385"/>
      <c r="AM2560" s="359"/>
      <c r="AN2560" s="385"/>
      <c r="AO2560" s="385"/>
      <c r="AP2560" s="385"/>
      <c r="AQ2560" s="385"/>
      <c r="AR2560" s="385"/>
      <c r="AS2560" s="385"/>
      <c r="AT2560" s="385"/>
      <c r="AU2560" s="359"/>
      <c r="AW2560" s="416"/>
      <c r="AX2560" s="694"/>
      <c r="AY2560" s="641"/>
      <c r="AZ2560" s="385"/>
      <c r="BA2560" s="385"/>
      <c r="BB2560" s="416"/>
      <c r="BC2560" s="416"/>
      <c r="BD2560" s="416"/>
      <c r="BE2560" s="416"/>
      <c r="BF2560" s="416"/>
      <c r="BG2560" s="416"/>
      <c r="BH2560" s="416"/>
      <c r="BI2560" s="416"/>
      <c r="BJ2560" s="416"/>
    </row>
    <row r="2561" spans="10:62" x14ac:dyDescent="0.2">
      <c r="J2561" s="385"/>
      <c r="K2561" s="217"/>
      <c r="L2561" s="217"/>
      <c r="M2561" s="693"/>
      <c r="N2561" s="693"/>
      <c r="O2561" s="359"/>
      <c r="P2561" s="619"/>
      <c r="Q2561" s="672"/>
      <c r="R2561" s="672"/>
      <c r="S2561" s="672"/>
      <c r="T2561" s="385"/>
      <c r="U2561" s="385"/>
      <c r="V2561" s="385"/>
      <c r="W2561" s="385"/>
      <c r="X2561" s="693"/>
      <c r="Y2561" s="325"/>
      <c r="Z2561" s="308"/>
      <c r="AA2561" s="383"/>
      <c r="AC2561" s="325"/>
      <c r="AD2561" s="325"/>
      <c r="AF2561" s="383"/>
      <c r="AH2561" s="325"/>
      <c r="AI2561" s="325"/>
      <c r="AK2561" s="385"/>
      <c r="AL2561" s="385"/>
      <c r="AM2561" s="359"/>
      <c r="AN2561" s="385"/>
      <c r="AO2561" s="385"/>
      <c r="AP2561" s="385"/>
      <c r="AQ2561" s="385"/>
      <c r="AR2561" s="385"/>
      <c r="AS2561" s="385"/>
      <c r="AT2561" s="385"/>
      <c r="AU2561" s="359"/>
      <c r="AW2561" s="416"/>
      <c r="AX2561" s="694"/>
      <c r="AY2561" s="641"/>
      <c r="AZ2561" s="385"/>
      <c r="BA2561" s="385"/>
      <c r="BB2561" s="416"/>
      <c r="BC2561" s="416"/>
      <c r="BD2561" s="416"/>
      <c r="BE2561" s="416"/>
      <c r="BF2561" s="416"/>
      <c r="BG2561" s="416"/>
      <c r="BH2561" s="416"/>
      <c r="BI2561" s="416"/>
      <c r="BJ2561" s="416"/>
    </row>
    <row r="2562" spans="10:62" x14ac:dyDescent="0.2">
      <c r="J2562" s="385"/>
      <c r="K2562" s="217"/>
      <c r="L2562" s="217"/>
      <c r="M2562" s="693"/>
      <c r="N2562" s="693"/>
      <c r="O2562" s="359"/>
      <c r="P2562" s="619"/>
      <c r="Q2562" s="672"/>
      <c r="R2562" s="672"/>
      <c r="S2562" s="672"/>
      <c r="T2562" s="385"/>
      <c r="U2562" s="385"/>
      <c r="V2562" s="385"/>
      <c r="W2562" s="385"/>
      <c r="X2562" s="693"/>
      <c r="Y2562" s="325"/>
      <c r="Z2562" s="308"/>
      <c r="AA2562" s="383"/>
      <c r="AC2562" s="325"/>
      <c r="AD2562" s="325"/>
      <c r="AF2562" s="383"/>
      <c r="AH2562" s="325"/>
      <c r="AI2562" s="325"/>
      <c r="AK2562" s="385"/>
      <c r="AL2562" s="385"/>
      <c r="AM2562" s="359"/>
      <c r="AN2562" s="385"/>
      <c r="AO2562" s="385"/>
      <c r="AP2562" s="385"/>
      <c r="AQ2562" s="385"/>
      <c r="AR2562" s="385"/>
      <c r="AS2562" s="385"/>
      <c r="AT2562" s="385"/>
      <c r="AU2562" s="359"/>
      <c r="AW2562" s="416"/>
      <c r="AX2562" s="694"/>
      <c r="AY2562" s="641"/>
      <c r="AZ2562" s="385"/>
      <c r="BA2562" s="385"/>
      <c r="BB2562" s="416"/>
      <c r="BC2562" s="416"/>
      <c r="BD2562" s="416"/>
      <c r="BE2562" s="416"/>
      <c r="BF2562" s="416"/>
      <c r="BG2562" s="416"/>
      <c r="BH2562" s="416"/>
      <c r="BI2562" s="416"/>
      <c r="BJ2562" s="416"/>
    </row>
    <row r="2563" spans="10:62" x14ac:dyDescent="0.2">
      <c r="J2563" s="385"/>
      <c r="K2563" s="217"/>
      <c r="L2563" s="217"/>
      <c r="M2563" s="693"/>
      <c r="N2563" s="693"/>
      <c r="O2563" s="359"/>
      <c r="P2563" s="619"/>
      <c r="Q2563" s="672"/>
      <c r="R2563" s="672"/>
      <c r="S2563" s="672"/>
      <c r="T2563" s="385"/>
      <c r="U2563" s="385"/>
      <c r="V2563" s="385"/>
      <c r="W2563" s="385"/>
      <c r="X2563" s="693"/>
      <c r="Y2563" s="325"/>
      <c r="Z2563" s="308"/>
      <c r="AA2563" s="383"/>
      <c r="AC2563" s="325"/>
      <c r="AD2563" s="325"/>
      <c r="AF2563" s="383"/>
      <c r="AH2563" s="325"/>
      <c r="AI2563" s="325"/>
      <c r="AK2563" s="385"/>
      <c r="AL2563" s="385"/>
      <c r="AM2563" s="359"/>
      <c r="AN2563" s="385"/>
      <c r="AO2563" s="385"/>
      <c r="AP2563" s="385"/>
      <c r="AQ2563" s="385"/>
      <c r="AR2563" s="385"/>
      <c r="AS2563" s="385"/>
      <c r="AT2563" s="385"/>
      <c r="AU2563" s="359"/>
      <c r="AW2563" s="416"/>
      <c r="AX2563" s="694"/>
      <c r="AY2563" s="641"/>
      <c r="AZ2563" s="385"/>
      <c r="BA2563" s="385"/>
      <c r="BB2563" s="416"/>
      <c r="BC2563" s="416"/>
      <c r="BD2563" s="416"/>
      <c r="BE2563" s="416"/>
      <c r="BF2563" s="416"/>
      <c r="BG2563" s="416"/>
      <c r="BH2563" s="416"/>
      <c r="BI2563" s="416"/>
      <c r="BJ2563" s="416"/>
    </row>
    <row r="2564" spans="10:62" x14ac:dyDescent="0.2">
      <c r="J2564" s="385"/>
      <c r="K2564" s="217"/>
      <c r="L2564" s="217"/>
      <c r="M2564" s="693"/>
      <c r="N2564" s="693"/>
      <c r="O2564" s="359"/>
      <c r="P2564" s="619"/>
      <c r="Q2564" s="672"/>
      <c r="R2564" s="672"/>
      <c r="S2564" s="672"/>
      <c r="T2564" s="385"/>
      <c r="U2564" s="385"/>
      <c r="V2564" s="385"/>
      <c r="W2564" s="385"/>
      <c r="X2564" s="693"/>
      <c r="Y2564" s="325"/>
      <c r="Z2564" s="308"/>
      <c r="AA2564" s="383"/>
      <c r="AC2564" s="325"/>
      <c r="AD2564" s="325"/>
      <c r="AF2564" s="383"/>
      <c r="AH2564" s="325"/>
      <c r="AI2564" s="325"/>
      <c r="AK2564" s="385"/>
      <c r="AL2564" s="385"/>
      <c r="AM2564" s="359"/>
      <c r="AN2564" s="385"/>
      <c r="AO2564" s="385"/>
      <c r="AP2564" s="385"/>
      <c r="AQ2564" s="385"/>
      <c r="AR2564" s="385"/>
      <c r="AS2564" s="385"/>
      <c r="AT2564" s="385"/>
      <c r="AU2564" s="359"/>
      <c r="AW2564" s="416"/>
      <c r="AX2564" s="694"/>
      <c r="AY2564" s="641"/>
      <c r="AZ2564" s="385"/>
      <c r="BA2564" s="385"/>
      <c r="BB2564" s="416"/>
      <c r="BC2564" s="416"/>
      <c r="BD2564" s="416"/>
      <c r="BE2564" s="416"/>
      <c r="BF2564" s="416"/>
      <c r="BG2564" s="416"/>
      <c r="BH2564" s="416"/>
      <c r="BI2564" s="416"/>
      <c r="BJ2564" s="416"/>
    </row>
    <row r="2565" spans="10:62" x14ac:dyDescent="0.2">
      <c r="J2565" s="385"/>
      <c r="K2565" s="217"/>
      <c r="L2565" s="217"/>
      <c r="M2565" s="693"/>
      <c r="N2565" s="693"/>
      <c r="O2565" s="359"/>
      <c r="P2565" s="619"/>
      <c r="Q2565" s="672"/>
      <c r="R2565" s="672"/>
      <c r="S2565" s="672"/>
      <c r="T2565" s="385"/>
      <c r="U2565" s="385"/>
      <c r="V2565" s="385"/>
      <c r="W2565" s="385"/>
      <c r="X2565" s="693"/>
      <c r="Y2565" s="325"/>
      <c r="Z2565" s="308"/>
      <c r="AA2565" s="383"/>
      <c r="AC2565" s="325"/>
      <c r="AD2565" s="325"/>
      <c r="AF2565" s="383"/>
      <c r="AH2565" s="325"/>
      <c r="AI2565" s="325"/>
      <c r="AK2565" s="385"/>
      <c r="AL2565" s="385"/>
      <c r="AM2565" s="359"/>
      <c r="AN2565" s="385"/>
      <c r="AO2565" s="385"/>
      <c r="AP2565" s="385"/>
      <c r="AQ2565" s="385"/>
      <c r="AR2565" s="385"/>
      <c r="AS2565" s="385"/>
      <c r="AT2565" s="385"/>
      <c r="AU2565" s="359"/>
      <c r="AW2565" s="416"/>
      <c r="AX2565" s="694"/>
      <c r="AY2565" s="641"/>
      <c r="AZ2565" s="385"/>
      <c r="BA2565" s="385"/>
      <c r="BB2565" s="416"/>
      <c r="BC2565" s="416"/>
      <c r="BD2565" s="416"/>
      <c r="BE2565" s="416"/>
      <c r="BF2565" s="416"/>
      <c r="BG2565" s="416"/>
      <c r="BH2565" s="416"/>
      <c r="BI2565" s="416"/>
      <c r="BJ2565" s="416"/>
    </row>
    <row r="2566" spans="10:62" x14ac:dyDescent="0.2">
      <c r="J2566" s="385"/>
      <c r="K2566" s="217"/>
      <c r="L2566" s="217"/>
      <c r="M2566" s="693"/>
      <c r="N2566" s="693"/>
      <c r="O2566" s="359"/>
      <c r="P2566" s="619"/>
      <c r="Q2566" s="672"/>
      <c r="R2566" s="672"/>
      <c r="S2566" s="672"/>
      <c r="T2566" s="385"/>
      <c r="U2566" s="385"/>
      <c r="V2566" s="385"/>
      <c r="W2566" s="385"/>
      <c r="X2566" s="693"/>
      <c r="Y2566" s="325"/>
      <c r="Z2566" s="308"/>
      <c r="AA2566" s="383"/>
      <c r="AC2566" s="325"/>
      <c r="AD2566" s="325"/>
      <c r="AF2566" s="383"/>
      <c r="AH2566" s="325"/>
      <c r="AI2566" s="325"/>
      <c r="AK2566" s="385"/>
      <c r="AL2566" s="385"/>
      <c r="AM2566" s="359"/>
      <c r="AN2566" s="385"/>
      <c r="AO2566" s="385"/>
      <c r="AP2566" s="385"/>
      <c r="AQ2566" s="385"/>
      <c r="AR2566" s="385"/>
      <c r="AS2566" s="385"/>
      <c r="AT2566" s="385"/>
      <c r="AU2566" s="359"/>
      <c r="AW2566" s="416"/>
      <c r="AX2566" s="694"/>
      <c r="AY2566" s="641"/>
      <c r="AZ2566" s="385"/>
      <c r="BA2566" s="385"/>
      <c r="BB2566" s="416"/>
      <c r="BC2566" s="416"/>
      <c r="BD2566" s="416"/>
      <c r="BE2566" s="416"/>
      <c r="BF2566" s="416"/>
      <c r="BG2566" s="416"/>
      <c r="BH2566" s="416"/>
      <c r="BI2566" s="416"/>
      <c r="BJ2566" s="416"/>
    </row>
    <row r="2567" spans="10:62" x14ac:dyDescent="0.2">
      <c r="J2567" s="385"/>
      <c r="K2567" s="217"/>
      <c r="L2567" s="217"/>
      <c r="M2567" s="693"/>
      <c r="N2567" s="693"/>
      <c r="O2567" s="359"/>
      <c r="P2567" s="619"/>
      <c r="Q2567" s="672"/>
      <c r="R2567" s="672"/>
      <c r="S2567" s="672"/>
      <c r="T2567" s="385"/>
      <c r="U2567" s="385"/>
      <c r="V2567" s="385"/>
      <c r="W2567" s="385"/>
      <c r="X2567" s="693"/>
      <c r="Y2567" s="325"/>
      <c r="Z2567" s="308"/>
      <c r="AA2567" s="383"/>
      <c r="AC2567" s="325"/>
      <c r="AD2567" s="325"/>
      <c r="AF2567" s="383"/>
      <c r="AH2567" s="325"/>
      <c r="AI2567" s="325"/>
      <c r="AK2567" s="385"/>
      <c r="AL2567" s="385"/>
      <c r="AM2567" s="359"/>
      <c r="AN2567" s="385"/>
      <c r="AO2567" s="385"/>
      <c r="AP2567" s="385"/>
      <c r="AQ2567" s="385"/>
      <c r="AR2567" s="385"/>
      <c r="AS2567" s="385"/>
      <c r="AT2567" s="385"/>
      <c r="AU2567" s="359"/>
      <c r="AW2567" s="416"/>
      <c r="AX2567" s="694"/>
      <c r="AY2567" s="641"/>
      <c r="AZ2567" s="385"/>
      <c r="BA2567" s="385"/>
      <c r="BB2567" s="416"/>
      <c r="BC2567" s="416"/>
      <c r="BD2567" s="416"/>
      <c r="BE2567" s="416"/>
      <c r="BF2567" s="416"/>
      <c r="BG2567" s="416"/>
      <c r="BH2567" s="416"/>
      <c r="BI2567" s="416"/>
      <c r="BJ2567" s="416"/>
    </row>
    <row r="2568" spans="10:62" x14ac:dyDescent="0.2">
      <c r="J2568" s="385"/>
      <c r="K2568" s="217"/>
      <c r="L2568" s="217"/>
      <c r="M2568" s="693"/>
      <c r="N2568" s="693"/>
      <c r="O2568" s="359"/>
      <c r="P2568" s="619"/>
      <c r="Q2568" s="672"/>
      <c r="R2568" s="672"/>
      <c r="S2568" s="672"/>
      <c r="T2568" s="385"/>
      <c r="U2568" s="385"/>
      <c r="V2568" s="385"/>
      <c r="W2568" s="385"/>
      <c r="X2568" s="693"/>
      <c r="Y2568" s="325"/>
      <c r="Z2568" s="308"/>
      <c r="AA2568" s="383"/>
      <c r="AC2568" s="325"/>
      <c r="AD2568" s="325"/>
      <c r="AF2568" s="383"/>
      <c r="AH2568" s="325"/>
      <c r="AI2568" s="325"/>
      <c r="AK2568" s="385"/>
      <c r="AL2568" s="385"/>
      <c r="AM2568" s="359"/>
      <c r="AN2568" s="385"/>
      <c r="AO2568" s="385"/>
      <c r="AP2568" s="385"/>
      <c r="AQ2568" s="385"/>
      <c r="AR2568" s="385"/>
      <c r="AS2568" s="385"/>
      <c r="AT2568" s="385"/>
      <c r="AU2568" s="359"/>
      <c r="AW2568" s="416"/>
      <c r="AX2568" s="694"/>
      <c r="AY2568" s="641"/>
      <c r="AZ2568" s="385"/>
      <c r="BA2568" s="385"/>
      <c r="BB2568" s="416"/>
      <c r="BC2568" s="416"/>
      <c r="BD2568" s="416"/>
      <c r="BE2568" s="416"/>
      <c r="BF2568" s="416"/>
      <c r="BG2568" s="416"/>
      <c r="BH2568" s="416"/>
      <c r="BI2568" s="416"/>
      <c r="BJ2568" s="416"/>
    </row>
    <row r="2569" spans="10:62" x14ac:dyDescent="0.2">
      <c r="J2569" s="385"/>
      <c r="K2569" s="217"/>
      <c r="L2569" s="217"/>
      <c r="M2569" s="693"/>
      <c r="N2569" s="693"/>
      <c r="O2569" s="359"/>
      <c r="P2569" s="619"/>
      <c r="Q2569" s="672"/>
      <c r="R2569" s="672"/>
      <c r="S2569" s="672"/>
      <c r="T2569" s="385"/>
      <c r="U2569" s="385"/>
      <c r="V2569" s="385"/>
      <c r="W2569" s="385"/>
      <c r="X2569" s="693"/>
      <c r="Y2569" s="325"/>
      <c r="Z2569" s="308"/>
      <c r="AA2569" s="383"/>
      <c r="AC2569" s="325"/>
      <c r="AD2569" s="325"/>
      <c r="AF2569" s="383"/>
      <c r="AH2569" s="325"/>
      <c r="AI2569" s="325"/>
      <c r="AK2569" s="385"/>
      <c r="AL2569" s="385"/>
      <c r="AM2569" s="359"/>
      <c r="AN2569" s="385"/>
      <c r="AO2569" s="385"/>
      <c r="AP2569" s="385"/>
      <c r="AQ2569" s="385"/>
      <c r="AR2569" s="385"/>
      <c r="AS2569" s="385"/>
      <c r="AT2569" s="385"/>
      <c r="AU2569" s="359"/>
      <c r="AW2569" s="416"/>
      <c r="AX2569" s="694"/>
      <c r="AY2569" s="641"/>
      <c r="AZ2569" s="385"/>
      <c r="BA2569" s="385"/>
      <c r="BB2569" s="416"/>
      <c r="BC2569" s="416"/>
      <c r="BD2569" s="416"/>
      <c r="BE2569" s="416"/>
      <c r="BF2569" s="416"/>
      <c r="BG2569" s="416"/>
      <c r="BH2569" s="416"/>
      <c r="BI2569" s="416"/>
      <c r="BJ2569" s="416"/>
    </row>
    <row r="2570" spans="10:62" x14ac:dyDescent="0.2">
      <c r="J2570" s="385"/>
      <c r="K2570" s="217"/>
      <c r="L2570" s="217"/>
      <c r="M2570" s="693"/>
      <c r="N2570" s="693"/>
      <c r="O2570" s="359"/>
      <c r="P2570" s="619"/>
      <c r="Q2570" s="672"/>
      <c r="R2570" s="672"/>
      <c r="S2570" s="672"/>
      <c r="T2570" s="385"/>
      <c r="U2570" s="385"/>
      <c r="V2570" s="385"/>
      <c r="W2570" s="385"/>
      <c r="X2570" s="693"/>
      <c r="Y2570" s="325"/>
      <c r="Z2570" s="308"/>
      <c r="AA2570" s="383"/>
      <c r="AC2570" s="325"/>
      <c r="AD2570" s="325"/>
      <c r="AF2570" s="383"/>
      <c r="AH2570" s="325"/>
      <c r="AI2570" s="325"/>
      <c r="AK2570" s="385"/>
      <c r="AL2570" s="385"/>
      <c r="AM2570" s="359"/>
      <c r="AN2570" s="385"/>
      <c r="AO2570" s="385"/>
      <c r="AP2570" s="385"/>
      <c r="AQ2570" s="385"/>
      <c r="AR2570" s="385"/>
      <c r="AS2570" s="385"/>
      <c r="AT2570" s="385"/>
      <c r="AU2570" s="359"/>
      <c r="AW2570" s="416"/>
      <c r="AX2570" s="694"/>
      <c r="AY2570" s="641"/>
      <c r="AZ2570" s="385"/>
      <c r="BA2570" s="385"/>
      <c r="BB2570" s="416"/>
      <c r="BC2570" s="416"/>
      <c r="BD2570" s="416"/>
      <c r="BE2570" s="416"/>
      <c r="BF2570" s="416"/>
      <c r="BG2570" s="416"/>
      <c r="BH2570" s="416"/>
      <c r="BI2570" s="416"/>
      <c r="BJ2570" s="416"/>
    </row>
    <row r="2571" spans="10:62" x14ac:dyDescent="0.2">
      <c r="J2571" s="385"/>
      <c r="K2571" s="217"/>
      <c r="L2571" s="217"/>
      <c r="M2571" s="693"/>
      <c r="N2571" s="693"/>
      <c r="O2571" s="359"/>
      <c r="P2571" s="619"/>
      <c r="Q2571" s="672"/>
      <c r="R2571" s="672"/>
      <c r="S2571" s="672"/>
      <c r="T2571" s="385"/>
      <c r="U2571" s="385"/>
      <c r="V2571" s="385"/>
      <c r="W2571" s="385"/>
      <c r="X2571" s="693"/>
      <c r="Y2571" s="325"/>
      <c r="Z2571" s="308"/>
      <c r="AA2571" s="383"/>
      <c r="AC2571" s="325"/>
      <c r="AD2571" s="325"/>
      <c r="AF2571" s="383"/>
      <c r="AH2571" s="325"/>
      <c r="AI2571" s="325"/>
      <c r="AK2571" s="385"/>
      <c r="AL2571" s="385"/>
      <c r="AM2571" s="359"/>
      <c r="AN2571" s="385"/>
      <c r="AO2571" s="385"/>
      <c r="AP2571" s="385"/>
      <c r="AQ2571" s="385"/>
      <c r="AR2571" s="385"/>
      <c r="AS2571" s="385"/>
      <c r="AT2571" s="385"/>
      <c r="AU2571" s="359"/>
      <c r="AW2571" s="416"/>
      <c r="AX2571" s="694"/>
      <c r="AY2571" s="641"/>
      <c r="AZ2571" s="385"/>
      <c r="BA2571" s="385"/>
      <c r="BB2571" s="416"/>
      <c r="BC2571" s="416"/>
      <c r="BD2571" s="416"/>
      <c r="BE2571" s="416"/>
      <c r="BF2571" s="416"/>
      <c r="BG2571" s="416"/>
      <c r="BH2571" s="416"/>
      <c r="BI2571" s="416"/>
      <c r="BJ2571" s="416"/>
    </row>
    <row r="2572" spans="10:62" x14ac:dyDescent="0.2">
      <c r="J2572" s="385"/>
      <c r="K2572" s="217"/>
      <c r="L2572" s="217"/>
      <c r="M2572" s="693"/>
      <c r="N2572" s="693"/>
      <c r="O2572" s="359"/>
      <c r="P2572" s="619"/>
      <c r="Q2572" s="672"/>
      <c r="R2572" s="672"/>
      <c r="S2572" s="672"/>
      <c r="T2572" s="385"/>
      <c r="U2572" s="385"/>
      <c r="V2572" s="385"/>
      <c r="W2572" s="385"/>
      <c r="X2572" s="693"/>
      <c r="Y2572" s="325"/>
      <c r="Z2572" s="308"/>
      <c r="AA2572" s="383"/>
      <c r="AC2572" s="325"/>
      <c r="AD2572" s="325"/>
      <c r="AF2572" s="383"/>
      <c r="AH2572" s="325"/>
      <c r="AI2572" s="325"/>
      <c r="AK2572" s="385"/>
      <c r="AL2572" s="385"/>
      <c r="AM2572" s="359"/>
      <c r="AN2572" s="385"/>
      <c r="AO2572" s="385"/>
      <c r="AP2572" s="385"/>
      <c r="AQ2572" s="385"/>
      <c r="AR2572" s="385"/>
      <c r="AS2572" s="385"/>
      <c r="AT2572" s="385"/>
      <c r="AU2572" s="359"/>
      <c r="AW2572" s="416"/>
      <c r="AX2572" s="694"/>
      <c r="AY2572" s="641"/>
      <c r="AZ2572" s="385"/>
      <c r="BA2572" s="385"/>
      <c r="BB2572" s="416"/>
      <c r="BC2572" s="416"/>
      <c r="BD2572" s="416"/>
      <c r="BE2572" s="416"/>
      <c r="BF2572" s="416"/>
      <c r="BG2572" s="416"/>
      <c r="BH2572" s="416"/>
      <c r="BI2572" s="416"/>
      <c r="BJ2572" s="416"/>
    </row>
    <row r="2573" spans="10:62" x14ac:dyDescent="0.2">
      <c r="J2573" s="385"/>
      <c r="K2573" s="217"/>
      <c r="L2573" s="217"/>
      <c r="M2573" s="693"/>
      <c r="N2573" s="693"/>
      <c r="O2573" s="359"/>
      <c r="P2573" s="619"/>
      <c r="Q2573" s="672"/>
      <c r="R2573" s="672"/>
      <c r="S2573" s="672"/>
      <c r="T2573" s="385"/>
      <c r="U2573" s="385"/>
      <c r="V2573" s="385"/>
      <c r="W2573" s="385"/>
      <c r="X2573" s="693"/>
      <c r="Y2573" s="325"/>
      <c r="Z2573" s="308"/>
      <c r="AA2573" s="383"/>
      <c r="AC2573" s="325"/>
      <c r="AD2573" s="325"/>
      <c r="AF2573" s="383"/>
      <c r="AH2573" s="325"/>
      <c r="AI2573" s="325"/>
      <c r="AK2573" s="385"/>
      <c r="AL2573" s="385"/>
      <c r="AM2573" s="359"/>
      <c r="AN2573" s="385"/>
      <c r="AO2573" s="385"/>
      <c r="AP2573" s="385"/>
      <c r="AQ2573" s="385"/>
      <c r="AR2573" s="385"/>
      <c r="AS2573" s="385"/>
      <c r="AT2573" s="385"/>
      <c r="AU2573" s="359"/>
      <c r="AW2573" s="416"/>
      <c r="AX2573" s="694"/>
      <c r="AY2573" s="641"/>
      <c r="AZ2573" s="385"/>
      <c r="BA2573" s="385"/>
      <c r="BB2573" s="416"/>
      <c r="BC2573" s="416"/>
      <c r="BD2573" s="416"/>
      <c r="BE2573" s="416"/>
      <c r="BF2573" s="416"/>
      <c r="BG2573" s="416"/>
      <c r="BH2573" s="416"/>
      <c r="BI2573" s="416"/>
      <c r="BJ2573" s="416"/>
    </row>
    <row r="2574" spans="10:62" x14ac:dyDescent="0.2">
      <c r="J2574" s="385"/>
      <c r="K2574" s="217"/>
      <c r="L2574" s="217"/>
      <c r="M2574" s="693"/>
      <c r="N2574" s="693"/>
      <c r="O2574" s="359"/>
      <c r="P2574" s="619"/>
      <c r="Q2574" s="672"/>
      <c r="R2574" s="672"/>
      <c r="S2574" s="672"/>
      <c r="T2574" s="385"/>
      <c r="U2574" s="385"/>
      <c r="V2574" s="385"/>
      <c r="W2574" s="385"/>
      <c r="X2574" s="693"/>
      <c r="Y2574" s="325"/>
      <c r="Z2574" s="308"/>
      <c r="AA2574" s="383"/>
      <c r="AC2574" s="325"/>
      <c r="AD2574" s="325"/>
      <c r="AF2574" s="383"/>
      <c r="AH2574" s="325"/>
      <c r="AI2574" s="325"/>
      <c r="AK2574" s="385"/>
      <c r="AL2574" s="385"/>
      <c r="AM2574" s="359"/>
      <c r="AN2574" s="385"/>
      <c r="AO2574" s="385"/>
      <c r="AP2574" s="385"/>
      <c r="AQ2574" s="385"/>
      <c r="AR2574" s="385"/>
      <c r="AS2574" s="385"/>
      <c r="AT2574" s="385"/>
      <c r="AU2574" s="359"/>
      <c r="AW2574" s="416"/>
      <c r="AX2574" s="694"/>
      <c r="AY2574" s="641"/>
      <c r="AZ2574" s="385"/>
      <c r="BA2574" s="385"/>
      <c r="BB2574" s="416"/>
      <c r="BC2574" s="416"/>
      <c r="BD2574" s="416"/>
      <c r="BE2574" s="416"/>
      <c r="BF2574" s="416"/>
      <c r="BG2574" s="416"/>
      <c r="BH2574" s="416"/>
      <c r="BI2574" s="416"/>
      <c r="BJ2574" s="416"/>
    </row>
    <row r="2575" spans="10:62" x14ac:dyDescent="0.2">
      <c r="J2575" s="385"/>
      <c r="K2575" s="217"/>
      <c r="L2575" s="217"/>
      <c r="M2575" s="693"/>
      <c r="N2575" s="693"/>
      <c r="O2575" s="359"/>
      <c r="P2575" s="619"/>
      <c r="Q2575" s="672"/>
      <c r="R2575" s="672"/>
      <c r="S2575" s="672"/>
      <c r="T2575" s="385"/>
      <c r="U2575" s="385"/>
      <c r="V2575" s="385"/>
      <c r="W2575" s="385"/>
      <c r="X2575" s="693"/>
      <c r="Y2575" s="325"/>
      <c r="Z2575" s="308"/>
      <c r="AA2575" s="383"/>
      <c r="AC2575" s="325"/>
      <c r="AD2575" s="325"/>
      <c r="AF2575" s="383"/>
      <c r="AH2575" s="325"/>
      <c r="AI2575" s="325"/>
      <c r="AK2575" s="385"/>
      <c r="AL2575" s="385"/>
      <c r="AM2575" s="359"/>
      <c r="AN2575" s="385"/>
      <c r="AO2575" s="385"/>
      <c r="AP2575" s="385"/>
      <c r="AQ2575" s="385"/>
      <c r="AR2575" s="385"/>
      <c r="AS2575" s="385"/>
      <c r="AT2575" s="385"/>
      <c r="AU2575" s="359"/>
      <c r="AW2575" s="416"/>
      <c r="AX2575" s="694"/>
      <c r="AY2575" s="641"/>
      <c r="AZ2575" s="385"/>
      <c r="BA2575" s="385"/>
      <c r="BB2575" s="416"/>
      <c r="BC2575" s="416"/>
      <c r="BD2575" s="416"/>
      <c r="BE2575" s="416"/>
      <c r="BF2575" s="416"/>
      <c r="BG2575" s="416"/>
      <c r="BH2575" s="416"/>
      <c r="BI2575" s="416"/>
      <c r="BJ2575" s="416"/>
    </row>
    <row r="2576" spans="10:62" x14ac:dyDescent="0.2">
      <c r="J2576" s="385"/>
      <c r="K2576" s="217"/>
      <c r="L2576" s="217"/>
      <c r="M2576" s="693"/>
      <c r="N2576" s="693"/>
      <c r="O2576" s="359"/>
      <c r="P2576" s="619"/>
      <c r="Q2576" s="672"/>
      <c r="R2576" s="672"/>
      <c r="S2576" s="672"/>
      <c r="T2576" s="385"/>
      <c r="U2576" s="385"/>
      <c r="V2576" s="385"/>
      <c r="W2576" s="385"/>
      <c r="X2576" s="693"/>
      <c r="Y2576" s="325"/>
      <c r="Z2576" s="308"/>
      <c r="AA2576" s="383"/>
      <c r="AC2576" s="325"/>
      <c r="AD2576" s="325"/>
      <c r="AF2576" s="383"/>
      <c r="AH2576" s="325"/>
      <c r="AI2576" s="325"/>
      <c r="AK2576" s="385"/>
      <c r="AL2576" s="385"/>
      <c r="AM2576" s="359"/>
      <c r="AN2576" s="385"/>
      <c r="AO2576" s="385"/>
      <c r="AP2576" s="385"/>
      <c r="AQ2576" s="385"/>
      <c r="AR2576" s="385"/>
      <c r="AS2576" s="385"/>
      <c r="AT2576" s="385"/>
      <c r="AU2576" s="359"/>
      <c r="AW2576" s="416"/>
      <c r="AX2576" s="694"/>
      <c r="AY2576" s="641"/>
      <c r="AZ2576" s="385"/>
      <c r="BA2576" s="385"/>
      <c r="BB2576" s="416"/>
      <c r="BC2576" s="416"/>
      <c r="BD2576" s="416"/>
      <c r="BE2576" s="416"/>
      <c r="BF2576" s="416"/>
      <c r="BG2576" s="416"/>
      <c r="BH2576" s="416"/>
      <c r="BI2576" s="416"/>
      <c r="BJ2576" s="416"/>
    </row>
    <row r="2577" spans="10:62" x14ac:dyDescent="0.2">
      <c r="J2577" s="385"/>
      <c r="K2577" s="217"/>
      <c r="L2577" s="217"/>
      <c r="M2577" s="693"/>
      <c r="N2577" s="693"/>
      <c r="O2577" s="359"/>
      <c r="P2577" s="619"/>
      <c r="Q2577" s="672"/>
      <c r="R2577" s="672"/>
      <c r="S2577" s="672"/>
      <c r="T2577" s="385"/>
      <c r="U2577" s="385"/>
      <c r="V2577" s="385"/>
      <c r="W2577" s="385"/>
      <c r="X2577" s="693"/>
      <c r="Y2577" s="325"/>
      <c r="Z2577" s="308"/>
      <c r="AA2577" s="383"/>
      <c r="AC2577" s="325"/>
      <c r="AD2577" s="325"/>
      <c r="AF2577" s="383"/>
      <c r="AH2577" s="325"/>
      <c r="AI2577" s="325"/>
      <c r="AK2577" s="385"/>
      <c r="AL2577" s="385"/>
      <c r="AM2577" s="359"/>
      <c r="AN2577" s="385"/>
      <c r="AO2577" s="385"/>
      <c r="AP2577" s="385"/>
      <c r="AQ2577" s="385"/>
      <c r="AR2577" s="385"/>
      <c r="AS2577" s="385"/>
      <c r="AT2577" s="385"/>
      <c r="AU2577" s="359"/>
      <c r="AW2577" s="416"/>
      <c r="AX2577" s="694"/>
      <c r="AY2577" s="641"/>
      <c r="AZ2577" s="385"/>
      <c r="BA2577" s="385"/>
      <c r="BB2577" s="416"/>
      <c r="BC2577" s="416"/>
      <c r="BD2577" s="416"/>
      <c r="BE2577" s="416"/>
      <c r="BF2577" s="416"/>
      <c r="BG2577" s="416"/>
      <c r="BH2577" s="416"/>
      <c r="BI2577" s="416"/>
      <c r="BJ2577" s="416"/>
    </row>
    <row r="2578" spans="10:62" x14ac:dyDescent="0.2">
      <c r="J2578" s="385"/>
      <c r="K2578" s="217"/>
      <c r="L2578" s="217"/>
      <c r="M2578" s="693"/>
      <c r="N2578" s="693"/>
      <c r="O2578" s="359"/>
      <c r="P2578" s="619"/>
      <c r="Q2578" s="672"/>
      <c r="R2578" s="672"/>
      <c r="S2578" s="672"/>
      <c r="T2578" s="385"/>
      <c r="U2578" s="385"/>
      <c r="V2578" s="385"/>
      <c r="W2578" s="385"/>
      <c r="X2578" s="693"/>
      <c r="Y2578" s="325"/>
      <c r="Z2578" s="308"/>
      <c r="AA2578" s="383"/>
      <c r="AC2578" s="325"/>
      <c r="AD2578" s="325"/>
      <c r="AF2578" s="383"/>
      <c r="AH2578" s="325"/>
      <c r="AI2578" s="325"/>
      <c r="AK2578" s="385"/>
      <c r="AL2578" s="385"/>
      <c r="AM2578" s="359"/>
      <c r="AN2578" s="385"/>
      <c r="AO2578" s="385"/>
      <c r="AP2578" s="385"/>
      <c r="AQ2578" s="385"/>
      <c r="AR2578" s="385"/>
      <c r="AS2578" s="385"/>
      <c r="AT2578" s="385"/>
      <c r="AU2578" s="359"/>
      <c r="AW2578" s="416"/>
      <c r="AX2578" s="694"/>
      <c r="AY2578" s="641"/>
      <c r="AZ2578" s="385"/>
      <c r="BA2578" s="385"/>
      <c r="BB2578" s="416"/>
      <c r="BC2578" s="416"/>
      <c r="BD2578" s="416"/>
      <c r="BE2578" s="416"/>
      <c r="BF2578" s="416"/>
      <c r="BG2578" s="416"/>
      <c r="BH2578" s="416"/>
      <c r="BI2578" s="416"/>
      <c r="BJ2578" s="416"/>
    </row>
    <row r="2579" spans="10:62" x14ac:dyDescent="0.2">
      <c r="J2579" s="385"/>
      <c r="K2579" s="217"/>
      <c r="L2579" s="217"/>
      <c r="M2579" s="693"/>
      <c r="N2579" s="693"/>
      <c r="O2579" s="359"/>
      <c r="P2579" s="619"/>
      <c r="Q2579" s="672"/>
      <c r="R2579" s="672"/>
      <c r="S2579" s="672"/>
      <c r="T2579" s="385"/>
      <c r="U2579" s="385"/>
      <c r="V2579" s="385"/>
      <c r="W2579" s="385"/>
      <c r="X2579" s="693"/>
      <c r="Y2579" s="325"/>
      <c r="Z2579" s="308"/>
      <c r="AA2579" s="383"/>
      <c r="AC2579" s="325"/>
      <c r="AD2579" s="325"/>
      <c r="AF2579" s="383"/>
      <c r="AH2579" s="325"/>
      <c r="AI2579" s="325"/>
      <c r="AK2579" s="385"/>
      <c r="AL2579" s="385"/>
      <c r="AM2579" s="359"/>
      <c r="AN2579" s="385"/>
      <c r="AO2579" s="385"/>
      <c r="AP2579" s="385"/>
      <c r="AQ2579" s="385"/>
      <c r="AR2579" s="385"/>
      <c r="AS2579" s="385"/>
      <c r="AT2579" s="385"/>
      <c r="AU2579" s="359"/>
      <c r="AW2579" s="416"/>
      <c r="AX2579" s="694"/>
      <c r="AY2579" s="641"/>
      <c r="AZ2579" s="385"/>
      <c r="BA2579" s="385"/>
      <c r="BB2579" s="416"/>
      <c r="BC2579" s="416"/>
      <c r="BD2579" s="416"/>
      <c r="BE2579" s="416"/>
      <c r="BF2579" s="416"/>
      <c r="BG2579" s="416"/>
      <c r="BH2579" s="416"/>
      <c r="BI2579" s="416"/>
      <c r="BJ2579" s="416"/>
    </row>
    <row r="2580" spans="10:62" x14ac:dyDescent="0.2">
      <c r="J2580" s="385"/>
      <c r="K2580" s="217"/>
      <c r="L2580" s="217"/>
      <c r="M2580" s="693"/>
      <c r="N2580" s="693"/>
      <c r="O2580" s="359"/>
      <c r="P2580" s="619"/>
      <c r="Q2580" s="672"/>
      <c r="R2580" s="672"/>
      <c r="S2580" s="672"/>
      <c r="T2580" s="385"/>
      <c r="U2580" s="385"/>
      <c r="V2580" s="385"/>
      <c r="W2580" s="385"/>
      <c r="X2580" s="693"/>
      <c r="Y2580" s="325"/>
      <c r="Z2580" s="308"/>
      <c r="AA2580" s="383"/>
      <c r="AC2580" s="325"/>
      <c r="AD2580" s="325"/>
      <c r="AF2580" s="383"/>
      <c r="AH2580" s="325"/>
      <c r="AI2580" s="325"/>
      <c r="AK2580" s="385"/>
      <c r="AL2580" s="385"/>
      <c r="AM2580" s="359"/>
      <c r="AN2580" s="385"/>
      <c r="AO2580" s="385"/>
      <c r="AP2580" s="385"/>
      <c r="AQ2580" s="385"/>
      <c r="AR2580" s="385"/>
      <c r="AS2580" s="385"/>
      <c r="AT2580" s="385"/>
      <c r="AU2580" s="359"/>
      <c r="AW2580" s="416"/>
      <c r="AX2580" s="694"/>
      <c r="AY2580" s="641"/>
      <c r="AZ2580" s="385"/>
      <c r="BA2580" s="385"/>
      <c r="BB2580" s="416"/>
      <c r="BC2580" s="416"/>
      <c r="BD2580" s="416"/>
      <c r="BE2580" s="416"/>
      <c r="BF2580" s="416"/>
      <c r="BG2580" s="416"/>
      <c r="BH2580" s="416"/>
      <c r="BI2580" s="416"/>
      <c r="BJ2580" s="416"/>
    </row>
    <row r="2581" spans="10:62" x14ac:dyDescent="0.2">
      <c r="J2581" s="385"/>
      <c r="K2581" s="217"/>
      <c r="L2581" s="217"/>
      <c r="M2581" s="693"/>
      <c r="N2581" s="693"/>
      <c r="O2581" s="359"/>
      <c r="P2581" s="619"/>
      <c r="Q2581" s="672"/>
      <c r="R2581" s="672"/>
      <c r="S2581" s="672"/>
      <c r="T2581" s="385"/>
      <c r="U2581" s="385"/>
      <c r="V2581" s="385"/>
      <c r="W2581" s="385"/>
      <c r="X2581" s="693"/>
      <c r="Y2581" s="325"/>
      <c r="Z2581" s="308"/>
      <c r="AA2581" s="383"/>
      <c r="AC2581" s="325"/>
      <c r="AD2581" s="325"/>
      <c r="AF2581" s="383"/>
      <c r="AH2581" s="325"/>
      <c r="AI2581" s="325"/>
      <c r="AK2581" s="385"/>
      <c r="AL2581" s="385"/>
      <c r="AM2581" s="359"/>
      <c r="AN2581" s="385"/>
      <c r="AO2581" s="385"/>
      <c r="AP2581" s="385"/>
      <c r="AQ2581" s="385"/>
      <c r="AR2581" s="385"/>
      <c r="AS2581" s="385"/>
      <c r="AT2581" s="385"/>
      <c r="AU2581" s="359"/>
      <c r="AW2581" s="416"/>
      <c r="AX2581" s="694"/>
      <c r="AY2581" s="641"/>
      <c r="AZ2581" s="385"/>
      <c r="BA2581" s="385"/>
      <c r="BB2581" s="416"/>
      <c r="BC2581" s="416"/>
      <c r="BD2581" s="416"/>
      <c r="BE2581" s="416"/>
      <c r="BF2581" s="416"/>
      <c r="BG2581" s="416"/>
      <c r="BH2581" s="416"/>
      <c r="BI2581" s="416"/>
      <c r="BJ2581" s="416"/>
    </row>
    <row r="2582" spans="10:62" x14ac:dyDescent="0.2">
      <c r="J2582" s="385"/>
      <c r="K2582" s="217"/>
      <c r="L2582" s="217"/>
      <c r="M2582" s="693"/>
      <c r="N2582" s="693"/>
      <c r="O2582" s="359"/>
      <c r="P2582" s="619"/>
      <c r="Q2582" s="672"/>
      <c r="R2582" s="672"/>
      <c r="S2582" s="672"/>
      <c r="T2582" s="385"/>
      <c r="U2582" s="385"/>
      <c r="V2582" s="385"/>
      <c r="W2582" s="385"/>
      <c r="X2582" s="693"/>
      <c r="Y2582" s="325"/>
      <c r="Z2582" s="308"/>
      <c r="AA2582" s="383"/>
      <c r="AC2582" s="325"/>
      <c r="AD2582" s="325"/>
      <c r="AF2582" s="383"/>
      <c r="AH2582" s="325"/>
      <c r="AI2582" s="325"/>
      <c r="AK2582" s="385"/>
      <c r="AL2582" s="385"/>
      <c r="AM2582" s="359"/>
      <c r="AN2582" s="385"/>
      <c r="AO2582" s="385"/>
      <c r="AP2582" s="385"/>
      <c r="AQ2582" s="385"/>
      <c r="AR2582" s="385"/>
      <c r="AS2582" s="385"/>
      <c r="AT2582" s="385"/>
      <c r="AU2582" s="359"/>
      <c r="AW2582" s="416"/>
      <c r="AX2582" s="694"/>
      <c r="AY2582" s="641"/>
      <c r="AZ2582" s="385"/>
      <c r="BA2582" s="385"/>
      <c r="BB2582" s="416"/>
      <c r="BC2582" s="416"/>
      <c r="BD2582" s="416"/>
      <c r="BE2582" s="416"/>
      <c r="BF2582" s="416"/>
      <c r="BG2582" s="416"/>
      <c r="BH2582" s="416"/>
      <c r="BI2582" s="416"/>
      <c r="BJ2582" s="416"/>
    </row>
    <row r="2583" spans="10:62" x14ac:dyDescent="0.2">
      <c r="J2583" s="385"/>
      <c r="K2583" s="217"/>
      <c r="L2583" s="217"/>
      <c r="M2583" s="693"/>
      <c r="N2583" s="693"/>
      <c r="O2583" s="359"/>
      <c r="P2583" s="619"/>
      <c r="Q2583" s="672"/>
      <c r="R2583" s="672"/>
      <c r="S2583" s="672"/>
      <c r="T2583" s="385"/>
      <c r="U2583" s="385"/>
      <c r="V2583" s="385"/>
      <c r="W2583" s="385"/>
      <c r="X2583" s="693"/>
      <c r="Y2583" s="325"/>
      <c r="Z2583" s="308"/>
      <c r="AA2583" s="383"/>
      <c r="AC2583" s="325"/>
      <c r="AD2583" s="325"/>
      <c r="AF2583" s="383"/>
      <c r="AH2583" s="325"/>
      <c r="AI2583" s="325"/>
      <c r="AK2583" s="385"/>
      <c r="AL2583" s="385"/>
      <c r="AM2583" s="359"/>
      <c r="AN2583" s="385"/>
      <c r="AO2583" s="385"/>
      <c r="AP2583" s="385"/>
      <c r="AQ2583" s="385"/>
      <c r="AR2583" s="385"/>
      <c r="AS2583" s="385"/>
      <c r="AT2583" s="385"/>
      <c r="AU2583" s="359"/>
      <c r="AW2583" s="416"/>
      <c r="AX2583" s="694"/>
      <c r="AY2583" s="641"/>
      <c r="AZ2583" s="385"/>
      <c r="BA2583" s="385"/>
      <c r="BB2583" s="416"/>
      <c r="BC2583" s="416"/>
      <c r="BD2583" s="416"/>
      <c r="BE2583" s="416"/>
      <c r="BF2583" s="416"/>
      <c r="BG2583" s="416"/>
      <c r="BH2583" s="416"/>
      <c r="BI2583" s="416"/>
      <c r="BJ2583" s="416"/>
    </row>
    <row r="2584" spans="10:62" x14ac:dyDescent="0.2">
      <c r="J2584" s="385"/>
      <c r="K2584" s="217"/>
      <c r="L2584" s="217"/>
      <c r="M2584" s="693"/>
      <c r="N2584" s="693"/>
      <c r="O2584" s="359"/>
      <c r="P2584" s="619"/>
      <c r="Q2584" s="672"/>
      <c r="R2584" s="672"/>
      <c r="S2584" s="672"/>
      <c r="T2584" s="385"/>
      <c r="U2584" s="385"/>
      <c r="V2584" s="385"/>
      <c r="W2584" s="385"/>
      <c r="X2584" s="693"/>
      <c r="Y2584" s="325"/>
      <c r="Z2584" s="308"/>
      <c r="AA2584" s="383"/>
      <c r="AC2584" s="325"/>
      <c r="AD2584" s="325"/>
      <c r="AF2584" s="383"/>
      <c r="AH2584" s="325"/>
      <c r="AI2584" s="325"/>
      <c r="AK2584" s="385"/>
      <c r="AL2584" s="385"/>
      <c r="AM2584" s="359"/>
      <c r="AN2584" s="385"/>
      <c r="AO2584" s="385"/>
      <c r="AP2584" s="385"/>
      <c r="AQ2584" s="385"/>
      <c r="AR2584" s="385"/>
      <c r="AS2584" s="385"/>
      <c r="AT2584" s="385"/>
      <c r="AU2584" s="359"/>
      <c r="AW2584" s="416"/>
      <c r="AX2584" s="694"/>
      <c r="AY2584" s="641"/>
      <c r="AZ2584" s="385"/>
      <c r="BA2584" s="385"/>
      <c r="BB2584" s="416"/>
      <c r="BC2584" s="416"/>
      <c r="BD2584" s="416"/>
      <c r="BE2584" s="416"/>
      <c r="BF2584" s="416"/>
      <c r="BG2584" s="416"/>
      <c r="BH2584" s="416"/>
      <c r="BI2584" s="416"/>
      <c r="BJ2584" s="416"/>
    </row>
    <row r="2585" spans="10:62" x14ac:dyDescent="0.2">
      <c r="J2585" s="385"/>
      <c r="K2585" s="217"/>
      <c r="L2585" s="217"/>
      <c r="M2585" s="693"/>
      <c r="N2585" s="693"/>
      <c r="O2585" s="359"/>
      <c r="P2585" s="619"/>
      <c r="Q2585" s="672"/>
      <c r="R2585" s="672"/>
      <c r="S2585" s="672"/>
      <c r="T2585" s="385"/>
      <c r="U2585" s="385"/>
      <c r="V2585" s="385"/>
      <c r="W2585" s="385"/>
      <c r="X2585" s="693"/>
      <c r="Y2585" s="325"/>
      <c r="Z2585" s="308"/>
      <c r="AA2585" s="383"/>
      <c r="AC2585" s="325"/>
      <c r="AD2585" s="325"/>
      <c r="AF2585" s="383"/>
      <c r="AH2585" s="325"/>
      <c r="AI2585" s="325"/>
      <c r="AK2585" s="385"/>
      <c r="AL2585" s="385"/>
      <c r="AM2585" s="359"/>
      <c r="AN2585" s="385"/>
      <c r="AO2585" s="385"/>
      <c r="AP2585" s="385"/>
      <c r="AQ2585" s="385"/>
      <c r="AR2585" s="385"/>
      <c r="AS2585" s="385"/>
      <c r="AT2585" s="385"/>
      <c r="AU2585" s="359"/>
      <c r="AW2585" s="416"/>
      <c r="AX2585" s="694"/>
      <c r="AY2585" s="641"/>
      <c r="AZ2585" s="385"/>
      <c r="BA2585" s="385"/>
      <c r="BB2585" s="416"/>
      <c r="BC2585" s="416"/>
      <c r="BD2585" s="416"/>
      <c r="BE2585" s="416"/>
      <c r="BF2585" s="416"/>
      <c r="BG2585" s="416"/>
      <c r="BH2585" s="416"/>
      <c r="BI2585" s="416"/>
      <c r="BJ2585" s="416"/>
    </row>
    <row r="2586" spans="10:62" x14ac:dyDescent="0.2">
      <c r="J2586" s="385"/>
      <c r="K2586" s="217"/>
      <c r="L2586" s="217"/>
      <c r="M2586" s="693"/>
      <c r="N2586" s="693"/>
      <c r="O2586" s="359"/>
      <c r="P2586" s="619"/>
      <c r="Q2586" s="672"/>
      <c r="R2586" s="672"/>
      <c r="S2586" s="672"/>
      <c r="T2586" s="385"/>
      <c r="U2586" s="385"/>
      <c r="V2586" s="385"/>
      <c r="W2586" s="385"/>
      <c r="X2586" s="693"/>
      <c r="Y2586" s="325"/>
      <c r="Z2586" s="308"/>
      <c r="AA2586" s="383"/>
      <c r="AC2586" s="325"/>
      <c r="AD2586" s="325"/>
      <c r="AF2586" s="383"/>
      <c r="AH2586" s="325"/>
      <c r="AI2586" s="325"/>
      <c r="AK2586" s="385"/>
      <c r="AL2586" s="385"/>
      <c r="AM2586" s="359"/>
      <c r="AN2586" s="385"/>
      <c r="AO2586" s="385"/>
      <c r="AP2586" s="385"/>
      <c r="AQ2586" s="385"/>
      <c r="AR2586" s="385"/>
      <c r="AS2586" s="385"/>
      <c r="AT2586" s="385"/>
      <c r="AU2586" s="359"/>
      <c r="AW2586" s="416"/>
      <c r="AX2586" s="694"/>
      <c r="AY2586" s="641"/>
      <c r="AZ2586" s="385"/>
      <c r="BA2586" s="385"/>
      <c r="BB2586" s="416"/>
      <c r="BC2586" s="416"/>
      <c r="BD2586" s="416"/>
      <c r="BE2586" s="416"/>
      <c r="BF2586" s="416"/>
      <c r="BG2586" s="416"/>
      <c r="BH2586" s="416"/>
      <c r="BI2586" s="416"/>
      <c r="BJ2586" s="416"/>
    </row>
    <row r="2587" spans="10:62" x14ac:dyDescent="0.2">
      <c r="J2587" s="385"/>
      <c r="K2587" s="217"/>
      <c r="L2587" s="217"/>
      <c r="M2587" s="693"/>
      <c r="N2587" s="693"/>
      <c r="O2587" s="359"/>
      <c r="P2587" s="619"/>
      <c r="Q2587" s="672"/>
      <c r="R2587" s="672"/>
      <c r="S2587" s="672"/>
      <c r="T2587" s="385"/>
      <c r="U2587" s="385"/>
      <c r="V2587" s="385"/>
      <c r="W2587" s="385"/>
      <c r="X2587" s="693"/>
      <c r="Y2587" s="325"/>
      <c r="Z2587" s="308"/>
      <c r="AA2587" s="383"/>
      <c r="AC2587" s="325"/>
      <c r="AD2587" s="325"/>
      <c r="AF2587" s="383"/>
      <c r="AH2587" s="325"/>
      <c r="AI2587" s="325"/>
      <c r="AK2587" s="385"/>
      <c r="AL2587" s="385"/>
      <c r="AM2587" s="359"/>
      <c r="AN2587" s="385"/>
      <c r="AO2587" s="385"/>
      <c r="AP2587" s="385"/>
      <c r="AQ2587" s="385"/>
      <c r="AR2587" s="385"/>
      <c r="AS2587" s="385"/>
      <c r="AT2587" s="385"/>
      <c r="AU2587" s="359"/>
      <c r="AW2587" s="416"/>
      <c r="AX2587" s="694"/>
      <c r="AY2587" s="641"/>
      <c r="AZ2587" s="385"/>
      <c r="BA2587" s="385"/>
      <c r="BB2587" s="416"/>
      <c r="BC2587" s="416"/>
      <c r="BD2587" s="416"/>
      <c r="BE2587" s="416"/>
      <c r="BF2587" s="416"/>
      <c r="BG2587" s="416"/>
      <c r="BH2587" s="416"/>
      <c r="BI2587" s="416"/>
      <c r="BJ2587" s="416"/>
    </row>
    <row r="2588" spans="10:62" x14ac:dyDescent="0.2">
      <c r="J2588" s="385"/>
      <c r="K2588" s="217"/>
      <c r="L2588" s="217"/>
      <c r="M2588" s="693"/>
      <c r="N2588" s="693"/>
      <c r="O2588" s="359"/>
      <c r="P2588" s="619"/>
      <c r="Q2588" s="672"/>
      <c r="R2588" s="672"/>
      <c r="S2588" s="672"/>
      <c r="T2588" s="385"/>
      <c r="U2588" s="385"/>
      <c r="V2588" s="385"/>
      <c r="W2588" s="385"/>
      <c r="X2588" s="693"/>
      <c r="Y2588" s="325"/>
      <c r="Z2588" s="308"/>
      <c r="AA2588" s="383"/>
      <c r="AC2588" s="325"/>
      <c r="AD2588" s="325"/>
      <c r="AF2588" s="383"/>
      <c r="AH2588" s="325"/>
      <c r="AI2588" s="325"/>
      <c r="AK2588" s="385"/>
      <c r="AL2588" s="385"/>
      <c r="AM2588" s="359"/>
      <c r="AN2588" s="385"/>
      <c r="AO2588" s="385"/>
      <c r="AP2588" s="385"/>
      <c r="AQ2588" s="385"/>
      <c r="AR2588" s="385"/>
      <c r="AS2588" s="385"/>
      <c r="AT2588" s="385"/>
      <c r="AU2588" s="359"/>
      <c r="AW2588" s="416"/>
      <c r="AX2588" s="694"/>
      <c r="AY2588" s="641"/>
      <c r="AZ2588" s="385"/>
      <c r="BA2588" s="385"/>
      <c r="BB2588" s="416"/>
      <c r="BC2588" s="416"/>
      <c r="BD2588" s="416"/>
      <c r="BE2588" s="416"/>
      <c r="BF2588" s="416"/>
      <c r="BG2588" s="416"/>
      <c r="BH2588" s="416"/>
      <c r="BI2588" s="416"/>
      <c r="BJ2588" s="416"/>
    </row>
    <row r="2589" spans="10:62" x14ac:dyDescent="0.2">
      <c r="J2589" s="385"/>
      <c r="K2589" s="217"/>
      <c r="L2589" s="217"/>
      <c r="M2589" s="693"/>
      <c r="N2589" s="693"/>
      <c r="O2589" s="359"/>
      <c r="P2589" s="619"/>
      <c r="Q2589" s="672"/>
      <c r="R2589" s="672"/>
      <c r="S2589" s="672"/>
      <c r="T2589" s="385"/>
      <c r="U2589" s="385"/>
      <c r="V2589" s="385"/>
      <c r="W2589" s="385"/>
      <c r="X2589" s="693"/>
      <c r="Y2589" s="325"/>
      <c r="Z2589" s="308"/>
      <c r="AA2589" s="383"/>
      <c r="AC2589" s="325"/>
      <c r="AD2589" s="325"/>
      <c r="AF2589" s="383"/>
      <c r="AH2589" s="325"/>
      <c r="AI2589" s="325"/>
      <c r="AK2589" s="385"/>
      <c r="AL2589" s="385"/>
      <c r="AM2589" s="359"/>
      <c r="AN2589" s="385"/>
      <c r="AO2589" s="385"/>
      <c r="AP2589" s="385"/>
      <c r="AQ2589" s="385"/>
      <c r="AR2589" s="385"/>
      <c r="AS2589" s="385"/>
      <c r="AT2589" s="385"/>
      <c r="AU2589" s="359"/>
      <c r="AW2589" s="416"/>
      <c r="AX2589" s="694"/>
      <c r="AY2589" s="641"/>
      <c r="AZ2589" s="385"/>
      <c r="BA2589" s="385"/>
      <c r="BB2589" s="416"/>
      <c r="BC2589" s="416"/>
      <c r="BD2589" s="416"/>
      <c r="BE2589" s="416"/>
      <c r="BF2589" s="416"/>
      <c r="BG2589" s="416"/>
      <c r="BH2589" s="416"/>
      <c r="BI2589" s="416"/>
      <c r="BJ2589" s="416"/>
    </row>
    <row r="2590" spans="10:62" x14ac:dyDescent="0.2">
      <c r="J2590" s="385"/>
      <c r="K2590" s="217"/>
      <c r="L2590" s="217"/>
      <c r="M2590" s="693"/>
      <c r="N2590" s="693"/>
      <c r="O2590" s="359"/>
      <c r="P2590" s="619"/>
      <c r="Q2590" s="672"/>
      <c r="R2590" s="672"/>
      <c r="S2590" s="672"/>
      <c r="T2590" s="385"/>
      <c r="U2590" s="385"/>
      <c r="V2590" s="385"/>
      <c r="W2590" s="385"/>
      <c r="X2590" s="693"/>
      <c r="Y2590" s="325"/>
      <c r="Z2590" s="308"/>
      <c r="AA2590" s="383"/>
      <c r="AC2590" s="325"/>
      <c r="AD2590" s="325"/>
      <c r="AF2590" s="383"/>
      <c r="AH2590" s="325"/>
      <c r="AI2590" s="325"/>
      <c r="AK2590" s="385"/>
      <c r="AL2590" s="385"/>
      <c r="AM2590" s="359"/>
      <c r="AN2590" s="385"/>
      <c r="AO2590" s="385"/>
      <c r="AP2590" s="385"/>
      <c r="AQ2590" s="385"/>
      <c r="AR2590" s="385"/>
      <c r="AS2590" s="385"/>
      <c r="AT2590" s="385"/>
      <c r="AU2590" s="359"/>
      <c r="AW2590" s="416"/>
      <c r="AX2590" s="694"/>
      <c r="AY2590" s="641"/>
      <c r="AZ2590" s="385"/>
      <c r="BA2590" s="385"/>
      <c r="BB2590" s="416"/>
      <c r="BC2590" s="416"/>
      <c r="BD2590" s="416"/>
      <c r="BE2590" s="416"/>
      <c r="BF2590" s="416"/>
      <c r="BG2590" s="416"/>
      <c r="BH2590" s="416"/>
      <c r="BI2590" s="416"/>
      <c r="BJ2590" s="416"/>
    </row>
    <row r="2591" spans="10:62" x14ac:dyDescent="0.2">
      <c r="J2591" s="385"/>
      <c r="K2591" s="217"/>
      <c r="L2591" s="217"/>
      <c r="M2591" s="693"/>
      <c r="N2591" s="693"/>
      <c r="O2591" s="359"/>
      <c r="P2591" s="619"/>
      <c r="Q2591" s="672"/>
      <c r="R2591" s="672"/>
      <c r="S2591" s="672"/>
      <c r="T2591" s="385"/>
      <c r="U2591" s="385"/>
      <c r="V2591" s="385"/>
      <c r="W2591" s="385"/>
      <c r="X2591" s="693"/>
      <c r="Y2591" s="325"/>
      <c r="Z2591" s="308"/>
      <c r="AA2591" s="383"/>
      <c r="AC2591" s="325"/>
      <c r="AD2591" s="325"/>
      <c r="AF2591" s="383"/>
      <c r="AH2591" s="325"/>
      <c r="AI2591" s="325"/>
      <c r="AK2591" s="385"/>
      <c r="AL2591" s="385"/>
      <c r="AM2591" s="359"/>
      <c r="AN2591" s="385"/>
      <c r="AO2591" s="385"/>
      <c r="AP2591" s="385"/>
      <c r="AQ2591" s="385"/>
      <c r="AR2591" s="385"/>
      <c r="AS2591" s="385"/>
      <c r="AT2591" s="385"/>
      <c r="AU2591" s="359"/>
      <c r="AW2591" s="416"/>
      <c r="AX2591" s="694"/>
      <c r="AY2591" s="641"/>
      <c r="AZ2591" s="385"/>
      <c r="BA2591" s="385"/>
      <c r="BB2591" s="416"/>
      <c r="BC2591" s="416"/>
      <c r="BD2591" s="416"/>
      <c r="BE2591" s="416"/>
      <c r="BF2591" s="416"/>
      <c r="BG2591" s="416"/>
      <c r="BH2591" s="416"/>
      <c r="BI2591" s="416"/>
      <c r="BJ2591" s="416"/>
    </row>
    <row r="2592" spans="10:62" x14ac:dyDescent="0.2">
      <c r="J2592" s="385"/>
      <c r="K2592" s="217"/>
      <c r="L2592" s="217"/>
      <c r="M2592" s="693"/>
      <c r="N2592" s="693"/>
      <c r="O2592" s="359"/>
      <c r="P2592" s="619"/>
      <c r="Q2592" s="672"/>
      <c r="R2592" s="672"/>
      <c r="S2592" s="672"/>
      <c r="T2592" s="385"/>
      <c r="U2592" s="385"/>
      <c r="V2592" s="385"/>
      <c r="W2592" s="385"/>
      <c r="X2592" s="693"/>
      <c r="Y2592" s="325"/>
      <c r="Z2592" s="308"/>
      <c r="AA2592" s="383"/>
      <c r="AC2592" s="325"/>
      <c r="AD2592" s="325"/>
      <c r="AF2592" s="383"/>
      <c r="AH2592" s="325"/>
      <c r="AI2592" s="325"/>
      <c r="AK2592" s="385"/>
      <c r="AL2592" s="385"/>
      <c r="AM2592" s="359"/>
      <c r="AN2592" s="385"/>
      <c r="AO2592" s="385"/>
      <c r="AP2592" s="385"/>
      <c r="AQ2592" s="385"/>
      <c r="AR2592" s="385"/>
      <c r="AS2592" s="385"/>
      <c r="AT2592" s="385"/>
      <c r="AU2592" s="359"/>
      <c r="AW2592" s="416"/>
      <c r="AX2592" s="694"/>
      <c r="AY2592" s="641"/>
      <c r="AZ2592" s="385"/>
      <c r="BA2592" s="385"/>
      <c r="BB2592" s="416"/>
      <c r="BC2592" s="416"/>
      <c r="BD2592" s="416"/>
      <c r="BE2592" s="416"/>
      <c r="BF2592" s="416"/>
      <c r="BG2592" s="416"/>
      <c r="BH2592" s="416"/>
      <c r="BI2592" s="416"/>
      <c r="BJ2592" s="416"/>
    </row>
    <row r="2593" spans="10:62" x14ac:dyDescent="0.2">
      <c r="J2593" s="385"/>
      <c r="K2593" s="217"/>
      <c r="L2593" s="217"/>
      <c r="M2593" s="693"/>
      <c r="N2593" s="693"/>
      <c r="O2593" s="359"/>
      <c r="P2593" s="619"/>
      <c r="Q2593" s="672"/>
      <c r="R2593" s="672"/>
      <c r="S2593" s="672"/>
      <c r="T2593" s="385"/>
      <c r="U2593" s="385"/>
      <c r="V2593" s="385"/>
      <c r="W2593" s="385"/>
      <c r="X2593" s="693"/>
      <c r="Y2593" s="325"/>
      <c r="Z2593" s="308"/>
      <c r="AA2593" s="383"/>
      <c r="AC2593" s="325"/>
      <c r="AD2593" s="325"/>
      <c r="AF2593" s="383"/>
      <c r="AH2593" s="325"/>
      <c r="AI2593" s="325"/>
      <c r="AK2593" s="385"/>
      <c r="AL2593" s="385"/>
      <c r="AM2593" s="359"/>
      <c r="AN2593" s="385"/>
      <c r="AO2593" s="385"/>
      <c r="AP2593" s="385"/>
      <c r="AQ2593" s="385"/>
      <c r="AR2593" s="385"/>
      <c r="AS2593" s="385"/>
      <c r="AT2593" s="385"/>
      <c r="AU2593" s="359"/>
      <c r="AW2593" s="416"/>
      <c r="AX2593" s="694"/>
      <c r="AY2593" s="641"/>
      <c r="AZ2593" s="385"/>
      <c r="BA2593" s="385"/>
      <c r="BB2593" s="416"/>
      <c r="BC2593" s="416"/>
      <c r="BD2593" s="416"/>
      <c r="BE2593" s="416"/>
      <c r="BF2593" s="416"/>
      <c r="BG2593" s="416"/>
      <c r="BH2593" s="416"/>
      <c r="BI2593" s="416"/>
      <c r="BJ2593" s="416"/>
    </row>
    <row r="2594" spans="10:62" x14ac:dyDescent="0.2">
      <c r="J2594" s="385"/>
      <c r="K2594" s="217"/>
      <c r="L2594" s="217"/>
      <c r="M2594" s="693"/>
      <c r="N2594" s="693"/>
      <c r="O2594" s="359"/>
      <c r="P2594" s="619"/>
      <c r="Q2594" s="672"/>
      <c r="R2594" s="672"/>
      <c r="S2594" s="672"/>
      <c r="T2594" s="385"/>
      <c r="U2594" s="385"/>
      <c r="V2594" s="385"/>
      <c r="W2594" s="385"/>
      <c r="X2594" s="693"/>
      <c r="Y2594" s="325"/>
      <c r="Z2594" s="308"/>
      <c r="AA2594" s="383"/>
      <c r="AC2594" s="325"/>
      <c r="AD2594" s="325"/>
      <c r="AF2594" s="383"/>
      <c r="AH2594" s="325"/>
      <c r="AI2594" s="325"/>
      <c r="AK2594" s="385"/>
      <c r="AL2594" s="385"/>
      <c r="AM2594" s="359"/>
      <c r="AN2594" s="385"/>
      <c r="AO2594" s="385"/>
      <c r="AP2594" s="385"/>
      <c r="AQ2594" s="385"/>
      <c r="AR2594" s="385"/>
      <c r="AS2594" s="385"/>
      <c r="AT2594" s="385"/>
      <c r="AU2594" s="359"/>
      <c r="AW2594" s="416"/>
      <c r="AX2594" s="694"/>
      <c r="AY2594" s="641"/>
      <c r="AZ2594" s="385"/>
      <c r="BA2594" s="385"/>
      <c r="BB2594" s="416"/>
      <c r="BC2594" s="416"/>
      <c r="BD2594" s="416"/>
      <c r="BE2594" s="416"/>
      <c r="BF2594" s="416"/>
      <c r="BG2594" s="416"/>
      <c r="BH2594" s="416"/>
      <c r="BI2594" s="416"/>
      <c r="BJ2594" s="416"/>
    </row>
    <row r="2595" spans="10:62" x14ac:dyDescent="0.2">
      <c r="J2595" s="385"/>
      <c r="K2595" s="217"/>
      <c r="L2595" s="217"/>
      <c r="M2595" s="693"/>
      <c r="N2595" s="693"/>
      <c r="O2595" s="359"/>
      <c r="P2595" s="619"/>
      <c r="Q2595" s="672"/>
      <c r="R2595" s="672"/>
      <c r="S2595" s="672"/>
      <c r="T2595" s="385"/>
      <c r="U2595" s="385"/>
      <c r="V2595" s="385"/>
      <c r="W2595" s="385"/>
      <c r="X2595" s="693"/>
      <c r="Y2595" s="325"/>
      <c r="Z2595" s="308"/>
      <c r="AA2595" s="383"/>
      <c r="AC2595" s="325"/>
      <c r="AD2595" s="325"/>
      <c r="AF2595" s="383"/>
      <c r="AH2595" s="325"/>
      <c r="AI2595" s="325"/>
      <c r="AK2595" s="385"/>
      <c r="AL2595" s="385"/>
      <c r="AM2595" s="359"/>
      <c r="AN2595" s="385"/>
      <c r="AO2595" s="385"/>
      <c r="AP2595" s="385"/>
      <c r="AQ2595" s="385"/>
      <c r="AR2595" s="385"/>
      <c r="AS2595" s="385"/>
      <c r="AT2595" s="385"/>
      <c r="AU2595" s="359"/>
      <c r="AW2595" s="416"/>
      <c r="AX2595" s="694"/>
      <c r="AY2595" s="641"/>
      <c r="AZ2595" s="385"/>
      <c r="BA2595" s="385"/>
      <c r="BB2595" s="416"/>
      <c r="BC2595" s="416"/>
      <c r="BD2595" s="416"/>
      <c r="BE2595" s="416"/>
      <c r="BF2595" s="416"/>
      <c r="BG2595" s="416"/>
      <c r="BH2595" s="416"/>
      <c r="BI2595" s="416"/>
      <c r="BJ2595" s="416"/>
    </row>
    <row r="2596" spans="10:62" x14ac:dyDescent="0.2">
      <c r="J2596" s="385"/>
      <c r="K2596" s="217"/>
      <c r="L2596" s="217"/>
      <c r="M2596" s="693"/>
      <c r="N2596" s="693"/>
      <c r="O2596" s="359"/>
      <c r="P2596" s="619"/>
      <c r="Q2596" s="672"/>
      <c r="R2596" s="672"/>
      <c r="S2596" s="672"/>
      <c r="T2596" s="385"/>
      <c r="U2596" s="385"/>
      <c r="V2596" s="385"/>
      <c r="W2596" s="385"/>
      <c r="X2596" s="693"/>
      <c r="Y2596" s="325"/>
      <c r="Z2596" s="308"/>
      <c r="AA2596" s="383"/>
      <c r="AC2596" s="325"/>
      <c r="AD2596" s="325"/>
      <c r="AF2596" s="383"/>
      <c r="AH2596" s="325"/>
      <c r="AI2596" s="325"/>
      <c r="AK2596" s="385"/>
      <c r="AL2596" s="385"/>
      <c r="AM2596" s="359"/>
      <c r="AN2596" s="385"/>
      <c r="AO2596" s="385"/>
      <c r="AP2596" s="385"/>
      <c r="AQ2596" s="385"/>
      <c r="AR2596" s="385"/>
      <c r="AS2596" s="385"/>
      <c r="AT2596" s="385"/>
      <c r="AU2596" s="359"/>
      <c r="AW2596" s="416"/>
      <c r="AX2596" s="694"/>
      <c r="AY2596" s="641"/>
      <c r="AZ2596" s="385"/>
      <c r="BA2596" s="385"/>
      <c r="BB2596" s="416"/>
      <c r="BC2596" s="416"/>
      <c r="BD2596" s="416"/>
      <c r="BE2596" s="416"/>
      <c r="BF2596" s="416"/>
      <c r="BG2596" s="416"/>
      <c r="BH2596" s="416"/>
      <c r="BI2596" s="416"/>
      <c r="BJ2596" s="416"/>
    </row>
    <row r="2597" spans="10:62" x14ac:dyDescent="0.2">
      <c r="J2597" s="385"/>
      <c r="K2597" s="217"/>
      <c r="L2597" s="217"/>
      <c r="M2597" s="693"/>
      <c r="N2597" s="693"/>
      <c r="O2597" s="359"/>
      <c r="P2597" s="619"/>
      <c r="Q2597" s="672"/>
      <c r="R2597" s="672"/>
      <c r="S2597" s="672"/>
      <c r="T2597" s="385"/>
      <c r="U2597" s="385"/>
      <c r="V2597" s="385"/>
      <c r="W2597" s="385"/>
      <c r="X2597" s="693"/>
      <c r="Y2597" s="325"/>
      <c r="Z2597" s="308"/>
      <c r="AA2597" s="383"/>
      <c r="AC2597" s="325"/>
      <c r="AD2597" s="325"/>
      <c r="AF2597" s="383"/>
      <c r="AH2597" s="325"/>
      <c r="AI2597" s="325"/>
      <c r="AK2597" s="385"/>
      <c r="AL2597" s="385"/>
      <c r="AM2597" s="359"/>
      <c r="AN2597" s="385"/>
      <c r="AO2597" s="385"/>
      <c r="AP2597" s="385"/>
      <c r="AQ2597" s="385"/>
      <c r="AR2597" s="385"/>
      <c r="AS2597" s="385"/>
      <c r="AT2597" s="385"/>
      <c r="AU2597" s="359"/>
      <c r="AW2597" s="416"/>
      <c r="AX2597" s="694"/>
      <c r="AY2597" s="641"/>
      <c r="AZ2597" s="385"/>
      <c r="BA2597" s="385"/>
      <c r="BB2597" s="416"/>
      <c r="BC2597" s="416"/>
      <c r="BD2597" s="416"/>
      <c r="BE2597" s="416"/>
      <c r="BF2597" s="416"/>
      <c r="BG2597" s="416"/>
      <c r="BH2597" s="416"/>
      <c r="BI2597" s="416"/>
      <c r="BJ2597" s="416"/>
    </row>
    <row r="2598" spans="10:62" x14ac:dyDescent="0.2">
      <c r="J2598" s="385"/>
      <c r="K2598" s="217"/>
      <c r="L2598" s="217"/>
      <c r="M2598" s="693"/>
      <c r="N2598" s="693"/>
      <c r="O2598" s="359"/>
      <c r="P2598" s="619"/>
      <c r="Q2598" s="672"/>
      <c r="R2598" s="672"/>
      <c r="S2598" s="672"/>
      <c r="T2598" s="385"/>
      <c r="U2598" s="385"/>
      <c r="V2598" s="385"/>
      <c r="W2598" s="385"/>
      <c r="X2598" s="693"/>
      <c r="Y2598" s="325"/>
      <c r="Z2598" s="308"/>
      <c r="AA2598" s="383"/>
      <c r="AC2598" s="325"/>
      <c r="AD2598" s="325"/>
      <c r="AF2598" s="383"/>
      <c r="AH2598" s="325"/>
      <c r="AI2598" s="325"/>
      <c r="AK2598" s="385"/>
      <c r="AL2598" s="385"/>
      <c r="AM2598" s="359"/>
      <c r="AN2598" s="385"/>
      <c r="AO2598" s="385"/>
      <c r="AP2598" s="385"/>
      <c r="AQ2598" s="385"/>
      <c r="AR2598" s="385"/>
      <c r="AS2598" s="385"/>
      <c r="AT2598" s="385"/>
      <c r="AU2598" s="359"/>
      <c r="AW2598" s="416"/>
      <c r="AX2598" s="694"/>
      <c r="AY2598" s="641"/>
      <c r="AZ2598" s="385"/>
      <c r="BA2598" s="385"/>
      <c r="BB2598" s="416"/>
      <c r="BC2598" s="416"/>
      <c r="BD2598" s="416"/>
      <c r="BE2598" s="416"/>
      <c r="BF2598" s="416"/>
      <c r="BG2598" s="416"/>
      <c r="BH2598" s="416"/>
      <c r="BI2598" s="416"/>
      <c r="BJ2598" s="416"/>
    </row>
    <row r="2599" spans="10:62" x14ac:dyDescent="0.2">
      <c r="J2599" s="385"/>
      <c r="K2599" s="217"/>
      <c r="L2599" s="217"/>
      <c r="M2599" s="693"/>
      <c r="N2599" s="693"/>
      <c r="O2599" s="359"/>
      <c r="P2599" s="619"/>
      <c r="Q2599" s="672"/>
      <c r="R2599" s="672"/>
      <c r="S2599" s="672"/>
      <c r="T2599" s="385"/>
      <c r="U2599" s="385"/>
      <c r="V2599" s="385"/>
      <c r="W2599" s="385"/>
      <c r="X2599" s="693"/>
      <c r="Y2599" s="325"/>
      <c r="Z2599" s="308"/>
      <c r="AA2599" s="383"/>
      <c r="AC2599" s="325"/>
      <c r="AD2599" s="325"/>
      <c r="AF2599" s="383"/>
      <c r="AH2599" s="325"/>
      <c r="AI2599" s="325"/>
      <c r="AK2599" s="385"/>
      <c r="AL2599" s="385"/>
      <c r="AM2599" s="359"/>
      <c r="AN2599" s="385"/>
      <c r="AO2599" s="385"/>
      <c r="AP2599" s="385"/>
      <c r="AQ2599" s="385"/>
      <c r="AR2599" s="385"/>
      <c r="AS2599" s="385"/>
      <c r="AT2599" s="385"/>
      <c r="AU2599" s="359"/>
      <c r="AW2599" s="416"/>
      <c r="AX2599" s="694"/>
      <c r="AY2599" s="641"/>
      <c r="AZ2599" s="385"/>
      <c r="BA2599" s="385"/>
      <c r="BB2599" s="416"/>
      <c r="BC2599" s="416"/>
      <c r="BD2599" s="416"/>
      <c r="BE2599" s="416"/>
      <c r="BF2599" s="416"/>
      <c r="BG2599" s="416"/>
      <c r="BH2599" s="416"/>
      <c r="BI2599" s="416"/>
      <c r="BJ2599" s="416"/>
    </row>
    <row r="2600" spans="10:62" x14ac:dyDescent="0.2">
      <c r="J2600" s="385"/>
      <c r="K2600" s="217"/>
      <c r="L2600" s="217"/>
      <c r="M2600" s="693"/>
      <c r="N2600" s="693"/>
      <c r="O2600" s="359"/>
      <c r="P2600" s="619"/>
      <c r="Q2600" s="672"/>
      <c r="R2600" s="672"/>
      <c r="S2600" s="672"/>
      <c r="T2600" s="385"/>
      <c r="U2600" s="385"/>
      <c r="V2600" s="385"/>
      <c r="W2600" s="385"/>
      <c r="X2600" s="693"/>
      <c r="Y2600" s="325"/>
      <c r="Z2600" s="308"/>
      <c r="AA2600" s="383"/>
      <c r="AC2600" s="325"/>
      <c r="AD2600" s="325"/>
      <c r="AF2600" s="383"/>
      <c r="AH2600" s="325"/>
      <c r="AI2600" s="325"/>
      <c r="AK2600" s="385"/>
      <c r="AL2600" s="385"/>
      <c r="AM2600" s="359"/>
      <c r="AN2600" s="385"/>
      <c r="AO2600" s="385"/>
      <c r="AP2600" s="385"/>
      <c r="AQ2600" s="385"/>
      <c r="AR2600" s="385"/>
      <c r="AS2600" s="385"/>
      <c r="AT2600" s="385"/>
      <c r="AU2600" s="359"/>
      <c r="AW2600" s="416"/>
      <c r="AX2600" s="694"/>
      <c r="AY2600" s="641"/>
      <c r="AZ2600" s="385"/>
      <c r="BA2600" s="385"/>
      <c r="BB2600" s="416"/>
      <c r="BC2600" s="416"/>
      <c r="BD2600" s="416"/>
      <c r="BE2600" s="416"/>
      <c r="BF2600" s="416"/>
      <c r="BG2600" s="416"/>
      <c r="BH2600" s="416"/>
      <c r="BI2600" s="416"/>
      <c r="BJ2600" s="416"/>
    </row>
    <row r="2601" spans="10:62" x14ac:dyDescent="0.2">
      <c r="J2601" s="385"/>
      <c r="K2601" s="217"/>
      <c r="L2601" s="217"/>
      <c r="M2601" s="693"/>
      <c r="N2601" s="693"/>
      <c r="O2601" s="359"/>
      <c r="P2601" s="619"/>
      <c r="Q2601" s="672"/>
      <c r="R2601" s="672"/>
      <c r="S2601" s="672"/>
      <c r="T2601" s="385"/>
      <c r="U2601" s="385"/>
      <c r="V2601" s="385"/>
      <c r="W2601" s="385"/>
      <c r="X2601" s="693"/>
      <c r="Y2601" s="325"/>
      <c r="Z2601" s="308"/>
      <c r="AA2601" s="383"/>
      <c r="AC2601" s="325"/>
      <c r="AD2601" s="325"/>
      <c r="AF2601" s="383"/>
      <c r="AH2601" s="325"/>
      <c r="AI2601" s="325"/>
      <c r="AK2601" s="385"/>
      <c r="AL2601" s="385"/>
      <c r="AM2601" s="359"/>
      <c r="AN2601" s="385"/>
      <c r="AO2601" s="385"/>
      <c r="AP2601" s="385"/>
      <c r="AQ2601" s="385"/>
      <c r="AR2601" s="385"/>
      <c r="AS2601" s="385"/>
      <c r="AT2601" s="385"/>
      <c r="AU2601" s="359"/>
      <c r="AW2601" s="416"/>
      <c r="AX2601" s="694"/>
      <c r="AY2601" s="641"/>
      <c r="AZ2601" s="385"/>
      <c r="BA2601" s="385"/>
      <c r="BB2601" s="416"/>
      <c r="BC2601" s="416"/>
      <c r="BD2601" s="416"/>
      <c r="BE2601" s="416"/>
      <c r="BF2601" s="416"/>
      <c r="BG2601" s="416"/>
      <c r="BH2601" s="416"/>
      <c r="BI2601" s="416"/>
      <c r="BJ2601" s="416"/>
    </row>
    <row r="2602" spans="10:62" x14ac:dyDescent="0.2">
      <c r="J2602" s="385"/>
      <c r="K2602" s="217"/>
      <c r="L2602" s="217"/>
      <c r="M2602" s="693"/>
      <c r="N2602" s="693"/>
      <c r="O2602" s="359"/>
      <c r="P2602" s="619"/>
      <c r="Q2602" s="672"/>
      <c r="R2602" s="672"/>
      <c r="S2602" s="672"/>
      <c r="T2602" s="385"/>
      <c r="U2602" s="385"/>
      <c r="V2602" s="385"/>
      <c r="W2602" s="385"/>
      <c r="X2602" s="693"/>
      <c r="Y2602" s="325"/>
      <c r="Z2602" s="308"/>
      <c r="AA2602" s="383"/>
      <c r="AC2602" s="325"/>
      <c r="AD2602" s="325"/>
      <c r="AF2602" s="383"/>
      <c r="AH2602" s="325"/>
      <c r="AI2602" s="325"/>
      <c r="AK2602" s="385"/>
      <c r="AL2602" s="385"/>
      <c r="AM2602" s="359"/>
      <c r="AN2602" s="385"/>
      <c r="AO2602" s="385"/>
      <c r="AP2602" s="385"/>
      <c r="AQ2602" s="385"/>
      <c r="AR2602" s="385"/>
      <c r="AS2602" s="385"/>
      <c r="AT2602" s="385"/>
      <c r="AU2602" s="359"/>
      <c r="AW2602" s="416"/>
      <c r="AX2602" s="694"/>
      <c r="AY2602" s="641"/>
      <c r="AZ2602" s="385"/>
      <c r="BA2602" s="385"/>
      <c r="BB2602" s="416"/>
      <c r="BC2602" s="416"/>
      <c r="BD2602" s="416"/>
      <c r="BE2602" s="416"/>
      <c r="BF2602" s="416"/>
      <c r="BG2602" s="416"/>
      <c r="BH2602" s="416"/>
      <c r="BI2602" s="416"/>
      <c r="BJ2602" s="416"/>
    </row>
    <row r="2603" spans="10:62" x14ac:dyDescent="0.2">
      <c r="J2603" s="385"/>
      <c r="K2603" s="217"/>
      <c r="L2603" s="217"/>
      <c r="M2603" s="693"/>
      <c r="N2603" s="693"/>
      <c r="O2603" s="359"/>
      <c r="P2603" s="619"/>
      <c r="Q2603" s="672"/>
      <c r="R2603" s="672"/>
      <c r="S2603" s="672"/>
      <c r="T2603" s="385"/>
      <c r="U2603" s="385"/>
      <c r="V2603" s="385"/>
      <c r="W2603" s="385"/>
      <c r="X2603" s="693"/>
      <c r="Y2603" s="325"/>
      <c r="Z2603" s="308"/>
      <c r="AA2603" s="383"/>
      <c r="AC2603" s="325"/>
      <c r="AD2603" s="325"/>
      <c r="AF2603" s="383"/>
      <c r="AH2603" s="325"/>
      <c r="AI2603" s="325"/>
      <c r="AK2603" s="385"/>
      <c r="AL2603" s="385"/>
      <c r="AM2603" s="359"/>
      <c r="AN2603" s="385"/>
      <c r="AO2603" s="385"/>
      <c r="AP2603" s="385"/>
      <c r="AQ2603" s="385"/>
      <c r="AR2603" s="385"/>
      <c r="AS2603" s="385"/>
      <c r="AT2603" s="385"/>
      <c r="AU2603" s="359"/>
      <c r="AW2603" s="416"/>
      <c r="AX2603" s="694"/>
      <c r="AY2603" s="641"/>
      <c r="AZ2603" s="385"/>
      <c r="BA2603" s="385"/>
      <c r="BB2603" s="416"/>
      <c r="BC2603" s="416"/>
      <c r="BD2603" s="416"/>
      <c r="BE2603" s="416"/>
      <c r="BF2603" s="416"/>
      <c r="BG2603" s="416"/>
      <c r="BH2603" s="416"/>
      <c r="BI2603" s="416"/>
      <c r="BJ2603" s="416"/>
    </row>
    <row r="2604" spans="10:62" x14ac:dyDescent="0.2">
      <c r="J2604" s="385"/>
      <c r="K2604" s="217"/>
      <c r="L2604" s="217"/>
      <c r="M2604" s="693"/>
      <c r="N2604" s="693"/>
      <c r="O2604" s="359"/>
      <c r="P2604" s="619"/>
      <c r="Q2604" s="672"/>
      <c r="R2604" s="672"/>
      <c r="S2604" s="672"/>
      <c r="T2604" s="385"/>
      <c r="U2604" s="385"/>
      <c r="V2604" s="385"/>
      <c r="W2604" s="385"/>
      <c r="X2604" s="693"/>
      <c r="Y2604" s="325"/>
      <c r="Z2604" s="308"/>
      <c r="AA2604" s="383"/>
      <c r="AC2604" s="325"/>
      <c r="AD2604" s="325"/>
      <c r="AF2604" s="383"/>
      <c r="AH2604" s="325"/>
      <c r="AI2604" s="325"/>
      <c r="AK2604" s="385"/>
      <c r="AL2604" s="385"/>
      <c r="AM2604" s="359"/>
      <c r="AN2604" s="385"/>
      <c r="AO2604" s="385"/>
      <c r="AP2604" s="385"/>
      <c r="AQ2604" s="385"/>
      <c r="AR2604" s="385"/>
      <c r="AS2604" s="385"/>
      <c r="AT2604" s="385"/>
      <c r="AU2604" s="359"/>
      <c r="AW2604" s="416"/>
      <c r="AX2604" s="694"/>
      <c r="AY2604" s="641"/>
      <c r="AZ2604" s="385"/>
      <c r="BA2604" s="385"/>
      <c r="BB2604" s="416"/>
      <c r="BC2604" s="416"/>
      <c r="BD2604" s="416"/>
      <c r="BE2604" s="416"/>
      <c r="BF2604" s="416"/>
      <c r="BG2604" s="416"/>
      <c r="BH2604" s="416"/>
      <c r="BI2604" s="416"/>
      <c r="BJ2604" s="416"/>
    </row>
    <row r="2605" spans="10:62" x14ac:dyDescent="0.2">
      <c r="J2605" s="385"/>
      <c r="K2605" s="217"/>
      <c r="L2605" s="217"/>
      <c r="M2605" s="693"/>
      <c r="N2605" s="693"/>
      <c r="O2605" s="359"/>
      <c r="P2605" s="619"/>
      <c r="Q2605" s="672"/>
      <c r="R2605" s="672"/>
      <c r="S2605" s="672"/>
      <c r="T2605" s="385"/>
      <c r="U2605" s="385"/>
      <c r="V2605" s="385"/>
      <c r="W2605" s="385"/>
      <c r="X2605" s="693"/>
      <c r="Y2605" s="325"/>
      <c r="Z2605" s="308"/>
      <c r="AA2605" s="383"/>
      <c r="AC2605" s="325"/>
      <c r="AD2605" s="325"/>
      <c r="AF2605" s="383"/>
      <c r="AH2605" s="325"/>
      <c r="AI2605" s="325"/>
      <c r="AK2605" s="385"/>
      <c r="AL2605" s="385"/>
      <c r="AM2605" s="359"/>
      <c r="AN2605" s="385"/>
      <c r="AO2605" s="385"/>
      <c r="AP2605" s="385"/>
      <c r="AQ2605" s="385"/>
      <c r="AR2605" s="385"/>
      <c r="AS2605" s="385"/>
      <c r="AT2605" s="385"/>
      <c r="AU2605" s="359"/>
      <c r="AW2605" s="416"/>
      <c r="AX2605" s="694"/>
      <c r="AY2605" s="641"/>
      <c r="AZ2605" s="385"/>
      <c r="BA2605" s="385"/>
      <c r="BB2605" s="416"/>
      <c r="BC2605" s="416"/>
      <c r="BD2605" s="416"/>
      <c r="BE2605" s="416"/>
      <c r="BF2605" s="416"/>
      <c r="BG2605" s="416"/>
      <c r="BH2605" s="416"/>
      <c r="BI2605" s="416"/>
      <c r="BJ2605" s="416"/>
    </row>
    <row r="2606" spans="10:62" x14ac:dyDescent="0.2">
      <c r="J2606" s="385"/>
      <c r="K2606" s="217"/>
      <c r="L2606" s="217"/>
      <c r="M2606" s="693"/>
      <c r="N2606" s="693"/>
      <c r="O2606" s="359"/>
      <c r="P2606" s="619"/>
      <c r="Q2606" s="672"/>
      <c r="R2606" s="672"/>
      <c r="S2606" s="672"/>
      <c r="T2606" s="385"/>
      <c r="U2606" s="385"/>
      <c r="V2606" s="385"/>
      <c r="W2606" s="385"/>
      <c r="X2606" s="693"/>
      <c r="Y2606" s="325"/>
      <c r="Z2606" s="308"/>
      <c r="AA2606" s="383"/>
      <c r="AC2606" s="325"/>
      <c r="AD2606" s="325"/>
      <c r="AF2606" s="383"/>
      <c r="AH2606" s="325"/>
      <c r="AI2606" s="325"/>
      <c r="AK2606" s="385"/>
      <c r="AL2606" s="385"/>
      <c r="AM2606" s="359"/>
      <c r="AN2606" s="385"/>
      <c r="AO2606" s="385"/>
      <c r="AP2606" s="385"/>
      <c r="AQ2606" s="385"/>
      <c r="AR2606" s="385"/>
      <c r="AS2606" s="385"/>
      <c r="AT2606" s="385"/>
      <c r="AU2606" s="359"/>
      <c r="AW2606" s="416"/>
      <c r="AX2606" s="694"/>
      <c r="AY2606" s="641"/>
      <c r="AZ2606" s="385"/>
      <c r="BA2606" s="385"/>
      <c r="BB2606" s="416"/>
      <c r="BC2606" s="416"/>
      <c r="BD2606" s="416"/>
      <c r="BE2606" s="416"/>
      <c r="BF2606" s="416"/>
      <c r="BG2606" s="416"/>
      <c r="BH2606" s="416"/>
      <c r="BI2606" s="416"/>
      <c r="BJ2606" s="416"/>
    </row>
    <row r="2607" spans="10:62" x14ac:dyDescent="0.2">
      <c r="J2607" s="385"/>
      <c r="K2607" s="217"/>
      <c r="L2607" s="217"/>
      <c r="M2607" s="693"/>
      <c r="N2607" s="693"/>
      <c r="O2607" s="359"/>
      <c r="P2607" s="619"/>
      <c r="Q2607" s="672"/>
      <c r="R2607" s="672"/>
      <c r="S2607" s="672"/>
      <c r="T2607" s="385"/>
      <c r="U2607" s="385"/>
      <c r="V2607" s="385"/>
      <c r="W2607" s="385"/>
      <c r="X2607" s="693"/>
      <c r="Y2607" s="325"/>
      <c r="Z2607" s="308"/>
      <c r="AA2607" s="383"/>
      <c r="AC2607" s="325"/>
      <c r="AD2607" s="325"/>
      <c r="AF2607" s="383"/>
      <c r="AH2607" s="325"/>
      <c r="AI2607" s="325"/>
      <c r="AK2607" s="385"/>
      <c r="AL2607" s="385"/>
      <c r="AM2607" s="359"/>
      <c r="AN2607" s="385"/>
      <c r="AO2607" s="385"/>
      <c r="AP2607" s="385"/>
      <c r="AQ2607" s="385"/>
      <c r="AR2607" s="385"/>
      <c r="AS2607" s="385"/>
      <c r="AT2607" s="385"/>
      <c r="AU2607" s="359"/>
      <c r="AW2607" s="416"/>
      <c r="AX2607" s="694"/>
      <c r="AY2607" s="641"/>
      <c r="AZ2607" s="385"/>
      <c r="BA2607" s="385"/>
      <c r="BB2607" s="416"/>
      <c r="BC2607" s="416"/>
      <c r="BD2607" s="416"/>
      <c r="BE2607" s="416"/>
      <c r="BF2607" s="416"/>
      <c r="BG2607" s="416"/>
      <c r="BH2607" s="416"/>
      <c r="BI2607" s="416"/>
      <c r="BJ2607" s="416"/>
    </row>
    <row r="2608" spans="10:62" x14ac:dyDescent="0.2">
      <c r="J2608" s="385"/>
      <c r="K2608" s="217"/>
      <c r="L2608" s="217"/>
      <c r="M2608" s="693"/>
      <c r="N2608" s="693"/>
      <c r="O2608" s="359"/>
      <c r="P2608" s="619"/>
      <c r="Q2608" s="672"/>
      <c r="R2608" s="672"/>
      <c r="S2608" s="672"/>
      <c r="T2608" s="385"/>
      <c r="U2608" s="385"/>
      <c r="V2608" s="385"/>
      <c r="W2608" s="385"/>
      <c r="X2608" s="693"/>
      <c r="Y2608" s="325"/>
      <c r="Z2608" s="308"/>
      <c r="AA2608" s="383"/>
      <c r="AC2608" s="325"/>
      <c r="AD2608" s="325"/>
      <c r="AF2608" s="383"/>
      <c r="AH2608" s="325"/>
      <c r="AI2608" s="325"/>
      <c r="AK2608" s="385"/>
      <c r="AL2608" s="385"/>
      <c r="AM2608" s="359"/>
      <c r="AN2608" s="385"/>
      <c r="AO2608" s="385"/>
      <c r="AP2608" s="385"/>
      <c r="AQ2608" s="385"/>
      <c r="AR2608" s="385"/>
      <c r="AS2608" s="385"/>
      <c r="AT2608" s="385"/>
      <c r="AU2608" s="359"/>
      <c r="AW2608" s="416"/>
      <c r="AX2608" s="694"/>
      <c r="AY2608" s="641"/>
      <c r="AZ2608" s="385"/>
      <c r="BA2608" s="385"/>
      <c r="BB2608" s="416"/>
      <c r="BC2608" s="416"/>
      <c r="BD2608" s="416"/>
      <c r="BE2608" s="416"/>
      <c r="BF2608" s="416"/>
      <c r="BG2608" s="416"/>
      <c r="BH2608" s="416"/>
      <c r="BI2608" s="416"/>
      <c r="BJ2608" s="416"/>
    </row>
    <row r="2609" spans="10:62" x14ac:dyDescent="0.2">
      <c r="J2609" s="385"/>
      <c r="K2609" s="217"/>
      <c r="L2609" s="217"/>
      <c r="M2609" s="693"/>
      <c r="N2609" s="693"/>
      <c r="O2609" s="359"/>
      <c r="P2609" s="619"/>
      <c r="Q2609" s="672"/>
      <c r="R2609" s="672"/>
      <c r="S2609" s="672"/>
      <c r="T2609" s="385"/>
      <c r="U2609" s="385"/>
      <c r="V2609" s="385"/>
      <c r="W2609" s="385"/>
      <c r="X2609" s="693"/>
      <c r="Y2609" s="325"/>
      <c r="Z2609" s="308"/>
      <c r="AA2609" s="383"/>
      <c r="AC2609" s="325"/>
      <c r="AD2609" s="325"/>
      <c r="AF2609" s="383"/>
      <c r="AH2609" s="325"/>
      <c r="AI2609" s="325"/>
      <c r="AK2609" s="385"/>
      <c r="AL2609" s="385"/>
      <c r="AM2609" s="359"/>
      <c r="AN2609" s="385"/>
      <c r="AO2609" s="385"/>
      <c r="AP2609" s="385"/>
      <c r="AQ2609" s="385"/>
      <c r="AR2609" s="385"/>
      <c r="AS2609" s="385"/>
      <c r="AT2609" s="385"/>
      <c r="AU2609" s="359"/>
      <c r="AW2609" s="416"/>
      <c r="AX2609" s="694"/>
      <c r="AY2609" s="641"/>
      <c r="AZ2609" s="385"/>
      <c r="BA2609" s="385"/>
      <c r="BB2609" s="416"/>
      <c r="BC2609" s="416"/>
      <c r="BD2609" s="416"/>
      <c r="BE2609" s="416"/>
      <c r="BF2609" s="416"/>
      <c r="BG2609" s="416"/>
      <c r="BH2609" s="416"/>
      <c r="BI2609" s="416"/>
      <c r="BJ2609" s="416"/>
    </row>
    <row r="2610" spans="10:62" x14ac:dyDescent="0.2">
      <c r="J2610" s="385"/>
      <c r="K2610" s="217"/>
      <c r="L2610" s="217"/>
      <c r="M2610" s="693"/>
      <c r="N2610" s="693"/>
      <c r="O2610" s="359"/>
      <c r="P2610" s="619"/>
      <c r="Q2610" s="672"/>
      <c r="R2610" s="672"/>
      <c r="S2610" s="672"/>
      <c r="T2610" s="385"/>
      <c r="U2610" s="385"/>
      <c r="V2610" s="385"/>
      <c r="W2610" s="385"/>
      <c r="X2610" s="693"/>
      <c r="Y2610" s="325"/>
      <c r="Z2610" s="308"/>
      <c r="AA2610" s="383"/>
      <c r="AC2610" s="325"/>
      <c r="AD2610" s="325"/>
      <c r="AF2610" s="383"/>
      <c r="AH2610" s="325"/>
      <c r="AI2610" s="325"/>
      <c r="AK2610" s="385"/>
      <c r="AL2610" s="385"/>
      <c r="AM2610" s="359"/>
      <c r="AN2610" s="385"/>
      <c r="AO2610" s="385"/>
      <c r="AP2610" s="385"/>
      <c r="AQ2610" s="385"/>
      <c r="AR2610" s="385"/>
      <c r="AS2610" s="385"/>
      <c r="AT2610" s="385"/>
      <c r="AU2610" s="359"/>
      <c r="AW2610" s="416"/>
      <c r="AX2610" s="694"/>
      <c r="AY2610" s="641"/>
      <c r="AZ2610" s="385"/>
      <c r="BA2610" s="385"/>
      <c r="BB2610" s="416"/>
      <c r="BC2610" s="416"/>
      <c r="BD2610" s="416"/>
      <c r="BE2610" s="416"/>
      <c r="BF2610" s="416"/>
      <c r="BG2610" s="416"/>
      <c r="BH2610" s="416"/>
      <c r="BI2610" s="416"/>
      <c r="BJ2610" s="416"/>
    </row>
    <row r="2611" spans="10:62" x14ac:dyDescent="0.2">
      <c r="J2611" s="385"/>
      <c r="K2611" s="217"/>
      <c r="L2611" s="217"/>
      <c r="M2611" s="693"/>
      <c r="N2611" s="693"/>
      <c r="O2611" s="359"/>
      <c r="P2611" s="619"/>
      <c r="Q2611" s="672"/>
      <c r="R2611" s="672"/>
      <c r="S2611" s="672"/>
      <c r="T2611" s="385"/>
      <c r="U2611" s="385"/>
      <c r="V2611" s="385"/>
      <c r="W2611" s="385"/>
      <c r="X2611" s="693"/>
      <c r="Y2611" s="325"/>
      <c r="Z2611" s="308"/>
      <c r="AA2611" s="383"/>
      <c r="AC2611" s="325"/>
      <c r="AD2611" s="325"/>
      <c r="AF2611" s="383"/>
      <c r="AH2611" s="325"/>
      <c r="AI2611" s="325"/>
      <c r="AK2611" s="385"/>
      <c r="AL2611" s="385"/>
      <c r="AM2611" s="359"/>
      <c r="AN2611" s="385"/>
      <c r="AO2611" s="385"/>
      <c r="AP2611" s="385"/>
      <c r="AQ2611" s="385"/>
      <c r="AR2611" s="385"/>
      <c r="AS2611" s="385"/>
      <c r="AT2611" s="385"/>
      <c r="AU2611" s="359"/>
      <c r="AW2611" s="416"/>
      <c r="AX2611" s="694"/>
      <c r="AY2611" s="641"/>
      <c r="AZ2611" s="385"/>
      <c r="BA2611" s="385"/>
      <c r="BB2611" s="416"/>
      <c r="BC2611" s="416"/>
      <c r="BD2611" s="416"/>
      <c r="BE2611" s="416"/>
      <c r="BF2611" s="416"/>
      <c r="BG2611" s="416"/>
      <c r="BH2611" s="416"/>
      <c r="BI2611" s="416"/>
      <c r="BJ2611" s="416"/>
    </row>
    <row r="2612" spans="10:62" x14ac:dyDescent="0.2">
      <c r="J2612" s="385"/>
      <c r="K2612" s="217"/>
      <c r="L2612" s="217"/>
      <c r="M2612" s="693"/>
      <c r="N2612" s="693"/>
      <c r="O2612" s="359"/>
      <c r="P2612" s="619"/>
      <c r="Q2612" s="672"/>
      <c r="R2612" s="672"/>
      <c r="S2612" s="672"/>
      <c r="T2612" s="385"/>
      <c r="U2612" s="385"/>
      <c r="V2612" s="385"/>
      <c r="W2612" s="385"/>
      <c r="X2612" s="693"/>
      <c r="Y2612" s="325"/>
      <c r="Z2612" s="308"/>
      <c r="AA2612" s="383"/>
      <c r="AC2612" s="325"/>
      <c r="AD2612" s="325"/>
      <c r="AF2612" s="383"/>
      <c r="AH2612" s="325"/>
      <c r="AI2612" s="325"/>
      <c r="AK2612" s="385"/>
      <c r="AL2612" s="385"/>
      <c r="AM2612" s="359"/>
      <c r="AN2612" s="385"/>
      <c r="AO2612" s="385"/>
      <c r="AP2612" s="385"/>
      <c r="AQ2612" s="385"/>
      <c r="AR2612" s="385"/>
      <c r="AS2612" s="385"/>
      <c r="AT2612" s="385"/>
      <c r="AU2612" s="359"/>
      <c r="AW2612" s="416"/>
      <c r="AX2612" s="694"/>
      <c r="AY2612" s="641"/>
      <c r="AZ2612" s="385"/>
      <c r="BA2612" s="385"/>
      <c r="BB2612" s="416"/>
      <c r="BC2612" s="416"/>
      <c r="BD2612" s="416"/>
      <c r="BE2612" s="416"/>
      <c r="BF2612" s="416"/>
      <c r="BG2612" s="416"/>
      <c r="BH2612" s="416"/>
      <c r="BI2612" s="416"/>
      <c r="BJ2612" s="416"/>
    </row>
    <row r="2613" spans="10:62" x14ac:dyDescent="0.2">
      <c r="J2613" s="385"/>
      <c r="K2613" s="217"/>
      <c r="L2613" s="217"/>
      <c r="M2613" s="693"/>
      <c r="N2613" s="693"/>
      <c r="O2613" s="359"/>
      <c r="P2613" s="619"/>
      <c r="Q2613" s="672"/>
      <c r="R2613" s="672"/>
      <c r="S2613" s="672"/>
      <c r="T2613" s="385"/>
      <c r="U2613" s="385"/>
      <c r="V2613" s="385"/>
      <c r="W2613" s="385"/>
      <c r="X2613" s="693"/>
      <c r="Y2613" s="325"/>
      <c r="Z2613" s="308"/>
      <c r="AA2613" s="383"/>
      <c r="AC2613" s="325"/>
      <c r="AD2613" s="325"/>
      <c r="AF2613" s="383"/>
      <c r="AH2613" s="325"/>
      <c r="AI2613" s="325"/>
      <c r="AK2613" s="385"/>
      <c r="AL2613" s="385"/>
      <c r="AM2613" s="359"/>
      <c r="AN2613" s="385"/>
      <c r="AO2613" s="385"/>
      <c r="AP2613" s="385"/>
      <c r="AQ2613" s="385"/>
      <c r="AR2613" s="385"/>
      <c r="AS2613" s="385"/>
      <c r="AT2613" s="385"/>
      <c r="AU2613" s="359"/>
      <c r="AW2613" s="416"/>
      <c r="AX2613" s="694"/>
      <c r="AY2613" s="641"/>
      <c r="AZ2613" s="385"/>
      <c r="BA2613" s="385"/>
      <c r="BB2613" s="416"/>
      <c r="BC2613" s="416"/>
      <c r="BD2613" s="416"/>
      <c r="BE2613" s="416"/>
      <c r="BF2613" s="416"/>
      <c r="BG2613" s="416"/>
      <c r="BH2613" s="416"/>
      <c r="BI2613" s="416"/>
      <c r="BJ2613" s="416"/>
    </row>
    <row r="2614" spans="10:62" x14ac:dyDescent="0.2">
      <c r="J2614" s="385"/>
      <c r="K2614" s="217"/>
      <c r="L2614" s="217"/>
      <c r="M2614" s="693"/>
      <c r="N2614" s="693"/>
      <c r="O2614" s="359"/>
      <c r="P2614" s="619"/>
      <c r="Q2614" s="672"/>
      <c r="R2614" s="672"/>
      <c r="S2614" s="672"/>
      <c r="T2614" s="385"/>
      <c r="U2614" s="385"/>
      <c r="V2614" s="385"/>
      <c r="W2614" s="385"/>
      <c r="X2614" s="693"/>
      <c r="Y2614" s="325"/>
      <c r="Z2614" s="308"/>
      <c r="AA2614" s="383"/>
      <c r="AC2614" s="325"/>
      <c r="AD2614" s="325"/>
      <c r="AF2614" s="383"/>
      <c r="AH2614" s="325"/>
      <c r="AI2614" s="325"/>
      <c r="AK2614" s="385"/>
      <c r="AL2614" s="385"/>
      <c r="AM2614" s="359"/>
      <c r="AN2614" s="385"/>
      <c r="AO2614" s="385"/>
      <c r="AP2614" s="385"/>
      <c r="AQ2614" s="385"/>
      <c r="AR2614" s="385"/>
      <c r="AS2614" s="385"/>
      <c r="AT2614" s="385"/>
      <c r="AU2614" s="359"/>
      <c r="AW2614" s="416"/>
      <c r="AX2614" s="694"/>
      <c r="AY2614" s="641"/>
      <c r="AZ2614" s="385"/>
      <c r="BA2614" s="385"/>
      <c r="BB2614" s="416"/>
      <c r="BC2614" s="416"/>
      <c r="BD2614" s="416"/>
      <c r="BE2614" s="416"/>
      <c r="BF2614" s="416"/>
      <c r="BG2614" s="416"/>
      <c r="BH2614" s="416"/>
      <c r="BI2614" s="416"/>
      <c r="BJ2614" s="416"/>
    </row>
    <row r="2615" spans="10:62" x14ac:dyDescent="0.2">
      <c r="J2615" s="385"/>
      <c r="K2615" s="217"/>
      <c r="L2615" s="217"/>
      <c r="M2615" s="693"/>
      <c r="N2615" s="693"/>
      <c r="O2615" s="359"/>
      <c r="P2615" s="619"/>
      <c r="Q2615" s="672"/>
      <c r="R2615" s="672"/>
      <c r="S2615" s="672"/>
      <c r="T2615" s="385"/>
      <c r="U2615" s="385"/>
      <c r="V2615" s="385"/>
      <c r="W2615" s="385"/>
      <c r="X2615" s="693"/>
      <c r="Y2615" s="325"/>
      <c r="Z2615" s="308"/>
      <c r="AA2615" s="383"/>
      <c r="AC2615" s="325"/>
      <c r="AD2615" s="325"/>
      <c r="AF2615" s="383"/>
      <c r="AH2615" s="325"/>
      <c r="AI2615" s="325"/>
      <c r="AK2615" s="385"/>
      <c r="AL2615" s="385"/>
      <c r="AM2615" s="359"/>
      <c r="AN2615" s="385"/>
      <c r="AO2615" s="385"/>
      <c r="AP2615" s="385"/>
      <c r="AQ2615" s="385"/>
      <c r="AR2615" s="385"/>
      <c r="AS2615" s="385"/>
      <c r="AT2615" s="385"/>
      <c r="AU2615" s="359"/>
      <c r="AW2615" s="416"/>
      <c r="AX2615" s="694"/>
      <c r="AY2615" s="641"/>
      <c r="AZ2615" s="385"/>
      <c r="BA2615" s="385"/>
      <c r="BB2615" s="416"/>
      <c r="BC2615" s="416"/>
      <c r="BD2615" s="416"/>
      <c r="BE2615" s="416"/>
      <c r="BF2615" s="416"/>
      <c r="BG2615" s="416"/>
      <c r="BH2615" s="416"/>
      <c r="BI2615" s="416"/>
      <c r="BJ2615" s="416"/>
    </row>
    <row r="2616" spans="10:62" x14ac:dyDescent="0.2">
      <c r="J2616" s="385"/>
      <c r="K2616" s="217"/>
      <c r="L2616" s="217"/>
      <c r="M2616" s="693"/>
      <c r="N2616" s="693"/>
      <c r="O2616" s="359"/>
      <c r="P2616" s="619"/>
      <c r="Q2616" s="672"/>
      <c r="R2616" s="672"/>
      <c r="S2616" s="672"/>
      <c r="T2616" s="385"/>
      <c r="U2616" s="385"/>
      <c r="V2616" s="385"/>
      <c r="W2616" s="385"/>
      <c r="X2616" s="693"/>
      <c r="Y2616" s="325"/>
      <c r="Z2616" s="308"/>
      <c r="AA2616" s="383"/>
      <c r="AC2616" s="325"/>
      <c r="AD2616" s="325"/>
      <c r="AF2616" s="383"/>
      <c r="AH2616" s="325"/>
      <c r="AI2616" s="325"/>
      <c r="AK2616" s="385"/>
      <c r="AL2616" s="385"/>
      <c r="AM2616" s="359"/>
      <c r="AN2616" s="385"/>
      <c r="AO2616" s="385"/>
      <c r="AP2616" s="385"/>
      <c r="AQ2616" s="385"/>
      <c r="AR2616" s="385"/>
      <c r="AS2616" s="385"/>
      <c r="AT2616" s="385"/>
      <c r="AU2616" s="359"/>
      <c r="AW2616" s="416"/>
      <c r="AX2616" s="694"/>
      <c r="AY2616" s="641"/>
      <c r="AZ2616" s="385"/>
      <c r="BA2616" s="385"/>
      <c r="BB2616" s="416"/>
      <c r="BC2616" s="416"/>
      <c r="BD2616" s="416"/>
      <c r="BE2616" s="416"/>
      <c r="BF2616" s="416"/>
      <c r="BG2616" s="416"/>
      <c r="BH2616" s="416"/>
      <c r="BI2616" s="416"/>
      <c r="BJ2616" s="416"/>
    </row>
    <row r="2617" spans="10:62" x14ac:dyDescent="0.2">
      <c r="J2617" s="385"/>
      <c r="K2617" s="217"/>
      <c r="L2617" s="217"/>
      <c r="M2617" s="693"/>
      <c r="N2617" s="693"/>
      <c r="O2617" s="359"/>
      <c r="P2617" s="619"/>
      <c r="Q2617" s="672"/>
      <c r="R2617" s="672"/>
      <c r="S2617" s="672"/>
      <c r="T2617" s="385"/>
      <c r="U2617" s="385"/>
      <c r="V2617" s="385"/>
      <c r="W2617" s="385"/>
      <c r="X2617" s="693"/>
      <c r="Y2617" s="325"/>
      <c r="Z2617" s="308"/>
      <c r="AA2617" s="383"/>
      <c r="AC2617" s="325"/>
      <c r="AD2617" s="325"/>
      <c r="AF2617" s="383"/>
      <c r="AH2617" s="325"/>
      <c r="AI2617" s="325"/>
      <c r="AK2617" s="385"/>
      <c r="AL2617" s="385"/>
      <c r="AM2617" s="359"/>
      <c r="AN2617" s="385"/>
      <c r="AO2617" s="385"/>
      <c r="AP2617" s="385"/>
      <c r="AQ2617" s="385"/>
      <c r="AR2617" s="385"/>
      <c r="AS2617" s="385"/>
      <c r="AT2617" s="385"/>
      <c r="AU2617" s="359"/>
      <c r="AW2617" s="416"/>
      <c r="AX2617" s="694"/>
      <c r="AY2617" s="641"/>
      <c r="AZ2617" s="385"/>
      <c r="BA2617" s="385"/>
      <c r="BB2617" s="416"/>
      <c r="BC2617" s="416"/>
      <c r="BD2617" s="416"/>
      <c r="BE2617" s="416"/>
      <c r="BF2617" s="416"/>
      <c r="BG2617" s="416"/>
      <c r="BH2617" s="416"/>
      <c r="BI2617" s="416"/>
      <c r="BJ2617" s="416"/>
    </row>
    <row r="2618" spans="10:62" x14ac:dyDescent="0.2">
      <c r="J2618" s="385"/>
      <c r="K2618" s="217"/>
      <c r="L2618" s="217"/>
      <c r="M2618" s="693"/>
      <c r="N2618" s="693"/>
      <c r="O2618" s="359"/>
      <c r="P2618" s="619"/>
      <c r="Q2618" s="672"/>
      <c r="R2618" s="672"/>
      <c r="S2618" s="672"/>
      <c r="T2618" s="385"/>
      <c r="U2618" s="385"/>
      <c r="V2618" s="385"/>
      <c r="W2618" s="385"/>
      <c r="X2618" s="693"/>
      <c r="Y2618" s="325"/>
      <c r="Z2618" s="308"/>
      <c r="AA2618" s="383"/>
      <c r="AC2618" s="325"/>
      <c r="AD2618" s="325"/>
      <c r="AF2618" s="383"/>
      <c r="AH2618" s="325"/>
      <c r="AI2618" s="325"/>
      <c r="AK2618" s="385"/>
      <c r="AL2618" s="385"/>
      <c r="AM2618" s="359"/>
      <c r="AN2618" s="385"/>
      <c r="AO2618" s="385"/>
      <c r="AP2618" s="385"/>
      <c r="AQ2618" s="385"/>
      <c r="AR2618" s="385"/>
      <c r="AS2618" s="385"/>
      <c r="AT2618" s="385"/>
      <c r="AU2618" s="359"/>
      <c r="AW2618" s="416"/>
      <c r="AX2618" s="694"/>
      <c r="AY2618" s="641"/>
      <c r="AZ2618" s="385"/>
      <c r="BA2618" s="385"/>
      <c r="BB2618" s="416"/>
      <c r="BC2618" s="416"/>
      <c r="BD2618" s="416"/>
      <c r="BE2618" s="416"/>
      <c r="BF2618" s="416"/>
      <c r="BG2618" s="416"/>
      <c r="BH2618" s="416"/>
      <c r="BI2618" s="416"/>
      <c r="BJ2618" s="416"/>
    </row>
    <row r="2619" spans="10:62" x14ac:dyDescent="0.2">
      <c r="J2619" s="385"/>
      <c r="K2619" s="217"/>
      <c r="L2619" s="217"/>
      <c r="M2619" s="693"/>
      <c r="N2619" s="693"/>
      <c r="O2619" s="359"/>
      <c r="P2619" s="619"/>
      <c r="Q2619" s="672"/>
      <c r="R2619" s="672"/>
      <c r="S2619" s="672"/>
      <c r="T2619" s="385"/>
      <c r="U2619" s="385"/>
      <c r="V2619" s="385"/>
      <c r="W2619" s="385"/>
      <c r="X2619" s="693"/>
      <c r="Y2619" s="325"/>
      <c r="Z2619" s="308"/>
      <c r="AA2619" s="383"/>
      <c r="AC2619" s="325"/>
      <c r="AD2619" s="325"/>
      <c r="AF2619" s="383"/>
      <c r="AH2619" s="325"/>
      <c r="AI2619" s="325"/>
      <c r="AK2619" s="385"/>
      <c r="AL2619" s="385"/>
      <c r="AM2619" s="359"/>
      <c r="AN2619" s="385"/>
      <c r="AO2619" s="385"/>
      <c r="AP2619" s="385"/>
      <c r="AQ2619" s="385"/>
      <c r="AR2619" s="385"/>
      <c r="AS2619" s="385"/>
      <c r="AT2619" s="385"/>
      <c r="AU2619" s="359"/>
      <c r="AW2619" s="416"/>
      <c r="AX2619" s="694"/>
      <c r="AY2619" s="641"/>
      <c r="AZ2619" s="385"/>
      <c r="BA2619" s="385"/>
      <c r="BB2619" s="416"/>
      <c r="BC2619" s="416"/>
      <c r="BD2619" s="416"/>
      <c r="BE2619" s="416"/>
      <c r="BF2619" s="416"/>
      <c r="BG2619" s="416"/>
      <c r="BH2619" s="416"/>
      <c r="BI2619" s="416"/>
      <c r="BJ2619" s="416"/>
    </row>
    <row r="2620" spans="10:62" x14ac:dyDescent="0.2">
      <c r="J2620" s="385"/>
      <c r="K2620" s="217"/>
      <c r="L2620" s="217"/>
      <c r="M2620" s="693"/>
      <c r="N2620" s="693"/>
      <c r="O2620" s="359"/>
      <c r="P2620" s="619"/>
      <c r="Q2620" s="672"/>
      <c r="R2620" s="672"/>
      <c r="S2620" s="672"/>
      <c r="T2620" s="385"/>
      <c r="U2620" s="385"/>
      <c r="V2620" s="385"/>
      <c r="W2620" s="385"/>
      <c r="X2620" s="693"/>
      <c r="Y2620" s="325"/>
      <c r="Z2620" s="308"/>
      <c r="AA2620" s="383"/>
      <c r="AC2620" s="325"/>
      <c r="AD2620" s="325"/>
      <c r="AF2620" s="383"/>
      <c r="AH2620" s="325"/>
      <c r="AI2620" s="325"/>
      <c r="AK2620" s="385"/>
      <c r="AL2620" s="385"/>
      <c r="AM2620" s="359"/>
      <c r="AN2620" s="385"/>
      <c r="AO2620" s="385"/>
      <c r="AP2620" s="385"/>
      <c r="AQ2620" s="385"/>
      <c r="AR2620" s="385"/>
      <c r="AS2620" s="385"/>
      <c r="AT2620" s="385"/>
      <c r="AU2620" s="359"/>
      <c r="AW2620" s="416"/>
      <c r="AX2620" s="694"/>
      <c r="AY2620" s="641"/>
      <c r="AZ2620" s="385"/>
      <c r="BA2620" s="385"/>
      <c r="BB2620" s="416"/>
      <c r="BC2620" s="416"/>
      <c r="BD2620" s="416"/>
      <c r="BE2620" s="416"/>
      <c r="BF2620" s="416"/>
      <c r="BG2620" s="416"/>
      <c r="BH2620" s="416"/>
      <c r="BI2620" s="416"/>
      <c r="BJ2620" s="416"/>
    </row>
    <row r="2621" spans="10:62" x14ac:dyDescent="0.2">
      <c r="J2621" s="385"/>
      <c r="K2621" s="217"/>
      <c r="L2621" s="217"/>
      <c r="M2621" s="693"/>
      <c r="N2621" s="693"/>
      <c r="O2621" s="359"/>
      <c r="P2621" s="619"/>
      <c r="Q2621" s="672"/>
      <c r="R2621" s="672"/>
      <c r="S2621" s="672"/>
      <c r="T2621" s="385"/>
      <c r="U2621" s="385"/>
      <c r="V2621" s="385"/>
      <c r="W2621" s="385"/>
      <c r="X2621" s="693"/>
      <c r="Y2621" s="325"/>
      <c r="Z2621" s="308"/>
      <c r="AA2621" s="383"/>
      <c r="AC2621" s="325"/>
      <c r="AD2621" s="325"/>
      <c r="AF2621" s="383"/>
      <c r="AH2621" s="325"/>
      <c r="AI2621" s="325"/>
      <c r="AK2621" s="385"/>
      <c r="AL2621" s="385"/>
      <c r="AM2621" s="359"/>
      <c r="AN2621" s="385"/>
      <c r="AO2621" s="385"/>
      <c r="AP2621" s="385"/>
      <c r="AQ2621" s="385"/>
      <c r="AR2621" s="385"/>
      <c r="AS2621" s="385"/>
      <c r="AT2621" s="385"/>
      <c r="AU2621" s="359"/>
      <c r="AW2621" s="416"/>
      <c r="AX2621" s="694"/>
      <c r="AY2621" s="641"/>
      <c r="AZ2621" s="385"/>
      <c r="BA2621" s="385"/>
      <c r="BB2621" s="416"/>
      <c r="BC2621" s="416"/>
      <c r="BD2621" s="416"/>
      <c r="BE2621" s="416"/>
      <c r="BF2621" s="416"/>
      <c r="BG2621" s="416"/>
      <c r="BH2621" s="416"/>
      <c r="BI2621" s="416"/>
      <c r="BJ2621" s="416"/>
    </row>
    <row r="2622" spans="10:62" x14ac:dyDescent="0.2">
      <c r="J2622" s="385"/>
      <c r="K2622" s="217"/>
      <c r="L2622" s="217"/>
      <c r="M2622" s="693"/>
      <c r="N2622" s="693"/>
      <c r="O2622" s="359"/>
      <c r="P2622" s="619"/>
      <c r="Q2622" s="672"/>
      <c r="R2622" s="672"/>
      <c r="S2622" s="672"/>
      <c r="T2622" s="385"/>
      <c r="U2622" s="385"/>
      <c r="V2622" s="385"/>
      <c r="W2622" s="385"/>
      <c r="X2622" s="693"/>
      <c r="Y2622" s="325"/>
      <c r="Z2622" s="308"/>
      <c r="AA2622" s="383"/>
      <c r="AC2622" s="325"/>
      <c r="AD2622" s="325"/>
      <c r="AF2622" s="383"/>
      <c r="AH2622" s="325"/>
      <c r="AI2622" s="325"/>
      <c r="AK2622" s="385"/>
      <c r="AL2622" s="385"/>
      <c r="AM2622" s="359"/>
      <c r="AN2622" s="385"/>
      <c r="AO2622" s="385"/>
      <c r="AP2622" s="385"/>
      <c r="AQ2622" s="385"/>
      <c r="AR2622" s="385"/>
      <c r="AS2622" s="385"/>
      <c r="AT2622" s="385"/>
      <c r="AU2622" s="359"/>
      <c r="AW2622" s="416"/>
      <c r="AX2622" s="694"/>
      <c r="AY2622" s="641"/>
      <c r="AZ2622" s="385"/>
      <c r="BA2622" s="385"/>
      <c r="BB2622" s="416"/>
      <c r="BC2622" s="416"/>
      <c r="BD2622" s="416"/>
      <c r="BE2622" s="416"/>
      <c r="BF2622" s="416"/>
      <c r="BG2622" s="416"/>
      <c r="BH2622" s="416"/>
      <c r="BI2622" s="416"/>
      <c r="BJ2622" s="416"/>
    </row>
    <row r="2623" spans="10:62" x14ac:dyDescent="0.2">
      <c r="J2623" s="385"/>
      <c r="K2623" s="217"/>
      <c r="L2623" s="217"/>
      <c r="M2623" s="693"/>
      <c r="N2623" s="693"/>
      <c r="O2623" s="359"/>
      <c r="P2623" s="619"/>
      <c r="Q2623" s="672"/>
      <c r="R2623" s="672"/>
      <c r="S2623" s="672"/>
      <c r="T2623" s="385"/>
      <c r="U2623" s="385"/>
      <c r="V2623" s="385"/>
      <c r="W2623" s="385"/>
      <c r="X2623" s="693"/>
      <c r="Y2623" s="325"/>
      <c r="Z2623" s="308"/>
      <c r="AA2623" s="383"/>
      <c r="AC2623" s="325"/>
      <c r="AD2623" s="325"/>
      <c r="AF2623" s="383"/>
      <c r="AH2623" s="325"/>
      <c r="AI2623" s="325"/>
      <c r="AK2623" s="385"/>
      <c r="AL2623" s="385"/>
      <c r="AM2623" s="359"/>
      <c r="AN2623" s="385"/>
      <c r="AO2623" s="385"/>
      <c r="AP2623" s="385"/>
      <c r="AQ2623" s="385"/>
      <c r="AR2623" s="385"/>
      <c r="AS2623" s="385"/>
      <c r="AT2623" s="385"/>
      <c r="AU2623" s="359"/>
      <c r="AW2623" s="416"/>
      <c r="AX2623" s="694"/>
      <c r="AY2623" s="641"/>
      <c r="AZ2623" s="385"/>
      <c r="BA2623" s="385"/>
      <c r="BB2623" s="416"/>
      <c r="BC2623" s="416"/>
      <c r="BD2623" s="416"/>
      <c r="BE2623" s="416"/>
      <c r="BF2623" s="416"/>
      <c r="BG2623" s="416"/>
      <c r="BH2623" s="416"/>
      <c r="BI2623" s="416"/>
      <c r="BJ2623" s="416"/>
    </row>
    <row r="2624" spans="10:62" x14ac:dyDescent="0.2">
      <c r="J2624" s="385"/>
      <c r="K2624" s="217"/>
      <c r="L2624" s="217"/>
      <c r="M2624" s="693"/>
      <c r="N2624" s="693"/>
      <c r="O2624" s="359"/>
      <c r="P2624" s="619"/>
      <c r="Q2624" s="672"/>
      <c r="R2624" s="672"/>
      <c r="S2624" s="672"/>
      <c r="T2624" s="385"/>
      <c r="U2624" s="385"/>
      <c r="V2624" s="385"/>
      <c r="W2624" s="385"/>
      <c r="X2624" s="693"/>
      <c r="Y2624" s="325"/>
      <c r="Z2624" s="308"/>
      <c r="AA2624" s="383"/>
      <c r="AC2624" s="325"/>
      <c r="AD2624" s="325"/>
      <c r="AF2624" s="383"/>
      <c r="AH2624" s="325"/>
      <c r="AI2624" s="325"/>
      <c r="AK2624" s="385"/>
      <c r="AL2624" s="385"/>
      <c r="AM2624" s="359"/>
      <c r="AN2624" s="385"/>
      <c r="AO2624" s="385"/>
      <c r="AP2624" s="385"/>
      <c r="AQ2624" s="385"/>
      <c r="AR2624" s="385"/>
      <c r="AS2624" s="385"/>
      <c r="AT2624" s="385"/>
      <c r="AU2624" s="359"/>
      <c r="AW2624" s="416"/>
      <c r="AX2624" s="694"/>
      <c r="AY2624" s="641"/>
      <c r="AZ2624" s="385"/>
      <c r="BA2624" s="385"/>
      <c r="BB2624" s="416"/>
      <c r="BC2624" s="416"/>
      <c r="BD2624" s="416"/>
      <c r="BE2624" s="416"/>
      <c r="BF2624" s="416"/>
      <c r="BG2624" s="416"/>
      <c r="BH2624" s="416"/>
      <c r="BI2624" s="416"/>
      <c r="BJ2624" s="416"/>
    </row>
    <row r="2625" spans="10:62" x14ac:dyDescent="0.2">
      <c r="J2625" s="385"/>
      <c r="K2625" s="217"/>
      <c r="L2625" s="217"/>
      <c r="M2625" s="693"/>
      <c r="N2625" s="693"/>
      <c r="O2625" s="359"/>
      <c r="P2625" s="619"/>
      <c r="Q2625" s="672"/>
      <c r="R2625" s="672"/>
      <c r="S2625" s="672"/>
      <c r="T2625" s="385"/>
      <c r="U2625" s="385"/>
      <c r="V2625" s="385"/>
      <c r="W2625" s="385"/>
      <c r="X2625" s="693"/>
      <c r="Y2625" s="325"/>
      <c r="Z2625" s="308"/>
      <c r="AA2625" s="383"/>
      <c r="AC2625" s="325"/>
      <c r="AD2625" s="325"/>
      <c r="AF2625" s="383"/>
      <c r="AH2625" s="325"/>
      <c r="AI2625" s="325"/>
      <c r="AK2625" s="385"/>
      <c r="AL2625" s="385"/>
      <c r="AM2625" s="359"/>
      <c r="AN2625" s="385"/>
      <c r="AO2625" s="385"/>
      <c r="AP2625" s="385"/>
      <c r="AQ2625" s="385"/>
      <c r="AR2625" s="385"/>
      <c r="AS2625" s="385"/>
      <c r="AT2625" s="385"/>
      <c r="AU2625" s="359"/>
      <c r="AW2625" s="416"/>
      <c r="AX2625" s="694"/>
      <c r="AY2625" s="641"/>
      <c r="AZ2625" s="385"/>
      <c r="BA2625" s="385"/>
      <c r="BB2625" s="416"/>
      <c r="BC2625" s="416"/>
      <c r="BD2625" s="416"/>
      <c r="BE2625" s="416"/>
      <c r="BF2625" s="416"/>
      <c r="BG2625" s="416"/>
      <c r="BH2625" s="416"/>
      <c r="BI2625" s="416"/>
      <c r="BJ2625" s="416"/>
    </row>
    <row r="2626" spans="10:62" x14ac:dyDescent="0.2">
      <c r="J2626" s="385"/>
      <c r="K2626" s="217"/>
      <c r="L2626" s="217"/>
      <c r="M2626" s="693"/>
      <c r="N2626" s="693"/>
      <c r="O2626" s="359"/>
      <c r="P2626" s="619"/>
      <c r="Q2626" s="672"/>
      <c r="R2626" s="672"/>
      <c r="S2626" s="672"/>
      <c r="T2626" s="385"/>
      <c r="U2626" s="385"/>
      <c r="V2626" s="385"/>
      <c r="W2626" s="385"/>
      <c r="X2626" s="693"/>
      <c r="Y2626" s="325"/>
      <c r="Z2626" s="308"/>
      <c r="AA2626" s="383"/>
      <c r="AC2626" s="325"/>
      <c r="AD2626" s="325"/>
      <c r="AF2626" s="383"/>
      <c r="AH2626" s="325"/>
      <c r="AI2626" s="325"/>
      <c r="AK2626" s="385"/>
      <c r="AL2626" s="385"/>
      <c r="AM2626" s="359"/>
      <c r="AN2626" s="385"/>
      <c r="AO2626" s="385"/>
      <c r="AP2626" s="385"/>
      <c r="AQ2626" s="385"/>
      <c r="AR2626" s="385"/>
      <c r="AS2626" s="385"/>
      <c r="AT2626" s="385"/>
      <c r="AU2626" s="359"/>
      <c r="AW2626" s="416"/>
      <c r="AX2626" s="694"/>
      <c r="AY2626" s="641"/>
      <c r="AZ2626" s="385"/>
      <c r="BA2626" s="385"/>
      <c r="BB2626" s="416"/>
      <c r="BC2626" s="416"/>
      <c r="BD2626" s="416"/>
      <c r="BE2626" s="416"/>
      <c r="BF2626" s="416"/>
      <c r="BG2626" s="416"/>
      <c r="BH2626" s="416"/>
      <c r="BI2626" s="416"/>
      <c r="BJ2626" s="416"/>
    </row>
    <row r="2627" spans="10:62" x14ac:dyDescent="0.2">
      <c r="J2627" s="385"/>
      <c r="K2627" s="217"/>
      <c r="L2627" s="217"/>
      <c r="M2627" s="693"/>
      <c r="N2627" s="693"/>
      <c r="O2627" s="359"/>
      <c r="P2627" s="619"/>
      <c r="Q2627" s="672"/>
      <c r="R2627" s="672"/>
      <c r="S2627" s="672"/>
      <c r="T2627" s="385"/>
      <c r="U2627" s="385"/>
      <c r="V2627" s="385"/>
      <c r="W2627" s="385"/>
      <c r="X2627" s="693"/>
      <c r="Y2627" s="325"/>
      <c r="Z2627" s="308"/>
      <c r="AA2627" s="383"/>
      <c r="AC2627" s="325"/>
      <c r="AD2627" s="325"/>
      <c r="AF2627" s="383"/>
      <c r="AH2627" s="325"/>
      <c r="AI2627" s="325"/>
      <c r="AK2627" s="385"/>
      <c r="AL2627" s="385"/>
      <c r="AM2627" s="359"/>
      <c r="AN2627" s="385"/>
      <c r="AO2627" s="385"/>
      <c r="AP2627" s="385"/>
      <c r="AQ2627" s="385"/>
      <c r="AR2627" s="385"/>
      <c r="AS2627" s="385"/>
      <c r="AT2627" s="385"/>
      <c r="AU2627" s="359"/>
      <c r="AW2627" s="416"/>
      <c r="AX2627" s="694"/>
      <c r="AY2627" s="641"/>
      <c r="AZ2627" s="385"/>
      <c r="BA2627" s="385"/>
      <c r="BB2627" s="416"/>
      <c r="BC2627" s="416"/>
      <c r="BD2627" s="416"/>
      <c r="BE2627" s="416"/>
      <c r="BF2627" s="416"/>
      <c r="BG2627" s="416"/>
      <c r="BH2627" s="416"/>
      <c r="BI2627" s="416"/>
      <c r="BJ2627" s="416"/>
    </row>
    <row r="2628" spans="10:62" x14ac:dyDescent="0.2">
      <c r="J2628" s="385"/>
      <c r="K2628" s="217"/>
      <c r="L2628" s="217"/>
      <c r="M2628" s="693"/>
      <c r="N2628" s="693"/>
      <c r="O2628" s="359"/>
      <c r="P2628" s="619"/>
      <c r="Q2628" s="672"/>
      <c r="R2628" s="672"/>
      <c r="S2628" s="672"/>
      <c r="T2628" s="385"/>
      <c r="U2628" s="385"/>
      <c r="V2628" s="385"/>
      <c r="W2628" s="385"/>
      <c r="X2628" s="693"/>
      <c r="Y2628" s="325"/>
      <c r="Z2628" s="308"/>
      <c r="AA2628" s="383"/>
      <c r="AC2628" s="325"/>
      <c r="AD2628" s="325"/>
      <c r="AF2628" s="383"/>
      <c r="AH2628" s="325"/>
      <c r="AI2628" s="325"/>
      <c r="AK2628" s="385"/>
      <c r="AL2628" s="385"/>
      <c r="AM2628" s="359"/>
      <c r="AN2628" s="385"/>
      <c r="AO2628" s="385"/>
      <c r="AP2628" s="385"/>
      <c r="AQ2628" s="385"/>
      <c r="AR2628" s="385"/>
      <c r="AS2628" s="385"/>
      <c r="AT2628" s="385"/>
      <c r="AU2628" s="359"/>
      <c r="AW2628" s="416"/>
      <c r="AX2628" s="694"/>
      <c r="AY2628" s="641"/>
      <c r="AZ2628" s="385"/>
      <c r="BA2628" s="385"/>
      <c r="BB2628" s="416"/>
      <c r="BC2628" s="416"/>
      <c r="BD2628" s="416"/>
      <c r="BE2628" s="416"/>
      <c r="BF2628" s="416"/>
      <c r="BG2628" s="416"/>
      <c r="BH2628" s="416"/>
      <c r="BI2628" s="416"/>
      <c r="BJ2628" s="416"/>
    </row>
    <row r="2629" spans="10:62" x14ac:dyDescent="0.2">
      <c r="J2629" s="385"/>
      <c r="K2629" s="217"/>
      <c r="L2629" s="217"/>
      <c r="M2629" s="693"/>
      <c r="N2629" s="693"/>
      <c r="O2629" s="359"/>
      <c r="P2629" s="619"/>
      <c r="Q2629" s="672"/>
      <c r="R2629" s="672"/>
      <c r="S2629" s="672"/>
      <c r="T2629" s="385"/>
      <c r="U2629" s="385"/>
      <c r="V2629" s="385"/>
      <c r="W2629" s="385"/>
      <c r="X2629" s="693"/>
      <c r="Y2629" s="325"/>
      <c r="Z2629" s="308"/>
      <c r="AA2629" s="383"/>
      <c r="AC2629" s="325"/>
      <c r="AD2629" s="325"/>
      <c r="AF2629" s="383"/>
      <c r="AH2629" s="325"/>
      <c r="AI2629" s="325"/>
      <c r="AK2629" s="385"/>
      <c r="AL2629" s="385"/>
      <c r="AM2629" s="359"/>
      <c r="AN2629" s="385"/>
      <c r="AO2629" s="385"/>
      <c r="AP2629" s="385"/>
      <c r="AQ2629" s="385"/>
      <c r="AR2629" s="385"/>
      <c r="AS2629" s="385"/>
      <c r="AT2629" s="385"/>
      <c r="AU2629" s="359"/>
      <c r="AW2629" s="416"/>
      <c r="AX2629" s="694"/>
      <c r="AY2629" s="641"/>
      <c r="AZ2629" s="385"/>
      <c r="BA2629" s="385"/>
      <c r="BB2629" s="416"/>
      <c r="BC2629" s="416"/>
      <c r="BD2629" s="416"/>
      <c r="BE2629" s="416"/>
      <c r="BF2629" s="416"/>
      <c r="BG2629" s="416"/>
      <c r="BH2629" s="416"/>
      <c r="BI2629" s="416"/>
      <c r="BJ2629" s="416"/>
    </row>
    <row r="2630" spans="10:62" x14ac:dyDescent="0.2">
      <c r="J2630" s="385"/>
      <c r="K2630" s="217"/>
      <c r="L2630" s="217"/>
      <c r="M2630" s="693"/>
      <c r="N2630" s="693"/>
      <c r="O2630" s="359"/>
      <c r="P2630" s="619"/>
      <c r="Q2630" s="672"/>
      <c r="R2630" s="672"/>
      <c r="S2630" s="672"/>
      <c r="T2630" s="385"/>
      <c r="U2630" s="385"/>
      <c r="V2630" s="385"/>
      <c r="W2630" s="385"/>
      <c r="X2630" s="693"/>
      <c r="Y2630" s="325"/>
      <c r="Z2630" s="308"/>
      <c r="AA2630" s="383"/>
      <c r="AC2630" s="325"/>
      <c r="AD2630" s="325"/>
      <c r="AF2630" s="383"/>
      <c r="AH2630" s="325"/>
      <c r="AI2630" s="325"/>
      <c r="AK2630" s="385"/>
      <c r="AL2630" s="385"/>
      <c r="AM2630" s="359"/>
      <c r="AN2630" s="385"/>
      <c r="AO2630" s="385"/>
      <c r="AP2630" s="385"/>
      <c r="AQ2630" s="385"/>
      <c r="AR2630" s="385"/>
      <c r="AS2630" s="385"/>
      <c r="AT2630" s="385"/>
      <c r="AU2630" s="359"/>
      <c r="AW2630" s="416"/>
      <c r="AX2630" s="694"/>
      <c r="AY2630" s="641"/>
      <c r="AZ2630" s="385"/>
      <c r="BA2630" s="385"/>
      <c r="BB2630" s="416"/>
      <c r="BC2630" s="416"/>
      <c r="BD2630" s="416"/>
      <c r="BE2630" s="416"/>
      <c r="BF2630" s="416"/>
      <c r="BG2630" s="416"/>
      <c r="BH2630" s="416"/>
      <c r="BI2630" s="416"/>
      <c r="BJ2630" s="416"/>
    </row>
    <row r="2631" spans="10:62" x14ac:dyDescent="0.2">
      <c r="J2631" s="385"/>
      <c r="K2631" s="217"/>
      <c r="L2631" s="217"/>
      <c r="M2631" s="693"/>
      <c r="N2631" s="693"/>
      <c r="O2631" s="359"/>
      <c r="P2631" s="619"/>
      <c r="Q2631" s="672"/>
      <c r="R2631" s="672"/>
      <c r="S2631" s="672"/>
      <c r="T2631" s="385"/>
      <c r="U2631" s="385"/>
      <c r="V2631" s="385"/>
      <c r="W2631" s="385"/>
      <c r="X2631" s="693"/>
      <c r="Y2631" s="325"/>
      <c r="Z2631" s="308"/>
      <c r="AA2631" s="383"/>
      <c r="AC2631" s="325"/>
      <c r="AD2631" s="325"/>
      <c r="AF2631" s="383"/>
      <c r="AH2631" s="325"/>
      <c r="AI2631" s="325"/>
      <c r="AK2631" s="385"/>
      <c r="AL2631" s="385"/>
      <c r="AM2631" s="359"/>
      <c r="AN2631" s="385"/>
      <c r="AO2631" s="385"/>
      <c r="AP2631" s="385"/>
      <c r="AQ2631" s="385"/>
      <c r="AR2631" s="385"/>
      <c r="AS2631" s="385"/>
      <c r="AT2631" s="385"/>
      <c r="AU2631" s="359"/>
      <c r="AW2631" s="416"/>
      <c r="AX2631" s="694"/>
      <c r="AY2631" s="641"/>
      <c r="AZ2631" s="385"/>
      <c r="BA2631" s="385"/>
      <c r="BB2631" s="416"/>
      <c r="BC2631" s="416"/>
      <c r="BD2631" s="416"/>
      <c r="BE2631" s="416"/>
      <c r="BF2631" s="416"/>
      <c r="BG2631" s="416"/>
      <c r="BH2631" s="416"/>
      <c r="BI2631" s="416"/>
      <c r="BJ2631" s="416"/>
    </row>
    <row r="2632" spans="10:62" x14ac:dyDescent="0.2">
      <c r="J2632" s="385"/>
      <c r="K2632" s="217"/>
      <c r="L2632" s="217"/>
      <c r="M2632" s="693"/>
      <c r="N2632" s="693"/>
      <c r="O2632" s="359"/>
      <c r="P2632" s="619"/>
      <c r="Q2632" s="672"/>
      <c r="R2632" s="672"/>
      <c r="S2632" s="672"/>
      <c r="T2632" s="385"/>
      <c r="U2632" s="385"/>
      <c r="V2632" s="385"/>
      <c r="W2632" s="385"/>
      <c r="X2632" s="693"/>
      <c r="Y2632" s="325"/>
      <c r="Z2632" s="308"/>
      <c r="AA2632" s="383"/>
      <c r="AC2632" s="325"/>
      <c r="AD2632" s="325"/>
      <c r="AF2632" s="383"/>
      <c r="AH2632" s="325"/>
      <c r="AI2632" s="325"/>
      <c r="AK2632" s="385"/>
      <c r="AL2632" s="385"/>
      <c r="AM2632" s="359"/>
      <c r="AN2632" s="385"/>
      <c r="AO2632" s="385"/>
      <c r="AP2632" s="385"/>
      <c r="AQ2632" s="385"/>
      <c r="AR2632" s="385"/>
      <c r="AS2632" s="385"/>
      <c r="AT2632" s="385"/>
      <c r="AU2632" s="359"/>
      <c r="AW2632" s="416"/>
      <c r="AX2632" s="694"/>
      <c r="AY2632" s="641"/>
      <c r="AZ2632" s="385"/>
      <c r="BA2632" s="385"/>
      <c r="BB2632" s="416"/>
      <c r="BC2632" s="416"/>
      <c r="BD2632" s="416"/>
      <c r="BE2632" s="416"/>
      <c r="BF2632" s="416"/>
      <c r="BG2632" s="416"/>
      <c r="BH2632" s="416"/>
      <c r="BI2632" s="416"/>
      <c r="BJ2632" s="416"/>
    </row>
    <row r="2633" spans="10:62" x14ac:dyDescent="0.2">
      <c r="J2633" s="385"/>
      <c r="K2633" s="217"/>
      <c r="L2633" s="217"/>
      <c r="M2633" s="693"/>
      <c r="N2633" s="693"/>
      <c r="O2633" s="359"/>
      <c r="P2633" s="619"/>
      <c r="Q2633" s="672"/>
      <c r="R2633" s="672"/>
      <c r="S2633" s="672"/>
      <c r="T2633" s="385"/>
      <c r="U2633" s="385"/>
      <c r="V2633" s="385"/>
      <c r="W2633" s="385"/>
      <c r="X2633" s="693"/>
      <c r="Y2633" s="325"/>
      <c r="Z2633" s="308"/>
      <c r="AA2633" s="383"/>
      <c r="AC2633" s="325"/>
      <c r="AD2633" s="325"/>
      <c r="AF2633" s="383"/>
      <c r="AH2633" s="325"/>
      <c r="AI2633" s="325"/>
      <c r="AK2633" s="385"/>
      <c r="AL2633" s="385"/>
      <c r="AM2633" s="359"/>
      <c r="AN2633" s="385"/>
      <c r="AO2633" s="385"/>
      <c r="AP2633" s="385"/>
      <c r="AQ2633" s="385"/>
      <c r="AR2633" s="385"/>
      <c r="AS2633" s="385"/>
      <c r="AT2633" s="385"/>
      <c r="AU2633" s="359"/>
      <c r="AW2633" s="416"/>
      <c r="AX2633" s="694"/>
      <c r="AY2633" s="641"/>
      <c r="AZ2633" s="385"/>
      <c r="BA2633" s="385"/>
      <c r="BB2633" s="416"/>
      <c r="BC2633" s="416"/>
      <c r="BD2633" s="416"/>
      <c r="BE2633" s="416"/>
      <c r="BF2633" s="416"/>
      <c r="BG2633" s="416"/>
      <c r="BH2633" s="416"/>
      <c r="BI2633" s="416"/>
      <c r="BJ2633" s="416"/>
    </row>
    <row r="2634" spans="10:62" x14ac:dyDescent="0.2">
      <c r="J2634" s="385"/>
      <c r="K2634" s="217"/>
      <c r="L2634" s="217"/>
      <c r="M2634" s="693"/>
      <c r="N2634" s="693"/>
      <c r="O2634" s="359"/>
      <c r="P2634" s="619"/>
      <c r="Q2634" s="672"/>
      <c r="R2634" s="672"/>
      <c r="S2634" s="672"/>
      <c r="T2634" s="385"/>
      <c r="U2634" s="385"/>
      <c r="V2634" s="385"/>
      <c r="W2634" s="385"/>
      <c r="X2634" s="693"/>
      <c r="Y2634" s="325"/>
      <c r="Z2634" s="308"/>
      <c r="AA2634" s="383"/>
      <c r="AC2634" s="325"/>
      <c r="AD2634" s="325"/>
      <c r="AF2634" s="383"/>
      <c r="AH2634" s="325"/>
      <c r="AI2634" s="325"/>
      <c r="AK2634" s="385"/>
      <c r="AL2634" s="385"/>
      <c r="AM2634" s="359"/>
      <c r="AN2634" s="385"/>
      <c r="AO2634" s="385"/>
      <c r="AP2634" s="385"/>
      <c r="AQ2634" s="385"/>
      <c r="AR2634" s="385"/>
      <c r="AS2634" s="385"/>
      <c r="AT2634" s="385"/>
      <c r="AU2634" s="359"/>
      <c r="AW2634" s="416"/>
      <c r="AX2634" s="694"/>
      <c r="AY2634" s="641"/>
      <c r="AZ2634" s="385"/>
      <c r="BA2634" s="385"/>
      <c r="BB2634" s="416"/>
      <c r="BC2634" s="416"/>
      <c r="BD2634" s="416"/>
      <c r="BE2634" s="416"/>
      <c r="BF2634" s="416"/>
      <c r="BG2634" s="416"/>
      <c r="BH2634" s="416"/>
      <c r="BI2634" s="416"/>
      <c r="BJ2634" s="416"/>
    </row>
    <row r="2635" spans="10:62" x14ac:dyDescent="0.2">
      <c r="J2635" s="385"/>
      <c r="K2635" s="217"/>
      <c r="L2635" s="217"/>
      <c r="M2635" s="693"/>
      <c r="N2635" s="693"/>
      <c r="O2635" s="359"/>
      <c r="P2635" s="619"/>
      <c r="Q2635" s="672"/>
      <c r="R2635" s="672"/>
      <c r="S2635" s="672"/>
      <c r="T2635" s="385"/>
      <c r="U2635" s="385"/>
      <c r="V2635" s="385"/>
      <c r="W2635" s="385"/>
      <c r="X2635" s="693"/>
      <c r="Y2635" s="325"/>
      <c r="Z2635" s="308"/>
      <c r="AA2635" s="383"/>
      <c r="AC2635" s="325"/>
      <c r="AD2635" s="325"/>
      <c r="AF2635" s="383"/>
      <c r="AH2635" s="325"/>
      <c r="AI2635" s="325"/>
      <c r="AK2635" s="385"/>
      <c r="AL2635" s="385"/>
      <c r="AM2635" s="359"/>
      <c r="AN2635" s="385"/>
      <c r="AO2635" s="385"/>
      <c r="AP2635" s="385"/>
      <c r="AQ2635" s="385"/>
      <c r="AR2635" s="385"/>
      <c r="AS2635" s="385"/>
      <c r="AT2635" s="385"/>
      <c r="AU2635" s="359"/>
      <c r="AW2635" s="416"/>
      <c r="AX2635" s="694"/>
      <c r="AY2635" s="641"/>
      <c r="AZ2635" s="385"/>
      <c r="BA2635" s="385"/>
      <c r="BB2635" s="416"/>
      <c r="BC2635" s="416"/>
      <c r="BD2635" s="416"/>
      <c r="BE2635" s="416"/>
      <c r="BF2635" s="416"/>
      <c r="BG2635" s="416"/>
      <c r="BH2635" s="416"/>
      <c r="BI2635" s="416"/>
      <c r="BJ2635" s="416"/>
    </row>
    <row r="2636" spans="10:62" x14ac:dyDescent="0.2">
      <c r="J2636" s="385"/>
      <c r="K2636" s="217"/>
      <c r="L2636" s="217"/>
      <c r="M2636" s="693"/>
      <c r="N2636" s="693"/>
      <c r="O2636" s="359"/>
      <c r="P2636" s="619"/>
      <c r="Q2636" s="672"/>
      <c r="R2636" s="672"/>
      <c r="S2636" s="672"/>
      <c r="T2636" s="385"/>
      <c r="U2636" s="385"/>
      <c r="V2636" s="385"/>
      <c r="W2636" s="385"/>
      <c r="X2636" s="693"/>
      <c r="Y2636" s="325"/>
      <c r="Z2636" s="308"/>
      <c r="AA2636" s="383"/>
      <c r="AC2636" s="325"/>
      <c r="AD2636" s="325"/>
      <c r="AF2636" s="383"/>
      <c r="AH2636" s="325"/>
      <c r="AI2636" s="325"/>
      <c r="AK2636" s="385"/>
      <c r="AL2636" s="385"/>
      <c r="AM2636" s="359"/>
      <c r="AN2636" s="385"/>
      <c r="AO2636" s="385"/>
      <c r="AP2636" s="385"/>
      <c r="AQ2636" s="385"/>
      <c r="AR2636" s="385"/>
      <c r="AS2636" s="385"/>
      <c r="AT2636" s="385"/>
      <c r="AU2636" s="359"/>
      <c r="AW2636" s="416"/>
      <c r="AX2636" s="694"/>
      <c r="AY2636" s="641"/>
      <c r="AZ2636" s="385"/>
      <c r="BA2636" s="385"/>
      <c r="BB2636" s="416"/>
      <c r="BC2636" s="416"/>
      <c r="BD2636" s="416"/>
      <c r="BE2636" s="416"/>
      <c r="BF2636" s="416"/>
      <c r="BG2636" s="416"/>
      <c r="BH2636" s="416"/>
      <c r="BI2636" s="416"/>
      <c r="BJ2636" s="416"/>
    </row>
    <row r="2637" spans="10:62" x14ac:dyDescent="0.2">
      <c r="J2637" s="385"/>
      <c r="K2637" s="217"/>
      <c r="L2637" s="217"/>
      <c r="M2637" s="693"/>
      <c r="N2637" s="693"/>
      <c r="O2637" s="359"/>
      <c r="P2637" s="619"/>
      <c r="Q2637" s="672"/>
      <c r="R2637" s="672"/>
      <c r="S2637" s="672"/>
      <c r="T2637" s="385"/>
      <c r="U2637" s="385"/>
      <c r="V2637" s="385"/>
      <c r="W2637" s="385"/>
      <c r="X2637" s="693"/>
      <c r="Y2637" s="325"/>
      <c r="Z2637" s="308"/>
      <c r="AA2637" s="383"/>
      <c r="AC2637" s="325"/>
      <c r="AD2637" s="325"/>
      <c r="AF2637" s="383"/>
      <c r="AH2637" s="325"/>
      <c r="AI2637" s="325"/>
      <c r="AK2637" s="385"/>
      <c r="AL2637" s="385"/>
      <c r="AM2637" s="359"/>
      <c r="AN2637" s="385"/>
      <c r="AO2637" s="385"/>
      <c r="AP2637" s="385"/>
      <c r="AQ2637" s="385"/>
      <c r="AR2637" s="385"/>
      <c r="AS2637" s="385"/>
      <c r="AT2637" s="385"/>
      <c r="AU2637" s="359"/>
      <c r="AW2637" s="416"/>
      <c r="AX2637" s="694"/>
      <c r="AY2637" s="641"/>
      <c r="AZ2637" s="385"/>
      <c r="BA2637" s="385"/>
      <c r="BB2637" s="416"/>
      <c r="BC2637" s="416"/>
      <c r="BD2637" s="416"/>
      <c r="BE2637" s="416"/>
      <c r="BF2637" s="416"/>
      <c r="BG2637" s="416"/>
      <c r="BH2637" s="416"/>
      <c r="BI2637" s="416"/>
      <c r="BJ2637" s="416"/>
    </row>
    <row r="2638" spans="10:62" x14ac:dyDescent="0.2">
      <c r="J2638" s="385"/>
      <c r="K2638" s="217"/>
      <c r="L2638" s="217"/>
      <c r="M2638" s="693"/>
      <c r="N2638" s="693"/>
      <c r="O2638" s="359"/>
      <c r="P2638" s="619"/>
      <c r="Q2638" s="672"/>
      <c r="R2638" s="672"/>
      <c r="S2638" s="672"/>
      <c r="T2638" s="385"/>
      <c r="U2638" s="385"/>
      <c r="V2638" s="385"/>
      <c r="W2638" s="385"/>
      <c r="X2638" s="693"/>
      <c r="Y2638" s="325"/>
      <c r="Z2638" s="308"/>
      <c r="AA2638" s="383"/>
      <c r="AC2638" s="325"/>
      <c r="AD2638" s="325"/>
      <c r="AF2638" s="383"/>
      <c r="AH2638" s="325"/>
      <c r="AI2638" s="325"/>
      <c r="AK2638" s="385"/>
      <c r="AL2638" s="385"/>
      <c r="AM2638" s="359"/>
      <c r="AN2638" s="385"/>
      <c r="AO2638" s="385"/>
      <c r="AP2638" s="385"/>
      <c r="AQ2638" s="385"/>
      <c r="AR2638" s="385"/>
      <c r="AS2638" s="385"/>
      <c r="AT2638" s="385"/>
      <c r="AU2638" s="359"/>
      <c r="AW2638" s="416"/>
      <c r="AX2638" s="694"/>
      <c r="AY2638" s="641"/>
      <c r="AZ2638" s="385"/>
      <c r="BA2638" s="385"/>
      <c r="BB2638" s="416"/>
      <c r="BC2638" s="416"/>
      <c r="BD2638" s="416"/>
      <c r="BE2638" s="416"/>
      <c r="BF2638" s="416"/>
      <c r="BG2638" s="416"/>
      <c r="BH2638" s="416"/>
      <c r="BI2638" s="416"/>
      <c r="BJ2638" s="416"/>
    </row>
    <row r="2639" spans="10:62" x14ac:dyDescent="0.2">
      <c r="J2639" s="385"/>
      <c r="K2639" s="217"/>
      <c r="L2639" s="217"/>
      <c r="M2639" s="693"/>
      <c r="N2639" s="693"/>
      <c r="O2639" s="359"/>
      <c r="P2639" s="619"/>
      <c r="Q2639" s="672"/>
      <c r="R2639" s="672"/>
      <c r="S2639" s="672"/>
      <c r="T2639" s="385"/>
      <c r="U2639" s="385"/>
      <c r="V2639" s="385"/>
      <c r="W2639" s="385"/>
      <c r="X2639" s="693"/>
      <c r="Y2639" s="325"/>
      <c r="Z2639" s="308"/>
      <c r="AA2639" s="383"/>
      <c r="AC2639" s="325"/>
      <c r="AD2639" s="325"/>
      <c r="AF2639" s="383"/>
      <c r="AH2639" s="325"/>
      <c r="AI2639" s="325"/>
      <c r="AK2639" s="385"/>
      <c r="AL2639" s="385"/>
      <c r="AM2639" s="359"/>
      <c r="AN2639" s="385"/>
      <c r="AO2639" s="385"/>
      <c r="AP2639" s="385"/>
      <c r="AQ2639" s="385"/>
      <c r="AR2639" s="385"/>
      <c r="AS2639" s="385"/>
      <c r="AT2639" s="385"/>
      <c r="AU2639" s="359"/>
      <c r="AW2639" s="416"/>
      <c r="AX2639" s="694"/>
      <c r="AY2639" s="641"/>
      <c r="AZ2639" s="385"/>
      <c r="BA2639" s="385"/>
      <c r="BB2639" s="416"/>
      <c r="BC2639" s="416"/>
      <c r="BD2639" s="416"/>
      <c r="BE2639" s="416"/>
      <c r="BF2639" s="416"/>
      <c r="BG2639" s="416"/>
      <c r="BH2639" s="416"/>
      <c r="BI2639" s="416"/>
      <c r="BJ2639" s="416"/>
    </row>
    <row r="2640" spans="10:62" x14ac:dyDescent="0.2">
      <c r="J2640" s="385"/>
      <c r="K2640" s="217"/>
      <c r="L2640" s="217"/>
      <c r="M2640" s="693"/>
      <c r="N2640" s="693"/>
      <c r="O2640" s="359"/>
      <c r="P2640" s="619"/>
      <c r="Q2640" s="672"/>
      <c r="R2640" s="672"/>
      <c r="S2640" s="672"/>
      <c r="T2640" s="385"/>
      <c r="U2640" s="385"/>
      <c r="V2640" s="385"/>
      <c r="W2640" s="385"/>
      <c r="X2640" s="693"/>
      <c r="Y2640" s="325"/>
      <c r="Z2640" s="308"/>
      <c r="AA2640" s="383"/>
      <c r="AC2640" s="325"/>
      <c r="AD2640" s="325"/>
      <c r="AF2640" s="383"/>
      <c r="AH2640" s="325"/>
      <c r="AI2640" s="325"/>
      <c r="AK2640" s="385"/>
      <c r="AL2640" s="385"/>
      <c r="AM2640" s="359"/>
      <c r="AN2640" s="385"/>
      <c r="AO2640" s="385"/>
      <c r="AP2640" s="385"/>
      <c r="AQ2640" s="385"/>
      <c r="AR2640" s="385"/>
      <c r="AS2640" s="385"/>
      <c r="AT2640" s="385"/>
      <c r="AU2640" s="359"/>
      <c r="AW2640" s="416"/>
      <c r="AX2640" s="694"/>
      <c r="AY2640" s="641"/>
      <c r="AZ2640" s="385"/>
      <c r="BA2640" s="385"/>
      <c r="BB2640" s="416"/>
      <c r="BC2640" s="416"/>
      <c r="BD2640" s="416"/>
      <c r="BE2640" s="416"/>
      <c r="BF2640" s="416"/>
      <c r="BG2640" s="416"/>
      <c r="BH2640" s="416"/>
      <c r="BI2640" s="416"/>
      <c r="BJ2640" s="416"/>
    </row>
    <row r="2641" spans="10:62" x14ac:dyDescent="0.2">
      <c r="J2641" s="385"/>
      <c r="K2641" s="217"/>
      <c r="L2641" s="217"/>
      <c r="M2641" s="693"/>
      <c r="N2641" s="693"/>
      <c r="O2641" s="359"/>
      <c r="P2641" s="619"/>
      <c r="Q2641" s="672"/>
      <c r="R2641" s="672"/>
      <c r="S2641" s="672"/>
      <c r="T2641" s="385"/>
      <c r="U2641" s="385"/>
      <c r="V2641" s="385"/>
      <c r="W2641" s="385"/>
      <c r="X2641" s="693"/>
      <c r="Y2641" s="325"/>
      <c r="Z2641" s="308"/>
      <c r="AA2641" s="383"/>
      <c r="AC2641" s="325"/>
      <c r="AD2641" s="325"/>
      <c r="AF2641" s="383"/>
      <c r="AH2641" s="325"/>
      <c r="AI2641" s="325"/>
      <c r="AK2641" s="385"/>
      <c r="AL2641" s="385"/>
      <c r="AM2641" s="359"/>
      <c r="AN2641" s="385"/>
      <c r="AO2641" s="385"/>
      <c r="AP2641" s="385"/>
      <c r="AQ2641" s="385"/>
      <c r="AR2641" s="385"/>
      <c r="AS2641" s="385"/>
      <c r="AT2641" s="385"/>
      <c r="AU2641" s="359"/>
      <c r="AW2641" s="416"/>
      <c r="AX2641" s="694"/>
      <c r="AY2641" s="641"/>
      <c r="AZ2641" s="385"/>
      <c r="BA2641" s="385"/>
      <c r="BB2641" s="416"/>
      <c r="BC2641" s="416"/>
      <c r="BD2641" s="416"/>
      <c r="BE2641" s="416"/>
      <c r="BF2641" s="416"/>
      <c r="BG2641" s="416"/>
      <c r="BH2641" s="416"/>
      <c r="BI2641" s="416"/>
      <c r="BJ2641" s="416"/>
    </row>
    <row r="2642" spans="10:62" x14ac:dyDescent="0.2">
      <c r="J2642" s="385"/>
      <c r="K2642" s="217"/>
      <c r="L2642" s="217"/>
      <c r="M2642" s="693"/>
      <c r="N2642" s="693"/>
      <c r="O2642" s="359"/>
      <c r="P2642" s="619"/>
      <c r="Q2642" s="672"/>
      <c r="R2642" s="672"/>
      <c r="S2642" s="672"/>
      <c r="T2642" s="385"/>
      <c r="U2642" s="385"/>
      <c r="V2642" s="385"/>
      <c r="W2642" s="385"/>
      <c r="X2642" s="693"/>
      <c r="Y2642" s="325"/>
      <c r="Z2642" s="308"/>
      <c r="AA2642" s="383"/>
      <c r="AC2642" s="325"/>
      <c r="AD2642" s="325"/>
      <c r="AF2642" s="383"/>
      <c r="AH2642" s="325"/>
      <c r="AI2642" s="325"/>
      <c r="AK2642" s="385"/>
      <c r="AL2642" s="385"/>
      <c r="AM2642" s="359"/>
      <c r="AN2642" s="385"/>
      <c r="AO2642" s="385"/>
      <c r="AP2642" s="385"/>
      <c r="AQ2642" s="385"/>
      <c r="AR2642" s="385"/>
      <c r="AS2642" s="385"/>
      <c r="AT2642" s="385"/>
      <c r="AU2642" s="359"/>
      <c r="AW2642" s="416"/>
      <c r="AX2642" s="694"/>
      <c r="AY2642" s="641"/>
      <c r="AZ2642" s="385"/>
      <c r="BA2642" s="385"/>
      <c r="BB2642" s="416"/>
      <c r="BC2642" s="416"/>
      <c r="BD2642" s="416"/>
      <c r="BE2642" s="416"/>
      <c r="BF2642" s="416"/>
      <c r="BG2642" s="416"/>
      <c r="BH2642" s="416"/>
      <c r="BI2642" s="416"/>
      <c r="BJ2642" s="416"/>
    </row>
    <row r="2643" spans="10:62" x14ac:dyDescent="0.2">
      <c r="J2643" s="385"/>
      <c r="K2643" s="217"/>
      <c r="L2643" s="217"/>
      <c r="M2643" s="693"/>
      <c r="N2643" s="693"/>
      <c r="O2643" s="359"/>
      <c r="P2643" s="619"/>
      <c r="Q2643" s="672"/>
      <c r="R2643" s="672"/>
      <c r="S2643" s="672"/>
      <c r="T2643" s="385"/>
      <c r="U2643" s="385"/>
      <c r="V2643" s="385"/>
      <c r="W2643" s="385"/>
      <c r="X2643" s="693"/>
      <c r="Y2643" s="325"/>
      <c r="Z2643" s="308"/>
      <c r="AA2643" s="383"/>
      <c r="AC2643" s="325"/>
      <c r="AD2643" s="325"/>
      <c r="AF2643" s="383"/>
      <c r="AH2643" s="325"/>
      <c r="AI2643" s="325"/>
      <c r="AK2643" s="385"/>
      <c r="AL2643" s="385"/>
      <c r="AM2643" s="359"/>
      <c r="AN2643" s="385"/>
      <c r="AO2643" s="385"/>
      <c r="AP2643" s="385"/>
      <c r="AQ2643" s="385"/>
      <c r="AR2643" s="385"/>
      <c r="AS2643" s="385"/>
      <c r="AT2643" s="385"/>
      <c r="AU2643" s="359"/>
      <c r="AW2643" s="416"/>
      <c r="AX2643" s="694"/>
      <c r="AY2643" s="641"/>
      <c r="AZ2643" s="385"/>
      <c r="BA2643" s="385"/>
      <c r="BB2643" s="416"/>
      <c r="BC2643" s="416"/>
      <c r="BD2643" s="416"/>
      <c r="BE2643" s="416"/>
      <c r="BF2643" s="416"/>
      <c r="BG2643" s="416"/>
      <c r="BH2643" s="416"/>
      <c r="BI2643" s="416"/>
      <c r="BJ2643" s="416"/>
    </row>
    <row r="2644" spans="10:62" x14ac:dyDescent="0.2">
      <c r="J2644" s="385"/>
      <c r="K2644" s="217"/>
      <c r="L2644" s="217"/>
      <c r="M2644" s="693"/>
      <c r="N2644" s="693"/>
      <c r="O2644" s="359"/>
      <c r="P2644" s="619"/>
      <c r="Q2644" s="672"/>
      <c r="R2644" s="672"/>
      <c r="S2644" s="672"/>
      <c r="T2644" s="385"/>
      <c r="U2644" s="385"/>
      <c r="V2644" s="385"/>
      <c r="W2644" s="385"/>
      <c r="X2644" s="693"/>
      <c r="Y2644" s="325"/>
      <c r="Z2644" s="308"/>
      <c r="AA2644" s="383"/>
      <c r="AC2644" s="325"/>
      <c r="AD2644" s="325"/>
      <c r="AF2644" s="383"/>
      <c r="AH2644" s="325"/>
      <c r="AI2644" s="325"/>
      <c r="AK2644" s="385"/>
      <c r="AL2644" s="385"/>
      <c r="AM2644" s="359"/>
      <c r="AN2644" s="385"/>
      <c r="AO2644" s="385"/>
      <c r="AP2644" s="385"/>
      <c r="AQ2644" s="385"/>
      <c r="AR2644" s="385"/>
      <c r="AS2644" s="385"/>
      <c r="AT2644" s="385"/>
      <c r="AU2644" s="359"/>
      <c r="AW2644" s="416"/>
      <c r="AX2644" s="694"/>
      <c r="AY2644" s="641"/>
      <c r="AZ2644" s="385"/>
      <c r="BA2644" s="385"/>
      <c r="BB2644" s="416"/>
      <c r="BC2644" s="416"/>
      <c r="BD2644" s="416"/>
      <c r="BE2644" s="416"/>
      <c r="BF2644" s="416"/>
      <c r="BG2644" s="416"/>
      <c r="BH2644" s="416"/>
      <c r="BI2644" s="416"/>
      <c r="BJ2644" s="416"/>
    </row>
    <row r="2645" spans="10:62" x14ac:dyDescent="0.2">
      <c r="J2645" s="385"/>
      <c r="K2645" s="217"/>
      <c r="L2645" s="217"/>
      <c r="M2645" s="693"/>
      <c r="N2645" s="693"/>
      <c r="O2645" s="359"/>
      <c r="P2645" s="619"/>
      <c r="Q2645" s="672"/>
      <c r="R2645" s="672"/>
      <c r="S2645" s="672"/>
      <c r="T2645" s="385"/>
      <c r="U2645" s="385"/>
      <c r="V2645" s="385"/>
      <c r="W2645" s="385"/>
      <c r="X2645" s="693"/>
      <c r="Y2645" s="325"/>
      <c r="Z2645" s="308"/>
      <c r="AA2645" s="383"/>
      <c r="AC2645" s="325"/>
      <c r="AD2645" s="325"/>
      <c r="AF2645" s="383"/>
      <c r="AH2645" s="325"/>
      <c r="AI2645" s="325"/>
      <c r="AK2645" s="385"/>
      <c r="AL2645" s="385"/>
      <c r="AM2645" s="359"/>
      <c r="AN2645" s="385"/>
      <c r="AO2645" s="385"/>
      <c r="AP2645" s="385"/>
      <c r="AQ2645" s="385"/>
      <c r="AR2645" s="385"/>
      <c r="AS2645" s="385"/>
      <c r="AT2645" s="385"/>
      <c r="AU2645" s="359"/>
      <c r="AW2645" s="416"/>
      <c r="AX2645" s="694"/>
      <c r="AY2645" s="641"/>
      <c r="AZ2645" s="385"/>
      <c r="BA2645" s="385"/>
      <c r="BB2645" s="416"/>
      <c r="BC2645" s="416"/>
      <c r="BD2645" s="416"/>
      <c r="BE2645" s="416"/>
      <c r="BF2645" s="416"/>
      <c r="BG2645" s="416"/>
      <c r="BH2645" s="416"/>
      <c r="BI2645" s="416"/>
      <c r="BJ2645" s="416"/>
    </row>
    <row r="2646" spans="10:62" x14ac:dyDescent="0.2">
      <c r="J2646" s="385"/>
      <c r="K2646" s="217"/>
      <c r="L2646" s="217"/>
      <c r="M2646" s="693"/>
      <c r="N2646" s="693"/>
      <c r="O2646" s="359"/>
      <c r="P2646" s="619"/>
      <c r="Q2646" s="672"/>
      <c r="R2646" s="672"/>
      <c r="S2646" s="672"/>
      <c r="T2646" s="385"/>
      <c r="U2646" s="385"/>
      <c r="V2646" s="385"/>
      <c r="W2646" s="385"/>
      <c r="X2646" s="693"/>
      <c r="Y2646" s="325"/>
      <c r="Z2646" s="308"/>
      <c r="AA2646" s="383"/>
      <c r="AC2646" s="325"/>
      <c r="AD2646" s="325"/>
      <c r="AF2646" s="383"/>
      <c r="AH2646" s="325"/>
      <c r="AI2646" s="325"/>
      <c r="AK2646" s="385"/>
      <c r="AL2646" s="385"/>
      <c r="AM2646" s="359"/>
      <c r="AN2646" s="385"/>
      <c r="AO2646" s="385"/>
      <c r="AP2646" s="385"/>
      <c r="AQ2646" s="385"/>
      <c r="AR2646" s="385"/>
      <c r="AS2646" s="385"/>
      <c r="AT2646" s="385"/>
      <c r="AU2646" s="359"/>
      <c r="AW2646" s="416"/>
      <c r="AX2646" s="694"/>
      <c r="AY2646" s="641"/>
      <c r="AZ2646" s="385"/>
      <c r="BA2646" s="385"/>
      <c r="BB2646" s="416"/>
      <c r="BC2646" s="416"/>
      <c r="BD2646" s="416"/>
      <c r="BE2646" s="416"/>
      <c r="BF2646" s="416"/>
      <c r="BG2646" s="416"/>
      <c r="BH2646" s="416"/>
      <c r="BI2646" s="416"/>
      <c r="BJ2646" s="416"/>
    </row>
    <row r="2647" spans="10:62" x14ac:dyDescent="0.2">
      <c r="J2647" s="385"/>
      <c r="K2647" s="217"/>
      <c r="L2647" s="217"/>
      <c r="M2647" s="693"/>
      <c r="N2647" s="693"/>
      <c r="O2647" s="359"/>
      <c r="P2647" s="619"/>
      <c r="Q2647" s="672"/>
      <c r="R2647" s="672"/>
      <c r="S2647" s="672"/>
      <c r="T2647" s="385"/>
      <c r="U2647" s="385"/>
      <c r="V2647" s="385"/>
      <c r="W2647" s="385"/>
      <c r="X2647" s="693"/>
      <c r="Y2647" s="325"/>
      <c r="Z2647" s="308"/>
      <c r="AA2647" s="383"/>
      <c r="AC2647" s="325"/>
      <c r="AD2647" s="325"/>
      <c r="AF2647" s="383"/>
      <c r="AH2647" s="325"/>
      <c r="AI2647" s="325"/>
      <c r="AK2647" s="385"/>
      <c r="AL2647" s="385"/>
      <c r="AM2647" s="359"/>
      <c r="AN2647" s="385"/>
      <c r="AO2647" s="385"/>
      <c r="AP2647" s="385"/>
      <c r="AQ2647" s="385"/>
      <c r="AR2647" s="385"/>
      <c r="AS2647" s="385"/>
      <c r="AT2647" s="385"/>
      <c r="AU2647" s="359"/>
      <c r="AW2647" s="416"/>
      <c r="AX2647" s="694"/>
      <c r="AY2647" s="641"/>
      <c r="AZ2647" s="385"/>
      <c r="BA2647" s="385"/>
      <c r="BB2647" s="416"/>
      <c r="BC2647" s="416"/>
      <c r="BD2647" s="416"/>
      <c r="BE2647" s="416"/>
      <c r="BF2647" s="416"/>
      <c r="BG2647" s="416"/>
      <c r="BH2647" s="416"/>
      <c r="BI2647" s="416"/>
      <c r="BJ2647" s="416"/>
    </row>
    <row r="2648" spans="10:62" x14ac:dyDescent="0.2">
      <c r="J2648" s="385"/>
      <c r="K2648" s="217"/>
      <c r="L2648" s="217"/>
      <c r="M2648" s="693"/>
      <c r="N2648" s="693"/>
      <c r="O2648" s="359"/>
      <c r="P2648" s="619"/>
      <c r="Q2648" s="672"/>
      <c r="R2648" s="672"/>
      <c r="S2648" s="672"/>
      <c r="T2648" s="385"/>
      <c r="U2648" s="385"/>
      <c r="V2648" s="385"/>
      <c r="W2648" s="385"/>
      <c r="X2648" s="693"/>
      <c r="Y2648" s="325"/>
      <c r="Z2648" s="308"/>
      <c r="AA2648" s="383"/>
      <c r="AC2648" s="325"/>
      <c r="AD2648" s="325"/>
      <c r="AF2648" s="383"/>
      <c r="AH2648" s="325"/>
      <c r="AI2648" s="325"/>
      <c r="AK2648" s="385"/>
      <c r="AL2648" s="385"/>
      <c r="AM2648" s="359"/>
      <c r="AN2648" s="385"/>
      <c r="AO2648" s="385"/>
      <c r="AP2648" s="385"/>
      <c r="AQ2648" s="385"/>
      <c r="AR2648" s="385"/>
      <c r="AS2648" s="385"/>
      <c r="AT2648" s="385"/>
      <c r="AU2648" s="359"/>
      <c r="AW2648" s="416"/>
      <c r="AX2648" s="694"/>
      <c r="AY2648" s="641"/>
      <c r="AZ2648" s="385"/>
      <c r="BA2648" s="385"/>
      <c r="BB2648" s="416"/>
      <c r="BC2648" s="416"/>
      <c r="BD2648" s="416"/>
      <c r="BE2648" s="416"/>
      <c r="BF2648" s="416"/>
      <c r="BG2648" s="416"/>
      <c r="BH2648" s="416"/>
      <c r="BI2648" s="416"/>
      <c r="BJ2648" s="416"/>
    </row>
    <row r="2649" spans="10:62" x14ac:dyDescent="0.2">
      <c r="J2649" s="385"/>
      <c r="K2649" s="217"/>
      <c r="L2649" s="217"/>
      <c r="M2649" s="693"/>
      <c r="N2649" s="693"/>
      <c r="O2649" s="359"/>
      <c r="P2649" s="619"/>
      <c r="Q2649" s="672"/>
      <c r="R2649" s="672"/>
      <c r="S2649" s="672"/>
      <c r="T2649" s="385"/>
      <c r="U2649" s="385"/>
      <c r="V2649" s="385"/>
      <c r="W2649" s="385"/>
      <c r="X2649" s="693"/>
      <c r="Y2649" s="325"/>
      <c r="Z2649" s="308"/>
      <c r="AA2649" s="383"/>
      <c r="AC2649" s="325"/>
      <c r="AD2649" s="325"/>
      <c r="AF2649" s="383"/>
      <c r="AH2649" s="325"/>
      <c r="AI2649" s="325"/>
      <c r="AK2649" s="385"/>
      <c r="AL2649" s="385"/>
      <c r="AM2649" s="359"/>
      <c r="AN2649" s="385"/>
      <c r="AO2649" s="385"/>
      <c r="AP2649" s="385"/>
      <c r="AQ2649" s="385"/>
      <c r="AR2649" s="385"/>
      <c r="AS2649" s="385"/>
      <c r="AT2649" s="385"/>
      <c r="AU2649" s="359"/>
      <c r="AW2649" s="416"/>
      <c r="AX2649" s="694"/>
      <c r="AY2649" s="641"/>
      <c r="AZ2649" s="385"/>
      <c r="BA2649" s="385"/>
      <c r="BB2649" s="416"/>
      <c r="BC2649" s="416"/>
      <c r="BD2649" s="416"/>
      <c r="BE2649" s="416"/>
      <c r="BF2649" s="416"/>
      <c r="BG2649" s="416"/>
      <c r="BH2649" s="416"/>
      <c r="BI2649" s="416"/>
      <c r="BJ2649" s="416"/>
    </row>
    <row r="2650" spans="10:62" x14ac:dyDescent="0.2">
      <c r="J2650" s="385"/>
      <c r="K2650" s="217"/>
      <c r="L2650" s="217"/>
      <c r="M2650" s="693"/>
      <c r="N2650" s="693"/>
      <c r="O2650" s="359"/>
      <c r="P2650" s="619"/>
      <c r="Q2650" s="672"/>
      <c r="R2650" s="672"/>
      <c r="S2650" s="672"/>
      <c r="T2650" s="385"/>
      <c r="U2650" s="385"/>
      <c r="V2650" s="385"/>
      <c r="W2650" s="385"/>
      <c r="X2650" s="693"/>
      <c r="Y2650" s="325"/>
      <c r="Z2650" s="308"/>
      <c r="AA2650" s="383"/>
      <c r="AC2650" s="325"/>
      <c r="AD2650" s="325"/>
      <c r="AF2650" s="383"/>
      <c r="AH2650" s="325"/>
      <c r="AI2650" s="325"/>
      <c r="AK2650" s="385"/>
      <c r="AL2650" s="385"/>
      <c r="AM2650" s="359"/>
      <c r="AN2650" s="385"/>
      <c r="AO2650" s="385"/>
      <c r="AP2650" s="385"/>
      <c r="AQ2650" s="385"/>
      <c r="AR2650" s="385"/>
      <c r="AS2650" s="385"/>
      <c r="AT2650" s="385"/>
      <c r="AU2650" s="359"/>
      <c r="AW2650" s="416"/>
      <c r="AX2650" s="694"/>
      <c r="AY2650" s="641"/>
      <c r="AZ2650" s="385"/>
      <c r="BA2650" s="385"/>
      <c r="BB2650" s="416"/>
      <c r="BC2650" s="416"/>
      <c r="BD2650" s="416"/>
      <c r="BE2650" s="416"/>
      <c r="BF2650" s="416"/>
      <c r="BG2650" s="416"/>
      <c r="BH2650" s="416"/>
      <c r="BI2650" s="416"/>
      <c r="BJ2650" s="416"/>
    </row>
    <row r="2651" spans="10:62" x14ac:dyDescent="0.2">
      <c r="J2651" s="385"/>
      <c r="K2651" s="217"/>
      <c r="L2651" s="217"/>
      <c r="M2651" s="693"/>
      <c r="N2651" s="693"/>
      <c r="O2651" s="359"/>
      <c r="P2651" s="619"/>
      <c r="Q2651" s="672"/>
      <c r="R2651" s="672"/>
      <c r="S2651" s="672"/>
      <c r="T2651" s="385"/>
      <c r="U2651" s="385"/>
      <c r="V2651" s="385"/>
      <c r="W2651" s="385"/>
      <c r="X2651" s="693"/>
      <c r="Y2651" s="325"/>
      <c r="Z2651" s="308"/>
      <c r="AA2651" s="383"/>
      <c r="AC2651" s="325"/>
      <c r="AD2651" s="325"/>
      <c r="AF2651" s="383"/>
      <c r="AH2651" s="325"/>
      <c r="AI2651" s="325"/>
      <c r="AK2651" s="385"/>
      <c r="AL2651" s="385"/>
      <c r="AM2651" s="359"/>
      <c r="AN2651" s="385"/>
      <c r="AO2651" s="385"/>
      <c r="AP2651" s="385"/>
      <c r="AQ2651" s="385"/>
      <c r="AR2651" s="385"/>
      <c r="AS2651" s="385"/>
      <c r="AT2651" s="385"/>
      <c r="AU2651" s="359"/>
      <c r="AW2651" s="416"/>
      <c r="AX2651" s="694"/>
      <c r="AY2651" s="641"/>
      <c r="AZ2651" s="385"/>
      <c r="BA2651" s="385"/>
      <c r="BB2651" s="416"/>
      <c r="BC2651" s="416"/>
      <c r="BD2651" s="416"/>
      <c r="BE2651" s="416"/>
      <c r="BF2651" s="416"/>
      <c r="BG2651" s="416"/>
      <c r="BH2651" s="416"/>
      <c r="BI2651" s="416"/>
      <c r="BJ2651" s="416"/>
    </row>
    <row r="2652" spans="10:62" x14ac:dyDescent="0.2">
      <c r="J2652" s="385"/>
      <c r="K2652" s="217"/>
      <c r="L2652" s="217"/>
      <c r="M2652" s="693"/>
      <c r="N2652" s="693"/>
      <c r="O2652" s="359"/>
      <c r="P2652" s="619"/>
      <c r="Q2652" s="672"/>
      <c r="R2652" s="672"/>
      <c r="S2652" s="672"/>
      <c r="T2652" s="385"/>
      <c r="U2652" s="385"/>
      <c r="V2652" s="385"/>
      <c r="W2652" s="385"/>
      <c r="X2652" s="693"/>
      <c r="Y2652" s="325"/>
      <c r="Z2652" s="308"/>
      <c r="AA2652" s="383"/>
      <c r="AC2652" s="325"/>
      <c r="AD2652" s="325"/>
      <c r="AF2652" s="383"/>
      <c r="AH2652" s="325"/>
      <c r="AI2652" s="325"/>
      <c r="AK2652" s="385"/>
      <c r="AL2652" s="385"/>
      <c r="AM2652" s="359"/>
      <c r="AN2652" s="385"/>
      <c r="AO2652" s="385"/>
      <c r="AP2652" s="385"/>
      <c r="AQ2652" s="385"/>
      <c r="AR2652" s="385"/>
      <c r="AS2652" s="385"/>
      <c r="AT2652" s="385"/>
      <c r="AU2652" s="359"/>
      <c r="AW2652" s="416"/>
      <c r="AX2652" s="694"/>
      <c r="AY2652" s="641"/>
      <c r="AZ2652" s="385"/>
      <c r="BA2652" s="385"/>
      <c r="BB2652" s="416"/>
      <c r="BC2652" s="416"/>
      <c r="BD2652" s="416"/>
      <c r="BE2652" s="416"/>
      <c r="BF2652" s="416"/>
      <c r="BG2652" s="416"/>
      <c r="BH2652" s="416"/>
      <c r="BI2652" s="416"/>
      <c r="BJ2652" s="416"/>
    </row>
    <row r="2653" spans="10:62" x14ac:dyDescent="0.2">
      <c r="J2653" s="385"/>
      <c r="K2653" s="217"/>
      <c r="L2653" s="217"/>
      <c r="M2653" s="693"/>
      <c r="N2653" s="693"/>
      <c r="O2653" s="359"/>
      <c r="P2653" s="619"/>
      <c r="Q2653" s="672"/>
      <c r="R2653" s="672"/>
      <c r="S2653" s="672"/>
      <c r="T2653" s="385"/>
      <c r="U2653" s="385"/>
      <c r="V2653" s="385"/>
      <c r="W2653" s="385"/>
      <c r="X2653" s="693"/>
      <c r="Y2653" s="325"/>
      <c r="Z2653" s="308"/>
      <c r="AA2653" s="383"/>
      <c r="AC2653" s="325"/>
      <c r="AD2653" s="325"/>
      <c r="AF2653" s="383"/>
      <c r="AH2653" s="325"/>
      <c r="AI2653" s="325"/>
      <c r="AK2653" s="385"/>
      <c r="AL2653" s="385"/>
      <c r="AM2653" s="359"/>
      <c r="AN2653" s="385"/>
      <c r="AO2653" s="385"/>
      <c r="AP2653" s="385"/>
      <c r="AQ2653" s="385"/>
      <c r="AR2653" s="385"/>
      <c r="AS2653" s="385"/>
      <c r="AT2653" s="385"/>
      <c r="AU2653" s="359"/>
      <c r="AW2653" s="416"/>
      <c r="AX2653" s="694"/>
      <c r="AY2653" s="641"/>
      <c r="AZ2653" s="385"/>
      <c r="BA2653" s="385"/>
      <c r="BB2653" s="416"/>
      <c r="BC2653" s="416"/>
      <c r="BD2653" s="416"/>
      <c r="BE2653" s="416"/>
      <c r="BF2653" s="416"/>
      <c r="BG2653" s="416"/>
      <c r="BH2653" s="416"/>
      <c r="BI2653" s="416"/>
      <c r="BJ2653" s="416"/>
    </row>
    <row r="2654" spans="10:62" x14ac:dyDescent="0.2">
      <c r="J2654" s="385"/>
      <c r="K2654" s="217"/>
      <c r="L2654" s="217"/>
      <c r="M2654" s="693"/>
      <c r="N2654" s="693"/>
      <c r="O2654" s="359"/>
      <c r="P2654" s="619"/>
      <c r="Q2654" s="672"/>
      <c r="R2654" s="672"/>
      <c r="S2654" s="672"/>
      <c r="T2654" s="385"/>
      <c r="U2654" s="385"/>
      <c r="V2654" s="385"/>
      <c r="W2654" s="385"/>
      <c r="X2654" s="693"/>
      <c r="Y2654" s="325"/>
      <c r="Z2654" s="308"/>
      <c r="AA2654" s="383"/>
      <c r="AC2654" s="325"/>
      <c r="AD2654" s="325"/>
      <c r="AF2654" s="383"/>
      <c r="AH2654" s="325"/>
      <c r="AI2654" s="325"/>
      <c r="AK2654" s="385"/>
      <c r="AL2654" s="385"/>
      <c r="AM2654" s="359"/>
      <c r="AN2654" s="385"/>
      <c r="AO2654" s="385"/>
      <c r="AP2654" s="385"/>
      <c r="AQ2654" s="385"/>
      <c r="AR2654" s="385"/>
      <c r="AS2654" s="385"/>
      <c r="AT2654" s="385"/>
      <c r="AU2654" s="359"/>
      <c r="AW2654" s="416"/>
      <c r="AX2654" s="694"/>
      <c r="AY2654" s="641"/>
      <c r="AZ2654" s="385"/>
      <c r="BA2654" s="385"/>
      <c r="BB2654" s="416"/>
      <c r="BC2654" s="416"/>
      <c r="BD2654" s="416"/>
      <c r="BE2654" s="416"/>
      <c r="BF2654" s="416"/>
      <c r="BG2654" s="416"/>
      <c r="BH2654" s="416"/>
      <c r="BI2654" s="416"/>
      <c r="BJ2654" s="416"/>
    </row>
    <row r="2655" spans="10:62" x14ac:dyDescent="0.2">
      <c r="J2655" s="385"/>
      <c r="K2655" s="217"/>
      <c r="L2655" s="217"/>
      <c r="M2655" s="693"/>
      <c r="N2655" s="693"/>
      <c r="O2655" s="359"/>
      <c r="P2655" s="619"/>
      <c r="Q2655" s="672"/>
      <c r="R2655" s="672"/>
      <c r="S2655" s="672"/>
      <c r="T2655" s="385"/>
      <c r="U2655" s="385"/>
      <c r="V2655" s="385"/>
      <c r="W2655" s="385"/>
      <c r="X2655" s="693"/>
      <c r="Y2655" s="325"/>
      <c r="Z2655" s="308"/>
      <c r="AA2655" s="383"/>
      <c r="AC2655" s="325"/>
      <c r="AD2655" s="325"/>
      <c r="AF2655" s="383"/>
      <c r="AH2655" s="325"/>
      <c r="AI2655" s="325"/>
      <c r="AK2655" s="385"/>
      <c r="AL2655" s="385"/>
      <c r="AM2655" s="359"/>
      <c r="AN2655" s="385"/>
      <c r="AO2655" s="385"/>
      <c r="AP2655" s="385"/>
      <c r="AQ2655" s="385"/>
      <c r="AR2655" s="385"/>
      <c r="AS2655" s="385"/>
      <c r="AT2655" s="385"/>
      <c r="AU2655" s="359"/>
      <c r="AW2655" s="416"/>
      <c r="AX2655" s="694"/>
      <c r="AY2655" s="641"/>
      <c r="AZ2655" s="385"/>
      <c r="BA2655" s="385"/>
      <c r="BB2655" s="416"/>
      <c r="BC2655" s="416"/>
      <c r="BD2655" s="416"/>
      <c r="BE2655" s="416"/>
      <c r="BF2655" s="416"/>
      <c r="BG2655" s="416"/>
      <c r="BH2655" s="416"/>
      <c r="BI2655" s="416"/>
      <c r="BJ2655" s="416"/>
    </row>
    <row r="2656" spans="10:62" x14ac:dyDescent="0.2">
      <c r="J2656" s="385"/>
      <c r="K2656" s="217"/>
      <c r="L2656" s="217"/>
      <c r="M2656" s="693"/>
      <c r="N2656" s="693"/>
      <c r="O2656" s="359"/>
      <c r="P2656" s="619"/>
      <c r="Q2656" s="672"/>
      <c r="R2656" s="672"/>
      <c r="S2656" s="672"/>
      <c r="T2656" s="385"/>
      <c r="U2656" s="385"/>
      <c r="V2656" s="385"/>
      <c r="W2656" s="385"/>
      <c r="X2656" s="693"/>
      <c r="Y2656" s="325"/>
      <c r="Z2656" s="308"/>
      <c r="AA2656" s="383"/>
      <c r="AC2656" s="325"/>
      <c r="AD2656" s="325"/>
      <c r="AF2656" s="383"/>
      <c r="AH2656" s="325"/>
      <c r="AI2656" s="325"/>
      <c r="AK2656" s="385"/>
      <c r="AL2656" s="385"/>
      <c r="AM2656" s="359"/>
      <c r="AN2656" s="385"/>
      <c r="AO2656" s="385"/>
      <c r="AP2656" s="385"/>
      <c r="AQ2656" s="385"/>
      <c r="AR2656" s="385"/>
      <c r="AS2656" s="385"/>
      <c r="AT2656" s="385"/>
      <c r="AU2656" s="359"/>
      <c r="AW2656" s="416"/>
      <c r="AX2656" s="694"/>
      <c r="AY2656" s="641"/>
      <c r="AZ2656" s="385"/>
      <c r="BA2656" s="385"/>
      <c r="BB2656" s="416"/>
      <c r="BC2656" s="416"/>
      <c r="BD2656" s="416"/>
      <c r="BE2656" s="416"/>
      <c r="BF2656" s="416"/>
      <c r="BG2656" s="416"/>
      <c r="BH2656" s="416"/>
      <c r="BI2656" s="416"/>
      <c r="BJ2656" s="416"/>
    </row>
    <row r="2657" spans="10:62" x14ac:dyDescent="0.2">
      <c r="J2657" s="385"/>
      <c r="K2657" s="217"/>
      <c r="L2657" s="217"/>
      <c r="M2657" s="693"/>
      <c r="N2657" s="693"/>
      <c r="O2657" s="359"/>
      <c r="P2657" s="619"/>
      <c r="Q2657" s="672"/>
      <c r="R2657" s="672"/>
      <c r="S2657" s="672"/>
      <c r="T2657" s="385"/>
      <c r="U2657" s="385"/>
      <c r="V2657" s="385"/>
      <c r="W2657" s="385"/>
      <c r="X2657" s="693"/>
      <c r="Y2657" s="325"/>
      <c r="Z2657" s="308"/>
      <c r="AA2657" s="383"/>
      <c r="AC2657" s="325"/>
      <c r="AD2657" s="325"/>
      <c r="AF2657" s="383"/>
      <c r="AH2657" s="325"/>
      <c r="AI2657" s="325"/>
      <c r="AK2657" s="385"/>
      <c r="AL2657" s="385"/>
      <c r="AM2657" s="359"/>
      <c r="AN2657" s="385"/>
      <c r="AO2657" s="385"/>
      <c r="AP2657" s="385"/>
      <c r="AQ2657" s="385"/>
      <c r="AR2657" s="385"/>
      <c r="AS2657" s="385"/>
      <c r="AT2657" s="385"/>
      <c r="AU2657" s="359"/>
      <c r="AW2657" s="416"/>
      <c r="AX2657" s="694"/>
      <c r="AY2657" s="641"/>
      <c r="AZ2657" s="385"/>
      <c r="BA2657" s="385"/>
      <c r="BB2657" s="416"/>
      <c r="BC2657" s="416"/>
      <c r="BD2657" s="416"/>
      <c r="BE2657" s="416"/>
      <c r="BF2657" s="416"/>
      <c r="BG2657" s="416"/>
      <c r="BH2657" s="416"/>
      <c r="BI2657" s="416"/>
      <c r="BJ2657" s="416"/>
    </row>
    <row r="2658" spans="10:62" x14ac:dyDescent="0.2">
      <c r="J2658" s="385"/>
      <c r="K2658" s="217"/>
      <c r="L2658" s="217"/>
      <c r="M2658" s="693"/>
      <c r="N2658" s="693"/>
      <c r="O2658" s="359"/>
      <c r="P2658" s="619"/>
      <c r="Q2658" s="672"/>
      <c r="R2658" s="672"/>
      <c r="S2658" s="672"/>
      <c r="T2658" s="385"/>
      <c r="U2658" s="385"/>
      <c r="V2658" s="385"/>
      <c r="W2658" s="385"/>
      <c r="X2658" s="693"/>
      <c r="Y2658" s="325"/>
      <c r="Z2658" s="308"/>
      <c r="AA2658" s="383"/>
      <c r="AC2658" s="325"/>
      <c r="AD2658" s="325"/>
      <c r="AF2658" s="383"/>
      <c r="AH2658" s="325"/>
      <c r="AI2658" s="325"/>
      <c r="AK2658" s="385"/>
      <c r="AL2658" s="385"/>
      <c r="AM2658" s="359"/>
      <c r="AN2658" s="385"/>
      <c r="AO2658" s="385"/>
      <c r="AP2658" s="385"/>
      <c r="AQ2658" s="385"/>
      <c r="AR2658" s="385"/>
      <c r="AS2658" s="385"/>
      <c r="AT2658" s="385"/>
      <c r="AU2658" s="359"/>
      <c r="AW2658" s="416"/>
      <c r="AX2658" s="694"/>
      <c r="AY2658" s="641"/>
      <c r="AZ2658" s="385"/>
      <c r="BA2658" s="385"/>
      <c r="BB2658" s="416"/>
      <c r="BC2658" s="416"/>
      <c r="BD2658" s="416"/>
      <c r="BE2658" s="416"/>
      <c r="BF2658" s="416"/>
      <c r="BG2658" s="416"/>
      <c r="BH2658" s="416"/>
      <c r="BI2658" s="416"/>
      <c r="BJ2658" s="416"/>
    </row>
    <row r="2659" spans="10:62" x14ac:dyDescent="0.2">
      <c r="J2659" s="385"/>
      <c r="K2659" s="217"/>
      <c r="L2659" s="217"/>
      <c r="M2659" s="693"/>
      <c r="N2659" s="693"/>
      <c r="O2659" s="359"/>
      <c r="P2659" s="619"/>
      <c r="Q2659" s="672"/>
      <c r="R2659" s="672"/>
      <c r="S2659" s="672"/>
      <c r="T2659" s="385"/>
      <c r="U2659" s="385"/>
      <c r="V2659" s="385"/>
      <c r="W2659" s="385"/>
      <c r="X2659" s="693"/>
      <c r="Y2659" s="325"/>
      <c r="Z2659" s="308"/>
      <c r="AA2659" s="383"/>
      <c r="AC2659" s="325"/>
      <c r="AD2659" s="325"/>
      <c r="AF2659" s="383"/>
      <c r="AH2659" s="325"/>
      <c r="AI2659" s="325"/>
      <c r="AK2659" s="385"/>
      <c r="AL2659" s="385"/>
      <c r="AM2659" s="359"/>
      <c r="AN2659" s="385"/>
      <c r="AO2659" s="385"/>
      <c r="AP2659" s="385"/>
      <c r="AQ2659" s="385"/>
      <c r="AR2659" s="385"/>
      <c r="AS2659" s="385"/>
      <c r="AT2659" s="385"/>
      <c r="AU2659" s="359"/>
      <c r="AW2659" s="416"/>
      <c r="AX2659" s="694"/>
      <c r="AY2659" s="641"/>
      <c r="AZ2659" s="385"/>
      <c r="BA2659" s="385"/>
      <c r="BB2659" s="416"/>
      <c r="BC2659" s="416"/>
      <c r="BD2659" s="416"/>
      <c r="BE2659" s="416"/>
      <c r="BF2659" s="416"/>
      <c r="BG2659" s="416"/>
      <c r="BH2659" s="416"/>
      <c r="BI2659" s="416"/>
      <c r="BJ2659" s="416"/>
    </row>
    <row r="2660" spans="10:62" x14ac:dyDescent="0.2">
      <c r="J2660" s="385"/>
      <c r="K2660" s="217"/>
      <c r="L2660" s="217"/>
      <c r="M2660" s="693"/>
      <c r="N2660" s="693"/>
      <c r="O2660" s="359"/>
      <c r="P2660" s="619"/>
      <c r="Q2660" s="672"/>
      <c r="R2660" s="672"/>
      <c r="S2660" s="672"/>
      <c r="T2660" s="385"/>
      <c r="U2660" s="385"/>
      <c r="V2660" s="385"/>
      <c r="W2660" s="385"/>
      <c r="X2660" s="693"/>
      <c r="Y2660" s="325"/>
      <c r="Z2660" s="308"/>
      <c r="AA2660" s="383"/>
      <c r="AC2660" s="325"/>
      <c r="AD2660" s="325"/>
      <c r="AF2660" s="383"/>
      <c r="AH2660" s="325"/>
      <c r="AI2660" s="325"/>
      <c r="AK2660" s="385"/>
      <c r="AL2660" s="385"/>
      <c r="AM2660" s="359"/>
      <c r="AN2660" s="385"/>
      <c r="AO2660" s="385"/>
      <c r="AP2660" s="385"/>
      <c r="AQ2660" s="385"/>
      <c r="AR2660" s="385"/>
      <c r="AS2660" s="385"/>
      <c r="AT2660" s="385"/>
      <c r="AU2660" s="359"/>
      <c r="AW2660" s="416"/>
      <c r="AX2660" s="694"/>
      <c r="AY2660" s="641"/>
      <c r="AZ2660" s="385"/>
      <c r="BA2660" s="385"/>
      <c r="BB2660" s="416"/>
      <c r="BC2660" s="416"/>
      <c r="BD2660" s="416"/>
      <c r="BE2660" s="416"/>
      <c r="BF2660" s="416"/>
      <c r="BG2660" s="416"/>
      <c r="BH2660" s="416"/>
      <c r="BI2660" s="416"/>
      <c r="BJ2660" s="416"/>
    </row>
    <row r="2661" spans="10:62" x14ac:dyDescent="0.2">
      <c r="J2661" s="385"/>
      <c r="K2661" s="217"/>
      <c r="L2661" s="217"/>
      <c r="M2661" s="693"/>
      <c r="N2661" s="693"/>
      <c r="O2661" s="359"/>
      <c r="P2661" s="619"/>
      <c r="Q2661" s="672"/>
      <c r="R2661" s="672"/>
      <c r="S2661" s="672"/>
      <c r="T2661" s="385"/>
      <c r="U2661" s="385"/>
      <c r="V2661" s="385"/>
      <c r="W2661" s="385"/>
      <c r="X2661" s="693"/>
      <c r="Y2661" s="325"/>
      <c r="Z2661" s="308"/>
      <c r="AA2661" s="383"/>
      <c r="AC2661" s="325"/>
      <c r="AD2661" s="325"/>
      <c r="AF2661" s="383"/>
      <c r="AH2661" s="325"/>
      <c r="AI2661" s="325"/>
      <c r="AK2661" s="385"/>
      <c r="AL2661" s="385"/>
      <c r="AM2661" s="359"/>
      <c r="AN2661" s="385"/>
      <c r="AO2661" s="385"/>
      <c r="AP2661" s="385"/>
      <c r="AQ2661" s="385"/>
      <c r="AR2661" s="385"/>
      <c r="AS2661" s="385"/>
      <c r="AT2661" s="385"/>
      <c r="AU2661" s="359"/>
      <c r="AW2661" s="416"/>
      <c r="AX2661" s="694"/>
      <c r="AY2661" s="641"/>
      <c r="AZ2661" s="385"/>
      <c r="BA2661" s="385"/>
      <c r="BB2661" s="416"/>
      <c r="BC2661" s="416"/>
      <c r="BD2661" s="416"/>
      <c r="BE2661" s="416"/>
      <c r="BF2661" s="416"/>
      <c r="BG2661" s="416"/>
      <c r="BH2661" s="416"/>
      <c r="BI2661" s="416"/>
      <c r="BJ2661" s="416"/>
    </row>
    <row r="2662" spans="10:62" x14ac:dyDescent="0.2">
      <c r="J2662" s="385"/>
      <c r="K2662" s="217"/>
      <c r="L2662" s="217"/>
      <c r="M2662" s="693"/>
      <c r="N2662" s="693"/>
      <c r="O2662" s="359"/>
      <c r="P2662" s="619"/>
      <c r="Q2662" s="672"/>
      <c r="R2662" s="672"/>
      <c r="S2662" s="672"/>
      <c r="T2662" s="385"/>
      <c r="U2662" s="385"/>
      <c r="V2662" s="385"/>
      <c r="W2662" s="385"/>
      <c r="X2662" s="693"/>
      <c r="Y2662" s="325"/>
      <c r="Z2662" s="308"/>
      <c r="AA2662" s="383"/>
      <c r="AC2662" s="325"/>
      <c r="AD2662" s="325"/>
      <c r="AF2662" s="383"/>
      <c r="AH2662" s="325"/>
      <c r="AI2662" s="325"/>
      <c r="AK2662" s="385"/>
      <c r="AL2662" s="385"/>
      <c r="AM2662" s="359"/>
      <c r="AN2662" s="385"/>
      <c r="AO2662" s="385"/>
      <c r="AP2662" s="385"/>
      <c r="AQ2662" s="385"/>
      <c r="AR2662" s="385"/>
      <c r="AS2662" s="385"/>
      <c r="AT2662" s="385"/>
      <c r="AU2662" s="359"/>
      <c r="AW2662" s="416"/>
      <c r="AX2662" s="694"/>
      <c r="AY2662" s="641"/>
      <c r="AZ2662" s="385"/>
      <c r="BA2662" s="385"/>
      <c r="BB2662" s="416"/>
      <c r="BC2662" s="416"/>
      <c r="BD2662" s="416"/>
      <c r="BE2662" s="416"/>
      <c r="BF2662" s="416"/>
      <c r="BG2662" s="416"/>
      <c r="BH2662" s="416"/>
      <c r="BI2662" s="416"/>
      <c r="BJ2662" s="416"/>
    </row>
    <row r="2663" spans="10:62" x14ac:dyDescent="0.2">
      <c r="J2663" s="385"/>
      <c r="K2663" s="217"/>
      <c r="L2663" s="217"/>
      <c r="M2663" s="693"/>
      <c r="N2663" s="693"/>
      <c r="O2663" s="359"/>
      <c r="P2663" s="619"/>
      <c r="Q2663" s="672"/>
      <c r="R2663" s="672"/>
      <c r="S2663" s="672"/>
      <c r="T2663" s="385"/>
      <c r="U2663" s="385"/>
      <c r="V2663" s="385"/>
      <c r="W2663" s="385"/>
      <c r="X2663" s="693"/>
      <c r="Y2663" s="325"/>
      <c r="Z2663" s="308"/>
      <c r="AA2663" s="383"/>
      <c r="AC2663" s="325"/>
      <c r="AD2663" s="325"/>
      <c r="AF2663" s="383"/>
      <c r="AH2663" s="325"/>
      <c r="AI2663" s="325"/>
      <c r="AK2663" s="385"/>
      <c r="AL2663" s="385"/>
      <c r="AM2663" s="359"/>
      <c r="AN2663" s="385"/>
      <c r="AO2663" s="385"/>
      <c r="AP2663" s="385"/>
      <c r="AQ2663" s="385"/>
      <c r="AR2663" s="385"/>
      <c r="AS2663" s="385"/>
      <c r="AT2663" s="385"/>
      <c r="AU2663" s="359"/>
      <c r="AW2663" s="416"/>
      <c r="AX2663" s="694"/>
      <c r="AY2663" s="641"/>
      <c r="AZ2663" s="385"/>
      <c r="BA2663" s="385"/>
      <c r="BB2663" s="416"/>
      <c r="BC2663" s="416"/>
      <c r="BD2663" s="416"/>
      <c r="BE2663" s="416"/>
      <c r="BF2663" s="416"/>
      <c r="BG2663" s="416"/>
      <c r="BH2663" s="416"/>
      <c r="BI2663" s="416"/>
      <c r="BJ2663" s="416"/>
    </row>
    <row r="2664" spans="10:62" x14ac:dyDescent="0.2">
      <c r="J2664" s="385"/>
      <c r="K2664" s="217"/>
      <c r="L2664" s="217"/>
      <c r="M2664" s="693"/>
      <c r="N2664" s="693"/>
      <c r="O2664" s="359"/>
      <c r="P2664" s="619"/>
      <c r="Q2664" s="672"/>
      <c r="R2664" s="672"/>
      <c r="S2664" s="672"/>
      <c r="T2664" s="385"/>
      <c r="U2664" s="385"/>
      <c r="V2664" s="385"/>
      <c r="W2664" s="385"/>
      <c r="X2664" s="693"/>
      <c r="Y2664" s="325"/>
      <c r="Z2664" s="308"/>
      <c r="AA2664" s="383"/>
      <c r="AC2664" s="325"/>
      <c r="AD2664" s="325"/>
      <c r="AF2664" s="383"/>
      <c r="AH2664" s="325"/>
      <c r="AI2664" s="325"/>
      <c r="AK2664" s="385"/>
      <c r="AL2664" s="385"/>
      <c r="AM2664" s="359"/>
      <c r="AN2664" s="385"/>
      <c r="AO2664" s="385"/>
      <c r="AP2664" s="385"/>
      <c r="AQ2664" s="385"/>
      <c r="AR2664" s="385"/>
      <c r="AS2664" s="385"/>
      <c r="AT2664" s="385"/>
      <c r="AU2664" s="359"/>
      <c r="AW2664" s="416"/>
      <c r="AX2664" s="694"/>
      <c r="AY2664" s="641"/>
      <c r="AZ2664" s="385"/>
      <c r="BA2664" s="385"/>
      <c r="BB2664" s="416"/>
      <c r="BC2664" s="416"/>
      <c r="BD2664" s="416"/>
      <c r="BE2664" s="416"/>
      <c r="BF2664" s="416"/>
      <c r="BG2664" s="416"/>
      <c r="BH2664" s="416"/>
      <c r="BI2664" s="416"/>
      <c r="BJ2664" s="416"/>
    </row>
    <row r="2665" spans="10:62" x14ac:dyDescent="0.2">
      <c r="J2665" s="385"/>
      <c r="K2665" s="217"/>
      <c r="L2665" s="217"/>
      <c r="M2665" s="693"/>
      <c r="N2665" s="693"/>
      <c r="O2665" s="359"/>
      <c r="P2665" s="619"/>
      <c r="Q2665" s="672"/>
      <c r="R2665" s="672"/>
      <c r="S2665" s="672"/>
      <c r="T2665" s="385"/>
      <c r="U2665" s="385"/>
      <c r="V2665" s="385"/>
      <c r="W2665" s="385"/>
      <c r="X2665" s="693"/>
      <c r="Y2665" s="325"/>
      <c r="Z2665" s="308"/>
      <c r="AA2665" s="383"/>
      <c r="AC2665" s="325"/>
      <c r="AD2665" s="325"/>
      <c r="AF2665" s="383"/>
      <c r="AH2665" s="325"/>
      <c r="AI2665" s="325"/>
      <c r="AK2665" s="385"/>
      <c r="AL2665" s="385"/>
      <c r="AM2665" s="359"/>
      <c r="AN2665" s="385"/>
      <c r="AO2665" s="385"/>
      <c r="AP2665" s="385"/>
      <c r="AQ2665" s="385"/>
      <c r="AR2665" s="385"/>
      <c r="AS2665" s="385"/>
      <c r="AT2665" s="385"/>
      <c r="AU2665" s="359"/>
      <c r="AW2665" s="416"/>
      <c r="AX2665" s="694"/>
      <c r="AY2665" s="641"/>
      <c r="AZ2665" s="385"/>
      <c r="BA2665" s="385"/>
      <c r="BB2665" s="416"/>
      <c r="BC2665" s="416"/>
      <c r="BD2665" s="416"/>
      <c r="BE2665" s="416"/>
      <c r="BF2665" s="416"/>
      <c r="BG2665" s="416"/>
      <c r="BH2665" s="416"/>
      <c r="BI2665" s="416"/>
      <c r="BJ2665" s="416"/>
    </row>
    <row r="2666" spans="10:62" x14ac:dyDescent="0.2">
      <c r="J2666" s="385"/>
      <c r="K2666" s="217"/>
      <c r="L2666" s="217"/>
      <c r="M2666" s="693"/>
      <c r="N2666" s="693"/>
      <c r="O2666" s="359"/>
      <c r="P2666" s="619"/>
      <c r="Q2666" s="672"/>
      <c r="R2666" s="672"/>
      <c r="S2666" s="672"/>
      <c r="T2666" s="385"/>
      <c r="U2666" s="385"/>
      <c r="V2666" s="385"/>
      <c r="W2666" s="385"/>
      <c r="X2666" s="693"/>
      <c r="Y2666" s="325"/>
      <c r="Z2666" s="308"/>
      <c r="AA2666" s="383"/>
      <c r="AC2666" s="325"/>
      <c r="AD2666" s="325"/>
      <c r="AF2666" s="383"/>
      <c r="AH2666" s="325"/>
      <c r="AI2666" s="325"/>
      <c r="AK2666" s="385"/>
      <c r="AL2666" s="385"/>
      <c r="AM2666" s="359"/>
      <c r="AN2666" s="385"/>
      <c r="AO2666" s="385"/>
      <c r="AP2666" s="385"/>
      <c r="AQ2666" s="385"/>
      <c r="AR2666" s="385"/>
      <c r="AS2666" s="385"/>
      <c r="AT2666" s="385"/>
      <c r="AU2666" s="359"/>
      <c r="AW2666" s="416"/>
      <c r="AX2666" s="694"/>
      <c r="AY2666" s="641"/>
      <c r="AZ2666" s="385"/>
      <c r="BA2666" s="385"/>
      <c r="BB2666" s="416"/>
      <c r="BC2666" s="416"/>
      <c r="BD2666" s="416"/>
      <c r="BE2666" s="416"/>
      <c r="BF2666" s="416"/>
      <c r="BG2666" s="416"/>
      <c r="BH2666" s="416"/>
      <c r="BI2666" s="416"/>
      <c r="BJ2666" s="416"/>
    </row>
    <row r="2667" spans="10:62" x14ac:dyDescent="0.2">
      <c r="J2667" s="385"/>
      <c r="K2667" s="217"/>
      <c r="L2667" s="217"/>
      <c r="M2667" s="693"/>
      <c r="N2667" s="693"/>
      <c r="O2667" s="359"/>
      <c r="P2667" s="619"/>
      <c r="Q2667" s="672"/>
      <c r="R2667" s="672"/>
      <c r="S2667" s="672"/>
      <c r="T2667" s="385"/>
      <c r="U2667" s="385"/>
      <c r="V2667" s="385"/>
      <c r="W2667" s="385"/>
      <c r="X2667" s="693"/>
      <c r="Y2667" s="325"/>
      <c r="Z2667" s="308"/>
      <c r="AA2667" s="383"/>
      <c r="AC2667" s="325"/>
      <c r="AD2667" s="325"/>
      <c r="AF2667" s="383"/>
      <c r="AH2667" s="325"/>
      <c r="AI2667" s="325"/>
      <c r="AK2667" s="385"/>
      <c r="AL2667" s="385"/>
      <c r="AM2667" s="359"/>
      <c r="AN2667" s="385"/>
      <c r="AO2667" s="385"/>
      <c r="AP2667" s="385"/>
      <c r="AQ2667" s="385"/>
      <c r="AR2667" s="385"/>
      <c r="AS2667" s="385"/>
      <c r="AT2667" s="385"/>
      <c r="AU2667" s="359"/>
      <c r="AW2667" s="416"/>
      <c r="AX2667" s="694"/>
      <c r="AY2667" s="641"/>
      <c r="AZ2667" s="385"/>
      <c r="BA2667" s="385"/>
      <c r="BB2667" s="416"/>
      <c r="BC2667" s="416"/>
      <c r="BD2667" s="416"/>
      <c r="BE2667" s="416"/>
      <c r="BF2667" s="416"/>
      <c r="BG2667" s="416"/>
      <c r="BH2667" s="416"/>
      <c r="BI2667" s="416"/>
      <c r="BJ2667" s="416"/>
    </row>
    <row r="2668" spans="10:62" x14ac:dyDescent="0.2">
      <c r="J2668" s="385"/>
      <c r="K2668" s="217"/>
      <c r="L2668" s="217"/>
      <c r="M2668" s="693"/>
      <c r="N2668" s="693"/>
      <c r="O2668" s="359"/>
      <c r="P2668" s="619"/>
      <c r="Q2668" s="672"/>
      <c r="R2668" s="672"/>
      <c r="S2668" s="672"/>
      <c r="T2668" s="385"/>
      <c r="U2668" s="385"/>
      <c r="V2668" s="385"/>
      <c r="W2668" s="385"/>
      <c r="X2668" s="693"/>
      <c r="Y2668" s="325"/>
      <c r="Z2668" s="308"/>
      <c r="AA2668" s="383"/>
      <c r="AC2668" s="325"/>
      <c r="AD2668" s="325"/>
      <c r="AF2668" s="383"/>
      <c r="AH2668" s="325"/>
      <c r="AI2668" s="325"/>
      <c r="AK2668" s="385"/>
      <c r="AL2668" s="385"/>
      <c r="AM2668" s="359"/>
      <c r="AN2668" s="385"/>
      <c r="AO2668" s="385"/>
      <c r="AP2668" s="385"/>
      <c r="AQ2668" s="385"/>
      <c r="AR2668" s="385"/>
      <c r="AS2668" s="385"/>
      <c r="AT2668" s="385"/>
      <c r="AU2668" s="359"/>
      <c r="AW2668" s="416"/>
      <c r="AX2668" s="694"/>
      <c r="AY2668" s="641"/>
      <c r="AZ2668" s="385"/>
      <c r="BA2668" s="385"/>
      <c r="BB2668" s="416"/>
      <c r="BC2668" s="416"/>
      <c r="BD2668" s="416"/>
      <c r="BE2668" s="416"/>
      <c r="BF2668" s="416"/>
      <c r="BG2668" s="416"/>
      <c r="BH2668" s="416"/>
      <c r="BI2668" s="416"/>
      <c r="BJ2668" s="416"/>
    </row>
    <row r="2669" spans="10:62" x14ac:dyDescent="0.2">
      <c r="J2669" s="385"/>
      <c r="K2669" s="217"/>
      <c r="L2669" s="217"/>
      <c r="M2669" s="693"/>
      <c r="N2669" s="693"/>
      <c r="O2669" s="359"/>
      <c r="P2669" s="619"/>
      <c r="Q2669" s="672"/>
      <c r="R2669" s="672"/>
      <c r="S2669" s="672"/>
      <c r="T2669" s="385"/>
      <c r="U2669" s="385"/>
      <c r="V2669" s="385"/>
      <c r="W2669" s="385"/>
      <c r="X2669" s="693"/>
      <c r="Y2669" s="325"/>
      <c r="Z2669" s="308"/>
      <c r="AA2669" s="383"/>
      <c r="AC2669" s="325"/>
      <c r="AD2669" s="325"/>
      <c r="AF2669" s="383"/>
      <c r="AH2669" s="325"/>
      <c r="AI2669" s="325"/>
      <c r="AK2669" s="385"/>
      <c r="AL2669" s="385"/>
      <c r="AM2669" s="359"/>
      <c r="AN2669" s="385"/>
      <c r="AO2669" s="385"/>
      <c r="AP2669" s="385"/>
      <c r="AQ2669" s="385"/>
      <c r="AR2669" s="385"/>
      <c r="AS2669" s="385"/>
      <c r="AT2669" s="385"/>
      <c r="AU2669" s="359"/>
      <c r="AW2669" s="416"/>
      <c r="AX2669" s="694"/>
      <c r="AY2669" s="641"/>
      <c r="AZ2669" s="385"/>
      <c r="BA2669" s="385"/>
      <c r="BB2669" s="416"/>
      <c r="BC2669" s="416"/>
      <c r="BD2669" s="416"/>
      <c r="BE2669" s="416"/>
      <c r="BF2669" s="416"/>
      <c r="BG2669" s="416"/>
      <c r="BH2669" s="416"/>
      <c r="BI2669" s="416"/>
      <c r="BJ2669" s="416"/>
    </row>
    <row r="2670" spans="10:62" x14ac:dyDescent="0.2">
      <c r="J2670" s="385"/>
      <c r="K2670" s="217"/>
      <c r="L2670" s="217"/>
      <c r="M2670" s="693"/>
      <c r="N2670" s="693"/>
      <c r="O2670" s="359"/>
      <c r="P2670" s="619"/>
      <c r="Q2670" s="672"/>
      <c r="R2670" s="672"/>
      <c r="S2670" s="672"/>
      <c r="T2670" s="385"/>
      <c r="U2670" s="385"/>
      <c r="V2670" s="385"/>
      <c r="W2670" s="385"/>
      <c r="X2670" s="693"/>
      <c r="Y2670" s="325"/>
      <c r="Z2670" s="308"/>
      <c r="AA2670" s="383"/>
      <c r="AC2670" s="325"/>
      <c r="AD2670" s="325"/>
      <c r="AF2670" s="383"/>
      <c r="AH2670" s="325"/>
      <c r="AI2670" s="325"/>
      <c r="AK2670" s="385"/>
      <c r="AL2670" s="385"/>
      <c r="AM2670" s="359"/>
      <c r="AN2670" s="385"/>
      <c r="AO2670" s="385"/>
      <c r="AP2670" s="385"/>
      <c r="AQ2670" s="385"/>
      <c r="AR2670" s="385"/>
      <c r="AS2670" s="385"/>
      <c r="AT2670" s="385"/>
      <c r="AU2670" s="359"/>
      <c r="AW2670" s="416"/>
      <c r="AX2670" s="694"/>
      <c r="AY2670" s="641"/>
      <c r="AZ2670" s="385"/>
      <c r="BA2670" s="385"/>
      <c r="BB2670" s="416"/>
      <c r="BC2670" s="416"/>
      <c r="BD2670" s="416"/>
      <c r="BE2670" s="416"/>
      <c r="BF2670" s="416"/>
      <c r="BG2670" s="416"/>
      <c r="BH2670" s="416"/>
      <c r="BI2670" s="416"/>
      <c r="BJ2670" s="416"/>
    </row>
    <row r="2671" spans="10:62" x14ac:dyDescent="0.2">
      <c r="J2671" s="385"/>
      <c r="K2671" s="217"/>
      <c r="L2671" s="217"/>
      <c r="M2671" s="693"/>
      <c r="N2671" s="693"/>
      <c r="O2671" s="359"/>
      <c r="P2671" s="619"/>
      <c r="Q2671" s="672"/>
      <c r="R2671" s="672"/>
      <c r="S2671" s="672"/>
      <c r="T2671" s="385"/>
      <c r="U2671" s="385"/>
      <c r="V2671" s="385"/>
      <c r="W2671" s="385"/>
      <c r="X2671" s="693"/>
      <c r="Y2671" s="325"/>
      <c r="Z2671" s="308"/>
      <c r="AA2671" s="383"/>
      <c r="AC2671" s="325"/>
      <c r="AD2671" s="325"/>
      <c r="AF2671" s="383"/>
      <c r="AH2671" s="325"/>
      <c r="AI2671" s="325"/>
      <c r="AK2671" s="385"/>
      <c r="AL2671" s="385"/>
      <c r="AM2671" s="359"/>
      <c r="AN2671" s="385"/>
      <c r="AO2671" s="385"/>
      <c r="AP2671" s="385"/>
      <c r="AQ2671" s="385"/>
      <c r="AR2671" s="385"/>
      <c r="AS2671" s="385"/>
      <c r="AT2671" s="385"/>
      <c r="AU2671" s="359"/>
      <c r="AW2671" s="416"/>
      <c r="AX2671" s="694"/>
      <c r="AY2671" s="641"/>
      <c r="AZ2671" s="385"/>
      <c r="BA2671" s="385"/>
      <c r="BB2671" s="416"/>
      <c r="BC2671" s="416"/>
      <c r="BD2671" s="416"/>
      <c r="BE2671" s="416"/>
      <c r="BF2671" s="416"/>
      <c r="BG2671" s="416"/>
      <c r="BH2671" s="416"/>
      <c r="BI2671" s="416"/>
      <c r="BJ2671" s="416"/>
    </row>
    <row r="2672" spans="10:62" x14ac:dyDescent="0.2">
      <c r="J2672" s="385"/>
      <c r="K2672" s="217"/>
      <c r="L2672" s="217"/>
      <c r="M2672" s="693"/>
      <c r="N2672" s="693"/>
      <c r="O2672" s="359"/>
      <c r="P2672" s="619"/>
      <c r="Q2672" s="672"/>
      <c r="R2672" s="672"/>
      <c r="S2672" s="672"/>
      <c r="T2672" s="385"/>
      <c r="U2672" s="385"/>
      <c r="V2672" s="385"/>
      <c r="W2672" s="385"/>
      <c r="X2672" s="693"/>
      <c r="Y2672" s="325"/>
      <c r="Z2672" s="308"/>
      <c r="AA2672" s="383"/>
      <c r="AC2672" s="325"/>
      <c r="AD2672" s="325"/>
      <c r="AF2672" s="383"/>
      <c r="AH2672" s="325"/>
      <c r="AI2672" s="325"/>
      <c r="AK2672" s="385"/>
      <c r="AL2672" s="385"/>
      <c r="AM2672" s="359"/>
      <c r="AN2672" s="385"/>
      <c r="AO2672" s="385"/>
      <c r="AP2672" s="385"/>
      <c r="AQ2672" s="385"/>
      <c r="AR2672" s="385"/>
      <c r="AS2672" s="385"/>
      <c r="AT2672" s="385"/>
      <c r="AU2672" s="359"/>
      <c r="AW2672" s="416"/>
      <c r="AX2672" s="694"/>
      <c r="AY2672" s="641"/>
      <c r="AZ2672" s="385"/>
      <c r="BA2672" s="385"/>
      <c r="BB2672" s="416"/>
      <c r="BC2672" s="416"/>
      <c r="BD2672" s="416"/>
      <c r="BE2672" s="416"/>
      <c r="BF2672" s="416"/>
      <c r="BG2672" s="416"/>
      <c r="BH2672" s="416"/>
      <c r="BI2672" s="416"/>
      <c r="BJ2672" s="416"/>
    </row>
    <row r="2673" spans="10:62" x14ac:dyDescent="0.2">
      <c r="J2673" s="385"/>
      <c r="K2673" s="217"/>
      <c r="L2673" s="217"/>
      <c r="M2673" s="693"/>
      <c r="N2673" s="693"/>
      <c r="O2673" s="359"/>
      <c r="P2673" s="619"/>
      <c r="Q2673" s="672"/>
      <c r="R2673" s="672"/>
      <c r="S2673" s="672"/>
      <c r="T2673" s="385"/>
      <c r="U2673" s="385"/>
      <c r="V2673" s="385"/>
      <c r="W2673" s="385"/>
      <c r="X2673" s="693"/>
      <c r="Y2673" s="325"/>
      <c r="Z2673" s="308"/>
      <c r="AA2673" s="383"/>
      <c r="AC2673" s="325"/>
      <c r="AD2673" s="325"/>
      <c r="AF2673" s="383"/>
      <c r="AH2673" s="325"/>
      <c r="AI2673" s="325"/>
      <c r="AK2673" s="385"/>
      <c r="AL2673" s="385"/>
      <c r="AM2673" s="359"/>
      <c r="AN2673" s="385"/>
      <c r="AO2673" s="385"/>
      <c r="AP2673" s="385"/>
      <c r="AQ2673" s="385"/>
      <c r="AR2673" s="385"/>
      <c r="AS2673" s="385"/>
      <c r="AT2673" s="385"/>
      <c r="AU2673" s="359"/>
      <c r="AW2673" s="416"/>
      <c r="AX2673" s="694"/>
      <c r="AY2673" s="641"/>
      <c r="AZ2673" s="385"/>
      <c r="BA2673" s="385"/>
      <c r="BB2673" s="416"/>
      <c r="BC2673" s="416"/>
      <c r="BD2673" s="416"/>
      <c r="BE2673" s="416"/>
      <c r="BF2673" s="416"/>
      <c r="BG2673" s="416"/>
      <c r="BH2673" s="416"/>
      <c r="BI2673" s="416"/>
      <c r="BJ2673" s="416"/>
    </row>
    <row r="2674" spans="10:62" x14ac:dyDescent="0.2">
      <c r="J2674" s="385"/>
      <c r="K2674" s="217"/>
      <c r="L2674" s="217"/>
      <c r="M2674" s="693"/>
      <c r="N2674" s="693"/>
      <c r="O2674" s="359"/>
      <c r="P2674" s="619"/>
      <c r="Q2674" s="672"/>
      <c r="R2674" s="672"/>
      <c r="S2674" s="672"/>
      <c r="T2674" s="385"/>
      <c r="U2674" s="385"/>
      <c r="V2674" s="385"/>
      <c r="W2674" s="385"/>
      <c r="X2674" s="693"/>
      <c r="Y2674" s="325"/>
      <c r="Z2674" s="308"/>
      <c r="AA2674" s="383"/>
      <c r="AC2674" s="325"/>
      <c r="AD2674" s="325"/>
      <c r="AF2674" s="383"/>
      <c r="AH2674" s="325"/>
      <c r="AI2674" s="325"/>
      <c r="AK2674" s="385"/>
      <c r="AL2674" s="385"/>
      <c r="AM2674" s="359"/>
      <c r="AN2674" s="385"/>
      <c r="AO2674" s="385"/>
      <c r="AP2674" s="385"/>
      <c r="AQ2674" s="385"/>
      <c r="AR2674" s="385"/>
      <c r="AS2674" s="385"/>
      <c r="AT2674" s="385"/>
      <c r="AU2674" s="359"/>
      <c r="AW2674" s="416"/>
      <c r="AX2674" s="694"/>
      <c r="AY2674" s="641"/>
      <c r="AZ2674" s="385"/>
      <c r="BA2674" s="385"/>
      <c r="BB2674" s="416"/>
      <c r="BC2674" s="416"/>
      <c r="BD2674" s="416"/>
      <c r="BE2674" s="416"/>
      <c r="BF2674" s="416"/>
      <c r="BG2674" s="416"/>
      <c r="BH2674" s="416"/>
      <c r="BI2674" s="416"/>
      <c r="BJ2674" s="416"/>
    </row>
    <row r="2675" spans="10:62" x14ac:dyDescent="0.2">
      <c r="J2675" s="385"/>
      <c r="K2675" s="217"/>
      <c r="L2675" s="217"/>
      <c r="M2675" s="693"/>
      <c r="N2675" s="693"/>
      <c r="O2675" s="359"/>
      <c r="P2675" s="619"/>
      <c r="Q2675" s="672"/>
      <c r="R2675" s="672"/>
      <c r="S2675" s="672"/>
      <c r="T2675" s="385"/>
      <c r="U2675" s="385"/>
      <c r="V2675" s="385"/>
      <c r="W2675" s="385"/>
      <c r="X2675" s="693"/>
      <c r="Y2675" s="325"/>
      <c r="Z2675" s="308"/>
      <c r="AA2675" s="383"/>
      <c r="AC2675" s="325"/>
      <c r="AD2675" s="325"/>
      <c r="AF2675" s="383"/>
      <c r="AH2675" s="325"/>
      <c r="AI2675" s="325"/>
      <c r="AK2675" s="385"/>
      <c r="AL2675" s="385"/>
      <c r="AM2675" s="359"/>
      <c r="AN2675" s="385"/>
      <c r="AO2675" s="385"/>
      <c r="AP2675" s="385"/>
      <c r="AQ2675" s="385"/>
      <c r="AR2675" s="385"/>
      <c r="AS2675" s="385"/>
      <c r="AT2675" s="385"/>
      <c r="AU2675" s="359"/>
      <c r="AW2675" s="416"/>
      <c r="AX2675" s="694"/>
      <c r="AY2675" s="641"/>
      <c r="AZ2675" s="385"/>
      <c r="BA2675" s="385"/>
      <c r="BB2675" s="416"/>
      <c r="BC2675" s="416"/>
      <c r="BD2675" s="416"/>
      <c r="BE2675" s="416"/>
      <c r="BF2675" s="416"/>
      <c r="BG2675" s="416"/>
      <c r="BH2675" s="416"/>
      <c r="BI2675" s="416"/>
      <c r="BJ2675" s="416"/>
    </row>
    <row r="2676" spans="10:62" x14ac:dyDescent="0.2">
      <c r="J2676" s="385"/>
      <c r="K2676" s="217"/>
      <c r="L2676" s="217"/>
      <c r="M2676" s="693"/>
      <c r="N2676" s="693"/>
      <c r="O2676" s="359"/>
      <c r="P2676" s="619"/>
      <c r="Q2676" s="672"/>
      <c r="R2676" s="672"/>
      <c r="S2676" s="672"/>
      <c r="T2676" s="385"/>
      <c r="U2676" s="385"/>
      <c r="V2676" s="385"/>
      <c r="W2676" s="385"/>
      <c r="X2676" s="693"/>
      <c r="Y2676" s="325"/>
      <c r="Z2676" s="308"/>
      <c r="AA2676" s="383"/>
      <c r="AC2676" s="325"/>
      <c r="AD2676" s="325"/>
      <c r="AF2676" s="383"/>
      <c r="AH2676" s="325"/>
      <c r="AI2676" s="325"/>
      <c r="AK2676" s="385"/>
      <c r="AL2676" s="385"/>
      <c r="AM2676" s="359"/>
      <c r="AN2676" s="385"/>
      <c r="AO2676" s="385"/>
      <c r="AP2676" s="385"/>
      <c r="AQ2676" s="385"/>
      <c r="AR2676" s="385"/>
      <c r="AS2676" s="385"/>
      <c r="AT2676" s="385"/>
      <c r="AU2676" s="359"/>
      <c r="AW2676" s="416"/>
      <c r="AX2676" s="694"/>
      <c r="AY2676" s="641"/>
      <c r="AZ2676" s="385"/>
      <c r="BA2676" s="385"/>
      <c r="BB2676" s="416"/>
      <c r="BC2676" s="416"/>
      <c r="BD2676" s="416"/>
      <c r="BE2676" s="416"/>
      <c r="BF2676" s="416"/>
      <c r="BG2676" s="416"/>
      <c r="BH2676" s="416"/>
      <c r="BI2676" s="416"/>
      <c r="BJ2676" s="416"/>
    </row>
    <row r="2677" spans="10:62" x14ac:dyDescent="0.2">
      <c r="J2677" s="385"/>
      <c r="K2677" s="217"/>
      <c r="L2677" s="217"/>
      <c r="M2677" s="693"/>
      <c r="N2677" s="693"/>
      <c r="O2677" s="359"/>
      <c r="P2677" s="619"/>
      <c r="Q2677" s="672"/>
      <c r="R2677" s="672"/>
      <c r="S2677" s="672"/>
      <c r="T2677" s="385"/>
      <c r="U2677" s="385"/>
      <c r="V2677" s="385"/>
      <c r="W2677" s="385"/>
      <c r="X2677" s="693"/>
      <c r="Y2677" s="325"/>
      <c r="Z2677" s="308"/>
      <c r="AA2677" s="383"/>
      <c r="AC2677" s="325"/>
      <c r="AD2677" s="325"/>
      <c r="AF2677" s="383"/>
      <c r="AH2677" s="325"/>
      <c r="AI2677" s="325"/>
      <c r="AK2677" s="385"/>
      <c r="AL2677" s="385"/>
      <c r="AM2677" s="359"/>
      <c r="AN2677" s="385"/>
      <c r="AO2677" s="385"/>
      <c r="AP2677" s="385"/>
      <c r="AQ2677" s="385"/>
      <c r="AR2677" s="385"/>
      <c r="AS2677" s="385"/>
      <c r="AT2677" s="385"/>
      <c r="AU2677" s="359"/>
      <c r="AW2677" s="416"/>
      <c r="AX2677" s="694"/>
      <c r="AY2677" s="641"/>
      <c r="AZ2677" s="385"/>
      <c r="BA2677" s="385"/>
      <c r="BB2677" s="416"/>
      <c r="BC2677" s="416"/>
      <c r="BD2677" s="416"/>
      <c r="BE2677" s="416"/>
      <c r="BF2677" s="416"/>
      <c r="BG2677" s="416"/>
      <c r="BH2677" s="416"/>
      <c r="BI2677" s="416"/>
      <c r="BJ2677" s="416"/>
    </row>
    <row r="2678" spans="10:62" x14ac:dyDescent="0.2">
      <c r="J2678" s="385"/>
      <c r="K2678" s="217"/>
      <c r="L2678" s="217"/>
      <c r="M2678" s="693"/>
      <c r="N2678" s="693"/>
      <c r="O2678" s="359"/>
      <c r="P2678" s="619"/>
      <c r="Q2678" s="672"/>
      <c r="R2678" s="672"/>
      <c r="S2678" s="672"/>
      <c r="T2678" s="385"/>
      <c r="U2678" s="385"/>
      <c r="V2678" s="385"/>
      <c r="W2678" s="385"/>
      <c r="X2678" s="693"/>
      <c r="Y2678" s="325"/>
      <c r="Z2678" s="308"/>
      <c r="AA2678" s="383"/>
      <c r="AC2678" s="325"/>
      <c r="AD2678" s="325"/>
      <c r="AF2678" s="383"/>
      <c r="AH2678" s="325"/>
      <c r="AI2678" s="325"/>
      <c r="AK2678" s="385"/>
      <c r="AL2678" s="385"/>
      <c r="AM2678" s="359"/>
      <c r="AN2678" s="385"/>
      <c r="AO2678" s="385"/>
      <c r="AP2678" s="385"/>
      <c r="AQ2678" s="385"/>
      <c r="AR2678" s="385"/>
      <c r="AS2678" s="385"/>
      <c r="AT2678" s="385"/>
      <c r="AU2678" s="359"/>
      <c r="AW2678" s="416"/>
      <c r="AX2678" s="694"/>
      <c r="AY2678" s="641"/>
      <c r="AZ2678" s="385"/>
      <c r="BA2678" s="385"/>
      <c r="BB2678" s="416"/>
      <c r="BC2678" s="416"/>
      <c r="BD2678" s="416"/>
      <c r="BE2678" s="416"/>
      <c r="BF2678" s="416"/>
      <c r="BG2678" s="416"/>
      <c r="BH2678" s="416"/>
      <c r="BI2678" s="416"/>
      <c r="BJ2678" s="416"/>
    </row>
    <row r="2679" spans="10:62" x14ac:dyDescent="0.2">
      <c r="J2679" s="385"/>
      <c r="K2679" s="217"/>
      <c r="L2679" s="217"/>
      <c r="M2679" s="693"/>
      <c r="N2679" s="693"/>
      <c r="O2679" s="359"/>
      <c r="P2679" s="619"/>
      <c r="Q2679" s="672"/>
      <c r="R2679" s="672"/>
      <c r="S2679" s="672"/>
      <c r="T2679" s="385"/>
      <c r="U2679" s="385"/>
      <c r="V2679" s="385"/>
      <c r="W2679" s="385"/>
      <c r="X2679" s="693"/>
      <c r="Y2679" s="325"/>
      <c r="Z2679" s="308"/>
      <c r="AA2679" s="383"/>
      <c r="AC2679" s="325"/>
      <c r="AD2679" s="325"/>
      <c r="AF2679" s="383"/>
      <c r="AH2679" s="325"/>
      <c r="AI2679" s="325"/>
      <c r="AK2679" s="385"/>
      <c r="AL2679" s="385"/>
      <c r="AM2679" s="359"/>
      <c r="AN2679" s="385"/>
      <c r="AO2679" s="385"/>
      <c r="AP2679" s="385"/>
      <c r="AQ2679" s="385"/>
      <c r="AR2679" s="385"/>
      <c r="AS2679" s="385"/>
      <c r="AT2679" s="385"/>
      <c r="AU2679" s="359"/>
      <c r="AW2679" s="416"/>
      <c r="AX2679" s="694"/>
      <c r="AY2679" s="641"/>
      <c r="AZ2679" s="385"/>
      <c r="BA2679" s="385"/>
      <c r="BB2679" s="416"/>
      <c r="BC2679" s="416"/>
      <c r="BD2679" s="416"/>
      <c r="BE2679" s="416"/>
      <c r="BF2679" s="416"/>
      <c r="BG2679" s="416"/>
      <c r="BH2679" s="416"/>
      <c r="BI2679" s="416"/>
      <c r="BJ2679" s="416"/>
    </row>
    <row r="2680" spans="10:62" x14ac:dyDescent="0.2">
      <c r="J2680" s="385"/>
      <c r="K2680" s="217"/>
      <c r="L2680" s="217"/>
      <c r="M2680" s="693"/>
      <c r="N2680" s="693"/>
      <c r="O2680" s="359"/>
      <c r="P2680" s="619"/>
      <c r="Q2680" s="672"/>
      <c r="R2680" s="672"/>
      <c r="S2680" s="672"/>
      <c r="T2680" s="385"/>
      <c r="U2680" s="385"/>
      <c r="V2680" s="385"/>
      <c r="W2680" s="385"/>
      <c r="X2680" s="693"/>
      <c r="Y2680" s="325"/>
      <c r="Z2680" s="308"/>
      <c r="AA2680" s="383"/>
      <c r="AC2680" s="325"/>
      <c r="AD2680" s="325"/>
      <c r="AF2680" s="383"/>
      <c r="AH2680" s="325"/>
      <c r="AI2680" s="325"/>
      <c r="AK2680" s="385"/>
      <c r="AL2680" s="385"/>
      <c r="AM2680" s="359"/>
      <c r="AN2680" s="385"/>
      <c r="AO2680" s="385"/>
      <c r="AP2680" s="385"/>
      <c r="AQ2680" s="385"/>
      <c r="AR2680" s="385"/>
      <c r="AS2680" s="385"/>
      <c r="AT2680" s="385"/>
      <c r="AU2680" s="359"/>
      <c r="AW2680" s="416"/>
      <c r="AX2680" s="694"/>
      <c r="AY2680" s="641"/>
      <c r="AZ2680" s="385"/>
      <c r="BA2680" s="385"/>
      <c r="BB2680" s="416"/>
      <c r="BC2680" s="416"/>
      <c r="BD2680" s="416"/>
      <c r="BE2680" s="416"/>
      <c r="BF2680" s="416"/>
      <c r="BG2680" s="416"/>
      <c r="BH2680" s="416"/>
      <c r="BI2680" s="416"/>
      <c r="BJ2680" s="416"/>
    </row>
    <row r="2681" spans="10:62" x14ac:dyDescent="0.2">
      <c r="J2681" s="385"/>
      <c r="K2681" s="217"/>
      <c r="L2681" s="217"/>
      <c r="M2681" s="693"/>
      <c r="N2681" s="693"/>
      <c r="O2681" s="359"/>
      <c r="P2681" s="619"/>
      <c r="Q2681" s="672"/>
      <c r="R2681" s="672"/>
      <c r="S2681" s="672"/>
      <c r="T2681" s="385"/>
      <c r="U2681" s="385"/>
      <c r="V2681" s="385"/>
      <c r="W2681" s="385"/>
      <c r="X2681" s="693"/>
      <c r="Y2681" s="325"/>
      <c r="Z2681" s="308"/>
      <c r="AA2681" s="383"/>
      <c r="AC2681" s="325"/>
      <c r="AD2681" s="325"/>
      <c r="AF2681" s="383"/>
      <c r="AH2681" s="325"/>
      <c r="AI2681" s="325"/>
      <c r="AK2681" s="385"/>
      <c r="AL2681" s="385"/>
      <c r="AM2681" s="359"/>
      <c r="AN2681" s="385"/>
      <c r="AO2681" s="385"/>
      <c r="AP2681" s="385"/>
      <c r="AQ2681" s="385"/>
      <c r="AR2681" s="385"/>
      <c r="AS2681" s="385"/>
      <c r="AT2681" s="385"/>
      <c r="AU2681" s="359"/>
      <c r="AW2681" s="416"/>
      <c r="AX2681" s="694"/>
      <c r="AY2681" s="641"/>
      <c r="AZ2681" s="385"/>
      <c r="BA2681" s="385"/>
      <c r="BB2681" s="416"/>
      <c r="BC2681" s="416"/>
      <c r="BD2681" s="416"/>
      <c r="BE2681" s="416"/>
      <c r="BF2681" s="416"/>
      <c r="BG2681" s="416"/>
      <c r="BH2681" s="416"/>
      <c r="BI2681" s="416"/>
      <c r="BJ2681" s="416"/>
    </row>
    <row r="2682" spans="10:62" x14ac:dyDescent="0.2">
      <c r="J2682" s="385"/>
      <c r="K2682" s="217"/>
      <c r="L2682" s="217"/>
      <c r="M2682" s="693"/>
      <c r="N2682" s="693"/>
      <c r="O2682" s="359"/>
      <c r="P2682" s="619"/>
      <c r="Q2682" s="672"/>
      <c r="R2682" s="672"/>
      <c r="S2682" s="672"/>
      <c r="T2682" s="385"/>
      <c r="U2682" s="385"/>
      <c r="V2682" s="385"/>
      <c r="W2682" s="385"/>
      <c r="X2682" s="693"/>
      <c r="Y2682" s="325"/>
      <c r="Z2682" s="308"/>
      <c r="AA2682" s="383"/>
      <c r="AC2682" s="325"/>
      <c r="AD2682" s="325"/>
      <c r="AF2682" s="383"/>
      <c r="AH2682" s="325"/>
      <c r="AI2682" s="325"/>
      <c r="AK2682" s="385"/>
      <c r="AL2682" s="385"/>
      <c r="AM2682" s="359"/>
      <c r="AN2682" s="385"/>
      <c r="AO2682" s="385"/>
      <c r="AP2682" s="385"/>
      <c r="AQ2682" s="385"/>
      <c r="AR2682" s="385"/>
      <c r="AS2682" s="385"/>
      <c r="AT2682" s="385"/>
      <c r="AU2682" s="359"/>
      <c r="AW2682" s="416"/>
      <c r="AX2682" s="694"/>
      <c r="AY2682" s="641"/>
      <c r="AZ2682" s="385"/>
      <c r="BA2682" s="385"/>
      <c r="BB2682" s="416"/>
      <c r="BC2682" s="416"/>
      <c r="BD2682" s="416"/>
      <c r="BE2682" s="416"/>
      <c r="BF2682" s="416"/>
      <c r="BG2682" s="416"/>
      <c r="BH2682" s="416"/>
      <c r="BI2682" s="416"/>
      <c r="BJ2682" s="416"/>
    </row>
    <row r="2683" spans="10:62" x14ac:dyDescent="0.2">
      <c r="J2683" s="385"/>
      <c r="K2683" s="217"/>
      <c r="L2683" s="217"/>
      <c r="M2683" s="693"/>
      <c r="N2683" s="693"/>
      <c r="O2683" s="359"/>
      <c r="P2683" s="619"/>
      <c r="Q2683" s="672"/>
      <c r="R2683" s="672"/>
      <c r="S2683" s="672"/>
      <c r="T2683" s="385"/>
      <c r="U2683" s="385"/>
      <c r="V2683" s="385"/>
      <c r="W2683" s="385"/>
      <c r="X2683" s="693"/>
      <c r="Y2683" s="325"/>
      <c r="Z2683" s="308"/>
      <c r="AA2683" s="383"/>
      <c r="AC2683" s="325"/>
      <c r="AD2683" s="325"/>
      <c r="AF2683" s="383"/>
      <c r="AH2683" s="325"/>
      <c r="AI2683" s="325"/>
      <c r="AK2683" s="385"/>
      <c r="AL2683" s="385"/>
      <c r="AM2683" s="359"/>
      <c r="AN2683" s="385"/>
      <c r="AO2683" s="385"/>
      <c r="AP2683" s="385"/>
      <c r="AQ2683" s="385"/>
      <c r="AR2683" s="385"/>
      <c r="AS2683" s="385"/>
      <c r="AT2683" s="385"/>
      <c r="AU2683" s="359"/>
      <c r="AW2683" s="416"/>
      <c r="AX2683" s="694"/>
      <c r="AY2683" s="641"/>
      <c r="AZ2683" s="385"/>
      <c r="BA2683" s="385"/>
      <c r="BB2683" s="416"/>
      <c r="BC2683" s="416"/>
      <c r="BD2683" s="416"/>
      <c r="BE2683" s="416"/>
      <c r="BF2683" s="416"/>
      <c r="BG2683" s="416"/>
      <c r="BH2683" s="416"/>
      <c r="BI2683" s="416"/>
      <c r="BJ2683" s="416"/>
    </row>
    <row r="2684" spans="10:62" x14ac:dyDescent="0.2">
      <c r="J2684" s="385"/>
      <c r="K2684" s="217"/>
      <c r="L2684" s="217"/>
      <c r="M2684" s="693"/>
      <c r="N2684" s="693"/>
      <c r="O2684" s="359"/>
      <c r="P2684" s="619"/>
      <c r="Q2684" s="672"/>
      <c r="R2684" s="672"/>
      <c r="S2684" s="672"/>
      <c r="T2684" s="385"/>
      <c r="U2684" s="385"/>
      <c r="V2684" s="385"/>
      <c r="W2684" s="385"/>
      <c r="X2684" s="693"/>
      <c r="Y2684" s="325"/>
      <c r="Z2684" s="308"/>
      <c r="AA2684" s="383"/>
      <c r="AC2684" s="325"/>
      <c r="AD2684" s="325"/>
      <c r="AF2684" s="383"/>
      <c r="AH2684" s="325"/>
      <c r="AI2684" s="325"/>
      <c r="AK2684" s="385"/>
      <c r="AL2684" s="385"/>
      <c r="AM2684" s="359"/>
      <c r="AN2684" s="385"/>
      <c r="AO2684" s="385"/>
      <c r="AP2684" s="385"/>
      <c r="AQ2684" s="385"/>
      <c r="AR2684" s="385"/>
      <c r="AS2684" s="385"/>
      <c r="AT2684" s="385"/>
      <c r="AU2684" s="359"/>
      <c r="AW2684" s="416"/>
      <c r="AX2684" s="694"/>
      <c r="AY2684" s="641"/>
      <c r="AZ2684" s="385"/>
      <c r="BA2684" s="385"/>
      <c r="BB2684" s="416"/>
      <c r="BC2684" s="416"/>
      <c r="BD2684" s="416"/>
      <c r="BE2684" s="416"/>
      <c r="BF2684" s="416"/>
      <c r="BG2684" s="416"/>
      <c r="BH2684" s="416"/>
      <c r="BI2684" s="416"/>
      <c r="BJ2684" s="416"/>
    </row>
    <row r="2685" spans="10:62" x14ac:dyDescent="0.2">
      <c r="J2685" s="385"/>
      <c r="K2685" s="217"/>
      <c r="L2685" s="217"/>
      <c r="M2685" s="693"/>
      <c r="N2685" s="693"/>
      <c r="O2685" s="359"/>
      <c r="P2685" s="619"/>
      <c r="Q2685" s="672"/>
      <c r="R2685" s="672"/>
      <c r="S2685" s="672"/>
      <c r="T2685" s="385"/>
      <c r="U2685" s="385"/>
      <c r="V2685" s="385"/>
      <c r="W2685" s="385"/>
      <c r="X2685" s="693"/>
      <c r="Y2685" s="325"/>
      <c r="Z2685" s="308"/>
      <c r="AA2685" s="383"/>
      <c r="AC2685" s="325"/>
      <c r="AD2685" s="325"/>
      <c r="AF2685" s="383"/>
      <c r="AH2685" s="325"/>
      <c r="AI2685" s="325"/>
      <c r="AK2685" s="385"/>
      <c r="AL2685" s="385"/>
      <c r="AM2685" s="359"/>
      <c r="AN2685" s="385"/>
      <c r="AO2685" s="385"/>
      <c r="AP2685" s="385"/>
      <c r="AQ2685" s="385"/>
      <c r="AR2685" s="385"/>
      <c r="AS2685" s="385"/>
      <c r="AT2685" s="385"/>
      <c r="AU2685" s="359"/>
      <c r="AW2685" s="416"/>
      <c r="AX2685" s="694"/>
      <c r="AY2685" s="641"/>
      <c r="AZ2685" s="385"/>
      <c r="BA2685" s="385"/>
      <c r="BB2685" s="416"/>
      <c r="BC2685" s="416"/>
      <c r="BD2685" s="416"/>
      <c r="BE2685" s="416"/>
      <c r="BF2685" s="416"/>
      <c r="BG2685" s="416"/>
      <c r="BH2685" s="416"/>
      <c r="BI2685" s="416"/>
      <c r="BJ2685" s="416"/>
    </row>
    <row r="2686" spans="10:62" x14ac:dyDescent="0.2">
      <c r="J2686" s="385"/>
      <c r="K2686" s="217"/>
      <c r="L2686" s="217"/>
      <c r="M2686" s="693"/>
      <c r="N2686" s="693"/>
      <c r="O2686" s="359"/>
      <c r="P2686" s="619"/>
      <c r="Q2686" s="672"/>
      <c r="R2686" s="672"/>
      <c r="S2686" s="672"/>
      <c r="T2686" s="385"/>
      <c r="U2686" s="385"/>
      <c r="V2686" s="385"/>
      <c r="W2686" s="385"/>
      <c r="X2686" s="693"/>
      <c r="Y2686" s="325"/>
      <c r="Z2686" s="308"/>
      <c r="AA2686" s="383"/>
      <c r="AC2686" s="325"/>
      <c r="AD2686" s="325"/>
      <c r="AF2686" s="383"/>
      <c r="AH2686" s="325"/>
      <c r="AI2686" s="325"/>
      <c r="AK2686" s="385"/>
      <c r="AL2686" s="385"/>
      <c r="AM2686" s="359"/>
      <c r="AN2686" s="385"/>
      <c r="AO2686" s="385"/>
      <c r="AP2686" s="385"/>
      <c r="AQ2686" s="385"/>
      <c r="AR2686" s="385"/>
      <c r="AS2686" s="385"/>
      <c r="AT2686" s="385"/>
      <c r="AU2686" s="359"/>
      <c r="AW2686" s="416"/>
      <c r="AX2686" s="694"/>
      <c r="AY2686" s="641"/>
      <c r="AZ2686" s="385"/>
      <c r="BA2686" s="385"/>
      <c r="BB2686" s="416"/>
      <c r="BC2686" s="416"/>
      <c r="BD2686" s="416"/>
      <c r="BE2686" s="416"/>
      <c r="BF2686" s="416"/>
      <c r="BG2686" s="416"/>
      <c r="BH2686" s="416"/>
      <c r="BI2686" s="416"/>
      <c r="BJ2686" s="416"/>
    </row>
    <row r="2687" spans="10:62" x14ac:dyDescent="0.2">
      <c r="J2687" s="385"/>
      <c r="K2687" s="217"/>
      <c r="L2687" s="217"/>
      <c r="M2687" s="693"/>
      <c r="N2687" s="693"/>
      <c r="O2687" s="359"/>
      <c r="P2687" s="619"/>
      <c r="Q2687" s="672"/>
      <c r="R2687" s="672"/>
      <c r="S2687" s="672"/>
      <c r="T2687" s="385"/>
      <c r="U2687" s="385"/>
      <c r="V2687" s="385"/>
      <c r="W2687" s="385"/>
      <c r="X2687" s="693"/>
      <c r="Y2687" s="325"/>
      <c r="Z2687" s="308"/>
      <c r="AA2687" s="383"/>
      <c r="AC2687" s="325"/>
      <c r="AD2687" s="325"/>
      <c r="AF2687" s="383"/>
      <c r="AH2687" s="325"/>
      <c r="AI2687" s="325"/>
      <c r="AK2687" s="385"/>
      <c r="AL2687" s="385"/>
      <c r="AM2687" s="359"/>
      <c r="AN2687" s="385"/>
      <c r="AO2687" s="385"/>
      <c r="AP2687" s="385"/>
      <c r="AQ2687" s="385"/>
      <c r="AR2687" s="385"/>
      <c r="AS2687" s="385"/>
      <c r="AT2687" s="385"/>
      <c r="AU2687" s="359"/>
      <c r="AW2687" s="416"/>
      <c r="AX2687" s="694"/>
      <c r="AY2687" s="641"/>
      <c r="AZ2687" s="385"/>
      <c r="BA2687" s="385"/>
      <c r="BB2687" s="416"/>
      <c r="BC2687" s="416"/>
      <c r="BD2687" s="416"/>
      <c r="BE2687" s="416"/>
      <c r="BF2687" s="416"/>
      <c r="BG2687" s="416"/>
      <c r="BH2687" s="416"/>
      <c r="BI2687" s="416"/>
      <c r="BJ2687" s="416"/>
    </row>
    <row r="2688" spans="10:62" x14ac:dyDescent="0.2">
      <c r="J2688" s="385"/>
      <c r="K2688" s="217"/>
      <c r="L2688" s="217"/>
      <c r="M2688" s="693"/>
      <c r="N2688" s="693"/>
      <c r="O2688" s="359"/>
      <c r="P2688" s="619"/>
      <c r="Q2688" s="672"/>
      <c r="R2688" s="672"/>
      <c r="S2688" s="672"/>
      <c r="T2688" s="385"/>
      <c r="U2688" s="385"/>
      <c r="V2688" s="385"/>
      <c r="W2688" s="385"/>
      <c r="X2688" s="693"/>
      <c r="Y2688" s="325"/>
      <c r="Z2688" s="308"/>
      <c r="AA2688" s="383"/>
      <c r="AC2688" s="325"/>
      <c r="AD2688" s="325"/>
      <c r="AF2688" s="383"/>
      <c r="AH2688" s="325"/>
      <c r="AI2688" s="325"/>
      <c r="AK2688" s="385"/>
      <c r="AL2688" s="385"/>
      <c r="AM2688" s="359"/>
      <c r="AN2688" s="385"/>
      <c r="AO2688" s="385"/>
      <c r="AP2688" s="385"/>
      <c r="AQ2688" s="385"/>
      <c r="AR2688" s="385"/>
      <c r="AS2688" s="385"/>
      <c r="AT2688" s="385"/>
      <c r="AU2688" s="359"/>
      <c r="AW2688" s="416"/>
      <c r="AX2688" s="694"/>
      <c r="AY2688" s="641"/>
      <c r="AZ2688" s="385"/>
      <c r="BA2688" s="385"/>
      <c r="BB2688" s="416"/>
      <c r="BC2688" s="416"/>
      <c r="BD2688" s="416"/>
      <c r="BE2688" s="416"/>
      <c r="BF2688" s="416"/>
      <c r="BG2688" s="416"/>
      <c r="BH2688" s="416"/>
      <c r="BI2688" s="416"/>
      <c r="BJ2688" s="416"/>
    </row>
    <row r="2689" spans="10:62" x14ac:dyDescent="0.2">
      <c r="J2689" s="385"/>
      <c r="K2689" s="217"/>
      <c r="L2689" s="217"/>
      <c r="M2689" s="693"/>
      <c r="N2689" s="693"/>
      <c r="O2689" s="359"/>
      <c r="P2689" s="619"/>
      <c r="Q2689" s="672"/>
      <c r="R2689" s="672"/>
      <c r="S2689" s="672"/>
      <c r="T2689" s="385"/>
      <c r="U2689" s="385"/>
      <c r="V2689" s="385"/>
      <c r="W2689" s="385"/>
      <c r="X2689" s="693"/>
      <c r="Y2689" s="325"/>
      <c r="Z2689" s="308"/>
      <c r="AA2689" s="383"/>
      <c r="AC2689" s="325"/>
      <c r="AD2689" s="325"/>
      <c r="AF2689" s="383"/>
      <c r="AH2689" s="325"/>
      <c r="AI2689" s="325"/>
      <c r="AK2689" s="385"/>
      <c r="AL2689" s="385"/>
      <c r="AM2689" s="359"/>
      <c r="AN2689" s="385"/>
      <c r="AO2689" s="385"/>
      <c r="AP2689" s="385"/>
      <c r="AQ2689" s="385"/>
      <c r="AR2689" s="385"/>
      <c r="AS2689" s="385"/>
      <c r="AT2689" s="385"/>
      <c r="AU2689" s="359"/>
      <c r="AW2689" s="416"/>
      <c r="AX2689" s="694"/>
      <c r="AY2689" s="641"/>
      <c r="AZ2689" s="385"/>
      <c r="BA2689" s="385"/>
      <c r="BB2689" s="416"/>
      <c r="BC2689" s="416"/>
      <c r="BD2689" s="416"/>
      <c r="BE2689" s="416"/>
      <c r="BF2689" s="416"/>
      <c r="BG2689" s="416"/>
      <c r="BH2689" s="416"/>
      <c r="BI2689" s="416"/>
      <c r="BJ2689" s="416"/>
    </row>
    <row r="2690" spans="10:62" x14ac:dyDescent="0.2">
      <c r="J2690" s="385"/>
      <c r="K2690" s="217"/>
      <c r="L2690" s="217"/>
      <c r="M2690" s="693"/>
      <c r="N2690" s="693"/>
      <c r="O2690" s="359"/>
      <c r="P2690" s="619"/>
      <c r="Q2690" s="672"/>
      <c r="R2690" s="672"/>
      <c r="S2690" s="672"/>
      <c r="T2690" s="385"/>
      <c r="U2690" s="385"/>
      <c r="V2690" s="385"/>
      <c r="W2690" s="385"/>
      <c r="X2690" s="693"/>
      <c r="Y2690" s="325"/>
      <c r="Z2690" s="308"/>
      <c r="AA2690" s="383"/>
      <c r="AC2690" s="325"/>
      <c r="AD2690" s="325"/>
      <c r="AF2690" s="383"/>
      <c r="AH2690" s="325"/>
      <c r="AI2690" s="325"/>
      <c r="AK2690" s="385"/>
      <c r="AL2690" s="385"/>
      <c r="AM2690" s="359"/>
      <c r="AN2690" s="385"/>
      <c r="AO2690" s="385"/>
      <c r="AP2690" s="385"/>
      <c r="AQ2690" s="385"/>
      <c r="AR2690" s="385"/>
      <c r="AS2690" s="385"/>
      <c r="AT2690" s="385"/>
      <c r="AU2690" s="359"/>
      <c r="AW2690" s="416"/>
      <c r="AX2690" s="694"/>
      <c r="AY2690" s="641"/>
      <c r="AZ2690" s="385"/>
      <c r="BA2690" s="385"/>
      <c r="BB2690" s="416"/>
      <c r="BC2690" s="416"/>
      <c r="BD2690" s="416"/>
      <c r="BE2690" s="416"/>
      <c r="BF2690" s="416"/>
      <c r="BG2690" s="416"/>
      <c r="BH2690" s="416"/>
      <c r="BI2690" s="416"/>
      <c r="BJ2690" s="416"/>
    </row>
    <row r="2691" spans="10:62" x14ac:dyDescent="0.2">
      <c r="J2691" s="385"/>
      <c r="K2691" s="217"/>
      <c r="L2691" s="217"/>
      <c r="M2691" s="693"/>
      <c r="N2691" s="693"/>
      <c r="O2691" s="359"/>
      <c r="P2691" s="619"/>
      <c r="Q2691" s="672"/>
      <c r="R2691" s="672"/>
      <c r="S2691" s="672"/>
      <c r="T2691" s="385"/>
      <c r="U2691" s="385"/>
      <c r="V2691" s="385"/>
      <c r="W2691" s="385"/>
      <c r="X2691" s="693"/>
      <c r="Y2691" s="325"/>
      <c r="Z2691" s="308"/>
      <c r="AA2691" s="383"/>
      <c r="AC2691" s="325"/>
      <c r="AD2691" s="325"/>
      <c r="AF2691" s="383"/>
      <c r="AH2691" s="325"/>
      <c r="AI2691" s="325"/>
      <c r="AK2691" s="385"/>
      <c r="AL2691" s="385"/>
      <c r="AM2691" s="359"/>
      <c r="AN2691" s="385"/>
      <c r="AO2691" s="385"/>
      <c r="AP2691" s="385"/>
      <c r="AQ2691" s="385"/>
      <c r="AR2691" s="385"/>
      <c r="AS2691" s="385"/>
      <c r="AT2691" s="385"/>
      <c r="AU2691" s="359"/>
      <c r="AW2691" s="416"/>
      <c r="AX2691" s="694"/>
      <c r="AY2691" s="641"/>
      <c r="AZ2691" s="385"/>
      <c r="BA2691" s="385"/>
      <c r="BB2691" s="416"/>
      <c r="BC2691" s="416"/>
      <c r="BD2691" s="416"/>
      <c r="BE2691" s="416"/>
      <c r="BF2691" s="416"/>
      <c r="BG2691" s="416"/>
      <c r="BH2691" s="416"/>
      <c r="BI2691" s="416"/>
      <c r="BJ2691" s="416"/>
    </row>
    <row r="2692" spans="10:62" x14ac:dyDescent="0.2">
      <c r="J2692" s="385"/>
      <c r="K2692" s="217"/>
      <c r="L2692" s="217"/>
      <c r="M2692" s="693"/>
      <c r="N2692" s="693"/>
      <c r="O2692" s="359"/>
      <c r="P2692" s="619"/>
      <c r="Q2692" s="672"/>
      <c r="R2692" s="672"/>
      <c r="S2692" s="672"/>
      <c r="T2692" s="385"/>
      <c r="U2692" s="385"/>
      <c r="V2692" s="385"/>
      <c r="W2692" s="385"/>
      <c r="X2692" s="693"/>
      <c r="Y2692" s="325"/>
      <c r="Z2692" s="308"/>
      <c r="AA2692" s="383"/>
      <c r="AC2692" s="325"/>
      <c r="AD2692" s="325"/>
      <c r="AF2692" s="383"/>
      <c r="AH2692" s="325"/>
      <c r="AI2692" s="325"/>
      <c r="AK2692" s="385"/>
      <c r="AL2692" s="385"/>
      <c r="AM2692" s="359"/>
      <c r="AN2692" s="385"/>
      <c r="AO2692" s="385"/>
      <c r="AP2692" s="385"/>
      <c r="AQ2692" s="385"/>
      <c r="AR2692" s="385"/>
      <c r="AS2692" s="385"/>
      <c r="AT2692" s="385"/>
      <c r="AU2692" s="359"/>
      <c r="AW2692" s="416"/>
      <c r="AX2692" s="694"/>
      <c r="AY2692" s="641"/>
      <c r="AZ2692" s="385"/>
      <c r="BA2692" s="385"/>
      <c r="BB2692" s="416"/>
      <c r="BC2692" s="416"/>
      <c r="BD2692" s="416"/>
      <c r="BE2692" s="416"/>
      <c r="BF2692" s="416"/>
      <c r="BG2692" s="416"/>
      <c r="BH2692" s="416"/>
      <c r="BI2692" s="416"/>
      <c r="BJ2692" s="416"/>
    </row>
    <row r="2693" spans="10:62" x14ac:dyDescent="0.2">
      <c r="J2693" s="385"/>
      <c r="K2693" s="217"/>
      <c r="L2693" s="217"/>
      <c r="M2693" s="693"/>
      <c r="N2693" s="693"/>
      <c r="O2693" s="359"/>
      <c r="P2693" s="619"/>
      <c r="Q2693" s="672"/>
      <c r="R2693" s="672"/>
      <c r="S2693" s="672"/>
      <c r="T2693" s="385"/>
      <c r="U2693" s="385"/>
      <c r="V2693" s="385"/>
      <c r="W2693" s="385"/>
      <c r="X2693" s="693"/>
      <c r="Y2693" s="325"/>
      <c r="Z2693" s="308"/>
      <c r="AA2693" s="383"/>
      <c r="AC2693" s="325"/>
      <c r="AD2693" s="325"/>
      <c r="AF2693" s="383"/>
      <c r="AH2693" s="325"/>
      <c r="AI2693" s="325"/>
      <c r="AK2693" s="385"/>
      <c r="AL2693" s="385"/>
      <c r="AM2693" s="359"/>
      <c r="AN2693" s="385"/>
      <c r="AO2693" s="385"/>
      <c r="AP2693" s="385"/>
      <c r="AQ2693" s="385"/>
      <c r="AR2693" s="385"/>
      <c r="AS2693" s="385"/>
      <c r="AT2693" s="385"/>
      <c r="AU2693" s="359"/>
      <c r="AW2693" s="416"/>
      <c r="AX2693" s="694"/>
      <c r="AY2693" s="641"/>
      <c r="AZ2693" s="385"/>
      <c r="BA2693" s="385"/>
      <c r="BB2693" s="416"/>
      <c r="BC2693" s="416"/>
      <c r="BD2693" s="416"/>
      <c r="BE2693" s="416"/>
      <c r="BF2693" s="416"/>
      <c r="BG2693" s="416"/>
      <c r="BH2693" s="416"/>
      <c r="BI2693" s="416"/>
      <c r="BJ2693" s="416"/>
    </row>
    <row r="2694" spans="10:62" x14ac:dyDescent="0.2">
      <c r="J2694" s="385"/>
      <c r="K2694" s="217"/>
      <c r="L2694" s="217"/>
      <c r="M2694" s="693"/>
      <c r="N2694" s="693"/>
      <c r="O2694" s="359"/>
      <c r="P2694" s="619"/>
      <c r="Q2694" s="672"/>
      <c r="R2694" s="672"/>
      <c r="S2694" s="672"/>
      <c r="T2694" s="385"/>
      <c r="U2694" s="385"/>
      <c r="V2694" s="385"/>
      <c r="W2694" s="385"/>
      <c r="X2694" s="693"/>
      <c r="Y2694" s="325"/>
      <c r="Z2694" s="308"/>
      <c r="AA2694" s="383"/>
      <c r="AC2694" s="325"/>
      <c r="AD2694" s="325"/>
      <c r="AF2694" s="383"/>
      <c r="AH2694" s="325"/>
      <c r="AI2694" s="325"/>
      <c r="AK2694" s="385"/>
      <c r="AL2694" s="385"/>
      <c r="AM2694" s="359"/>
      <c r="AN2694" s="385"/>
      <c r="AO2694" s="385"/>
      <c r="AP2694" s="385"/>
      <c r="AQ2694" s="385"/>
      <c r="AR2694" s="385"/>
      <c r="AS2694" s="385"/>
      <c r="AT2694" s="385"/>
      <c r="AU2694" s="359"/>
      <c r="AW2694" s="416"/>
      <c r="AX2694" s="694"/>
      <c r="AY2694" s="641"/>
      <c r="AZ2694" s="385"/>
      <c r="BA2694" s="385"/>
      <c r="BB2694" s="416"/>
      <c r="BC2694" s="416"/>
      <c r="BD2694" s="416"/>
      <c r="BE2694" s="416"/>
      <c r="BF2694" s="416"/>
      <c r="BG2694" s="416"/>
      <c r="BH2694" s="416"/>
      <c r="BI2694" s="416"/>
      <c r="BJ2694" s="416"/>
    </row>
    <row r="2695" spans="10:62" x14ac:dyDescent="0.2">
      <c r="J2695" s="385"/>
      <c r="K2695" s="217"/>
      <c r="L2695" s="217"/>
      <c r="M2695" s="693"/>
      <c r="N2695" s="693"/>
      <c r="O2695" s="359"/>
      <c r="P2695" s="619"/>
      <c r="Q2695" s="672"/>
      <c r="R2695" s="672"/>
      <c r="S2695" s="672"/>
      <c r="T2695" s="385"/>
      <c r="U2695" s="385"/>
      <c r="V2695" s="385"/>
      <c r="W2695" s="385"/>
      <c r="X2695" s="693"/>
      <c r="Y2695" s="325"/>
      <c r="Z2695" s="308"/>
      <c r="AA2695" s="383"/>
      <c r="AC2695" s="325"/>
      <c r="AD2695" s="325"/>
      <c r="AF2695" s="383"/>
      <c r="AH2695" s="325"/>
      <c r="AI2695" s="325"/>
      <c r="AK2695" s="385"/>
      <c r="AL2695" s="385"/>
      <c r="AM2695" s="359"/>
      <c r="AN2695" s="385"/>
      <c r="AO2695" s="385"/>
      <c r="AP2695" s="385"/>
      <c r="AQ2695" s="385"/>
      <c r="AR2695" s="385"/>
      <c r="AS2695" s="385"/>
      <c r="AT2695" s="385"/>
      <c r="AU2695" s="359"/>
      <c r="AW2695" s="416"/>
      <c r="AX2695" s="694"/>
      <c r="AY2695" s="641"/>
      <c r="AZ2695" s="385"/>
      <c r="BA2695" s="385"/>
      <c r="BB2695" s="416"/>
      <c r="BC2695" s="416"/>
      <c r="BD2695" s="416"/>
      <c r="BE2695" s="416"/>
      <c r="BF2695" s="416"/>
      <c r="BG2695" s="416"/>
      <c r="BH2695" s="416"/>
      <c r="BI2695" s="416"/>
      <c r="BJ2695" s="416"/>
    </row>
    <row r="2696" spans="10:62" x14ac:dyDescent="0.2">
      <c r="J2696" s="385"/>
      <c r="K2696" s="217"/>
      <c r="L2696" s="217"/>
      <c r="M2696" s="693"/>
      <c r="N2696" s="693"/>
      <c r="O2696" s="359"/>
      <c r="P2696" s="619"/>
      <c r="Q2696" s="672"/>
      <c r="R2696" s="672"/>
      <c r="S2696" s="672"/>
      <c r="T2696" s="385"/>
      <c r="U2696" s="385"/>
      <c r="V2696" s="385"/>
      <c r="W2696" s="385"/>
      <c r="X2696" s="693"/>
      <c r="Y2696" s="325"/>
      <c r="Z2696" s="308"/>
      <c r="AA2696" s="383"/>
      <c r="AC2696" s="325"/>
      <c r="AD2696" s="325"/>
      <c r="AF2696" s="383"/>
      <c r="AH2696" s="325"/>
      <c r="AI2696" s="325"/>
      <c r="AK2696" s="385"/>
      <c r="AL2696" s="385"/>
      <c r="AM2696" s="359"/>
      <c r="AN2696" s="385"/>
      <c r="AO2696" s="385"/>
      <c r="AP2696" s="385"/>
      <c r="AQ2696" s="385"/>
      <c r="AR2696" s="385"/>
      <c r="AS2696" s="385"/>
      <c r="AT2696" s="385"/>
      <c r="AU2696" s="359"/>
      <c r="AW2696" s="416"/>
      <c r="AX2696" s="694"/>
      <c r="AY2696" s="641"/>
      <c r="AZ2696" s="385"/>
      <c r="BA2696" s="385"/>
      <c r="BB2696" s="416"/>
      <c r="BC2696" s="416"/>
      <c r="BD2696" s="416"/>
      <c r="BE2696" s="416"/>
      <c r="BF2696" s="416"/>
      <c r="BG2696" s="416"/>
      <c r="BH2696" s="416"/>
      <c r="BI2696" s="416"/>
      <c r="BJ2696" s="416"/>
    </row>
    <row r="2697" spans="10:62" x14ac:dyDescent="0.2">
      <c r="J2697" s="385"/>
      <c r="K2697" s="217"/>
      <c r="L2697" s="217"/>
      <c r="M2697" s="693"/>
      <c r="N2697" s="693"/>
      <c r="O2697" s="359"/>
      <c r="P2697" s="619"/>
      <c r="Q2697" s="672"/>
      <c r="R2697" s="672"/>
      <c r="S2697" s="672"/>
      <c r="T2697" s="385"/>
      <c r="U2697" s="385"/>
      <c r="V2697" s="385"/>
      <c r="W2697" s="385"/>
      <c r="X2697" s="693"/>
      <c r="Y2697" s="325"/>
      <c r="Z2697" s="308"/>
      <c r="AA2697" s="383"/>
      <c r="AC2697" s="325"/>
      <c r="AD2697" s="325"/>
      <c r="AF2697" s="383"/>
      <c r="AH2697" s="325"/>
      <c r="AI2697" s="325"/>
      <c r="AK2697" s="385"/>
      <c r="AL2697" s="385"/>
      <c r="AM2697" s="359"/>
      <c r="AN2697" s="385"/>
      <c r="AO2697" s="385"/>
      <c r="AP2697" s="385"/>
      <c r="AQ2697" s="385"/>
      <c r="AR2697" s="385"/>
      <c r="AS2697" s="385"/>
      <c r="AT2697" s="385"/>
      <c r="AU2697" s="359"/>
      <c r="AW2697" s="416"/>
      <c r="AX2697" s="694"/>
      <c r="AY2697" s="641"/>
      <c r="AZ2697" s="385"/>
      <c r="BA2697" s="385"/>
      <c r="BB2697" s="416"/>
      <c r="BC2697" s="416"/>
      <c r="BD2697" s="416"/>
      <c r="BE2697" s="416"/>
      <c r="BF2697" s="416"/>
      <c r="BG2697" s="416"/>
      <c r="BH2697" s="416"/>
      <c r="BI2697" s="416"/>
      <c r="BJ2697" s="416"/>
    </row>
    <row r="2698" spans="10:62" x14ac:dyDescent="0.2">
      <c r="J2698" s="385"/>
      <c r="K2698" s="217"/>
      <c r="L2698" s="217"/>
      <c r="M2698" s="693"/>
      <c r="N2698" s="693"/>
      <c r="O2698" s="359"/>
      <c r="P2698" s="619"/>
      <c r="Q2698" s="672"/>
      <c r="R2698" s="672"/>
      <c r="S2698" s="672"/>
      <c r="T2698" s="385"/>
      <c r="U2698" s="385"/>
      <c r="V2698" s="385"/>
      <c r="W2698" s="385"/>
      <c r="X2698" s="693"/>
      <c r="Y2698" s="325"/>
      <c r="Z2698" s="308"/>
      <c r="AA2698" s="383"/>
      <c r="AC2698" s="325"/>
      <c r="AD2698" s="325"/>
      <c r="AF2698" s="383"/>
      <c r="AH2698" s="325"/>
      <c r="AI2698" s="325"/>
      <c r="AK2698" s="385"/>
      <c r="AL2698" s="385"/>
      <c r="AM2698" s="359"/>
      <c r="AN2698" s="385"/>
      <c r="AO2698" s="385"/>
      <c r="AP2698" s="385"/>
      <c r="AQ2698" s="385"/>
      <c r="AR2698" s="385"/>
      <c r="AS2698" s="385"/>
      <c r="AT2698" s="385"/>
      <c r="AU2698" s="359"/>
      <c r="AW2698" s="416"/>
      <c r="AX2698" s="694"/>
      <c r="AY2698" s="641"/>
      <c r="AZ2698" s="385"/>
      <c r="BA2698" s="385"/>
      <c r="BB2698" s="416"/>
      <c r="BC2698" s="416"/>
      <c r="BD2698" s="416"/>
      <c r="BE2698" s="416"/>
      <c r="BF2698" s="416"/>
      <c r="BG2698" s="416"/>
      <c r="BH2698" s="416"/>
      <c r="BI2698" s="416"/>
      <c r="BJ2698" s="416"/>
    </row>
    <row r="2699" spans="10:62" x14ac:dyDescent="0.2">
      <c r="J2699" s="385"/>
      <c r="K2699" s="217"/>
      <c r="L2699" s="217"/>
      <c r="M2699" s="693"/>
      <c r="N2699" s="693"/>
      <c r="O2699" s="359"/>
      <c r="P2699" s="619"/>
      <c r="Q2699" s="672"/>
      <c r="R2699" s="672"/>
      <c r="S2699" s="672"/>
      <c r="T2699" s="385"/>
      <c r="U2699" s="385"/>
      <c r="V2699" s="385"/>
      <c r="W2699" s="385"/>
      <c r="X2699" s="693"/>
      <c r="Y2699" s="325"/>
      <c r="Z2699" s="308"/>
      <c r="AA2699" s="383"/>
      <c r="AC2699" s="325"/>
      <c r="AD2699" s="325"/>
      <c r="AF2699" s="383"/>
      <c r="AH2699" s="325"/>
      <c r="AI2699" s="325"/>
      <c r="AK2699" s="385"/>
      <c r="AL2699" s="385"/>
      <c r="AM2699" s="359"/>
      <c r="AN2699" s="385"/>
      <c r="AO2699" s="385"/>
      <c r="AP2699" s="385"/>
      <c r="AQ2699" s="385"/>
      <c r="AR2699" s="385"/>
      <c r="AS2699" s="385"/>
      <c r="AT2699" s="385"/>
      <c r="AU2699" s="359"/>
      <c r="AW2699" s="416"/>
      <c r="AX2699" s="694"/>
      <c r="AY2699" s="641"/>
      <c r="AZ2699" s="385"/>
      <c r="BA2699" s="385"/>
      <c r="BB2699" s="416"/>
      <c r="BC2699" s="416"/>
      <c r="BD2699" s="416"/>
      <c r="BE2699" s="416"/>
      <c r="BF2699" s="416"/>
      <c r="BG2699" s="416"/>
      <c r="BH2699" s="416"/>
      <c r="BI2699" s="416"/>
      <c r="BJ2699" s="416"/>
    </row>
    <row r="2700" spans="10:62" x14ac:dyDescent="0.2">
      <c r="J2700" s="385"/>
      <c r="K2700" s="217"/>
      <c r="L2700" s="217"/>
      <c r="M2700" s="693"/>
      <c r="N2700" s="693"/>
      <c r="O2700" s="359"/>
      <c r="P2700" s="619"/>
      <c r="Q2700" s="672"/>
      <c r="R2700" s="672"/>
      <c r="S2700" s="672"/>
      <c r="T2700" s="385"/>
      <c r="U2700" s="385"/>
      <c r="V2700" s="385"/>
      <c r="W2700" s="385"/>
      <c r="X2700" s="693"/>
      <c r="Y2700" s="325"/>
      <c r="Z2700" s="308"/>
      <c r="AA2700" s="383"/>
      <c r="AC2700" s="325"/>
      <c r="AD2700" s="325"/>
      <c r="AF2700" s="383"/>
      <c r="AH2700" s="325"/>
      <c r="AI2700" s="325"/>
      <c r="AK2700" s="385"/>
      <c r="AL2700" s="385"/>
      <c r="AM2700" s="359"/>
      <c r="AN2700" s="385"/>
      <c r="AO2700" s="385"/>
      <c r="AP2700" s="385"/>
      <c r="AQ2700" s="385"/>
      <c r="AR2700" s="385"/>
      <c r="AS2700" s="385"/>
      <c r="AT2700" s="385"/>
      <c r="AU2700" s="359"/>
      <c r="AW2700" s="416"/>
      <c r="AX2700" s="694"/>
      <c r="AY2700" s="641"/>
      <c r="AZ2700" s="385"/>
      <c r="BA2700" s="385"/>
      <c r="BB2700" s="416"/>
      <c r="BC2700" s="416"/>
      <c r="BD2700" s="416"/>
      <c r="BE2700" s="416"/>
      <c r="BF2700" s="416"/>
      <c r="BG2700" s="416"/>
      <c r="BH2700" s="416"/>
      <c r="BI2700" s="416"/>
      <c r="BJ2700" s="416"/>
    </row>
    <row r="2701" spans="10:62" x14ac:dyDescent="0.2">
      <c r="J2701" s="385"/>
      <c r="K2701" s="217"/>
      <c r="L2701" s="217"/>
      <c r="M2701" s="693"/>
      <c r="N2701" s="693"/>
      <c r="O2701" s="359"/>
      <c r="P2701" s="619"/>
      <c r="Q2701" s="672"/>
      <c r="R2701" s="672"/>
      <c r="S2701" s="672"/>
      <c r="T2701" s="385"/>
      <c r="U2701" s="385"/>
      <c r="V2701" s="385"/>
      <c r="W2701" s="385"/>
      <c r="X2701" s="693"/>
      <c r="Y2701" s="325"/>
      <c r="Z2701" s="308"/>
      <c r="AA2701" s="383"/>
      <c r="AC2701" s="325"/>
      <c r="AD2701" s="325"/>
      <c r="AF2701" s="383"/>
      <c r="AH2701" s="325"/>
      <c r="AI2701" s="325"/>
      <c r="AK2701" s="385"/>
      <c r="AL2701" s="385"/>
      <c r="AM2701" s="359"/>
      <c r="AN2701" s="385"/>
      <c r="AO2701" s="385"/>
      <c r="AP2701" s="385"/>
      <c r="AQ2701" s="385"/>
      <c r="AR2701" s="385"/>
      <c r="AS2701" s="385"/>
      <c r="AT2701" s="385"/>
      <c r="AU2701" s="359"/>
      <c r="AW2701" s="416"/>
      <c r="AX2701" s="694"/>
      <c r="AY2701" s="641"/>
      <c r="AZ2701" s="385"/>
      <c r="BA2701" s="385"/>
      <c r="BB2701" s="416"/>
      <c r="BC2701" s="416"/>
      <c r="BD2701" s="416"/>
      <c r="BE2701" s="416"/>
      <c r="BF2701" s="416"/>
      <c r="BG2701" s="416"/>
      <c r="BH2701" s="416"/>
      <c r="BI2701" s="416"/>
      <c r="BJ2701" s="416"/>
    </row>
    <row r="2702" spans="10:62" x14ac:dyDescent="0.2">
      <c r="J2702" s="385"/>
      <c r="K2702" s="217"/>
      <c r="L2702" s="217"/>
      <c r="M2702" s="693"/>
      <c r="N2702" s="693"/>
      <c r="O2702" s="359"/>
      <c r="P2702" s="619"/>
      <c r="Q2702" s="672"/>
      <c r="R2702" s="672"/>
      <c r="S2702" s="672"/>
      <c r="T2702" s="385"/>
      <c r="U2702" s="385"/>
      <c r="V2702" s="385"/>
      <c r="W2702" s="385"/>
      <c r="X2702" s="693"/>
      <c r="Y2702" s="325"/>
      <c r="Z2702" s="308"/>
      <c r="AA2702" s="383"/>
      <c r="AC2702" s="325"/>
      <c r="AD2702" s="325"/>
      <c r="AF2702" s="383"/>
      <c r="AH2702" s="325"/>
      <c r="AI2702" s="325"/>
      <c r="AK2702" s="385"/>
      <c r="AL2702" s="385"/>
      <c r="AM2702" s="359"/>
      <c r="AN2702" s="385"/>
      <c r="AO2702" s="385"/>
      <c r="AP2702" s="385"/>
      <c r="AQ2702" s="385"/>
      <c r="AR2702" s="385"/>
      <c r="AS2702" s="385"/>
      <c r="AT2702" s="385"/>
      <c r="AU2702" s="359"/>
      <c r="AW2702" s="416"/>
      <c r="AX2702" s="694"/>
      <c r="AY2702" s="641"/>
      <c r="AZ2702" s="385"/>
      <c r="BA2702" s="385"/>
      <c r="BB2702" s="416"/>
      <c r="BC2702" s="416"/>
      <c r="BD2702" s="416"/>
      <c r="BE2702" s="416"/>
      <c r="BF2702" s="416"/>
      <c r="BG2702" s="416"/>
      <c r="BH2702" s="416"/>
      <c r="BI2702" s="416"/>
      <c r="BJ2702" s="416"/>
    </row>
    <row r="2703" spans="10:62" x14ac:dyDescent="0.2">
      <c r="J2703" s="385"/>
      <c r="K2703" s="217"/>
      <c r="L2703" s="217"/>
      <c r="M2703" s="693"/>
      <c r="N2703" s="693"/>
      <c r="O2703" s="359"/>
      <c r="P2703" s="619"/>
      <c r="Q2703" s="672"/>
      <c r="R2703" s="672"/>
      <c r="S2703" s="672"/>
      <c r="T2703" s="385"/>
      <c r="U2703" s="385"/>
      <c r="V2703" s="385"/>
      <c r="W2703" s="385"/>
      <c r="X2703" s="693"/>
      <c r="Y2703" s="325"/>
      <c r="Z2703" s="308"/>
      <c r="AA2703" s="383"/>
      <c r="AC2703" s="325"/>
      <c r="AD2703" s="325"/>
      <c r="AF2703" s="383"/>
      <c r="AH2703" s="325"/>
      <c r="AI2703" s="325"/>
      <c r="AK2703" s="385"/>
      <c r="AL2703" s="385"/>
      <c r="AM2703" s="359"/>
      <c r="AN2703" s="385"/>
      <c r="AO2703" s="385"/>
      <c r="AP2703" s="385"/>
      <c r="AQ2703" s="385"/>
      <c r="AR2703" s="385"/>
      <c r="AS2703" s="385"/>
      <c r="AT2703" s="385"/>
      <c r="AU2703" s="359"/>
      <c r="AW2703" s="416"/>
      <c r="AX2703" s="694"/>
      <c r="AY2703" s="641"/>
      <c r="AZ2703" s="385"/>
      <c r="BA2703" s="385"/>
      <c r="BB2703" s="416"/>
      <c r="BC2703" s="416"/>
      <c r="BD2703" s="416"/>
      <c r="BE2703" s="416"/>
      <c r="BF2703" s="416"/>
      <c r="BG2703" s="416"/>
      <c r="BH2703" s="416"/>
      <c r="BI2703" s="416"/>
      <c r="BJ2703" s="416"/>
    </row>
    <row r="2704" spans="10:62" x14ac:dyDescent="0.2">
      <c r="J2704" s="385"/>
      <c r="K2704" s="217"/>
      <c r="L2704" s="217"/>
      <c r="M2704" s="693"/>
      <c r="N2704" s="693"/>
      <c r="O2704" s="359"/>
      <c r="P2704" s="619"/>
      <c r="Q2704" s="672"/>
      <c r="R2704" s="672"/>
      <c r="S2704" s="672"/>
      <c r="T2704" s="385"/>
      <c r="U2704" s="385"/>
      <c r="V2704" s="385"/>
      <c r="W2704" s="385"/>
      <c r="X2704" s="693"/>
      <c r="Y2704" s="325"/>
      <c r="Z2704" s="308"/>
      <c r="AA2704" s="383"/>
      <c r="AC2704" s="325"/>
      <c r="AD2704" s="325"/>
      <c r="AF2704" s="383"/>
      <c r="AH2704" s="325"/>
      <c r="AI2704" s="325"/>
      <c r="AK2704" s="385"/>
      <c r="AL2704" s="385"/>
      <c r="AM2704" s="359"/>
      <c r="AN2704" s="385"/>
      <c r="AO2704" s="385"/>
      <c r="AP2704" s="385"/>
      <c r="AQ2704" s="385"/>
      <c r="AR2704" s="385"/>
      <c r="AS2704" s="385"/>
      <c r="AT2704" s="385"/>
      <c r="AU2704" s="359"/>
      <c r="AW2704" s="416"/>
      <c r="AX2704" s="694"/>
      <c r="AY2704" s="641"/>
      <c r="AZ2704" s="385"/>
      <c r="BA2704" s="385"/>
      <c r="BB2704" s="416"/>
      <c r="BC2704" s="416"/>
      <c r="BD2704" s="416"/>
      <c r="BE2704" s="416"/>
      <c r="BF2704" s="416"/>
      <c r="BG2704" s="416"/>
      <c r="BH2704" s="416"/>
      <c r="BI2704" s="416"/>
      <c r="BJ2704" s="416"/>
    </row>
    <row r="2705" spans="10:62" x14ac:dyDescent="0.2">
      <c r="J2705" s="385"/>
      <c r="K2705" s="217"/>
      <c r="L2705" s="217"/>
      <c r="M2705" s="693"/>
      <c r="N2705" s="693"/>
      <c r="O2705" s="359"/>
      <c r="P2705" s="619"/>
      <c r="Q2705" s="672"/>
      <c r="R2705" s="672"/>
      <c r="S2705" s="672"/>
      <c r="T2705" s="385"/>
      <c r="U2705" s="385"/>
      <c r="V2705" s="385"/>
      <c r="W2705" s="385"/>
      <c r="X2705" s="693"/>
      <c r="Y2705" s="325"/>
      <c r="Z2705" s="308"/>
      <c r="AA2705" s="383"/>
      <c r="AC2705" s="325"/>
      <c r="AD2705" s="325"/>
      <c r="AF2705" s="383"/>
      <c r="AH2705" s="325"/>
      <c r="AI2705" s="325"/>
      <c r="AK2705" s="385"/>
      <c r="AL2705" s="385"/>
      <c r="AM2705" s="359"/>
      <c r="AN2705" s="385"/>
      <c r="AO2705" s="385"/>
      <c r="AP2705" s="385"/>
      <c r="AQ2705" s="385"/>
      <c r="AR2705" s="385"/>
      <c r="AS2705" s="385"/>
      <c r="AT2705" s="385"/>
      <c r="AU2705" s="359"/>
      <c r="AW2705" s="416"/>
      <c r="AX2705" s="694"/>
      <c r="AY2705" s="641"/>
      <c r="AZ2705" s="385"/>
      <c r="BA2705" s="385"/>
      <c r="BB2705" s="416"/>
      <c r="BC2705" s="416"/>
      <c r="BD2705" s="416"/>
      <c r="BE2705" s="416"/>
      <c r="BF2705" s="416"/>
      <c r="BG2705" s="416"/>
      <c r="BH2705" s="416"/>
      <c r="BI2705" s="416"/>
      <c r="BJ2705" s="416"/>
    </row>
    <row r="2706" spans="10:62" x14ac:dyDescent="0.2">
      <c r="J2706" s="385"/>
      <c r="K2706" s="217"/>
      <c r="L2706" s="217"/>
      <c r="M2706" s="693"/>
      <c r="N2706" s="693"/>
      <c r="O2706" s="359"/>
      <c r="P2706" s="619"/>
      <c r="Q2706" s="672"/>
      <c r="R2706" s="672"/>
      <c r="S2706" s="672"/>
      <c r="T2706" s="385"/>
      <c r="U2706" s="385"/>
      <c r="V2706" s="385"/>
      <c r="W2706" s="385"/>
      <c r="X2706" s="693"/>
      <c r="Y2706" s="325"/>
      <c r="Z2706" s="308"/>
      <c r="AA2706" s="383"/>
      <c r="AC2706" s="325"/>
      <c r="AD2706" s="325"/>
      <c r="AF2706" s="383"/>
      <c r="AH2706" s="325"/>
      <c r="AI2706" s="325"/>
      <c r="AK2706" s="385"/>
      <c r="AL2706" s="385"/>
      <c r="AM2706" s="359"/>
      <c r="AN2706" s="385"/>
      <c r="AO2706" s="385"/>
      <c r="AP2706" s="385"/>
      <c r="AQ2706" s="385"/>
      <c r="AR2706" s="385"/>
      <c r="AS2706" s="385"/>
      <c r="AT2706" s="385"/>
      <c r="AU2706" s="359"/>
      <c r="AW2706" s="416"/>
      <c r="AX2706" s="694"/>
      <c r="AY2706" s="641"/>
      <c r="AZ2706" s="385"/>
      <c r="BA2706" s="385"/>
      <c r="BB2706" s="416"/>
      <c r="BC2706" s="416"/>
      <c r="BD2706" s="416"/>
      <c r="BE2706" s="416"/>
      <c r="BF2706" s="416"/>
      <c r="BG2706" s="416"/>
      <c r="BH2706" s="416"/>
      <c r="BI2706" s="416"/>
      <c r="BJ2706" s="416"/>
    </row>
    <row r="2707" spans="10:62" x14ac:dyDescent="0.2">
      <c r="J2707" s="385"/>
      <c r="K2707" s="217"/>
      <c r="L2707" s="217"/>
      <c r="M2707" s="693"/>
      <c r="N2707" s="693"/>
      <c r="O2707" s="359"/>
      <c r="P2707" s="619"/>
      <c r="Q2707" s="672"/>
      <c r="R2707" s="672"/>
      <c r="S2707" s="672"/>
      <c r="T2707" s="385"/>
      <c r="U2707" s="385"/>
      <c r="V2707" s="385"/>
      <c r="W2707" s="385"/>
      <c r="X2707" s="693"/>
      <c r="Y2707" s="325"/>
      <c r="Z2707" s="308"/>
      <c r="AA2707" s="383"/>
      <c r="AC2707" s="325"/>
      <c r="AD2707" s="325"/>
      <c r="AF2707" s="383"/>
      <c r="AH2707" s="325"/>
      <c r="AI2707" s="325"/>
      <c r="AK2707" s="385"/>
      <c r="AL2707" s="385"/>
      <c r="AM2707" s="359"/>
      <c r="AN2707" s="385"/>
      <c r="AO2707" s="385"/>
      <c r="AP2707" s="385"/>
      <c r="AQ2707" s="385"/>
      <c r="AR2707" s="385"/>
      <c r="AS2707" s="385"/>
      <c r="AT2707" s="385"/>
      <c r="AU2707" s="359"/>
      <c r="AW2707" s="416"/>
      <c r="AX2707" s="694"/>
      <c r="AY2707" s="641"/>
      <c r="AZ2707" s="385"/>
      <c r="BA2707" s="385"/>
      <c r="BB2707" s="416"/>
      <c r="BC2707" s="416"/>
      <c r="BD2707" s="416"/>
      <c r="BE2707" s="416"/>
      <c r="BF2707" s="416"/>
      <c r="BG2707" s="416"/>
      <c r="BH2707" s="416"/>
      <c r="BI2707" s="416"/>
      <c r="BJ2707" s="416"/>
    </row>
    <row r="2708" spans="10:62" x14ac:dyDescent="0.2">
      <c r="J2708" s="385"/>
      <c r="K2708" s="217"/>
      <c r="L2708" s="217"/>
      <c r="M2708" s="693"/>
      <c r="N2708" s="693"/>
      <c r="O2708" s="359"/>
      <c r="P2708" s="619"/>
      <c r="Q2708" s="672"/>
      <c r="R2708" s="672"/>
      <c r="S2708" s="672"/>
      <c r="T2708" s="385"/>
      <c r="U2708" s="385"/>
      <c r="V2708" s="385"/>
      <c r="W2708" s="385"/>
      <c r="X2708" s="693"/>
      <c r="Y2708" s="325"/>
      <c r="Z2708" s="308"/>
      <c r="AA2708" s="383"/>
      <c r="AC2708" s="325"/>
      <c r="AD2708" s="325"/>
      <c r="AF2708" s="383"/>
      <c r="AH2708" s="325"/>
      <c r="AI2708" s="325"/>
      <c r="AK2708" s="385"/>
      <c r="AL2708" s="385"/>
      <c r="AM2708" s="359"/>
      <c r="AN2708" s="385"/>
      <c r="AO2708" s="385"/>
      <c r="AP2708" s="385"/>
      <c r="AQ2708" s="385"/>
      <c r="AR2708" s="385"/>
      <c r="AS2708" s="385"/>
      <c r="AT2708" s="385"/>
      <c r="AU2708" s="359"/>
      <c r="AW2708" s="416"/>
      <c r="AX2708" s="694"/>
      <c r="AY2708" s="641"/>
      <c r="AZ2708" s="385"/>
      <c r="BA2708" s="385"/>
      <c r="BB2708" s="416"/>
      <c r="BC2708" s="416"/>
      <c r="BD2708" s="416"/>
      <c r="BE2708" s="416"/>
      <c r="BF2708" s="416"/>
      <c r="BG2708" s="416"/>
      <c r="BH2708" s="416"/>
      <c r="BI2708" s="416"/>
      <c r="BJ2708" s="416"/>
    </row>
    <row r="2709" spans="10:62" x14ac:dyDescent="0.2">
      <c r="J2709" s="385"/>
      <c r="K2709" s="217"/>
      <c r="L2709" s="217"/>
      <c r="M2709" s="693"/>
      <c r="N2709" s="693"/>
      <c r="O2709" s="359"/>
      <c r="P2709" s="619"/>
      <c r="Q2709" s="672"/>
      <c r="R2709" s="672"/>
      <c r="S2709" s="672"/>
      <c r="T2709" s="385"/>
      <c r="U2709" s="385"/>
      <c r="V2709" s="385"/>
      <c r="W2709" s="385"/>
      <c r="X2709" s="693"/>
      <c r="Y2709" s="325"/>
      <c r="Z2709" s="308"/>
      <c r="AA2709" s="383"/>
      <c r="AC2709" s="325"/>
      <c r="AD2709" s="325"/>
      <c r="AF2709" s="383"/>
      <c r="AH2709" s="325"/>
      <c r="AI2709" s="325"/>
      <c r="AK2709" s="385"/>
      <c r="AL2709" s="385"/>
      <c r="AM2709" s="359"/>
      <c r="AN2709" s="385"/>
      <c r="AO2709" s="385"/>
      <c r="AP2709" s="385"/>
      <c r="AQ2709" s="385"/>
      <c r="AR2709" s="385"/>
      <c r="AS2709" s="385"/>
      <c r="AT2709" s="385"/>
      <c r="AU2709" s="359"/>
      <c r="AW2709" s="416"/>
      <c r="AX2709" s="694"/>
      <c r="AY2709" s="641"/>
      <c r="AZ2709" s="385"/>
      <c r="BA2709" s="385"/>
      <c r="BB2709" s="416"/>
      <c r="BC2709" s="416"/>
      <c r="BD2709" s="416"/>
      <c r="BE2709" s="416"/>
      <c r="BF2709" s="416"/>
      <c r="BG2709" s="416"/>
      <c r="BH2709" s="416"/>
      <c r="BI2709" s="416"/>
      <c r="BJ2709" s="416"/>
    </row>
    <row r="2710" spans="10:62" x14ac:dyDescent="0.2">
      <c r="J2710" s="385"/>
      <c r="K2710" s="217"/>
      <c r="L2710" s="217"/>
      <c r="M2710" s="693"/>
      <c r="N2710" s="693"/>
      <c r="O2710" s="359"/>
      <c r="P2710" s="619"/>
      <c r="Q2710" s="672"/>
      <c r="R2710" s="672"/>
      <c r="S2710" s="672"/>
      <c r="T2710" s="385"/>
      <c r="U2710" s="385"/>
      <c r="V2710" s="385"/>
      <c r="W2710" s="385"/>
      <c r="X2710" s="693"/>
      <c r="Y2710" s="325"/>
      <c r="Z2710" s="308"/>
      <c r="AA2710" s="383"/>
      <c r="AC2710" s="325"/>
      <c r="AD2710" s="325"/>
      <c r="AF2710" s="383"/>
      <c r="AH2710" s="325"/>
      <c r="AI2710" s="325"/>
      <c r="AK2710" s="385"/>
      <c r="AL2710" s="385"/>
      <c r="AM2710" s="359"/>
      <c r="AN2710" s="385"/>
      <c r="AO2710" s="385"/>
      <c r="AP2710" s="385"/>
      <c r="AQ2710" s="385"/>
      <c r="AR2710" s="385"/>
      <c r="AS2710" s="385"/>
      <c r="AT2710" s="385"/>
      <c r="AU2710" s="359"/>
      <c r="AW2710" s="416"/>
      <c r="AX2710" s="694"/>
      <c r="AY2710" s="641"/>
      <c r="AZ2710" s="385"/>
      <c r="BA2710" s="385"/>
      <c r="BB2710" s="416"/>
      <c r="BC2710" s="416"/>
      <c r="BD2710" s="416"/>
      <c r="BE2710" s="416"/>
      <c r="BF2710" s="416"/>
      <c r="BG2710" s="416"/>
      <c r="BH2710" s="416"/>
      <c r="BI2710" s="416"/>
      <c r="BJ2710" s="416"/>
    </row>
    <row r="2711" spans="10:62" x14ac:dyDescent="0.2">
      <c r="J2711" s="385"/>
      <c r="K2711" s="217"/>
      <c r="L2711" s="217"/>
      <c r="M2711" s="693"/>
      <c r="N2711" s="693"/>
      <c r="O2711" s="359"/>
      <c r="P2711" s="619"/>
      <c r="Q2711" s="672"/>
      <c r="R2711" s="672"/>
      <c r="S2711" s="672"/>
      <c r="T2711" s="385"/>
      <c r="U2711" s="385"/>
      <c r="V2711" s="385"/>
      <c r="W2711" s="385"/>
      <c r="X2711" s="693"/>
      <c r="Y2711" s="325"/>
      <c r="Z2711" s="308"/>
      <c r="AA2711" s="383"/>
      <c r="AC2711" s="325"/>
      <c r="AD2711" s="325"/>
      <c r="AF2711" s="383"/>
      <c r="AH2711" s="325"/>
      <c r="AI2711" s="325"/>
      <c r="AK2711" s="385"/>
      <c r="AL2711" s="385"/>
      <c r="AM2711" s="359"/>
      <c r="AN2711" s="385"/>
      <c r="AO2711" s="385"/>
      <c r="AP2711" s="385"/>
      <c r="AQ2711" s="385"/>
      <c r="AR2711" s="385"/>
      <c r="AS2711" s="385"/>
      <c r="AT2711" s="385"/>
      <c r="AU2711" s="359"/>
      <c r="AW2711" s="416"/>
      <c r="AX2711" s="694"/>
      <c r="AY2711" s="641"/>
      <c r="AZ2711" s="385"/>
      <c r="BA2711" s="385"/>
      <c r="BB2711" s="416"/>
      <c r="BC2711" s="416"/>
      <c r="BD2711" s="416"/>
      <c r="BE2711" s="416"/>
      <c r="BF2711" s="416"/>
      <c r="BG2711" s="416"/>
      <c r="BH2711" s="416"/>
      <c r="BI2711" s="416"/>
      <c r="BJ2711" s="416"/>
    </row>
    <row r="2712" spans="10:62" x14ac:dyDescent="0.2">
      <c r="J2712" s="385"/>
      <c r="K2712" s="217"/>
      <c r="L2712" s="217"/>
      <c r="M2712" s="693"/>
      <c r="N2712" s="693"/>
      <c r="O2712" s="359"/>
      <c r="P2712" s="619"/>
      <c r="Q2712" s="672"/>
      <c r="R2712" s="672"/>
      <c r="S2712" s="672"/>
      <c r="T2712" s="385"/>
      <c r="U2712" s="385"/>
      <c r="V2712" s="385"/>
      <c r="W2712" s="385"/>
      <c r="X2712" s="693"/>
      <c r="Y2712" s="325"/>
      <c r="Z2712" s="308"/>
      <c r="AA2712" s="383"/>
      <c r="AC2712" s="325"/>
      <c r="AD2712" s="325"/>
      <c r="AF2712" s="383"/>
      <c r="AH2712" s="325"/>
      <c r="AI2712" s="325"/>
      <c r="AK2712" s="385"/>
      <c r="AL2712" s="385"/>
      <c r="AM2712" s="359"/>
      <c r="AN2712" s="385"/>
      <c r="AO2712" s="385"/>
      <c r="AP2712" s="385"/>
      <c r="AQ2712" s="385"/>
      <c r="AR2712" s="385"/>
      <c r="AS2712" s="385"/>
      <c r="AT2712" s="385"/>
      <c r="AU2712" s="359"/>
      <c r="AW2712" s="416"/>
      <c r="AX2712" s="694"/>
      <c r="AY2712" s="641"/>
      <c r="AZ2712" s="385"/>
      <c r="BA2712" s="385"/>
      <c r="BB2712" s="416"/>
      <c r="BC2712" s="416"/>
      <c r="BD2712" s="416"/>
      <c r="BE2712" s="416"/>
      <c r="BF2712" s="416"/>
      <c r="BG2712" s="416"/>
      <c r="BH2712" s="416"/>
      <c r="BI2712" s="416"/>
      <c r="BJ2712" s="416"/>
    </row>
    <row r="2713" spans="10:62" x14ac:dyDescent="0.2">
      <c r="J2713" s="385"/>
      <c r="K2713" s="217"/>
      <c r="L2713" s="217"/>
      <c r="M2713" s="693"/>
      <c r="N2713" s="693"/>
      <c r="O2713" s="359"/>
      <c r="P2713" s="619"/>
      <c r="Q2713" s="672"/>
      <c r="R2713" s="672"/>
      <c r="S2713" s="672"/>
      <c r="T2713" s="385"/>
      <c r="U2713" s="385"/>
      <c r="V2713" s="385"/>
      <c r="W2713" s="385"/>
      <c r="X2713" s="693"/>
      <c r="Y2713" s="325"/>
      <c r="Z2713" s="308"/>
      <c r="AA2713" s="383"/>
      <c r="AC2713" s="325"/>
      <c r="AD2713" s="325"/>
      <c r="AF2713" s="383"/>
      <c r="AH2713" s="325"/>
      <c r="AI2713" s="325"/>
      <c r="AK2713" s="385"/>
      <c r="AL2713" s="385"/>
      <c r="AM2713" s="359"/>
      <c r="AN2713" s="385"/>
      <c r="AO2713" s="385"/>
      <c r="AP2713" s="385"/>
      <c r="AQ2713" s="385"/>
      <c r="AR2713" s="385"/>
      <c r="AS2713" s="385"/>
      <c r="AT2713" s="385"/>
      <c r="AU2713" s="359"/>
      <c r="AW2713" s="416"/>
      <c r="AX2713" s="694"/>
      <c r="AY2713" s="641"/>
      <c r="AZ2713" s="385"/>
      <c r="BA2713" s="385"/>
      <c r="BB2713" s="416"/>
      <c r="BC2713" s="416"/>
      <c r="BD2713" s="416"/>
      <c r="BE2713" s="416"/>
      <c r="BF2713" s="416"/>
      <c r="BG2713" s="416"/>
      <c r="BH2713" s="416"/>
      <c r="BI2713" s="416"/>
      <c r="BJ2713" s="416"/>
    </row>
    <row r="2714" spans="10:62" x14ac:dyDescent="0.2">
      <c r="J2714" s="385"/>
      <c r="K2714" s="217"/>
      <c r="L2714" s="217"/>
      <c r="M2714" s="693"/>
      <c r="N2714" s="693"/>
      <c r="O2714" s="359"/>
      <c r="P2714" s="619"/>
      <c r="Q2714" s="672"/>
      <c r="R2714" s="672"/>
      <c r="S2714" s="672"/>
      <c r="T2714" s="385"/>
      <c r="U2714" s="385"/>
      <c r="V2714" s="385"/>
      <c r="W2714" s="385"/>
      <c r="X2714" s="693"/>
      <c r="Y2714" s="325"/>
      <c r="Z2714" s="308"/>
      <c r="AA2714" s="383"/>
      <c r="AC2714" s="325"/>
      <c r="AD2714" s="325"/>
      <c r="AF2714" s="383"/>
      <c r="AH2714" s="325"/>
      <c r="AI2714" s="325"/>
      <c r="AK2714" s="385"/>
      <c r="AL2714" s="385"/>
      <c r="AM2714" s="359"/>
      <c r="AN2714" s="385"/>
      <c r="AO2714" s="385"/>
      <c r="AP2714" s="385"/>
      <c r="AQ2714" s="385"/>
      <c r="AR2714" s="385"/>
      <c r="AS2714" s="385"/>
      <c r="AT2714" s="385"/>
      <c r="AU2714" s="359"/>
      <c r="AW2714" s="416"/>
      <c r="AX2714" s="694"/>
      <c r="AY2714" s="641"/>
      <c r="AZ2714" s="385"/>
      <c r="BA2714" s="385"/>
      <c r="BB2714" s="416"/>
      <c r="BC2714" s="416"/>
      <c r="BD2714" s="416"/>
      <c r="BE2714" s="416"/>
      <c r="BF2714" s="416"/>
      <c r="BG2714" s="416"/>
      <c r="BH2714" s="416"/>
      <c r="BI2714" s="416"/>
      <c r="BJ2714" s="416"/>
    </row>
    <row r="2715" spans="10:62" x14ac:dyDescent="0.2">
      <c r="J2715" s="385"/>
      <c r="K2715" s="217"/>
      <c r="L2715" s="217"/>
      <c r="M2715" s="693"/>
      <c r="N2715" s="693"/>
      <c r="O2715" s="359"/>
      <c r="P2715" s="619"/>
      <c r="Q2715" s="672"/>
      <c r="R2715" s="672"/>
      <c r="S2715" s="672"/>
      <c r="T2715" s="385"/>
      <c r="U2715" s="385"/>
      <c r="V2715" s="385"/>
      <c r="W2715" s="385"/>
      <c r="X2715" s="693"/>
      <c r="Y2715" s="325"/>
      <c r="Z2715" s="308"/>
      <c r="AA2715" s="383"/>
      <c r="AC2715" s="325"/>
      <c r="AD2715" s="325"/>
      <c r="AF2715" s="383"/>
      <c r="AH2715" s="325"/>
      <c r="AI2715" s="325"/>
      <c r="AK2715" s="385"/>
      <c r="AL2715" s="385"/>
      <c r="AM2715" s="359"/>
      <c r="AN2715" s="385"/>
      <c r="AO2715" s="385"/>
      <c r="AP2715" s="385"/>
      <c r="AQ2715" s="385"/>
      <c r="AR2715" s="385"/>
      <c r="AS2715" s="385"/>
      <c r="AT2715" s="385"/>
      <c r="AU2715" s="359"/>
      <c r="AW2715" s="416"/>
      <c r="AX2715" s="694"/>
      <c r="AY2715" s="641"/>
      <c r="AZ2715" s="385"/>
      <c r="BA2715" s="385"/>
      <c r="BB2715" s="416"/>
      <c r="BC2715" s="416"/>
      <c r="BD2715" s="416"/>
      <c r="BE2715" s="416"/>
      <c r="BF2715" s="416"/>
      <c r="BG2715" s="416"/>
      <c r="BH2715" s="416"/>
      <c r="BI2715" s="416"/>
      <c r="BJ2715" s="416"/>
    </row>
    <row r="2716" spans="10:62" x14ac:dyDescent="0.2">
      <c r="J2716" s="385"/>
      <c r="K2716" s="217"/>
      <c r="L2716" s="217"/>
      <c r="M2716" s="693"/>
      <c r="N2716" s="693"/>
      <c r="O2716" s="359"/>
      <c r="P2716" s="619"/>
      <c r="Q2716" s="672"/>
      <c r="R2716" s="672"/>
      <c r="S2716" s="672"/>
      <c r="T2716" s="385"/>
      <c r="U2716" s="385"/>
      <c r="V2716" s="385"/>
      <c r="W2716" s="385"/>
      <c r="X2716" s="693"/>
      <c r="Y2716" s="325"/>
      <c r="Z2716" s="308"/>
      <c r="AA2716" s="383"/>
      <c r="AC2716" s="325"/>
      <c r="AD2716" s="325"/>
      <c r="AF2716" s="383"/>
      <c r="AH2716" s="325"/>
      <c r="AI2716" s="325"/>
      <c r="AK2716" s="385"/>
      <c r="AL2716" s="385"/>
      <c r="AM2716" s="359"/>
      <c r="AN2716" s="385"/>
      <c r="AO2716" s="385"/>
      <c r="AP2716" s="385"/>
      <c r="AQ2716" s="385"/>
      <c r="AR2716" s="385"/>
      <c r="AS2716" s="385"/>
      <c r="AT2716" s="385"/>
      <c r="AU2716" s="359"/>
      <c r="AW2716" s="416"/>
      <c r="AX2716" s="694"/>
      <c r="AY2716" s="641"/>
      <c r="AZ2716" s="385"/>
      <c r="BA2716" s="385"/>
      <c r="BB2716" s="416"/>
      <c r="BC2716" s="416"/>
      <c r="BD2716" s="416"/>
      <c r="BE2716" s="416"/>
      <c r="BF2716" s="416"/>
      <c r="BG2716" s="416"/>
      <c r="BH2716" s="416"/>
      <c r="BI2716" s="416"/>
      <c r="BJ2716" s="416"/>
    </row>
    <row r="2717" spans="10:62" x14ac:dyDescent="0.2">
      <c r="J2717" s="385"/>
      <c r="K2717" s="217"/>
      <c r="L2717" s="217"/>
      <c r="M2717" s="693"/>
      <c r="N2717" s="693"/>
      <c r="O2717" s="359"/>
      <c r="P2717" s="619"/>
      <c r="Q2717" s="672"/>
      <c r="R2717" s="672"/>
      <c r="S2717" s="672"/>
      <c r="T2717" s="385"/>
      <c r="U2717" s="385"/>
      <c r="V2717" s="385"/>
      <c r="W2717" s="385"/>
      <c r="X2717" s="693"/>
      <c r="Y2717" s="325"/>
      <c r="Z2717" s="308"/>
      <c r="AA2717" s="383"/>
      <c r="AC2717" s="325"/>
      <c r="AD2717" s="325"/>
      <c r="AF2717" s="383"/>
      <c r="AH2717" s="325"/>
      <c r="AI2717" s="325"/>
      <c r="AK2717" s="385"/>
      <c r="AL2717" s="385"/>
      <c r="AM2717" s="359"/>
      <c r="AN2717" s="385"/>
      <c r="AO2717" s="385"/>
      <c r="AP2717" s="385"/>
      <c r="AQ2717" s="385"/>
      <c r="AR2717" s="385"/>
      <c r="AS2717" s="385"/>
      <c r="AT2717" s="385"/>
      <c r="AU2717" s="359"/>
      <c r="AW2717" s="416"/>
      <c r="AX2717" s="694"/>
      <c r="AY2717" s="641"/>
      <c r="AZ2717" s="385"/>
      <c r="BA2717" s="385"/>
      <c r="BB2717" s="416"/>
      <c r="BC2717" s="416"/>
      <c r="BD2717" s="416"/>
      <c r="BE2717" s="416"/>
      <c r="BF2717" s="416"/>
      <c r="BG2717" s="416"/>
      <c r="BH2717" s="416"/>
      <c r="BI2717" s="416"/>
      <c r="BJ2717" s="416"/>
    </row>
    <row r="2718" spans="10:62" x14ac:dyDescent="0.2">
      <c r="J2718" s="385"/>
      <c r="K2718" s="217"/>
      <c r="L2718" s="217"/>
      <c r="M2718" s="693"/>
      <c r="N2718" s="693"/>
      <c r="O2718" s="359"/>
      <c r="P2718" s="619"/>
      <c r="Q2718" s="672"/>
      <c r="R2718" s="672"/>
      <c r="S2718" s="672"/>
      <c r="T2718" s="385"/>
      <c r="U2718" s="385"/>
      <c r="V2718" s="385"/>
      <c r="W2718" s="385"/>
      <c r="X2718" s="693"/>
      <c r="Y2718" s="325"/>
      <c r="Z2718" s="308"/>
      <c r="AA2718" s="383"/>
      <c r="AC2718" s="325"/>
      <c r="AD2718" s="325"/>
      <c r="AF2718" s="383"/>
      <c r="AH2718" s="325"/>
      <c r="AI2718" s="325"/>
      <c r="AK2718" s="385"/>
      <c r="AL2718" s="385"/>
      <c r="AM2718" s="359"/>
      <c r="AN2718" s="385"/>
      <c r="AO2718" s="385"/>
      <c r="AP2718" s="385"/>
      <c r="AQ2718" s="385"/>
      <c r="AR2718" s="385"/>
      <c r="AS2718" s="385"/>
      <c r="AT2718" s="385"/>
      <c r="AU2718" s="359"/>
      <c r="AW2718" s="416"/>
      <c r="AX2718" s="694"/>
      <c r="AY2718" s="641"/>
      <c r="AZ2718" s="385"/>
      <c r="BA2718" s="385"/>
      <c r="BB2718" s="416"/>
      <c r="BC2718" s="416"/>
      <c r="BD2718" s="416"/>
      <c r="BE2718" s="416"/>
      <c r="BF2718" s="416"/>
      <c r="BG2718" s="416"/>
      <c r="BH2718" s="416"/>
      <c r="BI2718" s="416"/>
      <c r="BJ2718" s="416"/>
    </row>
    <row r="2719" spans="10:62" x14ac:dyDescent="0.2">
      <c r="J2719" s="385"/>
      <c r="K2719" s="217"/>
      <c r="L2719" s="217"/>
      <c r="M2719" s="693"/>
      <c r="N2719" s="693"/>
      <c r="O2719" s="359"/>
      <c r="P2719" s="619"/>
      <c r="Q2719" s="672"/>
      <c r="R2719" s="672"/>
      <c r="S2719" s="672"/>
      <c r="T2719" s="385"/>
      <c r="U2719" s="385"/>
      <c r="V2719" s="385"/>
      <c r="W2719" s="385"/>
      <c r="X2719" s="693"/>
      <c r="Y2719" s="325"/>
      <c r="Z2719" s="308"/>
      <c r="AA2719" s="383"/>
      <c r="AC2719" s="325"/>
      <c r="AD2719" s="325"/>
      <c r="AF2719" s="383"/>
      <c r="AH2719" s="325"/>
      <c r="AI2719" s="325"/>
      <c r="AK2719" s="385"/>
      <c r="AL2719" s="385"/>
      <c r="AM2719" s="359"/>
      <c r="AN2719" s="385"/>
      <c r="AO2719" s="385"/>
      <c r="AP2719" s="385"/>
      <c r="AQ2719" s="385"/>
      <c r="AR2719" s="385"/>
      <c r="AS2719" s="385"/>
      <c r="AT2719" s="385"/>
      <c r="AU2719" s="359"/>
      <c r="AW2719" s="416"/>
      <c r="AX2719" s="694"/>
      <c r="AY2719" s="641"/>
      <c r="AZ2719" s="385"/>
      <c r="BA2719" s="385"/>
      <c r="BB2719" s="416"/>
      <c r="BC2719" s="416"/>
      <c r="BD2719" s="416"/>
      <c r="BE2719" s="416"/>
      <c r="BF2719" s="416"/>
      <c r="BG2719" s="416"/>
      <c r="BH2719" s="416"/>
      <c r="BI2719" s="416"/>
      <c r="BJ2719" s="416"/>
    </row>
    <row r="2720" spans="10:62" x14ac:dyDescent="0.2">
      <c r="J2720" s="385"/>
      <c r="K2720" s="217"/>
      <c r="L2720" s="217"/>
      <c r="M2720" s="693"/>
      <c r="N2720" s="693"/>
      <c r="O2720" s="359"/>
      <c r="P2720" s="619"/>
      <c r="Q2720" s="672"/>
      <c r="R2720" s="672"/>
      <c r="S2720" s="672"/>
      <c r="T2720" s="385"/>
      <c r="U2720" s="385"/>
      <c r="V2720" s="385"/>
      <c r="W2720" s="385"/>
      <c r="X2720" s="693"/>
      <c r="Y2720" s="325"/>
      <c r="Z2720" s="308"/>
      <c r="AA2720" s="383"/>
      <c r="AC2720" s="325"/>
      <c r="AD2720" s="325"/>
      <c r="AF2720" s="383"/>
      <c r="AH2720" s="325"/>
      <c r="AI2720" s="325"/>
      <c r="AK2720" s="385"/>
      <c r="AL2720" s="385"/>
      <c r="AM2720" s="359"/>
      <c r="AN2720" s="385"/>
      <c r="AO2720" s="385"/>
      <c r="AP2720" s="385"/>
      <c r="AQ2720" s="385"/>
      <c r="AR2720" s="385"/>
      <c r="AS2720" s="385"/>
      <c r="AT2720" s="385"/>
      <c r="AU2720" s="359"/>
      <c r="AW2720" s="416"/>
      <c r="AX2720" s="694"/>
      <c r="AY2720" s="641"/>
      <c r="AZ2720" s="385"/>
      <c r="BA2720" s="385"/>
      <c r="BB2720" s="416"/>
      <c r="BC2720" s="416"/>
      <c r="BD2720" s="416"/>
      <c r="BE2720" s="416"/>
      <c r="BF2720" s="416"/>
      <c r="BG2720" s="416"/>
      <c r="BH2720" s="416"/>
      <c r="BI2720" s="416"/>
      <c r="BJ2720" s="416"/>
    </row>
    <row r="2721" spans="10:62" x14ac:dyDescent="0.2">
      <c r="J2721" s="385"/>
      <c r="K2721" s="217"/>
      <c r="L2721" s="217"/>
      <c r="M2721" s="693"/>
      <c r="N2721" s="693"/>
      <c r="O2721" s="359"/>
      <c r="P2721" s="619"/>
      <c r="Q2721" s="672"/>
      <c r="R2721" s="672"/>
      <c r="S2721" s="672"/>
      <c r="T2721" s="385"/>
      <c r="U2721" s="385"/>
      <c r="V2721" s="385"/>
      <c r="W2721" s="385"/>
      <c r="X2721" s="693"/>
      <c r="Y2721" s="325"/>
      <c r="Z2721" s="308"/>
      <c r="AA2721" s="383"/>
      <c r="AC2721" s="325"/>
      <c r="AD2721" s="325"/>
      <c r="AF2721" s="383"/>
      <c r="AH2721" s="325"/>
      <c r="AI2721" s="325"/>
      <c r="AK2721" s="385"/>
      <c r="AL2721" s="385"/>
      <c r="AM2721" s="359"/>
      <c r="AN2721" s="385"/>
      <c r="AO2721" s="385"/>
      <c r="AP2721" s="385"/>
      <c r="AQ2721" s="385"/>
      <c r="AR2721" s="385"/>
      <c r="AS2721" s="385"/>
      <c r="AT2721" s="385"/>
      <c r="AU2721" s="359"/>
      <c r="AW2721" s="416"/>
      <c r="AX2721" s="694"/>
      <c r="AY2721" s="641"/>
      <c r="AZ2721" s="385"/>
      <c r="BA2721" s="385"/>
      <c r="BB2721" s="416"/>
      <c r="BC2721" s="416"/>
      <c r="BD2721" s="416"/>
      <c r="BE2721" s="416"/>
      <c r="BF2721" s="416"/>
      <c r="BG2721" s="416"/>
      <c r="BH2721" s="416"/>
      <c r="BI2721" s="416"/>
      <c r="BJ2721" s="416"/>
    </row>
    <row r="2722" spans="10:62" x14ac:dyDescent="0.2">
      <c r="J2722" s="385"/>
      <c r="K2722" s="217"/>
      <c r="L2722" s="217"/>
      <c r="M2722" s="693"/>
      <c r="N2722" s="693"/>
      <c r="O2722" s="359"/>
      <c r="P2722" s="619"/>
      <c r="Q2722" s="672"/>
      <c r="R2722" s="672"/>
      <c r="S2722" s="672"/>
      <c r="T2722" s="385"/>
      <c r="U2722" s="385"/>
      <c r="V2722" s="385"/>
      <c r="W2722" s="385"/>
      <c r="X2722" s="693"/>
      <c r="Y2722" s="325"/>
      <c r="Z2722" s="308"/>
      <c r="AA2722" s="383"/>
      <c r="AC2722" s="325"/>
      <c r="AD2722" s="325"/>
      <c r="AF2722" s="383"/>
      <c r="AH2722" s="325"/>
      <c r="AI2722" s="325"/>
      <c r="AK2722" s="385"/>
      <c r="AL2722" s="385"/>
      <c r="AM2722" s="359"/>
      <c r="AN2722" s="385"/>
      <c r="AO2722" s="385"/>
      <c r="AP2722" s="385"/>
      <c r="AQ2722" s="385"/>
      <c r="AR2722" s="385"/>
      <c r="AS2722" s="385"/>
      <c r="AT2722" s="385"/>
      <c r="AU2722" s="359"/>
      <c r="AW2722" s="416"/>
      <c r="AX2722" s="694"/>
      <c r="AY2722" s="641"/>
      <c r="AZ2722" s="385"/>
      <c r="BA2722" s="385"/>
      <c r="BB2722" s="416"/>
      <c r="BC2722" s="416"/>
      <c r="BD2722" s="416"/>
      <c r="BE2722" s="416"/>
      <c r="BF2722" s="416"/>
      <c r="BG2722" s="416"/>
      <c r="BH2722" s="416"/>
      <c r="BI2722" s="416"/>
      <c r="BJ2722" s="416"/>
    </row>
    <row r="2723" spans="10:62" x14ac:dyDescent="0.2">
      <c r="J2723" s="385"/>
      <c r="K2723" s="217"/>
      <c r="L2723" s="217"/>
      <c r="M2723" s="693"/>
      <c r="N2723" s="693"/>
      <c r="O2723" s="359"/>
      <c r="P2723" s="619"/>
      <c r="Q2723" s="672"/>
      <c r="R2723" s="672"/>
      <c r="S2723" s="672"/>
      <c r="T2723" s="385"/>
      <c r="U2723" s="385"/>
      <c r="V2723" s="385"/>
      <c r="W2723" s="385"/>
      <c r="X2723" s="693"/>
      <c r="Y2723" s="325"/>
      <c r="Z2723" s="308"/>
      <c r="AA2723" s="383"/>
      <c r="AC2723" s="325"/>
      <c r="AD2723" s="325"/>
      <c r="AF2723" s="383"/>
      <c r="AH2723" s="325"/>
      <c r="AI2723" s="325"/>
      <c r="AK2723" s="385"/>
      <c r="AL2723" s="385"/>
      <c r="AM2723" s="359"/>
      <c r="AN2723" s="385"/>
      <c r="AO2723" s="385"/>
      <c r="AP2723" s="385"/>
      <c r="AQ2723" s="385"/>
      <c r="AR2723" s="385"/>
      <c r="AS2723" s="385"/>
      <c r="AT2723" s="385"/>
      <c r="AU2723" s="359"/>
      <c r="AW2723" s="416"/>
      <c r="AX2723" s="694"/>
      <c r="AY2723" s="641"/>
      <c r="AZ2723" s="385"/>
      <c r="BA2723" s="385"/>
      <c r="BB2723" s="416"/>
      <c r="BC2723" s="416"/>
      <c r="BD2723" s="416"/>
      <c r="BE2723" s="416"/>
      <c r="BF2723" s="416"/>
      <c r="BG2723" s="416"/>
      <c r="BH2723" s="416"/>
      <c r="BI2723" s="416"/>
      <c r="BJ2723" s="416"/>
    </row>
    <row r="2724" spans="10:62" x14ac:dyDescent="0.2">
      <c r="J2724" s="385"/>
      <c r="K2724" s="217"/>
      <c r="L2724" s="217"/>
      <c r="M2724" s="693"/>
      <c r="N2724" s="693"/>
      <c r="O2724" s="359"/>
      <c r="P2724" s="619"/>
      <c r="Q2724" s="672"/>
      <c r="R2724" s="672"/>
      <c r="S2724" s="672"/>
      <c r="T2724" s="385"/>
      <c r="U2724" s="385"/>
      <c r="V2724" s="385"/>
      <c r="W2724" s="385"/>
      <c r="X2724" s="693"/>
      <c r="Y2724" s="325"/>
      <c r="Z2724" s="308"/>
      <c r="AA2724" s="383"/>
      <c r="AC2724" s="325"/>
      <c r="AD2724" s="325"/>
      <c r="AF2724" s="383"/>
      <c r="AH2724" s="325"/>
      <c r="AI2724" s="325"/>
      <c r="AK2724" s="385"/>
      <c r="AL2724" s="385"/>
      <c r="AM2724" s="359"/>
      <c r="AN2724" s="385"/>
      <c r="AO2724" s="385"/>
      <c r="AP2724" s="385"/>
      <c r="AQ2724" s="385"/>
      <c r="AR2724" s="385"/>
      <c r="AS2724" s="385"/>
      <c r="AT2724" s="385"/>
      <c r="AU2724" s="359"/>
      <c r="AW2724" s="416"/>
      <c r="AX2724" s="694"/>
      <c r="AY2724" s="641"/>
      <c r="AZ2724" s="385"/>
      <c r="BA2724" s="385"/>
      <c r="BB2724" s="416"/>
      <c r="BC2724" s="416"/>
      <c r="BD2724" s="416"/>
      <c r="BE2724" s="416"/>
      <c r="BF2724" s="416"/>
      <c r="BG2724" s="416"/>
      <c r="BH2724" s="416"/>
      <c r="BI2724" s="416"/>
      <c r="BJ2724" s="416"/>
    </row>
    <row r="2725" spans="10:62" x14ac:dyDescent="0.2">
      <c r="J2725" s="385"/>
      <c r="K2725" s="217"/>
      <c r="L2725" s="217"/>
      <c r="M2725" s="693"/>
      <c r="N2725" s="693"/>
      <c r="O2725" s="359"/>
      <c r="P2725" s="619"/>
      <c r="Q2725" s="672"/>
      <c r="R2725" s="672"/>
      <c r="S2725" s="672"/>
      <c r="T2725" s="385"/>
      <c r="U2725" s="385"/>
      <c r="V2725" s="385"/>
      <c r="W2725" s="385"/>
      <c r="X2725" s="693"/>
      <c r="Y2725" s="325"/>
      <c r="Z2725" s="308"/>
      <c r="AA2725" s="383"/>
      <c r="AC2725" s="325"/>
      <c r="AD2725" s="325"/>
      <c r="AF2725" s="383"/>
      <c r="AH2725" s="325"/>
      <c r="AI2725" s="325"/>
      <c r="AK2725" s="385"/>
      <c r="AL2725" s="385"/>
      <c r="AM2725" s="359"/>
      <c r="AN2725" s="385"/>
      <c r="AO2725" s="385"/>
      <c r="AP2725" s="385"/>
      <c r="AQ2725" s="385"/>
      <c r="AR2725" s="385"/>
      <c r="AS2725" s="385"/>
      <c r="AT2725" s="385"/>
      <c r="AU2725" s="359"/>
      <c r="AW2725" s="416"/>
      <c r="AX2725" s="694"/>
      <c r="AY2725" s="641"/>
      <c r="AZ2725" s="385"/>
      <c r="BA2725" s="385"/>
      <c r="BB2725" s="416"/>
      <c r="BC2725" s="416"/>
      <c r="BD2725" s="416"/>
      <c r="BE2725" s="416"/>
      <c r="BF2725" s="416"/>
      <c r="BG2725" s="416"/>
      <c r="BH2725" s="416"/>
      <c r="BI2725" s="416"/>
      <c r="BJ2725" s="416"/>
    </row>
    <row r="2726" spans="10:62" x14ac:dyDescent="0.2">
      <c r="J2726" s="385"/>
      <c r="K2726" s="217"/>
      <c r="L2726" s="217"/>
      <c r="M2726" s="693"/>
      <c r="N2726" s="693"/>
      <c r="O2726" s="359"/>
      <c r="P2726" s="619"/>
      <c r="Q2726" s="672"/>
      <c r="R2726" s="672"/>
      <c r="S2726" s="672"/>
      <c r="T2726" s="385"/>
      <c r="U2726" s="385"/>
      <c r="V2726" s="385"/>
      <c r="W2726" s="385"/>
      <c r="X2726" s="693"/>
      <c r="Y2726" s="325"/>
      <c r="Z2726" s="308"/>
      <c r="AA2726" s="383"/>
      <c r="AC2726" s="325"/>
      <c r="AD2726" s="325"/>
      <c r="AF2726" s="383"/>
      <c r="AH2726" s="325"/>
      <c r="AI2726" s="325"/>
      <c r="AK2726" s="385"/>
      <c r="AL2726" s="385"/>
      <c r="AM2726" s="359"/>
      <c r="AN2726" s="385"/>
      <c r="AO2726" s="385"/>
      <c r="AP2726" s="385"/>
      <c r="AQ2726" s="385"/>
      <c r="AR2726" s="385"/>
      <c r="AS2726" s="385"/>
      <c r="AT2726" s="385"/>
      <c r="AU2726" s="359"/>
      <c r="AW2726" s="416"/>
      <c r="AX2726" s="694"/>
      <c r="AY2726" s="641"/>
      <c r="AZ2726" s="385"/>
      <c r="BA2726" s="385"/>
      <c r="BB2726" s="416"/>
      <c r="BC2726" s="416"/>
      <c r="BD2726" s="416"/>
      <c r="BE2726" s="416"/>
      <c r="BF2726" s="416"/>
      <c r="BG2726" s="416"/>
      <c r="BH2726" s="416"/>
      <c r="BI2726" s="416"/>
      <c r="BJ2726" s="416"/>
    </row>
    <row r="2727" spans="10:62" x14ac:dyDescent="0.2">
      <c r="J2727" s="385"/>
      <c r="K2727" s="217"/>
      <c r="L2727" s="217"/>
      <c r="M2727" s="693"/>
      <c r="N2727" s="693"/>
      <c r="O2727" s="359"/>
      <c r="P2727" s="619"/>
      <c r="Q2727" s="672"/>
      <c r="R2727" s="672"/>
      <c r="S2727" s="672"/>
      <c r="T2727" s="385"/>
      <c r="U2727" s="385"/>
      <c r="V2727" s="385"/>
      <c r="W2727" s="385"/>
      <c r="X2727" s="693"/>
      <c r="Y2727" s="325"/>
      <c r="Z2727" s="308"/>
      <c r="AA2727" s="383"/>
      <c r="AC2727" s="325"/>
      <c r="AD2727" s="325"/>
      <c r="AF2727" s="383"/>
      <c r="AH2727" s="325"/>
      <c r="AI2727" s="325"/>
      <c r="AK2727" s="385"/>
      <c r="AL2727" s="385"/>
      <c r="AM2727" s="359"/>
      <c r="AN2727" s="385"/>
      <c r="AO2727" s="385"/>
      <c r="AP2727" s="385"/>
      <c r="AQ2727" s="385"/>
      <c r="AR2727" s="385"/>
      <c r="AS2727" s="385"/>
      <c r="AT2727" s="385"/>
      <c r="AU2727" s="359"/>
      <c r="AW2727" s="416"/>
      <c r="AX2727" s="694"/>
      <c r="AY2727" s="641"/>
      <c r="AZ2727" s="385"/>
      <c r="BA2727" s="385"/>
      <c r="BB2727" s="416"/>
      <c r="BC2727" s="416"/>
      <c r="BD2727" s="416"/>
      <c r="BE2727" s="416"/>
      <c r="BF2727" s="416"/>
      <c r="BG2727" s="416"/>
      <c r="BH2727" s="416"/>
      <c r="BI2727" s="416"/>
      <c r="BJ2727" s="416"/>
    </row>
    <row r="2728" spans="10:62" x14ac:dyDescent="0.2">
      <c r="J2728" s="385"/>
      <c r="K2728" s="217"/>
      <c r="L2728" s="217"/>
      <c r="M2728" s="693"/>
      <c r="N2728" s="693"/>
      <c r="O2728" s="359"/>
      <c r="P2728" s="619"/>
      <c r="Q2728" s="672"/>
      <c r="R2728" s="672"/>
      <c r="S2728" s="672"/>
      <c r="T2728" s="385"/>
      <c r="U2728" s="385"/>
      <c r="V2728" s="385"/>
      <c r="W2728" s="385"/>
      <c r="X2728" s="693"/>
      <c r="Y2728" s="325"/>
      <c r="Z2728" s="308"/>
      <c r="AA2728" s="383"/>
      <c r="AC2728" s="325"/>
      <c r="AD2728" s="325"/>
      <c r="AF2728" s="383"/>
      <c r="AH2728" s="325"/>
      <c r="AI2728" s="325"/>
      <c r="AK2728" s="385"/>
      <c r="AL2728" s="385"/>
      <c r="AM2728" s="359"/>
      <c r="AN2728" s="385"/>
      <c r="AO2728" s="385"/>
      <c r="AP2728" s="385"/>
      <c r="AQ2728" s="385"/>
      <c r="AR2728" s="385"/>
      <c r="AS2728" s="385"/>
      <c r="AT2728" s="385"/>
      <c r="AU2728" s="359"/>
      <c r="AW2728" s="416"/>
      <c r="AX2728" s="694"/>
      <c r="AY2728" s="641"/>
      <c r="AZ2728" s="385"/>
      <c r="BA2728" s="385"/>
      <c r="BB2728" s="416"/>
      <c r="BC2728" s="416"/>
      <c r="BD2728" s="416"/>
      <c r="BE2728" s="416"/>
      <c r="BF2728" s="416"/>
      <c r="BG2728" s="416"/>
      <c r="BH2728" s="416"/>
      <c r="BI2728" s="416"/>
      <c r="BJ2728" s="416"/>
    </row>
    <row r="2729" spans="10:62" x14ac:dyDescent="0.2">
      <c r="J2729" s="385"/>
      <c r="K2729" s="217"/>
      <c r="L2729" s="217"/>
      <c r="M2729" s="693"/>
      <c r="N2729" s="693"/>
      <c r="O2729" s="359"/>
      <c r="P2729" s="619"/>
      <c r="Q2729" s="672"/>
      <c r="R2729" s="672"/>
      <c r="S2729" s="672"/>
      <c r="T2729" s="385"/>
      <c r="U2729" s="385"/>
      <c r="V2729" s="385"/>
      <c r="W2729" s="385"/>
      <c r="X2729" s="693"/>
      <c r="Y2729" s="325"/>
      <c r="Z2729" s="308"/>
      <c r="AA2729" s="383"/>
      <c r="AC2729" s="325"/>
      <c r="AD2729" s="325"/>
      <c r="AF2729" s="383"/>
      <c r="AH2729" s="325"/>
      <c r="AI2729" s="325"/>
      <c r="AK2729" s="385"/>
      <c r="AL2729" s="385"/>
      <c r="AM2729" s="359"/>
      <c r="AN2729" s="385"/>
      <c r="AO2729" s="385"/>
      <c r="AP2729" s="385"/>
      <c r="AQ2729" s="385"/>
      <c r="AR2729" s="385"/>
      <c r="AS2729" s="385"/>
      <c r="AT2729" s="385"/>
      <c r="AU2729" s="359"/>
      <c r="AW2729" s="416"/>
      <c r="AX2729" s="694"/>
      <c r="AY2729" s="641"/>
      <c r="AZ2729" s="385"/>
      <c r="BA2729" s="385"/>
      <c r="BB2729" s="416"/>
      <c r="BC2729" s="416"/>
      <c r="BD2729" s="416"/>
      <c r="BE2729" s="416"/>
      <c r="BF2729" s="416"/>
      <c r="BG2729" s="416"/>
      <c r="BH2729" s="416"/>
      <c r="BI2729" s="416"/>
      <c r="BJ2729" s="416"/>
    </row>
    <row r="2730" spans="10:62" x14ac:dyDescent="0.2">
      <c r="J2730" s="385"/>
      <c r="K2730" s="217"/>
      <c r="L2730" s="217"/>
      <c r="M2730" s="693"/>
      <c r="N2730" s="693"/>
      <c r="O2730" s="359"/>
      <c r="P2730" s="619"/>
      <c r="Q2730" s="672"/>
      <c r="R2730" s="672"/>
      <c r="S2730" s="672"/>
      <c r="T2730" s="385"/>
      <c r="U2730" s="385"/>
      <c r="V2730" s="385"/>
      <c r="W2730" s="385"/>
      <c r="X2730" s="693"/>
      <c r="Y2730" s="325"/>
      <c r="Z2730" s="308"/>
      <c r="AA2730" s="383"/>
      <c r="AC2730" s="325"/>
      <c r="AD2730" s="325"/>
      <c r="AF2730" s="383"/>
      <c r="AH2730" s="325"/>
      <c r="AI2730" s="325"/>
      <c r="AK2730" s="385"/>
      <c r="AL2730" s="385"/>
      <c r="AM2730" s="359"/>
      <c r="AN2730" s="385"/>
      <c r="AO2730" s="385"/>
      <c r="AP2730" s="385"/>
      <c r="AQ2730" s="385"/>
      <c r="AR2730" s="385"/>
      <c r="AS2730" s="385"/>
      <c r="AT2730" s="385"/>
      <c r="AU2730" s="359"/>
      <c r="AW2730" s="416"/>
      <c r="AX2730" s="694"/>
      <c r="AY2730" s="641"/>
      <c r="AZ2730" s="385"/>
      <c r="BA2730" s="385"/>
      <c r="BB2730" s="416"/>
      <c r="BC2730" s="416"/>
      <c r="BD2730" s="416"/>
      <c r="BE2730" s="416"/>
      <c r="BF2730" s="416"/>
      <c r="BG2730" s="416"/>
      <c r="BH2730" s="416"/>
      <c r="BI2730" s="416"/>
      <c r="BJ2730" s="416"/>
    </row>
    <row r="2731" spans="10:62" x14ac:dyDescent="0.2">
      <c r="J2731" s="385"/>
      <c r="K2731" s="217"/>
      <c r="L2731" s="217"/>
      <c r="M2731" s="693"/>
      <c r="N2731" s="693"/>
      <c r="O2731" s="359"/>
      <c r="P2731" s="619"/>
      <c r="Q2731" s="672"/>
      <c r="R2731" s="672"/>
      <c r="S2731" s="672"/>
      <c r="T2731" s="385"/>
      <c r="U2731" s="385"/>
      <c r="V2731" s="385"/>
      <c r="W2731" s="385"/>
      <c r="X2731" s="693"/>
      <c r="Y2731" s="325"/>
      <c r="Z2731" s="308"/>
      <c r="AA2731" s="383"/>
      <c r="AC2731" s="325"/>
      <c r="AD2731" s="325"/>
      <c r="AF2731" s="383"/>
      <c r="AH2731" s="325"/>
      <c r="AI2731" s="325"/>
      <c r="AK2731" s="385"/>
      <c r="AL2731" s="385"/>
      <c r="AM2731" s="359"/>
      <c r="AN2731" s="385"/>
      <c r="AO2731" s="385"/>
      <c r="AP2731" s="385"/>
      <c r="AQ2731" s="385"/>
      <c r="AR2731" s="385"/>
      <c r="AS2731" s="385"/>
      <c r="AT2731" s="385"/>
      <c r="AU2731" s="359"/>
      <c r="AW2731" s="416"/>
      <c r="AX2731" s="694"/>
      <c r="AY2731" s="641"/>
      <c r="AZ2731" s="385"/>
      <c r="BA2731" s="385"/>
      <c r="BB2731" s="416"/>
      <c r="BC2731" s="416"/>
      <c r="BD2731" s="416"/>
      <c r="BE2731" s="416"/>
      <c r="BF2731" s="416"/>
      <c r="BG2731" s="416"/>
      <c r="BH2731" s="416"/>
      <c r="BI2731" s="416"/>
      <c r="BJ2731" s="416"/>
    </row>
    <row r="2732" spans="10:62" x14ac:dyDescent="0.2">
      <c r="J2732" s="385"/>
      <c r="K2732" s="217"/>
      <c r="L2732" s="217"/>
      <c r="M2732" s="693"/>
      <c r="N2732" s="693"/>
      <c r="O2732" s="359"/>
      <c r="P2732" s="619"/>
      <c r="Q2732" s="672"/>
      <c r="R2732" s="672"/>
      <c r="S2732" s="672"/>
      <c r="T2732" s="385"/>
      <c r="U2732" s="385"/>
      <c r="V2732" s="385"/>
      <c r="W2732" s="385"/>
      <c r="X2732" s="693"/>
      <c r="Y2732" s="325"/>
      <c r="Z2732" s="308"/>
      <c r="AA2732" s="383"/>
      <c r="AC2732" s="325"/>
      <c r="AD2732" s="325"/>
      <c r="AF2732" s="383"/>
      <c r="AH2732" s="325"/>
      <c r="AI2732" s="325"/>
      <c r="AK2732" s="385"/>
      <c r="AL2732" s="385"/>
      <c r="AM2732" s="359"/>
      <c r="AN2732" s="385"/>
      <c r="AO2732" s="385"/>
      <c r="AP2732" s="385"/>
      <c r="AQ2732" s="385"/>
      <c r="AR2732" s="385"/>
      <c r="AS2732" s="385"/>
      <c r="AT2732" s="385"/>
      <c r="AU2732" s="359"/>
      <c r="AW2732" s="416"/>
      <c r="AX2732" s="694"/>
      <c r="AY2732" s="641"/>
      <c r="AZ2732" s="385"/>
      <c r="BA2732" s="385"/>
      <c r="BB2732" s="416"/>
      <c r="BC2732" s="416"/>
      <c r="BD2732" s="416"/>
      <c r="BE2732" s="416"/>
      <c r="BF2732" s="416"/>
      <c r="BG2732" s="416"/>
      <c r="BH2732" s="416"/>
      <c r="BI2732" s="416"/>
      <c r="BJ2732" s="416"/>
    </row>
    <row r="2733" spans="10:62" x14ac:dyDescent="0.2">
      <c r="J2733" s="385"/>
      <c r="K2733" s="217"/>
      <c r="L2733" s="217"/>
      <c r="M2733" s="693"/>
      <c r="N2733" s="693"/>
      <c r="O2733" s="359"/>
      <c r="P2733" s="619"/>
      <c r="Q2733" s="672"/>
      <c r="R2733" s="672"/>
      <c r="S2733" s="672"/>
      <c r="T2733" s="385"/>
      <c r="U2733" s="385"/>
      <c r="V2733" s="385"/>
      <c r="W2733" s="385"/>
      <c r="X2733" s="693"/>
      <c r="Y2733" s="325"/>
      <c r="Z2733" s="308"/>
      <c r="AA2733" s="383"/>
      <c r="AC2733" s="325"/>
      <c r="AD2733" s="325"/>
      <c r="AF2733" s="383"/>
      <c r="AH2733" s="325"/>
      <c r="AI2733" s="325"/>
      <c r="AK2733" s="385"/>
      <c r="AL2733" s="385"/>
      <c r="AM2733" s="359"/>
      <c r="AN2733" s="385"/>
      <c r="AO2733" s="385"/>
      <c r="AP2733" s="385"/>
      <c r="AQ2733" s="385"/>
      <c r="AR2733" s="385"/>
      <c r="AS2733" s="385"/>
      <c r="AT2733" s="385"/>
      <c r="AU2733" s="359"/>
      <c r="AW2733" s="416"/>
      <c r="AX2733" s="694"/>
      <c r="AY2733" s="641"/>
      <c r="AZ2733" s="385"/>
      <c r="BA2733" s="385"/>
      <c r="BB2733" s="416"/>
      <c r="BC2733" s="416"/>
      <c r="BD2733" s="416"/>
      <c r="BE2733" s="416"/>
      <c r="BF2733" s="416"/>
      <c r="BG2733" s="416"/>
      <c r="BH2733" s="416"/>
      <c r="BI2733" s="416"/>
      <c r="BJ2733" s="416"/>
    </row>
    <row r="2734" spans="10:62" x14ac:dyDescent="0.2">
      <c r="J2734" s="385"/>
      <c r="K2734" s="217"/>
      <c r="L2734" s="217"/>
      <c r="M2734" s="693"/>
      <c r="N2734" s="693"/>
      <c r="O2734" s="359"/>
      <c r="P2734" s="619"/>
      <c r="Q2734" s="672"/>
      <c r="R2734" s="672"/>
      <c r="S2734" s="672"/>
      <c r="T2734" s="385"/>
      <c r="U2734" s="385"/>
      <c r="V2734" s="385"/>
      <c r="W2734" s="385"/>
      <c r="X2734" s="693"/>
      <c r="Y2734" s="325"/>
      <c r="Z2734" s="308"/>
      <c r="AA2734" s="383"/>
      <c r="AC2734" s="325"/>
      <c r="AD2734" s="325"/>
      <c r="AF2734" s="383"/>
      <c r="AH2734" s="325"/>
      <c r="AI2734" s="325"/>
      <c r="AK2734" s="385"/>
      <c r="AL2734" s="385"/>
      <c r="AM2734" s="359"/>
      <c r="AN2734" s="385"/>
      <c r="AO2734" s="385"/>
      <c r="AP2734" s="385"/>
      <c r="AQ2734" s="385"/>
      <c r="AR2734" s="385"/>
      <c r="AS2734" s="385"/>
      <c r="AT2734" s="385"/>
      <c r="AU2734" s="359"/>
      <c r="AW2734" s="416"/>
      <c r="AX2734" s="694"/>
      <c r="AY2734" s="641"/>
      <c r="AZ2734" s="385"/>
      <c r="BA2734" s="385"/>
      <c r="BB2734" s="416"/>
      <c r="BC2734" s="416"/>
      <c r="BD2734" s="416"/>
      <c r="BE2734" s="416"/>
      <c r="BF2734" s="416"/>
      <c r="BG2734" s="416"/>
      <c r="BH2734" s="416"/>
      <c r="BI2734" s="416"/>
      <c r="BJ2734" s="416"/>
    </row>
    <row r="2735" spans="10:62" x14ac:dyDescent="0.2">
      <c r="J2735" s="385"/>
      <c r="K2735" s="217"/>
      <c r="L2735" s="217"/>
      <c r="M2735" s="693"/>
      <c r="N2735" s="693"/>
      <c r="O2735" s="359"/>
      <c r="P2735" s="619"/>
      <c r="Q2735" s="672"/>
      <c r="R2735" s="672"/>
      <c r="S2735" s="672"/>
      <c r="T2735" s="385"/>
      <c r="U2735" s="385"/>
      <c r="V2735" s="385"/>
      <c r="W2735" s="385"/>
      <c r="X2735" s="693"/>
      <c r="Y2735" s="325"/>
      <c r="Z2735" s="308"/>
      <c r="AA2735" s="383"/>
      <c r="AC2735" s="325"/>
      <c r="AD2735" s="325"/>
      <c r="AF2735" s="383"/>
      <c r="AH2735" s="325"/>
      <c r="AI2735" s="325"/>
      <c r="AK2735" s="385"/>
      <c r="AL2735" s="385"/>
      <c r="AM2735" s="359"/>
      <c r="AN2735" s="385"/>
      <c r="AO2735" s="385"/>
      <c r="AP2735" s="385"/>
      <c r="AQ2735" s="385"/>
      <c r="AR2735" s="385"/>
      <c r="AS2735" s="385"/>
      <c r="AT2735" s="385"/>
      <c r="AU2735" s="359"/>
      <c r="AW2735" s="416"/>
      <c r="AX2735" s="694"/>
      <c r="AY2735" s="641"/>
      <c r="AZ2735" s="385"/>
      <c r="BA2735" s="385"/>
      <c r="BB2735" s="416"/>
      <c r="BC2735" s="416"/>
      <c r="BD2735" s="416"/>
      <c r="BE2735" s="416"/>
      <c r="BF2735" s="416"/>
      <c r="BG2735" s="416"/>
      <c r="BH2735" s="416"/>
      <c r="BI2735" s="416"/>
      <c r="BJ2735" s="416"/>
    </row>
    <row r="2736" spans="10:62" x14ac:dyDescent="0.2">
      <c r="J2736" s="385"/>
      <c r="K2736" s="217"/>
      <c r="L2736" s="217"/>
      <c r="M2736" s="693"/>
      <c r="N2736" s="693"/>
      <c r="O2736" s="359"/>
      <c r="P2736" s="619"/>
      <c r="Q2736" s="672"/>
      <c r="R2736" s="672"/>
      <c r="S2736" s="672"/>
      <c r="T2736" s="385"/>
      <c r="U2736" s="385"/>
      <c r="V2736" s="385"/>
      <c r="W2736" s="385"/>
      <c r="X2736" s="693"/>
      <c r="Y2736" s="325"/>
      <c r="Z2736" s="308"/>
      <c r="AA2736" s="383"/>
      <c r="AC2736" s="325"/>
      <c r="AD2736" s="325"/>
      <c r="AF2736" s="383"/>
      <c r="AH2736" s="325"/>
      <c r="AI2736" s="325"/>
      <c r="AK2736" s="385"/>
      <c r="AL2736" s="385"/>
      <c r="AM2736" s="359"/>
      <c r="AN2736" s="385"/>
      <c r="AO2736" s="385"/>
      <c r="AP2736" s="385"/>
      <c r="AQ2736" s="385"/>
      <c r="AR2736" s="385"/>
      <c r="AS2736" s="385"/>
      <c r="AT2736" s="385"/>
      <c r="AU2736" s="359"/>
      <c r="AW2736" s="416"/>
      <c r="AX2736" s="694"/>
      <c r="AY2736" s="641"/>
      <c r="AZ2736" s="385"/>
      <c r="BA2736" s="385"/>
      <c r="BB2736" s="416"/>
      <c r="BC2736" s="416"/>
      <c r="BD2736" s="416"/>
      <c r="BE2736" s="416"/>
      <c r="BF2736" s="416"/>
      <c r="BG2736" s="416"/>
      <c r="BH2736" s="416"/>
      <c r="BI2736" s="416"/>
      <c r="BJ2736" s="416"/>
    </row>
    <row r="2737" spans="10:62" x14ac:dyDescent="0.2">
      <c r="J2737" s="385"/>
      <c r="K2737" s="217"/>
      <c r="L2737" s="217"/>
      <c r="M2737" s="693"/>
      <c r="N2737" s="693"/>
      <c r="O2737" s="359"/>
      <c r="P2737" s="619"/>
      <c r="Q2737" s="672"/>
      <c r="R2737" s="672"/>
      <c r="S2737" s="672"/>
      <c r="T2737" s="385"/>
      <c r="U2737" s="385"/>
      <c r="V2737" s="385"/>
      <c r="W2737" s="385"/>
      <c r="X2737" s="693"/>
      <c r="Y2737" s="325"/>
      <c r="Z2737" s="308"/>
      <c r="AA2737" s="383"/>
      <c r="AC2737" s="325"/>
      <c r="AD2737" s="325"/>
      <c r="AF2737" s="383"/>
      <c r="AH2737" s="325"/>
      <c r="AI2737" s="325"/>
      <c r="AK2737" s="385"/>
      <c r="AL2737" s="385"/>
      <c r="AM2737" s="359"/>
      <c r="AN2737" s="385"/>
      <c r="AO2737" s="385"/>
      <c r="AP2737" s="385"/>
      <c r="AQ2737" s="385"/>
      <c r="AR2737" s="385"/>
      <c r="AS2737" s="385"/>
      <c r="AT2737" s="385"/>
      <c r="AU2737" s="359"/>
      <c r="AW2737" s="416"/>
      <c r="AX2737" s="694"/>
      <c r="AY2737" s="641"/>
      <c r="AZ2737" s="385"/>
      <c r="BA2737" s="385"/>
      <c r="BB2737" s="416"/>
      <c r="BC2737" s="416"/>
      <c r="BD2737" s="416"/>
      <c r="BE2737" s="416"/>
      <c r="BF2737" s="416"/>
      <c r="BG2737" s="416"/>
      <c r="BH2737" s="416"/>
      <c r="BI2737" s="416"/>
      <c r="BJ2737" s="416"/>
    </row>
    <row r="2738" spans="10:62" x14ac:dyDescent="0.2">
      <c r="J2738" s="385"/>
      <c r="K2738" s="217"/>
      <c r="L2738" s="217"/>
      <c r="M2738" s="693"/>
      <c r="N2738" s="693"/>
      <c r="O2738" s="359"/>
      <c r="P2738" s="619"/>
      <c r="Q2738" s="672"/>
      <c r="R2738" s="672"/>
      <c r="S2738" s="672"/>
      <c r="T2738" s="385"/>
      <c r="U2738" s="385"/>
      <c r="V2738" s="385"/>
      <c r="W2738" s="385"/>
      <c r="X2738" s="693"/>
      <c r="Y2738" s="325"/>
      <c r="Z2738" s="308"/>
      <c r="AA2738" s="383"/>
      <c r="AC2738" s="325"/>
      <c r="AD2738" s="325"/>
      <c r="AF2738" s="383"/>
      <c r="AH2738" s="325"/>
      <c r="AI2738" s="325"/>
      <c r="AK2738" s="385"/>
      <c r="AL2738" s="385"/>
      <c r="AM2738" s="359"/>
      <c r="AN2738" s="385"/>
      <c r="AO2738" s="385"/>
      <c r="AP2738" s="385"/>
      <c r="AQ2738" s="385"/>
      <c r="AR2738" s="385"/>
      <c r="AS2738" s="385"/>
      <c r="AT2738" s="385"/>
      <c r="AU2738" s="359"/>
      <c r="AW2738" s="416"/>
      <c r="AX2738" s="694"/>
      <c r="AY2738" s="641"/>
      <c r="AZ2738" s="385"/>
      <c r="BA2738" s="385"/>
      <c r="BB2738" s="416"/>
      <c r="BC2738" s="416"/>
      <c r="BD2738" s="416"/>
      <c r="BE2738" s="416"/>
      <c r="BF2738" s="416"/>
      <c r="BG2738" s="416"/>
      <c r="BH2738" s="416"/>
      <c r="BI2738" s="416"/>
      <c r="BJ2738" s="416"/>
    </row>
    <row r="2739" spans="10:62" x14ac:dyDescent="0.2">
      <c r="J2739" s="385"/>
      <c r="K2739" s="217"/>
      <c r="L2739" s="217"/>
      <c r="M2739" s="693"/>
      <c r="N2739" s="693"/>
      <c r="O2739" s="359"/>
      <c r="P2739" s="619"/>
      <c r="Q2739" s="672"/>
      <c r="R2739" s="672"/>
      <c r="S2739" s="672"/>
      <c r="T2739" s="385"/>
      <c r="U2739" s="385"/>
      <c r="V2739" s="385"/>
      <c r="W2739" s="385"/>
      <c r="X2739" s="693"/>
      <c r="Y2739" s="325"/>
      <c r="Z2739" s="308"/>
      <c r="AA2739" s="383"/>
      <c r="AC2739" s="325"/>
      <c r="AD2739" s="325"/>
      <c r="AF2739" s="383"/>
      <c r="AH2739" s="325"/>
      <c r="AI2739" s="325"/>
      <c r="AK2739" s="385"/>
      <c r="AL2739" s="385"/>
      <c r="AM2739" s="359"/>
      <c r="AN2739" s="385"/>
      <c r="AO2739" s="385"/>
      <c r="AP2739" s="385"/>
      <c r="AQ2739" s="385"/>
      <c r="AR2739" s="385"/>
      <c r="AS2739" s="385"/>
      <c r="AT2739" s="385"/>
      <c r="AU2739" s="359"/>
      <c r="AW2739" s="416"/>
      <c r="AX2739" s="694"/>
      <c r="AY2739" s="641"/>
      <c r="AZ2739" s="385"/>
      <c r="BA2739" s="385"/>
      <c r="BB2739" s="416"/>
      <c r="BC2739" s="416"/>
      <c r="BD2739" s="416"/>
      <c r="BE2739" s="416"/>
      <c r="BF2739" s="416"/>
      <c r="BG2739" s="416"/>
      <c r="BH2739" s="416"/>
      <c r="BI2739" s="416"/>
      <c r="BJ2739" s="416"/>
    </row>
    <row r="2740" spans="10:62" x14ac:dyDescent="0.2">
      <c r="J2740" s="385"/>
      <c r="K2740" s="217"/>
      <c r="L2740" s="217"/>
      <c r="M2740" s="693"/>
      <c r="N2740" s="693"/>
      <c r="O2740" s="359"/>
      <c r="P2740" s="619"/>
      <c r="Q2740" s="672"/>
      <c r="R2740" s="672"/>
      <c r="S2740" s="672"/>
      <c r="T2740" s="385"/>
      <c r="U2740" s="385"/>
      <c r="V2740" s="385"/>
      <c r="W2740" s="385"/>
      <c r="X2740" s="693"/>
      <c r="Y2740" s="325"/>
      <c r="Z2740" s="308"/>
      <c r="AA2740" s="383"/>
      <c r="AC2740" s="325"/>
      <c r="AD2740" s="325"/>
      <c r="AF2740" s="383"/>
      <c r="AH2740" s="325"/>
      <c r="AI2740" s="325"/>
      <c r="AK2740" s="385"/>
      <c r="AL2740" s="385"/>
      <c r="AM2740" s="359"/>
      <c r="AN2740" s="385"/>
      <c r="AO2740" s="385"/>
      <c r="AP2740" s="385"/>
      <c r="AQ2740" s="385"/>
      <c r="AR2740" s="385"/>
      <c r="AS2740" s="385"/>
      <c r="AT2740" s="385"/>
      <c r="AU2740" s="359"/>
      <c r="AW2740" s="416"/>
      <c r="AX2740" s="694"/>
      <c r="AY2740" s="641"/>
      <c r="AZ2740" s="385"/>
      <c r="BA2740" s="385"/>
      <c r="BB2740" s="416"/>
      <c r="BC2740" s="416"/>
      <c r="BD2740" s="416"/>
      <c r="BE2740" s="416"/>
      <c r="BF2740" s="416"/>
      <c r="BG2740" s="416"/>
      <c r="BH2740" s="416"/>
      <c r="BI2740" s="416"/>
      <c r="BJ2740" s="416"/>
    </row>
    <row r="2741" spans="10:62" x14ac:dyDescent="0.2">
      <c r="J2741" s="385"/>
      <c r="K2741" s="217"/>
      <c r="L2741" s="217"/>
      <c r="M2741" s="693"/>
      <c r="N2741" s="693"/>
      <c r="O2741" s="359"/>
      <c r="P2741" s="619"/>
      <c r="Q2741" s="672"/>
      <c r="R2741" s="672"/>
      <c r="S2741" s="672"/>
      <c r="T2741" s="385"/>
      <c r="U2741" s="385"/>
      <c r="V2741" s="385"/>
      <c r="W2741" s="385"/>
      <c r="X2741" s="693"/>
      <c r="Y2741" s="325"/>
      <c r="Z2741" s="308"/>
      <c r="AA2741" s="383"/>
      <c r="AC2741" s="325"/>
      <c r="AD2741" s="325"/>
      <c r="AF2741" s="383"/>
      <c r="AH2741" s="325"/>
      <c r="AI2741" s="325"/>
      <c r="AK2741" s="385"/>
      <c r="AL2741" s="385"/>
      <c r="AM2741" s="359"/>
      <c r="AN2741" s="385"/>
      <c r="AO2741" s="385"/>
      <c r="AP2741" s="385"/>
      <c r="AQ2741" s="385"/>
      <c r="AR2741" s="385"/>
      <c r="AS2741" s="385"/>
      <c r="AT2741" s="385"/>
      <c r="AU2741" s="359"/>
      <c r="AW2741" s="416"/>
      <c r="AX2741" s="694"/>
      <c r="AY2741" s="641"/>
      <c r="AZ2741" s="385"/>
      <c r="BA2741" s="385"/>
      <c r="BB2741" s="416"/>
      <c r="BC2741" s="416"/>
      <c r="BD2741" s="416"/>
      <c r="BE2741" s="416"/>
      <c r="BF2741" s="416"/>
      <c r="BG2741" s="416"/>
      <c r="BH2741" s="416"/>
      <c r="BI2741" s="416"/>
      <c r="BJ2741" s="416"/>
    </row>
    <row r="2742" spans="10:62" x14ac:dyDescent="0.2">
      <c r="J2742" s="385"/>
      <c r="K2742" s="217"/>
      <c r="L2742" s="217"/>
      <c r="M2742" s="693"/>
      <c r="N2742" s="693"/>
      <c r="O2742" s="359"/>
      <c r="P2742" s="619"/>
      <c r="Q2742" s="672"/>
      <c r="R2742" s="672"/>
      <c r="S2742" s="672"/>
      <c r="T2742" s="385"/>
      <c r="U2742" s="385"/>
      <c r="V2742" s="385"/>
      <c r="W2742" s="385"/>
      <c r="X2742" s="693"/>
      <c r="Y2742" s="325"/>
      <c r="Z2742" s="308"/>
      <c r="AA2742" s="383"/>
      <c r="AC2742" s="325"/>
      <c r="AD2742" s="325"/>
      <c r="AF2742" s="383"/>
      <c r="AH2742" s="325"/>
      <c r="AI2742" s="325"/>
      <c r="AK2742" s="385"/>
      <c r="AL2742" s="385"/>
      <c r="AM2742" s="359"/>
      <c r="AN2742" s="385"/>
      <c r="AO2742" s="385"/>
      <c r="AP2742" s="385"/>
      <c r="AQ2742" s="385"/>
      <c r="AR2742" s="385"/>
      <c r="AS2742" s="385"/>
      <c r="AT2742" s="385"/>
      <c r="AU2742" s="359"/>
      <c r="AW2742" s="416"/>
      <c r="AX2742" s="694"/>
      <c r="AY2742" s="641"/>
      <c r="AZ2742" s="385"/>
      <c r="BA2742" s="385"/>
      <c r="BB2742" s="416"/>
      <c r="BC2742" s="416"/>
      <c r="BD2742" s="416"/>
      <c r="BE2742" s="416"/>
      <c r="BF2742" s="416"/>
      <c r="BG2742" s="416"/>
      <c r="BH2742" s="416"/>
      <c r="BI2742" s="416"/>
      <c r="BJ2742" s="416"/>
    </row>
    <row r="2743" spans="10:62" x14ac:dyDescent="0.2">
      <c r="J2743" s="385"/>
      <c r="K2743" s="217"/>
      <c r="L2743" s="217"/>
      <c r="M2743" s="693"/>
      <c r="N2743" s="693"/>
      <c r="O2743" s="359"/>
      <c r="P2743" s="619"/>
      <c r="Q2743" s="672"/>
      <c r="R2743" s="672"/>
      <c r="S2743" s="672"/>
      <c r="T2743" s="385"/>
      <c r="U2743" s="385"/>
      <c r="V2743" s="385"/>
      <c r="W2743" s="385"/>
      <c r="X2743" s="693"/>
      <c r="Y2743" s="325"/>
      <c r="Z2743" s="308"/>
      <c r="AA2743" s="383"/>
      <c r="AC2743" s="325"/>
      <c r="AD2743" s="325"/>
      <c r="AF2743" s="383"/>
      <c r="AH2743" s="325"/>
      <c r="AI2743" s="325"/>
      <c r="AK2743" s="385"/>
      <c r="AL2743" s="385"/>
      <c r="AM2743" s="359"/>
      <c r="AN2743" s="385"/>
      <c r="AO2743" s="385"/>
      <c r="AP2743" s="385"/>
      <c r="AQ2743" s="385"/>
      <c r="AR2743" s="385"/>
      <c r="AS2743" s="385"/>
      <c r="AT2743" s="385"/>
      <c r="AU2743" s="359"/>
      <c r="AW2743" s="416"/>
      <c r="AX2743" s="694"/>
      <c r="AY2743" s="641"/>
      <c r="AZ2743" s="385"/>
      <c r="BA2743" s="385"/>
      <c r="BB2743" s="416"/>
      <c r="BC2743" s="416"/>
      <c r="BD2743" s="416"/>
      <c r="BE2743" s="416"/>
      <c r="BF2743" s="416"/>
      <c r="BG2743" s="416"/>
      <c r="BH2743" s="416"/>
      <c r="BI2743" s="416"/>
      <c r="BJ2743" s="416"/>
    </row>
    <row r="2744" spans="10:62" x14ac:dyDescent="0.2">
      <c r="J2744" s="385"/>
      <c r="K2744" s="217"/>
      <c r="L2744" s="217"/>
      <c r="M2744" s="693"/>
      <c r="N2744" s="693"/>
      <c r="O2744" s="359"/>
      <c r="P2744" s="619"/>
      <c r="Q2744" s="672"/>
      <c r="R2744" s="672"/>
      <c r="S2744" s="672"/>
      <c r="T2744" s="385"/>
      <c r="U2744" s="385"/>
      <c r="V2744" s="385"/>
      <c r="W2744" s="385"/>
      <c r="X2744" s="693"/>
      <c r="Y2744" s="325"/>
      <c r="Z2744" s="308"/>
      <c r="AA2744" s="383"/>
      <c r="AC2744" s="325"/>
      <c r="AD2744" s="325"/>
      <c r="AF2744" s="383"/>
      <c r="AH2744" s="325"/>
      <c r="AI2744" s="325"/>
      <c r="AK2744" s="385"/>
      <c r="AL2744" s="385"/>
      <c r="AM2744" s="359"/>
      <c r="AN2744" s="385"/>
      <c r="AO2744" s="385"/>
      <c r="AP2744" s="385"/>
      <c r="AQ2744" s="385"/>
      <c r="AR2744" s="385"/>
      <c r="AS2744" s="385"/>
      <c r="AT2744" s="385"/>
      <c r="AU2744" s="359"/>
      <c r="AW2744" s="416"/>
      <c r="AX2744" s="694"/>
      <c r="AY2744" s="641"/>
      <c r="AZ2744" s="385"/>
      <c r="BA2744" s="385"/>
      <c r="BB2744" s="416"/>
      <c r="BC2744" s="416"/>
      <c r="BD2744" s="416"/>
      <c r="BE2744" s="416"/>
      <c r="BF2744" s="416"/>
      <c r="BG2744" s="416"/>
      <c r="BH2744" s="416"/>
      <c r="BI2744" s="416"/>
      <c r="BJ2744" s="416"/>
    </row>
    <row r="2745" spans="10:62" x14ac:dyDescent="0.2">
      <c r="J2745" s="385"/>
      <c r="K2745" s="217"/>
      <c r="L2745" s="217"/>
      <c r="M2745" s="693"/>
      <c r="N2745" s="693"/>
      <c r="O2745" s="359"/>
      <c r="P2745" s="619"/>
      <c r="Q2745" s="672"/>
      <c r="R2745" s="672"/>
      <c r="S2745" s="672"/>
      <c r="T2745" s="385"/>
      <c r="U2745" s="385"/>
      <c r="V2745" s="385"/>
      <c r="W2745" s="385"/>
      <c r="X2745" s="693"/>
      <c r="Y2745" s="325"/>
      <c r="Z2745" s="308"/>
      <c r="AA2745" s="383"/>
      <c r="AC2745" s="325"/>
      <c r="AD2745" s="325"/>
      <c r="AF2745" s="383"/>
      <c r="AH2745" s="325"/>
      <c r="AI2745" s="325"/>
      <c r="AK2745" s="385"/>
      <c r="AL2745" s="385"/>
      <c r="AM2745" s="359"/>
      <c r="AN2745" s="385"/>
      <c r="AO2745" s="385"/>
      <c r="AP2745" s="385"/>
      <c r="AQ2745" s="385"/>
      <c r="AR2745" s="385"/>
      <c r="AS2745" s="385"/>
      <c r="AT2745" s="385"/>
      <c r="AU2745" s="359"/>
      <c r="AW2745" s="416"/>
      <c r="AX2745" s="694"/>
      <c r="AY2745" s="641"/>
      <c r="AZ2745" s="385"/>
      <c r="BA2745" s="385"/>
      <c r="BB2745" s="416"/>
      <c r="BC2745" s="416"/>
      <c r="BD2745" s="416"/>
      <c r="BE2745" s="416"/>
      <c r="BF2745" s="416"/>
      <c r="BG2745" s="416"/>
      <c r="BH2745" s="416"/>
      <c r="BI2745" s="416"/>
      <c r="BJ2745" s="416"/>
    </row>
    <row r="2746" spans="10:62" x14ac:dyDescent="0.2">
      <c r="J2746" s="385"/>
      <c r="K2746" s="217"/>
      <c r="L2746" s="217"/>
      <c r="M2746" s="693"/>
      <c r="N2746" s="693"/>
      <c r="O2746" s="359"/>
      <c r="P2746" s="619"/>
      <c r="Q2746" s="672"/>
      <c r="R2746" s="672"/>
      <c r="S2746" s="672"/>
      <c r="T2746" s="385"/>
      <c r="U2746" s="385"/>
      <c r="V2746" s="385"/>
      <c r="W2746" s="385"/>
      <c r="X2746" s="693"/>
      <c r="Y2746" s="325"/>
      <c r="Z2746" s="308"/>
      <c r="AA2746" s="383"/>
      <c r="AC2746" s="325"/>
      <c r="AD2746" s="325"/>
      <c r="AF2746" s="383"/>
      <c r="AH2746" s="325"/>
      <c r="AI2746" s="325"/>
      <c r="AK2746" s="385"/>
      <c r="AL2746" s="385"/>
      <c r="AM2746" s="359"/>
      <c r="AN2746" s="385"/>
      <c r="AO2746" s="385"/>
      <c r="AP2746" s="385"/>
      <c r="AQ2746" s="385"/>
      <c r="AR2746" s="385"/>
      <c r="AS2746" s="385"/>
      <c r="AT2746" s="385"/>
      <c r="AU2746" s="359"/>
      <c r="AW2746" s="416"/>
      <c r="AX2746" s="694"/>
      <c r="AY2746" s="641"/>
      <c r="AZ2746" s="385"/>
      <c r="BA2746" s="385"/>
      <c r="BB2746" s="416"/>
      <c r="BC2746" s="416"/>
      <c r="BD2746" s="416"/>
      <c r="BE2746" s="416"/>
      <c r="BF2746" s="416"/>
      <c r="BG2746" s="416"/>
      <c r="BH2746" s="416"/>
      <c r="BI2746" s="416"/>
      <c r="BJ2746" s="416"/>
    </row>
    <row r="2747" spans="10:62" x14ac:dyDescent="0.2">
      <c r="J2747" s="385"/>
      <c r="K2747" s="217"/>
      <c r="L2747" s="217"/>
      <c r="M2747" s="693"/>
      <c r="N2747" s="693"/>
      <c r="O2747" s="359"/>
      <c r="P2747" s="619"/>
      <c r="Q2747" s="672"/>
      <c r="R2747" s="672"/>
      <c r="S2747" s="672"/>
      <c r="T2747" s="385"/>
      <c r="U2747" s="385"/>
      <c r="V2747" s="385"/>
      <c r="W2747" s="385"/>
      <c r="X2747" s="693"/>
      <c r="Y2747" s="325"/>
      <c r="Z2747" s="308"/>
      <c r="AA2747" s="383"/>
      <c r="AC2747" s="325"/>
      <c r="AD2747" s="325"/>
      <c r="AF2747" s="383"/>
      <c r="AH2747" s="325"/>
      <c r="AI2747" s="325"/>
      <c r="AK2747" s="385"/>
      <c r="AL2747" s="385"/>
      <c r="AM2747" s="359"/>
      <c r="AN2747" s="385"/>
      <c r="AO2747" s="385"/>
      <c r="AP2747" s="385"/>
      <c r="AQ2747" s="385"/>
      <c r="AR2747" s="385"/>
      <c r="AS2747" s="385"/>
      <c r="AT2747" s="385"/>
      <c r="AU2747" s="359"/>
      <c r="AW2747" s="416"/>
      <c r="AX2747" s="694"/>
      <c r="AY2747" s="641"/>
      <c r="AZ2747" s="385"/>
      <c r="BA2747" s="385"/>
      <c r="BB2747" s="416"/>
      <c r="BC2747" s="416"/>
      <c r="BD2747" s="416"/>
      <c r="BE2747" s="416"/>
      <c r="BF2747" s="416"/>
      <c r="BG2747" s="416"/>
      <c r="BH2747" s="416"/>
      <c r="BI2747" s="416"/>
      <c r="BJ2747" s="416"/>
    </row>
    <row r="2748" spans="10:62" x14ac:dyDescent="0.2">
      <c r="J2748" s="385"/>
      <c r="K2748" s="217"/>
      <c r="L2748" s="217"/>
      <c r="M2748" s="693"/>
      <c r="N2748" s="693"/>
      <c r="O2748" s="359"/>
      <c r="P2748" s="619"/>
      <c r="Q2748" s="672"/>
      <c r="R2748" s="672"/>
      <c r="S2748" s="672"/>
      <c r="T2748" s="385"/>
      <c r="U2748" s="385"/>
      <c r="V2748" s="385"/>
      <c r="W2748" s="385"/>
      <c r="X2748" s="693"/>
      <c r="Y2748" s="325"/>
      <c r="Z2748" s="308"/>
      <c r="AA2748" s="383"/>
      <c r="AC2748" s="325"/>
      <c r="AD2748" s="325"/>
      <c r="AF2748" s="383"/>
      <c r="AH2748" s="325"/>
      <c r="AI2748" s="325"/>
      <c r="AK2748" s="385"/>
      <c r="AL2748" s="385"/>
      <c r="AM2748" s="359"/>
      <c r="AN2748" s="385"/>
      <c r="AO2748" s="385"/>
      <c r="AP2748" s="385"/>
      <c r="AQ2748" s="385"/>
      <c r="AR2748" s="385"/>
      <c r="AS2748" s="385"/>
      <c r="AT2748" s="385"/>
      <c r="AU2748" s="359"/>
      <c r="AW2748" s="416"/>
      <c r="AX2748" s="694"/>
      <c r="AY2748" s="641"/>
      <c r="AZ2748" s="385"/>
      <c r="BA2748" s="385"/>
      <c r="BB2748" s="416"/>
      <c r="BC2748" s="416"/>
      <c r="BD2748" s="416"/>
      <c r="BE2748" s="416"/>
      <c r="BF2748" s="416"/>
      <c r="BG2748" s="416"/>
      <c r="BH2748" s="416"/>
      <c r="BI2748" s="416"/>
      <c r="BJ2748" s="416"/>
    </row>
    <row r="2749" spans="10:62" x14ac:dyDescent="0.2">
      <c r="J2749" s="385"/>
      <c r="K2749" s="217"/>
      <c r="L2749" s="217"/>
      <c r="M2749" s="693"/>
      <c r="N2749" s="693"/>
      <c r="O2749" s="359"/>
      <c r="P2749" s="619"/>
      <c r="Q2749" s="672"/>
      <c r="R2749" s="672"/>
      <c r="S2749" s="672"/>
      <c r="T2749" s="385"/>
      <c r="U2749" s="385"/>
      <c r="V2749" s="385"/>
      <c r="W2749" s="385"/>
      <c r="X2749" s="693"/>
      <c r="Y2749" s="325"/>
      <c r="Z2749" s="308"/>
      <c r="AA2749" s="383"/>
      <c r="AC2749" s="325"/>
      <c r="AD2749" s="325"/>
      <c r="AF2749" s="383"/>
      <c r="AH2749" s="325"/>
      <c r="AI2749" s="325"/>
      <c r="AK2749" s="385"/>
      <c r="AL2749" s="385"/>
      <c r="AM2749" s="359"/>
      <c r="AN2749" s="385"/>
      <c r="AO2749" s="385"/>
      <c r="AP2749" s="385"/>
      <c r="AQ2749" s="385"/>
      <c r="AR2749" s="385"/>
      <c r="AS2749" s="385"/>
      <c r="AT2749" s="385"/>
      <c r="AU2749" s="359"/>
      <c r="AW2749" s="416"/>
      <c r="AX2749" s="694"/>
      <c r="AY2749" s="641"/>
      <c r="AZ2749" s="385"/>
      <c r="BA2749" s="385"/>
      <c r="BB2749" s="416"/>
      <c r="BC2749" s="416"/>
      <c r="BD2749" s="416"/>
      <c r="BE2749" s="416"/>
      <c r="BF2749" s="416"/>
      <c r="BG2749" s="416"/>
      <c r="BH2749" s="416"/>
      <c r="BI2749" s="416"/>
      <c r="BJ2749" s="416"/>
    </row>
    <row r="2750" spans="10:62" x14ac:dyDescent="0.2">
      <c r="J2750" s="385"/>
      <c r="K2750" s="217"/>
      <c r="L2750" s="217"/>
      <c r="M2750" s="693"/>
      <c r="N2750" s="693"/>
      <c r="O2750" s="359"/>
      <c r="P2750" s="619"/>
      <c r="Q2750" s="672"/>
      <c r="R2750" s="672"/>
      <c r="S2750" s="672"/>
      <c r="T2750" s="385"/>
      <c r="U2750" s="385"/>
      <c r="V2750" s="385"/>
      <c r="W2750" s="385"/>
      <c r="X2750" s="693"/>
      <c r="Y2750" s="325"/>
      <c r="Z2750" s="308"/>
      <c r="AA2750" s="383"/>
      <c r="AC2750" s="325"/>
      <c r="AD2750" s="325"/>
      <c r="AF2750" s="383"/>
      <c r="AH2750" s="325"/>
      <c r="AI2750" s="325"/>
      <c r="AK2750" s="385"/>
      <c r="AL2750" s="385"/>
      <c r="AM2750" s="359"/>
      <c r="AN2750" s="385"/>
      <c r="AO2750" s="385"/>
      <c r="AP2750" s="385"/>
      <c r="AQ2750" s="385"/>
      <c r="AR2750" s="385"/>
      <c r="AS2750" s="385"/>
      <c r="AT2750" s="385"/>
      <c r="AU2750" s="359"/>
      <c r="AW2750" s="416"/>
      <c r="AX2750" s="694"/>
      <c r="AY2750" s="641"/>
      <c r="AZ2750" s="385"/>
      <c r="BA2750" s="385"/>
      <c r="BB2750" s="416"/>
      <c r="BC2750" s="416"/>
      <c r="BD2750" s="416"/>
      <c r="BE2750" s="416"/>
      <c r="BF2750" s="416"/>
      <c r="BG2750" s="416"/>
      <c r="BH2750" s="416"/>
      <c r="BI2750" s="416"/>
      <c r="BJ2750" s="416"/>
    </row>
    <row r="2751" spans="10:62" x14ac:dyDescent="0.2">
      <c r="J2751" s="385"/>
      <c r="K2751" s="217"/>
      <c r="L2751" s="217"/>
      <c r="M2751" s="693"/>
      <c r="N2751" s="693"/>
      <c r="O2751" s="359"/>
      <c r="P2751" s="619"/>
      <c r="Q2751" s="672"/>
      <c r="R2751" s="672"/>
      <c r="S2751" s="672"/>
      <c r="T2751" s="385"/>
      <c r="U2751" s="385"/>
      <c r="V2751" s="385"/>
      <c r="W2751" s="385"/>
      <c r="X2751" s="693"/>
      <c r="Y2751" s="325"/>
      <c r="Z2751" s="308"/>
      <c r="AA2751" s="383"/>
      <c r="AC2751" s="325"/>
      <c r="AD2751" s="325"/>
      <c r="AF2751" s="383"/>
      <c r="AH2751" s="325"/>
      <c r="AI2751" s="325"/>
      <c r="AK2751" s="385"/>
      <c r="AL2751" s="385"/>
      <c r="AM2751" s="359"/>
      <c r="AN2751" s="385"/>
      <c r="AO2751" s="385"/>
      <c r="AP2751" s="385"/>
      <c r="AQ2751" s="385"/>
      <c r="AR2751" s="385"/>
      <c r="AS2751" s="385"/>
      <c r="AT2751" s="385"/>
      <c r="AU2751" s="359"/>
      <c r="AW2751" s="416"/>
      <c r="AX2751" s="694"/>
      <c r="AY2751" s="641"/>
      <c r="AZ2751" s="385"/>
      <c r="BA2751" s="385"/>
      <c r="BB2751" s="416"/>
      <c r="BC2751" s="416"/>
      <c r="BD2751" s="416"/>
      <c r="BE2751" s="416"/>
      <c r="BF2751" s="416"/>
      <c r="BG2751" s="416"/>
      <c r="BH2751" s="416"/>
      <c r="BI2751" s="416"/>
      <c r="BJ2751" s="416"/>
    </row>
    <row r="2752" spans="10:62" x14ac:dyDescent="0.2">
      <c r="J2752" s="385"/>
      <c r="K2752" s="217"/>
      <c r="L2752" s="217"/>
      <c r="M2752" s="693"/>
      <c r="N2752" s="693"/>
      <c r="O2752" s="359"/>
      <c r="P2752" s="619"/>
      <c r="Q2752" s="672"/>
      <c r="R2752" s="672"/>
      <c r="S2752" s="672"/>
      <c r="T2752" s="385"/>
      <c r="U2752" s="385"/>
      <c r="V2752" s="385"/>
      <c r="W2752" s="385"/>
      <c r="X2752" s="693"/>
      <c r="Y2752" s="325"/>
      <c r="Z2752" s="308"/>
      <c r="AA2752" s="383"/>
      <c r="AC2752" s="325"/>
      <c r="AD2752" s="325"/>
      <c r="AF2752" s="383"/>
      <c r="AH2752" s="325"/>
      <c r="AI2752" s="325"/>
      <c r="AK2752" s="385"/>
      <c r="AL2752" s="385"/>
      <c r="AM2752" s="359"/>
      <c r="AN2752" s="385"/>
      <c r="AO2752" s="385"/>
      <c r="AP2752" s="385"/>
      <c r="AQ2752" s="385"/>
      <c r="AR2752" s="385"/>
      <c r="AS2752" s="385"/>
      <c r="AT2752" s="385"/>
      <c r="AU2752" s="359"/>
      <c r="AW2752" s="416"/>
      <c r="AX2752" s="694"/>
      <c r="AY2752" s="641"/>
      <c r="AZ2752" s="385"/>
      <c r="BA2752" s="385"/>
      <c r="BB2752" s="416"/>
      <c r="BC2752" s="416"/>
      <c r="BD2752" s="416"/>
      <c r="BE2752" s="416"/>
      <c r="BF2752" s="416"/>
      <c r="BG2752" s="416"/>
      <c r="BH2752" s="416"/>
      <c r="BI2752" s="416"/>
      <c r="BJ2752" s="416"/>
    </row>
    <row r="2753" spans="10:62" x14ac:dyDescent="0.2">
      <c r="J2753" s="385"/>
      <c r="K2753" s="217"/>
      <c r="L2753" s="217"/>
      <c r="M2753" s="693"/>
      <c r="N2753" s="693"/>
      <c r="O2753" s="359"/>
      <c r="P2753" s="619"/>
      <c r="Q2753" s="672"/>
      <c r="R2753" s="672"/>
      <c r="S2753" s="672"/>
      <c r="T2753" s="385"/>
      <c r="U2753" s="385"/>
      <c r="V2753" s="385"/>
      <c r="W2753" s="385"/>
      <c r="X2753" s="693"/>
      <c r="Y2753" s="325"/>
      <c r="Z2753" s="308"/>
      <c r="AA2753" s="383"/>
      <c r="AC2753" s="325"/>
      <c r="AD2753" s="325"/>
      <c r="AF2753" s="383"/>
      <c r="AH2753" s="325"/>
      <c r="AI2753" s="325"/>
      <c r="AK2753" s="385"/>
      <c r="AL2753" s="385"/>
      <c r="AM2753" s="359"/>
      <c r="AN2753" s="385"/>
      <c r="AO2753" s="385"/>
      <c r="AP2753" s="385"/>
      <c r="AQ2753" s="385"/>
      <c r="AR2753" s="385"/>
      <c r="AS2753" s="385"/>
      <c r="AT2753" s="385"/>
      <c r="AU2753" s="359"/>
      <c r="AW2753" s="416"/>
      <c r="AX2753" s="694"/>
      <c r="AY2753" s="641"/>
      <c r="AZ2753" s="385"/>
      <c r="BA2753" s="385"/>
      <c r="BB2753" s="416"/>
      <c r="BC2753" s="416"/>
      <c r="BD2753" s="416"/>
      <c r="BE2753" s="416"/>
      <c r="BF2753" s="416"/>
      <c r="BG2753" s="416"/>
      <c r="BH2753" s="416"/>
      <c r="BI2753" s="416"/>
      <c r="BJ2753" s="416"/>
    </row>
    <row r="2754" spans="10:62" x14ac:dyDescent="0.2">
      <c r="J2754" s="385"/>
      <c r="K2754" s="217"/>
      <c r="L2754" s="217"/>
      <c r="M2754" s="693"/>
      <c r="N2754" s="693"/>
      <c r="O2754" s="359"/>
      <c r="P2754" s="619"/>
      <c r="Q2754" s="672"/>
      <c r="R2754" s="672"/>
      <c r="S2754" s="672"/>
      <c r="T2754" s="385"/>
      <c r="U2754" s="385"/>
      <c r="V2754" s="385"/>
      <c r="W2754" s="385"/>
      <c r="X2754" s="693"/>
      <c r="Y2754" s="325"/>
      <c r="Z2754" s="308"/>
      <c r="AA2754" s="383"/>
      <c r="AC2754" s="325"/>
      <c r="AD2754" s="325"/>
      <c r="AF2754" s="383"/>
      <c r="AH2754" s="325"/>
      <c r="AI2754" s="325"/>
      <c r="AK2754" s="385"/>
      <c r="AL2754" s="385"/>
      <c r="AM2754" s="359"/>
      <c r="AN2754" s="385"/>
      <c r="AO2754" s="385"/>
      <c r="AP2754" s="385"/>
      <c r="AQ2754" s="385"/>
      <c r="AR2754" s="385"/>
      <c r="AS2754" s="385"/>
      <c r="AT2754" s="385"/>
      <c r="AU2754" s="359"/>
      <c r="AW2754" s="416"/>
      <c r="AX2754" s="694"/>
      <c r="AY2754" s="641"/>
      <c r="AZ2754" s="385"/>
      <c r="BA2754" s="385"/>
      <c r="BB2754" s="416"/>
      <c r="BC2754" s="416"/>
      <c r="BD2754" s="416"/>
      <c r="BE2754" s="416"/>
      <c r="BF2754" s="416"/>
      <c r="BG2754" s="416"/>
      <c r="BH2754" s="416"/>
      <c r="BI2754" s="416"/>
      <c r="BJ2754" s="416"/>
    </row>
    <row r="2755" spans="10:62" x14ac:dyDescent="0.2">
      <c r="J2755" s="385"/>
      <c r="K2755" s="217"/>
      <c r="L2755" s="217"/>
      <c r="M2755" s="693"/>
      <c r="N2755" s="693"/>
      <c r="O2755" s="359"/>
      <c r="P2755" s="619"/>
      <c r="Q2755" s="672"/>
      <c r="R2755" s="672"/>
      <c r="S2755" s="672"/>
      <c r="T2755" s="385"/>
      <c r="U2755" s="385"/>
      <c r="V2755" s="385"/>
      <c r="W2755" s="385"/>
      <c r="X2755" s="693"/>
      <c r="Y2755" s="325"/>
      <c r="Z2755" s="308"/>
      <c r="AA2755" s="383"/>
      <c r="AC2755" s="325"/>
      <c r="AD2755" s="325"/>
      <c r="AF2755" s="383"/>
      <c r="AH2755" s="325"/>
      <c r="AI2755" s="325"/>
      <c r="AK2755" s="385"/>
      <c r="AL2755" s="385"/>
      <c r="AM2755" s="359"/>
      <c r="AN2755" s="385"/>
      <c r="AO2755" s="385"/>
      <c r="AP2755" s="385"/>
      <c r="AQ2755" s="385"/>
      <c r="AR2755" s="385"/>
      <c r="AS2755" s="385"/>
      <c r="AT2755" s="385"/>
      <c r="AU2755" s="359"/>
      <c r="AW2755" s="416"/>
      <c r="AX2755" s="694"/>
      <c r="AY2755" s="641"/>
      <c r="AZ2755" s="385"/>
      <c r="BA2755" s="385"/>
      <c r="BB2755" s="416"/>
      <c r="BC2755" s="416"/>
      <c r="BD2755" s="416"/>
      <c r="BE2755" s="416"/>
      <c r="BF2755" s="416"/>
      <c r="BG2755" s="416"/>
      <c r="BH2755" s="416"/>
      <c r="BI2755" s="416"/>
      <c r="BJ2755" s="416"/>
    </row>
    <row r="2756" spans="10:62" x14ac:dyDescent="0.2">
      <c r="J2756" s="385"/>
      <c r="K2756" s="217"/>
      <c r="L2756" s="217"/>
      <c r="M2756" s="693"/>
      <c r="N2756" s="693"/>
      <c r="O2756" s="359"/>
      <c r="P2756" s="619"/>
      <c r="Q2756" s="672"/>
      <c r="R2756" s="672"/>
      <c r="S2756" s="672"/>
      <c r="T2756" s="385"/>
      <c r="U2756" s="385"/>
      <c r="V2756" s="385"/>
      <c r="W2756" s="385"/>
      <c r="X2756" s="693"/>
      <c r="Y2756" s="325"/>
      <c r="Z2756" s="308"/>
      <c r="AA2756" s="383"/>
      <c r="AC2756" s="325"/>
      <c r="AD2756" s="325"/>
      <c r="AF2756" s="383"/>
      <c r="AH2756" s="325"/>
      <c r="AI2756" s="325"/>
      <c r="AK2756" s="385"/>
      <c r="AL2756" s="385"/>
      <c r="AM2756" s="359"/>
      <c r="AN2756" s="385"/>
      <c r="AO2756" s="385"/>
      <c r="AP2756" s="385"/>
      <c r="AQ2756" s="385"/>
      <c r="AR2756" s="385"/>
      <c r="AS2756" s="385"/>
      <c r="AT2756" s="385"/>
      <c r="AU2756" s="359"/>
      <c r="AW2756" s="416"/>
      <c r="AX2756" s="694"/>
      <c r="AY2756" s="641"/>
      <c r="AZ2756" s="385"/>
      <c r="BA2756" s="385"/>
      <c r="BB2756" s="416"/>
      <c r="BC2756" s="416"/>
      <c r="BD2756" s="416"/>
      <c r="BE2756" s="416"/>
      <c r="BF2756" s="416"/>
      <c r="BG2756" s="416"/>
      <c r="BH2756" s="416"/>
      <c r="BI2756" s="416"/>
      <c r="BJ2756" s="416"/>
    </row>
    <row r="2757" spans="10:62" x14ac:dyDescent="0.2">
      <c r="J2757" s="385"/>
      <c r="K2757" s="217"/>
      <c r="L2757" s="217"/>
      <c r="M2757" s="693"/>
      <c r="N2757" s="693"/>
      <c r="O2757" s="359"/>
      <c r="P2757" s="619"/>
      <c r="Q2757" s="672"/>
      <c r="R2757" s="672"/>
      <c r="S2757" s="672"/>
      <c r="T2757" s="385"/>
      <c r="U2757" s="385"/>
      <c r="V2757" s="385"/>
      <c r="W2757" s="385"/>
      <c r="X2757" s="693"/>
      <c r="Y2757" s="325"/>
      <c r="Z2757" s="308"/>
      <c r="AA2757" s="383"/>
      <c r="AC2757" s="325"/>
      <c r="AD2757" s="325"/>
      <c r="AF2757" s="383"/>
      <c r="AH2757" s="325"/>
      <c r="AI2757" s="325"/>
      <c r="AK2757" s="385"/>
      <c r="AL2757" s="385"/>
      <c r="AM2757" s="359"/>
      <c r="AN2757" s="385"/>
      <c r="AO2757" s="385"/>
      <c r="AP2757" s="385"/>
      <c r="AQ2757" s="385"/>
      <c r="AR2757" s="385"/>
      <c r="AS2757" s="385"/>
      <c r="AT2757" s="385"/>
      <c r="AU2757" s="359"/>
      <c r="AW2757" s="416"/>
      <c r="AX2757" s="694"/>
      <c r="AY2757" s="641"/>
      <c r="AZ2757" s="385"/>
      <c r="BA2757" s="385"/>
      <c r="BB2757" s="416"/>
      <c r="BC2757" s="416"/>
      <c r="BD2757" s="416"/>
      <c r="BE2757" s="416"/>
      <c r="BF2757" s="416"/>
      <c r="BG2757" s="416"/>
      <c r="BH2757" s="416"/>
      <c r="BI2757" s="416"/>
      <c r="BJ2757" s="416"/>
    </row>
    <row r="2758" spans="10:62" x14ac:dyDescent="0.2">
      <c r="J2758" s="385"/>
      <c r="K2758" s="217"/>
      <c r="L2758" s="217"/>
      <c r="M2758" s="693"/>
      <c r="N2758" s="693"/>
      <c r="O2758" s="359"/>
      <c r="P2758" s="619"/>
      <c r="Q2758" s="672"/>
      <c r="R2758" s="672"/>
      <c r="S2758" s="672"/>
      <c r="T2758" s="385"/>
      <c r="U2758" s="385"/>
      <c r="V2758" s="385"/>
      <c r="W2758" s="385"/>
      <c r="X2758" s="693"/>
      <c r="Y2758" s="325"/>
      <c r="Z2758" s="308"/>
      <c r="AA2758" s="383"/>
      <c r="AC2758" s="325"/>
      <c r="AD2758" s="325"/>
      <c r="AF2758" s="383"/>
      <c r="AH2758" s="325"/>
      <c r="AI2758" s="325"/>
      <c r="AK2758" s="385"/>
      <c r="AL2758" s="385"/>
      <c r="AM2758" s="359"/>
      <c r="AN2758" s="385"/>
      <c r="AO2758" s="385"/>
      <c r="AP2758" s="385"/>
      <c r="AQ2758" s="385"/>
      <c r="AR2758" s="385"/>
      <c r="AS2758" s="385"/>
      <c r="AT2758" s="385"/>
      <c r="AU2758" s="359"/>
      <c r="AW2758" s="416"/>
      <c r="AX2758" s="694"/>
      <c r="AY2758" s="641"/>
      <c r="AZ2758" s="385"/>
      <c r="BA2758" s="385"/>
      <c r="BB2758" s="416"/>
      <c r="BC2758" s="416"/>
      <c r="BD2758" s="416"/>
      <c r="BE2758" s="416"/>
      <c r="BF2758" s="416"/>
      <c r="BG2758" s="416"/>
      <c r="BH2758" s="416"/>
      <c r="BI2758" s="416"/>
      <c r="BJ2758" s="416"/>
    </row>
    <row r="2759" spans="10:62" x14ac:dyDescent="0.2">
      <c r="J2759" s="385"/>
      <c r="K2759" s="217"/>
      <c r="L2759" s="217"/>
      <c r="M2759" s="693"/>
      <c r="N2759" s="693"/>
      <c r="O2759" s="359"/>
      <c r="P2759" s="619"/>
      <c r="Q2759" s="672"/>
      <c r="R2759" s="672"/>
      <c r="S2759" s="672"/>
      <c r="T2759" s="385"/>
      <c r="U2759" s="385"/>
      <c r="V2759" s="385"/>
      <c r="W2759" s="385"/>
      <c r="X2759" s="693"/>
      <c r="Y2759" s="325"/>
      <c r="Z2759" s="308"/>
      <c r="AA2759" s="383"/>
      <c r="AC2759" s="325"/>
      <c r="AD2759" s="325"/>
      <c r="AF2759" s="383"/>
      <c r="AH2759" s="325"/>
      <c r="AI2759" s="325"/>
      <c r="AK2759" s="385"/>
      <c r="AL2759" s="385"/>
      <c r="AM2759" s="359"/>
      <c r="AN2759" s="385"/>
      <c r="AO2759" s="385"/>
      <c r="AP2759" s="385"/>
      <c r="AQ2759" s="385"/>
      <c r="AR2759" s="385"/>
      <c r="AS2759" s="385"/>
      <c r="AT2759" s="385"/>
      <c r="AU2759" s="359"/>
      <c r="AW2759" s="416"/>
      <c r="AX2759" s="694"/>
      <c r="AY2759" s="641"/>
      <c r="AZ2759" s="385"/>
      <c r="BA2759" s="385"/>
      <c r="BB2759" s="416"/>
      <c r="BC2759" s="416"/>
      <c r="BD2759" s="416"/>
      <c r="BE2759" s="416"/>
      <c r="BF2759" s="416"/>
      <c r="BG2759" s="416"/>
      <c r="BH2759" s="416"/>
      <c r="BI2759" s="416"/>
      <c r="BJ2759" s="416"/>
    </row>
    <row r="2760" spans="10:62" x14ac:dyDescent="0.2">
      <c r="J2760" s="385"/>
      <c r="K2760" s="217"/>
      <c r="L2760" s="217"/>
      <c r="M2760" s="693"/>
      <c r="N2760" s="693"/>
      <c r="O2760" s="359"/>
      <c r="P2760" s="619"/>
      <c r="Q2760" s="672"/>
      <c r="R2760" s="672"/>
      <c r="S2760" s="672"/>
      <c r="T2760" s="385"/>
      <c r="U2760" s="385"/>
      <c r="V2760" s="385"/>
      <c r="W2760" s="385"/>
      <c r="X2760" s="693"/>
      <c r="Y2760" s="325"/>
      <c r="Z2760" s="308"/>
      <c r="AA2760" s="383"/>
      <c r="AC2760" s="325"/>
      <c r="AD2760" s="325"/>
      <c r="AF2760" s="383"/>
      <c r="AH2760" s="325"/>
      <c r="AI2760" s="325"/>
      <c r="AK2760" s="385"/>
      <c r="AL2760" s="385"/>
      <c r="AM2760" s="359"/>
      <c r="AN2760" s="385"/>
      <c r="AO2760" s="385"/>
      <c r="AP2760" s="385"/>
      <c r="AQ2760" s="385"/>
      <c r="AR2760" s="385"/>
      <c r="AS2760" s="385"/>
      <c r="AT2760" s="385"/>
      <c r="AU2760" s="359"/>
      <c r="AW2760" s="416"/>
      <c r="AX2760" s="694"/>
      <c r="AY2760" s="641"/>
      <c r="AZ2760" s="385"/>
      <c r="BA2760" s="385"/>
      <c r="BB2760" s="416"/>
      <c r="BC2760" s="416"/>
      <c r="BD2760" s="416"/>
      <c r="BE2760" s="416"/>
      <c r="BF2760" s="416"/>
      <c r="BG2760" s="416"/>
      <c r="BH2760" s="416"/>
      <c r="BI2760" s="416"/>
      <c r="BJ2760" s="416"/>
    </row>
    <row r="2761" spans="10:62" x14ac:dyDescent="0.2">
      <c r="J2761" s="385"/>
      <c r="K2761" s="217"/>
      <c r="L2761" s="217"/>
      <c r="M2761" s="693"/>
      <c r="N2761" s="693"/>
      <c r="O2761" s="359"/>
      <c r="P2761" s="619"/>
      <c r="Q2761" s="672"/>
      <c r="R2761" s="672"/>
      <c r="S2761" s="672"/>
      <c r="T2761" s="385"/>
      <c r="U2761" s="385"/>
      <c r="V2761" s="385"/>
      <c r="W2761" s="385"/>
      <c r="X2761" s="693"/>
      <c r="Y2761" s="325"/>
      <c r="Z2761" s="308"/>
      <c r="AA2761" s="383"/>
      <c r="AC2761" s="325"/>
      <c r="AD2761" s="325"/>
      <c r="AF2761" s="383"/>
      <c r="AH2761" s="325"/>
      <c r="AI2761" s="325"/>
      <c r="AK2761" s="385"/>
      <c r="AL2761" s="385"/>
      <c r="AM2761" s="359"/>
      <c r="AN2761" s="385"/>
      <c r="AO2761" s="385"/>
      <c r="AP2761" s="385"/>
      <c r="AQ2761" s="385"/>
      <c r="AR2761" s="385"/>
      <c r="AS2761" s="385"/>
      <c r="AT2761" s="385"/>
      <c r="AU2761" s="359"/>
      <c r="AW2761" s="416"/>
      <c r="AX2761" s="694"/>
      <c r="AY2761" s="641"/>
      <c r="AZ2761" s="385"/>
      <c r="BA2761" s="385"/>
      <c r="BB2761" s="416"/>
      <c r="BC2761" s="416"/>
      <c r="BD2761" s="416"/>
      <c r="BE2761" s="416"/>
      <c r="BF2761" s="416"/>
      <c r="BG2761" s="416"/>
      <c r="BH2761" s="416"/>
      <c r="BI2761" s="416"/>
      <c r="BJ2761" s="416"/>
    </row>
    <row r="2762" spans="10:62" x14ac:dyDescent="0.2">
      <c r="J2762" s="385"/>
      <c r="K2762" s="217"/>
      <c r="L2762" s="217"/>
      <c r="M2762" s="693"/>
      <c r="N2762" s="693"/>
      <c r="O2762" s="359"/>
      <c r="P2762" s="619"/>
      <c r="Q2762" s="672"/>
      <c r="R2762" s="672"/>
      <c r="S2762" s="672"/>
      <c r="T2762" s="385"/>
      <c r="U2762" s="385"/>
      <c r="V2762" s="385"/>
      <c r="W2762" s="385"/>
      <c r="X2762" s="693"/>
      <c r="Y2762" s="325"/>
      <c r="Z2762" s="308"/>
      <c r="AA2762" s="383"/>
      <c r="AC2762" s="325"/>
      <c r="AD2762" s="325"/>
      <c r="AF2762" s="383"/>
      <c r="AH2762" s="325"/>
      <c r="AI2762" s="325"/>
      <c r="AK2762" s="385"/>
      <c r="AL2762" s="385"/>
      <c r="AM2762" s="359"/>
      <c r="AN2762" s="385"/>
      <c r="AO2762" s="385"/>
      <c r="AP2762" s="385"/>
      <c r="AQ2762" s="385"/>
      <c r="AR2762" s="385"/>
      <c r="AS2762" s="385"/>
      <c r="AT2762" s="385"/>
      <c r="AU2762" s="359"/>
      <c r="AW2762" s="416"/>
      <c r="AX2762" s="694"/>
      <c r="AY2762" s="641"/>
      <c r="AZ2762" s="385"/>
      <c r="BA2762" s="385"/>
      <c r="BB2762" s="416"/>
      <c r="BC2762" s="416"/>
      <c r="BD2762" s="416"/>
      <c r="BE2762" s="416"/>
      <c r="BF2762" s="416"/>
      <c r="BG2762" s="416"/>
      <c r="BH2762" s="416"/>
      <c r="BI2762" s="416"/>
      <c r="BJ2762" s="416"/>
    </row>
    <row r="2763" spans="10:62" x14ac:dyDescent="0.2">
      <c r="J2763" s="385"/>
      <c r="K2763" s="217"/>
      <c r="L2763" s="217"/>
      <c r="M2763" s="693"/>
      <c r="N2763" s="693"/>
      <c r="O2763" s="359"/>
      <c r="P2763" s="619"/>
      <c r="Q2763" s="672"/>
      <c r="R2763" s="672"/>
      <c r="S2763" s="672"/>
      <c r="T2763" s="385"/>
      <c r="U2763" s="385"/>
      <c r="V2763" s="385"/>
      <c r="W2763" s="385"/>
      <c r="X2763" s="693"/>
      <c r="Y2763" s="325"/>
      <c r="Z2763" s="308"/>
      <c r="AA2763" s="383"/>
      <c r="AC2763" s="325"/>
      <c r="AD2763" s="325"/>
      <c r="AF2763" s="383"/>
      <c r="AH2763" s="325"/>
      <c r="AI2763" s="325"/>
      <c r="AK2763" s="385"/>
      <c r="AL2763" s="385"/>
      <c r="AM2763" s="359"/>
      <c r="AN2763" s="385"/>
      <c r="AO2763" s="385"/>
      <c r="AP2763" s="385"/>
      <c r="AQ2763" s="385"/>
      <c r="AR2763" s="385"/>
      <c r="AS2763" s="385"/>
      <c r="AT2763" s="385"/>
      <c r="AU2763" s="359"/>
      <c r="AW2763" s="416"/>
      <c r="AX2763" s="694"/>
      <c r="AY2763" s="641"/>
      <c r="AZ2763" s="385"/>
      <c r="BA2763" s="385"/>
      <c r="BB2763" s="416"/>
      <c r="BC2763" s="416"/>
      <c r="BD2763" s="416"/>
      <c r="BE2763" s="416"/>
      <c r="BF2763" s="416"/>
      <c r="BG2763" s="416"/>
      <c r="BH2763" s="416"/>
      <c r="BI2763" s="416"/>
      <c r="BJ2763" s="416"/>
    </row>
    <row r="2764" spans="10:62" x14ac:dyDescent="0.2">
      <c r="J2764" s="385"/>
      <c r="K2764" s="217"/>
      <c r="L2764" s="217"/>
      <c r="M2764" s="693"/>
      <c r="N2764" s="693"/>
      <c r="O2764" s="359"/>
      <c r="P2764" s="619"/>
      <c r="Q2764" s="672"/>
      <c r="R2764" s="672"/>
      <c r="S2764" s="672"/>
      <c r="T2764" s="385"/>
      <c r="U2764" s="385"/>
      <c r="V2764" s="385"/>
      <c r="W2764" s="385"/>
      <c r="X2764" s="693"/>
      <c r="Y2764" s="325"/>
      <c r="Z2764" s="308"/>
      <c r="AA2764" s="383"/>
      <c r="AC2764" s="325"/>
      <c r="AD2764" s="325"/>
      <c r="AF2764" s="383"/>
      <c r="AH2764" s="325"/>
      <c r="AI2764" s="325"/>
      <c r="AK2764" s="385"/>
      <c r="AL2764" s="385"/>
      <c r="AM2764" s="359"/>
      <c r="AN2764" s="385"/>
      <c r="AO2764" s="385"/>
      <c r="AP2764" s="385"/>
      <c r="AQ2764" s="385"/>
      <c r="AR2764" s="385"/>
      <c r="AS2764" s="385"/>
      <c r="AT2764" s="385"/>
      <c r="AU2764" s="359"/>
      <c r="AW2764" s="416"/>
      <c r="AX2764" s="694"/>
      <c r="AY2764" s="641"/>
      <c r="AZ2764" s="385"/>
      <c r="BA2764" s="385"/>
      <c r="BB2764" s="416"/>
      <c r="BC2764" s="416"/>
      <c r="BD2764" s="416"/>
      <c r="BE2764" s="416"/>
      <c r="BF2764" s="416"/>
      <c r="BG2764" s="416"/>
      <c r="BH2764" s="416"/>
      <c r="BI2764" s="416"/>
      <c r="BJ2764" s="416"/>
    </row>
    <row r="2765" spans="10:62" x14ac:dyDescent="0.2">
      <c r="J2765" s="385"/>
      <c r="K2765" s="217"/>
      <c r="L2765" s="217"/>
      <c r="M2765" s="693"/>
      <c r="N2765" s="693"/>
      <c r="O2765" s="359"/>
      <c r="P2765" s="619"/>
      <c r="Q2765" s="672"/>
      <c r="R2765" s="672"/>
      <c r="S2765" s="672"/>
      <c r="T2765" s="385"/>
      <c r="U2765" s="385"/>
      <c r="V2765" s="385"/>
      <c r="W2765" s="385"/>
      <c r="X2765" s="693"/>
      <c r="Y2765" s="325"/>
      <c r="Z2765" s="308"/>
      <c r="AA2765" s="383"/>
      <c r="AC2765" s="325"/>
      <c r="AD2765" s="325"/>
      <c r="AF2765" s="383"/>
      <c r="AH2765" s="325"/>
      <c r="AI2765" s="325"/>
      <c r="AK2765" s="385"/>
      <c r="AL2765" s="385"/>
      <c r="AM2765" s="359"/>
      <c r="AN2765" s="385"/>
      <c r="AO2765" s="385"/>
      <c r="AP2765" s="385"/>
      <c r="AQ2765" s="385"/>
      <c r="AR2765" s="385"/>
      <c r="AS2765" s="385"/>
      <c r="AT2765" s="385"/>
      <c r="AU2765" s="359"/>
      <c r="AW2765" s="416"/>
      <c r="AX2765" s="694"/>
      <c r="AY2765" s="641"/>
      <c r="AZ2765" s="385"/>
      <c r="BA2765" s="385"/>
      <c r="BB2765" s="416"/>
      <c r="BC2765" s="416"/>
      <c r="BD2765" s="416"/>
      <c r="BE2765" s="416"/>
      <c r="BF2765" s="416"/>
      <c r="BG2765" s="416"/>
      <c r="BH2765" s="416"/>
      <c r="BI2765" s="416"/>
      <c r="BJ2765" s="416"/>
    </row>
    <row r="2766" spans="10:62" x14ac:dyDescent="0.2">
      <c r="J2766" s="385"/>
      <c r="K2766" s="217"/>
      <c r="L2766" s="217"/>
      <c r="M2766" s="693"/>
      <c r="N2766" s="693"/>
      <c r="O2766" s="359"/>
      <c r="P2766" s="619"/>
      <c r="Q2766" s="672"/>
      <c r="R2766" s="672"/>
      <c r="S2766" s="672"/>
      <c r="T2766" s="385"/>
      <c r="U2766" s="385"/>
      <c r="V2766" s="385"/>
      <c r="W2766" s="385"/>
      <c r="X2766" s="693"/>
      <c r="Y2766" s="325"/>
      <c r="Z2766" s="308"/>
      <c r="AA2766" s="383"/>
      <c r="AC2766" s="325"/>
      <c r="AD2766" s="325"/>
      <c r="AF2766" s="383"/>
      <c r="AH2766" s="325"/>
      <c r="AI2766" s="325"/>
      <c r="AK2766" s="385"/>
      <c r="AL2766" s="385"/>
      <c r="AM2766" s="359"/>
      <c r="AN2766" s="385"/>
      <c r="AO2766" s="385"/>
      <c r="AP2766" s="385"/>
      <c r="AQ2766" s="385"/>
      <c r="AR2766" s="385"/>
      <c r="AS2766" s="385"/>
      <c r="AT2766" s="385"/>
      <c r="AU2766" s="359"/>
      <c r="AW2766" s="416"/>
      <c r="AX2766" s="694"/>
      <c r="AY2766" s="641"/>
      <c r="AZ2766" s="385"/>
      <c r="BA2766" s="385"/>
      <c r="BB2766" s="416"/>
      <c r="BC2766" s="416"/>
      <c r="BD2766" s="416"/>
      <c r="BE2766" s="416"/>
      <c r="BF2766" s="416"/>
      <c r="BG2766" s="416"/>
      <c r="BH2766" s="416"/>
      <c r="BI2766" s="416"/>
      <c r="BJ2766" s="416"/>
    </row>
    <row r="2767" spans="10:62" x14ac:dyDescent="0.2">
      <c r="J2767" s="385"/>
      <c r="K2767" s="217"/>
      <c r="L2767" s="217"/>
      <c r="M2767" s="693"/>
      <c r="N2767" s="693"/>
      <c r="O2767" s="359"/>
      <c r="P2767" s="619"/>
      <c r="Q2767" s="672"/>
      <c r="R2767" s="672"/>
      <c r="S2767" s="672"/>
      <c r="T2767" s="385"/>
      <c r="U2767" s="385"/>
      <c r="V2767" s="385"/>
      <c r="W2767" s="385"/>
      <c r="X2767" s="693"/>
      <c r="Y2767" s="325"/>
      <c r="Z2767" s="308"/>
      <c r="AA2767" s="383"/>
      <c r="AC2767" s="325"/>
      <c r="AD2767" s="325"/>
      <c r="AF2767" s="383"/>
      <c r="AH2767" s="325"/>
      <c r="AI2767" s="325"/>
      <c r="AK2767" s="385"/>
      <c r="AL2767" s="385"/>
      <c r="AM2767" s="359"/>
      <c r="AN2767" s="385"/>
      <c r="AO2767" s="385"/>
      <c r="AP2767" s="385"/>
      <c r="AQ2767" s="385"/>
      <c r="AR2767" s="385"/>
      <c r="AS2767" s="385"/>
      <c r="AT2767" s="385"/>
      <c r="AU2767" s="359"/>
      <c r="AW2767" s="416"/>
      <c r="AX2767" s="694"/>
      <c r="AY2767" s="641"/>
      <c r="AZ2767" s="385"/>
      <c r="BA2767" s="385"/>
      <c r="BB2767" s="416"/>
      <c r="BC2767" s="416"/>
      <c r="BD2767" s="416"/>
      <c r="BE2767" s="416"/>
      <c r="BF2767" s="416"/>
      <c r="BG2767" s="416"/>
      <c r="BH2767" s="416"/>
      <c r="BI2767" s="416"/>
      <c r="BJ2767" s="416"/>
    </row>
    <row r="2768" spans="10:62" x14ac:dyDescent="0.2">
      <c r="J2768" s="385"/>
      <c r="K2768" s="217"/>
      <c r="L2768" s="217"/>
      <c r="M2768" s="693"/>
      <c r="N2768" s="693"/>
      <c r="O2768" s="359"/>
      <c r="P2768" s="619"/>
      <c r="Q2768" s="672"/>
      <c r="R2768" s="672"/>
      <c r="S2768" s="672"/>
      <c r="T2768" s="385"/>
      <c r="U2768" s="385"/>
      <c r="V2768" s="385"/>
      <c r="W2768" s="385"/>
      <c r="X2768" s="693"/>
      <c r="Y2768" s="325"/>
      <c r="Z2768" s="308"/>
      <c r="AA2768" s="383"/>
      <c r="AC2768" s="325"/>
      <c r="AD2768" s="325"/>
      <c r="AF2768" s="383"/>
      <c r="AH2768" s="325"/>
      <c r="AI2768" s="325"/>
      <c r="AK2768" s="385"/>
      <c r="AL2768" s="385"/>
      <c r="AM2768" s="359"/>
      <c r="AN2768" s="385"/>
      <c r="AO2768" s="385"/>
      <c r="AP2768" s="385"/>
      <c r="AQ2768" s="385"/>
      <c r="AR2768" s="385"/>
      <c r="AS2768" s="385"/>
      <c r="AT2768" s="385"/>
      <c r="AU2768" s="359"/>
      <c r="AW2768" s="416"/>
      <c r="AX2768" s="694"/>
      <c r="AY2768" s="641"/>
      <c r="AZ2768" s="385"/>
      <c r="BA2768" s="385"/>
      <c r="BB2768" s="416"/>
      <c r="BC2768" s="416"/>
      <c r="BD2768" s="416"/>
      <c r="BE2768" s="416"/>
      <c r="BF2768" s="416"/>
      <c r="BG2768" s="416"/>
      <c r="BH2768" s="416"/>
      <c r="BI2768" s="416"/>
      <c r="BJ2768" s="416"/>
    </row>
    <row r="2769" spans="10:62" x14ac:dyDescent="0.2">
      <c r="J2769" s="385"/>
      <c r="K2769" s="217"/>
      <c r="L2769" s="217"/>
      <c r="M2769" s="693"/>
      <c r="N2769" s="693"/>
      <c r="O2769" s="359"/>
      <c r="P2769" s="619"/>
      <c r="Q2769" s="672"/>
      <c r="R2769" s="672"/>
      <c r="S2769" s="672"/>
      <c r="T2769" s="385"/>
      <c r="U2769" s="385"/>
      <c r="V2769" s="385"/>
      <c r="W2769" s="385"/>
      <c r="X2769" s="693"/>
      <c r="Y2769" s="325"/>
      <c r="Z2769" s="308"/>
      <c r="AA2769" s="383"/>
      <c r="AC2769" s="325"/>
      <c r="AD2769" s="325"/>
      <c r="AF2769" s="383"/>
      <c r="AH2769" s="325"/>
      <c r="AI2769" s="325"/>
      <c r="AK2769" s="385"/>
      <c r="AL2769" s="385"/>
      <c r="AM2769" s="359"/>
      <c r="AN2769" s="385"/>
      <c r="AO2769" s="385"/>
      <c r="AP2769" s="385"/>
      <c r="AQ2769" s="385"/>
      <c r="AR2769" s="385"/>
      <c r="AS2769" s="385"/>
      <c r="AT2769" s="385"/>
      <c r="AU2769" s="359"/>
      <c r="AW2769" s="416"/>
      <c r="AX2769" s="694"/>
      <c r="AY2769" s="641"/>
      <c r="AZ2769" s="385"/>
      <c r="BA2769" s="385"/>
      <c r="BB2769" s="416"/>
      <c r="BC2769" s="416"/>
      <c r="BD2769" s="416"/>
      <c r="BE2769" s="416"/>
      <c r="BF2769" s="416"/>
      <c r="BG2769" s="416"/>
      <c r="BH2769" s="416"/>
      <c r="BI2769" s="416"/>
      <c r="BJ2769" s="416"/>
    </row>
    <row r="2770" spans="10:62" x14ac:dyDescent="0.2">
      <c r="J2770" s="385"/>
      <c r="K2770" s="217"/>
      <c r="L2770" s="217"/>
      <c r="M2770" s="693"/>
      <c r="N2770" s="693"/>
      <c r="O2770" s="359"/>
      <c r="P2770" s="619"/>
      <c r="Q2770" s="672"/>
      <c r="R2770" s="672"/>
      <c r="S2770" s="672"/>
      <c r="T2770" s="385"/>
      <c r="U2770" s="385"/>
      <c r="V2770" s="385"/>
      <c r="W2770" s="385"/>
      <c r="X2770" s="693"/>
      <c r="Y2770" s="325"/>
      <c r="Z2770" s="308"/>
      <c r="AA2770" s="383"/>
      <c r="AC2770" s="325"/>
      <c r="AD2770" s="325"/>
      <c r="AF2770" s="383"/>
      <c r="AH2770" s="325"/>
      <c r="AI2770" s="325"/>
      <c r="AK2770" s="385"/>
      <c r="AL2770" s="385"/>
      <c r="AM2770" s="359"/>
      <c r="AN2770" s="385"/>
      <c r="AO2770" s="385"/>
      <c r="AP2770" s="385"/>
      <c r="AQ2770" s="385"/>
      <c r="AR2770" s="385"/>
      <c r="AS2770" s="385"/>
      <c r="AT2770" s="385"/>
      <c r="AU2770" s="359"/>
      <c r="AW2770" s="416"/>
      <c r="AX2770" s="694"/>
      <c r="AY2770" s="641"/>
      <c r="AZ2770" s="385"/>
      <c r="BA2770" s="385"/>
      <c r="BB2770" s="416"/>
      <c r="BC2770" s="416"/>
      <c r="BD2770" s="416"/>
      <c r="BE2770" s="416"/>
      <c r="BF2770" s="416"/>
      <c r="BG2770" s="416"/>
      <c r="BH2770" s="416"/>
      <c r="BI2770" s="416"/>
      <c r="BJ2770" s="416"/>
    </row>
    <row r="2771" spans="10:62" x14ac:dyDescent="0.2">
      <c r="J2771" s="385"/>
      <c r="K2771" s="217"/>
      <c r="L2771" s="217"/>
      <c r="M2771" s="693"/>
      <c r="N2771" s="693"/>
      <c r="O2771" s="359"/>
      <c r="P2771" s="619"/>
      <c r="Q2771" s="672"/>
      <c r="R2771" s="672"/>
      <c r="S2771" s="672"/>
      <c r="T2771" s="385"/>
      <c r="U2771" s="385"/>
      <c r="V2771" s="385"/>
      <c r="W2771" s="385"/>
      <c r="X2771" s="693"/>
      <c r="Y2771" s="325"/>
      <c r="Z2771" s="308"/>
      <c r="AA2771" s="383"/>
      <c r="AC2771" s="325"/>
      <c r="AD2771" s="325"/>
      <c r="AF2771" s="383"/>
      <c r="AH2771" s="325"/>
      <c r="AI2771" s="325"/>
      <c r="AK2771" s="385"/>
      <c r="AL2771" s="385"/>
      <c r="AM2771" s="359"/>
      <c r="AN2771" s="385"/>
      <c r="AO2771" s="385"/>
      <c r="AP2771" s="385"/>
      <c r="AQ2771" s="385"/>
      <c r="AR2771" s="385"/>
      <c r="AS2771" s="385"/>
      <c r="AT2771" s="385"/>
      <c r="AU2771" s="359"/>
      <c r="AW2771" s="416"/>
      <c r="AX2771" s="694"/>
      <c r="AY2771" s="641"/>
      <c r="AZ2771" s="385"/>
      <c r="BA2771" s="385"/>
      <c r="BB2771" s="416"/>
      <c r="BC2771" s="416"/>
      <c r="BD2771" s="416"/>
      <c r="BE2771" s="416"/>
      <c r="BF2771" s="416"/>
      <c r="BG2771" s="416"/>
      <c r="BH2771" s="416"/>
      <c r="BI2771" s="416"/>
      <c r="BJ2771" s="416"/>
    </row>
    <row r="2772" spans="10:62" x14ac:dyDescent="0.2">
      <c r="J2772" s="385"/>
      <c r="K2772" s="217"/>
      <c r="L2772" s="217"/>
      <c r="M2772" s="693"/>
      <c r="N2772" s="693"/>
      <c r="O2772" s="359"/>
      <c r="P2772" s="619"/>
      <c r="Q2772" s="672"/>
      <c r="R2772" s="672"/>
      <c r="S2772" s="672"/>
      <c r="T2772" s="385"/>
      <c r="U2772" s="385"/>
      <c r="V2772" s="385"/>
      <c r="W2772" s="385"/>
      <c r="X2772" s="693"/>
      <c r="Y2772" s="325"/>
      <c r="Z2772" s="308"/>
      <c r="AA2772" s="383"/>
      <c r="AC2772" s="325"/>
      <c r="AD2772" s="325"/>
      <c r="AF2772" s="383"/>
      <c r="AH2772" s="325"/>
      <c r="AI2772" s="325"/>
      <c r="AK2772" s="385"/>
      <c r="AL2772" s="385"/>
      <c r="AM2772" s="359"/>
      <c r="AN2772" s="385"/>
      <c r="AO2772" s="385"/>
      <c r="AP2772" s="385"/>
      <c r="AQ2772" s="385"/>
      <c r="AR2772" s="385"/>
      <c r="AS2772" s="385"/>
      <c r="AT2772" s="385"/>
      <c r="AU2772" s="359"/>
      <c r="AW2772" s="416"/>
      <c r="AX2772" s="694"/>
      <c r="AY2772" s="641"/>
      <c r="AZ2772" s="385"/>
      <c r="BA2772" s="385"/>
      <c r="BB2772" s="416"/>
      <c r="BC2772" s="416"/>
      <c r="BD2772" s="416"/>
      <c r="BE2772" s="416"/>
      <c r="BF2772" s="416"/>
      <c r="BG2772" s="416"/>
      <c r="BH2772" s="416"/>
      <c r="BI2772" s="416"/>
      <c r="BJ2772" s="416"/>
    </row>
    <row r="2773" spans="10:62" x14ac:dyDescent="0.2">
      <c r="J2773" s="385"/>
      <c r="K2773" s="217"/>
      <c r="L2773" s="217"/>
      <c r="M2773" s="693"/>
      <c r="N2773" s="693"/>
      <c r="O2773" s="359"/>
      <c r="P2773" s="619"/>
      <c r="Q2773" s="672"/>
      <c r="R2773" s="672"/>
      <c r="S2773" s="672"/>
      <c r="T2773" s="385"/>
      <c r="U2773" s="385"/>
      <c r="V2773" s="385"/>
      <c r="W2773" s="385"/>
      <c r="X2773" s="693"/>
      <c r="Y2773" s="325"/>
      <c r="Z2773" s="308"/>
      <c r="AA2773" s="383"/>
      <c r="AC2773" s="325"/>
      <c r="AD2773" s="325"/>
      <c r="AF2773" s="383"/>
      <c r="AH2773" s="325"/>
      <c r="AI2773" s="325"/>
      <c r="AK2773" s="385"/>
      <c r="AL2773" s="385"/>
      <c r="AM2773" s="359"/>
      <c r="AN2773" s="385"/>
      <c r="AO2773" s="385"/>
      <c r="AP2773" s="385"/>
      <c r="AQ2773" s="385"/>
      <c r="AR2773" s="385"/>
      <c r="AS2773" s="385"/>
      <c r="AT2773" s="385"/>
      <c r="AU2773" s="359"/>
      <c r="AW2773" s="416"/>
      <c r="AX2773" s="694"/>
      <c r="AY2773" s="641"/>
      <c r="AZ2773" s="385"/>
      <c r="BA2773" s="385"/>
      <c r="BB2773" s="416"/>
      <c r="BC2773" s="416"/>
      <c r="BD2773" s="416"/>
      <c r="BE2773" s="416"/>
      <c r="BF2773" s="416"/>
      <c r="BG2773" s="416"/>
      <c r="BH2773" s="416"/>
      <c r="BI2773" s="416"/>
      <c r="BJ2773" s="416"/>
    </row>
    <row r="2774" spans="10:62" x14ac:dyDescent="0.2">
      <c r="J2774" s="385"/>
      <c r="K2774" s="217"/>
      <c r="L2774" s="217"/>
      <c r="M2774" s="693"/>
      <c r="N2774" s="693"/>
      <c r="O2774" s="359"/>
      <c r="P2774" s="619"/>
      <c r="Q2774" s="672"/>
      <c r="R2774" s="672"/>
      <c r="S2774" s="672"/>
      <c r="T2774" s="385"/>
      <c r="U2774" s="385"/>
      <c r="V2774" s="385"/>
      <c r="W2774" s="385"/>
      <c r="X2774" s="693"/>
      <c r="Y2774" s="325"/>
      <c r="Z2774" s="308"/>
      <c r="AA2774" s="383"/>
      <c r="AC2774" s="325"/>
      <c r="AD2774" s="325"/>
      <c r="AF2774" s="383"/>
      <c r="AH2774" s="325"/>
      <c r="AI2774" s="325"/>
      <c r="AK2774" s="385"/>
      <c r="AL2774" s="385"/>
      <c r="AM2774" s="359"/>
      <c r="AN2774" s="385"/>
      <c r="AO2774" s="385"/>
      <c r="AP2774" s="385"/>
      <c r="AQ2774" s="385"/>
      <c r="AR2774" s="385"/>
      <c r="AS2774" s="385"/>
      <c r="AT2774" s="385"/>
      <c r="AU2774" s="359"/>
      <c r="AW2774" s="416"/>
      <c r="AX2774" s="694"/>
      <c r="AY2774" s="641"/>
      <c r="AZ2774" s="385"/>
      <c r="BA2774" s="385"/>
      <c r="BB2774" s="416"/>
      <c r="BC2774" s="416"/>
      <c r="BD2774" s="416"/>
      <c r="BE2774" s="416"/>
      <c r="BF2774" s="416"/>
      <c r="BG2774" s="416"/>
      <c r="BH2774" s="416"/>
      <c r="BI2774" s="416"/>
      <c r="BJ2774" s="416"/>
    </row>
    <row r="2775" spans="10:62" x14ac:dyDescent="0.2">
      <c r="J2775" s="385"/>
      <c r="K2775" s="217"/>
      <c r="L2775" s="217"/>
      <c r="M2775" s="693"/>
      <c r="N2775" s="693"/>
      <c r="O2775" s="359"/>
      <c r="P2775" s="619"/>
      <c r="Q2775" s="672"/>
      <c r="R2775" s="672"/>
      <c r="S2775" s="672"/>
      <c r="T2775" s="385"/>
      <c r="U2775" s="385"/>
      <c r="V2775" s="385"/>
      <c r="W2775" s="385"/>
      <c r="X2775" s="693"/>
      <c r="Y2775" s="325"/>
      <c r="Z2775" s="308"/>
      <c r="AA2775" s="383"/>
      <c r="AC2775" s="325"/>
      <c r="AD2775" s="325"/>
      <c r="AF2775" s="383"/>
      <c r="AH2775" s="325"/>
      <c r="AI2775" s="325"/>
      <c r="AK2775" s="385"/>
      <c r="AL2775" s="385"/>
      <c r="AM2775" s="359"/>
      <c r="AN2775" s="385"/>
      <c r="AO2775" s="385"/>
      <c r="AP2775" s="385"/>
      <c r="AQ2775" s="385"/>
      <c r="AR2775" s="385"/>
      <c r="AS2775" s="385"/>
      <c r="AT2775" s="385"/>
      <c r="AU2775" s="359"/>
      <c r="AW2775" s="416"/>
      <c r="AX2775" s="694"/>
      <c r="AY2775" s="641"/>
      <c r="AZ2775" s="385"/>
      <c r="BA2775" s="385"/>
      <c r="BB2775" s="416"/>
      <c r="BC2775" s="416"/>
      <c r="BD2775" s="416"/>
      <c r="BE2775" s="416"/>
      <c r="BF2775" s="416"/>
      <c r="BG2775" s="416"/>
      <c r="BH2775" s="416"/>
      <c r="BI2775" s="416"/>
      <c r="BJ2775" s="416"/>
    </row>
    <row r="2776" spans="10:62" x14ac:dyDescent="0.2">
      <c r="J2776" s="385"/>
      <c r="K2776" s="217"/>
      <c r="L2776" s="217"/>
      <c r="M2776" s="693"/>
      <c r="N2776" s="693"/>
      <c r="O2776" s="359"/>
      <c r="P2776" s="619"/>
      <c r="Q2776" s="672"/>
      <c r="R2776" s="672"/>
      <c r="S2776" s="672"/>
      <c r="T2776" s="385"/>
      <c r="U2776" s="385"/>
      <c r="V2776" s="385"/>
      <c r="W2776" s="385"/>
      <c r="X2776" s="693"/>
      <c r="Y2776" s="325"/>
      <c r="Z2776" s="308"/>
      <c r="AA2776" s="383"/>
      <c r="AC2776" s="325"/>
      <c r="AD2776" s="325"/>
      <c r="AF2776" s="383"/>
      <c r="AH2776" s="325"/>
      <c r="AI2776" s="325"/>
      <c r="AK2776" s="385"/>
      <c r="AL2776" s="385"/>
      <c r="AM2776" s="359"/>
      <c r="AN2776" s="385"/>
      <c r="AO2776" s="385"/>
      <c r="AP2776" s="385"/>
      <c r="AQ2776" s="385"/>
      <c r="AR2776" s="385"/>
      <c r="AS2776" s="385"/>
      <c r="AT2776" s="385"/>
      <c r="AU2776" s="359"/>
      <c r="AW2776" s="416"/>
      <c r="AX2776" s="694"/>
      <c r="AY2776" s="641"/>
      <c r="AZ2776" s="385"/>
      <c r="BA2776" s="385"/>
      <c r="BB2776" s="416"/>
      <c r="BC2776" s="416"/>
      <c r="BD2776" s="416"/>
      <c r="BE2776" s="416"/>
      <c r="BF2776" s="416"/>
      <c r="BG2776" s="416"/>
      <c r="BH2776" s="416"/>
      <c r="BI2776" s="416"/>
      <c r="BJ2776" s="416"/>
    </row>
    <row r="2777" spans="10:62" x14ac:dyDescent="0.2">
      <c r="J2777" s="385"/>
      <c r="K2777" s="217"/>
      <c r="L2777" s="217"/>
      <c r="M2777" s="693"/>
      <c r="N2777" s="693"/>
      <c r="O2777" s="359"/>
      <c r="P2777" s="619"/>
      <c r="Q2777" s="672"/>
      <c r="R2777" s="672"/>
      <c r="S2777" s="672"/>
      <c r="T2777" s="385"/>
      <c r="U2777" s="385"/>
      <c r="V2777" s="385"/>
      <c r="W2777" s="385"/>
      <c r="X2777" s="693"/>
      <c r="Y2777" s="325"/>
      <c r="Z2777" s="308"/>
      <c r="AA2777" s="383"/>
      <c r="AC2777" s="325"/>
      <c r="AD2777" s="325"/>
      <c r="AF2777" s="383"/>
      <c r="AH2777" s="325"/>
      <c r="AI2777" s="325"/>
      <c r="AK2777" s="385"/>
      <c r="AL2777" s="385"/>
      <c r="AM2777" s="359"/>
      <c r="AN2777" s="385"/>
      <c r="AO2777" s="385"/>
      <c r="AP2777" s="385"/>
      <c r="AQ2777" s="385"/>
      <c r="AR2777" s="385"/>
      <c r="AS2777" s="385"/>
      <c r="AT2777" s="385"/>
      <c r="AU2777" s="359"/>
      <c r="AW2777" s="416"/>
      <c r="AX2777" s="694"/>
      <c r="AY2777" s="641"/>
      <c r="AZ2777" s="385"/>
      <c r="BA2777" s="385"/>
      <c r="BB2777" s="416"/>
      <c r="BC2777" s="416"/>
      <c r="BD2777" s="416"/>
      <c r="BE2777" s="416"/>
      <c r="BF2777" s="416"/>
      <c r="BG2777" s="416"/>
      <c r="BH2777" s="416"/>
      <c r="BI2777" s="416"/>
      <c r="BJ2777" s="416"/>
    </row>
    <row r="2778" spans="10:62" x14ac:dyDescent="0.2">
      <c r="J2778" s="385"/>
      <c r="K2778" s="217"/>
      <c r="L2778" s="217"/>
      <c r="M2778" s="693"/>
      <c r="N2778" s="693"/>
      <c r="O2778" s="359"/>
      <c r="P2778" s="619"/>
      <c r="Q2778" s="672"/>
      <c r="R2778" s="672"/>
      <c r="S2778" s="672"/>
      <c r="T2778" s="385"/>
      <c r="U2778" s="385"/>
      <c r="V2778" s="385"/>
      <c r="W2778" s="385"/>
      <c r="X2778" s="693"/>
      <c r="Y2778" s="325"/>
      <c r="Z2778" s="308"/>
      <c r="AA2778" s="383"/>
      <c r="AC2778" s="325"/>
      <c r="AD2778" s="325"/>
      <c r="AF2778" s="383"/>
      <c r="AH2778" s="325"/>
      <c r="AI2778" s="325"/>
      <c r="AK2778" s="385"/>
      <c r="AL2778" s="385"/>
      <c r="AM2778" s="359"/>
      <c r="AN2778" s="385"/>
      <c r="AO2778" s="385"/>
      <c r="AP2778" s="385"/>
      <c r="AQ2778" s="385"/>
      <c r="AR2778" s="385"/>
      <c r="AS2778" s="385"/>
      <c r="AT2778" s="385"/>
      <c r="AU2778" s="359"/>
      <c r="AW2778" s="416"/>
      <c r="AX2778" s="694"/>
      <c r="AY2778" s="641"/>
      <c r="AZ2778" s="385"/>
      <c r="BA2778" s="385"/>
      <c r="BB2778" s="416"/>
      <c r="BC2778" s="416"/>
      <c r="BD2778" s="416"/>
      <c r="BE2778" s="416"/>
      <c r="BF2778" s="416"/>
      <c r="BG2778" s="416"/>
      <c r="BH2778" s="416"/>
      <c r="BI2778" s="416"/>
      <c r="BJ2778" s="416"/>
    </row>
    <row r="2779" spans="10:62" x14ac:dyDescent="0.2">
      <c r="J2779" s="385"/>
      <c r="K2779" s="217"/>
      <c r="L2779" s="217"/>
      <c r="M2779" s="693"/>
      <c r="N2779" s="693"/>
      <c r="O2779" s="359"/>
      <c r="P2779" s="619"/>
      <c r="Q2779" s="672"/>
      <c r="R2779" s="672"/>
      <c r="S2779" s="672"/>
      <c r="T2779" s="385"/>
      <c r="U2779" s="385"/>
      <c r="V2779" s="385"/>
      <c r="W2779" s="385"/>
      <c r="X2779" s="693"/>
      <c r="Y2779" s="325"/>
      <c r="Z2779" s="308"/>
      <c r="AA2779" s="383"/>
      <c r="AC2779" s="325"/>
      <c r="AD2779" s="325"/>
      <c r="AF2779" s="383"/>
      <c r="AH2779" s="325"/>
      <c r="AI2779" s="325"/>
      <c r="AK2779" s="385"/>
      <c r="AL2779" s="385"/>
      <c r="AM2779" s="359"/>
      <c r="AN2779" s="385"/>
      <c r="AO2779" s="385"/>
      <c r="AP2779" s="385"/>
      <c r="AQ2779" s="385"/>
      <c r="AR2779" s="385"/>
      <c r="AS2779" s="385"/>
      <c r="AT2779" s="385"/>
      <c r="AU2779" s="359"/>
      <c r="AW2779" s="416"/>
      <c r="AX2779" s="694"/>
      <c r="AY2779" s="641"/>
      <c r="AZ2779" s="385"/>
      <c r="BA2779" s="385"/>
      <c r="BB2779" s="416"/>
      <c r="BC2779" s="416"/>
      <c r="BD2779" s="416"/>
      <c r="BE2779" s="416"/>
      <c r="BF2779" s="416"/>
      <c r="BG2779" s="416"/>
      <c r="BH2779" s="416"/>
      <c r="BI2779" s="416"/>
      <c r="BJ2779" s="416"/>
    </row>
    <row r="2780" spans="10:62" x14ac:dyDescent="0.2">
      <c r="J2780" s="385"/>
      <c r="K2780" s="217"/>
      <c r="L2780" s="217"/>
      <c r="M2780" s="693"/>
      <c r="N2780" s="693"/>
      <c r="O2780" s="359"/>
      <c r="P2780" s="619"/>
      <c r="Q2780" s="672"/>
      <c r="R2780" s="672"/>
      <c r="S2780" s="672"/>
      <c r="T2780" s="385"/>
      <c r="U2780" s="385"/>
      <c r="V2780" s="385"/>
      <c r="W2780" s="385"/>
      <c r="X2780" s="693"/>
      <c r="Y2780" s="325"/>
      <c r="Z2780" s="308"/>
      <c r="AA2780" s="383"/>
      <c r="AC2780" s="325"/>
      <c r="AD2780" s="325"/>
      <c r="AF2780" s="383"/>
      <c r="AH2780" s="325"/>
      <c r="AI2780" s="325"/>
      <c r="AK2780" s="385"/>
      <c r="AL2780" s="385"/>
      <c r="AM2780" s="359"/>
      <c r="AN2780" s="385"/>
      <c r="AO2780" s="385"/>
      <c r="AP2780" s="385"/>
      <c r="AQ2780" s="385"/>
      <c r="AR2780" s="385"/>
      <c r="AS2780" s="385"/>
      <c r="AT2780" s="385"/>
      <c r="AU2780" s="359"/>
      <c r="AW2780" s="416"/>
      <c r="AX2780" s="694"/>
      <c r="AY2780" s="641"/>
      <c r="AZ2780" s="385"/>
      <c r="BA2780" s="385"/>
      <c r="BB2780" s="416"/>
      <c r="BC2780" s="416"/>
      <c r="BD2780" s="416"/>
      <c r="BE2780" s="416"/>
      <c r="BF2780" s="416"/>
      <c r="BG2780" s="416"/>
      <c r="BH2780" s="416"/>
      <c r="BI2780" s="416"/>
      <c r="BJ2780" s="416"/>
    </row>
    <row r="2781" spans="10:62" x14ac:dyDescent="0.2">
      <c r="J2781" s="385"/>
      <c r="K2781" s="217"/>
      <c r="L2781" s="217"/>
      <c r="M2781" s="693"/>
      <c r="N2781" s="693"/>
      <c r="O2781" s="359"/>
      <c r="P2781" s="619"/>
      <c r="Q2781" s="672"/>
      <c r="R2781" s="672"/>
      <c r="S2781" s="672"/>
      <c r="T2781" s="385"/>
      <c r="U2781" s="385"/>
      <c r="V2781" s="385"/>
      <c r="W2781" s="385"/>
      <c r="X2781" s="693"/>
      <c r="Y2781" s="325"/>
      <c r="Z2781" s="308"/>
      <c r="AA2781" s="383"/>
      <c r="AC2781" s="325"/>
      <c r="AD2781" s="325"/>
      <c r="AF2781" s="383"/>
      <c r="AH2781" s="325"/>
      <c r="AI2781" s="325"/>
      <c r="AK2781" s="385"/>
      <c r="AL2781" s="385"/>
      <c r="AM2781" s="359"/>
      <c r="AN2781" s="385"/>
      <c r="AO2781" s="385"/>
      <c r="AP2781" s="385"/>
      <c r="AQ2781" s="385"/>
      <c r="AR2781" s="385"/>
      <c r="AS2781" s="385"/>
      <c r="AT2781" s="385"/>
      <c r="AU2781" s="359"/>
      <c r="AW2781" s="416"/>
      <c r="AX2781" s="694"/>
      <c r="AY2781" s="641"/>
      <c r="AZ2781" s="385"/>
      <c r="BA2781" s="385"/>
      <c r="BB2781" s="416"/>
      <c r="BC2781" s="416"/>
      <c r="BD2781" s="416"/>
      <c r="BE2781" s="416"/>
      <c r="BF2781" s="416"/>
      <c r="BG2781" s="416"/>
      <c r="BH2781" s="416"/>
      <c r="BI2781" s="416"/>
      <c r="BJ2781" s="416"/>
    </row>
    <row r="2782" spans="10:62" x14ac:dyDescent="0.2">
      <c r="J2782" s="385"/>
      <c r="K2782" s="217"/>
      <c r="L2782" s="217"/>
      <c r="M2782" s="693"/>
      <c r="N2782" s="693"/>
      <c r="O2782" s="359"/>
      <c r="P2782" s="619"/>
      <c r="Q2782" s="672"/>
      <c r="R2782" s="672"/>
      <c r="S2782" s="672"/>
      <c r="T2782" s="385"/>
      <c r="U2782" s="385"/>
      <c r="V2782" s="385"/>
      <c r="W2782" s="385"/>
      <c r="X2782" s="693"/>
      <c r="Y2782" s="325"/>
      <c r="Z2782" s="308"/>
      <c r="AA2782" s="383"/>
      <c r="AC2782" s="325"/>
      <c r="AD2782" s="325"/>
      <c r="AF2782" s="383"/>
      <c r="AH2782" s="325"/>
      <c r="AI2782" s="325"/>
      <c r="AK2782" s="385"/>
      <c r="AL2782" s="385"/>
      <c r="AM2782" s="359"/>
      <c r="AN2782" s="385"/>
      <c r="AO2782" s="385"/>
      <c r="AP2782" s="385"/>
      <c r="AQ2782" s="385"/>
      <c r="AR2782" s="385"/>
      <c r="AS2782" s="385"/>
      <c r="AT2782" s="385"/>
      <c r="AU2782" s="359"/>
      <c r="AW2782" s="416"/>
      <c r="AX2782" s="694"/>
      <c r="AY2782" s="641"/>
      <c r="AZ2782" s="385"/>
      <c r="BA2782" s="385"/>
      <c r="BB2782" s="416"/>
      <c r="BC2782" s="416"/>
      <c r="BD2782" s="416"/>
      <c r="BE2782" s="416"/>
      <c r="BF2782" s="416"/>
      <c r="BG2782" s="416"/>
      <c r="BH2782" s="416"/>
      <c r="BI2782" s="416"/>
      <c r="BJ2782" s="416"/>
    </row>
    <row r="2783" spans="10:62" x14ac:dyDescent="0.2">
      <c r="J2783" s="385"/>
      <c r="K2783" s="217"/>
      <c r="L2783" s="217"/>
      <c r="M2783" s="693"/>
      <c r="N2783" s="693"/>
      <c r="O2783" s="359"/>
      <c r="P2783" s="619"/>
      <c r="Q2783" s="672"/>
      <c r="R2783" s="672"/>
      <c r="S2783" s="672"/>
      <c r="T2783" s="385"/>
      <c r="U2783" s="385"/>
      <c r="V2783" s="385"/>
      <c r="W2783" s="385"/>
      <c r="X2783" s="693"/>
      <c r="Y2783" s="325"/>
      <c r="Z2783" s="308"/>
      <c r="AA2783" s="383"/>
      <c r="AC2783" s="325"/>
      <c r="AD2783" s="325"/>
      <c r="AF2783" s="383"/>
      <c r="AH2783" s="325"/>
      <c r="AI2783" s="325"/>
      <c r="AK2783" s="385"/>
      <c r="AL2783" s="385"/>
      <c r="AM2783" s="359"/>
      <c r="AN2783" s="385"/>
      <c r="AO2783" s="385"/>
      <c r="AP2783" s="385"/>
      <c r="AQ2783" s="385"/>
      <c r="AR2783" s="385"/>
      <c r="AS2783" s="385"/>
      <c r="AT2783" s="385"/>
      <c r="AU2783" s="359"/>
      <c r="AW2783" s="416"/>
      <c r="AX2783" s="694"/>
      <c r="AY2783" s="641"/>
      <c r="AZ2783" s="385"/>
      <c r="BA2783" s="385"/>
      <c r="BB2783" s="416"/>
      <c r="BC2783" s="416"/>
      <c r="BD2783" s="416"/>
      <c r="BE2783" s="416"/>
      <c r="BF2783" s="416"/>
      <c r="BG2783" s="416"/>
      <c r="BH2783" s="416"/>
      <c r="BI2783" s="416"/>
      <c r="BJ2783" s="416"/>
    </row>
    <row r="2784" spans="10:62" x14ac:dyDescent="0.2">
      <c r="J2784" s="385"/>
      <c r="K2784" s="217"/>
      <c r="L2784" s="217"/>
      <c r="M2784" s="693"/>
      <c r="N2784" s="693"/>
      <c r="O2784" s="359"/>
      <c r="P2784" s="619"/>
      <c r="Q2784" s="672"/>
      <c r="R2784" s="672"/>
      <c r="S2784" s="672"/>
      <c r="T2784" s="385"/>
      <c r="U2784" s="385"/>
      <c r="V2784" s="385"/>
      <c r="W2784" s="385"/>
      <c r="X2784" s="693"/>
      <c r="Y2784" s="325"/>
      <c r="Z2784" s="308"/>
      <c r="AA2784" s="383"/>
      <c r="AC2784" s="325"/>
      <c r="AD2784" s="325"/>
      <c r="AF2784" s="383"/>
      <c r="AH2784" s="325"/>
      <c r="AI2784" s="325"/>
      <c r="AK2784" s="385"/>
      <c r="AL2784" s="385"/>
      <c r="AM2784" s="359"/>
      <c r="AN2784" s="385"/>
      <c r="AO2784" s="385"/>
      <c r="AP2784" s="385"/>
      <c r="AQ2784" s="385"/>
      <c r="AR2784" s="385"/>
      <c r="AS2784" s="385"/>
      <c r="AT2784" s="385"/>
      <c r="AU2784" s="359"/>
      <c r="AW2784" s="416"/>
      <c r="AX2784" s="694"/>
      <c r="AY2784" s="641"/>
      <c r="AZ2784" s="385"/>
      <c r="BA2784" s="385"/>
      <c r="BB2784" s="416"/>
      <c r="BC2784" s="416"/>
      <c r="BD2784" s="416"/>
      <c r="BE2784" s="416"/>
      <c r="BF2784" s="416"/>
      <c r="BG2784" s="416"/>
      <c r="BH2784" s="416"/>
      <c r="BI2784" s="416"/>
      <c r="BJ2784" s="416"/>
    </row>
    <row r="2785" spans="10:62" x14ac:dyDescent="0.2">
      <c r="J2785" s="385"/>
      <c r="K2785" s="217"/>
      <c r="L2785" s="217"/>
      <c r="M2785" s="693"/>
      <c r="N2785" s="693"/>
      <c r="O2785" s="359"/>
      <c r="P2785" s="619"/>
      <c r="Q2785" s="672"/>
      <c r="R2785" s="672"/>
      <c r="S2785" s="672"/>
      <c r="T2785" s="385"/>
      <c r="U2785" s="385"/>
      <c r="V2785" s="385"/>
      <c r="W2785" s="385"/>
      <c r="X2785" s="693"/>
      <c r="Y2785" s="325"/>
      <c r="Z2785" s="308"/>
      <c r="AA2785" s="383"/>
      <c r="AC2785" s="325"/>
      <c r="AD2785" s="325"/>
      <c r="AF2785" s="383"/>
      <c r="AH2785" s="325"/>
      <c r="AI2785" s="325"/>
      <c r="AK2785" s="385"/>
      <c r="AL2785" s="385"/>
      <c r="AM2785" s="359"/>
      <c r="AN2785" s="385"/>
      <c r="AO2785" s="385"/>
      <c r="AP2785" s="385"/>
      <c r="AQ2785" s="385"/>
      <c r="AR2785" s="385"/>
      <c r="AS2785" s="385"/>
      <c r="AT2785" s="385"/>
      <c r="AU2785" s="359"/>
      <c r="AW2785" s="416"/>
      <c r="AX2785" s="694"/>
      <c r="AY2785" s="641"/>
      <c r="AZ2785" s="385"/>
      <c r="BA2785" s="385"/>
      <c r="BB2785" s="416"/>
      <c r="BC2785" s="416"/>
      <c r="BD2785" s="416"/>
      <c r="BE2785" s="416"/>
      <c r="BF2785" s="416"/>
      <c r="BG2785" s="416"/>
      <c r="BH2785" s="416"/>
      <c r="BI2785" s="416"/>
      <c r="BJ2785" s="416"/>
    </row>
    <row r="2786" spans="10:62" x14ac:dyDescent="0.2">
      <c r="J2786" s="385"/>
      <c r="K2786" s="217"/>
      <c r="L2786" s="217"/>
      <c r="M2786" s="693"/>
      <c r="N2786" s="693"/>
      <c r="O2786" s="359"/>
      <c r="P2786" s="619"/>
      <c r="Q2786" s="672"/>
      <c r="R2786" s="672"/>
      <c r="S2786" s="672"/>
      <c r="T2786" s="385"/>
      <c r="U2786" s="385"/>
      <c r="V2786" s="385"/>
      <c r="W2786" s="385"/>
      <c r="X2786" s="693"/>
      <c r="Y2786" s="325"/>
      <c r="Z2786" s="308"/>
      <c r="AA2786" s="383"/>
      <c r="AC2786" s="325"/>
      <c r="AD2786" s="325"/>
      <c r="AF2786" s="383"/>
      <c r="AH2786" s="325"/>
      <c r="AI2786" s="325"/>
      <c r="AK2786" s="385"/>
      <c r="AL2786" s="385"/>
      <c r="AM2786" s="359"/>
      <c r="AN2786" s="385"/>
      <c r="AO2786" s="385"/>
      <c r="AP2786" s="385"/>
      <c r="AQ2786" s="385"/>
      <c r="AR2786" s="385"/>
      <c r="AS2786" s="385"/>
      <c r="AT2786" s="385"/>
      <c r="AU2786" s="359"/>
      <c r="AW2786" s="416"/>
      <c r="AX2786" s="694"/>
      <c r="AY2786" s="641"/>
      <c r="AZ2786" s="385"/>
      <c r="BA2786" s="385"/>
      <c r="BB2786" s="416"/>
      <c r="BC2786" s="416"/>
      <c r="BD2786" s="416"/>
      <c r="BE2786" s="416"/>
      <c r="BF2786" s="416"/>
      <c r="BG2786" s="416"/>
      <c r="BH2786" s="416"/>
      <c r="BI2786" s="416"/>
      <c r="BJ2786" s="416"/>
    </row>
    <row r="2787" spans="10:62" x14ac:dyDescent="0.2">
      <c r="J2787" s="385"/>
      <c r="K2787" s="217"/>
      <c r="L2787" s="217"/>
      <c r="M2787" s="693"/>
      <c r="N2787" s="693"/>
      <c r="O2787" s="359"/>
      <c r="P2787" s="619"/>
      <c r="Q2787" s="672"/>
      <c r="R2787" s="672"/>
      <c r="S2787" s="672"/>
      <c r="T2787" s="385"/>
      <c r="U2787" s="385"/>
      <c r="V2787" s="385"/>
      <c r="W2787" s="385"/>
      <c r="X2787" s="693"/>
      <c r="Y2787" s="325"/>
      <c r="Z2787" s="308"/>
      <c r="AA2787" s="383"/>
      <c r="AC2787" s="325"/>
      <c r="AD2787" s="325"/>
      <c r="AF2787" s="383"/>
      <c r="AH2787" s="325"/>
      <c r="AI2787" s="325"/>
      <c r="AK2787" s="385"/>
      <c r="AL2787" s="385"/>
      <c r="AM2787" s="359"/>
      <c r="AN2787" s="385"/>
      <c r="AO2787" s="385"/>
      <c r="AP2787" s="385"/>
      <c r="AQ2787" s="385"/>
      <c r="AR2787" s="385"/>
      <c r="AS2787" s="385"/>
      <c r="AT2787" s="385"/>
      <c r="AU2787" s="359"/>
      <c r="AW2787" s="416"/>
      <c r="AX2787" s="694"/>
      <c r="AY2787" s="641"/>
      <c r="AZ2787" s="385"/>
      <c r="BA2787" s="385"/>
      <c r="BB2787" s="416"/>
      <c r="BC2787" s="416"/>
      <c r="BD2787" s="416"/>
      <c r="BE2787" s="416"/>
      <c r="BF2787" s="416"/>
      <c r="BG2787" s="416"/>
      <c r="BH2787" s="416"/>
      <c r="BI2787" s="416"/>
      <c r="BJ2787" s="416"/>
    </row>
    <row r="2788" spans="10:62" x14ac:dyDescent="0.2">
      <c r="J2788" s="385"/>
      <c r="K2788" s="217"/>
      <c r="L2788" s="217"/>
      <c r="M2788" s="693"/>
      <c r="N2788" s="693"/>
      <c r="O2788" s="359"/>
      <c r="P2788" s="619"/>
      <c r="Q2788" s="672"/>
      <c r="R2788" s="672"/>
      <c r="S2788" s="672"/>
      <c r="T2788" s="385"/>
      <c r="U2788" s="385"/>
      <c r="V2788" s="385"/>
      <c r="W2788" s="385"/>
      <c r="X2788" s="693"/>
      <c r="Y2788" s="325"/>
      <c r="Z2788" s="308"/>
      <c r="AA2788" s="383"/>
      <c r="AC2788" s="325"/>
      <c r="AD2788" s="325"/>
      <c r="AF2788" s="383"/>
      <c r="AH2788" s="325"/>
      <c r="AI2788" s="325"/>
      <c r="AK2788" s="385"/>
      <c r="AL2788" s="385"/>
      <c r="AM2788" s="359"/>
      <c r="AN2788" s="385"/>
      <c r="AO2788" s="385"/>
      <c r="AP2788" s="385"/>
      <c r="AQ2788" s="385"/>
      <c r="AR2788" s="385"/>
      <c r="AS2788" s="385"/>
      <c r="AT2788" s="385"/>
      <c r="AU2788" s="359"/>
      <c r="AW2788" s="416"/>
      <c r="AX2788" s="694"/>
      <c r="AY2788" s="641"/>
      <c r="AZ2788" s="385"/>
      <c r="BA2788" s="385"/>
      <c r="BB2788" s="416"/>
      <c r="BC2788" s="416"/>
      <c r="BD2788" s="416"/>
      <c r="BE2788" s="416"/>
      <c r="BF2788" s="416"/>
      <c r="BG2788" s="416"/>
      <c r="BH2788" s="416"/>
      <c r="BI2788" s="416"/>
      <c r="BJ2788" s="416"/>
    </row>
    <row r="2789" spans="10:62" x14ac:dyDescent="0.2">
      <c r="J2789" s="385"/>
      <c r="K2789" s="217"/>
      <c r="L2789" s="217"/>
      <c r="M2789" s="693"/>
      <c r="N2789" s="693"/>
      <c r="O2789" s="359"/>
      <c r="P2789" s="619"/>
      <c r="Q2789" s="672"/>
      <c r="R2789" s="672"/>
      <c r="S2789" s="672"/>
      <c r="T2789" s="385"/>
      <c r="U2789" s="385"/>
      <c r="V2789" s="385"/>
      <c r="W2789" s="385"/>
      <c r="X2789" s="693"/>
      <c r="Y2789" s="325"/>
      <c r="Z2789" s="308"/>
      <c r="AA2789" s="383"/>
      <c r="AC2789" s="325"/>
      <c r="AD2789" s="325"/>
      <c r="AF2789" s="383"/>
      <c r="AH2789" s="325"/>
      <c r="AI2789" s="325"/>
      <c r="AK2789" s="385"/>
      <c r="AL2789" s="385"/>
      <c r="AM2789" s="359"/>
      <c r="AN2789" s="385"/>
      <c r="AO2789" s="385"/>
      <c r="AP2789" s="385"/>
      <c r="AQ2789" s="385"/>
      <c r="AR2789" s="385"/>
      <c r="AS2789" s="385"/>
      <c r="AT2789" s="385"/>
      <c r="AU2789" s="359"/>
      <c r="AW2789" s="416"/>
      <c r="AX2789" s="694"/>
      <c r="AY2789" s="641"/>
      <c r="AZ2789" s="385"/>
      <c r="BA2789" s="385"/>
      <c r="BB2789" s="416"/>
      <c r="BC2789" s="416"/>
      <c r="BD2789" s="416"/>
      <c r="BE2789" s="416"/>
      <c r="BF2789" s="416"/>
      <c r="BG2789" s="416"/>
      <c r="BH2789" s="416"/>
      <c r="BI2789" s="416"/>
      <c r="BJ2789" s="416"/>
    </row>
    <row r="2790" spans="10:62" x14ac:dyDescent="0.2">
      <c r="J2790" s="385"/>
      <c r="K2790" s="217"/>
      <c r="L2790" s="217"/>
      <c r="M2790" s="693"/>
      <c r="N2790" s="693"/>
      <c r="O2790" s="359"/>
      <c r="P2790" s="619"/>
      <c r="Q2790" s="672"/>
      <c r="R2790" s="672"/>
      <c r="S2790" s="672"/>
      <c r="T2790" s="385"/>
      <c r="U2790" s="385"/>
      <c r="V2790" s="385"/>
      <c r="W2790" s="385"/>
      <c r="X2790" s="693"/>
      <c r="Y2790" s="325"/>
      <c r="Z2790" s="308"/>
      <c r="AA2790" s="383"/>
      <c r="AC2790" s="325"/>
      <c r="AD2790" s="325"/>
      <c r="AF2790" s="383"/>
      <c r="AH2790" s="325"/>
      <c r="AI2790" s="325"/>
      <c r="AK2790" s="385"/>
      <c r="AL2790" s="385"/>
      <c r="AM2790" s="359"/>
      <c r="AN2790" s="385"/>
      <c r="AO2790" s="385"/>
      <c r="AP2790" s="385"/>
      <c r="AQ2790" s="385"/>
      <c r="AR2790" s="385"/>
      <c r="AS2790" s="385"/>
      <c r="AT2790" s="385"/>
      <c r="AU2790" s="359"/>
      <c r="AW2790" s="416"/>
      <c r="AX2790" s="694"/>
      <c r="AY2790" s="641"/>
      <c r="AZ2790" s="385"/>
      <c r="BA2790" s="385"/>
      <c r="BB2790" s="416"/>
      <c r="BC2790" s="416"/>
      <c r="BD2790" s="416"/>
      <c r="BE2790" s="416"/>
      <c r="BF2790" s="416"/>
      <c r="BG2790" s="416"/>
      <c r="BH2790" s="416"/>
      <c r="BI2790" s="416"/>
      <c r="BJ2790" s="416"/>
    </row>
    <row r="2791" spans="10:62" x14ac:dyDescent="0.2">
      <c r="J2791" s="385"/>
      <c r="K2791" s="217"/>
      <c r="L2791" s="217"/>
      <c r="M2791" s="693"/>
      <c r="N2791" s="693"/>
      <c r="O2791" s="359"/>
      <c r="P2791" s="619"/>
      <c r="Q2791" s="672"/>
      <c r="R2791" s="672"/>
      <c r="S2791" s="672"/>
      <c r="T2791" s="385"/>
      <c r="U2791" s="385"/>
      <c r="V2791" s="385"/>
      <c r="W2791" s="385"/>
      <c r="X2791" s="693"/>
      <c r="Y2791" s="325"/>
      <c r="Z2791" s="308"/>
      <c r="AA2791" s="383"/>
      <c r="AC2791" s="325"/>
      <c r="AD2791" s="325"/>
      <c r="AF2791" s="383"/>
      <c r="AH2791" s="325"/>
      <c r="AI2791" s="325"/>
      <c r="AK2791" s="385"/>
      <c r="AL2791" s="385"/>
      <c r="AM2791" s="359"/>
      <c r="AN2791" s="385"/>
      <c r="AO2791" s="385"/>
      <c r="AP2791" s="385"/>
      <c r="AQ2791" s="385"/>
      <c r="AR2791" s="385"/>
      <c r="AS2791" s="385"/>
      <c r="AT2791" s="385"/>
      <c r="AU2791" s="359"/>
      <c r="AW2791" s="416"/>
      <c r="AX2791" s="694"/>
      <c r="AY2791" s="641"/>
      <c r="AZ2791" s="385"/>
      <c r="BA2791" s="385"/>
      <c r="BB2791" s="416"/>
      <c r="BC2791" s="416"/>
      <c r="BD2791" s="416"/>
      <c r="BE2791" s="416"/>
      <c r="BF2791" s="416"/>
      <c r="BG2791" s="416"/>
      <c r="BH2791" s="416"/>
      <c r="BI2791" s="416"/>
      <c r="BJ2791" s="416"/>
    </row>
    <row r="2792" spans="10:62" x14ac:dyDescent="0.2">
      <c r="J2792" s="385"/>
      <c r="K2792" s="217"/>
      <c r="L2792" s="217"/>
      <c r="M2792" s="693"/>
      <c r="N2792" s="693"/>
      <c r="O2792" s="359"/>
      <c r="P2792" s="619"/>
      <c r="Q2792" s="672"/>
      <c r="R2792" s="672"/>
      <c r="S2792" s="672"/>
      <c r="T2792" s="385"/>
      <c r="U2792" s="385"/>
      <c r="V2792" s="385"/>
      <c r="W2792" s="385"/>
      <c r="X2792" s="693"/>
      <c r="Y2792" s="325"/>
      <c r="Z2792" s="308"/>
      <c r="AA2792" s="383"/>
      <c r="AC2792" s="325"/>
      <c r="AD2792" s="325"/>
      <c r="AF2792" s="383"/>
      <c r="AH2792" s="325"/>
      <c r="AI2792" s="325"/>
      <c r="AK2792" s="385"/>
      <c r="AL2792" s="385"/>
      <c r="AM2792" s="359"/>
      <c r="AN2792" s="385"/>
      <c r="AO2792" s="385"/>
      <c r="AP2792" s="385"/>
      <c r="AQ2792" s="385"/>
      <c r="AR2792" s="385"/>
      <c r="AS2792" s="385"/>
      <c r="AT2792" s="385"/>
      <c r="AU2792" s="359"/>
      <c r="AW2792" s="416"/>
      <c r="AX2792" s="694"/>
      <c r="AY2792" s="641"/>
      <c r="AZ2792" s="385"/>
      <c r="BA2792" s="385"/>
      <c r="BB2792" s="416"/>
      <c r="BC2792" s="416"/>
      <c r="BD2792" s="416"/>
      <c r="BE2792" s="416"/>
      <c r="BF2792" s="416"/>
      <c r="BG2792" s="416"/>
      <c r="BH2792" s="416"/>
      <c r="BI2792" s="416"/>
      <c r="BJ2792" s="416"/>
    </row>
    <row r="2793" spans="10:62" x14ac:dyDescent="0.2">
      <c r="J2793" s="385"/>
      <c r="K2793" s="217"/>
      <c r="L2793" s="217"/>
      <c r="M2793" s="693"/>
      <c r="N2793" s="693"/>
      <c r="O2793" s="359"/>
      <c r="P2793" s="619"/>
      <c r="Q2793" s="672"/>
      <c r="R2793" s="672"/>
      <c r="S2793" s="672"/>
      <c r="T2793" s="385"/>
      <c r="U2793" s="385"/>
      <c r="V2793" s="385"/>
      <c r="W2793" s="385"/>
      <c r="X2793" s="693"/>
      <c r="Y2793" s="325"/>
      <c r="Z2793" s="308"/>
      <c r="AA2793" s="383"/>
      <c r="AC2793" s="325"/>
      <c r="AD2793" s="325"/>
      <c r="AF2793" s="383"/>
      <c r="AH2793" s="325"/>
      <c r="AI2793" s="325"/>
      <c r="AK2793" s="385"/>
      <c r="AL2793" s="385"/>
      <c r="AM2793" s="359"/>
      <c r="AN2793" s="385"/>
      <c r="AO2793" s="385"/>
      <c r="AP2793" s="385"/>
      <c r="AQ2793" s="385"/>
      <c r="AR2793" s="385"/>
      <c r="AS2793" s="385"/>
      <c r="AT2793" s="385"/>
      <c r="AU2793" s="359"/>
      <c r="AW2793" s="416"/>
      <c r="AX2793" s="694"/>
      <c r="AY2793" s="641"/>
      <c r="AZ2793" s="385"/>
      <c r="BA2793" s="385"/>
      <c r="BB2793" s="416"/>
      <c r="BC2793" s="416"/>
      <c r="BD2793" s="416"/>
      <c r="BE2793" s="416"/>
      <c r="BF2793" s="416"/>
      <c r="BG2793" s="416"/>
      <c r="BH2793" s="416"/>
      <c r="BI2793" s="416"/>
      <c r="BJ2793" s="416"/>
    </row>
    <row r="2794" spans="10:62" x14ac:dyDescent="0.2">
      <c r="J2794" s="385"/>
      <c r="K2794" s="217"/>
      <c r="L2794" s="217"/>
      <c r="M2794" s="693"/>
      <c r="N2794" s="693"/>
      <c r="O2794" s="359"/>
      <c r="P2794" s="619"/>
      <c r="Q2794" s="672"/>
      <c r="R2794" s="672"/>
      <c r="S2794" s="672"/>
      <c r="T2794" s="385"/>
      <c r="U2794" s="385"/>
      <c r="V2794" s="385"/>
      <c r="W2794" s="385"/>
      <c r="X2794" s="693"/>
      <c r="Y2794" s="325"/>
      <c r="Z2794" s="308"/>
      <c r="AA2794" s="383"/>
      <c r="AC2794" s="325"/>
      <c r="AD2794" s="325"/>
      <c r="AF2794" s="383"/>
      <c r="AH2794" s="325"/>
      <c r="AI2794" s="325"/>
      <c r="AK2794" s="385"/>
      <c r="AL2794" s="385"/>
      <c r="AM2794" s="359"/>
      <c r="AN2794" s="385"/>
      <c r="AO2794" s="385"/>
      <c r="AP2794" s="385"/>
      <c r="AQ2794" s="385"/>
      <c r="AR2794" s="385"/>
      <c r="AS2794" s="385"/>
      <c r="AT2794" s="385"/>
      <c r="AU2794" s="359"/>
      <c r="AW2794" s="416"/>
      <c r="AX2794" s="694"/>
      <c r="AY2794" s="641"/>
      <c r="AZ2794" s="385"/>
      <c r="BA2794" s="385"/>
      <c r="BB2794" s="416"/>
      <c r="BC2794" s="416"/>
      <c r="BD2794" s="416"/>
      <c r="BE2794" s="416"/>
      <c r="BF2794" s="416"/>
      <c r="BG2794" s="416"/>
      <c r="BH2794" s="416"/>
      <c r="BI2794" s="416"/>
      <c r="BJ2794" s="416"/>
    </row>
    <row r="2795" spans="10:62" x14ac:dyDescent="0.2">
      <c r="J2795" s="385"/>
      <c r="K2795" s="217"/>
      <c r="L2795" s="217"/>
      <c r="M2795" s="693"/>
      <c r="N2795" s="693"/>
      <c r="O2795" s="359"/>
      <c r="P2795" s="619"/>
      <c r="Q2795" s="672"/>
      <c r="R2795" s="672"/>
      <c r="S2795" s="672"/>
      <c r="T2795" s="385"/>
      <c r="U2795" s="385"/>
      <c r="V2795" s="385"/>
      <c r="W2795" s="385"/>
      <c r="X2795" s="693"/>
      <c r="Y2795" s="325"/>
      <c r="Z2795" s="308"/>
      <c r="AA2795" s="383"/>
      <c r="AC2795" s="325"/>
      <c r="AD2795" s="325"/>
      <c r="AF2795" s="383"/>
      <c r="AH2795" s="325"/>
      <c r="AI2795" s="325"/>
      <c r="AK2795" s="385"/>
      <c r="AL2795" s="385"/>
      <c r="AM2795" s="359"/>
      <c r="AN2795" s="385"/>
      <c r="AO2795" s="385"/>
      <c r="AP2795" s="385"/>
      <c r="AQ2795" s="385"/>
      <c r="AR2795" s="385"/>
      <c r="AS2795" s="385"/>
      <c r="AT2795" s="385"/>
      <c r="AU2795" s="359"/>
      <c r="AW2795" s="416"/>
      <c r="AX2795" s="694"/>
      <c r="AY2795" s="641"/>
      <c r="AZ2795" s="385"/>
      <c r="BA2795" s="385"/>
      <c r="BB2795" s="416"/>
      <c r="BC2795" s="416"/>
      <c r="BD2795" s="416"/>
      <c r="BE2795" s="416"/>
      <c r="BF2795" s="416"/>
      <c r="BG2795" s="416"/>
      <c r="BH2795" s="416"/>
      <c r="BI2795" s="416"/>
      <c r="BJ2795" s="416"/>
    </row>
    <row r="2796" spans="10:62" x14ac:dyDescent="0.2">
      <c r="J2796" s="385"/>
      <c r="K2796" s="217"/>
      <c r="L2796" s="217"/>
      <c r="M2796" s="693"/>
      <c r="N2796" s="693"/>
      <c r="O2796" s="359"/>
      <c r="P2796" s="619"/>
      <c r="Q2796" s="672"/>
      <c r="R2796" s="672"/>
      <c r="S2796" s="672"/>
      <c r="T2796" s="385"/>
      <c r="U2796" s="385"/>
      <c r="V2796" s="385"/>
      <c r="W2796" s="385"/>
      <c r="X2796" s="693"/>
      <c r="Y2796" s="325"/>
      <c r="Z2796" s="308"/>
      <c r="AA2796" s="383"/>
      <c r="AC2796" s="325"/>
      <c r="AD2796" s="325"/>
      <c r="AF2796" s="383"/>
      <c r="AH2796" s="325"/>
      <c r="AI2796" s="325"/>
      <c r="AK2796" s="385"/>
      <c r="AL2796" s="385"/>
      <c r="AM2796" s="359"/>
      <c r="AN2796" s="385"/>
      <c r="AO2796" s="385"/>
      <c r="AP2796" s="385"/>
      <c r="AQ2796" s="385"/>
      <c r="AR2796" s="385"/>
      <c r="AS2796" s="385"/>
      <c r="AT2796" s="385"/>
      <c r="AU2796" s="359"/>
      <c r="AW2796" s="416"/>
      <c r="AX2796" s="694"/>
      <c r="AY2796" s="641"/>
      <c r="AZ2796" s="385"/>
      <c r="BA2796" s="385"/>
      <c r="BB2796" s="416"/>
      <c r="BC2796" s="416"/>
      <c r="BD2796" s="416"/>
      <c r="BE2796" s="416"/>
      <c r="BF2796" s="416"/>
      <c r="BG2796" s="416"/>
      <c r="BH2796" s="416"/>
      <c r="BI2796" s="416"/>
      <c r="BJ2796" s="416"/>
    </row>
    <row r="2797" spans="10:62" x14ac:dyDescent="0.2">
      <c r="J2797" s="385"/>
      <c r="K2797" s="217"/>
      <c r="L2797" s="217"/>
      <c r="M2797" s="693"/>
      <c r="N2797" s="693"/>
      <c r="O2797" s="359"/>
      <c r="P2797" s="619"/>
      <c r="Q2797" s="672"/>
      <c r="R2797" s="672"/>
      <c r="S2797" s="672"/>
      <c r="T2797" s="385"/>
      <c r="U2797" s="385"/>
      <c r="V2797" s="385"/>
      <c r="W2797" s="385"/>
      <c r="X2797" s="693"/>
      <c r="Y2797" s="325"/>
      <c r="Z2797" s="308"/>
      <c r="AA2797" s="383"/>
      <c r="AC2797" s="325"/>
      <c r="AD2797" s="325"/>
      <c r="AF2797" s="383"/>
      <c r="AH2797" s="325"/>
      <c r="AI2797" s="325"/>
      <c r="AK2797" s="385"/>
      <c r="AL2797" s="385"/>
      <c r="AM2797" s="359"/>
      <c r="AN2797" s="385"/>
      <c r="AO2797" s="385"/>
      <c r="AP2797" s="385"/>
      <c r="AQ2797" s="385"/>
      <c r="AR2797" s="385"/>
      <c r="AS2797" s="385"/>
      <c r="AT2797" s="385"/>
      <c r="AU2797" s="359"/>
      <c r="AW2797" s="416"/>
      <c r="AX2797" s="694"/>
      <c r="AY2797" s="641"/>
      <c r="AZ2797" s="385"/>
      <c r="BA2797" s="385"/>
      <c r="BB2797" s="416"/>
      <c r="BC2797" s="416"/>
      <c r="BD2797" s="416"/>
      <c r="BE2797" s="416"/>
      <c r="BF2797" s="416"/>
      <c r="BG2797" s="416"/>
      <c r="BH2797" s="416"/>
      <c r="BI2797" s="416"/>
      <c r="BJ2797" s="416"/>
    </row>
    <row r="2798" spans="10:62" x14ac:dyDescent="0.2">
      <c r="J2798" s="385"/>
      <c r="K2798" s="217"/>
      <c r="L2798" s="217"/>
      <c r="M2798" s="693"/>
      <c r="N2798" s="693"/>
      <c r="O2798" s="359"/>
      <c r="P2798" s="619"/>
      <c r="Q2798" s="672"/>
      <c r="R2798" s="672"/>
      <c r="S2798" s="672"/>
      <c r="T2798" s="385"/>
      <c r="U2798" s="385"/>
      <c r="V2798" s="385"/>
      <c r="W2798" s="385"/>
      <c r="X2798" s="693"/>
      <c r="Y2798" s="325"/>
      <c r="Z2798" s="308"/>
      <c r="AA2798" s="383"/>
      <c r="AC2798" s="325"/>
      <c r="AD2798" s="325"/>
      <c r="AF2798" s="383"/>
      <c r="AH2798" s="325"/>
      <c r="AI2798" s="325"/>
      <c r="AK2798" s="385"/>
      <c r="AL2798" s="385"/>
      <c r="AM2798" s="359"/>
      <c r="AN2798" s="385"/>
      <c r="AO2798" s="385"/>
      <c r="AP2798" s="385"/>
      <c r="AQ2798" s="385"/>
      <c r="AR2798" s="385"/>
      <c r="AS2798" s="385"/>
      <c r="AT2798" s="385"/>
      <c r="AU2798" s="359"/>
      <c r="AW2798" s="416"/>
      <c r="AX2798" s="694"/>
      <c r="AY2798" s="641"/>
      <c r="AZ2798" s="385"/>
      <c r="BA2798" s="385"/>
      <c r="BB2798" s="416"/>
      <c r="BC2798" s="416"/>
      <c r="BD2798" s="416"/>
      <c r="BE2798" s="416"/>
      <c r="BF2798" s="416"/>
      <c r="BG2798" s="416"/>
      <c r="BH2798" s="416"/>
      <c r="BI2798" s="416"/>
      <c r="BJ2798" s="416"/>
    </row>
    <row r="2799" spans="10:62" x14ac:dyDescent="0.2">
      <c r="J2799" s="385"/>
      <c r="K2799" s="217"/>
      <c r="L2799" s="217"/>
      <c r="M2799" s="693"/>
      <c r="N2799" s="693"/>
      <c r="O2799" s="359"/>
      <c r="P2799" s="619"/>
      <c r="Q2799" s="672"/>
      <c r="R2799" s="672"/>
      <c r="S2799" s="672"/>
      <c r="T2799" s="385"/>
      <c r="U2799" s="385"/>
      <c r="V2799" s="385"/>
      <c r="W2799" s="385"/>
      <c r="X2799" s="693"/>
      <c r="Y2799" s="325"/>
      <c r="Z2799" s="308"/>
      <c r="AA2799" s="383"/>
      <c r="AC2799" s="325"/>
      <c r="AD2799" s="325"/>
      <c r="AF2799" s="383"/>
      <c r="AH2799" s="325"/>
      <c r="AI2799" s="325"/>
      <c r="AK2799" s="385"/>
      <c r="AL2799" s="385"/>
      <c r="AM2799" s="359"/>
      <c r="AN2799" s="385"/>
      <c r="AO2799" s="385"/>
      <c r="AP2799" s="385"/>
      <c r="AQ2799" s="385"/>
      <c r="AR2799" s="385"/>
      <c r="AS2799" s="385"/>
      <c r="AT2799" s="385"/>
      <c r="AU2799" s="359"/>
      <c r="AW2799" s="416"/>
      <c r="AX2799" s="694"/>
      <c r="AY2799" s="641"/>
      <c r="AZ2799" s="385"/>
      <c r="BA2799" s="385"/>
      <c r="BB2799" s="416"/>
      <c r="BC2799" s="416"/>
      <c r="BD2799" s="416"/>
      <c r="BE2799" s="416"/>
      <c r="BF2799" s="416"/>
      <c r="BG2799" s="416"/>
      <c r="BH2799" s="416"/>
      <c r="BI2799" s="416"/>
      <c r="BJ2799" s="416"/>
    </row>
    <row r="2800" spans="10:62" x14ac:dyDescent="0.2">
      <c r="J2800" s="385"/>
      <c r="K2800" s="217"/>
      <c r="L2800" s="217"/>
      <c r="M2800" s="693"/>
      <c r="N2800" s="693"/>
      <c r="O2800" s="359"/>
      <c r="P2800" s="619"/>
      <c r="Q2800" s="672"/>
      <c r="R2800" s="672"/>
      <c r="S2800" s="672"/>
      <c r="T2800" s="385"/>
      <c r="U2800" s="385"/>
      <c r="V2800" s="385"/>
      <c r="W2800" s="385"/>
      <c r="X2800" s="693"/>
      <c r="Y2800" s="325"/>
      <c r="Z2800" s="308"/>
      <c r="AA2800" s="383"/>
      <c r="AC2800" s="325"/>
      <c r="AD2800" s="325"/>
      <c r="AF2800" s="383"/>
      <c r="AH2800" s="325"/>
      <c r="AI2800" s="325"/>
      <c r="AK2800" s="385"/>
      <c r="AL2800" s="385"/>
      <c r="AM2800" s="359"/>
      <c r="AN2800" s="385"/>
      <c r="AO2800" s="385"/>
      <c r="AP2800" s="385"/>
      <c r="AQ2800" s="385"/>
      <c r="AR2800" s="385"/>
      <c r="AS2800" s="385"/>
      <c r="AT2800" s="385"/>
      <c r="AU2800" s="359"/>
      <c r="AW2800" s="416"/>
      <c r="AX2800" s="694"/>
      <c r="AY2800" s="641"/>
      <c r="AZ2800" s="385"/>
      <c r="BA2800" s="385"/>
      <c r="BB2800" s="416"/>
      <c r="BC2800" s="416"/>
      <c r="BD2800" s="416"/>
      <c r="BE2800" s="416"/>
      <c r="BF2800" s="416"/>
      <c r="BG2800" s="416"/>
      <c r="BH2800" s="416"/>
      <c r="BI2800" s="416"/>
      <c r="BJ2800" s="416"/>
    </row>
    <row r="2801" spans="10:62" x14ac:dyDescent="0.2">
      <c r="J2801" s="385"/>
      <c r="K2801" s="217"/>
      <c r="L2801" s="217"/>
      <c r="M2801" s="693"/>
      <c r="N2801" s="693"/>
      <c r="O2801" s="359"/>
      <c r="P2801" s="619"/>
      <c r="Q2801" s="672"/>
      <c r="R2801" s="672"/>
      <c r="S2801" s="672"/>
      <c r="T2801" s="385"/>
      <c r="U2801" s="385"/>
      <c r="V2801" s="385"/>
      <c r="W2801" s="385"/>
      <c r="X2801" s="693"/>
      <c r="Y2801" s="325"/>
      <c r="Z2801" s="308"/>
      <c r="AA2801" s="383"/>
      <c r="AC2801" s="325"/>
      <c r="AD2801" s="325"/>
      <c r="AF2801" s="383"/>
      <c r="AH2801" s="325"/>
      <c r="AI2801" s="325"/>
      <c r="AK2801" s="385"/>
      <c r="AL2801" s="385"/>
      <c r="AM2801" s="359"/>
      <c r="AN2801" s="385"/>
      <c r="AO2801" s="385"/>
      <c r="AP2801" s="385"/>
      <c r="AQ2801" s="385"/>
      <c r="AR2801" s="385"/>
      <c r="AS2801" s="385"/>
      <c r="AT2801" s="385"/>
      <c r="AU2801" s="359"/>
      <c r="AW2801" s="416"/>
      <c r="AX2801" s="694"/>
      <c r="AY2801" s="641"/>
      <c r="AZ2801" s="385"/>
      <c r="BA2801" s="385"/>
      <c r="BB2801" s="416"/>
      <c r="BC2801" s="416"/>
      <c r="BD2801" s="416"/>
      <c r="BE2801" s="416"/>
      <c r="BF2801" s="416"/>
      <c r="BG2801" s="416"/>
      <c r="BH2801" s="416"/>
      <c r="BI2801" s="416"/>
      <c r="BJ2801" s="416"/>
    </row>
    <row r="2802" spans="10:62" x14ac:dyDescent="0.2">
      <c r="J2802" s="385"/>
      <c r="K2802" s="217"/>
      <c r="L2802" s="217"/>
      <c r="M2802" s="693"/>
      <c r="N2802" s="693"/>
      <c r="O2802" s="359"/>
      <c r="P2802" s="619"/>
      <c r="Q2802" s="672"/>
      <c r="R2802" s="672"/>
      <c r="S2802" s="672"/>
      <c r="T2802" s="385"/>
      <c r="U2802" s="385"/>
      <c r="V2802" s="385"/>
      <c r="W2802" s="385"/>
      <c r="X2802" s="693"/>
      <c r="Y2802" s="325"/>
      <c r="Z2802" s="308"/>
      <c r="AA2802" s="383"/>
      <c r="AC2802" s="325"/>
      <c r="AD2802" s="325"/>
      <c r="AF2802" s="383"/>
      <c r="AH2802" s="325"/>
      <c r="AI2802" s="325"/>
      <c r="AK2802" s="385"/>
      <c r="AL2802" s="385"/>
      <c r="AM2802" s="359"/>
      <c r="AN2802" s="385"/>
      <c r="AO2802" s="385"/>
      <c r="AP2802" s="385"/>
      <c r="AQ2802" s="385"/>
      <c r="AR2802" s="385"/>
      <c r="AS2802" s="385"/>
      <c r="AT2802" s="385"/>
      <c r="AU2802" s="359"/>
      <c r="AW2802" s="416"/>
      <c r="AX2802" s="694"/>
      <c r="AY2802" s="641"/>
      <c r="AZ2802" s="385"/>
      <c r="BA2802" s="385"/>
      <c r="BB2802" s="416"/>
      <c r="BC2802" s="416"/>
      <c r="BD2802" s="416"/>
      <c r="BE2802" s="416"/>
      <c r="BF2802" s="416"/>
      <c r="BG2802" s="416"/>
      <c r="BH2802" s="416"/>
      <c r="BI2802" s="416"/>
      <c r="BJ2802" s="416"/>
    </row>
    <row r="2803" spans="10:62" x14ac:dyDescent="0.2">
      <c r="J2803" s="385"/>
      <c r="K2803" s="217"/>
      <c r="L2803" s="217"/>
      <c r="M2803" s="693"/>
      <c r="N2803" s="693"/>
      <c r="O2803" s="359"/>
      <c r="P2803" s="619"/>
      <c r="Q2803" s="672"/>
      <c r="R2803" s="672"/>
      <c r="S2803" s="672"/>
      <c r="T2803" s="385"/>
      <c r="U2803" s="385"/>
      <c r="V2803" s="385"/>
      <c r="W2803" s="385"/>
      <c r="X2803" s="693"/>
      <c r="Y2803" s="325"/>
      <c r="Z2803" s="308"/>
      <c r="AA2803" s="383"/>
      <c r="AC2803" s="325"/>
      <c r="AD2803" s="325"/>
      <c r="AF2803" s="383"/>
      <c r="AH2803" s="325"/>
      <c r="AI2803" s="325"/>
      <c r="AK2803" s="385"/>
      <c r="AL2803" s="385"/>
      <c r="AM2803" s="359"/>
      <c r="AN2803" s="385"/>
      <c r="AO2803" s="385"/>
      <c r="AP2803" s="385"/>
      <c r="AQ2803" s="385"/>
      <c r="AR2803" s="385"/>
      <c r="AS2803" s="385"/>
      <c r="AT2803" s="385"/>
      <c r="AU2803" s="359"/>
      <c r="AW2803" s="416"/>
      <c r="AX2803" s="694"/>
      <c r="AY2803" s="641"/>
      <c r="AZ2803" s="385"/>
      <c r="BA2803" s="385"/>
      <c r="BB2803" s="416"/>
      <c r="BC2803" s="416"/>
      <c r="BD2803" s="416"/>
      <c r="BE2803" s="416"/>
      <c r="BF2803" s="416"/>
      <c r="BG2803" s="416"/>
      <c r="BH2803" s="416"/>
      <c r="BI2803" s="416"/>
      <c r="BJ2803" s="416"/>
    </row>
    <row r="2804" spans="10:62" x14ac:dyDescent="0.2">
      <c r="J2804" s="385"/>
      <c r="K2804" s="217"/>
      <c r="L2804" s="217"/>
      <c r="M2804" s="693"/>
      <c r="N2804" s="693"/>
      <c r="O2804" s="359"/>
      <c r="P2804" s="619"/>
      <c r="Q2804" s="672"/>
      <c r="R2804" s="672"/>
      <c r="S2804" s="672"/>
      <c r="T2804" s="385"/>
      <c r="U2804" s="385"/>
      <c r="V2804" s="385"/>
      <c r="W2804" s="385"/>
      <c r="X2804" s="693"/>
      <c r="Y2804" s="325"/>
      <c r="Z2804" s="308"/>
      <c r="AA2804" s="383"/>
      <c r="AC2804" s="325"/>
      <c r="AD2804" s="325"/>
      <c r="AF2804" s="383"/>
      <c r="AH2804" s="325"/>
      <c r="AI2804" s="325"/>
      <c r="AK2804" s="385"/>
      <c r="AL2804" s="385"/>
      <c r="AM2804" s="359"/>
      <c r="AN2804" s="385"/>
      <c r="AO2804" s="385"/>
      <c r="AP2804" s="385"/>
      <c r="AQ2804" s="385"/>
      <c r="AR2804" s="385"/>
      <c r="AS2804" s="385"/>
      <c r="AT2804" s="385"/>
      <c r="AU2804" s="359"/>
      <c r="AW2804" s="416"/>
      <c r="AX2804" s="694"/>
      <c r="AY2804" s="641"/>
      <c r="AZ2804" s="385"/>
      <c r="BA2804" s="385"/>
      <c r="BB2804" s="416"/>
      <c r="BC2804" s="416"/>
      <c r="BD2804" s="416"/>
      <c r="BE2804" s="416"/>
      <c r="BF2804" s="416"/>
      <c r="BG2804" s="416"/>
      <c r="BH2804" s="416"/>
      <c r="BI2804" s="416"/>
      <c r="BJ2804" s="416"/>
    </row>
    <row r="2805" spans="10:62" x14ac:dyDescent="0.2">
      <c r="J2805" s="385"/>
      <c r="K2805" s="217"/>
      <c r="L2805" s="217"/>
      <c r="M2805" s="693"/>
      <c r="N2805" s="693"/>
      <c r="O2805" s="359"/>
      <c r="P2805" s="619"/>
      <c r="Q2805" s="672"/>
      <c r="R2805" s="672"/>
      <c r="S2805" s="672"/>
      <c r="T2805" s="385"/>
      <c r="U2805" s="385"/>
      <c r="V2805" s="385"/>
      <c r="W2805" s="385"/>
      <c r="X2805" s="693"/>
      <c r="Y2805" s="325"/>
      <c r="Z2805" s="308"/>
      <c r="AA2805" s="383"/>
      <c r="AC2805" s="325"/>
      <c r="AD2805" s="325"/>
      <c r="AF2805" s="383"/>
      <c r="AH2805" s="325"/>
      <c r="AI2805" s="325"/>
      <c r="AK2805" s="385"/>
      <c r="AL2805" s="385"/>
      <c r="AM2805" s="359"/>
      <c r="AN2805" s="385"/>
      <c r="AO2805" s="385"/>
      <c r="AP2805" s="385"/>
      <c r="AQ2805" s="385"/>
      <c r="AR2805" s="385"/>
      <c r="AS2805" s="385"/>
      <c r="AT2805" s="385"/>
      <c r="AU2805" s="359"/>
      <c r="AW2805" s="416"/>
      <c r="AX2805" s="694"/>
      <c r="AY2805" s="641"/>
      <c r="AZ2805" s="385"/>
      <c r="BA2805" s="385"/>
      <c r="BB2805" s="416"/>
      <c r="BC2805" s="416"/>
      <c r="BD2805" s="416"/>
      <c r="BE2805" s="416"/>
      <c r="BF2805" s="416"/>
      <c r="BG2805" s="416"/>
      <c r="BH2805" s="416"/>
      <c r="BI2805" s="416"/>
      <c r="BJ2805" s="416"/>
    </row>
    <row r="2806" spans="10:62" x14ac:dyDescent="0.2">
      <c r="J2806" s="385"/>
      <c r="K2806" s="217"/>
      <c r="L2806" s="217"/>
      <c r="M2806" s="693"/>
      <c r="N2806" s="693"/>
      <c r="O2806" s="359"/>
      <c r="P2806" s="619"/>
      <c r="Q2806" s="672"/>
      <c r="R2806" s="672"/>
      <c r="S2806" s="672"/>
      <c r="T2806" s="385"/>
      <c r="U2806" s="385"/>
      <c r="V2806" s="385"/>
      <c r="W2806" s="385"/>
      <c r="X2806" s="693"/>
      <c r="Y2806" s="325"/>
      <c r="Z2806" s="308"/>
      <c r="AA2806" s="383"/>
      <c r="AC2806" s="325"/>
      <c r="AD2806" s="325"/>
      <c r="AF2806" s="383"/>
      <c r="AH2806" s="325"/>
      <c r="AI2806" s="325"/>
      <c r="AK2806" s="385"/>
      <c r="AL2806" s="385"/>
      <c r="AM2806" s="359"/>
      <c r="AN2806" s="385"/>
      <c r="AO2806" s="385"/>
      <c r="AP2806" s="385"/>
      <c r="AQ2806" s="385"/>
      <c r="AR2806" s="385"/>
      <c r="AS2806" s="385"/>
      <c r="AT2806" s="385"/>
      <c r="AU2806" s="359"/>
      <c r="AW2806" s="416"/>
      <c r="AX2806" s="694"/>
      <c r="AY2806" s="641"/>
      <c r="AZ2806" s="385"/>
      <c r="BA2806" s="385"/>
      <c r="BB2806" s="416"/>
      <c r="BC2806" s="416"/>
      <c r="BD2806" s="416"/>
      <c r="BE2806" s="416"/>
      <c r="BF2806" s="416"/>
      <c r="BG2806" s="416"/>
      <c r="BH2806" s="416"/>
      <c r="BI2806" s="416"/>
      <c r="BJ2806" s="416"/>
    </row>
    <row r="2807" spans="10:62" x14ac:dyDescent="0.2">
      <c r="J2807" s="385"/>
      <c r="K2807" s="217"/>
      <c r="L2807" s="217"/>
      <c r="M2807" s="693"/>
      <c r="N2807" s="693"/>
      <c r="O2807" s="359"/>
      <c r="P2807" s="619"/>
      <c r="Q2807" s="672"/>
      <c r="R2807" s="672"/>
      <c r="S2807" s="672"/>
      <c r="T2807" s="385"/>
      <c r="U2807" s="385"/>
      <c r="V2807" s="385"/>
      <c r="W2807" s="385"/>
      <c r="X2807" s="693"/>
      <c r="Y2807" s="325"/>
      <c r="Z2807" s="308"/>
      <c r="AA2807" s="383"/>
      <c r="AC2807" s="325"/>
      <c r="AD2807" s="325"/>
      <c r="AF2807" s="383"/>
      <c r="AH2807" s="325"/>
      <c r="AI2807" s="325"/>
      <c r="AK2807" s="385"/>
      <c r="AL2807" s="385"/>
      <c r="AM2807" s="359"/>
      <c r="AN2807" s="385"/>
      <c r="AO2807" s="385"/>
      <c r="AP2807" s="385"/>
      <c r="AQ2807" s="385"/>
      <c r="AR2807" s="385"/>
      <c r="AS2807" s="385"/>
      <c r="AT2807" s="385"/>
      <c r="AU2807" s="359"/>
      <c r="AW2807" s="416"/>
      <c r="AX2807" s="694"/>
      <c r="AY2807" s="641"/>
      <c r="AZ2807" s="385"/>
      <c r="BA2807" s="385"/>
      <c r="BB2807" s="416"/>
      <c r="BC2807" s="416"/>
      <c r="BD2807" s="416"/>
      <c r="BE2807" s="416"/>
      <c r="BF2807" s="416"/>
      <c r="BG2807" s="416"/>
      <c r="BH2807" s="416"/>
      <c r="BI2807" s="416"/>
      <c r="BJ2807" s="416"/>
    </row>
    <row r="2808" spans="10:62" x14ac:dyDescent="0.2">
      <c r="J2808" s="385"/>
      <c r="K2808" s="217"/>
      <c r="L2808" s="217"/>
      <c r="M2808" s="693"/>
      <c r="N2808" s="693"/>
      <c r="O2808" s="359"/>
      <c r="P2808" s="619"/>
      <c r="Q2808" s="672"/>
      <c r="R2808" s="672"/>
      <c r="S2808" s="672"/>
      <c r="T2808" s="385"/>
      <c r="U2808" s="385"/>
      <c r="V2808" s="385"/>
      <c r="W2808" s="385"/>
      <c r="X2808" s="693"/>
      <c r="Y2808" s="325"/>
      <c r="Z2808" s="308"/>
      <c r="AA2808" s="383"/>
      <c r="AC2808" s="325"/>
      <c r="AD2808" s="325"/>
      <c r="AF2808" s="383"/>
      <c r="AH2808" s="325"/>
      <c r="AI2808" s="325"/>
      <c r="AK2808" s="385"/>
      <c r="AL2808" s="385"/>
      <c r="AM2808" s="359"/>
      <c r="AN2808" s="385"/>
      <c r="AO2808" s="385"/>
      <c r="AP2808" s="385"/>
      <c r="AQ2808" s="385"/>
      <c r="AR2808" s="385"/>
      <c r="AS2808" s="385"/>
      <c r="AT2808" s="385"/>
      <c r="AU2808" s="359"/>
      <c r="AW2808" s="416"/>
      <c r="AX2808" s="694"/>
      <c r="AY2808" s="641"/>
      <c r="AZ2808" s="385"/>
      <c r="BA2808" s="385"/>
      <c r="BB2808" s="416"/>
      <c r="BC2808" s="416"/>
      <c r="BD2808" s="416"/>
      <c r="BE2808" s="416"/>
      <c r="BF2808" s="416"/>
      <c r="BG2808" s="416"/>
      <c r="BH2808" s="416"/>
      <c r="BI2808" s="416"/>
      <c r="BJ2808" s="416"/>
    </row>
    <row r="2809" spans="10:62" x14ac:dyDescent="0.2">
      <c r="J2809" s="385"/>
      <c r="K2809" s="217"/>
      <c r="L2809" s="217"/>
      <c r="M2809" s="693"/>
      <c r="N2809" s="693"/>
      <c r="O2809" s="359"/>
      <c r="P2809" s="619"/>
      <c r="Q2809" s="672"/>
      <c r="R2809" s="672"/>
      <c r="S2809" s="672"/>
      <c r="T2809" s="385"/>
      <c r="U2809" s="385"/>
      <c r="V2809" s="385"/>
      <c r="W2809" s="385"/>
      <c r="X2809" s="693"/>
      <c r="Y2809" s="325"/>
      <c r="Z2809" s="308"/>
      <c r="AA2809" s="383"/>
      <c r="AC2809" s="325"/>
      <c r="AD2809" s="325"/>
      <c r="AF2809" s="383"/>
      <c r="AH2809" s="325"/>
      <c r="AI2809" s="325"/>
      <c r="AK2809" s="385"/>
      <c r="AL2809" s="385"/>
      <c r="AM2809" s="359"/>
      <c r="AN2809" s="385"/>
      <c r="AO2809" s="385"/>
      <c r="AP2809" s="385"/>
      <c r="AQ2809" s="385"/>
      <c r="AR2809" s="385"/>
      <c r="AS2809" s="385"/>
      <c r="AT2809" s="385"/>
      <c r="AU2809" s="359"/>
      <c r="AW2809" s="416"/>
      <c r="AX2809" s="694"/>
      <c r="AY2809" s="641"/>
      <c r="AZ2809" s="385"/>
      <c r="BA2809" s="385"/>
      <c r="BB2809" s="416"/>
      <c r="BC2809" s="416"/>
      <c r="BD2809" s="416"/>
      <c r="BE2809" s="416"/>
      <c r="BF2809" s="416"/>
      <c r="BG2809" s="416"/>
      <c r="BH2809" s="416"/>
      <c r="BI2809" s="416"/>
      <c r="BJ2809" s="416"/>
    </row>
    <row r="2810" spans="10:62" x14ac:dyDescent="0.2">
      <c r="J2810" s="385"/>
      <c r="K2810" s="217"/>
      <c r="L2810" s="217"/>
      <c r="M2810" s="693"/>
      <c r="N2810" s="693"/>
      <c r="O2810" s="359"/>
      <c r="P2810" s="619"/>
      <c r="Q2810" s="672"/>
      <c r="R2810" s="672"/>
      <c r="S2810" s="672"/>
      <c r="T2810" s="385"/>
      <c r="U2810" s="385"/>
      <c r="V2810" s="385"/>
      <c r="W2810" s="385"/>
      <c r="X2810" s="693"/>
      <c r="Y2810" s="325"/>
      <c r="Z2810" s="308"/>
      <c r="AA2810" s="383"/>
      <c r="AC2810" s="325"/>
      <c r="AD2810" s="325"/>
      <c r="AF2810" s="383"/>
      <c r="AH2810" s="325"/>
      <c r="AI2810" s="325"/>
      <c r="AK2810" s="385"/>
      <c r="AL2810" s="385"/>
      <c r="AM2810" s="359"/>
      <c r="AN2810" s="385"/>
      <c r="AO2810" s="385"/>
      <c r="AP2810" s="385"/>
      <c r="AQ2810" s="385"/>
      <c r="AR2810" s="385"/>
      <c r="AS2810" s="385"/>
      <c r="AT2810" s="385"/>
      <c r="AU2810" s="359"/>
      <c r="AW2810" s="416"/>
      <c r="AX2810" s="694"/>
      <c r="AY2810" s="641"/>
      <c r="AZ2810" s="385"/>
      <c r="BA2810" s="385"/>
      <c r="BB2810" s="416"/>
      <c r="BC2810" s="416"/>
      <c r="BD2810" s="416"/>
      <c r="BE2810" s="416"/>
      <c r="BF2810" s="416"/>
      <c r="BG2810" s="416"/>
      <c r="BH2810" s="416"/>
      <c r="BI2810" s="416"/>
      <c r="BJ2810" s="416"/>
    </row>
    <row r="2811" spans="10:62" x14ac:dyDescent="0.2">
      <c r="J2811" s="385"/>
      <c r="K2811" s="217"/>
      <c r="L2811" s="217"/>
      <c r="M2811" s="693"/>
      <c r="N2811" s="693"/>
      <c r="O2811" s="359"/>
      <c r="P2811" s="619"/>
      <c r="Q2811" s="672"/>
      <c r="R2811" s="672"/>
      <c r="S2811" s="672"/>
      <c r="T2811" s="385"/>
      <c r="U2811" s="385"/>
      <c r="V2811" s="385"/>
      <c r="W2811" s="385"/>
      <c r="X2811" s="693"/>
      <c r="Y2811" s="325"/>
      <c r="Z2811" s="308"/>
      <c r="AA2811" s="383"/>
      <c r="AC2811" s="325"/>
      <c r="AD2811" s="325"/>
      <c r="AF2811" s="383"/>
      <c r="AH2811" s="325"/>
      <c r="AI2811" s="325"/>
      <c r="AK2811" s="385"/>
      <c r="AL2811" s="385"/>
      <c r="AM2811" s="359"/>
      <c r="AN2811" s="385"/>
      <c r="AO2811" s="385"/>
      <c r="AP2811" s="385"/>
      <c r="AQ2811" s="385"/>
      <c r="AR2811" s="385"/>
      <c r="AS2811" s="385"/>
      <c r="AT2811" s="385"/>
      <c r="AU2811" s="359"/>
      <c r="AW2811" s="416"/>
      <c r="AX2811" s="694"/>
      <c r="AY2811" s="641"/>
      <c r="AZ2811" s="385"/>
      <c r="BA2811" s="385"/>
      <c r="BB2811" s="416"/>
      <c r="BC2811" s="416"/>
      <c r="BD2811" s="416"/>
      <c r="BE2811" s="416"/>
      <c r="BF2811" s="416"/>
      <c r="BG2811" s="416"/>
      <c r="BH2811" s="416"/>
      <c r="BI2811" s="416"/>
      <c r="BJ2811" s="416"/>
    </row>
    <row r="2812" spans="10:62" x14ac:dyDescent="0.2">
      <c r="J2812" s="385"/>
      <c r="K2812" s="217"/>
      <c r="L2812" s="217"/>
      <c r="M2812" s="693"/>
      <c r="N2812" s="693"/>
      <c r="O2812" s="359"/>
      <c r="P2812" s="619"/>
      <c r="Q2812" s="672"/>
      <c r="R2812" s="672"/>
      <c r="S2812" s="672"/>
      <c r="T2812" s="385"/>
      <c r="U2812" s="385"/>
      <c r="V2812" s="385"/>
      <c r="W2812" s="385"/>
      <c r="X2812" s="693"/>
      <c r="Y2812" s="325"/>
      <c r="Z2812" s="308"/>
      <c r="AA2812" s="383"/>
      <c r="AC2812" s="325"/>
      <c r="AD2812" s="325"/>
      <c r="AF2812" s="383"/>
      <c r="AH2812" s="325"/>
      <c r="AI2812" s="325"/>
      <c r="AK2812" s="385"/>
      <c r="AL2812" s="385"/>
      <c r="AM2812" s="359"/>
      <c r="AN2812" s="385"/>
      <c r="AO2812" s="385"/>
      <c r="AP2812" s="385"/>
      <c r="AQ2812" s="385"/>
      <c r="AR2812" s="385"/>
      <c r="AS2812" s="385"/>
      <c r="AT2812" s="385"/>
      <c r="AU2812" s="359"/>
      <c r="AW2812" s="416"/>
      <c r="AX2812" s="694"/>
      <c r="AY2812" s="641"/>
      <c r="AZ2812" s="385"/>
      <c r="BA2812" s="385"/>
      <c r="BB2812" s="416"/>
      <c r="BC2812" s="416"/>
      <c r="BD2812" s="416"/>
      <c r="BE2812" s="416"/>
      <c r="BF2812" s="416"/>
      <c r="BG2812" s="416"/>
      <c r="BH2812" s="416"/>
      <c r="BI2812" s="416"/>
      <c r="BJ2812" s="416"/>
    </row>
    <row r="2813" spans="10:62" x14ac:dyDescent="0.2">
      <c r="J2813" s="385"/>
      <c r="K2813" s="217"/>
      <c r="L2813" s="217"/>
      <c r="M2813" s="693"/>
      <c r="N2813" s="693"/>
      <c r="O2813" s="359"/>
      <c r="P2813" s="619"/>
      <c r="Q2813" s="672"/>
      <c r="R2813" s="672"/>
      <c r="S2813" s="672"/>
      <c r="T2813" s="385"/>
      <c r="U2813" s="385"/>
      <c r="V2813" s="385"/>
      <c r="W2813" s="385"/>
      <c r="X2813" s="693"/>
      <c r="Y2813" s="325"/>
      <c r="Z2813" s="308"/>
      <c r="AA2813" s="383"/>
      <c r="AC2813" s="325"/>
      <c r="AD2813" s="325"/>
      <c r="AF2813" s="383"/>
      <c r="AH2813" s="325"/>
      <c r="AI2813" s="325"/>
      <c r="AK2813" s="385"/>
      <c r="AL2813" s="385"/>
      <c r="AM2813" s="359"/>
      <c r="AN2813" s="385"/>
      <c r="AO2813" s="385"/>
      <c r="AP2813" s="385"/>
      <c r="AQ2813" s="385"/>
      <c r="AR2813" s="385"/>
      <c r="AS2813" s="385"/>
      <c r="AT2813" s="385"/>
      <c r="AU2813" s="359"/>
      <c r="AW2813" s="416"/>
      <c r="AX2813" s="694"/>
      <c r="AY2813" s="641"/>
      <c r="AZ2813" s="385"/>
      <c r="BA2813" s="385"/>
      <c r="BB2813" s="416"/>
      <c r="BC2813" s="416"/>
      <c r="BD2813" s="416"/>
      <c r="BE2813" s="416"/>
      <c r="BF2813" s="416"/>
      <c r="BG2813" s="416"/>
      <c r="BH2813" s="416"/>
      <c r="BI2813" s="416"/>
      <c r="BJ2813" s="416"/>
    </row>
    <row r="2814" spans="10:62" x14ac:dyDescent="0.2">
      <c r="J2814" s="385"/>
      <c r="K2814" s="217"/>
      <c r="L2814" s="217"/>
      <c r="M2814" s="693"/>
      <c r="N2814" s="693"/>
      <c r="O2814" s="359"/>
      <c r="P2814" s="619"/>
      <c r="Q2814" s="672"/>
      <c r="R2814" s="672"/>
      <c r="S2814" s="672"/>
      <c r="T2814" s="385"/>
      <c r="U2814" s="385"/>
      <c r="V2814" s="385"/>
      <c r="W2814" s="385"/>
      <c r="X2814" s="693"/>
      <c r="Y2814" s="325"/>
      <c r="Z2814" s="308"/>
      <c r="AA2814" s="383"/>
      <c r="AC2814" s="325"/>
      <c r="AD2814" s="325"/>
      <c r="AF2814" s="383"/>
      <c r="AH2814" s="325"/>
      <c r="AI2814" s="325"/>
      <c r="AK2814" s="385"/>
      <c r="AL2814" s="385"/>
      <c r="AM2814" s="359"/>
      <c r="AN2814" s="385"/>
      <c r="AO2814" s="385"/>
      <c r="AP2814" s="385"/>
      <c r="AQ2814" s="385"/>
      <c r="AR2814" s="385"/>
      <c r="AS2814" s="385"/>
      <c r="AT2814" s="385"/>
      <c r="AU2814" s="359"/>
      <c r="AW2814" s="416"/>
      <c r="AX2814" s="694"/>
      <c r="AY2814" s="641"/>
      <c r="AZ2814" s="385"/>
      <c r="BA2814" s="385"/>
      <c r="BB2814" s="416"/>
      <c r="BC2814" s="416"/>
      <c r="BD2814" s="416"/>
      <c r="BE2814" s="416"/>
      <c r="BF2814" s="416"/>
      <c r="BG2814" s="416"/>
      <c r="BH2814" s="416"/>
      <c r="BI2814" s="416"/>
      <c r="BJ2814" s="416"/>
    </row>
    <row r="2815" spans="10:62" x14ac:dyDescent="0.2">
      <c r="J2815" s="385"/>
      <c r="K2815" s="217"/>
      <c r="L2815" s="217"/>
      <c r="M2815" s="693"/>
      <c r="N2815" s="693"/>
      <c r="O2815" s="359"/>
      <c r="P2815" s="619"/>
      <c r="Q2815" s="672"/>
      <c r="R2815" s="672"/>
      <c r="S2815" s="672"/>
      <c r="T2815" s="385"/>
      <c r="U2815" s="385"/>
      <c r="V2815" s="385"/>
      <c r="W2815" s="385"/>
      <c r="X2815" s="693"/>
      <c r="Y2815" s="325"/>
      <c r="Z2815" s="308"/>
      <c r="AA2815" s="383"/>
      <c r="AC2815" s="325"/>
      <c r="AD2815" s="325"/>
      <c r="AF2815" s="383"/>
      <c r="AH2815" s="325"/>
      <c r="AI2815" s="325"/>
      <c r="AK2815" s="385"/>
      <c r="AL2815" s="385"/>
      <c r="AM2815" s="359"/>
      <c r="AN2815" s="385"/>
      <c r="AO2815" s="385"/>
      <c r="AP2815" s="385"/>
      <c r="AQ2815" s="385"/>
      <c r="AR2815" s="385"/>
      <c r="AS2815" s="385"/>
      <c r="AT2815" s="385"/>
      <c r="AU2815" s="359"/>
      <c r="AW2815" s="416"/>
      <c r="AX2815" s="694"/>
      <c r="AY2815" s="641"/>
      <c r="AZ2815" s="385"/>
      <c r="BA2815" s="385"/>
      <c r="BB2815" s="416"/>
      <c r="BC2815" s="416"/>
      <c r="BD2815" s="416"/>
      <c r="BE2815" s="416"/>
      <c r="BF2815" s="416"/>
      <c r="BG2815" s="416"/>
      <c r="BH2815" s="416"/>
      <c r="BI2815" s="416"/>
      <c r="BJ2815" s="416"/>
    </row>
    <row r="2816" spans="10:62" x14ac:dyDescent="0.2">
      <c r="J2816" s="385"/>
      <c r="K2816" s="217"/>
      <c r="L2816" s="217"/>
      <c r="M2816" s="693"/>
      <c r="N2816" s="693"/>
      <c r="O2816" s="359"/>
      <c r="P2816" s="619"/>
      <c r="Q2816" s="672"/>
      <c r="R2816" s="672"/>
      <c r="S2816" s="672"/>
      <c r="T2816" s="385"/>
      <c r="U2816" s="385"/>
      <c r="V2816" s="385"/>
      <c r="W2816" s="385"/>
      <c r="X2816" s="693"/>
      <c r="Y2816" s="325"/>
      <c r="Z2816" s="308"/>
      <c r="AA2816" s="383"/>
      <c r="AC2816" s="325"/>
      <c r="AD2816" s="325"/>
      <c r="AF2816" s="383"/>
      <c r="AH2816" s="325"/>
      <c r="AI2816" s="325"/>
      <c r="AK2816" s="385"/>
      <c r="AL2816" s="385"/>
      <c r="AM2816" s="359"/>
      <c r="AN2816" s="385"/>
      <c r="AO2816" s="385"/>
      <c r="AP2816" s="385"/>
      <c r="AQ2816" s="385"/>
      <c r="AR2816" s="385"/>
      <c r="AS2816" s="385"/>
      <c r="AT2816" s="385"/>
      <c r="AU2816" s="359"/>
      <c r="AW2816" s="416"/>
      <c r="AX2816" s="694"/>
      <c r="AY2816" s="641"/>
      <c r="AZ2816" s="385"/>
      <c r="BA2816" s="385"/>
      <c r="BB2816" s="416"/>
      <c r="BC2816" s="416"/>
      <c r="BD2816" s="416"/>
      <c r="BE2816" s="416"/>
      <c r="BF2816" s="416"/>
      <c r="BG2816" s="416"/>
      <c r="BH2816" s="416"/>
      <c r="BI2816" s="416"/>
      <c r="BJ2816" s="416"/>
    </row>
    <row r="2817" spans="10:62" x14ac:dyDescent="0.2">
      <c r="J2817" s="385"/>
      <c r="K2817" s="217"/>
      <c r="L2817" s="217"/>
      <c r="M2817" s="693"/>
      <c r="N2817" s="693"/>
      <c r="O2817" s="359"/>
      <c r="P2817" s="619"/>
      <c r="Q2817" s="672"/>
      <c r="R2817" s="672"/>
      <c r="S2817" s="672"/>
      <c r="T2817" s="385"/>
      <c r="U2817" s="385"/>
      <c r="V2817" s="385"/>
      <c r="W2817" s="385"/>
      <c r="X2817" s="693"/>
      <c r="Y2817" s="325"/>
      <c r="Z2817" s="308"/>
      <c r="AA2817" s="383"/>
      <c r="AC2817" s="325"/>
      <c r="AD2817" s="325"/>
      <c r="AF2817" s="383"/>
      <c r="AH2817" s="325"/>
      <c r="AI2817" s="325"/>
      <c r="AK2817" s="385"/>
      <c r="AL2817" s="385"/>
      <c r="AM2817" s="359"/>
      <c r="AN2817" s="385"/>
      <c r="AO2817" s="385"/>
      <c r="AP2817" s="385"/>
      <c r="AQ2817" s="385"/>
      <c r="AR2817" s="385"/>
      <c r="AS2817" s="385"/>
      <c r="AT2817" s="385"/>
      <c r="AU2817" s="359"/>
      <c r="AW2817" s="416"/>
      <c r="AX2817" s="694"/>
      <c r="AY2817" s="641"/>
      <c r="AZ2817" s="385"/>
      <c r="BA2817" s="385"/>
      <c r="BB2817" s="416"/>
      <c r="BC2817" s="416"/>
      <c r="BD2817" s="416"/>
      <c r="BE2817" s="416"/>
      <c r="BF2817" s="416"/>
      <c r="BG2817" s="416"/>
      <c r="BH2817" s="416"/>
      <c r="BI2817" s="416"/>
      <c r="BJ2817" s="416"/>
    </row>
    <row r="2818" spans="10:62" x14ac:dyDescent="0.2">
      <c r="J2818" s="385"/>
      <c r="K2818" s="217"/>
      <c r="L2818" s="217"/>
      <c r="M2818" s="693"/>
      <c r="N2818" s="693"/>
      <c r="O2818" s="359"/>
      <c r="P2818" s="619"/>
      <c r="Q2818" s="672"/>
      <c r="R2818" s="672"/>
      <c r="S2818" s="672"/>
      <c r="T2818" s="385"/>
      <c r="U2818" s="385"/>
      <c r="V2818" s="385"/>
      <c r="W2818" s="385"/>
      <c r="X2818" s="693"/>
      <c r="Y2818" s="325"/>
      <c r="Z2818" s="308"/>
      <c r="AA2818" s="383"/>
      <c r="AC2818" s="325"/>
      <c r="AD2818" s="325"/>
      <c r="AF2818" s="383"/>
      <c r="AH2818" s="325"/>
      <c r="AI2818" s="325"/>
      <c r="AK2818" s="385"/>
      <c r="AL2818" s="385"/>
      <c r="AM2818" s="359"/>
      <c r="AN2818" s="385"/>
      <c r="AO2818" s="385"/>
      <c r="AP2818" s="385"/>
      <c r="AQ2818" s="385"/>
      <c r="AR2818" s="385"/>
      <c r="AS2818" s="385"/>
      <c r="AT2818" s="385"/>
      <c r="AU2818" s="359"/>
      <c r="AW2818" s="416"/>
      <c r="AX2818" s="694"/>
      <c r="AY2818" s="641"/>
      <c r="AZ2818" s="385"/>
      <c r="BA2818" s="385"/>
      <c r="BB2818" s="416"/>
      <c r="BC2818" s="416"/>
      <c r="BD2818" s="416"/>
      <c r="BE2818" s="416"/>
      <c r="BF2818" s="416"/>
      <c r="BG2818" s="416"/>
      <c r="BH2818" s="416"/>
      <c r="BI2818" s="416"/>
      <c r="BJ2818" s="416"/>
    </row>
    <row r="2819" spans="10:62" x14ac:dyDescent="0.2">
      <c r="J2819" s="385"/>
      <c r="K2819" s="217"/>
      <c r="L2819" s="217"/>
      <c r="M2819" s="693"/>
      <c r="N2819" s="693"/>
      <c r="O2819" s="359"/>
      <c r="P2819" s="619"/>
      <c r="Q2819" s="672"/>
      <c r="R2819" s="672"/>
      <c r="S2819" s="672"/>
      <c r="T2819" s="385"/>
      <c r="U2819" s="385"/>
      <c r="V2819" s="385"/>
      <c r="W2819" s="385"/>
      <c r="X2819" s="693"/>
      <c r="Y2819" s="325"/>
      <c r="Z2819" s="308"/>
      <c r="AA2819" s="383"/>
      <c r="AC2819" s="325"/>
      <c r="AD2819" s="325"/>
      <c r="AF2819" s="383"/>
      <c r="AH2819" s="325"/>
      <c r="AI2819" s="325"/>
      <c r="AK2819" s="385"/>
      <c r="AL2819" s="385"/>
      <c r="AM2819" s="359"/>
      <c r="AN2819" s="385"/>
      <c r="AO2819" s="385"/>
      <c r="AP2819" s="385"/>
      <c r="AQ2819" s="385"/>
      <c r="AR2819" s="385"/>
      <c r="AS2819" s="385"/>
      <c r="AT2819" s="385"/>
      <c r="AU2819" s="359"/>
      <c r="AW2819" s="416"/>
      <c r="AX2819" s="694"/>
      <c r="AY2819" s="641"/>
      <c r="AZ2819" s="385"/>
      <c r="BA2819" s="385"/>
      <c r="BB2819" s="416"/>
      <c r="BC2819" s="416"/>
      <c r="BD2819" s="416"/>
      <c r="BE2819" s="416"/>
      <c r="BF2819" s="416"/>
      <c r="BG2819" s="416"/>
      <c r="BH2819" s="416"/>
      <c r="BI2819" s="416"/>
      <c r="BJ2819" s="416"/>
    </row>
    <row r="2820" spans="10:62" x14ac:dyDescent="0.2">
      <c r="J2820" s="385"/>
      <c r="K2820" s="217"/>
      <c r="L2820" s="217"/>
      <c r="M2820" s="693"/>
      <c r="N2820" s="693"/>
      <c r="O2820" s="359"/>
      <c r="P2820" s="619"/>
      <c r="Q2820" s="672"/>
      <c r="R2820" s="672"/>
      <c r="S2820" s="672"/>
      <c r="T2820" s="385"/>
      <c r="U2820" s="385"/>
      <c r="V2820" s="385"/>
      <c r="W2820" s="385"/>
      <c r="X2820" s="693"/>
      <c r="Y2820" s="325"/>
      <c r="Z2820" s="308"/>
      <c r="AA2820" s="383"/>
      <c r="AC2820" s="325"/>
      <c r="AD2820" s="325"/>
      <c r="AF2820" s="383"/>
      <c r="AH2820" s="325"/>
      <c r="AI2820" s="325"/>
      <c r="AK2820" s="385"/>
      <c r="AL2820" s="385"/>
      <c r="AM2820" s="359"/>
      <c r="AN2820" s="385"/>
      <c r="AO2820" s="385"/>
      <c r="AP2820" s="385"/>
      <c r="AQ2820" s="385"/>
      <c r="AR2820" s="385"/>
      <c r="AS2820" s="385"/>
      <c r="AT2820" s="385"/>
      <c r="AU2820" s="359"/>
      <c r="AW2820" s="416"/>
      <c r="AX2820" s="694"/>
      <c r="AY2820" s="641"/>
      <c r="AZ2820" s="385"/>
      <c r="BA2820" s="385"/>
      <c r="BB2820" s="416"/>
      <c r="BC2820" s="416"/>
      <c r="BD2820" s="416"/>
      <c r="BE2820" s="416"/>
      <c r="BF2820" s="416"/>
      <c r="BG2820" s="416"/>
      <c r="BH2820" s="416"/>
      <c r="BI2820" s="416"/>
      <c r="BJ2820" s="416"/>
    </row>
    <row r="2821" spans="10:62" x14ac:dyDescent="0.2">
      <c r="J2821" s="385"/>
      <c r="K2821" s="217"/>
      <c r="L2821" s="217"/>
      <c r="M2821" s="693"/>
      <c r="N2821" s="693"/>
      <c r="O2821" s="359"/>
      <c r="P2821" s="619"/>
      <c r="Q2821" s="672"/>
      <c r="R2821" s="672"/>
      <c r="S2821" s="672"/>
      <c r="T2821" s="385"/>
      <c r="U2821" s="385"/>
      <c r="V2821" s="385"/>
      <c r="W2821" s="385"/>
      <c r="X2821" s="693"/>
      <c r="Y2821" s="325"/>
      <c r="Z2821" s="308"/>
      <c r="AA2821" s="383"/>
      <c r="AC2821" s="325"/>
      <c r="AD2821" s="325"/>
      <c r="AF2821" s="383"/>
      <c r="AH2821" s="325"/>
      <c r="AI2821" s="325"/>
      <c r="AK2821" s="385"/>
      <c r="AL2821" s="385"/>
      <c r="AM2821" s="359"/>
      <c r="AN2821" s="385"/>
      <c r="AO2821" s="385"/>
      <c r="AP2821" s="385"/>
      <c r="AQ2821" s="385"/>
      <c r="AR2821" s="385"/>
      <c r="AS2821" s="385"/>
      <c r="AT2821" s="385"/>
      <c r="AU2821" s="359"/>
      <c r="AW2821" s="416"/>
      <c r="AX2821" s="694"/>
      <c r="AY2821" s="641"/>
      <c r="AZ2821" s="385"/>
      <c r="BA2821" s="385"/>
      <c r="BB2821" s="416"/>
      <c r="BC2821" s="416"/>
      <c r="BD2821" s="416"/>
      <c r="BE2821" s="416"/>
      <c r="BF2821" s="416"/>
      <c r="BG2821" s="416"/>
      <c r="BH2821" s="416"/>
      <c r="BI2821" s="416"/>
      <c r="BJ2821" s="416"/>
    </row>
    <row r="2822" spans="10:62" x14ac:dyDescent="0.2">
      <c r="J2822" s="385"/>
      <c r="K2822" s="217"/>
      <c r="L2822" s="217"/>
      <c r="M2822" s="693"/>
      <c r="N2822" s="693"/>
      <c r="O2822" s="359"/>
      <c r="P2822" s="619"/>
      <c r="Q2822" s="672"/>
      <c r="R2822" s="672"/>
      <c r="S2822" s="672"/>
      <c r="T2822" s="385"/>
      <c r="U2822" s="385"/>
      <c r="V2822" s="385"/>
      <c r="W2822" s="385"/>
      <c r="X2822" s="693"/>
      <c r="Y2822" s="325"/>
      <c r="Z2822" s="308"/>
      <c r="AA2822" s="383"/>
      <c r="AC2822" s="325"/>
      <c r="AD2822" s="325"/>
      <c r="AF2822" s="383"/>
      <c r="AH2822" s="325"/>
      <c r="AI2822" s="325"/>
      <c r="AK2822" s="385"/>
      <c r="AL2822" s="385"/>
      <c r="AM2822" s="359"/>
      <c r="AN2822" s="385"/>
      <c r="AO2822" s="385"/>
      <c r="AP2822" s="385"/>
      <c r="AQ2822" s="385"/>
      <c r="AR2822" s="385"/>
      <c r="AS2822" s="385"/>
      <c r="AT2822" s="385"/>
      <c r="AU2822" s="359"/>
      <c r="AW2822" s="416"/>
      <c r="AX2822" s="694"/>
      <c r="AY2822" s="641"/>
      <c r="AZ2822" s="385"/>
      <c r="BA2822" s="385"/>
      <c r="BB2822" s="416"/>
      <c r="BC2822" s="416"/>
      <c r="BD2822" s="416"/>
      <c r="BE2822" s="416"/>
      <c r="BF2822" s="416"/>
      <c r="BG2822" s="416"/>
      <c r="BH2822" s="416"/>
      <c r="BI2822" s="416"/>
      <c r="BJ2822" s="416"/>
    </row>
    <row r="2823" spans="10:62" x14ac:dyDescent="0.2">
      <c r="J2823" s="385"/>
      <c r="K2823" s="217"/>
      <c r="L2823" s="217"/>
      <c r="M2823" s="693"/>
      <c r="N2823" s="693"/>
      <c r="O2823" s="359"/>
      <c r="P2823" s="619"/>
      <c r="Q2823" s="672"/>
      <c r="R2823" s="672"/>
      <c r="S2823" s="672"/>
      <c r="T2823" s="385"/>
      <c r="U2823" s="385"/>
      <c r="V2823" s="385"/>
      <c r="W2823" s="385"/>
      <c r="X2823" s="693"/>
      <c r="Y2823" s="325"/>
      <c r="Z2823" s="308"/>
      <c r="AA2823" s="383"/>
      <c r="AC2823" s="325"/>
      <c r="AD2823" s="325"/>
      <c r="AF2823" s="383"/>
      <c r="AH2823" s="325"/>
      <c r="AI2823" s="325"/>
      <c r="AK2823" s="385"/>
      <c r="AL2823" s="385"/>
      <c r="AM2823" s="359"/>
      <c r="AN2823" s="385"/>
      <c r="AO2823" s="385"/>
      <c r="AP2823" s="385"/>
      <c r="AQ2823" s="385"/>
      <c r="AR2823" s="385"/>
      <c r="AS2823" s="385"/>
      <c r="AT2823" s="385"/>
      <c r="AU2823" s="359"/>
      <c r="AW2823" s="416"/>
      <c r="AX2823" s="694"/>
      <c r="AY2823" s="641"/>
      <c r="AZ2823" s="385"/>
      <c r="BA2823" s="385"/>
      <c r="BB2823" s="416"/>
      <c r="BC2823" s="416"/>
      <c r="BD2823" s="416"/>
      <c r="BE2823" s="416"/>
      <c r="BF2823" s="416"/>
      <c r="BG2823" s="416"/>
      <c r="BH2823" s="416"/>
      <c r="BI2823" s="416"/>
      <c r="BJ2823" s="416"/>
    </row>
    <row r="2824" spans="10:62" x14ac:dyDescent="0.2">
      <c r="J2824" s="385"/>
      <c r="K2824" s="217"/>
      <c r="L2824" s="217"/>
      <c r="M2824" s="693"/>
      <c r="N2824" s="693"/>
      <c r="O2824" s="359"/>
      <c r="P2824" s="619"/>
      <c r="Q2824" s="672"/>
      <c r="R2824" s="672"/>
      <c r="S2824" s="672"/>
      <c r="T2824" s="385"/>
      <c r="U2824" s="385"/>
      <c r="V2824" s="385"/>
      <c r="W2824" s="385"/>
      <c r="X2824" s="693"/>
      <c r="Y2824" s="325"/>
      <c r="Z2824" s="308"/>
      <c r="AA2824" s="383"/>
      <c r="AC2824" s="325"/>
      <c r="AD2824" s="325"/>
      <c r="AF2824" s="383"/>
      <c r="AH2824" s="325"/>
      <c r="AI2824" s="325"/>
      <c r="AK2824" s="385"/>
      <c r="AL2824" s="385"/>
      <c r="AM2824" s="359"/>
      <c r="AN2824" s="385"/>
      <c r="AO2824" s="385"/>
      <c r="AP2824" s="385"/>
      <c r="AQ2824" s="385"/>
      <c r="AR2824" s="385"/>
      <c r="AS2824" s="385"/>
      <c r="AT2824" s="385"/>
      <c r="AU2824" s="359"/>
      <c r="AW2824" s="416"/>
      <c r="AX2824" s="694"/>
      <c r="AY2824" s="641"/>
      <c r="AZ2824" s="385"/>
      <c r="BA2824" s="385"/>
      <c r="BB2824" s="416"/>
      <c r="BC2824" s="416"/>
      <c r="BD2824" s="416"/>
      <c r="BE2824" s="416"/>
      <c r="BF2824" s="416"/>
      <c r="BG2824" s="416"/>
      <c r="BH2824" s="416"/>
      <c r="BI2824" s="416"/>
      <c r="BJ2824" s="416"/>
    </row>
    <row r="2825" spans="10:62" x14ac:dyDescent="0.2">
      <c r="J2825" s="385"/>
      <c r="K2825" s="217"/>
      <c r="L2825" s="217"/>
      <c r="M2825" s="693"/>
      <c r="N2825" s="693"/>
      <c r="O2825" s="359"/>
      <c r="P2825" s="619"/>
      <c r="Q2825" s="672"/>
      <c r="R2825" s="672"/>
      <c r="S2825" s="672"/>
      <c r="T2825" s="385"/>
      <c r="U2825" s="385"/>
      <c r="V2825" s="385"/>
      <c r="W2825" s="385"/>
      <c r="X2825" s="693"/>
      <c r="Y2825" s="325"/>
      <c r="Z2825" s="308"/>
      <c r="AA2825" s="383"/>
      <c r="AC2825" s="325"/>
      <c r="AD2825" s="325"/>
      <c r="AF2825" s="383"/>
      <c r="AH2825" s="325"/>
      <c r="AI2825" s="325"/>
      <c r="AK2825" s="385"/>
      <c r="AL2825" s="385"/>
      <c r="AM2825" s="359"/>
      <c r="AN2825" s="385"/>
      <c r="AO2825" s="385"/>
      <c r="AP2825" s="385"/>
      <c r="AQ2825" s="385"/>
      <c r="AR2825" s="385"/>
      <c r="AS2825" s="385"/>
      <c r="AT2825" s="385"/>
      <c r="AU2825" s="359"/>
      <c r="AW2825" s="416"/>
      <c r="AX2825" s="694"/>
      <c r="AY2825" s="641"/>
      <c r="AZ2825" s="385"/>
      <c r="BA2825" s="385"/>
      <c r="BB2825" s="416"/>
      <c r="BC2825" s="416"/>
      <c r="BD2825" s="416"/>
      <c r="BE2825" s="416"/>
      <c r="BF2825" s="416"/>
      <c r="BG2825" s="416"/>
      <c r="BH2825" s="416"/>
      <c r="BI2825" s="416"/>
      <c r="BJ2825" s="416"/>
    </row>
    <row r="2826" spans="10:62" x14ac:dyDescent="0.2">
      <c r="J2826" s="385"/>
      <c r="K2826" s="217"/>
      <c r="L2826" s="217"/>
      <c r="M2826" s="693"/>
      <c r="N2826" s="693"/>
      <c r="O2826" s="359"/>
      <c r="P2826" s="619"/>
      <c r="Q2826" s="672"/>
      <c r="R2826" s="672"/>
      <c r="S2826" s="672"/>
      <c r="T2826" s="385"/>
      <c r="U2826" s="385"/>
      <c r="V2826" s="385"/>
      <c r="W2826" s="385"/>
      <c r="X2826" s="693"/>
      <c r="Y2826" s="325"/>
      <c r="Z2826" s="308"/>
      <c r="AA2826" s="383"/>
      <c r="AC2826" s="325"/>
      <c r="AD2826" s="325"/>
      <c r="AF2826" s="383"/>
      <c r="AH2826" s="325"/>
      <c r="AI2826" s="325"/>
      <c r="AK2826" s="385"/>
      <c r="AL2826" s="385"/>
      <c r="AM2826" s="359"/>
      <c r="AN2826" s="385"/>
      <c r="AO2826" s="385"/>
      <c r="AP2826" s="385"/>
      <c r="AQ2826" s="385"/>
      <c r="AR2826" s="385"/>
      <c r="AS2826" s="385"/>
      <c r="AT2826" s="385"/>
      <c r="AU2826" s="359"/>
      <c r="AW2826" s="416"/>
      <c r="AX2826" s="694"/>
      <c r="AY2826" s="641"/>
      <c r="AZ2826" s="385"/>
      <c r="BA2826" s="385"/>
      <c r="BB2826" s="416"/>
      <c r="BC2826" s="416"/>
      <c r="BD2826" s="416"/>
      <c r="BE2826" s="416"/>
      <c r="BF2826" s="416"/>
      <c r="BG2826" s="416"/>
      <c r="BH2826" s="416"/>
      <c r="BI2826" s="416"/>
      <c r="BJ2826" s="416"/>
    </row>
    <row r="2827" spans="10:62" x14ac:dyDescent="0.2">
      <c r="J2827" s="385"/>
      <c r="K2827" s="217"/>
      <c r="L2827" s="217"/>
      <c r="M2827" s="693"/>
      <c r="N2827" s="693"/>
      <c r="O2827" s="359"/>
      <c r="P2827" s="619"/>
      <c r="Q2827" s="672"/>
      <c r="R2827" s="672"/>
      <c r="S2827" s="672"/>
      <c r="T2827" s="385"/>
      <c r="U2827" s="385"/>
      <c r="V2827" s="385"/>
      <c r="W2827" s="385"/>
      <c r="X2827" s="693"/>
      <c r="Y2827" s="325"/>
      <c r="Z2827" s="308"/>
      <c r="AA2827" s="383"/>
      <c r="AC2827" s="325"/>
      <c r="AD2827" s="325"/>
      <c r="AF2827" s="383"/>
      <c r="AH2827" s="325"/>
      <c r="AI2827" s="325"/>
      <c r="AK2827" s="385"/>
      <c r="AL2827" s="385"/>
      <c r="AM2827" s="359"/>
      <c r="AN2827" s="385"/>
      <c r="AO2827" s="385"/>
      <c r="AP2827" s="385"/>
      <c r="AQ2827" s="385"/>
      <c r="AR2827" s="385"/>
      <c r="AS2827" s="385"/>
      <c r="AT2827" s="385"/>
      <c r="AU2827" s="359"/>
      <c r="AW2827" s="416"/>
      <c r="AX2827" s="694"/>
      <c r="AY2827" s="641"/>
      <c r="AZ2827" s="385"/>
      <c r="BA2827" s="385"/>
      <c r="BB2827" s="416"/>
      <c r="BC2827" s="416"/>
      <c r="BD2827" s="416"/>
      <c r="BE2827" s="416"/>
      <c r="BF2827" s="416"/>
      <c r="BG2827" s="416"/>
      <c r="BH2827" s="416"/>
      <c r="BI2827" s="416"/>
      <c r="BJ2827" s="416"/>
    </row>
    <row r="2828" spans="10:62" x14ac:dyDescent="0.2">
      <c r="J2828" s="385"/>
      <c r="K2828" s="217"/>
      <c r="L2828" s="217"/>
      <c r="M2828" s="693"/>
      <c r="N2828" s="693"/>
      <c r="O2828" s="359"/>
      <c r="P2828" s="619"/>
      <c r="Q2828" s="672"/>
      <c r="R2828" s="672"/>
      <c r="S2828" s="672"/>
      <c r="T2828" s="385"/>
      <c r="U2828" s="385"/>
      <c r="V2828" s="385"/>
      <c r="W2828" s="385"/>
      <c r="X2828" s="693"/>
      <c r="Y2828" s="325"/>
      <c r="Z2828" s="308"/>
      <c r="AA2828" s="383"/>
      <c r="AC2828" s="325"/>
      <c r="AD2828" s="325"/>
      <c r="AF2828" s="383"/>
      <c r="AH2828" s="325"/>
      <c r="AI2828" s="325"/>
      <c r="AK2828" s="385"/>
      <c r="AL2828" s="385"/>
      <c r="AM2828" s="359"/>
      <c r="AN2828" s="385"/>
      <c r="AO2828" s="385"/>
      <c r="AP2828" s="385"/>
      <c r="AQ2828" s="385"/>
      <c r="AR2828" s="385"/>
      <c r="AS2828" s="385"/>
      <c r="AT2828" s="385"/>
      <c r="AU2828" s="359"/>
      <c r="AW2828" s="416"/>
      <c r="AX2828" s="694"/>
      <c r="AY2828" s="641"/>
      <c r="AZ2828" s="385"/>
      <c r="BA2828" s="385"/>
      <c r="BB2828" s="416"/>
      <c r="BC2828" s="416"/>
      <c r="BD2828" s="416"/>
      <c r="BE2828" s="416"/>
      <c r="BF2828" s="416"/>
      <c r="BG2828" s="416"/>
      <c r="BH2828" s="416"/>
      <c r="BI2828" s="416"/>
      <c r="BJ2828" s="416"/>
    </row>
    <row r="2829" spans="10:62" x14ac:dyDescent="0.2">
      <c r="J2829" s="385"/>
      <c r="K2829" s="217"/>
      <c r="L2829" s="217"/>
      <c r="M2829" s="693"/>
      <c r="N2829" s="693"/>
      <c r="O2829" s="359"/>
      <c r="P2829" s="619"/>
      <c r="Q2829" s="672"/>
      <c r="R2829" s="672"/>
      <c r="S2829" s="672"/>
      <c r="T2829" s="385"/>
      <c r="U2829" s="385"/>
      <c r="V2829" s="385"/>
      <c r="W2829" s="385"/>
      <c r="X2829" s="693"/>
      <c r="Y2829" s="325"/>
      <c r="Z2829" s="308"/>
      <c r="AA2829" s="383"/>
      <c r="AC2829" s="325"/>
      <c r="AD2829" s="325"/>
      <c r="AF2829" s="383"/>
      <c r="AH2829" s="325"/>
      <c r="AI2829" s="325"/>
      <c r="AK2829" s="385"/>
      <c r="AL2829" s="385"/>
      <c r="AM2829" s="359"/>
      <c r="AN2829" s="385"/>
      <c r="AO2829" s="385"/>
      <c r="AP2829" s="385"/>
      <c r="AQ2829" s="385"/>
      <c r="AR2829" s="385"/>
      <c r="AS2829" s="385"/>
      <c r="AT2829" s="385"/>
      <c r="AU2829" s="359"/>
      <c r="AW2829" s="416"/>
      <c r="AX2829" s="694"/>
      <c r="AY2829" s="641"/>
      <c r="AZ2829" s="385"/>
      <c r="BA2829" s="385"/>
      <c r="BB2829" s="416"/>
      <c r="BC2829" s="416"/>
      <c r="BD2829" s="416"/>
      <c r="BE2829" s="416"/>
      <c r="BF2829" s="416"/>
      <c r="BG2829" s="416"/>
      <c r="BH2829" s="416"/>
      <c r="BI2829" s="416"/>
      <c r="BJ2829" s="416"/>
    </row>
    <row r="2830" spans="10:62" x14ac:dyDescent="0.2">
      <c r="J2830" s="385"/>
      <c r="K2830" s="217"/>
      <c r="L2830" s="217"/>
      <c r="M2830" s="693"/>
      <c r="N2830" s="693"/>
      <c r="O2830" s="359"/>
      <c r="P2830" s="619"/>
      <c r="Q2830" s="672"/>
      <c r="R2830" s="672"/>
      <c r="S2830" s="672"/>
      <c r="T2830" s="385"/>
      <c r="U2830" s="385"/>
      <c r="V2830" s="385"/>
      <c r="W2830" s="385"/>
      <c r="X2830" s="693"/>
      <c r="Y2830" s="325"/>
      <c r="Z2830" s="308"/>
      <c r="AA2830" s="383"/>
      <c r="AC2830" s="325"/>
      <c r="AD2830" s="325"/>
      <c r="AF2830" s="383"/>
      <c r="AH2830" s="325"/>
      <c r="AI2830" s="325"/>
      <c r="AK2830" s="385"/>
      <c r="AL2830" s="385"/>
      <c r="AM2830" s="359"/>
      <c r="AN2830" s="385"/>
      <c r="AO2830" s="385"/>
      <c r="AP2830" s="385"/>
      <c r="AQ2830" s="385"/>
      <c r="AR2830" s="385"/>
      <c r="AS2830" s="385"/>
      <c r="AT2830" s="385"/>
      <c r="AU2830" s="359"/>
      <c r="AW2830" s="416"/>
      <c r="AX2830" s="694"/>
      <c r="AY2830" s="641"/>
      <c r="AZ2830" s="385"/>
      <c r="BA2830" s="385"/>
      <c r="BB2830" s="416"/>
      <c r="BC2830" s="416"/>
      <c r="BD2830" s="416"/>
      <c r="BE2830" s="416"/>
      <c r="BF2830" s="416"/>
      <c r="BG2830" s="416"/>
      <c r="BH2830" s="416"/>
      <c r="BI2830" s="416"/>
      <c r="BJ2830" s="416"/>
    </row>
    <row r="2831" spans="10:62" x14ac:dyDescent="0.2">
      <c r="J2831" s="385"/>
      <c r="K2831" s="217"/>
      <c r="L2831" s="217"/>
      <c r="M2831" s="693"/>
      <c r="N2831" s="693"/>
      <c r="O2831" s="359"/>
      <c r="P2831" s="619"/>
      <c r="Q2831" s="672"/>
      <c r="R2831" s="672"/>
      <c r="S2831" s="672"/>
      <c r="T2831" s="385"/>
      <c r="U2831" s="385"/>
      <c r="V2831" s="385"/>
      <c r="W2831" s="385"/>
      <c r="X2831" s="693"/>
      <c r="Y2831" s="325"/>
      <c r="Z2831" s="308"/>
      <c r="AA2831" s="383"/>
      <c r="AC2831" s="325"/>
      <c r="AD2831" s="325"/>
      <c r="AF2831" s="383"/>
      <c r="AH2831" s="325"/>
      <c r="AI2831" s="325"/>
      <c r="AK2831" s="385"/>
      <c r="AL2831" s="385"/>
      <c r="AM2831" s="359"/>
      <c r="AN2831" s="385"/>
      <c r="AO2831" s="385"/>
      <c r="AP2831" s="385"/>
      <c r="AQ2831" s="385"/>
      <c r="AR2831" s="385"/>
      <c r="AS2831" s="385"/>
      <c r="AT2831" s="385"/>
      <c r="AU2831" s="359"/>
      <c r="AW2831" s="416"/>
      <c r="AX2831" s="694"/>
      <c r="AY2831" s="641"/>
      <c r="AZ2831" s="385"/>
      <c r="BA2831" s="385"/>
      <c r="BB2831" s="416"/>
      <c r="BC2831" s="416"/>
      <c r="BD2831" s="416"/>
      <c r="BE2831" s="416"/>
      <c r="BF2831" s="416"/>
      <c r="BG2831" s="416"/>
      <c r="BH2831" s="416"/>
      <c r="BI2831" s="416"/>
      <c r="BJ2831" s="416"/>
    </row>
    <row r="2832" spans="10:62" x14ac:dyDescent="0.2">
      <c r="J2832" s="385"/>
      <c r="K2832" s="217"/>
      <c r="L2832" s="217"/>
      <c r="M2832" s="693"/>
      <c r="N2832" s="693"/>
      <c r="O2832" s="359"/>
      <c r="P2832" s="619"/>
      <c r="Q2832" s="672"/>
      <c r="R2832" s="672"/>
      <c r="S2832" s="672"/>
      <c r="T2832" s="385"/>
      <c r="U2832" s="385"/>
      <c r="V2832" s="385"/>
      <c r="W2832" s="385"/>
      <c r="X2832" s="693"/>
      <c r="Y2832" s="325"/>
      <c r="Z2832" s="308"/>
      <c r="AA2832" s="383"/>
      <c r="AC2832" s="325"/>
      <c r="AD2832" s="325"/>
      <c r="AF2832" s="383"/>
      <c r="AH2832" s="325"/>
      <c r="AI2832" s="325"/>
      <c r="AK2832" s="385"/>
      <c r="AL2832" s="385"/>
      <c r="AM2832" s="359"/>
      <c r="AN2832" s="385"/>
      <c r="AO2832" s="385"/>
      <c r="AP2832" s="385"/>
      <c r="AQ2832" s="385"/>
      <c r="AR2832" s="385"/>
      <c r="AS2832" s="385"/>
      <c r="AT2832" s="385"/>
      <c r="AU2832" s="359"/>
      <c r="AW2832" s="416"/>
      <c r="AX2832" s="694"/>
      <c r="AY2832" s="641"/>
      <c r="AZ2832" s="385"/>
      <c r="BA2832" s="385"/>
      <c r="BB2832" s="416"/>
      <c r="BC2832" s="416"/>
      <c r="BD2832" s="416"/>
      <c r="BE2832" s="416"/>
      <c r="BF2832" s="416"/>
      <c r="BG2832" s="416"/>
      <c r="BH2832" s="416"/>
      <c r="BI2832" s="416"/>
      <c r="BJ2832" s="416"/>
    </row>
    <row r="2833" spans="10:62" x14ac:dyDescent="0.2">
      <c r="J2833" s="385"/>
      <c r="K2833" s="217"/>
      <c r="L2833" s="217"/>
      <c r="M2833" s="693"/>
      <c r="N2833" s="693"/>
      <c r="O2833" s="359"/>
      <c r="P2833" s="619"/>
      <c r="Q2833" s="672"/>
      <c r="R2833" s="672"/>
      <c r="S2833" s="672"/>
      <c r="T2833" s="385"/>
      <c r="U2833" s="385"/>
      <c r="V2833" s="385"/>
      <c r="W2833" s="385"/>
      <c r="X2833" s="693"/>
      <c r="Y2833" s="325"/>
      <c r="Z2833" s="308"/>
      <c r="AA2833" s="383"/>
      <c r="AC2833" s="325"/>
      <c r="AD2833" s="325"/>
      <c r="AF2833" s="383"/>
      <c r="AH2833" s="325"/>
      <c r="AI2833" s="325"/>
      <c r="AK2833" s="385"/>
      <c r="AL2833" s="385"/>
      <c r="AM2833" s="359"/>
      <c r="AN2833" s="385"/>
      <c r="AO2833" s="385"/>
      <c r="AP2833" s="385"/>
      <c r="AQ2833" s="385"/>
      <c r="AR2833" s="385"/>
      <c r="AS2833" s="385"/>
      <c r="AT2833" s="385"/>
      <c r="AU2833" s="359"/>
      <c r="AW2833" s="416"/>
      <c r="AX2833" s="694"/>
      <c r="AY2833" s="641"/>
      <c r="AZ2833" s="385"/>
      <c r="BA2833" s="385"/>
      <c r="BB2833" s="416"/>
      <c r="BC2833" s="416"/>
      <c r="BD2833" s="416"/>
      <c r="BE2833" s="416"/>
      <c r="BF2833" s="416"/>
      <c r="BG2833" s="416"/>
      <c r="BH2833" s="416"/>
      <c r="BI2833" s="416"/>
      <c r="BJ2833" s="416"/>
    </row>
    <row r="2834" spans="10:62" x14ac:dyDescent="0.2">
      <c r="J2834" s="385"/>
      <c r="K2834" s="217"/>
      <c r="L2834" s="217"/>
      <c r="M2834" s="693"/>
      <c r="N2834" s="693"/>
      <c r="O2834" s="359"/>
      <c r="P2834" s="619"/>
      <c r="Q2834" s="672"/>
      <c r="R2834" s="672"/>
      <c r="S2834" s="672"/>
      <c r="T2834" s="385"/>
      <c r="U2834" s="385"/>
      <c r="V2834" s="385"/>
      <c r="W2834" s="385"/>
      <c r="X2834" s="693"/>
      <c r="Y2834" s="325"/>
      <c r="Z2834" s="308"/>
      <c r="AA2834" s="383"/>
      <c r="AC2834" s="325"/>
      <c r="AD2834" s="325"/>
      <c r="AF2834" s="383"/>
      <c r="AH2834" s="325"/>
      <c r="AI2834" s="325"/>
      <c r="AK2834" s="385"/>
      <c r="AL2834" s="385"/>
      <c r="AM2834" s="359"/>
      <c r="AN2834" s="385"/>
      <c r="AO2834" s="385"/>
      <c r="AP2834" s="385"/>
      <c r="AQ2834" s="385"/>
      <c r="AR2834" s="385"/>
      <c r="AS2834" s="385"/>
      <c r="AT2834" s="385"/>
      <c r="AU2834" s="359"/>
      <c r="AW2834" s="416"/>
      <c r="AX2834" s="694"/>
      <c r="AY2834" s="641"/>
      <c r="AZ2834" s="385"/>
      <c r="BA2834" s="385"/>
      <c r="BB2834" s="416"/>
      <c r="BC2834" s="416"/>
      <c r="BD2834" s="416"/>
      <c r="BE2834" s="416"/>
      <c r="BF2834" s="416"/>
      <c r="BG2834" s="416"/>
      <c r="BH2834" s="416"/>
      <c r="BI2834" s="416"/>
      <c r="BJ2834" s="416"/>
    </row>
    <row r="2835" spans="10:62" x14ac:dyDescent="0.2">
      <c r="J2835" s="385"/>
      <c r="K2835" s="217"/>
      <c r="L2835" s="217"/>
      <c r="M2835" s="693"/>
      <c r="N2835" s="693"/>
      <c r="O2835" s="359"/>
      <c r="P2835" s="619"/>
      <c r="Q2835" s="672"/>
      <c r="R2835" s="672"/>
      <c r="S2835" s="672"/>
      <c r="T2835" s="385"/>
      <c r="U2835" s="385"/>
      <c r="V2835" s="385"/>
      <c r="W2835" s="385"/>
      <c r="X2835" s="693"/>
      <c r="Y2835" s="325"/>
      <c r="Z2835" s="308"/>
      <c r="AA2835" s="383"/>
      <c r="AC2835" s="325"/>
      <c r="AD2835" s="325"/>
      <c r="AF2835" s="383"/>
      <c r="AH2835" s="325"/>
      <c r="AI2835" s="325"/>
      <c r="AK2835" s="385"/>
      <c r="AL2835" s="385"/>
      <c r="AM2835" s="359"/>
      <c r="AN2835" s="385"/>
      <c r="AO2835" s="385"/>
      <c r="AP2835" s="385"/>
      <c r="AQ2835" s="385"/>
      <c r="AR2835" s="385"/>
      <c r="AS2835" s="385"/>
      <c r="AT2835" s="385"/>
      <c r="AU2835" s="359"/>
      <c r="AW2835" s="416"/>
      <c r="AX2835" s="694"/>
      <c r="AY2835" s="641"/>
      <c r="AZ2835" s="385"/>
      <c r="BA2835" s="385"/>
      <c r="BB2835" s="416"/>
      <c r="BC2835" s="416"/>
      <c r="BD2835" s="416"/>
      <c r="BE2835" s="416"/>
      <c r="BF2835" s="416"/>
      <c r="BG2835" s="416"/>
      <c r="BH2835" s="416"/>
      <c r="BI2835" s="416"/>
      <c r="BJ2835" s="416"/>
    </row>
    <row r="2836" spans="10:62" x14ac:dyDescent="0.2">
      <c r="J2836" s="385"/>
      <c r="K2836" s="217"/>
      <c r="L2836" s="217"/>
      <c r="M2836" s="693"/>
      <c r="N2836" s="693"/>
      <c r="O2836" s="359"/>
      <c r="P2836" s="619"/>
      <c r="Q2836" s="672"/>
      <c r="R2836" s="672"/>
      <c r="S2836" s="672"/>
      <c r="T2836" s="385"/>
      <c r="U2836" s="385"/>
      <c r="V2836" s="385"/>
      <c r="W2836" s="385"/>
      <c r="X2836" s="693"/>
      <c r="Y2836" s="325"/>
      <c r="Z2836" s="308"/>
      <c r="AA2836" s="383"/>
      <c r="AC2836" s="325"/>
      <c r="AD2836" s="325"/>
      <c r="AF2836" s="383"/>
      <c r="AH2836" s="325"/>
      <c r="AI2836" s="325"/>
      <c r="AK2836" s="385"/>
      <c r="AL2836" s="385"/>
      <c r="AM2836" s="359"/>
      <c r="AN2836" s="385"/>
      <c r="AO2836" s="385"/>
      <c r="AP2836" s="385"/>
      <c r="AQ2836" s="385"/>
      <c r="AR2836" s="385"/>
      <c r="AS2836" s="385"/>
      <c r="AT2836" s="385"/>
      <c r="AU2836" s="359"/>
      <c r="AW2836" s="416"/>
      <c r="AX2836" s="694"/>
      <c r="AY2836" s="641"/>
      <c r="AZ2836" s="385"/>
      <c r="BA2836" s="385"/>
      <c r="BB2836" s="416"/>
      <c r="BC2836" s="416"/>
      <c r="BD2836" s="416"/>
      <c r="BE2836" s="416"/>
      <c r="BF2836" s="416"/>
      <c r="BG2836" s="416"/>
      <c r="BH2836" s="416"/>
      <c r="BI2836" s="416"/>
      <c r="BJ2836" s="416"/>
    </row>
    <row r="2837" spans="10:62" x14ac:dyDescent="0.2">
      <c r="J2837" s="385"/>
      <c r="K2837" s="217"/>
      <c r="L2837" s="217"/>
      <c r="M2837" s="693"/>
      <c r="N2837" s="693"/>
      <c r="O2837" s="359"/>
      <c r="P2837" s="619"/>
      <c r="Q2837" s="672"/>
      <c r="R2837" s="672"/>
      <c r="S2837" s="672"/>
      <c r="T2837" s="385"/>
      <c r="U2837" s="385"/>
      <c r="V2837" s="385"/>
      <c r="W2837" s="385"/>
      <c r="X2837" s="693"/>
      <c r="Y2837" s="325"/>
      <c r="Z2837" s="308"/>
      <c r="AA2837" s="383"/>
      <c r="AC2837" s="325"/>
      <c r="AD2837" s="325"/>
      <c r="AF2837" s="383"/>
      <c r="AH2837" s="325"/>
      <c r="AI2837" s="325"/>
      <c r="AK2837" s="385"/>
      <c r="AL2837" s="385"/>
      <c r="AM2837" s="359"/>
      <c r="AN2837" s="385"/>
      <c r="AO2837" s="385"/>
      <c r="AP2837" s="385"/>
      <c r="AQ2837" s="385"/>
      <c r="AR2837" s="385"/>
      <c r="AS2837" s="385"/>
      <c r="AT2837" s="385"/>
      <c r="AU2837" s="359"/>
      <c r="AW2837" s="416"/>
      <c r="AX2837" s="694"/>
      <c r="AY2837" s="641"/>
      <c r="AZ2837" s="385"/>
      <c r="BA2837" s="385"/>
      <c r="BB2837" s="416"/>
      <c r="BC2837" s="416"/>
      <c r="BD2837" s="416"/>
      <c r="BE2837" s="416"/>
      <c r="BF2837" s="416"/>
      <c r="BG2837" s="416"/>
      <c r="BH2837" s="416"/>
      <c r="BI2837" s="416"/>
      <c r="BJ2837" s="416"/>
    </row>
    <row r="2838" spans="10:62" x14ac:dyDescent="0.2">
      <c r="J2838" s="385"/>
      <c r="K2838" s="217"/>
      <c r="L2838" s="217"/>
      <c r="M2838" s="693"/>
      <c r="N2838" s="693"/>
      <c r="O2838" s="359"/>
      <c r="P2838" s="619"/>
      <c r="Q2838" s="672"/>
      <c r="R2838" s="672"/>
      <c r="S2838" s="672"/>
      <c r="T2838" s="385"/>
      <c r="U2838" s="385"/>
      <c r="V2838" s="385"/>
      <c r="W2838" s="385"/>
      <c r="X2838" s="693"/>
      <c r="Y2838" s="325"/>
      <c r="Z2838" s="308"/>
      <c r="AA2838" s="383"/>
      <c r="AC2838" s="325"/>
      <c r="AD2838" s="325"/>
      <c r="AF2838" s="383"/>
      <c r="AH2838" s="325"/>
      <c r="AI2838" s="325"/>
      <c r="AK2838" s="385"/>
      <c r="AL2838" s="385"/>
      <c r="AM2838" s="359"/>
      <c r="AN2838" s="385"/>
      <c r="AO2838" s="385"/>
      <c r="AP2838" s="385"/>
      <c r="AQ2838" s="385"/>
      <c r="AR2838" s="385"/>
      <c r="AS2838" s="385"/>
      <c r="AT2838" s="385"/>
      <c r="AU2838" s="359"/>
      <c r="AW2838" s="416"/>
      <c r="AX2838" s="694"/>
      <c r="AY2838" s="641"/>
      <c r="AZ2838" s="385"/>
      <c r="BA2838" s="385"/>
      <c r="BB2838" s="416"/>
      <c r="BC2838" s="416"/>
      <c r="BD2838" s="416"/>
      <c r="BE2838" s="416"/>
      <c r="BF2838" s="416"/>
      <c r="BG2838" s="416"/>
      <c r="BH2838" s="416"/>
      <c r="BI2838" s="416"/>
      <c r="BJ2838" s="416"/>
    </row>
    <row r="2839" spans="10:62" x14ac:dyDescent="0.2">
      <c r="J2839" s="385"/>
      <c r="K2839" s="217"/>
      <c r="L2839" s="217"/>
      <c r="M2839" s="693"/>
      <c r="N2839" s="693"/>
      <c r="O2839" s="359"/>
      <c r="P2839" s="619"/>
      <c r="Q2839" s="672"/>
      <c r="R2839" s="672"/>
      <c r="S2839" s="672"/>
      <c r="T2839" s="385"/>
      <c r="U2839" s="385"/>
      <c r="V2839" s="385"/>
      <c r="W2839" s="385"/>
      <c r="X2839" s="693"/>
      <c r="Y2839" s="325"/>
      <c r="Z2839" s="308"/>
      <c r="AA2839" s="383"/>
      <c r="AC2839" s="325"/>
      <c r="AD2839" s="325"/>
      <c r="AF2839" s="383"/>
      <c r="AH2839" s="325"/>
      <c r="AI2839" s="325"/>
      <c r="AK2839" s="385"/>
      <c r="AL2839" s="385"/>
      <c r="AM2839" s="359"/>
      <c r="AN2839" s="385"/>
      <c r="AO2839" s="385"/>
      <c r="AP2839" s="385"/>
      <c r="AQ2839" s="385"/>
      <c r="AR2839" s="385"/>
      <c r="AS2839" s="385"/>
      <c r="AT2839" s="385"/>
      <c r="AU2839" s="359"/>
      <c r="AW2839" s="416"/>
      <c r="AX2839" s="694"/>
      <c r="AY2839" s="641"/>
      <c r="AZ2839" s="385"/>
      <c r="BA2839" s="385"/>
      <c r="BB2839" s="416"/>
      <c r="BC2839" s="416"/>
      <c r="BD2839" s="416"/>
      <c r="BE2839" s="416"/>
      <c r="BF2839" s="416"/>
      <c r="BG2839" s="416"/>
      <c r="BH2839" s="416"/>
      <c r="BI2839" s="416"/>
      <c r="BJ2839" s="416"/>
    </row>
    <row r="2840" spans="10:62" x14ac:dyDescent="0.2">
      <c r="J2840" s="385"/>
      <c r="K2840" s="217"/>
      <c r="L2840" s="217"/>
      <c r="M2840" s="693"/>
      <c r="N2840" s="693"/>
      <c r="O2840" s="359"/>
      <c r="P2840" s="619"/>
      <c r="Q2840" s="672"/>
      <c r="R2840" s="672"/>
      <c r="S2840" s="672"/>
      <c r="T2840" s="385"/>
      <c r="U2840" s="385"/>
      <c r="V2840" s="385"/>
      <c r="W2840" s="385"/>
      <c r="X2840" s="693"/>
      <c r="Y2840" s="325"/>
      <c r="Z2840" s="308"/>
      <c r="AA2840" s="383"/>
      <c r="AC2840" s="325"/>
      <c r="AD2840" s="325"/>
      <c r="AF2840" s="383"/>
      <c r="AH2840" s="325"/>
      <c r="AI2840" s="325"/>
      <c r="AK2840" s="385"/>
      <c r="AL2840" s="385"/>
      <c r="AM2840" s="359"/>
      <c r="AN2840" s="385"/>
      <c r="AO2840" s="385"/>
      <c r="AP2840" s="385"/>
      <c r="AQ2840" s="385"/>
      <c r="AR2840" s="385"/>
      <c r="AS2840" s="385"/>
      <c r="AT2840" s="385"/>
      <c r="AU2840" s="359"/>
      <c r="AW2840" s="416"/>
      <c r="AX2840" s="694"/>
      <c r="AY2840" s="641"/>
      <c r="AZ2840" s="385"/>
      <c r="BA2840" s="385"/>
      <c r="BB2840" s="416"/>
      <c r="BC2840" s="416"/>
      <c r="BD2840" s="416"/>
      <c r="BE2840" s="416"/>
      <c r="BF2840" s="416"/>
      <c r="BG2840" s="416"/>
      <c r="BH2840" s="416"/>
      <c r="BI2840" s="416"/>
      <c r="BJ2840" s="416"/>
    </row>
    <row r="2841" spans="10:62" x14ac:dyDescent="0.2">
      <c r="J2841" s="385"/>
      <c r="K2841" s="217"/>
      <c r="L2841" s="217"/>
      <c r="M2841" s="693"/>
      <c r="N2841" s="693"/>
      <c r="O2841" s="359"/>
      <c r="P2841" s="619"/>
      <c r="Q2841" s="672"/>
      <c r="R2841" s="672"/>
      <c r="S2841" s="672"/>
      <c r="T2841" s="385"/>
      <c r="U2841" s="385"/>
      <c r="V2841" s="385"/>
      <c r="W2841" s="385"/>
      <c r="X2841" s="693"/>
      <c r="Y2841" s="325"/>
      <c r="Z2841" s="308"/>
      <c r="AA2841" s="383"/>
      <c r="AC2841" s="325"/>
      <c r="AD2841" s="325"/>
      <c r="AF2841" s="383"/>
      <c r="AH2841" s="325"/>
      <c r="AI2841" s="325"/>
      <c r="AK2841" s="385"/>
      <c r="AL2841" s="385"/>
      <c r="AM2841" s="359"/>
      <c r="AN2841" s="385"/>
      <c r="AO2841" s="385"/>
      <c r="AP2841" s="385"/>
      <c r="AQ2841" s="385"/>
      <c r="AR2841" s="385"/>
      <c r="AS2841" s="385"/>
      <c r="AT2841" s="385"/>
      <c r="AU2841" s="359"/>
      <c r="AW2841" s="416"/>
      <c r="AX2841" s="694"/>
      <c r="AY2841" s="641"/>
      <c r="AZ2841" s="385"/>
      <c r="BA2841" s="385"/>
      <c r="BB2841" s="416"/>
      <c r="BC2841" s="416"/>
      <c r="BD2841" s="416"/>
      <c r="BE2841" s="416"/>
      <c r="BF2841" s="416"/>
      <c r="BG2841" s="416"/>
      <c r="BH2841" s="416"/>
      <c r="BI2841" s="416"/>
      <c r="BJ2841" s="416"/>
    </row>
    <row r="2842" spans="10:62" x14ac:dyDescent="0.2">
      <c r="J2842" s="385"/>
      <c r="K2842" s="217"/>
      <c r="L2842" s="217"/>
      <c r="M2842" s="693"/>
      <c r="N2842" s="693"/>
      <c r="O2842" s="359"/>
      <c r="P2842" s="619"/>
      <c r="Q2842" s="672"/>
      <c r="R2842" s="672"/>
      <c r="S2842" s="672"/>
      <c r="T2842" s="385"/>
      <c r="U2842" s="385"/>
      <c r="V2842" s="385"/>
      <c r="W2842" s="385"/>
      <c r="X2842" s="693"/>
      <c r="Y2842" s="325"/>
      <c r="Z2842" s="308"/>
      <c r="AA2842" s="383"/>
      <c r="AC2842" s="325"/>
      <c r="AD2842" s="325"/>
      <c r="AF2842" s="383"/>
      <c r="AH2842" s="325"/>
      <c r="AI2842" s="325"/>
      <c r="AK2842" s="385"/>
      <c r="AL2842" s="385"/>
      <c r="AM2842" s="359"/>
      <c r="AN2842" s="385"/>
      <c r="AO2842" s="385"/>
      <c r="AP2842" s="385"/>
      <c r="AQ2842" s="385"/>
      <c r="AR2842" s="385"/>
      <c r="AS2842" s="385"/>
      <c r="AT2842" s="385"/>
      <c r="AU2842" s="359"/>
      <c r="AW2842" s="416"/>
      <c r="AX2842" s="694"/>
      <c r="AY2842" s="641"/>
      <c r="AZ2842" s="385"/>
      <c r="BA2842" s="385"/>
      <c r="BB2842" s="416"/>
      <c r="BC2842" s="416"/>
      <c r="BD2842" s="416"/>
      <c r="BE2842" s="416"/>
      <c r="BF2842" s="416"/>
      <c r="BG2842" s="416"/>
      <c r="BH2842" s="416"/>
      <c r="BI2842" s="416"/>
      <c r="BJ2842" s="416"/>
    </row>
    <row r="2843" spans="10:62" x14ac:dyDescent="0.2">
      <c r="J2843" s="385"/>
      <c r="K2843" s="217"/>
      <c r="L2843" s="217"/>
      <c r="M2843" s="693"/>
      <c r="N2843" s="693"/>
      <c r="O2843" s="359"/>
      <c r="P2843" s="619"/>
      <c r="Q2843" s="672"/>
      <c r="R2843" s="672"/>
      <c r="S2843" s="672"/>
      <c r="T2843" s="385"/>
      <c r="U2843" s="385"/>
      <c r="V2843" s="385"/>
      <c r="W2843" s="385"/>
      <c r="X2843" s="693"/>
      <c r="Y2843" s="325"/>
      <c r="Z2843" s="308"/>
      <c r="AA2843" s="383"/>
      <c r="AC2843" s="325"/>
      <c r="AD2843" s="325"/>
      <c r="AF2843" s="383"/>
      <c r="AH2843" s="325"/>
      <c r="AI2843" s="325"/>
      <c r="AK2843" s="385"/>
      <c r="AL2843" s="385"/>
      <c r="AM2843" s="359"/>
      <c r="AN2843" s="385"/>
      <c r="AO2843" s="385"/>
      <c r="AP2843" s="385"/>
      <c r="AQ2843" s="385"/>
      <c r="AR2843" s="385"/>
      <c r="AS2843" s="385"/>
      <c r="AT2843" s="385"/>
      <c r="AU2843" s="359"/>
      <c r="AW2843" s="416"/>
      <c r="AX2843" s="694"/>
      <c r="AY2843" s="641"/>
      <c r="AZ2843" s="385"/>
      <c r="BA2843" s="385"/>
      <c r="BB2843" s="416"/>
      <c r="BC2843" s="416"/>
      <c r="BD2843" s="416"/>
      <c r="BE2843" s="416"/>
      <c r="BF2843" s="416"/>
      <c r="BG2843" s="416"/>
      <c r="BH2843" s="416"/>
      <c r="BI2843" s="416"/>
      <c r="BJ2843" s="416"/>
    </row>
    <row r="2844" spans="10:62" x14ac:dyDescent="0.2">
      <c r="J2844" s="385"/>
      <c r="K2844" s="217"/>
      <c r="L2844" s="217"/>
      <c r="M2844" s="693"/>
      <c r="N2844" s="693"/>
      <c r="O2844" s="359"/>
      <c r="P2844" s="619"/>
      <c r="Q2844" s="672"/>
      <c r="R2844" s="672"/>
      <c r="S2844" s="672"/>
      <c r="T2844" s="385"/>
      <c r="U2844" s="385"/>
      <c r="V2844" s="385"/>
      <c r="W2844" s="385"/>
      <c r="X2844" s="693"/>
      <c r="Y2844" s="325"/>
      <c r="Z2844" s="308"/>
      <c r="AA2844" s="383"/>
      <c r="AC2844" s="325"/>
      <c r="AD2844" s="325"/>
      <c r="AF2844" s="383"/>
      <c r="AH2844" s="325"/>
      <c r="AI2844" s="325"/>
      <c r="AK2844" s="385"/>
      <c r="AL2844" s="385"/>
      <c r="AM2844" s="359"/>
      <c r="AN2844" s="385"/>
      <c r="AO2844" s="385"/>
      <c r="AP2844" s="385"/>
      <c r="AQ2844" s="385"/>
      <c r="AR2844" s="385"/>
      <c r="AS2844" s="385"/>
      <c r="AT2844" s="385"/>
      <c r="AU2844" s="359"/>
      <c r="AW2844" s="416"/>
      <c r="AX2844" s="694"/>
      <c r="AY2844" s="641"/>
      <c r="AZ2844" s="385"/>
      <c r="BA2844" s="385"/>
      <c r="BB2844" s="416"/>
      <c r="BC2844" s="416"/>
      <c r="BD2844" s="416"/>
      <c r="BE2844" s="416"/>
      <c r="BF2844" s="416"/>
      <c r="BG2844" s="416"/>
      <c r="BH2844" s="416"/>
      <c r="BI2844" s="416"/>
      <c r="BJ2844" s="416"/>
    </row>
    <row r="2845" spans="10:62" x14ac:dyDescent="0.2">
      <c r="J2845" s="385"/>
      <c r="K2845" s="217"/>
      <c r="L2845" s="217"/>
      <c r="M2845" s="693"/>
      <c r="N2845" s="693"/>
      <c r="O2845" s="359"/>
      <c r="P2845" s="619"/>
      <c r="Q2845" s="672"/>
      <c r="R2845" s="672"/>
      <c r="S2845" s="672"/>
      <c r="T2845" s="385"/>
      <c r="U2845" s="385"/>
      <c r="V2845" s="385"/>
      <c r="W2845" s="385"/>
      <c r="X2845" s="693"/>
      <c r="Y2845" s="325"/>
      <c r="Z2845" s="308"/>
      <c r="AA2845" s="383"/>
      <c r="AC2845" s="325"/>
      <c r="AD2845" s="325"/>
      <c r="AF2845" s="383"/>
      <c r="AH2845" s="325"/>
      <c r="AI2845" s="325"/>
      <c r="AK2845" s="385"/>
      <c r="AL2845" s="385"/>
      <c r="AM2845" s="359"/>
      <c r="AN2845" s="385"/>
      <c r="AO2845" s="385"/>
      <c r="AP2845" s="385"/>
      <c r="AQ2845" s="385"/>
      <c r="AR2845" s="385"/>
      <c r="AS2845" s="385"/>
      <c r="AT2845" s="385"/>
      <c r="AU2845" s="359"/>
      <c r="AW2845" s="416"/>
      <c r="AX2845" s="694"/>
      <c r="AY2845" s="641"/>
      <c r="AZ2845" s="385"/>
      <c r="BA2845" s="385"/>
      <c r="BB2845" s="416"/>
      <c r="BC2845" s="416"/>
      <c r="BD2845" s="416"/>
      <c r="BE2845" s="416"/>
      <c r="BF2845" s="416"/>
      <c r="BG2845" s="416"/>
      <c r="BH2845" s="416"/>
      <c r="BI2845" s="416"/>
      <c r="BJ2845" s="416"/>
    </row>
    <row r="2846" spans="10:62" x14ac:dyDescent="0.2">
      <c r="J2846" s="385"/>
      <c r="K2846" s="217"/>
      <c r="L2846" s="217"/>
      <c r="M2846" s="693"/>
      <c r="N2846" s="693"/>
      <c r="O2846" s="359"/>
      <c r="P2846" s="619"/>
      <c r="Q2846" s="672"/>
      <c r="R2846" s="672"/>
      <c r="S2846" s="672"/>
      <c r="T2846" s="385"/>
      <c r="U2846" s="385"/>
      <c r="V2846" s="385"/>
      <c r="W2846" s="385"/>
      <c r="X2846" s="693"/>
      <c r="Y2846" s="325"/>
      <c r="Z2846" s="308"/>
      <c r="AA2846" s="383"/>
      <c r="AC2846" s="325"/>
      <c r="AD2846" s="325"/>
      <c r="AF2846" s="383"/>
      <c r="AH2846" s="325"/>
      <c r="AI2846" s="325"/>
      <c r="AK2846" s="385"/>
      <c r="AL2846" s="385"/>
      <c r="AM2846" s="359"/>
      <c r="AN2846" s="385"/>
      <c r="AO2846" s="385"/>
      <c r="AP2846" s="385"/>
      <c r="AQ2846" s="385"/>
      <c r="AR2846" s="385"/>
      <c r="AS2846" s="385"/>
      <c r="AT2846" s="385"/>
      <c r="AU2846" s="359"/>
      <c r="AW2846" s="416"/>
      <c r="AX2846" s="694"/>
      <c r="AY2846" s="641"/>
      <c r="AZ2846" s="385"/>
      <c r="BA2846" s="385"/>
      <c r="BB2846" s="416"/>
      <c r="BC2846" s="416"/>
      <c r="BD2846" s="416"/>
      <c r="BE2846" s="416"/>
      <c r="BF2846" s="416"/>
      <c r="BG2846" s="416"/>
      <c r="BH2846" s="416"/>
      <c r="BI2846" s="416"/>
      <c r="BJ2846" s="416"/>
    </row>
    <row r="2847" spans="10:62" x14ac:dyDescent="0.2">
      <c r="J2847" s="385"/>
      <c r="K2847" s="217"/>
      <c r="L2847" s="217"/>
      <c r="M2847" s="693"/>
      <c r="N2847" s="693"/>
      <c r="O2847" s="359"/>
      <c r="P2847" s="619"/>
      <c r="Q2847" s="672"/>
      <c r="R2847" s="672"/>
      <c r="S2847" s="672"/>
      <c r="T2847" s="385"/>
      <c r="U2847" s="385"/>
      <c r="V2847" s="385"/>
      <c r="W2847" s="385"/>
      <c r="X2847" s="693"/>
      <c r="Y2847" s="325"/>
      <c r="Z2847" s="308"/>
      <c r="AA2847" s="383"/>
      <c r="AC2847" s="325"/>
      <c r="AD2847" s="325"/>
      <c r="AF2847" s="383"/>
      <c r="AH2847" s="325"/>
      <c r="AI2847" s="325"/>
      <c r="AK2847" s="385"/>
      <c r="AL2847" s="385"/>
      <c r="AM2847" s="359"/>
      <c r="AN2847" s="385"/>
      <c r="AO2847" s="385"/>
      <c r="AP2847" s="385"/>
      <c r="AQ2847" s="385"/>
      <c r="AR2847" s="385"/>
      <c r="AS2847" s="385"/>
      <c r="AT2847" s="385"/>
      <c r="AU2847" s="359"/>
      <c r="AW2847" s="416"/>
      <c r="AX2847" s="694"/>
      <c r="AY2847" s="641"/>
      <c r="AZ2847" s="385"/>
      <c r="BA2847" s="385"/>
      <c r="BB2847" s="416"/>
      <c r="BC2847" s="416"/>
      <c r="BD2847" s="416"/>
      <c r="BE2847" s="416"/>
      <c r="BF2847" s="416"/>
      <c r="BG2847" s="416"/>
      <c r="BH2847" s="416"/>
      <c r="BI2847" s="416"/>
      <c r="BJ2847" s="416"/>
    </row>
    <row r="2848" spans="10:62" x14ac:dyDescent="0.2">
      <c r="J2848" s="385"/>
      <c r="K2848" s="217"/>
      <c r="L2848" s="217"/>
      <c r="M2848" s="693"/>
      <c r="N2848" s="693"/>
      <c r="O2848" s="359"/>
      <c r="P2848" s="619"/>
      <c r="Q2848" s="672"/>
      <c r="R2848" s="672"/>
      <c r="S2848" s="672"/>
      <c r="T2848" s="385"/>
      <c r="U2848" s="385"/>
      <c r="V2848" s="385"/>
      <c r="W2848" s="385"/>
      <c r="X2848" s="693"/>
      <c r="Y2848" s="325"/>
      <c r="Z2848" s="308"/>
      <c r="AA2848" s="383"/>
      <c r="AC2848" s="325"/>
      <c r="AD2848" s="325"/>
      <c r="AF2848" s="383"/>
      <c r="AH2848" s="325"/>
      <c r="AI2848" s="325"/>
      <c r="AK2848" s="385"/>
      <c r="AL2848" s="385"/>
      <c r="AM2848" s="359"/>
      <c r="AN2848" s="385"/>
      <c r="AO2848" s="385"/>
      <c r="AP2848" s="385"/>
      <c r="AQ2848" s="385"/>
      <c r="AR2848" s="385"/>
      <c r="AS2848" s="385"/>
      <c r="AT2848" s="385"/>
      <c r="AU2848" s="359"/>
      <c r="AW2848" s="416"/>
      <c r="AX2848" s="694"/>
      <c r="AY2848" s="641"/>
      <c r="AZ2848" s="385"/>
      <c r="BA2848" s="385"/>
      <c r="BB2848" s="416"/>
      <c r="BC2848" s="416"/>
      <c r="BD2848" s="416"/>
      <c r="BE2848" s="416"/>
      <c r="BF2848" s="416"/>
      <c r="BG2848" s="416"/>
      <c r="BH2848" s="416"/>
      <c r="BI2848" s="416"/>
      <c r="BJ2848" s="416"/>
    </row>
    <row r="2849" spans="10:62" x14ac:dyDescent="0.2">
      <c r="J2849" s="385"/>
      <c r="K2849" s="217"/>
      <c r="L2849" s="217"/>
      <c r="M2849" s="693"/>
      <c r="N2849" s="693"/>
      <c r="O2849" s="359"/>
      <c r="P2849" s="619"/>
      <c r="Q2849" s="672"/>
      <c r="R2849" s="672"/>
      <c r="S2849" s="672"/>
      <c r="T2849" s="385"/>
      <c r="U2849" s="385"/>
      <c r="V2849" s="385"/>
      <c r="W2849" s="385"/>
      <c r="X2849" s="693"/>
      <c r="Y2849" s="325"/>
      <c r="Z2849" s="308"/>
      <c r="AA2849" s="383"/>
      <c r="AC2849" s="325"/>
      <c r="AD2849" s="325"/>
      <c r="AF2849" s="383"/>
      <c r="AH2849" s="325"/>
      <c r="AI2849" s="325"/>
      <c r="AK2849" s="385"/>
      <c r="AL2849" s="385"/>
      <c r="AM2849" s="359"/>
      <c r="AN2849" s="385"/>
      <c r="AO2849" s="385"/>
      <c r="AP2849" s="385"/>
      <c r="AQ2849" s="385"/>
      <c r="AR2849" s="385"/>
      <c r="AS2849" s="385"/>
      <c r="AT2849" s="385"/>
      <c r="AU2849" s="359"/>
      <c r="AW2849" s="416"/>
      <c r="AX2849" s="694"/>
      <c r="AY2849" s="641"/>
      <c r="AZ2849" s="385"/>
      <c r="BA2849" s="385"/>
      <c r="BB2849" s="416"/>
      <c r="BC2849" s="416"/>
      <c r="BD2849" s="416"/>
      <c r="BE2849" s="416"/>
      <c r="BF2849" s="416"/>
      <c r="BG2849" s="416"/>
      <c r="BH2849" s="416"/>
      <c r="BI2849" s="416"/>
      <c r="BJ2849" s="416"/>
    </row>
    <row r="2850" spans="10:62" x14ac:dyDescent="0.2">
      <c r="J2850" s="385"/>
      <c r="K2850" s="217"/>
      <c r="L2850" s="217"/>
      <c r="M2850" s="693"/>
      <c r="N2850" s="693"/>
      <c r="O2850" s="359"/>
      <c r="P2850" s="619"/>
      <c r="Q2850" s="672"/>
      <c r="R2850" s="672"/>
      <c r="S2850" s="672"/>
      <c r="T2850" s="385"/>
      <c r="U2850" s="385"/>
      <c r="V2850" s="385"/>
      <c r="W2850" s="385"/>
      <c r="X2850" s="693"/>
      <c r="Y2850" s="325"/>
      <c r="Z2850" s="308"/>
      <c r="AA2850" s="383"/>
      <c r="AC2850" s="325"/>
      <c r="AD2850" s="325"/>
      <c r="AF2850" s="383"/>
      <c r="AH2850" s="325"/>
      <c r="AI2850" s="325"/>
      <c r="AK2850" s="385"/>
      <c r="AL2850" s="385"/>
      <c r="AM2850" s="359"/>
      <c r="AN2850" s="385"/>
      <c r="AO2850" s="385"/>
      <c r="AP2850" s="385"/>
      <c r="AQ2850" s="385"/>
      <c r="AR2850" s="385"/>
      <c r="AS2850" s="385"/>
      <c r="AT2850" s="385"/>
      <c r="AU2850" s="359"/>
      <c r="AW2850" s="416"/>
      <c r="AX2850" s="694"/>
      <c r="AY2850" s="641"/>
      <c r="AZ2850" s="385"/>
      <c r="BA2850" s="385"/>
      <c r="BB2850" s="416"/>
      <c r="BC2850" s="416"/>
      <c r="BD2850" s="416"/>
      <c r="BE2850" s="416"/>
      <c r="BF2850" s="416"/>
      <c r="BG2850" s="416"/>
      <c r="BH2850" s="416"/>
      <c r="BI2850" s="416"/>
      <c r="BJ2850" s="416"/>
    </row>
    <row r="2851" spans="10:62" x14ac:dyDescent="0.2">
      <c r="J2851" s="385"/>
      <c r="K2851" s="217"/>
      <c r="L2851" s="217"/>
      <c r="M2851" s="693"/>
      <c r="N2851" s="693"/>
      <c r="O2851" s="359"/>
      <c r="P2851" s="619"/>
      <c r="Q2851" s="672"/>
      <c r="R2851" s="672"/>
      <c r="S2851" s="672"/>
      <c r="T2851" s="385"/>
      <c r="U2851" s="385"/>
      <c r="V2851" s="385"/>
      <c r="W2851" s="385"/>
      <c r="X2851" s="693"/>
      <c r="Y2851" s="325"/>
      <c r="Z2851" s="308"/>
      <c r="AA2851" s="383"/>
      <c r="AC2851" s="325"/>
      <c r="AD2851" s="325"/>
      <c r="AF2851" s="383"/>
      <c r="AH2851" s="325"/>
      <c r="AI2851" s="325"/>
      <c r="AK2851" s="385"/>
      <c r="AL2851" s="385"/>
      <c r="AM2851" s="359"/>
      <c r="AN2851" s="385"/>
      <c r="AO2851" s="385"/>
      <c r="AP2851" s="385"/>
      <c r="AQ2851" s="385"/>
      <c r="AR2851" s="385"/>
      <c r="AS2851" s="385"/>
      <c r="AT2851" s="385"/>
      <c r="AU2851" s="359"/>
      <c r="AW2851" s="416"/>
      <c r="AX2851" s="694"/>
      <c r="AY2851" s="641"/>
      <c r="AZ2851" s="385"/>
      <c r="BA2851" s="385"/>
      <c r="BB2851" s="416"/>
      <c r="BC2851" s="416"/>
      <c r="BD2851" s="416"/>
      <c r="BE2851" s="416"/>
      <c r="BF2851" s="416"/>
      <c r="BG2851" s="416"/>
      <c r="BH2851" s="416"/>
      <c r="BI2851" s="416"/>
      <c r="BJ2851" s="416"/>
    </row>
    <row r="2852" spans="10:62" x14ac:dyDescent="0.2">
      <c r="J2852" s="385"/>
      <c r="K2852" s="217"/>
      <c r="L2852" s="217"/>
      <c r="M2852" s="693"/>
      <c r="N2852" s="693"/>
      <c r="O2852" s="359"/>
      <c r="P2852" s="619"/>
      <c r="Q2852" s="672"/>
      <c r="R2852" s="672"/>
      <c r="S2852" s="672"/>
      <c r="T2852" s="385"/>
      <c r="U2852" s="385"/>
      <c r="V2852" s="385"/>
      <c r="W2852" s="385"/>
      <c r="X2852" s="693"/>
      <c r="Y2852" s="325"/>
      <c r="Z2852" s="308"/>
      <c r="AA2852" s="383"/>
      <c r="AC2852" s="325"/>
      <c r="AD2852" s="325"/>
      <c r="AF2852" s="383"/>
      <c r="AH2852" s="325"/>
      <c r="AI2852" s="325"/>
      <c r="AK2852" s="385"/>
      <c r="AL2852" s="385"/>
      <c r="AM2852" s="359"/>
      <c r="AN2852" s="385"/>
      <c r="AO2852" s="385"/>
      <c r="AP2852" s="385"/>
      <c r="AQ2852" s="385"/>
      <c r="AR2852" s="385"/>
      <c r="AS2852" s="385"/>
      <c r="AT2852" s="385"/>
      <c r="AU2852" s="359"/>
      <c r="AW2852" s="416"/>
      <c r="AX2852" s="694"/>
      <c r="AY2852" s="641"/>
      <c r="AZ2852" s="385"/>
      <c r="BA2852" s="385"/>
      <c r="BB2852" s="416"/>
      <c r="BC2852" s="416"/>
      <c r="BD2852" s="416"/>
      <c r="BE2852" s="416"/>
      <c r="BF2852" s="416"/>
      <c r="BG2852" s="416"/>
      <c r="BH2852" s="416"/>
      <c r="BI2852" s="416"/>
      <c r="BJ2852" s="416"/>
    </row>
    <row r="2853" spans="10:62" x14ac:dyDescent="0.2">
      <c r="J2853" s="385"/>
      <c r="K2853" s="217"/>
      <c r="L2853" s="217"/>
      <c r="M2853" s="693"/>
      <c r="N2853" s="693"/>
      <c r="O2853" s="359"/>
      <c r="P2853" s="619"/>
      <c r="Q2853" s="672"/>
      <c r="R2853" s="672"/>
      <c r="S2853" s="672"/>
      <c r="T2853" s="385"/>
      <c r="U2853" s="385"/>
      <c r="V2853" s="385"/>
      <c r="W2853" s="385"/>
      <c r="X2853" s="693"/>
      <c r="Y2853" s="325"/>
      <c r="Z2853" s="308"/>
      <c r="AA2853" s="383"/>
      <c r="AC2853" s="325"/>
      <c r="AD2853" s="325"/>
      <c r="AF2853" s="383"/>
      <c r="AH2853" s="325"/>
      <c r="AI2853" s="325"/>
      <c r="AK2853" s="385"/>
      <c r="AL2853" s="385"/>
      <c r="AM2853" s="359"/>
      <c r="AN2853" s="385"/>
      <c r="AO2853" s="385"/>
      <c r="AP2853" s="385"/>
      <c r="AQ2853" s="385"/>
      <c r="AR2853" s="385"/>
      <c r="AS2853" s="385"/>
      <c r="AT2853" s="385"/>
      <c r="AU2853" s="359"/>
      <c r="AW2853" s="416"/>
      <c r="AX2853" s="694"/>
      <c r="AY2853" s="641"/>
      <c r="AZ2853" s="385"/>
      <c r="BA2853" s="385"/>
      <c r="BB2853" s="416"/>
      <c r="BC2853" s="416"/>
      <c r="BD2853" s="416"/>
      <c r="BE2853" s="416"/>
      <c r="BF2853" s="416"/>
      <c r="BG2853" s="416"/>
      <c r="BH2853" s="416"/>
      <c r="BI2853" s="416"/>
      <c r="BJ2853" s="416"/>
    </row>
    <row r="2854" spans="10:62" x14ac:dyDescent="0.2">
      <c r="J2854" s="385"/>
      <c r="K2854" s="217"/>
      <c r="L2854" s="217"/>
      <c r="M2854" s="693"/>
      <c r="N2854" s="693"/>
      <c r="O2854" s="359"/>
      <c r="P2854" s="619"/>
      <c r="Q2854" s="672"/>
      <c r="R2854" s="672"/>
      <c r="S2854" s="672"/>
      <c r="T2854" s="385"/>
      <c r="U2854" s="385"/>
      <c r="V2854" s="385"/>
      <c r="W2854" s="385"/>
      <c r="X2854" s="693"/>
      <c r="Y2854" s="325"/>
      <c r="Z2854" s="308"/>
      <c r="AA2854" s="383"/>
      <c r="AC2854" s="325"/>
      <c r="AD2854" s="325"/>
      <c r="AF2854" s="383"/>
      <c r="AH2854" s="325"/>
      <c r="AI2854" s="325"/>
      <c r="AK2854" s="385"/>
      <c r="AL2854" s="385"/>
      <c r="AM2854" s="359"/>
      <c r="AN2854" s="385"/>
      <c r="AO2854" s="385"/>
      <c r="AP2854" s="385"/>
      <c r="AQ2854" s="385"/>
      <c r="AR2854" s="385"/>
      <c r="AS2854" s="385"/>
      <c r="AT2854" s="385"/>
      <c r="AU2854" s="359"/>
      <c r="AW2854" s="416"/>
      <c r="AX2854" s="694"/>
      <c r="AY2854" s="641"/>
      <c r="AZ2854" s="385"/>
      <c r="BA2854" s="385"/>
      <c r="BB2854" s="416"/>
      <c r="BC2854" s="416"/>
      <c r="BD2854" s="416"/>
      <c r="BE2854" s="416"/>
      <c r="BF2854" s="416"/>
      <c r="BG2854" s="416"/>
      <c r="BH2854" s="416"/>
      <c r="BI2854" s="416"/>
      <c r="BJ2854" s="416"/>
    </row>
    <row r="2855" spans="10:62" x14ac:dyDescent="0.2">
      <c r="J2855" s="385"/>
      <c r="K2855" s="217"/>
      <c r="L2855" s="217"/>
      <c r="M2855" s="693"/>
      <c r="N2855" s="693"/>
      <c r="O2855" s="359"/>
      <c r="P2855" s="619"/>
      <c r="Q2855" s="672"/>
      <c r="R2855" s="672"/>
      <c r="S2855" s="672"/>
      <c r="T2855" s="385"/>
      <c r="U2855" s="385"/>
      <c r="V2855" s="385"/>
      <c r="W2855" s="385"/>
      <c r="X2855" s="693"/>
      <c r="Y2855" s="325"/>
      <c r="Z2855" s="308"/>
      <c r="AA2855" s="383"/>
      <c r="AC2855" s="325"/>
      <c r="AD2855" s="325"/>
      <c r="AF2855" s="383"/>
      <c r="AH2855" s="325"/>
      <c r="AI2855" s="325"/>
      <c r="AK2855" s="385"/>
      <c r="AL2855" s="385"/>
      <c r="AM2855" s="359"/>
      <c r="AN2855" s="385"/>
      <c r="AO2855" s="385"/>
      <c r="AP2855" s="385"/>
      <c r="AQ2855" s="385"/>
      <c r="AR2855" s="385"/>
      <c r="AS2855" s="385"/>
      <c r="AT2855" s="385"/>
      <c r="AU2855" s="359"/>
      <c r="AW2855" s="416"/>
      <c r="AX2855" s="694"/>
      <c r="AY2855" s="641"/>
      <c r="AZ2855" s="385"/>
      <c r="BA2855" s="385"/>
      <c r="BB2855" s="416"/>
      <c r="BC2855" s="416"/>
      <c r="BD2855" s="416"/>
      <c r="BE2855" s="416"/>
      <c r="BF2855" s="416"/>
      <c r="BG2855" s="416"/>
      <c r="BH2855" s="416"/>
      <c r="BI2855" s="416"/>
      <c r="BJ2855" s="416"/>
    </row>
    <row r="2856" spans="10:62" x14ac:dyDescent="0.2">
      <c r="J2856" s="385"/>
      <c r="K2856" s="217"/>
      <c r="L2856" s="217"/>
      <c r="M2856" s="693"/>
      <c r="N2856" s="693"/>
      <c r="O2856" s="359"/>
      <c r="P2856" s="619"/>
      <c r="Q2856" s="672"/>
      <c r="R2856" s="672"/>
      <c r="S2856" s="672"/>
      <c r="T2856" s="385"/>
      <c r="U2856" s="385"/>
      <c r="V2856" s="385"/>
      <c r="W2856" s="385"/>
      <c r="X2856" s="693"/>
      <c r="Y2856" s="325"/>
      <c r="Z2856" s="308"/>
      <c r="AA2856" s="383"/>
      <c r="AC2856" s="325"/>
      <c r="AD2856" s="325"/>
      <c r="AF2856" s="383"/>
      <c r="AH2856" s="325"/>
      <c r="AI2856" s="325"/>
      <c r="AK2856" s="385"/>
      <c r="AL2856" s="385"/>
      <c r="AM2856" s="359"/>
      <c r="AN2856" s="385"/>
      <c r="AO2856" s="385"/>
      <c r="AP2856" s="385"/>
      <c r="AQ2856" s="385"/>
      <c r="AR2856" s="385"/>
      <c r="AS2856" s="385"/>
      <c r="AT2856" s="385"/>
      <c r="AU2856" s="359"/>
      <c r="AW2856" s="416"/>
      <c r="AX2856" s="694"/>
      <c r="AY2856" s="641"/>
      <c r="AZ2856" s="385"/>
      <c r="BA2856" s="385"/>
      <c r="BB2856" s="416"/>
      <c r="BC2856" s="416"/>
      <c r="BD2856" s="416"/>
      <c r="BE2856" s="416"/>
      <c r="BF2856" s="416"/>
      <c r="BG2856" s="416"/>
      <c r="BH2856" s="416"/>
      <c r="BI2856" s="416"/>
      <c r="BJ2856" s="416"/>
    </row>
    <row r="2857" spans="10:62" x14ac:dyDescent="0.2">
      <c r="J2857" s="385"/>
      <c r="K2857" s="217"/>
      <c r="L2857" s="217"/>
      <c r="M2857" s="693"/>
      <c r="N2857" s="693"/>
      <c r="O2857" s="359"/>
      <c r="P2857" s="619"/>
      <c r="Q2857" s="672"/>
      <c r="R2857" s="672"/>
      <c r="S2857" s="672"/>
      <c r="T2857" s="385"/>
      <c r="U2857" s="385"/>
      <c r="V2857" s="385"/>
      <c r="W2857" s="385"/>
      <c r="X2857" s="693"/>
      <c r="Y2857" s="325"/>
      <c r="Z2857" s="308"/>
      <c r="AA2857" s="383"/>
      <c r="AC2857" s="325"/>
      <c r="AD2857" s="325"/>
      <c r="AF2857" s="383"/>
      <c r="AH2857" s="325"/>
      <c r="AI2857" s="325"/>
      <c r="AK2857" s="385"/>
      <c r="AL2857" s="385"/>
      <c r="AM2857" s="359"/>
      <c r="AN2857" s="385"/>
      <c r="AO2857" s="385"/>
      <c r="AP2857" s="385"/>
      <c r="AQ2857" s="385"/>
      <c r="AR2857" s="385"/>
      <c r="AS2857" s="385"/>
      <c r="AT2857" s="385"/>
      <c r="AU2857" s="359"/>
      <c r="AW2857" s="416"/>
      <c r="AX2857" s="694"/>
      <c r="AY2857" s="641"/>
      <c r="AZ2857" s="385"/>
      <c r="BA2857" s="385"/>
      <c r="BB2857" s="416"/>
      <c r="BC2857" s="416"/>
      <c r="BD2857" s="416"/>
      <c r="BE2857" s="416"/>
      <c r="BF2857" s="416"/>
      <c r="BG2857" s="416"/>
      <c r="BH2857" s="416"/>
      <c r="BI2857" s="416"/>
      <c r="BJ2857" s="416"/>
    </row>
    <row r="2858" spans="10:62" x14ac:dyDescent="0.2">
      <c r="J2858" s="385"/>
      <c r="K2858" s="217"/>
      <c r="L2858" s="217"/>
      <c r="M2858" s="693"/>
      <c r="N2858" s="693"/>
      <c r="O2858" s="359"/>
      <c r="P2858" s="619"/>
      <c r="Q2858" s="672"/>
      <c r="R2858" s="672"/>
      <c r="S2858" s="672"/>
      <c r="T2858" s="385"/>
      <c r="U2858" s="385"/>
      <c r="V2858" s="385"/>
      <c r="W2858" s="385"/>
      <c r="X2858" s="693"/>
      <c r="Y2858" s="325"/>
      <c r="Z2858" s="308"/>
      <c r="AA2858" s="383"/>
      <c r="AC2858" s="325"/>
      <c r="AD2858" s="325"/>
      <c r="AF2858" s="383"/>
      <c r="AH2858" s="325"/>
      <c r="AI2858" s="325"/>
      <c r="AK2858" s="385"/>
      <c r="AL2858" s="385"/>
      <c r="AM2858" s="359"/>
      <c r="AN2858" s="385"/>
      <c r="AO2858" s="385"/>
      <c r="AP2858" s="385"/>
      <c r="AQ2858" s="385"/>
      <c r="AR2858" s="385"/>
      <c r="AS2858" s="385"/>
      <c r="AT2858" s="385"/>
      <c r="AU2858" s="359"/>
      <c r="AW2858" s="416"/>
      <c r="AX2858" s="694"/>
      <c r="AY2858" s="641"/>
      <c r="AZ2858" s="385"/>
      <c r="BA2858" s="385"/>
      <c r="BB2858" s="416"/>
      <c r="BC2858" s="416"/>
      <c r="BD2858" s="416"/>
      <c r="BE2858" s="416"/>
      <c r="BF2858" s="416"/>
      <c r="BG2858" s="416"/>
      <c r="BH2858" s="416"/>
      <c r="BI2858" s="416"/>
      <c r="BJ2858" s="416"/>
    </row>
    <row r="2859" spans="10:62" x14ac:dyDescent="0.2">
      <c r="J2859" s="385"/>
      <c r="K2859" s="217"/>
      <c r="L2859" s="217"/>
      <c r="M2859" s="693"/>
      <c r="N2859" s="693"/>
      <c r="O2859" s="359"/>
      <c r="P2859" s="619"/>
      <c r="Q2859" s="672"/>
      <c r="R2859" s="672"/>
      <c r="S2859" s="672"/>
      <c r="T2859" s="385"/>
      <c r="U2859" s="385"/>
      <c r="V2859" s="385"/>
      <c r="W2859" s="385"/>
      <c r="X2859" s="693"/>
      <c r="Y2859" s="325"/>
      <c r="Z2859" s="308"/>
      <c r="AA2859" s="383"/>
      <c r="AC2859" s="325"/>
      <c r="AD2859" s="325"/>
      <c r="AF2859" s="383"/>
      <c r="AH2859" s="325"/>
      <c r="AI2859" s="325"/>
      <c r="AK2859" s="385"/>
      <c r="AL2859" s="385"/>
      <c r="AM2859" s="359"/>
      <c r="AN2859" s="385"/>
      <c r="AO2859" s="385"/>
      <c r="AP2859" s="385"/>
      <c r="AQ2859" s="385"/>
      <c r="AR2859" s="385"/>
      <c r="AS2859" s="385"/>
      <c r="AT2859" s="385"/>
      <c r="AU2859" s="359"/>
      <c r="AW2859" s="416"/>
      <c r="AX2859" s="694"/>
      <c r="AY2859" s="641"/>
      <c r="AZ2859" s="385"/>
      <c r="BA2859" s="385"/>
      <c r="BB2859" s="416"/>
      <c r="BC2859" s="416"/>
      <c r="BD2859" s="416"/>
      <c r="BE2859" s="416"/>
      <c r="BF2859" s="416"/>
      <c r="BG2859" s="416"/>
      <c r="BH2859" s="416"/>
      <c r="BI2859" s="416"/>
      <c r="BJ2859" s="416"/>
    </row>
    <row r="2860" spans="10:62" x14ac:dyDescent="0.2">
      <c r="J2860" s="385"/>
      <c r="K2860" s="217"/>
      <c r="L2860" s="217"/>
      <c r="M2860" s="693"/>
      <c r="N2860" s="693"/>
      <c r="O2860" s="359"/>
      <c r="P2860" s="619"/>
      <c r="Q2860" s="672"/>
      <c r="R2860" s="672"/>
      <c r="S2860" s="672"/>
      <c r="T2860" s="385"/>
      <c r="U2860" s="385"/>
      <c r="V2860" s="385"/>
      <c r="W2860" s="385"/>
      <c r="X2860" s="693"/>
      <c r="Y2860" s="325"/>
      <c r="Z2860" s="308"/>
      <c r="AA2860" s="383"/>
      <c r="AC2860" s="325"/>
      <c r="AD2860" s="325"/>
      <c r="AF2860" s="383"/>
      <c r="AH2860" s="325"/>
      <c r="AI2860" s="325"/>
      <c r="AK2860" s="385"/>
      <c r="AL2860" s="385"/>
      <c r="AM2860" s="359"/>
      <c r="AN2860" s="385"/>
      <c r="AO2860" s="385"/>
      <c r="AP2860" s="385"/>
      <c r="AQ2860" s="385"/>
      <c r="AR2860" s="385"/>
      <c r="AS2860" s="385"/>
      <c r="AT2860" s="385"/>
      <c r="AU2860" s="359"/>
      <c r="AW2860" s="416"/>
      <c r="AX2860" s="694"/>
      <c r="AY2860" s="641"/>
      <c r="AZ2860" s="385"/>
      <c r="BA2860" s="385"/>
      <c r="BB2860" s="416"/>
      <c r="BC2860" s="416"/>
      <c r="BD2860" s="416"/>
      <c r="BE2860" s="416"/>
      <c r="BF2860" s="416"/>
      <c r="BG2860" s="416"/>
      <c r="BH2860" s="416"/>
      <c r="BI2860" s="416"/>
      <c r="BJ2860" s="416"/>
    </row>
    <row r="2861" spans="10:62" x14ac:dyDescent="0.2">
      <c r="J2861" s="385"/>
      <c r="K2861" s="217"/>
      <c r="L2861" s="217"/>
      <c r="M2861" s="693"/>
      <c r="N2861" s="693"/>
      <c r="O2861" s="359"/>
      <c r="P2861" s="619"/>
      <c r="Q2861" s="672"/>
      <c r="R2861" s="672"/>
      <c r="S2861" s="672"/>
      <c r="T2861" s="385"/>
      <c r="U2861" s="385"/>
      <c r="V2861" s="385"/>
      <c r="W2861" s="385"/>
      <c r="X2861" s="693"/>
      <c r="Y2861" s="325"/>
      <c r="Z2861" s="308"/>
      <c r="AA2861" s="383"/>
      <c r="AC2861" s="325"/>
      <c r="AD2861" s="325"/>
      <c r="AF2861" s="383"/>
      <c r="AH2861" s="325"/>
      <c r="AI2861" s="325"/>
      <c r="AK2861" s="385"/>
      <c r="AL2861" s="385"/>
      <c r="AM2861" s="359"/>
      <c r="AN2861" s="385"/>
      <c r="AO2861" s="385"/>
      <c r="AP2861" s="385"/>
      <c r="AQ2861" s="385"/>
      <c r="AR2861" s="385"/>
      <c r="AS2861" s="385"/>
      <c r="AT2861" s="385"/>
      <c r="AU2861" s="359"/>
      <c r="AW2861" s="416"/>
      <c r="AX2861" s="694"/>
      <c r="AY2861" s="641"/>
      <c r="AZ2861" s="385"/>
      <c r="BA2861" s="385"/>
      <c r="BB2861" s="416"/>
      <c r="BC2861" s="416"/>
      <c r="BD2861" s="416"/>
      <c r="BE2861" s="416"/>
      <c r="BF2861" s="416"/>
      <c r="BG2861" s="416"/>
      <c r="BH2861" s="416"/>
      <c r="BI2861" s="416"/>
      <c r="BJ2861" s="416"/>
    </row>
    <row r="2862" spans="10:62" x14ac:dyDescent="0.2">
      <c r="J2862" s="385"/>
      <c r="K2862" s="217"/>
      <c r="L2862" s="217"/>
      <c r="M2862" s="693"/>
      <c r="N2862" s="693"/>
      <c r="O2862" s="359"/>
      <c r="P2862" s="619"/>
      <c r="Q2862" s="672"/>
      <c r="R2862" s="672"/>
      <c r="S2862" s="672"/>
      <c r="T2862" s="385"/>
      <c r="U2862" s="385"/>
      <c r="V2862" s="385"/>
      <c r="W2862" s="385"/>
      <c r="X2862" s="693"/>
      <c r="Y2862" s="325"/>
      <c r="Z2862" s="308"/>
      <c r="AA2862" s="383"/>
      <c r="AC2862" s="325"/>
      <c r="AD2862" s="325"/>
      <c r="AF2862" s="383"/>
      <c r="AH2862" s="325"/>
      <c r="AI2862" s="325"/>
      <c r="AK2862" s="385"/>
      <c r="AL2862" s="385"/>
      <c r="AM2862" s="359"/>
      <c r="AN2862" s="385"/>
      <c r="AO2862" s="385"/>
      <c r="AP2862" s="385"/>
      <c r="AQ2862" s="385"/>
      <c r="AR2862" s="385"/>
      <c r="AS2862" s="385"/>
      <c r="AT2862" s="385"/>
      <c r="AU2862" s="359"/>
      <c r="AW2862" s="416"/>
      <c r="AX2862" s="694"/>
      <c r="AY2862" s="641"/>
      <c r="AZ2862" s="385"/>
      <c r="BA2862" s="385"/>
      <c r="BB2862" s="416"/>
      <c r="BC2862" s="416"/>
      <c r="BD2862" s="416"/>
      <c r="BE2862" s="416"/>
      <c r="BF2862" s="416"/>
      <c r="BG2862" s="416"/>
      <c r="BH2862" s="416"/>
      <c r="BI2862" s="416"/>
      <c r="BJ2862" s="416"/>
    </row>
    <row r="2863" spans="10:62" x14ac:dyDescent="0.2">
      <c r="J2863" s="385"/>
      <c r="K2863" s="217"/>
      <c r="L2863" s="217"/>
      <c r="M2863" s="693"/>
      <c r="N2863" s="693"/>
      <c r="O2863" s="359"/>
      <c r="P2863" s="619"/>
      <c r="Q2863" s="672"/>
      <c r="R2863" s="672"/>
      <c r="S2863" s="672"/>
      <c r="T2863" s="385"/>
      <c r="U2863" s="385"/>
      <c r="V2863" s="385"/>
      <c r="W2863" s="385"/>
      <c r="X2863" s="693"/>
      <c r="Y2863" s="325"/>
      <c r="Z2863" s="308"/>
      <c r="AA2863" s="383"/>
      <c r="AC2863" s="325"/>
      <c r="AD2863" s="325"/>
      <c r="AF2863" s="383"/>
      <c r="AH2863" s="325"/>
      <c r="AI2863" s="325"/>
      <c r="AK2863" s="385"/>
      <c r="AL2863" s="385"/>
      <c r="AM2863" s="359"/>
      <c r="AN2863" s="385"/>
      <c r="AO2863" s="385"/>
      <c r="AP2863" s="385"/>
      <c r="AQ2863" s="385"/>
      <c r="AR2863" s="385"/>
      <c r="AS2863" s="385"/>
      <c r="AT2863" s="385"/>
      <c r="AU2863" s="359"/>
      <c r="AW2863" s="416"/>
      <c r="AX2863" s="694"/>
      <c r="AY2863" s="641"/>
      <c r="AZ2863" s="385"/>
      <c r="BA2863" s="385"/>
      <c r="BB2863" s="416"/>
      <c r="BC2863" s="416"/>
      <c r="BD2863" s="416"/>
      <c r="BE2863" s="416"/>
      <c r="BF2863" s="416"/>
      <c r="BG2863" s="416"/>
      <c r="BH2863" s="416"/>
      <c r="BI2863" s="416"/>
      <c r="BJ2863" s="416"/>
    </row>
    <row r="2864" spans="10:62" x14ac:dyDescent="0.2">
      <c r="J2864" s="385"/>
      <c r="K2864" s="217"/>
      <c r="L2864" s="217"/>
      <c r="M2864" s="693"/>
      <c r="N2864" s="693"/>
      <c r="O2864" s="359"/>
      <c r="P2864" s="619"/>
      <c r="Q2864" s="672"/>
      <c r="R2864" s="672"/>
      <c r="S2864" s="672"/>
      <c r="T2864" s="385"/>
      <c r="U2864" s="385"/>
      <c r="V2864" s="385"/>
      <c r="W2864" s="385"/>
      <c r="X2864" s="693"/>
      <c r="Y2864" s="325"/>
      <c r="Z2864" s="308"/>
      <c r="AA2864" s="383"/>
      <c r="AC2864" s="325"/>
      <c r="AD2864" s="325"/>
      <c r="AF2864" s="383"/>
      <c r="AH2864" s="325"/>
      <c r="AI2864" s="325"/>
      <c r="AK2864" s="385"/>
      <c r="AL2864" s="385"/>
      <c r="AM2864" s="359"/>
      <c r="AN2864" s="385"/>
      <c r="AO2864" s="385"/>
      <c r="AP2864" s="385"/>
      <c r="AQ2864" s="385"/>
      <c r="AR2864" s="385"/>
      <c r="AS2864" s="385"/>
      <c r="AT2864" s="385"/>
      <c r="AU2864" s="359"/>
      <c r="AW2864" s="416"/>
      <c r="AX2864" s="694"/>
      <c r="AY2864" s="641"/>
      <c r="AZ2864" s="385"/>
      <c r="BA2864" s="385"/>
      <c r="BB2864" s="416"/>
      <c r="BC2864" s="416"/>
      <c r="BD2864" s="416"/>
      <c r="BE2864" s="416"/>
      <c r="BF2864" s="416"/>
      <c r="BG2864" s="416"/>
      <c r="BH2864" s="416"/>
      <c r="BI2864" s="416"/>
      <c r="BJ2864" s="416"/>
    </row>
    <row r="2865" spans="10:62" x14ac:dyDescent="0.2">
      <c r="J2865" s="385"/>
      <c r="K2865" s="217"/>
      <c r="L2865" s="217"/>
      <c r="M2865" s="693"/>
      <c r="N2865" s="693"/>
      <c r="O2865" s="359"/>
      <c r="P2865" s="619"/>
      <c r="Q2865" s="672"/>
      <c r="R2865" s="672"/>
      <c r="S2865" s="672"/>
      <c r="T2865" s="385"/>
      <c r="U2865" s="385"/>
      <c r="V2865" s="385"/>
      <c r="W2865" s="385"/>
      <c r="X2865" s="693"/>
      <c r="Y2865" s="325"/>
      <c r="Z2865" s="308"/>
      <c r="AA2865" s="383"/>
      <c r="AC2865" s="325"/>
      <c r="AD2865" s="325"/>
      <c r="AF2865" s="383"/>
      <c r="AH2865" s="325"/>
      <c r="AI2865" s="325"/>
      <c r="AK2865" s="385"/>
      <c r="AL2865" s="385"/>
      <c r="AM2865" s="359"/>
      <c r="AN2865" s="385"/>
      <c r="AO2865" s="385"/>
      <c r="AP2865" s="385"/>
      <c r="AQ2865" s="385"/>
      <c r="AR2865" s="385"/>
      <c r="AS2865" s="385"/>
      <c r="AT2865" s="385"/>
      <c r="AU2865" s="359"/>
      <c r="AW2865" s="416"/>
      <c r="AX2865" s="694"/>
      <c r="AY2865" s="641"/>
      <c r="AZ2865" s="385"/>
      <c r="BA2865" s="385"/>
      <c r="BB2865" s="416"/>
      <c r="BC2865" s="416"/>
      <c r="BD2865" s="416"/>
      <c r="BE2865" s="416"/>
      <c r="BF2865" s="416"/>
      <c r="BG2865" s="416"/>
      <c r="BH2865" s="416"/>
      <c r="BI2865" s="416"/>
      <c r="BJ2865" s="416"/>
    </row>
    <row r="2866" spans="10:62" x14ac:dyDescent="0.2">
      <c r="J2866" s="385"/>
      <c r="K2866" s="217"/>
      <c r="L2866" s="217"/>
      <c r="M2866" s="693"/>
      <c r="N2866" s="693"/>
      <c r="O2866" s="359"/>
      <c r="P2866" s="619"/>
      <c r="Q2866" s="672"/>
      <c r="R2866" s="672"/>
      <c r="S2866" s="672"/>
      <c r="T2866" s="385"/>
      <c r="U2866" s="385"/>
      <c r="V2866" s="385"/>
      <c r="W2866" s="385"/>
      <c r="X2866" s="693"/>
      <c r="Y2866" s="325"/>
      <c r="Z2866" s="308"/>
      <c r="AA2866" s="383"/>
      <c r="AC2866" s="325"/>
      <c r="AD2866" s="325"/>
      <c r="AF2866" s="383"/>
      <c r="AH2866" s="325"/>
      <c r="AI2866" s="325"/>
      <c r="AK2866" s="385"/>
      <c r="AL2866" s="385"/>
      <c r="AM2866" s="359"/>
      <c r="AN2866" s="385"/>
      <c r="AO2866" s="385"/>
      <c r="AP2866" s="385"/>
      <c r="AQ2866" s="385"/>
      <c r="AR2866" s="385"/>
      <c r="AS2866" s="385"/>
      <c r="AT2866" s="385"/>
      <c r="AU2866" s="359"/>
      <c r="AW2866" s="416"/>
      <c r="AX2866" s="694"/>
      <c r="AY2866" s="641"/>
      <c r="AZ2866" s="385"/>
      <c r="BA2866" s="385"/>
      <c r="BB2866" s="416"/>
      <c r="BC2866" s="416"/>
      <c r="BD2866" s="416"/>
      <c r="BE2866" s="416"/>
      <c r="BF2866" s="416"/>
      <c r="BG2866" s="416"/>
      <c r="BH2866" s="416"/>
      <c r="BI2866" s="416"/>
      <c r="BJ2866" s="416"/>
    </row>
    <row r="2867" spans="10:62" x14ac:dyDescent="0.2">
      <c r="J2867" s="385"/>
      <c r="K2867" s="217"/>
      <c r="L2867" s="217"/>
      <c r="M2867" s="693"/>
      <c r="N2867" s="693"/>
      <c r="O2867" s="359"/>
      <c r="P2867" s="619"/>
      <c r="Q2867" s="672"/>
      <c r="R2867" s="672"/>
      <c r="S2867" s="672"/>
      <c r="T2867" s="385"/>
      <c r="U2867" s="385"/>
      <c r="V2867" s="385"/>
      <c r="W2867" s="385"/>
      <c r="X2867" s="693"/>
      <c r="Y2867" s="325"/>
      <c r="Z2867" s="308"/>
      <c r="AA2867" s="383"/>
      <c r="AC2867" s="325"/>
      <c r="AD2867" s="325"/>
      <c r="AF2867" s="383"/>
      <c r="AH2867" s="325"/>
      <c r="AI2867" s="325"/>
      <c r="AK2867" s="385"/>
      <c r="AL2867" s="385"/>
      <c r="AM2867" s="359"/>
      <c r="AN2867" s="385"/>
      <c r="AO2867" s="385"/>
      <c r="AP2867" s="385"/>
      <c r="AQ2867" s="385"/>
      <c r="AR2867" s="385"/>
      <c r="AS2867" s="385"/>
      <c r="AT2867" s="385"/>
      <c r="AU2867" s="359"/>
      <c r="AW2867" s="416"/>
      <c r="AX2867" s="694"/>
      <c r="AY2867" s="641"/>
      <c r="AZ2867" s="385"/>
      <c r="BA2867" s="385"/>
      <c r="BB2867" s="416"/>
      <c r="BC2867" s="416"/>
      <c r="BD2867" s="416"/>
      <c r="BE2867" s="416"/>
      <c r="BF2867" s="416"/>
      <c r="BG2867" s="416"/>
      <c r="BH2867" s="416"/>
      <c r="BI2867" s="416"/>
      <c r="BJ2867" s="416"/>
    </row>
    <row r="2868" spans="10:62" x14ac:dyDescent="0.2">
      <c r="J2868" s="385"/>
      <c r="K2868" s="217"/>
      <c r="L2868" s="217"/>
      <c r="M2868" s="693"/>
      <c r="N2868" s="693"/>
      <c r="O2868" s="359"/>
      <c r="P2868" s="619"/>
      <c r="Q2868" s="672"/>
      <c r="R2868" s="672"/>
      <c r="S2868" s="672"/>
      <c r="T2868" s="385"/>
      <c r="U2868" s="385"/>
      <c r="V2868" s="385"/>
      <c r="W2868" s="385"/>
      <c r="X2868" s="693"/>
      <c r="Y2868" s="325"/>
      <c r="Z2868" s="308"/>
      <c r="AA2868" s="383"/>
      <c r="AC2868" s="325"/>
      <c r="AD2868" s="325"/>
      <c r="AF2868" s="383"/>
      <c r="AH2868" s="325"/>
      <c r="AI2868" s="325"/>
      <c r="AK2868" s="385"/>
      <c r="AL2868" s="385"/>
      <c r="AM2868" s="359"/>
      <c r="AN2868" s="385"/>
      <c r="AO2868" s="385"/>
      <c r="AP2868" s="385"/>
      <c r="AQ2868" s="385"/>
      <c r="AR2868" s="385"/>
      <c r="AS2868" s="385"/>
      <c r="AT2868" s="385"/>
      <c r="AU2868" s="359"/>
      <c r="AW2868" s="416"/>
      <c r="AX2868" s="694"/>
      <c r="AY2868" s="641"/>
      <c r="AZ2868" s="385"/>
      <c r="BA2868" s="385"/>
      <c r="BB2868" s="416"/>
      <c r="BC2868" s="416"/>
      <c r="BD2868" s="416"/>
      <c r="BE2868" s="416"/>
      <c r="BF2868" s="416"/>
      <c r="BG2868" s="416"/>
      <c r="BH2868" s="416"/>
      <c r="BI2868" s="416"/>
      <c r="BJ2868" s="416"/>
    </row>
    <row r="2869" spans="10:62" x14ac:dyDescent="0.2">
      <c r="J2869" s="385"/>
      <c r="K2869" s="217"/>
      <c r="L2869" s="217"/>
      <c r="M2869" s="693"/>
      <c r="N2869" s="693"/>
      <c r="O2869" s="359"/>
      <c r="P2869" s="619"/>
      <c r="Q2869" s="672"/>
      <c r="R2869" s="672"/>
      <c r="S2869" s="672"/>
      <c r="T2869" s="385"/>
      <c r="U2869" s="385"/>
      <c r="V2869" s="385"/>
      <c r="W2869" s="385"/>
      <c r="X2869" s="693"/>
      <c r="Y2869" s="325"/>
      <c r="Z2869" s="308"/>
      <c r="AA2869" s="383"/>
      <c r="AC2869" s="325"/>
      <c r="AD2869" s="325"/>
      <c r="AF2869" s="383"/>
      <c r="AH2869" s="325"/>
      <c r="AI2869" s="325"/>
      <c r="AK2869" s="385"/>
      <c r="AL2869" s="385"/>
      <c r="AM2869" s="359"/>
      <c r="AN2869" s="385"/>
      <c r="AO2869" s="385"/>
      <c r="AP2869" s="385"/>
      <c r="AQ2869" s="385"/>
      <c r="AR2869" s="385"/>
      <c r="AS2869" s="385"/>
      <c r="AT2869" s="385"/>
      <c r="AU2869" s="359"/>
      <c r="AW2869" s="416"/>
      <c r="AX2869" s="694"/>
      <c r="AY2869" s="641"/>
      <c r="AZ2869" s="385"/>
      <c r="BA2869" s="385"/>
      <c r="BB2869" s="416"/>
      <c r="BC2869" s="416"/>
      <c r="BD2869" s="416"/>
      <c r="BE2869" s="416"/>
      <c r="BF2869" s="416"/>
      <c r="BG2869" s="416"/>
      <c r="BH2869" s="416"/>
      <c r="BI2869" s="416"/>
      <c r="BJ2869" s="416"/>
    </row>
    <row r="2870" spans="10:62" x14ac:dyDescent="0.2">
      <c r="J2870" s="385"/>
      <c r="K2870" s="217"/>
      <c r="L2870" s="217"/>
      <c r="M2870" s="693"/>
      <c r="N2870" s="693"/>
      <c r="O2870" s="359"/>
      <c r="P2870" s="619"/>
      <c r="Q2870" s="672"/>
      <c r="R2870" s="672"/>
      <c r="S2870" s="672"/>
      <c r="T2870" s="385"/>
      <c r="U2870" s="385"/>
      <c r="V2870" s="385"/>
      <c r="W2870" s="385"/>
      <c r="X2870" s="693"/>
      <c r="Y2870" s="325"/>
      <c r="Z2870" s="308"/>
      <c r="AA2870" s="383"/>
      <c r="AC2870" s="325"/>
      <c r="AD2870" s="325"/>
      <c r="AF2870" s="383"/>
      <c r="AH2870" s="325"/>
      <c r="AI2870" s="325"/>
      <c r="AK2870" s="385"/>
      <c r="AL2870" s="385"/>
      <c r="AM2870" s="359"/>
      <c r="AN2870" s="385"/>
      <c r="AO2870" s="385"/>
      <c r="AP2870" s="385"/>
      <c r="AQ2870" s="385"/>
      <c r="AR2870" s="385"/>
      <c r="AS2870" s="385"/>
      <c r="AT2870" s="385"/>
      <c r="AU2870" s="359"/>
      <c r="AW2870" s="416"/>
      <c r="AX2870" s="694"/>
      <c r="AY2870" s="641"/>
      <c r="AZ2870" s="385"/>
      <c r="BA2870" s="385"/>
      <c r="BB2870" s="416"/>
      <c r="BC2870" s="416"/>
      <c r="BD2870" s="416"/>
      <c r="BE2870" s="416"/>
      <c r="BF2870" s="416"/>
      <c r="BG2870" s="416"/>
      <c r="BH2870" s="416"/>
      <c r="BI2870" s="416"/>
      <c r="BJ2870" s="416"/>
    </row>
    <row r="2871" spans="10:62" x14ac:dyDescent="0.2">
      <c r="J2871" s="385"/>
      <c r="K2871" s="217"/>
      <c r="L2871" s="217"/>
      <c r="M2871" s="693"/>
      <c r="N2871" s="693"/>
      <c r="O2871" s="359"/>
      <c r="P2871" s="619"/>
      <c r="Q2871" s="672"/>
      <c r="R2871" s="672"/>
      <c r="S2871" s="672"/>
      <c r="T2871" s="385"/>
      <c r="U2871" s="385"/>
      <c r="V2871" s="385"/>
      <c r="W2871" s="385"/>
      <c r="X2871" s="693"/>
      <c r="Y2871" s="325"/>
      <c r="Z2871" s="308"/>
      <c r="AA2871" s="383"/>
      <c r="AC2871" s="325"/>
      <c r="AD2871" s="325"/>
      <c r="AF2871" s="383"/>
      <c r="AH2871" s="325"/>
      <c r="AI2871" s="325"/>
      <c r="AK2871" s="385"/>
      <c r="AL2871" s="385"/>
      <c r="AM2871" s="359"/>
      <c r="AN2871" s="385"/>
      <c r="AO2871" s="385"/>
      <c r="AP2871" s="385"/>
      <c r="AQ2871" s="385"/>
      <c r="AR2871" s="385"/>
      <c r="AS2871" s="385"/>
      <c r="AT2871" s="385"/>
      <c r="AU2871" s="359"/>
      <c r="AW2871" s="416"/>
      <c r="AX2871" s="694"/>
      <c r="AY2871" s="641"/>
      <c r="AZ2871" s="385"/>
      <c r="BA2871" s="385"/>
      <c r="BB2871" s="416"/>
      <c r="BC2871" s="416"/>
      <c r="BD2871" s="416"/>
      <c r="BE2871" s="416"/>
      <c r="BF2871" s="416"/>
      <c r="BG2871" s="416"/>
      <c r="BH2871" s="416"/>
      <c r="BI2871" s="416"/>
      <c r="BJ2871" s="416"/>
    </row>
    <row r="2872" spans="10:62" x14ac:dyDescent="0.2">
      <c r="J2872" s="385"/>
      <c r="K2872" s="217"/>
      <c r="L2872" s="217"/>
      <c r="M2872" s="693"/>
      <c r="N2872" s="693"/>
      <c r="O2872" s="359"/>
      <c r="P2872" s="619"/>
      <c r="Q2872" s="672"/>
      <c r="R2872" s="672"/>
      <c r="S2872" s="672"/>
      <c r="T2872" s="385"/>
      <c r="U2872" s="385"/>
      <c r="V2872" s="385"/>
      <c r="W2872" s="385"/>
      <c r="X2872" s="693"/>
      <c r="Y2872" s="325"/>
      <c r="Z2872" s="308"/>
      <c r="AA2872" s="383"/>
      <c r="AC2872" s="325"/>
      <c r="AD2872" s="325"/>
      <c r="AF2872" s="383"/>
      <c r="AH2872" s="325"/>
      <c r="AI2872" s="325"/>
      <c r="AK2872" s="385"/>
      <c r="AL2872" s="385"/>
      <c r="AM2872" s="359"/>
      <c r="AN2872" s="385"/>
      <c r="AO2872" s="385"/>
      <c r="AP2872" s="385"/>
      <c r="AQ2872" s="385"/>
      <c r="AR2872" s="385"/>
      <c r="AS2872" s="385"/>
      <c r="AT2872" s="385"/>
      <c r="AU2872" s="359"/>
      <c r="AW2872" s="416"/>
      <c r="AX2872" s="694"/>
      <c r="AY2872" s="641"/>
      <c r="AZ2872" s="385"/>
      <c r="BA2872" s="385"/>
      <c r="BB2872" s="416"/>
      <c r="BC2872" s="416"/>
      <c r="BD2872" s="416"/>
      <c r="BE2872" s="416"/>
      <c r="BF2872" s="416"/>
      <c r="BG2872" s="416"/>
      <c r="BH2872" s="416"/>
      <c r="BI2872" s="416"/>
      <c r="BJ2872" s="416"/>
    </row>
    <row r="2873" spans="10:62" x14ac:dyDescent="0.2">
      <c r="J2873" s="385"/>
      <c r="K2873" s="217"/>
      <c r="L2873" s="217"/>
      <c r="M2873" s="693"/>
      <c r="N2873" s="693"/>
      <c r="O2873" s="359"/>
      <c r="P2873" s="619"/>
      <c r="Q2873" s="672"/>
      <c r="R2873" s="672"/>
      <c r="S2873" s="672"/>
      <c r="T2873" s="385"/>
      <c r="U2873" s="385"/>
      <c r="V2873" s="385"/>
      <c r="W2873" s="385"/>
      <c r="X2873" s="693"/>
      <c r="Y2873" s="325"/>
      <c r="Z2873" s="308"/>
      <c r="AA2873" s="383"/>
      <c r="AC2873" s="325"/>
      <c r="AD2873" s="325"/>
      <c r="AF2873" s="383"/>
      <c r="AH2873" s="325"/>
      <c r="AI2873" s="325"/>
      <c r="AK2873" s="385"/>
      <c r="AL2873" s="385"/>
      <c r="AM2873" s="359"/>
      <c r="AN2873" s="385"/>
      <c r="AO2873" s="385"/>
      <c r="AP2873" s="385"/>
      <c r="AQ2873" s="385"/>
      <c r="AR2873" s="385"/>
      <c r="AS2873" s="385"/>
      <c r="AT2873" s="385"/>
      <c r="AU2873" s="359"/>
      <c r="AW2873" s="416"/>
      <c r="AX2873" s="694"/>
      <c r="AY2873" s="641"/>
      <c r="AZ2873" s="385"/>
      <c r="BA2873" s="385"/>
      <c r="BB2873" s="416"/>
      <c r="BC2873" s="416"/>
      <c r="BD2873" s="416"/>
      <c r="BE2873" s="416"/>
      <c r="BF2873" s="416"/>
      <c r="BG2873" s="416"/>
      <c r="BH2873" s="416"/>
      <c r="BI2873" s="416"/>
      <c r="BJ2873" s="416"/>
    </row>
    <row r="2874" spans="10:62" x14ac:dyDescent="0.2">
      <c r="J2874" s="385"/>
      <c r="K2874" s="217"/>
      <c r="L2874" s="217"/>
      <c r="M2874" s="693"/>
      <c r="N2874" s="693"/>
      <c r="O2874" s="359"/>
      <c r="P2874" s="619"/>
      <c r="Q2874" s="672"/>
      <c r="R2874" s="672"/>
      <c r="S2874" s="672"/>
      <c r="T2874" s="385"/>
      <c r="U2874" s="385"/>
      <c r="V2874" s="385"/>
      <c r="W2874" s="385"/>
      <c r="X2874" s="693"/>
      <c r="Y2874" s="325"/>
      <c r="Z2874" s="308"/>
      <c r="AA2874" s="383"/>
      <c r="AC2874" s="325"/>
      <c r="AD2874" s="325"/>
      <c r="AF2874" s="383"/>
      <c r="AH2874" s="325"/>
      <c r="AI2874" s="325"/>
      <c r="AK2874" s="385"/>
      <c r="AL2874" s="385"/>
      <c r="AM2874" s="359"/>
      <c r="AN2874" s="385"/>
      <c r="AO2874" s="385"/>
      <c r="AP2874" s="385"/>
      <c r="AQ2874" s="385"/>
      <c r="AR2874" s="385"/>
      <c r="AS2874" s="385"/>
      <c r="AT2874" s="385"/>
      <c r="AU2874" s="359"/>
      <c r="AW2874" s="416"/>
      <c r="AX2874" s="694"/>
      <c r="AY2874" s="641"/>
      <c r="AZ2874" s="385"/>
      <c r="BA2874" s="385"/>
      <c r="BB2874" s="416"/>
      <c r="BC2874" s="416"/>
      <c r="BD2874" s="416"/>
      <c r="BE2874" s="416"/>
      <c r="BF2874" s="416"/>
      <c r="BG2874" s="416"/>
      <c r="BH2874" s="416"/>
      <c r="BI2874" s="416"/>
      <c r="BJ2874" s="416"/>
    </row>
    <row r="2875" spans="10:62" x14ac:dyDescent="0.2">
      <c r="J2875" s="385"/>
      <c r="K2875" s="217"/>
      <c r="L2875" s="217"/>
      <c r="M2875" s="693"/>
      <c r="N2875" s="693"/>
      <c r="O2875" s="359"/>
      <c r="P2875" s="619"/>
      <c r="Q2875" s="672"/>
      <c r="R2875" s="672"/>
      <c r="S2875" s="672"/>
      <c r="T2875" s="385"/>
      <c r="U2875" s="385"/>
      <c r="V2875" s="385"/>
      <c r="W2875" s="385"/>
      <c r="X2875" s="693"/>
      <c r="Y2875" s="325"/>
      <c r="Z2875" s="308"/>
      <c r="AA2875" s="383"/>
      <c r="AC2875" s="325"/>
      <c r="AD2875" s="325"/>
      <c r="AF2875" s="383"/>
      <c r="AH2875" s="325"/>
      <c r="AI2875" s="325"/>
      <c r="AK2875" s="385"/>
      <c r="AL2875" s="385"/>
      <c r="AM2875" s="359"/>
      <c r="AN2875" s="385"/>
      <c r="AO2875" s="385"/>
      <c r="AP2875" s="385"/>
      <c r="AQ2875" s="385"/>
      <c r="AR2875" s="385"/>
      <c r="AS2875" s="385"/>
      <c r="AT2875" s="385"/>
      <c r="AU2875" s="359"/>
      <c r="AW2875" s="416"/>
      <c r="AX2875" s="694"/>
      <c r="AY2875" s="641"/>
      <c r="AZ2875" s="385"/>
      <c r="BA2875" s="385"/>
      <c r="BB2875" s="416"/>
      <c r="BC2875" s="416"/>
      <c r="BD2875" s="416"/>
      <c r="BE2875" s="416"/>
      <c r="BF2875" s="416"/>
      <c r="BG2875" s="416"/>
      <c r="BH2875" s="416"/>
      <c r="BI2875" s="416"/>
      <c r="BJ2875" s="416"/>
    </row>
    <row r="2876" spans="10:62" x14ac:dyDescent="0.2">
      <c r="J2876" s="385"/>
      <c r="K2876" s="217"/>
      <c r="L2876" s="217"/>
      <c r="M2876" s="693"/>
      <c r="N2876" s="693"/>
      <c r="O2876" s="359"/>
      <c r="P2876" s="619"/>
      <c r="Q2876" s="672"/>
      <c r="R2876" s="672"/>
      <c r="S2876" s="672"/>
      <c r="T2876" s="385"/>
      <c r="U2876" s="385"/>
      <c r="V2876" s="385"/>
      <c r="W2876" s="385"/>
      <c r="X2876" s="693"/>
      <c r="Y2876" s="325"/>
      <c r="Z2876" s="308"/>
      <c r="AA2876" s="383"/>
      <c r="AC2876" s="325"/>
      <c r="AD2876" s="325"/>
      <c r="AF2876" s="383"/>
      <c r="AH2876" s="325"/>
      <c r="AI2876" s="325"/>
      <c r="AK2876" s="385"/>
      <c r="AL2876" s="385"/>
      <c r="AM2876" s="359"/>
      <c r="AN2876" s="385"/>
      <c r="AO2876" s="385"/>
      <c r="AP2876" s="385"/>
      <c r="AQ2876" s="385"/>
      <c r="AR2876" s="385"/>
      <c r="AS2876" s="385"/>
      <c r="AT2876" s="385"/>
      <c r="AU2876" s="359"/>
      <c r="AW2876" s="416"/>
      <c r="AX2876" s="694"/>
      <c r="AY2876" s="641"/>
      <c r="AZ2876" s="385"/>
      <c r="BA2876" s="385"/>
      <c r="BB2876" s="416"/>
      <c r="BC2876" s="416"/>
      <c r="BD2876" s="416"/>
      <c r="BE2876" s="416"/>
      <c r="BF2876" s="416"/>
      <c r="BG2876" s="416"/>
      <c r="BH2876" s="416"/>
      <c r="BI2876" s="416"/>
      <c r="BJ2876" s="416"/>
    </row>
    <row r="2877" spans="10:62" x14ac:dyDescent="0.2">
      <c r="J2877" s="385"/>
      <c r="K2877" s="217"/>
      <c r="L2877" s="217"/>
      <c r="M2877" s="693"/>
      <c r="N2877" s="693"/>
      <c r="O2877" s="359"/>
      <c r="P2877" s="619"/>
      <c r="Q2877" s="672"/>
      <c r="R2877" s="672"/>
      <c r="S2877" s="672"/>
      <c r="T2877" s="385"/>
      <c r="U2877" s="385"/>
      <c r="V2877" s="385"/>
      <c r="W2877" s="385"/>
      <c r="X2877" s="693"/>
      <c r="Y2877" s="325"/>
      <c r="Z2877" s="308"/>
      <c r="AA2877" s="383"/>
      <c r="AC2877" s="325"/>
      <c r="AD2877" s="325"/>
      <c r="AF2877" s="383"/>
      <c r="AH2877" s="325"/>
      <c r="AI2877" s="325"/>
      <c r="AK2877" s="385"/>
      <c r="AL2877" s="385"/>
      <c r="AM2877" s="359"/>
      <c r="AN2877" s="385"/>
      <c r="AO2877" s="385"/>
      <c r="AP2877" s="385"/>
      <c r="AQ2877" s="385"/>
      <c r="AR2877" s="385"/>
      <c r="AS2877" s="385"/>
      <c r="AT2877" s="385"/>
      <c r="AU2877" s="359"/>
      <c r="AW2877" s="416"/>
      <c r="AX2877" s="694"/>
      <c r="AY2877" s="641"/>
      <c r="AZ2877" s="385"/>
      <c r="BA2877" s="385"/>
      <c r="BB2877" s="416"/>
      <c r="BC2877" s="416"/>
      <c r="BD2877" s="416"/>
      <c r="BE2877" s="416"/>
      <c r="BF2877" s="416"/>
      <c r="BG2877" s="416"/>
      <c r="BH2877" s="416"/>
      <c r="BI2877" s="416"/>
      <c r="BJ2877" s="416"/>
    </row>
    <row r="2878" spans="10:62" x14ac:dyDescent="0.2">
      <c r="J2878" s="385"/>
      <c r="K2878" s="217"/>
      <c r="L2878" s="217"/>
      <c r="M2878" s="693"/>
      <c r="N2878" s="693"/>
      <c r="O2878" s="359"/>
      <c r="P2878" s="619"/>
      <c r="Q2878" s="672"/>
      <c r="R2878" s="672"/>
      <c r="S2878" s="672"/>
      <c r="T2878" s="385"/>
      <c r="U2878" s="385"/>
      <c r="V2878" s="385"/>
      <c r="W2878" s="385"/>
      <c r="X2878" s="693"/>
      <c r="Y2878" s="325"/>
      <c r="Z2878" s="308"/>
      <c r="AA2878" s="383"/>
      <c r="AC2878" s="325"/>
      <c r="AD2878" s="325"/>
      <c r="AF2878" s="383"/>
      <c r="AH2878" s="325"/>
      <c r="AI2878" s="325"/>
      <c r="AK2878" s="385"/>
      <c r="AL2878" s="385"/>
      <c r="AM2878" s="359"/>
      <c r="AN2878" s="385"/>
      <c r="AO2878" s="385"/>
      <c r="AP2878" s="385"/>
      <c r="AQ2878" s="385"/>
      <c r="AR2878" s="385"/>
      <c r="AS2878" s="385"/>
      <c r="AT2878" s="385"/>
      <c r="AU2878" s="359"/>
      <c r="AW2878" s="416"/>
      <c r="AX2878" s="694"/>
      <c r="AY2878" s="641"/>
      <c r="AZ2878" s="385"/>
      <c r="BA2878" s="385"/>
      <c r="BB2878" s="416"/>
      <c r="BC2878" s="416"/>
      <c r="BD2878" s="416"/>
      <c r="BE2878" s="416"/>
      <c r="BF2878" s="416"/>
      <c r="BG2878" s="416"/>
      <c r="BH2878" s="416"/>
      <c r="BI2878" s="416"/>
      <c r="BJ2878" s="416"/>
    </row>
    <row r="2879" spans="10:62" x14ac:dyDescent="0.2">
      <c r="J2879" s="385"/>
      <c r="K2879" s="217"/>
      <c r="L2879" s="217"/>
      <c r="M2879" s="693"/>
      <c r="N2879" s="693"/>
      <c r="O2879" s="359"/>
      <c r="P2879" s="619"/>
      <c r="Q2879" s="672"/>
      <c r="R2879" s="672"/>
      <c r="S2879" s="672"/>
      <c r="T2879" s="385"/>
      <c r="U2879" s="385"/>
      <c r="V2879" s="385"/>
      <c r="W2879" s="385"/>
      <c r="X2879" s="693"/>
      <c r="Y2879" s="325"/>
      <c r="Z2879" s="308"/>
      <c r="AA2879" s="383"/>
      <c r="AC2879" s="325"/>
      <c r="AD2879" s="325"/>
      <c r="AF2879" s="383"/>
      <c r="AH2879" s="325"/>
      <c r="AI2879" s="325"/>
      <c r="AK2879" s="385"/>
      <c r="AL2879" s="385"/>
      <c r="AM2879" s="359"/>
      <c r="AN2879" s="385"/>
      <c r="AO2879" s="385"/>
      <c r="AP2879" s="385"/>
      <c r="AQ2879" s="385"/>
      <c r="AR2879" s="385"/>
      <c r="AS2879" s="385"/>
      <c r="AT2879" s="385"/>
      <c r="AU2879" s="359"/>
      <c r="AW2879" s="416"/>
      <c r="AX2879" s="694"/>
      <c r="AY2879" s="641"/>
      <c r="AZ2879" s="385"/>
      <c r="BA2879" s="385"/>
      <c r="BB2879" s="416"/>
      <c r="BC2879" s="416"/>
      <c r="BD2879" s="416"/>
      <c r="BE2879" s="416"/>
      <c r="BF2879" s="416"/>
      <c r="BG2879" s="416"/>
      <c r="BH2879" s="416"/>
      <c r="BI2879" s="416"/>
      <c r="BJ2879" s="416"/>
    </row>
    <row r="2880" spans="10:62" x14ac:dyDescent="0.2">
      <c r="J2880" s="385"/>
      <c r="K2880" s="217"/>
      <c r="L2880" s="217"/>
      <c r="M2880" s="693"/>
      <c r="N2880" s="693"/>
      <c r="O2880" s="359"/>
      <c r="P2880" s="619"/>
      <c r="Q2880" s="672"/>
      <c r="R2880" s="672"/>
      <c r="S2880" s="672"/>
      <c r="T2880" s="385"/>
      <c r="U2880" s="385"/>
      <c r="V2880" s="385"/>
      <c r="W2880" s="385"/>
      <c r="X2880" s="693"/>
      <c r="Y2880" s="325"/>
      <c r="Z2880" s="308"/>
      <c r="AA2880" s="383"/>
      <c r="AC2880" s="325"/>
      <c r="AD2880" s="325"/>
      <c r="AF2880" s="383"/>
      <c r="AH2880" s="325"/>
      <c r="AI2880" s="325"/>
      <c r="AK2880" s="385"/>
      <c r="AL2880" s="385"/>
      <c r="AM2880" s="359"/>
      <c r="AN2880" s="385"/>
      <c r="AO2880" s="385"/>
      <c r="AP2880" s="385"/>
      <c r="AQ2880" s="385"/>
      <c r="AR2880" s="385"/>
      <c r="AS2880" s="385"/>
      <c r="AT2880" s="385"/>
      <c r="AU2880" s="359"/>
      <c r="AW2880" s="416"/>
      <c r="AX2880" s="694"/>
      <c r="AY2880" s="641"/>
      <c r="AZ2880" s="385"/>
      <c r="BA2880" s="385"/>
      <c r="BB2880" s="416"/>
      <c r="BC2880" s="416"/>
      <c r="BD2880" s="416"/>
      <c r="BE2880" s="416"/>
      <c r="BF2880" s="416"/>
      <c r="BG2880" s="416"/>
      <c r="BH2880" s="416"/>
      <c r="BI2880" s="416"/>
      <c r="BJ2880" s="416"/>
    </row>
    <row r="2881" spans="10:62" x14ac:dyDescent="0.2">
      <c r="J2881" s="385"/>
      <c r="K2881" s="217"/>
      <c r="L2881" s="217"/>
      <c r="M2881" s="693"/>
      <c r="N2881" s="693"/>
      <c r="O2881" s="359"/>
      <c r="P2881" s="619"/>
      <c r="Q2881" s="672"/>
      <c r="R2881" s="672"/>
      <c r="S2881" s="672"/>
      <c r="T2881" s="385"/>
      <c r="U2881" s="385"/>
      <c r="V2881" s="385"/>
      <c r="W2881" s="385"/>
      <c r="X2881" s="693"/>
      <c r="Y2881" s="325"/>
      <c r="Z2881" s="308"/>
      <c r="AA2881" s="383"/>
      <c r="AC2881" s="325"/>
      <c r="AD2881" s="325"/>
      <c r="AF2881" s="383"/>
      <c r="AH2881" s="325"/>
      <c r="AI2881" s="325"/>
      <c r="AK2881" s="385"/>
      <c r="AL2881" s="385"/>
      <c r="AM2881" s="359"/>
      <c r="AN2881" s="385"/>
      <c r="AO2881" s="385"/>
      <c r="AP2881" s="385"/>
      <c r="AQ2881" s="385"/>
      <c r="AR2881" s="385"/>
      <c r="AS2881" s="385"/>
      <c r="AT2881" s="385"/>
      <c r="AU2881" s="359"/>
      <c r="AW2881" s="416"/>
      <c r="AX2881" s="694"/>
      <c r="AY2881" s="641"/>
      <c r="AZ2881" s="385"/>
      <c r="BA2881" s="385"/>
      <c r="BB2881" s="416"/>
      <c r="BC2881" s="416"/>
      <c r="BD2881" s="416"/>
      <c r="BE2881" s="416"/>
      <c r="BF2881" s="416"/>
      <c r="BG2881" s="416"/>
      <c r="BH2881" s="416"/>
      <c r="BI2881" s="416"/>
      <c r="BJ2881" s="416"/>
    </row>
    <row r="2882" spans="10:62" x14ac:dyDescent="0.2">
      <c r="J2882" s="385"/>
      <c r="K2882" s="217"/>
      <c r="L2882" s="217"/>
      <c r="M2882" s="693"/>
      <c r="N2882" s="693"/>
      <c r="O2882" s="359"/>
      <c r="P2882" s="619"/>
      <c r="Q2882" s="672"/>
      <c r="R2882" s="672"/>
      <c r="S2882" s="672"/>
      <c r="T2882" s="385"/>
      <c r="U2882" s="385"/>
      <c r="V2882" s="385"/>
      <c r="W2882" s="385"/>
      <c r="X2882" s="693"/>
      <c r="Y2882" s="325"/>
      <c r="Z2882" s="308"/>
      <c r="AA2882" s="383"/>
      <c r="AC2882" s="325"/>
      <c r="AD2882" s="325"/>
      <c r="AF2882" s="383"/>
      <c r="AH2882" s="325"/>
      <c r="AI2882" s="325"/>
      <c r="AK2882" s="385"/>
      <c r="AL2882" s="385"/>
      <c r="AM2882" s="359"/>
      <c r="AN2882" s="385"/>
      <c r="AO2882" s="385"/>
      <c r="AP2882" s="385"/>
      <c r="AQ2882" s="385"/>
      <c r="AR2882" s="385"/>
      <c r="AS2882" s="385"/>
      <c r="AT2882" s="385"/>
      <c r="AU2882" s="359"/>
      <c r="AW2882" s="416"/>
      <c r="AX2882" s="694"/>
      <c r="AY2882" s="641"/>
      <c r="AZ2882" s="385"/>
      <c r="BA2882" s="385"/>
      <c r="BB2882" s="416"/>
      <c r="BC2882" s="416"/>
      <c r="BD2882" s="416"/>
      <c r="BE2882" s="416"/>
      <c r="BF2882" s="416"/>
      <c r="BG2882" s="416"/>
      <c r="BH2882" s="416"/>
      <c r="BI2882" s="416"/>
      <c r="BJ2882" s="416"/>
    </row>
    <row r="2883" spans="10:62" x14ac:dyDescent="0.2">
      <c r="J2883" s="385"/>
      <c r="K2883" s="217"/>
      <c r="L2883" s="217"/>
      <c r="M2883" s="693"/>
      <c r="N2883" s="693"/>
      <c r="O2883" s="359"/>
      <c r="P2883" s="619"/>
      <c r="Q2883" s="672"/>
      <c r="R2883" s="672"/>
      <c r="S2883" s="672"/>
      <c r="T2883" s="385"/>
      <c r="U2883" s="385"/>
      <c r="V2883" s="385"/>
      <c r="W2883" s="385"/>
      <c r="X2883" s="693"/>
      <c r="Y2883" s="325"/>
      <c r="Z2883" s="308"/>
      <c r="AA2883" s="383"/>
      <c r="AC2883" s="325"/>
      <c r="AD2883" s="325"/>
      <c r="AF2883" s="383"/>
      <c r="AH2883" s="325"/>
      <c r="AI2883" s="325"/>
      <c r="AK2883" s="385"/>
      <c r="AL2883" s="385"/>
      <c r="AM2883" s="359"/>
      <c r="AN2883" s="385"/>
      <c r="AO2883" s="385"/>
      <c r="AP2883" s="385"/>
      <c r="AQ2883" s="385"/>
      <c r="AR2883" s="385"/>
      <c r="AS2883" s="385"/>
      <c r="AT2883" s="385"/>
      <c r="AU2883" s="359"/>
      <c r="AW2883" s="416"/>
      <c r="AX2883" s="694"/>
      <c r="AY2883" s="641"/>
      <c r="AZ2883" s="385"/>
      <c r="BA2883" s="385"/>
      <c r="BB2883" s="416"/>
      <c r="BC2883" s="416"/>
      <c r="BD2883" s="416"/>
      <c r="BE2883" s="416"/>
      <c r="BF2883" s="416"/>
      <c r="BG2883" s="416"/>
      <c r="BH2883" s="416"/>
      <c r="BI2883" s="416"/>
      <c r="BJ2883" s="416"/>
    </row>
    <row r="2884" spans="10:62" x14ac:dyDescent="0.2">
      <c r="J2884" s="385"/>
      <c r="K2884" s="217"/>
      <c r="L2884" s="217"/>
      <c r="M2884" s="693"/>
      <c r="N2884" s="693"/>
      <c r="O2884" s="359"/>
      <c r="P2884" s="619"/>
      <c r="Q2884" s="672"/>
      <c r="R2884" s="672"/>
      <c r="S2884" s="672"/>
      <c r="T2884" s="385"/>
      <c r="U2884" s="385"/>
      <c r="V2884" s="385"/>
      <c r="W2884" s="385"/>
      <c r="X2884" s="693"/>
      <c r="Y2884" s="325"/>
      <c r="Z2884" s="308"/>
      <c r="AA2884" s="383"/>
      <c r="AC2884" s="325"/>
      <c r="AD2884" s="325"/>
      <c r="AF2884" s="383"/>
      <c r="AH2884" s="325"/>
      <c r="AI2884" s="325"/>
      <c r="AK2884" s="385"/>
      <c r="AL2884" s="385"/>
      <c r="AM2884" s="359"/>
      <c r="AN2884" s="385"/>
      <c r="AO2884" s="385"/>
      <c r="AP2884" s="385"/>
      <c r="AQ2884" s="385"/>
      <c r="AR2884" s="385"/>
      <c r="AS2884" s="385"/>
      <c r="AT2884" s="385"/>
      <c r="AU2884" s="359"/>
      <c r="AW2884" s="416"/>
      <c r="AX2884" s="694"/>
      <c r="AY2884" s="641"/>
      <c r="AZ2884" s="385"/>
      <c r="BA2884" s="385"/>
      <c r="BB2884" s="416"/>
      <c r="BC2884" s="416"/>
      <c r="BD2884" s="416"/>
      <c r="BE2884" s="416"/>
      <c r="BF2884" s="416"/>
      <c r="BG2884" s="416"/>
      <c r="BH2884" s="416"/>
      <c r="BI2884" s="416"/>
      <c r="BJ2884" s="416"/>
    </row>
    <row r="2885" spans="10:62" x14ac:dyDescent="0.2">
      <c r="J2885" s="385"/>
      <c r="K2885" s="217"/>
      <c r="L2885" s="217"/>
      <c r="M2885" s="693"/>
      <c r="N2885" s="693"/>
      <c r="O2885" s="359"/>
      <c r="P2885" s="619"/>
      <c r="Q2885" s="672"/>
      <c r="R2885" s="672"/>
      <c r="S2885" s="672"/>
      <c r="T2885" s="385"/>
      <c r="U2885" s="385"/>
      <c r="V2885" s="385"/>
      <c r="W2885" s="385"/>
      <c r="X2885" s="693"/>
      <c r="Y2885" s="325"/>
      <c r="Z2885" s="308"/>
      <c r="AA2885" s="383"/>
      <c r="AC2885" s="325"/>
      <c r="AD2885" s="325"/>
      <c r="AF2885" s="383"/>
      <c r="AH2885" s="325"/>
      <c r="AI2885" s="325"/>
      <c r="AK2885" s="385"/>
      <c r="AL2885" s="385"/>
      <c r="AM2885" s="359"/>
      <c r="AN2885" s="385"/>
      <c r="AO2885" s="385"/>
      <c r="AP2885" s="385"/>
      <c r="AQ2885" s="385"/>
      <c r="AR2885" s="385"/>
      <c r="AS2885" s="385"/>
      <c r="AT2885" s="385"/>
      <c r="AU2885" s="359"/>
      <c r="AW2885" s="416"/>
      <c r="AX2885" s="694"/>
      <c r="AY2885" s="641"/>
      <c r="AZ2885" s="385"/>
      <c r="BA2885" s="385"/>
      <c r="BB2885" s="416"/>
      <c r="BC2885" s="416"/>
      <c r="BD2885" s="416"/>
      <c r="BE2885" s="416"/>
      <c r="BF2885" s="416"/>
      <c r="BG2885" s="416"/>
      <c r="BH2885" s="416"/>
      <c r="BI2885" s="416"/>
      <c r="BJ2885" s="416"/>
    </row>
    <row r="2886" spans="10:62" x14ac:dyDescent="0.2">
      <c r="J2886" s="385"/>
      <c r="K2886" s="217"/>
      <c r="L2886" s="217"/>
      <c r="M2886" s="693"/>
      <c r="N2886" s="693"/>
      <c r="O2886" s="359"/>
      <c r="P2886" s="619"/>
      <c r="Q2886" s="672"/>
      <c r="R2886" s="672"/>
      <c r="S2886" s="672"/>
      <c r="T2886" s="385"/>
      <c r="U2886" s="385"/>
      <c r="V2886" s="385"/>
      <c r="W2886" s="385"/>
      <c r="X2886" s="693"/>
      <c r="Y2886" s="325"/>
      <c r="Z2886" s="308"/>
      <c r="AA2886" s="383"/>
      <c r="AC2886" s="325"/>
      <c r="AD2886" s="325"/>
      <c r="AF2886" s="383"/>
      <c r="AH2886" s="325"/>
      <c r="AI2886" s="325"/>
      <c r="AK2886" s="385"/>
      <c r="AL2886" s="385"/>
      <c r="AM2886" s="359"/>
      <c r="AN2886" s="385"/>
      <c r="AO2886" s="385"/>
      <c r="AP2886" s="385"/>
      <c r="AQ2886" s="385"/>
      <c r="AR2886" s="385"/>
      <c r="AS2886" s="385"/>
      <c r="AT2886" s="385"/>
      <c r="AU2886" s="359"/>
      <c r="AW2886" s="416"/>
      <c r="AX2886" s="694"/>
      <c r="AY2886" s="641"/>
      <c r="AZ2886" s="385"/>
      <c r="BA2886" s="385"/>
      <c r="BB2886" s="416"/>
      <c r="BC2886" s="416"/>
      <c r="BD2886" s="416"/>
      <c r="BE2886" s="416"/>
      <c r="BF2886" s="416"/>
      <c r="BG2886" s="416"/>
      <c r="BH2886" s="416"/>
      <c r="BI2886" s="416"/>
      <c r="BJ2886" s="416"/>
    </row>
    <row r="2887" spans="10:62" x14ac:dyDescent="0.2">
      <c r="J2887" s="385"/>
      <c r="K2887" s="217"/>
      <c r="L2887" s="217"/>
      <c r="M2887" s="693"/>
      <c r="N2887" s="693"/>
      <c r="O2887" s="359"/>
      <c r="P2887" s="619"/>
      <c r="Q2887" s="672"/>
      <c r="R2887" s="672"/>
      <c r="S2887" s="672"/>
      <c r="T2887" s="385"/>
      <c r="U2887" s="385"/>
      <c r="V2887" s="385"/>
      <c r="W2887" s="385"/>
      <c r="X2887" s="693"/>
      <c r="Y2887" s="325"/>
      <c r="Z2887" s="308"/>
      <c r="AA2887" s="383"/>
      <c r="AC2887" s="325"/>
      <c r="AD2887" s="325"/>
      <c r="AF2887" s="383"/>
      <c r="AH2887" s="325"/>
      <c r="AI2887" s="325"/>
      <c r="AK2887" s="385"/>
      <c r="AL2887" s="385"/>
      <c r="AM2887" s="359"/>
      <c r="AN2887" s="385"/>
      <c r="AO2887" s="385"/>
      <c r="AP2887" s="385"/>
      <c r="AQ2887" s="385"/>
      <c r="AR2887" s="385"/>
      <c r="AS2887" s="385"/>
      <c r="AT2887" s="385"/>
      <c r="AU2887" s="359"/>
      <c r="AW2887" s="416"/>
      <c r="AX2887" s="694"/>
      <c r="AY2887" s="641"/>
      <c r="AZ2887" s="385"/>
      <c r="BA2887" s="385"/>
      <c r="BB2887" s="416"/>
      <c r="BC2887" s="416"/>
      <c r="BD2887" s="416"/>
      <c r="BE2887" s="416"/>
      <c r="BF2887" s="416"/>
      <c r="BG2887" s="416"/>
      <c r="BH2887" s="416"/>
      <c r="BI2887" s="416"/>
      <c r="BJ2887" s="416"/>
    </row>
    <row r="2888" spans="10:62" x14ac:dyDescent="0.2">
      <c r="J2888" s="385"/>
      <c r="K2888" s="217"/>
      <c r="L2888" s="217"/>
      <c r="M2888" s="693"/>
      <c r="N2888" s="693"/>
      <c r="O2888" s="359"/>
      <c r="P2888" s="619"/>
      <c r="Q2888" s="672"/>
      <c r="R2888" s="672"/>
      <c r="S2888" s="672"/>
      <c r="T2888" s="385"/>
      <c r="U2888" s="385"/>
      <c r="V2888" s="385"/>
      <c r="W2888" s="385"/>
      <c r="X2888" s="693"/>
      <c r="Y2888" s="325"/>
      <c r="Z2888" s="308"/>
      <c r="AA2888" s="383"/>
      <c r="AC2888" s="325"/>
      <c r="AD2888" s="325"/>
      <c r="AF2888" s="383"/>
      <c r="AH2888" s="325"/>
      <c r="AI2888" s="325"/>
      <c r="AK2888" s="385"/>
      <c r="AL2888" s="385"/>
      <c r="AM2888" s="359"/>
      <c r="AN2888" s="385"/>
      <c r="AO2888" s="385"/>
      <c r="AP2888" s="385"/>
      <c r="AQ2888" s="385"/>
      <c r="AR2888" s="385"/>
      <c r="AS2888" s="385"/>
      <c r="AT2888" s="385"/>
      <c r="AU2888" s="359"/>
      <c r="AW2888" s="416"/>
      <c r="AX2888" s="694"/>
      <c r="AY2888" s="641"/>
      <c r="AZ2888" s="385"/>
      <c r="BA2888" s="385"/>
      <c r="BB2888" s="416"/>
      <c r="BC2888" s="416"/>
      <c r="BD2888" s="416"/>
      <c r="BE2888" s="416"/>
      <c r="BF2888" s="416"/>
      <c r="BG2888" s="416"/>
      <c r="BH2888" s="416"/>
      <c r="BI2888" s="416"/>
      <c r="BJ2888" s="416"/>
    </row>
    <row r="2889" spans="10:62" x14ac:dyDescent="0.2">
      <c r="J2889" s="385"/>
      <c r="K2889" s="217"/>
      <c r="L2889" s="217"/>
      <c r="M2889" s="693"/>
      <c r="N2889" s="693"/>
      <c r="O2889" s="359"/>
      <c r="P2889" s="619"/>
      <c r="Q2889" s="672"/>
      <c r="R2889" s="672"/>
      <c r="S2889" s="672"/>
      <c r="T2889" s="385"/>
      <c r="U2889" s="385"/>
      <c r="V2889" s="385"/>
      <c r="W2889" s="385"/>
      <c r="X2889" s="693"/>
      <c r="Y2889" s="325"/>
      <c r="Z2889" s="308"/>
      <c r="AA2889" s="383"/>
      <c r="AC2889" s="325"/>
      <c r="AD2889" s="325"/>
      <c r="AF2889" s="383"/>
      <c r="AH2889" s="325"/>
      <c r="AI2889" s="325"/>
      <c r="AK2889" s="385"/>
      <c r="AL2889" s="385"/>
      <c r="AM2889" s="359"/>
      <c r="AN2889" s="385"/>
      <c r="AO2889" s="385"/>
      <c r="AP2889" s="385"/>
      <c r="AQ2889" s="385"/>
      <c r="AR2889" s="385"/>
      <c r="AS2889" s="385"/>
      <c r="AT2889" s="385"/>
      <c r="AU2889" s="359"/>
      <c r="AW2889" s="416"/>
      <c r="AX2889" s="694"/>
      <c r="AY2889" s="641"/>
      <c r="AZ2889" s="385"/>
      <c r="BA2889" s="385"/>
      <c r="BB2889" s="416"/>
      <c r="BC2889" s="416"/>
      <c r="BD2889" s="416"/>
      <c r="BE2889" s="416"/>
      <c r="BF2889" s="416"/>
      <c r="BG2889" s="416"/>
      <c r="BH2889" s="416"/>
      <c r="BI2889" s="416"/>
      <c r="BJ2889" s="416"/>
    </row>
    <row r="2890" spans="10:62" x14ac:dyDescent="0.2">
      <c r="J2890" s="385"/>
      <c r="K2890" s="217"/>
      <c r="L2890" s="217"/>
      <c r="M2890" s="693"/>
      <c r="N2890" s="693"/>
      <c r="O2890" s="359"/>
      <c r="P2890" s="619"/>
      <c r="Q2890" s="672"/>
      <c r="R2890" s="672"/>
      <c r="S2890" s="672"/>
      <c r="T2890" s="385"/>
      <c r="U2890" s="385"/>
      <c r="V2890" s="385"/>
      <c r="W2890" s="385"/>
      <c r="X2890" s="693"/>
      <c r="Y2890" s="325"/>
      <c r="Z2890" s="308"/>
      <c r="AA2890" s="383"/>
      <c r="AC2890" s="325"/>
      <c r="AD2890" s="325"/>
      <c r="AF2890" s="383"/>
      <c r="AH2890" s="325"/>
      <c r="AI2890" s="325"/>
      <c r="AK2890" s="385"/>
      <c r="AL2890" s="385"/>
      <c r="AM2890" s="359"/>
      <c r="AN2890" s="385"/>
      <c r="AO2890" s="385"/>
      <c r="AP2890" s="385"/>
      <c r="AQ2890" s="385"/>
      <c r="AR2890" s="385"/>
      <c r="AS2890" s="385"/>
      <c r="AT2890" s="385"/>
      <c r="AU2890" s="359"/>
      <c r="AW2890" s="416"/>
      <c r="AX2890" s="694"/>
      <c r="AY2890" s="641"/>
      <c r="AZ2890" s="385"/>
      <c r="BA2890" s="385"/>
      <c r="BB2890" s="416"/>
      <c r="BC2890" s="416"/>
      <c r="BD2890" s="416"/>
      <c r="BE2890" s="416"/>
      <c r="BF2890" s="416"/>
      <c r="BG2890" s="416"/>
      <c r="BH2890" s="416"/>
      <c r="BI2890" s="416"/>
      <c r="BJ2890" s="416"/>
    </row>
    <row r="2891" spans="10:62" x14ac:dyDescent="0.2">
      <c r="J2891" s="385"/>
      <c r="K2891" s="217"/>
      <c r="L2891" s="217"/>
      <c r="M2891" s="693"/>
      <c r="N2891" s="693"/>
      <c r="O2891" s="359"/>
      <c r="P2891" s="619"/>
      <c r="Q2891" s="672"/>
      <c r="R2891" s="672"/>
      <c r="S2891" s="672"/>
      <c r="T2891" s="385"/>
      <c r="U2891" s="385"/>
      <c r="V2891" s="385"/>
      <c r="W2891" s="385"/>
      <c r="X2891" s="693"/>
      <c r="Y2891" s="325"/>
      <c r="Z2891" s="308"/>
      <c r="AA2891" s="383"/>
      <c r="AC2891" s="325"/>
      <c r="AD2891" s="325"/>
      <c r="AF2891" s="383"/>
      <c r="AH2891" s="325"/>
      <c r="AI2891" s="325"/>
      <c r="AK2891" s="385"/>
      <c r="AL2891" s="385"/>
      <c r="AM2891" s="359"/>
      <c r="AN2891" s="385"/>
      <c r="AO2891" s="385"/>
      <c r="AP2891" s="385"/>
      <c r="AQ2891" s="385"/>
      <c r="AR2891" s="385"/>
      <c r="AS2891" s="385"/>
      <c r="AT2891" s="385"/>
      <c r="AU2891" s="359"/>
      <c r="AW2891" s="416"/>
      <c r="AX2891" s="694"/>
      <c r="AY2891" s="641"/>
      <c r="AZ2891" s="385"/>
      <c r="BA2891" s="385"/>
      <c r="BB2891" s="416"/>
      <c r="BC2891" s="416"/>
      <c r="BD2891" s="416"/>
      <c r="BE2891" s="416"/>
      <c r="BF2891" s="416"/>
      <c r="BG2891" s="416"/>
      <c r="BH2891" s="416"/>
      <c r="BI2891" s="416"/>
      <c r="BJ2891" s="416"/>
    </row>
    <row r="2892" spans="10:62" x14ac:dyDescent="0.2">
      <c r="J2892" s="385"/>
      <c r="K2892" s="217"/>
      <c r="L2892" s="217"/>
      <c r="M2892" s="693"/>
      <c r="N2892" s="693"/>
      <c r="O2892" s="359"/>
      <c r="P2892" s="619"/>
      <c r="Q2892" s="672"/>
      <c r="R2892" s="672"/>
      <c r="S2892" s="672"/>
      <c r="T2892" s="385"/>
      <c r="U2892" s="385"/>
      <c r="V2892" s="385"/>
      <c r="W2892" s="385"/>
      <c r="X2892" s="693"/>
      <c r="Y2892" s="325"/>
      <c r="Z2892" s="308"/>
      <c r="AA2892" s="383"/>
      <c r="AC2892" s="325"/>
      <c r="AD2892" s="325"/>
      <c r="AF2892" s="383"/>
      <c r="AH2892" s="325"/>
      <c r="AI2892" s="325"/>
      <c r="AK2892" s="385"/>
      <c r="AL2892" s="385"/>
      <c r="AM2892" s="359"/>
      <c r="AN2892" s="385"/>
      <c r="AO2892" s="385"/>
      <c r="AP2892" s="385"/>
      <c r="AQ2892" s="385"/>
      <c r="AR2892" s="385"/>
      <c r="AS2892" s="385"/>
      <c r="AT2892" s="385"/>
      <c r="AU2892" s="359"/>
      <c r="AW2892" s="416"/>
      <c r="AX2892" s="694"/>
      <c r="AY2892" s="641"/>
      <c r="AZ2892" s="385"/>
      <c r="BA2892" s="385"/>
      <c r="BB2892" s="416"/>
      <c r="BC2892" s="416"/>
      <c r="BD2892" s="416"/>
      <c r="BE2892" s="416"/>
      <c r="BF2892" s="416"/>
      <c r="BG2892" s="416"/>
      <c r="BH2892" s="416"/>
      <c r="BI2892" s="416"/>
      <c r="BJ2892" s="416"/>
    </row>
    <row r="2893" spans="10:62" x14ac:dyDescent="0.2">
      <c r="J2893" s="385"/>
      <c r="K2893" s="217"/>
      <c r="L2893" s="217"/>
      <c r="M2893" s="693"/>
      <c r="N2893" s="693"/>
      <c r="O2893" s="359"/>
      <c r="P2893" s="619"/>
      <c r="Q2893" s="672"/>
      <c r="R2893" s="672"/>
      <c r="S2893" s="672"/>
      <c r="T2893" s="385"/>
      <c r="U2893" s="385"/>
      <c r="V2893" s="385"/>
      <c r="W2893" s="385"/>
      <c r="X2893" s="693"/>
      <c r="Y2893" s="325"/>
      <c r="Z2893" s="308"/>
      <c r="AA2893" s="383"/>
      <c r="AC2893" s="325"/>
      <c r="AD2893" s="325"/>
      <c r="AF2893" s="383"/>
      <c r="AH2893" s="325"/>
      <c r="AI2893" s="325"/>
      <c r="AK2893" s="385"/>
      <c r="AL2893" s="385"/>
      <c r="AM2893" s="359"/>
      <c r="AN2893" s="385"/>
      <c r="AO2893" s="385"/>
      <c r="AP2893" s="385"/>
      <c r="AQ2893" s="385"/>
      <c r="AR2893" s="385"/>
      <c r="AS2893" s="385"/>
      <c r="AT2893" s="385"/>
      <c r="AU2893" s="359"/>
      <c r="AW2893" s="416"/>
      <c r="AX2893" s="694"/>
      <c r="AY2893" s="641"/>
      <c r="AZ2893" s="385"/>
      <c r="BA2893" s="385"/>
      <c r="BB2893" s="416"/>
      <c r="BC2893" s="416"/>
      <c r="BD2893" s="416"/>
      <c r="BE2893" s="416"/>
      <c r="BF2893" s="416"/>
      <c r="BG2893" s="416"/>
      <c r="BH2893" s="416"/>
      <c r="BI2893" s="416"/>
      <c r="BJ2893" s="416"/>
    </row>
    <row r="2894" spans="10:62" x14ac:dyDescent="0.2">
      <c r="J2894" s="385"/>
      <c r="K2894" s="217"/>
      <c r="L2894" s="217"/>
      <c r="M2894" s="693"/>
      <c r="N2894" s="693"/>
      <c r="O2894" s="359"/>
      <c r="P2894" s="619"/>
      <c r="Q2894" s="672"/>
      <c r="R2894" s="672"/>
      <c r="S2894" s="672"/>
      <c r="T2894" s="385"/>
      <c r="U2894" s="385"/>
      <c r="V2894" s="385"/>
      <c r="W2894" s="385"/>
      <c r="X2894" s="693"/>
      <c r="Y2894" s="325"/>
      <c r="Z2894" s="308"/>
      <c r="AA2894" s="383"/>
      <c r="AC2894" s="325"/>
      <c r="AD2894" s="325"/>
      <c r="AF2894" s="383"/>
      <c r="AH2894" s="325"/>
      <c r="AI2894" s="325"/>
      <c r="AK2894" s="385"/>
      <c r="AL2894" s="385"/>
      <c r="AM2894" s="359"/>
      <c r="AN2894" s="385"/>
      <c r="AO2894" s="385"/>
      <c r="AP2894" s="385"/>
      <c r="AQ2894" s="385"/>
      <c r="AR2894" s="385"/>
      <c r="AS2894" s="385"/>
      <c r="AT2894" s="385"/>
      <c r="AU2894" s="359"/>
      <c r="AW2894" s="416"/>
      <c r="AX2894" s="694"/>
      <c r="AY2894" s="641"/>
      <c r="AZ2894" s="385"/>
      <c r="BA2894" s="385"/>
      <c r="BB2894" s="416"/>
      <c r="BC2894" s="416"/>
      <c r="BD2894" s="416"/>
      <c r="BE2894" s="416"/>
      <c r="BF2894" s="416"/>
      <c r="BG2894" s="416"/>
      <c r="BH2894" s="416"/>
      <c r="BI2894" s="416"/>
      <c r="BJ2894" s="416"/>
    </row>
    <row r="2895" spans="10:62" x14ac:dyDescent="0.2">
      <c r="J2895" s="385"/>
      <c r="K2895" s="217"/>
      <c r="L2895" s="217"/>
      <c r="M2895" s="693"/>
      <c r="N2895" s="693"/>
      <c r="O2895" s="359"/>
      <c r="P2895" s="619"/>
      <c r="Q2895" s="672"/>
      <c r="R2895" s="672"/>
      <c r="S2895" s="672"/>
      <c r="T2895" s="385"/>
      <c r="U2895" s="385"/>
      <c r="V2895" s="385"/>
      <c r="W2895" s="385"/>
      <c r="X2895" s="693"/>
      <c r="Y2895" s="325"/>
      <c r="Z2895" s="308"/>
      <c r="AA2895" s="383"/>
      <c r="AC2895" s="325"/>
      <c r="AD2895" s="325"/>
      <c r="AF2895" s="383"/>
      <c r="AH2895" s="325"/>
      <c r="AI2895" s="325"/>
      <c r="AK2895" s="385"/>
      <c r="AL2895" s="385"/>
      <c r="AM2895" s="359"/>
      <c r="AN2895" s="385"/>
      <c r="AO2895" s="385"/>
      <c r="AP2895" s="385"/>
      <c r="AQ2895" s="385"/>
      <c r="AR2895" s="385"/>
      <c r="AS2895" s="385"/>
      <c r="AT2895" s="385"/>
      <c r="AU2895" s="359"/>
      <c r="AW2895" s="416"/>
      <c r="AX2895" s="694"/>
      <c r="AY2895" s="641"/>
      <c r="AZ2895" s="385"/>
      <c r="BA2895" s="385"/>
      <c r="BB2895" s="416"/>
      <c r="BC2895" s="416"/>
      <c r="BD2895" s="416"/>
      <c r="BE2895" s="416"/>
      <c r="BF2895" s="416"/>
      <c r="BG2895" s="416"/>
      <c r="BH2895" s="416"/>
      <c r="BI2895" s="416"/>
      <c r="BJ2895" s="416"/>
    </row>
    <row r="2896" spans="10:62" x14ac:dyDescent="0.2">
      <c r="J2896" s="385"/>
      <c r="K2896" s="217"/>
      <c r="L2896" s="217"/>
      <c r="M2896" s="693"/>
      <c r="N2896" s="693"/>
      <c r="O2896" s="359"/>
      <c r="P2896" s="619"/>
      <c r="Q2896" s="672"/>
      <c r="R2896" s="672"/>
      <c r="S2896" s="672"/>
      <c r="T2896" s="385"/>
      <c r="U2896" s="385"/>
      <c r="V2896" s="385"/>
      <c r="W2896" s="385"/>
      <c r="X2896" s="693"/>
      <c r="Y2896" s="325"/>
      <c r="Z2896" s="308"/>
      <c r="AA2896" s="383"/>
      <c r="AC2896" s="325"/>
      <c r="AD2896" s="325"/>
      <c r="AF2896" s="383"/>
      <c r="AH2896" s="325"/>
      <c r="AI2896" s="325"/>
      <c r="AK2896" s="385"/>
      <c r="AL2896" s="385"/>
      <c r="AM2896" s="359"/>
      <c r="AN2896" s="385"/>
      <c r="AO2896" s="385"/>
      <c r="AP2896" s="385"/>
      <c r="AQ2896" s="385"/>
      <c r="AR2896" s="385"/>
      <c r="AS2896" s="385"/>
      <c r="AT2896" s="385"/>
      <c r="AU2896" s="359"/>
      <c r="AW2896" s="416"/>
      <c r="AX2896" s="694"/>
      <c r="AY2896" s="641"/>
      <c r="AZ2896" s="385"/>
      <c r="BA2896" s="385"/>
      <c r="BB2896" s="416"/>
      <c r="BC2896" s="416"/>
      <c r="BD2896" s="416"/>
      <c r="BE2896" s="416"/>
      <c r="BF2896" s="416"/>
      <c r="BG2896" s="416"/>
      <c r="BH2896" s="416"/>
      <c r="BI2896" s="416"/>
      <c r="BJ2896" s="416"/>
    </row>
    <row r="2897" spans="10:62" x14ac:dyDescent="0.2">
      <c r="J2897" s="385"/>
      <c r="K2897" s="217"/>
      <c r="L2897" s="217"/>
      <c r="M2897" s="693"/>
      <c r="N2897" s="693"/>
      <c r="O2897" s="359"/>
      <c r="P2897" s="619"/>
      <c r="Q2897" s="672"/>
      <c r="R2897" s="672"/>
      <c r="S2897" s="672"/>
      <c r="T2897" s="385"/>
      <c r="U2897" s="385"/>
      <c r="V2897" s="385"/>
      <c r="W2897" s="385"/>
      <c r="X2897" s="693"/>
      <c r="Y2897" s="325"/>
      <c r="Z2897" s="308"/>
      <c r="AA2897" s="383"/>
      <c r="AC2897" s="325"/>
      <c r="AD2897" s="325"/>
      <c r="AF2897" s="383"/>
      <c r="AH2897" s="325"/>
      <c r="AI2897" s="325"/>
      <c r="AK2897" s="385"/>
      <c r="AL2897" s="385"/>
      <c r="AM2897" s="359"/>
      <c r="AN2897" s="385"/>
      <c r="AO2897" s="385"/>
      <c r="AP2897" s="385"/>
      <c r="AQ2897" s="385"/>
      <c r="AR2897" s="385"/>
      <c r="AS2897" s="385"/>
      <c r="AT2897" s="385"/>
      <c r="AU2897" s="359"/>
      <c r="AW2897" s="416"/>
      <c r="AX2897" s="694"/>
      <c r="AY2897" s="641"/>
      <c r="AZ2897" s="385"/>
      <c r="BA2897" s="385"/>
      <c r="BB2897" s="416"/>
      <c r="BC2897" s="416"/>
      <c r="BD2897" s="416"/>
      <c r="BE2897" s="416"/>
      <c r="BF2897" s="416"/>
      <c r="BG2897" s="416"/>
      <c r="BH2897" s="416"/>
      <c r="BI2897" s="416"/>
      <c r="BJ2897" s="416"/>
    </row>
    <row r="2898" spans="10:62" x14ac:dyDescent="0.2">
      <c r="J2898" s="385"/>
      <c r="K2898" s="217"/>
      <c r="L2898" s="217"/>
      <c r="M2898" s="693"/>
      <c r="N2898" s="693"/>
      <c r="O2898" s="359"/>
      <c r="P2898" s="619"/>
      <c r="Q2898" s="672"/>
      <c r="R2898" s="672"/>
      <c r="S2898" s="672"/>
      <c r="T2898" s="385"/>
      <c r="U2898" s="385"/>
      <c r="V2898" s="385"/>
      <c r="W2898" s="385"/>
      <c r="X2898" s="693"/>
      <c r="Y2898" s="325"/>
      <c r="Z2898" s="308"/>
      <c r="AA2898" s="383"/>
      <c r="AC2898" s="325"/>
      <c r="AD2898" s="325"/>
      <c r="AF2898" s="383"/>
      <c r="AH2898" s="325"/>
      <c r="AI2898" s="325"/>
      <c r="AK2898" s="385"/>
      <c r="AL2898" s="385"/>
      <c r="AM2898" s="359"/>
      <c r="AN2898" s="385"/>
      <c r="AO2898" s="385"/>
      <c r="AP2898" s="385"/>
      <c r="AQ2898" s="385"/>
      <c r="AR2898" s="385"/>
      <c r="AS2898" s="385"/>
      <c r="AT2898" s="385"/>
      <c r="AU2898" s="359"/>
      <c r="AW2898" s="416"/>
      <c r="AX2898" s="694"/>
      <c r="AY2898" s="641"/>
      <c r="AZ2898" s="385"/>
      <c r="BA2898" s="385"/>
      <c r="BB2898" s="416"/>
      <c r="BC2898" s="416"/>
      <c r="BD2898" s="416"/>
      <c r="BE2898" s="416"/>
      <c r="BF2898" s="416"/>
      <c r="BG2898" s="416"/>
      <c r="BH2898" s="416"/>
      <c r="BI2898" s="416"/>
      <c r="BJ2898" s="416"/>
    </row>
    <row r="2899" spans="10:62" x14ac:dyDescent="0.2">
      <c r="J2899" s="385"/>
      <c r="K2899" s="217"/>
      <c r="L2899" s="217"/>
      <c r="M2899" s="693"/>
      <c r="N2899" s="693"/>
      <c r="O2899" s="359"/>
      <c r="P2899" s="619"/>
      <c r="Q2899" s="672"/>
      <c r="R2899" s="672"/>
      <c r="S2899" s="672"/>
      <c r="T2899" s="385"/>
      <c r="U2899" s="385"/>
      <c r="V2899" s="385"/>
      <c r="W2899" s="385"/>
      <c r="X2899" s="693"/>
      <c r="Y2899" s="325"/>
      <c r="Z2899" s="308"/>
      <c r="AA2899" s="383"/>
      <c r="AC2899" s="325"/>
      <c r="AD2899" s="325"/>
      <c r="AF2899" s="383"/>
      <c r="AH2899" s="325"/>
      <c r="AI2899" s="325"/>
      <c r="AK2899" s="385"/>
      <c r="AL2899" s="385"/>
      <c r="AM2899" s="359"/>
      <c r="AN2899" s="385"/>
      <c r="AO2899" s="385"/>
      <c r="AP2899" s="385"/>
      <c r="AQ2899" s="385"/>
      <c r="AR2899" s="385"/>
      <c r="AS2899" s="385"/>
      <c r="AT2899" s="385"/>
      <c r="AU2899" s="359"/>
      <c r="AW2899" s="416"/>
      <c r="AX2899" s="694"/>
      <c r="AY2899" s="641"/>
      <c r="AZ2899" s="385"/>
      <c r="BA2899" s="385"/>
      <c r="BB2899" s="416"/>
      <c r="BC2899" s="416"/>
      <c r="BD2899" s="416"/>
      <c r="BE2899" s="416"/>
      <c r="BF2899" s="416"/>
      <c r="BG2899" s="416"/>
      <c r="BH2899" s="416"/>
      <c r="BI2899" s="416"/>
      <c r="BJ2899" s="416"/>
    </row>
    <row r="2900" spans="10:62" x14ac:dyDescent="0.2">
      <c r="J2900" s="385"/>
      <c r="K2900" s="217"/>
      <c r="L2900" s="217"/>
      <c r="M2900" s="693"/>
      <c r="N2900" s="693"/>
      <c r="O2900" s="359"/>
      <c r="P2900" s="619"/>
      <c r="Q2900" s="672"/>
      <c r="R2900" s="672"/>
      <c r="S2900" s="672"/>
      <c r="T2900" s="385"/>
      <c r="U2900" s="385"/>
      <c r="V2900" s="385"/>
      <c r="W2900" s="385"/>
      <c r="X2900" s="693"/>
      <c r="Y2900" s="325"/>
      <c r="Z2900" s="308"/>
      <c r="AA2900" s="383"/>
      <c r="AC2900" s="325"/>
      <c r="AD2900" s="325"/>
      <c r="AF2900" s="383"/>
      <c r="AH2900" s="325"/>
      <c r="AI2900" s="325"/>
      <c r="AK2900" s="385"/>
      <c r="AL2900" s="385"/>
      <c r="AM2900" s="359"/>
      <c r="AN2900" s="385"/>
      <c r="AO2900" s="385"/>
      <c r="AP2900" s="385"/>
      <c r="AQ2900" s="385"/>
      <c r="AR2900" s="385"/>
      <c r="AS2900" s="385"/>
      <c r="AT2900" s="385"/>
      <c r="AU2900" s="359"/>
      <c r="AW2900" s="416"/>
      <c r="AX2900" s="694"/>
      <c r="AY2900" s="641"/>
      <c r="AZ2900" s="385"/>
      <c r="BA2900" s="385"/>
      <c r="BB2900" s="416"/>
      <c r="BC2900" s="416"/>
      <c r="BD2900" s="416"/>
      <c r="BE2900" s="416"/>
      <c r="BF2900" s="416"/>
      <c r="BG2900" s="416"/>
      <c r="BH2900" s="416"/>
      <c r="BI2900" s="416"/>
      <c r="BJ2900" s="416"/>
    </row>
    <row r="2901" spans="10:62" x14ac:dyDescent="0.2">
      <c r="J2901" s="385"/>
      <c r="K2901" s="217"/>
      <c r="L2901" s="217"/>
      <c r="M2901" s="693"/>
      <c r="N2901" s="693"/>
      <c r="O2901" s="359"/>
      <c r="P2901" s="619"/>
      <c r="Q2901" s="672"/>
      <c r="R2901" s="672"/>
      <c r="S2901" s="672"/>
      <c r="T2901" s="385"/>
      <c r="U2901" s="385"/>
      <c r="V2901" s="385"/>
      <c r="W2901" s="385"/>
      <c r="X2901" s="693"/>
      <c r="Y2901" s="325"/>
      <c r="Z2901" s="308"/>
      <c r="AA2901" s="383"/>
      <c r="AC2901" s="325"/>
      <c r="AD2901" s="325"/>
      <c r="AF2901" s="383"/>
      <c r="AH2901" s="325"/>
      <c r="AI2901" s="325"/>
      <c r="AK2901" s="385"/>
      <c r="AL2901" s="385"/>
      <c r="AM2901" s="359"/>
      <c r="AN2901" s="385"/>
      <c r="AO2901" s="385"/>
      <c r="AP2901" s="385"/>
      <c r="AQ2901" s="385"/>
      <c r="AR2901" s="385"/>
      <c r="AS2901" s="385"/>
      <c r="AT2901" s="385"/>
      <c r="AU2901" s="359"/>
      <c r="AW2901" s="416"/>
      <c r="AX2901" s="694"/>
      <c r="AY2901" s="641"/>
      <c r="AZ2901" s="385"/>
      <c r="BA2901" s="385"/>
      <c r="BB2901" s="416"/>
      <c r="BC2901" s="416"/>
      <c r="BD2901" s="416"/>
      <c r="BE2901" s="416"/>
      <c r="BF2901" s="416"/>
      <c r="BG2901" s="416"/>
      <c r="BH2901" s="416"/>
      <c r="BI2901" s="416"/>
      <c r="BJ2901" s="416"/>
    </row>
    <row r="2902" spans="10:62" x14ac:dyDescent="0.2">
      <c r="J2902" s="385"/>
      <c r="K2902" s="217"/>
      <c r="L2902" s="217"/>
      <c r="M2902" s="693"/>
      <c r="N2902" s="693"/>
      <c r="O2902" s="359"/>
      <c r="P2902" s="619"/>
      <c r="Q2902" s="672"/>
      <c r="R2902" s="672"/>
      <c r="S2902" s="672"/>
      <c r="T2902" s="385"/>
      <c r="U2902" s="385"/>
      <c r="V2902" s="385"/>
      <c r="W2902" s="385"/>
      <c r="X2902" s="693"/>
      <c r="Y2902" s="325"/>
      <c r="Z2902" s="308"/>
      <c r="AA2902" s="383"/>
      <c r="AC2902" s="325"/>
      <c r="AD2902" s="325"/>
      <c r="AF2902" s="383"/>
      <c r="AH2902" s="325"/>
      <c r="AI2902" s="325"/>
      <c r="AK2902" s="385"/>
      <c r="AL2902" s="385"/>
      <c r="AM2902" s="359"/>
      <c r="AN2902" s="385"/>
      <c r="AO2902" s="385"/>
      <c r="AP2902" s="385"/>
      <c r="AQ2902" s="385"/>
      <c r="AR2902" s="385"/>
      <c r="AS2902" s="385"/>
      <c r="AT2902" s="385"/>
      <c r="AU2902" s="359"/>
      <c r="AW2902" s="416"/>
      <c r="AX2902" s="694"/>
      <c r="AY2902" s="641"/>
      <c r="AZ2902" s="385"/>
      <c r="BA2902" s="385"/>
      <c r="BB2902" s="416"/>
      <c r="BC2902" s="416"/>
      <c r="BD2902" s="416"/>
      <c r="BE2902" s="416"/>
      <c r="BF2902" s="416"/>
      <c r="BG2902" s="416"/>
      <c r="BH2902" s="416"/>
      <c r="BI2902" s="416"/>
      <c r="BJ2902" s="416"/>
    </row>
    <row r="2903" spans="10:62" x14ac:dyDescent="0.2">
      <c r="J2903" s="385"/>
      <c r="K2903" s="217"/>
      <c r="L2903" s="217"/>
      <c r="M2903" s="693"/>
      <c r="N2903" s="693"/>
      <c r="O2903" s="359"/>
      <c r="P2903" s="619"/>
      <c r="Q2903" s="672"/>
      <c r="R2903" s="672"/>
      <c r="S2903" s="672"/>
      <c r="T2903" s="385"/>
      <c r="U2903" s="385"/>
      <c r="V2903" s="385"/>
      <c r="W2903" s="385"/>
      <c r="X2903" s="693"/>
      <c r="Y2903" s="325"/>
      <c r="Z2903" s="308"/>
      <c r="AA2903" s="383"/>
      <c r="AC2903" s="325"/>
      <c r="AD2903" s="325"/>
      <c r="AF2903" s="383"/>
      <c r="AH2903" s="325"/>
      <c r="AI2903" s="325"/>
      <c r="AK2903" s="385"/>
      <c r="AL2903" s="385"/>
      <c r="AM2903" s="359"/>
      <c r="AN2903" s="385"/>
      <c r="AO2903" s="385"/>
      <c r="AP2903" s="385"/>
      <c r="AQ2903" s="385"/>
      <c r="AR2903" s="385"/>
      <c r="AS2903" s="385"/>
      <c r="AT2903" s="385"/>
      <c r="AU2903" s="359"/>
      <c r="AW2903" s="416"/>
      <c r="AX2903" s="694"/>
      <c r="AY2903" s="641"/>
      <c r="AZ2903" s="385"/>
      <c r="BA2903" s="385"/>
      <c r="BB2903" s="416"/>
      <c r="BC2903" s="416"/>
      <c r="BD2903" s="416"/>
      <c r="BE2903" s="416"/>
      <c r="BF2903" s="416"/>
      <c r="BG2903" s="416"/>
      <c r="BH2903" s="416"/>
      <c r="BI2903" s="416"/>
      <c r="BJ2903" s="416"/>
    </row>
    <row r="2904" spans="10:62" x14ac:dyDescent="0.2">
      <c r="J2904" s="385"/>
      <c r="K2904" s="217"/>
      <c r="L2904" s="217"/>
      <c r="M2904" s="693"/>
      <c r="N2904" s="693"/>
      <c r="O2904" s="359"/>
      <c r="P2904" s="619"/>
      <c r="Q2904" s="672"/>
      <c r="R2904" s="672"/>
      <c r="S2904" s="672"/>
      <c r="T2904" s="385"/>
      <c r="U2904" s="385"/>
      <c r="V2904" s="385"/>
      <c r="W2904" s="385"/>
      <c r="X2904" s="693"/>
      <c r="Y2904" s="325"/>
      <c r="Z2904" s="308"/>
      <c r="AA2904" s="383"/>
      <c r="AC2904" s="325"/>
      <c r="AD2904" s="325"/>
      <c r="AF2904" s="383"/>
      <c r="AH2904" s="325"/>
      <c r="AI2904" s="325"/>
      <c r="AK2904" s="385"/>
      <c r="AL2904" s="385"/>
      <c r="AM2904" s="359"/>
      <c r="AN2904" s="385"/>
      <c r="AO2904" s="385"/>
      <c r="AP2904" s="385"/>
      <c r="AQ2904" s="385"/>
      <c r="AR2904" s="385"/>
      <c r="AS2904" s="385"/>
      <c r="AT2904" s="385"/>
      <c r="AU2904" s="359"/>
      <c r="AW2904" s="416"/>
      <c r="AX2904" s="694"/>
      <c r="AY2904" s="641"/>
      <c r="AZ2904" s="385"/>
      <c r="BA2904" s="385"/>
      <c r="BB2904" s="416"/>
      <c r="BC2904" s="416"/>
      <c r="BD2904" s="416"/>
      <c r="BE2904" s="416"/>
      <c r="BF2904" s="416"/>
      <c r="BG2904" s="416"/>
      <c r="BH2904" s="416"/>
      <c r="BI2904" s="416"/>
      <c r="BJ2904" s="416"/>
    </row>
    <row r="2905" spans="10:62" x14ac:dyDescent="0.2">
      <c r="J2905" s="385"/>
      <c r="K2905" s="217"/>
      <c r="L2905" s="217"/>
      <c r="M2905" s="693"/>
      <c r="N2905" s="693"/>
      <c r="O2905" s="359"/>
      <c r="P2905" s="619"/>
      <c r="Q2905" s="672"/>
      <c r="R2905" s="672"/>
      <c r="S2905" s="672"/>
      <c r="T2905" s="385"/>
      <c r="U2905" s="385"/>
      <c r="V2905" s="385"/>
      <c r="W2905" s="385"/>
      <c r="X2905" s="693"/>
      <c r="Y2905" s="325"/>
      <c r="Z2905" s="308"/>
      <c r="AA2905" s="383"/>
      <c r="AC2905" s="325"/>
      <c r="AD2905" s="325"/>
      <c r="AF2905" s="383"/>
      <c r="AH2905" s="325"/>
      <c r="AI2905" s="325"/>
      <c r="AK2905" s="385"/>
      <c r="AL2905" s="385"/>
      <c r="AM2905" s="359"/>
      <c r="AN2905" s="385"/>
      <c r="AO2905" s="385"/>
      <c r="AP2905" s="385"/>
      <c r="AQ2905" s="385"/>
      <c r="AR2905" s="385"/>
      <c r="AS2905" s="385"/>
      <c r="AT2905" s="385"/>
      <c r="AU2905" s="359"/>
      <c r="AW2905" s="416"/>
      <c r="AX2905" s="694"/>
      <c r="AY2905" s="641"/>
      <c r="AZ2905" s="385"/>
      <c r="BA2905" s="385"/>
      <c r="BB2905" s="416"/>
      <c r="BC2905" s="416"/>
      <c r="BD2905" s="416"/>
      <c r="BE2905" s="416"/>
      <c r="BF2905" s="416"/>
      <c r="BG2905" s="416"/>
      <c r="BH2905" s="416"/>
      <c r="BI2905" s="416"/>
      <c r="BJ2905" s="416"/>
    </row>
    <row r="2906" spans="10:62" x14ac:dyDescent="0.2">
      <c r="J2906" s="385"/>
      <c r="K2906" s="217"/>
      <c r="L2906" s="217"/>
      <c r="M2906" s="693"/>
      <c r="N2906" s="693"/>
      <c r="O2906" s="359"/>
      <c r="P2906" s="619"/>
      <c r="Q2906" s="672"/>
      <c r="R2906" s="672"/>
      <c r="S2906" s="672"/>
      <c r="T2906" s="385"/>
      <c r="U2906" s="385"/>
      <c r="V2906" s="385"/>
      <c r="W2906" s="385"/>
      <c r="X2906" s="693"/>
      <c r="Y2906" s="325"/>
      <c r="Z2906" s="308"/>
      <c r="AA2906" s="383"/>
      <c r="AC2906" s="325"/>
      <c r="AD2906" s="325"/>
      <c r="AF2906" s="383"/>
      <c r="AH2906" s="325"/>
      <c r="AI2906" s="325"/>
      <c r="AK2906" s="385"/>
      <c r="AL2906" s="385"/>
      <c r="AM2906" s="359"/>
      <c r="AN2906" s="385"/>
      <c r="AO2906" s="385"/>
      <c r="AP2906" s="385"/>
      <c r="AQ2906" s="385"/>
      <c r="AR2906" s="385"/>
      <c r="AS2906" s="385"/>
      <c r="AT2906" s="385"/>
      <c r="AU2906" s="359"/>
      <c r="AW2906" s="416"/>
      <c r="AX2906" s="694"/>
      <c r="AY2906" s="641"/>
      <c r="AZ2906" s="385"/>
      <c r="BA2906" s="385"/>
      <c r="BB2906" s="416"/>
      <c r="BC2906" s="416"/>
      <c r="BD2906" s="416"/>
      <c r="BE2906" s="416"/>
      <c r="BF2906" s="416"/>
      <c r="BG2906" s="416"/>
      <c r="BH2906" s="416"/>
      <c r="BI2906" s="416"/>
      <c r="BJ2906" s="416"/>
    </row>
    <row r="2907" spans="10:62" x14ac:dyDescent="0.2">
      <c r="J2907" s="385"/>
      <c r="K2907" s="217"/>
      <c r="L2907" s="217"/>
      <c r="M2907" s="693"/>
      <c r="N2907" s="693"/>
      <c r="O2907" s="359"/>
      <c r="P2907" s="619"/>
      <c r="Q2907" s="672"/>
      <c r="R2907" s="672"/>
      <c r="S2907" s="672"/>
      <c r="T2907" s="385"/>
      <c r="U2907" s="385"/>
      <c r="V2907" s="385"/>
      <c r="W2907" s="385"/>
      <c r="X2907" s="693"/>
      <c r="Y2907" s="325"/>
      <c r="Z2907" s="308"/>
      <c r="AA2907" s="383"/>
      <c r="AC2907" s="325"/>
      <c r="AD2907" s="325"/>
      <c r="AF2907" s="383"/>
      <c r="AH2907" s="325"/>
      <c r="AI2907" s="325"/>
      <c r="AK2907" s="385"/>
      <c r="AL2907" s="385"/>
      <c r="AM2907" s="359"/>
      <c r="AN2907" s="385"/>
      <c r="AO2907" s="385"/>
      <c r="AP2907" s="385"/>
      <c r="AQ2907" s="385"/>
      <c r="AR2907" s="385"/>
      <c r="AS2907" s="385"/>
      <c r="AT2907" s="385"/>
      <c r="AU2907" s="359"/>
      <c r="AW2907" s="416"/>
      <c r="AX2907" s="694"/>
      <c r="AY2907" s="641"/>
      <c r="AZ2907" s="385"/>
      <c r="BA2907" s="385"/>
      <c r="BB2907" s="416"/>
      <c r="BC2907" s="416"/>
      <c r="BD2907" s="416"/>
      <c r="BE2907" s="416"/>
      <c r="BF2907" s="416"/>
      <c r="BG2907" s="416"/>
      <c r="BH2907" s="416"/>
      <c r="BI2907" s="416"/>
      <c r="BJ2907" s="416"/>
    </row>
    <row r="2908" spans="10:62" x14ac:dyDescent="0.2">
      <c r="J2908" s="385"/>
      <c r="K2908" s="217"/>
      <c r="L2908" s="217"/>
      <c r="M2908" s="693"/>
      <c r="N2908" s="693"/>
      <c r="O2908" s="359"/>
      <c r="P2908" s="619"/>
      <c r="Q2908" s="672"/>
      <c r="R2908" s="672"/>
      <c r="S2908" s="672"/>
      <c r="T2908" s="385"/>
      <c r="U2908" s="385"/>
      <c r="V2908" s="385"/>
      <c r="W2908" s="385"/>
      <c r="X2908" s="693"/>
      <c r="Y2908" s="325"/>
      <c r="Z2908" s="308"/>
      <c r="AA2908" s="383"/>
      <c r="AC2908" s="325"/>
      <c r="AD2908" s="325"/>
      <c r="AF2908" s="383"/>
      <c r="AH2908" s="325"/>
      <c r="AI2908" s="325"/>
      <c r="AK2908" s="385"/>
      <c r="AL2908" s="385"/>
      <c r="AM2908" s="359"/>
      <c r="AN2908" s="385"/>
      <c r="AO2908" s="385"/>
      <c r="AP2908" s="385"/>
      <c r="AQ2908" s="385"/>
      <c r="AR2908" s="385"/>
      <c r="AS2908" s="385"/>
      <c r="AT2908" s="385"/>
      <c r="AU2908" s="359"/>
      <c r="AW2908" s="416"/>
      <c r="AX2908" s="694"/>
      <c r="AY2908" s="641"/>
      <c r="AZ2908" s="385"/>
      <c r="BA2908" s="385"/>
      <c r="BB2908" s="416"/>
      <c r="BC2908" s="416"/>
      <c r="BD2908" s="416"/>
      <c r="BE2908" s="416"/>
      <c r="BF2908" s="416"/>
      <c r="BG2908" s="416"/>
      <c r="BH2908" s="416"/>
      <c r="BI2908" s="416"/>
      <c r="BJ2908" s="416"/>
    </row>
    <row r="2909" spans="10:62" x14ac:dyDescent="0.2">
      <c r="J2909" s="385"/>
      <c r="K2909" s="217"/>
      <c r="L2909" s="217"/>
      <c r="M2909" s="693"/>
      <c r="N2909" s="693"/>
      <c r="O2909" s="359"/>
      <c r="P2909" s="619"/>
      <c r="Q2909" s="672"/>
      <c r="R2909" s="672"/>
      <c r="S2909" s="672"/>
      <c r="T2909" s="385"/>
      <c r="U2909" s="385"/>
      <c r="V2909" s="385"/>
      <c r="W2909" s="385"/>
      <c r="X2909" s="693"/>
      <c r="Y2909" s="325"/>
      <c r="Z2909" s="308"/>
      <c r="AA2909" s="383"/>
      <c r="AC2909" s="325"/>
      <c r="AD2909" s="325"/>
      <c r="AF2909" s="383"/>
      <c r="AH2909" s="325"/>
      <c r="AI2909" s="325"/>
      <c r="AK2909" s="385"/>
      <c r="AL2909" s="385"/>
      <c r="AM2909" s="359"/>
      <c r="AN2909" s="385"/>
      <c r="AO2909" s="385"/>
      <c r="AP2909" s="385"/>
      <c r="AQ2909" s="385"/>
      <c r="AR2909" s="385"/>
      <c r="AS2909" s="385"/>
      <c r="AT2909" s="385"/>
      <c r="AU2909" s="359"/>
      <c r="AW2909" s="416"/>
      <c r="AX2909" s="694"/>
      <c r="AY2909" s="641"/>
      <c r="AZ2909" s="385"/>
      <c r="BA2909" s="385"/>
      <c r="BB2909" s="416"/>
      <c r="BC2909" s="416"/>
      <c r="BD2909" s="416"/>
      <c r="BE2909" s="416"/>
      <c r="BF2909" s="416"/>
      <c r="BG2909" s="416"/>
      <c r="BH2909" s="416"/>
      <c r="BI2909" s="416"/>
      <c r="BJ2909" s="416"/>
    </row>
    <row r="2910" spans="10:62" x14ac:dyDescent="0.2">
      <c r="J2910" s="385"/>
      <c r="K2910" s="217"/>
      <c r="L2910" s="217"/>
      <c r="M2910" s="693"/>
      <c r="N2910" s="693"/>
      <c r="O2910" s="359"/>
      <c r="P2910" s="619"/>
      <c r="Q2910" s="672"/>
      <c r="R2910" s="672"/>
      <c r="S2910" s="672"/>
      <c r="T2910" s="385"/>
      <c r="U2910" s="385"/>
      <c r="V2910" s="385"/>
      <c r="W2910" s="385"/>
      <c r="X2910" s="693"/>
      <c r="Y2910" s="325"/>
      <c r="Z2910" s="308"/>
      <c r="AA2910" s="383"/>
      <c r="AC2910" s="325"/>
      <c r="AD2910" s="325"/>
      <c r="AF2910" s="383"/>
      <c r="AH2910" s="325"/>
      <c r="AI2910" s="325"/>
      <c r="AK2910" s="385"/>
      <c r="AL2910" s="385"/>
      <c r="AM2910" s="359"/>
      <c r="AN2910" s="385"/>
      <c r="AO2910" s="385"/>
      <c r="AP2910" s="385"/>
      <c r="AQ2910" s="385"/>
      <c r="AR2910" s="385"/>
      <c r="AS2910" s="385"/>
      <c r="AT2910" s="385"/>
      <c r="AU2910" s="359"/>
      <c r="AW2910" s="416"/>
      <c r="AX2910" s="694"/>
      <c r="AY2910" s="641"/>
      <c r="AZ2910" s="385"/>
      <c r="BA2910" s="385"/>
      <c r="BB2910" s="416"/>
      <c r="BC2910" s="416"/>
      <c r="BD2910" s="416"/>
      <c r="BE2910" s="416"/>
      <c r="BF2910" s="416"/>
      <c r="BG2910" s="416"/>
      <c r="BH2910" s="416"/>
      <c r="BI2910" s="416"/>
      <c r="BJ2910" s="416"/>
    </row>
    <row r="2911" spans="10:62" x14ac:dyDescent="0.2">
      <c r="J2911" s="385"/>
      <c r="K2911" s="217"/>
      <c r="L2911" s="217"/>
      <c r="M2911" s="693"/>
      <c r="N2911" s="693"/>
      <c r="O2911" s="359"/>
      <c r="P2911" s="619"/>
      <c r="Q2911" s="672"/>
      <c r="R2911" s="672"/>
      <c r="S2911" s="672"/>
      <c r="T2911" s="385"/>
      <c r="U2911" s="385"/>
      <c r="V2911" s="385"/>
      <c r="W2911" s="385"/>
      <c r="X2911" s="693"/>
      <c r="Y2911" s="325"/>
      <c r="Z2911" s="308"/>
      <c r="AA2911" s="383"/>
      <c r="AC2911" s="325"/>
      <c r="AD2911" s="325"/>
      <c r="AF2911" s="383"/>
      <c r="AH2911" s="325"/>
      <c r="AI2911" s="325"/>
      <c r="AK2911" s="385"/>
      <c r="AL2911" s="385"/>
      <c r="AM2911" s="359"/>
      <c r="AN2911" s="385"/>
      <c r="AO2911" s="385"/>
      <c r="AP2911" s="385"/>
      <c r="AQ2911" s="385"/>
      <c r="AR2911" s="385"/>
      <c r="AS2911" s="385"/>
      <c r="AT2911" s="385"/>
      <c r="AU2911" s="359"/>
      <c r="AW2911" s="416"/>
      <c r="AX2911" s="694"/>
      <c r="AY2911" s="641"/>
      <c r="AZ2911" s="385"/>
      <c r="BA2911" s="385"/>
      <c r="BB2911" s="416"/>
      <c r="BC2911" s="416"/>
      <c r="BD2911" s="416"/>
      <c r="BE2911" s="416"/>
      <c r="BF2911" s="416"/>
      <c r="BG2911" s="416"/>
      <c r="BH2911" s="416"/>
      <c r="BI2911" s="416"/>
      <c r="BJ2911" s="416"/>
    </row>
    <row r="2912" spans="10:62" x14ac:dyDescent="0.2">
      <c r="J2912" s="385"/>
      <c r="K2912" s="217"/>
      <c r="L2912" s="217"/>
      <c r="M2912" s="693"/>
      <c r="N2912" s="693"/>
      <c r="O2912" s="359"/>
      <c r="P2912" s="619"/>
      <c r="Q2912" s="672"/>
      <c r="R2912" s="672"/>
      <c r="S2912" s="672"/>
      <c r="T2912" s="385"/>
      <c r="U2912" s="385"/>
      <c r="V2912" s="385"/>
      <c r="W2912" s="385"/>
      <c r="X2912" s="693"/>
      <c r="Y2912" s="325"/>
      <c r="Z2912" s="308"/>
      <c r="AA2912" s="383"/>
      <c r="AC2912" s="325"/>
      <c r="AD2912" s="325"/>
      <c r="AF2912" s="383"/>
      <c r="AH2912" s="325"/>
      <c r="AI2912" s="325"/>
      <c r="AK2912" s="385"/>
      <c r="AL2912" s="385"/>
      <c r="AM2912" s="359"/>
      <c r="AN2912" s="385"/>
      <c r="AO2912" s="385"/>
      <c r="AP2912" s="385"/>
      <c r="AQ2912" s="385"/>
      <c r="AR2912" s="385"/>
      <c r="AS2912" s="385"/>
      <c r="AT2912" s="385"/>
      <c r="AU2912" s="359"/>
      <c r="AW2912" s="416"/>
      <c r="AX2912" s="694"/>
      <c r="AY2912" s="641"/>
      <c r="AZ2912" s="385"/>
      <c r="BA2912" s="385"/>
      <c r="BB2912" s="416"/>
      <c r="BC2912" s="416"/>
      <c r="BD2912" s="416"/>
      <c r="BE2912" s="416"/>
      <c r="BF2912" s="416"/>
      <c r="BG2912" s="416"/>
      <c r="BH2912" s="416"/>
      <c r="BI2912" s="416"/>
      <c r="BJ2912" s="416"/>
    </row>
    <row r="2913" spans="10:62" x14ac:dyDescent="0.2">
      <c r="J2913" s="385"/>
      <c r="K2913" s="217"/>
      <c r="L2913" s="217"/>
      <c r="M2913" s="693"/>
      <c r="N2913" s="693"/>
      <c r="O2913" s="359"/>
      <c r="P2913" s="619"/>
      <c r="Q2913" s="672"/>
      <c r="R2913" s="672"/>
      <c r="S2913" s="672"/>
      <c r="T2913" s="385"/>
      <c r="U2913" s="385"/>
      <c r="V2913" s="385"/>
      <c r="W2913" s="385"/>
      <c r="X2913" s="693"/>
      <c r="Y2913" s="325"/>
      <c r="Z2913" s="308"/>
      <c r="AA2913" s="383"/>
      <c r="AC2913" s="325"/>
      <c r="AD2913" s="325"/>
      <c r="AF2913" s="383"/>
      <c r="AH2913" s="325"/>
      <c r="AI2913" s="325"/>
      <c r="AK2913" s="385"/>
      <c r="AL2913" s="385"/>
      <c r="AM2913" s="359"/>
      <c r="AN2913" s="385"/>
      <c r="AO2913" s="385"/>
      <c r="AP2913" s="385"/>
      <c r="AQ2913" s="385"/>
      <c r="AR2913" s="385"/>
      <c r="AS2913" s="385"/>
      <c r="AT2913" s="385"/>
      <c r="AU2913" s="359"/>
      <c r="AW2913" s="416"/>
      <c r="AX2913" s="694"/>
      <c r="AY2913" s="641"/>
      <c r="AZ2913" s="385"/>
      <c r="BA2913" s="385"/>
      <c r="BB2913" s="416"/>
      <c r="BC2913" s="416"/>
      <c r="BD2913" s="416"/>
      <c r="BE2913" s="416"/>
      <c r="BF2913" s="416"/>
      <c r="BG2913" s="416"/>
      <c r="BH2913" s="416"/>
      <c r="BI2913" s="416"/>
      <c r="BJ2913" s="416"/>
    </row>
    <row r="2914" spans="10:62" x14ac:dyDescent="0.2">
      <c r="J2914" s="385"/>
      <c r="K2914" s="217"/>
      <c r="L2914" s="217"/>
      <c r="M2914" s="693"/>
      <c r="N2914" s="693"/>
      <c r="O2914" s="359"/>
      <c r="P2914" s="619"/>
      <c r="Q2914" s="672"/>
      <c r="R2914" s="672"/>
      <c r="S2914" s="672"/>
      <c r="T2914" s="385"/>
      <c r="U2914" s="385"/>
      <c r="V2914" s="385"/>
      <c r="W2914" s="385"/>
      <c r="X2914" s="693"/>
      <c r="Y2914" s="325"/>
      <c r="Z2914" s="308"/>
      <c r="AA2914" s="383"/>
      <c r="AC2914" s="325"/>
      <c r="AD2914" s="325"/>
      <c r="AF2914" s="383"/>
      <c r="AH2914" s="325"/>
      <c r="AI2914" s="325"/>
      <c r="AK2914" s="385"/>
      <c r="AL2914" s="385"/>
      <c r="AM2914" s="359"/>
      <c r="AN2914" s="385"/>
      <c r="AO2914" s="385"/>
      <c r="AP2914" s="385"/>
      <c r="AQ2914" s="385"/>
      <c r="AR2914" s="385"/>
      <c r="AS2914" s="385"/>
      <c r="AT2914" s="385"/>
      <c r="AU2914" s="359"/>
      <c r="AW2914" s="416"/>
      <c r="AX2914" s="694"/>
      <c r="AY2914" s="641"/>
      <c r="AZ2914" s="385"/>
      <c r="BA2914" s="385"/>
      <c r="BB2914" s="416"/>
      <c r="BC2914" s="416"/>
      <c r="BD2914" s="416"/>
      <c r="BE2914" s="416"/>
      <c r="BF2914" s="416"/>
      <c r="BG2914" s="416"/>
      <c r="BH2914" s="416"/>
      <c r="BI2914" s="416"/>
      <c r="BJ2914" s="416"/>
    </row>
    <row r="2915" spans="10:62" x14ac:dyDescent="0.2">
      <c r="J2915" s="385"/>
      <c r="K2915" s="217"/>
      <c r="L2915" s="217"/>
      <c r="M2915" s="693"/>
      <c r="N2915" s="693"/>
      <c r="O2915" s="359"/>
      <c r="P2915" s="619"/>
      <c r="Q2915" s="672"/>
      <c r="R2915" s="672"/>
      <c r="S2915" s="672"/>
      <c r="T2915" s="385"/>
      <c r="U2915" s="385"/>
      <c r="V2915" s="385"/>
      <c r="W2915" s="385"/>
      <c r="X2915" s="693"/>
      <c r="Y2915" s="325"/>
      <c r="Z2915" s="308"/>
      <c r="AA2915" s="383"/>
      <c r="AC2915" s="325"/>
      <c r="AD2915" s="325"/>
      <c r="AF2915" s="383"/>
      <c r="AH2915" s="325"/>
      <c r="AI2915" s="325"/>
      <c r="AK2915" s="385"/>
      <c r="AL2915" s="385"/>
      <c r="AM2915" s="359"/>
      <c r="AN2915" s="385"/>
      <c r="AO2915" s="385"/>
      <c r="AP2915" s="385"/>
      <c r="AQ2915" s="385"/>
      <c r="AR2915" s="385"/>
      <c r="AS2915" s="385"/>
      <c r="AT2915" s="385"/>
      <c r="AU2915" s="359"/>
      <c r="AW2915" s="416"/>
      <c r="AX2915" s="694"/>
      <c r="AY2915" s="641"/>
      <c r="AZ2915" s="385"/>
      <c r="BA2915" s="385"/>
      <c r="BB2915" s="416"/>
      <c r="BC2915" s="416"/>
      <c r="BD2915" s="416"/>
      <c r="BE2915" s="416"/>
      <c r="BF2915" s="416"/>
      <c r="BG2915" s="416"/>
      <c r="BH2915" s="416"/>
      <c r="BI2915" s="416"/>
      <c r="BJ2915" s="416"/>
    </row>
    <row r="2916" spans="10:62" x14ac:dyDescent="0.2">
      <c r="J2916" s="385"/>
      <c r="K2916" s="217"/>
      <c r="L2916" s="217"/>
      <c r="M2916" s="693"/>
      <c r="N2916" s="693"/>
      <c r="O2916" s="359"/>
      <c r="P2916" s="619"/>
      <c r="Q2916" s="672"/>
      <c r="R2916" s="672"/>
      <c r="S2916" s="672"/>
      <c r="T2916" s="385"/>
      <c r="U2916" s="385"/>
      <c r="V2916" s="385"/>
      <c r="W2916" s="385"/>
      <c r="X2916" s="693"/>
      <c r="Y2916" s="325"/>
      <c r="Z2916" s="308"/>
      <c r="AA2916" s="383"/>
      <c r="AC2916" s="325"/>
      <c r="AD2916" s="325"/>
      <c r="AF2916" s="383"/>
      <c r="AH2916" s="325"/>
      <c r="AI2916" s="325"/>
      <c r="AK2916" s="385"/>
      <c r="AL2916" s="385"/>
      <c r="AM2916" s="359"/>
      <c r="AN2916" s="385"/>
      <c r="AO2916" s="385"/>
      <c r="AP2916" s="385"/>
      <c r="AQ2916" s="385"/>
      <c r="AR2916" s="385"/>
      <c r="AS2916" s="385"/>
      <c r="AT2916" s="385"/>
      <c r="AU2916" s="359"/>
      <c r="AW2916" s="416"/>
      <c r="AX2916" s="694"/>
      <c r="AY2916" s="641"/>
      <c r="AZ2916" s="385"/>
      <c r="BA2916" s="385"/>
      <c r="BB2916" s="416"/>
      <c r="BC2916" s="416"/>
      <c r="BD2916" s="416"/>
      <c r="BE2916" s="416"/>
      <c r="BF2916" s="416"/>
      <c r="BG2916" s="416"/>
      <c r="BH2916" s="416"/>
      <c r="BI2916" s="416"/>
      <c r="BJ2916" s="416"/>
    </row>
    <row r="2917" spans="10:62" x14ac:dyDescent="0.2">
      <c r="J2917" s="385"/>
      <c r="K2917" s="217"/>
      <c r="L2917" s="217"/>
      <c r="M2917" s="693"/>
      <c r="N2917" s="693"/>
      <c r="O2917" s="359"/>
      <c r="P2917" s="619"/>
      <c r="Q2917" s="672"/>
      <c r="R2917" s="672"/>
      <c r="S2917" s="672"/>
      <c r="T2917" s="385"/>
      <c r="U2917" s="385"/>
      <c r="V2917" s="385"/>
      <c r="W2917" s="385"/>
      <c r="X2917" s="693"/>
      <c r="Y2917" s="325"/>
      <c r="Z2917" s="308"/>
      <c r="AA2917" s="383"/>
      <c r="AC2917" s="325"/>
      <c r="AD2917" s="325"/>
      <c r="AF2917" s="383"/>
      <c r="AH2917" s="325"/>
      <c r="AI2917" s="325"/>
      <c r="AK2917" s="385"/>
      <c r="AL2917" s="385"/>
      <c r="AM2917" s="359"/>
      <c r="AN2917" s="385"/>
      <c r="AO2917" s="385"/>
      <c r="AP2917" s="385"/>
      <c r="AQ2917" s="385"/>
      <c r="AR2917" s="385"/>
      <c r="AS2917" s="385"/>
      <c r="AT2917" s="385"/>
      <c r="AU2917" s="359"/>
      <c r="AW2917" s="416"/>
      <c r="AX2917" s="694"/>
      <c r="AY2917" s="641"/>
      <c r="AZ2917" s="385"/>
      <c r="BA2917" s="385"/>
      <c r="BB2917" s="416"/>
      <c r="BC2917" s="416"/>
      <c r="BD2917" s="416"/>
      <c r="BE2917" s="416"/>
      <c r="BF2917" s="416"/>
      <c r="BG2917" s="416"/>
      <c r="BH2917" s="416"/>
      <c r="BI2917" s="416"/>
      <c r="BJ2917" s="416"/>
    </row>
    <row r="2918" spans="10:62" x14ac:dyDescent="0.2">
      <c r="J2918" s="385"/>
      <c r="K2918" s="217"/>
      <c r="L2918" s="217"/>
      <c r="M2918" s="693"/>
      <c r="N2918" s="693"/>
      <c r="O2918" s="359"/>
      <c r="P2918" s="619"/>
      <c r="Q2918" s="672"/>
      <c r="R2918" s="672"/>
      <c r="S2918" s="672"/>
      <c r="T2918" s="385"/>
      <c r="U2918" s="385"/>
      <c r="V2918" s="385"/>
      <c r="W2918" s="385"/>
      <c r="X2918" s="693"/>
      <c r="Y2918" s="325"/>
      <c r="Z2918" s="308"/>
      <c r="AA2918" s="383"/>
      <c r="AC2918" s="325"/>
      <c r="AD2918" s="325"/>
      <c r="AF2918" s="383"/>
      <c r="AH2918" s="325"/>
      <c r="AI2918" s="325"/>
      <c r="AK2918" s="385"/>
      <c r="AL2918" s="385"/>
      <c r="AM2918" s="359"/>
      <c r="AN2918" s="385"/>
      <c r="AO2918" s="385"/>
      <c r="AP2918" s="385"/>
      <c r="AQ2918" s="385"/>
      <c r="AR2918" s="385"/>
      <c r="AS2918" s="385"/>
      <c r="AT2918" s="385"/>
      <c r="AU2918" s="359"/>
      <c r="AW2918" s="416"/>
      <c r="AX2918" s="694"/>
      <c r="AY2918" s="641"/>
      <c r="AZ2918" s="385"/>
      <c r="BA2918" s="385"/>
      <c r="BB2918" s="416"/>
      <c r="BC2918" s="416"/>
      <c r="BD2918" s="416"/>
      <c r="BE2918" s="416"/>
      <c r="BF2918" s="416"/>
      <c r="BG2918" s="416"/>
      <c r="BH2918" s="416"/>
      <c r="BI2918" s="416"/>
      <c r="BJ2918" s="416"/>
    </row>
    <row r="2919" spans="10:62" x14ac:dyDescent="0.2">
      <c r="J2919" s="385"/>
      <c r="K2919" s="217"/>
      <c r="L2919" s="217"/>
      <c r="M2919" s="693"/>
      <c r="N2919" s="693"/>
      <c r="O2919" s="359"/>
      <c r="P2919" s="619"/>
      <c r="Q2919" s="672"/>
      <c r="R2919" s="672"/>
      <c r="S2919" s="672"/>
      <c r="T2919" s="385"/>
      <c r="U2919" s="385"/>
      <c r="V2919" s="385"/>
      <c r="W2919" s="385"/>
      <c r="X2919" s="693"/>
      <c r="Y2919" s="325"/>
      <c r="Z2919" s="308"/>
      <c r="AA2919" s="383"/>
      <c r="AC2919" s="325"/>
      <c r="AD2919" s="325"/>
      <c r="AF2919" s="383"/>
      <c r="AH2919" s="325"/>
      <c r="AI2919" s="325"/>
      <c r="AK2919" s="385"/>
      <c r="AL2919" s="385"/>
      <c r="AM2919" s="359"/>
      <c r="AN2919" s="385"/>
      <c r="AO2919" s="385"/>
      <c r="AP2919" s="385"/>
      <c r="AQ2919" s="385"/>
      <c r="AR2919" s="385"/>
      <c r="AS2919" s="385"/>
      <c r="AT2919" s="385"/>
      <c r="AU2919" s="359"/>
      <c r="AW2919" s="416"/>
      <c r="AX2919" s="694"/>
      <c r="AY2919" s="641"/>
      <c r="AZ2919" s="385"/>
      <c r="BA2919" s="385"/>
      <c r="BB2919" s="416"/>
      <c r="BC2919" s="416"/>
      <c r="BD2919" s="416"/>
      <c r="BE2919" s="416"/>
      <c r="BF2919" s="416"/>
      <c r="BG2919" s="416"/>
      <c r="BH2919" s="416"/>
      <c r="BI2919" s="416"/>
      <c r="BJ2919" s="416"/>
    </row>
    <row r="2920" spans="10:62" x14ac:dyDescent="0.2">
      <c r="J2920" s="385"/>
      <c r="K2920" s="217"/>
      <c r="L2920" s="217"/>
      <c r="M2920" s="693"/>
      <c r="N2920" s="693"/>
      <c r="O2920" s="359"/>
      <c r="P2920" s="619"/>
      <c r="Q2920" s="672"/>
      <c r="R2920" s="672"/>
      <c r="S2920" s="672"/>
      <c r="T2920" s="385"/>
      <c r="U2920" s="385"/>
      <c r="V2920" s="385"/>
      <c r="W2920" s="385"/>
      <c r="X2920" s="693"/>
      <c r="Y2920" s="325"/>
      <c r="Z2920" s="308"/>
      <c r="AA2920" s="383"/>
      <c r="AC2920" s="325"/>
      <c r="AD2920" s="325"/>
      <c r="AF2920" s="383"/>
      <c r="AH2920" s="325"/>
      <c r="AI2920" s="325"/>
      <c r="AK2920" s="385"/>
      <c r="AL2920" s="385"/>
      <c r="AM2920" s="359"/>
      <c r="AN2920" s="385"/>
      <c r="AO2920" s="385"/>
      <c r="AP2920" s="385"/>
      <c r="AQ2920" s="385"/>
      <c r="AR2920" s="385"/>
      <c r="AS2920" s="385"/>
      <c r="AT2920" s="385"/>
      <c r="AU2920" s="359"/>
      <c r="AW2920" s="416"/>
      <c r="AX2920" s="694"/>
      <c r="AY2920" s="641"/>
      <c r="AZ2920" s="385"/>
      <c r="BA2920" s="385"/>
      <c r="BB2920" s="416"/>
      <c r="BC2920" s="416"/>
      <c r="BD2920" s="416"/>
      <c r="BE2920" s="416"/>
      <c r="BF2920" s="416"/>
      <c r="BG2920" s="416"/>
      <c r="BH2920" s="416"/>
      <c r="BI2920" s="416"/>
      <c r="BJ2920" s="416"/>
    </row>
    <row r="2921" spans="10:62" x14ac:dyDescent="0.2">
      <c r="J2921" s="385"/>
      <c r="K2921" s="217"/>
      <c r="L2921" s="217"/>
      <c r="M2921" s="693"/>
      <c r="N2921" s="693"/>
      <c r="O2921" s="359"/>
      <c r="P2921" s="619"/>
      <c r="Q2921" s="672"/>
      <c r="R2921" s="672"/>
      <c r="S2921" s="672"/>
      <c r="T2921" s="385"/>
      <c r="U2921" s="385"/>
      <c r="V2921" s="385"/>
      <c r="W2921" s="385"/>
      <c r="X2921" s="693"/>
      <c r="Y2921" s="325"/>
      <c r="Z2921" s="308"/>
      <c r="AA2921" s="383"/>
      <c r="AC2921" s="325"/>
      <c r="AD2921" s="325"/>
      <c r="AF2921" s="383"/>
      <c r="AH2921" s="325"/>
      <c r="AI2921" s="325"/>
      <c r="AK2921" s="385"/>
      <c r="AL2921" s="385"/>
      <c r="AM2921" s="359"/>
      <c r="AN2921" s="385"/>
      <c r="AO2921" s="385"/>
      <c r="AP2921" s="385"/>
      <c r="AQ2921" s="385"/>
      <c r="AR2921" s="385"/>
      <c r="AS2921" s="385"/>
      <c r="AT2921" s="385"/>
      <c r="AU2921" s="359"/>
      <c r="AW2921" s="416"/>
      <c r="AX2921" s="694"/>
      <c r="AY2921" s="641"/>
      <c r="AZ2921" s="385"/>
      <c r="BA2921" s="385"/>
      <c r="BB2921" s="416"/>
      <c r="BC2921" s="416"/>
      <c r="BD2921" s="416"/>
      <c r="BE2921" s="416"/>
      <c r="BF2921" s="416"/>
      <c r="BG2921" s="416"/>
      <c r="BH2921" s="416"/>
      <c r="BI2921" s="416"/>
      <c r="BJ2921" s="416"/>
    </row>
    <row r="2922" spans="10:62" x14ac:dyDescent="0.2">
      <c r="J2922" s="385"/>
      <c r="K2922" s="217"/>
      <c r="L2922" s="217"/>
      <c r="M2922" s="693"/>
      <c r="N2922" s="693"/>
      <c r="O2922" s="359"/>
      <c r="P2922" s="619"/>
      <c r="Q2922" s="672"/>
      <c r="R2922" s="672"/>
      <c r="S2922" s="672"/>
      <c r="T2922" s="385"/>
      <c r="U2922" s="385"/>
      <c r="V2922" s="385"/>
      <c r="W2922" s="385"/>
      <c r="X2922" s="693"/>
      <c r="Y2922" s="325"/>
      <c r="Z2922" s="308"/>
      <c r="AA2922" s="383"/>
      <c r="AC2922" s="325"/>
      <c r="AD2922" s="325"/>
      <c r="AF2922" s="383"/>
      <c r="AH2922" s="325"/>
      <c r="AI2922" s="325"/>
      <c r="AK2922" s="385"/>
      <c r="AL2922" s="385"/>
      <c r="AM2922" s="359"/>
      <c r="AN2922" s="385"/>
      <c r="AO2922" s="385"/>
      <c r="AP2922" s="385"/>
      <c r="AQ2922" s="385"/>
      <c r="AR2922" s="385"/>
      <c r="AS2922" s="385"/>
      <c r="AT2922" s="385"/>
      <c r="AU2922" s="359"/>
      <c r="AW2922" s="416"/>
      <c r="AX2922" s="694"/>
      <c r="AY2922" s="641"/>
      <c r="AZ2922" s="385"/>
      <c r="BA2922" s="385"/>
      <c r="BB2922" s="416"/>
      <c r="BC2922" s="416"/>
      <c r="BD2922" s="416"/>
      <c r="BE2922" s="416"/>
      <c r="BF2922" s="416"/>
      <c r="BG2922" s="416"/>
      <c r="BH2922" s="416"/>
      <c r="BI2922" s="416"/>
      <c r="BJ2922" s="416"/>
    </row>
    <row r="2923" spans="10:62" x14ac:dyDescent="0.2">
      <c r="J2923" s="385"/>
      <c r="K2923" s="217"/>
      <c r="L2923" s="217"/>
      <c r="M2923" s="693"/>
      <c r="N2923" s="693"/>
      <c r="O2923" s="359"/>
      <c r="P2923" s="619"/>
      <c r="Q2923" s="672"/>
      <c r="R2923" s="672"/>
      <c r="S2923" s="672"/>
      <c r="T2923" s="385"/>
      <c r="U2923" s="385"/>
      <c r="V2923" s="385"/>
      <c r="W2923" s="385"/>
      <c r="X2923" s="693"/>
      <c r="Y2923" s="325"/>
      <c r="Z2923" s="308"/>
      <c r="AA2923" s="383"/>
      <c r="AC2923" s="325"/>
      <c r="AD2923" s="325"/>
      <c r="AF2923" s="383"/>
      <c r="AH2923" s="325"/>
      <c r="AI2923" s="325"/>
      <c r="AK2923" s="385"/>
      <c r="AL2923" s="385"/>
      <c r="AM2923" s="359"/>
      <c r="AN2923" s="385"/>
      <c r="AO2923" s="385"/>
      <c r="AP2923" s="385"/>
      <c r="AQ2923" s="385"/>
      <c r="AR2923" s="385"/>
      <c r="AS2923" s="385"/>
      <c r="AT2923" s="385"/>
      <c r="AU2923" s="359"/>
      <c r="AW2923" s="416"/>
      <c r="AX2923" s="694"/>
      <c r="AY2923" s="641"/>
      <c r="AZ2923" s="385"/>
      <c r="BA2923" s="385"/>
      <c r="BB2923" s="416"/>
      <c r="BC2923" s="416"/>
      <c r="BD2923" s="416"/>
      <c r="BE2923" s="416"/>
      <c r="BF2923" s="416"/>
      <c r="BG2923" s="416"/>
      <c r="BH2923" s="416"/>
      <c r="BI2923" s="416"/>
      <c r="BJ2923" s="416"/>
    </row>
    <row r="2924" spans="10:62" x14ac:dyDescent="0.2">
      <c r="J2924" s="385"/>
      <c r="K2924" s="217"/>
      <c r="L2924" s="217"/>
      <c r="M2924" s="693"/>
      <c r="N2924" s="693"/>
      <c r="O2924" s="359"/>
      <c r="P2924" s="619"/>
      <c r="Q2924" s="672"/>
      <c r="R2924" s="672"/>
      <c r="S2924" s="672"/>
      <c r="T2924" s="385"/>
      <c r="U2924" s="385"/>
      <c r="V2924" s="385"/>
      <c r="W2924" s="385"/>
      <c r="X2924" s="693"/>
      <c r="Y2924" s="325"/>
      <c r="Z2924" s="308"/>
      <c r="AA2924" s="383"/>
      <c r="AC2924" s="325"/>
      <c r="AD2924" s="325"/>
      <c r="AF2924" s="383"/>
      <c r="AH2924" s="325"/>
      <c r="AI2924" s="325"/>
      <c r="AK2924" s="385"/>
      <c r="AL2924" s="385"/>
      <c r="AM2924" s="359"/>
      <c r="AN2924" s="385"/>
      <c r="AO2924" s="385"/>
      <c r="AP2924" s="385"/>
      <c r="AQ2924" s="385"/>
      <c r="AR2924" s="385"/>
      <c r="AS2924" s="385"/>
      <c r="AT2924" s="385"/>
      <c r="AU2924" s="359"/>
      <c r="AW2924" s="416"/>
      <c r="AX2924" s="694"/>
      <c r="AY2924" s="641"/>
      <c r="AZ2924" s="385"/>
      <c r="BA2924" s="385"/>
      <c r="BB2924" s="416"/>
      <c r="BC2924" s="416"/>
      <c r="BD2924" s="416"/>
      <c r="BE2924" s="416"/>
      <c r="BF2924" s="416"/>
      <c r="BG2924" s="416"/>
      <c r="BH2924" s="416"/>
      <c r="BI2924" s="416"/>
      <c r="BJ2924" s="416"/>
    </row>
    <row r="2925" spans="10:62" x14ac:dyDescent="0.2">
      <c r="J2925" s="385"/>
      <c r="K2925" s="217"/>
      <c r="L2925" s="217"/>
      <c r="M2925" s="693"/>
      <c r="N2925" s="693"/>
      <c r="O2925" s="359"/>
      <c r="P2925" s="619"/>
      <c r="Q2925" s="672"/>
      <c r="R2925" s="672"/>
      <c r="S2925" s="672"/>
      <c r="T2925" s="385"/>
      <c r="U2925" s="385"/>
      <c r="V2925" s="385"/>
      <c r="W2925" s="385"/>
      <c r="X2925" s="693"/>
      <c r="Y2925" s="325"/>
      <c r="Z2925" s="308"/>
      <c r="AA2925" s="383"/>
      <c r="AC2925" s="325"/>
      <c r="AD2925" s="325"/>
      <c r="AF2925" s="383"/>
      <c r="AH2925" s="325"/>
      <c r="AI2925" s="325"/>
      <c r="AK2925" s="385"/>
      <c r="AL2925" s="385"/>
      <c r="AM2925" s="359"/>
      <c r="AN2925" s="385"/>
      <c r="AO2925" s="385"/>
      <c r="AP2925" s="385"/>
      <c r="AQ2925" s="385"/>
      <c r="AR2925" s="385"/>
      <c r="AS2925" s="385"/>
      <c r="AT2925" s="385"/>
      <c r="AU2925" s="359"/>
      <c r="AW2925" s="416"/>
      <c r="AX2925" s="694"/>
      <c r="AY2925" s="641"/>
      <c r="AZ2925" s="385"/>
      <c r="BA2925" s="385"/>
      <c r="BB2925" s="416"/>
      <c r="BC2925" s="416"/>
      <c r="BD2925" s="416"/>
      <c r="BE2925" s="416"/>
      <c r="BF2925" s="416"/>
      <c r="BG2925" s="416"/>
      <c r="BH2925" s="416"/>
      <c r="BI2925" s="416"/>
      <c r="BJ2925" s="416"/>
    </row>
    <row r="2926" spans="10:62" x14ac:dyDescent="0.2">
      <c r="J2926" s="385"/>
      <c r="K2926" s="217"/>
      <c r="L2926" s="217"/>
      <c r="M2926" s="693"/>
      <c r="N2926" s="693"/>
      <c r="O2926" s="359"/>
      <c r="P2926" s="619"/>
      <c r="Q2926" s="672"/>
      <c r="R2926" s="672"/>
      <c r="S2926" s="672"/>
      <c r="T2926" s="385"/>
      <c r="U2926" s="385"/>
      <c r="V2926" s="385"/>
      <c r="W2926" s="385"/>
      <c r="X2926" s="693"/>
      <c r="Y2926" s="325"/>
      <c r="Z2926" s="308"/>
      <c r="AA2926" s="383"/>
      <c r="AC2926" s="325"/>
      <c r="AD2926" s="325"/>
      <c r="AF2926" s="383"/>
      <c r="AH2926" s="325"/>
      <c r="AI2926" s="325"/>
      <c r="AK2926" s="385"/>
      <c r="AL2926" s="385"/>
      <c r="AM2926" s="359"/>
      <c r="AN2926" s="385"/>
      <c r="AO2926" s="385"/>
      <c r="AP2926" s="385"/>
      <c r="AQ2926" s="385"/>
      <c r="AR2926" s="385"/>
      <c r="AS2926" s="385"/>
      <c r="AT2926" s="385"/>
      <c r="AU2926" s="359"/>
      <c r="AW2926" s="416"/>
      <c r="AX2926" s="694"/>
      <c r="AY2926" s="641"/>
      <c r="AZ2926" s="385"/>
      <c r="BA2926" s="385"/>
      <c r="BB2926" s="416"/>
      <c r="BC2926" s="416"/>
      <c r="BD2926" s="416"/>
      <c r="BE2926" s="416"/>
      <c r="BF2926" s="416"/>
      <c r="BG2926" s="416"/>
      <c r="BH2926" s="416"/>
      <c r="BI2926" s="416"/>
      <c r="BJ2926" s="416"/>
    </row>
    <row r="2927" spans="10:62" x14ac:dyDescent="0.2">
      <c r="J2927" s="385"/>
      <c r="K2927" s="217"/>
      <c r="L2927" s="217"/>
      <c r="M2927" s="693"/>
      <c r="N2927" s="693"/>
      <c r="O2927" s="359"/>
      <c r="P2927" s="619"/>
      <c r="Q2927" s="672"/>
      <c r="R2927" s="672"/>
      <c r="S2927" s="672"/>
      <c r="T2927" s="385"/>
      <c r="U2927" s="385"/>
      <c r="V2927" s="385"/>
      <c r="W2927" s="385"/>
      <c r="X2927" s="693"/>
      <c r="Y2927" s="325"/>
      <c r="Z2927" s="308"/>
      <c r="AA2927" s="383"/>
      <c r="AC2927" s="325"/>
      <c r="AD2927" s="325"/>
      <c r="AF2927" s="383"/>
      <c r="AH2927" s="325"/>
      <c r="AI2927" s="325"/>
      <c r="AK2927" s="385"/>
      <c r="AL2927" s="385"/>
      <c r="AM2927" s="359"/>
      <c r="AN2927" s="385"/>
      <c r="AO2927" s="385"/>
      <c r="AP2927" s="385"/>
      <c r="AQ2927" s="385"/>
      <c r="AR2927" s="385"/>
      <c r="AS2927" s="385"/>
      <c r="AT2927" s="385"/>
      <c r="AU2927" s="359"/>
      <c r="AW2927" s="416"/>
      <c r="AX2927" s="694"/>
      <c r="AY2927" s="641"/>
      <c r="AZ2927" s="385"/>
      <c r="BA2927" s="385"/>
      <c r="BB2927" s="416"/>
      <c r="BC2927" s="416"/>
      <c r="BD2927" s="416"/>
      <c r="BE2927" s="416"/>
      <c r="BF2927" s="416"/>
      <c r="BG2927" s="416"/>
      <c r="BH2927" s="416"/>
      <c r="BI2927" s="416"/>
      <c r="BJ2927" s="416"/>
    </row>
    <row r="2928" spans="10:62" x14ac:dyDescent="0.2">
      <c r="J2928" s="385"/>
      <c r="K2928" s="217"/>
      <c r="L2928" s="217"/>
      <c r="M2928" s="693"/>
      <c r="N2928" s="693"/>
      <c r="O2928" s="359"/>
      <c r="P2928" s="619"/>
      <c r="Q2928" s="672"/>
      <c r="R2928" s="672"/>
      <c r="S2928" s="672"/>
      <c r="T2928" s="385"/>
      <c r="U2928" s="385"/>
      <c r="V2928" s="385"/>
      <c r="W2928" s="385"/>
      <c r="X2928" s="693"/>
      <c r="Y2928" s="325"/>
      <c r="Z2928" s="308"/>
      <c r="AA2928" s="383"/>
      <c r="AC2928" s="325"/>
      <c r="AD2928" s="325"/>
      <c r="AF2928" s="383"/>
      <c r="AH2928" s="325"/>
      <c r="AI2928" s="325"/>
      <c r="AK2928" s="385"/>
      <c r="AL2928" s="385"/>
      <c r="AM2928" s="359"/>
      <c r="AN2928" s="385"/>
      <c r="AO2928" s="385"/>
      <c r="AP2928" s="385"/>
      <c r="AQ2928" s="385"/>
      <c r="AR2928" s="385"/>
      <c r="AS2928" s="385"/>
      <c r="AT2928" s="385"/>
      <c r="AU2928" s="359"/>
      <c r="AW2928" s="416"/>
      <c r="AX2928" s="694"/>
      <c r="AY2928" s="641"/>
      <c r="AZ2928" s="385"/>
      <c r="BA2928" s="385"/>
      <c r="BB2928" s="416"/>
      <c r="BC2928" s="416"/>
      <c r="BD2928" s="416"/>
      <c r="BE2928" s="416"/>
      <c r="BF2928" s="416"/>
      <c r="BG2928" s="416"/>
      <c r="BH2928" s="416"/>
      <c r="BI2928" s="416"/>
      <c r="BJ2928" s="416"/>
    </row>
    <row r="2929" spans="10:62" x14ac:dyDescent="0.2">
      <c r="J2929" s="385"/>
      <c r="K2929" s="217"/>
      <c r="L2929" s="217"/>
      <c r="M2929" s="693"/>
      <c r="N2929" s="693"/>
      <c r="O2929" s="359"/>
      <c r="P2929" s="619"/>
      <c r="Q2929" s="672"/>
      <c r="R2929" s="672"/>
      <c r="S2929" s="672"/>
      <c r="T2929" s="385"/>
      <c r="U2929" s="385"/>
      <c r="V2929" s="385"/>
      <c r="W2929" s="385"/>
      <c r="X2929" s="693"/>
      <c r="Y2929" s="325"/>
      <c r="Z2929" s="308"/>
      <c r="AA2929" s="383"/>
      <c r="AC2929" s="325"/>
      <c r="AD2929" s="325"/>
      <c r="AF2929" s="383"/>
      <c r="AH2929" s="325"/>
      <c r="AI2929" s="325"/>
      <c r="AK2929" s="385"/>
      <c r="AL2929" s="385"/>
      <c r="AM2929" s="359"/>
      <c r="AN2929" s="385"/>
      <c r="AO2929" s="385"/>
      <c r="AP2929" s="385"/>
      <c r="AQ2929" s="385"/>
      <c r="AR2929" s="385"/>
      <c r="AS2929" s="385"/>
      <c r="AT2929" s="385"/>
      <c r="AU2929" s="359"/>
      <c r="AW2929" s="416"/>
      <c r="AX2929" s="694"/>
      <c r="AY2929" s="641"/>
      <c r="AZ2929" s="385"/>
      <c r="BA2929" s="385"/>
      <c r="BB2929" s="416"/>
      <c r="BC2929" s="416"/>
      <c r="BD2929" s="416"/>
      <c r="BE2929" s="416"/>
      <c r="BF2929" s="416"/>
      <c r="BG2929" s="416"/>
      <c r="BH2929" s="416"/>
      <c r="BI2929" s="416"/>
      <c r="BJ2929" s="416"/>
    </row>
    <row r="2930" spans="10:62" x14ac:dyDescent="0.2">
      <c r="J2930" s="385"/>
      <c r="K2930" s="217"/>
      <c r="L2930" s="217"/>
      <c r="M2930" s="693"/>
      <c r="N2930" s="693"/>
      <c r="O2930" s="359"/>
      <c r="P2930" s="619"/>
      <c r="Q2930" s="672"/>
      <c r="R2930" s="672"/>
      <c r="S2930" s="672"/>
      <c r="T2930" s="385"/>
      <c r="U2930" s="385"/>
      <c r="V2930" s="385"/>
      <c r="W2930" s="385"/>
      <c r="X2930" s="693"/>
      <c r="Y2930" s="325"/>
      <c r="Z2930" s="308"/>
      <c r="AA2930" s="383"/>
      <c r="AC2930" s="325"/>
      <c r="AD2930" s="325"/>
      <c r="AF2930" s="383"/>
      <c r="AH2930" s="325"/>
      <c r="AI2930" s="325"/>
      <c r="AK2930" s="385"/>
      <c r="AL2930" s="385"/>
      <c r="AM2930" s="359"/>
      <c r="AN2930" s="385"/>
      <c r="AO2930" s="385"/>
      <c r="AP2930" s="385"/>
      <c r="AQ2930" s="385"/>
      <c r="AR2930" s="385"/>
      <c r="AS2930" s="385"/>
      <c r="AT2930" s="385"/>
      <c r="AU2930" s="359"/>
      <c r="AW2930" s="416"/>
      <c r="AX2930" s="694"/>
      <c r="AY2930" s="641"/>
      <c r="AZ2930" s="385"/>
      <c r="BA2930" s="385"/>
      <c r="BB2930" s="416"/>
      <c r="BC2930" s="416"/>
      <c r="BD2930" s="416"/>
      <c r="BE2930" s="416"/>
      <c r="BF2930" s="416"/>
      <c r="BG2930" s="416"/>
      <c r="BH2930" s="416"/>
      <c r="BI2930" s="416"/>
      <c r="BJ2930" s="416"/>
    </row>
    <row r="2931" spans="10:62" x14ac:dyDescent="0.2">
      <c r="J2931" s="385"/>
      <c r="K2931" s="217"/>
      <c r="L2931" s="217"/>
      <c r="M2931" s="693"/>
      <c r="N2931" s="693"/>
      <c r="O2931" s="359"/>
      <c r="P2931" s="619"/>
      <c r="Q2931" s="672"/>
      <c r="R2931" s="672"/>
      <c r="S2931" s="672"/>
      <c r="T2931" s="385"/>
      <c r="U2931" s="385"/>
      <c r="V2931" s="385"/>
      <c r="W2931" s="385"/>
      <c r="X2931" s="693"/>
      <c r="Y2931" s="325"/>
      <c r="Z2931" s="308"/>
      <c r="AA2931" s="383"/>
      <c r="AC2931" s="325"/>
      <c r="AD2931" s="325"/>
      <c r="AF2931" s="383"/>
      <c r="AH2931" s="325"/>
      <c r="AI2931" s="325"/>
      <c r="AK2931" s="385"/>
      <c r="AL2931" s="385"/>
      <c r="AM2931" s="359"/>
      <c r="AN2931" s="385"/>
      <c r="AO2931" s="385"/>
      <c r="AP2931" s="385"/>
      <c r="AQ2931" s="385"/>
      <c r="AR2931" s="385"/>
      <c r="AS2931" s="385"/>
      <c r="AT2931" s="385"/>
      <c r="AU2931" s="359"/>
      <c r="AW2931" s="416"/>
      <c r="AX2931" s="694"/>
      <c r="AY2931" s="641"/>
      <c r="AZ2931" s="385"/>
      <c r="BA2931" s="385"/>
      <c r="BB2931" s="416"/>
      <c r="BC2931" s="416"/>
      <c r="BD2931" s="416"/>
      <c r="BE2931" s="416"/>
      <c r="BF2931" s="416"/>
      <c r="BG2931" s="416"/>
      <c r="BH2931" s="416"/>
      <c r="BI2931" s="416"/>
      <c r="BJ2931" s="416"/>
    </row>
    <row r="2932" spans="10:62" x14ac:dyDescent="0.2">
      <c r="J2932" s="385"/>
      <c r="K2932" s="217"/>
      <c r="L2932" s="217"/>
      <c r="M2932" s="693"/>
      <c r="N2932" s="693"/>
      <c r="O2932" s="359"/>
      <c r="P2932" s="619"/>
      <c r="Q2932" s="672"/>
      <c r="R2932" s="672"/>
      <c r="S2932" s="672"/>
      <c r="T2932" s="385"/>
      <c r="U2932" s="385"/>
      <c r="V2932" s="385"/>
      <c r="W2932" s="385"/>
      <c r="X2932" s="693"/>
      <c r="Y2932" s="325"/>
      <c r="Z2932" s="308"/>
      <c r="AA2932" s="383"/>
      <c r="AC2932" s="325"/>
      <c r="AD2932" s="325"/>
      <c r="AF2932" s="383"/>
      <c r="AH2932" s="325"/>
      <c r="AI2932" s="325"/>
      <c r="AK2932" s="385"/>
      <c r="AL2932" s="385"/>
      <c r="AM2932" s="359"/>
      <c r="AN2932" s="385"/>
      <c r="AO2932" s="385"/>
      <c r="AP2932" s="385"/>
      <c r="AQ2932" s="385"/>
      <c r="AR2932" s="385"/>
      <c r="AS2932" s="385"/>
      <c r="AT2932" s="385"/>
      <c r="AU2932" s="359"/>
      <c r="AW2932" s="416"/>
      <c r="AX2932" s="694"/>
      <c r="AY2932" s="641"/>
      <c r="AZ2932" s="385"/>
      <c r="BA2932" s="385"/>
      <c r="BB2932" s="416"/>
      <c r="BC2932" s="416"/>
      <c r="BD2932" s="416"/>
      <c r="BE2932" s="416"/>
      <c r="BF2932" s="416"/>
      <c r="BG2932" s="416"/>
      <c r="BH2932" s="416"/>
      <c r="BI2932" s="416"/>
      <c r="BJ2932" s="416"/>
    </row>
    <row r="2933" spans="10:62" x14ac:dyDescent="0.2">
      <c r="J2933" s="385"/>
      <c r="K2933" s="217"/>
      <c r="L2933" s="217"/>
      <c r="M2933" s="693"/>
      <c r="N2933" s="693"/>
      <c r="O2933" s="359"/>
      <c r="P2933" s="619"/>
      <c r="Q2933" s="672"/>
      <c r="R2933" s="672"/>
      <c r="S2933" s="672"/>
      <c r="T2933" s="385"/>
      <c r="U2933" s="385"/>
      <c r="V2933" s="385"/>
      <c r="W2933" s="385"/>
      <c r="X2933" s="693"/>
      <c r="Y2933" s="325"/>
      <c r="Z2933" s="308"/>
      <c r="AA2933" s="383"/>
      <c r="AC2933" s="325"/>
      <c r="AD2933" s="325"/>
      <c r="AF2933" s="383"/>
      <c r="AH2933" s="325"/>
      <c r="AI2933" s="325"/>
      <c r="AK2933" s="385"/>
      <c r="AL2933" s="385"/>
      <c r="AM2933" s="359"/>
      <c r="AN2933" s="385"/>
      <c r="AO2933" s="385"/>
      <c r="AP2933" s="385"/>
      <c r="AQ2933" s="385"/>
      <c r="AR2933" s="385"/>
      <c r="AS2933" s="385"/>
      <c r="AT2933" s="385"/>
      <c r="AU2933" s="359"/>
      <c r="AW2933" s="416"/>
      <c r="AX2933" s="694"/>
      <c r="AY2933" s="641"/>
      <c r="AZ2933" s="385"/>
      <c r="BA2933" s="385"/>
      <c r="BB2933" s="416"/>
      <c r="BC2933" s="416"/>
      <c r="BD2933" s="416"/>
      <c r="BE2933" s="416"/>
      <c r="BF2933" s="416"/>
      <c r="BG2933" s="416"/>
      <c r="BH2933" s="416"/>
      <c r="BI2933" s="416"/>
      <c r="BJ2933" s="416"/>
    </row>
    <row r="2934" spans="10:62" x14ac:dyDescent="0.2">
      <c r="J2934" s="385"/>
      <c r="K2934" s="217"/>
      <c r="L2934" s="217"/>
      <c r="M2934" s="693"/>
      <c r="N2934" s="693"/>
      <c r="O2934" s="359"/>
      <c r="P2934" s="619"/>
      <c r="Q2934" s="672"/>
      <c r="R2934" s="672"/>
      <c r="S2934" s="672"/>
      <c r="T2934" s="385"/>
      <c r="U2934" s="385"/>
      <c r="V2934" s="385"/>
      <c r="W2934" s="385"/>
      <c r="X2934" s="693"/>
      <c r="Y2934" s="325"/>
      <c r="Z2934" s="308"/>
      <c r="AA2934" s="383"/>
      <c r="AC2934" s="325"/>
      <c r="AD2934" s="325"/>
      <c r="AF2934" s="383"/>
      <c r="AH2934" s="325"/>
      <c r="AI2934" s="325"/>
      <c r="AK2934" s="385"/>
      <c r="AL2934" s="385"/>
      <c r="AM2934" s="359"/>
      <c r="AN2934" s="385"/>
      <c r="AO2934" s="385"/>
      <c r="AP2934" s="385"/>
      <c r="AQ2934" s="385"/>
      <c r="AR2934" s="385"/>
      <c r="AS2934" s="385"/>
      <c r="AT2934" s="385"/>
      <c r="AU2934" s="359"/>
      <c r="AW2934" s="416"/>
      <c r="AX2934" s="694"/>
      <c r="AY2934" s="641"/>
      <c r="AZ2934" s="385"/>
      <c r="BA2934" s="385"/>
      <c r="BB2934" s="416"/>
      <c r="BC2934" s="416"/>
      <c r="BD2934" s="416"/>
      <c r="BE2934" s="416"/>
      <c r="BF2934" s="416"/>
      <c r="BG2934" s="416"/>
      <c r="BH2934" s="416"/>
      <c r="BI2934" s="416"/>
      <c r="BJ2934" s="416"/>
    </row>
    <row r="2935" spans="10:62" x14ac:dyDescent="0.2">
      <c r="J2935" s="385"/>
      <c r="K2935" s="217"/>
      <c r="L2935" s="217"/>
      <c r="M2935" s="693"/>
      <c r="N2935" s="693"/>
      <c r="O2935" s="359"/>
      <c r="P2935" s="619"/>
      <c r="Q2935" s="672"/>
      <c r="R2935" s="672"/>
      <c r="S2935" s="672"/>
      <c r="T2935" s="385"/>
      <c r="U2935" s="385"/>
      <c r="V2935" s="385"/>
      <c r="W2935" s="385"/>
      <c r="X2935" s="693"/>
      <c r="Y2935" s="325"/>
      <c r="Z2935" s="308"/>
      <c r="AA2935" s="383"/>
      <c r="AC2935" s="325"/>
      <c r="AD2935" s="325"/>
      <c r="AF2935" s="383"/>
      <c r="AH2935" s="325"/>
      <c r="AI2935" s="325"/>
      <c r="AK2935" s="385"/>
      <c r="AL2935" s="385"/>
      <c r="AM2935" s="359"/>
      <c r="AN2935" s="385"/>
      <c r="AO2935" s="385"/>
      <c r="AP2935" s="385"/>
      <c r="AQ2935" s="385"/>
      <c r="AR2935" s="385"/>
      <c r="AS2935" s="385"/>
      <c r="AT2935" s="385"/>
      <c r="AU2935" s="359"/>
      <c r="AW2935" s="416"/>
      <c r="AX2935" s="694"/>
      <c r="AY2935" s="641"/>
      <c r="AZ2935" s="385"/>
      <c r="BA2935" s="385"/>
      <c r="BB2935" s="416"/>
      <c r="BC2935" s="416"/>
      <c r="BD2935" s="416"/>
      <c r="BE2935" s="416"/>
      <c r="BF2935" s="416"/>
      <c r="BG2935" s="416"/>
      <c r="BH2935" s="416"/>
      <c r="BI2935" s="416"/>
      <c r="BJ2935" s="416"/>
    </row>
    <row r="2936" spans="10:62" x14ac:dyDescent="0.2">
      <c r="J2936" s="385"/>
      <c r="K2936" s="217"/>
      <c r="L2936" s="217"/>
      <c r="M2936" s="693"/>
      <c r="N2936" s="693"/>
      <c r="O2936" s="359"/>
      <c r="P2936" s="619"/>
      <c r="Q2936" s="672"/>
      <c r="R2936" s="672"/>
      <c r="S2936" s="672"/>
      <c r="T2936" s="385"/>
      <c r="U2936" s="385"/>
      <c r="V2936" s="385"/>
      <c r="W2936" s="385"/>
      <c r="X2936" s="693"/>
      <c r="Y2936" s="325"/>
      <c r="Z2936" s="308"/>
      <c r="AA2936" s="383"/>
      <c r="AC2936" s="325"/>
      <c r="AD2936" s="325"/>
      <c r="AF2936" s="383"/>
      <c r="AH2936" s="325"/>
      <c r="AI2936" s="325"/>
      <c r="AK2936" s="385"/>
      <c r="AL2936" s="385"/>
      <c r="AM2936" s="359"/>
      <c r="AN2936" s="385"/>
      <c r="AO2936" s="385"/>
      <c r="AP2936" s="385"/>
      <c r="AQ2936" s="385"/>
      <c r="AR2936" s="385"/>
      <c r="AS2936" s="385"/>
      <c r="AT2936" s="385"/>
      <c r="AU2936" s="359"/>
      <c r="AW2936" s="416"/>
      <c r="AX2936" s="694"/>
      <c r="AY2936" s="641"/>
      <c r="AZ2936" s="385"/>
      <c r="BA2936" s="385"/>
      <c r="BB2936" s="416"/>
      <c r="BC2936" s="416"/>
      <c r="BD2936" s="416"/>
      <c r="BE2936" s="416"/>
      <c r="BF2936" s="416"/>
      <c r="BG2936" s="416"/>
      <c r="BH2936" s="416"/>
      <c r="BI2936" s="416"/>
      <c r="BJ2936" s="416"/>
    </row>
    <row r="2937" spans="10:62" x14ac:dyDescent="0.2">
      <c r="J2937" s="385"/>
      <c r="K2937" s="217"/>
      <c r="L2937" s="217"/>
      <c r="M2937" s="693"/>
      <c r="N2937" s="693"/>
      <c r="O2937" s="359"/>
      <c r="P2937" s="619"/>
      <c r="Q2937" s="672"/>
      <c r="R2937" s="672"/>
      <c r="S2937" s="672"/>
      <c r="T2937" s="385"/>
      <c r="U2937" s="385"/>
      <c r="V2937" s="385"/>
      <c r="W2937" s="385"/>
      <c r="X2937" s="693"/>
      <c r="Y2937" s="325"/>
      <c r="Z2937" s="308"/>
      <c r="AA2937" s="383"/>
      <c r="AC2937" s="325"/>
      <c r="AD2937" s="325"/>
      <c r="AF2937" s="383"/>
      <c r="AH2937" s="325"/>
      <c r="AI2937" s="325"/>
      <c r="AK2937" s="385"/>
      <c r="AL2937" s="385"/>
      <c r="AM2937" s="359"/>
      <c r="AN2937" s="385"/>
      <c r="AO2937" s="385"/>
      <c r="AP2937" s="385"/>
      <c r="AQ2937" s="385"/>
      <c r="AR2937" s="385"/>
      <c r="AS2937" s="385"/>
      <c r="AT2937" s="385"/>
      <c r="AU2937" s="359"/>
      <c r="AW2937" s="416"/>
      <c r="AX2937" s="694"/>
      <c r="AY2937" s="641"/>
      <c r="AZ2937" s="385"/>
      <c r="BA2937" s="385"/>
      <c r="BB2937" s="416"/>
      <c r="BC2937" s="416"/>
      <c r="BD2937" s="416"/>
      <c r="BE2937" s="416"/>
      <c r="BF2937" s="416"/>
      <c r="BG2937" s="416"/>
      <c r="BH2937" s="416"/>
      <c r="BI2937" s="416"/>
      <c r="BJ2937" s="416"/>
    </row>
    <row r="2938" spans="10:62" x14ac:dyDescent="0.2">
      <c r="J2938" s="385"/>
      <c r="K2938" s="217"/>
      <c r="L2938" s="217"/>
      <c r="M2938" s="693"/>
      <c r="N2938" s="693"/>
      <c r="O2938" s="359"/>
      <c r="P2938" s="619"/>
      <c r="Q2938" s="672"/>
      <c r="R2938" s="672"/>
      <c r="S2938" s="672"/>
      <c r="T2938" s="385"/>
      <c r="U2938" s="385"/>
      <c r="V2938" s="385"/>
      <c r="W2938" s="385"/>
      <c r="X2938" s="693"/>
      <c r="Y2938" s="325"/>
      <c r="Z2938" s="308"/>
      <c r="AA2938" s="383"/>
      <c r="AC2938" s="325"/>
      <c r="AD2938" s="325"/>
      <c r="AF2938" s="383"/>
      <c r="AH2938" s="325"/>
      <c r="AI2938" s="325"/>
      <c r="AK2938" s="385"/>
      <c r="AL2938" s="385"/>
      <c r="AM2938" s="359"/>
      <c r="AN2938" s="385"/>
      <c r="AO2938" s="385"/>
      <c r="AP2938" s="385"/>
      <c r="AQ2938" s="385"/>
      <c r="AR2938" s="385"/>
      <c r="AS2938" s="385"/>
      <c r="AT2938" s="385"/>
      <c r="AU2938" s="359"/>
      <c r="AW2938" s="416"/>
      <c r="AX2938" s="694"/>
      <c r="AY2938" s="641"/>
      <c r="AZ2938" s="385"/>
      <c r="BA2938" s="385"/>
      <c r="BB2938" s="416"/>
      <c r="BC2938" s="416"/>
      <c r="BD2938" s="416"/>
      <c r="BE2938" s="416"/>
      <c r="BF2938" s="416"/>
      <c r="BG2938" s="416"/>
      <c r="BH2938" s="416"/>
      <c r="BI2938" s="416"/>
      <c r="BJ2938" s="416"/>
    </row>
    <row r="2939" spans="10:62" x14ac:dyDescent="0.2">
      <c r="J2939" s="385"/>
      <c r="K2939" s="217"/>
      <c r="L2939" s="217"/>
      <c r="M2939" s="693"/>
      <c r="N2939" s="693"/>
      <c r="O2939" s="359"/>
      <c r="P2939" s="619"/>
      <c r="Q2939" s="672"/>
      <c r="R2939" s="672"/>
      <c r="S2939" s="672"/>
      <c r="T2939" s="385"/>
      <c r="U2939" s="385"/>
      <c r="V2939" s="385"/>
      <c r="W2939" s="385"/>
      <c r="X2939" s="693"/>
      <c r="Y2939" s="325"/>
      <c r="Z2939" s="308"/>
      <c r="AA2939" s="383"/>
      <c r="AC2939" s="325"/>
      <c r="AD2939" s="325"/>
      <c r="AF2939" s="383"/>
      <c r="AH2939" s="325"/>
      <c r="AI2939" s="325"/>
      <c r="AK2939" s="385"/>
      <c r="AL2939" s="385"/>
      <c r="AM2939" s="359"/>
      <c r="AN2939" s="385"/>
      <c r="AO2939" s="385"/>
      <c r="AP2939" s="385"/>
      <c r="AQ2939" s="385"/>
      <c r="AR2939" s="385"/>
      <c r="AS2939" s="385"/>
      <c r="AT2939" s="385"/>
      <c r="AU2939" s="359"/>
      <c r="AW2939" s="416"/>
      <c r="AX2939" s="694"/>
      <c r="AY2939" s="641"/>
      <c r="AZ2939" s="385"/>
      <c r="BA2939" s="385"/>
      <c r="BB2939" s="416"/>
      <c r="BC2939" s="416"/>
      <c r="BD2939" s="416"/>
      <c r="BE2939" s="416"/>
      <c r="BF2939" s="416"/>
      <c r="BG2939" s="416"/>
      <c r="BH2939" s="416"/>
      <c r="BI2939" s="416"/>
      <c r="BJ2939" s="416"/>
    </row>
    <row r="2940" spans="10:62" x14ac:dyDescent="0.2">
      <c r="J2940" s="385"/>
      <c r="K2940" s="217"/>
      <c r="L2940" s="217"/>
      <c r="M2940" s="693"/>
      <c r="N2940" s="693"/>
      <c r="O2940" s="359"/>
      <c r="P2940" s="619"/>
      <c r="Q2940" s="672"/>
      <c r="R2940" s="672"/>
      <c r="S2940" s="672"/>
      <c r="T2940" s="385"/>
      <c r="U2940" s="385"/>
      <c r="V2940" s="385"/>
      <c r="W2940" s="385"/>
      <c r="X2940" s="693"/>
      <c r="Y2940" s="325"/>
      <c r="Z2940" s="308"/>
      <c r="AA2940" s="383"/>
      <c r="AC2940" s="325"/>
      <c r="AD2940" s="325"/>
      <c r="AF2940" s="383"/>
      <c r="AH2940" s="325"/>
      <c r="AI2940" s="325"/>
      <c r="AK2940" s="385"/>
      <c r="AL2940" s="385"/>
      <c r="AM2940" s="359"/>
      <c r="AN2940" s="385"/>
      <c r="AO2940" s="385"/>
      <c r="AP2940" s="385"/>
      <c r="AQ2940" s="385"/>
      <c r="AR2940" s="385"/>
      <c r="AS2940" s="385"/>
      <c r="AT2940" s="385"/>
      <c r="AU2940" s="359"/>
      <c r="AW2940" s="416"/>
      <c r="AX2940" s="694"/>
      <c r="AY2940" s="641"/>
      <c r="AZ2940" s="385"/>
      <c r="BA2940" s="385"/>
      <c r="BB2940" s="416"/>
      <c r="BC2940" s="416"/>
      <c r="BD2940" s="416"/>
      <c r="BE2940" s="416"/>
      <c r="BF2940" s="416"/>
      <c r="BG2940" s="416"/>
      <c r="BH2940" s="416"/>
      <c r="BI2940" s="416"/>
      <c r="BJ2940" s="416"/>
    </row>
    <row r="2941" spans="10:62" x14ac:dyDescent="0.2">
      <c r="J2941" s="385"/>
      <c r="K2941" s="217"/>
      <c r="L2941" s="217"/>
      <c r="M2941" s="693"/>
      <c r="N2941" s="693"/>
      <c r="O2941" s="359"/>
      <c r="P2941" s="619"/>
      <c r="Q2941" s="672"/>
      <c r="R2941" s="672"/>
      <c r="S2941" s="672"/>
      <c r="T2941" s="385"/>
      <c r="U2941" s="385"/>
      <c r="V2941" s="385"/>
      <c r="W2941" s="385"/>
      <c r="X2941" s="693"/>
      <c r="Y2941" s="325"/>
      <c r="Z2941" s="308"/>
      <c r="AA2941" s="383"/>
      <c r="AC2941" s="325"/>
      <c r="AD2941" s="325"/>
      <c r="AF2941" s="383"/>
      <c r="AH2941" s="325"/>
      <c r="AI2941" s="325"/>
      <c r="AK2941" s="385"/>
      <c r="AL2941" s="385"/>
      <c r="AM2941" s="359"/>
      <c r="AN2941" s="385"/>
      <c r="AO2941" s="385"/>
      <c r="AP2941" s="385"/>
      <c r="AQ2941" s="385"/>
      <c r="AR2941" s="385"/>
      <c r="AS2941" s="385"/>
      <c r="AT2941" s="385"/>
      <c r="AU2941" s="359"/>
      <c r="AW2941" s="416"/>
      <c r="AX2941" s="694"/>
      <c r="AY2941" s="641"/>
      <c r="AZ2941" s="385"/>
      <c r="BA2941" s="385"/>
      <c r="BB2941" s="416"/>
      <c r="BC2941" s="416"/>
      <c r="BD2941" s="416"/>
      <c r="BE2941" s="416"/>
      <c r="BF2941" s="416"/>
      <c r="BG2941" s="416"/>
      <c r="BH2941" s="416"/>
      <c r="BI2941" s="416"/>
      <c r="BJ2941" s="416"/>
    </row>
    <row r="2942" spans="10:62" x14ac:dyDescent="0.2">
      <c r="J2942" s="385"/>
      <c r="K2942" s="217"/>
      <c r="L2942" s="217"/>
      <c r="M2942" s="693"/>
      <c r="N2942" s="693"/>
      <c r="O2942" s="359"/>
      <c r="P2942" s="619"/>
      <c r="Q2942" s="672"/>
      <c r="R2942" s="672"/>
      <c r="S2942" s="672"/>
      <c r="T2942" s="385"/>
      <c r="U2942" s="385"/>
      <c r="V2942" s="385"/>
      <c r="W2942" s="385"/>
      <c r="X2942" s="693"/>
      <c r="Y2942" s="325"/>
      <c r="Z2942" s="308"/>
      <c r="AA2942" s="383"/>
      <c r="AC2942" s="325"/>
      <c r="AD2942" s="325"/>
      <c r="AF2942" s="383"/>
      <c r="AH2942" s="325"/>
      <c r="AI2942" s="325"/>
      <c r="AK2942" s="385"/>
      <c r="AL2942" s="385"/>
      <c r="AM2942" s="359"/>
      <c r="AN2942" s="385"/>
      <c r="AO2942" s="385"/>
      <c r="AP2942" s="385"/>
      <c r="AQ2942" s="385"/>
      <c r="AR2942" s="385"/>
      <c r="AS2942" s="385"/>
      <c r="AT2942" s="385"/>
      <c r="AU2942" s="359"/>
      <c r="AW2942" s="416"/>
      <c r="AX2942" s="694"/>
      <c r="AY2942" s="641"/>
      <c r="AZ2942" s="385"/>
      <c r="BA2942" s="385"/>
      <c r="BB2942" s="416"/>
      <c r="BC2942" s="416"/>
      <c r="BD2942" s="416"/>
      <c r="BE2942" s="416"/>
      <c r="BF2942" s="416"/>
      <c r="BG2942" s="416"/>
      <c r="BH2942" s="416"/>
      <c r="BI2942" s="416"/>
      <c r="BJ2942" s="416"/>
    </row>
    <row r="2943" spans="10:62" x14ac:dyDescent="0.2">
      <c r="J2943" s="385"/>
      <c r="K2943" s="217"/>
      <c r="L2943" s="217"/>
      <c r="M2943" s="693"/>
      <c r="N2943" s="693"/>
      <c r="O2943" s="359"/>
      <c r="P2943" s="619"/>
      <c r="Q2943" s="672"/>
      <c r="R2943" s="672"/>
      <c r="S2943" s="672"/>
      <c r="T2943" s="385"/>
      <c r="U2943" s="385"/>
      <c r="V2943" s="385"/>
      <c r="W2943" s="385"/>
      <c r="X2943" s="693"/>
      <c r="Y2943" s="325"/>
      <c r="Z2943" s="308"/>
      <c r="AA2943" s="383"/>
      <c r="AC2943" s="325"/>
      <c r="AD2943" s="325"/>
      <c r="AF2943" s="383"/>
      <c r="AH2943" s="325"/>
      <c r="AI2943" s="325"/>
      <c r="AK2943" s="385"/>
      <c r="AL2943" s="385"/>
      <c r="AM2943" s="359"/>
      <c r="AN2943" s="385"/>
      <c r="AO2943" s="385"/>
      <c r="AP2943" s="385"/>
      <c r="AQ2943" s="385"/>
      <c r="AR2943" s="385"/>
      <c r="AS2943" s="385"/>
      <c r="AT2943" s="385"/>
      <c r="AU2943" s="359"/>
      <c r="AW2943" s="416"/>
      <c r="AX2943" s="694"/>
      <c r="AY2943" s="641"/>
      <c r="AZ2943" s="385"/>
      <c r="BA2943" s="385"/>
      <c r="BB2943" s="416"/>
      <c r="BC2943" s="416"/>
      <c r="BD2943" s="416"/>
      <c r="BE2943" s="416"/>
      <c r="BF2943" s="416"/>
      <c r="BG2943" s="416"/>
      <c r="BH2943" s="416"/>
      <c r="BI2943" s="416"/>
      <c r="BJ2943" s="416"/>
    </row>
    <row r="2944" spans="10:62" x14ac:dyDescent="0.2">
      <c r="J2944" s="385"/>
      <c r="K2944" s="217"/>
      <c r="L2944" s="217"/>
      <c r="M2944" s="693"/>
      <c r="N2944" s="693"/>
      <c r="O2944" s="359"/>
      <c r="P2944" s="619"/>
      <c r="Q2944" s="672"/>
      <c r="R2944" s="672"/>
      <c r="S2944" s="672"/>
      <c r="T2944" s="385"/>
      <c r="U2944" s="385"/>
      <c r="V2944" s="385"/>
      <c r="W2944" s="385"/>
      <c r="X2944" s="693"/>
      <c r="Y2944" s="325"/>
      <c r="Z2944" s="308"/>
      <c r="AA2944" s="383"/>
      <c r="AC2944" s="325"/>
      <c r="AD2944" s="325"/>
      <c r="AF2944" s="383"/>
      <c r="AH2944" s="325"/>
      <c r="AI2944" s="325"/>
      <c r="AK2944" s="385"/>
      <c r="AL2944" s="385"/>
      <c r="AM2944" s="359"/>
      <c r="AN2944" s="385"/>
      <c r="AO2944" s="385"/>
      <c r="AP2944" s="385"/>
      <c r="AQ2944" s="385"/>
      <c r="AR2944" s="385"/>
      <c r="AS2944" s="385"/>
      <c r="AT2944" s="385"/>
      <c r="AU2944" s="359"/>
      <c r="AW2944" s="416"/>
      <c r="AX2944" s="694"/>
      <c r="AY2944" s="641"/>
      <c r="AZ2944" s="385"/>
      <c r="BA2944" s="385"/>
      <c r="BB2944" s="416"/>
      <c r="BC2944" s="416"/>
      <c r="BD2944" s="416"/>
      <c r="BE2944" s="416"/>
      <c r="BF2944" s="416"/>
      <c r="BG2944" s="416"/>
      <c r="BH2944" s="416"/>
      <c r="BI2944" s="416"/>
      <c r="BJ2944" s="416"/>
    </row>
    <row r="2945" spans="10:62" x14ac:dyDescent="0.2">
      <c r="J2945" s="385"/>
      <c r="K2945" s="217"/>
      <c r="L2945" s="217"/>
      <c r="M2945" s="693"/>
      <c r="N2945" s="693"/>
      <c r="O2945" s="359"/>
      <c r="P2945" s="619"/>
      <c r="Q2945" s="672"/>
      <c r="R2945" s="672"/>
      <c r="S2945" s="672"/>
      <c r="T2945" s="385"/>
      <c r="U2945" s="385"/>
      <c r="V2945" s="385"/>
      <c r="W2945" s="385"/>
      <c r="X2945" s="693"/>
      <c r="Y2945" s="325"/>
      <c r="Z2945" s="308"/>
      <c r="AA2945" s="383"/>
      <c r="AC2945" s="325"/>
      <c r="AD2945" s="325"/>
      <c r="AF2945" s="383"/>
      <c r="AH2945" s="325"/>
      <c r="AI2945" s="325"/>
      <c r="AK2945" s="385"/>
      <c r="AL2945" s="385"/>
      <c r="AM2945" s="359"/>
      <c r="AN2945" s="385"/>
      <c r="AO2945" s="385"/>
      <c r="AP2945" s="385"/>
      <c r="AQ2945" s="385"/>
      <c r="AR2945" s="385"/>
      <c r="AS2945" s="385"/>
      <c r="AT2945" s="385"/>
      <c r="AU2945" s="359"/>
      <c r="AW2945" s="416"/>
      <c r="AX2945" s="694"/>
      <c r="AY2945" s="641"/>
      <c r="AZ2945" s="385"/>
      <c r="BA2945" s="385"/>
      <c r="BB2945" s="416"/>
      <c r="BC2945" s="416"/>
      <c r="BD2945" s="416"/>
      <c r="BE2945" s="416"/>
      <c r="BF2945" s="416"/>
      <c r="BG2945" s="416"/>
      <c r="BH2945" s="416"/>
      <c r="BI2945" s="416"/>
      <c r="BJ2945" s="416"/>
    </row>
    <row r="2946" spans="10:62" x14ac:dyDescent="0.2">
      <c r="J2946" s="385"/>
      <c r="K2946" s="217"/>
      <c r="L2946" s="217"/>
      <c r="M2946" s="693"/>
      <c r="N2946" s="693"/>
      <c r="O2946" s="359"/>
      <c r="P2946" s="619"/>
      <c r="Q2946" s="672"/>
      <c r="R2946" s="672"/>
      <c r="S2946" s="672"/>
      <c r="T2946" s="385"/>
      <c r="U2946" s="385"/>
      <c r="V2946" s="385"/>
      <c r="W2946" s="385"/>
      <c r="X2946" s="693"/>
      <c r="Y2946" s="325"/>
      <c r="Z2946" s="308"/>
      <c r="AA2946" s="383"/>
      <c r="AC2946" s="325"/>
      <c r="AD2946" s="325"/>
      <c r="AF2946" s="383"/>
      <c r="AH2946" s="325"/>
      <c r="AI2946" s="325"/>
      <c r="AK2946" s="385"/>
      <c r="AL2946" s="385"/>
      <c r="AM2946" s="359"/>
      <c r="AN2946" s="385"/>
      <c r="AO2946" s="385"/>
      <c r="AP2946" s="385"/>
      <c r="AQ2946" s="385"/>
      <c r="AR2946" s="385"/>
      <c r="AS2946" s="385"/>
      <c r="AT2946" s="385"/>
      <c r="AU2946" s="359"/>
      <c r="AW2946" s="416"/>
      <c r="AX2946" s="694"/>
      <c r="AY2946" s="641"/>
      <c r="AZ2946" s="385"/>
      <c r="BA2946" s="385"/>
      <c r="BB2946" s="416"/>
      <c r="BC2946" s="416"/>
      <c r="BD2946" s="416"/>
      <c r="BE2946" s="416"/>
      <c r="BF2946" s="416"/>
      <c r="BG2946" s="416"/>
      <c r="BH2946" s="416"/>
      <c r="BI2946" s="416"/>
      <c r="BJ2946" s="416"/>
    </row>
    <row r="2947" spans="10:62" x14ac:dyDescent="0.2">
      <c r="J2947" s="385"/>
      <c r="K2947" s="217"/>
      <c r="L2947" s="217"/>
      <c r="M2947" s="693"/>
      <c r="N2947" s="693"/>
      <c r="O2947" s="359"/>
      <c r="P2947" s="619"/>
      <c r="Q2947" s="672"/>
      <c r="R2947" s="672"/>
      <c r="S2947" s="672"/>
      <c r="T2947" s="385"/>
      <c r="U2947" s="385"/>
      <c r="V2947" s="385"/>
      <c r="W2947" s="385"/>
      <c r="X2947" s="693"/>
      <c r="Y2947" s="325"/>
      <c r="Z2947" s="308"/>
      <c r="AA2947" s="383"/>
      <c r="AC2947" s="325"/>
      <c r="AD2947" s="325"/>
      <c r="AF2947" s="383"/>
      <c r="AH2947" s="325"/>
      <c r="AI2947" s="325"/>
      <c r="AK2947" s="385"/>
      <c r="AL2947" s="385"/>
      <c r="AM2947" s="359"/>
      <c r="AN2947" s="385"/>
      <c r="AO2947" s="385"/>
      <c r="AP2947" s="385"/>
      <c r="AQ2947" s="385"/>
      <c r="AR2947" s="385"/>
      <c r="AS2947" s="385"/>
      <c r="AT2947" s="385"/>
      <c r="AU2947" s="359"/>
      <c r="AW2947" s="416"/>
      <c r="AX2947" s="694"/>
      <c r="AY2947" s="641"/>
      <c r="AZ2947" s="385"/>
      <c r="BA2947" s="385"/>
      <c r="BB2947" s="416"/>
      <c r="BC2947" s="416"/>
      <c r="BD2947" s="416"/>
      <c r="BE2947" s="416"/>
      <c r="BF2947" s="416"/>
      <c r="BG2947" s="416"/>
      <c r="BH2947" s="416"/>
      <c r="BI2947" s="416"/>
      <c r="BJ2947" s="416"/>
    </row>
    <row r="2948" spans="10:62" x14ac:dyDescent="0.2">
      <c r="J2948" s="385"/>
      <c r="K2948" s="217"/>
      <c r="L2948" s="217"/>
      <c r="M2948" s="693"/>
      <c r="N2948" s="693"/>
      <c r="O2948" s="359"/>
      <c r="P2948" s="619"/>
      <c r="Q2948" s="672"/>
      <c r="R2948" s="672"/>
      <c r="S2948" s="672"/>
      <c r="T2948" s="385"/>
      <c r="U2948" s="385"/>
      <c r="V2948" s="385"/>
      <c r="W2948" s="385"/>
      <c r="X2948" s="693"/>
      <c r="Y2948" s="325"/>
      <c r="Z2948" s="308"/>
      <c r="AA2948" s="383"/>
      <c r="AC2948" s="325"/>
      <c r="AD2948" s="325"/>
      <c r="AF2948" s="383"/>
      <c r="AH2948" s="325"/>
      <c r="AI2948" s="325"/>
      <c r="AK2948" s="385"/>
      <c r="AL2948" s="385"/>
      <c r="AM2948" s="359"/>
      <c r="AN2948" s="385"/>
      <c r="AO2948" s="385"/>
      <c r="AP2948" s="385"/>
      <c r="AQ2948" s="385"/>
      <c r="AR2948" s="385"/>
      <c r="AS2948" s="385"/>
      <c r="AT2948" s="385"/>
      <c r="AU2948" s="359"/>
      <c r="AW2948" s="416"/>
      <c r="AX2948" s="694"/>
      <c r="AY2948" s="641"/>
      <c r="AZ2948" s="385"/>
      <c r="BA2948" s="385"/>
      <c r="BB2948" s="416"/>
      <c r="BC2948" s="416"/>
      <c r="BD2948" s="416"/>
      <c r="BE2948" s="416"/>
      <c r="BF2948" s="416"/>
      <c r="BG2948" s="416"/>
      <c r="BH2948" s="416"/>
      <c r="BI2948" s="416"/>
      <c r="BJ2948" s="416"/>
    </row>
    <row r="2949" spans="10:62" x14ac:dyDescent="0.2">
      <c r="J2949" s="385"/>
      <c r="K2949" s="217"/>
      <c r="L2949" s="217"/>
      <c r="M2949" s="693"/>
      <c r="N2949" s="693"/>
      <c r="O2949" s="359"/>
      <c r="P2949" s="619"/>
      <c r="Q2949" s="672"/>
      <c r="R2949" s="672"/>
      <c r="S2949" s="672"/>
      <c r="T2949" s="385"/>
      <c r="U2949" s="385"/>
      <c r="V2949" s="385"/>
      <c r="W2949" s="385"/>
      <c r="X2949" s="693"/>
      <c r="Y2949" s="325"/>
      <c r="Z2949" s="308"/>
      <c r="AA2949" s="383"/>
      <c r="AC2949" s="325"/>
      <c r="AD2949" s="325"/>
      <c r="AF2949" s="383"/>
      <c r="AH2949" s="325"/>
      <c r="AI2949" s="325"/>
      <c r="AK2949" s="385"/>
      <c r="AL2949" s="385"/>
      <c r="AM2949" s="359"/>
      <c r="AN2949" s="385"/>
      <c r="AO2949" s="385"/>
      <c r="AP2949" s="385"/>
      <c r="AQ2949" s="385"/>
      <c r="AR2949" s="385"/>
      <c r="AS2949" s="385"/>
      <c r="AT2949" s="385"/>
      <c r="AU2949" s="359"/>
      <c r="AW2949" s="416"/>
      <c r="AX2949" s="694"/>
      <c r="AY2949" s="641"/>
      <c r="AZ2949" s="385"/>
      <c r="BA2949" s="385"/>
      <c r="BB2949" s="416"/>
      <c r="BC2949" s="416"/>
      <c r="BD2949" s="416"/>
      <c r="BE2949" s="416"/>
      <c r="BF2949" s="416"/>
      <c r="BG2949" s="416"/>
      <c r="BH2949" s="416"/>
      <c r="BI2949" s="416"/>
      <c r="BJ2949" s="416"/>
    </row>
    <row r="2950" spans="10:62" x14ac:dyDescent="0.2">
      <c r="J2950" s="385"/>
      <c r="K2950" s="217"/>
      <c r="L2950" s="217"/>
      <c r="M2950" s="693"/>
      <c r="N2950" s="693"/>
      <c r="O2950" s="359"/>
      <c r="P2950" s="619"/>
      <c r="Q2950" s="672"/>
      <c r="R2950" s="672"/>
      <c r="S2950" s="672"/>
      <c r="T2950" s="385"/>
      <c r="U2950" s="385"/>
      <c r="V2950" s="385"/>
      <c r="W2950" s="385"/>
      <c r="X2950" s="693"/>
      <c r="Y2950" s="325"/>
      <c r="Z2950" s="308"/>
      <c r="AA2950" s="383"/>
      <c r="AC2950" s="325"/>
      <c r="AD2950" s="325"/>
      <c r="AF2950" s="383"/>
      <c r="AH2950" s="325"/>
      <c r="AI2950" s="325"/>
      <c r="AK2950" s="385"/>
      <c r="AL2950" s="385"/>
      <c r="AM2950" s="359"/>
      <c r="AN2950" s="385"/>
      <c r="AO2950" s="385"/>
      <c r="AP2950" s="385"/>
      <c r="AQ2950" s="385"/>
      <c r="AR2950" s="385"/>
      <c r="AS2950" s="385"/>
      <c r="AT2950" s="385"/>
      <c r="AU2950" s="359"/>
      <c r="AW2950" s="416"/>
      <c r="AX2950" s="694"/>
      <c r="AY2950" s="641"/>
      <c r="AZ2950" s="385"/>
      <c r="BA2950" s="385"/>
      <c r="BB2950" s="416"/>
      <c r="BC2950" s="416"/>
      <c r="BD2950" s="416"/>
      <c r="BE2950" s="416"/>
      <c r="BF2950" s="416"/>
      <c r="BG2950" s="416"/>
      <c r="BH2950" s="416"/>
      <c r="BI2950" s="416"/>
      <c r="BJ2950" s="416"/>
    </row>
    <row r="2951" spans="10:62" x14ac:dyDescent="0.2">
      <c r="J2951" s="385"/>
      <c r="K2951" s="217"/>
      <c r="L2951" s="217"/>
      <c r="M2951" s="693"/>
      <c r="N2951" s="693"/>
      <c r="O2951" s="359"/>
      <c r="P2951" s="619"/>
      <c r="Q2951" s="672"/>
      <c r="R2951" s="672"/>
      <c r="S2951" s="672"/>
      <c r="T2951" s="385"/>
      <c r="U2951" s="385"/>
      <c r="V2951" s="385"/>
      <c r="W2951" s="385"/>
      <c r="X2951" s="693"/>
      <c r="Y2951" s="325"/>
      <c r="Z2951" s="308"/>
      <c r="AA2951" s="383"/>
      <c r="AC2951" s="325"/>
      <c r="AD2951" s="325"/>
      <c r="AF2951" s="383"/>
      <c r="AH2951" s="325"/>
      <c r="AI2951" s="325"/>
      <c r="AK2951" s="385"/>
      <c r="AL2951" s="385"/>
      <c r="AM2951" s="359"/>
      <c r="AN2951" s="385"/>
      <c r="AO2951" s="385"/>
      <c r="AP2951" s="385"/>
      <c r="AQ2951" s="385"/>
      <c r="AR2951" s="385"/>
      <c r="AS2951" s="385"/>
      <c r="AT2951" s="385"/>
      <c r="AU2951" s="359"/>
      <c r="AW2951" s="416"/>
      <c r="AX2951" s="694"/>
      <c r="AY2951" s="641"/>
      <c r="AZ2951" s="385"/>
      <c r="BA2951" s="385"/>
      <c r="BB2951" s="416"/>
      <c r="BC2951" s="416"/>
      <c r="BD2951" s="416"/>
      <c r="BE2951" s="416"/>
      <c r="BF2951" s="416"/>
      <c r="BG2951" s="416"/>
      <c r="BH2951" s="416"/>
      <c r="BI2951" s="416"/>
      <c r="BJ2951" s="416"/>
    </row>
    <row r="2952" spans="10:62" x14ac:dyDescent="0.2">
      <c r="J2952" s="385"/>
      <c r="K2952" s="217"/>
      <c r="L2952" s="217"/>
      <c r="M2952" s="693"/>
      <c r="N2952" s="693"/>
      <c r="O2952" s="359"/>
      <c r="P2952" s="619"/>
      <c r="Q2952" s="672"/>
      <c r="R2952" s="672"/>
      <c r="S2952" s="672"/>
      <c r="T2952" s="385"/>
      <c r="U2952" s="385"/>
      <c r="V2952" s="385"/>
      <c r="W2952" s="385"/>
      <c r="X2952" s="693"/>
      <c r="Y2952" s="325"/>
      <c r="Z2952" s="308"/>
      <c r="AA2952" s="383"/>
      <c r="AC2952" s="325"/>
      <c r="AD2952" s="325"/>
      <c r="AF2952" s="383"/>
      <c r="AH2952" s="325"/>
      <c r="AI2952" s="325"/>
      <c r="AK2952" s="385"/>
      <c r="AL2952" s="385"/>
      <c r="AM2952" s="359"/>
      <c r="AN2952" s="385"/>
      <c r="AO2952" s="385"/>
      <c r="AP2952" s="385"/>
      <c r="AQ2952" s="385"/>
      <c r="AR2952" s="385"/>
      <c r="AS2952" s="385"/>
      <c r="AT2952" s="385"/>
      <c r="AU2952" s="359"/>
      <c r="AW2952" s="416"/>
      <c r="AX2952" s="694"/>
      <c r="AY2952" s="641"/>
      <c r="AZ2952" s="385"/>
      <c r="BA2952" s="385"/>
      <c r="BB2952" s="416"/>
      <c r="BC2952" s="416"/>
      <c r="BD2952" s="416"/>
      <c r="BE2952" s="416"/>
      <c r="BF2952" s="416"/>
      <c r="BG2952" s="416"/>
      <c r="BH2952" s="416"/>
      <c r="BI2952" s="416"/>
      <c r="BJ2952" s="416"/>
    </row>
    <row r="2953" spans="10:62" x14ac:dyDescent="0.2">
      <c r="J2953" s="385"/>
      <c r="K2953" s="217"/>
      <c r="L2953" s="217"/>
      <c r="M2953" s="693"/>
      <c r="N2953" s="693"/>
      <c r="O2953" s="359"/>
      <c r="P2953" s="619"/>
      <c r="Q2953" s="672"/>
      <c r="R2953" s="672"/>
      <c r="S2953" s="672"/>
      <c r="T2953" s="385"/>
      <c r="U2953" s="385"/>
      <c r="V2953" s="385"/>
      <c r="W2953" s="385"/>
      <c r="X2953" s="693"/>
      <c r="Y2953" s="325"/>
      <c r="Z2953" s="308"/>
      <c r="AA2953" s="383"/>
      <c r="AC2953" s="325"/>
      <c r="AD2953" s="325"/>
      <c r="AF2953" s="383"/>
      <c r="AH2953" s="325"/>
      <c r="AI2953" s="325"/>
      <c r="AK2953" s="385"/>
      <c r="AL2953" s="385"/>
      <c r="AM2953" s="359"/>
      <c r="AN2953" s="385"/>
      <c r="AO2953" s="385"/>
      <c r="AP2953" s="385"/>
      <c r="AQ2953" s="385"/>
      <c r="AR2953" s="385"/>
      <c r="AS2953" s="385"/>
      <c r="AT2953" s="385"/>
      <c r="AU2953" s="359"/>
      <c r="AW2953" s="416"/>
      <c r="AX2953" s="694"/>
      <c r="AY2953" s="641"/>
      <c r="AZ2953" s="385"/>
      <c r="BA2953" s="385"/>
      <c r="BB2953" s="416"/>
      <c r="BC2953" s="416"/>
      <c r="BD2953" s="416"/>
      <c r="BE2953" s="416"/>
      <c r="BF2953" s="416"/>
      <c r="BG2953" s="416"/>
      <c r="BH2953" s="416"/>
      <c r="BI2953" s="416"/>
      <c r="BJ2953" s="416"/>
    </row>
    <row r="2954" spans="10:62" x14ac:dyDescent="0.2">
      <c r="J2954" s="385"/>
      <c r="K2954" s="217"/>
      <c r="L2954" s="217"/>
      <c r="M2954" s="693"/>
      <c r="N2954" s="693"/>
      <c r="O2954" s="359"/>
      <c r="P2954" s="619"/>
      <c r="Q2954" s="672"/>
      <c r="R2954" s="672"/>
      <c r="S2954" s="672"/>
      <c r="T2954" s="385"/>
      <c r="U2954" s="385"/>
      <c r="V2954" s="385"/>
      <c r="W2954" s="385"/>
      <c r="X2954" s="693"/>
      <c r="Y2954" s="325"/>
      <c r="Z2954" s="308"/>
      <c r="AA2954" s="383"/>
      <c r="AC2954" s="325"/>
      <c r="AD2954" s="325"/>
      <c r="AF2954" s="383"/>
      <c r="AH2954" s="325"/>
      <c r="AI2954" s="325"/>
      <c r="AK2954" s="385"/>
      <c r="AL2954" s="385"/>
      <c r="AM2954" s="359"/>
      <c r="AN2954" s="385"/>
      <c r="AO2954" s="385"/>
      <c r="AP2954" s="385"/>
      <c r="AQ2954" s="385"/>
      <c r="AR2954" s="385"/>
      <c r="AS2954" s="385"/>
      <c r="AT2954" s="385"/>
      <c r="AU2954" s="359"/>
      <c r="AW2954" s="416"/>
      <c r="AX2954" s="694"/>
      <c r="AY2954" s="641"/>
      <c r="AZ2954" s="385"/>
      <c r="BA2954" s="385"/>
      <c r="BB2954" s="416"/>
      <c r="BC2954" s="416"/>
      <c r="BD2954" s="416"/>
      <c r="BE2954" s="416"/>
      <c r="BF2954" s="416"/>
      <c r="BG2954" s="416"/>
      <c r="BH2954" s="416"/>
      <c r="BI2954" s="416"/>
      <c r="BJ2954" s="416"/>
    </row>
    <row r="2955" spans="10:62" x14ac:dyDescent="0.2">
      <c r="J2955" s="385"/>
      <c r="K2955" s="217"/>
      <c r="L2955" s="217"/>
      <c r="M2955" s="693"/>
      <c r="N2955" s="693"/>
      <c r="O2955" s="359"/>
      <c r="P2955" s="619"/>
      <c r="Q2955" s="672"/>
      <c r="R2955" s="672"/>
      <c r="S2955" s="672"/>
      <c r="T2955" s="385"/>
      <c r="U2955" s="385"/>
      <c r="V2955" s="385"/>
      <c r="W2955" s="385"/>
      <c r="X2955" s="693"/>
      <c r="Y2955" s="325"/>
      <c r="Z2955" s="308"/>
      <c r="AA2955" s="383"/>
      <c r="AC2955" s="325"/>
      <c r="AD2955" s="325"/>
      <c r="AF2955" s="383"/>
      <c r="AH2955" s="325"/>
      <c r="AI2955" s="325"/>
      <c r="AK2955" s="385"/>
      <c r="AL2955" s="385"/>
      <c r="AM2955" s="359"/>
      <c r="AN2955" s="385"/>
      <c r="AO2955" s="385"/>
      <c r="AP2955" s="385"/>
      <c r="AQ2955" s="385"/>
      <c r="AR2955" s="385"/>
      <c r="AS2955" s="385"/>
      <c r="AT2955" s="385"/>
      <c r="AU2955" s="359"/>
      <c r="AW2955" s="416"/>
      <c r="AX2955" s="694"/>
      <c r="AY2955" s="641"/>
      <c r="AZ2955" s="385"/>
      <c r="BA2955" s="385"/>
      <c r="BB2955" s="416"/>
      <c r="BC2955" s="416"/>
      <c r="BD2955" s="416"/>
      <c r="BE2955" s="416"/>
      <c r="BF2955" s="416"/>
      <c r="BG2955" s="416"/>
      <c r="BH2955" s="416"/>
      <c r="BI2955" s="416"/>
      <c r="BJ2955" s="416"/>
    </row>
    <row r="2956" spans="10:62" x14ac:dyDescent="0.2">
      <c r="J2956" s="385"/>
      <c r="K2956" s="217"/>
      <c r="L2956" s="217"/>
      <c r="M2956" s="693"/>
      <c r="N2956" s="693"/>
      <c r="O2956" s="359"/>
      <c r="P2956" s="619"/>
      <c r="Q2956" s="672"/>
      <c r="R2956" s="672"/>
      <c r="S2956" s="672"/>
      <c r="T2956" s="385"/>
      <c r="U2956" s="385"/>
      <c r="V2956" s="385"/>
      <c r="W2956" s="385"/>
      <c r="X2956" s="693"/>
      <c r="Y2956" s="325"/>
      <c r="Z2956" s="308"/>
      <c r="AA2956" s="383"/>
      <c r="AC2956" s="325"/>
      <c r="AD2956" s="325"/>
      <c r="AF2956" s="383"/>
      <c r="AH2956" s="325"/>
      <c r="AI2956" s="325"/>
      <c r="AK2956" s="385"/>
      <c r="AL2956" s="385"/>
      <c r="AM2956" s="359"/>
      <c r="AN2956" s="385"/>
      <c r="AO2956" s="385"/>
      <c r="AP2956" s="385"/>
      <c r="AQ2956" s="385"/>
      <c r="AR2956" s="385"/>
      <c r="AS2956" s="385"/>
      <c r="AT2956" s="385"/>
      <c r="AU2956" s="359"/>
      <c r="AW2956" s="416"/>
      <c r="AX2956" s="694"/>
      <c r="AY2956" s="641"/>
      <c r="AZ2956" s="385"/>
      <c r="BA2956" s="385"/>
      <c r="BB2956" s="416"/>
      <c r="BC2956" s="416"/>
      <c r="BD2956" s="416"/>
      <c r="BE2956" s="416"/>
      <c r="BF2956" s="416"/>
      <c r="BG2956" s="416"/>
      <c r="BH2956" s="416"/>
      <c r="BI2956" s="416"/>
      <c r="BJ2956" s="416"/>
    </row>
    <row r="2957" spans="10:62" x14ac:dyDescent="0.2">
      <c r="J2957" s="385"/>
      <c r="K2957" s="217"/>
      <c r="L2957" s="217"/>
      <c r="M2957" s="693"/>
      <c r="N2957" s="693"/>
      <c r="O2957" s="359"/>
      <c r="P2957" s="619"/>
      <c r="Q2957" s="672"/>
      <c r="R2957" s="672"/>
      <c r="S2957" s="672"/>
      <c r="T2957" s="385"/>
      <c r="U2957" s="385"/>
      <c r="V2957" s="385"/>
      <c r="W2957" s="385"/>
      <c r="X2957" s="693"/>
      <c r="Y2957" s="325"/>
      <c r="Z2957" s="308"/>
      <c r="AA2957" s="383"/>
      <c r="AC2957" s="325"/>
      <c r="AD2957" s="325"/>
      <c r="AF2957" s="383"/>
      <c r="AH2957" s="325"/>
      <c r="AI2957" s="325"/>
      <c r="AK2957" s="385"/>
      <c r="AL2957" s="385"/>
      <c r="AM2957" s="359"/>
      <c r="AN2957" s="385"/>
      <c r="AO2957" s="385"/>
      <c r="AP2957" s="385"/>
      <c r="AQ2957" s="385"/>
      <c r="AR2957" s="385"/>
      <c r="AS2957" s="385"/>
      <c r="AT2957" s="385"/>
      <c r="AU2957" s="359"/>
      <c r="AW2957" s="416"/>
      <c r="AX2957" s="694"/>
      <c r="AY2957" s="641"/>
      <c r="AZ2957" s="385"/>
      <c r="BA2957" s="385"/>
      <c r="BB2957" s="416"/>
      <c r="BC2957" s="416"/>
      <c r="BD2957" s="416"/>
      <c r="BE2957" s="416"/>
      <c r="BF2957" s="416"/>
      <c r="BG2957" s="416"/>
      <c r="BH2957" s="416"/>
      <c r="BI2957" s="416"/>
      <c r="BJ2957" s="416"/>
    </row>
    <row r="2958" spans="10:62" x14ac:dyDescent="0.2">
      <c r="J2958" s="385"/>
      <c r="K2958" s="217"/>
      <c r="L2958" s="217"/>
      <c r="M2958" s="693"/>
      <c r="N2958" s="693"/>
      <c r="O2958" s="359"/>
      <c r="P2958" s="619"/>
      <c r="Q2958" s="672"/>
      <c r="R2958" s="672"/>
      <c r="S2958" s="672"/>
      <c r="T2958" s="385"/>
      <c r="U2958" s="385"/>
      <c r="V2958" s="385"/>
      <c r="W2958" s="385"/>
      <c r="X2958" s="693"/>
      <c r="Y2958" s="325"/>
      <c r="Z2958" s="308"/>
      <c r="AA2958" s="383"/>
      <c r="AC2958" s="325"/>
      <c r="AD2958" s="325"/>
      <c r="AF2958" s="383"/>
      <c r="AH2958" s="325"/>
      <c r="AI2958" s="325"/>
      <c r="AK2958" s="385"/>
      <c r="AL2958" s="385"/>
      <c r="AM2958" s="359"/>
      <c r="AN2958" s="385"/>
      <c r="AO2958" s="385"/>
      <c r="AP2958" s="385"/>
      <c r="AQ2958" s="385"/>
      <c r="AR2958" s="385"/>
      <c r="AS2958" s="385"/>
      <c r="AT2958" s="385"/>
      <c r="AU2958" s="359"/>
      <c r="AW2958" s="416"/>
      <c r="AX2958" s="694"/>
      <c r="AY2958" s="641"/>
      <c r="AZ2958" s="385"/>
      <c r="BA2958" s="385"/>
      <c r="BB2958" s="416"/>
      <c r="BC2958" s="416"/>
      <c r="BD2958" s="416"/>
      <c r="BE2958" s="416"/>
      <c r="BF2958" s="416"/>
      <c r="BG2958" s="416"/>
      <c r="BH2958" s="416"/>
      <c r="BI2958" s="416"/>
      <c r="BJ2958" s="416"/>
    </row>
    <row r="2959" spans="10:62" x14ac:dyDescent="0.2">
      <c r="J2959" s="385"/>
      <c r="K2959" s="217"/>
      <c r="L2959" s="217"/>
      <c r="M2959" s="693"/>
      <c r="N2959" s="693"/>
      <c r="O2959" s="359"/>
      <c r="P2959" s="619"/>
      <c r="Q2959" s="672"/>
      <c r="R2959" s="672"/>
      <c r="S2959" s="672"/>
      <c r="T2959" s="385"/>
      <c r="U2959" s="385"/>
      <c r="V2959" s="385"/>
      <c r="W2959" s="385"/>
      <c r="X2959" s="693"/>
      <c r="Y2959" s="325"/>
      <c r="Z2959" s="308"/>
      <c r="AA2959" s="383"/>
      <c r="AC2959" s="325"/>
      <c r="AD2959" s="325"/>
      <c r="AF2959" s="383"/>
      <c r="AH2959" s="325"/>
      <c r="AI2959" s="325"/>
      <c r="AK2959" s="385"/>
      <c r="AL2959" s="385"/>
      <c r="AM2959" s="359"/>
      <c r="AN2959" s="385"/>
      <c r="AO2959" s="385"/>
      <c r="AP2959" s="385"/>
      <c r="AQ2959" s="385"/>
      <c r="AR2959" s="385"/>
      <c r="AS2959" s="385"/>
      <c r="AT2959" s="385"/>
      <c r="AU2959" s="359"/>
      <c r="AW2959" s="416"/>
      <c r="AX2959" s="694"/>
      <c r="AY2959" s="641"/>
      <c r="AZ2959" s="385"/>
      <c r="BA2959" s="385"/>
      <c r="BB2959" s="416"/>
      <c r="BC2959" s="416"/>
      <c r="BD2959" s="416"/>
      <c r="BE2959" s="416"/>
      <c r="BF2959" s="416"/>
      <c r="BG2959" s="416"/>
      <c r="BH2959" s="416"/>
      <c r="BI2959" s="416"/>
      <c r="BJ2959" s="416"/>
    </row>
    <row r="2960" spans="10:62" x14ac:dyDescent="0.2">
      <c r="J2960" s="385"/>
      <c r="K2960" s="217"/>
      <c r="L2960" s="217"/>
      <c r="M2960" s="693"/>
      <c r="N2960" s="693"/>
      <c r="O2960" s="359"/>
      <c r="P2960" s="619"/>
      <c r="Q2960" s="672"/>
      <c r="R2960" s="672"/>
      <c r="S2960" s="672"/>
      <c r="T2960" s="385"/>
      <c r="U2960" s="385"/>
      <c r="V2960" s="385"/>
      <c r="W2960" s="385"/>
      <c r="X2960" s="693"/>
      <c r="Y2960" s="325"/>
      <c r="Z2960" s="308"/>
      <c r="AA2960" s="383"/>
      <c r="AC2960" s="325"/>
      <c r="AD2960" s="325"/>
      <c r="AF2960" s="383"/>
      <c r="AH2960" s="325"/>
      <c r="AI2960" s="325"/>
      <c r="AK2960" s="385"/>
      <c r="AL2960" s="385"/>
      <c r="AM2960" s="359"/>
      <c r="AN2960" s="385"/>
      <c r="AO2960" s="385"/>
      <c r="AP2960" s="385"/>
      <c r="AQ2960" s="385"/>
      <c r="AR2960" s="385"/>
      <c r="AS2960" s="385"/>
      <c r="AT2960" s="385"/>
      <c r="AU2960" s="359"/>
      <c r="AW2960" s="416"/>
      <c r="AX2960" s="694"/>
      <c r="AY2960" s="641"/>
      <c r="AZ2960" s="385"/>
      <c r="BA2960" s="385"/>
      <c r="BB2960" s="416"/>
      <c r="BC2960" s="416"/>
      <c r="BD2960" s="416"/>
      <c r="BE2960" s="416"/>
      <c r="BF2960" s="416"/>
      <c r="BG2960" s="416"/>
      <c r="BH2960" s="416"/>
      <c r="BI2960" s="416"/>
      <c r="BJ2960" s="416"/>
    </row>
    <row r="2961" spans="10:62" x14ac:dyDescent="0.2">
      <c r="J2961" s="385"/>
      <c r="K2961" s="217"/>
      <c r="L2961" s="217"/>
      <c r="M2961" s="693"/>
      <c r="N2961" s="693"/>
      <c r="O2961" s="359"/>
      <c r="P2961" s="619"/>
      <c r="Q2961" s="672"/>
      <c r="R2961" s="672"/>
      <c r="S2961" s="672"/>
      <c r="T2961" s="385"/>
      <c r="U2961" s="385"/>
      <c r="V2961" s="385"/>
      <c r="W2961" s="385"/>
      <c r="X2961" s="693"/>
      <c r="Y2961" s="325"/>
      <c r="Z2961" s="308"/>
      <c r="AA2961" s="383"/>
      <c r="AC2961" s="325"/>
      <c r="AD2961" s="325"/>
      <c r="AF2961" s="383"/>
      <c r="AH2961" s="325"/>
      <c r="AI2961" s="325"/>
      <c r="AK2961" s="385"/>
      <c r="AL2961" s="385"/>
      <c r="AM2961" s="359"/>
      <c r="AN2961" s="385"/>
      <c r="AO2961" s="385"/>
      <c r="AP2961" s="385"/>
      <c r="AQ2961" s="385"/>
      <c r="AR2961" s="385"/>
      <c r="AS2961" s="385"/>
      <c r="AT2961" s="385"/>
      <c r="AU2961" s="359"/>
      <c r="AW2961" s="416"/>
      <c r="AX2961" s="694"/>
      <c r="AY2961" s="641"/>
      <c r="AZ2961" s="385"/>
      <c r="BA2961" s="385"/>
      <c r="BB2961" s="416"/>
      <c r="BC2961" s="416"/>
      <c r="BD2961" s="416"/>
      <c r="BE2961" s="416"/>
      <c r="BF2961" s="416"/>
      <c r="BG2961" s="416"/>
      <c r="BH2961" s="416"/>
      <c r="BI2961" s="416"/>
      <c r="BJ2961" s="416"/>
    </row>
    <row r="2962" spans="10:62" x14ac:dyDescent="0.2">
      <c r="J2962" s="385"/>
      <c r="K2962" s="217"/>
      <c r="L2962" s="217"/>
      <c r="M2962" s="693"/>
      <c r="N2962" s="693"/>
      <c r="O2962" s="359"/>
      <c r="P2962" s="619"/>
      <c r="Q2962" s="672"/>
      <c r="R2962" s="672"/>
      <c r="S2962" s="672"/>
      <c r="T2962" s="385"/>
      <c r="U2962" s="385"/>
      <c r="V2962" s="385"/>
      <c r="W2962" s="385"/>
      <c r="X2962" s="693"/>
      <c r="Y2962" s="325"/>
      <c r="Z2962" s="308"/>
      <c r="AA2962" s="383"/>
      <c r="AC2962" s="325"/>
      <c r="AD2962" s="325"/>
      <c r="AF2962" s="383"/>
      <c r="AH2962" s="325"/>
      <c r="AI2962" s="325"/>
      <c r="AK2962" s="385"/>
      <c r="AL2962" s="385"/>
      <c r="AM2962" s="359"/>
      <c r="AN2962" s="385"/>
      <c r="AO2962" s="385"/>
      <c r="AP2962" s="385"/>
      <c r="AQ2962" s="385"/>
      <c r="AR2962" s="385"/>
      <c r="AS2962" s="385"/>
      <c r="AT2962" s="385"/>
      <c r="AU2962" s="359"/>
      <c r="AW2962" s="416"/>
      <c r="AX2962" s="694"/>
      <c r="AY2962" s="641"/>
      <c r="AZ2962" s="385"/>
      <c r="BA2962" s="385"/>
      <c r="BB2962" s="416"/>
      <c r="BC2962" s="416"/>
      <c r="BD2962" s="416"/>
      <c r="BE2962" s="416"/>
      <c r="BF2962" s="416"/>
      <c r="BG2962" s="416"/>
      <c r="BH2962" s="416"/>
      <c r="BI2962" s="416"/>
      <c r="BJ2962" s="416"/>
    </row>
    <row r="2963" spans="10:62" x14ac:dyDescent="0.2">
      <c r="J2963" s="385"/>
      <c r="K2963" s="217"/>
      <c r="L2963" s="217"/>
      <c r="M2963" s="693"/>
      <c r="N2963" s="693"/>
      <c r="O2963" s="359"/>
      <c r="P2963" s="619"/>
      <c r="Q2963" s="672"/>
      <c r="R2963" s="672"/>
      <c r="S2963" s="672"/>
      <c r="T2963" s="385"/>
      <c r="U2963" s="385"/>
      <c r="V2963" s="385"/>
      <c r="W2963" s="385"/>
      <c r="X2963" s="693"/>
      <c r="Y2963" s="325"/>
      <c r="Z2963" s="308"/>
      <c r="AA2963" s="383"/>
      <c r="AC2963" s="325"/>
      <c r="AD2963" s="325"/>
      <c r="AF2963" s="383"/>
      <c r="AH2963" s="325"/>
      <c r="AI2963" s="325"/>
      <c r="AK2963" s="385"/>
      <c r="AL2963" s="385"/>
      <c r="AM2963" s="359"/>
      <c r="AN2963" s="385"/>
      <c r="AO2963" s="385"/>
      <c r="AP2963" s="385"/>
      <c r="AQ2963" s="385"/>
      <c r="AR2963" s="385"/>
      <c r="AS2963" s="385"/>
      <c r="AT2963" s="385"/>
      <c r="AU2963" s="359"/>
      <c r="AW2963" s="416"/>
      <c r="AX2963" s="694"/>
      <c r="AY2963" s="641"/>
      <c r="AZ2963" s="385"/>
      <c r="BA2963" s="385"/>
      <c r="BB2963" s="416"/>
      <c r="BC2963" s="416"/>
      <c r="BD2963" s="416"/>
      <c r="BE2963" s="416"/>
      <c r="BF2963" s="416"/>
      <c r="BG2963" s="416"/>
      <c r="BH2963" s="416"/>
      <c r="BI2963" s="416"/>
      <c r="BJ2963" s="416"/>
    </row>
    <row r="2964" spans="10:62" x14ac:dyDescent="0.2">
      <c r="J2964" s="385"/>
      <c r="K2964" s="217"/>
      <c r="L2964" s="217"/>
      <c r="M2964" s="693"/>
      <c r="N2964" s="693"/>
      <c r="O2964" s="359"/>
      <c r="P2964" s="619"/>
      <c r="Q2964" s="672"/>
      <c r="R2964" s="672"/>
      <c r="S2964" s="672"/>
      <c r="T2964" s="385"/>
      <c r="U2964" s="385"/>
      <c r="V2964" s="385"/>
      <c r="W2964" s="385"/>
      <c r="X2964" s="693"/>
      <c r="Y2964" s="325"/>
      <c r="Z2964" s="308"/>
      <c r="AA2964" s="383"/>
      <c r="AC2964" s="325"/>
      <c r="AD2964" s="325"/>
      <c r="AF2964" s="383"/>
      <c r="AH2964" s="325"/>
      <c r="AI2964" s="325"/>
      <c r="AK2964" s="385"/>
      <c r="AL2964" s="385"/>
      <c r="AM2964" s="359"/>
      <c r="AN2964" s="385"/>
      <c r="AO2964" s="385"/>
      <c r="AP2964" s="385"/>
      <c r="AQ2964" s="385"/>
      <c r="AR2964" s="385"/>
      <c r="AS2964" s="385"/>
      <c r="AT2964" s="385"/>
      <c r="AU2964" s="359"/>
      <c r="AW2964" s="416"/>
      <c r="AX2964" s="694"/>
      <c r="AY2964" s="641"/>
      <c r="AZ2964" s="385"/>
      <c r="BA2964" s="385"/>
      <c r="BB2964" s="416"/>
      <c r="BC2964" s="416"/>
      <c r="BD2964" s="416"/>
      <c r="BE2964" s="416"/>
      <c r="BF2964" s="416"/>
      <c r="BG2964" s="416"/>
      <c r="BH2964" s="416"/>
      <c r="BI2964" s="416"/>
      <c r="BJ2964" s="416"/>
    </row>
    <row r="2965" spans="10:62" x14ac:dyDescent="0.2">
      <c r="J2965" s="385"/>
      <c r="K2965" s="217"/>
      <c r="L2965" s="217"/>
      <c r="M2965" s="693"/>
      <c r="N2965" s="693"/>
      <c r="O2965" s="359"/>
      <c r="P2965" s="619"/>
      <c r="Q2965" s="672"/>
      <c r="R2965" s="672"/>
      <c r="S2965" s="672"/>
      <c r="T2965" s="385"/>
      <c r="U2965" s="385"/>
      <c r="V2965" s="385"/>
      <c r="W2965" s="385"/>
      <c r="X2965" s="693"/>
      <c r="Y2965" s="325"/>
      <c r="Z2965" s="308"/>
      <c r="AA2965" s="383"/>
      <c r="AC2965" s="325"/>
      <c r="AD2965" s="325"/>
      <c r="AF2965" s="383"/>
      <c r="AH2965" s="325"/>
      <c r="AI2965" s="325"/>
      <c r="AK2965" s="385"/>
      <c r="AL2965" s="385"/>
      <c r="AM2965" s="359"/>
      <c r="AN2965" s="385"/>
      <c r="AO2965" s="385"/>
      <c r="AP2965" s="385"/>
      <c r="AQ2965" s="385"/>
      <c r="AR2965" s="385"/>
      <c r="AS2965" s="385"/>
      <c r="AT2965" s="385"/>
      <c r="AU2965" s="359"/>
      <c r="AW2965" s="416"/>
      <c r="AX2965" s="694"/>
      <c r="AY2965" s="641"/>
      <c r="AZ2965" s="385"/>
      <c r="BA2965" s="385"/>
      <c r="BB2965" s="416"/>
      <c r="BC2965" s="416"/>
      <c r="BD2965" s="416"/>
      <c r="BE2965" s="416"/>
      <c r="BF2965" s="416"/>
      <c r="BG2965" s="416"/>
      <c r="BH2965" s="416"/>
      <c r="BI2965" s="416"/>
      <c r="BJ2965" s="416"/>
    </row>
    <row r="2966" spans="10:62" x14ac:dyDescent="0.2">
      <c r="J2966" s="385"/>
      <c r="K2966" s="217"/>
      <c r="L2966" s="217"/>
      <c r="M2966" s="693"/>
      <c r="N2966" s="693"/>
      <c r="O2966" s="359"/>
      <c r="P2966" s="619"/>
      <c r="Q2966" s="672"/>
      <c r="R2966" s="672"/>
      <c r="S2966" s="672"/>
      <c r="T2966" s="385"/>
      <c r="U2966" s="385"/>
      <c r="V2966" s="385"/>
      <c r="W2966" s="385"/>
      <c r="X2966" s="693"/>
      <c r="Y2966" s="325"/>
      <c r="Z2966" s="308"/>
      <c r="AA2966" s="383"/>
      <c r="AC2966" s="325"/>
      <c r="AD2966" s="325"/>
      <c r="AF2966" s="383"/>
      <c r="AH2966" s="325"/>
      <c r="AI2966" s="325"/>
      <c r="AK2966" s="385"/>
      <c r="AL2966" s="385"/>
      <c r="AM2966" s="359"/>
      <c r="AN2966" s="385"/>
      <c r="AO2966" s="385"/>
      <c r="AP2966" s="385"/>
      <c r="AQ2966" s="385"/>
      <c r="AR2966" s="385"/>
      <c r="AS2966" s="385"/>
      <c r="AT2966" s="385"/>
      <c r="AU2966" s="359"/>
      <c r="AW2966" s="416"/>
      <c r="AX2966" s="694"/>
      <c r="AY2966" s="641"/>
      <c r="AZ2966" s="385"/>
      <c r="BA2966" s="385"/>
      <c r="BB2966" s="416"/>
      <c r="BC2966" s="416"/>
      <c r="BD2966" s="416"/>
      <c r="BE2966" s="416"/>
      <c r="BF2966" s="416"/>
      <c r="BG2966" s="416"/>
      <c r="BH2966" s="416"/>
      <c r="BI2966" s="416"/>
      <c r="BJ2966" s="416"/>
    </row>
    <row r="2967" spans="10:62" x14ac:dyDescent="0.2">
      <c r="J2967" s="385"/>
      <c r="K2967" s="217"/>
      <c r="L2967" s="217"/>
      <c r="M2967" s="693"/>
      <c r="N2967" s="693"/>
      <c r="O2967" s="359"/>
      <c r="P2967" s="619"/>
      <c r="Q2967" s="672"/>
      <c r="R2967" s="672"/>
      <c r="S2967" s="672"/>
      <c r="T2967" s="385"/>
      <c r="U2967" s="385"/>
      <c r="V2967" s="385"/>
      <c r="W2967" s="385"/>
      <c r="X2967" s="693"/>
      <c r="Y2967" s="325"/>
      <c r="Z2967" s="308"/>
      <c r="AA2967" s="383"/>
      <c r="AC2967" s="325"/>
      <c r="AD2967" s="325"/>
      <c r="AF2967" s="383"/>
      <c r="AH2967" s="325"/>
      <c r="AI2967" s="325"/>
      <c r="AK2967" s="385"/>
      <c r="AL2967" s="385"/>
      <c r="AM2967" s="359"/>
      <c r="AN2967" s="385"/>
      <c r="AO2967" s="385"/>
      <c r="AP2967" s="385"/>
      <c r="AQ2967" s="385"/>
      <c r="AR2967" s="385"/>
      <c r="AS2967" s="385"/>
      <c r="AT2967" s="385"/>
      <c r="AU2967" s="359"/>
      <c r="AW2967" s="416"/>
      <c r="AX2967" s="694"/>
      <c r="AY2967" s="641"/>
      <c r="AZ2967" s="385"/>
      <c r="BA2967" s="385"/>
      <c r="BB2967" s="416"/>
      <c r="BC2967" s="416"/>
      <c r="BD2967" s="416"/>
      <c r="BE2967" s="416"/>
      <c r="BF2967" s="416"/>
      <c r="BG2967" s="416"/>
      <c r="BH2967" s="416"/>
      <c r="BI2967" s="416"/>
      <c r="BJ2967" s="416"/>
    </row>
    <row r="2968" spans="10:62" x14ac:dyDescent="0.2">
      <c r="J2968" s="385"/>
      <c r="K2968" s="217"/>
      <c r="L2968" s="217"/>
      <c r="M2968" s="693"/>
      <c r="N2968" s="693"/>
      <c r="O2968" s="359"/>
      <c r="P2968" s="619"/>
      <c r="Q2968" s="672"/>
      <c r="R2968" s="672"/>
      <c r="S2968" s="672"/>
      <c r="T2968" s="385"/>
      <c r="U2968" s="385"/>
      <c r="V2968" s="385"/>
      <c r="W2968" s="385"/>
      <c r="X2968" s="693"/>
      <c r="Y2968" s="325"/>
      <c r="Z2968" s="308"/>
      <c r="AA2968" s="383"/>
      <c r="AC2968" s="325"/>
      <c r="AD2968" s="325"/>
      <c r="AF2968" s="383"/>
      <c r="AH2968" s="325"/>
      <c r="AI2968" s="325"/>
      <c r="AK2968" s="385"/>
      <c r="AL2968" s="385"/>
      <c r="AM2968" s="359"/>
      <c r="AN2968" s="385"/>
      <c r="AO2968" s="385"/>
      <c r="AP2968" s="385"/>
      <c r="AQ2968" s="385"/>
      <c r="AR2968" s="385"/>
      <c r="AS2968" s="385"/>
      <c r="AT2968" s="385"/>
      <c r="AU2968" s="359"/>
      <c r="AW2968" s="416"/>
      <c r="AX2968" s="694"/>
      <c r="AY2968" s="641"/>
      <c r="AZ2968" s="385"/>
      <c r="BA2968" s="385"/>
      <c r="BB2968" s="416"/>
      <c r="BC2968" s="416"/>
      <c r="BD2968" s="416"/>
      <c r="BE2968" s="416"/>
      <c r="BF2968" s="416"/>
      <c r="BG2968" s="416"/>
      <c r="BH2968" s="416"/>
      <c r="BI2968" s="416"/>
      <c r="BJ2968" s="416"/>
    </row>
    <row r="2969" spans="10:62" x14ac:dyDescent="0.2">
      <c r="J2969" s="385"/>
      <c r="K2969" s="217"/>
      <c r="L2969" s="217"/>
      <c r="M2969" s="693"/>
      <c r="N2969" s="693"/>
      <c r="O2969" s="359"/>
      <c r="P2969" s="619"/>
      <c r="Q2969" s="672"/>
      <c r="R2969" s="672"/>
      <c r="S2969" s="672"/>
      <c r="T2969" s="385"/>
      <c r="U2969" s="385"/>
      <c r="V2969" s="385"/>
      <c r="W2969" s="385"/>
      <c r="X2969" s="693"/>
      <c r="Y2969" s="325"/>
      <c r="Z2969" s="308"/>
      <c r="AA2969" s="383"/>
      <c r="AC2969" s="325"/>
      <c r="AD2969" s="325"/>
      <c r="AF2969" s="383"/>
      <c r="AH2969" s="325"/>
      <c r="AI2969" s="325"/>
      <c r="AK2969" s="385"/>
      <c r="AL2969" s="385"/>
      <c r="AM2969" s="359"/>
      <c r="AN2969" s="385"/>
      <c r="AO2969" s="385"/>
      <c r="AP2969" s="385"/>
      <c r="AQ2969" s="385"/>
      <c r="AR2969" s="385"/>
      <c r="AS2969" s="385"/>
      <c r="AT2969" s="385"/>
      <c r="AU2969" s="359"/>
      <c r="AW2969" s="416"/>
      <c r="AX2969" s="694"/>
      <c r="AY2969" s="641"/>
      <c r="AZ2969" s="385"/>
      <c r="BA2969" s="385"/>
      <c r="BB2969" s="416"/>
      <c r="BC2969" s="416"/>
      <c r="BD2969" s="416"/>
      <c r="BE2969" s="416"/>
      <c r="BF2969" s="416"/>
      <c r="BG2969" s="416"/>
      <c r="BH2969" s="416"/>
      <c r="BI2969" s="416"/>
      <c r="BJ2969" s="416"/>
    </row>
    <row r="2970" spans="10:62" x14ac:dyDescent="0.2">
      <c r="J2970" s="385"/>
      <c r="K2970" s="217"/>
      <c r="L2970" s="217"/>
      <c r="M2970" s="693"/>
      <c r="N2970" s="693"/>
      <c r="O2970" s="359"/>
      <c r="P2970" s="619"/>
      <c r="Q2970" s="672"/>
      <c r="R2970" s="672"/>
      <c r="S2970" s="672"/>
      <c r="T2970" s="385"/>
      <c r="U2970" s="385"/>
      <c r="V2970" s="385"/>
      <c r="W2970" s="385"/>
      <c r="X2970" s="693"/>
      <c r="Y2970" s="325"/>
      <c r="Z2970" s="308"/>
      <c r="AA2970" s="383"/>
      <c r="AC2970" s="325"/>
      <c r="AD2970" s="325"/>
      <c r="AF2970" s="383"/>
      <c r="AH2970" s="325"/>
      <c r="AI2970" s="325"/>
      <c r="AK2970" s="385"/>
      <c r="AL2970" s="385"/>
      <c r="AM2970" s="359"/>
      <c r="AN2970" s="385"/>
      <c r="AO2970" s="385"/>
      <c r="AP2970" s="385"/>
      <c r="AQ2970" s="385"/>
      <c r="AR2970" s="385"/>
      <c r="AS2970" s="385"/>
      <c r="AT2970" s="385"/>
      <c r="AU2970" s="359"/>
      <c r="AW2970" s="416"/>
      <c r="AX2970" s="694"/>
      <c r="AY2970" s="641"/>
      <c r="AZ2970" s="385"/>
      <c r="BA2970" s="385"/>
      <c r="BB2970" s="416"/>
      <c r="BC2970" s="416"/>
      <c r="BD2970" s="416"/>
      <c r="BE2970" s="416"/>
      <c r="BF2970" s="416"/>
      <c r="BG2970" s="416"/>
      <c r="BH2970" s="416"/>
      <c r="BI2970" s="416"/>
      <c r="BJ2970" s="416"/>
    </row>
    <row r="2971" spans="10:62" x14ac:dyDescent="0.2">
      <c r="J2971" s="385"/>
      <c r="K2971" s="217"/>
      <c r="L2971" s="217"/>
      <c r="M2971" s="693"/>
      <c r="N2971" s="693"/>
      <c r="O2971" s="359"/>
      <c r="P2971" s="619"/>
      <c r="Q2971" s="672"/>
      <c r="R2971" s="672"/>
      <c r="S2971" s="672"/>
      <c r="T2971" s="385"/>
      <c r="U2971" s="385"/>
      <c r="V2971" s="385"/>
      <c r="W2971" s="385"/>
      <c r="X2971" s="693"/>
      <c r="Y2971" s="325"/>
      <c r="Z2971" s="308"/>
      <c r="AA2971" s="383"/>
      <c r="AC2971" s="325"/>
      <c r="AD2971" s="325"/>
      <c r="AF2971" s="383"/>
      <c r="AH2971" s="325"/>
      <c r="AI2971" s="325"/>
      <c r="AK2971" s="385"/>
      <c r="AL2971" s="385"/>
      <c r="AM2971" s="359"/>
      <c r="AN2971" s="385"/>
      <c r="AO2971" s="385"/>
      <c r="AP2971" s="385"/>
      <c r="AQ2971" s="385"/>
      <c r="AR2971" s="385"/>
      <c r="AS2971" s="385"/>
      <c r="AT2971" s="385"/>
      <c r="AU2971" s="359"/>
      <c r="AW2971" s="416"/>
      <c r="AX2971" s="694"/>
      <c r="AY2971" s="641"/>
      <c r="AZ2971" s="385"/>
      <c r="BA2971" s="385"/>
      <c r="BB2971" s="416"/>
      <c r="BC2971" s="416"/>
      <c r="BD2971" s="416"/>
      <c r="BE2971" s="416"/>
      <c r="BF2971" s="416"/>
      <c r="BG2971" s="416"/>
      <c r="BH2971" s="416"/>
      <c r="BI2971" s="416"/>
      <c r="BJ2971" s="416"/>
    </row>
    <row r="2972" spans="10:62" x14ac:dyDescent="0.2">
      <c r="J2972" s="385"/>
      <c r="K2972" s="217"/>
      <c r="L2972" s="217"/>
      <c r="M2972" s="693"/>
      <c r="N2972" s="693"/>
      <c r="O2972" s="359"/>
      <c r="P2972" s="619"/>
      <c r="Q2972" s="672"/>
      <c r="R2972" s="672"/>
      <c r="S2972" s="672"/>
      <c r="T2972" s="385"/>
      <c r="U2972" s="385"/>
      <c r="V2972" s="385"/>
      <c r="W2972" s="385"/>
      <c r="X2972" s="693"/>
      <c r="Y2972" s="325"/>
      <c r="Z2972" s="308"/>
      <c r="AA2972" s="383"/>
      <c r="AC2972" s="325"/>
      <c r="AD2972" s="325"/>
      <c r="AF2972" s="383"/>
      <c r="AH2972" s="325"/>
      <c r="AI2972" s="325"/>
      <c r="AK2972" s="385"/>
      <c r="AL2972" s="385"/>
      <c r="AM2972" s="359"/>
      <c r="AN2972" s="385"/>
      <c r="AO2972" s="385"/>
      <c r="AP2972" s="385"/>
      <c r="AQ2972" s="385"/>
      <c r="AR2972" s="385"/>
      <c r="AS2972" s="385"/>
      <c r="AT2972" s="385"/>
      <c r="AU2972" s="359"/>
      <c r="AW2972" s="416"/>
      <c r="AX2972" s="694"/>
      <c r="AY2972" s="641"/>
      <c r="AZ2972" s="385"/>
      <c r="BA2972" s="385"/>
      <c r="BB2972" s="416"/>
      <c r="BC2972" s="416"/>
      <c r="BD2972" s="416"/>
      <c r="BE2972" s="416"/>
      <c r="BF2972" s="416"/>
      <c r="BG2972" s="416"/>
      <c r="BH2972" s="416"/>
      <c r="BI2972" s="416"/>
      <c r="BJ2972" s="416"/>
    </row>
    <row r="2973" spans="10:62" x14ac:dyDescent="0.2">
      <c r="J2973" s="385"/>
      <c r="K2973" s="217"/>
      <c r="L2973" s="217"/>
      <c r="M2973" s="693"/>
      <c r="N2973" s="693"/>
      <c r="O2973" s="359"/>
      <c r="P2973" s="619"/>
      <c r="Q2973" s="672"/>
      <c r="R2973" s="672"/>
      <c r="S2973" s="672"/>
      <c r="T2973" s="385"/>
      <c r="U2973" s="385"/>
      <c r="V2973" s="385"/>
      <c r="W2973" s="385"/>
      <c r="X2973" s="693"/>
      <c r="Y2973" s="325"/>
      <c r="Z2973" s="308"/>
      <c r="AA2973" s="383"/>
      <c r="AC2973" s="325"/>
      <c r="AD2973" s="325"/>
      <c r="AF2973" s="383"/>
      <c r="AH2973" s="325"/>
      <c r="AI2973" s="325"/>
      <c r="AK2973" s="385"/>
      <c r="AL2973" s="385"/>
      <c r="AM2973" s="359"/>
      <c r="AN2973" s="385"/>
      <c r="AO2973" s="385"/>
      <c r="AP2973" s="385"/>
      <c r="AQ2973" s="385"/>
      <c r="AR2973" s="385"/>
      <c r="AS2973" s="385"/>
      <c r="AT2973" s="385"/>
      <c r="AU2973" s="359"/>
      <c r="AW2973" s="416"/>
      <c r="AX2973" s="694"/>
      <c r="AY2973" s="641"/>
      <c r="AZ2973" s="385"/>
      <c r="BA2973" s="385"/>
      <c r="BB2973" s="416"/>
      <c r="BC2973" s="416"/>
      <c r="BD2973" s="416"/>
      <c r="BE2973" s="416"/>
      <c r="BF2973" s="416"/>
      <c r="BG2973" s="416"/>
      <c r="BH2973" s="416"/>
      <c r="BI2973" s="416"/>
      <c r="BJ2973" s="416"/>
    </row>
    <row r="2974" spans="10:62" x14ac:dyDescent="0.2">
      <c r="J2974" s="385"/>
      <c r="K2974" s="217"/>
      <c r="L2974" s="217"/>
      <c r="M2974" s="693"/>
      <c r="N2974" s="693"/>
      <c r="O2974" s="359"/>
      <c r="P2974" s="619"/>
      <c r="Q2974" s="672"/>
      <c r="R2974" s="672"/>
      <c r="S2974" s="672"/>
      <c r="T2974" s="385"/>
      <c r="U2974" s="385"/>
      <c r="V2974" s="385"/>
      <c r="W2974" s="385"/>
      <c r="X2974" s="693"/>
      <c r="Y2974" s="325"/>
      <c r="Z2974" s="308"/>
      <c r="AA2974" s="383"/>
      <c r="AC2974" s="325"/>
      <c r="AD2974" s="325"/>
      <c r="AF2974" s="383"/>
      <c r="AH2974" s="325"/>
      <c r="AI2974" s="325"/>
      <c r="AK2974" s="385"/>
      <c r="AL2974" s="385"/>
      <c r="AM2974" s="359"/>
      <c r="AN2974" s="385"/>
      <c r="AO2974" s="385"/>
      <c r="AP2974" s="385"/>
      <c r="AQ2974" s="385"/>
      <c r="AR2974" s="385"/>
      <c r="AS2974" s="385"/>
      <c r="AT2974" s="385"/>
      <c r="AU2974" s="359"/>
      <c r="AW2974" s="416"/>
      <c r="AX2974" s="694"/>
      <c r="AY2974" s="641"/>
      <c r="AZ2974" s="385"/>
      <c r="BA2974" s="385"/>
      <c r="BB2974" s="416"/>
      <c r="BC2974" s="416"/>
      <c r="BD2974" s="416"/>
      <c r="BE2974" s="416"/>
      <c r="BF2974" s="416"/>
      <c r="BG2974" s="416"/>
      <c r="BH2974" s="416"/>
      <c r="BI2974" s="416"/>
      <c r="BJ2974" s="416"/>
    </row>
    <row r="2975" spans="10:62" x14ac:dyDescent="0.2">
      <c r="J2975" s="385"/>
      <c r="K2975" s="217"/>
      <c r="L2975" s="217"/>
      <c r="M2975" s="693"/>
      <c r="N2975" s="693"/>
      <c r="O2975" s="359"/>
      <c r="P2975" s="619"/>
      <c r="Q2975" s="672"/>
      <c r="R2975" s="672"/>
      <c r="S2975" s="672"/>
      <c r="T2975" s="385"/>
      <c r="U2975" s="385"/>
      <c r="V2975" s="385"/>
      <c r="W2975" s="385"/>
      <c r="X2975" s="693"/>
      <c r="Y2975" s="325"/>
      <c r="Z2975" s="308"/>
      <c r="AA2975" s="383"/>
      <c r="AC2975" s="325"/>
      <c r="AD2975" s="325"/>
      <c r="AF2975" s="383"/>
      <c r="AH2975" s="325"/>
      <c r="AI2975" s="325"/>
      <c r="AK2975" s="385"/>
      <c r="AL2975" s="385"/>
      <c r="AM2975" s="359"/>
      <c r="AN2975" s="385"/>
      <c r="AO2975" s="385"/>
      <c r="AP2975" s="385"/>
      <c r="AQ2975" s="385"/>
      <c r="AR2975" s="385"/>
      <c r="AS2975" s="385"/>
      <c r="AT2975" s="385"/>
      <c r="AU2975" s="359"/>
      <c r="AW2975" s="416"/>
      <c r="AX2975" s="694"/>
      <c r="AY2975" s="641"/>
      <c r="AZ2975" s="385"/>
      <c r="BA2975" s="385"/>
      <c r="BB2975" s="416"/>
      <c r="BC2975" s="416"/>
      <c r="BD2975" s="416"/>
      <c r="BE2975" s="416"/>
      <c r="BF2975" s="416"/>
      <c r="BG2975" s="416"/>
      <c r="BH2975" s="416"/>
      <c r="BI2975" s="416"/>
      <c r="BJ2975" s="416"/>
    </row>
    <row r="2976" spans="10:62" x14ac:dyDescent="0.2">
      <c r="J2976" s="385"/>
      <c r="K2976" s="217"/>
      <c r="L2976" s="217"/>
      <c r="M2976" s="693"/>
      <c r="N2976" s="693"/>
      <c r="O2976" s="359"/>
      <c r="P2976" s="619"/>
      <c r="Q2976" s="672"/>
      <c r="R2976" s="672"/>
      <c r="S2976" s="672"/>
      <c r="T2976" s="385"/>
      <c r="U2976" s="385"/>
      <c r="V2976" s="385"/>
      <c r="W2976" s="385"/>
      <c r="X2976" s="693"/>
      <c r="Y2976" s="325"/>
      <c r="Z2976" s="308"/>
      <c r="AA2976" s="383"/>
      <c r="AC2976" s="325"/>
      <c r="AD2976" s="325"/>
      <c r="AF2976" s="383"/>
      <c r="AH2976" s="325"/>
      <c r="AI2976" s="325"/>
      <c r="AK2976" s="385"/>
      <c r="AL2976" s="385"/>
      <c r="AM2976" s="359"/>
      <c r="AN2976" s="385"/>
      <c r="AO2976" s="385"/>
      <c r="AP2976" s="385"/>
      <c r="AQ2976" s="385"/>
      <c r="AR2976" s="385"/>
      <c r="AS2976" s="385"/>
      <c r="AT2976" s="385"/>
      <c r="AU2976" s="359"/>
      <c r="AW2976" s="416"/>
      <c r="AX2976" s="694"/>
      <c r="AY2976" s="641"/>
      <c r="AZ2976" s="385"/>
      <c r="BA2976" s="385"/>
      <c r="BB2976" s="416"/>
      <c r="BC2976" s="416"/>
      <c r="BD2976" s="416"/>
      <c r="BE2976" s="416"/>
      <c r="BF2976" s="416"/>
      <c r="BG2976" s="416"/>
      <c r="BH2976" s="416"/>
      <c r="BI2976" s="416"/>
      <c r="BJ2976" s="416"/>
    </row>
    <row r="2977" spans="10:62" x14ac:dyDescent="0.2">
      <c r="J2977" s="385"/>
      <c r="K2977" s="217"/>
      <c r="L2977" s="217"/>
      <c r="M2977" s="693"/>
      <c r="N2977" s="693"/>
      <c r="O2977" s="359"/>
      <c r="P2977" s="619"/>
      <c r="Q2977" s="672"/>
      <c r="R2977" s="672"/>
      <c r="S2977" s="672"/>
      <c r="T2977" s="385"/>
      <c r="U2977" s="385"/>
      <c r="V2977" s="385"/>
      <c r="W2977" s="385"/>
      <c r="X2977" s="693"/>
      <c r="Y2977" s="325"/>
      <c r="Z2977" s="308"/>
      <c r="AA2977" s="383"/>
      <c r="AC2977" s="325"/>
      <c r="AD2977" s="325"/>
      <c r="AF2977" s="383"/>
      <c r="AH2977" s="325"/>
      <c r="AI2977" s="325"/>
      <c r="AK2977" s="385"/>
      <c r="AL2977" s="385"/>
      <c r="AM2977" s="359"/>
      <c r="AN2977" s="385"/>
      <c r="AO2977" s="385"/>
      <c r="AP2977" s="385"/>
      <c r="AQ2977" s="385"/>
      <c r="AR2977" s="385"/>
      <c r="AS2977" s="385"/>
      <c r="AT2977" s="385"/>
      <c r="AU2977" s="359"/>
      <c r="AW2977" s="416"/>
      <c r="AX2977" s="694"/>
      <c r="AY2977" s="641"/>
      <c r="AZ2977" s="385"/>
      <c r="BA2977" s="385"/>
      <c r="BB2977" s="416"/>
      <c r="BC2977" s="416"/>
      <c r="BD2977" s="416"/>
      <c r="BE2977" s="416"/>
      <c r="BF2977" s="416"/>
      <c r="BG2977" s="416"/>
      <c r="BH2977" s="416"/>
      <c r="BI2977" s="416"/>
      <c r="BJ2977" s="416"/>
    </row>
    <row r="2978" spans="10:62" x14ac:dyDescent="0.2">
      <c r="J2978" s="385"/>
      <c r="K2978" s="217"/>
      <c r="L2978" s="217"/>
      <c r="M2978" s="693"/>
      <c r="N2978" s="693"/>
      <c r="O2978" s="359"/>
      <c r="P2978" s="619"/>
      <c r="Q2978" s="672"/>
      <c r="R2978" s="672"/>
      <c r="S2978" s="672"/>
      <c r="T2978" s="385"/>
      <c r="U2978" s="385"/>
      <c r="V2978" s="385"/>
      <c r="W2978" s="385"/>
      <c r="X2978" s="693"/>
      <c r="Y2978" s="325"/>
      <c r="Z2978" s="308"/>
      <c r="AA2978" s="383"/>
      <c r="AC2978" s="325"/>
      <c r="AD2978" s="325"/>
      <c r="AF2978" s="383"/>
      <c r="AH2978" s="325"/>
      <c r="AI2978" s="325"/>
      <c r="AK2978" s="385"/>
      <c r="AL2978" s="385"/>
      <c r="AM2978" s="359"/>
      <c r="AN2978" s="385"/>
      <c r="AO2978" s="385"/>
      <c r="AP2978" s="385"/>
      <c r="AQ2978" s="385"/>
      <c r="AR2978" s="385"/>
      <c r="AS2978" s="385"/>
      <c r="AT2978" s="385"/>
      <c r="AU2978" s="359"/>
      <c r="AW2978" s="416"/>
      <c r="AX2978" s="694"/>
      <c r="AY2978" s="641"/>
      <c r="AZ2978" s="385"/>
      <c r="BA2978" s="385"/>
      <c r="BB2978" s="416"/>
      <c r="BC2978" s="416"/>
      <c r="BD2978" s="416"/>
      <c r="BE2978" s="416"/>
      <c r="BF2978" s="416"/>
      <c r="BG2978" s="416"/>
      <c r="BH2978" s="416"/>
      <c r="BI2978" s="416"/>
      <c r="BJ2978" s="416"/>
    </row>
    <row r="2979" spans="10:62" x14ac:dyDescent="0.2">
      <c r="J2979" s="385"/>
      <c r="K2979" s="217"/>
      <c r="L2979" s="217"/>
      <c r="M2979" s="693"/>
      <c r="N2979" s="693"/>
      <c r="O2979" s="359"/>
      <c r="P2979" s="619"/>
      <c r="Q2979" s="672"/>
      <c r="R2979" s="672"/>
      <c r="S2979" s="672"/>
      <c r="T2979" s="385"/>
      <c r="U2979" s="385"/>
      <c r="V2979" s="385"/>
      <c r="W2979" s="385"/>
      <c r="X2979" s="693"/>
      <c r="Y2979" s="325"/>
      <c r="Z2979" s="308"/>
      <c r="AA2979" s="383"/>
      <c r="AC2979" s="325"/>
      <c r="AD2979" s="325"/>
      <c r="AF2979" s="383"/>
      <c r="AH2979" s="325"/>
      <c r="AI2979" s="325"/>
      <c r="AK2979" s="385"/>
      <c r="AL2979" s="385"/>
      <c r="AM2979" s="359"/>
      <c r="AN2979" s="385"/>
      <c r="AO2979" s="385"/>
      <c r="AP2979" s="385"/>
      <c r="AQ2979" s="385"/>
      <c r="AR2979" s="385"/>
      <c r="AS2979" s="385"/>
      <c r="AT2979" s="385"/>
      <c r="AU2979" s="359"/>
      <c r="AW2979" s="416"/>
      <c r="AX2979" s="694"/>
      <c r="AY2979" s="641"/>
      <c r="AZ2979" s="385"/>
      <c r="BA2979" s="385"/>
      <c r="BB2979" s="416"/>
      <c r="BC2979" s="416"/>
      <c r="BD2979" s="416"/>
      <c r="BE2979" s="416"/>
      <c r="BF2979" s="416"/>
      <c r="BG2979" s="416"/>
      <c r="BH2979" s="416"/>
      <c r="BI2979" s="416"/>
      <c r="BJ2979" s="416"/>
    </row>
    <row r="2980" spans="10:62" x14ac:dyDescent="0.2">
      <c r="J2980" s="385"/>
      <c r="K2980" s="217"/>
      <c r="L2980" s="217"/>
      <c r="M2980" s="693"/>
      <c r="N2980" s="693"/>
      <c r="O2980" s="359"/>
      <c r="P2980" s="619"/>
      <c r="Q2980" s="672"/>
      <c r="R2980" s="672"/>
      <c r="S2980" s="672"/>
      <c r="T2980" s="385"/>
      <c r="U2980" s="385"/>
      <c r="V2980" s="385"/>
      <c r="W2980" s="385"/>
      <c r="X2980" s="693"/>
      <c r="Y2980" s="325"/>
      <c r="Z2980" s="308"/>
      <c r="AA2980" s="383"/>
      <c r="AC2980" s="325"/>
      <c r="AD2980" s="325"/>
      <c r="AF2980" s="383"/>
      <c r="AH2980" s="325"/>
      <c r="AI2980" s="325"/>
      <c r="AK2980" s="385"/>
      <c r="AL2980" s="385"/>
      <c r="AM2980" s="359"/>
      <c r="AN2980" s="385"/>
      <c r="AO2980" s="385"/>
      <c r="AP2980" s="385"/>
      <c r="AQ2980" s="385"/>
      <c r="AR2980" s="385"/>
      <c r="AS2980" s="385"/>
      <c r="AT2980" s="385"/>
      <c r="AU2980" s="359"/>
      <c r="AW2980" s="416"/>
      <c r="AX2980" s="694"/>
      <c r="AY2980" s="641"/>
      <c r="AZ2980" s="385"/>
      <c r="BA2980" s="385"/>
      <c r="BB2980" s="416"/>
      <c r="BC2980" s="416"/>
      <c r="BD2980" s="416"/>
      <c r="BE2980" s="416"/>
      <c r="BF2980" s="416"/>
      <c r="BG2980" s="416"/>
      <c r="BH2980" s="416"/>
      <c r="BI2980" s="416"/>
      <c r="BJ2980" s="416"/>
    </row>
    <row r="2981" spans="10:62" x14ac:dyDescent="0.2">
      <c r="J2981" s="385"/>
      <c r="K2981" s="217"/>
      <c r="L2981" s="217"/>
      <c r="M2981" s="693"/>
      <c r="N2981" s="693"/>
      <c r="O2981" s="359"/>
      <c r="P2981" s="619"/>
      <c r="Q2981" s="672"/>
      <c r="R2981" s="672"/>
      <c r="S2981" s="672"/>
      <c r="T2981" s="385"/>
      <c r="U2981" s="385"/>
      <c r="V2981" s="385"/>
      <c r="W2981" s="385"/>
      <c r="X2981" s="693"/>
      <c r="Y2981" s="325"/>
      <c r="Z2981" s="308"/>
      <c r="AA2981" s="383"/>
      <c r="AC2981" s="325"/>
      <c r="AD2981" s="325"/>
      <c r="AF2981" s="383"/>
      <c r="AH2981" s="325"/>
      <c r="AI2981" s="325"/>
      <c r="AK2981" s="385"/>
      <c r="AL2981" s="385"/>
      <c r="AM2981" s="359"/>
      <c r="AN2981" s="385"/>
      <c r="AO2981" s="385"/>
      <c r="AP2981" s="385"/>
      <c r="AQ2981" s="385"/>
      <c r="AR2981" s="385"/>
      <c r="AS2981" s="385"/>
      <c r="AT2981" s="385"/>
      <c r="AU2981" s="359"/>
      <c r="AW2981" s="416"/>
      <c r="AX2981" s="694"/>
      <c r="AY2981" s="641"/>
      <c r="AZ2981" s="385"/>
      <c r="BA2981" s="385"/>
      <c r="BB2981" s="416"/>
      <c r="BC2981" s="416"/>
      <c r="BD2981" s="416"/>
      <c r="BE2981" s="416"/>
      <c r="BF2981" s="416"/>
      <c r="BG2981" s="416"/>
      <c r="BH2981" s="416"/>
      <c r="BI2981" s="416"/>
      <c r="BJ2981" s="416"/>
    </row>
    <row r="2982" spans="10:62" x14ac:dyDescent="0.2">
      <c r="J2982" s="385"/>
      <c r="K2982" s="217"/>
      <c r="L2982" s="217"/>
      <c r="M2982" s="693"/>
      <c r="N2982" s="693"/>
      <c r="O2982" s="359"/>
      <c r="P2982" s="619"/>
      <c r="Q2982" s="672"/>
      <c r="R2982" s="672"/>
      <c r="S2982" s="672"/>
      <c r="T2982" s="385"/>
      <c r="U2982" s="385"/>
      <c r="V2982" s="385"/>
      <c r="W2982" s="385"/>
      <c r="X2982" s="693"/>
      <c r="Y2982" s="325"/>
      <c r="Z2982" s="308"/>
      <c r="AA2982" s="383"/>
      <c r="AC2982" s="325"/>
      <c r="AD2982" s="325"/>
      <c r="AF2982" s="383"/>
      <c r="AH2982" s="325"/>
      <c r="AI2982" s="325"/>
      <c r="AK2982" s="385"/>
      <c r="AL2982" s="385"/>
      <c r="AM2982" s="359"/>
      <c r="AN2982" s="385"/>
      <c r="AO2982" s="385"/>
      <c r="AP2982" s="385"/>
      <c r="AQ2982" s="385"/>
      <c r="AR2982" s="385"/>
      <c r="AS2982" s="385"/>
      <c r="AT2982" s="385"/>
      <c r="AU2982" s="359"/>
      <c r="AW2982" s="416"/>
      <c r="AX2982" s="694"/>
      <c r="AY2982" s="641"/>
      <c r="AZ2982" s="385"/>
      <c r="BA2982" s="385"/>
      <c r="BB2982" s="416"/>
      <c r="BC2982" s="416"/>
      <c r="BD2982" s="416"/>
      <c r="BE2982" s="416"/>
      <c r="BF2982" s="416"/>
      <c r="BG2982" s="416"/>
      <c r="BH2982" s="416"/>
      <c r="BI2982" s="416"/>
      <c r="BJ2982" s="416"/>
    </row>
    <row r="2983" spans="10:62" x14ac:dyDescent="0.2">
      <c r="J2983" s="385"/>
      <c r="K2983" s="217"/>
      <c r="L2983" s="217"/>
      <c r="M2983" s="693"/>
      <c r="N2983" s="693"/>
      <c r="O2983" s="359"/>
      <c r="P2983" s="619"/>
      <c r="Q2983" s="672"/>
      <c r="R2983" s="672"/>
      <c r="S2983" s="672"/>
      <c r="T2983" s="385"/>
      <c r="U2983" s="385"/>
      <c r="V2983" s="385"/>
      <c r="W2983" s="385"/>
      <c r="X2983" s="693"/>
      <c r="Y2983" s="325"/>
      <c r="Z2983" s="308"/>
      <c r="AA2983" s="383"/>
      <c r="AC2983" s="325"/>
      <c r="AD2983" s="325"/>
      <c r="AF2983" s="383"/>
      <c r="AH2983" s="325"/>
      <c r="AI2983" s="325"/>
      <c r="AK2983" s="385"/>
      <c r="AL2983" s="385"/>
      <c r="AM2983" s="359"/>
      <c r="AN2983" s="385"/>
      <c r="AO2983" s="385"/>
      <c r="AP2983" s="385"/>
      <c r="AQ2983" s="385"/>
      <c r="AR2983" s="385"/>
      <c r="AS2983" s="385"/>
      <c r="AT2983" s="385"/>
      <c r="AU2983" s="359"/>
      <c r="AW2983" s="416"/>
      <c r="AX2983" s="694"/>
      <c r="AY2983" s="641"/>
      <c r="AZ2983" s="385"/>
      <c r="BA2983" s="385"/>
      <c r="BB2983" s="416"/>
      <c r="BC2983" s="416"/>
      <c r="BD2983" s="416"/>
      <c r="BE2983" s="416"/>
      <c r="BF2983" s="416"/>
      <c r="BG2983" s="416"/>
      <c r="BH2983" s="416"/>
      <c r="BI2983" s="416"/>
      <c r="BJ2983" s="416"/>
    </row>
    <row r="2984" spans="10:62" x14ac:dyDescent="0.2">
      <c r="J2984" s="385"/>
      <c r="K2984" s="217"/>
      <c r="L2984" s="217"/>
      <c r="M2984" s="693"/>
      <c r="N2984" s="693"/>
      <c r="O2984" s="359"/>
      <c r="P2984" s="619"/>
      <c r="Q2984" s="672"/>
      <c r="R2984" s="672"/>
      <c r="S2984" s="672"/>
      <c r="T2984" s="385"/>
      <c r="U2984" s="385"/>
      <c r="V2984" s="385"/>
      <c r="W2984" s="385"/>
      <c r="X2984" s="693"/>
      <c r="Y2984" s="325"/>
      <c r="Z2984" s="308"/>
      <c r="AA2984" s="383"/>
      <c r="AC2984" s="325"/>
      <c r="AD2984" s="325"/>
      <c r="AF2984" s="383"/>
      <c r="AH2984" s="325"/>
      <c r="AI2984" s="325"/>
      <c r="AK2984" s="385"/>
      <c r="AL2984" s="385"/>
      <c r="AM2984" s="359"/>
      <c r="AN2984" s="385"/>
      <c r="AO2984" s="385"/>
      <c r="AP2984" s="385"/>
      <c r="AQ2984" s="385"/>
      <c r="AR2984" s="385"/>
      <c r="AS2984" s="385"/>
      <c r="AT2984" s="385"/>
      <c r="AU2984" s="359"/>
      <c r="AW2984" s="416"/>
      <c r="AX2984" s="694"/>
      <c r="AY2984" s="641"/>
      <c r="AZ2984" s="385"/>
      <c r="BA2984" s="385"/>
      <c r="BB2984" s="416"/>
      <c r="BC2984" s="416"/>
      <c r="BD2984" s="416"/>
      <c r="BE2984" s="416"/>
      <c r="BF2984" s="416"/>
      <c r="BG2984" s="416"/>
      <c r="BH2984" s="416"/>
      <c r="BI2984" s="416"/>
      <c r="BJ2984" s="416"/>
    </row>
    <row r="2985" spans="10:62" x14ac:dyDescent="0.2">
      <c r="J2985" s="385"/>
      <c r="K2985" s="217"/>
      <c r="L2985" s="217"/>
      <c r="M2985" s="693"/>
      <c r="N2985" s="693"/>
      <c r="O2985" s="359"/>
      <c r="P2985" s="619"/>
      <c r="Q2985" s="672"/>
      <c r="R2985" s="672"/>
      <c r="S2985" s="672"/>
      <c r="T2985" s="385"/>
      <c r="U2985" s="385"/>
      <c r="V2985" s="385"/>
      <c r="W2985" s="385"/>
      <c r="X2985" s="693"/>
      <c r="Y2985" s="325"/>
      <c r="Z2985" s="308"/>
      <c r="AA2985" s="383"/>
      <c r="AC2985" s="325"/>
      <c r="AD2985" s="325"/>
      <c r="AF2985" s="383"/>
      <c r="AH2985" s="325"/>
      <c r="AI2985" s="325"/>
      <c r="AK2985" s="385"/>
      <c r="AL2985" s="385"/>
      <c r="AM2985" s="359"/>
      <c r="AN2985" s="385"/>
      <c r="AO2985" s="385"/>
      <c r="AP2985" s="385"/>
      <c r="AQ2985" s="385"/>
      <c r="AR2985" s="385"/>
      <c r="AS2985" s="385"/>
      <c r="AT2985" s="385"/>
      <c r="AU2985" s="359"/>
      <c r="AW2985" s="416"/>
      <c r="AX2985" s="694"/>
      <c r="AY2985" s="641"/>
      <c r="AZ2985" s="385"/>
      <c r="BA2985" s="385"/>
      <c r="BB2985" s="416"/>
      <c r="BC2985" s="416"/>
      <c r="BD2985" s="416"/>
      <c r="BE2985" s="416"/>
      <c r="BF2985" s="416"/>
      <c r="BG2985" s="416"/>
      <c r="BH2985" s="416"/>
      <c r="BI2985" s="416"/>
      <c r="BJ2985" s="416"/>
    </row>
    <row r="2986" spans="10:62" x14ac:dyDescent="0.2">
      <c r="J2986" s="385"/>
      <c r="K2986" s="217"/>
      <c r="L2986" s="217"/>
      <c r="M2986" s="693"/>
      <c r="N2986" s="693"/>
      <c r="O2986" s="359"/>
      <c r="P2986" s="619"/>
      <c r="Q2986" s="672"/>
      <c r="R2986" s="672"/>
      <c r="S2986" s="672"/>
      <c r="T2986" s="385"/>
      <c r="U2986" s="385"/>
      <c r="V2986" s="385"/>
      <c r="W2986" s="385"/>
      <c r="X2986" s="693"/>
      <c r="Y2986" s="325"/>
      <c r="Z2986" s="308"/>
      <c r="AA2986" s="383"/>
      <c r="AC2986" s="325"/>
      <c r="AD2986" s="325"/>
      <c r="AF2986" s="383"/>
      <c r="AH2986" s="325"/>
      <c r="AI2986" s="325"/>
      <c r="AK2986" s="385"/>
      <c r="AL2986" s="385"/>
      <c r="AM2986" s="359"/>
      <c r="AN2986" s="385"/>
      <c r="AO2986" s="385"/>
      <c r="AP2986" s="385"/>
      <c r="AQ2986" s="385"/>
      <c r="AR2986" s="385"/>
      <c r="AS2986" s="385"/>
      <c r="AT2986" s="385"/>
      <c r="AU2986" s="359"/>
      <c r="AW2986" s="416"/>
      <c r="AX2986" s="694"/>
      <c r="AY2986" s="641"/>
      <c r="AZ2986" s="385"/>
      <c r="BA2986" s="385"/>
      <c r="BB2986" s="416"/>
      <c r="BC2986" s="416"/>
      <c r="BD2986" s="416"/>
      <c r="BE2986" s="416"/>
      <c r="BF2986" s="416"/>
      <c r="BG2986" s="416"/>
      <c r="BH2986" s="416"/>
      <c r="BI2986" s="416"/>
      <c r="BJ2986" s="416"/>
    </row>
    <row r="2987" spans="10:62" x14ac:dyDescent="0.2">
      <c r="J2987" s="385"/>
      <c r="K2987" s="217"/>
      <c r="L2987" s="217"/>
      <c r="M2987" s="693"/>
      <c r="N2987" s="693"/>
      <c r="O2987" s="359"/>
      <c r="P2987" s="619"/>
      <c r="Q2987" s="672"/>
      <c r="R2987" s="672"/>
      <c r="S2987" s="672"/>
      <c r="T2987" s="385"/>
      <c r="U2987" s="385"/>
      <c r="V2987" s="385"/>
      <c r="W2987" s="385"/>
      <c r="X2987" s="693"/>
      <c r="Y2987" s="325"/>
      <c r="Z2987" s="308"/>
      <c r="AA2987" s="383"/>
      <c r="AC2987" s="325"/>
      <c r="AD2987" s="325"/>
      <c r="AF2987" s="383"/>
      <c r="AH2987" s="325"/>
      <c r="AI2987" s="325"/>
      <c r="AK2987" s="385"/>
      <c r="AL2987" s="385"/>
      <c r="AM2987" s="359"/>
      <c r="AN2987" s="385"/>
      <c r="AO2987" s="385"/>
      <c r="AP2987" s="385"/>
      <c r="AQ2987" s="385"/>
      <c r="AR2987" s="385"/>
      <c r="AS2987" s="385"/>
      <c r="AT2987" s="385"/>
      <c r="AU2987" s="359"/>
      <c r="AW2987" s="416"/>
      <c r="AX2987" s="694"/>
      <c r="AY2987" s="641"/>
      <c r="AZ2987" s="385"/>
      <c r="BA2987" s="385"/>
      <c r="BB2987" s="416"/>
      <c r="BC2987" s="416"/>
      <c r="BD2987" s="416"/>
      <c r="BE2987" s="416"/>
      <c r="BF2987" s="416"/>
      <c r="BG2987" s="416"/>
      <c r="BH2987" s="416"/>
      <c r="BI2987" s="416"/>
      <c r="BJ2987" s="416"/>
    </row>
    <row r="2988" spans="10:62" x14ac:dyDescent="0.2">
      <c r="J2988" s="385"/>
      <c r="K2988" s="217"/>
      <c r="L2988" s="217"/>
      <c r="M2988" s="693"/>
      <c r="N2988" s="693"/>
      <c r="O2988" s="359"/>
      <c r="P2988" s="619"/>
      <c r="Q2988" s="672"/>
      <c r="R2988" s="672"/>
      <c r="S2988" s="672"/>
      <c r="T2988" s="385"/>
      <c r="U2988" s="385"/>
      <c r="V2988" s="385"/>
      <c r="W2988" s="385"/>
      <c r="X2988" s="693"/>
      <c r="Y2988" s="325"/>
      <c r="Z2988" s="308"/>
      <c r="AA2988" s="383"/>
      <c r="AC2988" s="325"/>
      <c r="AD2988" s="325"/>
      <c r="AF2988" s="383"/>
      <c r="AH2988" s="325"/>
      <c r="AI2988" s="325"/>
      <c r="AK2988" s="385"/>
      <c r="AL2988" s="385"/>
      <c r="AM2988" s="359"/>
      <c r="AN2988" s="385"/>
      <c r="AO2988" s="385"/>
      <c r="AP2988" s="385"/>
      <c r="AQ2988" s="385"/>
      <c r="AR2988" s="385"/>
      <c r="AS2988" s="385"/>
      <c r="AT2988" s="385"/>
      <c r="AU2988" s="359"/>
      <c r="AW2988" s="416"/>
      <c r="AX2988" s="694"/>
      <c r="AY2988" s="641"/>
      <c r="AZ2988" s="385"/>
      <c r="BA2988" s="385"/>
      <c r="BB2988" s="416"/>
      <c r="BC2988" s="416"/>
      <c r="BD2988" s="416"/>
      <c r="BE2988" s="416"/>
      <c r="BF2988" s="416"/>
      <c r="BG2988" s="416"/>
      <c r="BH2988" s="416"/>
      <c r="BI2988" s="416"/>
      <c r="BJ2988" s="416"/>
    </row>
    <row r="2989" spans="10:62" x14ac:dyDescent="0.2">
      <c r="J2989" s="385"/>
      <c r="K2989" s="217"/>
      <c r="L2989" s="217"/>
      <c r="M2989" s="693"/>
      <c r="N2989" s="693"/>
      <c r="O2989" s="359"/>
      <c r="P2989" s="619"/>
      <c r="Q2989" s="672"/>
      <c r="R2989" s="672"/>
      <c r="S2989" s="672"/>
      <c r="T2989" s="385"/>
      <c r="U2989" s="385"/>
      <c r="V2989" s="385"/>
      <c r="W2989" s="385"/>
      <c r="X2989" s="693"/>
      <c r="Y2989" s="325"/>
      <c r="Z2989" s="308"/>
      <c r="AA2989" s="383"/>
      <c r="AC2989" s="325"/>
      <c r="AD2989" s="325"/>
      <c r="AF2989" s="383"/>
      <c r="AH2989" s="325"/>
      <c r="AI2989" s="325"/>
      <c r="AK2989" s="385"/>
      <c r="AL2989" s="385"/>
      <c r="AM2989" s="359"/>
      <c r="AN2989" s="385"/>
      <c r="AO2989" s="385"/>
      <c r="AP2989" s="385"/>
      <c r="AQ2989" s="385"/>
      <c r="AR2989" s="385"/>
      <c r="AS2989" s="385"/>
      <c r="AT2989" s="385"/>
      <c r="AU2989" s="359"/>
      <c r="AW2989" s="416"/>
      <c r="AX2989" s="694"/>
      <c r="AY2989" s="641"/>
      <c r="AZ2989" s="385"/>
      <c r="BA2989" s="385"/>
      <c r="BB2989" s="416"/>
      <c r="BC2989" s="416"/>
      <c r="BD2989" s="416"/>
      <c r="BE2989" s="416"/>
      <c r="BF2989" s="416"/>
      <c r="BG2989" s="416"/>
      <c r="BH2989" s="416"/>
      <c r="BI2989" s="416"/>
      <c r="BJ2989" s="416"/>
    </row>
    <row r="2990" spans="10:62" x14ac:dyDescent="0.2">
      <c r="J2990" s="385"/>
      <c r="K2990" s="217"/>
      <c r="L2990" s="217"/>
      <c r="M2990" s="693"/>
      <c r="N2990" s="693"/>
      <c r="O2990" s="359"/>
      <c r="P2990" s="619"/>
      <c r="Q2990" s="672"/>
      <c r="R2990" s="672"/>
      <c r="S2990" s="672"/>
      <c r="T2990" s="385"/>
      <c r="U2990" s="385"/>
      <c r="V2990" s="385"/>
      <c r="W2990" s="385"/>
      <c r="X2990" s="693"/>
      <c r="Y2990" s="325"/>
      <c r="Z2990" s="308"/>
      <c r="AA2990" s="383"/>
      <c r="AC2990" s="325"/>
      <c r="AD2990" s="325"/>
      <c r="AF2990" s="383"/>
      <c r="AH2990" s="325"/>
      <c r="AI2990" s="325"/>
      <c r="AK2990" s="385"/>
      <c r="AL2990" s="385"/>
      <c r="AM2990" s="359"/>
      <c r="AN2990" s="385"/>
      <c r="AO2990" s="385"/>
      <c r="AP2990" s="385"/>
      <c r="AQ2990" s="385"/>
      <c r="AR2990" s="385"/>
      <c r="AS2990" s="385"/>
      <c r="AT2990" s="385"/>
      <c r="AU2990" s="359"/>
      <c r="AW2990" s="416"/>
      <c r="AX2990" s="694"/>
      <c r="AY2990" s="641"/>
      <c r="AZ2990" s="385"/>
      <c r="BA2990" s="385"/>
      <c r="BB2990" s="416"/>
      <c r="BC2990" s="416"/>
      <c r="BD2990" s="416"/>
      <c r="BE2990" s="416"/>
      <c r="BF2990" s="416"/>
      <c r="BG2990" s="416"/>
      <c r="BH2990" s="416"/>
      <c r="BI2990" s="416"/>
      <c r="BJ2990" s="416"/>
    </row>
    <row r="2991" spans="10:62" x14ac:dyDescent="0.2">
      <c r="J2991" s="385"/>
      <c r="K2991" s="217"/>
      <c r="L2991" s="217"/>
      <c r="M2991" s="693"/>
      <c r="N2991" s="693"/>
      <c r="O2991" s="359"/>
      <c r="P2991" s="619"/>
      <c r="Q2991" s="672"/>
      <c r="R2991" s="672"/>
      <c r="S2991" s="672"/>
      <c r="T2991" s="385"/>
      <c r="U2991" s="385"/>
      <c r="V2991" s="385"/>
      <c r="W2991" s="385"/>
      <c r="X2991" s="693"/>
      <c r="Y2991" s="325"/>
      <c r="Z2991" s="308"/>
      <c r="AA2991" s="383"/>
      <c r="AC2991" s="325"/>
      <c r="AD2991" s="325"/>
      <c r="AF2991" s="383"/>
      <c r="AH2991" s="325"/>
      <c r="AI2991" s="325"/>
      <c r="AK2991" s="385"/>
      <c r="AL2991" s="385"/>
      <c r="AM2991" s="359"/>
      <c r="AN2991" s="385"/>
      <c r="AO2991" s="385"/>
      <c r="AP2991" s="385"/>
      <c r="AQ2991" s="385"/>
      <c r="AR2991" s="385"/>
      <c r="AS2991" s="385"/>
      <c r="AT2991" s="385"/>
      <c r="AU2991" s="359"/>
      <c r="AW2991" s="416"/>
      <c r="AX2991" s="694"/>
      <c r="AY2991" s="641"/>
      <c r="AZ2991" s="385"/>
      <c r="BA2991" s="385"/>
      <c r="BB2991" s="416"/>
      <c r="BC2991" s="416"/>
      <c r="BD2991" s="416"/>
      <c r="BE2991" s="416"/>
      <c r="BF2991" s="416"/>
      <c r="BG2991" s="416"/>
      <c r="BH2991" s="416"/>
      <c r="BI2991" s="416"/>
      <c r="BJ2991" s="416"/>
    </row>
    <row r="2992" spans="10:62" x14ac:dyDescent="0.2">
      <c r="J2992" s="385"/>
      <c r="K2992" s="217"/>
      <c r="L2992" s="217"/>
      <c r="M2992" s="693"/>
      <c r="N2992" s="693"/>
      <c r="O2992" s="359"/>
      <c r="P2992" s="619"/>
      <c r="Q2992" s="672"/>
      <c r="R2992" s="672"/>
      <c r="S2992" s="672"/>
      <c r="T2992" s="385"/>
      <c r="U2992" s="385"/>
      <c r="V2992" s="385"/>
      <c r="W2992" s="385"/>
      <c r="X2992" s="693"/>
      <c r="Y2992" s="325"/>
      <c r="Z2992" s="308"/>
      <c r="AA2992" s="383"/>
      <c r="AC2992" s="325"/>
      <c r="AD2992" s="325"/>
      <c r="AF2992" s="383"/>
      <c r="AH2992" s="325"/>
      <c r="AI2992" s="325"/>
      <c r="AK2992" s="385"/>
      <c r="AL2992" s="385"/>
      <c r="AM2992" s="359"/>
      <c r="AN2992" s="385"/>
      <c r="AO2992" s="385"/>
      <c r="AP2992" s="385"/>
      <c r="AQ2992" s="385"/>
      <c r="AR2992" s="385"/>
      <c r="AS2992" s="385"/>
      <c r="AT2992" s="385"/>
      <c r="AU2992" s="359"/>
      <c r="AW2992" s="416"/>
      <c r="AX2992" s="694"/>
      <c r="AY2992" s="641"/>
      <c r="AZ2992" s="385"/>
      <c r="BA2992" s="385"/>
      <c r="BB2992" s="416"/>
      <c r="BC2992" s="416"/>
      <c r="BD2992" s="416"/>
      <c r="BE2992" s="416"/>
      <c r="BF2992" s="416"/>
      <c r="BG2992" s="416"/>
      <c r="BH2992" s="416"/>
      <c r="BI2992" s="416"/>
      <c r="BJ2992" s="416"/>
    </row>
    <row r="2993" spans="10:62" x14ac:dyDescent="0.2">
      <c r="J2993" s="385"/>
      <c r="K2993" s="217"/>
      <c r="L2993" s="217"/>
      <c r="M2993" s="693"/>
      <c r="N2993" s="693"/>
      <c r="O2993" s="359"/>
      <c r="P2993" s="619"/>
      <c r="Q2993" s="672"/>
      <c r="R2993" s="672"/>
      <c r="S2993" s="672"/>
      <c r="T2993" s="385"/>
      <c r="U2993" s="385"/>
      <c r="V2993" s="385"/>
      <c r="W2993" s="385"/>
      <c r="X2993" s="693"/>
      <c r="Y2993" s="325"/>
      <c r="Z2993" s="308"/>
      <c r="AA2993" s="383"/>
      <c r="AC2993" s="325"/>
      <c r="AD2993" s="325"/>
      <c r="AF2993" s="383"/>
      <c r="AH2993" s="325"/>
      <c r="AI2993" s="325"/>
      <c r="AK2993" s="385"/>
      <c r="AL2993" s="385"/>
      <c r="AM2993" s="359"/>
      <c r="AN2993" s="385"/>
      <c r="AO2993" s="385"/>
      <c r="AP2993" s="385"/>
      <c r="AQ2993" s="385"/>
      <c r="AR2993" s="385"/>
      <c r="AS2993" s="385"/>
      <c r="AT2993" s="385"/>
      <c r="AU2993" s="359"/>
      <c r="AW2993" s="416"/>
      <c r="AX2993" s="694"/>
      <c r="AY2993" s="641"/>
      <c r="AZ2993" s="385"/>
      <c r="BA2993" s="385"/>
      <c r="BB2993" s="416"/>
      <c r="BC2993" s="416"/>
      <c r="BD2993" s="416"/>
      <c r="BE2993" s="416"/>
      <c r="BF2993" s="416"/>
      <c r="BG2993" s="416"/>
      <c r="BH2993" s="416"/>
      <c r="BI2993" s="416"/>
      <c r="BJ2993" s="416"/>
    </row>
    <row r="2994" spans="10:62" x14ac:dyDescent="0.2">
      <c r="J2994" s="385"/>
      <c r="K2994" s="217"/>
      <c r="L2994" s="217"/>
      <c r="M2994" s="693"/>
      <c r="N2994" s="693"/>
      <c r="O2994" s="359"/>
      <c r="P2994" s="619"/>
      <c r="Q2994" s="672"/>
      <c r="R2994" s="672"/>
      <c r="S2994" s="672"/>
      <c r="T2994" s="385"/>
      <c r="U2994" s="385"/>
      <c r="V2994" s="385"/>
      <c r="W2994" s="385"/>
      <c r="X2994" s="693"/>
      <c r="Y2994" s="325"/>
      <c r="Z2994" s="308"/>
      <c r="AA2994" s="383"/>
      <c r="AC2994" s="325"/>
      <c r="AD2994" s="325"/>
      <c r="AF2994" s="383"/>
      <c r="AH2994" s="325"/>
      <c r="AI2994" s="325"/>
      <c r="AK2994" s="385"/>
      <c r="AL2994" s="385"/>
      <c r="AM2994" s="359"/>
      <c r="AN2994" s="385"/>
      <c r="AO2994" s="385"/>
      <c r="AP2994" s="385"/>
      <c r="AQ2994" s="385"/>
      <c r="AR2994" s="385"/>
      <c r="AS2994" s="385"/>
      <c r="AT2994" s="385"/>
      <c r="AU2994" s="359"/>
      <c r="AW2994" s="416"/>
      <c r="AX2994" s="694"/>
      <c r="AY2994" s="641"/>
      <c r="AZ2994" s="385"/>
      <c r="BA2994" s="385"/>
      <c r="BB2994" s="416"/>
      <c r="BC2994" s="416"/>
      <c r="BD2994" s="416"/>
      <c r="BE2994" s="416"/>
      <c r="BF2994" s="416"/>
      <c r="BG2994" s="416"/>
      <c r="BH2994" s="416"/>
      <c r="BI2994" s="416"/>
      <c r="BJ2994" s="416"/>
    </row>
    <row r="2995" spans="10:62" x14ac:dyDescent="0.2">
      <c r="J2995" s="385"/>
      <c r="K2995" s="217"/>
      <c r="L2995" s="217"/>
      <c r="M2995" s="693"/>
      <c r="N2995" s="693"/>
      <c r="O2995" s="359"/>
      <c r="P2995" s="619"/>
      <c r="Q2995" s="672"/>
      <c r="R2995" s="672"/>
      <c r="S2995" s="672"/>
      <c r="T2995" s="385"/>
      <c r="U2995" s="385"/>
      <c r="V2995" s="385"/>
      <c r="W2995" s="385"/>
      <c r="X2995" s="693"/>
      <c r="Y2995" s="325"/>
      <c r="Z2995" s="308"/>
      <c r="AA2995" s="383"/>
      <c r="AC2995" s="325"/>
      <c r="AD2995" s="325"/>
      <c r="AF2995" s="383"/>
      <c r="AH2995" s="325"/>
      <c r="AI2995" s="325"/>
      <c r="AK2995" s="385"/>
      <c r="AL2995" s="385"/>
      <c r="AM2995" s="359"/>
      <c r="AN2995" s="385"/>
      <c r="AO2995" s="385"/>
      <c r="AP2995" s="385"/>
      <c r="AQ2995" s="385"/>
      <c r="AR2995" s="385"/>
      <c r="AS2995" s="385"/>
      <c r="AT2995" s="385"/>
      <c r="AU2995" s="359"/>
      <c r="AW2995" s="416"/>
      <c r="AX2995" s="694"/>
      <c r="AY2995" s="641"/>
      <c r="AZ2995" s="385"/>
      <c r="BA2995" s="385"/>
      <c r="BB2995" s="416"/>
      <c r="BC2995" s="416"/>
      <c r="BD2995" s="416"/>
      <c r="BE2995" s="416"/>
      <c r="BF2995" s="416"/>
      <c r="BG2995" s="416"/>
      <c r="BH2995" s="416"/>
      <c r="BI2995" s="416"/>
      <c r="BJ2995" s="416"/>
    </row>
    <row r="2996" spans="10:62" x14ac:dyDescent="0.2">
      <c r="J2996" s="385"/>
      <c r="K2996" s="217"/>
      <c r="L2996" s="217"/>
      <c r="M2996" s="693"/>
      <c r="N2996" s="693"/>
      <c r="O2996" s="359"/>
      <c r="P2996" s="619"/>
      <c r="Q2996" s="672"/>
      <c r="R2996" s="672"/>
      <c r="S2996" s="672"/>
      <c r="T2996" s="385"/>
      <c r="U2996" s="385"/>
      <c r="V2996" s="385"/>
      <c r="W2996" s="385"/>
      <c r="X2996" s="693"/>
      <c r="Y2996" s="325"/>
      <c r="Z2996" s="308"/>
      <c r="AA2996" s="383"/>
      <c r="AC2996" s="325"/>
      <c r="AD2996" s="325"/>
      <c r="AF2996" s="383"/>
      <c r="AH2996" s="325"/>
      <c r="AI2996" s="325"/>
      <c r="AK2996" s="385"/>
      <c r="AL2996" s="385"/>
      <c r="AM2996" s="359"/>
      <c r="AN2996" s="385"/>
      <c r="AO2996" s="385"/>
      <c r="AP2996" s="385"/>
      <c r="AQ2996" s="385"/>
      <c r="AR2996" s="385"/>
      <c r="AS2996" s="385"/>
      <c r="AT2996" s="385"/>
      <c r="AU2996" s="359"/>
      <c r="AW2996" s="416"/>
      <c r="AX2996" s="694"/>
      <c r="AY2996" s="641"/>
      <c r="AZ2996" s="385"/>
      <c r="BA2996" s="385"/>
      <c r="BB2996" s="416"/>
      <c r="BC2996" s="416"/>
      <c r="BD2996" s="416"/>
      <c r="BE2996" s="416"/>
      <c r="BF2996" s="416"/>
      <c r="BG2996" s="416"/>
      <c r="BH2996" s="416"/>
      <c r="BI2996" s="416"/>
      <c r="BJ2996" s="416"/>
    </row>
    <row r="2997" spans="10:62" x14ac:dyDescent="0.2">
      <c r="J2997" s="385"/>
      <c r="K2997" s="217"/>
      <c r="L2997" s="217"/>
      <c r="M2997" s="693"/>
      <c r="N2997" s="693"/>
      <c r="O2997" s="359"/>
      <c r="P2997" s="619"/>
      <c r="Q2997" s="672"/>
      <c r="R2997" s="672"/>
      <c r="S2997" s="672"/>
      <c r="T2997" s="385"/>
      <c r="U2997" s="385"/>
      <c r="V2997" s="385"/>
      <c r="W2997" s="385"/>
      <c r="X2997" s="693"/>
      <c r="Y2997" s="325"/>
      <c r="Z2997" s="308"/>
      <c r="AA2997" s="383"/>
      <c r="AC2997" s="325"/>
      <c r="AD2997" s="325"/>
      <c r="AF2997" s="383"/>
      <c r="AH2997" s="325"/>
      <c r="AI2997" s="325"/>
      <c r="AK2997" s="385"/>
      <c r="AL2997" s="385"/>
      <c r="AM2997" s="359"/>
      <c r="AN2997" s="385"/>
      <c r="AO2997" s="385"/>
      <c r="AP2997" s="385"/>
      <c r="AQ2997" s="385"/>
      <c r="AR2997" s="385"/>
      <c r="AS2997" s="385"/>
      <c r="AT2997" s="385"/>
      <c r="AU2997" s="359"/>
      <c r="AW2997" s="416"/>
      <c r="AX2997" s="694"/>
      <c r="AY2997" s="641"/>
      <c r="AZ2997" s="385"/>
      <c r="BA2997" s="385"/>
      <c r="BB2997" s="416"/>
      <c r="BC2997" s="416"/>
      <c r="BD2997" s="416"/>
      <c r="BE2997" s="416"/>
      <c r="BF2997" s="416"/>
      <c r="BG2997" s="416"/>
      <c r="BH2997" s="416"/>
      <c r="BI2997" s="416"/>
      <c r="BJ2997" s="416"/>
    </row>
    <row r="2998" spans="10:62" x14ac:dyDescent="0.2">
      <c r="J2998" s="385"/>
      <c r="K2998" s="217"/>
      <c r="L2998" s="217"/>
      <c r="M2998" s="693"/>
      <c r="N2998" s="693"/>
      <c r="O2998" s="359"/>
      <c r="P2998" s="619"/>
      <c r="Q2998" s="672"/>
      <c r="R2998" s="672"/>
      <c r="S2998" s="672"/>
      <c r="T2998" s="385"/>
      <c r="U2998" s="385"/>
      <c r="V2998" s="385"/>
      <c r="W2998" s="385"/>
      <c r="X2998" s="693"/>
      <c r="Y2998" s="325"/>
      <c r="Z2998" s="308"/>
      <c r="AA2998" s="383"/>
      <c r="AC2998" s="325"/>
      <c r="AD2998" s="325"/>
      <c r="AF2998" s="383"/>
      <c r="AH2998" s="325"/>
      <c r="AI2998" s="325"/>
      <c r="AK2998" s="385"/>
      <c r="AL2998" s="385"/>
      <c r="AM2998" s="359"/>
      <c r="AN2998" s="385"/>
      <c r="AO2998" s="385"/>
      <c r="AP2998" s="385"/>
      <c r="AQ2998" s="385"/>
      <c r="AR2998" s="385"/>
      <c r="AS2998" s="385"/>
      <c r="AT2998" s="385"/>
      <c r="AU2998" s="359"/>
      <c r="AW2998" s="416"/>
      <c r="AX2998" s="694"/>
      <c r="AY2998" s="641"/>
      <c r="AZ2998" s="385"/>
      <c r="BA2998" s="385"/>
      <c r="BB2998" s="416"/>
      <c r="BC2998" s="416"/>
      <c r="BD2998" s="416"/>
      <c r="BE2998" s="416"/>
      <c r="BF2998" s="416"/>
      <c r="BG2998" s="416"/>
      <c r="BH2998" s="416"/>
      <c r="BI2998" s="416"/>
      <c r="BJ2998" s="416"/>
    </row>
    <row r="2999" spans="10:62" x14ac:dyDescent="0.2">
      <c r="J2999" s="385"/>
      <c r="K2999" s="217"/>
      <c r="L2999" s="217"/>
      <c r="M2999" s="693"/>
      <c r="N2999" s="693"/>
      <c r="O2999" s="359"/>
      <c r="P2999" s="619"/>
      <c r="Q2999" s="672"/>
      <c r="R2999" s="672"/>
      <c r="S2999" s="672"/>
      <c r="T2999" s="385"/>
      <c r="U2999" s="385"/>
      <c r="V2999" s="385"/>
      <c r="W2999" s="385"/>
      <c r="X2999" s="693"/>
      <c r="Y2999" s="325"/>
      <c r="Z2999" s="308"/>
      <c r="AA2999" s="383"/>
      <c r="AC2999" s="325"/>
      <c r="AD2999" s="325"/>
      <c r="AF2999" s="383"/>
      <c r="AH2999" s="325"/>
      <c r="AI2999" s="325"/>
      <c r="AK2999" s="385"/>
      <c r="AL2999" s="385"/>
      <c r="AM2999" s="359"/>
      <c r="AN2999" s="385"/>
      <c r="AO2999" s="385"/>
      <c r="AP2999" s="385"/>
      <c r="AQ2999" s="385"/>
      <c r="AR2999" s="385"/>
      <c r="AS2999" s="385"/>
      <c r="AT2999" s="385"/>
      <c r="AU2999" s="359"/>
      <c r="AW2999" s="416"/>
      <c r="AX2999" s="694"/>
      <c r="AY2999" s="641"/>
      <c r="AZ2999" s="385"/>
      <c r="BA2999" s="385"/>
      <c r="BB2999" s="416"/>
      <c r="BC2999" s="416"/>
      <c r="BD2999" s="416"/>
      <c r="BE2999" s="416"/>
      <c r="BF2999" s="416"/>
      <c r="BG2999" s="416"/>
      <c r="BH2999" s="416"/>
      <c r="BI2999" s="416"/>
      <c r="BJ2999" s="416"/>
    </row>
    <row r="3000" spans="10:62" x14ac:dyDescent="0.2">
      <c r="J3000" s="385"/>
      <c r="K3000" s="217"/>
      <c r="L3000" s="217"/>
      <c r="M3000" s="693"/>
      <c r="N3000" s="693"/>
      <c r="O3000" s="359"/>
      <c r="P3000" s="619"/>
      <c r="Q3000" s="672"/>
      <c r="R3000" s="672"/>
      <c r="S3000" s="672"/>
      <c r="T3000" s="385"/>
      <c r="U3000" s="385"/>
      <c r="V3000" s="385"/>
      <c r="W3000" s="385"/>
      <c r="X3000" s="693"/>
      <c r="Y3000" s="325"/>
      <c r="Z3000" s="308"/>
      <c r="AA3000" s="383"/>
      <c r="AC3000" s="325"/>
      <c r="AD3000" s="325"/>
      <c r="AF3000" s="383"/>
      <c r="AH3000" s="325"/>
      <c r="AI3000" s="325"/>
      <c r="AK3000" s="385"/>
      <c r="AL3000" s="385"/>
      <c r="AM3000" s="359"/>
      <c r="AN3000" s="385"/>
      <c r="AO3000" s="385"/>
      <c r="AP3000" s="385"/>
      <c r="AQ3000" s="385"/>
      <c r="AR3000" s="385"/>
      <c r="AS3000" s="385"/>
      <c r="AT3000" s="385"/>
      <c r="AU3000" s="359"/>
      <c r="AW3000" s="416"/>
      <c r="AX3000" s="694"/>
      <c r="AY3000" s="641"/>
      <c r="AZ3000" s="385"/>
      <c r="BA3000" s="385"/>
      <c r="BB3000" s="416"/>
      <c r="BC3000" s="416"/>
      <c r="BD3000" s="416"/>
      <c r="BE3000" s="416"/>
      <c r="BF3000" s="416"/>
      <c r="BG3000" s="416"/>
      <c r="BH3000" s="416"/>
      <c r="BI3000" s="416"/>
      <c r="BJ3000" s="416"/>
    </row>
    <row r="3001" spans="10:62" x14ac:dyDescent="0.2">
      <c r="J3001" s="385"/>
      <c r="K3001" s="217"/>
      <c r="L3001" s="217"/>
      <c r="M3001" s="693"/>
      <c r="N3001" s="693"/>
      <c r="O3001" s="359"/>
      <c r="P3001" s="619"/>
      <c r="Q3001" s="672"/>
      <c r="R3001" s="672"/>
      <c r="S3001" s="672"/>
      <c r="T3001" s="385"/>
      <c r="U3001" s="385"/>
      <c r="V3001" s="385"/>
      <c r="W3001" s="385"/>
      <c r="X3001" s="693"/>
      <c r="Y3001" s="325"/>
      <c r="Z3001" s="308"/>
      <c r="AA3001" s="383"/>
      <c r="AC3001" s="325"/>
      <c r="AD3001" s="325"/>
      <c r="AF3001" s="383"/>
      <c r="AH3001" s="325"/>
      <c r="AI3001" s="325"/>
      <c r="AK3001" s="385"/>
      <c r="AL3001" s="385"/>
      <c r="AM3001" s="359"/>
      <c r="AN3001" s="385"/>
      <c r="AO3001" s="385"/>
      <c r="AP3001" s="385"/>
      <c r="AQ3001" s="385"/>
      <c r="AR3001" s="385"/>
      <c r="AS3001" s="385"/>
      <c r="AT3001" s="385"/>
      <c r="AU3001" s="359"/>
      <c r="AW3001" s="416"/>
      <c r="AX3001" s="694"/>
      <c r="AY3001" s="641"/>
      <c r="AZ3001" s="385"/>
      <c r="BA3001" s="385"/>
      <c r="BB3001" s="416"/>
      <c r="BC3001" s="416"/>
      <c r="BD3001" s="416"/>
      <c r="BE3001" s="416"/>
      <c r="BF3001" s="416"/>
      <c r="BG3001" s="416"/>
      <c r="BH3001" s="416"/>
      <c r="BI3001" s="416"/>
      <c r="BJ3001" s="416"/>
    </row>
    <row r="3002" spans="10:62" x14ac:dyDescent="0.2">
      <c r="J3002" s="385"/>
      <c r="K3002" s="217"/>
      <c r="L3002" s="217"/>
      <c r="M3002" s="693"/>
      <c r="N3002" s="693"/>
      <c r="O3002" s="359"/>
      <c r="P3002" s="619"/>
      <c r="Q3002" s="672"/>
      <c r="R3002" s="672"/>
      <c r="S3002" s="672"/>
      <c r="T3002" s="385"/>
      <c r="U3002" s="385"/>
      <c r="V3002" s="385"/>
      <c r="W3002" s="385"/>
      <c r="X3002" s="693"/>
      <c r="Y3002" s="325"/>
      <c r="Z3002" s="308"/>
      <c r="AA3002" s="383"/>
      <c r="AC3002" s="325"/>
      <c r="AD3002" s="325"/>
      <c r="AF3002" s="383"/>
      <c r="AH3002" s="325"/>
      <c r="AI3002" s="325"/>
      <c r="AK3002" s="385"/>
      <c r="AL3002" s="385"/>
      <c r="AM3002" s="359"/>
      <c r="AN3002" s="385"/>
      <c r="AO3002" s="385"/>
      <c r="AP3002" s="385"/>
      <c r="AQ3002" s="385"/>
      <c r="AR3002" s="385"/>
      <c r="AS3002" s="385"/>
      <c r="AT3002" s="385"/>
      <c r="AU3002" s="359"/>
      <c r="AW3002" s="416"/>
      <c r="AX3002" s="694"/>
      <c r="AY3002" s="641"/>
      <c r="AZ3002" s="385"/>
      <c r="BA3002" s="385"/>
      <c r="BB3002" s="416"/>
      <c r="BC3002" s="416"/>
      <c r="BD3002" s="416"/>
      <c r="BE3002" s="416"/>
      <c r="BF3002" s="416"/>
      <c r="BG3002" s="416"/>
      <c r="BH3002" s="416"/>
      <c r="BI3002" s="416"/>
      <c r="BJ3002" s="416"/>
    </row>
    <row r="3003" spans="10:62" x14ac:dyDescent="0.2">
      <c r="J3003" s="385"/>
      <c r="K3003" s="217"/>
      <c r="L3003" s="217"/>
      <c r="M3003" s="693"/>
      <c r="N3003" s="693"/>
      <c r="O3003" s="359"/>
      <c r="P3003" s="619"/>
      <c r="Q3003" s="672"/>
      <c r="R3003" s="672"/>
      <c r="S3003" s="672"/>
      <c r="T3003" s="385"/>
      <c r="U3003" s="385"/>
      <c r="V3003" s="385"/>
      <c r="W3003" s="385"/>
      <c r="X3003" s="693"/>
      <c r="Y3003" s="325"/>
      <c r="Z3003" s="308"/>
      <c r="AA3003" s="383"/>
      <c r="AC3003" s="325"/>
      <c r="AD3003" s="325"/>
      <c r="AF3003" s="383"/>
      <c r="AH3003" s="325"/>
      <c r="AI3003" s="325"/>
      <c r="AK3003" s="385"/>
      <c r="AL3003" s="385"/>
      <c r="AM3003" s="359"/>
      <c r="AN3003" s="385"/>
      <c r="AO3003" s="385"/>
      <c r="AP3003" s="385"/>
      <c r="AQ3003" s="385"/>
      <c r="AR3003" s="385"/>
      <c r="AS3003" s="385"/>
      <c r="AT3003" s="385"/>
      <c r="AU3003" s="359"/>
      <c r="AW3003" s="416"/>
      <c r="AX3003" s="694"/>
      <c r="AY3003" s="641"/>
      <c r="AZ3003" s="385"/>
      <c r="BA3003" s="385"/>
      <c r="BB3003" s="416"/>
      <c r="BC3003" s="416"/>
      <c r="BD3003" s="416"/>
      <c r="BE3003" s="416"/>
      <c r="BF3003" s="416"/>
      <c r="BG3003" s="416"/>
      <c r="BH3003" s="416"/>
      <c r="BI3003" s="416"/>
      <c r="BJ3003" s="416"/>
    </row>
    <row r="3004" spans="10:62" x14ac:dyDescent="0.2">
      <c r="J3004" s="385"/>
      <c r="K3004" s="217"/>
      <c r="L3004" s="217"/>
      <c r="M3004" s="693"/>
      <c r="N3004" s="693"/>
      <c r="O3004" s="359"/>
      <c r="P3004" s="619"/>
      <c r="Q3004" s="672"/>
      <c r="R3004" s="672"/>
      <c r="S3004" s="672"/>
      <c r="T3004" s="385"/>
      <c r="U3004" s="385"/>
      <c r="V3004" s="385"/>
      <c r="W3004" s="385"/>
      <c r="X3004" s="693"/>
      <c r="Y3004" s="325"/>
      <c r="Z3004" s="308"/>
      <c r="AA3004" s="383"/>
      <c r="AC3004" s="325"/>
      <c r="AD3004" s="325"/>
      <c r="AF3004" s="383"/>
      <c r="AH3004" s="325"/>
      <c r="AI3004" s="325"/>
      <c r="AK3004" s="385"/>
      <c r="AL3004" s="385"/>
      <c r="AM3004" s="359"/>
      <c r="AN3004" s="385"/>
      <c r="AO3004" s="385"/>
      <c r="AP3004" s="385"/>
      <c r="AQ3004" s="385"/>
      <c r="AR3004" s="385"/>
      <c r="AS3004" s="385"/>
      <c r="AT3004" s="385"/>
      <c r="AU3004" s="359"/>
      <c r="AW3004" s="416"/>
      <c r="AX3004" s="694"/>
      <c r="AY3004" s="641"/>
      <c r="AZ3004" s="385"/>
      <c r="BA3004" s="385"/>
      <c r="BB3004" s="416"/>
      <c r="BC3004" s="416"/>
      <c r="BD3004" s="416"/>
      <c r="BE3004" s="416"/>
      <c r="BF3004" s="416"/>
      <c r="BG3004" s="416"/>
      <c r="BH3004" s="416"/>
      <c r="BI3004" s="416"/>
      <c r="BJ3004" s="416"/>
    </row>
    <row r="3005" spans="10:62" x14ac:dyDescent="0.2">
      <c r="J3005" s="385"/>
      <c r="K3005" s="217"/>
      <c r="L3005" s="217"/>
      <c r="M3005" s="693"/>
      <c r="N3005" s="693"/>
      <c r="O3005" s="359"/>
      <c r="P3005" s="619"/>
      <c r="Q3005" s="672"/>
      <c r="R3005" s="672"/>
      <c r="S3005" s="672"/>
      <c r="T3005" s="385"/>
      <c r="U3005" s="385"/>
      <c r="V3005" s="385"/>
      <c r="W3005" s="385"/>
      <c r="X3005" s="693"/>
      <c r="Y3005" s="325"/>
      <c r="Z3005" s="308"/>
      <c r="AA3005" s="383"/>
      <c r="AC3005" s="325"/>
      <c r="AD3005" s="325"/>
      <c r="AF3005" s="383"/>
      <c r="AH3005" s="325"/>
      <c r="AI3005" s="325"/>
      <c r="AK3005" s="385"/>
      <c r="AL3005" s="385"/>
      <c r="AM3005" s="359"/>
      <c r="AN3005" s="385"/>
      <c r="AO3005" s="385"/>
      <c r="AP3005" s="385"/>
      <c r="AQ3005" s="385"/>
      <c r="AR3005" s="385"/>
      <c r="AS3005" s="385"/>
      <c r="AT3005" s="385"/>
      <c r="AU3005" s="359"/>
      <c r="AW3005" s="416"/>
      <c r="AX3005" s="694"/>
      <c r="AY3005" s="641"/>
      <c r="AZ3005" s="385"/>
      <c r="BA3005" s="385"/>
      <c r="BB3005" s="416"/>
      <c r="BC3005" s="416"/>
      <c r="BD3005" s="416"/>
      <c r="BE3005" s="416"/>
      <c r="BF3005" s="416"/>
      <c r="BG3005" s="416"/>
      <c r="BH3005" s="416"/>
      <c r="BI3005" s="416"/>
      <c r="BJ3005" s="416"/>
    </row>
    <row r="3006" spans="10:62" x14ac:dyDescent="0.2">
      <c r="J3006" s="385"/>
      <c r="K3006" s="217"/>
      <c r="L3006" s="217"/>
      <c r="M3006" s="693"/>
      <c r="N3006" s="693"/>
      <c r="O3006" s="359"/>
      <c r="P3006" s="619"/>
      <c r="Q3006" s="672"/>
      <c r="R3006" s="672"/>
      <c r="S3006" s="672"/>
      <c r="T3006" s="385"/>
      <c r="U3006" s="385"/>
      <c r="V3006" s="385"/>
      <c r="W3006" s="385"/>
      <c r="X3006" s="693"/>
      <c r="Y3006" s="325"/>
      <c r="Z3006" s="308"/>
      <c r="AA3006" s="383"/>
      <c r="AC3006" s="325"/>
      <c r="AD3006" s="325"/>
      <c r="AF3006" s="383"/>
      <c r="AH3006" s="325"/>
      <c r="AI3006" s="325"/>
      <c r="AK3006" s="385"/>
      <c r="AL3006" s="385"/>
      <c r="AM3006" s="359"/>
      <c r="AN3006" s="385"/>
      <c r="AO3006" s="385"/>
      <c r="AP3006" s="385"/>
      <c r="AQ3006" s="385"/>
      <c r="AR3006" s="385"/>
      <c r="AS3006" s="385"/>
      <c r="AT3006" s="385"/>
      <c r="AU3006" s="359"/>
      <c r="AW3006" s="416"/>
      <c r="AX3006" s="694"/>
      <c r="AY3006" s="641"/>
      <c r="AZ3006" s="385"/>
      <c r="BA3006" s="385"/>
      <c r="BB3006" s="416"/>
      <c r="BC3006" s="416"/>
      <c r="BD3006" s="416"/>
      <c r="BE3006" s="416"/>
      <c r="BF3006" s="416"/>
      <c r="BG3006" s="416"/>
      <c r="BH3006" s="416"/>
      <c r="BI3006" s="416"/>
      <c r="BJ3006" s="416"/>
    </row>
    <row r="3007" spans="10:62" x14ac:dyDescent="0.2">
      <c r="J3007" s="385"/>
      <c r="K3007" s="217"/>
      <c r="L3007" s="217"/>
      <c r="M3007" s="693"/>
      <c r="N3007" s="693"/>
      <c r="O3007" s="359"/>
      <c r="P3007" s="619"/>
      <c r="Q3007" s="672"/>
      <c r="R3007" s="672"/>
      <c r="S3007" s="672"/>
      <c r="T3007" s="385"/>
      <c r="U3007" s="385"/>
      <c r="V3007" s="385"/>
      <c r="W3007" s="385"/>
      <c r="X3007" s="693"/>
      <c r="Y3007" s="325"/>
      <c r="Z3007" s="308"/>
      <c r="AA3007" s="383"/>
      <c r="AC3007" s="325"/>
      <c r="AD3007" s="325"/>
      <c r="AF3007" s="383"/>
      <c r="AH3007" s="325"/>
      <c r="AI3007" s="325"/>
      <c r="AK3007" s="385"/>
      <c r="AL3007" s="385"/>
      <c r="AM3007" s="359"/>
      <c r="AN3007" s="385"/>
      <c r="AO3007" s="385"/>
      <c r="AP3007" s="385"/>
      <c r="AQ3007" s="385"/>
      <c r="AR3007" s="385"/>
      <c r="AS3007" s="385"/>
      <c r="AT3007" s="385"/>
      <c r="AU3007" s="359"/>
      <c r="AW3007" s="416"/>
      <c r="AX3007" s="694"/>
      <c r="AY3007" s="641"/>
      <c r="AZ3007" s="385"/>
      <c r="BA3007" s="385"/>
      <c r="BB3007" s="416"/>
      <c r="BC3007" s="416"/>
      <c r="BD3007" s="416"/>
      <c r="BE3007" s="416"/>
      <c r="BF3007" s="416"/>
      <c r="BG3007" s="416"/>
      <c r="BH3007" s="416"/>
      <c r="BI3007" s="416"/>
      <c r="BJ3007" s="416"/>
    </row>
    <row r="3008" spans="10:62" x14ac:dyDescent="0.2">
      <c r="J3008" s="385"/>
      <c r="K3008" s="217"/>
      <c r="L3008" s="217"/>
      <c r="M3008" s="693"/>
      <c r="N3008" s="693"/>
      <c r="O3008" s="359"/>
      <c r="P3008" s="619"/>
      <c r="Q3008" s="672"/>
      <c r="R3008" s="672"/>
      <c r="S3008" s="672"/>
      <c r="T3008" s="385"/>
      <c r="U3008" s="385"/>
      <c r="V3008" s="385"/>
      <c r="W3008" s="385"/>
      <c r="X3008" s="693"/>
      <c r="Y3008" s="325"/>
      <c r="Z3008" s="308"/>
      <c r="AA3008" s="383"/>
      <c r="AC3008" s="325"/>
      <c r="AD3008" s="325"/>
      <c r="AF3008" s="383"/>
      <c r="AH3008" s="325"/>
      <c r="AI3008" s="325"/>
      <c r="AK3008" s="385"/>
      <c r="AL3008" s="385"/>
      <c r="AM3008" s="359"/>
      <c r="AN3008" s="385"/>
      <c r="AO3008" s="385"/>
      <c r="AP3008" s="385"/>
      <c r="AQ3008" s="385"/>
      <c r="AR3008" s="385"/>
      <c r="AS3008" s="385"/>
      <c r="AT3008" s="385"/>
      <c r="AU3008" s="359"/>
      <c r="AW3008" s="416"/>
      <c r="AX3008" s="694"/>
      <c r="AY3008" s="641"/>
      <c r="AZ3008" s="385"/>
      <c r="BA3008" s="385"/>
      <c r="BB3008" s="416"/>
      <c r="BC3008" s="416"/>
      <c r="BD3008" s="416"/>
      <c r="BE3008" s="416"/>
      <c r="BF3008" s="416"/>
      <c r="BG3008" s="416"/>
      <c r="BH3008" s="416"/>
      <c r="BI3008" s="416"/>
      <c r="BJ3008" s="416"/>
    </row>
    <row r="3009" spans="10:62" x14ac:dyDescent="0.2">
      <c r="J3009" s="385"/>
      <c r="K3009" s="217"/>
      <c r="L3009" s="217"/>
      <c r="M3009" s="693"/>
      <c r="N3009" s="693"/>
      <c r="O3009" s="359"/>
      <c r="P3009" s="619"/>
      <c r="Q3009" s="672"/>
      <c r="R3009" s="672"/>
      <c r="S3009" s="672"/>
      <c r="T3009" s="385"/>
      <c r="U3009" s="385"/>
      <c r="V3009" s="385"/>
      <c r="W3009" s="385"/>
      <c r="X3009" s="693"/>
      <c r="Y3009" s="325"/>
      <c r="Z3009" s="308"/>
      <c r="AA3009" s="383"/>
      <c r="AC3009" s="325"/>
      <c r="AD3009" s="325"/>
      <c r="AF3009" s="383"/>
      <c r="AH3009" s="325"/>
      <c r="AI3009" s="325"/>
      <c r="AK3009" s="385"/>
      <c r="AL3009" s="385"/>
      <c r="AM3009" s="359"/>
      <c r="AN3009" s="385"/>
      <c r="AO3009" s="385"/>
      <c r="AP3009" s="385"/>
      <c r="AQ3009" s="385"/>
      <c r="AR3009" s="385"/>
      <c r="AS3009" s="385"/>
      <c r="AT3009" s="385"/>
      <c r="AU3009" s="359"/>
      <c r="AW3009" s="416"/>
      <c r="AX3009" s="694"/>
      <c r="AY3009" s="641"/>
      <c r="AZ3009" s="385"/>
      <c r="BA3009" s="385"/>
      <c r="BB3009" s="416"/>
      <c r="BC3009" s="416"/>
      <c r="BD3009" s="416"/>
      <c r="BE3009" s="416"/>
      <c r="BF3009" s="416"/>
      <c r="BG3009" s="416"/>
      <c r="BH3009" s="416"/>
      <c r="BI3009" s="416"/>
      <c r="BJ3009" s="416"/>
    </row>
    <row r="3010" spans="10:62" x14ac:dyDescent="0.2">
      <c r="J3010" s="385"/>
      <c r="K3010" s="217"/>
      <c r="L3010" s="217"/>
      <c r="M3010" s="693"/>
      <c r="N3010" s="693"/>
      <c r="O3010" s="359"/>
      <c r="P3010" s="619"/>
      <c r="Q3010" s="672"/>
      <c r="R3010" s="672"/>
      <c r="S3010" s="672"/>
      <c r="T3010" s="385"/>
      <c r="U3010" s="385"/>
      <c r="V3010" s="385"/>
      <c r="W3010" s="385"/>
      <c r="X3010" s="693"/>
      <c r="Y3010" s="325"/>
      <c r="Z3010" s="308"/>
      <c r="AA3010" s="383"/>
      <c r="AC3010" s="325"/>
      <c r="AD3010" s="325"/>
      <c r="AF3010" s="383"/>
      <c r="AH3010" s="325"/>
      <c r="AI3010" s="325"/>
      <c r="AK3010" s="385"/>
      <c r="AL3010" s="385"/>
      <c r="AM3010" s="359"/>
      <c r="AN3010" s="385"/>
      <c r="AO3010" s="385"/>
      <c r="AP3010" s="385"/>
      <c r="AQ3010" s="385"/>
      <c r="AR3010" s="385"/>
      <c r="AS3010" s="385"/>
      <c r="AT3010" s="385"/>
      <c r="AU3010" s="359"/>
      <c r="AW3010" s="416"/>
      <c r="AX3010" s="694"/>
      <c r="AY3010" s="641"/>
      <c r="AZ3010" s="385"/>
      <c r="BA3010" s="385"/>
      <c r="BB3010" s="416"/>
      <c r="BC3010" s="416"/>
      <c r="BD3010" s="416"/>
      <c r="BE3010" s="416"/>
      <c r="BF3010" s="416"/>
      <c r="BG3010" s="416"/>
      <c r="BH3010" s="416"/>
      <c r="BI3010" s="416"/>
      <c r="BJ3010" s="416"/>
    </row>
    <row r="3011" spans="10:62" x14ac:dyDescent="0.2">
      <c r="J3011" s="385"/>
      <c r="K3011" s="217"/>
      <c r="L3011" s="217"/>
      <c r="M3011" s="693"/>
      <c r="N3011" s="693"/>
      <c r="O3011" s="359"/>
      <c r="P3011" s="619"/>
      <c r="Q3011" s="672"/>
      <c r="R3011" s="672"/>
      <c r="S3011" s="672"/>
      <c r="T3011" s="385"/>
      <c r="U3011" s="385"/>
      <c r="V3011" s="385"/>
      <c r="W3011" s="385"/>
      <c r="X3011" s="693"/>
      <c r="Y3011" s="325"/>
      <c r="Z3011" s="308"/>
      <c r="AA3011" s="383"/>
      <c r="AC3011" s="325"/>
      <c r="AD3011" s="325"/>
      <c r="AF3011" s="383"/>
      <c r="AH3011" s="325"/>
      <c r="AI3011" s="325"/>
      <c r="AK3011" s="385"/>
      <c r="AL3011" s="385"/>
      <c r="AM3011" s="359"/>
      <c r="AN3011" s="385"/>
      <c r="AO3011" s="385"/>
      <c r="AP3011" s="385"/>
      <c r="AQ3011" s="385"/>
      <c r="AR3011" s="385"/>
      <c r="AS3011" s="385"/>
      <c r="AT3011" s="385"/>
      <c r="AU3011" s="359"/>
      <c r="AW3011" s="416"/>
      <c r="AX3011" s="694"/>
      <c r="AY3011" s="641"/>
      <c r="AZ3011" s="385"/>
      <c r="BA3011" s="385"/>
      <c r="BB3011" s="416"/>
      <c r="BC3011" s="416"/>
      <c r="BD3011" s="416"/>
      <c r="BE3011" s="416"/>
      <c r="BF3011" s="416"/>
      <c r="BG3011" s="416"/>
      <c r="BH3011" s="416"/>
      <c r="BI3011" s="416"/>
      <c r="BJ3011" s="416"/>
    </row>
    <row r="3012" spans="10:62" x14ac:dyDescent="0.2">
      <c r="J3012" s="385"/>
      <c r="K3012" s="217"/>
      <c r="L3012" s="217"/>
      <c r="M3012" s="693"/>
      <c r="N3012" s="693"/>
      <c r="O3012" s="359"/>
      <c r="P3012" s="619"/>
      <c r="Q3012" s="672"/>
      <c r="R3012" s="672"/>
      <c r="S3012" s="672"/>
      <c r="T3012" s="385"/>
      <c r="U3012" s="385"/>
      <c r="V3012" s="385"/>
      <c r="W3012" s="385"/>
      <c r="X3012" s="693"/>
      <c r="Y3012" s="325"/>
      <c r="Z3012" s="308"/>
      <c r="AA3012" s="383"/>
      <c r="AC3012" s="325"/>
      <c r="AD3012" s="325"/>
      <c r="AF3012" s="383"/>
      <c r="AH3012" s="325"/>
      <c r="AI3012" s="325"/>
      <c r="AK3012" s="385"/>
      <c r="AL3012" s="385"/>
      <c r="AM3012" s="359"/>
      <c r="AN3012" s="385"/>
      <c r="AO3012" s="385"/>
      <c r="AP3012" s="385"/>
      <c r="AQ3012" s="385"/>
      <c r="AR3012" s="385"/>
      <c r="AS3012" s="385"/>
      <c r="AT3012" s="385"/>
      <c r="AU3012" s="359"/>
      <c r="AW3012" s="416"/>
      <c r="AX3012" s="694"/>
      <c r="AY3012" s="641"/>
      <c r="AZ3012" s="385"/>
      <c r="BA3012" s="385"/>
      <c r="BB3012" s="416"/>
      <c r="BC3012" s="416"/>
      <c r="BD3012" s="416"/>
      <c r="BE3012" s="416"/>
      <c r="BF3012" s="416"/>
      <c r="BG3012" s="416"/>
      <c r="BH3012" s="416"/>
      <c r="BI3012" s="416"/>
      <c r="BJ3012" s="416"/>
    </row>
    <row r="3013" spans="10:62" x14ac:dyDescent="0.2">
      <c r="J3013" s="385"/>
      <c r="K3013" s="217"/>
      <c r="L3013" s="217"/>
      <c r="M3013" s="693"/>
      <c r="N3013" s="693"/>
      <c r="O3013" s="359"/>
      <c r="P3013" s="619"/>
      <c r="Q3013" s="672"/>
      <c r="R3013" s="672"/>
      <c r="S3013" s="672"/>
      <c r="T3013" s="385"/>
      <c r="U3013" s="385"/>
      <c r="V3013" s="385"/>
      <c r="W3013" s="385"/>
      <c r="X3013" s="693"/>
      <c r="Y3013" s="325"/>
      <c r="Z3013" s="308"/>
      <c r="AA3013" s="383"/>
      <c r="AC3013" s="325"/>
      <c r="AD3013" s="325"/>
      <c r="AF3013" s="383"/>
      <c r="AH3013" s="325"/>
      <c r="AI3013" s="325"/>
      <c r="AK3013" s="385"/>
      <c r="AL3013" s="385"/>
      <c r="AM3013" s="359"/>
      <c r="AN3013" s="385"/>
      <c r="AO3013" s="385"/>
      <c r="AP3013" s="385"/>
      <c r="AQ3013" s="385"/>
      <c r="AR3013" s="385"/>
      <c r="AS3013" s="385"/>
      <c r="AT3013" s="385"/>
      <c r="AU3013" s="359"/>
      <c r="AW3013" s="416"/>
      <c r="AX3013" s="694"/>
      <c r="AY3013" s="641"/>
      <c r="AZ3013" s="385"/>
      <c r="BA3013" s="385"/>
      <c r="BB3013" s="416"/>
      <c r="BC3013" s="416"/>
      <c r="BD3013" s="416"/>
      <c r="BE3013" s="416"/>
      <c r="BF3013" s="416"/>
      <c r="BG3013" s="416"/>
      <c r="BH3013" s="416"/>
      <c r="BI3013" s="416"/>
      <c r="BJ3013" s="416"/>
    </row>
    <row r="3014" spans="10:62" x14ac:dyDescent="0.2">
      <c r="J3014" s="385"/>
      <c r="K3014" s="217"/>
      <c r="L3014" s="217"/>
      <c r="M3014" s="693"/>
      <c r="N3014" s="693"/>
      <c r="O3014" s="359"/>
      <c r="P3014" s="619"/>
      <c r="Q3014" s="672"/>
      <c r="R3014" s="672"/>
      <c r="S3014" s="672"/>
      <c r="T3014" s="385"/>
      <c r="U3014" s="385"/>
      <c r="V3014" s="385"/>
      <c r="W3014" s="385"/>
      <c r="X3014" s="693"/>
      <c r="Y3014" s="325"/>
      <c r="Z3014" s="308"/>
      <c r="AA3014" s="383"/>
      <c r="AC3014" s="325"/>
      <c r="AD3014" s="325"/>
      <c r="AF3014" s="383"/>
      <c r="AH3014" s="325"/>
      <c r="AI3014" s="325"/>
      <c r="AK3014" s="385"/>
      <c r="AL3014" s="385"/>
      <c r="AM3014" s="359"/>
      <c r="AN3014" s="385"/>
      <c r="AO3014" s="385"/>
      <c r="AP3014" s="385"/>
      <c r="AQ3014" s="385"/>
      <c r="AR3014" s="385"/>
      <c r="AS3014" s="385"/>
      <c r="AT3014" s="385"/>
      <c r="AU3014" s="359"/>
      <c r="AW3014" s="416"/>
      <c r="AX3014" s="694"/>
      <c r="AY3014" s="641"/>
      <c r="AZ3014" s="385"/>
      <c r="BA3014" s="385"/>
      <c r="BB3014" s="416"/>
      <c r="BC3014" s="416"/>
      <c r="BD3014" s="416"/>
      <c r="BE3014" s="416"/>
      <c r="BF3014" s="416"/>
      <c r="BG3014" s="416"/>
      <c r="BH3014" s="416"/>
      <c r="BI3014" s="416"/>
      <c r="BJ3014" s="416"/>
    </row>
    <row r="3015" spans="10:62" x14ac:dyDescent="0.2">
      <c r="J3015" s="385"/>
      <c r="K3015" s="217"/>
      <c r="L3015" s="217"/>
      <c r="M3015" s="693"/>
      <c r="N3015" s="693"/>
      <c r="O3015" s="359"/>
      <c r="P3015" s="619"/>
      <c r="Q3015" s="672"/>
      <c r="R3015" s="672"/>
      <c r="S3015" s="672"/>
      <c r="T3015" s="385"/>
      <c r="U3015" s="385"/>
      <c r="V3015" s="385"/>
      <c r="W3015" s="385"/>
      <c r="X3015" s="693"/>
      <c r="Y3015" s="325"/>
      <c r="Z3015" s="308"/>
      <c r="AA3015" s="383"/>
      <c r="AC3015" s="325"/>
      <c r="AD3015" s="325"/>
      <c r="AF3015" s="383"/>
      <c r="AH3015" s="325"/>
      <c r="AI3015" s="325"/>
      <c r="AK3015" s="385"/>
      <c r="AL3015" s="385"/>
      <c r="AM3015" s="359"/>
      <c r="AN3015" s="385"/>
      <c r="AO3015" s="385"/>
      <c r="AP3015" s="385"/>
      <c r="AQ3015" s="385"/>
      <c r="AR3015" s="385"/>
      <c r="AS3015" s="385"/>
      <c r="AT3015" s="385"/>
      <c r="AU3015" s="359"/>
      <c r="AW3015" s="416"/>
      <c r="AX3015" s="694"/>
      <c r="AY3015" s="641"/>
      <c r="AZ3015" s="385"/>
      <c r="BA3015" s="385"/>
      <c r="BB3015" s="416"/>
      <c r="BC3015" s="416"/>
      <c r="BD3015" s="416"/>
      <c r="BE3015" s="416"/>
      <c r="BF3015" s="416"/>
      <c r="BG3015" s="416"/>
      <c r="BH3015" s="416"/>
      <c r="BI3015" s="416"/>
      <c r="BJ3015" s="416"/>
    </row>
    <row r="3016" spans="10:62" x14ac:dyDescent="0.2">
      <c r="J3016" s="385"/>
      <c r="K3016" s="217"/>
      <c r="L3016" s="217"/>
      <c r="M3016" s="693"/>
      <c r="N3016" s="693"/>
      <c r="O3016" s="359"/>
      <c r="P3016" s="619"/>
      <c r="Q3016" s="672"/>
      <c r="R3016" s="672"/>
      <c r="S3016" s="672"/>
      <c r="T3016" s="385"/>
      <c r="U3016" s="385"/>
      <c r="V3016" s="385"/>
      <c r="W3016" s="385"/>
      <c r="X3016" s="693"/>
      <c r="Y3016" s="325"/>
      <c r="Z3016" s="308"/>
      <c r="AA3016" s="383"/>
      <c r="AC3016" s="325"/>
      <c r="AD3016" s="325"/>
      <c r="AF3016" s="383"/>
      <c r="AH3016" s="325"/>
      <c r="AI3016" s="325"/>
      <c r="AK3016" s="385"/>
      <c r="AL3016" s="385"/>
      <c r="AM3016" s="359"/>
      <c r="AN3016" s="385"/>
      <c r="AO3016" s="385"/>
      <c r="AP3016" s="385"/>
      <c r="AQ3016" s="385"/>
      <c r="AR3016" s="385"/>
      <c r="AS3016" s="385"/>
      <c r="AT3016" s="385"/>
      <c r="AU3016" s="359"/>
      <c r="AW3016" s="416"/>
      <c r="AX3016" s="694"/>
      <c r="AY3016" s="641"/>
      <c r="AZ3016" s="385"/>
      <c r="BA3016" s="385"/>
      <c r="BB3016" s="416"/>
      <c r="BC3016" s="416"/>
      <c r="BD3016" s="416"/>
      <c r="BE3016" s="416"/>
      <c r="BF3016" s="416"/>
      <c r="BG3016" s="416"/>
      <c r="BH3016" s="416"/>
      <c r="BI3016" s="416"/>
      <c r="BJ3016" s="416"/>
    </row>
    <row r="3017" spans="10:62" x14ac:dyDescent="0.2">
      <c r="J3017" s="385"/>
      <c r="K3017" s="217"/>
      <c r="L3017" s="217"/>
      <c r="M3017" s="693"/>
      <c r="N3017" s="693"/>
      <c r="O3017" s="359"/>
      <c r="P3017" s="619"/>
      <c r="Q3017" s="672"/>
      <c r="R3017" s="672"/>
      <c r="S3017" s="672"/>
      <c r="T3017" s="385"/>
      <c r="U3017" s="385"/>
      <c r="V3017" s="385"/>
      <c r="W3017" s="385"/>
      <c r="X3017" s="693"/>
      <c r="Y3017" s="325"/>
      <c r="Z3017" s="308"/>
      <c r="AA3017" s="383"/>
      <c r="AC3017" s="325"/>
      <c r="AD3017" s="325"/>
      <c r="AF3017" s="383"/>
      <c r="AH3017" s="325"/>
      <c r="AI3017" s="325"/>
      <c r="AK3017" s="385"/>
      <c r="AL3017" s="385"/>
      <c r="AM3017" s="359"/>
      <c r="AN3017" s="385"/>
      <c r="AO3017" s="385"/>
      <c r="AP3017" s="385"/>
      <c r="AQ3017" s="385"/>
      <c r="AR3017" s="385"/>
      <c r="AS3017" s="385"/>
      <c r="AT3017" s="385"/>
      <c r="AU3017" s="359"/>
      <c r="AW3017" s="416"/>
      <c r="AX3017" s="694"/>
      <c r="AY3017" s="641"/>
      <c r="AZ3017" s="385"/>
      <c r="BA3017" s="385"/>
      <c r="BB3017" s="416"/>
      <c r="BC3017" s="416"/>
      <c r="BD3017" s="416"/>
      <c r="BE3017" s="416"/>
      <c r="BF3017" s="416"/>
      <c r="BG3017" s="416"/>
      <c r="BH3017" s="416"/>
      <c r="BI3017" s="416"/>
      <c r="BJ3017" s="416"/>
    </row>
    <row r="3018" spans="10:62" x14ac:dyDescent="0.2">
      <c r="J3018" s="385"/>
      <c r="K3018" s="217"/>
      <c r="L3018" s="217"/>
      <c r="M3018" s="693"/>
      <c r="N3018" s="693"/>
      <c r="O3018" s="359"/>
      <c r="P3018" s="619"/>
      <c r="Q3018" s="672"/>
      <c r="R3018" s="672"/>
      <c r="S3018" s="672"/>
      <c r="T3018" s="385"/>
      <c r="U3018" s="385"/>
      <c r="V3018" s="385"/>
      <c r="W3018" s="385"/>
      <c r="X3018" s="693"/>
      <c r="Y3018" s="325"/>
      <c r="Z3018" s="308"/>
      <c r="AA3018" s="383"/>
      <c r="AC3018" s="325"/>
      <c r="AD3018" s="325"/>
      <c r="AF3018" s="383"/>
      <c r="AH3018" s="325"/>
      <c r="AI3018" s="325"/>
      <c r="AK3018" s="385"/>
      <c r="AL3018" s="385"/>
      <c r="AM3018" s="359"/>
      <c r="AN3018" s="385"/>
      <c r="AO3018" s="385"/>
      <c r="AP3018" s="385"/>
      <c r="AQ3018" s="385"/>
      <c r="AR3018" s="385"/>
      <c r="AS3018" s="385"/>
      <c r="AT3018" s="385"/>
      <c r="AU3018" s="359"/>
      <c r="AW3018" s="416"/>
      <c r="AX3018" s="694"/>
      <c r="AY3018" s="641"/>
      <c r="AZ3018" s="385"/>
      <c r="BA3018" s="385"/>
      <c r="BB3018" s="416"/>
      <c r="BC3018" s="416"/>
      <c r="BD3018" s="416"/>
      <c r="BE3018" s="416"/>
      <c r="BF3018" s="416"/>
      <c r="BG3018" s="416"/>
      <c r="BH3018" s="416"/>
      <c r="BI3018" s="416"/>
      <c r="BJ3018" s="416"/>
    </row>
    <row r="3019" spans="10:62" x14ac:dyDescent="0.2">
      <c r="J3019" s="385"/>
      <c r="K3019" s="217"/>
      <c r="L3019" s="217"/>
      <c r="M3019" s="693"/>
      <c r="N3019" s="693"/>
      <c r="O3019" s="359"/>
      <c r="P3019" s="619"/>
      <c r="Q3019" s="672"/>
      <c r="R3019" s="672"/>
      <c r="S3019" s="672"/>
      <c r="T3019" s="385"/>
      <c r="U3019" s="385"/>
      <c r="V3019" s="385"/>
      <c r="W3019" s="385"/>
      <c r="X3019" s="693"/>
      <c r="Y3019" s="325"/>
      <c r="Z3019" s="308"/>
      <c r="AA3019" s="383"/>
      <c r="AC3019" s="325"/>
      <c r="AD3019" s="325"/>
      <c r="AF3019" s="383"/>
      <c r="AH3019" s="325"/>
      <c r="AI3019" s="325"/>
      <c r="AK3019" s="385"/>
      <c r="AL3019" s="385"/>
      <c r="AM3019" s="359"/>
      <c r="AN3019" s="385"/>
      <c r="AO3019" s="385"/>
      <c r="AP3019" s="385"/>
      <c r="AQ3019" s="385"/>
      <c r="AR3019" s="385"/>
      <c r="AS3019" s="385"/>
      <c r="AT3019" s="385"/>
      <c r="AU3019" s="359"/>
      <c r="AW3019" s="416"/>
      <c r="AX3019" s="694"/>
      <c r="AY3019" s="641"/>
      <c r="AZ3019" s="385"/>
      <c r="BA3019" s="385"/>
      <c r="BB3019" s="416"/>
      <c r="BC3019" s="416"/>
      <c r="BD3019" s="416"/>
      <c r="BE3019" s="416"/>
      <c r="BF3019" s="416"/>
      <c r="BG3019" s="416"/>
      <c r="BH3019" s="416"/>
      <c r="BI3019" s="416"/>
      <c r="BJ3019" s="416"/>
    </row>
    <row r="3020" spans="10:62" x14ac:dyDescent="0.2">
      <c r="J3020" s="385"/>
      <c r="K3020" s="217"/>
      <c r="L3020" s="217"/>
      <c r="M3020" s="693"/>
      <c r="N3020" s="693"/>
      <c r="O3020" s="359"/>
      <c r="P3020" s="619"/>
      <c r="Q3020" s="672"/>
      <c r="R3020" s="672"/>
      <c r="S3020" s="672"/>
      <c r="T3020" s="385"/>
      <c r="U3020" s="385"/>
      <c r="V3020" s="385"/>
      <c r="W3020" s="385"/>
      <c r="X3020" s="693"/>
      <c r="Y3020" s="325"/>
      <c r="Z3020" s="308"/>
      <c r="AA3020" s="383"/>
      <c r="AC3020" s="325"/>
      <c r="AD3020" s="325"/>
      <c r="AF3020" s="383"/>
      <c r="AH3020" s="325"/>
      <c r="AI3020" s="325"/>
      <c r="AK3020" s="385"/>
      <c r="AL3020" s="385"/>
      <c r="AM3020" s="359"/>
      <c r="AN3020" s="385"/>
      <c r="AO3020" s="385"/>
      <c r="AP3020" s="385"/>
      <c r="AQ3020" s="385"/>
      <c r="AR3020" s="385"/>
      <c r="AS3020" s="385"/>
      <c r="AT3020" s="385"/>
      <c r="AU3020" s="359"/>
      <c r="AW3020" s="416"/>
      <c r="AX3020" s="694"/>
      <c r="AY3020" s="641"/>
      <c r="AZ3020" s="385"/>
      <c r="BA3020" s="385"/>
      <c r="BB3020" s="416"/>
      <c r="BC3020" s="416"/>
      <c r="BD3020" s="416"/>
      <c r="BE3020" s="416"/>
      <c r="BF3020" s="416"/>
      <c r="BG3020" s="416"/>
      <c r="BH3020" s="416"/>
      <c r="BI3020" s="416"/>
      <c r="BJ3020" s="416"/>
    </row>
    <row r="3021" spans="10:62" x14ac:dyDescent="0.2">
      <c r="J3021" s="385"/>
      <c r="K3021" s="217"/>
      <c r="L3021" s="217"/>
      <c r="M3021" s="693"/>
      <c r="N3021" s="693"/>
      <c r="O3021" s="359"/>
      <c r="P3021" s="619"/>
      <c r="Q3021" s="672"/>
      <c r="R3021" s="672"/>
      <c r="S3021" s="672"/>
      <c r="T3021" s="385"/>
      <c r="U3021" s="385"/>
      <c r="V3021" s="385"/>
      <c r="W3021" s="385"/>
      <c r="X3021" s="693"/>
      <c r="Y3021" s="325"/>
      <c r="Z3021" s="308"/>
      <c r="AA3021" s="383"/>
      <c r="AC3021" s="325"/>
      <c r="AD3021" s="325"/>
      <c r="AF3021" s="383"/>
      <c r="AH3021" s="325"/>
      <c r="AI3021" s="325"/>
      <c r="AK3021" s="385"/>
      <c r="AL3021" s="385"/>
      <c r="AM3021" s="359"/>
      <c r="AN3021" s="385"/>
      <c r="AO3021" s="385"/>
      <c r="AP3021" s="385"/>
      <c r="AQ3021" s="385"/>
      <c r="AR3021" s="385"/>
      <c r="AS3021" s="385"/>
      <c r="AT3021" s="385"/>
      <c r="AU3021" s="359"/>
      <c r="AW3021" s="416"/>
      <c r="AX3021" s="694"/>
      <c r="AY3021" s="641"/>
      <c r="AZ3021" s="385"/>
      <c r="BA3021" s="385"/>
      <c r="BB3021" s="416"/>
      <c r="BC3021" s="416"/>
      <c r="BD3021" s="416"/>
      <c r="BE3021" s="416"/>
      <c r="BF3021" s="416"/>
      <c r="BG3021" s="416"/>
      <c r="BH3021" s="416"/>
      <c r="BI3021" s="416"/>
      <c r="BJ3021" s="416"/>
    </row>
    <row r="3022" spans="10:62" x14ac:dyDescent="0.2">
      <c r="J3022" s="385"/>
      <c r="K3022" s="217"/>
      <c r="L3022" s="217"/>
      <c r="M3022" s="693"/>
      <c r="N3022" s="693"/>
      <c r="O3022" s="359"/>
      <c r="P3022" s="619"/>
      <c r="Q3022" s="672"/>
      <c r="R3022" s="672"/>
      <c r="S3022" s="672"/>
      <c r="T3022" s="385"/>
      <c r="U3022" s="385"/>
      <c r="V3022" s="385"/>
      <c r="W3022" s="385"/>
      <c r="X3022" s="693"/>
      <c r="Y3022" s="325"/>
      <c r="Z3022" s="308"/>
      <c r="AA3022" s="383"/>
      <c r="AC3022" s="325"/>
      <c r="AD3022" s="325"/>
      <c r="AF3022" s="383"/>
      <c r="AH3022" s="325"/>
      <c r="AI3022" s="325"/>
      <c r="AK3022" s="385"/>
      <c r="AL3022" s="385"/>
      <c r="AM3022" s="359"/>
      <c r="AN3022" s="385"/>
      <c r="AO3022" s="385"/>
      <c r="AP3022" s="385"/>
      <c r="AQ3022" s="385"/>
      <c r="AR3022" s="385"/>
      <c r="AS3022" s="385"/>
      <c r="AT3022" s="385"/>
      <c r="AU3022" s="359"/>
      <c r="AW3022" s="416"/>
      <c r="AX3022" s="694"/>
      <c r="AY3022" s="641"/>
      <c r="AZ3022" s="385"/>
      <c r="BA3022" s="385"/>
      <c r="BB3022" s="416"/>
      <c r="BC3022" s="416"/>
      <c r="BD3022" s="416"/>
      <c r="BE3022" s="416"/>
      <c r="BF3022" s="416"/>
      <c r="BG3022" s="416"/>
      <c r="BH3022" s="416"/>
      <c r="BI3022" s="416"/>
      <c r="BJ3022" s="416"/>
    </row>
    <row r="3023" spans="10:62" x14ac:dyDescent="0.2">
      <c r="J3023" s="385"/>
      <c r="K3023" s="217"/>
      <c r="L3023" s="217"/>
      <c r="M3023" s="693"/>
      <c r="N3023" s="693"/>
      <c r="O3023" s="359"/>
      <c r="P3023" s="619"/>
      <c r="Q3023" s="672"/>
      <c r="R3023" s="672"/>
      <c r="S3023" s="672"/>
      <c r="T3023" s="385"/>
      <c r="U3023" s="385"/>
      <c r="V3023" s="385"/>
      <c r="W3023" s="385"/>
      <c r="X3023" s="693"/>
      <c r="Y3023" s="325"/>
      <c r="Z3023" s="308"/>
      <c r="AA3023" s="383"/>
      <c r="AC3023" s="325"/>
      <c r="AD3023" s="325"/>
      <c r="AF3023" s="383"/>
      <c r="AH3023" s="325"/>
      <c r="AI3023" s="325"/>
      <c r="AK3023" s="385"/>
      <c r="AL3023" s="385"/>
      <c r="AM3023" s="359"/>
      <c r="AN3023" s="385"/>
      <c r="AO3023" s="385"/>
      <c r="AP3023" s="385"/>
      <c r="AQ3023" s="385"/>
      <c r="AR3023" s="385"/>
      <c r="AS3023" s="385"/>
      <c r="AT3023" s="385"/>
      <c r="AU3023" s="359"/>
      <c r="AW3023" s="416"/>
      <c r="AX3023" s="694"/>
      <c r="AY3023" s="641"/>
      <c r="AZ3023" s="385"/>
      <c r="BA3023" s="385"/>
      <c r="BB3023" s="416"/>
      <c r="BC3023" s="416"/>
      <c r="BD3023" s="416"/>
      <c r="BE3023" s="416"/>
      <c r="BF3023" s="416"/>
      <c r="BG3023" s="416"/>
      <c r="BH3023" s="416"/>
      <c r="BI3023" s="416"/>
      <c r="BJ3023" s="416"/>
    </row>
    <row r="3024" spans="10:62" x14ac:dyDescent="0.2">
      <c r="J3024" s="385"/>
      <c r="K3024" s="217"/>
      <c r="L3024" s="217"/>
      <c r="M3024" s="693"/>
      <c r="N3024" s="693"/>
      <c r="O3024" s="359"/>
      <c r="P3024" s="619"/>
      <c r="Q3024" s="672"/>
      <c r="R3024" s="672"/>
      <c r="S3024" s="672"/>
      <c r="T3024" s="385"/>
      <c r="U3024" s="385"/>
      <c r="V3024" s="385"/>
      <c r="W3024" s="385"/>
      <c r="X3024" s="693"/>
      <c r="Y3024" s="325"/>
      <c r="Z3024" s="308"/>
      <c r="AA3024" s="383"/>
      <c r="AC3024" s="325"/>
      <c r="AD3024" s="325"/>
      <c r="AF3024" s="383"/>
      <c r="AH3024" s="325"/>
      <c r="AI3024" s="325"/>
      <c r="AK3024" s="385"/>
      <c r="AL3024" s="385"/>
      <c r="AM3024" s="359"/>
      <c r="AN3024" s="385"/>
      <c r="AO3024" s="385"/>
      <c r="AP3024" s="385"/>
      <c r="AQ3024" s="385"/>
      <c r="AR3024" s="385"/>
      <c r="AS3024" s="385"/>
      <c r="AT3024" s="385"/>
      <c r="AU3024" s="359"/>
      <c r="AW3024" s="416"/>
      <c r="AX3024" s="694"/>
      <c r="AY3024" s="641"/>
      <c r="AZ3024" s="385"/>
      <c r="BA3024" s="385"/>
      <c r="BB3024" s="416"/>
      <c r="BC3024" s="416"/>
      <c r="BD3024" s="416"/>
      <c r="BE3024" s="416"/>
      <c r="BF3024" s="416"/>
      <c r="BG3024" s="416"/>
      <c r="BH3024" s="416"/>
      <c r="BI3024" s="416"/>
      <c r="BJ3024" s="416"/>
    </row>
    <row r="3025" spans="10:62" x14ac:dyDescent="0.2">
      <c r="J3025" s="385"/>
      <c r="K3025" s="217"/>
      <c r="L3025" s="217"/>
      <c r="M3025" s="693"/>
      <c r="N3025" s="693"/>
      <c r="O3025" s="359"/>
      <c r="P3025" s="619"/>
      <c r="Q3025" s="672"/>
      <c r="R3025" s="672"/>
      <c r="S3025" s="672"/>
      <c r="T3025" s="385"/>
      <c r="U3025" s="385"/>
      <c r="V3025" s="385"/>
      <c r="W3025" s="385"/>
      <c r="X3025" s="693"/>
      <c r="Y3025" s="325"/>
      <c r="Z3025" s="308"/>
      <c r="AA3025" s="383"/>
      <c r="AC3025" s="325"/>
      <c r="AD3025" s="325"/>
      <c r="AF3025" s="383"/>
      <c r="AH3025" s="325"/>
      <c r="AI3025" s="325"/>
      <c r="AK3025" s="385"/>
      <c r="AL3025" s="385"/>
      <c r="AM3025" s="359"/>
      <c r="AN3025" s="385"/>
      <c r="AO3025" s="385"/>
      <c r="AP3025" s="385"/>
      <c r="AQ3025" s="385"/>
      <c r="AR3025" s="385"/>
      <c r="AS3025" s="385"/>
      <c r="AT3025" s="385"/>
      <c r="AU3025" s="359"/>
      <c r="AW3025" s="416"/>
      <c r="AX3025" s="694"/>
      <c r="AY3025" s="641"/>
      <c r="AZ3025" s="385"/>
      <c r="BA3025" s="385"/>
      <c r="BB3025" s="416"/>
      <c r="BC3025" s="416"/>
      <c r="BD3025" s="416"/>
      <c r="BE3025" s="416"/>
      <c r="BF3025" s="416"/>
      <c r="BG3025" s="416"/>
      <c r="BH3025" s="416"/>
      <c r="BI3025" s="416"/>
      <c r="BJ3025" s="416"/>
    </row>
    <row r="3026" spans="10:62" x14ac:dyDescent="0.2">
      <c r="J3026" s="385"/>
      <c r="K3026" s="217"/>
      <c r="L3026" s="217"/>
      <c r="M3026" s="693"/>
      <c r="N3026" s="693"/>
      <c r="O3026" s="359"/>
      <c r="P3026" s="619"/>
      <c r="Q3026" s="672"/>
      <c r="R3026" s="672"/>
      <c r="S3026" s="672"/>
      <c r="T3026" s="385"/>
      <c r="U3026" s="385"/>
      <c r="V3026" s="385"/>
      <c r="W3026" s="385"/>
      <c r="X3026" s="693"/>
      <c r="Y3026" s="325"/>
      <c r="Z3026" s="308"/>
      <c r="AA3026" s="383"/>
      <c r="AC3026" s="325"/>
      <c r="AD3026" s="325"/>
      <c r="AF3026" s="383"/>
      <c r="AH3026" s="325"/>
      <c r="AI3026" s="325"/>
      <c r="AK3026" s="385"/>
      <c r="AL3026" s="385"/>
      <c r="AM3026" s="359"/>
      <c r="AN3026" s="385"/>
      <c r="AO3026" s="385"/>
      <c r="AP3026" s="385"/>
      <c r="AQ3026" s="385"/>
      <c r="AR3026" s="385"/>
      <c r="AS3026" s="385"/>
      <c r="AT3026" s="385"/>
      <c r="AU3026" s="359"/>
      <c r="AW3026" s="416"/>
      <c r="AX3026" s="694"/>
      <c r="AY3026" s="641"/>
      <c r="AZ3026" s="385"/>
      <c r="BA3026" s="385"/>
      <c r="BB3026" s="416"/>
      <c r="BC3026" s="416"/>
      <c r="BD3026" s="416"/>
      <c r="BE3026" s="416"/>
      <c r="BF3026" s="416"/>
      <c r="BG3026" s="416"/>
      <c r="BH3026" s="416"/>
      <c r="BI3026" s="416"/>
      <c r="BJ3026" s="416"/>
    </row>
    <row r="3027" spans="10:62" x14ac:dyDescent="0.2">
      <c r="J3027" s="385"/>
      <c r="K3027" s="217"/>
      <c r="L3027" s="217"/>
      <c r="M3027" s="693"/>
      <c r="N3027" s="693"/>
      <c r="O3027" s="359"/>
      <c r="P3027" s="619"/>
      <c r="Q3027" s="672"/>
      <c r="R3027" s="672"/>
      <c r="S3027" s="672"/>
      <c r="T3027" s="385"/>
      <c r="U3027" s="385"/>
      <c r="V3027" s="385"/>
      <c r="W3027" s="385"/>
      <c r="X3027" s="693"/>
      <c r="Y3027" s="325"/>
      <c r="Z3027" s="308"/>
      <c r="AA3027" s="383"/>
      <c r="AC3027" s="325"/>
      <c r="AD3027" s="325"/>
      <c r="AF3027" s="383"/>
      <c r="AH3027" s="325"/>
      <c r="AI3027" s="325"/>
      <c r="AK3027" s="385"/>
      <c r="AL3027" s="385"/>
      <c r="AM3027" s="359"/>
      <c r="AN3027" s="385"/>
      <c r="AO3027" s="385"/>
      <c r="AP3027" s="385"/>
      <c r="AQ3027" s="385"/>
      <c r="AR3027" s="385"/>
      <c r="AS3027" s="385"/>
      <c r="AT3027" s="385"/>
      <c r="AU3027" s="359"/>
      <c r="AW3027" s="416"/>
      <c r="AX3027" s="694"/>
      <c r="AY3027" s="641"/>
      <c r="AZ3027" s="385"/>
      <c r="BA3027" s="385"/>
      <c r="BB3027" s="416"/>
      <c r="BC3027" s="416"/>
      <c r="BD3027" s="416"/>
      <c r="BE3027" s="416"/>
      <c r="BF3027" s="416"/>
      <c r="BG3027" s="416"/>
      <c r="BH3027" s="416"/>
      <c r="BI3027" s="416"/>
      <c r="BJ3027" s="416"/>
    </row>
    <row r="3028" spans="10:62" x14ac:dyDescent="0.2">
      <c r="J3028" s="385"/>
      <c r="K3028" s="217"/>
      <c r="L3028" s="217"/>
      <c r="M3028" s="693"/>
      <c r="N3028" s="693"/>
      <c r="O3028" s="359"/>
      <c r="P3028" s="619"/>
      <c r="Q3028" s="672"/>
      <c r="R3028" s="672"/>
      <c r="S3028" s="672"/>
      <c r="T3028" s="385"/>
      <c r="U3028" s="385"/>
      <c r="V3028" s="385"/>
      <c r="W3028" s="385"/>
      <c r="X3028" s="693"/>
      <c r="Y3028" s="325"/>
      <c r="Z3028" s="308"/>
      <c r="AA3028" s="383"/>
      <c r="AC3028" s="325"/>
      <c r="AD3028" s="325"/>
      <c r="AF3028" s="383"/>
      <c r="AH3028" s="325"/>
      <c r="AI3028" s="325"/>
      <c r="AK3028" s="385"/>
      <c r="AL3028" s="385"/>
      <c r="AM3028" s="359"/>
      <c r="AN3028" s="385"/>
      <c r="AO3028" s="385"/>
      <c r="AP3028" s="385"/>
      <c r="AQ3028" s="385"/>
      <c r="AR3028" s="385"/>
      <c r="AS3028" s="385"/>
      <c r="AT3028" s="385"/>
      <c r="AU3028" s="359"/>
      <c r="AW3028" s="416"/>
      <c r="AX3028" s="694"/>
      <c r="AY3028" s="641"/>
      <c r="AZ3028" s="385"/>
      <c r="BA3028" s="385"/>
      <c r="BB3028" s="416"/>
      <c r="BC3028" s="416"/>
      <c r="BD3028" s="416"/>
      <c r="BE3028" s="416"/>
      <c r="BF3028" s="416"/>
      <c r="BG3028" s="416"/>
      <c r="BH3028" s="416"/>
      <c r="BI3028" s="416"/>
      <c r="BJ3028" s="416"/>
    </row>
    <row r="3029" spans="10:62" x14ac:dyDescent="0.2">
      <c r="J3029" s="385"/>
      <c r="K3029" s="217"/>
      <c r="L3029" s="217"/>
      <c r="M3029" s="693"/>
      <c r="N3029" s="693"/>
      <c r="O3029" s="359"/>
      <c r="P3029" s="619"/>
      <c r="Q3029" s="672"/>
      <c r="R3029" s="672"/>
      <c r="S3029" s="672"/>
      <c r="T3029" s="385"/>
      <c r="U3029" s="385"/>
      <c r="V3029" s="385"/>
      <c r="W3029" s="385"/>
      <c r="X3029" s="693"/>
      <c r="Y3029" s="325"/>
      <c r="Z3029" s="308"/>
      <c r="AA3029" s="383"/>
      <c r="AC3029" s="325"/>
      <c r="AD3029" s="325"/>
      <c r="AF3029" s="383"/>
      <c r="AH3029" s="325"/>
      <c r="AI3029" s="325"/>
      <c r="AK3029" s="385"/>
      <c r="AL3029" s="385"/>
      <c r="AM3029" s="359"/>
      <c r="AN3029" s="385"/>
      <c r="AO3029" s="385"/>
      <c r="AP3029" s="385"/>
      <c r="AQ3029" s="385"/>
      <c r="AR3029" s="385"/>
      <c r="AS3029" s="385"/>
      <c r="AT3029" s="385"/>
      <c r="AU3029" s="359"/>
      <c r="AW3029" s="416"/>
      <c r="AX3029" s="694"/>
      <c r="AY3029" s="641"/>
      <c r="AZ3029" s="385"/>
      <c r="BA3029" s="385"/>
      <c r="BB3029" s="416"/>
      <c r="BC3029" s="416"/>
      <c r="BD3029" s="416"/>
      <c r="BE3029" s="416"/>
      <c r="BF3029" s="416"/>
      <c r="BG3029" s="416"/>
      <c r="BH3029" s="416"/>
      <c r="BI3029" s="416"/>
      <c r="BJ3029" s="416"/>
    </row>
    <row r="3030" spans="10:62" x14ac:dyDescent="0.2">
      <c r="J3030" s="385"/>
      <c r="K3030" s="217"/>
      <c r="L3030" s="217"/>
      <c r="M3030" s="693"/>
      <c r="N3030" s="693"/>
      <c r="O3030" s="359"/>
      <c r="P3030" s="619"/>
      <c r="Q3030" s="672"/>
      <c r="R3030" s="672"/>
      <c r="S3030" s="672"/>
      <c r="T3030" s="385"/>
      <c r="U3030" s="385"/>
      <c r="V3030" s="385"/>
      <c r="W3030" s="385"/>
      <c r="X3030" s="693"/>
      <c r="Y3030" s="325"/>
      <c r="Z3030" s="308"/>
      <c r="AA3030" s="383"/>
      <c r="AC3030" s="325"/>
      <c r="AD3030" s="325"/>
      <c r="AF3030" s="383"/>
      <c r="AH3030" s="325"/>
      <c r="AI3030" s="325"/>
      <c r="AK3030" s="385"/>
      <c r="AL3030" s="385"/>
      <c r="AM3030" s="359"/>
      <c r="AN3030" s="385"/>
      <c r="AO3030" s="385"/>
      <c r="AP3030" s="385"/>
      <c r="AQ3030" s="385"/>
      <c r="AR3030" s="385"/>
      <c r="AS3030" s="385"/>
      <c r="AT3030" s="385"/>
      <c r="AU3030" s="359"/>
      <c r="AW3030" s="416"/>
      <c r="AX3030" s="694"/>
      <c r="AY3030" s="641"/>
      <c r="AZ3030" s="385"/>
      <c r="BA3030" s="385"/>
      <c r="BB3030" s="416"/>
      <c r="BC3030" s="416"/>
      <c r="BD3030" s="416"/>
      <c r="BE3030" s="416"/>
      <c r="BF3030" s="416"/>
      <c r="BG3030" s="416"/>
      <c r="BH3030" s="416"/>
      <c r="BI3030" s="416"/>
      <c r="BJ3030" s="416"/>
    </row>
    <row r="3031" spans="10:62" x14ac:dyDescent="0.2">
      <c r="J3031" s="385"/>
      <c r="K3031" s="217"/>
      <c r="L3031" s="217"/>
      <c r="M3031" s="693"/>
      <c r="N3031" s="693"/>
      <c r="O3031" s="359"/>
      <c r="P3031" s="619"/>
      <c r="Q3031" s="672"/>
      <c r="R3031" s="672"/>
      <c r="S3031" s="672"/>
      <c r="T3031" s="385"/>
      <c r="U3031" s="385"/>
      <c r="V3031" s="385"/>
      <c r="W3031" s="385"/>
      <c r="X3031" s="693"/>
      <c r="Y3031" s="325"/>
      <c r="Z3031" s="308"/>
      <c r="AA3031" s="383"/>
      <c r="AC3031" s="325"/>
      <c r="AD3031" s="325"/>
      <c r="AF3031" s="383"/>
      <c r="AH3031" s="325"/>
      <c r="AI3031" s="325"/>
      <c r="AK3031" s="385"/>
      <c r="AL3031" s="385"/>
      <c r="AM3031" s="359"/>
      <c r="AN3031" s="385"/>
      <c r="AO3031" s="385"/>
      <c r="AP3031" s="385"/>
      <c r="AQ3031" s="385"/>
      <c r="AR3031" s="385"/>
      <c r="AS3031" s="385"/>
      <c r="AT3031" s="385"/>
      <c r="AU3031" s="359"/>
      <c r="AW3031" s="416"/>
      <c r="AX3031" s="694"/>
      <c r="AY3031" s="641"/>
      <c r="AZ3031" s="385"/>
      <c r="BA3031" s="385"/>
      <c r="BB3031" s="416"/>
      <c r="BC3031" s="416"/>
      <c r="BD3031" s="416"/>
      <c r="BE3031" s="416"/>
      <c r="BF3031" s="416"/>
      <c r="BG3031" s="416"/>
      <c r="BH3031" s="416"/>
      <c r="BI3031" s="416"/>
      <c r="BJ3031" s="416"/>
    </row>
    <row r="3032" spans="10:62" x14ac:dyDescent="0.2">
      <c r="J3032" s="385"/>
      <c r="K3032" s="217"/>
      <c r="L3032" s="217"/>
      <c r="M3032" s="693"/>
      <c r="N3032" s="693"/>
      <c r="O3032" s="359"/>
      <c r="P3032" s="619"/>
      <c r="Q3032" s="672"/>
      <c r="R3032" s="672"/>
      <c r="S3032" s="672"/>
      <c r="T3032" s="385"/>
      <c r="U3032" s="385"/>
      <c r="V3032" s="385"/>
      <c r="W3032" s="385"/>
      <c r="X3032" s="693"/>
      <c r="Y3032" s="325"/>
      <c r="Z3032" s="308"/>
      <c r="AA3032" s="383"/>
      <c r="AC3032" s="325"/>
      <c r="AD3032" s="325"/>
      <c r="AF3032" s="383"/>
      <c r="AH3032" s="325"/>
      <c r="AI3032" s="325"/>
      <c r="AK3032" s="385"/>
      <c r="AL3032" s="385"/>
      <c r="AM3032" s="359"/>
      <c r="AN3032" s="385"/>
      <c r="AO3032" s="385"/>
      <c r="AP3032" s="385"/>
      <c r="AQ3032" s="385"/>
      <c r="AR3032" s="385"/>
      <c r="AS3032" s="385"/>
      <c r="AT3032" s="385"/>
      <c r="AU3032" s="359"/>
      <c r="AW3032" s="416"/>
      <c r="AX3032" s="694"/>
      <c r="AY3032" s="641"/>
      <c r="AZ3032" s="385"/>
      <c r="BA3032" s="385"/>
      <c r="BB3032" s="416"/>
      <c r="BC3032" s="416"/>
      <c r="BD3032" s="416"/>
      <c r="BE3032" s="416"/>
      <c r="BF3032" s="416"/>
      <c r="BG3032" s="416"/>
      <c r="BH3032" s="416"/>
      <c r="BI3032" s="416"/>
      <c r="BJ3032" s="416"/>
    </row>
    <row r="3033" spans="10:62" x14ac:dyDescent="0.2">
      <c r="J3033" s="385"/>
      <c r="K3033" s="217"/>
      <c r="L3033" s="217"/>
      <c r="M3033" s="693"/>
      <c r="N3033" s="693"/>
      <c r="O3033" s="359"/>
      <c r="P3033" s="619"/>
      <c r="Q3033" s="672"/>
      <c r="R3033" s="672"/>
      <c r="S3033" s="672"/>
      <c r="T3033" s="385"/>
      <c r="U3033" s="385"/>
      <c r="V3033" s="385"/>
      <c r="W3033" s="385"/>
      <c r="X3033" s="693"/>
      <c r="Y3033" s="325"/>
      <c r="Z3033" s="308"/>
      <c r="AA3033" s="383"/>
      <c r="AC3033" s="325"/>
      <c r="AD3033" s="325"/>
      <c r="AF3033" s="383"/>
      <c r="AH3033" s="325"/>
      <c r="AI3033" s="325"/>
      <c r="AK3033" s="385"/>
      <c r="AL3033" s="385"/>
      <c r="AM3033" s="359"/>
      <c r="AN3033" s="385"/>
      <c r="AO3033" s="385"/>
      <c r="AP3033" s="385"/>
      <c r="AQ3033" s="385"/>
      <c r="AR3033" s="385"/>
      <c r="AS3033" s="385"/>
      <c r="AT3033" s="385"/>
      <c r="AU3033" s="359"/>
      <c r="AW3033" s="416"/>
      <c r="AX3033" s="694"/>
      <c r="AY3033" s="641"/>
      <c r="AZ3033" s="385"/>
      <c r="BA3033" s="385"/>
      <c r="BB3033" s="416"/>
      <c r="BC3033" s="416"/>
      <c r="BD3033" s="416"/>
      <c r="BE3033" s="416"/>
      <c r="BF3033" s="416"/>
      <c r="BG3033" s="416"/>
      <c r="BH3033" s="416"/>
      <c r="BI3033" s="416"/>
      <c r="BJ3033" s="416"/>
    </row>
    <row r="3034" spans="10:62" x14ac:dyDescent="0.2">
      <c r="J3034" s="385"/>
      <c r="K3034" s="217"/>
      <c r="L3034" s="217"/>
      <c r="M3034" s="693"/>
      <c r="N3034" s="693"/>
      <c r="O3034" s="359"/>
      <c r="P3034" s="619"/>
      <c r="Q3034" s="672"/>
      <c r="R3034" s="672"/>
      <c r="S3034" s="672"/>
      <c r="T3034" s="385"/>
      <c r="U3034" s="385"/>
      <c r="V3034" s="385"/>
      <c r="W3034" s="385"/>
      <c r="X3034" s="693"/>
      <c r="Y3034" s="325"/>
      <c r="Z3034" s="308"/>
      <c r="AA3034" s="383"/>
      <c r="AC3034" s="325"/>
      <c r="AD3034" s="325"/>
      <c r="AF3034" s="383"/>
      <c r="AH3034" s="325"/>
      <c r="AI3034" s="325"/>
      <c r="AK3034" s="385"/>
      <c r="AL3034" s="385"/>
      <c r="AM3034" s="359"/>
      <c r="AN3034" s="385"/>
      <c r="AO3034" s="385"/>
      <c r="AP3034" s="385"/>
      <c r="AQ3034" s="385"/>
      <c r="AR3034" s="385"/>
      <c r="AS3034" s="385"/>
      <c r="AT3034" s="385"/>
      <c r="AU3034" s="359"/>
      <c r="AW3034" s="416"/>
      <c r="AX3034" s="694"/>
      <c r="AY3034" s="641"/>
      <c r="AZ3034" s="385"/>
      <c r="BA3034" s="385"/>
      <c r="BB3034" s="416"/>
      <c r="BC3034" s="416"/>
      <c r="BD3034" s="416"/>
      <c r="BE3034" s="416"/>
      <c r="BF3034" s="416"/>
      <c r="BG3034" s="416"/>
      <c r="BH3034" s="416"/>
      <c r="BI3034" s="416"/>
      <c r="BJ3034" s="416"/>
    </row>
    <row r="3035" spans="10:62" x14ac:dyDescent="0.2">
      <c r="J3035" s="385"/>
      <c r="K3035" s="217"/>
      <c r="L3035" s="217"/>
      <c r="M3035" s="693"/>
      <c r="N3035" s="693"/>
      <c r="O3035" s="359"/>
      <c r="P3035" s="619"/>
      <c r="Q3035" s="672"/>
      <c r="R3035" s="672"/>
      <c r="S3035" s="672"/>
      <c r="T3035" s="385"/>
      <c r="U3035" s="385"/>
      <c r="V3035" s="385"/>
      <c r="W3035" s="385"/>
      <c r="X3035" s="693"/>
      <c r="Y3035" s="325"/>
      <c r="Z3035" s="308"/>
      <c r="AA3035" s="383"/>
      <c r="AC3035" s="325"/>
      <c r="AD3035" s="325"/>
      <c r="AF3035" s="383"/>
      <c r="AH3035" s="325"/>
      <c r="AI3035" s="325"/>
      <c r="AK3035" s="385"/>
      <c r="AL3035" s="385"/>
      <c r="AM3035" s="359"/>
      <c r="AN3035" s="385"/>
      <c r="AO3035" s="385"/>
      <c r="AP3035" s="385"/>
      <c r="AQ3035" s="385"/>
      <c r="AR3035" s="385"/>
      <c r="AS3035" s="385"/>
      <c r="AT3035" s="385"/>
      <c r="AU3035" s="359"/>
      <c r="AW3035" s="416"/>
      <c r="AX3035" s="694"/>
      <c r="AY3035" s="641"/>
      <c r="AZ3035" s="385"/>
      <c r="BA3035" s="385"/>
      <c r="BB3035" s="416"/>
      <c r="BC3035" s="416"/>
      <c r="BD3035" s="416"/>
      <c r="BE3035" s="416"/>
      <c r="BF3035" s="416"/>
      <c r="BG3035" s="416"/>
      <c r="BH3035" s="416"/>
      <c r="BI3035" s="416"/>
      <c r="BJ3035" s="416"/>
    </row>
    <row r="3036" spans="10:62" x14ac:dyDescent="0.2">
      <c r="J3036" s="385"/>
      <c r="K3036" s="217"/>
      <c r="L3036" s="217"/>
      <c r="M3036" s="693"/>
      <c r="N3036" s="693"/>
      <c r="O3036" s="359"/>
      <c r="P3036" s="619"/>
      <c r="Q3036" s="672"/>
      <c r="R3036" s="672"/>
      <c r="S3036" s="672"/>
      <c r="T3036" s="385"/>
      <c r="U3036" s="385"/>
      <c r="V3036" s="385"/>
      <c r="W3036" s="385"/>
      <c r="X3036" s="693"/>
      <c r="Y3036" s="325"/>
      <c r="Z3036" s="308"/>
      <c r="AA3036" s="383"/>
      <c r="AC3036" s="325"/>
      <c r="AD3036" s="325"/>
      <c r="AF3036" s="383"/>
      <c r="AH3036" s="325"/>
      <c r="AI3036" s="325"/>
      <c r="AK3036" s="385"/>
      <c r="AL3036" s="385"/>
      <c r="AM3036" s="359"/>
      <c r="AN3036" s="385"/>
      <c r="AO3036" s="385"/>
      <c r="AP3036" s="385"/>
      <c r="AQ3036" s="385"/>
      <c r="AR3036" s="385"/>
      <c r="AS3036" s="385"/>
      <c r="AT3036" s="385"/>
      <c r="AU3036" s="359"/>
      <c r="AW3036" s="416"/>
      <c r="AX3036" s="694"/>
      <c r="AY3036" s="641"/>
      <c r="AZ3036" s="385"/>
      <c r="BA3036" s="385"/>
      <c r="BB3036" s="416"/>
      <c r="BC3036" s="416"/>
      <c r="BD3036" s="416"/>
      <c r="BE3036" s="416"/>
      <c r="BF3036" s="416"/>
      <c r="BG3036" s="416"/>
      <c r="BH3036" s="416"/>
      <c r="BI3036" s="416"/>
      <c r="BJ3036" s="416"/>
    </row>
    <row r="3037" spans="10:62" x14ac:dyDescent="0.2">
      <c r="J3037" s="385"/>
      <c r="K3037" s="217"/>
      <c r="L3037" s="217"/>
      <c r="M3037" s="693"/>
      <c r="N3037" s="693"/>
      <c r="O3037" s="359"/>
      <c r="P3037" s="619"/>
      <c r="Q3037" s="672"/>
      <c r="R3037" s="672"/>
      <c r="S3037" s="672"/>
      <c r="T3037" s="385"/>
      <c r="U3037" s="385"/>
      <c r="V3037" s="385"/>
      <c r="W3037" s="385"/>
      <c r="X3037" s="693"/>
      <c r="Y3037" s="325"/>
      <c r="Z3037" s="308"/>
      <c r="AA3037" s="383"/>
      <c r="AC3037" s="325"/>
      <c r="AD3037" s="325"/>
      <c r="AF3037" s="383"/>
      <c r="AH3037" s="325"/>
      <c r="AI3037" s="325"/>
      <c r="AK3037" s="385"/>
      <c r="AL3037" s="385"/>
      <c r="AM3037" s="359"/>
      <c r="AN3037" s="385"/>
      <c r="AO3037" s="385"/>
      <c r="AP3037" s="385"/>
      <c r="AQ3037" s="385"/>
      <c r="AR3037" s="385"/>
      <c r="AS3037" s="385"/>
      <c r="AT3037" s="385"/>
      <c r="AU3037" s="359"/>
      <c r="AW3037" s="416"/>
      <c r="AX3037" s="694"/>
      <c r="AY3037" s="641"/>
      <c r="AZ3037" s="385"/>
      <c r="BA3037" s="385"/>
      <c r="BB3037" s="416"/>
      <c r="BC3037" s="416"/>
      <c r="BD3037" s="416"/>
      <c r="BE3037" s="416"/>
      <c r="BF3037" s="416"/>
      <c r="BG3037" s="416"/>
      <c r="BH3037" s="416"/>
      <c r="BI3037" s="416"/>
      <c r="BJ3037" s="416"/>
    </row>
    <row r="3038" spans="10:62" x14ac:dyDescent="0.2">
      <c r="J3038" s="385"/>
      <c r="K3038" s="217"/>
      <c r="L3038" s="217"/>
      <c r="M3038" s="693"/>
      <c r="N3038" s="693"/>
      <c r="O3038" s="359"/>
      <c r="P3038" s="619"/>
      <c r="Q3038" s="672"/>
      <c r="R3038" s="672"/>
      <c r="S3038" s="672"/>
      <c r="T3038" s="385"/>
      <c r="U3038" s="385"/>
      <c r="V3038" s="385"/>
      <c r="W3038" s="385"/>
      <c r="X3038" s="693"/>
      <c r="Y3038" s="325"/>
      <c r="Z3038" s="308"/>
      <c r="AA3038" s="383"/>
      <c r="AC3038" s="325"/>
      <c r="AD3038" s="325"/>
      <c r="AF3038" s="383"/>
      <c r="AH3038" s="325"/>
      <c r="AI3038" s="325"/>
      <c r="AK3038" s="385"/>
      <c r="AL3038" s="385"/>
      <c r="AM3038" s="359"/>
      <c r="AN3038" s="385"/>
      <c r="AO3038" s="385"/>
      <c r="AP3038" s="385"/>
      <c r="AQ3038" s="385"/>
      <c r="AR3038" s="385"/>
      <c r="AS3038" s="385"/>
      <c r="AT3038" s="385"/>
      <c r="AU3038" s="359"/>
      <c r="AW3038" s="416"/>
      <c r="AX3038" s="694"/>
      <c r="AY3038" s="641"/>
      <c r="AZ3038" s="385"/>
      <c r="BA3038" s="385"/>
      <c r="BB3038" s="416"/>
      <c r="BC3038" s="416"/>
      <c r="BD3038" s="416"/>
      <c r="BE3038" s="416"/>
      <c r="BF3038" s="416"/>
      <c r="BG3038" s="416"/>
      <c r="BH3038" s="416"/>
      <c r="BI3038" s="416"/>
      <c r="BJ3038" s="416"/>
    </row>
    <row r="3039" spans="10:62" x14ac:dyDescent="0.2">
      <c r="J3039" s="385"/>
      <c r="K3039" s="217"/>
      <c r="L3039" s="217"/>
      <c r="M3039" s="693"/>
      <c r="N3039" s="693"/>
      <c r="O3039" s="359"/>
      <c r="P3039" s="619"/>
      <c r="Q3039" s="672"/>
      <c r="R3039" s="672"/>
      <c r="S3039" s="672"/>
      <c r="T3039" s="385"/>
      <c r="U3039" s="385"/>
      <c r="V3039" s="385"/>
      <c r="W3039" s="385"/>
      <c r="X3039" s="693"/>
      <c r="Y3039" s="325"/>
      <c r="Z3039" s="308"/>
      <c r="AA3039" s="383"/>
      <c r="AC3039" s="325"/>
      <c r="AD3039" s="325"/>
      <c r="AF3039" s="383"/>
      <c r="AH3039" s="325"/>
      <c r="AI3039" s="325"/>
      <c r="AK3039" s="385"/>
      <c r="AL3039" s="385"/>
      <c r="AM3039" s="359"/>
      <c r="AN3039" s="385"/>
      <c r="AO3039" s="385"/>
      <c r="AP3039" s="385"/>
      <c r="AQ3039" s="385"/>
      <c r="AR3039" s="385"/>
      <c r="AS3039" s="385"/>
      <c r="AT3039" s="385"/>
      <c r="AU3039" s="359"/>
      <c r="AW3039" s="416"/>
      <c r="AX3039" s="694"/>
      <c r="AY3039" s="641"/>
      <c r="AZ3039" s="385"/>
      <c r="BA3039" s="385"/>
      <c r="BB3039" s="416"/>
      <c r="BC3039" s="416"/>
      <c r="BD3039" s="416"/>
      <c r="BE3039" s="416"/>
      <c r="BF3039" s="416"/>
      <c r="BG3039" s="416"/>
      <c r="BH3039" s="416"/>
      <c r="BI3039" s="416"/>
      <c r="BJ3039" s="416"/>
    </row>
    <row r="3040" spans="10:62" x14ac:dyDescent="0.2">
      <c r="J3040" s="385"/>
      <c r="K3040" s="217"/>
      <c r="L3040" s="217"/>
      <c r="M3040" s="693"/>
      <c r="N3040" s="693"/>
      <c r="O3040" s="359"/>
      <c r="P3040" s="619"/>
      <c r="Q3040" s="672"/>
      <c r="R3040" s="672"/>
      <c r="S3040" s="672"/>
      <c r="T3040" s="385"/>
      <c r="U3040" s="385"/>
      <c r="V3040" s="385"/>
      <c r="W3040" s="385"/>
      <c r="X3040" s="693"/>
      <c r="Y3040" s="325"/>
      <c r="Z3040" s="308"/>
      <c r="AA3040" s="383"/>
      <c r="AC3040" s="325"/>
      <c r="AD3040" s="325"/>
      <c r="AF3040" s="383"/>
      <c r="AH3040" s="325"/>
      <c r="AI3040" s="325"/>
      <c r="AK3040" s="385"/>
      <c r="AL3040" s="385"/>
      <c r="AM3040" s="359"/>
      <c r="AN3040" s="385"/>
      <c r="AO3040" s="385"/>
      <c r="AP3040" s="385"/>
      <c r="AQ3040" s="385"/>
      <c r="AR3040" s="385"/>
      <c r="AS3040" s="385"/>
      <c r="AT3040" s="385"/>
      <c r="AU3040" s="359"/>
      <c r="AW3040" s="416"/>
      <c r="AX3040" s="694"/>
      <c r="AY3040" s="641"/>
      <c r="AZ3040" s="385"/>
      <c r="BA3040" s="385"/>
      <c r="BB3040" s="416"/>
      <c r="BC3040" s="416"/>
      <c r="BD3040" s="416"/>
      <c r="BE3040" s="416"/>
      <c r="BF3040" s="416"/>
      <c r="BG3040" s="416"/>
      <c r="BH3040" s="416"/>
      <c r="BI3040" s="416"/>
      <c r="BJ3040" s="416"/>
    </row>
    <row r="3041" spans="10:62" x14ac:dyDescent="0.2">
      <c r="J3041" s="385"/>
      <c r="K3041" s="217"/>
      <c r="L3041" s="217"/>
      <c r="M3041" s="693"/>
      <c r="N3041" s="693"/>
      <c r="O3041" s="359"/>
      <c r="P3041" s="619"/>
      <c r="Q3041" s="672"/>
      <c r="R3041" s="672"/>
      <c r="S3041" s="672"/>
      <c r="T3041" s="385"/>
      <c r="U3041" s="385"/>
      <c r="V3041" s="385"/>
      <c r="W3041" s="385"/>
      <c r="X3041" s="693"/>
      <c r="Y3041" s="325"/>
      <c r="Z3041" s="308"/>
      <c r="AA3041" s="383"/>
      <c r="AC3041" s="325"/>
      <c r="AD3041" s="325"/>
      <c r="AF3041" s="383"/>
      <c r="AH3041" s="325"/>
      <c r="AI3041" s="325"/>
      <c r="AK3041" s="385"/>
      <c r="AL3041" s="385"/>
      <c r="AM3041" s="359"/>
      <c r="AN3041" s="385"/>
      <c r="AO3041" s="385"/>
      <c r="AP3041" s="385"/>
      <c r="AQ3041" s="385"/>
      <c r="AR3041" s="385"/>
      <c r="AS3041" s="385"/>
      <c r="AT3041" s="385"/>
      <c r="AU3041" s="359"/>
      <c r="AW3041" s="416"/>
      <c r="AX3041" s="694"/>
      <c r="AY3041" s="641"/>
      <c r="AZ3041" s="385"/>
      <c r="BA3041" s="385"/>
      <c r="BB3041" s="416"/>
      <c r="BC3041" s="416"/>
      <c r="BD3041" s="416"/>
      <c r="BE3041" s="416"/>
      <c r="BF3041" s="416"/>
      <c r="BG3041" s="416"/>
      <c r="BH3041" s="416"/>
      <c r="BI3041" s="416"/>
      <c r="BJ3041" s="416"/>
    </row>
    <row r="3042" spans="10:62" x14ac:dyDescent="0.2">
      <c r="J3042" s="385"/>
      <c r="K3042" s="217"/>
      <c r="L3042" s="217"/>
      <c r="M3042" s="693"/>
      <c r="N3042" s="693"/>
      <c r="O3042" s="359"/>
      <c r="P3042" s="619"/>
      <c r="Q3042" s="672"/>
      <c r="R3042" s="672"/>
      <c r="S3042" s="672"/>
      <c r="T3042" s="385"/>
      <c r="U3042" s="385"/>
      <c r="V3042" s="385"/>
      <c r="W3042" s="385"/>
      <c r="X3042" s="693"/>
      <c r="Y3042" s="325"/>
      <c r="Z3042" s="308"/>
      <c r="AA3042" s="383"/>
      <c r="AC3042" s="325"/>
      <c r="AD3042" s="325"/>
      <c r="AF3042" s="383"/>
      <c r="AH3042" s="325"/>
      <c r="AI3042" s="325"/>
      <c r="AK3042" s="385"/>
      <c r="AL3042" s="385"/>
      <c r="AM3042" s="359"/>
      <c r="AN3042" s="385"/>
      <c r="AO3042" s="385"/>
      <c r="AP3042" s="385"/>
      <c r="AQ3042" s="385"/>
      <c r="AR3042" s="385"/>
      <c r="AS3042" s="385"/>
      <c r="AT3042" s="385"/>
      <c r="AU3042" s="359"/>
      <c r="AW3042" s="416"/>
      <c r="AX3042" s="694"/>
      <c r="AY3042" s="641"/>
      <c r="AZ3042" s="385"/>
      <c r="BA3042" s="385"/>
      <c r="BB3042" s="416"/>
      <c r="BC3042" s="416"/>
      <c r="BD3042" s="416"/>
      <c r="BE3042" s="416"/>
      <c r="BF3042" s="416"/>
      <c r="BG3042" s="416"/>
      <c r="BH3042" s="416"/>
      <c r="BI3042" s="416"/>
      <c r="BJ3042" s="416"/>
    </row>
    <row r="3043" spans="10:62" x14ac:dyDescent="0.2">
      <c r="J3043" s="385"/>
      <c r="K3043" s="217"/>
      <c r="L3043" s="217"/>
      <c r="M3043" s="693"/>
      <c r="N3043" s="693"/>
      <c r="O3043" s="359"/>
      <c r="P3043" s="619"/>
      <c r="Q3043" s="672"/>
      <c r="R3043" s="672"/>
      <c r="S3043" s="672"/>
      <c r="T3043" s="385"/>
      <c r="U3043" s="385"/>
      <c r="V3043" s="385"/>
      <c r="W3043" s="385"/>
      <c r="X3043" s="693"/>
      <c r="Y3043" s="325"/>
      <c r="Z3043" s="308"/>
      <c r="AA3043" s="383"/>
      <c r="AC3043" s="325"/>
      <c r="AD3043" s="325"/>
      <c r="AF3043" s="383"/>
      <c r="AH3043" s="325"/>
      <c r="AI3043" s="325"/>
      <c r="AK3043" s="385"/>
      <c r="AL3043" s="385"/>
      <c r="AM3043" s="359"/>
      <c r="AN3043" s="385"/>
      <c r="AO3043" s="385"/>
      <c r="AP3043" s="385"/>
      <c r="AQ3043" s="385"/>
      <c r="AR3043" s="385"/>
      <c r="AS3043" s="385"/>
      <c r="AT3043" s="385"/>
      <c r="AU3043" s="359"/>
      <c r="AW3043" s="416"/>
      <c r="AX3043" s="694"/>
      <c r="AY3043" s="641"/>
      <c r="AZ3043" s="385"/>
      <c r="BA3043" s="385"/>
      <c r="BB3043" s="416"/>
      <c r="BC3043" s="416"/>
      <c r="BD3043" s="416"/>
      <c r="BE3043" s="416"/>
      <c r="BF3043" s="416"/>
      <c r="BG3043" s="416"/>
      <c r="BH3043" s="416"/>
      <c r="BI3043" s="416"/>
      <c r="BJ3043" s="416"/>
    </row>
    <row r="3044" spans="10:62" x14ac:dyDescent="0.2">
      <c r="J3044" s="385"/>
      <c r="K3044" s="217"/>
      <c r="L3044" s="217"/>
      <c r="M3044" s="693"/>
      <c r="N3044" s="693"/>
      <c r="O3044" s="359"/>
      <c r="P3044" s="619"/>
      <c r="Q3044" s="672"/>
      <c r="R3044" s="672"/>
      <c r="S3044" s="672"/>
      <c r="T3044" s="385"/>
      <c r="U3044" s="385"/>
      <c r="V3044" s="385"/>
      <c r="W3044" s="385"/>
      <c r="X3044" s="693"/>
      <c r="Y3044" s="325"/>
      <c r="Z3044" s="308"/>
      <c r="AA3044" s="383"/>
      <c r="AC3044" s="325"/>
      <c r="AD3044" s="325"/>
      <c r="AF3044" s="383"/>
      <c r="AH3044" s="325"/>
      <c r="AI3044" s="325"/>
      <c r="AK3044" s="385"/>
      <c r="AL3044" s="385"/>
      <c r="AM3044" s="359"/>
      <c r="AN3044" s="385"/>
      <c r="AO3044" s="385"/>
      <c r="AP3044" s="385"/>
      <c r="AQ3044" s="385"/>
      <c r="AR3044" s="385"/>
      <c r="AS3044" s="385"/>
      <c r="AT3044" s="385"/>
      <c r="AU3044" s="359"/>
      <c r="AW3044" s="416"/>
      <c r="AX3044" s="694"/>
      <c r="AY3044" s="641"/>
      <c r="AZ3044" s="385"/>
      <c r="BA3044" s="385"/>
      <c r="BB3044" s="416"/>
      <c r="BC3044" s="416"/>
      <c r="BD3044" s="416"/>
      <c r="BE3044" s="416"/>
      <c r="BF3044" s="416"/>
      <c r="BG3044" s="416"/>
      <c r="BH3044" s="416"/>
      <c r="BI3044" s="416"/>
      <c r="BJ3044" s="416"/>
    </row>
    <row r="3045" spans="10:62" x14ac:dyDescent="0.2">
      <c r="J3045" s="385"/>
      <c r="K3045" s="217"/>
      <c r="L3045" s="217"/>
      <c r="M3045" s="693"/>
      <c r="N3045" s="693"/>
      <c r="O3045" s="359"/>
      <c r="P3045" s="619"/>
      <c r="Q3045" s="672"/>
      <c r="R3045" s="672"/>
      <c r="S3045" s="672"/>
      <c r="T3045" s="385"/>
      <c r="U3045" s="385"/>
      <c r="V3045" s="385"/>
      <c r="W3045" s="385"/>
      <c r="X3045" s="693"/>
      <c r="Y3045" s="325"/>
      <c r="Z3045" s="308"/>
      <c r="AA3045" s="383"/>
      <c r="AC3045" s="325"/>
      <c r="AD3045" s="325"/>
      <c r="AF3045" s="383"/>
      <c r="AH3045" s="325"/>
      <c r="AI3045" s="325"/>
      <c r="AK3045" s="385"/>
      <c r="AL3045" s="385"/>
      <c r="AM3045" s="359"/>
      <c r="AN3045" s="385"/>
      <c r="AO3045" s="385"/>
      <c r="AP3045" s="385"/>
      <c r="AQ3045" s="385"/>
      <c r="AR3045" s="385"/>
      <c r="AS3045" s="385"/>
      <c r="AT3045" s="385"/>
      <c r="AU3045" s="359"/>
      <c r="AW3045" s="416"/>
      <c r="AX3045" s="694"/>
      <c r="AY3045" s="641"/>
      <c r="AZ3045" s="385"/>
      <c r="BA3045" s="385"/>
      <c r="BB3045" s="416"/>
      <c r="BC3045" s="416"/>
      <c r="BD3045" s="416"/>
      <c r="BE3045" s="416"/>
      <c r="BF3045" s="416"/>
      <c r="BG3045" s="416"/>
      <c r="BH3045" s="416"/>
      <c r="BI3045" s="416"/>
      <c r="BJ3045" s="416"/>
    </row>
    <row r="3046" spans="10:62" x14ac:dyDescent="0.2">
      <c r="J3046" s="385"/>
      <c r="K3046" s="217"/>
      <c r="L3046" s="217"/>
      <c r="M3046" s="693"/>
      <c r="N3046" s="693"/>
      <c r="O3046" s="359"/>
      <c r="P3046" s="619"/>
      <c r="Q3046" s="672"/>
      <c r="R3046" s="672"/>
      <c r="S3046" s="672"/>
      <c r="T3046" s="385"/>
      <c r="U3046" s="385"/>
      <c r="V3046" s="385"/>
      <c r="W3046" s="385"/>
      <c r="X3046" s="693"/>
      <c r="Y3046" s="325"/>
      <c r="Z3046" s="308"/>
      <c r="AA3046" s="383"/>
      <c r="AC3046" s="325"/>
      <c r="AD3046" s="325"/>
      <c r="AF3046" s="383"/>
      <c r="AH3046" s="325"/>
      <c r="AI3046" s="325"/>
      <c r="AK3046" s="385"/>
      <c r="AL3046" s="385"/>
      <c r="AM3046" s="359"/>
      <c r="AN3046" s="385"/>
      <c r="AO3046" s="385"/>
      <c r="AP3046" s="385"/>
      <c r="AQ3046" s="385"/>
      <c r="AR3046" s="385"/>
      <c r="AS3046" s="385"/>
      <c r="AT3046" s="385"/>
      <c r="AU3046" s="359"/>
      <c r="AW3046" s="416"/>
      <c r="AX3046" s="694"/>
      <c r="AY3046" s="641"/>
      <c r="AZ3046" s="385"/>
      <c r="BA3046" s="385"/>
      <c r="BB3046" s="416"/>
      <c r="BC3046" s="416"/>
      <c r="BD3046" s="416"/>
      <c r="BE3046" s="416"/>
      <c r="BF3046" s="416"/>
      <c r="BG3046" s="416"/>
      <c r="BH3046" s="416"/>
      <c r="BI3046" s="416"/>
      <c r="BJ3046" s="416"/>
    </row>
    <row r="3047" spans="10:62" x14ac:dyDescent="0.2">
      <c r="J3047" s="385"/>
      <c r="K3047" s="217"/>
      <c r="L3047" s="217"/>
      <c r="M3047" s="693"/>
      <c r="N3047" s="693"/>
      <c r="O3047" s="359"/>
      <c r="P3047" s="619"/>
      <c r="Q3047" s="672"/>
      <c r="R3047" s="672"/>
      <c r="S3047" s="672"/>
      <c r="T3047" s="385"/>
      <c r="U3047" s="385"/>
      <c r="V3047" s="385"/>
      <c r="W3047" s="385"/>
      <c r="X3047" s="693"/>
      <c r="Y3047" s="325"/>
      <c r="Z3047" s="308"/>
      <c r="AA3047" s="383"/>
      <c r="AC3047" s="325"/>
      <c r="AD3047" s="325"/>
      <c r="AF3047" s="383"/>
      <c r="AH3047" s="325"/>
      <c r="AI3047" s="325"/>
      <c r="AK3047" s="385"/>
      <c r="AL3047" s="385"/>
      <c r="AM3047" s="359"/>
      <c r="AN3047" s="385"/>
      <c r="AO3047" s="385"/>
      <c r="AP3047" s="385"/>
      <c r="AQ3047" s="385"/>
      <c r="AR3047" s="385"/>
      <c r="AS3047" s="385"/>
      <c r="AT3047" s="385"/>
      <c r="AU3047" s="359"/>
      <c r="AW3047" s="416"/>
      <c r="AX3047" s="694"/>
      <c r="AY3047" s="641"/>
      <c r="AZ3047" s="385"/>
      <c r="BA3047" s="385"/>
      <c r="BB3047" s="416"/>
      <c r="BC3047" s="416"/>
      <c r="BD3047" s="416"/>
      <c r="BE3047" s="416"/>
      <c r="BF3047" s="416"/>
      <c r="BG3047" s="416"/>
      <c r="BH3047" s="416"/>
      <c r="BI3047" s="416"/>
      <c r="BJ3047" s="416"/>
    </row>
    <row r="3048" spans="10:62" x14ac:dyDescent="0.2">
      <c r="J3048" s="385"/>
      <c r="K3048" s="217"/>
      <c r="L3048" s="217"/>
      <c r="M3048" s="693"/>
      <c r="N3048" s="693"/>
      <c r="O3048" s="359"/>
      <c r="P3048" s="619"/>
      <c r="Q3048" s="672"/>
      <c r="R3048" s="672"/>
      <c r="S3048" s="672"/>
      <c r="T3048" s="385"/>
      <c r="U3048" s="385"/>
      <c r="V3048" s="385"/>
      <c r="W3048" s="385"/>
      <c r="X3048" s="693"/>
      <c r="Y3048" s="325"/>
      <c r="Z3048" s="308"/>
      <c r="AA3048" s="383"/>
      <c r="AC3048" s="325"/>
      <c r="AD3048" s="325"/>
      <c r="AF3048" s="383"/>
      <c r="AH3048" s="325"/>
      <c r="AI3048" s="325"/>
      <c r="AK3048" s="385"/>
      <c r="AL3048" s="385"/>
      <c r="AM3048" s="359"/>
      <c r="AN3048" s="385"/>
      <c r="AO3048" s="385"/>
      <c r="AP3048" s="385"/>
      <c r="AQ3048" s="385"/>
      <c r="AR3048" s="385"/>
      <c r="AS3048" s="385"/>
      <c r="AT3048" s="385"/>
      <c r="AU3048" s="359"/>
      <c r="AW3048" s="416"/>
      <c r="AX3048" s="694"/>
      <c r="AY3048" s="641"/>
      <c r="AZ3048" s="385"/>
      <c r="BA3048" s="385"/>
      <c r="BB3048" s="416"/>
      <c r="BC3048" s="416"/>
      <c r="BD3048" s="416"/>
      <c r="BE3048" s="416"/>
      <c r="BF3048" s="416"/>
      <c r="BG3048" s="416"/>
      <c r="BH3048" s="416"/>
      <c r="BI3048" s="416"/>
      <c r="BJ3048" s="416"/>
    </row>
    <row r="3049" spans="10:62" x14ac:dyDescent="0.2">
      <c r="J3049" s="385"/>
      <c r="K3049" s="217"/>
      <c r="L3049" s="217"/>
      <c r="M3049" s="693"/>
      <c r="N3049" s="693"/>
      <c r="O3049" s="359"/>
      <c r="P3049" s="619"/>
      <c r="Q3049" s="672"/>
      <c r="R3049" s="672"/>
      <c r="S3049" s="672"/>
      <c r="T3049" s="385"/>
      <c r="U3049" s="385"/>
      <c r="V3049" s="385"/>
      <c r="W3049" s="385"/>
      <c r="X3049" s="693"/>
      <c r="Y3049" s="325"/>
      <c r="Z3049" s="308"/>
      <c r="AA3049" s="383"/>
      <c r="AC3049" s="325"/>
      <c r="AD3049" s="325"/>
      <c r="AF3049" s="383"/>
      <c r="AH3049" s="325"/>
      <c r="AI3049" s="325"/>
      <c r="AK3049" s="385"/>
      <c r="AL3049" s="385"/>
      <c r="AM3049" s="359"/>
      <c r="AN3049" s="385"/>
      <c r="AO3049" s="385"/>
      <c r="AP3049" s="385"/>
      <c r="AQ3049" s="385"/>
      <c r="AR3049" s="385"/>
      <c r="AS3049" s="385"/>
      <c r="AT3049" s="385"/>
      <c r="AU3049" s="359"/>
      <c r="AW3049" s="416"/>
      <c r="AX3049" s="694"/>
      <c r="AY3049" s="641"/>
      <c r="AZ3049" s="385"/>
      <c r="BA3049" s="385"/>
      <c r="BB3049" s="416"/>
      <c r="BC3049" s="416"/>
      <c r="BD3049" s="416"/>
      <c r="BE3049" s="416"/>
      <c r="BF3049" s="416"/>
      <c r="BG3049" s="416"/>
      <c r="BH3049" s="416"/>
      <c r="BI3049" s="416"/>
      <c r="BJ3049" s="416"/>
    </row>
    <row r="3050" spans="10:62" x14ac:dyDescent="0.2">
      <c r="J3050" s="385"/>
      <c r="K3050" s="217"/>
      <c r="L3050" s="217"/>
      <c r="M3050" s="693"/>
      <c r="N3050" s="693"/>
      <c r="O3050" s="359"/>
      <c r="P3050" s="619"/>
      <c r="Q3050" s="672"/>
      <c r="R3050" s="672"/>
      <c r="S3050" s="672"/>
      <c r="T3050" s="385"/>
      <c r="U3050" s="385"/>
      <c r="V3050" s="385"/>
      <c r="W3050" s="385"/>
      <c r="X3050" s="693"/>
      <c r="Y3050" s="325"/>
      <c r="Z3050" s="308"/>
      <c r="AA3050" s="383"/>
      <c r="AC3050" s="325"/>
      <c r="AD3050" s="325"/>
      <c r="AF3050" s="383"/>
      <c r="AH3050" s="325"/>
      <c r="AI3050" s="325"/>
      <c r="AK3050" s="385"/>
      <c r="AL3050" s="385"/>
      <c r="AM3050" s="359"/>
      <c r="AN3050" s="385"/>
      <c r="AO3050" s="385"/>
      <c r="AP3050" s="385"/>
      <c r="AQ3050" s="385"/>
      <c r="AR3050" s="385"/>
      <c r="AS3050" s="385"/>
      <c r="AT3050" s="385"/>
      <c r="AU3050" s="359"/>
      <c r="AW3050" s="416"/>
      <c r="AX3050" s="694"/>
      <c r="AY3050" s="641"/>
      <c r="AZ3050" s="385"/>
      <c r="BA3050" s="385"/>
      <c r="BB3050" s="416"/>
      <c r="BC3050" s="416"/>
      <c r="BD3050" s="416"/>
      <c r="BE3050" s="416"/>
      <c r="BF3050" s="416"/>
      <c r="BG3050" s="416"/>
      <c r="BH3050" s="416"/>
      <c r="BI3050" s="416"/>
      <c r="BJ3050" s="416"/>
    </row>
    <row r="3051" spans="10:62" x14ac:dyDescent="0.2">
      <c r="J3051" s="385"/>
      <c r="K3051" s="217"/>
      <c r="L3051" s="217"/>
      <c r="M3051" s="693"/>
      <c r="N3051" s="693"/>
      <c r="O3051" s="359"/>
      <c r="P3051" s="619"/>
      <c r="Q3051" s="672"/>
      <c r="R3051" s="672"/>
      <c r="S3051" s="672"/>
      <c r="T3051" s="385"/>
      <c r="U3051" s="385"/>
      <c r="V3051" s="385"/>
      <c r="W3051" s="385"/>
      <c r="X3051" s="693"/>
      <c r="Y3051" s="325"/>
      <c r="Z3051" s="308"/>
      <c r="AA3051" s="383"/>
      <c r="AC3051" s="325"/>
      <c r="AD3051" s="325"/>
      <c r="AF3051" s="383"/>
      <c r="AH3051" s="325"/>
      <c r="AI3051" s="325"/>
      <c r="AK3051" s="385"/>
      <c r="AL3051" s="385"/>
      <c r="AM3051" s="359"/>
      <c r="AN3051" s="385"/>
      <c r="AO3051" s="385"/>
      <c r="AP3051" s="385"/>
      <c r="AQ3051" s="385"/>
      <c r="AR3051" s="385"/>
      <c r="AS3051" s="385"/>
      <c r="AT3051" s="385"/>
      <c r="AU3051" s="359"/>
      <c r="AW3051" s="416"/>
      <c r="AX3051" s="694"/>
      <c r="AY3051" s="641"/>
      <c r="AZ3051" s="385"/>
      <c r="BA3051" s="385"/>
      <c r="BB3051" s="416"/>
      <c r="BC3051" s="416"/>
      <c r="BD3051" s="416"/>
      <c r="BE3051" s="416"/>
      <c r="BF3051" s="416"/>
      <c r="BG3051" s="416"/>
      <c r="BH3051" s="416"/>
      <c r="BI3051" s="416"/>
      <c r="BJ3051" s="416"/>
    </row>
    <row r="3052" spans="10:62" x14ac:dyDescent="0.2">
      <c r="J3052" s="385"/>
      <c r="K3052" s="217"/>
      <c r="L3052" s="217"/>
      <c r="M3052" s="693"/>
      <c r="N3052" s="693"/>
      <c r="O3052" s="359"/>
      <c r="P3052" s="619"/>
      <c r="Q3052" s="672"/>
      <c r="R3052" s="672"/>
      <c r="S3052" s="672"/>
      <c r="T3052" s="385"/>
      <c r="U3052" s="385"/>
      <c r="V3052" s="385"/>
      <c r="W3052" s="385"/>
      <c r="X3052" s="693"/>
      <c r="Y3052" s="325"/>
      <c r="Z3052" s="308"/>
      <c r="AA3052" s="383"/>
      <c r="AC3052" s="325"/>
      <c r="AD3052" s="325"/>
      <c r="AF3052" s="383"/>
      <c r="AH3052" s="325"/>
      <c r="AI3052" s="325"/>
      <c r="AK3052" s="385"/>
      <c r="AL3052" s="385"/>
      <c r="AM3052" s="359"/>
      <c r="AN3052" s="385"/>
      <c r="AO3052" s="385"/>
      <c r="AP3052" s="385"/>
      <c r="AQ3052" s="385"/>
      <c r="AR3052" s="385"/>
      <c r="AS3052" s="385"/>
      <c r="AT3052" s="385"/>
      <c r="AU3052" s="359"/>
      <c r="AW3052" s="416"/>
      <c r="AX3052" s="694"/>
      <c r="AY3052" s="641"/>
      <c r="AZ3052" s="385"/>
      <c r="BA3052" s="385"/>
      <c r="BB3052" s="416"/>
      <c r="BC3052" s="416"/>
      <c r="BD3052" s="416"/>
      <c r="BE3052" s="416"/>
      <c r="BF3052" s="416"/>
      <c r="BG3052" s="416"/>
      <c r="BH3052" s="416"/>
      <c r="BI3052" s="416"/>
      <c r="BJ3052" s="416"/>
    </row>
    <row r="3053" spans="10:62" x14ac:dyDescent="0.2">
      <c r="J3053" s="385"/>
      <c r="K3053" s="217"/>
      <c r="L3053" s="217"/>
      <c r="M3053" s="693"/>
      <c r="N3053" s="693"/>
      <c r="O3053" s="359"/>
      <c r="P3053" s="619"/>
      <c r="Q3053" s="672"/>
      <c r="R3053" s="672"/>
      <c r="S3053" s="672"/>
      <c r="T3053" s="385"/>
      <c r="U3053" s="385"/>
      <c r="V3053" s="385"/>
      <c r="W3053" s="385"/>
      <c r="X3053" s="693"/>
      <c r="Y3053" s="325"/>
      <c r="Z3053" s="308"/>
      <c r="AA3053" s="383"/>
      <c r="AC3053" s="325"/>
      <c r="AD3053" s="325"/>
      <c r="AF3053" s="383"/>
      <c r="AH3053" s="325"/>
      <c r="AI3053" s="325"/>
      <c r="AK3053" s="385"/>
      <c r="AL3053" s="385"/>
      <c r="AM3053" s="359"/>
      <c r="AN3053" s="385"/>
      <c r="AO3053" s="385"/>
      <c r="AP3053" s="385"/>
      <c r="AQ3053" s="385"/>
      <c r="AR3053" s="385"/>
      <c r="AS3053" s="385"/>
      <c r="AT3053" s="385"/>
      <c r="AU3053" s="359"/>
      <c r="AW3053" s="416"/>
      <c r="AX3053" s="694"/>
      <c r="AY3053" s="641"/>
      <c r="AZ3053" s="385"/>
      <c r="BA3053" s="385"/>
      <c r="BB3053" s="416"/>
      <c r="BC3053" s="416"/>
      <c r="BD3053" s="416"/>
      <c r="BE3053" s="416"/>
      <c r="BF3053" s="416"/>
      <c r="BG3053" s="416"/>
      <c r="BH3053" s="416"/>
      <c r="BI3053" s="416"/>
      <c r="BJ3053" s="416"/>
    </row>
    <row r="3054" spans="10:62" x14ac:dyDescent="0.2">
      <c r="J3054" s="385"/>
      <c r="K3054" s="217"/>
      <c r="L3054" s="217"/>
      <c r="M3054" s="693"/>
      <c r="N3054" s="693"/>
      <c r="O3054" s="359"/>
      <c r="P3054" s="619"/>
      <c r="Q3054" s="672"/>
      <c r="R3054" s="672"/>
      <c r="S3054" s="672"/>
      <c r="T3054" s="385"/>
      <c r="U3054" s="385"/>
      <c r="V3054" s="385"/>
      <c r="W3054" s="385"/>
      <c r="X3054" s="693"/>
      <c r="Y3054" s="325"/>
      <c r="Z3054" s="308"/>
      <c r="AA3054" s="383"/>
      <c r="AC3054" s="325"/>
      <c r="AD3054" s="325"/>
      <c r="AF3054" s="383"/>
      <c r="AH3054" s="325"/>
      <c r="AI3054" s="325"/>
      <c r="AK3054" s="385"/>
      <c r="AL3054" s="385"/>
      <c r="AM3054" s="359"/>
      <c r="AN3054" s="385"/>
      <c r="AO3054" s="385"/>
      <c r="AP3054" s="385"/>
      <c r="AQ3054" s="385"/>
      <c r="AR3054" s="385"/>
      <c r="AS3054" s="385"/>
      <c r="AT3054" s="385"/>
      <c r="AU3054" s="359"/>
      <c r="AW3054" s="416"/>
      <c r="AX3054" s="694"/>
      <c r="AY3054" s="641"/>
      <c r="AZ3054" s="385"/>
      <c r="BA3054" s="385"/>
      <c r="BB3054" s="416"/>
      <c r="BC3054" s="416"/>
      <c r="BD3054" s="416"/>
      <c r="BE3054" s="416"/>
      <c r="BF3054" s="416"/>
      <c r="BG3054" s="416"/>
      <c r="BH3054" s="416"/>
      <c r="BI3054" s="416"/>
      <c r="BJ3054" s="416"/>
    </row>
    <row r="3055" spans="10:62" x14ac:dyDescent="0.2">
      <c r="J3055" s="385"/>
      <c r="K3055" s="217"/>
      <c r="L3055" s="217"/>
      <c r="M3055" s="693"/>
      <c r="N3055" s="693"/>
      <c r="O3055" s="359"/>
      <c r="P3055" s="619"/>
      <c r="Q3055" s="672"/>
      <c r="R3055" s="672"/>
      <c r="S3055" s="672"/>
      <c r="T3055" s="385"/>
      <c r="U3055" s="385"/>
      <c r="V3055" s="385"/>
      <c r="W3055" s="385"/>
      <c r="X3055" s="693"/>
      <c r="Y3055" s="325"/>
      <c r="Z3055" s="308"/>
      <c r="AA3055" s="383"/>
      <c r="AC3055" s="325"/>
      <c r="AD3055" s="325"/>
      <c r="AF3055" s="383"/>
      <c r="AH3055" s="325"/>
      <c r="AI3055" s="325"/>
      <c r="AK3055" s="385"/>
      <c r="AL3055" s="385"/>
      <c r="AM3055" s="359"/>
      <c r="AN3055" s="385"/>
      <c r="AO3055" s="385"/>
      <c r="AP3055" s="385"/>
      <c r="AQ3055" s="385"/>
      <c r="AR3055" s="385"/>
      <c r="AS3055" s="385"/>
      <c r="AT3055" s="385"/>
      <c r="AU3055" s="359"/>
      <c r="AW3055" s="416"/>
      <c r="AX3055" s="694"/>
      <c r="AY3055" s="641"/>
      <c r="AZ3055" s="385"/>
      <c r="BA3055" s="385"/>
      <c r="BB3055" s="416"/>
      <c r="BC3055" s="416"/>
      <c r="BD3055" s="416"/>
      <c r="BE3055" s="416"/>
      <c r="BF3055" s="416"/>
      <c r="BG3055" s="416"/>
      <c r="BH3055" s="416"/>
      <c r="BI3055" s="416"/>
      <c r="BJ3055" s="416"/>
    </row>
    <row r="3056" spans="10:62" x14ac:dyDescent="0.2">
      <c r="J3056" s="385"/>
      <c r="K3056" s="217"/>
      <c r="L3056" s="217"/>
      <c r="M3056" s="693"/>
      <c r="N3056" s="693"/>
      <c r="O3056" s="359"/>
      <c r="P3056" s="619"/>
      <c r="Q3056" s="672"/>
      <c r="R3056" s="672"/>
      <c r="S3056" s="672"/>
      <c r="T3056" s="385"/>
      <c r="U3056" s="385"/>
      <c r="V3056" s="385"/>
      <c r="W3056" s="385"/>
      <c r="X3056" s="693"/>
      <c r="Y3056" s="325"/>
      <c r="Z3056" s="308"/>
      <c r="AA3056" s="383"/>
      <c r="AC3056" s="325"/>
      <c r="AD3056" s="325"/>
      <c r="AF3056" s="383"/>
      <c r="AH3056" s="325"/>
      <c r="AI3056" s="325"/>
      <c r="AK3056" s="385"/>
      <c r="AL3056" s="385"/>
      <c r="AM3056" s="359"/>
      <c r="AN3056" s="385"/>
      <c r="AO3056" s="385"/>
      <c r="AP3056" s="385"/>
      <c r="AQ3056" s="385"/>
      <c r="AR3056" s="385"/>
      <c r="AS3056" s="385"/>
      <c r="AT3056" s="385"/>
      <c r="AU3056" s="359"/>
      <c r="AW3056" s="416"/>
      <c r="AX3056" s="694"/>
      <c r="AY3056" s="641"/>
      <c r="AZ3056" s="385"/>
      <c r="BA3056" s="385"/>
      <c r="BB3056" s="416"/>
      <c r="BC3056" s="416"/>
      <c r="BD3056" s="416"/>
      <c r="BE3056" s="416"/>
      <c r="BF3056" s="416"/>
      <c r="BG3056" s="416"/>
      <c r="BH3056" s="416"/>
      <c r="BI3056" s="416"/>
      <c r="BJ3056" s="416"/>
    </row>
    <row r="3057" spans="10:62" x14ac:dyDescent="0.2">
      <c r="J3057" s="385"/>
      <c r="K3057" s="217"/>
      <c r="L3057" s="217"/>
      <c r="M3057" s="693"/>
      <c r="N3057" s="693"/>
      <c r="O3057" s="359"/>
      <c r="P3057" s="619"/>
      <c r="Q3057" s="672"/>
      <c r="R3057" s="672"/>
      <c r="S3057" s="672"/>
      <c r="T3057" s="385"/>
      <c r="U3057" s="385"/>
      <c r="V3057" s="385"/>
      <c r="W3057" s="385"/>
      <c r="X3057" s="693"/>
      <c r="Y3057" s="325"/>
      <c r="Z3057" s="308"/>
      <c r="AA3057" s="383"/>
      <c r="AC3057" s="325"/>
      <c r="AD3057" s="325"/>
      <c r="AF3057" s="383"/>
      <c r="AH3057" s="325"/>
      <c r="AI3057" s="325"/>
      <c r="AK3057" s="385"/>
      <c r="AL3057" s="385"/>
      <c r="AM3057" s="359"/>
      <c r="AN3057" s="385"/>
      <c r="AO3057" s="385"/>
      <c r="AP3057" s="385"/>
      <c r="AQ3057" s="385"/>
      <c r="AR3057" s="385"/>
      <c r="AS3057" s="385"/>
      <c r="AT3057" s="385"/>
      <c r="AU3057" s="359"/>
      <c r="AW3057" s="416"/>
      <c r="AX3057" s="694"/>
      <c r="AY3057" s="641"/>
      <c r="AZ3057" s="385"/>
      <c r="BA3057" s="385"/>
      <c r="BB3057" s="416"/>
      <c r="BC3057" s="416"/>
      <c r="BD3057" s="416"/>
      <c r="BE3057" s="416"/>
      <c r="BF3057" s="416"/>
      <c r="BG3057" s="416"/>
      <c r="BH3057" s="416"/>
      <c r="BI3057" s="416"/>
      <c r="BJ3057" s="416"/>
    </row>
    <row r="3058" spans="10:62" x14ac:dyDescent="0.2">
      <c r="J3058" s="385"/>
      <c r="K3058" s="217"/>
      <c r="L3058" s="217"/>
      <c r="M3058" s="693"/>
      <c r="N3058" s="693"/>
      <c r="O3058" s="359"/>
      <c r="P3058" s="619"/>
      <c r="Q3058" s="672"/>
      <c r="R3058" s="672"/>
      <c r="S3058" s="672"/>
      <c r="T3058" s="385"/>
      <c r="U3058" s="385"/>
      <c r="V3058" s="385"/>
      <c r="W3058" s="385"/>
      <c r="X3058" s="693"/>
      <c r="Y3058" s="325"/>
      <c r="Z3058" s="308"/>
      <c r="AA3058" s="383"/>
      <c r="AC3058" s="325"/>
      <c r="AD3058" s="325"/>
      <c r="AF3058" s="383"/>
      <c r="AH3058" s="325"/>
      <c r="AI3058" s="325"/>
      <c r="AK3058" s="385"/>
      <c r="AL3058" s="385"/>
      <c r="AM3058" s="359"/>
      <c r="AN3058" s="385"/>
      <c r="AO3058" s="385"/>
      <c r="AP3058" s="385"/>
      <c r="AQ3058" s="385"/>
      <c r="AR3058" s="385"/>
      <c r="AS3058" s="385"/>
      <c r="AT3058" s="385"/>
      <c r="AU3058" s="359"/>
      <c r="AW3058" s="416"/>
      <c r="AX3058" s="694"/>
      <c r="AY3058" s="641"/>
      <c r="AZ3058" s="385"/>
      <c r="BA3058" s="385"/>
      <c r="BB3058" s="416"/>
      <c r="BC3058" s="416"/>
      <c r="BD3058" s="416"/>
      <c r="BE3058" s="416"/>
      <c r="BF3058" s="416"/>
      <c r="BG3058" s="416"/>
      <c r="BH3058" s="416"/>
      <c r="BI3058" s="416"/>
      <c r="BJ3058" s="416"/>
    </row>
    <row r="3059" spans="10:62" x14ac:dyDescent="0.2">
      <c r="J3059" s="385"/>
      <c r="K3059" s="217"/>
      <c r="L3059" s="217"/>
      <c r="M3059" s="693"/>
      <c r="N3059" s="693"/>
      <c r="O3059" s="359"/>
      <c r="P3059" s="619"/>
      <c r="Q3059" s="672"/>
      <c r="R3059" s="672"/>
      <c r="S3059" s="672"/>
      <c r="T3059" s="385"/>
      <c r="U3059" s="385"/>
      <c r="V3059" s="385"/>
      <c r="W3059" s="385"/>
      <c r="X3059" s="693"/>
      <c r="Y3059" s="325"/>
      <c r="Z3059" s="308"/>
      <c r="AA3059" s="383"/>
      <c r="AC3059" s="325"/>
      <c r="AD3059" s="325"/>
      <c r="AF3059" s="383"/>
      <c r="AH3059" s="325"/>
      <c r="AI3059" s="325"/>
      <c r="AK3059" s="385"/>
      <c r="AL3059" s="385"/>
      <c r="AM3059" s="359"/>
      <c r="AN3059" s="385"/>
      <c r="AO3059" s="385"/>
      <c r="AP3059" s="385"/>
      <c r="AQ3059" s="385"/>
      <c r="AR3059" s="385"/>
      <c r="AS3059" s="385"/>
      <c r="AT3059" s="385"/>
      <c r="AU3059" s="359"/>
      <c r="AW3059" s="416"/>
      <c r="AX3059" s="694"/>
      <c r="AY3059" s="641"/>
      <c r="AZ3059" s="385"/>
      <c r="BA3059" s="385"/>
      <c r="BB3059" s="416"/>
      <c r="BC3059" s="416"/>
      <c r="BD3059" s="416"/>
      <c r="BE3059" s="416"/>
      <c r="BF3059" s="416"/>
      <c r="BG3059" s="416"/>
      <c r="BH3059" s="416"/>
      <c r="BI3059" s="416"/>
      <c r="BJ3059" s="416"/>
    </row>
    <row r="3060" spans="10:62" x14ac:dyDescent="0.2">
      <c r="J3060" s="385"/>
      <c r="K3060" s="217"/>
      <c r="L3060" s="217"/>
      <c r="M3060" s="693"/>
      <c r="N3060" s="693"/>
      <c r="O3060" s="359"/>
      <c r="P3060" s="619"/>
      <c r="Q3060" s="672"/>
      <c r="R3060" s="672"/>
      <c r="S3060" s="672"/>
      <c r="T3060" s="385"/>
      <c r="U3060" s="385"/>
      <c r="V3060" s="385"/>
      <c r="W3060" s="385"/>
      <c r="X3060" s="693"/>
      <c r="Y3060" s="325"/>
      <c r="Z3060" s="308"/>
      <c r="AA3060" s="383"/>
      <c r="AC3060" s="325"/>
      <c r="AD3060" s="325"/>
      <c r="AF3060" s="383"/>
      <c r="AH3060" s="325"/>
      <c r="AI3060" s="325"/>
      <c r="AK3060" s="385"/>
      <c r="AL3060" s="385"/>
      <c r="AM3060" s="359"/>
      <c r="AN3060" s="385"/>
      <c r="AO3060" s="385"/>
      <c r="AP3060" s="385"/>
      <c r="AQ3060" s="385"/>
      <c r="AR3060" s="385"/>
      <c r="AS3060" s="385"/>
      <c r="AT3060" s="385"/>
      <c r="AU3060" s="359"/>
      <c r="AW3060" s="416"/>
      <c r="AX3060" s="694"/>
      <c r="AY3060" s="641"/>
      <c r="AZ3060" s="385"/>
      <c r="BA3060" s="385"/>
      <c r="BB3060" s="416"/>
      <c r="BC3060" s="416"/>
      <c r="BD3060" s="416"/>
      <c r="BE3060" s="416"/>
      <c r="BF3060" s="416"/>
      <c r="BG3060" s="416"/>
      <c r="BH3060" s="416"/>
      <c r="BI3060" s="416"/>
      <c r="BJ3060" s="416"/>
    </row>
    <row r="3061" spans="10:62" x14ac:dyDescent="0.2">
      <c r="J3061" s="385"/>
      <c r="K3061" s="217"/>
      <c r="L3061" s="217"/>
      <c r="M3061" s="693"/>
      <c r="N3061" s="693"/>
      <c r="O3061" s="359"/>
      <c r="P3061" s="619"/>
      <c r="Q3061" s="672"/>
      <c r="R3061" s="672"/>
      <c r="S3061" s="672"/>
      <c r="T3061" s="385"/>
      <c r="U3061" s="385"/>
      <c r="V3061" s="385"/>
      <c r="W3061" s="385"/>
      <c r="X3061" s="693"/>
      <c r="Y3061" s="325"/>
      <c r="Z3061" s="308"/>
      <c r="AA3061" s="383"/>
      <c r="AC3061" s="325"/>
      <c r="AD3061" s="325"/>
      <c r="AF3061" s="383"/>
      <c r="AH3061" s="325"/>
      <c r="AI3061" s="325"/>
      <c r="AK3061" s="385"/>
      <c r="AL3061" s="385"/>
      <c r="AM3061" s="359"/>
      <c r="AN3061" s="385"/>
      <c r="AO3061" s="385"/>
      <c r="AP3061" s="385"/>
      <c r="AQ3061" s="385"/>
      <c r="AR3061" s="385"/>
      <c r="AS3061" s="385"/>
      <c r="AT3061" s="385"/>
      <c r="AU3061" s="359"/>
      <c r="AW3061" s="416"/>
      <c r="AX3061" s="694"/>
      <c r="AY3061" s="641"/>
      <c r="AZ3061" s="385"/>
      <c r="BA3061" s="385"/>
      <c r="BB3061" s="416"/>
      <c r="BC3061" s="416"/>
      <c r="BD3061" s="416"/>
      <c r="BE3061" s="416"/>
      <c r="BF3061" s="416"/>
      <c r="BG3061" s="416"/>
      <c r="BH3061" s="416"/>
      <c r="BI3061" s="416"/>
      <c r="BJ3061" s="416"/>
    </row>
    <row r="3062" spans="10:62" x14ac:dyDescent="0.2">
      <c r="J3062" s="385"/>
      <c r="K3062" s="217"/>
      <c r="L3062" s="217"/>
      <c r="M3062" s="693"/>
      <c r="N3062" s="693"/>
      <c r="O3062" s="359"/>
      <c r="P3062" s="619"/>
      <c r="Q3062" s="672"/>
      <c r="R3062" s="672"/>
      <c r="S3062" s="672"/>
      <c r="T3062" s="385"/>
      <c r="U3062" s="385"/>
      <c r="V3062" s="385"/>
      <c r="W3062" s="385"/>
      <c r="X3062" s="693"/>
      <c r="Y3062" s="325"/>
      <c r="Z3062" s="308"/>
      <c r="AA3062" s="383"/>
      <c r="AC3062" s="325"/>
      <c r="AD3062" s="325"/>
      <c r="AF3062" s="383"/>
      <c r="AH3062" s="325"/>
      <c r="AI3062" s="325"/>
      <c r="AK3062" s="385"/>
      <c r="AL3062" s="385"/>
      <c r="AM3062" s="359"/>
      <c r="AN3062" s="385"/>
      <c r="AO3062" s="385"/>
      <c r="AP3062" s="385"/>
      <c r="AQ3062" s="385"/>
      <c r="AR3062" s="385"/>
      <c r="AS3062" s="385"/>
      <c r="AT3062" s="385"/>
      <c r="AU3062" s="359"/>
      <c r="AW3062" s="416"/>
      <c r="AX3062" s="694"/>
      <c r="AY3062" s="641"/>
      <c r="AZ3062" s="385"/>
      <c r="BA3062" s="385"/>
      <c r="BB3062" s="416"/>
      <c r="BC3062" s="416"/>
      <c r="BD3062" s="416"/>
      <c r="BE3062" s="416"/>
      <c r="BF3062" s="416"/>
      <c r="BG3062" s="416"/>
      <c r="BH3062" s="416"/>
      <c r="BI3062" s="416"/>
      <c r="BJ3062" s="416"/>
    </row>
    <row r="3063" spans="10:62" x14ac:dyDescent="0.2">
      <c r="J3063" s="385"/>
      <c r="K3063" s="217"/>
      <c r="L3063" s="217"/>
      <c r="M3063" s="693"/>
      <c r="N3063" s="693"/>
      <c r="O3063" s="359"/>
      <c r="P3063" s="619"/>
      <c r="Q3063" s="672"/>
      <c r="R3063" s="672"/>
      <c r="S3063" s="672"/>
      <c r="T3063" s="385"/>
      <c r="U3063" s="385"/>
      <c r="V3063" s="385"/>
      <c r="W3063" s="385"/>
      <c r="X3063" s="693"/>
      <c r="Y3063" s="325"/>
      <c r="Z3063" s="308"/>
      <c r="AA3063" s="383"/>
      <c r="AC3063" s="325"/>
      <c r="AD3063" s="325"/>
      <c r="AF3063" s="383"/>
      <c r="AH3063" s="325"/>
      <c r="AI3063" s="325"/>
      <c r="AK3063" s="385"/>
      <c r="AL3063" s="385"/>
      <c r="AM3063" s="359"/>
      <c r="AN3063" s="385"/>
      <c r="AO3063" s="385"/>
      <c r="AP3063" s="385"/>
      <c r="AQ3063" s="385"/>
      <c r="AR3063" s="385"/>
      <c r="AS3063" s="385"/>
      <c r="AT3063" s="385"/>
      <c r="AU3063" s="359"/>
      <c r="AW3063" s="416"/>
      <c r="AX3063" s="694"/>
      <c r="AY3063" s="641"/>
      <c r="AZ3063" s="385"/>
      <c r="BA3063" s="385"/>
      <c r="BB3063" s="416"/>
      <c r="BC3063" s="416"/>
      <c r="BD3063" s="416"/>
      <c r="BE3063" s="416"/>
      <c r="BF3063" s="416"/>
      <c r="BG3063" s="416"/>
      <c r="BH3063" s="416"/>
      <c r="BI3063" s="416"/>
      <c r="BJ3063" s="416"/>
    </row>
    <row r="3064" spans="10:62" x14ac:dyDescent="0.2">
      <c r="J3064" s="385"/>
      <c r="K3064" s="217"/>
      <c r="L3064" s="217"/>
      <c r="M3064" s="693"/>
      <c r="N3064" s="693"/>
      <c r="O3064" s="359"/>
      <c r="P3064" s="619"/>
      <c r="Q3064" s="672"/>
      <c r="R3064" s="672"/>
      <c r="S3064" s="672"/>
      <c r="T3064" s="385"/>
      <c r="U3064" s="385"/>
      <c r="V3064" s="385"/>
      <c r="W3064" s="385"/>
      <c r="X3064" s="693"/>
      <c r="Y3064" s="325"/>
      <c r="Z3064" s="308"/>
      <c r="AA3064" s="383"/>
      <c r="AC3064" s="325"/>
      <c r="AD3064" s="325"/>
      <c r="AF3064" s="383"/>
      <c r="AH3064" s="325"/>
      <c r="AI3064" s="325"/>
      <c r="AK3064" s="385"/>
      <c r="AL3064" s="385"/>
      <c r="AM3064" s="359"/>
      <c r="AN3064" s="385"/>
      <c r="AO3064" s="385"/>
      <c r="AP3064" s="385"/>
      <c r="AQ3064" s="385"/>
      <c r="AR3064" s="385"/>
      <c r="AS3064" s="385"/>
      <c r="AT3064" s="385"/>
      <c r="AU3064" s="359"/>
      <c r="AW3064" s="416"/>
      <c r="AX3064" s="694"/>
      <c r="AY3064" s="641"/>
      <c r="AZ3064" s="385"/>
      <c r="BA3064" s="385"/>
      <c r="BB3064" s="416"/>
      <c r="BC3064" s="416"/>
      <c r="BD3064" s="416"/>
      <c r="BE3064" s="416"/>
      <c r="BF3064" s="416"/>
      <c r="BG3064" s="416"/>
      <c r="BH3064" s="416"/>
      <c r="BI3064" s="416"/>
      <c r="BJ3064" s="416"/>
    </row>
    <row r="3065" spans="10:62" x14ac:dyDescent="0.2">
      <c r="J3065" s="385"/>
      <c r="K3065" s="217"/>
      <c r="L3065" s="217"/>
      <c r="M3065" s="693"/>
      <c r="N3065" s="693"/>
      <c r="O3065" s="359"/>
      <c r="P3065" s="619"/>
      <c r="Q3065" s="672"/>
      <c r="R3065" s="672"/>
      <c r="S3065" s="672"/>
      <c r="T3065" s="385"/>
      <c r="U3065" s="385"/>
      <c r="V3065" s="385"/>
      <c r="W3065" s="385"/>
      <c r="X3065" s="693"/>
      <c r="Y3065" s="325"/>
      <c r="Z3065" s="308"/>
      <c r="AA3065" s="383"/>
      <c r="AC3065" s="325"/>
      <c r="AD3065" s="325"/>
      <c r="AF3065" s="383"/>
      <c r="AH3065" s="325"/>
      <c r="AI3065" s="325"/>
      <c r="AK3065" s="385"/>
      <c r="AL3065" s="385"/>
      <c r="AM3065" s="359"/>
      <c r="AN3065" s="385"/>
      <c r="AO3065" s="385"/>
      <c r="AP3065" s="385"/>
      <c r="AQ3065" s="385"/>
      <c r="AR3065" s="385"/>
      <c r="AS3065" s="385"/>
      <c r="AT3065" s="385"/>
      <c r="AU3065" s="359"/>
      <c r="AW3065" s="416"/>
      <c r="AX3065" s="694"/>
      <c r="AY3065" s="641"/>
      <c r="AZ3065" s="385"/>
      <c r="BA3065" s="385"/>
      <c r="BB3065" s="416"/>
      <c r="BC3065" s="416"/>
      <c r="BD3065" s="416"/>
      <c r="BE3065" s="416"/>
      <c r="BF3065" s="416"/>
      <c r="BG3065" s="416"/>
      <c r="BH3065" s="416"/>
      <c r="BI3065" s="416"/>
      <c r="BJ3065" s="416"/>
    </row>
    <row r="3066" spans="10:62" x14ac:dyDescent="0.2">
      <c r="J3066" s="385"/>
      <c r="K3066" s="217"/>
      <c r="L3066" s="217"/>
      <c r="M3066" s="693"/>
      <c r="N3066" s="693"/>
      <c r="O3066" s="359"/>
      <c r="P3066" s="619"/>
      <c r="Q3066" s="672"/>
      <c r="R3066" s="672"/>
      <c r="S3066" s="672"/>
      <c r="T3066" s="385"/>
      <c r="U3066" s="385"/>
      <c r="V3066" s="385"/>
      <c r="W3066" s="385"/>
      <c r="X3066" s="693"/>
      <c r="Y3066" s="325"/>
      <c r="Z3066" s="308"/>
      <c r="AA3066" s="383"/>
      <c r="AC3066" s="325"/>
      <c r="AD3066" s="325"/>
      <c r="AF3066" s="383"/>
      <c r="AH3066" s="325"/>
      <c r="AI3066" s="325"/>
      <c r="AK3066" s="385"/>
      <c r="AL3066" s="385"/>
      <c r="AM3066" s="359"/>
      <c r="AN3066" s="385"/>
      <c r="AO3066" s="385"/>
      <c r="AP3066" s="385"/>
      <c r="AQ3066" s="385"/>
      <c r="AR3066" s="385"/>
      <c r="AS3066" s="385"/>
      <c r="AT3066" s="385"/>
      <c r="AU3066" s="359"/>
      <c r="AW3066" s="416"/>
      <c r="AX3066" s="694"/>
      <c r="AY3066" s="641"/>
      <c r="AZ3066" s="385"/>
      <c r="BA3066" s="385"/>
      <c r="BB3066" s="416"/>
      <c r="BC3066" s="416"/>
      <c r="BD3066" s="416"/>
      <c r="BE3066" s="416"/>
      <c r="BF3066" s="416"/>
      <c r="BG3066" s="416"/>
      <c r="BH3066" s="416"/>
      <c r="BI3066" s="416"/>
      <c r="BJ3066" s="416"/>
    </row>
    <row r="3067" spans="10:62" x14ac:dyDescent="0.2">
      <c r="J3067" s="385"/>
      <c r="K3067" s="217"/>
      <c r="L3067" s="217"/>
      <c r="M3067" s="693"/>
      <c r="N3067" s="693"/>
      <c r="O3067" s="359"/>
      <c r="P3067" s="619"/>
      <c r="Q3067" s="672"/>
      <c r="R3067" s="672"/>
      <c r="S3067" s="672"/>
      <c r="T3067" s="385"/>
      <c r="U3067" s="385"/>
      <c r="V3067" s="385"/>
      <c r="W3067" s="385"/>
      <c r="X3067" s="693"/>
      <c r="Y3067" s="325"/>
      <c r="Z3067" s="308"/>
      <c r="AA3067" s="383"/>
      <c r="AC3067" s="325"/>
      <c r="AD3067" s="325"/>
      <c r="AF3067" s="383"/>
      <c r="AH3067" s="325"/>
      <c r="AI3067" s="325"/>
      <c r="AK3067" s="385"/>
      <c r="AL3067" s="385"/>
      <c r="AM3067" s="359"/>
      <c r="AN3067" s="385"/>
      <c r="AO3067" s="385"/>
      <c r="AP3067" s="385"/>
      <c r="AQ3067" s="385"/>
      <c r="AR3067" s="385"/>
      <c r="AS3067" s="385"/>
      <c r="AT3067" s="385"/>
      <c r="AU3067" s="359"/>
      <c r="AW3067" s="416"/>
      <c r="AX3067" s="694"/>
      <c r="AY3067" s="641"/>
      <c r="AZ3067" s="385"/>
      <c r="BA3067" s="385"/>
      <c r="BB3067" s="416"/>
      <c r="BC3067" s="416"/>
      <c r="BD3067" s="416"/>
      <c r="BE3067" s="416"/>
      <c r="BF3067" s="416"/>
      <c r="BG3067" s="416"/>
      <c r="BH3067" s="416"/>
      <c r="BI3067" s="416"/>
      <c r="BJ3067" s="416"/>
    </row>
    <row r="3068" spans="10:62" x14ac:dyDescent="0.2">
      <c r="J3068" s="385"/>
      <c r="K3068" s="217"/>
      <c r="L3068" s="217"/>
      <c r="M3068" s="693"/>
      <c r="N3068" s="693"/>
      <c r="O3068" s="359"/>
      <c r="P3068" s="619"/>
      <c r="Q3068" s="672"/>
      <c r="R3068" s="672"/>
      <c r="S3068" s="672"/>
      <c r="T3068" s="385"/>
      <c r="U3068" s="385"/>
      <c r="V3068" s="385"/>
      <c r="W3068" s="385"/>
      <c r="X3068" s="693"/>
      <c r="Y3068" s="325"/>
      <c r="Z3068" s="308"/>
      <c r="AA3068" s="383"/>
      <c r="AC3068" s="325"/>
      <c r="AD3068" s="325"/>
      <c r="AF3068" s="383"/>
      <c r="AH3068" s="325"/>
      <c r="AI3068" s="325"/>
      <c r="AK3068" s="385"/>
      <c r="AL3068" s="385"/>
      <c r="AM3068" s="359"/>
      <c r="AN3068" s="385"/>
      <c r="AO3068" s="385"/>
      <c r="AP3068" s="385"/>
      <c r="AQ3068" s="385"/>
      <c r="AR3068" s="385"/>
      <c r="AS3068" s="385"/>
      <c r="AT3068" s="385"/>
      <c r="AU3068" s="359"/>
      <c r="AW3068" s="416"/>
      <c r="AX3068" s="694"/>
      <c r="AY3068" s="641"/>
      <c r="AZ3068" s="385"/>
      <c r="BA3068" s="385"/>
      <c r="BB3068" s="416"/>
      <c r="BC3068" s="416"/>
      <c r="BD3068" s="416"/>
      <c r="BE3068" s="416"/>
      <c r="BF3068" s="416"/>
      <c r="BG3068" s="416"/>
      <c r="BH3068" s="416"/>
      <c r="BI3068" s="416"/>
      <c r="BJ3068" s="416"/>
    </row>
    <row r="3069" spans="10:62" x14ac:dyDescent="0.2">
      <c r="J3069" s="385"/>
      <c r="K3069" s="217"/>
      <c r="L3069" s="217"/>
      <c r="M3069" s="693"/>
      <c r="N3069" s="693"/>
      <c r="O3069" s="359"/>
      <c r="P3069" s="619"/>
      <c r="Q3069" s="672"/>
      <c r="R3069" s="672"/>
      <c r="S3069" s="672"/>
      <c r="T3069" s="385"/>
      <c r="U3069" s="385"/>
      <c r="V3069" s="385"/>
      <c r="W3069" s="385"/>
      <c r="X3069" s="693"/>
      <c r="Y3069" s="325"/>
      <c r="Z3069" s="308"/>
      <c r="AA3069" s="383"/>
      <c r="AC3069" s="325"/>
      <c r="AD3069" s="325"/>
      <c r="AF3069" s="383"/>
      <c r="AH3069" s="325"/>
      <c r="AI3069" s="325"/>
      <c r="AK3069" s="385"/>
      <c r="AL3069" s="385"/>
      <c r="AM3069" s="359"/>
      <c r="AN3069" s="385"/>
      <c r="AO3069" s="385"/>
      <c r="AP3069" s="385"/>
      <c r="AQ3069" s="385"/>
      <c r="AR3069" s="385"/>
      <c r="AS3069" s="385"/>
      <c r="AT3069" s="385"/>
      <c r="AU3069" s="359"/>
      <c r="AW3069" s="416"/>
      <c r="AX3069" s="694"/>
      <c r="AY3069" s="641"/>
      <c r="AZ3069" s="385"/>
      <c r="BA3069" s="385"/>
      <c r="BB3069" s="416"/>
      <c r="BC3069" s="416"/>
      <c r="BD3069" s="416"/>
      <c r="BE3069" s="416"/>
      <c r="BF3069" s="416"/>
      <c r="BG3069" s="416"/>
      <c r="BH3069" s="416"/>
      <c r="BI3069" s="416"/>
      <c r="BJ3069" s="416"/>
    </row>
    <row r="3070" spans="10:62" x14ac:dyDescent="0.2">
      <c r="J3070" s="385"/>
      <c r="K3070" s="217"/>
      <c r="L3070" s="217"/>
      <c r="M3070" s="693"/>
      <c r="N3070" s="693"/>
      <c r="O3070" s="359"/>
      <c r="P3070" s="619"/>
      <c r="Q3070" s="672"/>
      <c r="R3070" s="672"/>
      <c r="S3070" s="672"/>
      <c r="T3070" s="385"/>
      <c r="U3070" s="385"/>
      <c r="V3070" s="385"/>
      <c r="W3070" s="385"/>
      <c r="X3070" s="693"/>
      <c r="Y3070" s="325"/>
      <c r="Z3070" s="308"/>
      <c r="AA3070" s="383"/>
      <c r="AC3070" s="325"/>
      <c r="AD3070" s="325"/>
      <c r="AF3070" s="383"/>
      <c r="AH3070" s="325"/>
      <c r="AI3070" s="325"/>
      <c r="AK3070" s="385"/>
      <c r="AL3070" s="385"/>
      <c r="AM3070" s="359"/>
      <c r="AN3070" s="385"/>
      <c r="AO3070" s="385"/>
      <c r="AP3070" s="385"/>
      <c r="AQ3070" s="385"/>
      <c r="AR3070" s="385"/>
      <c r="AS3070" s="385"/>
      <c r="AT3070" s="385"/>
      <c r="AU3070" s="359"/>
      <c r="AW3070" s="416"/>
      <c r="AX3070" s="694"/>
      <c r="AY3070" s="641"/>
      <c r="AZ3070" s="385"/>
      <c r="BA3070" s="385"/>
      <c r="BB3070" s="416"/>
      <c r="BC3070" s="416"/>
      <c r="BD3070" s="416"/>
      <c r="BE3070" s="416"/>
      <c r="BF3070" s="416"/>
      <c r="BG3070" s="416"/>
      <c r="BH3070" s="416"/>
      <c r="BI3070" s="416"/>
      <c r="BJ3070" s="416"/>
    </row>
    <row r="3071" spans="10:62" x14ac:dyDescent="0.2">
      <c r="J3071" s="385"/>
      <c r="K3071" s="217"/>
      <c r="L3071" s="217"/>
      <c r="M3071" s="693"/>
      <c r="N3071" s="693"/>
      <c r="O3071" s="359"/>
      <c r="P3071" s="619"/>
      <c r="Q3071" s="672"/>
      <c r="R3071" s="672"/>
      <c r="S3071" s="672"/>
      <c r="T3071" s="385"/>
      <c r="U3071" s="385"/>
      <c r="V3071" s="385"/>
      <c r="W3071" s="385"/>
      <c r="X3071" s="693"/>
      <c r="Y3071" s="325"/>
      <c r="Z3071" s="308"/>
      <c r="AA3071" s="383"/>
      <c r="AC3071" s="325"/>
      <c r="AD3071" s="325"/>
      <c r="AF3071" s="383"/>
      <c r="AH3071" s="325"/>
      <c r="AI3071" s="325"/>
      <c r="AK3071" s="385"/>
      <c r="AL3071" s="385"/>
      <c r="AM3071" s="359"/>
      <c r="AN3071" s="385"/>
      <c r="AO3071" s="385"/>
      <c r="AP3071" s="385"/>
      <c r="AQ3071" s="385"/>
      <c r="AR3071" s="385"/>
      <c r="AS3071" s="385"/>
      <c r="AT3071" s="385"/>
      <c r="AU3071" s="359"/>
      <c r="AW3071" s="416"/>
      <c r="AX3071" s="694"/>
      <c r="AY3071" s="641"/>
      <c r="AZ3071" s="385"/>
      <c r="BA3071" s="385"/>
      <c r="BB3071" s="416"/>
      <c r="BC3071" s="416"/>
      <c r="BD3071" s="416"/>
      <c r="BE3071" s="416"/>
      <c r="BF3071" s="416"/>
      <c r="BG3071" s="416"/>
      <c r="BH3071" s="416"/>
      <c r="BI3071" s="416"/>
      <c r="BJ3071" s="416"/>
    </row>
    <row r="3072" spans="10:62" x14ac:dyDescent="0.2">
      <c r="J3072" s="385"/>
      <c r="K3072" s="217"/>
      <c r="L3072" s="217"/>
      <c r="M3072" s="693"/>
      <c r="N3072" s="693"/>
      <c r="O3072" s="359"/>
      <c r="P3072" s="619"/>
      <c r="Q3072" s="672"/>
      <c r="R3072" s="672"/>
      <c r="S3072" s="672"/>
      <c r="T3072" s="385"/>
      <c r="U3072" s="385"/>
      <c r="V3072" s="385"/>
      <c r="W3072" s="385"/>
      <c r="X3072" s="693"/>
      <c r="Y3072" s="325"/>
      <c r="Z3072" s="308"/>
      <c r="AA3072" s="383"/>
      <c r="AC3072" s="325"/>
      <c r="AD3072" s="325"/>
      <c r="AF3072" s="383"/>
      <c r="AH3072" s="325"/>
      <c r="AI3072" s="325"/>
      <c r="AK3072" s="385"/>
      <c r="AL3072" s="385"/>
      <c r="AM3072" s="359"/>
      <c r="AN3072" s="385"/>
      <c r="AO3072" s="385"/>
      <c r="AP3072" s="385"/>
      <c r="AQ3072" s="385"/>
      <c r="AR3072" s="385"/>
      <c r="AS3072" s="385"/>
      <c r="AT3072" s="385"/>
      <c r="AU3072" s="359"/>
      <c r="AW3072" s="416"/>
      <c r="AX3072" s="694"/>
      <c r="AY3072" s="641"/>
      <c r="AZ3072" s="385"/>
      <c r="BA3072" s="385"/>
      <c r="BB3072" s="416"/>
      <c r="BC3072" s="416"/>
      <c r="BD3072" s="416"/>
      <c r="BE3072" s="416"/>
      <c r="BF3072" s="416"/>
      <c r="BG3072" s="416"/>
      <c r="BH3072" s="416"/>
      <c r="BI3072" s="416"/>
      <c r="BJ3072" s="416"/>
    </row>
    <row r="3073" spans="10:62" x14ac:dyDescent="0.2">
      <c r="J3073" s="385"/>
      <c r="K3073" s="217"/>
      <c r="L3073" s="217"/>
      <c r="M3073" s="693"/>
      <c r="N3073" s="693"/>
      <c r="O3073" s="359"/>
      <c r="P3073" s="619"/>
      <c r="Q3073" s="672"/>
      <c r="R3073" s="672"/>
      <c r="S3073" s="672"/>
      <c r="T3073" s="385"/>
      <c r="U3073" s="385"/>
      <c r="V3073" s="385"/>
      <c r="W3073" s="385"/>
      <c r="X3073" s="693"/>
      <c r="Y3073" s="325"/>
      <c r="Z3073" s="308"/>
      <c r="AA3073" s="383"/>
      <c r="AC3073" s="325"/>
      <c r="AD3073" s="325"/>
      <c r="AF3073" s="383"/>
      <c r="AH3073" s="325"/>
      <c r="AI3073" s="325"/>
      <c r="AK3073" s="385"/>
      <c r="AL3073" s="385"/>
      <c r="AM3073" s="359"/>
      <c r="AN3073" s="385"/>
      <c r="AO3073" s="385"/>
      <c r="AP3073" s="385"/>
      <c r="AQ3073" s="385"/>
      <c r="AR3073" s="385"/>
      <c r="AS3073" s="385"/>
      <c r="AT3073" s="385"/>
      <c r="AU3073" s="359"/>
      <c r="AW3073" s="416"/>
      <c r="AX3073" s="694"/>
      <c r="AY3073" s="641"/>
      <c r="AZ3073" s="385"/>
      <c r="BA3073" s="385"/>
      <c r="BB3073" s="416"/>
      <c r="BC3073" s="416"/>
      <c r="BD3073" s="416"/>
      <c r="BE3073" s="416"/>
      <c r="BF3073" s="416"/>
      <c r="BG3073" s="416"/>
      <c r="BH3073" s="416"/>
      <c r="BI3073" s="416"/>
      <c r="BJ3073" s="416"/>
    </row>
    <row r="3074" spans="10:62" x14ac:dyDescent="0.2">
      <c r="J3074" s="385"/>
      <c r="K3074" s="217"/>
      <c r="L3074" s="217"/>
      <c r="M3074" s="693"/>
      <c r="N3074" s="693"/>
      <c r="O3074" s="359"/>
      <c r="P3074" s="619"/>
      <c r="Q3074" s="672"/>
      <c r="R3074" s="672"/>
      <c r="S3074" s="672"/>
      <c r="T3074" s="385"/>
      <c r="U3074" s="385"/>
      <c r="V3074" s="385"/>
      <c r="W3074" s="385"/>
      <c r="X3074" s="693"/>
      <c r="Y3074" s="325"/>
      <c r="Z3074" s="308"/>
      <c r="AA3074" s="383"/>
      <c r="AC3074" s="325"/>
      <c r="AD3074" s="325"/>
      <c r="AF3074" s="383"/>
      <c r="AH3074" s="325"/>
      <c r="AI3074" s="325"/>
      <c r="AK3074" s="385"/>
      <c r="AL3074" s="385"/>
      <c r="AM3074" s="359"/>
      <c r="AN3074" s="385"/>
      <c r="AO3074" s="385"/>
      <c r="AP3074" s="385"/>
      <c r="AQ3074" s="385"/>
      <c r="AR3074" s="385"/>
      <c r="AS3074" s="385"/>
      <c r="AT3074" s="385"/>
      <c r="AU3074" s="359"/>
      <c r="AW3074" s="416"/>
      <c r="AX3074" s="694"/>
      <c r="AY3074" s="641"/>
      <c r="AZ3074" s="385"/>
      <c r="BA3074" s="385"/>
      <c r="BB3074" s="416"/>
      <c r="BC3074" s="416"/>
      <c r="BD3074" s="416"/>
      <c r="BE3074" s="416"/>
      <c r="BF3074" s="416"/>
      <c r="BG3074" s="416"/>
      <c r="BH3074" s="416"/>
      <c r="BI3074" s="416"/>
      <c r="BJ3074" s="416"/>
    </row>
    <row r="3075" spans="10:62" x14ac:dyDescent="0.2">
      <c r="J3075" s="385"/>
      <c r="K3075" s="217"/>
      <c r="L3075" s="217"/>
      <c r="M3075" s="693"/>
      <c r="N3075" s="693"/>
      <c r="O3075" s="359"/>
      <c r="P3075" s="619"/>
      <c r="Q3075" s="672"/>
      <c r="R3075" s="672"/>
      <c r="S3075" s="672"/>
      <c r="T3075" s="385"/>
      <c r="U3075" s="385"/>
      <c r="V3075" s="385"/>
      <c r="W3075" s="385"/>
      <c r="X3075" s="693"/>
      <c r="Y3075" s="325"/>
      <c r="Z3075" s="308"/>
      <c r="AA3075" s="383"/>
      <c r="AC3075" s="325"/>
      <c r="AD3075" s="325"/>
      <c r="AF3075" s="383"/>
      <c r="AH3075" s="325"/>
      <c r="AI3075" s="325"/>
      <c r="AK3075" s="385"/>
      <c r="AL3075" s="385"/>
      <c r="AM3075" s="359"/>
      <c r="AN3075" s="385"/>
      <c r="AO3075" s="385"/>
      <c r="AP3075" s="385"/>
      <c r="AQ3075" s="385"/>
      <c r="AR3075" s="385"/>
      <c r="AS3075" s="385"/>
      <c r="AT3075" s="385"/>
      <c r="AU3075" s="359"/>
      <c r="AW3075" s="416"/>
      <c r="AX3075" s="694"/>
      <c r="AY3075" s="641"/>
      <c r="AZ3075" s="385"/>
      <c r="BA3075" s="385"/>
      <c r="BB3075" s="416"/>
      <c r="BC3075" s="416"/>
      <c r="BD3075" s="416"/>
      <c r="BE3075" s="416"/>
      <c r="BF3075" s="416"/>
      <c r="BG3075" s="416"/>
      <c r="BH3075" s="416"/>
      <c r="BI3075" s="416"/>
      <c r="BJ3075" s="416"/>
    </row>
    <row r="3076" spans="10:62" x14ac:dyDescent="0.2">
      <c r="J3076" s="385"/>
      <c r="K3076" s="217"/>
      <c r="L3076" s="217"/>
      <c r="M3076" s="693"/>
      <c r="N3076" s="693"/>
      <c r="O3076" s="359"/>
      <c r="P3076" s="619"/>
      <c r="Q3076" s="672"/>
      <c r="R3076" s="672"/>
      <c r="S3076" s="672"/>
      <c r="T3076" s="385"/>
      <c r="U3076" s="385"/>
      <c r="V3076" s="385"/>
      <c r="W3076" s="385"/>
      <c r="X3076" s="693"/>
      <c r="Y3076" s="325"/>
      <c r="Z3076" s="308"/>
      <c r="AA3076" s="383"/>
      <c r="AC3076" s="325"/>
      <c r="AD3076" s="325"/>
      <c r="AF3076" s="383"/>
      <c r="AH3076" s="325"/>
      <c r="AI3076" s="325"/>
      <c r="AK3076" s="385"/>
      <c r="AL3076" s="385"/>
      <c r="AM3076" s="359"/>
      <c r="AN3076" s="385"/>
      <c r="AO3076" s="385"/>
      <c r="AP3076" s="385"/>
      <c r="AQ3076" s="385"/>
      <c r="AR3076" s="385"/>
      <c r="AS3076" s="385"/>
      <c r="AT3076" s="385"/>
      <c r="AU3076" s="359"/>
      <c r="AW3076" s="416"/>
      <c r="AX3076" s="694"/>
      <c r="AY3076" s="641"/>
      <c r="AZ3076" s="385"/>
      <c r="BA3076" s="385"/>
      <c r="BB3076" s="416"/>
      <c r="BC3076" s="416"/>
      <c r="BD3076" s="416"/>
      <c r="BE3076" s="416"/>
      <c r="BF3076" s="416"/>
      <c r="BG3076" s="416"/>
      <c r="BH3076" s="416"/>
      <c r="BI3076" s="416"/>
      <c r="BJ3076" s="416"/>
    </row>
    <row r="3077" spans="10:62" x14ac:dyDescent="0.2">
      <c r="J3077" s="385"/>
      <c r="K3077" s="217"/>
      <c r="L3077" s="217"/>
      <c r="M3077" s="693"/>
      <c r="N3077" s="693"/>
      <c r="O3077" s="359"/>
      <c r="P3077" s="619"/>
      <c r="Q3077" s="672"/>
      <c r="R3077" s="672"/>
      <c r="S3077" s="672"/>
      <c r="T3077" s="385"/>
      <c r="U3077" s="385"/>
      <c r="V3077" s="385"/>
      <c r="W3077" s="385"/>
      <c r="X3077" s="693"/>
      <c r="Y3077" s="325"/>
      <c r="Z3077" s="308"/>
      <c r="AA3077" s="383"/>
      <c r="AC3077" s="325"/>
      <c r="AD3077" s="325"/>
      <c r="AF3077" s="383"/>
      <c r="AH3077" s="325"/>
      <c r="AI3077" s="325"/>
      <c r="AK3077" s="385"/>
      <c r="AL3077" s="385"/>
      <c r="AM3077" s="359"/>
      <c r="AN3077" s="385"/>
      <c r="AO3077" s="385"/>
      <c r="AP3077" s="385"/>
      <c r="AQ3077" s="385"/>
      <c r="AR3077" s="385"/>
      <c r="AS3077" s="385"/>
      <c r="AT3077" s="385"/>
      <c r="AU3077" s="359"/>
      <c r="AW3077" s="416"/>
      <c r="AX3077" s="694"/>
      <c r="AY3077" s="641"/>
      <c r="AZ3077" s="385"/>
      <c r="BA3077" s="385"/>
      <c r="BB3077" s="416"/>
      <c r="BC3077" s="416"/>
      <c r="BD3077" s="416"/>
      <c r="BE3077" s="416"/>
      <c r="BF3077" s="416"/>
      <c r="BG3077" s="416"/>
      <c r="BH3077" s="416"/>
      <c r="BI3077" s="416"/>
      <c r="BJ3077" s="416"/>
    </row>
    <row r="3078" spans="10:62" x14ac:dyDescent="0.2">
      <c r="J3078" s="385"/>
      <c r="K3078" s="217"/>
      <c r="L3078" s="217"/>
      <c r="M3078" s="693"/>
      <c r="N3078" s="693"/>
      <c r="O3078" s="359"/>
      <c r="P3078" s="619"/>
      <c r="Q3078" s="672"/>
      <c r="R3078" s="672"/>
      <c r="S3078" s="672"/>
      <c r="T3078" s="385"/>
      <c r="U3078" s="385"/>
      <c r="V3078" s="385"/>
      <c r="W3078" s="385"/>
      <c r="X3078" s="693"/>
      <c r="Y3078" s="325"/>
      <c r="Z3078" s="308"/>
      <c r="AA3078" s="383"/>
      <c r="AC3078" s="325"/>
      <c r="AD3078" s="325"/>
      <c r="AF3078" s="383"/>
      <c r="AH3078" s="325"/>
      <c r="AI3078" s="325"/>
      <c r="AK3078" s="385"/>
      <c r="AL3078" s="385"/>
      <c r="AM3078" s="359"/>
      <c r="AN3078" s="385"/>
      <c r="AO3078" s="385"/>
      <c r="AP3078" s="385"/>
      <c r="AQ3078" s="385"/>
      <c r="AR3078" s="385"/>
      <c r="AS3078" s="385"/>
      <c r="AT3078" s="385"/>
      <c r="AU3078" s="359"/>
      <c r="AW3078" s="416"/>
      <c r="AX3078" s="694"/>
      <c r="AY3078" s="641"/>
      <c r="AZ3078" s="385"/>
      <c r="BA3078" s="385"/>
      <c r="BB3078" s="416"/>
      <c r="BC3078" s="416"/>
      <c r="BD3078" s="416"/>
      <c r="BE3078" s="416"/>
      <c r="BF3078" s="416"/>
      <c r="BG3078" s="416"/>
      <c r="BH3078" s="416"/>
      <c r="BI3078" s="416"/>
      <c r="BJ3078" s="416"/>
    </row>
    <row r="3079" spans="10:62" x14ac:dyDescent="0.2">
      <c r="J3079" s="385"/>
      <c r="K3079" s="217"/>
      <c r="L3079" s="217"/>
      <c r="M3079" s="693"/>
      <c r="N3079" s="693"/>
      <c r="O3079" s="359"/>
      <c r="P3079" s="619"/>
      <c r="Q3079" s="672"/>
      <c r="R3079" s="672"/>
      <c r="S3079" s="672"/>
      <c r="T3079" s="385"/>
      <c r="U3079" s="385"/>
      <c r="V3079" s="385"/>
      <c r="W3079" s="385"/>
      <c r="X3079" s="693"/>
      <c r="Y3079" s="325"/>
      <c r="Z3079" s="308"/>
      <c r="AA3079" s="383"/>
      <c r="AC3079" s="325"/>
      <c r="AD3079" s="325"/>
      <c r="AF3079" s="383"/>
      <c r="AH3079" s="325"/>
      <c r="AI3079" s="325"/>
      <c r="AK3079" s="385"/>
      <c r="AL3079" s="385"/>
      <c r="AM3079" s="359"/>
      <c r="AN3079" s="385"/>
      <c r="AO3079" s="385"/>
      <c r="AP3079" s="385"/>
      <c r="AQ3079" s="385"/>
      <c r="AR3079" s="385"/>
      <c r="AS3079" s="385"/>
      <c r="AT3079" s="385"/>
      <c r="AU3079" s="359"/>
      <c r="AW3079" s="416"/>
      <c r="AX3079" s="694"/>
      <c r="AY3079" s="641"/>
      <c r="AZ3079" s="385"/>
      <c r="BA3079" s="385"/>
      <c r="BB3079" s="416"/>
      <c r="BC3079" s="416"/>
      <c r="BD3079" s="416"/>
      <c r="BE3079" s="416"/>
      <c r="BF3079" s="416"/>
      <c r="BG3079" s="416"/>
      <c r="BH3079" s="416"/>
      <c r="BI3079" s="416"/>
      <c r="BJ3079" s="416"/>
    </row>
    <row r="3080" spans="10:62" x14ac:dyDescent="0.2">
      <c r="J3080" s="385"/>
      <c r="K3080" s="217"/>
      <c r="L3080" s="217"/>
      <c r="M3080" s="693"/>
      <c r="N3080" s="693"/>
      <c r="O3080" s="359"/>
      <c r="P3080" s="619"/>
      <c r="Q3080" s="672"/>
      <c r="R3080" s="672"/>
      <c r="S3080" s="672"/>
      <c r="T3080" s="385"/>
      <c r="U3080" s="385"/>
      <c r="V3080" s="385"/>
      <c r="W3080" s="385"/>
      <c r="X3080" s="693"/>
      <c r="Y3080" s="325"/>
      <c r="Z3080" s="308"/>
      <c r="AA3080" s="383"/>
      <c r="AC3080" s="325"/>
      <c r="AD3080" s="325"/>
      <c r="AF3080" s="383"/>
      <c r="AH3080" s="325"/>
      <c r="AI3080" s="325"/>
      <c r="AK3080" s="385"/>
      <c r="AL3080" s="385"/>
      <c r="AM3080" s="359"/>
      <c r="AN3080" s="385"/>
      <c r="AO3080" s="385"/>
      <c r="AP3080" s="385"/>
      <c r="AQ3080" s="385"/>
      <c r="AR3080" s="385"/>
      <c r="AS3080" s="385"/>
      <c r="AT3080" s="385"/>
      <c r="AU3080" s="359"/>
      <c r="AW3080" s="416"/>
      <c r="AX3080" s="694"/>
      <c r="AY3080" s="641"/>
      <c r="AZ3080" s="385"/>
      <c r="BA3080" s="385"/>
      <c r="BB3080" s="416"/>
      <c r="BC3080" s="416"/>
      <c r="BD3080" s="416"/>
      <c r="BE3080" s="416"/>
      <c r="BF3080" s="416"/>
      <c r="BG3080" s="416"/>
      <c r="BH3080" s="416"/>
      <c r="BI3080" s="416"/>
      <c r="BJ3080" s="416"/>
    </row>
    <row r="3081" spans="10:62" x14ac:dyDescent="0.2">
      <c r="J3081" s="385"/>
      <c r="K3081" s="217"/>
      <c r="L3081" s="217"/>
      <c r="M3081" s="693"/>
      <c r="N3081" s="693"/>
      <c r="O3081" s="359"/>
      <c r="P3081" s="619"/>
      <c r="Q3081" s="672"/>
      <c r="R3081" s="672"/>
      <c r="S3081" s="672"/>
      <c r="T3081" s="385"/>
      <c r="U3081" s="385"/>
      <c r="V3081" s="385"/>
      <c r="W3081" s="385"/>
      <c r="X3081" s="693"/>
      <c r="Y3081" s="325"/>
      <c r="Z3081" s="308"/>
      <c r="AA3081" s="383"/>
      <c r="AC3081" s="325"/>
      <c r="AD3081" s="325"/>
      <c r="AF3081" s="383"/>
      <c r="AH3081" s="325"/>
      <c r="AI3081" s="325"/>
      <c r="AK3081" s="385"/>
      <c r="AL3081" s="385"/>
      <c r="AM3081" s="359"/>
      <c r="AN3081" s="385"/>
      <c r="AO3081" s="385"/>
      <c r="AP3081" s="385"/>
      <c r="AQ3081" s="385"/>
      <c r="AR3081" s="385"/>
      <c r="AS3081" s="385"/>
      <c r="AT3081" s="385"/>
      <c r="AU3081" s="359"/>
      <c r="AW3081" s="416"/>
      <c r="AX3081" s="694"/>
      <c r="AY3081" s="641"/>
      <c r="AZ3081" s="385"/>
      <c r="BA3081" s="385"/>
      <c r="BB3081" s="416"/>
      <c r="BC3081" s="416"/>
      <c r="BD3081" s="416"/>
      <c r="BE3081" s="416"/>
      <c r="BF3081" s="416"/>
      <c r="BG3081" s="416"/>
      <c r="BH3081" s="416"/>
      <c r="BI3081" s="416"/>
      <c r="BJ3081" s="416"/>
    </row>
    <row r="3082" spans="10:62" x14ac:dyDescent="0.2">
      <c r="J3082" s="385"/>
      <c r="K3082" s="217"/>
      <c r="L3082" s="217"/>
      <c r="M3082" s="693"/>
      <c r="N3082" s="693"/>
      <c r="O3082" s="359"/>
      <c r="P3082" s="619"/>
      <c r="Q3082" s="672"/>
      <c r="R3082" s="672"/>
      <c r="S3082" s="672"/>
      <c r="T3082" s="385"/>
      <c r="U3082" s="385"/>
      <c r="V3082" s="385"/>
      <c r="W3082" s="385"/>
      <c r="X3082" s="693"/>
      <c r="Y3082" s="325"/>
      <c r="Z3082" s="308"/>
      <c r="AA3082" s="383"/>
      <c r="AC3082" s="325"/>
      <c r="AD3082" s="325"/>
      <c r="AF3082" s="383"/>
      <c r="AH3082" s="325"/>
      <c r="AI3082" s="325"/>
      <c r="AK3082" s="385"/>
      <c r="AL3082" s="385"/>
      <c r="AM3082" s="359"/>
      <c r="AN3082" s="385"/>
      <c r="AO3082" s="385"/>
      <c r="AP3082" s="385"/>
      <c r="AQ3082" s="385"/>
      <c r="AR3082" s="385"/>
      <c r="AS3082" s="385"/>
      <c r="AT3082" s="385"/>
      <c r="AU3082" s="359"/>
      <c r="AW3082" s="416"/>
      <c r="AX3082" s="694"/>
      <c r="AY3082" s="641"/>
      <c r="AZ3082" s="385"/>
      <c r="BA3082" s="385"/>
      <c r="BB3082" s="416"/>
      <c r="BC3082" s="416"/>
      <c r="BD3082" s="416"/>
      <c r="BE3082" s="416"/>
      <c r="BF3082" s="416"/>
      <c r="BG3082" s="416"/>
      <c r="BH3082" s="416"/>
      <c r="BI3082" s="416"/>
      <c r="BJ3082" s="416"/>
    </row>
    <row r="3083" spans="10:62" x14ac:dyDescent="0.2">
      <c r="J3083" s="385"/>
      <c r="K3083" s="217"/>
      <c r="L3083" s="217"/>
      <c r="M3083" s="693"/>
      <c r="N3083" s="693"/>
      <c r="O3083" s="359"/>
      <c r="P3083" s="619"/>
      <c r="Q3083" s="672"/>
      <c r="R3083" s="672"/>
      <c r="S3083" s="672"/>
      <c r="T3083" s="385"/>
      <c r="U3083" s="385"/>
      <c r="V3083" s="385"/>
      <c r="W3083" s="385"/>
      <c r="X3083" s="693"/>
      <c r="Y3083" s="325"/>
      <c r="Z3083" s="308"/>
      <c r="AA3083" s="383"/>
      <c r="AC3083" s="325"/>
      <c r="AD3083" s="325"/>
      <c r="AF3083" s="383"/>
      <c r="AH3083" s="325"/>
      <c r="AI3083" s="325"/>
      <c r="AK3083" s="385"/>
      <c r="AL3083" s="385"/>
      <c r="AM3083" s="359"/>
      <c r="AN3083" s="385"/>
      <c r="AO3083" s="385"/>
      <c r="AP3083" s="385"/>
      <c r="AQ3083" s="385"/>
      <c r="AR3083" s="385"/>
      <c r="AS3083" s="385"/>
      <c r="AT3083" s="385"/>
      <c r="AU3083" s="359"/>
      <c r="AW3083" s="416"/>
      <c r="AX3083" s="694"/>
      <c r="AY3083" s="641"/>
      <c r="AZ3083" s="385"/>
      <c r="BA3083" s="385"/>
      <c r="BB3083" s="416"/>
      <c r="BC3083" s="416"/>
      <c r="BD3083" s="416"/>
      <c r="BE3083" s="416"/>
      <c r="BF3083" s="416"/>
      <c r="BG3083" s="416"/>
      <c r="BH3083" s="416"/>
      <c r="BI3083" s="416"/>
      <c r="BJ3083" s="416"/>
    </row>
    <row r="3084" spans="10:62" x14ac:dyDescent="0.2">
      <c r="J3084" s="385"/>
      <c r="K3084" s="217"/>
      <c r="L3084" s="217"/>
      <c r="M3084" s="693"/>
      <c r="N3084" s="693"/>
      <c r="O3084" s="359"/>
      <c r="P3084" s="619"/>
      <c r="Q3084" s="672"/>
      <c r="R3084" s="672"/>
      <c r="S3084" s="672"/>
      <c r="T3084" s="385"/>
      <c r="U3084" s="385"/>
      <c r="V3084" s="385"/>
      <c r="W3084" s="385"/>
      <c r="X3084" s="693"/>
      <c r="Y3084" s="325"/>
      <c r="Z3084" s="308"/>
      <c r="AA3084" s="383"/>
      <c r="AC3084" s="325"/>
      <c r="AD3084" s="325"/>
      <c r="AF3084" s="383"/>
      <c r="AH3084" s="325"/>
      <c r="AI3084" s="325"/>
      <c r="AK3084" s="385"/>
      <c r="AL3084" s="385"/>
      <c r="AM3084" s="359"/>
      <c r="AN3084" s="385"/>
      <c r="AO3084" s="385"/>
      <c r="AP3084" s="385"/>
      <c r="AQ3084" s="385"/>
      <c r="AR3084" s="385"/>
      <c r="AS3084" s="385"/>
      <c r="AT3084" s="385"/>
      <c r="AU3084" s="359"/>
      <c r="AW3084" s="416"/>
      <c r="AX3084" s="694"/>
      <c r="AY3084" s="641"/>
      <c r="AZ3084" s="385"/>
      <c r="BA3084" s="385"/>
      <c r="BB3084" s="416"/>
      <c r="BC3084" s="416"/>
      <c r="BD3084" s="416"/>
      <c r="BE3084" s="416"/>
      <c r="BF3084" s="416"/>
      <c r="BG3084" s="416"/>
      <c r="BH3084" s="416"/>
      <c r="BI3084" s="416"/>
      <c r="BJ3084" s="416"/>
    </row>
    <row r="3085" spans="10:62" x14ac:dyDescent="0.2">
      <c r="J3085" s="385"/>
      <c r="K3085" s="217"/>
      <c r="L3085" s="217"/>
      <c r="M3085" s="693"/>
      <c r="N3085" s="693"/>
      <c r="O3085" s="359"/>
      <c r="P3085" s="619"/>
      <c r="Q3085" s="672"/>
      <c r="R3085" s="672"/>
      <c r="S3085" s="672"/>
      <c r="T3085" s="385"/>
      <c r="U3085" s="385"/>
      <c r="V3085" s="385"/>
      <c r="W3085" s="385"/>
      <c r="X3085" s="693"/>
      <c r="Y3085" s="325"/>
      <c r="Z3085" s="308"/>
      <c r="AA3085" s="383"/>
      <c r="AC3085" s="325"/>
      <c r="AD3085" s="325"/>
      <c r="AF3085" s="383"/>
      <c r="AH3085" s="325"/>
      <c r="AI3085" s="325"/>
      <c r="AK3085" s="385"/>
      <c r="AL3085" s="385"/>
      <c r="AM3085" s="359"/>
      <c r="AN3085" s="385"/>
      <c r="AO3085" s="385"/>
      <c r="AP3085" s="385"/>
      <c r="AQ3085" s="385"/>
      <c r="AR3085" s="385"/>
      <c r="AS3085" s="385"/>
      <c r="AT3085" s="385"/>
      <c r="AU3085" s="359"/>
      <c r="AW3085" s="416"/>
      <c r="AX3085" s="694"/>
      <c r="AY3085" s="641"/>
      <c r="AZ3085" s="385"/>
      <c r="BA3085" s="385"/>
      <c r="BB3085" s="416"/>
      <c r="BC3085" s="416"/>
      <c r="BD3085" s="416"/>
      <c r="BE3085" s="416"/>
      <c r="BF3085" s="416"/>
      <c r="BG3085" s="416"/>
      <c r="BH3085" s="416"/>
      <c r="BI3085" s="416"/>
      <c r="BJ3085" s="416"/>
    </row>
    <row r="3086" spans="10:62" x14ac:dyDescent="0.2">
      <c r="J3086" s="385"/>
      <c r="K3086" s="217"/>
      <c r="L3086" s="217"/>
      <c r="M3086" s="693"/>
      <c r="N3086" s="693"/>
      <c r="O3086" s="359"/>
      <c r="P3086" s="619"/>
      <c r="Q3086" s="672"/>
      <c r="R3086" s="672"/>
      <c r="S3086" s="672"/>
      <c r="T3086" s="385"/>
      <c r="U3086" s="385"/>
      <c r="V3086" s="385"/>
      <c r="W3086" s="385"/>
      <c r="X3086" s="693"/>
      <c r="Y3086" s="325"/>
      <c r="Z3086" s="308"/>
      <c r="AA3086" s="383"/>
      <c r="AC3086" s="325"/>
      <c r="AD3086" s="325"/>
      <c r="AF3086" s="383"/>
      <c r="AH3086" s="325"/>
      <c r="AI3086" s="325"/>
      <c r="AK3086" s="385"/>
      <c r="AL3086" s="385"/>
      <c r="AM3086" s="359"/>
      <c r="AN3086" s="385"/>
      <c r="AO3086" s="385"/>
      <c r="AP3086" s="385"/>
      <c r="AQ3086" s="385"/>
      <c r="AR3086" s="385"/>
      <c r="AS3086" s="385"/>
      <c r="AT3086" s="385"/>
      <c r="AU3086" s="359"/>
      <c r="AW3086" s="416"/>
      <c r="AX3086" s="694"/>
      <c r="AY3086" s="641"/>
      <c r="AZ3086" s="385"/>
      <c r="BA3086" s="385"/>
      <c r="BB3086" s="416"/>
      <c r="BC3086" s="416"/>
      <c r="BD3086" s="416"/>
      <c r="BE3086" s="416"/>
      <c r="BF3086" s="416"/>
      <c r="BG3086" s="416"/>
      <c r="BH3086" s="416"/>
      <c r="BI3086" s="416"/>
      <c r="BJ3086" s="416"/>
    </row>
    <row r="3087" spans="10:62" x14ac:dyDescent="0.2">
      <c r="J3087" s="385"/>
      <c r="K3087" s="217"/>
      <c r="L3087" s="217"/>
      <c r="M3087" s="693"/>
      <c r="N3087" s="693"/>
      <c r="O3087" s="359"/>
      <c r="P3087" s="619"/>
      <c r="Q3087" s="672"/>
      <c r="R3087" s="672"/>
      <c r="S3087" s="672"/>
      <c r="T3087" s="385"/>
      <c r="U3087" s="385"/>
      <c r="V3087" s="385"/>
      <c r="W3087" s="385"/>
      <c r="X3087" s="693"/>
      <c r="Y3087" s="325"/>
      <c r="Z3087" s="308"/>
      <c r="AA3087" s="383"/>
      <c r="AC3087" s="325"/>
      <c r="AD3087" s="325"/>
      <c r="AF3087" s="383"/>
      <c r="AH3087" s="325"/>
      <c r="AI3087" s="325"/>
      <c r="AK3087" s="385"/>
      <c r="AL3087" s="385"/>
      <c r="AM3087" s="359"/>
      <c r="AN3087" s="385"/>
      <c r="AO3087" s="385"/>
      <c r="AP3087" s="385"/>
      <c r="AQ3087" s="385"/>
      <c r="AR3087" s="385"/>
      <c r="AS3087" s="385"/>
      <c r="AT3087" s="385"/>
      <c r="AU3087" s="359"/>
      <c r="AW3087" s="416"/>
      <c r="AX3087" s="694"/>
      <c r="AY3087" s="641"/>
      <c r="AZ3087" s="385"/>
      <c r="BA3087" s="385"/>
      <c r="BB3087" s="416"/>
      <c r="BC3087" s="416"/>
      <c r="BD3087" s="416"/>
      <c r="BE3087" s="416"/>
      <c r="BF3087" s="416"/>
      <c r="BG3087" s="416"/>
      <c r="BH3087" s="416"/>
      <c r="BI3087" s="416"/>
      <c r="BJ3087" s="416"/>
    </row>
    <row r="3088" spans="10:62" x14ac:dyDescent="0.2">
      <c r="J3088" s="385"/>
      <c r="K3088" s="217"/>
      <c r="L3088" s="217"/>
      <c r="M3088" s="693"/>
      <c r="N3088" s="693"/>
      <c r="O3088" s="359"/>
      <c r="P3088" s="619"/>
      <c r="Q3088" s="672"/>
      <c r="R3088" s="672"/>
      <c r="S3088" s="672"/>
      <c r="T3088" s="385"/>
      <c r="U3088" s="385"/>
      <c r="V3088" s="385"/>
      <c r="W3088" s="385"/>
      <c r="X3088" s="693"/>
      <c r="Y3088" s="325"/>
      <c r="Z3088" s="308"/>
      <c r="AA3088" s="383"/>
      <c r="AC3088" s="325"/>
      <c r="AD3088" s="325"/>
      <c r="AF3088" s="383"/>
      <c r="AH3088" s="325"/>
      <c r="AI3088" s="325"/>
      <c r="AK3088" s="385"/>
      <c r="AL3088" s="385"/>
      <c r="AM3088" s="359"/>
      <c r="AN3088" s="385"/>
      <c r="AO3088" s="385"/>
      <c r="AP3088" s="385"/>
      <c r="AQ3088" s="385"/>
      <c r="AR3088" s="385"/>
      <c r="AS3088" s="385"/>
      <c r="AT3088" s="385"/>
      <c r="AU3088" s="359"/>
      <c r="AW3088" s="416"/>
      <c r="AX3088" s="694"/>
      <c r="AY3088" s="641"/>
      <c r="AZ3088" s="385"/>
      <c r="BA3088" s="385"/>
      <c r="BB3088" s="416"/>
      <c r="BC3088" s="416"/>
      <c r="BD3088" s="416"/>
      <c r="BE3088" s="416"/>
      <c r="BF3088" s="416"/>
      <c r="BG3088" s="416"/>
      <c r="BH3088" s="416"/>
      <c r="BI3088" s="416"/>
      <c r="BJ3088" s="416"/>
    </row>
    <row r="3089" spans="10:62" x14ac:dyDescent="0.2">
      <c r="J3089" s="385"/>
      <c r="K3089" s="217"/>
      <c r="L3089" s="217"/>
      <c r="M3089" s="693"/>
      <c r="N3089" s="693"/>
      <c r="O3089" s="359"/>
      <c r="P3089" s="619"/>
      <c r="Q3089" s="672"/>
      <c r="R3089" s="672"/>
      <c r="S3089" s="672"/>
      <c r="T3089" s="385"/>
      <c r="U3089" s="385"/>
      <c r="V3089" s="385"/>
      <c r="W3089" s="385"/>
      <c r="X3089" s="693"/>
      <c r="Y3089" s="325"/>
      <c r="Z3089" s="308"/>
      <c r="AA3089" s="383"/>
      <c r="AC3089" s="325"/>
      <c r="AD3089" s="325"/>
      <c r="AF3089" s="383"/>
      <c r="AH3089" s="325"/>
      <c r="AI3089" s="325"/>
      <c r="AK3089" s="385"/>
      <c r="AL3089" s="385"/>
      <c r="AM3089" s="359"/>
      <c r="AN3089" s="385"/>
      <c r="AO3089" s="385"/>
      <c r="AP3089" s="385"/>
      <c r="AQ3089" s="385"/>
      <c r="AR3089" s="385"/>
      <c r="AS3089" s="385"/>
      <c r="AT3089" s="385"/>
      <c r="AU3089" s="359"/>
      <c r="AW3089" s="416"/>
      <c r="AX3089" s="694"/>
      <c r="AY3089" s="641"/>
      <c r="AZ3089" s="385"/>
      <c r="BA3089" s="385"/>
      <c r="BB3089" s="416"/>
      <c r="BC3089" s="416"/>
      <c r="BD3089" s="416"/>
      <c r="BE3089" s="416"/>
      <c r="BF3089" s="416"/>
      <c r="BG3089" s="416"/>
      <c r="BH3089" s="416"/>
      <c r="BI3089" s="416"/>
      <c r="BJ3089" s="416"/>
    </row>
    <row r="3090" spans="10:62" x14ac:dyDescent="0.2">
      <c r="J3090" s="385"/>
      <c r="K3090" s="217"/>
      <c r="L3090" s="217"/>
      <c r="M3090" s="693"/>
      <c r="N3090" s="693"/>
      <c r="O3090" s="359"/>
      <c r="P3090" s="619"/>
      <c r="Q3090" s="672"/>
      <c r="R3090" s="672"/>
      <c r="S3090" s="672"/>
      <c r="T3090" s="385"/>
      <c r="U3090" s="385"/>
      <c r="V3090" s="385"/>
      <c r="W3090" s="385"/>
      <c r="X3090" s="693"/>
      <c r="Y3090" s="325"/>
      <c r="Z3090" s="308"/>
      <c r="AA3090" s="383"/>
      <c r="AC3090" s="325"/>
      <c r="AD3090" s="325"/>
      <c r="AF3090" s="383"/>
      <c r="AH3090" s="325"/>
      <c r="AI3090" s="325"/>
      <c r="AK3090" s="385"/>
      <c r="AL3090" s="385"/>
      <c r="AM3090" s="359"/>
      <c r="AN3090" s="385"/>
      <c r="AO3090" s="385"/>
      <c r="AP3090" s="385"/>
      <c r="AQ3090" s="385"/>
      <c r="AR3090" s="385"/>
      <c r="AS3090" s="385"/>
      <c r="AT3090" s="385"/>
      <c r="AU3090" s="359"/>
      <c r="AW3090" s="416"/>
      <c r="AX3090" s="694"/>
      <c r="AY3090" s="641"/>
      <c r="AZ3090" s="385"/>
      <c r="BA3090" s="385"/>
      <c r="BB3090" s="416"/>
      <c r="BC3090" s="416"/>
      <c r="BD3090" s="416"/>
      <c r="BE3090" s="416"/>
      <c r="BF3090" s="416"/>
      <c r="BG3090" s="416"/>
      <c r="BH3090" s="416"/>
      <c r="BI3090" s="416"/>
      <c r="BJ3090" s="416"/>
    </row>
    <row r="3091" spans="10:62" x14ac:dyDescent="0.2">
      <c r="J3091" s="385"/>
      <c r="K3091" s="217"/>
      <c r="L3091" s="217"/>
      <c r="M3091" s="693"/>
      <c r="N3091" s="693"/>
      <c r="O3091" s="359"/>
      <c r="P3091" s="619"/>
      <c r="Q3091" s="672"/>
      <c r="R3091" s="672"/>
      <c r="S3091" s="672"/>
      <c r="T3091" s="385"/>
      <c r="U3091" s="385"/>
      <c r="V3091" s="385"/>
      <c r="W3091" s="385"/>
      <c r="X3091" s="693"/>
      <c r="Y3091" s="325"/>
      <c r="Z3091" s="308"/>
      <c r="AA3091" s="383"/>
      <c r="AC3091" s="325"/>
      <c r="AD3091" s="325"/>
      <c r="AF3091" s="383"/>
      <c r="AH3091" s="325"/>
      <c r="AI3091" s="325"/>
      <c r="AK3091" s="385"/>
      <c r="AL3091" s="385"/>
      <c r="AM3091" s="359"/>
      <c r="AN3091" s="385"/>
      <c r="AO3091" s="385"/>
      <c r="AP3091" s="385"/>
      <c r="AQ3091" s="385"/>
      <c r="AR3091" s="385"/>
      <c r="AS3091" s="385"/>
      <c r="AT3091" s="385"/>
      <c r="AU3091" s="359"/>
      <c r="AW3091" s="416"/>
      <c r="AX3091" s="694"/>
      <c r="AY3091" s="641"/>
      <c r="AZ3091" s="385"/>
      <c r="BA3091" s="385"/>
      <c r="BB3091" s="416"/>
      <c r="BC3091" s="416"/>
      <c r="BD3091" s="416"/>
      <c r="BE3091" s="416"/>
      <c r="BF3091" s="416"/>
      <c r="BG3091" s="416"/>
      <c r="BH3091" s="416"/>
      <c r="BI3091" s="416"/>
      <c r="BJ3091" s="416"/>
    </row>
    <row r="3092" spans="10:62" x14ac:dyDescent="0.2">
      <c r="J3092" s="385"/>
      <c r="K3092" s="217"/>
      <c r="L3092" s="217"/>
      <c r="M3092" s="693"/>
      <c r="N3092" s="693"/>
      <c r="O3092" s="359"/>
      <c r="P3092" s="619"/>
      <c r="Q3092" s="672"/>
      <c r="R3092" s="672"/>
      <c r="S3092" s="672"/>
      <c r="T3092" s="385"/>
      <c r="U3092" s="385"/>
      <c r="V3092" s="385"/>
      <c r="W3092" s="385"/>
      <c r="X3092" s="693"/>
      <c r="Y3092" s="325"/>
      <c r="Z3092" s="308"/>
      <c r="AA3092" s="383"/>
      <c r="AC3092" s="325"/>
      <c r="AD3092" s="325"/>
      <c r="AF3092" s="383"/>
      <c r="AH3092" s="325"/>
      <c r="AI3092" s="325"/>
      <c r="AK3092" s="385"/>
      <c r="AL3092" s="385"/>
      <c r="AM3092" s="359"/>
      <c r="AN3092" s="385"/>
      <c r="AO3092" s="385"/>
      <c r="AP3092" s="385"/>
      <c r="AQ3092" s="385"/>
      <c r="AR3092" s="385"/>
      <c r="AS3092" s="385"/>
      <c r="AT3092" s="385"/>
      <c r="AU3092" s="359"/>
      <c r="AW3092" s="416"/>
      <c r="AX3092" s="694"/>
      <c r="AY3092" s="641"/>
      <c r="AZ3092" s="385"/>
      <c r="BA3092" s="385"/>
      <c r="BB3092" s="416"/>
      <c r="BC3092" s="416"/>
      <c r="BD3092" s="416"/>
      <c r="BE3092" s="416"/>
      <c r="BF3092" s="416"/>
      <c r="BG3092" s="416"/>
      <c r="BH3092" s="416"/>
      <c r="BI3092" s="416"/>
      <c r="BJ3092" s="416"/>
    </row>
    <row r="3093" spans="10:62" x14ac:dyDescent="0.2">
      <c r="J3093" s="385"/>
      <c r="K3093" s="217"/>
      <c r="L3093" s="217"/>
      <c r="M3093" s="693"/>
      <c r="N3093" s="693"/>
      <c r="O3093" s="359"/>
      <c r="P3093" s="619"/>
      <c r="Q3093" s="672"/>
      <c r="R3093" s="672"/>
      <c r="S3093" s="672"/>
      <c r="T3093" s="385"/>
      <c r="U3093" s="385"/>
      <c r="V3093" s="385"/>
      <c r="W3093" s="385"/>
      <c r="X3093" s="693"/>
      <c r="Y3093" s="325"/>
      <c r="Z3093" s="308"/>
      <c r="AA3093" s="383"/>
      <c r="AC3093" s="325"/>
      <c r="AD3093" s="325"/>
      <c r="AF3093" s="383"/>
      <c r="AH3093" s="325"/>
      <c r="AI3093" s="325"/>
      <c r="AK3093" s="385"/>
      <c r="AL3093" s="385"/>
      <c r="AM3093" s="359"/>
      <c r="AN3093" s="385"/>
      <c r="AO3093" s="385"/>
      <c r="AP3093" s="385"/>
      <c r="AQ3093" s="385"/>
      <c r="AR3093" s="385"/>
      <c r="AS3093" s="385"/>
      <c r="AT3093" s="385"/>
      <c r="AU3093" s="359"/>
      <c r="AW3093" s="416"/>
      <c r="AX3093" s="694"/>
      <c r="AY3093" s="641"/>
      <c r="AZ3093" s="385"/>
      <c r="BA3093" s="385"/>
      <c r="BB3093" s="416"/>
      <c r="BC3093" s="416"/>
      <c r="BD3093" s="416"/>
      <c r="BE3093" s="416"/>
      <c r="BF3093" s="416"/>
      <c r="BG3093" s="416"/>
      <c r="BH3093" s="416"/>
      <c r="BI3093" s="416"/>
      <c r="BJ3093" s="416"/>
    </row>
    <row r="3094" spans="10:62" x14ac:dyDescent="0.2">
      <c r="J3094" s="385"/>
      <c r="K3094" s="217"/>
      <c r="L3094" s="217"/>
      <c r="M3094" s="693"/>
      <c r="N3094" s="693"/>
      <c r="O3094" s="359"/>
      <c r="P3094" s="619"/>
      <c r="Q3094" s="672"/>
      <c r="R3094" s="672"/>
      <c r="S3094" s="672"/>
      <c r="T3094" s="385"/>
      <c r="U3094" s="385"/>
      <c r="V3094" s="385"/>
      <c r="W3094" s="385"/>
      <c r="X3094" s="693"/>
      <c r="Y3094" s="325"/>
      <c r="Z3094" s="308"/>
      <c r="AA3094" s="383"/>
      <c r="AC3094" s="325"/>
      <c r="AD3094" s="325"/>
      <c r="AF3094" s="383"/>
      <c r="AH3094" s="325"/>
      <c r="AI3094" s="325"/>
      <c r="AK3094" s="385"/>
      <c r="AL3094" s="385"/>
      <c r="AM3094" s="359"/>
      <c r="AN3094" s="385"/>
      <c r="AO3094" s="385"/>
      <c r="AP3094" s="385"/>
      <c r="AQ3094" s="385"/>
      <c r="AR3094" s="385"/>
      <c r="AS3094" s="385"/>
      <c r="AT3094" s="385"/>
      <c r="AU3094" s="359"/>
      <c r="AW3094" s="416"/>
      <c r="AX3094" s="694"/>
      <c r="AY3094" s="641"/>
      <c r="AZ3094" s="385"/>
      <c r="BA3094" s="385"/>
      <c r="BB3094" s="416"/>
      <c r="BC3094" s="416"/>
      <c r="BD3094" s="416"/>
      <c r="BE3094" s="416"/>
      <c r="BF3094" s="416"/>
      <c r="BG3094" s="416"/>
      <c r="BH3094" s="416"/>
      <c r="BI3094" s="416"/>
      <c r="BJ3094" s="416"/>
    </row>
    <row r="3095" spans="10:62" x14ac:dyDescent="0.2">
      <c r="J3095" s="385"/>
      <c r="K3095" s="217"/>
      <c r="L3095" s="217"/>
      <c r="M3095" s="693"/>
      <c r="N3095" s="693"/>
      <c r="O3095" s="359"/>
      <c r="P3095" s="619"/>
      <c r="Q3095" s="672"/>
      <c r="R3095" s="672"/>
      <c r="S3095" s="672"/>
      <c r="T3095" s="385"/>
      <c r="U3095" s="385"/>
      <c r="V3095" s="385"/>
      <c r="W3095" s="385"/>
      <c r="X3095" s="693"/>
      <c r="Y3095" s="325"/>
      <c r="Z3095" s="308"/>
      <c r="AA3095" s="383"/>
      <c r="AC3095" s="325"/>
      <c r="AD3095" s="325"/>
      <c r="AF3095" s="383"/>
      <c r="AH3095" s="325"/>
      <c r="AI3095" s="325"/>
      <c r="AK3095" s="385"/>
      <c r="AL3095" s="385"/>
      <c r="AM3095" s="359"/>
      <c r="AN3095" s="385"/>
      <c r="AO3095" s="385"/>
      <c r="AP3095" s="385"/>
      <c r="AQ3095" s="385"/>
      <c r="AR3095" s="385"/>
      <c r="AS3095" s="385"/>
      <c r="AT3095" s="385"/>
      <c r="AU3095" s="359"/>
      <c r="AW3095" s="416"/>
      <c r="AX3095" s="694"/>
      <c r="AY3095" s="641"/>
      <c r="AZ3095" s="385"/>
      <c r="BA3095" s="385"/>
      <c r="BB3095" s="416"/>
      <c r="BC3095" s="416"/>
      <c r="BD3095" s="416"/>
      <c r="BE3095" s="416"/>
      <c r="BF3095" s="416"/>
      <c r="BG3095" s="416"/>
      <c r="BH3095" s="416"/>
      <c r="BI3095" s="416"/>
      <c r="BJ3095" s="416"/>
    </row>
    <row r="3096" spans="10:62" x14ac:dyDescent="0.2">
      <c r="J3096" s="385"/>
      <c r="K3096" s="217"/>
      <c r="L3096" s="217"/>
      <c r="M3096" s="693"/>
      <c r="N3096" s="693"/>
      <c r="O3096" s="359"/>
      <c r="P3096" s="619"/>
      <c r="Q3096" s="672"/>
      <c r="R3096" s="672"/>
      <c r="S3096" s="672"/>
      <c r="T3096" s="385"/>
      <c r="U3096" s="385"/>
      <c r="V3096" s="385"/>
      <c r="W3096" s="385"/>
      <c r="X3096" s="693"/>
      <c r="Y3096" s="325"/>
      <c r="Z3096" s="308"/>
      <c r="AA3096" s="383"/>
      <c r="AC3096" s="325"/>
      <c r="AD3096" s="325"/>
      <c r="AF3096" s="383"/>
      <c r="AH3096" s="325"/>
      <c r="AI3096" s="325"/>
      <c r="AK3096" s="385"/>
      <c r="AL3096" s="385"/>
      <c r="AM3096" s="359"/>
      <c r="AN3096" s="385"/>
      <c r="AO3096" s="385"/>
      <c r="AP3096" s="385"/>
      <c r="AQ3096" s="385"/>
      <c r="AR3096" s="385"/>
      <c r="AS3096" s="385"/>
      <c r="AT3096" s="385"/>
      <c r="AU3096" s="359"/>
      <c r="AW3096" s="416"/>
      <c r="AX3096" s="694"/>
      <c r="AY3096" s="641"/>
      <c r="AZ3096" s="385"/>
      <c r="BA3096" s="385"/>
      <c r="BB3096" s="416"/>
      <c r="BC3096" s="416"/>
      <c r="BD3096" s="416"/>
      <c r="BE3096" s="416"/>
      <c r="BF3096" s="416"/>
      <c r="BG3096" s="416"/>
      <c r="BH3096" s="416"/>
      <c r="BI3096" s="416"/>
      <c r="BJ3096" s="416"/>
    </row>
    <row r="3097" spans="10:62" x14ac:dyDescent="0.2">
      <c r="J3097" s="385"/>
      <c r="K3097" s="217"/>
      <c r="L3097" s="217"/>
      <c r="M3097" s="693"/>
      <c r="N3097" s="693"/>
      <c r="O3097" s="359"/>
      <c r="P3097" s="619"/>
      <c r="Q3097" s="672"/>
      <c r="R3097" s="672"/>
      <c r="S3097" s="672"/>
      <c r="T3097" s="385"/>
      <c r="U3097" s="385"/>
      <c r="V3097" s="385"/>
      <c r="W3097" s="385"/>
      <c r="X3097" s="693"/>
      <c r="Y3097" s="325"/>
      <c r="Z3097" s="308"/>
      <c r="AA3097" s="383"/>
      <c r="AC3097" s="325"/>
      <c r="AD3097" s="325"/>
      <c r="AF3097" s="383"/>
      <c r="AH3097" s="325"/>
      <c r="AI3097" s="325"/>
      <c r="AK3097" s="385"/>
      <c r="AL3097" s="385"/>
      <c r="AM3097" s="359"/>
      <c r="AN3097" s="385"/>
      <c r="AO3097" s="385"/>
      <c r="AP3097" s="385"/>
      <c r="AQ3097" s="385"/>
      <c r="AR3097" s="385"/>
      <c r="AS3097" s="385"/>
      <c r="AT3097" s="385"/>
      <c r="AU3097" s="359"/>
      <c r="AW3097" s="416"/>
      <c r="AX3097" s="694"/>
      <c r="AY3097" s="641"/>
      <c r="AZ3097" s="385"/>
      <c r="BA3097" s="385"/>
      <c r="BB3097" s="416"/>
      <c r="BC3097" s="416"/>
      <c r="BD3097" s="416"/>
      <c r="BE3097" s="416"/>
      <c r="BF3097" s="416"/>
      <c r="BG3097" s="416"/>
      <c r="BH3097" s="416"/>
      <c r="BI3097" s="416"/>
      <c r="BJ3097" s="416"/>
    </row>
    <row r="3098" spans="10:62" x14ac:dyDescent="0.2">
      <c r="J3098" s="385"/>
      <c r="K3098" s="217"/>
      <c r="L3098" s="217"/>
      <c r="M3098" s="693"/>
      <c r="N3098" s="693"/>
      <c r="O3098" s="359"/>
      <c r="P3098" s="619"/>
      <c r="Q3098" s="672"/>
      <c r="R3098" s="672"/>
      <c r="S3098" s="672"/>
      <c r="T3098" s="385"/>
      <c r="U3098" s="385"/>
      <c r="V3098" s="385"/>
      <c r="W3098" s="385"/>
      <c r="X3098" s="693"/>
      <c r="Y3098" s="325"/>
      <c r="Z3098" s="308"/>
      <c r="AA3098" s="383"/>
      <c r="AC3098" s="325"/>
      <c r="AD3098" s="325"/>
      <c r="AF3098" s="383"/>
      <c r="AH3098" s="325"/>
      <c r="AI3098" s="325"/>
      <c r="AK3098" s="385"/>
      <c r="AL3098" s="385"/>
      <c r="AM3098" s="359"/>
      <c r="AN3098" s="385"/>
      <c r="AO3098" s="385"/>
      <c r="AP3098" s="385"/>
      <c r="AQ3098" s="385"/>
      <c r="AR3098" s="385"/>
      <c r="AS3098" s="385"/>
      <c r="AT3098" s="385"/>
      <c r="AU3098" s="359"/>
      <c r="AW3098" s="416"/>
      <c r="AX3098" s="694"/>
      <c r="AY3098" s="641"/>
      <c r="AZ3098" s="385"/>
      <c r="BA3098" s="385"/>
      <c r="BB3098" s="416"/>
      <c r="BC3098" s="416"/>
      <c r="BD3098" s="416"/>
      <c r="BE3098" s="416"/>
      <c r="BF3098" s="416"/>
      <c r="BG3098" s="416"/>
      <c r="BH3098" s="416"/>
      <c r="BI3098" s="416"/>
      <c r="BJ3098" s="416"/>
    </row>
    <row r="3099" spans="10:62" x14ac:dyDescent="0.2">
      <c r="J3099" s="385"/>
      <c r="K3099" s="217"/>
      <c r="L3099" s="217"/>
      <c r="M3099" s="693"/>
      <c r="N3099" s="693"/>
      <c r="O3099" s="359"/>
      <c r="P3099" s="619"/>
      <c r="Q3099" s="672"/>
      <c r="R3099" s="672"/>
      <c r="S3099" s="672"/>
      <c r="T3099" s="385"/>
      <c r="U3099" s="385"/>
      <c r="V3099" s="385"/>
      <c r="W3099" s="385"/>
      <c r="X3099" s="693"/>
      <c r="Y3099" s="325"/>
      <c r="Z3099" s="308"/>
      <c r="AA3099" s="383"/>
      <c r="AC3099" s="325"/>
      <c r="AD3099" s="325"/>
      <c r="AF3099" s="383"/>
      <c r="AH3099" s="325"/>
      <c r="AI3099" s="325"/>
      <c r="AK3099" s="385"/>
      <c r="AL3099" s="385"/>
      <c r="AM3099" s="359"/>
      <c r="AN3099" s="385"/>
      <c r="AO3099" s="385"/>
      <c r="AP3099" s="385"/>
      <c r="AQ3099" s="385"/>
      <c r="AR3099" s="385"/>
      <c r="AS3099" s="385"/>
      <c r="AT3099" s="385"/>
      <c r="AU3099" s="359"/>
      <c r="AW3099" s="416"/>
      <c r="AX3099" s="694"/>
      <c r="AY3099" s="641"/>
      <c r="AZ3099" s="385"/>
      <c r="BA3099" s="385"/>
      <c r="BB3099" s="416"/>
      <c r="BC3099" s="416"/>
      <c r="BD3099" s="416"/>
      <c r="BE3099" s="416"/>
      <c r="BF3099" s="416"/>
      <c r="BG3099" s="416"/>
      <c r="BH3099" s="416"/>
      <c r="BI3099" s="416"/>
      <c r="BJ3099" s="416"/>
    </row>
    <row r="3100" spans="10:62" x14ac:dyDescent="0.2">
      <c r="J3100" s="385"/>
      <c r="K3100" s="217"/>
      <c r="L3100" s="217"/>
      <c r="M3100" s="693"/>
      <c r="N3100" s="693"/>
      <c r="O3100" s="359"/>
      <c r="P3100" s="619"/>
      <c r="Q3100" s="672"/>
      <c r="R3100" s="672"/>
      <c r="S3100" s="672"/>
      <c r="T3100" s="385"/>
      <c r="U3100" s="385"/>
      <c r="V3100" s="385"/>
      <c r="W3100" s="385"/>
      <c r="X3100" s="693"/>
      <c r="Y3100" s="325"/>
      <c r="Z3100" s="308"/>
      <c r="AA3100" s="383"/>
      <c r="AC3100" s="325"/>
      <c r="AD3100" s="325"/>
      <c r="AF3100" s="383"/>
      <c r="AH3100" s="325"/>
      <c r="AI3100" s="325"/>
      <c r="AK3100" s="385"/>
      <c r="AL3100" s="385"/>
      <c r="AM3100" s="359"/>
      <c r="AN3100" s="385"/>
      <c r="AO3100" s="385"/>
      <c r="AP3100" s="385"/>
      <c r="AQ3100" s="385"/>
      <c r="AR3100" s="385"/>
      <c r="AS3100" s="385"/>
      <c r="AT3100" s="385"/>
      <c r="AU3100" s="359"/>
      <c r="AW3100" s="416"/>
      <c r="AX3100" s="694"/>
      <c r="AY3100" s="641"/>
      <c r="AZ3100" s="385"/>
      <c r="BA3100" s="385"/>
      <c r="BB3100" s="416"/>
      <c r="BC3100" s="416"/>
      <c r="BD3100" s="416"/>
      <c r="BE3100" s="416"/>
      <c r="BF3100" s="416"/>
      <c r="BG3100" s="416"/>
      <c r="BH3100" s="416"/>
      <c r="BI3100" s="416"/>
      <c r="BJ3100" s="416"/>
    </row>
    <row r="3101" spans="10:62" x14ac:dyDescent="0.2">
      <c r="J3101" s="385"/>
      <c r="K3101" s="217"/>
      <c r="L3101" s="217"/>
      <c r="M3101" s="693"/>
      <c r="N3101" s="693"/>
      <c r="O3101" s="359"/>
      <c r="P3101" s="619"/>
      <c r="Q3101" s="672"/>
      <c r="R3101" s="672"/>
      <c r="S3101" s="672"/>
      <c r="T3101" s="385"/>
      <c r="U3101" s="385"/>
      <c r="V3101" s="385"/>
      <c r="W3101" s="385"/>
      <c r="X3101" s="693"/>
      <c r="Y3101" s="325"/>
      <c r="Z3101" s="308"/>
      <c r="AA3101" s="383"/>
      <c r="AC3101" s="325"/>
      <c r="AD3101" s="325"/>
      <c r="AF3101" s="383"/>
      <c r="AH3101" s="325"/>
      <c r="AI3101" s="325"/>
      <c r="AK3101" s="385"/>
      <c r="AL3101" s="385"/>
      <c r="AM3101" s="359"/>
      <c r="AN3101" s="385"/>
      <c r="AO3101" s="385"/>
      <c r="AP3101" s="385"/>
      <c r="AQ3101" s="385"/>
      <c r="AR3101" s="385"/>
      <c r="AS3101" s="385"/>
      <c r="AT3101" s="385"/>
      <c r="AU3101" s="359"/>
      <c r="AW3101" s="416"/>
      <c r="AX3101" s="694"/>
      <c r="AY3101" s="641"/>
      <c r="AZ3101" s="385"/>
      <c r="BA3101" s="385"/>
      <c r="BB3101" s="416"/>
      <c r="BC3101" s="416"/>
      <c r="BD3101" s="416"/>
      <c r="BE3101" s="416"/>
      <c r="BF3101" s="416"/>
      <c r="BG3101" s="416"/>
      <c r="BH3101" s="416"/>
      <c r="BI3101" s="416"/>
      <c r="BJ3101" s="416"/>
    </row>
    <row r="3102" spans="10:62" x14ac:dyDescent="0.2">
      <c r="J3102" s="385"/>
      <c r="K3102" s="217"/>
      <c r="L3102" s="217"/>
      <c r="M3102" s="693"/>
      <c r="N3102" s="693"/>
      <c r="O3102" s="359"/>
      <c r="P3102" s="619"/>
      <c r="Q3102" s="672"/>
      <c r="R3102" s="672"/>
      <c r="S3102" s="672"/>
      <c r="T3102" s="385"/>
      <c r="U3102" s="385"/>
      <c r="V3102" s="385"/>
      <c r="W3102" s="385"/>
      <c r="X3102" s="693"/>
      <c r="Y3102" s="325"/>
      <c r="Z3102" s="308"/>
      <c r="AA3102" s="383"/>
      <c r="AC3102" s="325"/>
      <c r="AD3102" s="325"/>
      <c r="AF3102" s="383"/>
      <c r="AH3102" s="325"/>
      <c r="AI3102" s="325"/>
      <c r="AK3102" s="385"/>
      <c r="AL3102" s="385"/>
      <c r="AM3102" s="359"/>
      <c r="AN3102" s="385"/>
      <c r="AO3102" s="385"/>
      <c r="AP3102" s="385"/>
      <c r="AQ3102" s="385"/>
      <c r="AR3102" s="385"/>
      <c r="AS3102" s="385"/>
      <c r="AT3102" s="385"/>
      <c r="AU3102" s="359"/>
      <c r="AW3102" s="416"/>
      <c r="AX3102" s="694"/>
      <c r="AY3102" s="641"/>
      <c r="AZ3102" s="385"/>
      <c r="BA3102" s="385"/>
      <c r="BB3102" s="416"/>
      <c r="BC3102" s="416"/>
      <c r="BD3102" s="416"/>
      <c r="BE3102" s="416"/>
      <c r="BF3102" s="416"/>
      <c r="BG3102" s="416"/>
      <c r="BH3102" s="416"/>
      <c r="BI3102" s="416"/>
      <c r="BJ3102" s="416"/>
    </row>
    <row r="3103" spans="10:62" x14ac:dyDescent="0.2">
      <c r="J3103" s="385"/>
      <c r="K3103" s="217"/>
      <c r="L3103" s="217"/>
      <c r="M3103" s="693"/>
      <c r="N3103" s="693"/>
      <c r="O3103" s="359"/>
      <c r="P3103" s="619"/>
      <c r="Q3103" s="672"/>
      <c r="R3103" s="672"/>
      <c r="S3103" s="672"/>
      <c r="T3103" s="385"/>
      <c r="U3103" s="385"/>
      <c r="V3103" s="385"/>
      <c r="W3103" s="385"/>
      <c r="X3103" s="693"/>
      <c r="Y3103" s="325"/>
      <c r="Z3103" s="308"/>
      <c r="AA3103" s="383"/>
      <c r="AC3103" s="325"/>
      <c r="AD3103" s="325"/>
      <c r="AF3103" s="383"/>
      <c r="AH3103" s="325"/>
      <c r="AI3103" s="325"/>
      <c r="AK3103" s="385"/>
      <c r="AL3103" s="385"/>
      <c r="AM3103" s="359"/>
      <c r="AN3103" s="385"/>
      <c r="AO3103" s="385"/>
      <c r="AP3103" s="385"/>
      <c r="AQ3103" s="385"/>
      <c r="AR3103" s="385"/>
      <c r="AS3103" s="385"/>
      <c r="AT3103" s="385"/>
      <c r="AU3103" s="359"/>
      <c r="AW3103" s="416"/>
      <c r="AX3103" s="694"/>
      <c r="AY3103" s="641"/>
      <c r="AZ3103" s="385"/>
      <c r="BA3103" s="385"/>
      <c r="BB3103" s="416"/>
      <c r="BC3103" s="416"/>
      <c r="BD3103" s="416"/>
      <c r="BE3103" s="416"/>
      <c r="BF3103" s="416"/>
      <c r="BG3103" s="416"/>
      <c r="BH3103" s="416"/>
      <c r="BI3103" s="416"/>
      <c r="BJ3103" s="416"/>
    </row>
    <row r="3104" spans="10:62" x14ac:dyDescent="0.2">
      <c r="J3104" s="385"/>
      <c r="K3104" s="217"/>
      <c r="L3104" s="217"/>
      <c r="M3104" s="693"/>
      <c r="N3104" s="693"/>
      <c r="O3104" s="359"/>
      <c r="P3104" s="619"/>
      <c r="Q3104" s="672"/>
      <c r="R3104" s="672"/>
      <c r="S3104" s="672"/>
      <c r="T3104" s="385"/>
      <c r="U3104" s="385"/>
      <c r="V3104" s="385"/>
      <c r="W3104" s="385"/>
      <c r="X3104" s="693"/>
      <c r="Y3104" s="325"/>
      <c r="Z3104" s="308"/>
      <c r="AA3104" s="383"/>
      <c r="AC3104" s="325"/>
      <c r="AD3104" s="325"/>
      <c r="AF3104" s="383"/>
      <c r="AH3104" s="325"/>
      <c r="AI3104" s="325"/>
      <c r="AK3104" s="385"/>
      <c r="AL3104" s="385"/>
      <c r="AM3104" s="359"/>
      <c r="AN3104" s="385"/>
      <c r="AO3104" s="385"/>
      <c r="AP3104" s="385"/>
      <c r="AQ3104" s="385"/>
      <c r="AR3104" s="385"/>
      <c r="AS3104" s="385"/>
      <c r="AT3104" s="385"/>
      <c r="AU3104" s="359"/>
      <c r="AW3104" s="416"/>
      <c r="AX3104" s="694"/>
      <c r="AY3104" s="641"/>
      <c r="AZ3104" s="385"/>
      <c r="BA3104" s="385"/>
      <c r="BB3104" s="416"/>
      <c r="BC3104" s="416"/>
      <c r="BD3104" s="416"/>
      <c r="BE3104" s="416"/>
      <c r="BF3104" s="416"/>
      <c r="BG3104" s="416"/>
      <c r="BH3104" s="416"/>
      <c r="BI3104" s="416"/>
      <c r="BJ3104" s="416"/>
    </row>
    <row r="3105" spans="10:62" x14ac:dyDescent="0.2">
      <c r="J3105" s="385"/>
      <c r="K3105" s="217"/>
      <c r="L3105" s="217"/>
      <c r="M3105" s="693"/>
      <c r="N3105" s="693"/>
      <c r="O3105" s="359"/>
      <c r="P3105" s="619"/>
      <c r="Q3105" s="672"/>
      <c r="R3105" s="672"/>
      <c r="S3105" s="672"/>
      <c r="T3105" s="385"/>
      <c r="U3105" s="385"/>
      <c r="V3105" s="385"/>
      <c r="W3105" s="385"/>
      <c r="X3105" s="693"/>
      <c r="Y3105" s="325"/>
      <c r="Z3105" s="308"/>
      <c r="AA3105" s="383"/>
      <c r="AC3105" s="325"/>
      <c r="AD3105" s="325"/>
      <c r="AF3105" s="383"/>
      <c r="AH3105" s="325"/>
      <c r="AI3105" s="325"/>
      <c r="AK3105" s="385"/>
      <c r="AL3105" s="385"/>
      <c r="AM3105" s="359"/>
      <c r="AN3105" s="385"/>
      <c r="AO3105" s="385"/>
      <c r="AP3105" s="385"/>
      <c r="AQ3105" s="385"/>
      <c r="AR3105" s="385"/>
      <c r="AS3105" s="385"/>
      <c r="AT3105" s="385"/>
      <c r="AU3105" s="359"/>
      <c r="AW3105" s="416"/>
      <c r="AX3105" s="694"/>
      <c r="AY3105" s="641"/>
      <c r="AZ3105" s="385"/>
      <c r="BA3105" s="385"/>
      <c r="BB3105" s="416"/>
      <c r="BC3105" s="416"/>
      <c r="BD3105" s="416"/>
      <c r="BE3105" s="416"/>
      <c r="BF3105" s="416"/>
      <c r="BG3105" s="416"/>
      <c r="BH3105" s="416"/>
      <c r="BI3105" s="416"/>
      <c r="BJ3105" s="416"/>
    </row>
    <row r="3106" spans="10:62" x14ac:dyDescent="0.2">
      <c r="J3106" s="385"/>
      <c r="K3106" s="217"/>
      <c r="L3106" s="217"/>
      <c r="M3106" s="693"/>
      <c r="N3106" s="693"/>
      <c r="O3106" s="359"/>
      <c r="P3106" s="619"/>
      <c r="Q3106" s="672"/>
      <c r="R3106" s="672"/>
      <c r="S3106" s="672"/>
      <c r="T3106" s="385"/>
      <c r="U3106" s="385"/>
      <c r="V3106" s="385"/>
      <c r="W3106" s="385"/>
      <c r="X3106" s="693"/>
      <c r="Y3106" s="325"/>
      <c r="Z3106" s="308"/>
      <c r="AA3106" s="383"/>
      <c r="AC3106" s="325"/>
      <c r="AD3106" s="325"/>
      <c r="AF3106" s="383"/>
      <c r="AH3106" s="325"/>
      <c r="AI3106" s="325"/>
      <c r="AK3106" s="385"/>
      <c r="AL3106" s="385"/>
      <c r="AM3106" s="359"/>
      <c r="AN3106" s="385"/>
      <c r="AO3106" s="385"/>
      <c r="AP3106" s="385"/>
      <c r="AQ3106" s="385"/>
      <c r="AR3106" s="385"/>
      <c r="AS3106" s="385"/>
      <c r="AT3106" s="385"/>
      <c r="AU3106" s="359"/>
      <c r="AW3106" s="416"/>
      <c r="AX3106" s="694"/>
      <c r="AY3106" s="641"/>
      <c r="AZ3106" s="385"/>
      <c r="BA3106" s="385"/>
      <c r="BB3106" s="416"/>
      <c r="BC3106" s="416"/>
      <c r="BD3106" s="416"/>
      <c r="BE3106" s="416"/>
      <c r="BF3106" s="416"/>
      <c r="BG3106" s="416"/>
      <c r="BH3106" s="416"/>
      <c r="BI3106" s="416"/>
      <c r="BJ3106" s="416"/>
    </row>
    <row r="3107" spans="10:62" x14ac:dyDescent="0.2">
      <c r="J3107" s="385"/>
      <c r="K3107" s="217"/>
      <c r="L3107" s="217"/>
      <c r="M3107" s="693"/>
      <c r="N3107" s="693"/>
      <c r="O3107" s="359"/>
      <c r="P3107" s="619"/>
      <c r="Q3107" s="672"/>
      <c r="R3107" s="672"/>
      <c r="S3107" s="672"/>
      <c r="T3107" s="385"/>
      <c r="U3107" s="385"/>
      <c r="V3107" s="385"/>
      <c r="W3107" s="385"/>
      <c r="X3107" s="693"/>
      <c r="Y3107" s="325"/>
      <c r="Z3107" s="308"/>
      <c r="AA3107" s="383"/>
      <c r="AC3107" s="325"/>
      <c r="AD3107" s="325"/>
      <c r="AF3107" s="383"/>
      <c r="AH3107" s="325"/>
      <c r="AI3107" s="325"/>
      <c r="AK3107" s="385"/>
      <c r="AL3107" s="385"/>
      <c r="AM3107" s="359"/>
      <c r="AN3107" s="385"/>
      <c r="AO3107" s="385"/>
      <c r="AP3107" s="385"/>
      <c r="AQ3107" s="385"/>
      <c r="AR3107" s="385"/>
      <c r="AS3107" s="385"/>
      <c r="AT3107" s="385"/>
      <c r="AU3107" s="359"/>
      <c r="AW3107" s="416"/>
      <c r="AX3107" s="694"/>
      <c r="AY3107" s="641"/>
      <c r="AZ3107" s="385"/>
      <c r="BA3107" s="385"/>
      <c r="BB3107" s="416"/>
      <c r="BC3107" s="416"/>
      <c r="BD3107" s="416"/>
      <c r="BE3107" s="416"/>
      <c r="BF3107" s="416"/>
      <c r="BG3107" s="416"/>
      <c r="BH3107" s="416"/>
      <c r="BI3107" s="416"/>
      <c r="BJ3107" s="416"/>
    </row>
    <row r="3108" spans="10:62" x14ac:dyDescent="0.2">
      <c r="J3108" s="385"/>
      <c r="K3108" s="217"/>
      <c r="L3108" s="217"/>
      <c r="M3108" s="693"/>
      <c r="N3108" s="693"/>
      <c r="O3108" s="359"/>
      <c r="P3108" s="619"/>
      <c r="Q3108" s="672"/>
      <c r="R3108" s="672"/>
      <c r="S3108" s="672"/>
      <c r="T3108" s="385"/>
      <c r="U3108" s="385"/>
      <c r="V3108" s="385"/>
      <c r="W3108" s="385"/>
      <c r="X3108" s="693"/>
      <c r="Y3108" s="325"/>
      <c r="Z3108" s="308"/>
      <c r="AA3108" s="383"/>
      <c r="AC3108" s="325"/>
      <c r="AD3108" s="325"/>
      <c r="AF3108" s="383"/>
      <c r="AH3108" s="325"/>
      <c r="AI3108" s="325"/>
      <c r="AK3108" s="385"/>
      <c r="AL3108" s="385"/>
      <c r="AM3108" s="359"/>
      <c r="AN3108" s="385"/>
      <c r="AO3108" s="385"/>
      <c r="AP3108" s="385"/>
      <c r="AQ3108" s="385"/>
      <c r="AR3108" s="385"/>
      <c r="AS3108" s="385"/>
      <c r="AT3108" s="385"/>
      <c r="AU3108" s="359"/>
      <c r="AW3108" s="416"/>
      <c r="AX3108" s="694"/>
      <c r="AY3108" s="641"/>
      <c r="AZ3108" s="385"/>
      <c r="BA3108" s="385"/>
      <c r="BB3108" s="416"/>
      <c r="BC3108" s="416"/>
      <c r="BD3108" s="416"/>
      <c r="BE3108" s="416"/>
      <c r="BF3108" s="416"/>
      <c r="BG3108" s="416"/>
      <c r="BH3108" s="416"/>
      <c r="BI3108" s="416"/>
      <c r="BJ3108" s="416"/>
    </row>
    <row r="3109" spans="10:62" x14ac:dyDescent="0.2">
      <c r="J3109" s="385"/>
      <c r="K3109" s="217"/>
      <c r="L3109" s="217"/>
      <c r="M3109" s="693"/>
      <c r="N3109" s="693"/>
      <c r="O3109" s="359"/>
      <c r="P3109" s="619"/>
      <c r="Q3109" s="672"/>
      <c r="R3109" s="672"/>
      <c r="S3109" s="672"/>
      <c r="T3109" s="385"/>
      <c r="U3109" s="385"/>
      <c r="V3109" s="385"/>
      <c r="W3109" s="385"/>
      <c r="X3109" s="693"/>
      <c r="Y3109" s="325"/>
      <c r="Z3109" s="308"/>
      <c r="AA3109" s="383"/>
      <c r="AC3109" s="325"/>
      <c r="AD3109" s="325"/>
      <c r="AF3109" s="383"/>
      <c r="AH3109" s="325"/>
      <c r="AI3109" s="325"/>
      <c r="AK3109" s="385"/>
      <c r="AL3109" s="385"/>
      <c r="AM3109" s="359"/>
      <c r="AN3109" s="385"/>
      <c r="AO3109" s="385"/>
      <c r="AP3109" s="385"/>
      <c r="AQ3109" s="385"/>
      <c r="AR3109" s="385"/>
      <c r="AS3109" s="385"/>
      <c r="AT3109" s="385"/>
      <c r="AU3109" s="359"/>
      <c r="AW3109" s="416"/>
      <c r="AX3109" s="694"/>
      <c r="AY3109" s="641"/>
      <c r="AZ3109" s="385"/>
      <c r="BA3109" s="385"/>
      <c r="BB3109" s="416"/>
      <c r="BC3109" s="416"/>
      <c r="BD3109" s="416"/>
      <c r="BE3109" s="416"/>
      <c r="BF3109" s="416"/>
      <c r="BG3109" s="416"/>
      <c r="BH3109" s="416"/>
      <c r="BI3109" s="416"/>
      <c r="BJ3109" s="416"/>
    </row>
    <row r="3110" spans="10:62" x14ac:dyDescent="0.2">
      <c r="J3110" s="385"/>
      <c r="K3110" s="217"/>
      <c r="L3110" s="217"/>
      <c r="M3110" s="693"/>
      <c r="N3110" s="693"/>
      <c r="O3110" s="359"/>
      <c r="P3110" s="619"/>
      <c r="Q3110" s="672"/>
      <c r="R3110" s="672"/>
      <c r="S3110" s="672"/>
      <c r="T3110" s="385"/>
      <c r="U3110" s="385"/>
      <c r="V3110" s="385"/>
      <c r="W3110" s="385"/>
      <c r="X3110" s="693"/>
      <c r="Y3110" s="325"/>
      <c r="Z3110" s="308"/>
      <c r="AA3110" s="383"/>
      <c r="AC3110" s="325"/>
      <c r="AD3110" s="325"/>
      <c r="AF3110" s="383"/>
      <c r="AH3110" s="325"/>
      <c r="AI3110" s="325"/>
      <c r="AK3110" s="385"/>
      <c r="AL3110" s="385"/>
      <c r="AM3110" s="359"/>
      <c r="AN3110" s="385"/>
      <c r="AO3110" s="385"/>
      <c r="AP3110" s="385"/>
      <c r="AQ3110" s="385"/>
      <c r="AR3110" s="385"/>
      <c r="AS3110" s="385"/>
      <c r="AT3110" s="385"/>
      <c r="AU3110" s="359"/>
      <c r="AW3110" s="416"/>
      <c r="AX3110" s="694"/>
      <c r="AY3110" s="641"/>
      <c r="AZ3110" s="385"/>
      <c r="BA3110" s="385"/>
      <c r="BB3110" s="416"/>
      <c r="BC3110" s="416"/>
      <c r="BD3110" s="416"/>
      <c r="BE3110" s="416"/>
      <c r="BF3110" s="416"/>
      <c r="BG3110" s="416"/>
      <c r="BH3110" s="416"/>
      <c r="BI3110" s="416"/>
      <c r="BJ3110" s="416"/>
    </row>
    <row r="3111" spans="10:62" x14ac:dyDescent="0.2">
      <c r="J3111" s="385"/>
      <c r="K3111" s="217"/>
      <c r="L3111" s="217"/>
      <c r="M3111" s="693"/>
      <c r="N3111" s="693"/>
      <c r="O3111" s="359"/>
      <c r="P3111" s="619"/>
      <c r="Q3111" s="672"/>
      <c r="R3111" s="672"/>
      <c r="S3111" s="672"/>
      <c r="T3111" s="385"/>
      <c r="U3111" s="385"/>
      <c r="V3111" s="385"/>
      <c r="W3111" s="385"/>
      <c r="X3111" s="693"/>
      <c r="Y3111" s="325"/>
      <c r="Z3111" s="308"/>
      <c r="AA3111" s="383"/>
      <c r="AC3111" s="325"/>
      <c r="AD3111" s="325"/>
      <c r="AF3111" s="383"/>
      <c r="AH3111" s="325"/>
      <c r="AI3111" s="325"/>
      <c r="AK3111" s="385"/>
      <c r="AL3111" s="385"/>
      <c r="AM3111" s="359"/>
      <c r="AN3111" s="385"/>
      <c r="AO3111" s="385"/>
      <c r="AP3111" s="385"/>
      <c r="AQ3111" s="385"/>
      <c r="AR3111" s="385"/>
      <c r="AS3111" s="385"/>
      <c r="AT3111" s="385"/>
      <c r="AU3111" s="359"/>
      <c r="AW3111" s="416"/>
      <c r="AX3111" s="694"/>
      <c r="AY3111" s="641"/>
      <c r="AZ3111" s="385"/>
      <c r="BA3111" s="385"/>
      <c r="BB3111" s="416"/>
      <c r="BC3111" s="416"/>
      <c r="BD3111" s="416"/>
      <c r="BE3111" s="416"/>
      <c r="BF3111" s="416"/>
      <c r="BG3111" s="416"/>
      <c r="BH3111" s="416"/>
      <c r="BI3111" s="416"/>
      <c r="BJ3111" s="416"/>
    </row>
    <row r="3112" spans="10:62" x14ac:dyDescent="0.2">
      <c r="J3112" s="385"/>
      <c r="K3112" s="217"/>
      <c r="L3112" s="217"/>
      <c r="M3112" s="693"/>
      <c r="N3112" s="693"/>
      <c r="O3112" s="359"/>
      <c r="P3112" s="619"/>
      <c r="Q3112" s="672"/>
      <c r="R3112" s="672"/>
      <c r="S3112" s="672"/>
      <c r="T3112" s="385"/>
      <c r="U3112" s="385"/>
      <c r="V3112" s="385"/>
      <c r="W3112" s="385"/>
      <c r="X3112" s="693"/>
      <c r="Y3112" s="325"/>
      <c r="Z3112" s="308"/>
      <c r="AA3112" s="383"/>
      <c r="AC3112" s="325"/>
      <c r="AD3112" s="325"/>
      <c r="AF3112" s="383"/>
      <c r="AH3112" s="325"/>
      <c r="AI3112" s="325"/>
      <c r="AK3112" s="385"/>
      <c r="AL3112" s="385"/>
      <c r="AM3112" s="359"/>
      <c r="AN3112" s="385"/>
      <c r="AO3112" s="385"/>
      <c r="AP3112" s="385"/>
      <c r="AQ3112" s="385"/>
      <c r="AR3112" s="385"/>
      <c r="AS3112" s="385"/>
      <c r="AT3112" s="385"/>
      <c r="AU3112" s="359"/>
      <c r="AW3112" s="416"/>
      <c r="AX3112" s="694"/>
      <c r="AY3112" s="641"/>
      <c r="AZ3112" s="385"/>
      <c r="BA3112" s="385"/>
      <c r="BB3112" s="416"/>
      <c r="BC3112" s="416"/>
      <c r="BD3112" s="416"/>
      <c r="BE3112" s="416"/>
      <c r="BF3112" s="416"/>
      <c r="BG3112" s="416"/>
      <c r="BH3112" s="416"/>
      <c r="BI3112" s="416"/>
      <c r="BJ3112" s="416"/>
    </row>
    <row r="3113" spans="10:62" x14ac:dyDescent="0.2">
      <c r="J3113" s="385"/>
      <c r="K3113" s="217"/>
      <c r="L3113" s="217"/>
      <c r="M3113" s="693"/>
      <c r="N3113" s="693"/>
      <c r="O3113" s="359"/>
      <c r="P3113" s="619"/>
      <c r="Q3113" s="672"/>
      <c r="R3113" s="672"/>
      <c r="S3113" s="672"/>
      <c r="T3113" s="385"/>
      <c r="U3113" s="385"/>
      <c r="V3113" s="385"/>
      <c r="W3113" s="385"/>
      <c r="X3113" s="693"/>
      <c r="Y3113" s="325"/>
      <c r="Z3113" s="308"/>
      <c r="AA3113" s="383"/>
      <c r="AC3113" s="325"/>
      <c r="AD3113" s="325"/>
      <c r="AF3113" s="383"/>
      <c r="AH3113" s="325"/>
      <c r="AI3113" s="325"/>
      <c r="AK3113" s="385"/>
      <c r="AL3113" s="385"/>
      <c r="AM3113" s="359"/>
      <c r="AN3113" s="385"/>
      <c r="AO3113" s="385"/>
      <c r="AP3113" s="385"/>
      <c r="AQ3113" s="385"/>
      <c r="AR3113" s="385"/>
      <c r="AS3113" s="385"/>
      <c r="AT3113" s="385"/>
      <c r="AU3113" s="359"/>
      <c r="AW3113" s="416"/>
      <c r="AX3113" s="694"/>
      <c r="AY3113" s="641"/>
      <c r="AZ3113" s="385"/>
      <c r="BA3113" s="385"/>
      <c r="BB3113" s="416"/>
      <c r="BC3113" s="416"/>
      <c r="BD3113" s="416"/>
      <c r="BE3113" s="416"/>
      <c r="BF3113" s="416"/>
      <c r="BG3113" s="416"/>
      <c r="BH3113" s="416"/>
      <c r="BI3113" s="416"/>
      <c r="BJ3113" s="416"/>
    </row>
    <row r="3114" spans="10:62" x14ac:dyDescent="0.2">
      <c r="J3114" s="385"/>
      <c r="K3114" s="217"/>
      <c r="L3114" s="217"/>
      <c r="M3114" s="693"/>
      <c r="N3114" s="693"/>
      <c r="O3114" s="359"/>
      <c r="P3114" s="619"/>
      <c r="Q3114" s="672"/>
      <c r="R3114" s="672"/>
      <c r="S3114" s="672"/>
      <c r="T3114" s="385"/>
      <c r="U3114" s="385"/>
      <c r="V3114" s="385"/>
      <c r="W3114" s="385"/>
      <c r="X3114" s="693"/>
      <c r="Y3114" s="325"/>
      <c r="Z3114" s="308"/>
      <c r="AA3114" s="383"/>
      <c r="AC3114" s="325"/>
      <c r="AD3114" s="325"/>
      <c r="AF3114" s="383"/>
      <c r="AH3114" s="325"/>
      <c r="AI3114" s="325"/>
      <c r="AK3114" s="385"/>
      <c r="AL3114" s="385"/>
      <c r="AM3114" s="359"/>
      <c r="AN3114" s="385"/>
      <c r="AO3114" s="385"/>
      <c r="AP3114" s="385"/>
      <c r="AQ3114" s="385"/>
      <c r="AR3114" s="385"/>
      <c r="AS3114" s="385"/>
      <c r="AT3114" s="385"/>
      <c r="AU3114" s="359"/>
      <c r="AW3114" s="416"/>
      <c r="AX3114" s="694"/>
      <c r="AY3114" s="641"/>
      <c r="AZ3114" s="385"/>
      <c r="BA3114" s="385"/>
      <c r="BB3114" s="416"/>
      <c r="BC3114" s="416"/>
      <c r="BD3114" s="416"/>
      <c r="BE3114" s="416"/>
      <c r="BF3114" s="416"/>
      <c r="BG3114" s="416"/>
      <c r="BH3114" s="416"/>
      <c r="BI3114" s="416"/>
      <c r="BJ3114" s="416"/>
    </row>
    <row r="3115" spans="10:62" x14ac:dyDescent="0.2">
      <c r="J3115" s="385"/>
      <c r="K3115" s="217"/>
      <c r="L3115" s="217"/>
      <c r="M3115" s="693"/>
      <c r="N3115" s="693"/>
      <c r="O3115" s="359"/>
      <c r="P3115" s="619"/>
      <c r="Q3115" s="672"/>
      <c r="R3115" s="672"/>
      <c r="S3115" s="672"/>
      <c r="T3115" s="385"/>
      <c r="U3115" s="385"/>
      <c r="V3115" s="385"/>
      <c r="W3115" s="385"/>
      <c r="X3115" s="693"/>
      <c r="Y3115" s="325"/>
      <c r="Z3115" s="308"/>
      <c r="AA3115" s="383"/>
      <c r="AC3115" s="325"/>
      <c r="AD3115" s="325"/>
      <c r="AF3115" s="383"/>
      <c r="AH3115" s="325"/>
      <c r="AI3115" s="325"/>
      <c r="AK3115" s="385"/>
      <c r="AL3115" s="385"/>
      <c r="AM3115" s="359"/>
      <c r="AN3115" s="385"/>
      <c r="AO3115" s="385"/>
      <c r="AP3115" s="385"/>
      <c r="AQ3115" s="385"/>
      <c r="AR3115" s="385"/>
      <c r="AS3115" s="385"/>
      <c r="AT3115" s="385"/>
      <c r="AU3115" s="359"/>
      <c r="AW3115" s="416"/>
      <c r="AX3115" s="694"/>
      <c r="AY3115" s="641"/>
      <c r="AZ3115" s="385"/>
      <c r="BA3115" s="385"/>
      <c r="BB3115" s="416"/>
      <c r="BC3115" s="416"/>
      <c r="BD3115" s="416"/>
      <c r="BE3115" s="416"/>
      <c r="BF3115" s="416"/>
      <c r="BG3115" s="416"/>
      <c r="BH3115" s="416"/>
      <c r="BI3115" s="416"/>
      <c r="BJ3115" s="416"/>
    </row>
    <row r="3116" spans="10:62" x14ac:dyDescent="0.2">
      <c r="J3116" s="385"/>
      <c r="K3116" s="217"/>
      <c r="L3116" s="217"/>
      <c r="M3116" s="693"/>
      <c r="N3116" s="693"/>
      <c r="O3116" s="359"/>
      <c r="P3116" s="619"/>
      <c r="Q3116" s="672"/>
      <c r="R3116" s="672"/>
      <c r="S3116" s="672"/>
      <c r="T3116" s="385"/>
      <c r="U3116" s="385"/>
      <c r="V3116" s="385"/>
      <c r="W3116" s="385"/>
      <c r="X3116" s="693"/>
      <c r="Y3116" s="325"/>
      <c r="Z3116" s="308"/>
      <c r="AA3116" s="383"/>
      <c r="AC3116" s="325"/>
      <c r="AD3116" s="325"/>
      <c r="AF3116" s="383"/>
      <c r="AH3116" s="325"/>
      <c r="AI3116" s="325"/>
      <c r="AK3116" s="385"/>
      <c r="AL3116" s="385"/>
      <c r="AM3116" s="359"/>
      <c r="AN3116" s="385"/>
      <c r="AO3116" s="385"/>
      <c r="AP3116" s="385"/>
      <c r="AQ3116" s="385"/>
      <c r="AR3116" s="385"/>
      <c r="AS3116" s="385"/>
      <c r="AT3116" s="385"/>
      <c r="AU3116" s="359"/>
      <c r="AW3116" s="416"/>
      <c r="AX3116" s="694"/>
      <c r="AY3116" s="641"/>
      <c r="AZ3116" s="385"/>
      <c r="BA3116" s="385"/>
      <c r="BB3116" s="416"/>
      <c r="BC3116" s="416"/>
      <c r="BD3116" s="416"/>
      <c r="BE3116" s="416"/>
      <c r="BF3116" s="416"/>
      <c r="BG3116" s="416"/>
      <c r="BH3116" s="416"/>
      <c r="BI3116" s="416"/>
      <c r="BJ3116" s="416"/>
    </row>
    <row r="3117" spans="10:62" x14ac:dyDescent="0.2">
      <c r="J3117" s="385"/>
      <c r="K3117" s="217"/>
      <c r="L3117" s="217"/>
      <c r="M3117" s="693"/>
      <c r="N3117" s="693"/>
      <c r="O3117" s="359"/>
      <c r="P3117" s="619"/>
      <c r="Q3117" s="672"/>
      <c r="R3117" s="672"/>
      <c r="S3117" s="672"/>
      <c r="T3117" s="385"/>
      <c r="U3117" s="385"/>
      <c r="V3117" s="385"/>
      <c r="W3117" s="385"/>
      <c r="X3117" s="693"/>
      <c r="Y3117" s="325"/>
      <c r="Z3117" s="308"/>
      <c r="AA3117" s="383"/>
      <c r="AC3117" s="325"/>
      <c r="AD3117" s="325"/>
      <c r="AF3117" s="383"/>
      <c r="AH3117" s="325"/>
      <c r="AI3117" s="325"/>
      <c r="AK3117" s="385"/>
      <c r="AL3117" s="385"/>
      <c r="AM3117" s="359"/>
      <c r="AN3117" s="385"/>
      <c r="AO3117" s="385"/>
      <c r="AP3117" s="385"/>
      <c r="AQ3117" s="385"/>
      <c r="AR3117" s="385"/>
      <c r="AS3117" s="385"/>
      <c r="AT3117" s="385"/>
      <c r="AU3117" s="359"/>
      <c r="AW3117" s="416"/>
      <c r="AX3117" s="694"/>
      <c r="AY3117" s="641"/>
      <c r="AZ3117" s="385"/>
      <c r="BA3117" s="385"/>
      <c r="BB3117" s="416"/>
      <c r="BC3117" s="416"/>
      <c r="BD3117" s="416"/>
      <c r="BE3117" s="416"/>
      <c r="BF3117" s="416"/>
      <c r="BG3117" s="416"/>
      <c r="BH3117" s="416"/>
      <c r="BI3117" s="416"/>
      <c r="BJ3117" s="416"/>
    </row>
    <row r="3118" spans="10:62" x14ac:dyDescent="0.2">
      <c r="J3118" s="385"/>
      <c r="K3118" s="217"/>
      <c r="L3118" s="217"/>
      <c r="M3118" s="693"/>
      <c r="N3118" s="693"/>
      <c r="O3118" s="359"/>
      <c r="P3118" s="619"/>
      <c r="Q3118" s="672"/>
      <c r="R3118" s="672"/>
      <c r="S3118" s="672"/>
      <c r="T3118" s="385"/>
      <c r="U3118" s="385"/>
      <c r="V3118" s="385"/>
      <c r="W3118" s="385"/>
      <c r="X3118" s="693"/>
      <c r="Y3118" s="325"/>
      <c r="Z3118" s="308"/>
      <c r="AA3118" s="383"/>
      <c r="AC3118" s="325"/>
      <c r="AD3118" s="325"/>
      <c r="AF3118" s="383"/>
      <c r="AH3118" s="325"/>
      <c r="AI3118" s="325"/>
      <c r="AK3118" s="385"/>
      <c r="AL3118" s="385"/>
      <c r="AM3118" s="359"/>
      <c r="AN3118" s="385"/>
      <c r="AO3118" s="385"/>
      <c r="AP3118" s="385"/>
      <c r="AQ3118" s="385"/>
      <c r="AR3118" s="385"/>
      <c r="AS3118" s="385"/>
      <c r="AT3118" s="385"/>
      <c r="AU3118" s="359"/>
      <c r="AW3118" s="416"/>
      <c r="AX3118" s="694"/>
      <c r="AY3118" s="641"/>
      <c r="AZ3118" s="385"/>
      <c r="BA3118" s="385"/>
      <c r="BB3118" s="416"/>
      <c r="BC3118" s="416"/>
      <c r="BD3118" s="416"/>
      <c r="BE3118" s="416"/>
      <c r="BF3118" s="416"/>
      <c r="BG3118" s="416"/>
      <c r="BH3118" s="416"/>
      <c r="BI3118" s="416"/>
      <c r="BJ3118" s="416"/>
    </row>
    <row r="3119" spans="10:62" x14ac:dyDescent="0.2">
      <c r="J3119" s="385"/>
      <c r="K3119" s="217"/>
      <c r="L3119" s="217"/>
      <c r="M3119" s="693"/>
      <c r="N3119" s="693"/>
      <c r="O3119" s="359"/>
      <c r="P3119" s="619"/>
      <c r="Q3119" s="672"/>
      <c r="R3119" s="672"/>
      <c r="S3119" s="672"/>
      <c r="T3119" s="385"/>
      <c r="U3119" s="385"/>
      <c r="V3119" s="385"/>
      <c r="W3119" s="385"/>
      <c r="X3119" s="693"/>
      <c r="Y3119" s="325"/>
      <c r="Z3119" s="308"/>
      <c r="AA3119" s="383"/>
      <c r="AC3119" s="325"/>
      <c r="AD3119" s="325"/>
      <c r="AF3119" s="383"/>
      <c r="AH3119" s="325"/>
      <c r="AI3119" s="325"/>
      <c r="AK3119" s="385"/>
      <c r="AL3119" s="385"/>
      <c r="AM3119" s="359"/>
      <c r="AN3119" s="385"/>
      <c r="AO3119" s="385"/>
      <c r="AP3119" s="385"/>
      <c r="AQ3119" s="385"/>
      <c r="AR3119" s="385"/>
      <c r="AS3119" s="385"/>
      <c r="AT3119" s="385"/>
      <c r="AU3119" s="359"/>
      <c r="AW3119" s="416"/>
      <c r="AX3119" s="694"/>
      <c r="AY3119" s="641"/>
      <c r="AZ3119" s="385"/>
      <c r="BA3119" s="385"/>
      <c r="BB3119" s="416"/>
      <c r="BC3119" s="416"/>
      <c r="BD3119" s="416"/>
      <c r="BE3119" s="416"/>
      <c r="BF3119" s="416"/>
      <c r="BG3119" s="416"/>
      <c r="BH3119" s="416"/>
      <c r="BI3119" s="416"/>
      <c r="BJ3119" s="416"/>
    </row>
    <row r="3120" spans="10:62" x14ac:dyDescent="0.2">
      <c r="J3120" s="385"/>
      <c r="K3120" s="217"/>
      <c r="L3120" s="217"/>
      <c r="M3120" s="693"/>
      <c r="N3120" s="693"/>
      <c r="O3120" s="359"/>
      <c r="P3120" s="619"/>
      <c r="Q3120" s="672"/>
      <c r="R3120" s="672"/>
      <c r="S3120" s="672"/>
      <c r="T3120" s="385"/>
      <c r="U3120" s="385"/>
      <c r="V3120" s="385"/>
      <c r="W3120" s="385"/>
      <c r="X3120" s="693"/>
      <c r="Y3120" s="325"/>
      <c r="Z3120" s="308"/>
      <c r="AA3120" s="383"/>
      <c r="AC3120" s="325"/>
      <c r="AD3120" s="325"/>
      <c r="AF3120" s="383"/>
      <c r="AH3120" s="325"/>
      <c r="AI3120" s="325"/>
      <c r="AK3120" s="385"/>
      <c r="AL3120" s="385"/>
      <c r="AM3120" s="359"/>
      <c r="AN3120" s="385"/>
      <c r="AO3120" s="385"/>
      <c r="AP3120" s="385"/>
      <c r="AQ3120" s="385"/>
      <c r="AR3120" s="385"/>
      <c r="AS3120" s="385"/>
      <c r="AT3120" s="385"/>
      <c r="AU3120" s="359"/>
      <c r="AW3120" s="416"/>
      <c r="AX3120" s="694"/>
      <c r="AY3120" s="641"/>
      <c r="AZ3120" s="385"/>
      <c r="BA3120" s="385"/>
      <c r="BB3120" s="416"/>
      <c r="BC3120" s="416"/>
      <c r="BD3120" s="416"/>
      <c r="BE3120" s="416"/>
      <c r="BF3120" s="416"/>
      <c r="BG3120" s="416"/>
      <c r="BH3120" s="416"/>
      <c r="BI3120" s="416"/>
      <c r="BJ3120" s="416"/>
    </row>
    <row r="3121" spans="10:62" x14ac:dyDescent="0.2">
      <c r="J3121" s="385"/>
      <c r="K3121" s="217"/>
      <c r="L3121" s="217"/>
      <c r="M3121" s="693"/>
      <c r="N3121" s="693"/>
      <c r="O3121" s="359"/>
      <c r="P3121" s="619"/>
      <c r="Q3121" s="672"/>
      <c r="R3121" s="672"/>
      <c r="S3121" s="672"/>
      <c r="T3121" s="385"/>
      <c r="U3121" s="385"/>
      <c r="V3121" s="385"/>
      <c r="W3121" s="385"/>
      <c r="X3121" s="693"/>
      <c r="Y3121" s="325"/>
      <c r="Z3121" s="308"/>
      <c r="AA3121" s="383"/>
      <c r="AC3121" s="325"/>
      <c r="AD3121" s="325"/>
      <c r="AF3121" s="383"/>
      <c r="AH3121" s="325"/>
      <c r="AI3121" s="325"/>
      <c r="AK3121" s="385"/>
      <c r="AL3121" s="385"/>
      <c r="AM3121" s="359"/>
      <c r="AN3121" s="385"/>
      <c r="AO3121" s="385"/>
      <c r="AP3121" s="385"/>
      <c r="AQ3121" s="385"/>
      <c r="AR3121" s="385"/>
      <c r="AS3121" s="385"/>
      <c r="AT3121" s="385"/>
      <c r="AU3121" s="359"/>
      <c r="AW3121" s="416"/>
      <c r="AX3121" s="694"/>
      <c r="AY3121" s="641"/>
      <c r="AZ3121" s="385"/>
      <c r="BA3121" s="385"/>
      <c r="BB3121" s="416"/>
      <c r="BC3121" s="416"/>
      <c r="BD3121" s="416"/>
      <c r="BE3121" s="416"/>
      <c r="BF3121" s="416"/>
      <c r="BG3121" s="416"/>
      <c r="BH3121" s="416"/>
      <c r="BI3121" s="416"/>
      <c r="BJ3121" s="416"/>
    </row>
    <row r="3122" spans="10:62" x14ac:dyDescent="0.2">
      <c r="J3122" s="385"/>
      <c r="K3122" s="217"/>
      <c r="L3122" s="217"/>
      <c r="M3122" s="693"/>
      <c r="N3122" s="693"/>
      <c r="O3122" s="359"/>
      <c r="P3122" s="619"/>
      <c r="Q3122" s="672"/>
      <c r="R3122" s="672"/>
      <c r="S3122" s="672"/>
      <c r="T3122" s="385"/>
      <c r="U3122" s="385"/>
      <c r="V3122" s="385"/>
      <c r="W3122" s="385"/>
      <c r="X3122" s="693"/>
      <c r="Y3122" s="325"/>
      <c r="Z3122" s="308"/>
      <c r="AA3122" s="383"/>
      <c r="AC3122" s="325"/>
      <c r="AD3122" s="325"/>
      <c r="AF3122" s="383"/>
      <c r="AH3122" s="325"/>
      <c r="AI3122" s="325"/>
      <c r="AK3122" s="385"/>
      <c r="AL3122" s="385"/>
      <c r="AM3122" s="359"/>
      <c r="AN3122" s="385"/>
      <c r="AO3122" s="385"/>
      <c r="AP3122" s="385"/>
      <c r="AQ3122" s="385"/>
      <c r="AR3122" s="385"/>
      <c r="AS3122" s="385"/>
      <c r="AT3122" s="385"/>
      <c r="AU3122" s="359"/>
      <c r="AW3122" s="416"/>
      <c r="AX3122" s="694"/>
      <c r="AY3122" s="641"/>
      <c r="AZ3122" s="385"/>
      <c r="BA3122" s="385"/>
      <c r="BB3122" s="416"/>
      <c r="BC3122" s="416"/>
      <c r="BD3122" s="416"/>
      <c r="BE3122" s="416"/>
      <c r="BF3122" s="416"/>
      <c r="BG3122" s="416"/>
      <c r="BH3122" s="416"/>
      <c r="BI3122" s="416"/>
      <c r="BJ3122" s="416"/>
    </row>
    <row r="3123" spans="10:62" x14ac:dyDescent="0.2">
      <c r="J3123" s="385"/>
      <c r="K3123" s="217"/>
      <c r="L3123" s="217"/>
      <c r="M3123" s="693"/>
      <c r="N3123" s="693"/>
      <c r="O3123" s="359"/>
      <c r="P3123" s="619"/>
      <c r="Q3123" s="672"/>
      <c r="R3123" s="672"/>
      <c r="S3123" s="672"/>
      <c r="T3123" s="385"/>
      <c r="U3123" s="385"/>
      <c r="V3123" s="385"/>
      <c r="W3123" s="385"/>
      <c r="X3123" s="693"/>
      <c r="Y3123" s="325"/>
      <c r="Z3123" s="308"/>
      <c r="AA3123" s="383"/>
      <c r="AC3123" s="325"/>
      <c r="AD3123" s="325"/>
      <c r="AF3123" s="383"/>
      <c r="AH3123" s="325"/>
      <c r="AI3123" s="325"/>
      <c r="AK3123" s="385"/>
      <c r="AL3123" s="385"/>
      <c r="AM3123" s="359"/>
      <c r="AN3123" s="385"/>
      <c r="AO3123" s="385"/>
      <c r="AP3123" s="385"/>
      <c r="AQ3123" s="385"/>
      <c r="AR3123" s="385"/>
      <c r="AS3123" s="385"/>
      <c r="AT3123" s="385"/>
      <c r="AU3123" s="359"/>
      <c r="AW3123" s="416"/>
      <c r="AX3123" s="694"/>
      <c r="AY3123" s="641"/>
      <c r="AZ3123" s="385"/>
      <c r="BA3123" s="385"/>
      <c r="BB3123" s="416"/>
      <c r="BC3123" s="416"/>
      <c r="BD3123" s="416"/>
      <c r="BE3123" s="416"/>
      <c r="BF3123" s="416"/>
      <c r="BG3123" s="416"/>
      <c r="BH3123" s="416"/>
      <c r="BI3123" s="416"/>
      <c r="BJ3123" s="416"/>
    </row>
    <row r="3124" spans="10:62" x14ac:dyDescent="0.2">
      <c r="J3124" s="385"/>
      <c r="K3124" s="217"/>
      <c r="L3124" s="217"/>
      <c r="M3124" s="693"/>
      <c r="N3124" s="693"/>
      <c r="O3124" s="359"/>
      <c r="P3124" s="619"/>
      <c r="Q3124" s="672"/>
      <c r="R3124" s="672"/>
      <c r="S3124" s="672"/>
      <c r="T3124" s="385"/>
      <c r="U3124" s="385"/>
      <c r="V3124" s="385"/>
      <c r="W3124" s="385"/>
      <c r="X3124" s="693"/>
      <c r="Y3124" s="325"/>
      <c r="Z3124" s="308"/>
      <c r="AA3124" s="383"/>
      <c r="AC3124" s="325"/>
      <c r="AD3124" s="325"/>
      <c r="AF3124" s="383"/>
      <c r="AH3124" s="325"/>
      <c r="AI3124" s="325"/>
      <c r="AK3124" s="385"/>
      <c r="AL3124" s="385"/>
      <c r="AM3124" s="359"/>
      <c r="AN3124" s="385"/>
      <c r="AO3124" s="385"/>
      <c r="AP3124" s="385"/>
      <c r="AQ3124" s="385"/>
      <c r="AR3124" s="385"/>
      <c r="AS3124" s="385"/>
      <c r="AT3124" s="385"/>
      <c r="AU3124" s="359"/>
      <c r="AW3124" s="416"/>
      <c r="AX3124" s="694"/>
      <c r="AY3124" s="641"/>
      <c r="AZ3124" s="385"/>
      <c r="BA3124" s="385"/>
      <c r="BB3124" s="416"/>
      <c r="BC3124" s="416"/>
      <c r="BD3124" s="416"/>
      <c r="BE3124" s="416"/>
      <c r="BF3124" s="416"/>
      <c r="BG3124" s="416"/>
      <c r="BH3124" s="416"/>
      <c r="BI3124" s="416"/>
      <c r="BJ3124" s="416"/>
    </row>
    <row r="3125" spans="10:62" x14ac:dyDescent="0.2">
      <c r="J3125" s="385"/>
      <c r="K3125" s="217"/>
      <c r="L3125" s="217"/>
      <c r="M3125" s="693"/>
      <c r="N3125" s="693"/>
      <c r="O3125" s="359"/>
      <c r="P3125" s="619"/>
      <c r="Q3125" s="672"/>
      <c r="R3125" s="672"/>
      <c r="S3125" s="672"/>
      <c r="T3125" s="385"/>
      <c r="U3125" s="385"/>
      <c r="V3125" s="385"/>
      <c r="W3125" s="385"/>
      <c r="X3125" s="693"/>
      <c r="Y3125" s="325"/>
      <c r="Z3125" s="308"/>
      <c r="AA3125" s="383"/>
      <c r="AC3125" s="325"/>
      <c r="AD3125" s="325"/>
      <c r="AF3125" s="383"/>
      <c r="AH3125" s="325"/>
      <c r="AI3125" s="325"/>
      <c r="AK3125" s="385"/>
      <c r="AL3125" s="385"/>
      <c r="AM3125" s="359"/>
      <c r="AN3125" s="385"/>
      <c r="AO3125" s="385"/>
      <c r="AP3125" s="385"/>
      <c r="AQ3125" s="385"/>
      <c r="AR3125" s="385"/>
      <c r="AS3125" s="385"/>
      <c r="AT3125" s="385"/>
      <c r="AU3125" s="359"/>
      <c r="AW3125" s="416"/>
      <c r="AX3125" s="694"/>
      <c r="AY3125" s="641"/>
      <c r="AZ3125" s="385"/>
      <c r="BA3125" s="385"/>
      <c r="BB3125" s="416"/>
      <c r="BC3125" s="416"/>
      <c r="BD3125" s="416"/>
      <c r="BE3125" s="416"/>
      <c r="BF3125" s="416"/>
      <c r="BG3125" s="416"/>
      <c r="BH3125" s="416"/>
      <c r="BI3125" s="416"/>
      <c r="BJ3125" s="416"/>
    </row>
    <row r="3126" spans="10:62" x14ac:dyDescent="0.2">
      <c r="J3126" s="385"/>
      <c r="K3126" s="217"/>
      <c r="L3126" s="217"/>
      <c r="M3126" s="693"/>
      <c r="N3126" s="693"/>
      <c r="O3126" s="359"/>
      <c r="P3126" s="619"/>
      <c r="Q3126" s="672"/>
      <c r="R3126" s="672"/>
      <c r="S3126" s="672"/>
      <c r="T3126" s="385"/>
      <c r="U3126" s="385"/>
      <c r="V3126" s="385"/>
      <c r="W3126" s="385"/>
      <c r="X3126" s="693"/>
      <c r="Y3126" s="325"/>
      <c r="Z3126" s="308"/>
      <c r="AA3126" s="383"/>
      <c r="AC3126" s="325"/>
      <c r="AD3126" s="325"/>
      <c r="AF3126" s="383"/>
      <c r="AH3126" s="325"/>
      <c r="AI3126" s="325"/>
      <c r="AK3126" s="385"/>
      <c r="AL3126" s="385"/>
      <c r="AM3126" s="359"/>
      <c r="AN3126" s="385"/>
      <c r="AO3126" s="385"/>
      <c r="AP3126" s="385"/>
      <c r="AQ3126" s="385"/>
      <c r="AR3126" s="385"/>
      <c r="AS3126" s="385"/>
      <c r="AT3126" s="385"/>
      <c r="AU3126" s="359"/>
      <c r="AW3126" s="416"/>
      <c r="AX3126" s="694"/>
      <c r="AY3126" s="641"/>
      <c r="AZ3126" s="385"/>
      <c r="BA3126" s="385"/>
      <c r="BB3126" s="416"/>
      <c r="BC3126" s="416"/>
      <c r="BD3126" s="416"/>
      <c r="BE3126" s="416"/>
      <c r="BF3126" s="416"/>
      <c r="BG3126" s="416"/>
      <c r="BH3126" s="416"/>
      <c r="BI3126" s="416"/>
      <c r="BJ3126" s="416"/>
    </row>
    <row r="3127" spans="10:62" x14ac:dyDescent="0.2">
      <c r="J3127" s="385"/>
      <c r="K3127" s="217"/>
      <c r="L3127" s="217"/>
      <c r="M3127" s="693"/>
      <c r="N3127" s="693"/>
      <c r="O3127" s="359"/>
      <c r="P3127" s="619"/>
      <c r="Q3127" s="672"/>
      <c r="R3127" s="672"/>
      <c r="S3127" s="672"/>
      <c r="T3127" s="385"/>
      <c r="U3127" s="385"/>
      <c r="V3127" s="385"/>
      <c r="W3127" s="385"/>
      <c r="X3127" s="693"/>
      <c r="Y3127" s="325"/>
      <c r="Z3127" s="308"/>
      <c r="AA3127" s="383"/>
      <c r="AC3127" s="325"/>
      <c r="AD3127" s="325"/>
      <c r="AF3127" s="383"/>
      <c r="AH3127" s="325"/>
      <c r="AI3127" s="325"/>
      <c r="AK3127" s="385"/>
      <c r="AL3127" s="385"/>
      <c r="AM3127" s="359"/>
      <c r="AN3127" s="385"/>
      <c r="AO3127" s="385"/>
      <c r="AP3127" s="385"/>
      <c r="AQ3127" s="385"/>
      <c r="AR3127" s="385"/>
      <c r="AS3127" s="385"/>
      <c r="AT3127" s="385"/>
      <c r="AU3127" s="359"/>
      <c r="AW3127" s="416"/>
      <c r="AX3127" s="694"/>
      <c r="AY3127" s="641"/>
      <c r="AZ3127" s="385"/>
      <c r="BA3127" s="385"/>
      <c r="BB3127" s="416"/>
      <c r="BC3127" s="416"/>
      <c r="BD3127" s="416"/>
      <c r="BE3127" s="416"/>
      <c r="BF3127" s="416"/>
      <c r="BG3127" s="416"/>
      <c r="BH3127" s="416"/>
      <c r="BI3127" s="416"/>
      <c r="BJ3127" s="416"/>
    </row>
    <row r="3128" spans="10:62" x14ac:dyDescent="0.2">
      <c r="J3128" s="385"/>
      <c r="K3128" s="217"/>
      <c r="L3128" s="217"/>
      <c r="M3128" s="693"/>
      <c r="N3128" s="693"/>
      <c r="O3128" s="359"/>
      <c r="P3128" s="619"/>
      <c r="Q3128" s="672"/>
      <c r="R3128" s="672"/>
      <c r="S3128" s="672"/>
      <c r="T3128" s="385"/>
      <c r="U3128" s="385"/>
      <c r="V3128" s="385"/>
      <c r="W3128" s="385"/>
      <c r="X3128" s="693"/>
      <c r="Y3128" s="325"/>
      <c r="Z3128" s="308"/>
      <c r="AA3128" s="383"/>
      <c r="AC3128" s="325"/>
      <c r="AD3128" s="325"/>
      <c r="AF3128" s="383"/>
      <c r="AH3128" s="325"/>
      <c r="AI3128" s="325"/>
      <c r="AK3128" s="385"/>
      <c r="AL3128" s="385"/>
      <c r="AM3128" s="359"/>
      <c r="AN3128" s="385"/>
      <c r="AO3128" s="385"/>
      <c r="AP3128" s="385"/>
      <c r="AQ3128" s="385"/>
      <c r="AR3128" s="385"/>
      <c r="AS3128" s="385"/>
      <c r="AT3128" s="385"/>
      <c r="AU3128" s="359"/>
      <c r="AW3128" s="416"/>
      <c r="AX3128" s="694"/>
      <c r="AY3128" s="641"/>
      <c r="AZ3128" s="385"/>
      <c r="BA3128" s="385"/>
      <c r="BB3128" s="416"/>
      <c r="BC3128" s="416"/>
      <c r="BD3128" s="416"/>
      <c r="BE3128" s="416"/>
      <c r="BF3128" s="416"/>
      <c r="BG3128" s="416"/>
      <c r="BH3128" s="416"/>
      <c r="BI3128" s="416"/>
      <c r="BJ3128" s="416"/>
    </row>
    <row r="3129" spans="10:62" x14ac:dyDescent="0.2">
      <c r="J3129" s="385"/>
      <c r="K3129" s="217"/>
      <c r="L3129" s="217"/>
      <c r="M3129" s="693"/>
      <c r="N3129" s="693"/>
      <c r="O3129" s="359"/>
      <c r="P3129" s="619"/>
      <c r="Q3129" s="672"/>
      <c r="R3129" s="672"/>
      <c r="S3129" s="672"/>
      <c r="T3129" s="385"/>
      <c r="U3129" s="385"/>
      <c r="V3129" s="385"/>
      <c r="W3129" s="385"/>
      <c r="X3129" s="693"/>
      <c r="Y3129" s="325"/>
      <c r="Z3129" s="308"/>
      <c r="AA3129" s="383"/>
      <c r="AC3129" s="325"/>
      <c r="AD3129" s="325"/>
      <c r="AF3129" s="383"/>
      <c r="AH3129" s="325"/>
      <c r="AI3129" s="325"/>
      <c r="AK3129" s="385"/>
      <c r="AL3129" s="385"/>
      <c r="AM3129" s="359"/>
      <c r="AN3129" s="385"/>
      <c r="AO3129" s="385"/>
      <c r="AP3129" s="385"/>
      <c r="AQ3129" s="385"/>
      <c r="AR3129" s="385"/>
      <c r="AS3129" s="385"/>
      <c r="AT3129" s="385"/>
      <c r="AU3129" s="359"/>
      <c r="AW3129" s="416"/>
      <c r="AX3129" s="694"/>
      <c r="AY3129" s="641"/>
      <c r="AZ3129" s="385"/>
      <c r="BA3129" s="385"/>
      <c r="BB3129" s="416"/>
      <c r="BC3129" s="416"/>
      <c r="BD3129" s="416"/>
      <c r="BE3129" s="416"/>
      <c r="BF3129" s="416"/>
      <c r="BG3129" s="416"/>
      <c r="BH3129" s="416"/>
      <c r="BI3129" s="416"/>
      <c r="BJ3129" s="416"/>
    </row>
    <row r="3130" spans="10:62" x14ac:dyDescent="0.2">
      <c r="J3130" s="385"/>
      <c r="K3130" s="217"/>
      <c r="L3130" s="217"/>
      <c r="M3130" s="693"/>
      <c r="N3130" s="693"/>
      <c r="O3130" s="359"/>
      <c r="P3130" s="619"/>
      <c r="Q3130" s="672"/>
      <c r="R3130" s="672"/>
      <c r="S3130" s="672"/>
      <c r="T3130" s="385"/>
      <c r="U3130" s="385"/>
      <c r="V3130" s="385"/>
      <c r="W3130" s="385"/>
      <c r="X3130" s="693"/>
      <c r="Y3130" s="325"/>
      <c r="Z3130" s="308"/>
      <c r="AA3130" s="383"/>
      <c r="AC3130" s="325"/>
      <c r="AD3130" s="325"/>
      <c r="AF3130" s="383"/>
      <c r="AH3130" s="325"/>
      <c r="AI3130" s="325"/>
      <c r="AK3130" s="385"/>
      <c r="AL3130" s="385"/>
      <c r="AM3130" s="359"/>
      <c r="AN3130" s="385"/>
      <c r="AO3130" s="385"/>
      <c r="AP3130" s="385"/>
      <c r="AQ3130" s="385"/>
      <c r="AR3130" s="385"/>
      <c r="AS3130" s="385"/>
      <c r="AT3130" s="385"/>
      <c r="AU3130" s="359"/>
      <c r="AW3130" s="416"/>
      <c r="AX3130" s="694"/>
      <c r="AY3130" s="641"/>
      <c r="AZ3130" s="385"/>
      <c r="BA3130" s="385"/>
      <c r="BB3130" s="416"/>
      <c r="BC3130" s="416"/>
      <c r="BD3130" s="416"/>
      <c r="BE3130" s="416"/>
      <c r="BF3130" s="416"/>
      <c r="BG3130" s="416"/>
      <c r="BH3130" s="416"/>
      <c r="BI3130" s="416"/>
      <c r="BJ3130" s="416"/>
    </row>
    <row r="3131" spans="10:62" x14ac:dyDescent="0.2">
      <c r="J3131" s="385"/>
      <c r="K3131" s="217"/>
      <c r="L3131" s="217"/>
      <c r="M3131" s="693"/>
      <c r="N3131" s="693"/>
      <c r="O3131" s="359"/>
      <c r="P3131" s="619"/>
      <c r="Q3131" s="672"/>
      <c r="R3131" s="672"/>
      <c r="S3131" s="672"/>
      <c r="T3131" s="385"/>
      <c r="U3131" s="385"/>
      <c r="V3131" s="385"/>
      <c r="W3131" s="385"/>
      <c r="X3131" s="693"/>
      <c r="Y3131" s="325"/>
      <c r="Z3131" s="308"/>
      <c r="AA3131" s="383"/>
      <c r="AC3131" s="325"/>
      <c r="AD3131" s="325"/>
      <c r="AF3131" s="383"/>
      <c r="AH3131" s="325"/>
      <c r="AI3131" s="325"/>
      <c r="AK3131" s="385"/>
      <c r="AL3131" s="385"/>
      <c r="AM3131" s="359"/>
      <c r="AN3131" s="385"/>
      <c r="AO3131" s="385"/>
      <c r="AP3131" s="385"/>
      <c r="AQ3131" s="385"/>
      <c r="AR3131" s="385"/>
      <c r="AS3131" s="385"/>
      <c r="AT3131" s="385"/>
      <c r="AU3131" s="359"/>
      <c r="AW3131" s="416"/>
      <c r="AX3131" s="694"/>
      <c r="AY3131" s="641"/>
      <c r="AZ3131" s="385"/>
      <c r="BA3131" s="385"/>
      <c r="BB3131" s="416"/>
      <c r="BC3131" s="416"/>
      <c r="BD3131" s="416"/>
      <c r="BE3131" s="416"/>
      <c r="BF3131" s="416"/>
      <c r="BG3131" s="416"/>
      <c r="BH3131" s="416"/>
      <c r="BI3131" s="416"/>
      <c r="BJ3131" s="416"/>
    </row>
    <row r="3132" spans="10:62" x14ac:dyDescent="0.2">
      <c r="J3132" s="385"/>
      <c r="K3132" s="217"/>
      <c r="L3132" s="217"/>
      <c r="M3132" s="693"/>
      <c r="N3132" s="693"/>
      <c r="O3132" s="359"/>
      <c r="P3132" s="619"/>
      <c r="Q3132" s="672"/>
      <c r="R3132" s="672"/>
      <c r="S3132" s="672"/>
      <c r="T3132" s="385"/>
      <c r="U3132" s="385"/>
      <c r="V3132" s="385"/>
      <c r="W3132" s="385"/>
      <c r="X3132" s="693"/>
      <c r="Y3132" s="325"/>
      <c r="Z3132" s="308"/>
      <c r="AA3132" s="383"/>
      <c r="AC3132" s="325"/>
      <c r="AD3132" s="325"/>
      <c r="AF3132" s="383"/>
      <c r="AH3132" s="325"/>
      <c r="AI3132" s="325"/>
      <c r="AK3132" s="385"/>
      <c r="AL3132" s="385"/>
      <c r="AM3132" s="359"/>
      <c r="AN3132" s="385"/>
      <c r="AO3132" s="385"/>
      <c r="AP3132" s="385"/>
      <c r="AQ3132" s="385"/>
      <c r="AR3132" s="385"/>
      <c r="AS3132" s="385"/>
      <c r="AT3132" s="385"/>
      <c r="AU3132" s="359"/>
      <c r="AW3132" s="416"/>
      <c r="AX3132" s="694"/>
      <c r="AY3132" s="641"/>
      <c r="AZ3132" s="385"/>
      <c r="BA3132" s="385"/>
      <c r="BB3132" s="416"/>
      <c r="BC3132" s="416"/>
      <c r="BD3132" s="416"/>
      <c r="BE3132" s="416"/>
      <c r="BF3132" s="416"/>
      <c r="BG3132" s="416"/>
      <c r="BH3132" s="416"/>
      <c r="BI3132" s="416"/>
      <c r="BJ3132" s="416"/>
    </row>
    <row r="3133" spans="10:62" x14ac:dyDescent="0.2">
      <c r="J3133" s="385"/>
      <c r="K3133" s="217"/>
      <c r="L3133" s="217"/>
      <c r="M3133" s="693"/>
      <c r="N3133" s="693"/>
      <c r="O3133" s="359"/>
      <c r="P3133" s="619"/>
      <c r="Q3133" s="672"/>
      <c r="R3133" s="672"/>
      <c r="S3133" s="672"/>
      <c r="T3133" s="385"/>
      <c r="U3133" s="385"/>
      <c r="V3133" s="385"/>
      <c r="W3133" s="385"/>
      <c r="X3133" s="693"/>
      <c r="Y3133" s="325"/>
      <c r="Z3133" s="308"/>
      <c r="AA3133" s="383"/>
      <c r="AC3133" s="325"/>
      <c r="AD3133" s="325"/>
      <c r="AF3133" s="383"/>
      <c r="AH3133" s="325"/>
      <c r="AI3133" s="325"/>
      <c r="AK3133" s="385"/>
      <c r="AL3133" s="385"/>
      <c r="AM3133" s="359"/>
      <c r="AN3133" s="385"/>
      <c r="AO3133" s="385"/>
      <c r="AP3133" s="385"/>
      <c r="AQ3133" s="385"/>
      <c r="AR3133" s="385"/>
      <c r="AS3133" s="385"/>
      <c r="AT3133" s="385"/>
      <c r="AU3133" s="359"/>
      <c r="AW3133" s="416"/>
      <c r="AX3133" s="694"/>
      <c r="AY3133" s="641"/>
      <c r="AZ3133" s="385"/>
      <c r="BA3133" s="385"/>
      <c r="BB3133" s="416"/>
      <c r="BC3133" s="416"/>
      <c r="BD3133" s="416"/>
      <c r="BE3133" s="416"/>
      <c r="BF3133" s="416"/>
      <c r="BG3133" s="416"/>
      <c r="BH3133" s="416"/>
      <c r="BI3133" s="416"/>
      <c r="BJ3133" s="416"/>
    </row>
    <row r="3134" spans="10:62" x14ac:dyDescent="0.2">
      <c r="J3134" s="385"/>
      <c r="K3134" s="217"/>
      <c r="L3134" s="217"/>
      <c r="M3134" s="693"/>
      <c r="N3134" s="693"/>
      <c r="O3134" s="359"/>
      <c r="P3134" s="619"/>
      <c r="Q3134" s="672"/>
      <c r="R3134" s="672"/>
      <c r="S3134" s="672"/>
      <c r="T3134" s="385"/>
      <c r="U3134" s="385"/>
      <c r="V3134" s="385"/>
      <c r="W3134" s="385"/>
      <c r="X3134" s="693"/>
      <c r="Y3134" s="325"/>
      <c r="Z3134" s="308"/>
      <c r="AA3134" s="383"/>
      <c r="AC3134" s="325"/>
      <c r="AD3134" s="325"/>
      <c r="AF3134" s="383"/>
      <c r="AH3134" s="325"/>
      <c r="AI3134" s="325"/>
      <c r="AK3134" s="385"/>
      <c r="AL3134" s="385"/>
      <c r="AM3134" s="359"/>
      <c r="AN3134" s="385"/>
      <c r="AO3134" s="385"/>
      <c r="AP3134" s="385"/>
      <c r="AQ3134" s="385"/>
      <c r="AR3134" s="385"/>
      <c r="AS3134" s="385"/>
      <c r="AT3134" s="385"/>
      <c r="AU3134" s="359"/>
      <c r="AW3134" s="416"/>
      <c r="AX3134" s="694"/>
      <c r="AY3134" s="641"/>
      <c r="AZ3134" s="385"/>
      <c r="BA3134" s="385"/>
      <c r="BB3134" s="416"/>
      <c r="BC3134" s="416"/>
      <c r="BD3134" s="416"/>
      <c r="BE3134" s="416"/>
      <c r="BF3134" s="416"/>
      <c r="BG3134" s="416"/>
      <c r="BH3134" s="416"/>
      <c r="BI3134" s="416"/>
      <c r="BJ3134" s="416"/>
    </row>
    <row r="3135" spans="10:62" x14ac:dyDescent="0.2">
      <c r="J3135" s="385"/>
      <c r="K3135" s="217"/>
      <c r="L3135" s="217"/>
      <c r="M3135" s="693"/>
      <c r="N3135" s="693"/>
      <c r="O3135" s="359"/>
      <c r="P3135" s="619"/>
      <c r="Q3135" s="672"/>
      <c r="R3135" s="672"/>
      <c r="S3135" s="672"/>
      <c r="T3135" s="385"/>
      <c r="U3135" s="385"/>
      <c r="V3135" s="385"/>
      <c r="W3135" s="385"/>
      <c r="X3135" s="693"/>
      <c r="Y3135" s="325"/>
      <c r="Z3135" s="308"/>
      <c r="AA3135" s="383"/>
      <c r="AC3135" s="325"/>
      <c r="AD3135" s="325"/>
      <c r="AF3135" s="383"/>
      <c r="AH3135" s="325"/>
      <c r="AI3135" s="325"/>
      <c r="AK3135" s="385"/>
      <c r="AL3135" s="385"/>
      <c r="AM3135" s="359"/>
      <c r="AN3135" s="385"/>
      <c r="AO3135" s="385"/>
      <c r="AP3135" s="385"/>
      <c r="AQ3135" s="385"/>
      <c r="AR3135" s="385"/>
      <c r="AS3135" s="385"/>
      <c r="AT3135" s="385"/>
      <c r="AU3135" s="359"/>
      <c r="AW3135" s="416"/>
      <c r="AX3135" s="694"/>
      <c r="AY3135" s="641"/>
      <c r="AZ3135" s="385"/>
      <c r="BA3135" s="385"/>
      <c r="BB3135" s="416"/>
      <c r="BC3135" s="416"/>
      <c r="BD3135" s="416"/>
      <c r="BE3135" s="416"/>
      <c r="BF3135" s="416"/>
      <c r="BG3135" s="416"/>
      <c r="BH3135" s="416"/>
      <c r="BI3135" s="416"/>
      <c r="BJ3135" s="416"/>
    </row>
    <row r="3136" spans="10:62" x14ac:dyDescent="0.2">
      <c r="J3136" s="385"/>
      <c r="K3136" s="217"/>
      <c r="L3136" s="217"/>
      <c r="M3136" s="693"/>
      <c r="N3136" s="693"/>
      <c r="O3136" s="359"/>
      <c r="P3136" s="619"/>
      <c r="Q3136" s="672"/>
      <c r="R3136" s="672"/>
      <c r="S3136" s="672"/>
      <c r="T3136" s="385"/>
      <c r="U3136" s="385"/>
      <c r="V3136" s="385"/>
      <c r="W3136" s="385"/>
      <c r="X3136" s="693"/>
      <c r="Y3136" s="325"/>
      <c r="Z3136" s="308"/>
      <c r="AA3136" s="383"/>
      <c r="AC3136" s="325"/>
      <c r="AD3136" s="325"/>
      <c r="AF3136" s="383"/>
      <c r="AH3136" s="325"/>
      <c r="AI3136" s="325"/>
      <c r="AK3136" s="385"/>
      <c r="AL3136" s="385"/>
      <c r="AM3136" s="359"/>
      <c r="AN3136" s="385"/>
      <c r="AO3136" s="385"/>
      <c r="AP3136" s="385"/>
      <c r="AQ3136" s="385"/>
      <c r="AR3136" s="385"/>
      <c r="AS3136" s="385"/>
      <c r="AT3136" s="385"/>
      <c r="AU3136" s="359"/>
      <c r="AW3136" s="416"/>
      <c r="AX3136" s="694"/>
      <c r="AY3136" s="641"/>
      <c r="AZ3136" s="385"/>
      <c r="BA3136" s="385"/>
      <c r="BB3136" s="416"/>
      <c r="BC3136" s="416"/>
      <c r="BD3136" s="416"/>
      <c r="BE3136" s="416"/>
      <c r="BF3136" s="416"/>
      <c r="BG3136" s="416"/>
      <c r="BH3136" s="416"/>
      <c r="BI3136" s="416"/>
      <c r="BJ3136" s="416"/>
    </row>
    <row r="3137" spans="10:62" x14ac:dyDescent="0.2">
      <c r="J3137" s="385"/>
      <c r="K3137" s="217"/>
      <c r="L3137" s="217"/>
      <c r="M3137" s="693"/>
      <c r="N3137" s="693"/>
      <c r="O3137" s="359"/>
      <c r="P3137" s="619"/>
      <c r="Q3137" s="672"/>
      <c r="R3137" s="672"/>
      <c r="S3137" s="672"/>
      <c r="T3137" s="385"/>
      <c r="U3137" s="385"/>
      <c r="V3137" s="385"/>
      <c r="W3137" s="385"/>
      <c r="X3137" s="693"/>
      <c r="Y3137" s="325"/>
      <c r="Z3137" s="308"/>
      <c r="AA3137" s="383"/>
      <c r="AC3137" s="325"/>
      <c r="AD3137" s="325"/>
      <c r="AF3137" s="383"/>
      <c r="AH3137" s="325"/>
      <c r="AI3137" s="325"/>
      <c r="AK3137" s="385"/>
      <c r="AL3137" s="385"/>
      <c r="AM3137" s="359"/>
      <c r="AN3137" s="385"/>
      <c r="AO3137" s="385"/>
      <c r="AP3137" s="385"/>
      <c r="AQ3137" s="385"/>
      <c r="AR3137" s="385"/>
      <c r="AS3137" s="385"/>
      <c r="AT3137" s="385"/>
      <c r="AU3137" s="359"/>
      <c r="AW3137" s="416"/>
      <c r="AX3137" s="694"/>
      <c r="AY3137" s="641"/>
      <c r="AZ3137" s="385"/>
      <c r="BA3137" s="385"/>
      <c r="BB3137" s="416"/>
      <c r="BC3137" s="416"/>
      <c r="BD3137" s="416"/>
      <c r="BE3137" s="416"/>
      <c r="BF3137" s="416"/>
      <c r="BG3137" s="416"/>
      <c r="BH3137" s="416"/>
      <c r="BI3137" s="416"/>
      <c r="BJ3137" s="416"/>
    </row>
    <row r="3138" spans="10:62" x14ac:dyDescent="0.2">
      <c r="J3138" s="385"/>
      <c r="K3138" s="217"/>
      <c r="L3138" s="217"/>
      <c r="M3138" s="693"/>
      <c r="N3138" s="693"/>
      <c r="O3138" s="359"/>
      <c r="P3138" s="619"/>
      <c r="Q3138" s="672"/>
      <c r="R3138" s="672"/>
      <c r="S3138" s="672"/>
      <c r="T3138" s="385"/>
      <c r="U3138" s="385"/>
      <c r="V3138" s="385"/>
      <c r="W3138" s="385"/>
      <c r="X3138" s="693"/>
      <c r="Y3138" s="325"/>
      <c r="Z3138" s="308"/>
      <c r="AA3138" s="383"/>
      <c r="AC3138" s="325"/>
      <c r="AD3138" s="325"/>
      <c r="AF3138" s="383"/>
      <c r="AH3138" s="325"/>
      <c r="AI3138" s="325"/>
      <c r="AK3138" s="385"/>
      <c r="AL3138" s="385"/>
      <c r="AM3138" s="359"/>
      <c r="AN3138" s="385"/>
      <c r="AO3138" s="385"/>
      <c r="AP3138" s="385"/>
      <c r="AQ3138" s="385"/>
      <c r="AR3138" s="385"/>
      <c r="AS3138" s="385"/>
      <c r="AT3138" s="385"/>
      <c r="AU3138" s="359"/>
      <c r="AW3138" s="416"/>
      <c r="AX3138" s="694"/>
      <c r="AY3138" s="641"/>
      <c r="AZ3138" s="385"/>
      <c r="BA3138" s="385"/>
      <c r="BB3138" s="416"/>
      <c r="BC3138" s="416"/>
      <c r="BD3138" s="416"/>
      <c r="BE3138" s="416"/>
      <c r="BF3138" s="416"/>
      <c r="BG3138" s="416"/>
      <c r="BH3138" s="416"/>
      <c r="BI3138" s="416"/>
      <c r="BJ3138" s="416"/>
    </row>
    <row r="3139" spans="10:62" x14ac:dyDescent="0.2">
      <c r="J3139" s="385"/>
      <c r="K3139" s="217"/>
      <c r="L3139" s="217"/>
      <c r="M3139" s="693"/>
      <c r="N3139" s="693"/>
      <c r="O3139" s="359"/>
      <c r="P3139" s="619"/>
      <c r="Q3139" s="672"/>
      <c r="R3139" s="672"/>
      <c r="S3139" s="672"/>
      <c r="T3139" s="385"/>
      <c r="U3139" s="385"/>
      <c r="V3139" s="385"/>
      <c r="W3139" s="385"/>
      <c r="X3139" s="693"/>
      <c r="Y3139" s="325"/>
      <c r="Z3139" s="308"/>
      <c r="AA3139" s="383"/>
      <c r="AC3139" s="325"/>
      <c r="AD3139" s="325"/>
      <c r="AF3139" s="383"/>
      <c r="AH3139" s="325"/>
      <c r="AI3139" s="325"/>
      <c r="AK3139" s="385"/>
      <c r="AL3139" s="385"/>
      <c r="AM3139" s="359"/>
      <c r="AN3139" s="385"/>
      <c r="AO3139" s="385"/>
      <c r="AP3139" s="385"/>
      <c r="AQ3139" s="385"/>
      <c r="AR3139" s="385"/>
      <c r="AS3139" s="385"/>
      <c r="AT3139" s="385"/>
      <c r="AU3139" s="359"/>
      <c r="AW3139" s="416"/>
      <c r="AX3139" s="694"/>
      <c r="AY3139" s="641"/>
      <c r="AZ3139" s="385"/>
      <c r="BA3139" s="385"/>
      <c r="BB3139" s="416"/>
      <c r="BC3139" s="416"/>
      <c r="BD3139" s="416"/>
      <c r="BE3139" s="416"/>
      <c r="BF3139" s="416"/>
      <c r="BG3139" s="416"/>
      <c r="BH3139" s="416"/>
      <c r="BI3139" s="416"/>
      <c r="BJ3139" s="416"/>
    </row>
    <row r="3140" spans="10:62" x14ac:dyDescent="0.2">
      <c r="J3140" s="385"/>
      <c r="K3140" s="217"/>
      <c r="L3140" s="217"/>
      <c r="M3140" s="693"/>
      <c r="N3140" s="693"/>
      <c r="O3140" s="359"/>
      <c r="P3140" s="619"/>
      <c r="Q3140" s="672"/>
      <c r="R3140" s="672"/>
      <c r="S3140" s="672"/>
      <c r="T3140" s="385"/>
      <c r="U3140" s="385"/>
      <c r="V3140" s="385"/>
      <c r="W3140" s="385"/>
      <c r="X3140" s="693"/>
      <c r="Y3140" s="325"/>
      <c r="Z3140" s="308"/>
      <c r="AA3140" s="383"/>
      <c r="AC3140" s="325"/>
      <c r="AD3140" s="325"/>
      <c r="AF3140" s="383"/>
      <c r="AH3140" s="325"/>
      <c r="AI3140" s="325"/>
      <c r="AK3140" s="385"/>
      <c r="AL3140" s="385"/>
      <c r="AM3140" s="359"/>
      <c r="AN3140" s="385"/>
      <c r="AO3140" s="385"/>
      <c r="AP3140" s="385"/>
      <c r="AQ3140" s="385"/>
      <c r="AR3140" s="385"/>
      <c r="AS3140" s="385"/>
      <c r="AT3140" s="385"/>
      <c r="AU3140" s="359"/>
      <c r="AW3140" s="416"/>
      <c r="AX3140" s="694"/>
      <c r="AY3140" s="641"/>
      <c r="AZ3140" s="385"/>
      <c r="BA3140" s="385"/>
      <c r="BB3140" s="416"/>
      <c r="BC3140" s="416"/>
      <c r="BD3140" s="416"/>
      <c r="BE3140" s="416"/>
      <c r="BF3140" s="416"/>
      <c r="BG3140" s="416"/>
      <c r="BH3140" s="416"/>
      <c r="BI3140" s="416"/>
      <c r="BJ3140" s="416"/>
    </row>
    <row r="3141" spans="10:62" x14ac:dyDescent="0.2">
      <c r="J3141" s="385"/>
      <c r="K3141" s="217"/>
      <c r="L3141" s="217"/>
      <c r="M3141" s="693"/>
      <c r="N3141" s="693"/>
      <c r="O3141" s="359"/>
      <c r="P3141" s="619"/>
      <c r="Q3141" s="672"/>
      <c r="R3141" s="672"/>
      <c r="S3141" s="672"/>
      <c r="T3141" s="385"/>
      <c r="U3141" s="385"/>
      <c r="V3141" s="385"/>
      <c r="W3141" s="385"/>
      <c r="X3141" s="693"/>
      <c r="Y3141" s="325"/>
      <c r="Z3141" s="308"/>
      <c r="AA3141" s="383"/>
      <c r="AC3141" s="325"/>
      <c r="AD3141" s="325"/>
      <c r="AF3141" s="383"/>
      <c r="AH3141" s="325"/>
      <c r="AI3141" s="325"/>
      <c r="AK3141" s="385"/>
      <c r="AL3141" s="385"/>
      <c r="AM3141" s="359"/>
      <c r="AN3141" s="385"/>
      <c r="AO3141" s="385"/>
      <c r="AP3141" s="385"/>
      <c r="AQ3141" s="385"/>
      <c r="AR3141" s="385"/>
      <c r="AS3141" s="385"/>
      <c r="AT3141" s="385"/>
      <c r="AU3141" s="359"/>
      <c r="AW3141" s="416"/>
      <c r="AX3141" s="694"/>
      <c r="AY3141" s="641"/>
      <c r="AZ3141" s="385"/>
      <c r="BA3141" s="385"/>
      <c r="BB3141" s="416"/>
      <c r="BC3141" s="416"/>
      <c r="BD3141" s="416"/>
      <c r="BE3141" s="416"/>
      <c r="BF3141" s="416"/>
      <c r="BG3141" s="416"/>
      <c r="BH3141" s="416"/>
      <c r="BI3141" s="416"/>
      <c r="BJ3141" s="416"/>
    </row>
    <row r="3142" spans="10:62" x14ac:dyDescent="0.2">
      <c r="J3142" s="385"/>
      <c r="K3142" s="217"/>
      <c r="L3142" s="217"/>
      <c r="M3142" s="693"/>
      <c r="N3142" s="693"/>
      <c r="O3142" s="359"/>
      <c r="P3142" s="619"/>
      <c r="Q3142" s="672"/>
      <c r="R3142" s="672"/>
      <c r="S3142" s="672"/>
      <c r="T3142" s="385"/>
      <c r="U3142" s="385"/>
      <c r="V3142" s="385"/>
      <c r="W3142" s="385"/>
      <c r="X3142" s="693"/>
      <c r="Y3142" s="325"/>
      <c r="Z3142" s="308"/>
      <c r="AA3142" s="383"/>
      <c r="AC3142" s="325"/>
      <c r="AD3142" s="325"/>
      <c r="AF3142" s="383"/>
      <c r="AH3142" s="325"/>
      <c r="AI3142" s="325"/>
      <c r="AK3142" s="385"/>
      <c r="AL3142" s="385"/>
      <c r="AM3142" s="359"/>
      <c r="AN3142" s="385"/>
      <c r="AO3142" s="385"/>
      <c r="AP3142" s="385"/>
      <c r="AQ3142" s="385"/>
      <c r="AR3142" s="385"/>
      <c r="AS3142" s="385"/>
      <c r="AT3142" s="385"/>
      <c r="AU3142" s="359"/>
      <c r="AW3142" s="416"/>
      <c r="AX3142" s="694"/>
      <c r="AY3142" s="641"/>
      <c r="AZ3142" s="385"/>
      <c r="BA3142" s="385"/>
      <c r="BB3142" s="416"/>
      <c r="BC3142" s="416"/>
      <c r="BD3142" s="416"/>
      <c r="BE3142" s="416"/>
      <c r="BF3142" s="416"/>
      <c r="BG3142" s="416"/>
      <c r="BH3142" s="416"/>
      <c r="BI3142" s="416"/>
      <c r="BJ3142" s="416"/>
    </row>
    <row r="3143" spans="10:62" x14ac:dyDescent="0.2">
      <c r="J3143" s="385"/>
      <c r="K3143" s="217"/>
      <c r="L3143" s="217"/>
      <c r="M3143" s="693"/>
      <c r="N3143" s="693"/>
      <c r="O3143" s="359"/>
      <c r="P3143" s="619"/>
      <c r="Q3143" s="672"/>
      <c r="R3143" s="672"/>
      <c r="S3143" s="672"/>
      <c r="T3143" s="385"/>
      <c r="U3143" s="385"/>
      <c r="V3143" s="385"/>
      <c r="W3143" s="385"/>
      <c r="X3143" s="693"/>
      <c r="Y3143" s="325"/>
      <c r="Z3143" s="308"/>
      <c r="AA3143" s="383"/>
      <c r="AC3143" s="325"/>
      <c r="AD3143" s="325"/>
      <c r="AF3143" s="383"/>
      <c r="AH3143" s="325"/>
      <c r="AI3143" s="325"/>
      <c r="AK3143" s="385"/>
      <c r="AL3143" s="385"/>
      <c r="AM3143" s="359"/>
      <c r="AN3143" s="385"/>
      <c r="AO3143" s="385"/>
      <c r="AP3143" s="385"/>
      <c r="AQ3143" s="385"/>
      <c r="AR3143" s="385"/>
      <c r="AS3143" s="385"/>
      <c r="AT3143" s="385"/>
      <c r="AU3143" s="359"/>
      <c r="AW3143" s="416"/>
      <c r="AX3143" s="694"/>
      <c r="AY3143" s="641"/>
      <c r="AZ3143" s="385"/>
      <c r="BA3143" s="385"/>
      <c r="BB3143" s="416"/>
      <c r="BC3143" s="416"/>
      <c r="BD3143" s="416"/>
      <c r="BE3143" s="416"/>
      <c r="BF3143" s="416"/>
      <c r="BG3143" s="416"/>
      <c r="BH3143" s="416"/>
      <c r="BI3143" s="416"/>
      <c r="BJ3143" s="416"/>
    </row>
    <row r="3144" spans="10:62" x14ac:dyDescent="0.2">
      <c r="J3144" s="385"/>
      <c r="K3144" s="217"/>
      <c r="L3144" s="217"/>
      <c r="M3144" s="693"/>
      <c r="N3144" s="693"/>
      <c r="O3144" s="359"/>
      <c r="P3144" s="619"/>
      <c r="Q3144" s="672"/>
      <c r="R3144" s="672"/>
      <c r="S3144" s="672"/>
      <c r="T3144" s="385"/>
      <c r="U3144" s="385"/>
      <c r="V3144" s="385"/>
      <c r="W3144" s="385"/>
      <c r="X3144" s="693"/>
      <c r="Y3144" s="325"/>
      <c r="Z3144" s="308"/>
      <c r="AA3144" s="383"/>
      <c r="AC3144" s="325"/>
      <c r="AD3144" s="325"/>
      <c r="AF3144" s="383"/>
      <c r="AH3144" s="325"/>
      <c r="AI3144" s="325"/>
      <c r="AK3144" s="385"/>
      <c r="AL3144" s="385"/>
      <c r="AM3144" s="359"/>
      <c r="AN3144" s="385"/>
      <c r="AO3144" s="385"/>
      <c r="AP3144" s="385"/>
      <c r="AQ3144" s="385"/>
      <c r="AR3144" s="385"/>
      <c r="AS3144" s="385"/>
      <c r="AT3144" s="385"/>
      <c r="AU3144" s="359"/>
      <c r="AW3144" s="416"/>
      <c r="AX3144" s="694"/>
      <c r="AY3144" s="641"/>
      <c r="AZ3144" s="385"/>
      <c r="BA3144" s="385"/>
      <c r="BB3144" s="416"/>
      <c r="BC3144" s="416"/>
      <c r="BD3144" s="416"/>
      <c r="BE3144" s="416"/>
      <c r="BF3144" s="416"/>
      <c r="BG3144" s="416"/>
      <c r="BH3144" s="416"/>
      <c r="BI3144" s="416"/>
      <c r="BJ3144" s="416"/>
    </row>
    <row r="3145" spans="10:62" x14ac:dyDescent="0.2">
      <c r="J3145" s="385"/>
      <c r="K3145" s="217"/>
      <c r="L3145" s="217"/>
      <c r="M3145" s="693"/>
      <c r="N3145" s="693"/>
      <c r="O3145" s="359"/>
      <c r="P3145" s="619"/>
      <c r="Q3145" s="672"/>
      <c r="R3145" s="672"/>
      <c r="S3145" s="672"/>
      <c r="T3145" s="385"/>
      <c r="U3145" s="385"/>
      <c r="V3145" s="385"/>
      <c r="W3145" s="385"/>
      <c r="X3145" s="693"/>
      <c r="Y3145" s="325"/>
      <c r="Z3145" s="308"/>
      <c r="AA3145" s="383"/>
      <c r="AC3145" s="325"/>
      <c r="AD3145" s="325"/>
      <c r="AF3145" s="383"/>
      <c r="AH3145" s="325"/>
      <c r="AI3145" s="325"/>
      <c r="AK3145" s="385"/>
      <c r="AL3145" s="385"/>
      <c r="AM3145" s="359"/>
      <c r="AN3145" s="385"/>
      <c r="AO3145" s="385"/>
      <c r="AP3145" s="385"/>
      <c r="AQ3145" s="385"/>
      <c r="AR3145" s="385"/>
      <c r="AS3145" s="385"/>
      <c r="AT3145" s="385"/>
      <c r="AU3145" s="359"/>
      <c r="AW3145" s="416"/>
      <c r="AX3145" s="694"/>
      <c r="AY3145" s="641"/>
      <c r="AZ3145" s="385"/>
      <c r="BA3145" s="385"/>
      <c r="BB3145" s="416"/>
      <c r="BC3145" s="416"/>
      <c r="BD3145" s="416"/>
      <c r="BE3145" s="416"/>
      <c r="BF3145" s="416"/>
      <c r="BG3145" s="416"/>
      <c r="BH3145" s="416"/>
      <c r="BI3145" s="416"/>
      <c r="BJ3145" s="416"/>
    </row>
    <row r="3146" spans="10:62" x14ac:dyDescent="0.2">
      <c r="J3146" s="385"/>
      <c r="K3146" s="217"/>
      <c r="L3146" s="217"/>
      <c r="M3146" s="693"/>
      <c r="N3146" s="693"/>
      <c r="O3146" s="359"/>
      <c r="P3146" s="619"/>
      <c r="Q3146" s="672"/>
      <c r="R3146" s="672"/>
      <c r="S3146" s="672"/>
      <c r="T3146" s="385"/>
      <c r="U3146" s="385"/>
      <c r="V3146" s="385"/>
      <c r="W3146" s="385"/>
      <c r="X3146" s="693"/>
      <c r="Y3146" s="325"/>
      <c r="Z3146" s="308"/>
      <c r="AA3146" s="383"/>
      <c r="AC3146" s="325"/>
      <c r="AD3146" s="325"/>
      <c r="AF3146" s="383"/>
      <c r="AH3146" s="325"/>
      <c r="AI3146" s="325"/>
      <c r="AK3146" s="385"/>
      <c r="AL3146" s="385"/>
      <c r="AM3146" s="359"/>
      <c r="AN3146" s="385"/>
      <c r="AO3146" s="385"/>
      <c r="AP3146" s="385"/>
      <c r="AQ3146" s="385"/>
      <c r="AR3146" s="385"/>
      <c r="AS3146" s="385"/>
      <c r="AT3146" s="385"/>
      <c r="AU3146" s="359"/>
      <c r="AW3146" s="416"/>
      <c r="AX3146" s="694"/>
      <c r="AY3146" s="641"/>
      <c r="AZ3146" s="385"/>
      <c r="BA3146" s="385"/>
      <c r="BB3146" s="416"/>
      <c r="BC3146" s="416"/>
      <c r="BD3146" s="416"/>
      <c r="BE3146" s="416"/>
      <c r="BF3146" s="416"/>
      <c r="BG3146" s="416"/>
      <c r="BH3146" s="416"/>
      <c r="BI3146" s="416"/>
      <c r="BJ3146" s="416"/>
    </row>
    <row r="3147" spans="10:62" x14ac:dyDescent="0.2">
      <c r="J3147" s="385"/>
      <c r="K3147" s="217"/>
      <c r="L3147" s="217"/>
      <c r="M3147" s="693"/>
      <c r="N3147" s="693"/>
      <c r="O3147" s="359"/>
      <c r="P3147" s="619"/>
      <c r="Q3147" s="672"/>
      <c r="R3147" s="672"/>
      <c r="S3147" s="672"/>
      <c r="T3147" s="385"/>
      <c r="U3147" s="385"/>
      <c r="V3147" s="385"/>
      <c r="W3147" s="385"/>
      <c r="X3147" s="693"/>
      <c r="Y3147" s="325"/>
      <c r="Z3147" s="308"/>
      <c r="AA3147" s="383"/>
      <c r="AC3147" s="325"/>
      <c r="AD3147" s="325"/>
      <c r="AF3147" s="383"/>
      <c r="AH3147" s="325"/>
      <c r="AI3147" s="325"/>
      <c r="AK3147" s="385"/>
      <c r="AL3147" s="385"/>
      <c r="AM3147" s="359"/>
      <c r="AN3147" s="385"/>
      <c r="AO3147" s="385"/>
      <c r="AP3147" s="385"/>
      <c r="AQ3147" s="385"/>
      <c r="AR3147" s="385"/>
      <c r="AS3147" s="385"/>
      <c r="AT3147" s="385"/>
      <c r="AU3147" s="359"/>
      <c r="AW3147" s="416"/>
      <c r="AX3147" s="694"/>
      <c r="AY3147" s="641"/>
      <c r="AZ3147" s="385"/>
      <c r="BA3147" s="385"/>
      <c r="BB3147" s="416"/>
      <c r="BC3147" s="416"/>
      <c r="BD3147" s="416"/>
      <c r="BE3147" s="416"/>
      <c r="BF3147" s="416"/>
      <c r="BG3147" s="416"/>
      <c r="BH3147" s="416"/>
      <c r="BI3147" s="416"/>
      <c r="BJ3147" s="416"/>
    </row>
    <row r="3148" spans="10:62" x14ac:dyDescent="0.2">
      <c r="J3148" s="385"/>
      <c r="K3148" s="217"/>
      <c r="L3148" s="217"/>
      <c r="M3148" s="693"/>
      <c r="N3148" s="693"/>
      <c r="O3148" s="359"/>
      <c r="P3148" s="619"/>
      <c r="Q3148" s="672"/>
      <c r="R3148" s="672"/>
      <c r="S3148" s="672"/>
      <c r="T3148" s="385"/>
      <c r="U3148" s="385"/>
      <c r="V3148" s="385"/>
      <c r="W3148" s="385"/>
      <c r="X3148" s="693"/>
      <c r="Y3148" s="325"/>
      <c r="Z3148" s="308"/>
      <c r="AA3148" s="383"/>
      <c r="AC3148" s="325"/>
      <c r="AD3148" s="325"/>
      <c r="AF3148" s="383"/>
      <c r="AH3148" s="325"/>
      <c r="AI3148" s="325"/>
      <c r="AK3148" s="385"/>
      <c r="AL3148" s="385"/>
      <c r="AM3148" s="359"/>
      <c r="AN3148" s="385"/>
      <c r="AO3148" s="385"/>
      <c r="AP3148" s="385"/>
      <c r="AQ3148" s="385"/>
      <c r="AR3148" s="385"/>
      <c r="AS3148" s="385"/>
      <c r="AT3148" s="385"/>
      <c r="AU3148" s="359"/>
      <c r="AW3148" s="416"/>
      <c r="AX3148" s="694"/>
      <c r="AY3148" s="641"/>
      <c r="AZ3148" s="385"/>
      <c r="BA3148" s="385"/>
      <c r="BB3148" s="416"/>
      <c r="BC3148" s="416"/>
      <c r="BD3148" s="416"/>
      <c r="BE3148" s="416"/>
      <c r="BF3148" s="416"/>
      <c r="BG3148" s="416"/>
      <c r="BH3148" s="416"/>
      <c r="BI3148" s="416"/>
      <c r="BJ3148" s="416"/>
    </row>
    <row r="3149" spans="10:62" x14ac:dyDescent="0.2">
      <c r="J3149" s="385"/>
      <c r="K3149" s="217"/>
      <c r="L3149" s="217"/>
      <c r="M3149" s="693"/>
      <c r="N3149" s="693"/>
      <c r="O3149" s="359"/>
      <c r="P3149" s="619"/>
      <c r="Q3149" s="672"/>
      <c r="R3149" s="672"/>
      <c r="S3149" s="672"/>
      <c r="T3149" s="385"/>
      <c r="U3149" s="385"/>
      <c r="V3149" s="385"/>
      <c r="W3149" s="385"/>
      <c r="X3149" s="693"/>
      <c r="Y3149" s="325"/>
      <c r="Z3149" s="308"/>
      <c r="AA3149" s="383"/>
      <c r="AC3149" s="325"/>
      <c r="AD3149" s="325"/>
      <c r="AF3149" s="383"/>
      <c r="AH3149" s="325"/>
      <c r="AI3149" s="325"/>
      <c r="AK3149" s="385"/>
      <c r="AL3149" s="385"/>
      <c r="AM3149" s="359"/>
      <c r="AN3149" s="385"/>
      <c r="AO3149" s="385"/>
      <c r="AP3149" s="385"/>
      <c r="AQ3149" s="385"/>
      <c r="AR3149" s="385"/>
      <c r="AS3149" s="385"/>
      <c r="AT3149" s="385"/>
      <c r="AU3149" s="359"/>
      <c r="AW3149" s="416"/>
      <c r="AX3149" s="694"/>
      <c r="AY3149" s="641"/>
      <c r="AZ3149" s="385"/>
      <c r="BA3149" s="385"/>
      <c r="BB3149" s="416"/>
      <c r="BC3149" s="416"/>
      <c r="BD3149" s="416"/>
      <c r="BE3149" s="416"/>
      <c r="BF3149" s="416"/>
      <c r="BG3149" s="416"/>
      <c r="BH3149" s="416"/>
      <c r="BI3149" s="416"/>
      <c r="BJ3149" s="416"/>
    </row>
    <row r="3150" spans="10:62" x14ac:dyDescent="0.2">
      <c r="J3150" s="385"/>
      <c r="K3150" s="217"/>
      <c r="L3150" s="217"/>
      <c r="M3150" s="693"/>
      <c r="N3150" s="693"/>
      <c r="O3150" s="359"/>
      <c r="P3150" s="619"/>
      <c r="Q3150" s="672"/>
      <c r="R3150" s="672"/>
      <c r="S3150" s="672"/>
      <c r="T3150" s="385"/>
      <c r="U3150" s="385"/>
      <c r="V3150" s="385"/>
      <c r="W3150" s="385"/>
      <c r="X3150" s="693"/>
      <c r="Y3150" s="325"/>
      <c r="Z3150" s="308"/>
      <c r="AA3150" s="383"/>
      <c r="AC3150" s="325"/>
      <c r="AD3150" s="325"/>
      <c r="AF3150" s="383"/>
      <c r="AH3150" s="325"/>
      <c r="AI3150" s="325"/>
      <c r="AK3150" s="385"/>
      <c r="AL3150" s="385"/>
      <c r="AM3150" s="359"/>
      <c r="AN3150" s="385"/>
      <c r="AO3150" s="385"/>
      <c r="AP3150" s="385"/>
      <c r="AQ3150" s="385"/>
      <c r="AR3150" s="385"/>
      <c r="AS3150" s="385"/>
      <c r="AT3150" s="385"/>
      <c r="AU3150" s="359"/>
      <c r="AW3150" s="416"/>
      <c r="AX3150" s="694"/>
      <c r="AY3150" s="641"/>
      <c r="AZ3150" s="385"/>
      <c r="BA3150" s="385"/>
      <c r="BB3150" s="416"/>
      <c r="BC3150" s="416"/>
      <c r="BD3150" s="416"/>
      <c r="BE3150" s="416"/>
      <c r="BF3150" s="416"/>
      <c r="BG3150" s="416"/>
      <c r="BH3150" s="416"/>
      <c r="BI3150" s="416"/>
      <c r="BJ3150" s="416"/>
    </row>
    <row r="3151" spans="10:62" x14ac:dyDescent="0.2">
      <c r="J3151" s="385"/>
      <c r="K3151" s="217"/>
      <c r="L3151" s="217"/>
      <c r="M3151" s="693"/>
      <c r="N3151" s="693"/>
      <c r="O3151" s="359"/>
      <c r="P3151" s="619"/>
      <c r="Q3151" s="672"/>
      <c r="R3151" s="672"/>
      <c r="S3151" s="672"/>
      <c r="T3151" s="385"/>
      <c r="U3151" s="385"/>
      <c r="V3151" s="385"/>
      <c r="W3151" s="385"/>
      <c r="X3151" s="693"/>
      <c r="Y3151" s="325"/>
      <c r="Z3151" s="308"/>
      <c r="AA3151" s="383"/>
      <c r="AC3151" s="325"/>
      <c r="AD3151" s="325"/>
      <c r="AF3151" s="383"/>
      <c r="AH3151" s="325"/>
      <c r="AI3151" s="325"/>
      <c r="AK3151" s="385"/>
      <c r="AL3151" s="385"/>
      <c r="AM3151" s="359"/>
      <c r="AN3151" s="385"/>
      <c r="AO3151" s="385"/>
      <c r="AP3151" s="385"/>
      <c r="AQ3151" s="385"/>
      <c r="AR3151" s="385"/>
      <c r="AS3151" s="385"/>
      <c r="AT3151" s="385"/>
      <c r="AU3151" s="359"/>
      <c r="AW3151" s="416"/>
      <c r="AX3151" s="694"/>
      <c r="AY3151" s="641"/>
      <c r="AZ3151" s="385"/>
      <c r="BA3151" s="385"/>
      <c r="BB3151" s="416"/>
      <c r="BC3151" s="416"/>
      <c r="BD3151" s="416"/>
      <c r="BE3151" s="416"/>
      <c r="BF3151" s="416"/>
      <c r="BG3151" s="416"/>
      <c r="BH3151" s="416"/>
      <c r="BI3151" s="416"/>
      <c r="BJ3151" s="416"/>
    </row>
    <row r="3152" spans="10:62" x14ac:dyDescent="0.2">
      <c r="J3152" s="385"/>
      <c r="K3152" s="217"/>
      <c r="L3152" s="217"/>
      <c r="M3152" s="693"/>
      <c r="N3152" s="693"/>
      <c r="O3152" s="359"/>
      <c r="P3152" s="619"/>
      <c r="Q3152" s="672"/>
      <c r="R3152" s="672"/>
      <c r="S3152" s="672"/>
      <c r="T3152" s="385"/>
      <c r="U3152" s="385"/>
      <c r="V3152" s="385"/>
      <c r="W3152" s="385"/>
      <c r="X3152" s="693"/>
      <c r="Y3152" s="325"/>
      <c r="Z3152" s="308"/>
      <c r="AA3152" s="383"/>
      <c r="AC3152" s="325"/>
      <c r="AD3152" s="325"/>
      <c r="AF3152" s="383"/>
      <c r="AH3152" s="325"/>
      <c r="AI3152" s="325"/>
      <c r="AK3152" s="385"/>
      <c r="AL3152" s="385"/>
      <c r="AM3152" s="359"/>
      <c r="AN3152" s="385"/>
      <c r="AO3152" s="385"/>
      <c r="AP3152" s="385"/>
      <c r="AQ3152" s="385"/>
      <c r="AR3152" s="385"/>
      <c r="AS3152" s="385"/>
      <c r="AT3152" s="385"/>
      <c r="AU3152" s="359"/>
      <c r="AW3152" s="416"/>
      <c r="AX3152" s="694"/>
      <c r="AY3152" s="641"/>
      <c r="AZ3152" s="385"/>
      <c r="BA3152" s="385"/>
      <c r="BB3152" s="416"/>
      <c r="BC3152" s="416"/>
      <c r="BD3152" s="416"/>
      <c r="BE3152" s="416"/>
      <c r="BF3152" s="416"/>
      <c r="BG3152" s="416"/>
      <c r="BH3152" s="416"/>
      <c r="BI3152" s="416"/>
      <c r="BJ3152" s="416"/>
    </row>
    <row r="3153" spans="10:62" x14ac:dyDescent="0.2">
      <c r="J3153" s="385"/>
      <c r="K3153" s="217"/>
      <c r="L3153" s="217"/>
      <c r="M3153" s="693"/>
      <c r="N3153" s="693"/>
      <c r="O3153" s="359"/>
      <c r="P3153" s="619"/>
      <c r="Q3153" s="672"/>
      <c r="R3153" s="672"/>
      <c r="S3153" s="672"/>
      <c r="T3153" s="385"/>
      <c r="U3153" s="385"/>
      <c r="V3153" s="385"/>
      <c r="W3153" s="385"/>
      <c r="X3153" s="693"/>
      <c r="Y3153" s="325"/>
      <c r="Z3153" s="308"/>
      <c r="AA3153" s="383"/>
      <c r="AC3153" s="325"/>
      <c r="AD3153" s="325"/>
      <c r="AF3153" s="383"/>
      <c r="AH3153" s="325"/>
      <c r="AI3153" s="325"/>
      <c r="AK3153" s="385"/>
      <c r="AL3153" s="385"/>
      <c r="AM3153" s="359"/>
      <c r="AN3153" s="385"/>
      <c r="AO3153" s="385"/>
      <c r="AP3153" s="385"/>
      <c r="AQ3153" s="385"/>
      <c r="AR3153" s="385"/>
      <c r="AS3153" s="385"/>
      <c r="AT3153" s="385"/>
      <c r="AU3153" s="359"/>
      <c r="AW3153" s="416"/>
      <c r="AX3153" s="694"/>
      <c r="AY3153" s="641"/>
      <c r="AZ3153" s="385"/>
      <c r="BA3153" s="385"/>
      <c r="BB3153" s="416"/>
      <c r="BC3153" s="416"/>
      <c r="BD3153" s="416"/>
      <c r="BE3153" s="416"/>
      <c r="BF3153" s="416"/>
      <c r="BG3153" s="416"/>
      <c r="BH3153" s="416"/>
      <c r="BI3153" s="416"/>
      <c r="BJ3153" s="416"/>
    </row>
    <row r="3154" spans="10:62" x14ac:dyDescent="0.2">
      <c r="J3154" s="385"/>
      <c r="K3154" s="217"/>
      <c r="L3154" s="217"/>
      <c r="M3154" s="693"/>
      <c r="N3154" s="693"/>
      <c r="O3154" s="359"/>
      <c r="P3154" s="619"/>
      <c r="Q3154" s="672"/>
      <c r="R3154" s="672"/>
      <c r="S3154" s="672"/>
      <c r="T3154" s="385"/>
      <c r="U3154" s="385"/>
      <c r="V3154" s="385"/>
      <c r="W3154" s="385"/>
      <c r="X3154" s="693"/>
      <c r="Y3154" s="325"/>
      <c r="Z3154" s="308"/>
      <c r="AA3154" s="383"/>
      <c r="AC3154" s="325"/>
      <c r="AD3154" s="325"/>
      <c r="AF3154" s="383"/>
      <c r="AH3154" s="325"/>
      <c r="AI3154" s="325"/>
      <c r="AK3154" s="385"/>
      <c r="AL3154" s="385"/>
      <c r="AM3154" s="359"/>
      <c r="AN3154" s="385"/>
      <c r="AO3154" s="385"/>
      <c r="AP3154" s="385"/>
      <c r="AQ3154" s="385"/>
      <c r="AR3154" s="385"/>
      <c r="AS3154" s="385"/>
      <c r="AT3154" s="385"/>
      <c r="AU3154" s="359"/>
      <c r="AW3154" s="416"/>
      <c r="AX3154" s="694"/>
      <c r="AY3154" s="641"/>
      <c r="AZ3154" s="385"/>
      <c r="BA3154" s="385"/>
      <c r="BB3154" s="416"/>
      <c r="BC3154" s="416"/>
      <c r="BD3154" s="416"/>
      <c r="BE3154" s="416"/>
      <c r="BF3154" s="416"/>
      <c r="BG3154" s="416"/>
      <c r="BH3154" s="416"/>
      <c r="BI3154" s="416"/>
      <c r="BJ3154" s="416"/>
    </row>
    <row r="3155" spans="10:62" x14ac:dyDescent="0.2">
      <c r="J3155" s="385"/>
      <c r="K3155" s="217"/>
      <c r="L3155" s="217"/>
      <c r="M3155" s="693"/>
      <c r="N3155" s="693"/>
      <c r="O3155" s="359"/>
      <c r="P3155" s="619"/>
      <c r="Q3155" s="672"/>
      <c r="R3155" s="672"/>
      <c r="S3155" s="672"/>
      <c r="T3155" s="385"/>
      <c r="U3155" s="385"/>
      <c r="V3155" s="385"/>
      <c r="W3155" s="385"/>
      <c r="X3155" s="693"/>
      <c r="Y3155" s="325"/>
      <c r="Z3155" s="308"/>
      <c r="AA3155" s="383"/>
      <c r="AC3155" s="325"/>
      <c r="AD3155" s="325"/>
      <c r="AF3155" s="383"/>
      <c r="AH3155" s="325"/>
      <c r="AI3155" s="325"/>
      <c r="AK3155" s="385"/>
      <c r="AL3155" s="385"/>
      <c r="AM3155" s="359"/>
      <c r="AN3155" s="385"/>
      <c r="AO3155" s="385"/>
      <c r="AP3155" s="385"/>
      <c r="AQ3155" s="385"/>
      <c r="AR3155" s="385"/>
      <c r="AS3155" s="385"/>
      <c r="AT3155" s="385"/>
      <c r="AU3155" s="359"/>
      <c r="AW3155" s="416"/>
      <c r="AX3155" s="694"/>
      <c r="AY3155" s="641"/>
      <c r="AZ3155" s="385"/>
      <c r="BA3155" s="385"/>
      <c r="BB3155" s="416"/>
      <c r="BC3155" s="416"/>
      <c r="BD3155" s="416"/>
      <c r="BE3155" s="416"/>
      <c r="BF3155" s="416"/>
      <c r="BG3155" s="416"/>
      <c r="BH3155" s="416"/>
      <c r="BI3155" s="416"/>
      <c r="BJ3155" s="416"/>
    </row>
    <row r="3156" spans="10:62" x14ac:dyDescent="0.2">
      <c r="J3156" s="385"/>
      <c r="K3156" s="217"/>
      <c r="L3156" s="217"/>
      <c r="M3156" s="693"/>
      <c r="N3156" s="693"/>
      <c r="O3156" s="359"/>
      <c r="P3156" s="619"/>
      <c r="Q3156" s="672"/>
      <c r="R3156" s="672"/>
      <c r="S3156" s="672"/>
      <c r="T3156" s="385"/>
      <c r="U3156" s="385"/>
      <c r="V3156" s="385"/>
      <c r="W3156" s="385"/>
      <c r="X3156" s="693"/>
      <c r="Y3156" s="325"/>
      <c r="Z3156" s="308"/>
      <c r="AA3156" s="383"/>
      <c r="AC3156" s="325"/>
      <c r="AD3156" s="325"/>
      <c r="AF3156" s="383"/>
      <c r="AH3156" s="325"/>
      <c r="AI3156" s="325"/>
      <c r="AK3156" s="385"/>
      <c r="AL3156" s="385"/>
      <c r="AM3156" s="359"/>
      <c r="AN3156" s="385"/>
      <c r="AO3156" s="385"/>
      <c r="AP3156" s="385"/>
      <c r="AQ3156" s="385"/>
      <c r="AR3156" s="385"/>
      <c r="AS3156" s="385"/>
      <c r="AT3156" s="385"/>
      <c r="AU3156" s="359"/>
      <c r="AW3156" s="416"/>
      <c r="AX3156" s="694"/>
      <c r="AY3156" s="641"/>
      <c r="AZ3156" s="385"/>
      <c r="BA3156" s="385"/>
      <c r="BB3156" s="416"/>
      <c r="BC3156" s="416"/>
      <c r="BD3156" s="416"/>
      <c r="BE3156" s="416"/>
      <c r="BF3156" s="416"/>
      <c r="BG3156" s="416"/>
      <c r="BH3156" s="416"/>
      <c r="BI3156" s="416"/>
      <c r="BJ3156" s="416"/>
    </row>
    <row r="3157" spans="10:62" x14ac:dyDescent="0.2">
      <c r="J3157" s="385"/>
      <c r="K3157" s="217"/>
      <c r="L3157" s="217"/>
      <c r="M3157" s="693"/>
      <c r="N3157" s="693"/>
      <c r="O3157" s="359"/>
      <c r="P3157" s="619"/>
      <c r="Q3157" s="672"/>
      <c r="R3157" s="672"/>
      <c r="S3157" s="672"/>
      <c r="T3157" s="385"/>
      <c r="U3157" s="385"/>
      <c r="V3157" s="385"/>
      <c r="W3157" s="385"/>
      <c r="X3157" s="693"/>
      <c r="Y3157" s="325"/>
      <c r="Z3157" s="308"/>
      <c r="AA3157" s="383"/>
      <c r="AC3157" s="325"/>
      <c r="AD3157" s="325"/>
      <c r="AF3157" s="383"/>
      <c r="AH3157" s="325"/>
      <c r="AI3157" s="325"/>
      <c r="AK3157" s="385"/>
      <c r="AL3157" s="385"/>
      <c r="AM3157" s="359"/>
      <c r="AN3157" s="385"/>
      <c r="AO3157" s="385"/>
      <c r="AP3157" s="385"/>
      <c r="AQ3157" s="385"/>
      <c r="AR3157" s="385"/>
      <c r="AS3157" s="385"/>
      <c r="AT3157" s="385"/>
      <c r="AU3157" s="359"/>
      <c r="AW3157" s="416"/>
      <c r="AX3157" s="694"/>
      <c r="AY3157" s="641"/>
      <c r="AZ3157" s="385"/>
      <c r="BA3157" s="385"/>
      <c r="BB3157" s="416"/>
      <c r="BC3157" s="416"/>
      <c r="BD3157" s="416"/>
      <c r="BE3157" s="416"/>
      <c r="BF3157" s="416"/>
      <c r="BG3157" s="416"/>
      <c r="BH3157" s="416"/>
      <c r="BI3157" s="416"/>
      <c r="BJ3157" s="416"/>
    </row>
    <row r="3158" spans="10:62" x14ac:dyDescent="0.2">
      <c r="J3158" s="385"/>
      <c r="K3158" s="217"/>
      <c r="L3158" s="217"/>
      <c r="M3158" s="693"/>
      <c r="N3158" s="693"/>
      <c r="O3158" s="359"/>
      <c r="P3158" s="619"/>
      <c r="Q3158" s="672"/>
      <c r="R3158" s="672"/>
      <c r="S3158" s="672"/>
      <c r="T3158" s="385"/>
      <c r="U3158" s="385"/>
      <c r="V3158" s="385"/>
      <c r="W3158" s="385"/>
      <c r="X3158" s="693"/>
      <c r="Y3158" s="325"/>
      <c r="Z3158" s="308"/>
      <c r="AA3158" s="383"/>
      <c r="AC3158" s="325"/>
      <c r="AD3158" s="325"/>
      <c r="AF3158" s="383"/>
      <c r="AH3158" s="325"/>
      <c r="AI3158" s="325"/>
      <c r="AK3158" s="385"/>
      <c r="AL3158" s="385"/>
      <c r="AM3158" s="359"/>
      <c r="AN3158" s="385"/>
      <c r="AO3158" s="385"/>
      <c r="AP3158" s="385"/>
      <c r="AQ3158" s="385"/>
      <c r="AR3158" s="385"/>
      <c r="AS3158" s="385"/>
      <c r="AT3158" s="385"/>
      <c r="AU3158" s="359"/>
      <c r="AW3158" s="416"/>
      <c r="AX3158" s="694"/>
      <c r="AY3158" s="641"/>
      <c r="AZ3158" s="385"/>
      <c r="BA3158" s="385"/>
      <c r="BB3158" s="416"/>
      <c r="BC3158" s="416"/>
      <c r="BD3158" s="416"/>
      <c r="BE3158" s="416"/>
      <c r="BF3158" s="416"/>
      <c r="BG3158" s="416"/>
      <c r="BH3158" s="416"/>
      <c r="BI3158" s="416"/>
      <c r="BJ3158" s="416"/>
    </row>
    <row r="3159" spans="10:62" x14ac:dyDescent="0.2">
      <c r="J3159" s="385"/>
      <c r="K3159" s="217"/>
      <c r="L3159" s="217"/>
      <c r="M3159" s="693"/>
      <c r="N3159" s="693"/>
      <c r="O3159" s="359"/>
      <c r="P3159" s="619"/>
      <c r="Q3159" s="672"/>
      <c r="R3159" s="672"/>
      <c r="S3159" s="672"/>
      <c r="T3159" s="385"/>
      <c r="U3159" s="385"/>
      <c r="V3159" s="385"/>
      <c r="W3159" s="385"/>
      <c r="X3159" s="693"/>
      <c r="Y3159" s="325"/>
      <c r="Z3159" s="308"/>
      <c r="AA3159" s="383"/>
      <c r="AC3159" s="325"/>
      <c r="AD3159" s="325"/>
      <c r="AF3159" s="383"/>
      <c r="AH3159" s="325"/>
      <c r="AI3159" s="325"/>
      <c r="AK3159" s="385"/>
      <c r="AL3159" s="385"/>
      <c r="AM3159" s="359"/>
      <c r="AN3159" s="385"/>
      <c r="AO3159" s="385"/>
      <c r="AP3159" s="385"/>
      <c r="AQ3159" s="385"/>
      <c r="AR3159" s="385"/>
      <c r="AS3159" s="385"/>
      <c r="AT3159" s="385"/>
      <c r="AU3159" s="359"/>
      <c r="AW3159" s="416"/>
      <c r="AX3159" s="694"/>
      <c r="AY3159" s="641"/>
      <c r="AZ3159" s="385"/>
      <c r="BA3159" s="385"/>
      <c r="BB3159" s="416"/>
      <c r="BC3159" s="416"/>
      <c r="BD3159" s="416"/>
      <c r="BE3159" s="416"/>
      <c r="BF3159" s="416"/>
      <c r="BG3159" s="416"/>
      <c r="BH3159" s="416"/>
      <c r="BI3159" s="416"/>
      <c r="BJ3159" s="416"/>
    </row>
    <row r="3160" spans="10:62" x14ac:dyDescent="0.2">
      <c r="J3160" s="385"/>
      <c r="K3160" s="217"/>
      <c r="L3160" s="217"/>
      <c r="M3160" s="693"/>
      <c r="N3160" s="693"/>
      <c r="O3160" s="359"/>
      <c r="P3160" s="619"/>
      <c r="Q3160" s="672"/>
      <c r="R3160" s="672"/>
      <c r="S3160" s="672"/>
      <c r="T3160" s="385"/>
      <c r="U3160" s="385"/>
      <c r="V3160" s="385"/>
      <c r="W3160" s="385"/>
      <c r="X3160" s="693"/>
      <c r="Y3160" s="325"/>
      <c r="Z3160" s="308"/>
      <c r="AA3160" s="383"/>
      <c r="AC3160" s="325"/>
      <c r="AD3160" s="325"/>
      <c r="AF3160" s="383"/>
      <c r="AH3160" s="325"/>
      <c r="AI3160" s="325"/>
      <c r="AK3160" s="385"/>
      <c r="AL3160" s="385"/>
      <c r="AM3160" s="359"/>
      <c r="AN3160" s="385"/>
      <c r="AO3160" s="385"/>
      <c r="AP3160" s="385"/>
      <c r="AQ3160" s="385"/>
      <c r="AR3160" s="385"/>
      <c r="AS3160" s="385"/>
      <c r="AT3160" s="385"/>
      <c r="AU3160" s="359"/>
      <c r="AW3160" s="416"/>
      <c r="AX3160" s="694"/>
      <c r="AY3160" s="641"/>
      <c r="AZ3160" s="385"/>
      <c r="BA3160" s="385"/>
      <c r="BB3160" s="416"/>
      <c r="BC3160" s="416"/>
      <c r="BD3160" s="416"/>
      <c r="BE3160" s="416"/>
      <c r="BF3160" s="416"/>
      <c r="BG3160" s="416"/>
      <c r="BH3160" s="416"/>
      <c r="BI3160" s="416"/>
      <c r="BJ3160" s="416"/>
    </row>
    <row r="3161" spans="10:62" x14ac:dyDescent="0.2">
      <c r="J3161" s="385"/>
      <c r="K3161" s="217"/>
      <c r="L3161" s="217"/>
      <c r="M3161" s="693"/>
      <c r="N3161" s="693"/>
      <c r="O3161" s="359"/>
      <c r="P3161" s="619"/>
      <c r="Q3161" s="672"/>
      <c r="R3161" s="672"/>
      <c r="S3161" s="672"/>
      <c r="T3161" s="385"/>
      <c r="U3161" s="385"/>
      <c r="V3161" s="385"/>
      <c r="W3161" s="385"/>
      <c r="X3161" s="693"/>
      <c r="Y3161" s="325"/>
      <c r="Z3161" s="308"/>
      <c r="AA3161" s="383"/>
      <c r="AC3161" s="325"/>
      <c r="AD3161" s="325"/>
      <c r="AF3161" s="383"/>
      <c r="AH3161" s="325"/>
      <c r="AI3161" s="325"/>
      <c r="AK3161" s="385"/>
      <c r="AL3161" s="385"/>
      <c r="AM3161" s="359"/>
      <c r="AN3161" s="385"/>
      <c r="AO3161" s="385"/>
      <c r="AP3161" s="385"/>
      <c r="AQ3161" s="385"/>
      <c r="AR3161" s="385"/>
      <c r="AS3161" s="385"/>
      <c r="AT3161" s="385"/>
      <c r="AU3161" s="359"/>
      <c r="AW3161" s="416"/>
      <c r="AX3161" s="694"/>
      <c r="AY3161" s="641"/>
      <c r="AZ3161" s="385"/>
      <c r="BA3161" s="385"/>
      <c r="BB3161" s="416"/>
      <c r="BC3161" s="416"/>
      <c r="BD3161" s="416"/>
      <c r="BE3161" s="416"/>
      <c r="BF3161" s="416"/>
      <c r="BG3161" s="416"/>
      <c r="BH3161" s="416"/>
      <c r="BI3161" s="416"/>
      <c r="BJ3161" s="416"/>
    </row>
    <row r="3162" spans="10:62" x14ac:dyDescent="0.2">
      <c r="J3162" s="385"/>
      <c r="K3162" s="217"/>
      <c r="L3162" s="217"/>
      <c r="M3162" s="693"/>
      <c r="N3162" s="693"/>
      <c r="O3162" s="359"/>
      <c r="P3162" s="619"/>
      <c r="Q3162" s="672"/>
      <c r="R3162" s="672"/>
      <c r="S3162" s="672"/>
      <c r="T3162" s="385"/>
      <c r="U3162" s="385"/>
      <c r="V3162" s="385"/>
      <c r="W3162" s="385"/>
      <c r="X3162" s="693"/>
      <c r="Y3162" s="325"/>
      <c r="Z3162" s="308"/>
      <c r="AA3162" s="383"/>
      <c r="AC3162" s="325"/>
      <c r="AD3162" s="325"/>
      <c r="AF3162" s="383"/>
      <c r="AH3162" s="325"/>
      <c r="AI3162" s="325"/>
      <c r="AK3162" s="385"/>
      <c r="AL3162" s="385"/>
      <c r="AM3162" s="359"/>
      <c r="AN3162" s="385"/>
      <c r="AO3162" s="385"/>
      <c r="AP3162" s="385"/>
      <c r="AQ3162" s="385"/>
      <c r="AR3162" s="385"/>
      <c r="AS3162" s="385"/>
      <c r="AT3162" s="385"/>
      <c r="AU3162" s="359"/>
      <c r="AW3162" s="416"/>
      <c r="AX3162" s="694"/>
      <c r="AY3162" s="641"/>
      <c r="AZ3162" s="385"/>
      <c r="BA3162" s="385"/>
      <c r="BB3162" s="416"/>
      <c r="BC3162" s="416"/>
      <c r="BD3162" s="416"/>
      <c r="BE3162" s="416"/>
      <c r="BF3162" s="416"/>
      <c r="BG3162" s="416"/>
      <c r="BH3162" s="416"/>
      <c r="BI3162" s="416"/>
      <c r="BJ3162" s="416"/>
    </row>
    <row r="3163" spans="10:62" x14ac:dyDescent="0.2">
      <c r="J3163" s="385"/>
      <c r="K3163" s="217"/>
      <c r="L3163" s="217"/>
      <c r="M3163" s="693"/>
      <c r="N3163" s="693"/>
      <c r="O3163" s="359"/>
      <c r="P3163" s="619"/>
      <c r="Q3163" s="672"/>
      <c r="R3163" s="672"/>
      <c r="S3163" s="672"/>
      <c r="T3163" s="385"/>
      <c r="U3163" s="385"/>
      <c r="V3163" s="385"/>
      <c r="W3163" s="385"/>
      <c r="X3163" s="693"/>
      <c r="Y3163" s="325"/>
      <c r="Z3163" s="308"/>
      <c r="AA3163" s="383"/>
      <c r="AC3163" s="325"/>
      <c r="AD3163" s="325"/>
      <c r="AF3163" s="383"/>
      <c r="AH3163" s="325"/>
      <c r="AI3163" s="325"/>
      <c r="AK3163" s="385"/>
      <c r="AL3163" s="385"/>
      <c r="AM3163" s="359"/>
      <c r="AN3163" s="385"/>
      <c r="AO3163" s="385"/>
      <c r="AP3163" s="385"/>
      <c r="AQ3163" s="385"/>
      <c r="AR3163" s="385"/>
      <c r="AS3163" s="385"/>
      <c r="AT3163" s="385"/>
      <c r="AU3163" s="359"/>
      <c r="AW3163" s="416"/>
      <c r="AX3163" s="694"/>
      <c r="AY3163" s="641"/>
      <c r="AZ3163" s="385"/>
      <c r="BA3163" s="385"/>
      <c r="BB3163" s="416"/>
      <c r="BC3163" s="416"/>
      <c r="BD3163" s="416"/>
      <c r="BE3163" s="416"/>
      <c r="BF3163" s="416"/>
      <c r="BG3163" s="416"/>
      <c r="BH3163" s="416"/>
      <c r="BI3163" s="416"/>
      <c r="BJ3163" s="416"/>
    </row>
    <row r="3164" spans="10:62" x14ac:dyDescent="0.2">
      <c r="J3164" s="385"/>
      <c r="K3164" s="217"/>
      <c r="L3164" s="217"/>
      <c r="M3164" s="693"/>
      <c r="N3164" s="693"/>
      <c r="O3164" s="359"/>
      <c r="P3164" s="619"/>
      <c r="Q3164" s="672"/>
      <c r="R3164" s="672"/>
      <c r="S3164" s="672"/>
      <c r="T3164" s="385"/>
      <c r="U3164" s="385"/>
      <c r="V3164" s="385"/>
      <c r="W3164" s="385"/>
      <c r="X3164" s="693"/>
      <c r="Y3164" s="325"/>
      <c r="Z3164" s="308"/>
      <c r="AA3164" s="383"/>
      <c r="AC3164" s="325"/>
      <c r="AD3164" s="325"/>
      <c r="AF3164" s="383"/>
      <c r="AH3164" s="325"/>
      <c r="AI3164" s="325"/>
      <c r="AK3164" s="385"/>
      <c r="AL3164" s="385"/>
      <c r="AM3164" s="359"/>
      <c r="AN3164" s="385"/>
      <c r="AO3164" s="385"/>
      <c r="AP3164" s="385"/>
      <c r="AQ3164" s="385"/>
      <c r="AR3164" s="385"/>
      <c r="AS3164" s="385"/>
      <c r="AT3164" s="385"/>
      <c r="AU3164" s="359"/>
      <c r="AW3164" s="416"/>
      <c r="AX3164" s="694"/>
      <c r="AY3164" s="641"/>
      <c r="AZ3164" s="385"/>
      <c r="BA3164" s="385"/>
      <c r="BB3164" s="416"/>
      <c r="BC3164" s="416"/>
      <c r="BD3164" s="416"/>
      <c r="BE3164" s="416"/>
      <c r="BF3164" s="416"/>
      <c r="BG3164" s="416"/>
      <c r="BH3164" s="416"/>
      <c r="BI3164" s="416"/>
      <c r="BJ3164" s="416"/>
    </row>
    <row r="3165" spans="10:62" x14ac:dyDescent="0.2">
      <c r="J3165" s="385"/>
      <c r="K3165" s="217"/>
      <c r="L3165" s="217"/>
      <c r="M3165" s="693"/>
      <c r="N3165" s="693"/>
      <c r="O3165" s="359"/>
      <c r="P3165" s="619"/>
      <c r="Q3165" s="672"/>
      <c r="R3165" s="672"/>
      <c r="S3165" s="672"/>
      <c r="T3165" s="385"/>
      <c r="U3165" s="385"/>
      <c r="V3165" s="385"/>
      <c r="W3165" s="385"/>
      <c r="X3165" s="693"/>
      <c r="Y3165" s="325"/>
      <c r="Z3165" s="308"/>
      <c r="AA3165" s="383"/>
      <c r="AC3165" s="325"/>
      <c r="AD3165" s="325"/>
      <c r="AF3165" s="383"/>
      <c r="AH3165" s="325"/>
      <c r="AI3165" s="325"/>
      <c r="AK3165" s="385"/>
      <c r="AL3165" s="385"/>
      <c r="AM3165" s="359"/>
      <c r="AN3165" s="385"/>
      <c r="AO3165" s="385"/>
      <c r="AP3165" s="385"/>
      <c r="AQ3165" s="385"/>
      <c r="AR3165" s="385"/>
      <c r="AS3165" s="385"/>
      <c r="AT3165" s="385"/>
      <c r="AU3165" s="359"/>
      <c r="AW3165" s="416"/>
      <c r="AX3165" s="694"/>
      <c r="AY3165" s="641"/>
      <c r="AZ3165" s="385"/>
      <c r="BA3165" s="385"/>
      <c r="BB3165" s="416"/>
      <c r="BC3165" s="416"/>
      <c r="BD3165" s="416"/>
      <c r="BE3165" s="416"/>
      <c r="BF3165" s="416"/>
      <c r="BG3165" s="416"/>
      <c r="BH3165" s="416"/>
      <c r="BI3165" s="416"/>
      <c r="BJ3165" s="416"/>
    </row>
    <row r="3166" spans="10:62" x14ac:dyDescent="0.2">
      <c r="J3166" s="385"/>
      <c r="K3166" s="217"/>
      <c r="L3166" s="217"/>
      <c r="M3166" s="693"/>
      <c r="N3166" s="693"/>
      <c r="O3166" s="359"/>
      <c r="P3166" s="619"/>
      <c r="Q3166" s="672"/>
      <c r="R3166" s="672"/>
      <c r="S3166" s="672"/>
      <c r="T3166" s="385"/>
      <c r="U3166" s="385"/>
      <c r="V3166" s="385"/>
      <c r="W3166" s="385"/>
      <c r="X3166" s="693"/>
      <c r="Y3166" s="325"/>
      <c r="Z3166" s="308"/>
      <c r="AA3166" s="383"/>
      <c r="AC3166" s="325"/>
      <c r="AD3166" s="325"/>
      <c r="AF3166" s="383"/>
      <c r="AH3166" s="325"/>
      <c r="AI3166" s="325"/>
      <c r="AK3166" s="385"/>
      <c r="AL3166" s="385"/>
      <c r="AM3166" s="359"/>
      <c r="AN3166" s="385"/>
      <c r="AO3166" s="385"/>
      <c r="AP3166" s="385"/>
      <c r="AQ3166" s="385"/>
      <c r="AR3166" s="385"/>
      <c r="AS3166" s="385"/>
      <c r="AT3166" s="385"/>
      <c r="AU3166" s="359"/>
      <c r="AW3166" s="416"/>
      <c r="AX3166" s="694"/>
      <c r="AY3166" s="641"/>
      <c r="AZ3166" s="385"/>
      <c r="BA3166" s="385"/>
      <c r="BB3166" s="416"/>
      <c r="BC3166" s="416"/>
      <c r="BD3166" s="416"/>
      <c r="BE3166" s="416"/>
      <c r="BF3166" s="416"/>
      <c r="BG3166" s="416"/>
      <c r="BH3166" s="416"/>
      <c r="BI3166" s="416"/>
      <c r="BJ3166" s="416"/>
    </row>
    <row r="3167" spans="10:62" x14ac:dyDescent="0.2">
      <c r="J3167" s="385"/>
      <c r="K3167" s="217"/>
      <c r="L3167" s="217"/>
      <c r="M3167" s="693"/>
      <c r="N3167" s="693"/>
      <c r="O3167" s="359"/>
      <c r="P3167" s="619"/>
      <c r="Q3167" s="672"/>
      <c r="R3167" s="672"/>
      <c r="S3167" s="672"/>
      <c r="T3167" s="385"/>
      <c r="U3167" s="385"/>
      <c r="V3167" s="385"/>
      <c r="W3167" s="385"/>
      <c r="X3167" s="693"/>
      <c r="Y3167" s="325"/>
      <c r="Z3167" s="308"/>
      <c r="AA3167" s="383"/>
      <c r="AC3167" s="325"/>
      <c r="AD3167" s="325"/>
      <c r="AF3167" s="383"/>
      <c r="AH3167" s="325"/>
      <c r="AI3167" s="325"/>
      <c r="AK3167" s="385"/>
      <c r="AL3167" s="385"/>
      <c r="AM3167" s="359"/>
      <c r="AN3167" s="385"/>
      <c r="AO3167" s="385"/>
      <c r="AP3167" s="385"/>
      <c r="AQ3167" s="385"/>
      <c r="AR3167" s="385"/>
      <c r="AS3167" s="385"/>
      <c r="AT3167" s="385"/>
      <c r="AU3167" s="359"/>
      <c r="AW3167" s="416"/>
      <c r="AX3167" s="694"/>
      <c r="AY3167" s="641"/>
      <c r="AZ3167" s="385"/>
      <c r="BA3167" s="385"/>
      <c r="BB3167" s="416"/>
      <c r="BC3167" s="416"/>
      <c r="BD3167" s="416"/>
      <c r="BE3167" s="416"/>
      <c r="BF3167" s="416"/>
      <c r="BG3167" s="416"/>
      <c r="BH3167" s="416"/>
      <c r="BI3167" s="416"/>
      <c r="BJ3167" s="416"/>
    </row>
    <row r="3168" spans="10:62" x14ac:dyDescent="0.2">
      <c r="J3168" s="385"/>
      <c r="K3168" s="217"/>
      <c r="L3168" s="217"/>
      <c r="M3168" s="693"/>
      <c r="N3168" s="693"/>
      <c r="O3168" s="359"/>
      <c r="P3168" s="619"/>
      <c r="Q3168" s="672"/>
      <c r="R3168" s="672"/>
      <c r="S3168" s="672"/>
      <c r="T3168" s="385"/>
      <c r="U3168" s="385"/>
      <c r="V3168" s="385"/>
      <c r="W3168" s="385"/>
      <c r="X3168" s="693"/>
      <c r="Y3168" s="325"/>
      <c r="Z3168" s="308"/>
      <c r="AA3168" s="383"/>
      <c r="AC3168" s="325"/>
      <c r="AD3168" s="325"/>
      <c r="AF3168" s="383"/>
      <c r="AH3168" s="325"/>
      <c r="AI3168" s="325"/>
      <c r="AK3168" s="385"/>
      <c r="AL3168" s="385"/>
      <c r="AM3168" s="359"/>
      <c r="AN3168" s="385"/>
      <c r="AO3168" s="385"/>
      <c r="AP3168" s="385"/>
      <c r="AQ3168" s="385"/>
      <c r="AR3168" s="385"/>
      <c r="AS3168" s="385"/>
      <c r="AT3168" s="385"/>
      <c r="AU3168" s="359"/>
      <c r="AW3168" s="416"/>
      <c r="AX3168" s="694"/>
      <c r="AY3168" s="641"/>
      <c r="AZ3168" s="385"/>
      <c r="BA3168" s="385"/>
      <c r="BB3168" s="416"/>
      <c r="BC3168" s="416"/>
      <c r="BD3168" s="416"/>
      <c r="BE3168" s="416"/>
      <c r="BF3168" s="416"/>
      <c r="BG3168" s="416"/>
      <c r="BH3168" s="416"/>
      <c r="BI3168" s="416"/>
      <c r="BJ3168" s="416"/>
    </row>
    <row r="3169" spans="10:62" x14ac:dyDescent="0.2">
      <c r="J3169" s="385"/>
      <c r="K3169" s="217"/>
      <c r="L3169" s="217"/>
      <c r="M3169" s="693"/>
      <c r="N3169" s="693"/>
      <c r="O3169" s="359"/>
      <c r="P3169" s="619"/>
      <c r="Q3169" s="672"/>
      <c r="R3169" s="672"/>
      <c r="S3169" s="672"/>
      <c r="T3169" s="385"/>
      <c r="U3169" s="385"/>
      <c r="V3169" s="385"/>
      <c r="W3169" s="385"/>
      <c r="X3169" s="693"/>
      <c r="Y3169" s="325"/>
      <c r="Z3169" s="308"/>
      <c r="AA3169" s="383"/>
      <c r="AC3169" s="325"/>
      <c r="AD3169" s="325"/>
      <c r="AF3169" s="383"/>
      <c r="AH3169" s="325"/>
      <c r="AI3169" s="325"/>
      <c r="AK3169" s="385"/>
      <c r="AL3169" s="385"/>
      <c r="AM3169" s="359"/>
      <c r="AN3169" s="385"/>
      <c r="AO3169" s="385"/>
      <c r="AP3169" s="385"/>
      <c r="AQ3169" s="385"/>
      <c r="AR3169" s="385"/>
      <c r="AS3169" s="385"/>
      <c r="AT3169" s="385"/>
      <c r="AU3169" s="359"/>
      <c r="AW3169" s="416"/>
      <c r="AX3169" s="694"/>
      <c r="AY3169" s="641"/>
      <c r="AZ3169" s="385"/>
      <c r="BA3169" s="385"/>
      <c r="BB3169" s="416"/>
      <c r="BC3169" s="416"/>
      <c r="BD3169" s="416"/>
      <c r="BE3169" s="416"/>
      <c r="BF3169" s="416"/>
      <c r="BG3169" s="416"/>
      <c r="BH3169" s="416"/>
      <c r="BI3169" s="416"/>
      <c r="BJ3169" s="416"/>
    </row>
    <row r="3170" spans="10:62" x14ac:dyDescent="0.2">
      <c r="J3170" s="385"/>
      <c r="K3170" s="217"/>
      <c r="L3170" s="217"/>
      <c r="M3170" s="693"/>
      <c r="N3170" s="693"/>
      <c r="O3170" s="359"/>
      <c r="P3170" s="619"/>
      <c r="Q3170" s="672"/>
      <c r="R3170" s="672"/>
      <c r="S3170" s="672"/>
      <c r="T3170" s="385"/>
      <c r="U3170" s="385"/>
      <c r="V3170" s="385"/>
      <c r="W3170" s="385"/>
      <c r="X3170" s="693"/>
      <c r="Y3170" s="325"/>
      <c r="Z3170" s="308"/>
      <c r="AA3170" s="383"/>
      <c r="AC3170" s="325"/>
      <c r="AD3170" s="325"/>
      <c r="AF3170" s="383"/>
      <c r="AH3170" s="325"/>
      <c r="AI3170" s="325"/>
      <c r="AK3170" s="385"/>
      <c r="AL3170" s="385"/>
      <c r="AM3170" s="359"/>
      <c r="AN3170" s="385"/>
      <c r="AO3170" s="385"/>
      <c r="AP3170" s="385"/>
      <c r="AQ3170" s="385"/>
      <c r="AR3170" s="385"/>
      <c r="AS3170" s="385"/>
      <c r="AT3170" s="385"/>
      <c r="AU3170" s="359"/>
      <c r="AW3170" s="416"/>
      <c r="AX3170" s="694"/>
      <c r="AY3170" s="641"/>
      <c r="AZ3170" s="385"/>
      <c r="BA3170" s="385"/>
      <c r="BB3170" s="416"/>
      <c r="BC3170" s="416"/>
      <c r="BD3170" s="416"/>
      <c r="BE3170" s="416"/>
      <c r="BF3170" s="416"/>
      <c r="BG3170" s="416"/>
      <c r="BH3170" s="416"/>
      <c r="BI3170" s="416"/>
      <c r="BJ3170" s="416"/>
    </row>
    <row r="3171" spans="10:62" x14ac:dyDescent="0.2">
      <c r="J3171" s="385"/>
      <c r="K3171" s="217"/>
      <c r="L3171" s="217"/>
      <c r="M3171" s="693"/>
      <c r="N3171" s="693"/>
      <c r="O3171" s="359"/>
      <c r="P3171" s="619"/>
      <c r="Q3171" s="672"/>
      <c r="R3171" s="672"/>
      <c r="S3171" s="672"/>
      <c r="T3171" s="385"/>
      <c r="U3171" s="385"/>
      <c r="V3171" s="385"/>
      <c r="W3171" s="385"/>
      <c r="X3171" s="693"/>
      <c r="Y3171" s="325"/>
      <c r="Z3171" s="308"/>
      <c r="AA3171" s="383"/>
      <c r="AC3171" s="325"/>
      <c r="AD3171" s="325"/>
      <c r="AF3171" s="383"/>
      <c r="AH3171" s="325"/>
      <c r="AI3171" s="325"/>
      <c r="AK3171" s="385"/>
      <c r="AL3171" s="385"/>
      <c r="AM3171" s="359"/>
      <c r="AN3171" s="385"/>
      <c r="AO3171" s="385"/>
      <c r="AP3171" s="385"/>
      <c r="AQ3171" s="385"/>
      <c r="AR3171" s="385"/>
      <c r="AS3171" s="385"/>
      <c r="AT3171" s="385"/>
      <c r="AU3171" s="359"/>
      <c r="AW3171" s="416"/>
      <c r="AX3171" s="694"/>
      <c r="AY3171" s="641"/>
      <c r="AZ3171" s="385"/>
      <c r="BA3171" s="385"/>
      <c r="BB3171" s="416"/>
      <c r="BC3171" s="416"/>
      <c r="BD3171" s="416"/>
      <c r="BE3171" s="416"/>
      <c r="BF3171" s="416"/>
      <c r="BG3171" s="416"/>
      <c r="BH3171" s="416"/>
      <c r="BI3171" s="416"/>
      <c r="BJ3171" s="416"/>
    </row>
    <row r="3172" spans="10:62" x14ac:dyDescent="0.2">
      <c r="J3172" s="385"/>
      <c r="K3172" s="217"/>
      <c r="L3172" s="217"/>
      <c r="M3172" s="693"/>
      <c r="N3172" s="693"/>
      <c r="O3172" s="359"/>
      <c r="P3172" s="619"/>
      <c r="Q3172" s="672"/>
      <c r="R3172" s="672"/>
      <c r="S3172" s="672"/>
      <c r="T3172" s="385"/>
      <c r="U3172" s="385"/>
      <c r="V3172" s="385"/>
      <c r="W3172" s="385"/>
      <c r="X3172" s="693"/>
      <c r="Y3172" s="325"/>
      <c r="Z3172" s="308"/>
      <c r="AA3172" s="383"/>
      <c r="AC3172" s="325"/>
      <c r="AD3172" s="325"/>
      <c r="AF3172" s="383"/>
      <c r="AH3172" s="325"/>
      <c r="AI3172" s="325"/>
      <c r="AK3172" s="385"/>
      <c r="AL3172" s="385"/>
      <c r="AM3172" s="359"/>
      <c r="AN3172" s="385"/>
      <c r="AO3172" s="385"/>
      <c r="AP3172" s="385"/>
      <c r="AQ3172" s="385"/>
      <c r="AR3172" s="385"/>
      <c r="AS3172" s="385"/>
      <c r="AT3172" s="385"/>
      <c r="AU3172" s="359"/>
      <c r="AW3172" s="416"/>
      <c r="AX3172" s="694"/>
      <c r="AY3172" s="641"/>
      <c r="AZ3172" s="385"/>
      <c r="BA3172" s="385"/>
      <c r="BB3172" s="416"/>
      <c r="BC3172" s="416"/>
      <c r="BD3172" s="416"/>
      <c r="BE3172" s="416"/>
      <c r="BF3172" s="416"/>
      <c r="BG3172" s="416"/>
      <c r="BH3172" s="416"/>
      <c r="BI3172" s="416"/>
      <c r="BJ3172" s="416"/>
    </row>
    <row r="3173" spans="10:62" x14ac:dyDescent="0.2">
      <c r="J3173" s="385"/>
      <c r="K3173" s="217"/>
      <c r="L3173" s="217"/>
      <c r="M3173" s="693"/>
      <c r="N3173" s="693"/>
      <c r="O3173" s="359"/>
      <c r="P3173" s="619"/>
      <c r="Q3173" s="672"/>
      <c r="R3173" s="672"/>
      <c r="S3173" s="672"/>
      <c r="T3173" s="385"/>
      <c r="U3173" s="385"/>
      <c r="V3173" s="385"/>
      <c r="W3173" s="385"/>
      <c r="X3173" s="693"/>
      <c r="Y3173" s="325"/>
      <c r="Z3173" s="308"/>
      <c r="AA3173" s="383"/>
      <c r="AC3173" s="325"/>
      <c r="AD3173" s="325"/>
      <c r="AF3173" s="383"/>
      <c r="AH3173" s="325"/>
      <c r="AI3173" s="325"/>
      <c r="AK3173" s="385"/>
      <c r="AL3173" s="385"/>
      <c r="AM3173" s="359"/>
      <c r="AN3173" s="385"/>
      <c r="AO3173" s="385"/>
      <c r="AP3173" s="385"/>
      <c r="AQ3173" s="385"/>
      <c r="AR3173" s="385"/>
      <c r="AS3173" s="385"/>
      <c r="AT3173" s="385"/>
      <c r="AU3173" s="359"/>
      <c r="AW3173" s="416"/>
      <c r="AX3173" s="694"/>
      <c r="AY3173" s="641"/>
      <c r="AZ3173" s="385"/>
      <c r="BA3173" s="385"/>
      <c r="BB3173" s="416"/>
      <c r="BC3173" s="416"/>
      <c r="BD3173" s="416"/>
      <c r="BE3173" s="416"/>
      <c r="BF3173" s="416"/>
      <c r="BG3173" s="416"/>
      <c r="BH3173" s="416"/>
      <c r="BI3173" s="416"/>
      <c r="BJ3173" s="416"/>
    </row>
    <row r="3174" spans="10:62" x14ac:dyDescent="0.2">
      <c r="J3174" s="385"/>
      <c r="K3174" s="217"/>
      <c r="L3174" s="217"/>
      <c r="M3174" s="693"/>
      <c r="N3174" s="693"/>
      <c r="O3174" s="359"/>
      <c r="P3174" s="619"/>
      <c r="Q3174" s="672"/>
      <c r="R3174" s="672"/>
      <c r="S3174" s="672"/>
      <c r="T3174" s="385"/>
      <c r="U3174" s="385"/>
      <c r="V3174" s="385"/>
      <c r="W3174" s="385"/>
      <c r="X3174" s="693"/>
      <c r="Y3174" s="325"/>
      <c r="Z3174" s="308"/>
      <c r="AA3174" s="383"/>
      <c r="AC3174" s="325"/>
      <c r="AD3174" s="325"/>
      <c r="AF3174" s="383"/>
      <c r="AH3174" s="325"/>
      <c r="AI3174" s="325"/>
      <c r="AK3174" s="385"/>
      <c r="AL3174" s="385"/>
      <c r="AM3174" s="359"/>
      <c r="AN3174" s="385"/>
      <c r="AO3174" s="385"/>
      <c r="AP3174" s="385"/>
      <c r="AQ3174" s="385"/>
      <c r="AR3174" s="385"/>
      <c r="AS3174" s="385"/>
      <c r="AT3174" s="385"/>
      <c r="AU3174" s="359"/>
      <c r="AW3174" s="416"/>
      <c r="AX3174" s="694"/>
      <c r="AY3174" s="641"/>
      <c r="AZ3174" s="385"/>
      <c r="BA3174" s="385"/>
      <c r="BB3174" s="416"/>
      <c r="BC3174" s="416"/>
      <c r="BD3174" s="416"/>
      <c r="BE3174" s="416"/>
      <c r="BF3174" s="416"/>
      <c r="BG3174" s="416"/>
      <c r="BH3174" s="416"/>
      <c r="BI3174" s="416"/>
      <c r="BJ3174" s="416"/>
    </row>
    <row r="3175" spans="10:62" x14ac:dyDescent="0.2">
      <c r="J3175" s="385"/>
      <c r="K3175" s="217"/>
      <c r="L3175" s="217"/>
      <c r="M3175" s="693"/>
      <c r="N3175" s="693"/>
      <c r="O3175" s="359"/>
      <c r="P3175" s="619"/>
      <c r="Q3175" s="672"/>
      <c r="R3175" s="672"/>
      <c r="S3175" s="672"/>
      <c r="T3175" s="385"/>
      <c r="U3175" s="385"/>
      <c r="V3175" s="385"/>
      <c r="W3175" s="385"/>
      <c r="X3175" s="693"/>
      <c r="Y3175" s="325"/>
      <c r="Z3175" s="308"/>
      <c r="AA3175" s="383"/>
      <c r="AC3175" s="325"/>
      <c r="AD3175" s="325"/>
      <c r="AF3175" s="383"/>
      <c r="AH3175" s="325"/>
      <c r="AI3175" s="325"/>
      <c r="AK3175" s="385"/>
      <c r="AL3175" s="385"/>
      <c r="AM3175" s="359"/>
      <c r="AN3175" s="385"/>
      <c r="AO3175" s="385"/>
      <c r="AP3175" s="385"/>
      <c r="AQ3175" s="385"/>
      <c r="AR3175" s="385"/>
      <c r="AS3175" s="385"/>
      <c r="AT3175" s="385"/>
      <c r="AU3175" s="359"/>
      <c r="AW3175" s="416"/>
      <c r="AX3175" s="694"/>
      <c r="AY3175" s="641"/>
      <c r="AZ3175" s="385"/>
      <c r="BA3175" s="385"/>
      <c r="BB3175" s="416"/>
      <c r="BC3175" s="416"/>
      <c r="BD3175" s="416"/>
      <c r="BE3175" s="416"/>
      <c r="BF3175" s="416"/>
      <c r="BG3175" s="416"/>
      <c r="BH3175" s="416"/>
      <c r="BI3175" s="416"/>
      <c r="BJ3175" s="416"/>
    </row>
    <row r="3176" spans="10:62" x14ac:dyDescent="0.2">
      <c r="J3176" s="385"/>
      <c r="K3176" s="217"/>
      <c r="L3176" s="217"/>
      <c r="M3176" s="693"/>
      <c r="N3176" s="693"/>
      <c r="O3176" s="359"/>
      <c r="P3176" s="619"/>
      <c r="Q3176" s="672"/>
      <c r="R3176" s="672"/>
      <c r="S3176" s="672"/>
      <c r="T3176" s="385"/>
      <c r="U3176" s="385"/>
      <c r="V3176" s="385"/>
      <c r="W3176" s="385"/>
      <c r="X3176" s="693"/>
      <c r="Y3176" s="325"/>
      <c r="Z3176" s="308"/>
      <c r="AA3176" s="383"/>
      <c r="AC3176" s="325"/>
      <c r="AD3176" s="325"/>
      <c r="AF3176" s="383"/>
      <c r="AH3176" s="325"/>
      <c r="AI3176" s="325"/>
      <c r="AK3176" s="385"/>
      <c r="AL3176" s="385"/>
      <c r="AM3176" s="359"/>
      <c r="AN3176" s="385"/>
      <c r="AO3176" s="385"/>
      <c r="AP3176" s="385"/>
      <c r="AQ3176" s="385"/>
      <c r="AR3176" s="385"/>
      <c r="AS3176" s="385"/>
      <c r="AT3176" s="385"/>
      <c r="AU3176" s="359"/>
      <c r="AW3176" s="416"/>
      <c r="AX3176" s="694"/>
      <c r="AY3176" s="641"/>
      <c r="AZ3176" s="385"/>
      <c r="BA3176" s="385"/>
      <c r="BB3176" s="416"/>
      <c r="BC3176" s="416"/>
      <c r="BD3176" s="416"/>
      <c r="BE3176" s="416"/>
      <c r="BF3176" s="416"/>
      <c r="BG3176" s="416"/>
      <c r="BH3176" s="416"/>
      <c r="BI3176" s="416"/>
      <c r="BJ3176" s="416"/>
    </row>
    <row r="3177" spans="10:62" x14ac:dyDescent="0.2">
      <c r="J3177" s="385"/>
      <c r="K3177" s="217"/>
      <c r="L3177" s="217"/>
      <c r="M3177" s="693"/>
      <c r="N3177" s="693"/>
      <c r="O3177" s="359"/>
      <c r="P3177" s="619"/>
      <c r="Q3177" s="672"/>
      <c r="R3177" s="672"/>
      <c r="S3177" s="672"/>
      <c r="T3177" s="385"/>
      <c r="U3177" s="385"/>
      <c r="V3177" s="385"/>
      <c r="W3177" s="385"/>
      <c r="X3177" s="693"/>
      <c r="Y3177" s="325"/>
      <c r="Z3177" s="308"/>
      <c r="AA3177" s="383"/>
      <c r="AC3177" s="325"/>
      <c r="AD3177" s="325"/>
      <c r="AF3177" s="383"/>
      <c r="AH3177" s="325"/>
      <c r="AI3177" s="325"/>
      <c r="AK3177" s="385"/>
      <c r="AL3177" s="385"/>
      <c r="AM3177" s="359"/>
      <c r="AN3177" s="385"/>
      <c r="AO3177" s="385"/>
      <c r="AP3177" s="385"/>
      <c r="AQ3177" s="385"/>
      <c r="AR3177" s="385"/>
      <c r="AS3177" s="385"/>
      <c r="AT3177" s="385"/>
      <c r="AU3177" s="359"/>
      <c r="AW3177" s="416"/>
      <c r="AX3177" s="694"/>
      <c r="AY3177" s="641"/>
      <c r="AZ3177" s="385"/>
      <c r="BA3177" s="385"/>
      <c r="BB3177" s="416"/>
      <c r="BC3177" s="416"/>
      <c r="BD3177" s="416"/>
      <c r="BE3177" s="416"/>
      <c r="BF3177" s="416"/>
      <c r="BG3177" s="416"/>
      <c r="BH3177" s="416"/>
      <c r="BI3177" s="416"/>
      <c r="BJ3177" s="416"/>
    </row>
    <row r="3178" spans="10:62" x14ac:dyDescent="0.2">
      <c r="J3178" s="385"/>
      <c r="K3178" s="217"/>
      <c r="L3178" s="217"/>
      <c r="M3178" s="693"/>
      <c r="N3178" s="693"/>
      <c r="O3178" s="359"/>
      <c r="P3178" s="619"/>
      <c r="Q3178" s="672"/>
      <c r="R3178" s="672"/>
      <c r="S3178" s="672"/>
      <c r="T3178" s="385"/>
      <c r="U3178" s="385"/>
      <c r="V3178" s="385"/>
      <c r="W3178" s="385"/>
      <c r="X3178" s="693"/>
      <c r="Y3178" s="325"/>
      <c r="Z3178" s="308"/>
      <c r="AA3178" s="383"/>
      <c r="AC3178" s="325"/>
      <c r="AD3178" s="325"/>
      <c r="AF3178" s="383"/>
      <c r="AH3178" s="325"/>
      <c r="AI3178" s="325"/>
      <c r="AK3178" s="385"/>
      <c r="AL3178" s="385"/>
      <c r="AM3178" s="359"/>
      <c r="AN3178" s="385"/>
      <c r="AO3178" s="385"/>
      <c r="AP3178" s="385"/>
      <c r="AQ3178" s="385"/>
      <c r="AR3178" s="385"/>
      <c r="AS3178" s="385"/>
      <c r="AT3178" s="385"/>
      <c r="AU3178" s="359"/>
      <c r="AW3178" s="416"/>
      <c r="AX3178" s="694"/>
      <c r="AY3178" s="641"/>
      <c r="AZ3178" s="385"/>
      <c r="BA3178" s="385"/>
      <c r="BB3178" s="416"/>
      <c r="BC3178" s="416"/>
      <c r="BD3178" s="416"/>
      <c r="BE3178" s="416"/>
      <c r="BF3178" s="416"/>
      <c r="BG3178" s="416"/>
      <c r="BH3178" s="416"/>
      <c r="BI3178" s="416"/>
      <c r="BJ3178" s="416"/>
    </row>
    <row r="3179" spans="10:62" x14ac:dyDescent="0.2">
      <c r="J3179" s="385"/>
      <c r="K3179" s="217"/>
      <c r="L3179" s="217"/>
      <c r="M3179" s="693"/>
      <c r="N3179" s="693"/>
      <c r="O3179" s="359"/>
      <c r="P3179" s="619"/>
      <c r="Q3179" s="672"/>
      <c r="R3179" s="672"/>
      <c r="S3179" s="672"/>
      <c r="T3179" s="385"/>
      <c r="U3179" s="385"/>
      <c r="V3179" s="385"/>
      <c r="W3179" s="385"/>
      <c r="X3179" s="693"/>
      <c r="Y3179" s="325"/>
      <c r="Z3179" s="308"/>
      <c r="AA3179" s="383"/>
      <c r="AC3179" s="325"/>
      <c r="AD3179" s="325"/>
      <c r="AF3179" s="383"/>
      <c r="AH3179" s="325"/>
      <c r="AI3179" s="325"/>
      <c r="AK3179" s="385"/>
      <c r="AL3179" s="385"/>
      <c r="AM3179" s="359"/>
      <c r="AN3179" s="385"/>
      <c r="AO3179" s="385"/>
      <c r="AP3179" s="385"/>
      <c r="AQ3179" s="385"/>
      <c r="AR3179" s="385"/>
      <c r="AS3179" s="385"/>
      <c r="AT3179" s="385"/>
      <c r="AU3179" s="359"/>
      <c r="AW3179" s="416"/>
      <c r="AX3179" s="694"/>
      <c r="AY3179" s="641"/>
      <c r="AZ3179" s="385"/>
      <c r="BA3179" s="385"/>
      <c r="BB3179" s="416"/>
      <c r="BC3179" s="416"/>
      <c r="BD3179" s="416"/>
      <c r="BE3179" s="416"/>
      <c r="BF3179" s="416"/>
      <c r="BG3179" s="416"/>
      <c r="BH3179" s="416"/>
      <c r="BI3179" s="416"/>
      <c r="BJ3179" s="416"/>
    </row>
    <row r="3180" spans="10:62" x14ac:dyDescent="0.2">
      <c r="J3180" s="385"/>
      <c r="K3180" s="217"/>
      <c r="L3180" s="217"/>
      <c r="M3180" s="693"/>
      <c r="N3180" s="693"/>
      <c r="O3180" s="359"/>
      <c r="P3180" s="619"/>
      <c r="Q3180" s="672"/>
      <c r="R3180" s="672"/>
      <c r="S3180" s="672"/>
      <c r="T3180" s="385"/>
      <c r="U3180" s="385"/>
      <c r="V3180" s="385"/>
      <c r="W3180" s="385"/>
      <c r="X3180" s="693"/>
      <c r="Y3180" s="325"/>
      <c r="Z3180" s="308"/>
      <c r="AA3180" s="383"/>
      <c r="AC3180" s="325"/>
      <c r="AD3180" s="325"/>
      <c r="AF3180" s="383"/>
      <c r="AH3180" s="325"/>
      <c r="AI3180" s="325"/>
      <c r="AK3180" s="385"/>
      <c r="AL3180" s="385"/>
      <c r="AM3180" s="359"/>
      <c r="AN3180" s="385"/>
      <c r="AO3180" s="385"/>
      <c r="AP3180" s="385"/>
      <c r="AQ3180" s="385"/>
      <c r="AR3180" s="385"/>
      <c r="AS3180" s="385"/>
      <c r="AT3180" s="385"/>
      <c r="AU3180" s="359"/>
      <c r="AW3180" s="416"/>
      <c r="AX3180" s="694"/>
      <c r="AY3180" s="641"/>
      <c r="AZ3180" s="385"/>
      <c r="BA3180" s="385"/>
      <c r="BB3180" s="416"/>
      <c r="BC3180" s="416"/>
      <c r="BD3180" s="416"/>
      <c r="BE3180" s="416"/>
      <c r="BF3180" s="416"/>
      <c r="BG3180" s="416"/>
      <c r="BH3180" s="416"/>
      <c r="BI3180" s="416"/>
      <c r="BJ3180" s="416"/>
    </row>
    <row r="3181" spans="10:62" x14ac:dyDescent="0.2">
      <c r="J3181" s="385"/>
      <c r="K3181" s="217"/>
      <c r="L3181" s="217"/>
      <c r="M3181" s="693"/>
      <c r="N3181" s="693"/>
      <c r="O3181" s="359"/>
      <c r="P3181" s="619"/>
      <c r="Q3181" s="672"/>
      <c r="R3181" s="672"/>
      <c r="S3181" s="672"/>
      <c r="T3181" s="385"/>
      <c r="U3181" s="385"/>
      <c r="V3181" s="385"/>
      <c r="W3181" s="385"/>
      <c r="X3181" s="693"/>
      <c r="Y3181" s="325"/>
      <c r="Z3181" s="308"/>
      <c r="AA3181" s="383"/>
      <c r="AC3181" s="325"/>
      <c r="AD3181" s="325"/>
      <c r="AF3181" s="383"/>
      <c r="AH3181" s="325"/>
      <c r="AI3181" s="325"/>
      <c r="AK3181" s="385"/>
      <c r="AL3181" s="385"/>
      <c r="AM3181" s="359"/>
      <c r="AN3181" s="385"/>
      <c r="AO3181" s="385"/>
      <c r="AP3181" s="385"/>
      <c r="AQ3181" s="385"/>
      <c r="AR3181" s="385"/>
      <c r="AS3181" s="385"/>
      <c r="AT3181" s="385"/>
      <c r="AU3181" s="359"/>
      <c r="AW3181" s="416"/>
      <c r="AX3181" s="694"/>
      <c r="AY3181" s="641"/>
      <c r="AZ3181" s="385"/>
      <c r="BA3181" s="385"/>
      <c r="BB3181" s="416"/>
      <c r="BC3181" s="416"/>
      <c r="BD3181" s="416"/>
      <c r="BE3181" s="416"/>
      <c r="BF3181" s="416"/>
      <c r="BG3181" s="416"/>
      <c r="BH3181" s="416"/>
      <c r="BI3181" s="416"/>
      <c r="BJ3181" s="416"/>
    </row>
    <row r="3182" spans="10:62" x14ac:dyDescent="0.2">
      <c r="J3182" s="385"/>
      <c r="K3182" s="217"/>
      <c r="L3182" s="217"/>
      <c r="M3182" s="693"/>
      <c r="N3182" s="693"/>
      <c r="O3182" s="359"/>
      <c r="P3182" s="619"/>
      <c r="Q3182" s="672"/>
      <c r="R3182" s="672"/>
      <c r="S3182" s="672"/>
      <c r="T3182" s="385"/>
      <c r="U3182" s="385"/>
      <c r="V3182" s="385"/>
      <c r="W3182" s="385"/>
      <c r="X3182" s="693"/>
      <c r="Y3182" s="325"/>
      <c r="Z3182" s="308"/>
      <c r="AA3182" s="383"/>
      <c r="AC3182" s="325"/>
      <c r="AD3182" s="325"/>
      <c r="AF3182" s="383"/>
      <c r="AH3182" s="325"/>
      <c r="AI3182" s="325"/>
      <c r="AK3182" s="385"/>
      <c r="AL3182" s="385"/>
      <c r="AM3182" s="359"/>
      <c r="AN3182" s="385"/>
      <c r="AO3182" s="385"/>
      <c r="AP3182" s="385"/>
      <c r="AQ3182" s="385"/>
      <c r="AR3182" s="385"/>
      <c r="AS3182" s="385"/>
      <c r="AT3182" s="385"/>
      <c r="AU3182" s="359"/>
      <c r="AW3182" s="416"/>
      <c r="AX3182" s="694"/>
      <c r="AY3182" s="641"/>
      <c r="AZ3182" s="385"/>
      <c r="BA3182" s="385"/>
      <c r="BB3182" s="416"/>
      <c r="BC3182" s="416"/>
      <c r="BD3182" s="416"/>
      <c r="BE3182" s="416"/>
      <c r="BF3182" s="416"/>
      <c r="BG3182" s="416"/>
      <c r="BH3182" s="416"/>
      <c r="BI3182" s="416"/>
      <c r="BJ3182" s="416"/>
    </row>
    <row r="3183" spans="10:62" x14ac:dyDescent="0.2">
      <c r="J3183" s="385"/>
      <c r="K3183" s="217"/>
      <c r="L3183" s="217"/>
      <c r="M3183" s="693"/>
      <c r="N3183" s="693"/>
      <c r="O3183" s="359"/>
      <c r="P3183" s="619"/>
      <c r="Q3183" s="672"/>
      <c r="R3183" s="672"/>
      <c r="S3183" s="672"/>
      <c r="T3183" s="385"/>
      <c r="U3183" s="385"/>
      <c r="V3183" s="385"/>
      <c r="W3183" s="385"/>
      <c r="X3183" s="693"/>
      <c r="Y3183" s="325"/>
      <c r="Z3183" s="308"/>
      <c r="AA3183" s="383"/>
      <c r="AC3183" s="325"/>
      <c r="AD3183" s="325"/>
      <c r="AF3183" s="383"/>
      <c r="AH3183" s="325"/>
      <c r="AI3183" s="325"/>
      <c r="AK3183" s="385"/>
      <c r="AL3183" s="385"/>
      <c r="AM3183" s="359"/>
      <c r="AN3183" s="385"/>
      <c r="AO3183" s="385"/>
      <c r="AP3183" s="385"/>
      <c r="AQ3183" s="385"/>
      <c r="AR3183" s="385"/>
      <c r="AS3183" s="385"/>
      <c r="AT3183" s="385"/>
      <c r="AU3183" s="359"/>
      <c r="AW3183" s="416"/>
      <c r="AX3183" s="694"/>
      <c r="AY3183" s="641"/>
      <c r="AZ3183" s="385"/>
      <c r="BA3183" s="385"/>
      <c r="BB3183" s="416"/>
      <c r="BC3183" s="416"/>
      <c r="BD3183" s="416"/>
      <c r="BE3183" s="416"/>
      <c r="BF3183" s="416"/>
      <c r="BG3183" s="416"/>
      <c r="BH3183" s="416"/>
      <c r="BI3183" s="416"/>
      <c r="BJ3183" s="416"/>
    </row>
    <row r="3184" spans="10:62" x14ac:dyDescent="0.2">
      <c r="J3184" s="385"/>
      <c r="K3184" s="217"/>
      <c r="L3184" s="217"/>
      <c r="M3184" s="693"/>
      <c r="N3184" s="693"/>
      <c r="O3184" s="359"/>
      <c r="P3184" s="619"/>
      <c r="Q3184" s="672"/>
      <c r="R3184" s="672"/>
      <c r="S3184" s="672"/>
      <c r="T3184" s="385"/>
      <c r="U3184" s="385"/>
      <c r="V3184" s="385"/>
      <c r="W3184" s="385"/>
      <c r="X3184" s="693"/>
      <c r="Y3184" s="325"/>
      <c r="Z3184" s="308"/>
      <c r="AA3184" s="383"/>
      <c r="AC3184" s="325"/>
      <c r="AD3184" s="325"/>
      <c r="AF3184" s="383"/>
      <c r="AH3184" s="325"/>
      <c r="AI3184" s="325"/>
      <c r="AK3184" s="385"/>
      <c r="AL3184" s="385"/>
      <c r="AM3184" s="359"/>
      <c r="AN3184" s="385"/>
      <c r="AO3184" s="385"/>
      <c r="AP3184" s="385"/>
      <c r="AQ3184" s="385"/>
      <c r="AR3184" s="385"/>
      <c r="AS3184" s="385"/>
      <c r="AT3184" s="385"/>
      <c r="AU3184" s="359"/>
      <c r="AW3184" s="416"/>
      <c r="AX3184" s="694"/>
      <c r="AY3184" s="641"/>
      <c r="AZ3184" s="385"/>
      <c r="BA3184" s="385"/>
      <c r="BB3184" s="416"/>
      <c r="BC3184" s="416"/>
      <c r="BD3184" s="416"/>
      <c r="BE3184" s="416"/>
      <c r="BF3184" s="416"/>
      <c r="BG3184" s="416"/>
      <c r="BH3184" s="416"/>
      <c r="BI3184" s="416"/>
      <c r="BJ3184" s="416"/>
    </row>
    <row r="3185" spans="10:62" x14ac:dyDescent="0.2">
      <c r="J3185" s="385"/>
      <c r="K3185" s="217"/>
      <c r="L3185" s="217"/>
      <c r="M3185" s="693"/>
      <c r="N3185" s="693"/>
      <c r="O3185" s="359"/>
      <c r="P3185" s="619"/>
      <c r="Q3185" s="672"/>
      <c r="R3185" s="672"/>
      <c r="S3185" s="672"/>
      <c r="T3185" s="385"/>
      <c r="U3185" s="385"/>
      <c r="V3185" s="385"/>
      <c r="W3185" s="385"/>
      <c r="X3185" s="693"/>
      <c r="Y3185" s="325"/>
      <c r="Z3185" s="308"/>
      <c r="AA3185" s="383"/>
      <c r="AC3185" s="325"/>
      <c r="AD3185" s="325"/>
      <c r="AF3185" s="383"/>
      <c r="AH3185" s="325"/>
      <c r="AI3185" s="325"/>
      <c r="AK3185" s="385"/>
      <c r="AL3185" s="385"/>
      <c r="AM3185" s="359"/>
      <c r="AN3185" s="385"/>
      <c r="AO3185" s="385"/>
      <c r="AP3185" s="385"/>
      <c r="AQ3185" s="385"/>
      <c r="AR3185" s="385"/>
      <c r="AS3185" s="385"/>
      <c r="AT3185" s="385"/>
      <c r="AU3185" s="359"/>
      <c r="AW3185" s="416"/>
      <c r="AX3185" s="694"/>
      <c r="AY3185" s="641"/>
      <c r="AZ3185" s="385"/>
      <c r="BA3185" s="385"/>
      <c r="BB3185" s="416"/>
      <c r="BC3185" s="416"/>
      <c r="BD3185" s="416"/>
      <c r="BE3185" s="416"/>
      <c r="BF3185" s="416"/>
      <c r="BG3185" s="416"/>
      <c r="BH3185" s="416"/>
      <c r="BI3185" s="416"/>
      <c r="BJ3185" s="416"/>
    </row>
    <row r="3186" spans="10:62" x14ac:dyDescent="0.2">
      <c r="J3186" s="385"/>
      <c r="K3186" s="217"/>
      <c r="L3186" s="217"/>
      <c r="M3186" s="693"/>
      <c r="N3186" s="693"/>
      <c r="O3186" s="359"/>
      <c r="P3186" s="619"/>
      <c r="Q3186" s="672"/>
      <c r="R3186" s="672"/>
      <c r="S3186" s="672"/>
      <c r="T3186" s="385"/>
      <c r="U3186" s="385"/>
      <c r="V3186" s="385"/>
      <c r="W3186" s="385"/>
      <c r="X3186" s="693"/>
      <c r="Y3186" s="325"/>
      <c r="Z3186" s="308"/>
      <c r="AA3186" s="383"/>
      <c r="AC3186" s="325"/>
      <c r="AD3186" s="325"/>
      <c r="AF3186" s="383"/>
      <c r="AH3186" s="325"/>
      <c r="AI3186" s="325"/>
      <c r="AK3186" s="385"/>
      <c r="AL3186" s="385"/>
      <c r="AM3186" s="359"/>
      <c r="AN3186" s="385"/>
      <c r="AO3186" s="385"/>
      <c r="AP3186" s="385"/>
      <c r="AQ3186" s="385"/>
      <c r="AR3186" s="385"/>
      <c r="AS3186" s="385"/>
      <c r="AT3186" s="385"/>
      <c r="AU3186" s="359"/>
      <c r="AW3186" s="416"/>
      <c r="AX3186" s="694"/>
      <c r="AY3186" s="641"/>
      <c r="AZ3186" s="385"/>
      <c r="BA3186" s="385"/>
      <c r="BB3186" s="416"/>
      <c r="BC3186" s="416"/>
      <c r="BD3186" s="416"/>
      <c r="BE3186" s="416"/>
      <c r="BF3186" s="416"/>
      <c r="BG3186" s="416"/>
      <c r="BH3186" s="416"/>
      <c r="BI3186" s="416"/>
      <c r="BJ3186" s="416"/>
    </row>
    <row r="3187" spans="10:62" x14ac:dyDescent="0.2">
      <c r="J3187" s="385"/>
      <c r="K3187" s="217"/>
      <c r="L3187" s="217"/>
      <c r="M3187" s="693"/>
      <c r="N3187" s="693"/>
      <c r="O3187" s="359"/>
      <c r="P3187" s="619"/>
      <c r="Q3187" s="672"/>
      <c r="R3187" s="672"/>
      <c r="S3187" s="672"/>
      <c r="T3187" s="385"/>
      <c r="U3187" s="385"/>
      <c r="V3187" s="385"/>
      <c r="W3187" s="385"/>
      <c r="X3187" s="693"/>
      <c r="Y3187" s="325"/>
      <c r="Z3187" s="308"/>
      <c r="AA3187" s="383"/>
      <c r="AC3187" s="325"/>
      <c r="AD3187" s="325"/>
      <c r="AF3187" s="383"/>
      <c r="AH3187" s="325"/>
      <c r="AI3187" s="325"/>
      <c r="AK3187" s="385"/>
      <c r="AL3187" s="385"/>
      <c r="AM3187" s="359"/>
      <c r="AN3187" s="385"/>
      <c r="AO3187" s="385"/>
      <c r="AP3187" s="385"/>
      <c r="AQ3187" s="385"/>
      <c r="AR3187" s="385"/>
      <c r="AS3187" s="385"/>
      <c r="AT3187" s="385"/>
      <c r="AU3187" s="359"/>
      <c r="AW3187" s="416"/>
      <c r="AX3187" s="694"/>
      <c r="AY3187" s="641"/>
      <c r="AZ3187" s="385"/>
      <c r="BA3187" s="385"/>
      <c r="BB3187" s="416"/>
      <c r="BC3187" s="416"/>
      <c r="BD3187" s="416"/>
      <c r="BE3187" s="416"/>
      <c r="BF3187" s="416"/>
      <c r="BG3187" s="416"/>
      <c r="BH3187" s="416"/>
      <c r="BI3187" s="416"/>
      <c r="BJ3187" s="416"/>
    </row>
    <row r="3188" spans="10:62" x14ac:dyDescent="0.2">
      <c r="J3188" s="385"/>
      <c r="K3188" s="217"/>
      <c r="L3188" s="217"/>
      <c r="M3188" s="693"/>
      <c r="N3188" s="693"/>
      <c r="O3188" s="359"/>
      <c r="P3188" s="619"/>
      <c r="Q3188" s="672"/>
      <c r="R3188" s="672"/>
      <c r="S3188" s="672"/>
      <c r="T3188" s="385"/>
      <c r="U3188" s="385"/>
      <c r="V3188" s="385"/>
      <c r="W3188" s="385"/>
      <c r="X3188" s="693"/>
      <c r="Y3188" s="325"/>
      <c r="Z3188" s="308"/>
      <c r="AA3188" s="383"/>
      <c r="AC3188" s="325"/>
      <c r="AD3188" s="325"/>
      <c r="AF3188" s="383"/>
      <c r="AH3188" s="325"/>
      <c r="AI3188" s="325"/>
      <c r="AK3188" s="385"/>
      <c r="AL3188" s="385"/>
      <c r="AM3188" s="359"/>
      <c r="AN3188" s="385"/>
      <c r="AO3188" s="385"/>
      <c r="AP3188" s="385"/>
      <c r="AQ3188" s="385"/>
      <c r="AR3188" s="385"/>
      <c r="AS3188" s="385"/>
      <c r="AT3188" s="385"/>
      <c r="AU3188" s="359"/>
      <c r="AW3188" s="416"/>
      <c r="AX3188" s="694"/>
      <c r="AY3188" s="641"/>
      <c r="AZ3188" s="385"/>
      <c r="BA3188" s="385"/>
      <c r="BB3188" s="416"/>
      <c r="BC3188" s="416"/>
      <c r="BD3188" s="416"/>
      <c r="BE3188" s="416"/>
      <c r="BF3188" s="416"/>
      <c r="BG3188" s="416"/>
      <c r="BH3188" s="416"/>
      <c r="BI3188" s="416"/>
      <c r="BJ3188" s="416"/>
    </row>
    <row r="3189" spans="10:62" x14ac:dyDescent="0.2">
      <c r="J3189" s="385"/>
      <c r="K3189" s="217"/>
      <c r="L3189" s="217"/>
      <c r="M3189" s="693"/>
      <c r="N3189" s="693"/>
      <c r="O3189" s="359"/>
      <c r="P3189" s="619"/>
      <c r="Q3189" s="672"/>
      <c r="R3189" s="672"/>
      <c r="S3189" s="672"/>
      <c r="T3189" s="385"/>
      <c r="U3189" s="385"/>
      <c r="V3189" s="385"/>
      <c r="W3189" s="385"/>
      <c r="X3189" s="693"/>
      <c r="Y3189" s="325"/>
      <c r="Z3189" s="308"/>
      <c r="AA3189" s="383"/>
      <c r="AC3189" s="325"/>
      <c r="AD3189" s="325"/>
      <c r="AF3189" s="383"/>
      <c r="AH3189" s="325"/>
      <c r="AI3189" s="325"/>
      <c r="AK3189" s="385"/>
      <c r="AL3189" s="385"/>
      <c r="AM3189" s="359"/>
      <c r="AN3189" s="385"/>
      <c r="AO3189" s="385"/>
      <c r="AP3189" s="385"/>
      <c r="AQ3189" s="385"/>
      <c r="AR3189" s="385"/>
      <c r="AS3189" s="385"/>
      <c r="AT3189" s="385"/>
      <c r="AU3189" s="359"/>
      <c r="AW3189" s="416"/>
      <c r="AX3189" s="694"/>
      <c r="AY3189" s="641"/>
      <c r="AZ3189" s="385"/>
      <c r="BA3189" s="385"/>
      <c r="BB3189" s="416"/>
      <c r="BC3189" s="416"/>
      <c r="BD3189" s="416"/>
      <c r="BE3189" s="416"/>
      <c r="BF3189" s="416"/>
      <c r="BG3189" s="416"/>
      <c r="BH3189" s="416"/>
      <c r="BI3189" s="416"/>
      <c r="BJ3189" s="416"/>
    </row>
    <row r="3190" spans="10:62" x14ac:dyDescent="0.2">
      <c r="J3190" s="385"/>
      <c r="K3190" s="217"/>
      <c r="L3190" s="217"/>
      <c r="M3190" s="693"/>
      <c r="N3190" s="693"/>
      <c r="O3190" s="359"/>
      <c r="P3190" s="619"/>
      <c r="Q3190" s="672"/>
      <c r="R3190" s="672"/>
      <c r="S3190" s="672"/>
      <c r="T3190" s="385"/>
      <c r="U3190" s="385"/>
      <c r="V3190" s="385"/>
      <c r="W3190" s="385"/>
      <c r="X3190" s="693"/>
      <c r="Y3190" s="325"/>
      <c r="Z3190" s="308"/>
      <c r="AA3190" s="383"/>
      <c r="AC3190" s="325"/>
      <c r="AD3190" s="325"/>
      <c r="AF3190" s="383"/>
      <c r="AH3190" s="325"/>
      <c r="AI3190" s="325"/>
      <c r="AK3190" s="385"/>
      <c r="AL3190" s="385"/>
      <c r="AM3190" s="359"/>
      <c r="AN3190" s="385"/>
      <c r="AO3190" s="385"/>
      <c r="AP3190" s="385"/>
      <c r="AQ3190" s="385"/>
      <c r="AR3190" s="385"/>
      <c r="AS3190" s="385"/>
      <c r="AT3190" s="385"/>
      <c r="AU3190" s="359"/>
      <c r="AW3190" s="416"/>
      <c r="AX3190" s="694"/>
      <c r="AY3190" s="641"/>
      <c r="AZ3190" s="385"/>
      <c r="BA3190" s="385"/>
      <c r="BB3190" s="416"/>
      <c r="BC3190" s="416"/>
      <c r="BD3190" s="416"/>
      <c r="BE3190" s="416"/>
      <c r="BF3190" s="416"/>
      <c r="BG3190" s="416"/>
      <c r="BH3190" s="416"/>
      <c r="BI3190" s="416"/>
      <c r="BJ3190" s="416"/>
    </row>
    <row r="3191" spans="10:62" x14ac:dyDescent="0.2">
      <c r="J3191" s="385"/>
      <c r="K3191" s="217"/>
      <c r="L3191" s="217"/>
      <c r="M3191" s="693"/>
      <c r="N3191" s="693"/>
      <c r="O3191" s="359"/>
      <c r="P3191" s="619"/>
      <c r="Q3191" s="672"/>
      <c r="R3191" s="672"/>
      <c r="S3191" s="672"/>
      <c r="T3191" s="385"/>
      <c r="U3191" s="385"/>
      <c r="V3191" s="385"/>
      <c r="W3191" s="385"/>
      <c r="X3191" s="693"/>
      <c r="Y3191" s="325"/>
      <c r="Z3191" s="308"/>
      <c r="AA3191" s="383"/>
      <c r="AC3191" s="325"/>
      <c r="AD3191" s="325"/>
      <c r="AF3191" s="383"/>
      <c r="AH3191" s="325"/>
      <c r="AI3191" s="325"/>
      <c r="AK3191" s="385"/>
      <c r="AL3191" s="385"/>
      <c r="AM3191" s="359"/>
      <c r="AN3191" s="385"/>
      <c r="AO3191" s="385"/>
      <c r="AP3191" s="385"/>
      <c r="AQ3191" s="385"/>
      <c r="AR3191" s="385"/>
      <c r="AS3191" s="385"/>
      <c r="AT3191" s="385"/>
      <c r="AU3191" s="359"/>
      <c r="AW3191" s="416"/>
      <c r="AX3191" s="694"/>
      <c r="AY3191" s="641"/>
      <c r="AZ3191" s="385"/>
      <c r="BA3191" s="385"/>
      <c r="BB3191" s="416"/>
      <c r="BC3191" s="416"/>
      <c r="BD3191" s="416"/>
      <c r="BE3191" s="416"/>
      <c r="BF3191" s="416"/>
      <c r="BG3191" s="416"/>
      <c r="BH3191" s="416"/>
      <c r="BI3191" s="416"/>
      <c r="BJ3191" s="416"/>
    </row>
    <row r="3192" spans="10:62" x14ac:dyDescent="0.2">
      <c r="J3192" s="385"/>
      <c r="K3192" s="217"/>
      <c r="L3192" s="217"/>
      <c r="M3192" s="693"/>
      <c r="N3192" s="693"/>
      <c r="O3192" s="359"/>
      <c r="P3192" s="619"/>
      <c r="Q3192" s="672"/>
      <c r="R3192" s="672"/>
      <c r="S3192" s="672"/>
      <c r="T3192" s="385"/>
      <c r="U3192" s="385"/>
      <c r="V3192" s="385"/>
      <c r="W3192" s="385"/>
      <c r="X3192" s="693"/>
      <c r="Y3192" s="325"/>
      <c r="Z3192" s="308"/>
      <c r="AA3192" s="383"/>
      <c r="AC3192" s="325"/>
      <c r="AD3192" s="325"/>
      <c r="AF3192" s="383"/>
      <c r="AH3192" s="325"/>
      <c r="AI3192" s="325"/>
      <c r="AK3192" s="385"/>
      <c r="AL3192" s="385"/>
      <c r="AM3192" s="359"/>
      <c r="AN3192" s="385"/>
      <c r="AO3192" s="385"/>
      <c r="AP3192" s="385"/>
      <c r="AQ3192" s="385"/>
      <c r="AR3192" s="385"/>
      <c r="AS3192" s="385"/>
      <c r="AT3192" s="385"/>
      <c r="AU3192" s="359"/>
      <c r="AW3192" s="416"/>
      <c r="AX3192" s="694"/>
      <c r="AY3192" s="641"/>
      <c r="AZ3192" s="385"/>
      <c r="BA3192" s="385"/>
      <c r="BB3192" s="416"/>
      <c r="BC3192" s="416"/>
      <c r="BD3192" s="416"/>
      <c r="BE3192" s="416"/>
      <c r="BF3192" s="416"/>
      <c r="BG3192" s="416"/>
      <c r="BH3192" s="416"/>
      <c r="BI3192" s="416"/>
      <c r="BJ3192" s="416"/>
    </row>
    <row r="3193" spans="10:62" x14ac:dyDescent="0.2">
      <c r="J3193" s="385"/>
      <c r="K3193" s="217"/>
      <c r="L3193" s="217"/>
      <c r="M3193" s="693"/>
      <c r="N3193" s="693"/>
      <c r="O3193" s="359"/>
      <c r="P3193" s="619"/>
      <c r="Q3193" s="672"/>
      <c r="R3193" s="672"/>
      <c r="S3193" s="672"/>
      <c r="T3193" s="385"/>
      <c r="U3193" s="385"/>
      <c r="V3193" s="385"/>
      <c r="W3193" s="385"/>
      <c r="X3193" s="693"/>
      <c r="Y3193" s="325"/>
      <c r="Z3193" s="308"/>
      <c r="AA3193" s="383"/>
      <c r="AC3193" s="325"/>
      <c r="AD3193" s="325"/>
      <c r="AF3193" s="383"/>
      <c r="AH3193" s="325"/>
      <c r="AI3193" s="325"/>
      <c r="AK3193" s="385"/>
      <c r="AL3193" s="385"/>
      <c r="AM3193" s="359"/>
      <c r="AN3193" s="385"/>
      <c r="AO3193" s="385"/>
      <c r="AP3193" s="385"/>
      <c r="AQ3193" s="385"/>
      <c r="AR3193" s="385"/>
      <c r="AS3193" s="385"/>
      <c r="AT3193" s="385"/>
      <c r="AU3193" s="359"/>
      <c r="AW3193" s="416"/>
      <c r="AX3193" s="694"/>
      <c r="AY3193" s="641"/>
      <c r="AZ3193" s="385"/>
      <c r="BA3193" s="385"/>
      <c r="BB3193" s="416"/>
      <c r="BC3193" s="416"/>
      <c r="BD3193" s="416"/>
      <c r="BE3193" s="416"/>
      <c r="BF3193" s="416"/>
      <c r="BG3193" s="416"/>
      <c r="BH3193" s="416"/>
      <c r="BI3193" s="416"/>
      <c r="BJ3193" s="416"/>
    </row>
    <row r="3194" spans="10:62" x14ac:dyDescent="0.2">
      <c r="J3194" s="385"/>
      <c r="K3194" s="217"/>
      <c r="L3194" s="217"/>
      <c r="M3194" s="693"/>
      <c r="N3194" s="693"/>
      <c r="O3194" s="359"/>
      <c r="P3194" s="619"/>
      <c r="Q3194" s="672"/>
      <c r="R3194" s="672"/>
      <c r="S3194" s="672"/>
      <c r="T3194" s="385"/>
      <c r="U3194" s="385"/>
      <c r="V3194" s="385"/>
      <c r="W3194" s="385"/>
      <c r="X3194" s="693"/>
      <c r="Y3194" s="325"/>
      <c r="Z3194" s="308"/>
      <c r="AA3194" s="383"/>
      <c r="AC3194" s="325"/>
      <c r="AD3194" s="325"/>
      <c r="AF3194" s="383"/>
      <c r="AH3194" s="325"/>
      <c r="AI3194" s="325"/>
      <c r="AK3194" s="385"/>
      <c r="AL3194" s="385"/>
      <c r="AM3194" s="359"/>
      <c r="AN3194" s="385"/>
      <c r="AO3194" s="385"/>
      <c r="AP3194" s="385"/>
      <c r="AQ3194" s="385"/>
      <c r="AR3194" s="385"/>
      <c r="AS3194" s="385"/>
      <c r="AT3194" s="385"/>
      <c r="AU3194" s="359"/>
      <c r="AW3194" s="416"/>
      <c r="AX3194" s="694"/>
      <c r="AY3194" s="641"/>
      <c r="AZ3194" s="385"/>
      <c r="BA3194" s="385"/>
      <c r="BB3194" s="416"/>
      <c r="BC3194" s="416"/>
      <c r="BD3194" s="416"/>
      <c r="BE3194" s="416"/>
      <c r="BF3194" s="416"/>
      <c r="BG3194" s="416"/>
      <c r="BH3194" s="416"/>
      <c r="BI3194" s="416"/>
      <c r="BJ3194" s="416"/>
    </row>
    <row r="3195" spans="10:62" x14ac:dyDescent="0.2">
      <c r="J3195" s="385"/>
      <c r="K3195" s="217"/>
      <c r="L3195" s="217"/>
      <c r="M3195" s="693"/>
      <c r="N3195" s="693"/>
      <c r="O3195" s="359"/>
      <c r="P3195" s="619"/>
      <c r="Q3195" s="672"/>
      <c r="R3195" s="672"/>
      <c r="S3195" s="672"/>
      <c r="T3195" s="385"/>
      <c r="U3195" s="385"/>
      <c r="V3195" s="385"/>
      <c r="W3195" s="385"/>
      <c r="X3195" s="693"/>
      <c r="Y3195" s="325"/>
      <c r="Z3195" s="308"/>
      <c r="AA3195" s="383"/>
      <c r="AC3195" s="325"/>
      <c r="AD3195" s="325"/>
      <c r="AF3195" s="383"/>
      <c r="AH3195" s="325"/>
      <c r="AI3195" s="325"/>
      <c r="AK3195" s="385"/>
      <c r="AL3195" s="385"/>
      <c r="AM3195" s="359"/>
      <c r="AN3195" s="385"/>
      <c r="AO3195" s="385"/>
      <c r="AP3195" s="385"/>
      <c r="AQ3195" s="385"/>
      <c r="AR3195" s="385"/>
      <c r="AS3195" s="385"/>
      <c r="AT3195" s="385"/>
      <c r="AU3195" s="359"/>
      <c r="AW3195" s="416"/>
      <c r="AX3195" s="694"/>
      <c r="AY3195" s="641"/>
      <c r="AZ3195" s="385"/>
      <c r="BA3195" s="385"/>
      <c r="BB3195" s="416"/>
      <c r="BC3195" s="416"/>
      <c r="BD3195" s="416"/>
      <c r="BE3195" s="416"/>
      <c r="BF3195" s="416"/>
      <c r="BG3195" s="416"/>
      <c r="BH3195" s="416"/>
      <c r="BI3195" s="416"/>
      <c r="BJ3195" s="416"/>
    </row>
    <row r="3196" spans="10:62" x14ac:dyDescent="0.2">
      <c r="J3196" s="385"/>
      <c r="K3196" s="217"/>
      <c r="L3196" s="217"/>
      <c r="M3196" s="693"/>
      <c r="N3196" s="693"/>
      <c r="O3196" s="359"/>
      <c r="P3196" s="619"/>
      <c r="Q3196" s="672"/>
      <c r="R3196" s="672"/>
      <c r="S3196" s="672"/>
      <c r="T3196" s="385"/>
      <c r="U3196" s="385"/>
      <c r="V3196" s="385"/>
      <c r="W3196" s="385"/>
      <c r="X3196" s="693"/>
      <c r="Y3196" s="325"/>
      <c r="Z3196" s="308"/>
      <c r="AA3196" s="383"/>
      <c r="AC3196" s="325"/>
      <c r="AD3196" s="325"/>
      <c r="AF3196" s="383"/>
      <c r="AH3196" s="325"/>
      <c r="AI3196" s="325"/>
      <c r="AK3196" s="385"/>
      <c r="AL3196" s="385"/>
      <c r="AM3196" s="359"/>
      <c r="AN3196" s="385"/>
      <c r="AO3196" s="385"/>
      <c r="AP3196" s="385"/>
      <c r="AQ3196" s="385"/>
      <c r="AR3196" s="385"/>
      <c r="AS3196" s="385"/>
      <c r="AT3196" s="385"/>
      <c r="AU3196" s="359"/>
      <c r="AW3196" s="416"/>
      <c r="AX3196" s="694"/>
      <c r="AY3196" s="641"/>
      <c r="AZ3196" s="385"/>
      <c r="BA3196" s="385"/>
      <c r="BB3196" s="416"/>
      <c r="BC3196" s="416"/>
      <c r="BD3196" s="416"/>
      <c r="BE3196" s="416"/>
      <c r="BF3196" s="416"/>
      <c r="BG3196" s="416"/>
      <c r="BH3196" s="416"/>
      <c r="BI3196" s="416"/>
      <c r="BJ3196" s="416"/>
    </row>
    <row r="3197" spans="10:62" x14ac:dyDescent="0.2">
      <c r="J3197" s="385"/>
      <c r="K3197" s="217"/>
      <c r="L3197" s="217"/>
      <c r="M3197" s="693"/>
      <c r="N3197" s="693"/>
      <c r="O3197" s="359"/>
      <c r="P3197" s="619"/>
      <c r="Q3197" s="672"/>
      <c r="R3197" s="672"/>
      <c r="S3197" s="672"/>
      <c r="T3197" s="385"/>
      <c r="U3197" s="385"/>
      <c r="V3197" s="385"/>
      <c r="W3197" s="385"/>
      <c r="X3197" s="693"/>
      <c r="Y3197" s="325"/>
      <c r="Z3197" s="308"/>
      <c r="AA3197" s="383"/>
      <c r="AC3197" s="325"/>
      <c r="AD3197" s="325"/>
      <c r="AF3197" s="383"/>
      <c r="AH3197" s="325"/>
      <c r="AI3197" s="325"/>
      <c r="AK3197" s="385"/>
      <c r="AL3197" s="385"/>
      <c r="AM3197" s="359"/>
      <c r="AN3197" s="385"/>
      <c r="AO3197" s="385"/>
      <c r="AP3197" s="385"/>
      <c r="AQ3197" s="385"/>
      <c r="AR3197" s="385"/>
      <c r="AS3197" s="385"/>
      <c r="AT3197" s="385"/>
      <c r="AU3197" s="359"/>
      <c r="AW3197" s="416"/>
      <c r="AX3197" s="694"/>
      <c r="AY3197" s="641"/>
      <c r="AZ3197" s="385"/>
      <c r="BA3197" s="385"/>
      <c r="BB3197" s="416"/>
      <c r="BC3197" s="416"/>
      <c r="BD3197" s="416"/>
      <c r="BE3197" s="416"/>
      <c r="BF3197" s="416"/>
      <c r="BG3197" s="416"/>
      <c r="BH3197" s="416"/>
      <c r="BI3197" s="416"/>
      <c r="BJ3197" s="416"/>
    </row>
    <row r="3198" spans="10:62" x14ac:dyDescent="0.2">
      <c r="J3198" s="385"/>
      <c r="K3198" s="217"/>
      <c r="L3198" s="217"/>
      <c r="M3198" s="693"/>
      <c r="N3198" s="693"/>
      <c r="O3198" s="359"/>
      <c r="P3198" s="619"/>
      <c r="Q3198" s="672"/>
      <c r="R3198" s="672"/>
      <c r="S3198" s="672"/>
      <c r="T3198" s="385"/>
      <c r="U3198" s="385"/>
      <c r="V3198" s="385"/>
      <c r="W3198" s="385"/>
      <c r="X3198" s="693"/>
      <c r="Y3198" s="325"/>
      <c r="Z3198" s="308"/>
      <c r="AA3198" s="383"/>
      <c r="AC3198" s="325"/>
      <c r="AD3198" s="325"/>
      <c r="AF3198" s="383"/>
      <c r="AH3198" s="325"/>
      <c r="AI3198" s="325"/>
      <c r="AK3198" s="385"/>
      <c r="AL3198" s="385"/>
      <c r="AM3198" s="359"/>
      <c r="AN3198" s="385"/>
      <c r="AO3198" s="385"/>
      <c r="AP3198" s="385"/>
      <c r="AQ3198" s="385"/>
      <c r="AR3198" s="385"/>
      <c r="AS3198" s="385"/>
      <c r="AT3198" s="385"/>
      <c r="AU3198" s="359"/>
      <c r="AW3198" s="416"/>
      <c r="AX3198" s="694"/>
      <c r="AY3198" s="641"/>
      <c r="AZ3198" s="385"/>
      <c r="BA3198" s="385"/>
      <c r="BB3198" s="416"/>
      <c r="BC3198" s="416"/>
      <c r="BD3198" s="416"/>
      <c r="BE3198" s="416"/>
      <c r="BF3198" s="416"/>
      <c r="BG3198" s="416"/>
      <c r="BH3198" s="416"/>
      <c r="BI3198" s="416"/>
      <c r="BJ3198" s="416"/>
    </row>
    <row r="3199" spans="10:62" x14ac:dyDescent="0.2">
      <c r="J3199" s="385"/>
      <c r="K3199" s="217"/>
      <c r="L3199" s="217"/>
      <c r="M3199" s="693"/>
      <c r="N3199" s="693"/>
      <c r="O3199" s="359"/>
      <c r="P3199" s="619"/>
      <c r="Q3199" s="672"/>
      <c r="R3199" s="672"/>
      <c r="S3199" s="672"/>
      <c r="T3199" s="385"/>
      <c r="U3199" s="385"/>
      <c r="V3199" s="385"/>
      <c r="W3199" s="385"/>
      <c r="X3199" s="693"/>
      <c r="Y3199" s="325"/>
      <c r="Z3199" s="308"/>
      <c r="AA3199" s="383"/>
      <c r="AC3199" s="325"/>
      <c r="AD3199" s="325"/>
      <c r="AF3199" s="383"/>
      <c r="AH3199" s="325"/>
      <c r="AI3199" s="325"/>
      <c r="AK3199" s="385"/>
      <c r="AL3199" s="385"/>
      <c r="AM3199" s="359"/>
      <c r="AN3199" s="385"/>
      <c r="AO3199" s="385"/>
      <c r="AP3199" s="385"/>
      <c r="AQ3199" s="385"/>
      <c r="AR3199" s="385"/>
      <c r="AS3199" s="385"/>
      <c r="AT3199" s="385"/>
      <c r="AU3199" s="359"/>
      <c r="AW3199" s="416"/>
      <c r="AX3199" s="694"/>
      <c r="AY3199" s="641"/>
      <c r="AZ3199" s="385"/>
      <c r="BA3199" s="385"/>
      <c r="BB3199" s="416"/>
      <c r="BC3199" s="416"/>
      <c r="BD3199" s="416"/>
      <c r="BE3199" s="416"/>
      <c r="BF3199" s="416"/>
      <c r="BG3199" s="416"/>
      <c r="BH3199" s="416"/>
      <c r="BI3199" s="416"/>
      <c r="BJ3199" s="416"/>
    </row>
    <row r="3200" spans="10:62" x14ac:dyDescent="0.2">
      <c r="J3200" s="385"/>
      <c r="K3200" s="217"/>
      <c r="L3200" s="217"/>
      <c r="M3200" s="693"/>
      <c r="N3200" s="693"/>
      <c r="O3200" s="359"/>
      <c r="P3200" s="619"/>
      <c r="Q3200" s="672"/>
      <c r="R3200" s="672"/>
      <c r="S3200" s="672"/>
      <c r="T3200" s="385"/>
      <c r="U3200" s="385"/>
      <c r="V3200" s="385"/>
      <c r="W3200" s="385"/>
      <c r="X3200" s="693"/>
      <c r="Y3200" s="325"/>
      <c r="Z3200" s="308"/>
      <c r="AA3200" s="383"/>
      <c r="AC3200" s="325"/>
      <c r="AD3200" s="325"/>
      <c r="AF3200" s="383"/>
      <c r="AH3200" s="325"/>
      <c r="AI3200" s="325"/>
      <c r="AK3200" s="385"/>
      <c r="AL3200" s="385"/>
      <c r="AM3200" s="359"/>
      <c r="AN3200" s="385"/>
      <c r="AO3200" s="385"/>
      <c r="AP3200" s="385"/>
      <c r="AQ3200" s="385"/>
      <c r="AR3200" s="385"/>
      <c r="AS3200" s="385"/>
      <c r="AT3200" s="385"/>
      <c r="AU3200" s="359"/>
      <c r="AW3200" s="416"/>
      <c r="AX3200" s="694"/>
      <c r="AY3200" s="641"/>
      <c r="AZ3200" s="385"/>
      <c r="BA3200" s="385"/>
      <c r="BB3200" s="416"/>
      <c r="BC3200" s="416"/>
      <c r="BD3200" s="416"/>
      <c r="BE3200" s="416"/>
      <c r="BF3200" s="416"/>
      <c r="BG3200" s="416"/>
      <c r="BH3200" s="416"/>
      <c r="BI3200" s="416"/>
      <c r="BJ3200" s="416"/>
    </row>
    <row r="3201" spans="10:62" x14ac:dyDescent="0.2">
      <c r="J3201" s="385"/>
      <c r="K3201" s="217"/>
      <c r="L3201" s="217"/>
      <c r="M3201" s="693"/>
      <c r="N3201" s="693"/>
      <c r="O3201" s="359"/>
      <c r="P3201" s="619"/>
      <c r="Q3201" s="672"/>
      <c r="R3201" s="672"/>
      <c r="S3201" s="672"/>
      <c r="T3201" s="385"/>
      <c r="U3201" s="385"/>
      <c r="V3201" s="385"/>
      <c r="W3201" s="385"/>
      <c r="X3201" s="693"/>
      <c r="Y3201" s="325"/>
      <c r="Z3201" s="308"/>
      <c r="AA3201" s="383"/>
      <c r="AC3201" s="325"/>
      <c r="AD3201" s="325"/>
      <c r="AF3201" s="383"/>
      <c r="AH3201" s="325"/>
      <c r="AI3201" s="325"/>
      <c r="AK3201" s="385"/>
      <c r="AL3201" s="385"/>
      <c r="AM3201" s="359"/>
      <c r="AN3201" s="385"/>
      <c r="AO3201" s="385"/>
      <c r="AP3201" s="385"/>
      <c r="AQ3201" s="385"/>
      <c r="AR3201" s="385"/>
      <c r="AS3201" s="385"/>
      <c r="AT3201" s="385"/>
      <c r="AU3201" s="359"/>
      <c r="AW3201" s="416"/>
      <c r="AX3201" s="694"/>
      <c r="AY3201" s="641"/>
      <c r="AZ3201" s="385"/>
      <c r="BA3201" s="385"/>
      <c r="BB3201" s="416"/>
      <c r="BC3201" s="416"/>
      <c r="BD3201" s="416"/>
      <c r="BE3201" s="416"/>
      <c r="BF3201" s="416"/>
      <c r="BG3201" s="416"/>
      <c r="BH3201" s="416"/>
      <c r="BI3201" s="416"/>
      <c r="BJ3201" s="416"/>
    </row>
    <row r="3202" spans="10:62" x14ac:dyDescent="0.2">
      <c r="J3202" s="385"/>
      <c r="K3202" s="217"/>
      <c r="L3202" s="217"/>
      <c r="M3202" s="693"/>
      <c r="N3202" s="693"/>
      <c r="O3202" s="359"/>
      <c r="P3202" s="619"/>
      <c r="Q3202" s="672"/>
      <c r="R3202" s="672"/>
      <c r="S3202" s="672"/>
      <c r="T3202" s="385"/>
      <c r="U3202" s="385"/>
      <c r="V3202" s="385"/>
      <c r="W3202" s="385"/>
      <c r="X3202" s="693"/>
      <c r="Y3202" s="325"/>
      <c r="Z3202" s="308"/>
      <c r="AA3202" s="383"/>
      <c r="AC3202" s="325"/>
      <c r="AD3202" s="325"/>
      <c r="AF3202" s="383"/>
      <c r="AH3202" s="325"/>
      <c r="AI3202" s="325"/>
      <c r="AK3202" s="385"/>
      <c r="AL3202" s="385"/>
      <c r="AM3202" s="359"/>
      <c r="AN3202" s="385"/>
      <c r="AO3202" s="385"/>
      <c r="AP3202" s="385"/>
      <c r="AQ3202" s="385"/>
      <c r="AR3202" s="385"/>
      <c r="AS3202" s="385"/>
      <c r="AT3202" s="385"/>
      <c r="AU3202" s="359"/>
      <c r="AW3202" s="416"/>
      <c r="AX3202" s="694"/>
      <c r="AY3202" s="641"/>
      <c r="AZ3202" s="385"/>
      <c r="BA3202" s="385"/>
      <c r="BB3202" s="416"/>
      <c r="BC3202" s="416"/>
      <c r="BD3202" s="416"/>
      <c r="BE3202" s="416"/>
      <c r="BF3202" s="416"/>
      <c r="BG3202" s="416"/>
      <c r="BH3202" s="416"/>
      <c r="BI3202" s="416"/>
      <c r="BJ3202" s="416"/>
    </row>
    <row r="3203" spans="10:62" x14ac:dyDescent="0.2">
      <c r="J3203" s="385"/>
      <c r="K3203" s="217"/>
      <c r="L3203" s="217"/>
      <c r="M3203" s="693"/>
      <c r="N3203" s="693"/>
      <c r="O3203" s="359"/>
      <c r="P3203" s="619"/>
      <c r="Q3203" s="672"/>
      <c r="R3203" s="672"/>
      <c r="S3203" s="672"/>
      <c r="T3203" s="385"/>
      <c r="U3203" s="385"/>
      <c r="V3203" s="385"/>
      <c r="W3203" s="385"/>
      <c r="X3203" s="693"/>
      <c r="Y3203" s="325"/>
      <c r="Z3203" s="308"/>
      <c r="AA3203" s="383"/>
      <c r="AC3203" s="325"/>
      <c r="AD3203" s="325"/>
      <c r="AF3203" s="383"/>
      <c r="AH3203" s="325"/>
      <c r="AI3203" s="325"/>
      <c r="AK3203" s="385"/>
      <c r="AL3203" s="385"/>
      <c r="AM3203" s="359"/>
      <c r="AN3203" s="385"/>
      <c r="AO3203" s="385"/>
      <c r="AP3203" s="385"/>
      <c r="AQ3203" s="385"/>
      <c r="AR3203" s="385"/>
      <c r="AS3203" s="385"/>
      <c r="AT3203" s="385"/>
      <c r="AU3203" s="359"/>
      <c r="AW3203" s="416"/>
      <c r="AX3203" s="694"/>
      <c r="AY3203" s="641"/>
      <c r="AZ3203" s="385"/>
      <c r="BA3203" s="385"/>
      <c r="BB3203" s="416"/>
      <c r="BC3203" s="416"/>
      <c r="BD3203" s="416"/>
      <c r="BE3203" s="416"/>
      <c r="BF3203" s="416"/>
      <c r="BG3203" s="416"/>
      <c r="BH3203" s="416"/>
      <c r="BI3203" s="416"/>
      <c r="BJ3203" s="416"/>
    </row>
    <row r="3204" spans="10:62" x14ac:dyDescent="0.2">
      <c r="J3204" s="385"/>
      <c r="K3204" s="217"/>
      <c r="L3204" s="217"/>
      <c r="M3204" s="693"/>
      <c r="N3204" s="693"/>
      <c r="O3204" s="359"/>
      <c r="P3204" s="619"/>
      <c r="Q3204" s="672"/>
      <c r="R3204" s="672"/>
      <c r="S3204" s="672"/>
      <c r="T3204" s="385"/>
      <c r="U3204" s="385"/>
      <c r="V3204" s="385"/>
      <c r="W3204" s="385"/>
      <c r="X3204" s="693"/>
      <c r="Y3204" s="325"/>
      <c r="Z3204" s="308"/>
      <c r="AA3204" s="383"/>
      <c r="AC3204" s="325"/>
      <c r="AD3204" s="325"/>
      <c r="AF3204" s="383"/>
      <c r="AH3204" s="325"/>
      <c r="AI3204" s="325"/>
      <c r="AK3204" s="385"/>
      <c r="AL3204" s="385"/>
      <c r="AM3204" s="359"/>
      <c r="AN3204" s="385"/>
      <c r="AO3204" s="385"/>
      <c r="AP3204" s="385"/>
      <c r="AQ3204" s="385"/>
      <c r="AR3204" s="385"/>
      <c r="AS3204" s="385"/>
      <c r="AT3204" s="385"/>
      <c r="AU3204" s="359"/>
      <c r="AW3204" s="416"/>
      <c r="AX3204" s="694"/>
      <c r="AY3204" s="641"/>
      <c r="AZ3204" s="385"/>
      <c r="BA3204" s="385"/>
      <c r="BB3204" s="416"/>
      <c r="BC3204" s="416"/>
      <c r="BD3204" s="416"/>
      <c r="BE3204" s="416"/>
      <c r="BF3204" s="416"/>
      <c r="BG3204" s="416"/>
      <c r="BH3204" s="416"/>
      <c r="BI3204" s="416"/>
      <c r="BJ3204" s="416"/>
    </row>
    <row r="3205" spans="10:62" x14ac:dyDescent="0.2">
      <c r="J3205" s="385"/>
      <c r="K3205" s="217"/>
      <c r="L3205" s="217"/>
      <c r="M3205" s="693"/>
      <c r="N3205" s="693"/>
      <c r="O3205" s="359"/>
      <c r="P3205" s="619"/>
      <c r="Q3205" s="672"/>
      <c r="R3205" s="672"/>
      <c r="S3205" s="672"/>
      <c r="T3205" s="385"/>
      <c r="U3205" s="385"/>
      <c r="V3205" s="385"/>
      <c r="W3205" s="385"/>
      <c r="X3205" s="693"/>
      <c r="Y3205" s="325"/>
      <c r="Z3205" s="308"/>
      <c r="AA3205" s="383"/>
      <c r="AC3205" s="325"/>
      <c r="AD3205" s="325"/>
      <c r="AF3205" s="383"/>
      <c r="AH3205" s="325"/>
      <c r="AI3205" s="325"/>
      <c r="AK3205" s="385"/>
      <c r="AL3205" s="385"/>
      <c r="AM3205" s="359"/>
      <c r="AN3205" s="385"/>
      <c r="AO3205" s="385"/>
      <c r="AP3205" s="385"/>
      <c r="AQ3205" s="385"/>
      <c r="AR3205" s="385"/>
      <c r="AS3205" s="385"/>
      <c r="AT3205" s="385"/>
      <c r="AU3205" s="359"/>
      <c r="AW3205" s="416"/>
      <c r="AX3205" s="694"/>
      <c r="AY3205" s="641"/>
      <c r="AZ3205" s="385"/>
      <c r="BA3205" s="385"/>
      <c r="BB3205" s="416"/>
      <c r="BC3205" s="416"/>
      <c r="BD3205" s="416"/>
      <c r="BE3205" s="416"/>
      <c r="BF3205" s="416"/>
      <c r="BG3205" s="416"/>
      <c r="BH3205" s="416"/>
      <c r="BI3205" s="416"/>
      <c r="BJ3205" s="416"/>
    </row>
    <row r="3206" spans="10:62" x14ac:dyDescent="0.2">
      <c r="J3206" s="385"/>
      <c r="K3206" s="217"/>
      <c r="L3206" s="217"/>
      <c r="M3206" s="693"/>
      <c r="N3206" s="693"/>
      <c r="O3206" s="359"/>
      <c r="P3206" s="619"/>
      <c r="Q3206" s="672"/>
      <c r="R3206" s="672"/>
      <c r="S3206" s="672"/>
      <c r="T3206" s="385"/>
      <c r="U3206" s="385"/>
      <c r="V3206" s="385"/>
      <c r="W3206" s="385"/>
      <c r="X3206" s="693"/>
      <c r="Y3206" s="325"/>
      <c r="Z3206" s="308"/>
      <c r="AA3206" s="383"/>
      <c r="AC3206" s="325"/>
      <c r="AD3206" s="325"/>
      <c r="AF3206" s="383"/>
      <c r="AH3206" s="325"/>
      <c r="AI3206" s="325"/>
      <c r="AK3206" s="385"/>
      <c r="AL3206" s="385"/>
      <c r="AM3206" s="359"/>
      <c r="AN3206" s="385"/>
      <c r="AO3206" s="385"/>
      <c r="AP3206" s="385"/>
      <c r="AQ3206" s="385"/>
      <c r="AR3206" s="385"/>
      <c r="AS3206" s="385"/>
      <c r="AT3206" s="385"/>
      <c r="AU3206" s="359"/>
      <c r="AW3206" s="416"/>
      <c r="AX3206" s="694"/>
      <c r="AY3206" s="641"/>
      <c r="AZ3206" s="385"/>
      <c r="BA3206" s="385"/>
      <c r="BB3206" s="416"/>
      <c r="BC3206" s="416"/>
      <c r="BD3206" s="416"/>
      <c r="BE3206" s="416"/>
      <c r="BF3206" s="416"/>
      <c r="BG3206" s="416"/>
      <c r="BH3206" s="416"/>
      <c r="BI3206" s="416"/>
      <c r="BJ3206" s="416"/>
    </row>
    <row r="3207" spans="10:62" x14ac:dyDescent="0.2">
      <c r="J3207" s="385"/>
      <c r="K3207" s="217"/>
      <c r="L3207" s="217"/>
      <c r="M3207" s="693"/>
      <c r="N3207" s="693"/>
      <c r="O3207" s="359"/>
      <c r="P3207" s="619"/>
      <c r="Q3207" s="672"/>
      <c r="R3207" s="672"/>
      <c r="S3207" s="672"/>
      <c r="T3207" s="385"/>
      <c r="U3207" s="385"/>
      <c r="V3207" s="385"/>
      <c r="W3207" s="385"/>
      <c r="X3207" s="693"/>
      <c r="Y3207" s="325"/>
      <c r="Z3207" s="308"/>
      <c r="AA3207" s="383"/>
      <c r="AC3207" s="325"/>
      <c r="AD3207" s="325"/>
      <c r="AF3207" s="383"/>
      <c r="AH3207" s="325"/>
      <c r="AI3207" s="325"/>
      <c r="AK3207" s="385"/>
      <c r="AL3207" s="385"/>
      <c r="AM3207" s="359"/>
      <c r="AN3207" s="385"/>
      <c r="AO3207" s="385"/>
      <c r="AP3207" s="385"/>
      <c r="AQ3207" s="385"/>
      <c r="AR3207" s="385"/>
      <c r="AS3207" s="385"/>
      <c r="AT3207" s="385"/>
      <c r="AU3207" s="359"/>
      <c r="AW3207" s="416"/>
      <c r="AX3207" s="694"/>
      <c r="AY3207" s="641"/>
      <c r="AZ3207" s="385"/>
      <c r="BA3207" s="385"/>
      <c r="BB3207" s="416"/>
      <c r="BC3207" s="416"/>
      <c r="BD3207" s="416"/>
      <c r="BE3207" s="416"/>
      <c r="BF3207" s="416"/>
      <c r="BG3207" s="416"/>
      <c r="BH3207" s="416"/>
      <c r="BI3207" s="416"/>
      <c r="BJ3207" s="416"/>
    </row>
    <row r="3208" spans="10:62" x14ac:dyDescent="0.2">
      <c r="J3208" s="385"/>
      <c r="K3208" s="217"/>
      <c r="L3208" s="217"/>
      <c r="M3208" s="693"/>
      <c r="N3208" s="693"/>
      <c r="O3208" s="359"/>
      <c r="P3208" s="619"/>
      <c r="Q3208" s="672"/>
      <c r="R3208" s="672"/>
      <c r="S3208" s="672"/>
      <c r="T3208" s="385"/>
      <c r="U3208" s="385"/>
      <c r="V3208" s="385"/>
      <c r="W3208" s="385"/>
      <c r="X3208" s="693"/>
      <c r="Y3208" s="325"/>
      <c r="Z3208" s="308"/>
      <c r="AA3208" s="383"/>
      <c r="AC3208" s="325"/>
      <c r="AD3208" s="325"/>
      <c r="AF3208" s="383"/>
      <c r="AH3208" s="325"/>
      <c r="AI3208" s="325"/>
      <c r="AK3208" s="385"/>
      <c r="AL3208" s="385"/>
      <c r="AM3208" s="359"/>
      <c r="AN3208" s="385"/>
      <c r="AO3208" s="385"/>
      <c r="AP3208" s="385"/>
      <c r="AQ3208" s="385"/>
      <c r="AR3208" s="385"/>
      <c r="AS3208" s="385"/>
      <c r="AT3208" s="385"/>
      <c r="AU3208" s="359"/>
      <c r="AW3208" s="416"/>
      <c r="AX3208" s="694"/>
      <c r="AY3208" s="641"/>
      <c r="AZ3208" s="385"/>
      <c r="BA3208" s="385"/>
      <c r="BB3208" s="416"/>
      <c r="BC3208" s="416"/>
      <c r="BD3208" s="416"/>
      <c r="BE3208" s="416"/>
      <c r="BF3208" s="416"/>
      <c r="BG3208" s="416"/>
      <c r="BH3208" s="416"/>
      <c r="BI3208" s="416"/>
      <c r="BJ3208" s="416"/>
    </row>
    <row r="3209" spans="10:62" x14ac:dyDescent="0.2">
      <c r="J3209" s="385"/>
      <c r="K3209" s="217"/>
      <c r="L3209" s="217"/>
      <c r="M3209" s="693"/>
      <c r="N3209" s="693"/>
      <c r="O3209" s="359"/>
      <c r="P3209" s="619"/>
      <c r="Q3209" s="672"/>
      <c r="R3209" s="672"/>
      <c r="S3209" s="672"/>
      <c r="T3209" s="385"/>
      <c r="U3209" s="385"/>
      <c r="V3209" s="385"/>
      <c r="W3209" s="385"/>
      <c r="X3209" s="693"/>
      <c r="Y3209" s="325"/>
      <c r="Z3209" s="308"/>
      <c r="AA3209" s="383"/>
      <c r="AC3209" s="325"/>
      <c r="AD3209" s="325"/>
      <c r="AF3209" s="383"/>
      <c r="AH3209" s="325"/>
      <c r="AI3209" s="325"/>
      <c r="AK3209" s="385"/>
      <c r="AL3209" s="385"/>
      <c r="AM3209" s="359"/>
      <c r="AN3209" s="385"/>
      <c r="AO3209" s="385"/>
      <c r="AP3209" s="385"/>
      <c r="AQ3209" s="385"/>
      <c r="AR3209" s="385"/>
      <c r="AS3209" s="385"/>
      <c r="AT3209" s="385"/>
      <c r="AU3209" s="359"/>
      <c r="AW3209" s="416"/>
      <c r="AX3209" s="694"/>
      <c r="AY3209" s="641"/>
      <c r="AZ3209" s="385"/>
      <c r="BA3209" s="385"/>
      <c r="BB3209" s="416"/>
      <c r="BC3209" s="416"/>
      <c r="BD3209" s="416"/>
      <c r="BE3209" s="416"/>
      <c r="BF3209" s="416"/>
      <c r="BG3209" s="416"/>
      <c r="BH3209" s="416"/>
      <c r="BI3209" s="416"/>
      <c r="BJ3209" s="416"/>
    </row>
    <row r="3210" spans="10:62" x14ac:dyDescent="0.2">
      <c r="J3210" s="385"/>
      <c r="K3210" s="217"/>
      <c r="L3210" s="217"/>
      <c r="M3210" s="693"/>
      <c r="N3210" s="693"/>
      <c r="O3210" s="359"/>
      <c r="P3210" s="619"/>
      <c r="Q3210" s="672"/>
      <c r="R3210" s="672"/>
      <c r="S3210" s="672"/>
      <c r="T3210" s="385"/>
      <c r="U3210" s="385"/>
      <c r="V3210" s="385"/>
      <c r="W3210" s="385"/>
      <c r="X3210" s="693"/>
      <c r="Y3210" s="325"/>
      <c r="Z3210" s="308"/>
      <c r="AA3210" s="383"/>
      <c r="AC3210" s="325"/>
      <c r="AD3210" s="325"/>
      <c r="AF3210" s="383"/>
      <c r="AH3210" s="325"/>
      <c r="AI3210" s="325"/>
      <c r="AK3210" s="385"/>
      <c r="AL3210" s="385"/>
      <c r="AM3210" s="359"/>
      <c r="AN3210" s="385"/>
      <c r="AO3210" s="385"/>
      <c r="AP3210" s="385"/>
      <c r="AQ3210" s="385"/>
      <c r="AR3210" s="385"/>
      <c r="AS3210" s="385"/>
      <c r="AT3210" s="385"/>
      <c r="AU3210" s="359"/>
      <c r="AW3210" s="416"/>
      <c r="AX3210" s="694"/>
      <c r="AY3210" s="641"/>
      <c r="AZ3210" s="385"/>
      <c r="BA3210" s="385"/>
      <c r="BB3210" s="416"/>
      <c r="BC3210" s="416"/>
      <c r="BD3210" s="416"/>
      <c r="BE3210" s="416"/>
      <c r="BF3210" s="416"/>
      <c r="BG3210" s="416"/>
      <c r="BH3210" s="416"/>
      <c r="BI3210" s="416"/>
      <c r="BJ3210" s="416"/>
    </row>
    <row r="3211" spans="10:62" x14ac:dyDescent="0.2">
      <c r="J3211" s="385"/>
      <c r="K3211" s="217"/>
      <c r="L3211" s="217"/>
      <c r="M3211" s="693"/>
      <c r="N3211" s="693"/>
      <c r="O3211" s="359"/>
      <c r="P3211" s="619"/>
      <c r="Q3211" s="672"/>
      <c r="R3211" s="672"/>
      <c r="S3211" s="672"/>
      <c r="T3211" s="385"/>
      <c r="U3211" s="385"/>
      <c r="V3211" s="385"/>
      <c r="W3211" s="385"/>
      <c r="X3211" s="693"/>
      <c r="Y3211" s="325"/>
      <c r="Z3211" s="308"/>
      <c r="AA3211" s="383"/>
      <c r="AC3211" s="325"/>
      <c r="AD3211" s="325"/>
      <c r="AF3211" s="383"/>
      <c r="AH3211" s="325"/>
      <c r="AI3211" s="325"/>
      <c r="AK3211" s="385"/>
      <c r="AL3211" s="385"/>
      <c r="AM3211" s="359"/>
      <c r="AN3211" s="385"/>
      <c r="AO3211" s="385"/>
      <c r="AP3211" s="385"/>
      <c r="AQ3211" s="385"/>
      <c r="AR3211" s="385"/>
      <c r="AS3211" s="385"/>
      <c r="AT3211" s="385"/>
      <c r="AU3211" s="359"/>
      <c r="AW3211" s="416"/>
      <c r="AX3211" s="694"/>
      <c r="AY3211" s="641"/>
      <c r="AZ3211" s="385"/>
      <c r="BA3211" s="385"/>
      <c r="BB3211" s="416"/>
      <c r="BC3211" s="416"/>
      <c r="BD3211" s="416"/>
      <c r="BE3211" s="416"/>
      <c r="BF3211" s="416"/>
      <c r="BG3211" s="416"/>
      <c r="BH3211" s="416"/>
      <c r="BI3211" s="416"/>
      <c r="BJ3211" s="416"/>
    </row>
    <row r="3212" spans="10:62" x14ac:dyDescent="0.2">
      <c r="J3212" s="385"/>
      <c r="K3212" s="217"/>
      <c r="L3212" s="217"/>
      <c r="M3212" s="693"/>
      <c r="N3212" s="693"/>
      <c r="O3212" s="359"/>
      <c r="P3212" s="619"/>
      <c r="Q3212" s="672"/>
      <c r="R3212" s="672"/>
      <c r="S3212" s="672"/>
      <c r="T3212" s="385"/>
      <c r="U3212" s="385"/>
      <c r="V3212" s="385"/>
      <c r="W3212" s="385"/>
      <c r="X3212" s="693"/>
      <c r="Y3212" s="325"/>
      <c r="Z3212" s="308"/>
      <c r="AA3212" s="383"/>
      <c r="AC3212" s="325"/>
      <c r="AD3212" s="325"/>
      <c r="AF3212" s="383"/>
      <c r="AH3212" s="325"/>
      <c r="AI3212" s="325"/>
      <c r="AK3212" s="385"/>
      <c r="AL3212" s="385"/>
      <c r="AM3212" s="359"/>
      <c r="AN3212" s="385"/>
      <c r="AO3212" s="385"/>
      <c r="AP3212" s="385"/>
      <c r="AQ3212" s="385"/>
      <c r="AR3212" s="385"/>
      <c r="AS3212" s="385"/>
      <c r="AT3212" s="385"/>
      <c r="AU3212" s="359"/>
      <c r="AW3212" s="416"/>
      <c r="AX3212" s="694"/>
      <c r="AY3212" s="641"/>
      <c r="AZ3212" s="385"/>
      <c r="BA3212" s="385"/>
      <c r="BB3212" s="416"/>
      <c r="BC3212" s="416"/>
      <c r="BD3212" s="416"/>
      <c r="BE3212" s="416"/>
      <c r="BF3212" s="416"/>
      <c r="BG3212" s="416"/>
      <c r="BH3212" s="416"/>
      <c r="BI3212" s="416"/>
      <c r="BJ3212" s="416"/>
    </row>
    <row r="3213" spans="10:62" x14ac:dyDescent="0.2">
      <c r="J3213" s="385"/>
      <c r="K3213" s="217"/>
      <c r="L3213" s="217"/>
      <c r="M3213" s="693"/>
      <c r="N3213" s="693"/>
      <c r="O3213" s="359"/>
      <c r="P3213" s="619"/>
      <c r="Q3213" s="672"/>
      <c r="R3213" s="672"/>
      <c r="S3213" s="672"/>
      <c r="T3213" s="385"/>
      <c r="U3213" s="385"/>
      <c r="V3213" s="385"/>
      <c r="W3213" s="385"/>
      <c r="X3213" s="693"/>
      <c r="Y3213" s="325"/>
      <c r="Z3213" s="308"/>
      <c r="AA3213" s="383"/>
      <c r="AC3213" s="325"/>
      <c r="AD3213" s="325"/>
      <c r="AF3213" s="383"/>
      <c r="AH3213" s="325"/>
      <c r="AI3213" s="325"/>
      <c r="AK3213" s="385"/>
      <c r="AL3213" s="385"/>
      <c r="AM3213" s="359"/>
      <c r="AN3213" s="385"/>
      <c r="AO3213" s="385"/>
      <c r="AP3213" s="385"/>
      <c r="AQ3213" s="385"/>
      <c r="AR3213" s="385"/>
      <c r="AS3213" s="385"/>
      <c r="AT3213" s="385"/>
      <c r="AU3213" s="359"/>
      <c r="AW3213" s="416"/>
      <c r="AX3213" s="694"/>
      <c r="AY3213" s="641"/>
      <c r="AZ3213" s="385"/>
      <c r="BA3213" s="385"/>
      <c r="BB3213" s="416"/>
      <c r="BC3213" s="416"/>
      <c r="BD3213" s="416"/>
      <c r="BE3213" s="416"/>
      <c r="BF3213" s="416"/>
      <c r="BG3213" s="416"/>
      <c r="BH3213" s="416"/>
      <c r="BI3213" s="416"/>
      <c r="BJ3213" s="416"/>
    </row>
    <row r="3214" spans="10:62" x14ac:dyDescent="0.2">
      <c r="J3214" s="385"/>
      <c r="K3214" s="217"/>
      <c r="L3214" s="217"/>
      <c r="M3214" s="693"/>
      <c r="N3214" s="693"/>
      <c r="O3214" s="359"/>
      <c r="P3214" s="619"/>
      <c r="Q3214" s="672"/>
      <c r="R3214" s="672"/>
      <c r="S3214" s="672"/>
      <c r="T3214" s="385"/>
      <c r="U3214" s="385"/>
      <c r="V3214" s="385"/>
      <c r="W3214" s="385"/>
      <c r="X3214" s="693"/>
      <c r="Y3214" s="325"/>
      <c r="Z3214" s="308"/>
      <c r="AA3214" s="383"/>
      <c r="AC3214" s="325"/>
      <c r="AD3214" s="325"/>
      <c r="AF3214" s="383"/>
      <c r="AH3214" s="325"/>
      <c r="AI3214" s="325"/>
      <c r="AK3214" s="385"/>
      <c r="AL3214" s="385"/>
      <c r="AM3214" s="359"/>
      <c r="AN3214" s="385"/>
      <c r="AO3214" s="385"/>
      <c r="AP3214" s="385"/>
      <c r="AQ3214" s="385"/>
      <c r="AR3214" s="385"/>
      <c r="AS3214" s="385"/>
      <c r="AT3214" s="385"/>
      <c r="AU3214" s="359"/>
      <c r="AW3214" s="416"/>
      <c r="AX3214" s="694"/>
      <c r="AY3214" s="641"/>
      <c r="AZ3214" s="385"/>
      <c r="BA3214" s="385"/>
      <c r="BB3214" s="416"/>
      <c r="BC3214" s="416"/>
      <c r="BD3214" s="416"/>
      <c r="BE3214" s="416"/>
      <c r="BF3214" s="416"/>
      <c r="BG3214" s="416"/>
      <c r="BH3214" s="416"/>
      <c r="BI3214" s="416"/>
      <c r="BJ3214" s="416"/>
    </row>
    <row r="3215" spans="10:62" x14ac:dyDescent="0.2">
      <c r="J3215" s="385"/>
      <c r="K3215" s="217"/>
      <c r="L3215" s="217"/>
      <c r="M3215" s="693"/>
      <c r="N3215" s="693"/>
      <c r="O3215" s="359"/>
      <c r="P3215" s="619"/>
      <c r="Q3215" s="672"/>
      <c r="R3215" s="672"/>
      <c r="S3215" s="672"/>
      <c r="T3215" s="385"/>
      <c r="U3215" s="385"/>
      <c r="V3215" s="385"/>
      <c r="W3215" s="385"/>
      <c r="X3215" s="693"/>
      <c r="Y3215" s="325"/>
      <c r="Z3215" s="308"/>
      <c r="AA3215" s="383"/>
      <c r="AC3215" s="325"/>
      <c r="AD3215" s="325"/>
      <c r="AF3215" s="383"/>
      <c r="AH3215" s="325"/>
      <c r="AI3215" s="325"/>
      <c r="AK3215" s="385"/>
      <c r="AL3215" s="385"/>
      <c r="AM3215" s="359"/>
      <c r="AN3215" s="385"/>
      <c r="AO3215" s="385"/>
      <c r="AP3215" s="385"/>
      <c r="AQ3215" s="385"/>
      <c r="AR3215" s="385"/>
      <c r="AS3215" s="385"/>
      <c r="AT3215" s="385"/>
      <c r="AU3215" s="359"/>
      <c r="AW3215" s="416"/>
      <c r="AX3215" s="694"/>
      <c r="AY3215" s="641"/>
      <c r="AZ3215" s="385"/>
      <c r="BA3215" s="385"/>
      <c r="BB3215" s="416"/>
      <c r="BC3215" s="416"/>
      <c r="BD3215" s="416"/>
      <c r="BE3215" s="416"/>
      <c r="BF3215" s="416"/>
      <c r="BG3215" s="416"/>
      <c r="BH3215" s="416"/>
      <c r="BI3215" s="416"/>
      <c r="BJ3215" s="416"/>
    </row>
    <row r="3216" spans="10:62" x14ac:dyDescent="0.2">
      <c r="J3216" s="385"/>
      <c r="K3216" s="217"/>
      <c r="L3216" s="217"/>
      <c r="M3216" s="693"/>
      <c r="N3216" s="693"/>
      <c r="O3216" s="359"/>
      <c r="P3216" s="619"/>
      <c r="Q3216" s="672"/>
      <c r="R3216" s="672"/>
      <c r="S3216" s="672"/>
      <c r="T3216" s="385"/>
      <c r="U3216" s="385"/>
      <c r="V3216" s="385"/>
      <c r="W3216" s="385"/>
      <c r="X3216" s="693"/>
      <c r="Y3216" s="325"/>
      <c r="Z3216" s="308"/>
      <c r="AA3216" s="383"/>
      <c r="AC3216" s="325"/>
      <c r="AD3216" s="325"/>
      <c r="AF3216" s="383"/>
      <c r="AH3216" s="325"/>
      <c r="AI3216" s="325"/>
      <c r="AK3216" s="385"/>
      <c r="AL3216" s="385"/>
      <c r="AM3216" s="359"/>
      <c r="AN3216" s="385"/>
      <c r="AO3216" s="385"/>
      <c r="AP3216" s="385"/>
      <c r="AQ3216" s="385"/>
      <c r="AR3216" s="385"/>
      <c r="AS3216" s="385"/>
      <c r="AT3216" s="385"/>
      <c r="AU3216" s="359"/>
      <c r="AW3216" s="416"/>
      <c r="AX3216" s="694"/>
      <c r="AY3216" s="641"/>
      <c r="AZ3216" s="385"/>
      <c r="BA3216" s="385"/>
      <c r="BB3216" s="416"/>
      <c r="BC3216" s="416"/>
      <c r="BD3216" s="416"/>
      <c r="BE3216" s="416"/>
      <c r="BF3216" s="416"/>
      <c r="BG3216" s="416"/>
      <c r="BH3216" s="416"/>
      <c r="BI3216" s="416"/>
      <c r="BJ3216" s="416"/>
    </row>
    <row r="3217" spans="10:62" x14ac:dyDescent="0.2">
      <c r="J3217" s="385"/>
      <c r="K3217" s="217"/>
      <c r="L3217" s="217"/>
      <c r="M3217" s="693"/>
      <c r="N3217" s="693"/>
      <c r="O3217" s="359"/>
      <c r="P3217" s="619"/>
      <c r="Q3217" s="672"/>
      <c r="R3217" s="672"/>
      <c r="S3217" s="672"/>
      <c r="T3217" s="385"/>
      <c r="U3217" s="385"/>
      <c r="V3217" s="385"/>
      <c r="W3217" s="385"/>
      <c r="X3217" s="693"/>
      <c r="Y3217" s="325"/>
      <c r="Z3217" s="308"/>
      <c r="AA3217" s="383"/>
      <c r="AC3217" s="325"/>
      <c r="AD3217" s="325"/>
      <c r="AF3217" s="383"/>
      <c r="AH3217" s="325"/>
      <c r="AI3217" s="325"/>
      <c r="AK3217" s="385"/>
      <c r="AL3217" s="385"/>
      <c r="AM3217" s="359"/>
      <c r="AN3217" s="385"/>
      <c r="AO3217" s="385"/>
      <c r="AP3217" s="385"/>
      <c r="AQ3217" s="385"/>
      <c r="AR3217" s="385"/>
      <c r="AS3217" s="385"/>
      <c r="AT3217" s="385"/>
      <c r="AU3217" s="359"/>
      <c r="AW3217" s="416"/>
      <c r="AX3217" s="694"/>
      <c r="AY3217" s="641"/>
      <c r="AZ3217" s="385"/>
      <c r="BA3217" s="385"/>
      <c r="BB3217" s="416"/>
      <c r="BC3217" s="416"/>
      <c r="BD3217" s="416"/>
      <c r="BE3217" s="416"/>
      <c r="BF3217" s="416"/>
      <c r="BG3217" s="416"/>
      <c r="BH3217" s="416"/>
      <c r="BI3217" s="416"/>
      <c r="BJ3217" s="416"/>
    </row>
    <row r="3218" spans="10:62" x14ac:dyDescent="0.2">
      <c r="J3218" s="385"/>
      <c r="K3218" s="217"/>
      <c r="L3218" s="217"/>
      <c r="M3218" s="693"/>
      <c r="N3218" s="693"/>
      <c r="O3218" s="359"/>
      <c r="P3218" s="619"/>
      <c r="Q3218" s="672"/>
      <c r="R3218" s="672"/>
      <c r="S3218" s="672"/>
      <c r="T3218" s="385"/>
      <c r="U3218" s="385"/>
      <c r="V3218" s="385"/>
      <c r="W3218" s="385"/>
      <c r="X3218" s="693"/>
      <c r="Y3218" s="325"/>
      <c r="Z3218" s="308"/>
      <c r="AA3218" s="383"/>
      <c r="AC3218" s="325"/>
      <c r="AD3218" s="325"/>
      <c r="AF3218" s="383"/>
      <c r="AH3218" s="325"/>
      <c r="AI3218" s="325"/>
      <c r="AK3218" s="385"/>
      <c r="AL3218" s="385"/>
      <c r="AM3218" s="359"/>
      <c r="AN3218" s="385"/>
      <c r="AO3218" s="385"/>
      <c r="AP3218" s="385"/>
      <c r="AQ3218" s="385"/>
      <c r="AR3218" s="385"/>
      <c r="AS3218" s="385"/>
      <c r="AT3218" s="385"/>
      <c r="AU3218" s="359"/>
      <c r="AW3218" s="416"/>
      <c r="AX3218" s="694"/>
      <c r="AY3218" s="641"/>
      <c r="AZ3218" s="385"/>
      <c r="BA3218" s="385"/>
      <c r="BB3218" s="416"/>
      <c r="BC3218" s="416"/>
      <c r="BD3218" s="416"/>
      <c r="BE3218" s="416"/>
      <c r="BF3218" s="416"/>
      <c r="BG3218" s="416"/>
      <c r="BH3218" s="416"/>
      <c r="BI3218" s="416"/>
      <c r="BJ3218" s="416"/>
    </row>
    <row r="3219" spans="10:62" x14ac:dyDescent="0.2">
      <c r="J3219" s="385"/>
      <c r="K3219" s="217"/>
      <c r="L3219" s="217"/>
      <c r="M3219" s="693"/>
      <c r="N3219" s="693"/>
      <c r="O3219" s="359"/>
      <c r="P3219" s="619"/>
      <c r="Q3219" s="672"/>
      <c r="R3219" s="672"/>
      <c r="S3219" s="672"/>
      <c r="T3219" s="385"/>
      <c r="U3219" s="385"/>
      <c r="V3219" s="385"/>
      <c r="W3219" s="385"/>
      <c r="X3219" s="693"/>
      <c r="Y3219" s="325"/>
      <c r="Z3219" s="308"/>
      <c r="AA3219" s="383"/>
      <c r="AC3219" s="325"/>
      <c r="AD3219" s="325"/>
      <c r="AF3219" s="383"/>
      <c r="AH3219" s="325"/>
      <c r="AI3219" s="325"/>
      <c r="AK3219" s="385"/>
      <c r="AL3219" s="385"/>
      <c r="AM3219" s="359"/>
      <c r="AN3219" s="385"/>
      <c r="AO3219" s="385"/>
      <c r="AP3219" s="385"/>
      <c r="AQ3219" s="385"/>
      <c r="AR3219" s="385"/>
      <c r="AS3219" s="385"/>
      <c r="AT3219" s="385"/>
      <c r="AU3219" s="359"/>
      <c r="AW3219" s="416"/>
      <c r="AX3219" s="694"/>
      <c r="AY3219" s="641"/>
      <c r="AZ3219" s="385"/>
      <c r="BA3219" s="385"/>
      <c r="BB3219" s="416"/>
      <c r="BC3219" s="416"/>
      <c r="BD3219" s="416"/>
      <c r="BE3219" s="416"/>
      <c r="BF3219" s="416"/>
      <c r="BG3219" s="416"/>
      <c r="BH3219" s="416"/>
      <c r="BI3219" s="416"/>
      <c r="BJ3219" s="416"/>
    </row>
    <row r="3220" spans="10:62" x14ac:dyDescent="0.2">
      <c r="J3220" s="385"/>
      <c r="K3220" s="217"/>
      <c r="L3220" s="217"/>
      <c r="M3220" s="693"/>
      <c r="N3220" s="693"/>
      <c r="O3220" s="359"/>
      <c r="P3220" s="619"/>
      <c r="Q3220" s="672"/>
      <c r="R3220" s="672"/>
      <c r="S3220" s="672"/>
      <c r="T3220" s="385"/>
      <c r="U3220" s="385"/>
      <c r="V3220" s="385"/>
      <c r="W3220" s="385"/>
      <c r="X3220" s="693"/>
      <c r="Y3220" s="325"/>
      <c r="Z3220" s="308"/>
      <c r="AA3220" s="383"/>
      <c r="AC3220" s="325"/>
      <c r="AD3220" s="325"/>
      <c r="AF3220" s="383"/>
      <c r="AH3220" s="325"/>
      <c r="AI3220" s="325"/>
      <c r="AK3220" s="385"/>
      <c r="AL3220" s="385"/>
      <c r="AM3220" s="359"/>
      <c r="AN3220" s="385"/>
      <c r="AO3220" s="385"/>
      <c r="AP3220" s="385"/>
      <c r="AQ3220" s="385"/>
      <c r="AR3220" s="385"/>
      <c r="AS3220" s="385"/>
      <c r="AT3220" s="385"/>
      <c r="AU3220" s="359"/>
      <c r="AW3220" s="416"/>
      <c r="AX3220" s="694"/>
      <c r="AY3220" s="641"/>
      <c r="AZ3220" s="385"/>
      <c r="BA3220" s="385"/>
      <c r="BB3220" s="416"/>
      <c r="BC3220" s="416"/>
      <c r="BD3220" s="416"/>
      <c r="BE3220" s="416"/>
      <c r="BF3220" s="416"/>
      <c r="BG3220" s="416"/>
      <c r="BH3220" s="416"/>
      <c r="BI3220" s="416"/>
      <c r="BJ3220" s="416"/>
    </row>
    <row r="3221" spans="10:62" x14ac:dyDescent="0.2">
      <c r="J3221" s="385"/>
      <c r="K3221" s="217"/>
      <c r="L3221" s="217"/>
      <c r="M3221" s="693"/>
      <c r="N3221" s="693"/>
      <c r="O3221" s="359"/>
      <c r="P3221" s="619"/>
      <c r="Q3221" s="672"/>
      <c r="R3221" s="672"/>
      <c r="S3221" s="672"/>
      <c r="T3221" s="385"/>
      <c r="U3221" s="385"/>
      <c r="V3221" s="385"/>
      <c r="W3221" s="385"/>
      <c r="X3221" s="693"/>
      <c r="Y3221" s="325"/>
      <c r="Z3221" s="308"/>
      <c r="AA3221" s="383"/>
      <c r="AC3221" s="325"/>
      <c r="AD3221" s="325"/>
      <c r="AF3221" s="383"/>
      <c r="AH3221" s="325"/>
      <c r="AI3221" s="325"/>
      <c r="AK3221" s="385"/>
      <c r="AL3221" s="385"/>
      <c r="AM3221" s="359"/>
      <c r="AN3221" s="385"/>
      <c r="AO3221" s="385"/>
      <c r="AP3221" s="385"/>
      <c r="AQ3221" s="385"/>
      <c r="AR3221" s="385"/>
      <c r="AS3221" s="385"/>
      <c r="AT3221" s="385"/>
      <c r="AU3221" s="359"/>
      <c r="AW3221" s="416"/>
      <c r="AX3221" s="694"/>
      <c r="AY3221" s="641"/>
      <c r="AZ3221" s="385"/>
      <c r="BA3221" s="385"/>
      <c r="BB3221" s="416"/>
      <c r="BC3221" s="416"/>
      <c r="BD3221" s="416"/>
      <c r="BE3221" s="416"/>
      <c r="BF3221" s="416"/>
      <c r="BG3221" s="416"/>
      <c r="BH3221" s="416"/>
      <c r="BI3221" s="416"/>
      <c r="BJ3221" s="416"/>
    </row>
    <row r="3222" spans="10:62" x14ac:dyDescent="0.2">
      <c r="J3222" s="385"/>
      <c r="K3222" s="217"/>
      <c r="L3222" s="217"/>
      <c r="M3222" s="693"/>
      <c r="N3222" s="693"/>
      <c r="O3222" s="359"/>
      <c r="P3222" s="619"/>
      <c r="Q3222" s="672"/>
      <c r="R3222" s="672"/>
      <c r="S3222" s="672"/>
      <c r="T3222" s="385"/>
      <c r="U3222" s="385"/>
      <c r="V3222" s="385"/>
      <c r="W3222" s="385"/>
      <c r="X3222" s="693"/>
      <c r="Y3222" s="325"/>
      <c r="Z3222" s="308"/>
      <c r="AA3222" s="383"/>
      <c r="AC3222" s="325"/>
      <c r="AD3222" s="325"/>
      <c r="AF3222" s="383"/>
      <c r="AH3222" s="325"/>
      <c r="AI3222" s="325"/>
      <c r="AK3222" s="385"/>
      <c r="AL3222" s="385"/>
      <c r="AM3222" s="359"/>
      <c r="AN3222" s="385"/>
      <c r="AO3222" s="385"/>
      <c r="AP3222" s="385"/>
      <c r="AQ3222" s="385"/>
      <c r="AR3222" s="385"/>
      <c r="AS3222" s="385"/>
      <c r="AT3222" s="385"/>
      <c r="AU3222" s="359"/>
      <c r="AW3222" s="416"/>
      <c r="AX3222" s="694"/>
      <c r="AY3222" s="641"/>
      <c r="AZ3222" s="385"/>
      <c r="BA3222" s="385"/>
      <c r="BB3222" s="416"/>
      <c r="BC3222" s="416"/>
      <c r="BD3222" s="416"/>
      <c r="BE3222" s="416"/>
      <c r="BF3222" s="416"/>
      <c r="BG3222" s="416"/>
      <c r="BH3222" s="416"/>
      <c r="BI3222" s="416"/>
      <c r="BJ3222" s="416"/>
    </row>
    <row r="3223" spans="10:62" x14ac:dyDescent="0.2">
      <c r="J3223" s="385"/>
      <c r="K3223" s="217"/>
      <c r="L3223" s="217"/>
      <c r="M3223" s="693"/>
      <c r="N3223" s="693"/>
      <c r="O3223" s="359"/>
      <c r="P3223" s="619"/>
      <c r="Q3223" s="672"/>
      <c r="R3223" s="672"/>
      <c r="S3223" s="672"/>
      <c r="T3223" s="385"/>
      <c r="U3223" s="385"/>
      <c r="V3223" s="385"/>
      <c r="W3223" s="385"/>
      <c r="X3223" s="693"/>
      <c r="Y3223" s="325"/>
      <c r="Z3223" s="308"/>
      <c r="AA3223" s="383"/>
      <c r="AC3223" s="325"/>
      <c r="AD3223" s="325"/>
      <c r="AF3223" s="383"/>
      <c r="AH3223" s="325"/>
      <c r="AI3223" s="325"/>
      <c r="AK3223" s="385"/>
      <c r="AL3223" s="385"/>
      <c r="AM3223" s="359"/>
      <c r="AN3223" s="385"/>
      <c r="AO3223" s="385"/>
      <c r="AP3223" s="385"/>
      <c r="AQ3223" s="385"/>
      <c r="AR3223" s="385"/>
      <c r="AS3223" s="385"/>
      <c r="AT3223" s="385"/>
      <c r="AU3223" s="359"/>
      <c r="AW3223" s="416"/>
      <c r="AX3223" s="694"/>
      <c r="AY3223" s="641"/>
      <c r="AZ3223" s="385"/>
      <c r="BA3223" s="385"/>
      <c r="BB3223" s="416"/>
      <c r="BC3223" s="416"/>
      <c r="BD3223" s="416"/>
      <c r="BE3223" s="416"/>
      <c r="BF3223" s="416"/>
      <c r="BG3223" s="416"/>
      <c r="BH3223" s="416"/>
      <c r="BI3223" s="416"/>
      <c r="BJ3223" s="416"/>
    </row>
    <row r="3224" spans="10:62" x14ac:dyDescent="0.2">
      <c r="J3224" s="385"/>
      <c r="K3224" s="217"/>
      <c r="L3224" s="217"/>
      <c r="M3224" s="693"/>
      <c r="N3224" s="693"/>
      <c r="O3224" s="359"/>
      <c r="P3224" s="619"/>
      <c r="Q3224" s="672"/>
      <c r="R3224" s="672"/>
      <c r="S3224" s="672"/>
      <c r="T3224" s="385"/>
      <c r="U3224" s="385"/>
      <c r="V3224" s="385"/>
      <c r="W3224" s="385"/>
      <c r="X3224" s="693"/>
      <c r="Y3224" s="325"/>
      <c r="Z3224" s="308"/>
      <c r="AA3224" s="383"/>
      <c r="AC3224" s="325"/>
      <c r="AD3224" s="325"/>
      <c r="AF3224" s="383"/>
      <c r="AH3224" s="325"/>
      <c r="AI3224" s="325"/>
      <c r="AK3224" s="385"/>
      <c r="AL3224" s="385"/>
      <c r="AM3224" s="359"/>
      <c r="AN3224" s="385"/>
      <c r="AO3224" s="385"/>
      <c r="AP3224" s="385"/>
      <c r="AQ3224" s="385"/>
      <c r="AR3224" s="385"/>
      <c r="AS3224" s="385"/>
      <c r="AT3224" s="385"/>
      <c r="AU3224" s="359"/>
      <c r="AW3224" s="416"/>
      <c r="AX3224" s="694"/>
      <c r="AY3224" s="641"/>
      <c r="AZ3224" s="385"/>
      <c r="BA3224" s="385"/>
      <c r="BB3224" s="416"/>
      <c r="BC3224" s="416"/>
      <c r="BD3224" s="416"/>
      <c r="BE3224" s="416"/>
      <c r="BF3224" s="416"/>
      <c r="BG3224" s="416"/>
      <c r="BH3224" s="416"/>
      <c r="BI3224" s="416"/>
      <c r="BJ3224" s="416"/>
    </row>
    <row r="3225" spans="10:62" x14ac:dyDescent="0.2">
      <c r="J3225" s="385"/>
      <c r="K3225" s="217"/>
      <c r="L3225" s="217"/>
      <c r="M3225" s="693"/>
      <c r="N3225" s="693"/>
      <c r="O3225" s="359"/>
      <c r="P3225" s="619"/>
      <c r="Q3225" s="672"/>
      <c r="R3225" s="672"/>
      <c r="S3225" s="672"/>
      <c r="T3225" s="385"/>
      <c r="U3225" s="385"/>
      <c r="V3225" s="385"/>
      <c r="W3225" s="385"/>
      <c r="X3225" s="693"/>
      <c r="Y3225" s="325"/>
      <c r="Z3225" s="308"/>
      <c r="AA3225" s="383"/>
      <c r="AC3225" s="325"/>
      <c r="AD3225" s="325"/>
      <c r="AF3225" s="383"/>
      <c r="AH3225" s="325"/>
      <c r="AI3225" s="325"/>
      <c r="AK3225" s="385"/>
      <c r="AL3225" s="385"/>
      <c r="AM3225" s="359"/>
      <c r="AN3225" s="385"/>
      <c r="AO3225" s="385"/>
      <c r="AP3225" s="385"/>
      <c r="AQ3225" s="385"/>
      <c r="AR3225" s="385"/>
      <c r="AS3225" s="385"/>
      <c r="AT3225" s="385"/>
      <c r="AU3225" s="359"/>
      <c r="AW3225" s="416"/>
      <c r="AX3225" s="694"/>
      <c r="AY3225" s="641"/>
      <c r="AZ3225" s="385"/>
      <c r="BA3225" s="385"/>
      <c r="BB3225" s="416"/>
      <c r="BC3225" s="416"/>
      <c r="BD3225" s="416"/>
      <c r="BE3225" s="416"/>
      <c r="BF3225" s="416"/>
      <c r="BG3225" s="416"/>
      <c r="BH3225" s="416"/>
      <c r="BI3225" s="416"/>
      <c r="BJ3225" s="416"/>
    </row>
    <row r="3226" spans="10:62" x14ac:dyDescent="0.2">
      <c r="J3226" s="385"/>
      <c r="K3226" s="217"/>
      <c r="L3226" s="217"/>
      <c r="M3226" s="693"/>
      <c r="N3226" s="693"/>
      <c r="O3226" s="359"/>
      <c r="P3226" s="619"/>
      <c r="Q3226" s="672"/>
      <c r="R3226" s="672"/>
      <c r="S3226" s="672"/>
      <c r="T3226" s="385"/>
      <c r="U3226" s="385"/>
      <c r="V3226" s="385"/>
      <c r="W3226" s="385"/>
      <c r="X3226" s="693"/>
      <c r="Y3226" s="325"/>
      <c r="Z3226" s="308"/>
      <c r="AA3226" s="383"/>
      <c r="AC3226" s="325"/>
      <c r="AD3226" s="325"/>
      <c r="AF3226" s="383"/>
      <c r="AH3226" s="325"/>
      <c r="AI3226" s="325"/>
      <c r="AK3226" s="385"/>
      <c r="AL3226" s="385"/>
      <c r="AM3226" s="359"/>
      <c r="AN3226" s="385"/>
      <c r="AO3226" s="385"/>
      <c r="AP3226" s="385"/>
      <c r="AQ3226" s="385"/>
      <c r="AR3226" s="385"/>
      <c r="AS3226" s="385"/>
      <c r="AT3226" s="385"/>
      <c r="AU3226" s="359"/>
      <c r="AW3226" s="416"/>
      <c r="AX3226" s="694"/>
      <c r="AY3226" s="641"/>
      <c r="AZ3226" s="385"/>
      <c r="BA3226" s="385"/>
      <c r="BB3226" s="416"/>
      <c r="BC3226" s="416"/>
      <c r="BD3226" s="416"/>
      <c r="BE3226" s="416"/>
      <c r="BF3226" s="416"/>
      <c r="BG3226" s="416"/>
      <c r="BH3226" s="416"/>
      <c r="BI3226" s="416"/>
      <c r="BJ3226" s="416"/>
    </row>
    <row r="3227" spans="10:62" x14ac:dyDescent="0.2">
      <c r="J3227" s="385"/>
      <c r="K3227" s="217"/>
      <c r="L3227" s="217"/>
      <c r="M3227" s="693"/>
      <c r="N3227" s="693"/>
      <c r="O3227" s="359"/>
      <c r="P3227" s="619"/>
      <c r="Q3227" s="672"/>
      <c r="R3227" s="672"/>
      <c r="S3227" s="672"/>
      <c r="T3227" s="385"/>
      <c r="U3227" s="385"/>
      <c r="V3227" s="385"/>
      <c r="W3227" s="385"/>
      <c r="X3227" s="693"/>
      <c r="Y3227" s="325"/>
      <c r="Z3227" s="308"/>
      <c r="AA3227" s="383"/>
      <c r="AC3227" s="325"/>
      <c r="AD3227" s="325"/>
      <c r="AF3227" s="383"/>
      <c r="AH3227" s="325"/>
      <c r="AI3227" s="325"/>
      <c r="AK3227" s="385"/>
      <c r="AL3227" s="385"/>
      <c r="AM3227" s="359"/>
      <c r="AN3227" s="385"/>
      <c r="AO3227" s="385"/>
      <c r="AP3227" s="385"/>
      <c r="AQ3227" s="385"/>
      <c r="AR3227" s="385"/>
      <c r="AS3227" s="385"/>
      <c r="AT3227" s="385"/>
      <c r="AU3227" s="359"/>
      <c r="AW3227" s="416"/>
      <c r="AX3227" s="694"/>
      <c r="AY3227" s="641"/>
      <c r="AZ3227" s="385"/>
      <c r="BA3227" s="385"/>
      <c r="BB3227" s="416"/>
      <c r="BC3227" s="416"/>
      <c r="BD3227" s="416"/>
      <c r="BE3227" s="416"/>
      <c r="BF3227" s="416"/>
      <c r="BG3227" s="416"/>
      <c r="BH3227" s="416"/>
      <c r="BI3227" s="416"/>
      <c r="BJ3227" s="416"/>
    </row>
    <row r="3228" spans="10:62" x14ac:dyDescent="0.2">
      <c r="J3228" s="385"/>
      <c r="K3228" s="217"/>
      <c r="L3228" s="217"/>
      <c r="M3228" s="693"/>
      <c r="N3228" s="693"/>
      <c r="O3228" s="359"/>
      <c r="P3228" s="619"/>
      <c r="Q3228" s="672"/>
      <c r="R3228" s="672"/>
      <c r="S3228" s="672"/>
      <c r="T3228" s="385"/>
      <c r="U3228" s="385"/>
      <c r="V3228" s="385"/>
      <c r="W3228" s="385"/>
      <c r="X3228" s="693"/>
      <c r="Y3228" s="325"/>
      <c r="Z3228" s="308"/>
      <c r="AA3228" s="383"/>
      <c r="AC3228" s="325"/>
      <c r="AD3228" s="325"/>
      <c r="AF3228" s="383"/>
      <c r="AH3228" s="325"/>
      <c r="AI3228" s="325"/>
      <c r="AK3228" s="385"/>
      <c r="AL3228" s="385"/>
      <c r="AM3228" s="359"/>
      <c r="AN3228" s="385"/>
      <c r="AO3228" s="385"/>
      <c r="AP3228" s="385"/>
      <c r="AQ3228" s="385"/>
      <c r="AR3228" s="385"/>
      <c r="AS3228" s="385"/>
      <c r="AT3228" s="385"/>
      <c r="AU3228" s="359"/>
      <c r="AW3228" s="416"/>
      <c r="AX3228" s="694"/>
      <c r="AY3228" s="641"/>
      <c r="AZ3228" s="385"/>
      <c r="BA3228" s="385"/>
      <c r="BB3228" s="416"/>
      <c r="BC3228" s="416"/>
      <c r="BD3228" s="416"/>
      <c r="BE3228" s="416"/>
      <c r="BF3228" s="416"/>
      <c r="BG3228" s="416"/>
      <c r="BH3228" s="416"/>
      <c r="BI3228" s="416"/>
      <c r="BJ3228" s="416"/>
    </row>
    <row r="3229" spans="10:62" x14ac:dyDescent="0.2">
      <c r="J3229" s="385"/>
      <c r="K3229" s="217"/>
      <c r="L3229" s="217"/>
      <c r="M3229" s="693"/>
      <c r="N3229" s="693"/>
      <c r="O3229" s="359"/>
      <c r="P3229" s="619"/>
      <c r="Q3229" s="672"/>
      <c r="R3229" s="672"/>
      <c r="S3229" s="672"/>
      <c r="T3229" s="385"/>
      <c r="U3229" s="385"/>
      <c r="V3229" s="385"/>
      <c r="W3229" s="385"/>
      <c r="X3229" s="693"/>
      <c r="Y3229" s="325"/>
      <c r="Z3229" s="308"/>
      <c r="AA3229" s="383"/>
      <c r="AC3229" s="325"/>
      <c r="AD3229" s="325"/>
      <c r="AF3229" s="383"/>
      <c r="AH3229" s="325"/>
      <c r="AI3229" s="325"/>
      <c r="AK3229" s="385"/>
      <c r="AL3229" s="385"/>
      <c r="AM3229" s="359"/>
      <c r="AN3229" s="385"/>
      <c r="AO3229" s="385"/>
      <c r="AP3229" s="385"/>
      <c r="AQ3229" s="385"/>
      <c r="AR3229" s="385"/>
      <c r="AS3229" s="385"/>
      <c r="AT3229" s="385"/>
      <c r="AU3229" s="359"/>
      <c r="AW3229" s="416"/>
      <c r="AX3229" s="694"/>
      <c r="AY3229" s="641"/>
      <c r="AZ3229" s="385"/>
      <c r="BA3229" s="385"/>
      <c r="BB3229" s="416"/>
      <c r="BC3229" s="416"/>
      <c r="BD3229" s="416"/>
      <c r="BE3229" s="416"/>
      <c r="BF3229" s="416"/>
      <c r="BG3229" s="416"/>
      <c r="BH3229" s="416"/>
      <c r="BI3229" s="416"/>
      <c r="BJ3229" s="416"/>
    </row>
    <row r="3230" spans="10:62" x14ac:dyDescent="0.2">
      <c r="J3230" s="385"/>
      <c r="K3230" s="217"/>
      <c r="L3230" s="217"/>
      <c r="M3230" s="693"/>
      <c r="N3230" s="693"/>
      <c r="O3230" s="359"/>
      <c r="P3230" s="619"/>
      <c r="Q3230" s="672"/>
      <c r="R3230" s="672"/>
      <c r="S3230" s="672"/>
      <c r="T3230" s="385"/>
      <c r="U3230" s="385"/>
      <c r="V3230" s="385"/>
      <c r="W3230" s="385"/>
      <c r="X3230" s="693"/>
      <c r="Y3230" s="325"/>
      <c r="Z3230" s="308"/>
      <c r="AA3230" s="383"/>
      <c r="AC3230" s="325"/>
      <c r="AD3230" s="325"/>
      <c r="AF3230" s="383"/>
      <c r="AH3230" s="325"/>
      <c r="AI3230" s="325"/>
      <c r="AK3230" s="385"/>
      <c r="AL3230" s="385"/>
      <c r="AM3230" s="359"/>
      <c r="AN3230" s="385"/>
      <c r="AO3230" s="385"/>
      <c r="AP3230" s="385"/>
      <c r="AQ3230" s="385"/>
      <c r="AR3230" s="385"/>
      <c r="AS3230" s="385"/>
      <c r="AT3230" s="385"/>
      <c r="AU3230" s="359"/>
      <c r="AW3230" s="416"/>
      <c r="AX3230" s="694"/>
      <c r="AY3230" s="641"/>
      <c r="AZ3230" s="385"/>
      <c r="BA3230" s="385"/>
      <c r="BB3230" s="416"/>
      <c r="BC3230" s="416"/>
      <c r="BD3230" s="416"/>
      <c r="BE3230" s="416"/>
      <c r="BF3230" s="416"/>
      <c r="BG3230" s="416"/>
      <c r="BH3230" s="416"/>
      <c r="BI3230" s="416"/>
      <c r="BJ3230" s="416"/>
    </row>
    <row r="3231" spans="10:62" x14ac:dyDescent="0.2">
      <c r="J3231" s="385"/>
      <c r="K3231" s="217"/>
      <c r="L3231" s="217"/>
      <c r="M3231" s="693"/>
      <c r="N3231" s="693"/>
      <c r="O3231" s="359"/>
      <c r="P3231" s="619"/>
      <c r="Q3231" s="672"/>
      <c r="R3231" s="672"/>
      <c r="S3231" s="672"/>
      <c r="T3231" s="385"/>
      <c r="U3231" s="385"/>
      <c r="V3231" s="385"/>
      <c r="W3231" s="385"/>
      <c r="X3231" s="693"/>
      <c r="Y3231" s="325"/>
      <c r="Z3231" s="308"/>
      <c r="AA3231" s="383"/>
      <c r="AC3231" s="325"/>
      <c r="AD3231" s="325"/>
      <c r="AF3231" s="383"/>
      <c r="AH3231" s="325"/>
      <c r="AI3231" s="325"/>
      <c r="AK3231" s="385"/>
      <c r="AL3231" s="385"/>
      <c r="AM3231" s="359"/>
      <c r="AN3231" s="385"/>
      <c r="AO3231" s="385"/>
      <c r="AP3231" s="385"/>
      <c r="AQ3231" s="385"/>
      <c r="AR3231" s="385"/>
      <c r="AS3231" s="385"/>
      <c r="AT3231" s="385"/>
      <c r="AU3231" s="359"/>
      <c r="AW3231" s="416"/>
      <c r="AX3231" s="694"/>
      <c r="AY3231" s="641"/>
      <c r="AZ3231" s="385"/>
      <c r="BA3231" s="385"/>
      <c r="BB3231" s="416"/>
      <c r="BC3231" s="416"/>
      <c r="BD3231" s="416"/>
      <c r="BE3231" s="416"/>
      <c r="BF3231" s="416"/>
      <c r="BG3231" s="416"/>
      <c r="BH3231" s="416"/>
      <c r="BI3231" s="416"/>
      <c r="BJ3231" s="416"/>
    </row>
    <row r="3232" spans="10:62" x14ac:dyDescent="0.2">
      <c r="J3232" s="385"/>
      <c r="K3232" s="217"/>
      <c r="L3232" s="217"/>
      <c r="M3232" s="693"/>
      <c r="N3232" s="693"/>
      <c r="O3232" s="359"/>
      <c r="P3232" s="619"/>
      <c r="Q3232" s="672"/>
      <c r="R3232" s="672"/>
      <c r="S3232" s="672"/>
      <c r="T3232" s="385"/>
      <c r="U3232" s="385"/>
      <c r="V3232" s="385"/>
      <c r="W3232" s="385"/>
      <c r="X3232" s="693"/>
      <c r="Y3232" s="325"/>
      <c r="Z3232" s="308"/>
      <c r="AA3232" s="383"/>
      <c r="AC3232" s="325"/>
      <c r="AD3232" s="325"/>
      <c r="AF3232" s="383"/>
      <c r="AH3232" s="325"/>
      <c r="AI3232" s="325"/>
      <c r="AK3232" s="385"/>
      <c r="AL3232" s="385"/>
      <c r="AM3232" s="359"/>
      <c r="AN3232" s="385"/>
      <c r="AO3232" s="385"/>
      <c r="AP3232" s="385"/>
      <c r="AQ3232" s="385"/>
      <c r="AR3232" s="385"/>
      <c r="AS3232" s="385"/>
      <c r="AT3232" s="385"/>
      <c r="AU3232" s="359"/>
      <c r="AW3232" s="416"/>
      <c r="AX3232" s="694"/>
      <c r="AY3232" s="641"/>
      <c r="AZ3232" s="385"/>
      <c r="BA3232" s="385"/>
      <c r="BB3232" s="416"/>
      <c r="BC3232" s="416"/>
      <c r="BD3232" s="416"/>
      <c r="BE3232" s="416"/>
      <c r="BF3232" s="416"/>
      <c r="BG3232" s="416"/>
      <c r="BH3232" s="416"/>
      <c r="BI3232" s="416"/>
      <c r="BJ3232" s="416"/>
    </row>
    <row r="3233" spans="10:62" x14ac:dyDescent="0.2">
      <c r="J3233" s="385"/>
      <c r="K3233" s="217"/>
      <c r="L3233" s="217"/>
      <c r="M3233" s="693"/>
      <c r="N3233" s="693"/>
      <c r="O3233" s="359"/>
      <c r="P3233" s="619"/>
      <c r="Q3233" s="672"/>
      <c r="R3233" s="672"/>
      <c r="S3233" s="672"/>
      <c r="T3233" s="385"/>
      <c r="U3233" s="385"/>
      <c r="V3233" s="385"/>
      <c r="W3233" s="385"/>
      <c r="X3233" s="693"/>
      <c r="Y3233" s="325"/>
      <c r="Z3233" s="308"/>
      <c r="AA3233" s="383"/>
      <c r="AC3233" s="325"/>
      <c r="AD3233" s="325"/>
      <c r="AF3233" s="383"/>
      <c r="AH3233" s="325"/>
      <c r="AI3233" s="325"/>
      <c r="AK3233" s="385"/>
      <c r="AL3233" s="385"/>
      <c r="AM3233" s="359"/>
      <c r="AN3233" s="385"/>
      <c r="AO3233" s="385"/>
      <c r="AP3233" s="385"/>
      <c r="AQ3233" s="385"/>
      <c r="AR3233" s="385"/>
      <c r="AS3233" s="385"/>
      <c r="AT3233" s="385"/>
      <c r="AU3233" s="359"/>
      <c r="AW3233" s="416"/>
      <c r="AX3233" s="694"/>
      <c r="AY3233" s="641"/>
      <c r="AZ3233" s="385"/>
      <c r="BA3233" s="385"/>
      <c r="BB3233" s="416"/>
      <c r="BC3233" s="416"/>
      <c r="BD3233" s="416"/>
      <c r="BE3233" s="416"/>
      <c r="BF3233" s="416"/>
      <c r="BG3233" s="416"/>
      <c r="BH3233" s="416"/>
      <c r="BI3233" s="416"/>
      <c r="BJ3233" s="416"/>
    </row>
    <row r="3234" spans="10:62" x14ac:dyDescent="0.2">
      <c r="J3234" s="385"/>
      <c r="K3234" s="217"/>
      <c r="L3234" s="217"/>
      <c r="M3234" s="693"/>
      <c r="N3234" s="693"/>
      <c r="O3234" s="359"/>
      <c r="P3234" s="619"/>
      <c r="Q3234" s="672"/>
      <c r="R3234" s="672"/>
      <c r="S3234" s="672"/>
      <c r="T3234" s="385"/>
      <c r="U3234" s="385"/>
      <c r="V3234" s="385"/>
      <c r="W3234" s="385"/>
      <c r="X3234" s="693"/>
      <c r="Y3234" s="325"/>
      <c r="Z3234" s="308"/>
      <c r="AA3234" s="383"/>
      <c r="AC3234" s="325"/>
      <c r="AD3234" s="325"/>
      <c r="AF3234" s="383"/>
      <c r="AH3234" s="325"/>
      <c r="AI3234" s="325"/>
      <c r="AK3234" s="385"/>
      <c r="AL3234" s="385"/>
      <c r="AM3234" s="359"/>
      <c r="AN3234" s="385"/>
      <c r="AO3234" s="385"/>
      <c r="AP3234" s="385"/>
      <c r="AQ3234" s="385"/>
      <c r="AR3234" s="385"/>
      <c r="AS3234" s="385"/>
      <c r="AT3234" s="385"/>
      <c r="AU3234" s="359"/>
      <c r="AW3234" s="416"/>
      <c r="AX3234" s="694"/>
      <c r="AY3234" s="641"/>
      <c r="AZ3234" s="385"/>
      <c r="BA3234" s="385"/>
      <c r="BB3234" s="416"/>
      <c r="BC3234" s="416"/>
      <c r="BD3234" s="416"/>
      <c r="BE3234" s="416"/>
      <c r="BF3234" s="416"/>
      <c r="BG3234" s="416"/>
      <c r="BH3234" s="416"/>
      <c r="BI3234" s="416"/>
      <c r="BJ3234" s="416"/>
    </row>
    <row r="3235" spans="10:62" x14ac:dyDescent="0.2">
      <c r="J3235" s="385"/>
      <c r="K3235" s="217"/>
      <c r="L3235" s="217"/>
      <c r="M3235" s="693"/>
      <c r="N3235" s="693"/>
      <c r="O3235" s="359"/>
      <c r="P3235" s="619"/>
      <c r="Q3235" s="672"/>
      <c r="R3235" s="672"/>
      <c r="S3235" s="672"/>
      <c r="T3235" s="385"/>
      <c r="U3235" s="385"/>
      <c r="V3235" s="385"/>
      <c r="W3235" s="385"/>
      <c r="X3235" s="693"/>
      <c r="Y3235" s="325"/>
      <c r="Z3235" s="308"/>
      <c r="AA3235" s="383"/>
      <c r="AC3235" s="325"/>
      <c r="AD3235" s="325"/>
      <c r="AF3235" s="383"/>
      <c r="AH3235" s="325"/>
      <c r="AI3235" s="325"/>
      <c r="AK3235" s="385"/>
      <c r="AL3235" s="385"/>
      <c r="AM3235" s="359"/>
      <c r="AN3235" s="385"/>
      <c r="AO3235" s="385"/>
      <c r="AP3235" s="385"/>
      <c r="AQ3235" s="385"/>
      <c r="AR3235" s="385"/>
      <c r="AS3235" s="385"/>
      <c r="AT3235" s="385"/>
      <c r="AU3235" s="359"/>
      <c r="AW3235" s="416"/>
      <c r="AX3235" s="694"/>
      <c r="AY3235" s="641"/>
      <c r="AZ3235" s="385"/>
      <c r="BA3235" s="385"/>
      <c r="BB3235" s="416"/>
      <c r="BC3235" s="416"/>
      <c r="BD3235" s="416"/>
      <c r="BE3235" s="416"/>
      <c r="BF3235" s="416"/>
      <c r="BG3235" s="416"/>
      <c r="BH3235" s="416"/>
      <c r="BI3235" s="416"/>
      <c r="BJ3235" s="416"/>
    </row>
    <row r="3236" spans="10:62" x14ac:dyDescent="0.2">
      <c r="J3236" s="385"/>
      <c r="K3236" s="217"/>
      <c r="L3236" s="217"/>
      <c r="M3236" s="693"/>
      <c r="N3236" s="693"/>
      <c r="O3236" s="359"/>
      <c r="P3236" s="619"/>
      <c r="Q3236" s="672"/>
      <c r="R3236" s="672"/>
      <c r="S3236" s="672"/>
      <c r="T3236" s="385"/>
      <c r="U3236" s="385"/>
      <c r="V3236" s="385"/>
      <c r="W3236" s="385"/>
      <c r="X3236" s="693"/>
      <c r="Y3236" s="325"/>
      <c r="Z3236" s="308"/>
      <c r="AA3236" s="383"/>
      <c r="AC3236" s="325"/>
      <c r="AD3236" s="325"/>
      <c r="AF3236" s="383"/>
      <c r="AH3236" s="325"/>
      <c r="AI3236" s="325"/>
      <c r="AK3236" s="385"/>
      <c r="AL3236" s="385"/>
      <c r="AM3236" s="359"/>
      <c r="AN3236" s="385"/>
      <c r="AO3236" s="385"/>
      <c r="AP3236" s="385"/>
      <c r="AQ3236" s="385"/>
      <c r="AR3236" s="385"/>
      <c r="AS3236" s="385"/>
      <c r="AT3236" s="385"/>
      <c r="AU3236" s="359"/>
      <c r="AW3236" s="416"/>
      <c r="AX3236" s="694"/>
      <c r="AY3236" s="641"/>
      <c r="AZ3236" s="385"/>
      <c r="BA3236" s="385"/>
      <c r="BB3236" s="416"/>
      <c r="BC3236" s="416"/>
      <c r="BD3236" s="416"/>
      <c r="BE3236" s="416"/>
      <c r="BF3236" s="416"/>
      <c r="BG3236" s="416"/>
      <c r="BH3236" s="416"/>
      <c r="BI3236" s="416"/>
      <c r="BJ3236" s="416"/>
    </row>
    <row r="3237" spans="10:62" x14ac:dyDescent="0.2">
      <c r="J3237" s="385"/>
      <c r="K3237" s="217"/>
      <c r="L3237" s="217"/>
      <c r="M3237" s="693"/>
      <c r="N3237" s="693"/>
      <c r="O3237" s="359"/>
      <c r="P3237" s="619"/>
      <c r="Q3237" s="672"/>
      <c r="R3237" s="672"/>
      <c r="S3237" s="672"/>
      <c r="T3237" s="385"/>
      <c r="U3237" s="385"/>
      <c r="V3237" s="385"/>
      <c r="W3237" s="385"/>
      <c r="X3237" s="693"/>
      <c r="Y3237" s="325"/>
      <c r="Z3237" s="308"/>
      <c r="AA3237" s="383"/>
      <c r="AC3237" s="325"/>
      <c r="AD3237" s="325"/>
      <c r="AF3237" s="383"/>
      <c r="AH3237" s="325"/>
      <c r="AI3237" s="325"/>
      <c r="AK3237" s="385"/>
      <c r="AL3237" s="385"/>
      <c r="AM3237" s="359"/>
      <c r="AN3237" s="385"/>
      <c r="AO3237" s="385"/>
      <c r="AP3237" s="385"/>
      <c r="AQ3237" s="385"/>
      <c r="AR3237" s="385"/>
      <c r="AS3237" s="385"/>
      <c r="AT3237" s="385"/>
      <c r="AU3237" s="359"/>
      <c r="AW3237" s="416"/>
      <c r="AX3237" s="694"/>
      <c r="AY3237" s="641"/>
      <c r="AZ3237" s="385"/>
      <c r="BA3237" s="385"/>
      <c r="BB3237" s="416"/>
      <c r="BC3237" s="416"/>
      <c r="BD3237" s="416"/>
      <c r="BE3237" s="416"/>
      <c r="BF3237" s="416"/>
      <c r="BG3237" s="416"/>
      <c r="BH3237" s="416"/>
      <c r="BI3237" s="416"/>
      <c r="BJ3237" s="416"/>
    </row>
    <row r="3238" spans="10:62" x14ac:dyDescent="0.2">
      <c r="J3238" s="385"/>
      <c r="K3238" s="217"/>
      <c r="L3238" s="217"/>
      <c r="M3238" s="693"/>
      <c r="N3238" s="693"/>
      <c r="O3238" s="359"/>
      <c r="P3238" s="619"/>
      <c r="Q3238" s="672"/>
      <c r="R3238" s="672"/>
      <c r="S3238" s="672"/>
      <c r="T3238" s="385"/>
      <c r="U3238" s="385"/>
      <c r="V3238" s="385"/>
      <c r="W3238" s="385"/>
      <c r="X3238" s="693"/>
      <c r="Y3238" s="325"/>
      <c r="Z3238" s="308"/>
      <c r="AA3238" s="383"/>
      <c r="AC3238" s="325"/>
      <c r="AD3238" s="325"/>
      <c r="AF3238" s="383"/>
      <c r="AH3238" s="325"/>
      <c r="AI3238" s="325"/>
      <c r="AK3238" s="385"/>
      <c r="AL3238" s="385"/>
      <c r="AM3238" s="359"/>
      <c r="AN3238" s="385"/>
      <c r="AO3238" s="385"/>
      <c r="AP3238" s="385"/>
      <c r="AQ3238" s="385"/>
      <c r="AR3238" s="385"/>
      <c r="AS3238" s="385"/>
      <c r="AT3238" s="385"/>
      <c r="AU3238" s="359"/>
      <c r="AW3238" s="416"/>
      <c r="AX3238" s="694"/>
      <c r="AY3238" s="641"/>
      <c r="AZ3238" s="385"/>
      <c r="BA3238" s="385"/>
      <c r="BB3238" s="416"/>
      <c r="BC3238" s="416"/>
      <c r="BD3238" s="416"/>
      <c r="BE3238" s="416"/>
      <c r="BF3238" s="416"/>
      <c r="BG3238" s="416"/>
      <c r="BH3238" s="416"/>
      <c r="BI3238" s="416"/>
      <c r="BJ3238" s="416"/>
    </row>
    <row r="3239" spans="10:62" x14ac:dyDescent="0.2">
      <c r="J3239" s="385"/>
      <c r="K3239" s="217"/>
      <c r="L3239" s="217"/>
      <c r="M3239" s="693"/>
      <c r="N3239" s="693"/>
      <c r="O3239" s="359"/>
      <c r="P3239" s="619"/>
      <c r="Q3239" s="672"/>
      <c r="R3239" s="672"/>
      <c r="S3239" s="672"/>
      <c r="T3239" s="385"/>
      <c r="U3239" s="385"/>
      <c r="V3239" s="385"/>
      <c r="W3239" s="385"/>
      <c r="X3239" s="693"/>
      <c r="Y3239" s="325"/>
      <c r="Z3239" s="308"/>
      <c r="AA3239" s="383"/>
      <c r="AC3239" s="325"/>
      <c r="AD3239" s="325"/>
      <c r="AF3239" s="383"/>
      <c r="AH3239" s="325"/>
      <c r="AI3239" s="325"/>
      <c r="AK3239" s="385"/>
      <c r="AL3239" s="385"/>
      <c r="AM3239" s="359"/>
      <c r="AN3239" s="385"/>
      <c r="AO3239" s="385"/>
      <c r="AP3239" s="385"/>
      <c r="AQ3239" s="385"/>
      <c r="AR3239" s="385"/>
      <c r="AS3239" s="385"/>
      <c r="AT3239" s="385"/>
      <c r="AU3239" s="359"/>
      <c r="AW3239" s="416"/>
      <c r="AX3239" s="694"/>
      <c r="AY3239" s="641"/>
      <c r="AZ3239" s="385"/>
      <c r="BA3239" s="385"/>
      <c r="BB3239" s="416"/>
      <c r="BC3239" s="416"/>
      <c r="BD3239" s="416"/>
      <c r="BE3239" s="416"/>
      <c r="BF3239" s="416"/>
      <c r="BG3239" s="416"/>
      <c r="BH3239" s="416"/>
      <c r="BI3239" s="416"/>
      <c r="BJ3239" s="416"/>
    </row>
    <row r="3240" spans="10:62" x14ac:dyDescent="0.2">
      <c r="J3240" s="385"/>
      <c r="K3240" s="217"/>
      <c r="L3240" s="217"/>
      <c r="M3240" s="693"/>
      <c r="N3240" s="693"/>
      <c r="O3240" s="359"/>
      <c r="P3240" s="619"/>
      <c r="Q3240" s="672"/>
      <c r="R3240" s="672"/>
      <c r="S3240" s="672"/>
      <c r="T3240" s="385"/>
      <c r="U3240" s="385"/>
      <c r="V3240" s="385"/>
      <c r="W3240" s="385"/>
      <c r="X3240" s="693"/>
      <c r="Y3240" s="325"/>
      <c r="Z3240" s="308"/>
      <c r="AA3240" s="383"/>
      <c r="AC3240" s="325"/>
      <c r="AD3240" s="325"/>
      <c r="AF3240" s="383"/>
      <c r="AH3240" s="325"/>
      <c r="AI3240" s="325"/>
      <c r="AK3240" s="385"/>
      <c r="AL3240" s="385"/>
      <c r="AM3240" s="359"/>
      <c r="AN3240" s="385"/>
      <c r="AO3240" s="385"/>
      <c r="AP3240" s="385"/>
      <c r="AQ3240" s="385"/>
      <c r="AR3240" s="385"/>
      <c r="AS3240" s="385"/>
      <c r="AT3240" s="385"/>
      <c r="AU3240" s="359"/>
      <c r="AW3240" s="416"/>
      <c r="AX3240" s="694"/>
      <c r="AY3240" s="641"/>
      <c r="AZ3240" s="385"/>
      <c r="BA3240" s="385"/>
      <c r="BB3240" s="416"/>
      <c r="BC3240" s="416"/>
      <c r="BD3240" s="416"/>
      <c r="BE3240" s="416"/>
      <c r="BF3240" s="416"/>
      <c r="BG3240" s="416"/>
      <c r="BH3240" s="416"/>
      <c r="BI3240" s="416"/>
      <c r="BJ3240" s="416"/>
    </row>
    <row r="3241" spans="10:62" x14ac:dyDescent="0.2">
      <c r="J3241" s="385"/>
      <c r="K3241" s="217"/>
      <c r="L3241" s="217"/>
      <c r="M3241" s="693"/>
      <c r="N3241" s="693"/>
      <c r="O3241" s="359"/>
      <c r="P3241" s="619"/>
      <c r="Q3241" s="672"/>
      <c r="R3241" s="672"/>
      <c r="S3241" s="672"/>
      <c r="T3241" s="385"/>
      <c r="U3241" s="385"/>
      <c r="V3241" s="385"/>
      <c r="W3241" s="385"/>
      <c r="X3241" s="693"/>
      <c r="Y3241" s="325"/>
      <c r="Z3241" s="308"/>
      <c r="AA3241" s="383"/>
      <c r="AC3241" s="325"/>
      <c r="AD3241" s="325"/>
      <c r="AF3241" s="383"/>
      <c r="AH3241" s="325"/>
      <c r="AI3241" s="325"/>
      <c r="AK3241" s="385"/>
      <c r="AL3241" s="385"/>
      <c r="AM3241" s="359"/>
      <c r="AN3241" s="385"/>
      <c r="AO3241" s="385"/>
      <c r="AP3241" s="385"/>
      <c r="AQ3241" s="385"/>
      <c r="AR3241" s="385"/>
      <c r="AS3241" s="385"/>
      <c r="AT3241" s="385"/>
      <c r="AU3241" s="359"/>
      <c r="AW3241" s="416"/>
      <c r="AX3241" s="694"/>
      <c r="AY3241" s="641"/>
      <c r="AZ3241" s="385"/>
      <c r="BA3241" s="385"/>
      <c r="BB3241" s="416"/>
      <c r="BC3241" s="416"/>
      <c r="BD3241" s="416"/>
      <c r="BE3241" s="416"/>
      <c r="BF3241" s="416"/>
      <c r="BG3241" s="416"/>
      <c r="BH3241" s="416"/>
      <c r="BI3241" s="416"/>
      <c r="BJ3241" s="416"/>
    </row>
    <row r="3242" spans="10:62" x14ac:dyDescent="0.2">
      <c r="J3242" s="385"/>
      <c r="K3242" s="217"/>
      <c r="L3242" s="217"/>
      <c r="M3242" s="693"/>
      <c r="N3242" s="693"/>
      <c r="O3242" s="359"/>
      <c r="P3242" s="619"/>
      <c r="Q3242" s="672"/>
      <c r="R3242" s="672"/>
      <c r="S3242" s="672"/>
      <c r="T3242" s="385"/>
      <c r="U3242" s="385"/>
      <c r="V3242" s="385"/>
      <c r="W3242" s="385"/>
      <c r="X3242" s="693"/>
      <c r="Y3242" s="325"/>
      <c r="Z3242" s="308"/>
      <c r="AA3242" s="383"/>
      <c r="AC3242" s="325"/>
      <c r="AD3242" s="325"/>
      <c r="AF3242" s="383"/>
      <c r="AH3242" s="325"/>
      <c r="AI3242" s="325"/>
      <c r="AK3242" s="385"/>
      <c r="AL3242" s="385"/>
      <c r="AM3242" s="359"/>
      <c r="AN3242" s="385"/>
      <c r="AO3242" s="385"/>
      <c r="AP3242" s="385"/>
      <c r="AQ3242" s="385"/>
      <c r="AR3242" s="385"/>
      <c r="AS3242" s="385"/>
      <c r="AT3242" s="385"/>
      <c r="AU3242" s="359"/>
      <c r="AW3242" s="416"/>
      <c r="AX3242" s="694"/>
      <c r="AY3242" s="641"/>
      <c r="AZ3242" s="385"/>
      <c r="BA3242" s="385"/>
      <c r="BB3242" s="416"/>
      <c r="BC3242" s="416"/>
      <c r="BD3242" s="416"/>
      <c r="BE3242" s="416"/>
      <c r="BF3242" s="416"/>
      <c r="BG3242" s="416"/>
      <c r="BH3242" s="416"/>
      <c r="BI3242" s="416"/>
      <c r="BJ3242" s="416"/>
    </row>
    <row r="3243" spans="10:62" x14ac:dyDescent="0.2">
      <c r="J3243" s="385"/>
      <c r="K3243" s="217"/>
      <c r="L3243" s="217"/>
      <c r="M3243" s="693"/>
      <c r="N3243" s="693"/>
      <c r="O3243" s="359"/>
      <c r="P3243" s="619"/>
      <c r="Q3243" s="672"/>
      <c r="R3243" s="672"/>
      <c r="S3243" s="672"/>
      <c r="T3243" s="385"/>
      <c r="U3243" s="385"/>
      <c r="V3243" s="385"/>
      <c r="W3243" s="385"/>
      <c r="X3243" s="693"/>
      <c r="Y3243" s="325"/>
      <c r="Z3243" s="308"/>
      <c r="AA3243" s="383"/>
      <c r="AC3243" s="325"/>
      <c r="AD3243" s="325"/>
      <c r="AF3243" s="383"/>
      <c r="AH3243" s="325"/>
      <c r="AI3243" s="325"/>
      <c r="AK3243" s="385"/>
      <c r="AL3243" s="385"/>
      <c r="AM3243" s="359"/>
      <c r="AN3243" s="385"/>
      <c r="AO3243" s="385"/>
      <c r="AP3243" s="385"/>
      <c r="AQ3243" s="385"/>
      <c r="AR3243" s="385"/>
      <c r="AS3243" s="385"/>
      <c r="AT3243" s="385"/>
      <c r="AU3243" s="359"/>
      <c r="AW3243" s="416"/>
      <c r="AX3243" s="694"/>
      <c r="AY3243" s="641"/>
      <c r="AZ3243" s="385"/>
      <c r="BA3243" s="385"/>
      <c r="BB3243" s="416"/>
      <c r="BC3243" s="416"/>
      <c r="BD3243" s="416"/>
      <c r="BE3243" s="416"/>
      <c r="BF3243" s="416"/>
      <c r="BG3243" s="416"/>
      <c r="BH3243" s="416"/>
      <c r="BI3243" s="416"/>
      <c r="BJ3243" s="416"/>
    </row>
    <row r="3244" spans="10:62" x14ac:dyDescent="0.2">
      <c r="J3244" s="385"/>
      <c r="K3244" s="217"/>
      <c r="L3244" s="217"/>
      <c r="M3244" s="693"/>
      <c r="N3244" s="693"/>
      <c r="O3244" s="359"/>
      <c r="P3244" s="619"/>
      <c r="Q3244" s="672"/>
      <c r="R3244" s="672"/>
      <c r="S3244" s="672"/>
      <c r="T3244" s="385"/>
      <c r="U3244" s="385"/>
      <c r="V3244" s="385"/>
      <c r="W3244" s="385"/>
      <c r="X3244" s="693"/>
      <c r="Y3244" s="325"/>
      <c r="Z3244" s="308"/>
      <c r="AA3244" s="383"/>
      <c r="AC3244" s="325"/>
      <c r="AD3244" s="325"/>
      <c r="AF3244" s="383"/>
      <c r="AH3244" s="325"/>
      <c r="AI3244" s="325"/>
      <c r="AK3244" s="385"/>
      <c r="AL3244" s="385"/>
      <c r="AM3244" s="359"/>
      <c r="AN3244" s="385"/>
      <c r="AO3244" s="385"/>
      <c r="AP3244" s="385"/>
      <c r="AQ3244" s="385"/>
      <c r="AR3244" s="385"/>
      <c r="AS3244" s="385"/>
      <c r="AT3244" s="385"/>
      <c r="AU3244" s="359"/>
      <c r="AW3244" s="416"/>
      <c r="AX3244" s="694"/>
      <c r="AY3244" s="641"/>
      <c r="AZ3244" s="385"/>
      <c r="BA3244" s="385"/>
      <c r="BB3244" s="416"/>
      <c r="BC3244" s="416"/>
      <c r="BD3244" s="416"/>
      <c r="BE3244" s="416"/>
      <c r="BF3244" s="416"/>
      <c r="BG3244" s="416"/>
      <c r="BH3244" s="416"/>
      <c r="BI3244" s="416"/>
      <c r="BJ3244" s="416"/>
    </row>
    <row r="3245" spans="10:62" x14ac:dyDescent="0.2">
      <c r="J3245" s="385"/>
      <c r="K3245" s="217"/>
      <c r="L3245" s="217"/>
      <c r="M3245" s="693"/>
      <c r="N3245" s="693"/>
      <c r="O3245" s="359"/>
      <c r="P3245" s="619"/>
      <c r="Q3245" s="672"/>
      <c r="R3245" s="672"/>
      <c r="S3245" s="672"/>
      <c r="T3245" s="385"/>
      <c r="U3245" s="385"/>
      <c r="V3245" s="385"/>
      <c r="W3245" s="385"/>
      <c r="X3245" s="693"/>
      <c r="Y3245" s="325"/>
      <c r="Z3245" s="308"/>
      <c r="AA3245" s="383"/>
      <c r="AC3245" s="325"/>
      <c r="AD3245" s="325"/>
      <c r="AF3245" s="383"/>
      <c r="AH3245" s="325"/>
      <c r="AI3245" s="325"/>
      <c r="AK3245" s="385"/>
      <c r="AL3245" s="385"/>
      <c r="AM3245" s="359"/>
      <c r="AN3245" s="385"/>
      <c r="AO3245" s="385"/>
      <c r="AP3245" s="385"/>
      <c r="AQ3245" s="385"/>
      <c r="AR3245" s="385"/>
      <c r="AS3245" s="385"/>
      <c r="AT3245" s="385"/>
      <c r="AU3245" s="359"/>
      <c r="AW3245" s="416"/>
      <c r="AX3245" s="694"/>
      <c r="AY3245" s="641"/>
      <c r="AZ3245" s="385"/>
      <c r="BA3245" s="385"/>
      <c r="BB3245" s="416"/>
      <c r="BC3245" s="416"/>
      <c r="BD3245" s="416"/>
      <c r="BE3245" s="416"/>
      <c r="BF3245" s="416"/>
      <c r="BG3245" s="416"/>
      <c r="BH3245" s="416"/>
      <c r="BI3245" s="416"/>
      <c r="BJ3245" s="416"/>
    </row>
    <row r="3246" spans="10:62" x14ac:dyDescent="0.2">
      <c r="J3246" s="385"/>
      <c r="K3246" s="217"/>
      <c r="L3246" s="217"/>
      <c r="M3246" s="693"/>
      <c r="N3246" s="693"/>
      <c r="O3246" s="359"/>
      <c r="P3246" s="619"/>
      <c r="Q3246" s="672"/>
      <c r="R3246" s="672"/>
      <c r="S3246" s="672"/>
      <c r="T3246" s="385"/>
      <c r="U3246" s="385"/>
      <c r="V3246" s="385"/>
      <c r="W3246" s="385"/>
      <c r="X3246" s="693"/>
      <c r="Y3246" s="325"/>
      <c r="Z3246" s="308"/>
      <c r="AA3246" s="383"/>
      <c r="AC3246" s="325"/>
      <c r="AD3246" s="325"/>
      <c r="AF3246" s="383"/>
      <c r="AH3246" s="325"/>
      <c r="AI3246" s="325"/>
      <c r="AK3246" s="385"/>
      <c r="AL3246" s="385"/>
      <c r="AM3246" s="359"/>
      <c r="AN3246" s="385"/>
      <c r="AO3246" s="385"/>
      <c r="AP3246" s="385"/>
      <c r="AQ3246" s="385"/>
      <c r="AR3246" s="385"/>
      <c r="AS3246" s="385"/>
      <c r="AT3246" s="385"/>
      <c r="AU3246" s="359"/>
      <c r="AW3246" s="416"/>
      <c r="AX3246" s="694"/>
      <c r="AY3246" s="641"/>
      <c r="AZ3246" s="385"/>
      <c r="BA3246" s="385"/>
      <c r="BB3246" s="416"/>
      <c r="BC3246" s="416"/>
      <c r="BD3246" s="416"/>
      <c r="BE3246" s="416"/>
      <c r="BF3246" s="416"/>
      <c r="BG3246" s="416"/>
      <c r="BH3246" s="416"/>
      <c r="BI3246" s="416"/>
      <c r="BJ3246" s="416"/>
    </row>
    <row r="3247" spans="10:62" x14ac:dyDescent="0.2">
      <c r="J3247" s="385"/>
      <c r="K3247" s="217"/>
      <c r="L3247" s="217"/>
      <c r="M3247" s="693"/>
      <c r="N3247" s="693"/>
      <c r="O3247" s="359"/>
      <c r="P3247" s="619"/>
      <c r="Q3247" s="672"/>
      <c r="R3247" s="672"/>
      <c r="S3247" s="672"/>
      <c r="T3247" s="385"/>
      <c r="U3247" s="385"/>
      <c r="V3247" s="385"/>
      <c r="W3247" s="385"/>
      <c r="X3247" s="693"/>
      <c r="Y3247" s="325"/>
      <c r="Z3247" s="308"/>
      <c r="AA3247" s="383"/>
      <c r="AC3247" s="325"/>
      <c r="AD3247" s="325"/>
      <c r="AF3247" s="383"/>
      <c r="AH3247" s="325"/>
      <c r="AI3247" s="325"/>
      <c r="AK3247" s="385"/>
      <c r="AL3247" s="385"/>
      <c r="AM3247" s="359"/>
      <c r="AN3247" s="385"/>
      <c r="AO3247" s="385"/>
      <c r="AP3247" s="385"/>
      <c r="AQ3247" s="385"/>
      <c r="AR3247" s="385"/>
      <c r="AS3247" s="385"/>
      <c r="AT3247" s="385"/>
      <c r="AU3247" s="359"/>
      <c r="AW3247" s="416"/>
      <c r="AX3247" s="694"/>
      <c r="AY3247" s="641"/>
      <c r="AZ3247" s="385"/>
      <c r="BA3247" s="385"/>
      <c r="BB3247" s="416"/>
      <c r="BC3247" s="416"/>
      <c r="BD3247" s="416"/>
      <c r="BE3247" s="416"/>
      <c r="BF3247" s="416"/>
      <c r="BG3247" s="416"/>
      <c r="BH3247" s="416"/>
      <c r="BI3247" s="416"/>
      <c r="BJ3247" s="416"/>
    </row>
    <row r="3248" spans="10:62" x14ac:dyDescent="0.2">
      <c r="J3248" s="385"/>
      <c r="K3248" s="217"/>
      <c r="L3248" s="217"/>
      <c r="M3248" s="693"/>
      <c r="N3248" s="693"/>
      <c r="O3248" s="359"/>
      <c r="P3248" s="619"/>
      <c r="Q3248" s="672"/>
      <c r="R3248" s="672"/>
      <c r="S3248" s="672"/>
      <c r="T3248" s="385"/>
      <c r="U3248" s="385"/>
      <c r="V3248" s="385"/>
      <c r="W3248" s="385"/>
      <c r="X3248" s="693"/>
      <c r="Y3248" s="325"/>
      <c r="Z3248" s="308"/>
      <c r="AA3248" s="383"/>
      <c r="AC3248" s="325"/>
      <c r="AD3248" s="325"/>
      <c r="AF3248" s="383"/>
      <c r="AH3248" s="325"/>
      <c r="AI3248" s="325"/>
      <c r="AK3248" s="385"/>
      <c r="AL3248" s="385"/>
      <c r="AM3248" s="359"/>
      <c r="AN3248" s="385"/>
      <c r="AO3248" s="385"/>
      <c r="AP3248" s="385"/>
      <c r="AQ3248" s="385"/>
      <c r="AR3248" s="385"/>
      <c r="AS3248" s="385"/>
      <c r="AT3248" s="385"/>
      <c r="AU3248" s="359"/>
      <c r="AW3248" s="416"/>
      <c r="AX3248" s="694"/>
      <c r="AY3248" s="641"/>
      <c r="AZ3248" s="385"/>
      <c r="BA3248" s="385"/>
      <c r="BB3248" s="416"/>
      <c r="BC3248" s="416"/>
      <c r="BD3248" s="416"/>
      <c r="BE3248" s="416"/>
      <c r="BF3248" s="416"/>
      <c r="BG3248" s="416"/>
      <c r="BH3248" s="416"/>
      <c r="BI3248" s="416"/>
      <c r="BJ3248" s="416"/>
    </row>
    <row r="3249" spans="10:62" x14ac:dyDescent="0.2">
      <c r="J3249" s="385"/>
      <c r="K3249" s="217"/>
      <c r="L3249" s="217"/>
      <c r="M3249" s="693"/>
      <c r="N3249" s="693"/>
      <c r="O3249" s="359"/>
      <c r="P3249" s="619"/>
      <c r="Q3249" s="672"/>
      <c r="R3249" s="672"/>
      <c r="S3249" s="672"/>
      <c r="T3249" s="385"/>
      <c r="U3249" s="385"/>
      <c r="V3249" s="385"/>
      <c r="W3249" s="385"/>
      <c r="X3249" s="693"/>
      <c r="Y3249" s="325"/>
      <c r="Z3249" s="308"/>
      <c r="AA3249" s="383"/>
      <c r="AC3249" s="325"/>
      <c r="AD3249" s="325"/>
      <c r="AF3249" s="383"/>
      <c r="AH3249" s="325"/>
      <c r="AI3249" s="325"/>
      <c r="AK3249" s="385"/>
      <c r="AL3249" s="385"/>
      <c r="AM3249" s="359"/>
      <c r="AN3249" s="385"/>
      <c r="AO3249" s="385"/>
      <c r="AP3249" s="385"/>
      <c r="AQ3249" s="385"/>
      <c r="AR3249" s="385"/>
      <c r="AS3249" s="385"/>
      <c r="AT3249" s="385"/>
      <c r="AU3249" s="359"/>
      <c r="AW3249" s="416"/>
      <c r="AX3249" s="694"/>
      <c r="AY3249" s="641"/>
      <c r="AZ3249" s="385"/>
      <c r="BA3249" s="385"/>
      <c r="BB3249" s="416"/>
      <c r="BC3249" s="416"/>
      <c r="BD3249" s="416"/>
      <c r="BE3249" s="416"/>
      <c r="BF3249" s="416"/>
      <c r="BG3249" s="416"/>
      <c r="BH3249" s="416"/>
      <c r="BI3249" s="416"/>
      <c r="BJ3249" s="416"/>
    </row>
    <row r="3250" spans="10:62" x14ac:dyDescent="0.2">
      <c r="J3250" s="385"/>
      <c r="K3250" s="217"/>
      <c r="L3250" s="217"/>
      <c r="M3250" s="693"/>
      <c r="N3250" s="693"/>
      <c r="O3250" s="359"/>
      <c r="P3250" s="619"/>
      <c r="Q3250" s="672"/>
      <c r="R3250" s="672"/>
      <c r="S3250" s="672"/>
      <c r="T3250" s="385"/>
      <c r="U3250" s="385"/>
      <c r="V3250" s="385"/>
      <c r="W3250" s="385"/>
      <c r="X3250" s="693"/>
      <c r="Y3250" s="325"/>
      <c r="Z3250" s="308"/>
      <c r="AA3250" s="383"/>
      <c r="AC3250" s="325"/>
      <c r="AD3250" s="325"/>
      <c r="AF3250" s="383"/>
      <c r="AH3250" s="325"/>
      <c r="AI3250" s="325"/>
      <c r="AK3250" s="385"/>
      <c r="AL3250" s="385"/>
      <c r="AM3250" s="359"/>
      <c r="AN3250" s="385"/>
      <c r="AO3250" s="385"/>
      <c r="AP3250" s="385"/>
      <c r="AQ3250" s="385"/>
      <c r="AR3250" s="385"/>
      <c r="AS3250" s="385"/>
      <c r="AT3250" s="385"/>
      <c r="AU3250" s="359"/>
      <c r="AW3250" s="416"/>
      <c r="AX3250" s="694"/>
      <c r="AY3250" s="641"/>
      <c r="AZ3250" s="385"/>
      <c r="BA3250" s="385"/>
      <c r="BB3250" s="416"/>
      <c r="BC3250" s="416"/>
      <c r="BD3250" s="416"/>
      <c r="BE3250" s="416"/>
      <c r="BF3250" s="416"/>
      <c r="BG3250" s="416"/>
      <c r="BH3250" s="416"/>
      <c r="BI3250" s="416"/>
      <c r="BJ3250" s="416"/>
    </row>
    <row r="3251" spans="10:62" x14ac:dyDescent="0.2">
      <c r="J3251" s="385"/>
      <c r="K3251" s="217"/>
      <c r="L3251" s="217"/>
      <c r="M3251" s="693"/>
      <c r="N3251" s="693"/>
      <c r="O3251" s="359"/>
      <c r="P3251" s="619"/>
      <c r="Q3251" s="672"/>
      <c r="R3251" s="672"/>
      <c r="S3251" s="672"/>
      <c r="T3251" s="385"/>
      <c r="U3251" s="385"/>
      <c r="V3251" s="385"/>
      <c r="W3251" s="385"/>
      <c r="X3251" s="693"/>
      <c r="Y3251" s="325"/>
      <c r="Z3251" s="308"/>
      <c r="AA3251" s="383"/>
      <c r="AC3251" s="325"/>
      <c r="AD3251" s="325"/>
      <c r="AF3251" s="383"/>
      <c r="AH3251" s="325"/>
      <c r="AI3251" s="325"/>
      <c r="AK3251" s="385"/>
      <c r="AL3251" s="385"/>
      <c r="AM3251" s="359"/>
      <c r="AN3251" s="385"/>
      <c r="AO3251" s="385"/>
      <c r="AP3251" s="385"/>
      <c r="AQ3251" s="385"/>
      <c r="AR3251" s="385"/>
      <c r="AS3251" s="385"/>
      <c r="AT3251" s="385"/>
      <c r="AU3251" s="359"/>
      <c r="AW3251" s="416"/>
      <c r="AX3251" s="694"/>
      <c r="AY3251" s="641"/>
      <c r="AZ3251" s="385"/>
      <c r="BA3251" s="385"/>
      <c r="BB3251" s="416"/>
      <c r="BC3251" s="416"/>
      <c r="BD3251" s="416"/>
      <c r="BE3251" s="416"/>
      <c r="BF3251" s="416"/>
      <c r="BG3251" s="416"/>
      <c r="BH3251" s="416"/>
      <c r="BI3251" s="416"/>
      <c r="BJ3251" s="416"/>
    </row>
    <row r="3252" spans="10:62" x14ac:dyDescent="0.2">
      <c r="J3252" s="385"/>
      <c r="K3252" s="217"/>
      <c r="L3252" s="217"/>
      <c r="M3252" s="693"/>
      <c r="N3252" s="693"/>
      <c r="O3252" s="359"/>
      <c r="P3252" s="619"/>
      <c r="Q3252" s="672"/>
      <c r="R3252" s="672"/>
      <c r="S3252" s="672"/>
      <c r="T3252" s="385"/>
      <c r="U3252" s="385"/>
      <c r="V3252" s="385"/>
      <c r="W3252" s="385"/>
      <c r="X3252" s="693"/>
      <c r="Y3252" s="325"/>
      <c r="Z3252" s="308"/>
      <c r="AA3252" s="383"/>
      <c r="AC3252" s="325"/>
      <c r="AD3252" s="325"/>
      <c r="AF3252" s="383"/>
      <c r="AH3252" s="325"/>
      <c r="AI3252" s="325"/>
      <c r="AK3252" s="385"/>
      <c r="AL3252" s="385"/>
      <c r="AM3252" s="359"/>
      <c r="AN3252" s="385"/>
      <c r="AO3252" s="385"/>
      <c r="AP3252" s="385"/>
      <c r="AQ3252" s="385"/>
      <c r="AR3252" s="385"/>
      <c r="AS3252" s="385"/>
      <c r="AT3252" s="385"/>
      <c r="AU3252" s="359"/>
      <c r="AW3252" s="416"/>
      <c r="AX3252" s="694"/>
      <c r="AY3252" s="641"/>
      <c r="AZ3252" s="385"/>
      <c r="BA3252" s="385"/>
      <c r="BB3252" s="416"/>
      <c r="BC3252" s="416"/>
      <c r="BD3252" s="416"/>
      <c r="BE3252" s="416"/>
      <c r="BF3252" s="416"/>
      <c r="BG3252" s="416"/>
      <c r="BH3252" s="416"/>
      <c r="BI3252" s="416"/>
      <c r="BJ3252" s="416"/>
    </row>
    <row r="3253" spans="10:62" x14ac:dyDescent="0.2">
      <c r="J3253" s="385"/>
      <c r="K3253" s="217"/>
      <c r="L3253" s="217"/>
      <c r="M3253" s="693"/>
      <c r="N3253" s="693"/>
      <c r="O3253" s="359"/>
      <c r="P3253" s="619"/>
      <c r="Q3253" s="672"/>
      <c r="R3253" s="672"/>
      <c r="S3253" s="672"/>
      <c r="T3253" s="385"/>
      <c r="U3253" s="385"/>
      <c r="V3253" s="385"/>
      <c r="W3253" s="385"/>
      <c r="X3253" s="693"/>
      <c r="Y3253" s="325"/>
      <c r="Z3253" s="308"/>
      <c r="AA3253" s="383"/>
      <c r="AC3253" s="325"/>
      <c r="AD3253" s="325"/>
      <c r="AF3253" s="383"/>
      <c r="AH3253" s="325"/>
      <c r="AI3253" s="325"/>
      <c r="AK3253" s="385"/>
      <c r="AL3253" s="385"/>
      <c r="AM3253" s="359"/>
      <c r="AN3253" s="385"/>
      <c r="AO3253" s="385"/>
      <c r="AP3253" s="385"/>
      <c r="AQ3253" s="385"/>
      <c r="AR3253" s="385"/>
      <c r="AS3253" s="385"/>
      <c r="AT3253" s="385"/>
      <c r="AU3253" s="359"/>
      <c r="AW3253" s="416"/>
      <c r="AX3253" s="694"/>
      <c r="AY3253" s="641"/>
      <c r="AZ3253" s="385"/>
      <c r="BA3253" s="385"/>
      <c r="BB3253" s="416"/>
      <c r="BC3253" s="416"/>
      <c r="BD3253" s="416"/>
      <c r="BE3253" s="416"/>
      <c r="BF3253" s="416"/>
      <c r="BG3253" s="416"/>
      <c r="BH3253" s="416"/>
      <c r="BI3253" s="416"/>
      <c r="BJ3253" s="416"/>
    </row>
    <row r="3254" spans="10:62" x14ac:dyDescent="0.2">
      <c r="J3254" s="385"/>
      <c r="K3254" s="217"/>
      <c r="L3254" s="217"/>
      <c r="M3254" s="693"/>
      <c r="N3254" s="693"/>
      <c r="O3254" s="359"/>
      <c r="P3254" s="619"/>
      <c r="Q3254" s="672"/>
      <c r="R3254" s="672"/>
      <c r="S3254" s="672"/>
      <c r="T3254" s="385"/>
      <c r="U3254" s="385"/>
      <c r="V3254" s="385"/>
      <c r="W3254" s="385"/>
      <c r="X3254" s="693"/>
      <c r="Y3254" s="325"/>
      <c r="Z3254" s="308"/>
      <c r="AA3254" s="383"/>
      <c r="AC3254" s="325"/>
      <c r="AD3254" s="325"/>
      <c r="AF3254" s="383"/>
      <c r="AH3254" s="325"/>
      <c r="AI3254" s="325"/>
      <c r="AK3254" s="385"/>
      <c r="AL3254" s="385"/>
      <c r="AM3254" s="359"/>
      <c r="AN3254" s="385"/>
      <c r="AO3254" s="385"/>
      <c r="AP3254" s="385"/>
      <c r="AQ3254" s="385"/>
      <c r="AR3254" s="385"/>
      <c r="AS3254" s="385"/>
      <c r="AT3254" s="385"/>
      <c r="AU3254" s="359"/>
      <c r="AW3254" s="416"/>
      <c r="AX3254" s="694"/>
      <c r="AY3254" s="641"/>
      <c r="AZ3254" s="385"/>
      <c r="BA3254" s="385"/>
      <c r="BB3254" s="416"/>
      <c r="BC3254" s="416"/>
      <c r="BD3254" s="416"/>
      <c r="BE3254" s="416"/>
      <c r="BF3254" s="416"/>
      <c r="BG3254" s="416"/>
      <c r="BH3254" s="416"/>
      <c r="BI3254" s="416"/>
      <c r="BJ3254" s="416"/>
    </row>
    <row r="3255" spans="10:62" x14ac:dyDescent="0.2">
      <c r="J3255" s="385"/>
      <c r="K3255" s="217"/>
      <c r="L3255" s="217"/>
      <c r="M3255" s="693"/>
      <c r="N3255" s="693"/>
      <c r="O3255" s="359"/>
      <c r="P3255" s="619"/>
      <c r="Q3255" s="672"/>
      <c r="R3255" s="672"/>
      <c r="S3255" s="672"/>
      <c r="T3255" s="385"/>
      <c r="U3255" s="385"/>
      <c r="V3255" s="385"/>
      <c r="W3255" s="385"/>
      <c r="X3255" s="693"/>
      <c r="Y3255" s="325"/>
      <c r="Z3255" s="308"/>
      <c r="AA3255" s="383"/>
      <c r="AC3255" s="325"/>
      <c r="AD3255" s="325"/>
      <c r="AF3255" s="383"/>
      <c r="AH3255" s="325"/>
      <c r="AI3255" s="325"/>
      <c r="AK3255" s="385"/>
      <c r="AL3255" s="385"/>
      <c r="AM3255" s="359"/>
      <c r="AN3255" s="385"/>
      <c r="AO3255" s="385"/>
      <c r="AP3255" s="385"/>
      <c r="AQ3255" s="385"/>
      <c r="AR3255" s="385"/>
      <c r="AS3255" s="385"/>
      <c r="AT3255" s="385"/>
      <c r="AU3255" s="359"/>
      <c r="AW3255" s="416"/>
      <c r="AX3255" s="694"/>
      <c r="AY3255" s="641"/>
      <c r="AZ3255" s="385"/>
      <c r="BA3255" s="385"/>
      <c r="BB3255" s="416"/>
      <c r="BC3255" s="416"/>
      <c r="BD3255" s="416"/>
      <c r="BE3255" s="416"/>
      <c r="BF3255" s="416"/>
      <c r="BG3255" s="416"/>
      <c r="BH3255" s="416"/>
      <c r="BI3255" s="416"/>
      <c r="BJ3255" s="416"/>
    </row>
    <row r="3256" spans="10:62" x14ac:dyDescent="0.2">
      <c r="J3256" s="385"/>
      <c r="K3256" s="217"/>
      <c r="L3256" s="217"/>
      <c r="M3256" s="693"/>
      <c r="N3256" s="693"/>
      <c r="O3256" s="359"/>
      <c r="P3256" s="619"/>
      <c r="Q3256" s="672"/>
      <c r="R3256" s="672"/>
      <c r="S3256" s="672"/>
      <c r="T3256" s="385"/>
      <c r="U3256" s="385"/>
      <c r="V3256" s="385"/>
      <c r="W3256" s="385"/>
      <c r="X3256" s="693"/>
      <c r="Y3256" s="325"/>
      <c r="Z3256" s="308"/>
      <c r="AA3256" s="383"/>
      <c r="AC3256" s="325"/>
      <c r="AD3256" s="325"/>
      <c r="AF3256" s="383"/>
      <c r="AH3256" s="325"/>
      <c r="AI3256" s="325"/>
      <c r="AK3256" s="385"/>
      <c r="AL3256" s="385"/>
      <c r="AM3256" s="359"/>
      <c r="AN3256" s="385"/>
      <c r="AO3256" s="385"/>
      <c r="AP3256" s="385"/>
      <c r="AQ3256" s="385"/>
      <c r="AR3256" s="385"/>
      <c r="AS3256" s="385"/>
      <c r="AT3256" s="385"/>
      <c r="AU3256" s="359"/>
      <c r="AW3256" s="416"/>
      <c r="AX3256" s="694"/>
      <c r="AY3256" s="641"/>
      <c r="AZ3256" s="385"/>
      <c r="BA3256" s="385"/>
      <c r="BB3256" s="416"/>
      <c r="BC3256" s="416"/>
      <c r="BD3256" s="416"/>
      <c r="BE3256" s="416"/>
      <c r="BF3256" s="416"/>
      <c r="BG3256" s="416"/>
      <c r="BH3256" s="416"/>
      <c r="BI3256" s="416"/>
      <c r="BJ3256" s="416"/>
    </row>
    <row r="3257" spans="10:62" x14ac:dyDescent="0.2">
      <c r="J3257" s="385"/>
      <c r="K3257" s="217"/>
      <c r="L3257" s="217"/>
      <c r="M3257" s="693"/>
      <c r="N3257" s="693"/>
      <c r="O3257" s="359"/>
      <c r="P3257" s="619"/>
      <c r="Q3257" s="672"/>
      <c r="R3257" s="672"/>
      <c r="S3257" s="672"/>
      <c r="T3257" s="385"/>
      <c r="U3257" s="385"/>
      <c r="V3257" s="385"/>
      <c r="W3257" s="385"/>
      <c r="X3257" s="693"/>
      <c r="Y3257" s="325"/>
      <c r="Z3257" s="308"/>
      <c r="AA3257" s="383"/>
      <c r="AC3257" s="325"/>
      <c r="AD3257" s="325"/>
      <c r="AF3257" s="383"/>
      <c r="AH3257" s="325"/>
      <c r="AI3257" s="325"/>
      <c r="AK3257" s="385"/>
      <c r="AL3257" s="385"/>
      <c r="AM3257" s="359"/>
      <c r="AN3257" s="385"/>
      <c r="AO3257" s="385"/>
      <c r="AP3257" s="385"/>
      <c r="AQ3257" s="385"/>
      <c r="AR3257" s="385"/>
      <c r="AS3257" s="385"/>
      <c r="AT3257" s="385"/>
      <c r="AU3257" s="359"/>
      <c r="AW3257" s="416"/>
      <c r="AX3257" s="694"/>
      <c r="AY3257" s="641"/>
      <c r="AZ3257" s="385"/>
      <c r="BA3257" s="385"/>
      <c r="BB3257" s="416"/>
      <c r="BC3257" s="416"/>
      <c r="BD3257" s="416"/>
      <c r="BE3257" s="416"/>
      <c r="BF3257" s="416"/>
      <c r="BG3257" s="416"/>
      <c r="BH3257" s="416"/>
      <c r="BI3257" s="416"/>
      <c r="BJ3257" s="416"/>
    </row>
    <row r="3258" spans="10:62" x14ac:dyDescent="0.2">
      <c r="J3258" s="385"/>
      <c r="K3258" s="217"/>
      <c r="L3258" s="217"/>
      <c r="M3258" s="693"/>
      <c r="N3258" s="693"/>
      <c r="O3258" s="359"/>
      <c r="P3258" s="619"/>
      <c r="Q3258" s="672"/>
      <c r="R3258" s="672"/>
      <c r="S3258" s="672"/>
      <c r="T3258" s="385"/>
      <c r="U3258" s="385"/>
      <c r="V3258" s="385"/>
      <c r="W3258" s="385"/>
      <c r="X3258" s="693"/>
      <c r="Y3258" s="325"/>
      <c r="Z3258" s="308"/>
      <c r="AA3258" s="383"/>
      <c r="AC3258" s="325"/>
      <c r="AD3258" s="325"/>
      <c r="AF3258" s="383"/>
      <c r="AH3258" s="325"/>
      <c r="AI3258" s="325"/>
      <c r="AK3258" s="385"/>
      <c r="AL3258" s="385"/>
      <c r="AM3258" s="359"/>
      <c r="AN3258" s="385"/>
      <c r="AO3258" s="385"/>
      <c r="AP3258" s="385"/>
      <c r="AQ3258" s="385"/>
      <c r="AR3258" s="385"/>
      <c r="AS3258" s="385"/>
      <c r="AT3258" s="385"/>
      <c r="AU3258" s="359"/>
      <c r="AW3258" s="416"/>
      <c r="AX3258" s="694"/>
      <c r="AY3258" s="641"/>
      <c r="AZ3258" s="385"/>
      <c r="BA3258" s="385"/>
      <c r="BB3258" s="416"/>
      <c r="BC3258" s="416"/>
      <c r="BD3258" s="416"/>
      <c r="BE3258" s="416"/>
      <c r="BF3258" s="416"/>
      <c r="BG3258" s="416"/>
      <c r="BH3258" s="416"/>
      <c r="BI3258" s="416"/>
      <c r="BJ3258" s="416"/>
    </row>
    <row r="3259" spans="10:62" x14ac:dyDescent="0.2">
      <c r="J3259" s="385"/>
      <c r="K3259" s="217"/>
      <c r="L3259" s="217"/>
      <c r="M3259" s="693"/>
      <c r="N3259" s="693"/>
      <c r="O3259" s="359"/>
      <c r="P3259" s="619"/>
      <c r="Q3259" s="672"/>
      <c r="R3259" s="672"/>
      <c r="S3259" s="672"/>
      <c r="T3259" s="385"/>
      <c r="U3259" s="385"/>
      <c r="V3259" s="385"/>
      <c r="W3259" s="385"/>
      <c r="X3259" s="693"/>
      <c r="Y3259" s="325"/>
      <c r="Z3259" s="308"/>
      <c r="AA3259" s="383"/>
      <c r="AC3259" s="325"/>
      <c r="AD3259" s="325"/>
      <c r="AF3259" s="383"/>
      <c r="AH3259" s="325"/>
      <c r="AI3259" s="325"/>
      <c r="AK3259" s="385"/>
      <c r="AL3259" s="385"/>
      <c r="AM3259" s="359"/>
      <c r="AN3259" s="385"/>
      <c r="AO3259" s="385"/>
      <c r="AP3259" s="385"/>
      <c r="AQ3259" s="385"/>
      <c r="AR3259" s="385"/>
      <c r="AS3259" s="385"/>
      <c r="AT3259" s="385"/>
      <c r="AU3259" s="359"/>
      <c r="AW3259" s="416"/>
      <c r="AX3259" s="694"/>
      <c r="AY3259" s="641"/>
      <c r="AZ3259" s="385"/>
      <c r="BA3259" s="385"/>
      <c r="BB3259" s="416"/>
      <c r="BC3259" s="416"/>
      <c r="BD3259" s="416"/>
      <c r="BE3259" s="416"/>
      <c r="BF3259" s="416"/>
      <c r="BG3259" s="416"/>
      <c r="BH3259" s="416"/>
      <c r="BI3259" s="416"/>
      <c r="BJ3259" s="416"/>
    </row>
    <row r="3260" spans="10:62" x14ac:dyDescent="0.2">
      <c r="J3260" s="385"/>
      <c r="K3260" s="217"/>
      <c r="L3260" s="217"/>
      <c r="M3260" s="693"/>
      <c r="N3260" s="693"/>
      <c r="O3260" s="359"/>
      <c r="P3260" s="619"/>
      <c r="Q3260" s="672"/>
      <c r="R3260" s="672"/>
      <c r="S3260" s="672"/>
      <c r="T3260" s="385"/>
      <c r="U3260" s="385"/>
      <c r="V3260" s="385"/>
      <c r="W3260" s="385"/>
      <c r="X3260" s="693"/>
      <c r="Y3260" s="325"/>
      <c r="Z3260" s="308"/>
      <c r="AA3260" s="383"/>
      <c r="AC3260" s="325"/>
      <c r="AD3260" s="325"/>
      <c r="AF3260" s="383"/>
      <c r="AH3260" s="325"/>
      <c r="AI3260" s="325"/>
      <c r="AK3260" s="385"/>
      <c r="AL3260" s="385"/>
      <c r="AM3260" s="359"/>
      <c r="AN3260" s="385"/>
      <c r="AO3260" s="385"/>
      <c r="AP3260" s="385"/>
      <c r="AQ3260" s="385"/>
      <c r="AR3260" s="385"/>
      <c r="AS3260" s="385"/>
      <c r="AT3260" s="385"/>
      <c r="AU3260" s="359"/>
      <c r="AW3260" s="416"/>
      <c r="AX3260" s="694"/>
      <c r="AY3260" s="641"/>
      <c r="AZ3260" s="385"/>
      <c r="BA3260" s="385"/>
      <c r="BB3260" s="416"/>
      <c r="BC3260" s="416"/>
      <c r="BD3260" s="416"/>
      <c r="BE3260" s="416"/>
      <c r="BF3260" s="416"/>
      <c r="BG3260" s="416"/>
      <c r="BH3260" s="416"/>
      <c r="BI3260" s="416"/>
      <c r="BJ3260" s="416"/>
    </row>
    <row r="3261" spans="10:62" x14ac:dyDescent="0.2">
      <c r="J3261" s="385"/>
      <c r="K3261" s="217"/>
      <c r="L3261" s="217"/>
      <c r="M3261" s="693"/>
      <c r="N3261" s="693"/>
      <c r="O3261" s="359"/>
      <c r="P3261" s="619"/>
      <c r="Q3261" s="672"/>
      <c r="R3261" s="672"/>
      <c r="S3261" s="672"/>
      <c r="T3261" s="385"/>
      <c r="U3261" s="385"/>
      <c r="V3261" s="385"/>
      <c r="W3261" s="385"/>
      <c r="X3261" s="693"/>
      <c r="Y3261" s="325"/>
      <c r="Z3261" s="308"/>
      <c r="AA3261" s="383"/>
      <c r="AC3261" s="325"/>
      <c r="AD3261" s="325"/>
      <c r="AF3261" s="383"/>
      <c r="AH3261" s="325"/>
      <c r="AI3261" s="325"/>
      <c r="AK3261" s="385"/>
      <c r="AL3261" s="385"/>
      <c r="AM3261" s="359"/>
      <c r="AN3261" s="385"/>
      <c r="AO3261" s="385"/>
      <c r="AP3261" s="385"/>
      <c r="AQ3261" s="385"/>
      <c r="AR3261" s="385"/>
      <c r="AS3261" s="385"/>
      <c r="AT3261" s="385"/>
      <c r="AU3261" s="359"/>
      <c r="AW3261" s="416"/>
      <c r="AX3261" s="694"/>
      <c r="AY3261" s="641"/>
      <c r="AZ3261" s="385"/>
      <c r="BA3261" s="385"/>
      <c r="BB3261" s="416"/>
      <c r="BC3261" s="416"/>
      <c r="BD3261" s="416"/>
      <c r="BE3261" s="416"/>
      <c r="BF3261" s="416"/>
      <c r="BG3261" s="416"/>
      <c r="BH3261" s="416"/>
      <c r="BI3261" s="416"/>
      <c r="BJ3261" s="416"/>
    </row>
    <row r="3262" spans="10:62" x14ac:dyDescent="0.2">
      <c r="J3262" s="385"/>
      <c r="K3262" s="217"/>
      <c r="L3262" s="217"/>
      <c r="M3262" s="693"/>
      <c r="N3262" s="693"/>
      <c r="O3262" s="359"/>
      <c r="P3262" s="619"/>
      <c r="Q3262" s="672"/>
      <c r="R3262" s="672"/>
      <c r="S3262" s="672"/>
      <c r="T3262" s="385"/>
      <c r="U3262" s="385"/>
      <c r="V3262" s="385"/>
      <c r="W3262" s="385"/>
      <c r="X3262" s="693"/>
      <c r="Y3262" s="325"/>
      <c r="Z3262" s="308"/>
      <c r="AA3262" s="383"/>
      <c r="AC3262" s="325"/>
      <c r="AD3262" s="325"/>
      <c r="AF3262" s="383"/>
      <c r="AH3262" s="325"/>
      <c r="AI3262" s="325"/>
      <c r="AK3262" s="385"/>
      <c r="AL3262" s="385"/>
      <c r="AM3262" s="359"/>
      <c r="AN3262" s="385"/>
      <c r="AO3262" s="385"/>
      <c r="AP3262" s="385"/>
      <c r="AQ3262" s="385"/>
      <c r="AR3262" s="385"/>
      <c r="AS3262" s="385"/>
      <c r="AT3262" s="385"/>
      <c r="AU3262" s="359"/>
      <c r="AW3262" s="416"/>
      <c r="AX3262" s="694"/>
      <c r="AY3262" s="641"/>
      <c r="AZ3262" s="385"/>
      <c r="BA3262" s="385"/>
      <c r="BB3262" s="416"/>
      <c r="BC3262" s="416"/>
      <c r="BD3262" s="416"/>
      <c r="BE3262" s="416"/>
      <c r="BF3262" s="416"/>
      <c r="BG3262" s="416"/>
      <c r="BH3262" s="416"/>
      <c r="BI3262" s="416"/>
      <c r="BJ3262" s="416"/>
    </row>
    <row r="3263" spans="10:62" x14ac:dyDescent="0.2">
      <c r="J3263" s="385"/>
      <c r="K3263" s="217"/>
      <c r="L3263" s="217"/>
      <c r="M3263" s="693"/>
      <c r="N3263" s="693"/>
      <c r="O3263" s="359"/>
      <c r="P3263" s="619"/>
      <c r="Q3263" s="672"/>
      <c r="R3263" s="672"/>
      <c r="S3263" s="672"/>
      <c r="T3263" s="385"/>
      <c r="U3263" s="385"/>
      <c r="V3263" s="385"/>
      <c r="W3263" s="385"/>
      <c r="X3263" s="693"/>
      <c r="Y3263" s="325"/>
      <c r="Z3263" s="308"/>
      <c r="AA3263" s="383"/>
      <c r="AC3263" s="325"/>
      <c r="AD3263" s="325"/>
      <c r="AF3263" s="383"/>
      <c r="AH3263" s="325"/>
      <c r="AI3263" s="325"/>
      <c r="AK3263" s="385"/>
      <c r="AL3263" s="385"/>
      <c r="AM3263" s="359"/>
      <c r="AN3263" s="385"/>
      <c r="AO3263" s="385"/>
      <c r="AP3263" s="385"/>
      <c r="AQ3263" s="385"/>
      <c r="AR3263" s="385"/>
      <c r="AS3263" s="385"/>
      <c r="AT3263" s="385"/>
      <c r="AU3263" s="359"/>
      <c r="AW3263" s="416"/>
      <c r="AX3263" s="694"/>
      <c r="AY3263" s="641"/>
      <c r="AZ3263" s="385"/>
      <c r="BA3263" s="385"/>
      <c r="BB3263" s="416"/>
      <c r="BC3263" s="416"/>
      <c r="BD3263" s="416"/>
      <c r="BE3263" s="416"/>
      <c r="BF3263" s="416"/>
      <c r="BG3263" s="416"/>
      <c r="BH3263" s="416"/>
      <c r="BI3263" s="416"/>
      <c r="BJ3263" s="416"/>
    </row>
    <row r="3264" spans="10:62" x14ac:dyDescent="0.2">
      <c r="J3264" s="385"/>
      <c r="K3264" s="217"/>
      <c r="L3264" s="217"/>
      <c r="M3264" s="693"/>
      <c r="N3264" s="693"/>
      <c r="O3264" s="359"/>
      <c r="P3264" s="619"/>
      <c r="Q3264" s="672"/>
      <c r="R3264" s="672"/>
      <c r="S3264" s="672"/>
      <c r="T3264" s="385"/>
      <c r="U3264" s="385"/>
      <c r="V3264" s="385"/>
      <c r="W3264" s="385"/>
      <c r="X3264" s="693"/>
      <c r="Y3264" s="325"/>
      <c r="Z3264" s="308"/>
      <c r="AA3264" s="383"/>
      <c r="AC3264" s="325"/>
      <c r="AD3264" s="325"/>
      <c r="AF3264" s="383"/>
      <c r="AH3264" s="325"/>
      <c r="AI3264" s="325"/>
      <c r="AK3264" s="385"/>
      <c r="AL3264" s="385"/>
      <c r="AM3264" s="359"/>
      <c r="AN3264" s="385"/>
      <c r="AO3264" s="385"/>
      <c r="AP3264" s="385"/>
      <c r="AQ3264" s="385"/>
      <c r="AR3264" s="385"/>
      <c r="AS3264" s="385"/>
      <c r="AT3264" s="385"/>
      <c r="AU3264" s="359"/>
      <c r="AW3264" s="416"/>
      <c r="AX3264" s="694"/>
      <c r="AY3264" s="641"/>
      <c r="AZ3264" s="385"/>
      <c r="BA3264" s="385"/>
      <c r="BB3264" s="416"/>
      <c r="BC3264" s="416"/>
      <c r="BD3264" s="416"/>
      <c r="BE3264" s="416"/>
      <c r="BF3264" s="416"/>
      <c r="BG3264" s="416"/>
      <c r="BH3264" s="416"/>
      <c r="BI3264" s="416"/>
      <c r="BJ3264" s="416"/>
    </row>
    <row r="3265" spans="10:62" x14ac:dyDescent="0.2">
      <c r="J3265" s="385"/>
      <c r="K3265" s="217"/>
      <c r="L3265" s="217"/>
      <c r="M3265" s="693"/>
      <c r="N3265" s="693"/>
      <c r="O3265" s="359"/>
      <c r="P3265" s="619"/>
      <c r="Q3265" s="672"/>
      <c r="R3265" s="672"/>
      <c r="S3265" s="672"/>
      <c r="T3265" s="385"/>
      <c r="U3265" s="385"/>
      <c r="V3265" s="385"/>
      <c r="W3265" s="385"/>
      <c r="X3265" s="693"/>
      <c r="Y3265" s="325"/>
      <c r="Z3265" s="308"/>
      <c r="AA3265" s="383"/>
      <c r="AC3265" s="325"/>
      <c r="AD3265" s="325"/>
      <c r="AF3265" s="383"/>
      <c r="AH3265" s="325"/>
      <c r="AI3265" s="325"/>
      <c r="AK3265" s="385"/>
      <c r="AL3265" s="385"/>
      <c r="AM3265" s="359"/>
      <c r="AN3265" s="385"/>
      <c r="AO3265" s="385"/>
      <c r="AP3265" s="385"/>
      <c r="AQ3265" s="385"/>
      <c r="AR3265" s="385"/>
      <c r="AS3265" s="385"/>
      <c r="AT3265" s="385"/>
      <c r="AU3265" s="359"/>
      <c r="AW3265" s="416"/>
      <c r="AX3265" s="694"/>
      <c r="AY3265" s="641"/>
      <c r="AZ3265" s="385"/>
      <c r="BA3265" s="385"/>
      <c r="BB3265" s="416"/>
      <c r="BC3265" s="416"/>
      <c r="BD3265" s="416"/>
      <c r="BE3265" s="416"/>
      <c r="BF3265" s="416"/>
      <c r="BG3265" s="416"/>
      <c r="BH3265" s="416"/>
      <c r="BI3265" s="416"/>
      <c r="BJ3265" s="416"/>
    </row>
    <row r="3266" spans="10:62" x14ac:dyDescent="0.2">
      <c r="J3266" s="385"/>
      <c r="K3266" s="217"/>
      <c r="L3266" s="217"/>
      <c r="M3266" s="693"/>
      <c r="N3266" s="693"/>
      <c r="O3266" s="359"/>
      <c r="P3266" s="619"/>
      <c r="Q3266" s="672"/>
      <c r="R3266" s="672"/>
      <c r="S3266" s="672"/>
      <c r="T3266" s="385"/>
      <c r="U3266" s="385"/>
      <c r="V3266" s="385"/>
      <c r="W3266" s="385"/>
      <c r="X3266" s="693"/>
      <c r="Y3266" s="325"/>
      <c r="Z3266" s="308"/>
      <c r="AA3266" s="383"/>
      <c r="AC3266" s="325"/>
      <c r="AD3266" s="325"/>
      <c r="AF3266" s="383"/>
      <c r="AH3266" s="325"/>
      <c r="AI3266" s="325"/>
      <c r="AK3266" s="385"/>
      <c r="AL3266" s="385"/>
      <c r="AM3266" s="359"/>
      <c r="AN3266" s="385"/>
      <c r="AO3266" s="385"/>
      <c r="AP3266" s="385"/>
      <c r="AQ3266" s="385"/>
      <c r="AR3266" s="385"/>
      <c r="AS3266" s="385"/>
      <c r="AT3266" s="385"/>
      <c r="AU3266" s="359"/>
      <c r="AW3266" s="416"/>
      <c r="AX3266" s="694"/>
      <c r="AY3266" s="641"/>
      <c r="AZ3266" s="385"/>
      <c r="BA3266" s="385"/>
      <c r="BB3266" s="416"/>
      <c r="BC3266" s="416"/>
      <c r="BD3266" s="416"/>
      <c r="BE3266" s="416"/>
      <c r="BF3266" s="416"/>
      <c r="BG3266" s="416"/>
      <c r="BH3266" s="416"/>
      <c r="BI3266" s="416"/>
      <c r="BJ3266" s="416"/>
    </row>
    <row r="3267" spans="10:62" x14ac:dyDescent="0.2">
      <c r="J3267" s="385"/>
      <c r="K3267" s="217"/>
      <c r="L3267" s="217"/>
      <c r="M3267" s="693"/>
      <c r="N3267" s="693"/>
      <c r="O3267" s="359"/>
      <c r="P3267" s="619"/>
      <c r="Q3267" s="672"/>
      <c r="R3267" s="672"/>
      <c r="S3267" s="672"/>
      <c r="T3267" s="385"/>
      <c r="U3267" s="385"/>
      <c r="V3267" s="385"/>
      <c r="W3267" s="385"/>
      <c r="X3267" s="693"/>
      <c r="Y3267" s="325"/>
      <c r="Z3267" s="308"/>
      <c r="AA3267" s="383"/>
      <c r="AC3267" s="325"/>
      <c r="AD3267" s="325"/>
      <c r="AF3267" s="383"/>
      <c r="AH3267" s="325"/>
      <c r="AI3267" s="325"/>
      <c r="AK3267" s="385"/>
      <c r="AL3267" s="385"/>
      <c r="AM3267" s="359"/>
      <c r="AN3267" s="385"/>
      <c r="AO3267" s="385"/>
      <c r="AP3267" s="385"/>
      <c r="AQ3267" s="385"/>
      <c r="AR3267" s="385"/>
      <c r="AS3267" s="385"/>
      <c r="AT3267" s="385"/>
      <c r="AU3267" s="359"/>
      <c r="AW3267" s="416"/>
      <c r="AX3267" s="694"/>
      <c r="AY3267" s="641"/>
      <c r="AZ3267" s="385"/>
      <c r="BA3267" s="385"/>
      <c r="BB3267" s="416"/>
      <c r="BC3267" s="416"/>
      <c r="BD3267" s="416"/>
      <c r="BE3267" s="416"/>
      <c r="BF3267" s="416"/>
      <c r="BG3267" s="416"/>
      <c r="BH3267" s="416"/>
      <c r="BI3267" s="416"/>
      <c r="BJ3267" s="416"/>
    </row>
    <row r="3268" spans="10:62" x14ac:dyDescent="0.2">
      <c r="J3268" s="385"/>
      <c r="K3268" s="217"/>
      <c r="L3268" s="217"/>
      <c r="M3268" s="693"/>
      <c r="N3268" s="693"/>
      <c r="O3268" s="359"/>
      <c r="P3268" s="619"/>
      <c r="Q3268" s="672"/>
      <c r="R3268" s="672"/>
      <c r="S3268" s="672"/>
      <c r="T3268" s="385"/>
      <c r="U3268" s="385"/>
      <c r="V3268" s="385"/>
      <c r="W3268" s="385"/>
      <c r="X3268" s="693"/>
      <c r="Y3268" s="325"/>
      <c r="Z3268" s="308"/>
      <c r="AA3268" s="383"/>
      <c r="AC3268" s="325"/>
      <c r="AD3268" s="325"/>
      <c r="AF3268" s="383"/>
      <c r="AH3268" s="325"/>
      <c r="AI3268" s="325"/>
      <c r="AK3268" s="385"/>
      <c r="AL3268" s="385"/>
      <c r="AM3268" s="359"/>
      <c r="AN3268" s="385"/>
      <c r="AO3268" s="385"/>
      <c r="AP3268" s="385"/>
      <c r="AQ3268" s="385"/>
      <c r="AR3268" s="385"/>
      <c r="AS3268" s="385"/>
      <c r="AT3268" s="385"/>
      <c r="AU3268" s="359"/>
      <c r="AW3268" s="416"/>
      <c r="AX3268" s="694"/>
      <c r="AY3268" s="641"/>
      <c r="AZ3268" s="385"/>
      <c r="BA3268" s="385"/>
      <c r="BB3268" s="416"/>
      <c r="BC3268" s="416"/>
      <c r="BD3268" s="416"/>
      <c r="BE3268" s="416"/>
      <c r="BF3268" s="416"/>
      <c r="BG3268" s="416"/>
      <c r="BH3268" s="416"/>
      <c r="BI3268" s="416"/>
      <c r="BJ3268" s="416"/>
    </row>
    <row r="3269" spans="10:62" x14ac:dyDescent="0.2">
      <c r="J3269" s="385"/>
      <c r="K3269" s="217"/>
      <c r="L3269" s="217"/>
      <c r="M3269" s="693"/>
      <c r="N3269" s="693"/>
      <c r="O3269" s="359"/>
      <c r="P3269" s="619"/>
      <c r="Q3269" s="672"/>
      <c r="R3269" s="672"/>
      <c r="S3269" s="672"/>
      <c r="T3269" s="385"/>
      <c r="U3269" s="385"/>
      <c r="V3269" s="385"/>
      <c r="W3269" s="385"/>
      <c r="X3269" s="693"/>
      <c r="Y3269" s="325"/>
      <c r="Z3269" s="308"/>
      <c r="AA3269" s="383"/>
      <c r="AC3269" s="325"/>
      <c r="AD3269" s="325"/>
      <c r="AF3269" s="383"/>
      <c r="AH3269" s="325"/>
      <c r="AI3269" s="325"/>
      <c r="AK3269" s="385"/>
      <c r="AL3269" s="385"/>
      <c r="AM3269" s="359"/>
      <c r="AN3269" s="385"/>
      <c r="AO3269" s="385"/>
      <c r="AP3269" s="385"/>
      <c r="AQ3269" s="385"/>
      <c r="AR3269" s="385"/>
      <c r="AS3269" s="385"/>
      <c r="AT3269" s="385"/>
      <c r="AU3269" s="359"/>
      <c r="AW3269" s="416"/>
      <c r="AX3269" s="694"/>
      <c r="AY3269" s="641"/>
      <c r="AZ3269" s="385"/>
      <c r="BA3269" s="385"/>
      <c r="BB3269" s="416"/>
      <c r="BC3269" s="416"/>
      <c r="BD3269" s="416"/>
      <c r="BE3269" s="416"/>
      <c r="BF3269" s="416"/>
      <c r="BG3269" s="416"/>
      <c r="BH3269" s="416"/>
      <c r="BI3269" s="416"/>
      <c r="BJ3269" s="416"/>
    </row>
    <row r="3270" spans="10:62" x14ac:dyDescent="0.2">
      <c r="J3270" s="385"/>
      <c r="K3270" s="217"/>
      <c r="L3270" s="217"/>
      <c r="M3270" s="693"/>
      <c r="N3270" s="693"/>
      <c r="O3270" s="359"/>
      <c r="P3270" s="619"/>
      <c r="Q3270" s="672"/>
      <c r="R3270" s="672"/>
      <c r="S3270" s="672"/>
      <c r="T3270" s="385"/>
      <c r="U3270" s="385"/>
      <c r="V3270" s="385"/>
      <c r="W3270" s="385"/>
      <c r="X3270" s="693"/>
      <c r="Y3270" s="325"/>
      <c r="Z3270" s="308"/>
      <c r="AA3270" s="383"/>
      <c r="AC3270" s="325"/>
      <c r="AD3270" s="325"/>
      <c r="AF3270" s="383"/>
      <c r="AH3270" s="325"/>
      <c r="AI3270" s="325"/>
      <c r="AK3270" s="385"/>
      <c r="AL3270" s="385"/>
      <c r="AM3270" s="359"/>
      <c r="AN3270" s="385"/>
      <c r="AO3270" s="385"/>
      <c r="AP3270" s="385"/>
      <c r="AQ3270" s="385"/>
      <c r="AR3270" s="385"/>
      <c r="AS3270" s="385"/>
      <c r="AT3270" s="385"/>
      <c r="AU3270" s="359"/>
      <c r="AW3270" s="416"/>
      <c r="AX3270" s="694"/>
      <c r="AY3270" s="641"/>
      <c r="AZ3270" s="385"/>
      <c r="BA3270" s="385"/>
      <c r="BB3270" s="416"/>
      <c r="BC3270" s="416"/>
      <c r="BD3270" s="416"/>
      <c r="BE3270" s="416"/>
      <c r="BF3270" s="416"/>
      <c r="BG3270" s="416"/>
      <c r="BH3270" s="416"/>
      <c r="BI3270" s="416"/>
      <c r="BJ3270" s="416"/>
    </row>
    <row r="3271" spans="10:62" x14ac:dyDescent="0.2">
      <c r="J3271" s="385"/>
      <c r="K3271" s="217"/>
      <c r="L3271" s="217"/>
      <c r="M3271" s="693"/>
      <c r="N3271" s="693"/>
      <c r="O3271" s="359"/>
      <c r="P3271" s="619"/>
      <c r="Q3271" s="672"/>
      <c r="R3271" s="672"/>
      <c r="S3271" s="672"/>
      <c r="T3271" s="385"/>
      <c r="U3271" s="385"/>
      <c r="V3271" s="385"/>
      <c r="W3271" s="385"/>
      <c r="X3271" s="693"/>
      <c r="Y3271" s="325"/>
      <c r="Z3271" s="308"/>
      <c r="AA3271" s="383"/>
      <c r="AC3271" s="325"/>
      <c r="AD3271" s="325"/>
      <c r="AF3271" s="383"/>
      <c r="AH3271" s="325"/>
      <c r="AI3271" s="325"/>
      <c r="AK3271" s="385"/>
      <c r="AL3271" s="385"/>
      <c r="AM3271" s="359"/>
      <c r="AN3271" s="385"/>
      <c r="AO3271" s="385"/>
      <c r="AP3271" s="385"/>
      <c r="AQ3271" s="385"/>
      <c r="AR3271" s="385"/>
      <c r="AS3271" s="385"/>
      <c r="AT3271" s="385"/>
      <c r="AU3271" s="359"/>
      <c r="AW3271" s="416"/>
      <c r="AX3271" s="694"/>
      <c r="AY3271" s="641"/>
      <c r="AZ3271" s="385"/>
      <c r="BA3271" s="385"/>
      <c r="BB3271" s="416"/>
      <c r="BC3271" s="416"/>
      <c r="BD3271" s="416"/>
      <c r="BE3271" s="416"/>
      <c r="BF3271" s="416"/>
      <c r="BG3271" s="416"/>
      <c r="BH3271" s="416"/>
      <c r="BI3271" s="416"/>
      <c r="BJ3271" s="416"/>
    </row>
    <row r="3272" spans="10:62" x14ac:dyDescent="0.2">
      <c r="J3272" s="385"/>
      <c r="K3272" s="217"/>
      <c r="L3272" s="217"/>
      <c r="M3272" s="693"/>
      <c r="N3272" s="693"/>
      <c r="O3272" s="359"/>
      <c r="P3272" s="619"/>
      <c r="Q3272" s="672"/>
      <c r="R3272" s="672"/>
      <c r="S3272" s="672"/>
      <c r="T3272" s="385"/>
      <c r="U3272" s="385"/>
      <c r="V3272" s="385"/>
      <c r="W3272" s="385"/>
      <c r="X3272" s="693"/>
      <c r="Y3272" s="325"/>
      <c r="Z3272" s="308"/>
      <c r="AA3272" s="383"/>
      <c r="AC3272" s="325"/>
      <c r="AD3272" s="325"/>
      <c r="AF3272" s="383"/>
      <c r="AH3272" s="325"/>
      <c r="AI3272" s="325"/>
      <c r="AK3272" s="385"/>
      <c r="AL3272" s="385"/>
      <c r="AM3272" s="359"/>
      <c r="AN3272" s="385"/>
      <c r="AO3272" s="385"/>
      <c r="AP3272" s="385"/>
      <c r="AQ3272" s="385"/>
      <c r="AR3272" s="385"/>
      <c r="AS3272" s="385"/>
      <c r="AT3272" s="385"/>
      <c r="AU3272" s="359"/>
      <c r="AW3272" s="416"/>
      <c r="AX3272" s="694"/>
      <c r="AY3272" s="641"/>
      <c r="AZ3272" s="385"/>
      <c r="BA3272" s="385"/>
      <c r="BB3272" s="416"/>
      <c r="BC3272" s="416"/>
      <c r="BD3272" s="416"/>
      <c r="BE3272" s="416"/>
      <c r="BF3272" s="416"/>
      <c r="BG3272" s="416"/>
      <c r="BH3272" s="416"/>
      <c r="BI3272" s="416"/>
      <c r="BJ3272" s="416"/>
    </row>
    <row r="3273" spans="10:62" x14ac:dyDescent="0.2">
      <c r="J3273" s="385"/>
      <c r="K3273" s="217"/>
      <c r="L3273" s="217"/>
      <c r="M3273" s="693"/>
      <c r="N3273" s="693"/>
      <c r="O3273" s="359"/>
      <c r="P3273" s="619"/>
      <c r="Q3273" s="672"/>
      <c r="R3273" s="672"/>
      <c r="S3273" s="672"/>
      <c r="T3273" s="385"/>
      <c r="U3273" s="385"/>
      <c r="V3273" s="385"/>
      <c r="W3273" s="385"/>
      <c r="X3273" s="693"/>
      <c r="Y3273" s="325"/>
      <c r="Z3273" s="308"/>
      <c r="AA3273" s="383"/>
      <c r="AC3273" s="325"/>
      <c r="AD3273" s="325"/>
      <c r="AF3273" s="383"/>
      <c r="AH3273" s="325"/>
      <c r="AI3273" s="325"/>
      <c r="AK3273" s="385"/>
      <c r="AL3273" s="385"/>
      <c r="AM3273" s="359"/>
      <c r="AN3273" s="385"/>
      <c r="AO3273" s="385"/>
      <c r="AP3273" s="385"/>
      <c r="AQ3273" s="385"/>
      <c r="AR3273" s="385"/>
      <c r="AS3273" s="385"/>
      <c r="AT3273" s="385"/>
      <c r="AU3273" s="359"/>
      <c r="AW3273" s="416"/>
      <c r="AX3273" s="694"/>
      <c r="AY3273" s="641"/>
      <c r="AZ3273" s="385"/>
      <c r="BA3273" s="385"/>
      <c r="BB3273" s="416"/>
      <c r="BC3273" s="416"/>
      <c r="BD3273" s="416"/>
      <c r="BE3273" s="416"/>
      <c r="BF3273" s="416"/>
      <c r="BG3273" s="416"/>
      <c r="BH3273" s="416"/>
      <c r="BI3273" s="416"/>
      <c r="BJ3273" s="416"/>
    </row>
    <row r="3274" spans="10:62" x14ac:dyDescent="0.2">
      <c r="J3274" s="385"/>
      <c r="K3274" s="217"/>
      <c r="L3274" s="217"/>
      <c r="M3274" s="693"/>
      <c r="N3274" s="693"/>
      <c r="O3274" s="359"/>
      <c r="P3274" s="619"/>
      <c r="Q3274" s="672"/>
      <c r="R3274" s="672"/>
      <c r="S3274" s="672"/>
      <c r="T3274" s="385"/>
      <c r="U3274" s="385"/>
      <c r="V3274" s="385"/>
      <c r="W3274" s="385"/>
      <c r="X3274" s="693"/>
      <c r="Y3274" s="325"/>
      <c r="Z3274" s="308"/>
      <c r="AA3274" s="383"/>
      <c r="AC3274" s="325"/>
      <c r="AD3274" s="325"/>
      <c r="AF3274" s="383"/>
      <c r="AH3274" s="325"/>
      <c r="AI3274" s="325"/>
      <c r="AK3274" s="385"/>
      <c r="AL3274" s="385"/>
      <c r="AM3274" s="359"/>
      <c r="AN3274" s="385"/>
      <c r="AO3274" s="385"/>
      <c r="AP3274" s="385"/>
      <c r="AQ3274" s="385"/>
      <c r="AR3274" s="385"/>
      <c r="AS3274" s="385"/>
      <c r="AT3274" s="385"/>
      <c r="AU3274" s="359"/>
      <c r="AW3274" s="416"/>
      <c r="AX3274" s="694"/>
      <c r="AY3274" s="641"/>
      <c r="AZ3274" s="385"/>
      <c r="BA3274" s="385"/>
      <c r="BB3274" s="416"/>
      <c r="BC3274" s="416"/>
      <c r="BD3274" s="416"/>
      <c r="BE3274" s="416"/>
      <c r="BF3274" s="416"/>
      <c r="BG3274" s="416"/>
      <c r="BH3274" s="416"/>
      <c r="BI3274" s="416"/>
      <c r="BJ3274" s="416"/>
    </row>
    <row r="3275" spans="10:62" x14ac:dyDescent="0.2">
      <c r="J3275" s="385"/>
      <c r="K3275" s="217"/>
      <c r="L3275" s="217"/>
      <c r="M3275" s="693"/>
      <c r="N3275" s="693"/>
      <c r="O3275" s="359"/>
      <c r="P3275" s="619"/>
      <c r="Q3275" s="672"/>
      <c r="R3275" s="672"/>
      <c r="S3275" s="672"/>
      <c r="T3275" s="385"/>
      <c r="U3275" s="385"/>
      <c r="V3275" s="385"/>
      <c r="W3275" s="385"/>
      <c r="X3275" s="693"/>
      <c r="Y3275" s="325"/>
      <c r="Z3275" s="308"/>
      <c r="AA3275" s="383"/>
      <c r="AC3275" s="325"/>
      <c r="AD3275" s="325"/>
      <c r="AF3275" s="383"/>
      <c r="AH3275" s="325"/>
      <c r="AI3275" s="325"/>
      <c r="AK3275" s="385"/>
      <c r="AL3275" s="385"/>
      <c r="AM3275" s="359"/>
      <c r="AN3275" s="385"/>
      <c r="AO3275" s="385"/>
      <c r="AP3275" s="385"/>
      <c r="AQ3275" s="385"/>
      <c r="AR3275" s="385"/>
      <c r="AS3275" s="385"/>
      <c r="AT3275" s="385"/>
      <c r="AU3275" s="359"/>
      <c r="AW3275" s="416"/>
      <c r="AX3275" s="694"/>
      <c r="AY3275" s="641"/>
      <c r="AZ3275" s="385"/>
      <c r="BA3275" s="385"/>
      <c r="BB3275" s="416"/>
      <c r="BC3275" s="416"/>
      <c r="BD3275" s="416"/>
      <c r="BE3275" s="416"/>
      <c r="BF3275" s="416"/>
      <c r="BG3275" s="416"/>
      <c r="BH3275" s="416"/>
      <c r="BI3275" s="416"/>
      <c r="BJ3275" s="416"/>
    </row>
    <row r="3276" spans="10:62" x14ac:dyDescent="0.2">
      <c r="J3276" s="385"/>
      <c r="K3276" s="217"/>
      <c r="L3276" s="217"/>
      <c r="M3276" s="693"/>
      <c r="N3276" s="693"/>
      <c r="O3276" s="359"/>
      <c r="P3276" s="619"/>
      <c r="Q3276" s="672"/>
      <c r="R3276" s="672"/>
      <c r="S3276" s="672"/>
      <c r="T3276" s="385"/>
      <c r="U3276" s="385"/>
      <c r="V3276" s="385"/>
      <c r="W3276" s="385"/>
      <c r="X3276" s="693"/>
      <c r="Y3276" s="325"/>
      <c r="Z3276" s="308"/>
      <c r="AA3276" s="383"/>
      <c r="AC3276" s="325"/>
      <c r="AD3276" s="325"/>
      <c r="AF3276" s="383"/>
      <c r="AH3276" s="325"/>
      <c r="AI3276" s="325"/>
      <c r="AK3276" s="385"/>
      <c r="AL3276" s="385"/>
      <c r="AM3276" s="359"/>
      <c r="AN3276" s="385"/>
      <c r="AO3276" s="385"/>
      <c r="AP3276" s="385"/>
      <c r="AQ3276" s="385"/>
      <c r="AR3276" s="385"/>
      <c r="AS3276" s="385"/>
      <c r="AT3276" s="385"/>
      <c r="AU3276" s="359"/>
      <c r="AW3276" s="416"/>
      <c r="AX3276" s="694"/>
      <c r="AY3276" s="641"/>
      <c r="AZ3276" s="385"/>
      <c r="BA3276" s="385"/>
      <c r="BB3276" s="416"/>
      <c r="BC3276" s="416"/>
      <c r="BD3276" s="416"/>
      <c r="BE3276" s="416"/>
      <c r="BF3276" s="416"/>
      <c r="BG3276" s="416"/>
      <c r="BH3276" s="416"/>
      <c r="BI3276" s="416"/>
      <c r="BJ3276" s="416"/>
    </row>
    <row r="3277" spans="10:62" x14ac:dyDescent="0.2">
      <c r="J3277" s="385"/>
      <c r="K3277" s="217"/>
      <c r="L3277" s="217"/>
      <c r="M3277" s="693"/>
      <c r="N3277" s="693"/>
      <c r="O3277" s="359"/>
      <c r="P3277" s="619"/>
      <c r="Q3277" s="672"/>
      <c r="R3277" s="672"/>
      <c r="S3277" s="672"/>
      <c r="T3277" s="385"/>
      <c r="U3277" s="385"/>
      <c r="V3277" s="385"/>
      <c r="W3277" s="385"/>
      <c r="X3277" s="693"/>
      <c r="Y3277" s="325"/>
      <c r="Z3277" s="308"/>
      <c r="AA3277" s="383"/>
      <c r="AC3277" s="325"/>
      <c r="AD3277" s="325"/>
      <c r="AF3277" s="383"/>
      <c r="AH3277" s="325"/>
      <c r="AI3277" s="325"/>
      <c r="AK3277" s="385"/>
      <c r="AL3277" s="385"/>
      <c r="AM3277" s="359"/>
      <c r="AN3277" s="385"/>
      <c r="AO3277" s="385"/>
      <c r="AP3277" s="385"/>
      <c r="AQ3277" s="385"/>
      <c r="AR3277" s="385"/>
      <c r="AS3277" s="385"/>
      <c r="AT3277" s="385"/>
      <c r="AU3277" s="359"/>
      <c r="AW3277" s="416"/>
      <c r="AX3277" s="694"/>
      <c r="AY3277" s="641"/>
      <c r="AZ3277" s="385"/>
      <c r="BA3277" s="385"/>
      <c r="BB3277" s="416"/>
      <c r="BC3277" s="416"/>
      <c r="BD3277" s="416"/>
      <c r="BE3277" s="416"/>
      <c r="BF3277" s="416"/>
      <c r="BG3277" s="416"/>
      <c r="BH3277" s="416"/>
      <c r="BI3277" s="416"/>
      <c r="BJ3277" s="416"/>
    </row>
    <row r="3278" spans="10:62" x14ac:dyDescent="0.2">
      <c r="J3278" s="385"/>
      <c r="K3278" s="217"/>
      <c r="L3278" s="217"/>
      <c r="M3278" s="693"/>
      <c r="N3278" s="693"/>
      <c r="O3278" s="359"/>
      <c r="P3278" s="619"/>
      <c r="Q3278" s="672"/>
      <c r="R3278" s="672"/>
      <c r="S3278" s="672"/>
      <c r="T3278" s="385"/>
      <c r="U3278" s="385"/>
      <c r="V3278" s="385"/>
      <c r="W3278" s="385"/>
      <c r="X3278" s="693"/>
      <c r="Y3278" s="325"/>
      <c r="Z3278" s="308"/>
      <c r="AA3278" s="383"/>
      <c r="AC3278" s="325"/>
      <c r="AD3278" s="325"/>
      <c r="AF3278" s="383"/>
      <c r="AH3278" s="325"/>
      <c r="AI3278" s="325"/>
      <c r="AK3278" s="385"/>
      <c r="AL3278" s="385"/>
      <c r="AM3278" s="359"/>
      <c r="AN3278" s="385"/>
      <c r="AO3278" s="385"/>
      <c r="AP3278" s="385"/>
      <c r="AQ3278" s="385"/>
      <c r="AR3278" s="385"/>
      <c r="AS3278" s="385"/>
      <c r="AT3278" s="385"/>
      <c r="AU3278" s="359"/>
      <c r="AW3278" s="416"/>
      <c r="AX3278" s="694"/>
      <c r="AY3278" s="641"/>
      <c r="AZ3278" s="385"/>
      <c r="BA3278" s="385"/>
      <c r="BB3278" s="416"/>
      <c r="BC3278" s="416"/>
      <c r="BD3278" s="416"/>
      <c r="BE3278" s="416"/>
      <c r="BF3278" s="416"/>
      <c r="BG3278" s="416"/>
      <c r="BH3278" s="416"/>
      <c r="BI3278" s="416"/>
      <c r="BJ3278" s="416"/>
    </row>
    <row r="3279" spans="10:62" x14ac:dyDescent="0.2">
      <c r="J3279" s="385"/>
      <c r="K3279" s="217"/>
      <c r="L3279" s="217"/>
      <c r="M3279" s="693"/>
      <c r="N3279" s="693"/>
      <c r="O3279" s="359"/>
      <c r="P3279" s="619"/>
      <c r="Q3279" s="672"/>
      <c r="R3279" s="672"/>
      <c r="S3279" s="672"/>
      <c r="T3279" s="385"/>
      <c r="U3279" s="385"/>
      <c r="V3279" s="385"/>
      <c r="W3279" s="385"/>
      <c r="X3279" s="693"/>
      <c r="Y3279" s="325"/>
      <c r="Z3279" s="308"/>
      <c r="AA3279" s="383"/>
      <c r="AC3279" s="325"/>
      <c r="AD3279" s="325"/>
      <c r="AF3279" s="383"/>
      <c r="AH3279" s="325"/>
      <c r="AI3279" s="325"/>
      <c r="AK3279" s="385"/>
      <c r="AL3279" s="385"/>
      <c r="AM3279" s="359"/>
      <c r="AN3279" s="385"/>
      <c r="AO3279" s="385"/>
      <c r="AP3279" s="385"/>
      <c r="AQ3279" s="385"/>
      <c r="AR3279" s="385"/>
      <c r="AS3279" s="385"/>
      <c r="AT3279" s="385"/>
      <c r="AU3279" s="359"/>
      <c r="AW3279" s="416"/>
      <c r="AX3279" s="694"/>
      <c r="AY3279" s="641"/>
      <c r="AZ3279" s="385"/>
      <c r="BA3279" s="385"/>
      <c r="BB3279" s="416"/>
      <c r="BC3279" s="416"/>
      <c r="BD3279" s="416"/>
      <c r="BE3279" s="416"/>
      <c r="BF3279" s="416"/>
      <c r="BG3279" s="416"/>
      <c r="BH3279" s="416"/>
      <c r="BI3279" s="416"/>
      <c r="BJ3279" s="416"/>
    </row>
    <row r="3280" spans="10:62" x14ac:dyDescent="0.2">
      <c r="J3280" s="385"/>
      <c r="K3280" s="217"/>
      <c r="L3280" s="217"/>
      <c r="M3280" s="693"/>
      <c r="N3280" s="693"/>
      <c r="O3280" s="359"/>
      <c r="P3280" s="619"/>
      <c r="Q3280" s="672"/>
      <c r="R3280" s="672"/>
      <c r="S3280" s="672"/>
      <c r="T3280" s="385"/>
      <c r="U3280" s="385"/>
      <c r="V3280" s="385"/>
      <c r="W3280" s="385"/>
      <c r="X3280" s="693"/>
      <c r="Y3280" s="325"/>
      <c r="Z3280" s="308"/>
      <c r="AA3280" s="383"/>
      <c r="AC3280" s="325"/>
      <c r="AD3280" s="325"/>
      <c r="AF3280" s="383"/>
      <c r="AH3280" s="325"/>
      <c r="AI3280" s="325"/>
      <c r="AK3280" s="385"/>
      <c r="AL3280" s="385"/>
      <c r="AM3280" s="359"/>
      <c r="AN3280" s="385"/>
      <c r="AO3280" s="385"/>
      <c r="AP3280" s="385"/>
      <c r="AQ3280" s="385"/>
      <c r="AR3280" s="385"/>
      <c r="AS3280" s="385"/>
      <c r="AT3280" s="385"/>
      <c r="AU3280" s="359"/>
      <c r="AW3280" s="416"/>
      <c r="AX3280" s="694"/>
      <c r="AY3280" s="641"/>
      <c r="AZ3280" s="385"/>
      <c r="BA3280" s="385"/>
      <c r="BB3280" s="416"/>
      <c r="BC3280" s="416"/>
      <c r="BD3280" s="416"/>
      <c r="BE3280" s="416"/>
      <c r="BF3280" s="416"/>
      <c r="BG3280" s="416"/>
      <c r="BH3280" s="416"/>
      <c r="BI3280" s="416"/>
      <c r="BJ3280" s="416"/>
    </row>
    <row r="3281" spans="10:62" x14ac:dyDescent="0.2">
      <c r="J3281" s="385"/>
      <c r="K3281" s="217"/>
      <c r="L3281" s="217"/>
      <c r="M3281" s="693"/>
      <c r="N3281" s="693"/>
      <c r="O3281" s="359"/>
      <c r="P3281" s="619"/>
      <c r="Q3281" s="672"/>
      <c r="R3281" s="672"/>
      <c r="S3281" s="672"/>
      <c r="T3281" s="385"/>
      <c r="U3281" s="385"/>
      <c r="V3281" s="385"/>
      <c r="W3281" s="385"/>
      <c r="X3281" s="693"/>
      <c r="Y3281" s="325"/>
      <c r="Z3281" s="308"/>
      <c r="AA3281" s="383"/>
      <c r="AC3281" s="325"/>
      <c r="AD3281" s="325"/>
      <c r="AF3281" s="383"/>
      <c r="AH3281" s="325"/>
      <c r="AI3281" s="325"/>
      <c r="AK3281" s="385"/>
      <c r="AL3281" s="385"/>
      <c r="AM3281" s="359"/>
      <c r="AN3281" s="385"/>
      <c r="AO3281" s="385"/>
      <c r="AP3281" s="385"/>
      <c r="AQ3281" s="385"/>
      <c r="AR3281" s="385"/>
      <c r="AS3281" s="385"/>
      <c r="AT3281" s="385"/>
      <c r="AU3281" s="359"/>
      <c r="AW3281" s="416"/>
      <c r="AX3281" s="694"/>
      <c r="AY3281" s="641"/>
      <c r="AZ3281" s="385"/>
      <c r="BA3281" s="385"/>
      <c r="BB3281" s="416"/>
      <c r="BC3281" s="416"/>
      <c r="BD3281" s="416"/>
      <c r="BE3281" s="416"/>
      <c r="BF3281" s="416"/>
      <c r="BG3281" s="416"/>
      <c r="BH3281" s="416"/>
      <c r="BI3281" s="416"/>
      <c r="BJ3281" s="416"/>
    </row>
    <row r="3282" spans="10:62" x14ac:dyDescent="0.2">
      <c r="J3282" s="385"/>
      <c r="K3282" s="217"/>
      <c r="L3282" s="217"/>
      <c r="M3282" s="693"/>
      <c r="N3282" s="693"/>
      <c r="O3282" s="359"/>
      <c r="P3282" s="619"/>
      <c r="Q3282" s="672"/>
      <c r="R3282" s="672"/>
      <c r="S3282" s="672"/>
      <c r="T3282" s="385"/>
      <c r="U3282" s="385"/>
      <c r="V3282" s="385"/>
      <c r="W3282" s="385"/>
      <c r="X3282" s="693"/>
      <c r="Y3282" s="325"/>
      <c r="Z3282" s="308"/>
      <c r="AA3282" s="383"/>
      <c r="AC3282" s="325"/>
      <c r="AD3282" s="325"/>
      <c r="AF3282" s="383"/>
      <c r="AH3282" s="325"/>
      <c r="AI3282" s="325"/>
      <c r="AK3282" s="385"/>
      <c r="AL3282" s="385"/>
      <c r="AM3282" s="359"/>
      <c r="AN3282" s="385"/>
      <c r="AO3282" s="385"/>
      <c r="AP3282" s="385"/>
      <c r="AQ3282" s="385"/>
      <c r="AR3282" s="385"/>
      <c r="AS3282" s="385"/>
      <c r="AT3282" s="385"/>
      <c r="AU3282" s="359"/>
      <c r="AW3282" s="416"/>
      <c r="AX3282" s="694"/>
      <c r="AY3282" s="641"/>
      <c r="AZ3282" s="385"/>
      <c r="BA3282" s="385"/>
      <c r="BB3282" s="416"/>
      <c r="BC3282" s="416"/>
      <c r="BD3282" s="416"/>
      <c r="BE3282" s="416"/>
      <c r="BF3282" s="416"/>
      <c r="BG3282" s="416"/>
      <c r="BH3282" s="416"/>
      <c r="BI3282" s="416"/>
      <c r="BJ3282" s="416"/>
    </row>
    <row r="3283" spans="10:62" x14ac:dyDescent="0.2">
      <c r="J3283" s="385"/>
      <c r="K3283" s="217"/>
      <c r="L3283" s="217"/>
      <c r="M3283" s="693"/>
      <c r="N3283" s="693"/>
      <c r="O3283" s="359"/>
      <c r="P3283" s="619"/>
      <c r="Q3283" s="672"/>
      <c r="R3283" s="672"/>
      <c r="S3283" s="672"/>
      <c r="T3283" s="385"/>
      <c r="U3283" s="385"/>
      <c r="V3283" s="385"/>
      <c r="W3283" s="385"/>
      <c r="X3283" s="693"/>
      <c r="Y3283" s="325"/>
      <c r="Z3283" s="308"/>
      <c r="AA3283" s="383"/>
      <c r="AC3283" s="325"/>
      <c r="AD3283" s="325"/>
      <c r="AF3283" s="383"/>
      <c r="AH3283" s="325"/>
      <c r="AI3283" s="325"/>
      <c r="AK3283" s="385"/>
      <c r="AL3283" s="385"/>
      <c r="AM3283" s="359"/>
      <c r="AN3283" s="385"/>
      <c r="AO3283" s="385"/>
      <c r="AP3283" s="385"/>
      <c r="AQ3283" s="385"/>
      <c r="AR3283" s="385"/>
      <c r="AS3283" s="385"/>
      <c r="AT3283" s="385"/>
      <c r="AU3283" s="359"/>
      <c r="AW3283" s="416"/>
      <c r="AX3283" s="694"/>
      <c r="AY3283" s="641"/>
      <c r="AZ3283" s="385"/>
      <c r="BA3283" s="385"/>
      <c r="BB3283" s="416"/>
      <c r="BC3283" s="416"/>
      <c r="BD3283" s="416"/>
      <c r="BE3283" s="416"/>
      <c r="BF3283" s="416"/>
      <c r="BG3283" s="416"/>
      <c r="BH3283" s="416"/>
      <c r="BI3283" s="416"/>
      <c r="BJ3283" s="416"/>
    </row>
    <row r="3284" spans="10:62" x14ac:dyDescent="0.2">
      <c r="J3284" s="385"/>
      <c r="K3284" s="217"/>
      <c r="L3284" s="217"/>
      <c r="M3284" s="693"/>
      <c r="N3284" s="693"/>
      <c r="O3284" s="359"/>
      <c r="P3284" s="619"/>
      <c r="Q3284" s="672"/>
      <c r="R3284" s="672"/>
      <c r="S3284" s="672"/>
      <c r="T3284" s="385"/>
      <c r="U3284" s="385"/>
      <c r="V3284" s="385"/>
      <c r="W3284" s="385"/>
      <c r="X3284" s="693"/>
      <c r="Y3284" s="325"/>
      <c r="Z3284" s="308"/>
      <c r="AA3284" s="383"/>
      <c r="AC3284" s="325"/>
      <c r="AD3284" s="325"/>
      <c r="AF3284" s="383"/>
      <c r="AH3284" s="325"/>
      <c r="AI3284" s="325"/>
      <c r="AK3284" s="385"/>
      <c r="AL3284" s="385"/>
      <c r="AM3284" s="359"/>
      <c r="AN3284" s="385"/>
      <c r="AO3284" s="385"/>
      <c r="AP3284" s="385"/>
      <c r="AQ3284" s="385"/>
      <c r="AR3284" s="385"/>
      <c r="AS3284" s="385"/>
      <c r="AT3284" s="385"/>
      <c r="AU3284" s="359"/>
      <c r="AW3284" s="416"/>
      <c r="AX3284" s="694"/>
      <c r="AY3284" s="641"/>
      <c r="AZ3284" s="385"/>
      <c r="BA3284" s="385"/>
      <c r="BB3284" s="416"/>
      <c r="BC3284" s="416"/>
      <c r="BD3284" s="416"/>
      <c r="BE3284" s="416"/>
      <c r="BF3284" s="416"/>
      <c r="BG3284" s="416"/>
      <c r="BH3284" s="416"/>
      <c r="BI3284" s="416"/>
      <c r="BJ3284" s="416"/>
    </row>
    <row r="3285" spans="10:62" x14ac:dyDescent="0.2">
      <c r="J3285" s="385"/>
      <c r="K3285" s="217"/>
      <c r="L3285" s="217"/>
      <c r="M3285" s="693"/>
      <c r="N3285" s="693"/>
      <c r="O3285" s="359"/>
      <c r="P3285" s="619"/>
      <c r="Q3285" s="672"/>
      <c r="R3285" s="672"/>
      <c r="S3285" s="672"/>
      <c r="T3285" s="385"/>
      <c r="U3285" s="385"/>
      <c r="V3285" s="385"/>
      <c r="W3285" s="385"/>
      <c r="X3285" s="693"/>
      <c r="Y3285" s="325"/>
      <c r="Z3285" s="308"/>
      <c r="AA3285" s="383"/>
      <c r="AC3285" s="325"/>
      <c r="AD3285" s="325"/>
      <c r="AF3285" s="383"/>
      <c r="AH3285" s="325"/>
      <c r="AI3285" s="325"/>
      <c r="AK3285" s="385"/>
      <c r="AL3285" s="385"/>
      <c r="AM3285" s="359"/>
      <c r="AN3285" s="385"/>
      <c r="AO3285" s="385"/>
      <c r="AP3285" s="385"/>
      <c r="AQ3285" s="385"/>
      <c r="AR3285" s="385"/>
      <c r="AS3285" s="385"/>
      <c r="AT3285" s="385"/>
      <c r="AU3285" s="359"/>
      <c r="AW3285" s="416"/>
      <c r="AX3285" s="694"/>
      <c r="AY3285" s="641"/>
      <c r="AZ3285" s="385"/>
      <c r="BA3285" s="385"/>
      <c r="BB3285" s="416"/>
      <c r="BC3285" s="416"/>
      <c r="BD3285" s="416"/>
      <c r="BE3285" s="416"/>
      <c r="BF3285" s="416"/>
      <c r="BG3285" s="416"/>
      <c r="BH3285" s="416"/>
      <c r="BI3285" s="416"/>
      <c r="BJ3285" s="416"/>
    </row>
    <row r="3286" spans="10:62" x14ac:dyDescent="0.2">
      <c r="J3286" s="385"/>
      <c r="K3286" s="217"/>
      <c r="L3286" s="217"/>
      <c r="M3286" s="693"/>
      <c r="N3286" s="693"/>
      <c r="O3286" s="359"/>
      <c r="P3286" s="619"/>
      <c r="Q3286" s="672"/>
      <c r="R3286" s="672"/>
      <c r="S3286" s="672"/>
      <c r="T3286" s="385"/>
      <c r="U3286" s="385"/>
      <c r="V3286" s="385"/>
      <c r="W3286" s="385"/>
      <c r="X3286" s="693"/>
      <c r="Y3286" s="325"/>
      <c r="Z3286" s="308"/>
      <c r="AA3286" s="383"/>
      <c r="AC3286" s="325"/>
      <c r="AD3286" s="325"/>
      <c r="AF3286" s="383"/>
      <c r="AH3286" s="325"/>
      <c r="AI3286" s="325"/>
      <c r="AK3286" s="385"/>
      <c r="AL3286" s="385"/>
      <c r="AM3286" s="359"/>
      <c r="AN3286" s="385"/>
      <c r="AO3286" s="385"/>
      <c r="AP3286" s="385"/>
      <c r="AQ3286" s="385"/>
      <c r="AR3286" s="385"/>
      <c r="AS3286" s="385"/>
      <c r="AT3286" s="385"/>
      <c r="AU3286" s="359"/>
      <c r="AW3286" s="416"/>
      <c r="AX3286" s="694"/>
      <c r="AY3286" s="641"/>
      <c r="AZ3286" s="385"/>
      <c r="BA3286" s="385"/>
      <c r="BB3286" s="416"/>
      <c r="BC3286" s="416"/>
      <c r="BD3286" s="416"/>
      <c r="BE3286" s="416"/>
      <c r="BF3286" s="416"/>
      <c r="BG3286" s="416"/>
      <c r="BH3286" s="416"/>
      <c r="BI3286" s="416"/>
      <c r="BJ3286" s="416"/>
    </row>
    <row r="3287" spans="10:62" x14ac:dyDescent="0.2">
      <c r="J3287" s="385"/>
      <c r="K3287" s="217"/>
      <c r="L3287" s="217"/>
      <c r="M3287" s="693"/>
      <c r="N3287" s="693"/>
      <c r="O3287" s="359"/>
      <c r="P3287" s="619"/>
      <c r="Q3287" s="672"/>
      <c r="R3287" s="672"/>
      <c r="S3287" s="672"/>
      <c r="T3287" s="385"/>
      <c r="U3287" s="385"/>
      <c r="V3287" s="385"/>
      <c r="W3287" s="385"/>
      <c r="X3287" s="693"/>
      <c r="Y3287" s="325"/>
      <c r="Z3287" s="308"/>
      <c r="AA3287" s="383"/>
      <c r="AC3287" s="325"/>
      <c r="AD3287" s="325"/>
      <c r="AF3287" s="383"/>
      <c r="AH3287" s="325"/>
      <c r="AI3287" s="325"/>
      <c r="AK3287" s="385"/>
      <c r="AL3287" s="385"/>
      <c r="AM3287" s="359"/>
      <c r="AN3287" s="385"/>
      <c r="AO3287" s="385"/>
      <c r="AP3287" s="385"/>
      <c r="AQ3287" s="385"/>
      <c r="AR3287" s="385"/>
      <c r="AS3287" s="385"/>
      <c r="AT3287" s="385"/>
      <c r="AU3287" s="359"/>
      <c r="AW3287" s="416"/>
      <c r="AX3287" s="694"/>
      <c r="AY3287" s="641"/>
      <c r="AZ3287" s="385"/>
      <c r="BA3287" s="385"/>
      <c r="BB3287" s="416"/>
      <c r="BC3287" s="416"/>
      <c r="BD3287" s="416"/>
      <c r="BE3287" s="416"/>
      <c r="BF3287" s="416"/>
      <c r="BG3287" s="416"/>
      <c r="BH3287" s="416"/>
      <c r="BI3287" s="416"/>
      <c r="BJ3287" s="416"/>
    </row>
    <row r="3288" spans="10:62" x14ac:dyDescent="0.2">
      <c r="J3288" s="385"/>
      <c r="K3288" s="217"/>
      <c r="L3288" s="217"/>
      <c r="M3288" s="693"/>
      <c r="N3288" s="693"/>
      <c r="O3288" s="359"/>
      <c r="P3288" s="619"/>
      <c r="Q3288" s="672"/>
      <c r="R3288" s="672"/>
      <c r="S3288" s="672"/>
      <c r="T3288" s="385"/>
      <c r="U3288" s="385"/>
      <c r="V3288" s="385"/>
      <c r="W3288" s="385"/>
      <c r="X3288" s="693"/>
      <c r="Y3288" s="325"/>
      <c r="Z3288" s="308"/>
      <c r="AA3288" s="383"/>
      <c r="AC3288" s="325"/>
      <c r="AD3288" s="325"/>
      <c r="AF3288" s="383"/>
      <c r="AH3288" s="325"/>
      <c r="AI3288" s="325"/>
      <c r="AK3288" s="385"/>
      <c r="AL3288" s="385"/>
      <c r="AM3288" s="359"/>
      <c r="AN3288" s="385"/>
      <c r="AO3288" s="385"/>
      <c r="AP3288" s="385"/>
      <c r="AQ3288" s="385"/>
      <c r="AR3288" s="385"/>
      <c r="AS3288" s="385"/>
      <c r="AT3288" s="385"/>
      <c r="AU3288" s="359"/>
      <c r="AW3288" s="416"/>
      <c r="AX3288" s="694"/>
      <c r="AY3288" s="641"/>
      <c r="AZ3288" s="385"/>
      <c r="BA3288" s="385"/>
      <c r="BB3288" s="416"/>
      <c r="BC3288" s="416"/>
      <c r="BD3288" s="416"/>
      <c r="BE3288" s="416"/>
      <c r="BF3288" s="416"/>
      <c r="BG3288" s="416"/>
      <c r="BH3288" s="416"/>
      <c r="BI3288" s="416"/>
      <c r="BJ3288" s="416"/>
    </row>
    <row r="3289" spans="10:62" x14ac:dyDescent="0.2">
      <c r="J3289" s="385"/>
      <c r="K3289" s="217"/>
      <c r="L3289" s="217"/>
      <c r="M3289" s="693"/>
      <c r="N3289" s="693"/>
      <c r="O3289" s="359"/>
      <c r="P3289" s="619"/>
      <c r="Q3289" s="672"/>
      <c r="R3289" s="672"/>
      <c r="S3289" s="672"/>
      <c r="T3289" s="385"/>
      <c r="U3289" s="385"/>
      <c r="V3289" s="385"/>
      <c r="W3289" s="385"/>
      <c r="X3289" s="693"/>
      <c r="Y3289" s="325"/>
      <c r="Z3289" s="308"/>
      <c r="AA3289" s="383"/>
      <c r="AC3289" s="325"/>
      <c r="AD3289" s="325"/>
      <c r="AF3289" s="383"/>
      <c r="AH3289" s="325"/>
      <c r="AI3289" s="325"/>
      <c r="AK3289" s="385"/>
      <c r="AL3289" s="385"/>
      <c r="AM3289" s="359"/>
      <c r="AN3289" s="385"/>
      <c r="AO3289" s="385"/>
      <c r="AP3289" s="385"/>
      <c r="AQ3289" s="385"/>
      <c r="AR3289" s="385"/>
      <c r="AS3289" s="385"/>
      <c r="AT3289" s="385"/>
      <c r="AU3289" s="359"/>
      <c r="AW3289" s="416"/>
      <c r="AX3289" s="694"/>
      <c r="AY3289" s="641"/>
      <c r="AZ3289" s="385"/>
      <c r="BA3289" s="385"/>
      <c r="BB3289" s="416"/>
      <c r="BC3289" s="416"/>
      <c r="BD3289" s="416"/>
      <c r="BE3289" s="416"/>
      <c r="BF3289" s="416"/>
      <c r="BG3289" s="416"/>
      <c r="BH3289" s="416"/>
      <c r="BI3289" s="416"/>
      <c r="BJ3289" s="416"/>
    </row>
    <row r="3290" spans="10:62" x14ac:dyDescent="0.2">
      <c r="J3290" s="385"/>
      <c r="K3290" s="217"/>
      <c r="L3290" s="217"/>
      <c r="M3290" s="693"/>
      <c r="N3290" s="693"/>
      <c r="O3290" s="359"/>
      <c r="P3290" s="619"/>
      <c r="Q3290" s="672"/>
      <c r="R3290" s="672"/>
      <c r="S3290" s="672"/>
      <c r="T3290" s="385"/>
      <c r="U3290" s="385"/>
      <c r="V3290" s="385"/>
      <c r="W3290" s="385"/>
      <c r="X3290" s="693"/>
      <c r="Y3290" s="325"/>
      <c r="Z3290" s="308"/>
      <c r="AA3290" s="383"/>
      <c r="AC3290" s="325"/>
      <c r="AD3290" s="325"/>
      <c r="AF3290" s="383"/>
      <c r="AH3290" s="325"/>
      <c r="AI3290" s="325"/>
      <c r="AK3290" s="385"/>
      <c r="AL3290" s="385"/>
      <c r="AM3290" s="359"/>
      <c r="AN3290" s="385"/>
      <c r="AO3290" s="385"/>
      <c r="AP3290" s="385"/>
      <c r="AQ3290" s="385"/>
      <c r="AR3290" s="385"/>
      <c r="AS3290" s="385"/>
      <c r="AT3290" s="385"/>
      <c r="AU3290" s="359"/>
      <c r="AW3290" s="416"/>
      <c r="AX3290" s="694"/>
      <c r="AY3290" s="641"/>
      <c r="AZ3290" s="385"/>
      <c r="BA3290" s="385"/>
      <c r="BB3290" s="416"/>
      <c r="BC3290" s="416"/>
      <c r="BD3290" s="416"/>
      <c r="BE3290" s="416"/>
      <c r="BF3290" s="416"/>
      <c r="BG3290" s="416"/>
      <c r="BH3290" s="416"/>
      <c r="BI3290" s="416"/>
      <c r="BJ3290" s="416"/>
    </row>
    <row r="3291" spans="10:62" x14ac:dyDescent="0.2">
      <c r="J3291" s="385"/>
      <c r="K3291" s="217"/>
      <c r="L3291" s="217"/>
      <c r="M3291" s="693"/>
      <c r="N3291" s="693"/>
      <c r="O3291" s="359"/>
      <c r="P3291" s="619"/>
      <c r="Q3291" s="672"/>
      <c r="R3291" s="672"/>
      <c r="S3291" s="672"/>
      <c r="T3291" s="385"/>
      <c r="U3291" s="385"/>
      <c r="V3291" s="385"/>
      <c r="W3291" s="385"/>
      <c r="X3291" s="693"/>
      <c r="Y3291" s="325"/>
      <c r="Z3291" s="308"/>
      <c r="AA3291" s="383"/>
      <c r="AC3291" s="325"/>
      <c r="AD3291" s="325"/>
      <c r="AF3291" s="383"/>
      <c r="AH3291" s="325"/>
      <c r="AI3291" s="325"/>
      <c r="AK3291" s="385"/>
      <c r="AL3291" s="385"/>
      <c r="AM3291" s="359"/>
      <c r="AN3291" s="385"/>
      <c r="AO3291" s="385"/>
      <c r="AP3291" s="385"/>
      <c r="AQ3291" s="385"/>
      <c r="AR3291" s="385"/>
      <c r="AS3291" s="385"/>
      <c r="AT3291" s="385"/>
      <c r="AU3291" s="359"/>
      <c r="AW3291" s="416"/>
      <c r="AX3291" s="694"/>
      <c r="AY3291" s="641"/>
      <c r="AZ3291" s="385"/>
      <c r="BA3291" s="385"/>
      <c r="BB3291" s="416"/>
      <c r="BC3291" s="416"/>
      <c r="BD3291" s="416"/>
      <c r="BE3291" s="416"/>
      <c r="BF3291" s="416"/>
      <c r="BG3291" s="416"/>
      <c r="BH3291" s="416"/>
      <c r="BI3291" s="416"/>
      <c r="BJ3291" s="416"/>
    </row>
    <row r="3292" spans="10:62" x14ac:dyDescent="0.2">
      <c r="J3292" s="385"/>
      <c r="K3292" s="217"/>
      <c r="L3292" s="217"/>
      <c r="M3292" s="693"/>
      <c r="N3292" s="693"/>
      <c r="O3292" s="359"/>
      <c r="P3292" s="619"/>
      <c r="Q3292" s="672"/>
      <c r="R3292" s="672"/>
      <c r="S3292" s="672"/>
      <c r="T3292" s="385"/>
      <c r="U3292" s="385"/>
      <c r="V3292" s="385"/>
      <c r="W3292" s="385"/>
      <c r="X3292" s="693"/>
      <c r="Y3292" s="325"/>
      <c r="Z3292" s="308"/>
      <c r="AA3292" s="383"/>
      <c r="AC3292" s="325"/>
      <c r="AD3292" s="325"/>
      <c r="AF3292" s="383"/>
      <c r="AH3292" s="325"/>
      <c r="AI3292" s="325"/>
      <c r="AK3292" s="385"/>
      <c r="AL3292" s="385"/>
      <c r="AM3292" s="359"/>
      <c r="AN3292" s="385"/>
      <c r="AO3292" s="385"/>
      <c r="AP3292" s="385"/>
      <c r="AQ3292" s="385"/>
      <c r="AR3292" s="385"/>
      <c r="AS3292" s="385"/>
      <c r="AT3292" s="385"/>
      <c r="AU3292" s="359"/>
      <c r="AW3292" s="416"/>
      <c r="AX3292" s="694"/>
      <c r="AY3292" s="641"/>
      <c r="AZ3292" s="385"/>
      <c r="BA3292" s="385"/>
      <c r="BB3292" s="416"/>
      <c r="BC3292" s="416"/>
      <c r="BD3292" s="416"/>
      <c r="BE3292" s="416"/>
      <c r="BF3292" s="416"/>
      <c r="BG3292" s="416"/>
      <c r="BH3292" s="416"/>
      <c r="BI3292" s="416"/>
      <c r="BJ3292" s="416"/>
    </row>
    <row r="3293" spans="10:62" x14ac:dyDescent="0.2">
      <c r="J3293" s="385"/>
      <c r="K3293" s="217"/>
      <c r="L3293" s="217"/>
      <c r="M3293" s="693"/>
      <c r="N3293" s="693"/>
      <c r="O3293" s="359"/>
      <c r="P3293" s="619"/>
      <c r="Q3293" s="672"/>
      <c r="R3293" s="672"/>
      <c r="S3293" s="672"/>
      <c r="T3293" s="385"/>
      <c r="U3293" s="385"/>
      <c r="V3293" s="385"/>
      <c r="W3293" s="385"/>
      <c r="X3293" s="693"/>
      <c r="Y3293" s="325"/>
      <c r="Z3293" s="308"/>
      <c r="AA3293" s="383"/>
      <c r="AC3293" s="325"/>
      <c r="AD3293" s="325"/>
      <c r="AF3293" s="383"/>
      <c r="AH3293" s="325"/>
      <c r="AI3293" s="325"/>
      <c r="AK3293" s="385"/>
      <c r="AL3293" s="385"/>
      <c r="AM3293" s="359"/>
      <c r="AN3293" s="385"/>
      <c r="AO3293" s="385"/>
      <c r="AP3293" s="385"/>
      <c r="AQ3293" s="385"/>
      <c r="AR3293" s="385"/>
      <c r="AS3293" s="385"/>
      <c r="AT3293" s="385"/>
      <c r="AU3293" s="359"/>
      <c r="AW3293" s="416"/>
      <c r="AX3293" s="694"/>
      <c r="AY3293" s="641"/>
      <c r="AZ3293" s="385"/>
      <c r="BA3293" s="385"/>
      <c r="BB3293" s="416"/>
      <c r="BC3293" s="416"/>
      <c r="BD3293" s="416"/>
      <c r="BE3293" s="416"/>
      <c r="BF3293" s="416"/>
      <c r="BG3293" s="416"/>
      <c r="BH3293" s="416"/>
      <c r="BI3293" s="416"/>
      <c r="BJ3293" s="416"/>
    </row>
    <row r="3294" spans="10:62" x14ac:dyDescent="0.2">
      <c r="J3294" s="385"/>
      <c r="K3294" s="217"/>
      <c r="L3294" s="217"/>
      <c r="M3294" s="693"/>
      <c r="N3294" s="693"/>
      <c r="O3294" s="359"/>
      <c r="P3294" s="619"/>
      <c r="Q3294" s="672"/>
      <c r="R3294" s="672"/>
      <c r="S3294" s="672"/>
      <c r="T3294" s="385"/>
      <c r="U3294" s="385"/>
      <c r="V3294" s="385"/>
      <c r="W3294" s="385"/>
      <c r="X3294" s="693"/>
      <c r="Y3294" s="325"/>
      <c r="Z3294" s="308"/>
      <c r="AA3294" s="383"/>
      <c r="AC3294" s="325"/>
      <c r="AD3294" s="325"/>
      <c r="AF3294" s="383"/>
      <c r="AH3294" s="325"/>
      <c r="AI3294" s="325"/>
      <c r="AK3294" s="385"/>
      <c r="AL3294" s="385"/>
      <c r="AM3294" s="359"/>
      <c r="AN3294" s="385"/>
      <c r="AO3294" s="385"/>
      <c r="AP3294" s="385"/>
      <c r="AQ3294" s="385"/>
      <c r="AR3294" s="385"/>
      <c r="AS3294" s="385"/>
      <c r="AT3294" s="385"/>
      <c r="AU3294" s="359"/>
      <c r="AW3294" s="416"/>
      <c r="AX3294" s="694"/>
      <c r="AY3294" s="641"/>
      <c r="AZ3294" s="385"/>
      <c r="BA3294" s="385"/>
      <c r="BB3294" s="416"/>
      <c r="BC3294" s="416"/>
      <c r="BD3294" s="416"/>
      <c r="BE3294" s="416"/>
      <c r="BF3294" s="416"/>
      <c r="BG3294" s="416"/>
      <c r="BH3294" s="416"/>
      <c r="BI3294" s="416"/>
      <c r="BJ3294" s="416"/>
    </row>
    <row r="3295" spans="10:62" x14ac:dyDescent="0.2">
      <c r="J3295" s="385"/>
      <c r="K3295" s="217"/>
      <c r="L3295" s="217"/>
      <c r="M3295" s="693"/>
      <c r="N3295" s="693"/>
      <c r="O3295" s="359"/>
      <c r="P3295" s="619"/>
      <c r="Q3295" s="672"/>
      <c r="R3295" s="672"/>
      <c r="S3295" s="672"/>
      <c r="T3295" s="385"/>
      <c r="U3295" s="385"/>
      <c r="V3295" s="385"/>
      <c r="W3295" s="385"/>
      <c r="X3295" s="693"/>
      <c r="Y3295" s="325"/>
      <c r="Z3295" s="308"/>
      <c r="AA3295" s="383"/>
      <c r="AC3295" s="325"/>
      <c r="AD3295" s="325"/>
      <c r="AF3295" s="383"/>
      <c r="AH3295" s="325"/>
      <c r="AI3295" s="325"/>
      <c r="AK3295" s="385"/>
      <c r="AL3295" s="385"/>
      <c r="AM3295" s="359"/>
      <c r="AN3295" s="385"/>
      <c r="AO3295" s="385"/>
      <c r="AP3295" s="385"/>
      <c r="AQ3295" s="385"/>
      <c r="AR3295" s="385"/>
      <c r="AS3295" s="385"/>
      <c r="AT3295" s="385"/>
      <c r="AU3295" s="359"/>
      <c r="AW3295" s="416"/>
      <c r="AX3295" s="694"/>
      <c r="AY3295" s="641"/>
      <c r="AZ3295" s="385"/>
      <c r="BA3295" s="385"/>
      <c r="BB3295" s="416"/>
      <c r="BC3295" s="416"/>
      <c r="BD3295" s="416"/>
      <c r="BE3295" s="416"/>
      <c r="BF3295" s="416"/>
      <c r="BG3295" s="416"/>
      <c r="BH3295" s="416"/>
      <c r="BI3295" s="416"/>
      <c r="BJ3295" s="416"/>
    </row>
    <row r="3296" spans="10:62" x14ac:dyDescent="0.2">
      <c r="J3296" s="385"/>
      <c r="K3296" s="217"/>
      <c r="L3296" s="217"/>
      <c r="M3296" s="693"/>
      <c r="N3296" s="693"/>
      <c r="O3296" s="359"/>
      <c r="P3296" s="619"/>
      <c r="Q3296" s="672"/>
      <c r="R3296" s="672"/>
      <c r="S3296" s="672"/>
      <c r="T3296" s="385"/>
      <c r="U3296" s="385"/>
      <c r="V3296" s="385"/>
      <c r="W3296" s="385"/>
      <c r="X3296" s="693"/>
      <c r="Y3296" s="325"/>
      <c r="Z3296" s="308"/>
      <c r="AA3296" s="383"/>
      <c r="AC3296" s="325"/>
      <c r="AD3296" s="325"/>
      <c r="AF3296" s="383"/>
      <c r="AH3296" s="325"/>
      <c r="AI3296" s="325"/>
      <c r="AK3296" s="385"/>
      <c r="AL3296" s="385"/>
      <c r="AM3296" s="359"/>
      <c r="AN3296" s="385"/>
      <c r="AO3296" s="385"/>
      <c r="AP3296" s="385"/>
      <c r="AQ3296" s="385"/>
      <c r="AR3296" s="385"/>
      <c r="AS3296" s="385"/>
      <c r="AT3296" s="385"/>
      <c r="AU3296" s="359"/>
      <c r="AW3296" s="416"/>
      <c r="AX3296" s="694"/>
      <c r="AY3296" s="641"/>
      <c r="AZ3296" s="385"/>
      <c r="BA3296" s="385"/>
      <c r="BB3296" s="416"/>
      <c r="BC3296" s="416"/>
      <c r="BD3296" s="416"/>
      <c r="BE3296" s="416"/>
      <c r="BF3296" s="416"/>
      <c r="BG3296" s="416"/>
      <c r="BH3296" s="416"/>
      <c r="BI3296" s="416"/>
      <c r="BJ3296" s="416"/>
    </row>
    <row r="3297" spans="10:62" x14ac:dyDescent="0.2">
      <c r="J3297" s="385"/>
      <c r="K3297" s="217"/>
      <c r="L3297" s="217"/>
      <c r="M3297" s="693"/>
      <c r="N3297" s="693"/>
      <c r="O3297" s="359"/>
      <c r="P3297" s="619"/>
      <c r="Q3297" s="672"/>
      <c r="R3297" s="672"/>
      <c r="S3297" s="672"/>
      <c r="T3297" s="385"/>
      <c r="U3297" s="385"/>
      <c r="V3297" s="385"/>
      <c r="W3297" s="385"/>
      <c r="X3297" s="693"/>
      <c r="Y3297" s="325"/>
      <c r="Z3297" s="308"/>
      <c r="AA3297" s="383"/>
      <c r="AC3297" s="325"/>
      <c r="AD3297" s="325"/>
      <c r="AF3297" s="383"/>
      <c r="AH3297" s="325"/>
      <c r="AI3297" s="325"/>
      <c r="AK3297" s="385"/>
      <c r="AL3297" s="385"/>
      <c r="AM3297" s="359"/>
      <c r="AN3297" s="385"/>
      <c r="AO3297" s="385"/>
      <c r="AP3297" s="385"/>
      <c r="AQ3297" s="385"/>
      <c r="AR3297" s="385"/>
      <c r="AS3297" s="385"/>
      <c r="AT3297" s="385"/>
      <c r="AU3297" s="359"/>
      <c r="AW3297" s="416"/>
      <c r="AX3297" s="694"/>
      <c r="AY3297" s="641"/>
      <c r="AZ3297" s="385"/>
      <c r="BA3297" s="385"/>
      <c r="BB3297" s="416"/>
      <c r="BC3297" s="416"/>
      <c r="BD3297" s="416"/>
      <c r="BE3297" s="416"/>
      <c r="BF3297" s="416"/>
      <c r="BG3297" s="416"/>
      <c r="BH3297" s="416"/>
      <c r="BI3297" s="416"/>
      <c r="BJ3297" s="416"/>
    </row>
    <row r="3298" spans="10:62" x14ac:dyDescent="0.2">
      <c r="J3298" s="385"/>
      <c r="K3298" s="217"/>
      <c r="L3298" s="217"/>
      <c r="M3298" s="693"/>
      <c r="N3298" s="693"/>
      <c r="O3298" s="359"/>
      <c r="P3298" s="619"/>
      <c r="Q3298" s="672"/>
      <c r="R3298" s="672"/>
      <c r="S3298" s="672"/>
      <c r="T3298" s="385"/>
      <c r="U3298" s="385"/>
      <c r="V3298" s="385"/>
      <c r="W3298" s="385"/>
      <c r="X3298" s="693"/>
      <c r="Y3298" s="325"/>
      <c r="Z3298" s="308"/>
      <c r="AA3298" s="383"/>
      <c r="AC3298" s="325"/>
      <c r="AD3298" s="325"/>
      <c r="AF3298" s="383"/>
      <c r="AH3298" s="325"/>
      <c r="AI3298" s="325"/>
      <c r="AK3298" s="385"/>
      <c r="AL3298" s="385"/>
      <c r="AM3298" s="359"/>
      <c r="AN3298" s="385"/>
      <c r="AO3298" s="385"/>
      <c r="AP3298" s="385"/>
      <c r="AQ3298" s="385"/>
      <c r="AR3298" s="385"/>
      <c r="AS3298" s="385"/>
      <c r="AT3298" s="385"/>
      <c r="AU3298" s="359"/>
      <c r="AW3298" s="416"/>
      <c r="AX3298" s="694"/>
      <c r="AY3298" s="641"/>
      <c r="AZ3298" s="385"/>
      <c r="BA3298" s="385"/>
      <c r="BB3298" s="416"/>
      <c r="BC3298" s="416"/>
      <c r="BD3298" s="416"/>
      <c r="BE3298" s="416"/>
      <c r="BF3298" s="416"/>
      <c r="BG3298" s="416"/>
      <c r="BH3298" s="416"/>
      <c r="BI3298" s="416"/>
      <c r="BJ3298" s="416"/>
    </row>
    <row r="3299" spans="10:62" x14ac:dyDescent="0.2">
      <c r="J3299" s="385"/>
      <c r="K3299" s="217"/>
      <c r="L3299" s="217"/>
      <c r="M3299" s="693"/>
      <c r="N3299" s="693"/>
      <c r="O3299" s="359"/>
      <c r="P3299" s="619"/>
      <c r="Q3299" s="672"/>
      <c r="R3299" s="672"/>
      <c r="S3299" s="672"/>
      <c r="T3299" s="385"/>
      <c r="U3299" s="385"/>
      <c r="V3299" s="385"/>
      <c r="W3299" s="385"/>
      <c r="X3299" s="693"/>
      <c r="Y3299" s="325"/>
      <c r="Z3299" s="308"/>
      <c r="AA3299" s="383"/>
      <c r="AC3299" s="325"/>
      <c r="AD3299" s="325"/>
      <c r="AF3299" s="383"/>
      <c r="AH3299" s="325"/>
      <c r="AI3299" s="325"/>
      <c r="AK3299" s="385"/>
      <c r="AL3299" s="385"/>
      <c r="AM3299" s="359"/>
      <c r="AN3299" s="385"/>
      <c r="AO3299" s="385"/>
      <c r="AP3299" s="385"/>
      <c r="AQ3299" s="385"/>
      <c r="AR3299" s="385"/>
      <c r="AS3299" s="385"/>
      <c r="AT3299" s="385"/>
      <c r="AU3299" s="359"/>
      <c r="AW3299" s="416"/>
      <c r="AX3299" s="694"/>
      <c r="AY3299" s="641"/>
      <c r="AZ3299" s="385"/>
      <c r="BA3299" s="385"/>
      <c r="BB3299" s="416"/>
      <c r="BC3299" s="416"/>
      <c r="BD3299" s="416"/>
      <c r="BE3299" s="416"/>
      <c r="BF3299" s="416"/>
      <c r="BG3299" s="416"/>
      <c r="BH3299" s="416"/>
      <c r="BI3299" s="416"/>
      <c r="BJ3299" s="416"/>
    </row>
    <row r="3300" spans="10:62" x14ac:dyDescent="0.2">
      <c r="J3300" s="385"/>
      <c r="K3300" s="217"/>
      <c r="L3300" s="217"/>
      <c r="M3300" s="693"/>
      <c r="N3300" s="693"/>
      <c r="O3300" s="359"/>
      <c r="P3300" s="619"/>
      <c r="Q3300" s="672"/>
      <c r="R3300" s="672"/>
      <c r="S3300" s="672"/>
      <c r="T3300" s="385"/>
      <c r="U3300" s="385"/>
      <c r="V3300" s="385"/>
      <c r="W3300" s="385"/>
      <c r="X3300" s="693"/>
      <c r="Y3300" s="325"/>
      <c r="Z3300" s="308"/>
      <c r="AA3300" s="383"/>
      <c r="AC3300" s="325"/>
      <c r="AD3300" s="325"/>
      <c r="AF3300" s="383"/>
      <c r="AH3300" s="325"/>
      <c r="AI3300" s="325"/>
      <c r="AK3300" s="385"/>
      <c r="AL3300" s="385"/>
      <c r="AM3300" s="359"/>
      <c r="AN3300" s="385"/>
      <c r="AO3300" s="385"/>
      <c r="AP3300" s="385"/>
      <c r="AQ3300" s="385"/>
      <c r="AR3300" s="385"/>
      <c r="AS3300" s="385"/>
      <c r="AT3300" s="385"/>
      <c r="AU3300" s="359"/>
      <c r="AW3300" s="416"/>
      <c r="AX3300" s="694"/>
      <c r="AY3300" s="641"/>
      <c r="AZ3300" s="385"/>
      <c r="BA3300" s="385"/>
      <c r="BB3300" s="416"/>
      <c r="BC3300" s="416"/>
      <c r="BD3300" s="416"/>
      <c r="BE3300" s="416"/>
      <c r="BF3300" s="416"/>
      <c r="BG3300" s="416"/>
      <c r="BH3300" s="416"/>
      <c r="BI3300" s="416"/>
      <c r="BJ3300" s="416"/>
    </row>
    <row r="3301" spans="10:62" x14ac:dyDescent="0.2">
      <c r="J3301" s="385"/>
      <c r="K3301" s="217"/>
      <c r="L3301" s="217"/>
      <c r="M3301" s="693"/>
      <c r="N3301" s="693"/>
      <c r="O3301" s="359"/>
      <c r="P3301" s="619"/>
      <c r="Q3301" s="672"/>
      <c r="R3301" s="672"/>
      <c r="S3301" s="672"/>
      <c r="T3301" s="385"/>
      <c r="U3301" s="385"/>
      <c r="V3301" s="385"/>
      <c r="W3301" s="385"/>
      <c r="X3301" s="693"/>
      <c r="Y3301" s="325"/>
      <c r="Z3301" s="308"/>
      <c r="AA3301" s="383"/>
      <c r="AC3301" s="325"/>
      <c r="AD3301" s="325"/>
      <c r="AF3301" s="383"/>
      <c r="AH3301" s="325"/>
      <c r="AI3301" s="325"/>
      <c r="AK3301" s="385"/>
      <c r="AL3301" s="385"/>
      <c r="AM3301" s="359"/>
      <c r="AN3301" s="385"/>
      <c r="AO3301" s="385"/>
      <c r="AP3301" s="385"/>
      <c r="AQ3301" s="385"/>
      <c r="AR3301" s="385"/>
      <c r="AS3301" s="385"/>
      <c r="AT3301" s="385"/>
      <c r="AU3301" s="359"/>
      <c r="AW3301" s="416"/>
      <c r="AX3301" s="694"/>
      <c r="AY3301" s="641"/>
      <c r="AZ3301" s="385"/>
      <c r="BA3301" s="385"/>
      <c r="BB3301" s="416"/>
      <c r="BC3301" s="416"/>
      <c r="BD3301" s="416"/>
      <c r="BE3301" s="416"/>
      <c r="BF3301" s="416"/>
      <c r="BG3301" s="416"/>
      <c r="BH3301" s="416"/>
      <c r="BI3301" s="416"/>
      <c r="BJ3301" s="416"/>
    </row>
    <row r="3302" spans="10:62" x14ac:dyDescent="0.2">
      <c r="J3302" s="385"/>
      <c r="K3302" s="217"/>
      <c r="L3302" s="217"/>
      <c r="M3302" s="693"/>
      <c r="N3302" s="693"/>
      <c r="O3302" s="359"/>
      <c r="P3302" s="619"/>
      <c r="Q3302" s="672"/>
      <c r="R3302" s="672"/>
      <c r="S3302" s="672"/>
      <c r="T3302" s="385"/>
      <c r="U3302" s="385"/>
      <c r="V3302" s="385"/>
      <c r="W3302" s="385"/>
      <c r="X3302" s="693"/>
      <c r="Y3302" s="325"/>
      <c r="Z3302" s="308"/>
      <c r="AA3302" s="383"/>
      <c r="AC3302" s="325"/>
      <c r="AD3302" s="325"/>
      <c r="AF3302" s="383"/>
      <c r="AH3302" s="325"/>
      <c r="AI3302" s="325"/>
      <c r="AK3302" s="385"/>
      <c r="AL3302" s="385"/>
      <c r="AM3302" s="359"/>
      <c r="AN3302" s="385"/>
      <c r="AO3302" s="385"/>
      <c r="AP3302" s="385"/>
      <c r="AQ3302" s="385"/>
      <c r="AR3302" s="385"/>
      <c r="AS3302" s="385"/>
      <c r="AT3302" s="385"/>
      <c r="AU3302" s="359"/>
      <c r="AW3302" s="416"/>
      <c r="AX3302" s="694"/>
      <c r="AY3302" s="641"/>
      <c r="AZ3302" s="385"/>
      <c r="BA3302" s="385"/>
      <c r="BB3302" s="416"/>
      <c r="BC3302" s="416"/>
      <c r="BD3302" s="416"/>
      <c r="BE3302" s="416"/>
      <c r="BF3302" s="416"/>
      <c r="BG3302" s="416"/>
      <c r="BH3302" s="416"/>
      <c r="BI3302" s="416"/>
      <c r="BJ3302" s="416"/>
    </row>
    <row r="3303" spans="10:62" x14ac:dyDescent="0.2">
      <c r="J3303" s="385"/>
      <c r="K3303" s="217"/>
      <c r="L3303" s="217"/>
      <c r="M3303" s="693"/>
      <c r="N3303" s="693"/>
      <c r="O3303" s="359"/>
      <c r="P3303" s="619"/>
      <c r="Q3303" s="672"/>
      <c r="R3303" s="672"/>
      <c r="S3303" s="672"/>
      <c r="T3303" s="385"/>
      <c r="U3303" s="385"/>
      <c r="V3303" s="385"/>
      <c r="W3303" s="385"/>
      <c r="X3303" s="693"/>
      <c r="Y3303" s="325"/>
      <c r="Z3303" s="308"/>
      <c r="AA3303" s="383"/>
      <c r="AC3303" s="325"/>
      <c r="AD3303" s="325"/>
      <c r="AF3303" s="383"/>
      <c r="AH3303" s="325"/>
      <c r="AI3303" s="325"/>
      <c r="AK3303" s="385"/>
      <c r="AL3303" s="385"/>
      <c r="AM3303" s="359"/>
      <c r="AN3303" s="385"/>
      <c r="AO3303" s="385"/>
      <c r="AP3303" s="385"/>
      <c r="AQ3303" s="385"/>
      <c r="AR3303" s="385"/>
      <c r="AS3303" s="385"/>
      <c r="AT3303" s="385"/>
      <c r="AU3303" s="359"/>
      <c r="AW3303" s="416"/>
      <c r="AX3303" s="694"/>
      <c r="AY3303" s="641"/>
      <c r="AZ3303" s="385"/>
      <c r="BA3303" s="385"/>
      <c r="BB3303" s="416"/>
      <c r="BC3303" s="416"/>
      <c r="BD3303" s="416"/>
      <c r="BE3303" s="416"/>
      <c r="BF3303" s="416"/>
      <c r="BG3303" s="416"/>
      <c r="BH3303" s="416"/>
      <c r="BI3303" s="416"/>
      <c r="BJ3303" s="416"/>
    </row>
    <row r="3304" spans="10:62" x14ac:dyDescent="0.2">
      <c r="J3304" s="385"/>
      <c r="K3304" s="217"/>
      <c r="L3304" s="217"/>
      <c r="M3304" s="693"/>
      <c r="N3304" s="693"/>
      <c r="O3304" s="359"/>
      <c r="P3304" s="619"/>
      <c r="Q3304" s="672"/>
      <c r="R3304" s="672"/>
      <c r="S3304" s="672"/>
      <c r="T3304" s="385"/>
      <c r="U3304" s="385"/>
      <c r="V3304" s="385"/>
      <c r="W3304" s="385"/>
      <c r="X3304" s="693"/>
      <c r="Y3304" s="325"/>
      <c r="Z3304" s="308"/>
      <c r="AA3304" s="383"/>
      <c r="AC3304" s="325"/>
      <c r="AD3304" s="325"/>
      <c r="AF3304" s="383"/>
      <c r="AH3304" s="325"/>
      <c r="AI3304" s="325"/>
      <c r="AK3304" s="385"/>
      <c r="AL3304" s="385"/>
      <c r="AM3304" s="359"/>
      <c r="AN3304" s="385"/>
      <c r="AO3304" s="385"/>
      <c r="AP3304" s="385"/>
      <c r="AQ3304" s="385"/>
      <c r="AR3304" s="385"/>
      <c r="AS3304" s="385"/>
      <c r="AT3304" s="385"/>
      <c r="AU3304" s="359"/>
      <c r="AW3304" s="416"/>
      <c r="AX3304" s="694"/>
      <c r="AY3304" s="641"/>
      <c r="AZ3304" s="385"/>
      <c r="BA3304" s="385"/>
      <c r="BB3304" s="416"/>
      <c r="BC3304" s="416"/>
      <c r="BD3304" s="416"/>
      <c r="BE3304" s="416"/>
      <c r="BF3304" s="416"/>
      <c r="BG3304" s="416"/>
      <c r="BH3304" s="416"/>
      <c r="BI3304" s="416"/>
      <c r="BJ3304" s="416"/>
    </row>
    <row r="3305" spans="10:62" x14ac:dyDescent="0.2">
      <c r="J3305" s="385"/>
      <c r="K3305" s="217"/>
      <c r="L3305" s="217"/>
      <c r="M3305" s="693"/>
      <c r="N3305" s="693"/>
      <c r="O3305" s="359"/>
      <c r="P3305" s="619"/>
      <c r="Q3305" s="672"/>
      <c r="R3305" s="672"/>
      <c r="S3305" s="672"/>
      <c r="T3305" s="385"/>
      <c r="U3305" s="385"/>
      <c r="V3305" s="385"/>
      <c r="W3305" s="385"/>
      <c r="X3305" s="693"/>
      <c r="Y3305" s="325"/>
      <c r="Z3305" s="308"/>
      <c r="AA3305" s="383"/>
      <c r="AC3305" s="325"/>
      <c r="AD3305" s="325"/>
      <c r="AF3305" s="383"/>
      <c r="AH3305" s="325"/>
      <c r="AI3305" s="325"/>
      <c r="AK3305" s="385"/>
      <c r="AL3305" s="385"/>
      <c r="AM3305" s="359"/>
      <c r="AN3305" s="385"/>
      <c r="AO3305" s="385"/>
      <c r="AP3305" s="385"/>
      <c r="AQ3305" s="385"/>
      <c r="AR3305" s="385"/>
      <c r="AS3305" s="385"/>
      <c r="AT3305" s="385"/>
      <c r="AU3305" s="359"/>
      <c r="AW3305" s="416"/>
      <c r="AX3305" s="694"/>
      <c r="AY3305" s="641"/>
      <c r="AZ3305" s="385"/>
      <c r="BA3305" s="385"/>
      <c r="BB3305" s="416"/>
      <c r="BC3305" s="416"/>
      <c r="BD3305" s="416"/>
      <c r="BE3305" s="416"/>
      <c r="BF3305" s="416"/>
      <c r="BG3305" s="416"/>
      <c r="BH3305" s="416"/>
      <c r="BI3305" s="416"/>
      <c r="BJ3305" s="416"/>
    </row>
    <row r="3306" spans="10:62" x14ac:dyDescent="0.2">
      <c r="J3306" s="385"/>
      <c r="K3306" s="217"/>
      <c r="L3306" s="217"/>
      <c r="M3306" s="693"/>
      <c r="N3306" s="693"/>
      <c r="O3306" s="359"/>
      <c r="P3306" s="619"/>
      <c r="Q3306" s="672"/>
      <c r="R3306" s="672"/>
      <c r="S3306" s="672"/>
      <c r="T3306" s="385"/>
      <c r="U3306" s="385"/>
      <c r="V3306" s="385"/>
      <c r="W3306" s="385"/>
      <c r="X3306" s="693"/>
      <c r="Y3306" s="325"/>
      <c r="Z3306" s="308"/>
      <c r="AA3306" s="383"/>
      <c r="AC3306" s="325"/>
      <c r="AD3306" s="325"/>
      <c r="AF3306" s="383"/>
      <c r="AH3306" s="325"/>
      <c r="AI3306" s="325"/>
      <c r="AK3306" s="385"/>
      <c r="AL3306" s="385"/>
      <c r="AM3306" s="359"/>
      <c r="AN3306" s="385"/>
      <c r="AO3306" s="385"/>
      <c r="AP3306" s="385"/>
      <c r="AQ3306" s="385"/>
      <c r="AR3306" s="385"/>
      <c r="AS3306" s="385"/>
      <c r="AT3306" s="385"/>
      <c r="AU3306" s="359"/>
      <c r="AW3306" s="416"/>
      <c r="AX3306" s="694"/>
      <c r="AY3306" s="641"/>
      <c r="AZ3306" s="385"/>
      <c r="BA3306" s="385"/>
      <c r="BB3306" s="416"/>
      <c r="BC3306" s="416"/>
      <c r="BD3306" s="416"/>
      <c r="BE3306" s="416"/>
      <c r="BF3306" s="416"/>
      <c r="BG3306" s="416"/>
      <c r="BH3306" s="416"/>
      <c r="BI3306" s="416"/>
      <c r="BJ3306" s="416"/>
    </row>
    <row r="3307" spans="10:62" x14ac:dyDescent="0.2">
      <c r="J3307" s="385"/>
      <c r="K3307" s="217"/>
      <c r="L3307" s="217"/>
      <c r="M3307" s="693"/>
      <c r="N3307" s="693"/>
      <c r="O3307" s="359"/>
      <c r="P3307" s="619"/>
      <c r="Q3307" s="672"/>
      <c r="R3307" s="672"/>
      <c r="S3307" s="672"/>
      <c r="T3307" s="385"/>
      <c r="U3307" s="385"/>
      <c r="V3307" s="385"/>
      <c r="W3307" s="385"/>
      <c r="X3307" s="693"/>
      <c r="Y3307" s="325"/>
      <c r="Z3307" s="308"/>
      <c r="AA3307" s="383"/>
      <c r="AC3307" s="325"/>
      <c r="AD3307" s="325"/>
      <c r="AF3307" s="383"/>
      <c r="AH3307" s="325"/>
      <c r="AI3307" s="325"/>
      <c r="AK3307" s="385"/>
      <c r="AL3307" s="385"/>
      <c r="AM3307" s="359"/>
      <c r="AN3307" s="385"/>
      <c r="AO3307" s="385"/>
      <c r="AP3307" s="385"/>
      <c r="AQ3307" s="385"/>
      <c r="AR3307" s="385"/>
      <c r="AS3307" s="385"/>
      <c r="AT3307" s="385"/>
      <c r="AU3307" s="359"/>
      <c r="AW3307" s="416"/>
      <c r="AX3307" s="694"/>
      <c r="AY3307" s="641"/>
      <c r="AZ3307" s="385"/>
      <c r="BA3307" s="385"/>
      <c r="BB3307" s="416"/>
      <c r="BC3307" s="416"/>
      <c r="BD3307" s="416"/>
      <c r="BE3307" s="416"/>
      <c r="BF3307" s="416"/>
      <c r="BG3307" s="416"/>
      <c r="BH3307" s="416"/>
      <c r="BI3307" s="416"/>
      <c r="BJ3307" s="416"/>
    </row>
    <row r="3308" spans="10:62" x14ac:dyDescent="0.2">
      <c r="J3308" s="385"/>
      <c r="K3308" s="217"/>
      <c r="L3308" s="217"/>
      <c r="M3308" s="693"/>
      <c r="N3308" s="693"/>
      <c r="O3308" s="359"/>
      <c r="P3308" s="619"/>
      <c r="Q3308" s="672"/>
      <c r="R3308" s="672"/>
      <c r="S3308" s="672"/>
      <c r="T3308" s="385"/>
      <c r="U3308" s="385"/>
      <c r="V3308" s="385"/>
      <c r="W3308" s="385"/>
      <c r="X3308" s="693"/>
      <c r="Y3308" s="325"/>
      <c r="Z3308" s="308"/>
      <c r="AA3308" s="383"/>
      <c r="AC3308" s="325"/>
      <c r="AD3308" s="325"/>
      <c r="AF3308" s="383"/>
      <c r="AH3308" s="325"/>
      <c r="AI3308" s="325"/>
      <c r="AK3308" s="385"/>
      <c r="AL3308" s="385"/>
      <c r="AM3308" s="359"/>
      <c r="AN3308" s="385"/>
      <c r="AO3308" s="385"/>
      <c r="AP3308" s="385"/>
      <c r="AQ3308" s="385"/>
      <c r="AR3308" s="385"/>
      <c r="AS3308" s="385"/>
      <c r="AT3308" s="385"/>
      <c r="AU3308" s="359"/>
      <c r="AW3308" s="416"/>
      <c r="AX3308" s="694"/>
      <c r="AY3308" s="641"/>
      <c r="AZ3308" s="385"/>
      <c r="BA3308" s="385"/>
      <c r="BB3308" s="416"/>
      <c r="BC3308" s="416"/>
      <c r="BD3308" s="416"/>
      <c r="BE3308" s="416"/>
      <c r="BF3308" s="416"/>
      <c r="BG3308" s="416"/>
      <c r="BH3308" s="416"/>
      <c r="BI3308" s="416"/>
      <c r="BJ3308" s="416"/>
    </row>
    <row r="3309" spans="10:62" x14ac:dyDescent="0.2">
      <c r="J3309" s="385"/>
      <c r="K3309" s="217"/>
      <c r="L3309" s="217"/>
      <c r="M3309" s="693"/>
      <c r="N3309" s="693"/>
      <c r="O3309" s="359"/>
      <c r="P3309" s="619"/>
      <c r="Q3309" s="672"/>
      <c r="R3309" s="672"/>
      <c r="S3309" s="672"/>
      <c r="T3309" s="385"/>
      <c r="U3309" s="385"/>
      <c r="V3309" s="385"/>
      <c r="W3309" s="385"/>
      <c r="X3309" s="693"/>
      <c r="Y3309" s="325"/>
      <c r="Z3309" s="308"/>
      <c r="AA3309" s="383"/>
      <c r="AC3309" s="325"/>
      <c r="AD3309" s="325"/>
      <c r="AF3309" s="383"/>
      <c r="AH3309" s="325"/>
      <c r="AI3309" s="325"/>
      <c r="AK3309" s="385"/>
      <c r="AL3309" s="385"/>
      <c r="AM3309" s="359"/>
      <c r="AN3309" s="385"/>
      <c r="AO3309" s="385"/>
      <c r="AP3309" s="385"/>
      <c r="AQ3309" s="385"/>
      <c r="AR3309" s="385"/>
      <c r="AS3309" s="385"/>
      <c r="AT3309" s="385"/>
      <c r="AU3309" s="359"/>
      <c r="AW3309" s="416"/>
      <c r="AX3309" s="694"/>
      <c r="AY3309" s="641"/>
      <c r="AZ3309" s="385"/>
      <c r="BA3309" s="385"/>
      <c r="BB3309" s="416"/>
      <c r="BC3309" s="416"/>
      <c r="BD3309" s="416"/>
      <c r="BE3309" s="416"/>
      <c r="BF3309" s="416"/>
      <c r="BG3309" s="416"/>
      <c r="BH3309" s="416"/>
      <c r="BI3309" s="416"/>
      <c r="BJ3309" s="416"/>
    </row>
    <row r="3310" spans="10:62" x14ac:dyDescent="0.2">
      <c r="J3310" s="385"/>
      <c r="K3310" s="217"/>
      <c r="L3310" s="217"/>
      <c r="M3310" s="693"/>
      <c r="N3310" s="693"/>
      <c r="O3310" s="359"/>
      <c r="P3310" s="619"/>
      <c r="Q3310" s="672"/>
      <c r="R3310" s="672"/>
      <c r="S3310" s="672"/>
      <c r="T3310" s="385"/>
      <c r="U3310" s="385"/>
      <c r="V3310" s="385"/>
      <c r="W3310" s="385"/>
      <c r="X3310" s="693"/>
      <c r="Y3310" s="325"/>
      <c r="Z3310" s="308"/>
      <c r="AA3310" s="383"/>
      <c r="AC3310" s="325"/>
      <c r="AD3310" s="325"/>
      <c r="AF3310" s="383"/>
      <c r="AH3310" s="325"/>
      <c r="AI3310" s="325"/>
      <c r="AK3310" s="385"/>
      <c r="AL3310" s="385"/>
      <c r="AM3310" s="359"/>
      <c r="AN3310" s="385"/>
      <c r="AO3310" s="385"/>
      <c r="AP3310" s="385"/>
      <c r="AQ3310" s="385"/>
      <c r="AR3310" s="385"/>
      <c r="AS3310" s="385"/>
      <c r="AT3310" s="385"/>
      <c r="AU3310" s="359"/>
      <c r="AW3310" s="416"/>
      <c r="AX3310" s="694"/>
      <c r="AY3310" s="641"/>
      <c r="AZ3310" s="385"/>
      <c r="BA3310" s="385"/>
      <c r="BB3310" s="416"/>
      <c r="BC3310" s="416"/>
      <c r="BD3310" s="416"/>
      <c r="BE3310" s="416"/>
      <c r="BF3310" s="416"/>
      <c r="BG3310" s="416"/>
      <c r="BH3310" s="416"/>
      <c r="BI3310" s="416"/>
      <c r="BJ3310" s="416"/>
    </row>
    <row r="3311" spans="10:62" x14ac:dyDescent="0.2">
      <c r="J3311" s="385"/>
      <c r="K3311" s="217"/>
      <c r="L3311" s="217"/>
      <c r="M3311" s="693"/>
      <c r="N3311" s="693"/>
      <c r="O3311" s="359"/>
      <c r="P3311" s="619"/>
      <c r="Q3311" s="672"/>
      <c r="R3311" s="672"/>
      <c r="S3311" s="672"/>
      <c r="T3311" s="385"/>
      <c r="U3311" s="385"/>
      <c r="V3311" s="385"/>
      <c r="W3311" s="385"/>
      <c r="X3311" s="693"/>
      <c r="Y3311" s="325"/>
      <c r="Z3311" s="308"/>
      <c r="AA3311" s="383"/>
      <c r="AC3311" s="325"/>
      <c r="AD3311" s="325"/>
      <c r="AF3311" s="383"/>
      <c r="AH3311" s="325"/>
      <c r="AI3311" s="325"/>
      <c r="AK3311" s="385"/>
      <c r="AL3311" s="385"/>
      <c r="AM3311" s="359"/>
      <c r="AN3311" s="385"/>
      <c r="AO3311" s="385"/>
      <c r="AP3311" s="385"/>
      <c r="AQ3311" s="385"/>
      <c r="AR3311" s="385"/>
      <c r="AS3311" s="385"/>
      <c r="AT3311" s="385"/>
      <c r="AU3311" s="359"/>
      <c r="AW3311" s="416"/>
      <c r="AX3311" s="694"/>
      <c r="AY3311" s="641"/>
      <c r="AZ3311" s="385"/>
      <c r="BA3311" s="385"/>
      <c r="BB3311" s="416"/>
      <c r="BC3311" s="416"/>
      <c r="BD3311" s="416"/>
      <c r="BE3311" s="416"/>
      <c r="BF3311" s="416"/>
      <c r="BG3311" s="416"/>
      <c r="BH3311" s="416"/>
      <c r="BI3311" s="416"/>
      <c r="BJ3311" s="416"/>
    </row>
    <row r="3312" spans="10:62" x14ac:dyDescent="0.2">
      <c r="J3312" s="385"/>
      <c r="K3312" s="217"/>
      <c r="L3312" s="217"/>
      <c r="M3312" s="693"/>
      <c r="N3312" s="693"/>
      <c r="O3312" s="359"/>
      <c r="P3312" s="619"/>
      <c r="Q3312" s="672"/>
      <c r="R3312" s="672"/>
      <c r="S3312" s="672"/>
      <c r="T3312" s="385"/>
      <c r="U3312" s="385"/>
      <c r="V3312" s="385"/>
      <c r="W3312" s="385"/>
      <c r="X3312" s="693"/>
      <c r="Y3312" s="325"/>
      <c r="Z3312" s="308"/>
      <c r="AA3312" s="383"/>
      <c r="AC3312" s="325"/>
      <c r="AD3312" s="325"/>
      <c r="AF3312" s="383"/>
      <c r="AH3312" s="325"/>
      <c r="AI3312" s="325"/>
      <c r="AK3312" s="385"/>
      <c r="AL3312" s="385"/>
      <c r="AM3312" s="359"/>
      <c r="AN3312" s="385"/>
      <c r="AO3312" s="385"/>
      <c r="AP3312" s="385"/>
      <c r="AQ3312" s="385"/>
      <c r="AR3312" s="385"/>
      <c r="AS3312" s="385"/>
      <c r="AT3312" s="385"/>
      <c r="AU3312" s="359"/>
      <c r="AW3312" s="416"/>
      <c r="AX3312" s="694"/>
      <c r="AY3312" s="641"/>
      <c r="AZ3312" s="385"/>
      <c r="BA3312" s="385"/>
      <c r="BB3312" s="416"/>
      <c r="BC3312" s="416"/>
      <c r="BD3312" s="416"/>
      <c r="BE3312" s="416"/>
      <c r="BF3312" s="416"/>
      <c r="BG3312" s="416"/>
      <c r="BH3312" s="416"/>
      <c r="BI3312" s="416"/>
      <c r="BJ3312" s="416"/>
    </row>
    <row r="3313" spans="10:62" x14ac:dyDescent="0.2">
      <c r="J3313" s="385"/>
      <c r="K3313" s="217"/>
      <c r="L3313" s="217"/>
      <c r="M3313" s="693"/>
      <c r="N3313" s="693"/>
      <c r="O3313" s="359"/>
      <c r="P3313" s="619"/>
      <c r="Q3313" s="672"/>
      <c r="R3313" s="672"/>
      <c r="S3313" s="672"/>
      <c r="T3313" s="385"/>
      <c r="U3313" s="385"/>
      <c r="V3313" s="385"/>
      <c r="W3313" s="385"/>
      <c r="X3313" s="693"/>
      <c r="Y3313" s="325"/>
      <c r="Z3313" s="308"/>
      <c r="AA3313" s="383"/>
      <c r="AC3313" s="325"/>
      <c r="AD3313" s="325"/>
      <c r="AF3313" s="383"/>
      <c r="AH3313" s="325"/>
      <c r="AI3313" s="325"/>
      <c r="AK3313" s="385"/>
      <c r="AL3313" s="385"/>
      <c r="AM3313" s="359"/>
      <c r="AN3313" s="385"/>
      <c r="AO3313" s="385"/>
      <c r="AP3313" s="385"/>
      <c r="AQ3313" s="385"/>
      <c r="AR3313" s="385"/>
      <c r="AS3313" s="385"/>
      <c r="AT3313" s="385"/>
      <c r="AU3313" s="359"/>
      <c r="AW3313" s="416"/>
      <c r="AX3313" s="694"/>
      <c r="AY3313" s="641"/>
      <c r="AZ3313" s="385"/>
      <c r="BA3313" s="385"/>
      <c r="BB3313" s="416"/>
      <c r="BC3313" s="416"/>
      <c r="BD3313" s="416"/>
      <c r="BE3313" s="416"/>
      <c r="BF3313" s="416"/>
      <c r="BG3313" s="416"/>
      <c r="BH3313" s="416"/>
      <c r="BI3313" s="416"/>
      <c r="BJ3313" s="416"/>
    </row>
    <row r="3314" spans="10:62" x14ac:dyDescent="0.2">
      <c r="J3314" s="385"/>
      <c r="K3314" s="217"/>
      <c r="L3314" s="217"/>
      <c r="M3314" s="693"/>
      <c r="N3314" s="693"/>
      <c r="O3314" s="359"/>
      <c r="P3314" s="619"/>
      <c r="Q3314" s="672"/>
      <c r="R3314" s="672"/>
      <c r="S3314" s="672"/>
      <c r="T3314" s="385"/>
      <c r="U3314" s="385"/>
      <c r="V3314" s="385"/>
      <c r="W3314" s="385"/>
      <c r="X3314" s="693"/>
      <c r="Y3314" s="325"/>
      <c r="Z3314" s="308"/>
      <c r="AA3314" s="383"/>
      <c r="AC3314" s="325"/>
      <c r="AD3314" s="325"/>
      <c r="AF3314" s="383"/>
      <c r="AH3314" s="325"/>
      <c r="AI3314" s="325"/>
      <c r="AK3314" s="385"/>
      <c r="AL3314" s="385"/>
      <c r="AM3314" s="359"/>
      <c r="AN3314" s="385"/>
      <c r="AO3314" s="385"/>
      <c r="AP3314" s="385"/>
      <c r="AQ3314" s="385"/>
      <c r="AR3314" s="385"/>
      <c r="AS3314" s="385"/>
      <c r="AT3314" s="385"/>
      <c r="AU3314" s="359"/>
      <c r="AW3314" s="416"/>
      <c r="AX3314" s="694"/>
      <c r="AY3314" s="641"/>
      <c r="AZ3314" s="385"/>
      <c r="BA3314" s="385"/>
      <c r="BB3314" s="416"/>
      <c r="BC3314" s="416"/>
      <c r="BD3314" s="416"/>
      <c r="BE3314" s="416"/>
      <c r="BF3314" s="416"/>
      <c r="BG3314" s="416"/>
      <c r="BH3314" s="416"/>
      <c r="BI3314" s="416"/>
      <c r="BJ3314" s="416"/>
    </row>
    <row r="3315" spans="10:62" x14ac:dyDescent="0.2">
      <c r="J3315" s="385"/>
      <c r="K3315" s="217"/>
      <c r="L3315" s="217"/>
      <c r="M3315" s="693"/>
      <c r="N3315" s="693"/>
      <c r="O3315" s="359"/>
      <c r="P3315" s="619"/>
      <c r="Q3315" s="672"/>
      <c r="R3315" s="672"/>
      <c r="S3315" s="672"/>
      <c r="T3315" s="385"/>
      <c r="U3315" s="385"/>
      <c r="V3315" s="385"/>
      <c r="W3315" s="385"/>
      <c r="X3315" s="693"/>
      <c r="Y3315" s="325"/>
      <c r="Z3315" s="308"/>
      <c r="AA3315" s="383"/>
      <c r="AC3315" s="325"/>
      <c r="AD3315" s="325"/>
      <c r="AF3315" s="383"/>
      <c r="AH3315" s="325"/>
      <c r="AI3315" s="325"/>
      <c r="AK3315" s="385"/>
      <c r="AL3315" s="385"/>
      <c r="AM3315" s="359"/>
      <c r="AN3315" s="385"/>
      <c r="AO3315" s="385"/>
      <c r="AP3315" s="385"/>
      <c r="AQ3315" s="385"/>
      <c r="AR3315" s="385"/>
      <c r="AS3315" s="385"/>
      <c r="AT3315" s="385"/>
      <c r="AU3315" s="359"/>
      <c r="AW3315" s="416"/>
      <c r="AX3315" s="694"/>
      <c r="AY3315" s="641"/>
      <c r="AZ3315" s="385"/>
      <c r="BA3315" s="385"/>
      <c r="BB3315" s="416"/>
      <c r="BC3315" s="416"/>
      <c r="BD3315" s="416"/>
      <c r="BE3315" s="416"/>
      <c r="BF3315" s="416"/>
      <c r="BG3315" s="416"/>
      <c r="BH3315" s="416"/>
      <c r="BI3315" s="416"/>
      <c r="BJ3315" s="416"/>
    </row>
    <row r="3316" spans="10:62" x14ac:dyDescent="0.2">
      <c r="J3316" s="385"/>
      <c r="K3316" s="217"/>
      <c r="L3316" s="217"/>
      <c r="M3316" s="693"/>
      <c r="N3316" s="693"/>
      <c r="O3316" s="359"/>
      <c r="P3316" s="619"/>
      <c r="Q3316" s="672"/>
      <c r="R3316" s="672"/>
      <c r="S3316" s="672"/>
      <c r="T3316" s="385"/>
      <c r="U3316" s="385"/>
      <c r="V3316" s="385"/>
      <c r="W3316" s="385"/>
      <c r="X3316" s="693"/>
      <c r="Y3316" s="325"/>
      <c r="Z3316" s="308"/>
      <c r="AA3316" s="383"/>
      <c r="AC3316" s="325"/>
      <c r="AD3316" s="325"/>
      <c r="AF3316" s="383"/>
      <c r="AH3316" s="325"/>
      <c r="AI3316" s="325"/>
      <c r="AK3316" s="385"/>
      <c r="AL3316" s="385"/>
      <c r="AM3316" s="359"/>
      <c r="AN3316" s="385"/>
      <c r="AO3316" s="385"/>
      <c r="AP3316" s="385"/>
      <c r="AQ3316" s="385"/>
      <c r="AR3316" s="385"/>
      <c r="AS3316" s="385"/>
      <c r="AT3316" s="385"/>
      <c r="AU3316" s="359"/>
      <c r="AW3316" s="416"/>
      <c r="AX3316" s="694"/>
      <c r="AY3316" s="641"/>
      <c r="AZ3316" s="385"/>
      <c r="BA3316" s="385"/>
      <c r="BB3316" s="416"/>
      <c r="BC3316" s="416"/>
      <c r="BD3316" s="416"/>
      <c r="BE3316" s="416"/>
      <c r="BF3316" s="416"/>
      <c r="BG3316" s="416"/>
      <c r="BH3316" s="416"/>
      <c r="BI3316" s="416"/>
      <c r="BJ3316" s="416"/>
    </row>
    <row r="3317" spans="10:62" x14ac:dyDescent="0.2">
      <c r="J3317" s="385"/>
      <c r="K3317" s="217"/>
      <c r="L3317" s="217"/>
      <c r="M3317" s="693"/>
      <c r="N3317" s="693"/>
      <c r="O3317" s="359"/>
      <c r="P3317" s="619"/>
      <c r="Q3317" s="672"/>
      <c r="R3317" s="672"/>
      <c r="S3317" s="672"/>
      <c r="T3317" s="385"/>
      <c r="U3317" s="385"/>
      <c r="V3317" s="385"/>
      <c r="W3317" s="385"/>
      <c r="X3317" s="693"/>
      <c r="Y3317" s="325"/>
      <c r="Z3317" s="308"/>
      <c r="AA3317" s="383"/>
      <c r="AC3317" s="325"/>
      <c r="AD3317" s="325"/>
      <c r="AF3317" s="383"/>
      <c r="AH3317" s="325"/>
      <c r="AI3317" s="325"/>
      <c r="AK3317" s="385"/>
      <c r="AL3317" s="385"/>
      <c r="AM3317" s="359"/>
      <c r="AN3317" s="385"/>
      <c r="AO3317" s="385"/>
      <c r="AP3317" s="385"/>
      <c r="AQ3317" s="385"/>
      <c r="AR3317" s="385"/>
      <c r="AS3317" s="385"/>
      <c r="AT3317" s="385"/>
      <c r="AU3317" s="359"/>
      <c r="AW3317" s="416"/>
      <c r="AX3317" s="694"/>
      <c r="AY3317" s="641"/>
      <c r="AZ3317" s="385"/>
      <c r="BA3317" s="385"/>
      <c r="BB3317" s="416"/>
      <c r="BC3317" s="416"/>
      <c r="BD3317" s="416"/>
      <c r="BE3317" s="416"/>
      <c r="BF3317" s="416"/>
      <c r="BG3317" s="416"/>
      <c r="BH3317" s="416"/>
      <c r="BI3317" s="416"/>
      <c r="BJ3317" s="416"/>
    </row>
    <row r="3318" spans="10:62" x14ac:dyDescent="0.2">
      <c r="J3318" s="385"/>
      <c r="K3318" s="217"/>
      <c r="L3318" s="217"/>
      <c r="M3318" s="693"/>
      <c r="N3318" s="693"/>
      <c r="O3318" s="359"/>
      <c r="P3318" s="619"/>
      <c r="Q3318" s="672"/>
      <c r="R3318" s="672"/>
      <c r="S3318" s="672"/>
      <c r="T3318" s="385"/>
      <c r="U3318" s="385"/>
      <c r="V3318" s="385"/>
      <c r="W3318" s="385"/>
      <c r="X3318" s="693"/>
      <c r="Y3318" s="325"/>
      <c r="Z3318" s="308"/>
      <c r="AA3318" s="383"/>
      <c r="AC3318" s="325"/>
      <c r="AD3318" s="325"/>
      <c r="AF3318" s="383"/>
      <c r="AH3318" s="325"/>
      <c r="AI3318" s="325"/>
      <c r="AK3318" s="385"/>
      <c r="AL3318" s="385"/>
      <c r="AM3318" s="359"/>
      <c r="AN3318" s="385"/>
      <c r="AO3318" s="385"/>
      <c r="AP3318" s="385"/>
      <c r="AQ3318" s="385"/>
      <c r="AR3318" s="385"/>
      <c r="AS3318" s="385"/>
      <c r="AT3318" s="385"/>
      <c r="AU3318" s="359"/>
      <c r="AW3318" s="416"/>
      <c r="AX3318" s="694"/>
      <c r="AY3318" s="641"/>
      <c r="AZ3318" s="385"/>
      <c r="BA3318" s="385"/>
      <c r="BB3318" s="416"/>
      <c r="BC3318" s="416"/>
      <c r="BD3318" s="416"/>
      <c r="BE3318" s="416"/>
      <c r="BF3318" s="416"/>
      <c r="BG3318" s="416"/>
      <c r="BH3318" s="416"/>
      <c r="BI3318" s="416"/>
      <c r="BJ3318" s="416"/>
    </row>
    <row r="3319" spans="10:62" x14ac:dyDescent="0.2">
      <c r="J3319" s="385"/>
      <c r="K3319" s="217"/>
      <c r="L3319" s="217"/>
      <c r="M3319" s="693"/>
      <c r="N3319" s="693"/>
      <c r="O3319" s="359"/>
      <c r="P3319" s="619"/>
      <c r="Q3319" s="672"/>
      <c r="R3319" s="672"/>
      <c r="S3319" s="672"/>
      <c r="T3319" s="385"/>
      <c r="U3319" s="385"/>
      <c r="V3319" s="385"/>
      <c r="W3319" s="385"/>
      <c r="X3319" s="693"/>
      <c r="Y3319" s="325"/>
      <c r="Z3319" s="308"/>
      <c r="AA3319" s="383"/>
      <c r="AC3319" s="325"/>
      <c r="AD3319" s="325"/>
      <c r="AF3319" s="383"/>
      <c r="AH3319" s="325"/>
      <c r="AI3319" s="325"/>
      <c r="AK3319" s="385"/>
      <c r="AL3319" s="385"/>
      <c r="AM3319" s="359"/>
      <c r="AN3319" s="385"/>
      <c r="AO3319" s="385"/>
      <c r="AP3319" s="385"/>
      <c r="AQ3319" s="385"/>
      <c r="AR3319" s="385"/>
      <c r="AS3319" s="385"/>
      <c r="AT3319" s="385"/>
      <c r="AU3319" s="359"/>
      <c r="AW3319" s="416"/>
      <c r="AX3319" s="694"/>
      <c r="AY3319" s="641"/>
      <c r="AZ3319" s="385"/>
      <c r="BA3319" s="385"/>
      <c r="BB3319" s="416"/>
      <c r="BC3319" s="416"/>
      <c r="BD3319" s="416"/>
      <c r="BE3319" s="416"/>
      <c r="BF3319" s="416"/>
      <c r="BG3319" s="416"/>
      <c r="BH3319" s="416"/>
      <c r="BI3319" s="416"/>
      <c r="BJ3319" s="416"/>
    </row>
    <row r="3320" spans="10:62" x14ac:dyDescent="0.2">
      <c r="J3320" s="385"/>
      <c r="K3320" s="217"/>
      <c r="L3320" s="217"/>
      <c r="M3320" s="693"/>
      <c r="N3320" s="693"/>
      <c r="O3320" s="359"/>
      <c r="P3320" s="619"/>
      <c r="Q3320" s="672"/>
      <c r="R3320" s="672"/>
      <c r="S3320" s="672"/>
      <c r="T3320" s="385"/>
      <c r="U3320" s="385"/>
      <c r="V3320" s="385"/>
      <c r="W3320" s="385"/>
      <c r="X3320" s="693"/>
      <c r="Y3320" s="325"/>
      <c r="Z3320" s="308"/>
      <c r="AA3320" s="383"/>
      <c r="AC3320" s="325"/>
      <c r="AD3320" s="325"/>
      <c r="AF3320" s="383"/>
      <c r="AH3320" s="325"/>
      <c r="AI3320" s="325"/>
      <c r="AK3320" s="385"/>
      <c r="AL3320" s="385"/>
      <c r="AM3320" s="359"/>
      <c r="AN3320" s="385"/>
      <c r="AO3320" s="385"/>
      <c r="AP3320" s="385"/>
      <c r="AQ3320" s="385"/>
      <c r="AR3320" s="385"/>
      <c r="AS3320" s="385"/>
      <c r="AT3320" s="385"/>
      <c r="AU3320" s="359"/>
      <c r="AW3320" s="416"/>
      <c r="AX3320" s="694"/>
      <c r="AY3320" s="641"/>
      <c r="AZ3320" s="385"/>
      <c r="BA3320" s="385"/>
      <c r="BB3320" s="416"/>
      <c r="BC3320" s="416"/>
      <c r="BD3320" s="416"/>
      <c r="BE3320" s="416"/>
      <c r="BF3320" s="416"/>
      <c r="BG3320" s="416"/>
      <c r="BH3320" s="416"/>
      <c r="BI3320" s="416"/>
      <c r="BJ3320" s="416"/>
    </row>
    <row r="3321" spans="10:62" x14ac:dyDescent="0.2">
      <c r="J3321" s="385"/>
      <c r="K3321" s="217"/>
      <c r="L3321" s="217"/>
      <c r="M3321" s="693"/>
      <c r="N3321" s="693"/>
      <c r="O3321" s="359"/>
      <c r="P3321" s="619"/>
      <c r="Q3321" s="672"/>
      <c r="R3321" s="672"/>
      <c r="S3321" s="672"/>
      <c r="T3321" s="385"/>
      <c r="U3321" s="385"/>
      <c r="V3321" s="385"/>
      <c r="W3321" s="385"/>
      <c r="X3321" s="693"/>
      <c r="Y3321" s="325"/>
      <c r="Z3321" s="308"/>
      <c r="AA3321" s="383"/>
      <c r="AC3321" s="325"/>
      <c r="AD3321" s="325"/>
      <c r="AF3321" s="383"/>
      <c r="AH3321" s="325"/>
      <c r="AI3321" s="325"/>
      <c r="AK3321" s="385"/>
      <c r="AL3321" s="385"/>
      <c r="AM3321" s="359"/>
      <c r="AN3321" s="385"/>
      <c r="AO3321" s="385"/>
      <c r="AP3321" s="385"/>
      <c r="AQ3321" s="385"/>
      <c r="AR3321" s="385"/>
      <c r="AS3321" s="385"/>
      <c r="AT3321" s="385"/>
      <c r="AU3321" s="359"/>
      <c r="AW3321" s="416"/>
      <c r="AX3321" s="694"/>
      <c r="AY3321" s="641"/>
      <c r="AZ3321" s="385"/>
      <c r="BA3321" s="385"/>
      <c r="BB3321" s="416"/>
      <c r="BC3321" s="416"/>
      <c r="BD3321" s="416"/>
      <c r="BE3321" s="416"/>
      <c r="BF3321" s="416"/>
      <c r="BG3321" s="416"/>
      <c r="BH3321" s="416"/>
      <c r="BI3321" s="416"/>
      <c r="BJ3321" s="416"/>
    </row>
    <row r="3322" spans="10:62" x14ac:dyDescent="0.2">
      <c r="J3322" s="385"/>
      <c r="K3322" s="217"/>
      <c r="L3322" s="217"/>
      <c r="M3322" s="693"/>
      <c r="N3322" s="693"/>
      <c r="O3322" s="359"/>
      <c r="P3322" s="619"/>
      <c r="Q3322" s="672"/>
      <c r="R3322" s="672"/>
      <c r="S3322" s="672"/>
      <c r="T3322" s="385"/>
      <c r="U3322" s="385"/>
      <c r="V3322" s="385"/>
      <c r="W3322" s="385"/>
      <c r="X3322" s="693"/>
      <c r="Y3322" s="325"/>
      <c r="Z3322" s="308"/>
      <c r="AA3322" s="383"/>
      <c r="AC3322" s="325"/>
      <c r="AD3322" s="325"/>
      <c r="AF3322" s="383"/>
      <c r="AH3322" s="325"/>
      <c r="AI3322" s="325"/>
      <c r="AK3322" s="385"/>
      <c r="AL3322" s="385"/>
      <c r="AM3322" s="359"/>
      <c r="AN3322" s="385"/>
      <c r="AO3322" s="385"/>
      <c r="AP3322" s="385"/>
      <c r="AQ3322" s="385"/>
      <c r="AR3322" s="385"/>
      <c r="AS3322" s="385"/>
      <c r="AT3322" s="385"/>
      <c r="AU3322" s="359"/>
      <c r="AW3322" s="416"/>
      <c r="AX3322" s="694"/>
      <c r="AY3322" s="641"/>
      <c r="AZ3322" s="385"/>
      <c r="BA3322" s="385"/>
      <c r="BB3322" s="416"/>
      <c r="BC3322" s="416"/>
      <c r="BD3322" s="416"/>
      <c r="BE3322" s="416"/>
      <c r="BF3322" s="416"/>
      <c r="BG3322" s="416"/>
      <c r="BH3322" s="416"/>
      <c r="BI3322" s="416"/>
      <c r="BJ3322" s="416"/>
    </row>
    <row r="3323" spans="10:62" x14ac:dyDescent="0.2">
      <c r="J3323" s="385"/>
      <c r="K3323" s="217"/>
      <c r="L3323" s="217"/>
      <c r="M3323" s="693"/>
      <c r="N3323" s="693"/>
      <c r="O3323" s="359"/>
      <c r="P3323" s="619"/>
      <c r="Q3323" s="672"/>
      <c r="R3323" s="672"/>
      <c r="S3323" s="672"/>
      <c r="T3323" s="385"/>
      <c r="U3323" s="385"/>
      <c r="V3323" s="385"/>
      <c r="W3323" s="385"/>
      <c r="X3323" s="693"/>
      <c r="Y3323" s="325"/>
      <c r="Z3323" s="308"/>
      <c r="AA3323" s="383"/>
      <c r="AC3323" s="325"/>
      <c r="AD3323" s="325"/>
      <c r="AF3323" s="383"/>
      <c r="AH3323" s="325"/>
      <c r="AI3323" s="325"/>
      <c r="AK3323" s="385"/>
      <c r="AL3323" s="385"/>
      <c r="AM3323" s="359"/>
      <c r="AN3323" s="385"/>
      <c r="AO3323" s="385"/>
      <c r="AP3323" s="385"/>
      <c r="AQ3323" s="385"/>
      <c r="AR3323" s="385"/>
      <c r="AS3323" s="385"/>
      <c r="AT3323" s="385"/>
      <c r="AU3323" s="359"/>
      <c r="AW3323" s="416"/>
      <c r="AX3323" s="694"/>
      <c r="AY3323" s="641"/>
      <c r="AZ3323" s="385"/>
      <c r="BA3323" s="385"/>
      <c r="BB3323" s="416"/>
      <c r="BC3323" s="416"/>
      <c r="BD3323" s="416"/>
      <c r="BE3323" s="416"/>
      <c r="BF3323" s="416"/>
      <c r="BG3323" s="416"/>
      <c r="BH3323" s="416"/>
      <c r="BI3323" s="416"/>
      <c r="BJ3323" s="416"/>
    </row>
    <row r="3324" spans="10:62" x14ac:dyDescent="0.2">
      <c r="J3324" s="385"/>
      <c r="K3324" s="217"/>
      <c r="L3324" s="217"/>
      <c r="M3324" s="693"/>
      <c r="N3324" s="693"/>
      <c r="O3324" s="359"/>
      <c r="P3324" s="619"/>
      <c r="Q3324" s="672"/>
      <c r="R3324" s="672"/>
      <c r="S3324" s="672"/>
      <c r="T3324" s="385"/>
      <c r="U3324" s="385"/>
      <c r="V3324" s="385"/>
      <c r="W3324" s="385"/>
      <c r="X3324" s="693"/>
      <c r="Y3324" s="325"/>
      <c r="Z3324" s="308"/>
      <c r="AA3324" s="383"/>
      <c r="AC3324" s="325"/>
      <c r="AD3324" s="325"/>
      <c r="AF3324" s="383"/>
      <c r="AH3324" s="325"/>
      <c r="AI3324" s="325"/>
      <c r="AK3324" s="385"/>
      <c r="AL3324" s="385"/>
      <c r="AM3324" s="359"/>
      <c r="AN3324" s="385"/>
      <c r="AO3324" s="385"/>
      <c r="AP3324" s="385"/>
      <c r="AQ3324" s="385"/>
      <c r="AR3324" s="385"/>
      <c r="AS3324" s="385"/>
      <c r="AT3324" s="385"/>
      <c r="AU3324" s="359"/>
      <c r="AW3324" s="416"/>
      <c r="AX3324" s="694"/>
      <c r="AY3324" s="641"/>
      <c r="AZ3324" s="385"/>
      <c r="BA3324" s="385"/>
      <c r="BB3324" s="416"/>
      <c r="BC3324" s="416"/>
      <c r="BD3324" s="416"/>
      <c r="BE3324" s="416"/>
      <c r="BF3324" s="416"/>
      <c r="BG3324" s="416"/>
      <c r="BH3324" s="416"/>
      <c r="BI3324" s="416"/>
      <c r="BJ3324" s="416"/>
    </row>
    <row r="3325" spans="10:62" x14ac:dyDescent="0.2">
      <c r="J3325" s="385"/>
      <c r="K3325" s="217"/>
      <c r="L3325" s="217"/>
      <c r="M3325" s="693"/>
      <c r="N3325" s="693"/>
      <c r="O3325" s="359"/>
      <c r="P3325" s="619"/>
      <c r="Q3325" s="672"/>
      <c r="R3325" s="672"/>
      <c r="S3325" s="672"/>
      <c r="T3325" s="385"/>
      <c r="U3325" s="385"/>
      <c r="V3325" s="385"/>
      <c r="W3325" s="385"/>
      <c r="X3325" s="693"/>
      <c r="Y3325" s="325"/>
      <c r="Z3325" s="308"/>
      <c r="AA3325" s="383"/>
      <c r="AC3325" s="325"/>
      <c r="AD3325" s="325"/>
      <c r="AF3325" s="383"/>
      <c r="AH3325" s="325"/>
      <c r="AI3325" s="325"/>
      <c r="AK3325" s="385"/>
      <c r="AL3325" s="385"/>
      <c r="AM3325" s="359"/>
      <c r="AN3325" s="385"/>
      <c r="AO3325" s="385"/>
      <c r="AP3325" s="385"/>
      <c r="AQ3325" s="385"/>
      <c r="AR3325" s="385"/>
      <c r="AS3325" s="385"/>
      <c r="AT3325" s="385"/>
      <c r="AU3325" s="359"/>
      <c r="AW3325" s="416"/>
      <c r="AX3325" s="694"/>
      <c r="AY3325" s="641"/>
      <c r="AZ3325" s="385"/>
      <c r="BA3325" s="385"/>
      <c r="BB3325" s="416"/>
      <c r="BC3325" s="416"/>
      <c r="BD3325" s="416"/>
      <c r="BE3325" s="416"/>
      <c r="BF3325" s="416"/>
      <c r="BG3325" s="416"/>
      <c r="BH3325" s="416"/>
      <c r="BI3325" s="416"/>
      <c r="BJ3325" s="416"/>
    </row>
    <row r="3326" spans="10:62" x14ac:dyDescent="0.2">
      <c r="J3326" s="385"/>
      <c r="K3326" s="217"/>
      <c r="L3326" s="217"/>
      <c r="M3326" s="693"/>
      <c r="N3326" s="693"/>
      <c r="O3326" s="359"/>
      <c r="P3326" s="619"/>
      <c r="Q3326" s="672"/>
      <c r="R3326" s="672"/>
      <c r="S3326" s="672"/>
      <c r="T3326" s="385"/>
      <c r="U3326" s="385"/>
      <c r="V3326" s="385"/>
      <c r="W3326" s="385"/>
      <c r="X3326" s="693"/>
      <c r="Y3326" s="325"/>
      <c r="Z3326" s="308"/>
      <c r="AA3326" s="383"/>
      <c r="AC3326" s="325"/>
      <c r="AD3326" s="325"/>
      <c r="AF3326" s="383"/>
      <c r="AH3326" s="325"/>
      <c r="AI3326" s="325"/>
      <c r="AK3326" s="385"/>
      <c r="AL3326" s="385"/>
      <c r="AM3326" s="359"/>
      <c r="AN3326" s="385"/>
      <c r="AO3326" s="385"/>
      <c r="AP3326" s="385"/>
      <c r="AQ3326" s="385"/>
      <c r="AR3326" s="385"/>
      <c r="AS3326" s="385"/>
      <c r="AT3326" s="385"/>
      <c r="AU3326" s="359"/>
      <c r="AW3326" s="416"/>
      <c r="AX3326" s="694"/>
      <c r="AY3326" s="641"/>
      <c r="AZ3326" s="385"/>
      <c r="BA3326" s="385"/>
      <c r="BB3326" s="416"/>
      <c r="BC3326" s="416"/>
      <c r="BD3326" s="416"/>
      <c r="BE3326" s="416"/>
      <c r="BF3326" s="416"/>
      <c r="BG3326" s="416"/>
      <c r="BH3326" s="416"/>
      <c r="BI3326" s="416"/>
      <c r="BJ3326" s="416"/>
    </row>
    <row r="3327" spans="10:62" x14ac:dyDescent="0.2">
      <c r="J3327" s="385"/>
      <c r="K3327" s="217"/>
      <c r="L3327" s="217"/>
      <c r="M3327" s="693"/>
      <c r="N3327" s="693"/>
      <c r="O3327" s="359"/>
      <c r="P3327" s="619"/>
      <c r="Q3327" s="672"/>
      <c r="R3327" s="672"/>
      <c r="S3327" s="672"/>
      <c r="T3327" s="385"/>
      <c r="U3327" s="385"/>
      <c r="V3327" s="385"/>
      <c r="W3327" s="385"/>
      <c r="X3327" s="693"/>
      <c r="Y3327" s="325"/>
      <c r="Z3327" s="308"/>
      <c r="AA3327" s="383"/>
      <c r="AC3327" s="325"/>
      <c r="AD3327" s="325"/>
      <c r="AF3327" s="383"/>
      <c r="AH3327" s="325"/>
      <c r="AI3327" s="325"/>
      <c r="AK3327" s="385"/>
      <c r="AL3327" s="385"/>
      <c r="AM3327" s="359"/>
      <c r="AN3327" s="385"/>
      <c r="AO3327" s="385"/>
      <c r="AP3327" s="385"/>
      <c r="AQ3327" s="385"/>
      <c r="AR3327" s="385"/>
      <c r="AS3327" s="385"/>
      <c r="AT3327" s="385"/>
      <c r="AU3327" s="359"/>
      <c r="AW3327" s="416"/>
      <c r="AX3327" s="694"/>
      <c r="AY3327" s="641"/>
      <c r="AZ3327" s="385"/>
      <c r="BA3327" s="385"/>
      <c r="BB3327" s="416"/>
      <c r="BC3327" s="416"/>
      <c r="BD3327" s="416"/>
      <c r="BE3327" s="416"/>
      <c r="BF3327" s="416"/>
      <c r="BG3327" s="416"/>
      <c r="BH3327" s="416"/>
      <c r="BI3327" s="416"/>
      <c r="BJ3327" s="416"/>
    </row>
    <row r="3328" spans="10:62" x14ac:dyDescent="0.2">
      <c r="J3328" s="385"/>
      <c r="K3328" s="217"/>
      <c r="L3328" s="217"/>
      <c r="M3328" s="693"/>
      <c r="N3328" s="693"/>
      <c r="O3328" s="359"/>
      <c r="P3328" s="619"/>
      <c r="Q3328" s="672"/>
      <c r="R3328" s="672"/>
      <c r="S3328" s="672"/>
      <c r="T3328" s="385"/>
      <c r="U3328" s="385"/>
      <c r="V3328" s="385"/>
      <c r="W3328" s="385"/>
      <c r="X3328" s="693"/>
      <c r="Y3328" s="325"/>
      <c r="Z3328" s="308"/>
      <c r="AA3328" s="383"/>
      <c r="AC3328" s="325"/>
      <c r="AD3328" s="325"/>
      <c r="AF3328" s="383"/>
      <c r="AH3328" s="325"/>
      <c r="AI3328" s="325"/>
      <c r="AK3328" s="385"/>
      <c r="AL3328" s="385"/>
      <c r="AM3328" s="359"/>
      <c r="AN3328" s="385"/>
      <c r="AO3328" s="385"/>
      <c r="AP3328" s="385"/>
      <c r="AQ3328" s="385"/>
      <c r="AR3328" s="385"/>
      <c r="AS3328" s="385"/>
      <c r="AT3328" s="385"/>
      <c r="AU3328" s="359"/>
      <c r="AW3328" s="416"/>
      <c r="AX3328" s="694"/>
      <c r="AY3328" s="641"/>
      <c r="AZ3328" s="385"/>
      <c r="BA3328" s="385"/>
      <c r="BB3328" s="416"/>
      <c r="BC3328" s="416"/>
      <c r="BD3328" s="416"/>
      <c r="BE3328" s="416"/>
      <c r="BF3328" s="416"/>
      <c r="BG3328" s="416"/>
      <c r="BH3328" s="416"/>
      <c r="BI3328" s="416"/>
      <c r="BJ3328" s="416"/>
    </row>
    <row r="3329" spans="10:62" x14ac:dyDescent="0.2">
      <c r="J3329" s="385"/>
      <c r="K3329" s="217"/>
      <c r="L3329" s="217"/>
      <c r="M3329" s="693"/>
      <c r="N3329" s="693"/>
      <c r="O3329" s="359"/>
      <c r="P3329" s="619"/>
      <c r="Q3329" s="672"/>
      <c r="R3329" s="672"/>
      <c r="S3329" s="672"/>
      <c r="T3329" s="385"/>
      <c r="U3329" s="385"/>
      <c r="V3329" s="385"/>
      <c r="W3329" s="385"/>
      <c r="X3329" s="693"/>
      <c r="Y3329" s="325"/>
      <c r="Z3329" s="308"/>
      <c r="AA3329" s="383"/>
      <c r="AC3329" s="325"/>
      <c r="AD3329" s="325"/>
      <c r="AF3329" s="383"/>
      <c r="AH3329" s="325"/>
      <c r="AI3329" s="325"/>
      <c r="AK3329" s="385"/>
      <c r="AL3329" s="385"/>
      <c r="AM3329" s="359"/>
      <c r="AN3329" s="385"/>
      <c r="AO3329" s="385"/>
      <c r="AP3329" s="385"/>
      <c r="AQ3329" s="385"/>
      <c r="AR3329" s="385"/>
      <c r="AS3329" s="385"/>
      <c r="AT3329" s="385"/>
      <c r="AU3329" s="359"/>
      <c r="AW3329" s="416"/>
      <c r="AX3329" s="694"/>
      <c r="AY3329" s="641"/>
      <c r="AZ3329" s="385"/>
      <c r="BA3329" s="385"/>
      <c r="BB3329" s="416"/>
      <c r="BC3329" s="416"/>
      <c r="BD3329" s="416"/>
      <c r="BE3329" s="416"/>
      <c r="BF3329" s="416"/>
      <c r="BG3329" s="416"/>
      <c r="BH3329" s="416"/>
      <c r="BI3329" s="416"/>
      <c r="BJ3329" s="416"/>
    </row>
    <row r="3330" spans="10:62" x14ac:dyDescent="0.2">
      <c r="J3330" s="385"/>
      <c r="K3330" s="217"/>
      <c r="L3330" s="217"/>
      <c r="M3330" s="693"/>
      <c r="N3330" s="693"/>
      <c r="O3330" s="359"/>
      <c r="P3330" s="619"/>
      <c r="Q3330" s="672"/>
      <c r="R3330" s="672"/>
      <c r="S3330" s="672"/>
      <c r="T3330" s="385"/>
      <c r="U3330" s="385"/>
      <c r="V3330" s="385"/>
      <c r="W3330" s="385"/>
      <c r="X3330" s="693"/>
      <c r="Y3330" s="325"/>
      <c r="Z3330" s="308"/>
      <c r="AA3330" s="383"/>
      <c r="AC3330" s="325"/>
      <c r="AD3330" s="325"/>
      <c r="AF3330" s="383"/>
      <c r="AH3330" s="325"/>
      <c r="AI3330" s="325"/>
      <c r="AK3330" s="385"/>
      <c r="AL3330" s="385"/>
      <c r="AM3330" s="359"/>
      <c r="AN3330" s="385"/>
      <c r="AO3330" s="385"/>
      <c r="AP3330" s="385"/>
      <c r="AQ3330" s="385"/>
      <c r="AR3330" s="385"/>
      <c r="AS3330" s="385"/>
      <c r="AT3330" s="385"/>
      <c r="AU3330" s="359"/>
      <c r="AW3330" s="416"/>
      <c r="AX3330" s="694"/>
      <c r="AY3330" s="641"/>
      <c r="AZ3330" s="385"/>
      <c r="BA3330" s="385"/>
      <c r="BB3330" s="416"/>
      <c r="BC3330" s="416"/>
      <c r="BD3330" s="416"/>
      <c r="BE3330" s="416"/>
      <c r="BF3330" s="416"/>
      <c r="BG3330" s="416"/>
      <c r="BH3330" s="416"/>
      <c r="BI3330" s="416"/>
      <c r="BJ3330" s="416"/>
    </row>
    <row r="3331" spans="10:62" x14ac:dyDescent="0.2">
      <c r="J3331" s="385"/>
      <c r="K3331" s="217"/>
      <c r="L3331" s="217"/>
      <c r="M3331" s="693"/>
      <c r="N3331" s="693"/>
      <c r="O3331" s="359"/>
      <c r="P3331" s="619"/>
      <c r="Q3331" s="672"/>
      <c r="R3331" s="672"/>
      <c r="S3331" s="672"/>
      <c r="T3331" s="385"/>
      <c r="U3331" s="385"/>
      <c r="V3331" s="385"/>
      <c r="W3331" s="385"/>
      <c r="X3331" s="693"/>
      <c r="Y3331" s="325"/>
      <c r="Z3331" s="308"/>
      <c r="AA3331" s="383"/>
      <c r="AC3331" s="325"/>
      <c r="AD3331" s="325"/>
      <c r="AF3331" s="383"/>
      <c r="AH3331" s="325"/>
      <c r="AI3331" s="325"/>
      <c r="AK3331" s="385"/>
      <c r="AL3331" s="385"/>
      <c r="AM3331" s="359"/>
      <c r="AN3331" s="385"/>
      <c r="AO3331" s="385"/>
      <c r="AP3331" s="385"/>
      <c r="AQ3331" s="385"/>
      <c r="AR3331" s="385"/>
      <c r="AS3331" s="385"/>
      <c r="AT3331" s="385"/>
      <c r="AU3331" s="359"/>
      <c r="AW3331" s="416"/>
      <c r="AX3331" s="694"/>
      <c r="AY3331" s="641"/>
      <c r="AZ3331" s="385"/>
      <c r="BA3331" s="385"/>
      <c r="BB3331" s="416"/>
      <c r="BC3331" s="416"/>
      <c r="BD3331" s="416"/>
      <c r="BE3331" s="416"/>
      <c r="BF3331" s="416"/>
      <c r="BG3331" s="416"/>
      <c r="BH3331" s="416"/>
      <c r="BI3331" s="416"/>
      <c r="BJ3331" s="416"/>
    </row>
    <row r="3332" spans="10:62" x14ac:dyDescent="0.2">
      <c r="J3332" s="385"/>
      <c r="K3332" s="217"/>
      <c r="L3332" s="217"/>
      <c r="M3332" s="693"/>
      <c r="N3332" s="693"/>
      <c r="O3332" s="359"/>
      <c r="P3332" s="619"/>
      <c r="Q3332" s="672"/>
      <c r="R3332" s="672"/>
      <c r="S3332" s="672"/>
      <c r="T3332" s="385"/>
      <c r="U3332" s="385"/>
      <c r="V3332" s="385"/>
      <c r="W3332" s="385"/>
      <c r="X3332" s="693"/>
      <c r="Y3332" s="325"/>
      <c r="Z3332" s="308"/>
      <c r="AA3332" s="383"/>
      <c r="AC3332" s="325"/>
      <c r="AD3332" s="325"/>
      <c r="AF3332" s="383"/>
      <c r="AH3332" s="325"/>
      <c r="AI3332" s="325"/>
      <c r="AK3332" s="385"/>
      <c r="AL3332" s="385"/>
      <c r="AM3332" s="359"/>
      <c r="AN3332" s="385"/>
      <c r="AO3332" s="385"/>
      <c r="AP3332" s="385"/>
      <c r="AQ3332" s="385"/>
      <c r="AR3332" s="385"/>
      <c r="AS3332" s="385"/>
      <c r="AT3332" s="385"/>
      <c r="AU3332" s="359"/>
      <c r="AW3332" s="416"/>
      <c r="AX3332" s="694"/>
      <c r="AY3332" s="641"/>
      <c r="AZ3332" s="385"/>
      <c r="BA3332" s="385"/>
      <c r="BB3332" s="416"/>
      <c r="BC3332" s="416"/>
      <c r="BD3332" s="416"/>
      <c r="BE3332" s="416"/>
      <c r="BF3332" s="416"/>
      <c r="BG3332" s="416"/>
      <c r="BH3332" s="416"/>
      <c r="BI3332" s="416"/>
      <c r="BJ3332" s="416"/>
    </row>
    <row r="3333" spans="10:62" x14ac:dyDescent="0.2">
      <c r="J3333" s="385"/>
      <c r="K3333" s="217"/>
      <c r="L3333" s="217"/>
      <c r="M3333" s="693"/>
      <c r="N3333" s="693"/>
      <c r="O3333" s="359"/>
      <c r="P3333" s="619"/>
      <c r="Q3333" s="672"/>
      <c r="R3333" s="672"/>
      <c r="S3333" s="672"/>
      <c r="T3333" s="385"/>
      <c r="U3333" s="385"/>
      <c r="V3333" s="385"/>
      <c r="W3333" s="385"/>
      <c r="X3333" s="693"/>
      <c r="Y3333" s="325"/>
      <c r="Z3333" s="308"/>
      <c r="AA3333" s="383"/>
      <c r="AC3333" s="325"/>
      <c r="AD3333" s="325"/>
      <c r="AF3333" s="383"/>
      <c r="AH3333" s="325"/>
      <c r="AI3333" s="325"/>
      <c r="AK3333" s="385"/>
      <c r="AL3333" s="385"/>
      <c r="AM3333" s="359"/>
      <c r="AN3333" s="385"/>
      <c r="AO3333" s="385"/>
      <c r="AP3333" s="385"/>
      <c r="AQ3333" s="385"/>
      <c r="AR3333" s="385"/>
      <c r="AS3333" s="385"/>
      <c r="AT3333" s="385"/>
      <c r="AU3333" s="359"/>
      <c r="AW3333" s="416"/>
      <c r="AX3333" s="694"/>
      <c r="AY3333" s="641"/>
      <c r="AZ3333" s="385"/>
      <c r="BA3333" s="385"/>
      <c r="BB3333" s="416"/>
      <c r="BC3333" s="416"/>
      <c r="BD3333" s="416"/>
      <c r="BE3333" s="416"/>
      <c r="BF3333" s="416"/>
      <c r="BG3333" s="416"/>
      <c r="BH3333" s="416"/>
      <c r="BI3333" s="416"/>
      <c r="BJ3333" s="416"/>
    </row>
    <row r="3334" spans="10:62" x14ac:dyDescent="0.2">
      <c r="J3334" s="385"/>
      <c r="K3334" s="217"/>
      <c r="L3334" s="217"/>
      <c r="M3334" s="693"/>
      <c r="N3334" s="693"/>
      <c r="O3334" s="359"/>
      <c r="P3334" s="619"/>
      <c r="Q3334" s="672"/>
      <c r="R3334" s="672"/>
      <c r="S3334" s="672"/>
      <c r="T3334" s="385"/>
      <c r="U3334" s="385"/>
      <c r="V3334" s="385"/>
      <c r="W3334" s="385"/>
      <c r="X3334" s="693"/>
      <c r="Y3334" s="325"/>
      <c r="Z3334" s="308"/>
      <c r="AA3334" s="383"/>
      <c r="AC3334" s="325"/>
      <c r="AD3334" s="325"/>
      <c r="AF3334" s="383"/>
      <c r="AH3334" s="325"/>
      <c r="AI3334" s="325"/>
      <c r="AK3334" s="385"/>
      <c r="AL3334" s="385"/>
      <c r="AM3334" s="359"/>
      <c r="AN3334" s="385"/>
      <c r="AO3334" s="385"/>
      <c r="AP3334" s="385"/>
      <c r="AQ3334" s="385"/>
      <c r="AR3334" s="385"/>
      <c r="AS3334" s="385"/>
      <c r="AT3334" s="385"/>
      <c r="AU3334" s="359"/>
      <c r="AW3334" s="416"/>
      <c r="AX3334" s="694"/>
      <c r="AY3334" s="641"/>
      <c r="AZ3334" s="385"/>
      <c r="BA3334" s="385"/>
      <c r="BB3334" s="416"/>
      <c r="BC3334" s="416"/>
      <c r="BD3334" s="416"/>
      <c r="BE3334" s="416"/>
      <c r="BF3334" s="416"/>
      <c r="BG3334" s="416"/>
      <c r="BH3334" s="416"/>
      <c r="BI3334" s="416"/>
      <c r="BJ3334" s="416"/>
    </row>
    <row r="3335" spans="10:62" x14ac:dyDescent="0.2">
      <c r="J3335" s="385"/>
      <c r="K3335" s="217"/>
      <c r="L3335" s="217"/>
      <c r="M3335" s="693"/>
      <c r="N3335" s="693"/>
      <c r="O3335" s="359"/>
      <c r="P3335" s="619"/>
      <c r="Q3335" s="672"/>
      <c r="R3335" s="672"/>
      <c r="S3335" s="672"/>
      <c r="T3335" s="385"/>
      <c r="U3335" s="385"/>
      <c r="V3335" s="385"/>
      <c r="W3335" s="385"/>
      <c r="X3335" s="693"/>
      <c r="Y3335" s="325"/>
      <c r="Z3335" s="308"/>
      <c r="AA3335" s="383"/>
      <c r="AC3335" s="325"/>
      <c r="AD3335" s="325"/>
      <c r="AF3335" s="383"/>
      <c r="AH3335" s="325"/>
      <c r="AI3335" s="325"/>
      <c r="AK3335" s="385"/>
      <c r="AL3335" s="385"/>
      <c r="AM3335" s="359"/>
      <c r="AN3335" s="385"/>
      <c r="AO3335" s="385"/>
      <c r="AP3335" s="385"/>
      <c r="AQ3335" s="385"/>
      <c r="AR3335" s="385"/>
      <c r="AS3335" s="385"/>
      <c r="AT3335" s="385"/>
      <c r="AU3335" s="359"/>
      <c r="AW3335" s="416"/>
      <c r="AX3335" s="694"/>
      <c r="AY3335" s="641"/>
      <c r="AZ3335" s="385"/>
      <c r="BA3335" s="385"/>
      <c r="BB3335" s="416"/>
      <c r="BC3335" s="416"/>
      <c r="BD3335" s="416"/>
      <c r="BE3335" s="416"/>
      <c r="BF3335" s="416"/>
      <c r="BG3335" s="416"/>
      <c r="BH3335" s="416"/>
      <c r="BI3335" s="416"/>
      <c r="BJ3335" s="416"/>
    </row>
    <row r="3336" spans="10:62" x14ac:dyDescent="0.2">
      <c r="J3336" s="385"/>
      <c r="K3336" s="217"/>
      <c r="L3336" s="217"/>
      <c r="M3336" s="693"/>
      <c r="N3336" s="693"/>
      <c r="O3336" s="359"/>
      <c r="P3336" s="619"/>
      <c r="Q3336" s="672"/>
      <c r="R3336" s="672"/>
      <c r="S3336" s="672"/>
      <c r="T3336" s="385"/>
      <c r="U3336" s="385"/>
      <c r="V3336" s="385"/>
      <c r="W3336" s="385"/>
      <c r="X3336" s="693"/>
      <c r="Y3336" s="325"/>
      <c r="Z3336" s="308"/>
      <c r="AA3336" s="383"/>
      <c r="AC3336" s="325"/>
      <c r="AD3336" s="325"/>
      <c r="AF3336" s="383"/>
      <c r="AH3336" s="325"/>
      <c r="AI3336" s="325"/>
      <c r="AK3336" s="385"/>
      <c r="AL3336" s="385"/>
      <c r="AM3336" s="359"/>
      <c r="AN3336" s="385"/>
      <c r="AO3336" s="385"/>
      <c r="AP3336" s="385"/>
      <c r="AQ3336" s="385"/>
      <c r="AR3336" s="385"/>
      <c r="AS3336" s="385"/>
      <c r="AT3336" s="385"/>
      <c r="AU3336" s="359"/>
      <c r="AW3336" s="416"/>
      <c r="AX3336" s="694"/>
      <c r="AY3336" s="641"/>
      <c r="AZ3336" s="385"/>
      <c r="BA3336" s="385"/>
      <c r="BB3336" s="416"/>
      <c r="BC3336" s="416"/>
      <c r="BD3336" s="416"/>
      <c r="BE3336" s="416"/>
      <c r="BF3336" s="416"/>
      <c r="BG3336" s="416"/>
      <c r="BH3336" s="416"/>
      <c r="BI3336" s="416"/>
      <c r="BJ3336" s="416"/>
    </row>
    <row r="3337" spans="10:62" x14ac:dyDescent="0.2">
      <c r="J3337" s="385"/>
      <c r="K3337" s="217"/>
      <c r="L3337" s="217"/>
      <c r="M3337" s="693"/>
      <c r="N3337" s="693"/>
      <c r="O3337" s="359"/>
      <c r="P3337" s="619"/>
      <c r="Q3337" s="672"/>
      <c r="R3337" s="672"/>
      <c r="S3337" s="672"/>
      <c r="T3337" s="385"/>
      <c r="U3337" s="385"/>
      <c r="V3337" s="385"/>
      <c r="W3337" s="385"/>
      <c r="X3337" s="693"/>
      <c r="Y3337" s="325"/>
      <c r="Z3337" s="308"/>
      <c r="AA3337" s="383"/>
      <c r="AC3337" s="325"/>
      <c r="AD3337" s="325"/>
      <c r="AF3337" s="383"/>
      <c r="AH3337" s="325"/>
      <c r="AI3337" s="325"/>
      <c r="AK3337" s="385"/>
      <c r="AL3337" s="385"/>
      <c r="AM3337" s="359"/>
      <c r="AN3337" s="385"/>
      <c r="AO3337" s="385"/>
      <c r="AP3337" s="385"/>
      <c r="AQ3337" s="385"/>
      <c r="AR3337" s="385"/>
      <c r="AS3337" s="385"/>
      <c r="AT3337" s="385"/>
      <c r="AU3337" s="359"/>
      <c r="AW3337" s="416"/>
      <c r="AX3337" s="694"/>
      <c r="AY3337" s="641"/>
      <c r="AZ3337" s="385"/>
      <c r="BA3337" s="385"/>
      <c r="BB3337" s="416"/>
      <c r="BC3337" s="416"/>
      <c r="BD3337" s="416"/>
      <c r="BE3337" s="416"/>
      <c r="BF3337" s="416"/>
      <c r="BG3337" s="416"/>
      <c r="BH3337" s="416"/>
      <c r="BI3337" s="416"/>
      <c r="BJ3337" s="416"/>
    </row>
    <row r="3338" spans="10:62" x14ac:dyDescent="0.2">
      <c r="J3338" s="385"/>
      <c r="K3338" s="217"/>
      <c r="L3338" s="217"/>
      <c r="M3338" s="693"/>
      <c r="N3338" s="693"/>
      <c r="O3338" s="359"/>
      <c r="P3338" s="619"/>
      <c r="Q3338" s="672"/>
      <c r="R3338" s="672"/>
      <c r="S3338" s="672"/>
      <c r="T3338" s="385"/>
      <c r="U3338" s="385"/>
      <c r="V3338" s="385"/>
      <c r="W3338" s="385"/>
      <c r="X3338" s="693"/>
      <c r="Y3338" s="325"/>
      <c r="Z3338" s="308"/>
      <c r="AA3338" s="383"/>
      <c r="AC3338" s="325"/>
      <c r="AD3338" s="325"/>
      <c r="AF3338" s="383"/>
      <c r="AH3338" s="325"/>
      <c r="AI3338" s="325"/>
      <c r="AK3338" s="385"/>
      <c r="AL3338" s="385"/>
      <c r="AM3338" s="359"/>
      <c r="AN3338" s="385"/>
      <c r="AO3338" s="385"/>
      <c r="AP3338" s="385"/>
      <c r="AQ3338" s="385"/>
      <c r="AR3338" s="385"/>
      <c r="AS3338" s="385"/>
      <c r="AT3338" s="385"/>
      <c r="AU3338" s="359"/>
      <c r="AW3338" s="416"/>
      <c r="AX3338" s="694"/>
      <c r="AY3338" s="641"/>
      <c r="AZ3338" s="385"/>
      <c r="BA3338" s="385"/>
      <c r="BB3338" s="416"/>
      <c r="BC3338" s="416"/>
      <c r="BD3338" s="416"/>
      <c r="BE3338" s="416"/>
      <c r="BF3338" s="416"/>
      <c r="BG3338" s="416"/>
      <c r="BH3338" s="416"/>
      <c r="BI3338" s="416"/>
      <c r="BJ3338" s="416"/>
    </row>
    <row r="3339" spans="10:62" x14ac:dyDescent="0.2">
      <c r="J3339" s="385"/>
      <c r="K3339" s="217"/>
      <c r="L3339" s="217"/>
      <c r="M3339" s="693"/>
      <c r="N3339" s="693"/>
      <c r="O3339" s="359"/>
      <c r="P3339" s="619"/>
      <c r="Q3339" s="672"/>
      <c r="R3339" s="672"/>
      <c r="S3339" s="672"/>
      <c r="T3339" s="385"/>
      <c r="U3339" s="385"/>
      <c r="V3339" s="385"/>
      <c r="W3339" s="385"/>
      <c r="X3339" s="693"/>
      <c r="Y3339" s="325"/>
      <c r="Z3339" s="308"/>
      <c r="AA3339" s="383"/>
      <c r="AC3339" s="325"/>
      <c r="AD3339" s="325"/>
      <c r="AF3339" s="383"/>
      <c r="AH3339" s="325"/>
      <c r="AI3339" s="325"/>
      <c r="AK3339" s="385"/>
      <c r="AL3339" s="385"/>
      <c r="AM3339" s="359"/>
      <c r="AN3339" s="385"/>
      <c r="AO3339" s="385"/>
      <c r="AP3339" s="385"/>
      <c r="AQ3339" s="385"/>
      <c r="AR3339" s="385"/>
      <c r="AS3339" s="385"/>
      <c r="AT3339" s="385"/>
      <c r="AU3339" s="359"/>
      <c r="AW3339" s="416"/>
      <c r="AX3339" s="694"/>
      <c r="AY3339" s="641"/>
      <c r="AZ3339" s="385"/>
      <c r="BA3339" s="385"/>
      <c r="BB3339" s="416"/>
      <c r="BC3339" s="416"/>
      <c r="BD3339" s="416"/>
      <c r="BE3339" s="416"/>
      <c r="BF3339" s="416"/>
      <c r="BG3339" s="416"/>
      <c r="BH3339" s="416"/>
      <c r="BI3339" s="416"/>
      <c r="BJ3339" s="416"/>
    </row>
    <row r="3340" spans="10:62" x14ac:dyDescent="0.2">
      <c r="J3340" s="385"/>
      <c r="K3340" s="217"/>
      <c r="L3340" s="217"/>
      <c r="M3340" s="693"/>
      <c r="N3340" s="693"/>
      <c r="O3340" s="359"/>
      <c r="P3340" s="619"/>
      <c r="Q3340" s="672"/>
      <c r="R3340" s="672"/>
      <c r="S3340" s="672"/>
      <c r="T3340" s="385"/>
      <c r="U3340" s="385"/>
      <c r="V3340" s="385"/>
      <c r="W3340" s="385"/>
      <c r="X3340" s="693"/>
      <c r="Y3340" s="325"/>
      <c r="Z3340" s="308"/>
      <c r="AA3340" s="383"/>
      <c r="AC3340" s="325"/>
      <c r="AD3340" s="325"/>
      <c r="AF3340" s="383"/>
      <c r="AH3340" s="325"/>
      <c r="AI3340" s="325"/>
      <c r="AK3340" s="385"/>
      <c r="AL3340" s="385"/>
      <c r="AM3340" s="359"/>
      <c r="AN3340" s="385"/>
      <c r="AO3340" s="385"/>
      <c r="AP3340" s="385"/>
      <c r="AQ3340" s="385"/>
      <c r="AR3340" s="385"/>
      <c r="AS3340" s="385"/>
      <c r="AT3340" s="385"/>
      <c r="AU3340" s="359"/>
      <c r="AW3340" s="416"/>
      <c r="AX3340" s="694"/>
      <c r="AY3340" s="641"/>
      <c r="AZ3340" s="385"/>
      <c r="BA3340" s="385"/>
      <c r="BB3340" s="416"/>
      <c r="BC3340" s="416"/>
      <c r="BD3340" s="416"/>
      <c r="BE3340" s="416"/>
      <c r="BF3340" s="416"/>
      <c r="BG3340" s="416"/>
      <c r="BH3340" s="416"/>
      <c r="BI3340" s="416"/>
      <c r="BJ3340" s="416"/>
    </row>
    <row r="3341" spans="10:62" x14ac:dyDescent="0.2">
      <c r="J3341" s="385"/>
      <c r="K3341" s="217"/>
      <c r="L3341" s="217"/>
      <c r="M3341" s="693"/>
      <c r="N3341" s="693"/>
      <c r="O3341" s="359"/>
      <c r="P3341" s="619"/>
      <c r="Q3341" s="672"/>
      <c r="R3341" s="672"/>
      <c r="S3341" s="672"/>
      <c r="T3341" s="385"/>
      <c r="U3341" s="385"/>
      <c r="V3341" s="385"/>
      <c r="W3341" s="385"/>
      <c r="X3341" s="693"/>
      <c r="Y3341" s="325"/>
      <c r="Z3341" s="308"/>
      <c r="AA3341" s="383"/>
      <c r="AC3341" s="325"/>
      <c r="AD3341" s="325"/>
      <c r="AF3341" s="383"/>
      <c r="AH3341" s="325"/>
      <c r="AI3341" s="325"/>
      <c r="AK3341" s="385"/>
      <c r="AL3341" s="385"/>
      <c r="AM3341" s="359"/>
      <c r="AN3341" s="385"/>
      <c r="AO3341" s="385"/>
      <c r="AP3341" s="385"/>
      <c r="AQ3341" s="385"/>
      <c r="AR3341" s="385"/>
      <c r="AS3341" s="385"/>
      <c r="AT3341" s="385"/>
      <c r="AU3341" s="359"/>
      <c r="AW3341" s="416"/>
      <c r="AX3341" s="694"/>
      <c r="AY3341" s="641"/>
      <c r="AZ3341" s="385"/>
      <c r="BA3341" s="385"/>
      <c r="BB3341" s="416"/>
      <c r="BC3341" s="416"/>
      <c r="BD3341" s="416"/>
      <c r="BE3341" s="416"/>
      <c r="BF3341" s="416"/>
      <c r="BG3341" s="416"/>
      <c r="BH3341" s="416"/>
      <c r="BI3341" s="416"/>
      <c r="BJ3341" s="416"/>
    </row>
    <row r="3342" spans="10:62" x14ac:dyDescent="0.2">
      <c r="J3342" s="385"/>
      <c r="K3342" s="217"/>
      <c r="L3342" s="217"/>
      <c r="M3342" s="693"/>
      <c r="N3342" s="693"/>
      <c r="O3342" s="359"/>
      <c r="P3342" s="619"/>
      <c r="Q3342" s="672"/>
      <c r="R3342" s="672"/>
      <c r="S3342" s="672"/>
      <c r="T3342" s="385"/>
      <c r="U3342" s="385"/>
      <c r="V3342" s="385"/>
      <c r="W3342" s="385"/>
      <c r="X3342" s="693"/>
      <c r="Y3342" s="325"/>
      <c r="Z3342" s="308"/>
      <c r="AA3342" s="383"/>
      <c r="AC3342" s="325"/>
      <c r="AD3342" s="325"/>
      <c r="AF3342" s="383"/>
      <c r="AH3342" s="325"/>
      <c r="AI3342" s="325"/>
      <c r="AK3342" s="385"/>
      <c r="AL3342" s="385"/>
      <c r="AM3342" s="359"/>
      <c r="AN3342" s="385"/>
      <c r="AO3342" s="385"/>
      <c r="AP3342" s="385"/>
      <c r="AQ3342" s="385"/>
      <c r="AR3342" s="385"/>
      <c r="AS3342" s="385"/>
      <c r="AT3342" s="385"/>
      <c r="AU3342" s="359"/>
      <c r="AW3342" s="416"/>
      <c r="AX3342" s="694"/>
      <c r="AY3342" s="641"/>
      <c r="AZ3342" s="385"/>
      <c r="BA3342" s="385"/>
      <c r="BB3342" s="416"/>
      <c r="BC3342" s="416"/>
      <c r="BD3342" s="416"/>
      <c r="BE3342" s="416"/>
      <c r="BF3342" s="416"/>
      <c r="BG3342" s="416"/>
      <c r="BH3342" s="416"/>
      <c r="BI3342" s="416"/>
      <c r="BJ3342" s="416"/>
    </row>
    <row r="3343" spans="10:62" x14ac:dyDescent="0.2">
      <c r="J3343" s="385"/>
      <c r="K3343" s="217"/>
      <c r="L3343" s="217"/>
      <c r="M3343" s="693"/>
      <c r="N3343" s="693"/>
      <c r="O3343" s="359"/>
      <c r="P3343" s="619"/>
      <c r="Q3343" s="672"/>
      <c r="R3343" s="672"/>
      <c r="S3343" s="672"/>
      <c r="T3343" s="385"/>
      <c r="U3343" s="385"/>
      <c r="V3343" s="385"/>
      <c r="W3343" s="385"/>
      <c r="X3343" s="693"/>
      <c r="Y3343" s="325"/>
      <c r="Z3343" s="308"/>
      <c r="AA3343" s="383"/>
      <c r="AC3343" s="325"/>
      <c r="AD3343" s="325"/>
      <c r="AF3343" s="383"/>
      <c r="AH3343" s="325"/>
      <c r="AI3343" s="325"/>
      <c r="AK3343" s="385"/>
      <c r="AL3343" s="385"/>
      <c r="AM3343" s="359"/>
      <c r="AN3343" s="385"/>
      <c r="AO3343" s="385"/>
      <c r="AP3343" s="385"/>
      <c r="AQ3343" s="385"/>
      <c r="AR3343" s="385"/>
      <c r="AS3343" s="385"/>
      <c r="AT3343" s="385"/>
      <c r="AU3343" s="359"/>
      <c r="AW3343" s="416"/>
      <c r="AX3343" s="694"/>
      <c r="AY3343" s="641"/>
      <c r="AZ3343" s="385"/>
      <c r="BA3343" s="385"/>
      <c r="BB3343" s="416"/>
      <c r="BC3343" s="416"/>
      <c r="BD3343" s="416"/>
      <c r="BE3343" s="416"/>
      <c r="BF3343" s="416"/>
      <c r="BG3343" s="416"/>
      <c r="BH3343" s="416"/>
      <c r="BI3343" s="416"/>
      <c r="BJ3343" s="416"/>
    </row>
    <row r="3344" spans="10:62" x14ac:dyDescent="0.2">
      <c r="J3344" s="385"/>
      <c r="K3344" s="217"/>
      <c r="L3344" s="217"/>
      <c r="M3344" s="693"/>
      <c r="N3344" s="693"/>
      <c r="O3344" s="359"/>
      <c r="P3344" s="619"/>
      <c r="Q3344" s="672"/>
      <c r="R3344" s="672"/>
      <c r="S3344" s="672"/>
      <c r="T3344" s="385"/>
      <c r="U3344" s="385"/>
      <c r="V3344" s="385"/>
      <c r="W3344" s="385"/>
      <c r="X3344" s="693"/>
      <c r="Y3344" s="325"/>
      <c r="Z3344" s="308"/>
      <c r="AA3344" s="383"/>
      <c r="AC3344" s="325"/>
      <c r="AD3344" s="325"/>
      <c r="AF3344" s="383"/>
      <c r="AH3344" s="325"/>
      <c r="AI3344" s="325"/>
      <c r="AK3344" s="385"/>
      <c r="AL3344" s="385"/>
      <c r="AM3344" s="359"/>
      <c r="AN3344" s="385"/>
      <c r="AO3344" s="385"/>
      <c r="AP3344" s="385"/>
      <c r="AQ3344" s="385"/>
      <c r="AR3344" s="385"/>
      <c r="AS3344" s="385"/>
      <c r="AT3344" s="385"/>
      <c r="AU3344" s="359"/>
      <c r="AW3344" s="416"/>
      <c r="AX3344" s="694"/>
      <c r="AY3344" s="641"/>
      <c r="AZ3344" s="385"/>
      <c r="BA3344" s="385"/>
      <c r="BB3344" s="416"/>
      <c r="BC3344" s="416"/>
      <c r="BD3344" s="416"/>
      <c r="BE3344" s="416"/>
      <c r="BF3344" s="416"/>
      <c r="BG3344" s="416"/>
      <c r="BH3344" s="416"/>
      <c r="BI3344" s="416"/>
      <c r="BJ3344" s="416"/>
    </row>
    <row r="3345" spans="10:62" x14ac:dyDescent="0.2">
      <c r="J3345" s="385"/>
      <c r="K3345" s="217"/>
      <c r="L3345" s="217"/>
      <c r="M3345" s="693"/>
      <c r="N3345" s="693"/>
      <c r="O3345" s="359"/>
      <c r="P3345" s="619"/>
      <c r="Q3345" s="672"/>
      <c r="R3345" s="672"/>
      <c r="S3345" s="672"/>
      <c r="T3345" s="385"/>
      <c r="U3345" s="385"/>
      <c r="V3345" s="385"/>
      <c r="W3345" s="385"/>
      <c r="X3345" s="693"/>
      <c r="Y3345" s="325"/>
      <c r="Z3345" s="308"/>
      <c r="AA3345" s="383"/>
      <c r="AC3345" s="325"/>
      <c r="AD3345" s="325"/>
      <c r="AF3345" s="383"/>
      <c r="AH3345" s="325"/>
      <c r="AI3345" s="325"/>
      <c r="AK3345" s="385"/>
      <c r="AL3345" s="385"/>
      <c r="AM3345" s="359"/>
      <c r="AN3345" s="385"/>
      <c r="AO3345" s="385"/>
      <c r="AP3345" s="385"/>
      <c r="AQ3345" s="385"/>
      <c r="AR3345" s="385"/>
      <c r="AS3345" s="385"/>
      <c r="AT3345" s="385"/>
      <c r="AU3345" s="359"/>
      <c r="AW3345" s="416"/>
      <c r="AX3345" s="694"/>
      <c r="AY3345" s="641"/>
      <c r="AZ3345" s="385"/>
      <c r="BA3345" s="385"/>
      <c r="BB3345" s="416"/>
      <c r="BC3345" s="416"/>
      <c r="BD3345" s="416"/>
      <c r="BE3345" s="416"/>
      <c r="BF3345" s="416"/>
      <c r="BG3345" s="416"/>
      <c r="BH3345" s="416"/>
      <c r="BI3345" s="416"/>
      <c r="BJ3345" s="416"/>
    </row>
    <row r="3346" spans="10:62" x14ac:dyDescent="0.2">
      <c r="J3346" s="385"/>
      <c r="K3346" s="217"/>
      <c r="L3346" s="217"/>
      <c r="M3346" s="693"/>
      <c r="N3346" s="693"/>
      <c r="O3346" s="359"/>
      <c r="P3346" s="619"/>
      <c r="Q3346" s="672"/>
      <c r="R3346" s="672"/>
      <c r="S3346" s="672"/>
      <c r="T3346" s="385"/>
      <c r="U3346" s="385"/>
      <c r="V3346" s="385"/>
      <c r="W3346" s="385"/>
      <c r="X3346" s="693"/>
      <c r="Y3346" s="325"/>
      <c r="Z3346" s="308"/>
      <c r="AA3346" s="383"/>
      <c r="AC3346" s="325"/>
      <c r="AD3346" s="325"/>
      <c r="AF3346" s="383"/>
      <c r="AH3346" s="325"/>
      <c r="AI3346" s="325"/>
      <c r="AK3346" s="385"/>
      <c r="AL3346" s="385"/>
      <c r="AM3346" s="359"/>
      <c r="AN3346" s="385"/>
      <c r="AO3346" s="385"/>
      <c r="AP3346" s="385"/>
      <c r="AQ3346" s="385"/>
      <c r="AR3346" s="385"/>
      <c r="AS3346" s="385"/>
      <c r="AT3346" s="385"/>
      <c r="AU3346" s="359"/>
      <c r="AW3346" s="416"/>
      <c r="AX3346" s="694"/>
      <c r="AY3346" s="641"/>
      <c r="AZ3346" s="385"/>
      <c r="BA3346" s="385"/>
      <c r="BB3346" s="416"/>
      <c r="BC3346" s="416"/>
      <c r="BD3346" s="416"/>
      <c r="BE3346" s="416"/>
      <c r="BF3346" s="416"/>
      <c r="BG3346" s="416"/>
      <c r="BH3346" s="416"/>
      <c r="BI3346" s="416"/>
      <c r="BJ3346" s="416"/>
    </row>
    <row r="3347" spans="10:62" x14ac:dyDescent="0.2">
      <c r="J3347" s="385"/>
      <c r="K3347" s="217"/>
      <c r="L3347" s="217"/>
      <c r="M3347" s="693"/>
      <c r="N3347" s="693"/>
      <c r="O3347" s="359"/>
      <c r="P3347" s="619"/>
      <c r="Q3347" s="672"/>
      <c r="R3347" s="672"/>
      <c r="S3347" s="672"/>
      <c r="T3347" s="385"/>
      <c r="U3347" s="385"/>
      <c r="V3347" s="385"/>
      <c r="W3347" s="385"/>
      <c r="X3347" s="693"/>
      <c r="Y3347" s="325"/>
      <c r="Z3347" s="308"/>
      <c r="AA3347" s="383"/>
      <c r="AC3347" s="325"/>
      <c r="AD3347" s="325"/>
      <c r="AF3347" s="383"/>
      <c r="AH3347" s="325"/>
      <c r="AI3347" s="325"/>
      <c r="AK3347" s="385"/>
      <c r="AL3347" s="385"/>
      <c r="AM3347" s="359"/>
      <c r="AN3347" s="385"/>
      <c r="AO3347" s="385"/>
      <c r="AP3347" s="385"/>
      <c r="AQ3347" s="385"/>
      <c r="AR3347" s="385"/>
      <c r="AS3347" s="385"/>
      <c r="AT3347" s="385"/>
      <c r="AU3347" s="359"/>
      <c r="AW3347" s="416"/>
      <c r="AX3347" s="694"/>
      <c r="AY3347" s="641"/>
      <c r="AZ3347" s="385"/>
      <c r="BA3347" s="385"/>
      <c r="BB3347" s="416"/>
      <c r="BC3347" s="416"/>
      <c r="BD3347" s="416"/>
      <c r="BE3347" s="416"/>
      <c r="BF3347" s="416"/>
      <c r="BG3347" s="416"/>
      <c r="BH3347" s="416"/>
      <c r="BI3347" s="416"/>
      <c r="BJ3347" s="416"/>
    </row>
    <row r="3348" spans="10:62" x14ac:dyDescent="0.2">
      <c r="J3348" s="385"/>
      <c r="K3348" s="217"/>
      <c r="L3348" s="217"/>
      <c r="M3348" s="693"/>
      <c r="N3348" s="693"/>
      <c r="O3348" s="359"/>
      <c r="P3348" s="619"/>
      <c r="Q3348" s="672"/>
      <c r="R3348" s="672"/>
      <c r="S3348" s="672"/>
      <c r="T3348" s="385"/>
      <c r="U3348" s="385"/>
      <c r="V3348" s="385"/>
      <c r="W3348" s="385"/>
      <c r="X3348" s="693"/>
      <c r="Y3348" s="325"/>
      <c r="Z3348" s="308"/>
      <c r="AA3348" s="383"/>
      <c r="AC3348" s="325"/>
      <c r="AD3348" s="325"/>
      <c r="AF3348" s="383"/>
      <c r="AH3348" s="325"/>
      <c r="AI3348" s="325"/>
      <c r="AK3348" s="385"/>
      <c r="AL3348" s="385"/>
      <c r="AM3348" s="359"/>
      <c r="AN3348" s="385"/>
      <c r="AO3348" s="385"/>
      <c r="AP3348" s="385"/>
      <c r="AQ3348" s="385"/>
      <c r="AR3348" s="385"/>
      <c r="AS3348" s="385"/>
      <c r="AT3348" s="385"/>
      <c r="AU3348" s="359"/>
      <c r="AW3348" s="416"/>
      <c r="AX3348" s="694"/>
      <c r="AY3348" s="641"/>
      <c r="AZ3348" s="385"/>
      <c r="BA3348" s="385"/>
      <c r="BB3348" s="416"/>
      <c r="BC3348" s="416"/>
      <c r="BD3348" s="416"/>
      <c r="BE3348" s="416"/>
      <c r="BF3348" s="416"/>
      <c r="BG3348" s="416"/>
      <c r="BH3348" s="416"/>
      <c r="BI3348" s="416"/>
      <c r="BJ3348" s="416"/>
    </row>
    <row r="3349" spans="10:62" x14ac:dyDescent="0.2">
      <c r="J3349" s="385"/>
      <c r="K3349" s="217"/>
      <c r="L3349" s="217"/>
      <c r="M3349" s="693"/>
      <c r="N3349" s="693"/>
      <c r="O3349" s="359"/>
      <c r="P3349" s="619"/>
      <c r="Q3349" s="672"/>
      <c r="R3349" s="672"/>
      <c r="S3349" s="672"/>
      <c r="T3349" s="385"/>
      <c r="U3349" s="385"/>
      <c r="V3349" s="385"/>
      <c r="W3349" s="385"/>
      <c r="X3349" s="693"/>
      <c r="Y3349" s="325"/>
      <c r="Z3349" s="308"/>
      <c r="AA3349" s="383"/>
      <c r="AC3349" s="325"/>
      <c r="AD3349" s="325"/>
      <c r="AF3349" s="383"/>
      <c r="AH3349" s="325"/>
      <c r="AI3349" s="325"/>
      <c r="AK3349" s="385"/>
      <c r="AL3349" s="385"/>
      <c r="AM3349" s="359"/>
      <c r="AN3349" s="385"/>
      <c r="AO3349" s="385"/>
      <c r="AP3349" s="385"/>
      <c r="AQ3349" s="385"/>
      <c r="AR3349" s="385"/>
      <c r="AS3349" s="385"/>
      <c r="AT3349" s="385"/>
      <c r="AU3349" s="359"/>
      <c r="AW3349" s="416"/>
      <c r="AX3349" s="694"/>
      <c r="AY3349" s="641"/>
      <c r="AZ3349" s="385"/>
      <c r="BA3349" s="385"/>
      <c r="BB3349" s="416"/>
      <c r="BC3349" s="416"/>
      <c r="BD3349" s="416"/>
      <c r="BE3349" s="416"/>
      <c r="BF3349" s="416"/>
      <c r="BG3349" s="416"/>
      <c r="BH3349" s="416"/>
      <c r="BI3349" s="416"/>
      <c r="BJ3349" s="416"/>
    </row>
    <row r="3350" spans="10:62" x14ac:dyDescent="0.2">
      <c r="J3350" s="385"/>
      <c r="K3350" s="217"/>
      <c r="L3350" s="217"/>
      <c r="M3350" s="693"/>
      <c r="N3350" s="693"/>
      <c r="O3350" s="359"/>
      <c r="P3350" s="619"/>
      <c r="Q3350" s="672"/>
      <c r="R3350" s="672"/>
      <c r="S3350" s="672"/>
      <c r="T3350" s="385"/>
      <c r="U3350" s="385"/>
      <c r="V3350" s="385"/>
      <c r="W3350" s="385"/>
      <c r="X3350" s="693"/>
      <c r="Y3350" s="325"/>
      <c r="Z3350" s="308"/>
      <c r="AA3350" s="383"/>
      <c r="AC3350" s="325"/>
      <c r="AD3350" s="325"/>
      <c r="AF3350" s="383"/>
      <c r="AH3350" s="325"/>
      <c r="AI3350" s="325"/>
      <c r="AK3350" s="385"/>
      <c r="AL3350" s="385"/>
      <c r="AM3350" s="359"/>
      <c r="AN3350" s="385"/>
      <c r="AO3350" s="385"/>
      <c r="AP3350" s="385"/>
      <c r="AQ3350" s="385"/>
      <c r="AR3350" s="385"/>
      <c r="AS3350" s="385"/>
      <c r="AT3350" s="385"/>
      <c r="AU3350" s="359"/>
      <c r="AW3350" s="416"/>
      <c r="AX3350" s="694"/>
      <c r="AY3350" s="641"/>
      <c r="AZ3350" s="385"/>
      <c r="BA3350" s="385"/>
      <c r="BB3350" s="416"/>
      <c r="BC3350" s="416"/>
      <c r="BD3350" s="416"/>
      <c r="BE3350" s="416"/>
      <c r="BF3350" s="416"/>
      <c r="BG3350" s="416"/>
      <c r="BH3350" s="416"/>
      <c r="BI3350" s="416"/>
      <c r="BJ3350" s="416"/>
    </row>
    <row r="3351" spans="10:62" x14ac:dyDescent="0.2">
      <c r="J3351" s="385"/>
      <c r="K3351" s="217"/>
      <c r="L3351" s="217"/>
      <c r="M3351" s="693"/>
      <c r="N3351" s="693"/>
      <c r="O3351" s="359"/>
      <c r="P3351" s="619"/>
      <c r="Q3351" s="672"/>
      <c r="R3351" s="672"/>
      <c r="S3351" s="672"/>
      <c r="T3351" s="385"/>
      <c r="U3351" s="385"/>
      <c r="V3351" s="385"/>
      <c r="W3351" s="385"/>
      <c r="X3351" s="693"/>
      <c r="Y3351" s="325"/>
      <c r="Z3351" s="308"/>
      <c r="AA3351" s="383"/>
      <c r="AC3351" s="325"/>
      <c r="AD3351" s="325"/>
      <c r="AF3351" s="383"/>
      <c r="AH3351" s="325"/>
      <c r="AI3351" s="325"/>
      <c r="AK3351" s="385"/>
      <c r="AL3351" s="385"/>
      <c r="AM3351" s="359"/>
      <c r="AN3351" s="385"/>
      <c r="AO3351" s="385"/>
      <c r="AP3351" s="385"/>
      <c r="AQ3351" s="385"/>
      <c r="AR3351" s="385"/>
      <c r="AS3351" s="385"/>
      <c r="AT3351" s="385"/>
      <c r="AU3351" s="359"/>
      <c r="AW3351" s="416"/>
      <c r="AX3351" s="694"/>
      <c r="AY3351" s="641"/>
      <c r="AZ3351" s="385"/>
      <c r="BA3351" s="385"/>
      <c r="BB3351" s="416"/>
      <c r="BC3351" s="416"/>
      <c r="BD3351" s="416"/>
      <c r="BE3351" s="416"/>
      <c r="BF3351" s="416"/>
      <c r="BG3351" s="416"/>
      <c r="BH3351" s="416"/>
      <c r="BI3351" s="416"/>
      <c r="BJ3351" s="416"/>
    </row>
    <row r="3352" spans="10:62" x14ac:dyDescent="0.2">
      <c r="J3352" s="385"/>
      <c r="K3352" s="217"/>
      <c r="L3352" s="217"/>
      <c r="M3352" s="693"/>
      <c r="N3352" s="693"/>
      <c r="O3352" s="359"/>
      <c r="P3352" s="619"/>
      <c r="Q3352" s="672"/>
      <c r="R3352" s="672"/>
      <c r="S3352" s="672"/>
      <c r="T3352" s="385"/>
      <c r="U3352" s="385"/>
      <c r="V3352" s="385"/>
      <c r="W3352" s="385"/>
      <c r="X3352" s="693"/>
      <c r="Y3352" s="325"/>
      <c r="Z3352" s="308"/>
      <c r="AA3352" s="383"/>
      <c r="AC3352" s="325"/>
      <c r="AD3352" s="325"/>
      <c r="AF3352" s="383"/>
      <c r="AH3352" s="325"/>
      <c r="AI3352" s="325"/>
      <c r="AK3352" s="385"/>
      <c r="AL3352" s="385"/>
      <c r="AM3352" s="359"/>
      <c r="AN3352" s="385"/>
      <c r="AO3352" s="385"/>
      <c r="AP3352" s="385"/>
      <c r="AQ3352" s="385"/>
      <c r="AR3352" s="385"/>
      <c r="AS3352" s="385"/>
      <c r="AT3352" s="385"/>
      <c r="AU3352" s="359"/>
      <c r="AW3352" s="416"/>
      <c r="AX3352" s="694"/>
      <c r="AY3352" s="641"/>
      <c r="AZ3352" s="385"/>
      <c r="BA3352" s="385"/>
      <c r="BB3352" s="416"/>
      <c r="BC3352" s="416"/>
      <c r="BD3352" s="416"/>
      <c r="BE3352" s="416"/>
      <c r="BF3352" s="416"/>
      <c r="BG3352" s="416"/>
      <c r="BH3352" s="416"/>
      <c r="BI3352" s="416"/>
      <c r="BJ3352" s="416"/>
    </row>
    <row r="3353" spans="10:62" x14ac:dyDescent="0.2">
      <c r="J3353" s="385"/>
      <c r="K3353" s="217"/>
      <c r="L3353" s="217"/>
      <c r="M3353" s="693"/>
      <c r="N3353" s="693"/>
      <c r="O3353" s="359"/>
      <c r="P3353" s="619"/>
      <c r="Q3353" s="672"/>
      <c r="R3353" s="672"/>
      <c r="S3353" s="672"/>
      <c r="T3353" s="385"/>
      <c r="U3353" s="385"/>
      <c r="V3353" s="385"/>
      <c r="W3353" s="385"/>
      <c r="X3353" s="693"/>
      <c r="Y3353" s="325"/>
      <c r="Z3353" s="308"/>
      <c r="AA3353" s="383"/>
      <c r="AC3353" s="325"/>
      <c r="AD3353" s="325"/>
      <c r="AF3353" s="383"/>
      <c r="AH3353" s="325"/>
      <c r="AI3353" s="325"/>
      <c r="AK3353" s="385"/>
      <c r="AL3353" s="385"/>
      <c r="AM3353" s="359"/>
      <c r="AN3353" s="385"/>
      <c r="AO3353" s="385"/>
      <c r="AP3353" s="385"/>
      <c r="AQ3353" s="385"/>
      <c r="AR3353" s="385"/>
      <c r="AS3353" s="385"/>
      <c r="AT3353" s="385"/>
      <c r="AU3353" s="359"/>
      <c r="AW3353" s="416"/>
      <c r="AX3353" s="694"/>
      <c r="AY3353" s="641"/>
      <c r="AZ3353" s="385"/>
      <c r="BA3353" s="385"/>
      <c r="BB3353" s="416"/>
      <c r="BC3353" s="416"/>
      <c r="BD3353" s="416"/>
      <c r="BE3353" s="416"/>
      <c r="BF3353" s="416"/>
      <c r="BG3353" s="416"/>
      <c r="BH3353" s="416"/>
      <c r="BI3353" s="416"/>
      <c r="BJ3353" s="416"/>
    </row>
    <row r="3354" spans="10:62" x14ac:dyDescent="0.2">
      <c r="J3354" s="385"/>
      <c r="K3354" s="217"/>
      <c r="L3354" s="217"/>
      <c r="M3354" s="693"/>
      <c r="N3354" s="693"/>
      <c r="O3354" s="359"/>
      <c r="P3354" s="619"/>
      <c r="Q3354" s="672"/>
      <c r="R3354" s="672"/>
      <c r="S3354" s="672"/>
      <c r="T3354" s="385"/>
      <c r="U3354" s="385"/>
      <c r="V3354" s="385"/>
      <c r="W3354" s="385"/>
      <c r="X3354" s="693"/>
      <c r="Y3354" s="325"/>
      <c r="Z3354" s="308"/>
      <c r="AA3354" s="383"/>
      <c r="AC3354" s="325"/>
      <c r="AD3354" s="325"/>
      <c r="AF3354" s="383"/>
      <c r="AH3354" s="325"/>
      <c r="AI3354" s="325"/>
      <c r="AK3354" s="385"/>
      <c r="AL3354" s="385"/>
      <c r="AM3354" s="359"/>
      <c r="AN3354" s="385"/>
      <c r="AO3354" s="385"/>
      <c r="AP3354" s="385"/>
      <c r="AQ3354" s="385"/>
      <c r="AR3354" s="385"/>
      <c r="AS3354" s="385"/>
      <c r="AT3354" s="385"/>
      <c r="AU3354" s="359"/>
      <c r="AW3354" s="416"/>
      <c r="AX3354" s="694"/>
      <c r="AY3354" s="641"/>
      <c r="AZ3354" s="385"/>
      <c r="BA3354" s="385"/>
      <c r="BB3354" s="416"/>
      <c r="BC3354" s="416"/>
      <c r="BD3354" s="416"/>
      <c r="BE3354" s="416"/>
      <c r="BF3354" s="416"/>
      <c r="BG3354" s="416"/>
      <c r="BH3354" s="416"/>
      <c r="BI3354" s="416"/>
      <c r="BJ3354" s="416"/>
    </row>
    <row r="3355" spans="10:62" x14ac:dyDescent="0.2">
      <c r="J3355" s="385"/>
      <c r="K3355" s="217"/>
      <c r="L3355" s="217"/>
      <c r="M3355" s="693"/>
      <c r="N3355" s="693"/>
      <c r="O3355" s="359"/>
      <c r="P3355" s="619"/>
      <c r="Q3355" s="672"/>
      <c r="R3355" s="672"/>
      <c r="S3355" s="672"/>
      <c r="T3355" s="385"/>
      <c r="U3355" s="385"/>
      <c r="V3355" s="385"/>
      <c r="W3355" s="385"/>
      <c r="X3355" s="693"/>
      <c r="Y3355" s="325"/>
      <c r="Z3355" s="308"/>
      <c r="AA3355" s="383"/>
      <c r="AC3355" s="325"/>
      <c r="AD3355" s="325"/>
      <c r="AF3355" s="383"/>
      <c r="AH3355" s="325"/>
      <c r="AI3355" s="325"/>
      <c r="AK3355" s="385"/>
      <c r="AL3355" s="385"/>
      <c r="AM3355" s="359"/>
      <c r="AN3355" s="385"/>
      <c r="AO3355" s="385"/>
      <c r="AP3355" s="385"/>
      <c r="AQ3355" s="385"/>
      <c r="AR3355" s="385"/>
      <c r="AS3355" s="385"/>
      <c r="AT3355" s="385"/>
      <c r="AU3355" s="359"/>
      <c r="AW3355" s="416"/>
      <c r="AX3355" s="694"/>
      <c r="AY3355" s="641"/>
      <c r="AZ3355" s="385"/>
      <c r="BA3355" s="385"/>
      <c r="BB3355" s="416"/>
      <c r="BC3355" s="416"/>
      <c r="BD3355" s="416"/>
      <c r="BE3355" s="416"/>
      <c r="BF3355" s="416"/>
      <c r="BG3355" s="416"/>
      <c r="BH3355" s="416"/>
      <c r="BI3355" s="416"/>
      <c r="BJ3355" s="416"/>
    </row>
    <row r="3356" spans="10:62" x14ac:dyDescent="0.2">
      <c r="J3356" s="385"/>
      <c r="K3356" s="217"/>
      <c r="L3356" s="217"/>
      <c r="M3356" s="693"/>
      <c r="N3356" s="693"/>
      <c r="O3356" s="359"/>
      <c r="P3356" s="619"/>
      <c r="Q3356" s="672"/>
      <c r="R3356" s="672"/>
      <c r="S3356" s="672"/>
      <c r="T3356" s="385"/>
      <c r="U3356" s="385"/>
      <c r="V3356" s="385"/>
      <c r="W3356" s="385"/>
      <c r="X3356" s="693"/>
      <c r="Y3356" s="325"/>
      <c r="Z3356" s="308"/>
      <c r="AA3356" s="383"/>
      <c r="AC3356" s="325"/>
      <c r="AD3356" s="325"/>
      <c r="AF3356" s="383"/>
      <c r="AH3356" s="325"/>
      <c r="AI3356" s="325"/>
      <c r="AK3356" s="385"/>
      <c r="AL3356" s="385"/>
      <c r="AM3356" s="359"/>
      <c r="AN3356" s="385"/>
      <c r="AO3356" s="385"/>
      <c r="AP3356" s="385"/>
      <c r="AQ3356" s="385"/>
      <c r="AR3356" s="385"/>
      <c r="AS3356" s="385"/>
      <c r="AT3356" s="385"/>
      <c r="AU3356" s="359"/>
      <c r="AW3356" s="416"/>
      <c r="AX3356" s="694"/>
      <c r="AY3356" s="641"/>
      <c r="AZ3356" s="385"/>
      <c r="BA3356" s="385"/>
      <c r="BB3356" s="416"/>
      <c r="BC3356" s="416"/>
      <c r="BD3356" s="416"/>
      <c r="BE3356" s="416"/>
      <c r="BF3356" s="416"/>
      <c r="BG3356" s="416"/>
      <c r="BH3356" s="416"/>
      <c r="BI3356" s="416"/>
      <c r="BJ3356" s="416"/>
    </row>
    <row r="3357" spans="10:62" x14ac:dyDescent="0.2">
      <c r="J3357" s="385"/>
      <c r="K3357" s="217"/>
      <c r="L3357" s="217"/>
      <c r="M3357" s="693"/>
      <c r="N3357" s="693"/>
      <c r="O3357" s="359"/>
      <c r="P3357" s="619"/>
      <c r="Q3357" s="672"/>
      <c r="R3357" s="672"/>
      <c r="S3357" s="672"/>
      <c r="T3357" s="385"/>
      <c r="U3357" s="385"/>
      <c r="V3357" s="385"/>
      <c r="W3357" s="385"/>
      <c r="X3357" s="693"/>
      <c r="Y3357" s="325"/>
      <c r="Z3357" s="308"/>
      <c r="AA3357" s="383"/>
      <c r="AC3357" s="325"/>
      <c r="AD3357" s="325"/>
      <c r="AF3357" s="383"/>
      <c r="AH3357" s="325"/>
      <c r="AI3357" s="325"/>
      <c r="AK3357" s="385"/>
      <c r="AL3357" s="385"/>
      <c r="AM3357" s="359"/>
      <c r="AN3357" s="385"/>
      <c r="AO3357" s="385"/>
      <c r="AP3357" s="385"/>
      <c r="AQ3357" s="385"/>
      <c r="AR3357" s="385"/>
      <c r="AS3357" s="385"/>
      <c r="AT3357" s="385"/>
      <c r="AU3357" s="359"/>
      <c r="AW3357" s="416"/>
      <c r="AX3357" s="694"/>
      <c r="AY3357" s="641"/>
      <c r="AZ3357" s="385"/>
      <c r="BA3357" s="385"/>
      <c r="BB3357" s="416"/>
      <c r="BC3357" s="416"/>
      <c r="BD3357" s="416"/>
      <c r="BE3357" s="416"/>
      <c r="BF3357" s="416"/>
      <c r="BG3357" s="416"/>
      <c r="BH3357" s="416"/>
      <c r="BI3357" s="416"/>
      <c r="BJ3357" s="416"/>
    </row>
    <row r="3358" spans="10:62" x14ac:dyDescent="0.2">
      <c r="J3358" s="385"/>
      <c r="K3358" s="217"/>
      <c r="L3358" s="217"/>
      <c r="M3358" s="693"/>
      <c r="N3358" s="693"/>
      <c r="O3358" s="359"/>
      <c r="P3358" s="619"/>
      <c r="Q3358" s="672"/>
      <c r="R3358" s="672"/>
      <c r="S3358" s="672"/>
      <c r="T3358" s="385"/>
      <c r="U3358" s="385"/>
      <c r="V3358" s="385"/>
      <c r="W3358" s="385"/>
      <c r="X3358" s="693"/>
      <c r="Y3358" s="325"/>
      <c r="Z3358" s="308"/>
      <c r="AA3358" s="383"/>
      <c r="AC3358" s="325"/>
      <c r="AD3358" s="325"/>
      <c r="AF3358" s="383"/>
      <c r="AH3358" s="325"/>
      <c r="AI3358" s="325"/>
      <c r="AK3358" s="385"/>
      <c r="AL3358" s="385"/>
      <c r="AM3358" s="359"/>
      <c r="AN3358" s="385"/>
      <c r="AO3358" s="385"/>
      <c r="AP3358" s="385"/>
      <c r="AQ3358" s="385"/>
      <c r="AR3358" s="385"/>
      <c r="AS3358" s="385"/>
      <c r="AT3358" s="385"/>
      <c r="AU3358" s="359"/>
      <c r="AW3358" s="416"/>
      <c r="AX3358" s="694"/>
      <c r="AY3358" s="641"/>
      <c r="AZ3358" s="385"/>
      <c r="BA3358" s="385"/>
      <c r="BB3358" s="416"/>
      <c r="BC3358" s="416"/>
      <c r="BD3358" s="416"/>
      <c r="BE3358" s="416"/>
      <c r="BF3358" s="416"/>
      <c r="BG3358" s="416"/>
      <c r="BH3358" s="416"/>
      <c r="BI3358" s="416"/>
      <c r="BJ3358" s="416"/>
    </row>
    <row r="3359" spans="10:62" x14ac:dyDescent="0.2">
      <c r="J3359" s="385"/>
      <c r="K3359" s="217"/>
      <c r="L3359" s="217"/>
      <c r="M3359" s="693"/>
      <c r="N3359" s="693"/>
      <c r="O3359" s="359"/>
      <c r="P3359" s="619"/>
      <c r="Q3359" s="672"/>
      <c r="R3359" s="672"/>
      <c r="S3359" s="672"/>
      <c r="T3359" s="385"/>
      <c r="U3359" s="385"/>
      <c r="V3359" s="385"/>
      <c r="W3359" s="385"/>
      <c r="X3359" s="693"/>
      <c r="Y3359" s="325"/>
      <c r="Z3359" s="308"/>
      <c r="AA3359" s="383"/>
      <c r="AC3359" s="325"/>
      <c r="AD3359" s="325"/>
      <c r="AF3359" s="383"/>
      <c r="AH3359" s="325"/>
      <c r="AI3359" s="325"/>
      <c r="AK3359" s="385"/>
      <c r="AL3359" s="385"/>
      <c r="AM3359" s="359"/>
      <c r="AN3359" s="385"/>
      <c r="AO3359" s="385"/>
      <c r="AP3359" s="385"/>
      <c r="AQ3359" s="385"/>
      <c r="AR3359" s="385"/>
      <c r="AS3359" s="385"/>
      <c r="AT3359" s="385"/>
      <c r="AU3359" s="359"/>
      <c r="AW3359" s="416"/>
      <c r="AX3359" s="694"/>
      <c r="AY3359" s="641"/>
      <c r="AZ3359" s="385"/>
      <c r="BA3359" s="385"/>
      <c r="BB3359" s="416"/>
      <c r="BC3359" s="416"/>
      <c r="BD3359" s="416"/>
      <c r="BE3359" s="416"/>
      <c r="BF3359" s="416"/>
      <c r="BG3359" s="416"/>
      <c r="BH3359" s="416"/>
      <c r="BI3359" s="416"/>
      <c r="BJ3359" s="416"/>
    </row>
    <row r="3360" spans="10:62" x14ac:dyDescent="0.2">
      <c r="J3360" s="385"/>
      <c r="K3360" s="217"/>
      <c r="L3360" s="217"/>
      <c r="M3360" s="693"/>
      <c r="N3360" s="693"/>
      <c r="O3360" s="359"/>
      <c r="P3360" s="619"/>
      <c r="Q3360" s="672"/>
      <c r="R3360" s="672"/>
      <c r="S3360" s="672"/>
      <c r="T3360" s="385"/>
      <c r="U3360" s="385"/>
      <c r="V3360" s="385"/>
      <c r="W3360" s="385"/>
      <c r="X3360" s="693"/>
      <c r="Y3360" s="325"/>
      <c r="Z3360" s="308"/>
      <c r="AA3360" s="383"/>
      <c r="AC3360" s="325"/>
      <c r="AD3360" s="325"/>
      <c r="AF3360" s="383"/>
      <c r="AH3360" s="325"/>
      <c r="AI3360" s="325"/>
      <c r="AK3360" s="385"/>
      <c r="AL3360" s="385"/>
      <c r="AM3360" s="359"/>
      <c r="AN3360" s="385"/>
      <c r="AO3360" s="385"/>
      <c r="AP3360" s="385"/>
      <c r="AQ3360" s="385"/>
      <c r="AR3360" s="385"/>
      <c r="AS3360" s="385"/>
      <c r="AT3360" s="385"/>
      <c r="AU3360" s="359"/>
      <c r="AW3360" s="416"/>
      <c r="AX3360" s="694"/>
      <c r="AY3360" s="641"/>
      <c r="AZ3360" s="385"/>
      <c r="BA3360" s="385"/>
      <c r="BB3360" s="416"/>
      <c r="BC3360" s="416"/>
      <c r="BD3360" s="416"/>
      <c r="BE3360" s="416"/>
      <c r="BF3360" s="416"/>
      <c r="BG3360" s="416"/>
      <c r="BH3360" s="416"/>
      <c r="BI3360" s="416"/>
      <c r="BJ3360" s="416"/>
    </row>
    <row r="3361" spans="10:62" x14ac:dyDescent="0.2">
      <c r="J3361" s="385"/>
      <c r="K3361" s="217"/>
      <c r="L3361" s="217"/>
      <c r="M3361" s="693"/>
      <c r="N3361" s="693"/>
      <c r="O3361" s="359"/>
      <c r="P3361" s="619"/>
      <c r="Q3361" s="672"/>
      <c r="R3361" s="672"/>
      <c r="S3361" s="672"/>
      <c r="T3361" s="385"/>
      <c r="U3361" s="385"/>
      <c r="V3361" s="385"/>
      <c r="W3361" s="385"/>
      <c r="X3361" s="693"/>
      <c r="Y3361" s="325"/>
      <c r="Z3361" s="308"/>
      <c r="AA3361" s="383"/>
      <c r="AC3361" s="325"/>
      <c r="AD3361" s="325"/>
      <c r="AF3361" s="383"/>
      <c r="AH3361" s="325"/>
      <c r="AI3361" s="325"/>
      <c r="AK3361" s="385"/>
      <c r="AL3361" s="385"/>
      <c r="AM3361" s="359"/>
      <c r="AN3361" s="385"/>
      <c r="AO3361" s="385"/>
      <c r="AP3361" s="385"/>
      <c r="AQ3361" s="385"/>
      <c r="AR3361" s="385"/>
      <c r="AS3361" s="385"/>
      <c r="AT3361" s="385"/>
      <c r="AU3361" s="359"/>
      <c r="AW3361" s="416"/>
      <c r="AX3361" s="694"/>
      <c r="AY3361" s="641"/>
      <c r="AZ3361" s="385"/>
      <c r="BA3361" s="385"/>
      <c r="BB3361" s="416"/>
      <c r="BC3361" s="416"/>
      <c r="BD3361" s="416"/>
      <c r="BE3361" s="416"/>
      <c r="BF3361" s="416"/>
      <c r="BG3361" s="416"/>
      <c r="BH3361" s="416"/>
      <c r="BI3361" s="416"/>
      <c r="BJ3361" s="416"/>
    </row>
    <row r="3362" spans="10:62" x14ac:dyDescent="0.2">
      <c r="J3362" s="385"/>
      <c r="K3362" s="217"/>
      <c r="L3362" s="217"/>
      <c r="M3362" s="693"/>
      <c r="N3362" s="693"/>
      <c r="O3362" s="359"/>
      <c r="P3362" s="619"/>
      <c r="Q3362" s="672"/>
      <c r="R3362" s="672"/>
      <c r="S3362" s="672"/>
      <c r="T3362" s="385"/>
      <c r="U3362" s="385"/>
      <c r="V3362" s="385"/>
      <c r="W3362" s="385"/>
      <c r="X3362" s="693"/>
      <c r="Y3362" s="325"/>
      <c r="Z3362" s="308"/>
      <c r="AA3362" s="383"/>
      <c r="AC3362" s="325"/>
      <c r="AD3362" s="325"/>
      <c r="AF3362" s="383"/>
      <c r="AH3362" s="325"/>
      <c r="AI3362" s="325"/>
      <c r="AK3362" s="385"/>
      <c r="AL3362" s="385"/>
      <c r="AM3362" s="359"/>
      <c r="AN3362" s="385"/>
      <c r="AO3362" s="385"/>
      <c r="AP3362" s="385"/>
      <c r="AQ3362" s="385"/>
      <c r="AR3362" s="385"/>
      <c r="AS3362" s="385"/>
      <c r="AT3362" s="385"/>
      <c r="AU3362" s="359"/>
      <c r="AW3362" s="416"/>
      <c r="AX3362" s="694"/>
      <c r="AY3362" s="641"/>
      <c r="AZ3362" s="385"/>
      <c r="BA3362" s="385"/>
      <c r="BB3362" s="416"/>
      <c r="BC3362" s="416"/>
      <c r="BD3362" s="416"/>
      <c r="BE3362" s="416"/>
      <c r="BF3362" s="416"/>
      <c r="BG3362" s="416"/>
      <c r="BH3362" s="416"/>
      <c r="BI3362" s="416"/>
      <c r="BJ3362" s="416"/>
    </row>
    <row r="3363" spans="10:62" x14ac:dyDescent="0.2">
      <c r="J3363" s="385"/>
      <c r="K3363" s="217"/>
      <c r="L3363" s="217"/>
      <c r="M3363" s="693"/>
      <c r="N3363" s="693"/>
      <c r="O3363" s="359"/>
      <c r="P3363" s="619"/>
      <c r="Q3363" s="672"/>
      <c r="R3363" s="672"/>
      <c r="S3363" s="672"/>
      <c r="T3363" s="385"/>
      <c r="U3363" s="385"/>
      <c r="V3363" s="385"/>
      <c r="W3363" s="385"/>
      <c r="X3363" s="693"/>
      <c r="Y3363" s="325"/>
      <c r="Z3363" s="308"/>
      <c r="AA3363" s="383"/>
      <c r="AC3363" s="325"/>
      <c r="AD3363" s="325"/>
      <c r="AF3363" s="383"/>
      <c r="AH3363" s="325"/>
      <c r="AI3363" s="325"/>
      <c r="AK3363" s="385"/>
      <c r="AL3363" s="385"/>
      <c r="AM3363" s="359"/>
      <c r="AN3363" s="385"/>
      <c r="AO3363" s="385"/>
      <c r="AP3363" s="385"/>
      <c r="AQ3363" s="385"/>
      <c r="AR3363" s="385"/>
      <c r="AS3363" s="385"/>
      <c r="AT3363" s="385"/>
      <c r="AU3363" s="359"/>
      <c r="AW3363" s="416"/>
      <c r="AX3363" s="694"/>
      <c r="AY3363" s="641"/>
      <c r="AZ3363" s="385"/>
      <c r="BA3363" s="385"/>
      <c r="BB3363" s="416"/>
      <c r="BC3363" s="416"/>
      <c r="BD3363" s="416"/>
      <c r="BE3363" s="416"/>
      <c r="BF3363" s="416"/>
      <c r="BG3363" s="416"/>
      <c r="BH3363" s="416"/>
      <c r="BI3363" s="416"/>
      <c r="BJ3363" s="416"/>
    </row>
    <row r="3364" spans="10:62" x14ac:dyDescent="0.2">
      <c r="J3364" s="385"/>
      <c r="K3364" s="217"/>
      <c r="L3364" s="217"/>
      <c r="M3364" s="693"/>
      <c r="N3364" s="693"/>
      <c r="O3364" s="359"/>
      <c r="P3364" s="619"/>
      <c r="Q3364" s="672"/>
      <c r="R3364" s="672"/>
      <c r="S3364" s="672"/>
      <c r="T3364" s="385"/>
      <c r="U3364" s="385"/>
      <c r="V3364" s="385"/>
      <c r="W3364" s="385"/>
      <c r="X3364" s="693"/>
      <c r="Y3364" s="325"/>
      <c r="Z3364" s="308"/>
      <c r="AA3364" s="383"/>
      <c r="AC3364" s="325"/>
      <c r="AD3364" s="325"/>
      <c r="AF3364" s="383"/>
      <c r="AH3364" s="325"/>
      <c r="AI3364" s="325"/>
      <c r="AK3364" s="385"/>
      <c r="AL3364" s="385"/>
      <c r="AM3364" s="359"/>
      <c r="AN3364" s="385"/>
      <c r="AO3364" s="385"/>
      <c r="AP3364" s="385"/>
      <c r="AQ3364" s="385"/>
      <c r="AR3364" s="385"/>
      <c r="AS3364" s="385"/>
      <c r="AT3364" s="385"/>
      <c r="AU3364" s="359"/>
      <c r="AW3364" s="416"/>
      <c r="AX3364" s="694"/>
      <c r="AY3364" s="641"/>
      <c r="AZ3364" s="385"/>
      <c r="BA3364" s="385"/>
      <c r="BB3364" s="416"/>
      <c r="BC3364" s="416"/>
      <c r="BD3364" s="416"/>
      <c r="BE3364" s="416"/>
      <c r="BF3364" s="416"/>
      <c r="BG3364" s="416"/>
      <c r="BH3364" s="416"/>
      <c r="BI3364" s="416"/>
      <c r="BJ3364" s="416"/>
    </row>
    <row r="3365" spans="10:62" x14ac:dyDescent="0.2">
      <c r="J3365" s="385"/>
      <c r="K3365" s="217"/>
      <c r="L3365" s="217"/>
      <c r="M3365" s="693"/>
      <c r="N3365" s="693"/>
      <c r="O3365" s="359"/>
      <c r="P3365" s="619"/>
      <c r="Q3365" s="672"/>
      <c r="R3365" s="672"/>
      <c r="S3365" s="672"/>
      <c r="T3365" s="385"/>
      <c r="U3365" s="385"/>
      <c r="V3365" s="385"/>
      <c r="W3365" s="385"/>
      <c r="X3365" s="693"/>
      <c r="Y3365" s="325"/>
      <c r="Z3365" s="308"/>
      <c r="AA3365" s="383"/>
      <c r="AC3365" s="325"/>
      <c r="AD3365" s="325"/>
      <c r="AF3365" s="383"/>
      <c r="AH3365" s="325"/>
      <c r="AI3365" s="325"/>
      <c r="AK3365" s="385"/>
      <c r="AL3365" s="385"/>
      <c r="AM3365" s="359"/>
      <c r="AN3365" s="385"/>
      <c r="AO3365" s="385"/>
      <c r="AP3365" s="385"/>
      <c r="AQ3365" s="385"/>
      <c r="AR3365" s="385"/>
      <c r="AS3365" s="385"/>
      <c r="AT3365" s="385"/>
      <c r="AU3365" s="359"/>
      <c r="AW3365" s="416"/>
      <c r="AX3365" s="694"/>
      <c r="AY3365" s="641"/>
      <c r="AZ3365" s="385"/>
      <c r="BA3365" s="385"/>
      <c r="BB3365" s="416"/>
      <c r="BC3365" s="416"/>
      <c r="BD3365" s="416"/>
      <c r="BE3365" s="416"/>
      <c r="BF3365" s="416"/>
      <c r="BG3365" s="416"/>
      <c r="BH3365" s="416"/>
      <c r="BI3365" s="416"/>
      <c r="BJ3365" s="416"/>
    </row>
    <row r="3366" spans="10:62" x14ac:dyDescent="0.2">
      <c r="J3366" s="385"/>
      <c r="K3366" s="217"/>
      <c r="L3366" s="217"/>
      <c r="M3366" s="693"/>
      <c r="N3366" s="693"/>
      <c r="O3366" s="359"/>
      <c r="P3366" s="619"/>
      <c r="Q3366" s="672"/>
      <c r="R3366" s="672"/>
      <c r="S3366" s="672"/>
      <c r="T3366" s="385"/>
      <c r="U3366" s="385"/>
      <c r="V3366" s="385"/>
      <c r="W3366" s="385"/>
      <c r="X3366" s="693"/>
      <c r="Y3366" s="325"/>
      <c r="Z3366" s="308"/>
      <c r="AA3366" s="383"/>
      <c r="AC3366" s="325"/>
      <c r="AD3366" s="325"/>
      <c r="AF3366" s="383"/>
      <c r="AH3366" s="325"/>
      <c r="AI3366" s="325"/>
      <c r="AK3366" s="385"/>
      <c r="AL3366" s="385"/>
      <c r="AM3366" s="359"/>
      <c r="AN3366" s="385"/>
      <c r="AO3366" s="385"/>
      <c r="AP3366" s="385"/>
      <c r="AQ3366" s="385"/>
      <c r="AR3366" s="385"/>
      <c r="AS3366" s="385"/>
      <c r="AT3366" s="385"/>
      <c r="AU3366" s="359"/>
      <c r="AW3366" s="416"/>
      <c r="AX3366" s="694"/>
      <c r="AY3366" s="641"/>
      <c r="AZ3366" s="385"/>
      <c r="BA3366" s="385"/>
      <c r="BB3366" s="416"/>
      <c r="BC3366" s="416"/>
      <c r="BD3366" s="416"/>
      <c r="BE3366" s="416"/>
      <c r="BF3366" s="416"/>
      <c r="BG3366" s="416"/>
      <c r="BH3366" s="416"/>
      <c r="BI3366" s="416"/>
      <c r="BJ3366" s="416"/>
    </row>
    <row r="3367" spans="10:62" x14ac:dyDescent="0.2">
      <c r="J3367" s="385"/>
      <c r="K3367" s="217"/>
      <c r="L3367" s="217"/>
      <c r="M3367" s="693"/>
      <c r="N3367" s="693"/>
      <c r="O3367" s="359"/>
      <c r="P3367" s="619"/>
      <c r="Q3367" s="672"/>
      <c r="R3367" s="672"/>
      <c r="S3367" s="672"/>
      <c r="T3367" s="385"/>
      <c r="U3367" s="385"/>
      <c r="V3367" s="385"/>
      <c r="W3367" s="385"/>
      <c r="X3367" s="693"/>
      <c r="Y3367" s="325"/>
      <c r="Z3367" s="308"/>
      <c r="AA3367" s="383"/>
      <c r="AC3367" s="325"/>
      <c r="AD3367" s="325"/>
      <c r="AF3367" s="383"/>
      <c r="AH3367" s="325"/>
      <c r="AI3367" s="325"/>
      <c r="AK3367" s="385"/>
      <c r="AL3367" s="385"/>
      <c r="AM3367" s="359"/>
      <c r="AN3367" s="385"/>
      <c r="AO3367" s="385"/>
      <c r="AP3367" s="385"/>
      <c r="AQ3367" s="385"/>
      <c r="AR3367" s="385"/>
      <c r="AS3367" s="385"/>
      <c r="AT3367" s="385"/>
      <c r="AU3367" s="359"/>
      <c r="AW3367" s="416"/>
      <c r="AX3367" s="694"/>
      <c r="AY3367" s="641"/>
      <c r="AZ3367" s="385"/>
      <c r="BA3367" s="385"/>
      <c r="BB3367" s="416"/>
      <c r="BC3367" s="416"/>
      <c r="BD3367" s="416"/>
      <c r="BE3367" s="416"/>
      <c r="BF3367" s="416"/>
      <c r="BG3367" s="416"/>
      <c r="BH3367" s="416"/>
      <c r="BI3367" s="416"/>
      <c r="BJ3367" s="416"/>
    </row>
    <row r="3368" spans="10:62" x14ac:dyDescent="0.2">
      <c r="J3368" s="385"/>
      <c r="K3368" s="217"/>
      <c r="L3368" s="217"/>
      <c r="M3368" s="693"/>
      <c r="N3368" s="693"/>
      <c r="O3368" s="359"/>
      <c r="P3368" s="619"/>
      <c r="Q3368" s="672"/>
      <c r="R3368" s="672"/>
      <c r="S3368" s="672"/>
      <c r="T3368" s="385"/>
      <c r="U3368" s="385"/>
      <c r="V3368" s="385"/>
      <c r="W3368" s="385"/>
      <c r="X3368" s="693"/>
      <c r="Y3368" s="325"/>
      <c r="Z3368" s="308"/>
      <c r="AA3368" s="383"/>
      <c r="AC3368" s="325"/>
      <c r="AD3368" s="325"/>
      <c r="AF3368" s="383"/>
      <c r="AH3368" s="325"/>
      <c r="AI3368" s="325"/>
      <c r="AK3368" s="385"/>
      <c r="AL3368" s="385"/>
      <c r="AM3368" s="359"/>
      <c r="AN3368" s="385"/>
      <c r="AO3368" s="385"/>
      <c r="AP3368" s="385"/>
      <c r="AQ3368" s="385"/>
      <c r="AR3368" s="385"/>
      <c r="AS3368" s="385"/>
      <c r="AT3368" s="385"/>
      <c r="AU3368" s="359"/>
      <c r="AW3368" s="416"/>
      <c r="AX3368" s="694"/>
      <c r="AY3368" s="641"/>
      <c r="AZ3368" s="385"/>
      <c r="BA3368" s="385"/>
      <c r="BB3368" s="416"/>
      <c r="BC3368" s="416"/>
      <c r="BD3368" s="416"/>
      <c r="BE3368" s="416"/>
      <c r="BF3368" s="416"/>
      <c r="BG3368" s="416"/>
      <c r="BH3368" s="416"/>
      <c r="BI3368" s="416"/>
      <c r="BJ3368" s="416"/>
    </row>
    <row r="3369" spans="10:62" x14ac:dyDescent="0.2">
      <c r="J3369" s="385"/>
      <c r="K3369" s="217"/>
      <c r="L3369" s="217"/>
      <c r="M3369" s="693"/>
      <c r="N3369" s="693"/>
      <c r="O3369" s="359"/>
      <c r="P3369" s="619"/>
      <c r="Q3369" s="672"/>
      <c r="R3369" s="672"/>
      <c r="S3369" s="672"/>
      <c r="T3369" s="385"/>
      <c r="U3369" s="385"/>
      <c r="V3369" s="385"/>
      <c r="W3369" s="385"/>
      <c r="X3369" s="693"/>
      <c r="Y3369" s="325"/>
      <c r="Z3369" s="308"/>
      <c r="AA3369" s="383"/>
      <c r="AC3369" s="325"/>
      <c r="AD3369" s="325"/>
      <c r="AF3369" s="383"/>
      <c r="AH3369" s="325"/>
      <c r="AI3369" s="325"/>
      <c r="AK3369" s="385"/>
      <c r="AL3369" s="385"/>
      <c r="AM3369" s="359"/>
      <c r="AN3369" s="385"/>
      <c r="AO3369" s="385"/>
      <c r="AP3369" s="385"/>
      <c r="AQ3369" s="385"/>
      <c r="AR3369" s="385"/>
      <c r="AS3369" s="385"/>
      <c r="AT3369" s="385"/>
      <c r="AU3369" s="359"/>
      <c r="AW3369" s="416"/>
      <c r="AX3369" s="694"/>
      <c r="AY3369" s="641"/>
      <c r="AZ3369" s="385"/>
      <c r="BA3369" s="385"/>
      <c r="BB3369" s="416"/>
      <c r="BC3369" s="416"/>
      <c r="BD3369" s="416"/>
      <c r="BE3369" s="416"/>
      <c r="BF3369" s="416"/>
      <c r="BG3369" s="416"/>
      <c r="BH3369" s="416"/>
      <c r="BI3369" s="416"/>
      <c r="BJ3369" s="416"/>
    </row>
    <row r="3370" spans="10:62" x14ac:dyDescent="0.2">
      <c r="J3370" s="385"/>
      <c r="K3370" s="217"/>
      <c r="L3370" s="217"/>
      <c r="M3370" s="693"/>
      <c r="N3370" s="693"/>
      <c r="O3370" s="359"/>
      <c r="P3370" s="619"/>
      <c r="Q3370" s="672"/>
      <c r="R3370" s="672"/>
      <c r="S3370" s="672"/>
      <c r="T3370" s="385"/>
      <c r="U3370" s="385"/>
      <c r="V3370" s="385"/>
      <c r="W3370" s="385"/>
      <c r="X3370" s="693"/>
      <c r="Y3370" s="325"/>
      <c r="Z3370" s="308"/>
      <c r="AA3370" s="383"/>
      <c r="AC3370" s="325"/>
      <c r="AD3370" s="325"/>
      <c r="AF3370" s="383"/>
      <c r="AH3370" s="325"/>
      <c r="AI3370" s="325"/>
      <c r="AK3370" s="385"/>
      <c r="AL3370" s="385"/>
      <c r="AM3370" s="359"/>
      <c r="AN3370" s="385"/>
      <c r="AO3370" s="385"/>
      <c r="AP3370" s="385"/>
      <c r="AQ3370" s="385"/>
      <c r="AR3370" s="385"/>
      <c r="AS3370" s="385"/>
      <c r="AT3370" s="385"/>
      <c r="AU3370" s="359"/>
      <c r="AW3370" s="416"/>
      <c r="AX3370" s="694"/>
      <c r="AY3370" s="641"/>
      <c r="AZ3370" s="385"/>
      <c r="BA3370" s="385"/>
      <c r="BB3370" s="416"/>
      <c r="BC3370" s="416"/>
      <c r="BD3370" s="416"/>
      <c r="BE3370" s="416"/>
      <c r="BF3370" s="416"/>
      <c r="BG3370" s="416"/>
      <c r="BH3370" s="416"/>
      <c r="BI3370" s="416"/>
      <c r="BJ3370" s="416"/>
    </row>
    <row r="3371" spans="10:62" x14ac:dyDescent="0.2">
      <c r="J3371" s="385"/>
      <c r="K3371" s="217"/>
      <c r="L3371" s="217"/>
      <c r="M3371" s="693"/>
      <c r="N3371" s="693"/>
      <c r="O3371" s="359"/>
      <c r="P3371" s="619"/>
      <c r="Q3371" s="672"/>
      <c r="R3371" s="672"/>
      <c r="S3371" s="672"/>
      <c r="T3371" s="385"/>
      <c r="U3371" s="385"/>
      <c r="V3371" s="385"/>
      <c r="W3371" s="385"/>
      <c r="X3371" s="693"/>
      <c r="Y3371" s="325"/>
      <c r="Z3371" s="308"/>
      <c r="AA3371" s="383"/>
      <c r="AC3371" s="325"/>
      <c r="AD3371" s="325"/>
      <c r="AF3371" s="383"/>
      <c r="AH3371" s="325"/>
      <c r="AI3371" s="325"/>
      <c r="AK3371" s="385"/>
      <c r="AL3371" s="385"/>
      <c r="AM3371" s="359"/>
      <c r="AN3371" s="385"/>
      <c r="AO3371" s="385"/>
      <c r="AP3371" s="385"/>
      <c r="AQ3371" s="385"/>
      <c r="AR3371" s="385"/>
      <c r="AS3371" s="385"/>
      <c r="AT3371" s="385"/>
      <c r="AU3371" s="359"/>
      <c r="AW3371" s="416"/>
      <c r="AX3371" s="694"/>
      <c r="AY3371" s="641"/>
      <c r="AZ3371" s="385"/>
      <c r="BA3371" s="385"/>
      <c r="BB3371" s="416"/>
      <c r="BC3371" s="416"/>
      <c r="BD3371" s="416"/>
      <c r="BE3371" s="416"/>
      <c r="BF3371" s="416"/>
      <c r="BG3371" s="416"/>
      <c r="BH3371" s="416"/>
      <c r="BI3371" s="416"/>
      <c r="BJ3371" s="416"/>
    </row>
    <row r="3372" spans="10:62" x14ac:dyDescent="0.2">
      <c r="J3372" s="385"/>
      <c r="K3372" s="217"/>
      <c r="L3372" s="217"/>
      <c r="M3372" s="693"/>
      <c r="N3372" s="693"/>
      <c r="O3372" s="359"/>
      <c r="P3372" s="619"/>
      <c r="Q3372" s="672"/>
      <c r="R3372" s="672"/>
      <c r="S3372" s="672"/>
      <c r="T3372" s="385"/>
      <c r="U3372" s="385"/>
      <c r="V3372" s="385"/>
      <c r="W3372" s="385"/>
      <c r="X3372" s="693"/>
      <c r="Y3372" s="325"/>
      <c r="Z3372" s="308"/>
      <c r="AA3372" s="383"/>
      <c r="AC3372" s="325"/>
      <c r="AD3372" s="325"/>
      <c r="AF3372" s="383"/>
      <c r="AH3372" s="325"/>
      <c r="AI3372" s="325"/>
      <c r="AK3372" s="385"/>
      <c r="AL3372" s="385"/>
      <c r="AM3372" s="359"/>
      <c r="AN3372" s="385"/>
      <c r="AO3372" s="385"/>
      <c r="AP3372" s="385"/>
      <c r="AQ3372" s="385"/>
      <c r="AR3372" s="385"/>
      <c r="AS3372" s="385"/>
      <c r="AT3372" s="385"/>
      <c r="AU3372" s="359"/>
      <c r="AW3372" s="416"/>
      <c r="AX3372" s="694"/>
      <c r="AY3372" s="641"/>
      <c r="AZ3372" s="385"/>
      <c r="BA3372" s="385"/>
      <c r="BB3372" s="416"/>
      <c r="BC3372" s="416"/>
      <c r="BD3372" s="416"/>
      <c r="BE3372" s="416"/>
      <c r="BF3372" s="416"/>
      <c r="BG3372" s="416"/>
      <c r="BH3372" s="416"/>
      <c r="BI3372" s="416"/>
      <c r="BJ3372" s="416"/>
    </row>
    <row r="3373" spans="10:62" x14ac:dyDescent="0.2">
      <c r="J3373" s="385"/>
      <c r="K3373" s="217"/>
      <c r="L3373" s="217"/>
      <c r="M3373" s="693"/>
      <c r="N3373" s="693"/>
      <c r="O3373" s="359"/>
      <c r="P3373" s="619"/>
      <c r="Q3373" s="672"/>
      <c r="R3373" s="672"/>
      <c r="S3373" s="672"/>
      <c r="T3373" s="385"/>
      <c r="U3373" s="385"/>
      <c r="V3373" s="385"/>
      <c r="W3373" s="385"/>
      <c r="X3373" s="693"/>
      <c r="Y3373" s="325"/>
      <c r="Z3373" s="308"/>
      <c r="AA3373" s="383"/>
      <c r="AC3373" s="325"/>
      <c r="AD3373" s="325"/>
      <c r="AF3373" s="383"/>
      <c r="AH3373" s="325"/>
      <c r="AI3373" s="325"/>
      <c r="AK3373" s="385"/>
      <c r="AL3373" s="385"/>
      <c r="AM3373" s="359"/>
      <c r="AN3373" s="385"/>
      <c r="AO3373" s="385"/>
      <c r="AP3373" s="385"/>
      <c r="AQ3373" s="385"/>
      <c r="AR3373" s="385"/>
      <c r="AS3373" s="385"/>
      <c r="AT3373" s="385"/>
      <c r="AU3373" s="359"/>
      <c r="AW3373" s="416"/>
      <c r="AX3373" s="694"/>
      <c r="AY3373" s="641"/>
      <c r="AZ3373" s="385"/>
      <c r="BA3373" s="385"/>
      <c r="BB3373" s="416"/>
      <c r="BC3373" s="416"/>
      <c r="BD3373" s="416"/>
      <c r="BE3373" s="416"/>
      <c r="BF3373" s="416"/>
      <c r="BG3373" s="416"/>
      <c r="BH3373" s="416"/>
      <c r="BI3373" s="416"/>
      <c r="BJ3373" s="416"/>
    </row>
    <row r="3374" spans="10:62" x14ac:dyDescent="0.2">
      <c r="J3374" s="385"/>
      <c r="K3374" s="217"/>
      <c r="L3374" s="217"/>
      <c r="M3374" s="693"/>
      <c r="N3374" s="693"/>
      <c r="O3374" s="359"/>
      <c r="P3374" s="619"/>
      <c r="Q3374" s="672"/>
      <c r="R3374" s="672"/>
      <c r="S3374" s="672"/>
      <c r="T3374" s="385"/>
      <c r="U3374" s="385"/>
      <c r="V3374" s="385"/>
      <c r="W3374" s="385"/>
      <c r="X3374" s="693"/>
      <c r="Y3374" s="325"/>
      <c r="Z3374" s="308"/>
      <c r="AA3374" s="383"/>
      <c r="AC3374" s="325"/>
      <c r="AD3374" s="325"/>
      <c r="AF3374" s="383"/>
      <c r="AH3374" s="325"/>
      <c r="AI3374" s="325"/>
      <c r="AK3374" s="385"/>
      <c r="AL3374" s="385"/>
      <c r="AM3374" s="359"/>
      <c r="AN3374" s="385"/>
      <c r="AO3374" s="385"/>
      <c r="AP3374" s="385"/>
      <c r="AQ3374" s="385"/>
      <c r="AR3374" s="385"/>
      <c r="AS3374" s="385"/>
      <c r="AT3374" s="385"/>
      <c r="AU3374" s="359"/>
      <c r="AW3374" s="416"/>
      <c r="AX3374" s="694"/>
      <c r="AY3374" s="641"/>
      <c r="AZ3374" s="385"/>
      <c r="BA3374" s="385"/>
      <c r="BB3374" s="416"/>
      <c r="BC3374" s="416"/>
      <c r="BD3374" s="416"/>
      <c r="BE3374" s="416"/>
      <c r="BF3374" s="416"/>
      <c r="BG3374" s="416"/>
      <c r="BH3374" s="416"/>
      <c r="BI3374" s="416"/>
      <c r="BJ3374" s="416"/>
    </row>
    <row r="3375" spans="10:62" x14ac:dyDescent="0.2">
      <c r="J3375" s="385"/>
      <c r="K3375" s="217"/>
      <c r="L3375" s="217"/>
      <c r="M3375" s="693"/>
      <c r="N3375" s="693"/>
      <c r="O3375" s="359"/>
      <c r="P3375" s="619"/>
      <c r="Q3375" s="672"/>
      <c r="R3375" s="672"/>
      <c r="S3375" s="672"/>
      <c r="T3375" s="385"/>
      <c r="U3375" s="385"/>
      <c r="V3375" s="385"/>
      <c r="W3375" s="385"/>
      <c r="X3375" s="693"/>
      <c r="Y3375" s="325"/>
      <c r="Z3375" s="308"/>
      <c r="AA3375" s="383"/>
      <c r="AC3375" s="325"/>
      <c r="AD3375" s="325"/>
      <c r="AF3375" s="383"/>
      <c r="AH3375" s="325"/>
      <c r="AI3375" s="325"/>
      <c r="AK3375" s="385"/>
      <c r="AL3375" s="385"/>
      <c r="AM3375" s="359"/>
      <c r="AN3375" s="385"/>
      <c r="AO3375" s="385"/>
      <c r="AP3375" s="385"/>
      <c r="AQ3375" s="385"/>
      <c r="AR3375" s="385"/>
      <c r="AS3375" s="385"/>
      <c r="AT3375" s="385"/>
      <c r="AU3375" s="359"/>
      <c r="AW3375" s="416"/>
      <c r="AX3375" s="694"/>
      <c r="AY3375" s="641"/>
      <c r="AZ3375" s="385"/>
      <c r="BA3375" s="385"/>
      <c r="BB3375" s="416"/>
      <c r="BC3375" s="416"/>
      <c r="BD3375" s="416"/>
      <c r="BE3375" s="416"/>
      <c r="BF3375" s="416"/>
      <c r="BG3375" s="416"/>
      <c r="BH3375" s="416"/>
      <c r="BI3375" s="416"/>
      <c r="BJ3375" s="416"/>
    </row>
    <row r="3376" spans="10:62" x14ac:dyDescent="0.2">
      <c r="J3376" s="385"/>
      <c r="K3376" s="217"/>
      <c r="L3376" s="217"/>
      <c r="M3376" s="693"/>
      <c r="N3376" s="693"/>
      <c r="O3376" s="359"/>
      <c r="P3376" s="619"/>
      <c r="Q3376" s="672"/>
      <c r="R3376" s="672"/>
      <c r="S3376" s="672"/>
      <c r="T3376" s="385"/>
      <c r="U3376" s="385"/>
      <c r="V3376" s="385"/>
      <c r="W3376" s="385"/>
      <c r="X3376" s="693"/>
      <c r="Y3376" s="325"/>
      <c r="Z3376" s="308"/>
      <c r="AA3376" s="383"/>
      <c r="AC3376" s="325"/>
      <c r="AD3376" s="325"/>
      <c r="AF3376" s="383"/>
      <c r="AH3376" s="325"/>
      <c r="AI3376" s="325"/>
      <c r="AK3376" s="385"/>
      <c r="AL3376" s="385"/>
      <c r="AM3376" s="359"/>
      <c r="AN3376" s="385"/>
      <c r="AO3376" s="385"/>
      <c r="AP3376" s="385"/>
      <c r="AQ3376" s="385"/>
      <c r="AR3376" s="385"/>
      <c r="AS3376" s="385"/>
      <c r="AT3376" s="385"/>
      <c r="AU3376" s="359"/>
      <c r="AW3376" s="416"/>
      <c r="AX3376" s="694"/>
      <c r="AY3376" s="641"/>
      <c r="AZ3376" s="385"/>
      <c r="BA3376" s="385"/>
      <c r="BB3376" s="416"/>
      <c r="BC3376" s="416"/>
      <c r="BD3376" s="416"/>
      <c r="BE3376" s="416"/>
      <c r="BF3376" s="416"/>
      <c r="BG3376" s="416"/>
      <c r="BH3376" s="416"/>
      <c r="BI3376" s="416"/>
      <c r="BJ3376" s="416"/>
    </row>
    <row r="3377" spans="10:62" x14ac:dyDescent="0.2">
      <c r="J3377" s="385"/>
      <c r="K3377" s="217"/>
      <c r="L3377" s="217"/>
      <c r="M3377" s="693"/>
      <c r="N3377" s="693"/>
      <c r="O3377" s="359"/>
      <c r="P3377" s="619"/>
      <c r="Q3377" s="672"/>
      <c r="R3377" s="672"/>
      <c r="S3377" s="672"/>
      <c r="T3377" s="385"/>
      <c r="U3377" s="385"/>
      <c r="V3377" s="385"/>
      <c r="W3377" s="385"/>
      <c r="X3377" s="693"/>
      <c r="Y3377" s="325"/>
      <c r="Z3377" s="308"/>
      <c r="AA3377" s="383"/>
      <c r="AC3377" s="325"/>
      <c r="AD3377" s="325"/>
      <c r="AF3377" s="383"/>
      <c r="AH3377" s="325"/>
      <c r="AI3377" s="325"/>
      <c r="AK3377" s="385"/>
      <c r="AL3377" s="385"/>
      <c r="AM3377" s="359"/>
      <c r="AN3377" s="385"/>
      <c r="AO3377" s="385"/>
      <c r="AP3377" s="385"/>
      <c r="AQ3377" s="385"/>
      <c r="AR3377" s="385"/>
      <c r="AS3377" s="385"/>
      <c r="AT3377" s="385"/>
      <c r="AU3377" s="359"/>
      <c r="AW3377" s="416"/>
      <c r="AX3377" s="694"/>
      <c r="AY3377" s="641"/>
      <c r="AZ3377" s="385"/>
      <c r="BA3377" s="385"/>
      <c r="BB3377" s="416"/>
      <c r="BC3377" s="416"/>
      <c r="BD3377" s="416"/>
      <c r="BE3377" s="416"/>
      <c r="BF3377" s="416"/>
      <c r="BG3377" s="416"/>
      <c r="BH3377" s="416"/>
      <c r="BI3377" s="416"/>
      <c r="BJ3377" s="416"/>
    </row>
    <row r="3378" spans="10:62" x14ac:dyDescent="0.2">
      <c r="J3378" s="385"/>
      <c r="K3378" s="217"/>
      <c r="L3378" s="217"/>
      <c r="M3378" s="693"/>
      <c r="N3378" s="693"/>
      <c r="O3378" s="359"/>
      <c r="P3378" s="619"/>
      <c r="Q3378" s="672"/>
      <c r="R3378" s="672"/>
      <c r="S3378" s="672"/>
      <c r="T3378" s="385"/>
      <c r="U3378" s="385"/>
      <c r="V3378" s="385"/>
      <c r="W3378" s="385"/>
      <c r="X3378" s="693"/>
      <c r="Y3378" s="325"/>
      <c r="Z3378" s="308"/>
      <c r="AA3378" s="383"/>
      <c r="AC3378" s="325"/>
      <c r="AD3378" s="325"/>
      <c r="AF3378" s="383"/>
      <c r="AH3378" s="325"/>
      <c r="AI3378" s="325"/>
      <c r="AK3378" s="385"/>
      <c r="AL3378" s="385"/>
      <c r="AM3378" s="359"/>
      <c r="AN3378" s="385"/>
      <c r="AO3378" s="385"/>
      <c r="AP3378" s="385"/>
      <c r="AQ3378" s="385"/>
      <c r="AR3378" s="385"/>
      <c r="AS3378" s="385"/>
      <c r="AT3378" s="385"/>
      <c r="AU3378" s="359"/>
      <c r="AW3378" s="416"/>
      <c r="AX3378" s="694"/>
      <c r="AY3378" s="641"/>
      <c r="AZ3378" s="385"/>
      <c r="BA3378" s="385"/>
      <c r="BB3378" s="416"/>
      <c r="BC3378" s="416"/>
      <c r="BD3378" s="416"/>
      <c r="BE3378" s="416"/>
      <c r="BF3378" s="416"/>
      <c r="BG3378" s="416"/>
      <c r="BH3378" s="416"/>
      <c r="BI3378" s="416"/>
      <c r="BJ3378" s="416"/>
    </row>
    <row r="3379" spans="10:62" x14ac:dyDescent="0.2">
      <c r="J3379" s="385"/>
      <c r="K3379" s="217"/>
      <c r="L3379" s="217"/>
      <c r="M3379" s="693"/>
      <c r="N3379" s="693"/>
      <c r="O3379" s="359"/>
      <c r="P3379" s="619"/>
      <c r="Q3379" s="672"/>
      <c r="R3379" s="672"/>
      <c r="S3379" s="672"/>
      <c r="T3379" s="385"/>
      <c r="U3379" s="385"/>
      <c r="V3379" s="385"/>
      <c r="W3379" s="385"/>
      <c r="X3379" s="693"/>
      <c r="Y3379" s="325"/>
      <c r="Z3379" s="308"/>
      <c r="AA3379" s="383"/>
      <c r="AC3379" s="325"/>
      <c r="AD3379" s="325"/>
      <c r="AF3379" s="383"/>
      <c r="AH3379" s="325"/>
      <c r="AI3379" s="325"/>
      <c r="AK3379" s="385"/>
      <c r="AL3379" s="385"/>
      <c r="AM3379" s="359"/>
      <c r="AN3379" s="385"/>
      <c r="AO3379" s="385"/>
      <c r="AP3379" s="385"/>
      <c r="AQ3379" s="385"/>
      <c r="AR3379" s="385"/>
      <c r="AS3379" s="385"/>
      <c r="AT3379" s="385"/>
      <c r="AU3379" s="359"/>
      <c r="AW3379" s="416"/>
      <c r="AX3379" s="694"/>
      <c r="AY3379" s="641"/>
      <c r="AZ3379" s="385"/>
      <c r="BA3379" s="385"/>
      <c r="BB3379" s="416"/>
      <c r="BC3379" s="416"/>
      <c r="BD3379" s="416"/>
      <c r="BE3379" s="416"/>
      <c r="BF3379" s="416"/>
      <c r="BG3379" s="416"/>
      <c r="BH3379" s="416"/>
      <c r="BI3379" s="416"/>
      <c r="BJ3379" s="416"/>
    </row>
    <row r="3380" spans="10:62" x14ac:dyDescent="0.2">
      <c r="J3380" s="385"/>
      <c r="K3380" s="217"/>
      <c r="L3380" s="217"/>
      <c r="M3380" s="693"/>
      <c r="N3380" s="693"/>
      <c r="O3380" s="359"/>
      <c r="P3380" s="619"/>
      <c r="Q3380" s="672"/>
      <c r="R3380" s="672"/>
      <c r="S3380" s="672"/>
      <c r="T3380" s="385"/>
      <c r="U3380" s="385"/>
      <c r="V3380" s="385"/>
      <c r="W3380" s="385"/>
      <c r="X3380" s="693"/>
      <c r="Y3380" s="325"/>
      <c r="Z3380" s="308"/>
      <c r="AA3380" s="383"/>
      <c r="AC3380" s="325"/>
      <c r="AD3380" s="325"/>
      <c r="AF3380" s="383"/>
      <c r="AH3380" s="325"/>
      <c r="AI3380" s="325"/>
      <c r="AK3380" s="385"/>
      <c r="AL3380" s="385"/>
      <c r="AM3380" s="359"/>
      <c r="AN3380" s="385"/>
      <c r="AO3380" s="385"/>
      <c r="AP3380" s="385"/>
      <c r="AQ3380" s="385"/>
      <c r="AR3380" s="385"/>
      <c r="AS3380" s="385"/>
      <c r="AT3380" s="385"/>
      <c r="AU3380" s="359"/>
      <c r="AW3380" s="416"/>
      <c r="AX3380" s="694"/>
      <c r="AY3380" s="641"/>
      <c r="AZ3380" s="385"/>
      <c r="BA3380" s="385"/>
      <c r="BB3380" s="416"/>
      <c r="BC3380" s="416"/>
      <c r="BD3380" s="416"/>
      <c r="BE3380" s="416"/>
      <c r="BF3380" s="416"/>
      <c r="BG3380" s="416"/>
      <c r="BH3380" s="416"/>
      <c r="BI3380" s="416"/>
      <c r="BJ3380" s="416"/>
    </row>
    <row r="3381" spans="10:62" x14ac:dyDescent="0.2">
      <c r="J3381" s="385"/>
      <c r="K3381" s="217"/>
      <c r="L3381" s="217"/>
      <c r="M3381" s="693"/>
      <c r="N3381" s="693"/>
      <c r="O3381" s="359"/>
      <c r="P3381" s="619"/>
      <c r="Q3381" s="672"/>
      <c r="R3381" s="672"/>
      <c r="S3381" s="672"/>
      <c r="T3381" s="385"/>
      <c r="U3381" s="385"/>
      <c r="V3381" s="385"/>
      <c r="W3381" s="385"/>
      <c r="X3381" s="693"/>
      <c r="Y3381" s="325"/>
      <c r="Z3381" s="308"/>
      <c r="AA3381" s="383"/>
      <c r="AC3381" s="325"/>
      <c r="AD3381" s="325"/>
      <c r="AF3381" s="383"/>
      <c r="AH3381" s="325"/>
      <c r="AI3381" s="325"/>
      <c r="AK3381" s="385"/>
      <c r="AL3381" s="385"/>
      <c r="AM3381" s="359"/>
      <c r="AN3381" s="385"/>
      <c r="AO3381" s="385"/>
      <c r="AP3381" s="385"/>
      <c r="AQ3381" s="385"/>
      <c r="AR3381" s="385"/>
      <c r="AS3381" s="385"/>
      <c r="AT3381" s="385"/>
      <c r="AU3381" s="359"/>
      <c r="AW3381" s="416"/>
      <c r="AX3381" s="694"/>
      <c r="AY3381" s="641"/>
      <c r="AZ3381" s="385"/>
      <c r="BA3381" s="385"/>
      <c r="BB3381" s="416"/>
      <c r="BC3381" s="416"/>
      <c r="BD3381" s="416"/>
      <c r="BE3381" s="416"/>
      <c r="BF3381" s="416"/>
      <c r="BG3381" s="416"/>
      <c r="BH3381" s="416"/>
      <c r="BI3381" s="416"/>
      <c r="BJ3381" s="416"/>
    </row>
    <row r="3382" spans="10:62" x14ac:dyDescent="0.2">
      <c r="J3382" s="385"/>
      <c r="K3382" s="217"/>
      <c r="L3382" s="217"/>
      <c r="M3382" s="693"/>
      <c r="N3382" s="693"/>
      <c r="O3382" s="359"/>
      <c r="P3382" s="619"/>
      <c r="Q3382" s="672"/>
      <c r="R3382" s="672"/>
      <c r="S3382" s="672"/>
      <c r="T3382" s="385"/>
      <c r="U3382" s="385"/>
      <c r="V3382" s="385"/>
      <c r="W3382" s="385"/>
      <c r="X3382" s="693"/>
      <c r="Y3382" s="325"/>
      <c r="Z3382" s="308"/>
      <c r="AA3382" s="383"/>
      <c r="AC3382" s="325"/>
      <c r="AD3382" s="325"/>
      <c r="AF3382" s="383"/>
      <c r="AH3382" s="325"/>
      <c r="AI3382" s="325"/>
      <c r="AK3382" s="385"/>
      <c r="AL3382" s="385"/>
      <c r="AM3382" s="359"/>
      <c r="AN3382" s="385"/>
      <c r="AO3382" s="385"/>
      <c r="AP3382" s="385"/>
      <c r="AQ3382" s="385"/>
      <c r="AR3382" s="385"/>
      <c r="AS3382" s="385"/>
      <c r="AT3382" s="385"/>
      <c r="AU3382" s="359"/>
      <c r="AW3382" s="416"/>
      <c r="AX3382" s="694"/>
      <c r="AY3382" s="641"/>
      <c r="AZ3382" s="385"/>
      <c r="BA3382" s="385"/>
      <c r="BB3382" s="416"/>
      <c r="BC3382" s="416"/>
      <c r="BD3382" s="416"/>
      <c r="BE3382" s="416"/>
      <c r="BF3382" s="416"/>
      <c r="BG3382" s="416"/>
      <c r="BH3382" s="416"/>
      <c r="BI3382" s="416"/>
      <c r="BJ3382" s="416"/>
    </row>
    <row r="3383" spans="10:62" x14ac:dyDescent="0.2">
      <c r="J3383" s="385"/>
      <c r="K3383" s="217"/>
      <c r="L3383" s="217"/>
      <c r="M3383" s="693"/>
      <c r="N3383" s="693"/>
      <c r="O3383" s="359"/>
      <c r="P3383" s="619"/>
      <c r="Q3383" s="672"/>
      <c r="R3383" s="672"/>
      <c r="S3383" s="672"/>
      <c r="T3383" s="385"/>
      <c r="U3383" s="385"/>
      <c r="V3383" s="385"/>
      <c r="W3383" s="385"/>
      <c r="X3383" s="693"/>
      <c r="Y3383" s="325"/>
      <c r="Z3383" s="308"/>
      <c r="AA3383" s="383"/>
      <c r="AC3383" s="325"/>
      <c r="AD3383" s="325"/>
      <c r="AF3383" s="383"/>
      <c r="AH3383" s="325"/>
      <c r="AI3383" s="325"/>
      <c r="AK3383" s="385"/>
      <c r="AL3383" s="385"/>
      <c r="AM3383" s="359"/>
      <c r="AN3383" s="385"/>
      <c r="AO3383" s="385"/>
      <c r="AP3383" s="385"/>
      <c r="AQ3383" s="385"/>
      <c r="AR3383" s="385"/>
      <c r="AS3383" s="385"/>
      <c r="AT3383" s="385"/>
      <c r="AU3383" s="359"/>
      <c r="AW3383" s="416"/>
      <c r="AX3383" s="694"/>
      <c r="AY3383" s="641"/>
      <c r="AZ3383" s="385"/>
      <c r="BA3383" s="385"/>
      <c r="BB3383" s="416"/>
      <c r="BC3383" s="416"/>
      <c r="BD3383" s="416"/>
      <c r="BE3383" s="416"/>
      <c r="BF3383" s="416"/>
      <c r="BG3383" s="416"/>
      <c r="BH3383" s="416"/>
      <c r="BI3383" s="416"/>
      <c r="BJ3383" s="416"/>
    </row>
    <row r="3384" spans="10:62" x14ac:dyDescent="0.2">
      <c r="J3384" s="385"/>
      <c r="K3384" s="217"/>
      <c r="L3384" s="217"/>
      <c r="M3384" s="693"/>
      <c r="N3384" s="693"/>
      <c r="O3384" s="359"/>
      <c r="P3384" s="619"/>
      <c r="Q3384" s="672"/>
      <c r="R3384" s="672"/>
      <c r="S3384" s="672"/>
      <c r="T3384" s="385"/>
      <c r="U3384" s="385"/>
      <c r="V3384" s="385"/>
      <c r="W3384" s="385"/>
      <c r="X3384" s="693"/>
      <c r="Y3384" s="325"/>
      <c r="Z3384" s="308"/>
      <c r="AA3384" s="383"/>
      <c r="AC3384" s="325"/>
      <c r="AD3384" s="325"/>
      <c r="AF3384" s="383"/>
      <c r="AH3384" s="325"/>
      <c r="AI3384" s="325"/>
      <c r="AK3384" s="385"/>
      <c r="AL3384" s="385"/>
      <c r="AM3384" s="359"/>
      <c r="AN3384" s="385"/>
      <c r="AO3384" s="385"/>
      <c r="AP3384" s="385"/>
      <c r="AQ3384" s="385"/>
      <c r="AR3384" s="385"/>
      <c r="AS3384" s="385"/>
      <c r="AT3384" s="385"/>
      <c r="AU3384" s="359"/>
      <c r="AW3384" s="416"/>
      <c r="AX3384" s="694"/>
      <c r="AY3384" s="641"/>
      <c r="AZ3384" s="385"/>
      <c r="BA3384" s="385"/>
      <c r="BB3384" s="416"/>
      <c r="BC3384" s="416"/>
      <c r="BD3384" s="416"/>
      <c r="BE3384" s="416"/>
      <c r="BF3384" s="416"/>
      <c r="BG3384" s="416"/>
      <c r="BH3384" s="416"/>
      <c r="BI3384" s="416"/>
      <c r="BJ3384" s="416"/>
    </row>
    <row r="3385" spans="10:62" x14ac:dyDescent="0.2">
      <c r="J3385" s="385"/>
      <c r="K3385" s="217"/>
      <c r="L3385" s="217"/>
      <c r="M3385" s="693"/>
      <c r="N3385" s="693"/>
      <c r="O3385" s="359"/>
      <c r="P3385" s="619"/>
      <c r="Q3385" s="672"/>
      <c r="R3385" s="672"/>
      <c r="S3385" s="672"/>
      <c r="T3385" s="385"/>
      <c r="U3385" s="385"/>
      <c r="V3385" s="385"/>
      <c r="W3385" s="385"/>
      <c r="X3385" s="693"/>
      <c r="Y3385" s="325"/>
      <c r="Z3385" s="308"/>
      <c r="AA3385" s="383"/>
      <c r="AC3385" s="325"/>
      <c r="AD3385" s="325"/>
      <c r="AF3385" s="383"/>
      <c r="AH3385" s="325"/>
      <c r="AI3385" s="325"/>
      <c r="AK3385" s="385"/>
      <c r="AL3385" s="385"/>
      <c r="AM3385" s="359"/>
      <c r="AN3385" s="385"/>
      <c r="AO3385" s="385"/>
      <c r="AP3385" s="385"/>
      <c r="AQ3385" s="385"/>
      <c r="AR3385" s="385"/>
      <c r="AS3385" s="385"/>
      <c r="AT3385" s="385"/>
      <c r="AU3385" s="359"/>
      <c r="AW3385" s="416"/>
      <c r="AX3385" s="694"/>
      <c r="AY3385" s="641"/>
      <c r="AZ3385" s="385"/>
      <c r="BA3385" s="385"/>
      <c r="BB3385" s="416"/>
      <c r="BC3385" s="416"/>
      <c r="BD3385" s="416"/>
      <c r="BE3385" s="416"/>
      <c r="BF3385" s="416"/>
      <c r="BG3385" s="416"/>
      <c r="BH3385" s="416"/>
      <c r="BI3385" s="416"/>
      <c r="BJ3385" s="416"/>
    </row>
    <row r="3386" spans="10:62" x14ac:dyDescent="0.2">
      <c r="J3386" s="385"/>
      <c r="K3386" s="217"/>
      <c r="L3386" s="217"/>
      <c r="M3386" s="693"/>
      <c r="N3386" s="693"/>
      <c r="O3386" s="359"/>
      <c r="P3386" s="619"/>
      <c r="Q3386" s="672"/>
      <c r="R3386" s="672"/>
      <c r="S3386" s="672"/>
      <c r="T3386" s="385"/>
      <c r="U3386" s="385"/>
      <c r="V3386" s="385"/>
      <c r="W3386" s="385"/>
      <c r="X3386" s="693"/>
      <c r="Y3386" s="325"/>
      <c r="Z3386" s="308"/>
      <c r="AA3386" s="383"/>
      <c r="AC3386" s="325"/>
      <c r="AD3386" s="325"/>
      <c r="AF3386" s="383"/>
      <c r="AH3386" s="325"/>
      <c r="AI3386" s="325"/>
      <c r="AK3386" s="385"/>
      <c r="AL3386" s="385"/>
      <c r="AM3386" s="359"/>
      <c r="AN3386" s="385"/>
      <c r="AO3386" s="385"/>
      <c r="AP3386" s="385"/>
      <c r="AQ3386" s="385"/>
      <c r="AR3386" s="385"/>
      <c r="AS3386" s="385"/>
      <c r="AT3386" s="385"/>
      <c r="AU3386" s="359"/>
      <c r="AW3386" s="416"/>
      <c r="AX3386" s="694"/>
      <c r="AY3386" s="641"/>
      <c r="AZ3386" s="385"/>
      <c r="BA3386" s="385"/>
      <c r="BB3386" s="416"/>
      <c r="BC3386" s="416"/>
      <c r="BD3386" s="416"/>
      <c r="BE3386" s="416"/>
      <c r="BF3386" s="416"/>
      <c r="BG3386" s="416"/>
      <c r="BH3386" s="416"/>
      <c r="BI3386" s="416"/>
      <c r="BJ3386" s="416"/>
    </row>
    <row r="3387" spans="10:62" x14ac:dyDescent="0.2">
      <c r="J3387" s="385"/>
      <c r="K3387" s="217"/>
      <c r="L3387" s="217"/>
      <c r="M3387" s="693"/>
      <c r="N3387" s="693"/>
      <c r="O3387" s="359"/>
      <c r="P3387" s="619"/>
      <c r="Q3387" s="672"/>
      <c r="R3387" s="672"/>
      <c r="S3387" s="672"/>
      <c r="T3387" s="385"/>
      <c r="U3387" s="385"/>
      <c r="V3387" s="385"/>
      <c r="W3387" s="385"/>
      <c r="X3387" s="693"/>
      <c r="Y3387" s="325"/>
      <c r="Z3387" s="308"/>
      <c r="AA3387" s="383"/>
      <c r="AC3387" s="325"/>
      <c r="AD3387" s="325"/>
      <c r="AF3387" s="383"/>
      <c r="AH3387" s="325"/>
      <c r="AI3387" s="325"/>
      <c r="AK3387" s="385"/>
      <c r="AL3387" s="385"/>
      <c r="AM3387" s="359"/>
      <c r="AN3387" s="385"/>
      <c r="AO3387" s="385"/>
      <c r="AP3387" s="385"/>
      <c r="AQ3387" s="385"/>
      <c r="AR3387" s="385"/>
      <c r="AS3387" s="385"/>
      <c r="AT3387" s="385"/>
      <c r="AU3387" s="359"/>
      <c r="AW3387" s="416"/>
      <c r="AX3387" s="694"/>
      <c r="AY3387" s="641"/>
      <c r="AZ3387" s="385"/>
      <c r="BA3387" s="385"/>
      <c r="BB3387" s="416"/>
      <c r="BC3387" s="416"/>
      <c r="BD3387" s="416"/>
      <c r="BE3387" s="416"/>
      <c r="BF3387" s="416"/>
      <c r="BG3387" s="416"/>
      <c r="BH3387" s="416"/>
      <c r="BI3387" s="416"/>
      <c r="BJ3387" s="416"/>
    </row>
    <row r="3388" spans="10:62" x14ac:dyDescent="0.2">
      <c r="J3388" s="385"/>
      <c r="K3388" s="217"/>
      <c r="L3388" s="217"/>
      <c r="M3388" s="693"/>
      <c r="N3388" s="693"/>
      <c r="O3388" s="359"/>
      <c r="P3388" s="619"/>
      <c r="Q3388" s="672"/>
      <c r="R3388" s="672"/>
      <c r="S3388" s="672"/>
      <c r="T3388" s="385"/>
      <c r="U3388" s="385"/>
      <c r="V3388" s="385"/>
      <c r="W3388" s="385"/>
      <c r="X3388" s="693"/>
      <c r="Y3388" s="325"/>
      <c r="Z3388" s="308"/>
      <c r="AA3388" s="383"/>
      <c r="AC3388" s="325"/>
      <c r="AD3388" s="325"/>
      <c r="AF3388" s="383"/>
      <c r="AH3388" s="325"/>
      <c r="AI3388" s="325"/>
      <c r="AK3388" s="385"/>
      <c r="AL3388" s="385"/>
      <c r="AM3388" s="359"/>
      <c r="AN3388" s="385"/>
      <c r="AO3388" s="385"/>
      <c r="AP3388" s="385"/>
      <c r="AQ3388" s="385"/>
      <c r="AR3388" s="385"/>
      <c r="AS3388" s="385"/>
      <c r="AT3388" s="385"/>
      <c r="AU3388" s="359"/>
      <c r="AW3388" s="416"/>
      <c r="AX3388" s="694"/>
      <c r="AY3388" s="641"/>
      <c r="AZ3388" s="385"/>
      <c r="BA3388" s="385"/>
      <c r="BB3388" s="416"/>
      <c r="BC3388" s="416"/>
      <c r="BD3388" s="416"/>
      <c r="BE3388" s="416"/>
      <c r="BF3388" s="416"/>
      <c r="BG3388" s="416"/>
      <c r="BH3388" s="416"/>
      <c r="BI3388" s="416"/>
      <c r="BJ3388" s="416"/>
    </row>
    <row r="3389" spans="10:62" x14ac:dyDescent="0.2">
      <c r="J3389" s="385"/>
      <c r="K3389" s="217"/>
      <c r="L3389" s="217"/>
      <c r="M3389" s="693"/>
      <c r="N3389" s="693"/>
      <c r="O3389" s="359"/>
      <c r="P3389" s="619"/>
      <c r="Q3389" s="672"/>
      <c r="R3389" s="672"/>
      <c r="S3389" s="672"/>
      <c r="T3389" s="385"/>
      <c r="U3389" s="385"/>
      <c r="V3389" s="385"/>
      <c r="W3389" s="385"/>
      <c r="X3389" s="693"/>
      <c r="Y3389" s="325"/>
      <c r="Z3389" s="308"/>
      <c r="AA3389" s="383"/>
      <c r="AC3389" s="325"/>
      <c r="AD3389" s="325"/>
      <c r="AF3389" s="383"/>
      <c r="AH3389" s="325"/>
      <c r="AI3389" s="325"/>
      <c r="AK3389" s="385"/>
      <c r="AL3389" s="385"/>
      <c r="AM3389" s="359"/>
      <c r="AN3389" s="385"/>
      <c r="AO3389" s="385"/>
      <c r="AP3389" s="385"/>
      <c r="AQ3389" s="385"/>
      <c r="AR3389" s="385"/>
      <c r="AS3389" s="385"/>
      <c r="AT3389" s="385"/>
      <c r="AU3389" s="359"/>
      <c r="AW3389" s="416"/>
      <c r="AX3389" s="694"/>
      <c r="AY3389" s="641"/>
      <c r="AZ3389" s="385"/>
      <c r="BA3389" s="385"/>
      <c r="BB3389" s="416"/>
      <c r="BC3389" s="416"/>
      <c r="BD3389" s="416"/>
      <c r="BE3389" s="416"/>
      <c r="BF3389" s="416"/>
      <c r="BG3389" s="416"/>
      <c r="BH3389" s="416"/>
      <c r="BI3389" s="416"/>
      <c r="BJ3389" s="416"/>
    </row>
    <row r="3390" spans="10:62" x14ac:dyDescent="0.2">
      <c r="J3390" s="385"/>
      <c r="K3390" s="217"/>
      <c r="L3390" s="217"/>
      <c r="M3390" s="693"/>
      <c r="N3390" s="693"/>
      <c r="O3390" s="359"/>
      <c r="P3390" s="619"/>
      <c r="Q3390" s="672"/>
      <c r="R3390" s="672"/>
      <c r="S3390" s="672"/>
      <c r="T3390" s="385"/>
      <c r="U3390" s="385"/>
      <c r="V3390" s="385"/>
      <c r="W3390" s="385"/>
      <c r="X3390" s="693"/>
      <c r="Y3390" s="325"/>
      <c r="Z3390" s="308"/>
      <c r="AA3390" s="383"/>
      <c r="AC3390" s="325"/>
      <c r="AD3390" s="325"/>
      <c r="AF3390" s="383"/>
      <c r="AH3390" s="325"/>
      <c r="AI3390" s="325"/>
      <c r="AK3390" s="385"/>
      <c r="AL3390" s="385"/>
      <c r="AM3390" s="359"/>
      <c r="AN3390" s="385"/>
      <c r="AO3390" s="385"/>
      <c r="AP3390" s="385"/>
      <c r="AQ3390" s="385"/>
      <c r="AR3390" s="385"/>
      <c r="AS3390" s="385"/>
      <c r="AT3390" s="385"/>
      <c r="AU3390" s="359"/>
      <c r="AW3390" s="416"/>
      <c r="AX3390" s="694"/>
      <c r="AY3390" s="641"/>
      <c r="AZ3390" s="385"/>
      <c r="BA3390" s="385"/>
      <c r="BB3390" s="416"/>
      <c r="BC3390" s="416"/>
      <c r="BD3390" s="416"/>
      <c r="BE3390" s="416"/>
      <c r="BF3390" s="416"/>
      <c r="BG3390" s="416"/>
      <c r="BH3390" s="416"/>
      <c r="BI3390" s="416"/>
      <c r="BJ3390" s="416"/>
    </row>
    <row r="3391" spans="10:62" x14ac:dyDescent="0.2">
      <c r="J3391" s="385"/>
      <c r="K3391" s="217"/>
      <c r="L3391" s="217"/>
      <c r="M3391" s="693"/>
      <c r="N3391" s="693"/>
      <c r="O3391" s="359"/>
      <c r="P3391" s="619"/>
      <c r="Q3391" s="672"/>
      <c r="R3391" s="672"/>
      <c r="S3391" s="672"/>
      <c r="T3391" s="385"/>
      <c r="U3391" s="385"/>
      <c r="V3391" s="385"/>
      <c r="W3391" s="385"/>
      <c r="X3391" s="693"/>
      <c r="Y3391" s="325"/>
      <c r="Z3391" s="308"/>
      <c r="AA3391" s="383"/>
      <c r="AC3391" s="325"/>
      <c r="AD3391" s="325"/>
      <c r="AF3391" s="383"/>
      <c r="AH3391" s="325"/>
      <c r="AI3391" s="325"/>
      <c r="AK3391" s="385"/>
      <c r="AL3391" s="385"/>
      <c r="AM3391" s="359"/>
      <c r="AN3391" s="385"/>
      <c r="AO3391" s="385"/>
      <c r="AP3391" s="385"/>
      <c r="AQ3391" s="385"/>
      <c r="AR3391" s="385"/>
      <c r="AS3391" s="385"/>
      <c r="AT3391" s="385"/>
      <c r="AU3391" s="359"/>
      <c r="AW3391" s="416"/>
      <c r="AX3391" s="694"/>
      <c r="AY3391" s="641"/>
      <c r="AZ3391" s="385"/>
      <c r="BA3391" s="385"/>
      <c r="BB3391" s="416"/>
      <c r="BC3391" s="416"/>
      <c r="BD3391" s="416"/>
      <c r="BE3391" s="416"/>
      <c r="BF3391" s="416"/>
      <c r="BG3391" s="416"/>
      <c r="BH3391" s="416"/>
      <c r="BI3391" s="416"/>
      <c r="BJ3391" s="416"/>
    </row>
    <row r="3392" spans="10:62" x14ac:dyDescent="0.2">
      <c r="J3392" s="385"/>
      <c r="K3392" s="217"/>
      <c r="L3392" s="217"/>
      <c r="M3392" s="693"/>
      <c r="N3392" s="693"/>
      <c r="O3392" s="359"/>
      <c r="P3392" s="619"/>
      <c r="Q3392" s="672"/>
      <c r="R3392" s="672"/>
      <c r="S3392" s="672"/>
      <c r="T3392" s="385"/>
      <c r="U3392" s="385"/>
      <c r="V3392" s="385"/>
      <c r="W3392" s="385"/>
      <c r="X3392" s="693"/>
      <c r="Y3392" s="325"/>
      <c r="Z3392" s="308"/>
      <c r="AA3392" s="383"/>
      <c r="AC3392" s="325"/>
      <c r="AD3392" s="325"/>
      <c r="AF3392" s="383"/>
      <c r="AH3392" s="325"/>
      <c r="AI3392" s="325"/>
      <c r="AK3392" s="385"/>
      <c r="AL3392" s="385"/>
      <c r="AM3392" s="359"/>
      <c r="AN3392" s="385"/>
      <c r="AO3392" s="385"/>
      <c r="AP3392" s="385"/>
      <c r="AQ3392" s="385"/>
      <c r="AR3392" s="385"/>
      <c r="AS3392" s="385"/>
      <c r="AT3392" s="385"/>
      <c r="AU3392" s="359"/>
      <c r="AW3392" s="416"/>
      <c r="AX3392" s="694"/>
      <c r="AY3392" s="641"/>
      <c r="AZ3392" s="385"/>
      <c r="BA3392" s="385"/>
      <c r="BB3392" s="416"/>
      <c r="BC3392" s="416"/>
      <c r="BD3392" s="416"/>
      <c r="BE3392" s="416"/>
      <c r="BF3392" s="416"/>
      <c r="BG3392" s="416"/>
      <c r="BH3392" s="416"/>
      <c r="BI3392" s="416"/>
      <c r="BJ3392" s="416"/>
    </row>
    <row r="3393" spans="10:62" x14ac:dyDescent="0.2">
      <c r="J3393" s="385"/>
      <c r="K3393" s="217"/>
      <c r="L3393" s="217"/>
      <c r="M3393" s="693"/>
      <c r="N3393" s="693"/>
      <c r="O3393" s="359"/>
      <c r="P3393" s="619"/>
      <c r="Q3393" s="672"/>
      <c r="R3393" s="672"/>
      <c r="S3393" s="672"/>
      <c r="T3393" s="385"/>
      <c r="U3393" s="385"/>
      <c r="V3393" s="385"/>
      <c r="W3393" s="385"/>
      <c r="X3393" s="693"/>
      <c r="Y3393" s="325"/>
      <c r="Z3393" s="308"/>
      <c r="AA3393" s="383"/>
      <c r="AC3393" s="325"/>
      <c r="AD3393" s="325"/>
      <c r="AF3393" s="383"/>
      <c r="AH3393" s="325"/>
      <c r="AI3393" s="325"/>
      <c r="AK3393" s="385"/>
      <c r="AL3393" s="385"/>
      <c r="AM3393" s="359"/>
      <c r="AN3393" s="385"/>
      <c r="AO3393" s="385"/>
      <c r="AP3393" s="385"/>
      <c r="AQ3393" s="385"/>
      <c r="AR3393" s="385"/>
      <c r="AS3393" s="385"/>
      <c r="AT3393" s="385"/>
      <c r="AU3393" s="359"/>
      <c r="AW3393" s="416"/>
      <c r="AX3393" s="694"/>
      <c r="AY3393" s="641"/>
      <c r="AZ3393" s="385"/>
      <c r="BA3393" s="385"/>
      <c r="BB3393" s="416"/>
      <c r="BC3393" s="416"/>
      <c r="BD3393" s="416"/>
      <c r="BE3393" s="416"/>
      <c r="BF3393" s="416"/>
      <c r="BG3393" s="416"/>
      <c r="BH3393" s="416"/>
      <c r="BI3393" s="416"/>
      <c r="BJ3393" s="416"/>
    </row>
    <row r="3394" spans="10:62" x14ac:dyDescent="0.2">
      <c r="J3394" s="385"/>
      <c r="K3394" s="217"/>
      <c r="L3394" s="217"/>
      <c r="M3394" s="693"/>
      <c r="N3394" s="693"/>
      <c r="O3394" s="359"/>
      <c r="P3394" s="619"/>
      <c r="Q3394" s="672"/>
      <c r="R3394" s="672"/>
      <c r="S3394" s="672"/>
      <c r="T3394" s="385"/>
      <c r="U3394" s="385"/>
      <c r="V3394" s="385"/>
      <c r="W3394" s="385"/>
      <c r="X3394" s="693"/>
      <c r="Y3394" s="325"/>
      <c r="Z3394" s="308"/>
      <c r="AA3394" s="383"/>
      <c r="AC3394" s="325"/>
      <c r="AD3394" s="325"/>
      <c r="AF3394" s="383"/>
      <c r="AH3394" s="325"/>
      <c r="AI3394" s="325"/>
      <c r="AK3394" s="385"/>
      <c r="AL3394" s="385"/>
      <c r="AM3394" s="359"/>
      <c r="AN3394" s="385"/>
      <c r="AO3394" s="385"/>
      <c r="AP3394" s="385"/>
      <c r="AQ3394" s="385"/>
      <c r="AR3394" s="385"/>
      <c r="AS3394" s="385"/>
      <c r="AT3394" s="385"/>
      <c r="AU3394" s="359"/>
      <c r="AW3394" s="416"/>
      <c r="AX3394" s="694"/>
      <c r="AY3394" s="641"/>
      <c r="AZ3394" s="385"/>
      <c r="BA3394" s="385"/>
      <c r="BB3394" s="416"/>
      <c r="BC3394" s="416"/>
      <c r="BD3394" s="416"/>
      <c r="BE3394" s="416"/>
      <c r="BF3394" s="416"/>
      <c r="BG3394" s="416"/>
      <c r="BH3394" s="416"/>
      <c r="BI3394" s="416"/>
      <c r="BJ3394" s="416"/>
    </row>
    <row r="3395" spans="10:62" x14ac:dyDescent="0.2">
      <c r="J3395" s="385"/>
      <c r="K3395" s="217"/>
      <c r="L3395" s="217"/>
      <c r="M3395" s="693"/>
      <c r="N3395" s="693"/>
      <c r="O3395" s="359"/>
      <c r="P3395" s="619"/>
      <c r="Q3395" s="672"/>
      <c r="R3395" s="672"/>
      <c r="S3395" s="672"/>
      <c r="T3395" s="385"/>
      <c r="U3395" s="385"/>
      <c r="V3395" s="385"/>
      <c r="W3395" s="385"/>
      <c r="X3395" s="693"/>
      <c r="Y3395" s="325"/>
      <c r="Z3395" s="308"/>
      <c r="AA3395" s="383"/>
      <c r="AC3395" s="325"/>
      <c r="AD3395" s="325"/>
      <c r="AF3395" s="383"/>
      <c r="AH3395" s="325"/>
      <c r="AI3395" s="325"/>
      <c r="AK3395" s="385"/>
      <c r="AL3395" s="385"/>
      <c r="AM3395" s="359"/>
      <c r="AN3395" s="385"/>
      <c r="AO3395" s="385"/>
      <c r="AP3395" s="385"/>
      <c r="AQ3395" s="385"/>
      <c r="AR3395" s="385"/>
      <c r="AS3395" s="385"/>
      <c r="AT3395" s="385"/>
      <c r="AU3395" s="359"/>
      <c r="AW3395" s="416"/>
      <c r="AX3395" s="694"/>
      <c r="AY3395" s="641"/>
      <c r="AZ3395" s="385"/>
      <c r="BA3395" s="385"/>
      <c r="BB3395" s="416"/>
      <c r="BC3395" s="416"/>
      <c r="BD3395" s="416"/>
      <c r="BE3395" s="416"/>
      <c r="BF3395" s="416"/>
      <c r="BG3395" s="416"/>
      <c r="BH3395" s="416"/>
      <c r="BI3395" s="416"/>
      <c r="BJ3395" s="416"/>
    </row>
    <row r="3396" spans="10:62" x14ac:dyDescent="0.2">
      <c r="J3396" s="385"/>
      <c r="K3396" s="217"/>
      <c r="L3396" s="217"/>
      <c r="M3396" s="693"/>
      <c r="N3396" s="693"/>
      <c r="O3396" s="359"/>
      <c r="P3396" s="619"/>
      <c r="Q3396" s="672"/>
      <c r="R3396" s="672"/>
      <c r="S3396" s="672"/>
      <c r="T3396" s="385"/>
      <c r="U3396" s="385"/>
      <c r="V3396" s="385"/>
      <c r="W3396" s="385"/>
      <c r="X3396" s="693"/>
      <c r="Y3396" s="325"/>
      <c r="Z3396" s="308"/>
      <c r="AA3396" s="383"/>
      <c r="AC3396" s="325"/>
      <c r="AD3396" s="325"/>
      <c r="AF3396" s="383"/>
      <c r="AH3396" s="325"/>
      <c r="AI3396" s="325"/>
      <c r="AK3396" s="385"/>
      <c r="AL3396" s="385"/>
      <c r="AM3396" s="359"/>
      <c r="AN3396" s="385"/>
      <c r="AO3396" s="385"/>
      <c r="AP3396" s="385"/>
      <c r="AQ3396" s="385"/>
      <c r="AR3396" s="385"/>
      <c r="AS3396" s="385"/>
      <c r="AT3396" s="385"/>
      <c r="AU3396" s="359"/>
      <c r="AW3396" s="416"/>
      <c r="AX3396" s="694"/>
      <c r="AY3396" s="641"/>
      <c r="AZ3396" s="385"/>
      <c r="BA3396" s="385"/>
      <c r="BB3396" s="416"/>
      <c r="BC3396" s="416"/>
      <c r="BD3396" s="416"/>
      <c r="BE3396" s="416"/>
      <c r="BF3396" s="416"/>
      <c r="BG3396" s="416"/>
      <c r="BH3396" s="416"/>
      <c r="BI3396" s="416"/>
      <c r="BJ3396" s="416"/>
    </row>
    <row r="3397" spans="10:62" x14ac:dyDescent="0.2">
      <c r="J3397" s="385"/>
      <c r="K3397" s="217"/>
      <c r="L3397" s="217"/>
      <c r="M3397" s="693"/>
      <c r="N3397" s="693"/>
      <c r="O3397" s="359"/>
      <c r="P3397" s="619"/>
      <c r="Q3397" s="672"/>
      <c r="R3397" s="672"/>
      <c r="S3397" s="672"/>
      <c r="T3397" s="385"/>
      <c r="U3397" s="385"/>
      <c r="V3397" s="385"/>
      <c r="W3397" s="385"/>
      <c r="X3397" s="693"/>
      <c r="Y3397" s="325"/>
      <c r="Z3397" s="308"/>
      <c r="AA3397" s="383"/>
      <c r="AC3397" s="325"/>
      <c r="AD3397" s="325"/>
      <c r="AF3397" s="383"/>
      <c r="AH3397" s="325"/>
      <c r="AI3397" s="325"/>
      <c r="AK3397" s="385"/>
      <c r="AL3397" s="385"/>
      <c r="AM3397" s="359"/>
      <c r="AN3397" s="385"/>
      <c r="AO3397" s="385"/>
      <c r="AP3397" s="385"/>
      <c r="AQ3397" s="385"/>
      <c r="AR3397" s="385"/>
      <c r="AS3397" s="385"/>
      <c r="AT3397" s="385"/>
      <c r="AU3397" s="359"/>
      <c r="AW3397" s="416"/>
      <c r="AX3397" s="694"/>
      <c r="AY3397" s="641"/>
      <c r="AZ3397" s="385"/>
      <c r="BA3397" s="385"/>
      <c r="BB3397" s="416"/>
      <c r="BC3397" s="416"/>
      <c r="BD3397" s="416"/>
      <c r="BE3397" s="416"/>
      <c r="BF3397" s="416"/>
      <c r="BG3397" s="416"/>
      <c r="BH3397" s="416"/>
      <c r="BI3397" s="416"/>
      <c r="BJ3397" s="416"/>
    </row>
    <row r="3398" spans="10:62" x14ac:dyDescent="0.2">
      <c r="J3398" s="385"/>
      <c r="K3398" s="217"/>
      <c r="L3398" s="217"/>
      <c r="M3398" s="693"/>
      <c r="N3398" s="693"/>
      <c r="O3398" s="359"/>
      <c r="P3398" s="619"/>
      <c r="Q3398" s="672"/>
      <c r="R3398" s="672"/>
      <c r="S3398" s="672"/>
      <c r="T3398" s="385"/>
      <c r="U3398" s="385"/>
      <c r="V3398" s="385"/>
      <c r="W3398" s="385"/>
      <c r="X3398" s="693"/>
      <c r="Y3398" s="325"/>
      <c r="Z3398" s="308"/>
      <c r="AA3398" s="383"/>
      <c r="AC3398" s="325"/>
      <c r="AD3398" s="325"/>
      <c r="AF3398" s="383"/>
      <c r="AH3398" s="325"/>
      <c r="AI3398" s="325"/>
      <c r="AK3398" s="385"/>
      <c r="AL3398" s="385"/>
      <c r="AM3398" s="359"/>
      <c r="AN3398" s="385"/>
      <c r="AO3398" s="385"/>
      <c r="AP3398" s="385"/>
      <c r="AQ3398" s="385"/>
      <c r="AR3398" s="385"/>
      <c r="AS3398" s="385"/>
      <c r="AT3398" s="385"/>
      <c r="AU3398" s="359"/>
      <c r="AW3398" s="416"/>
      <c r="AX3398" s="694"/>
      <c r="AY3398" s="641"/>
      <c r="AZ3398" s="385"/>
      <c r="BA3398" s="385"/>
      <c r="BB3398" s="416"/>
      <c r="BC3398" s="416"/>
      <c r="BD3398" s="416"/>
      <c r="BE3398" s="416"/>
      <c r="BF3398" s="416"/>
      <c r="BG3398" s="416"/>
      <c r="BH3398" s="416"/>
      <c r="BI3398" s="416"/>
      <c r="BJ3398" s="416"/>
    </row>
    <row r="3399" spans="10:62" x14ac:dyDescent="0.2">
      <c r="J3399" s="385"/>
      <c r="K3399" s="217"/>
      <c r="L3399" s="217"/>
      <c r="M3399" s="693"/>
      <c r="N3399" s="693"/>
      <c r="O3399" s="359"/>
      <c r="P3399" s="619"/>
      <c r="Q3399" s="672"/>
      <c r="R3399" s="672"/>
      <c r="S3399" s="672"/>
      <c r="T3399" s="385"/>
      <c r="U3399" s="385"/>
      <c r="V3399" s="385"/>
      <c r="W3399" s="385"/>
      <c r="X3399" s="693"/>
      <c r="Y3399" s="325"/>
      <c r="Z3399" s="308"/>
      <c r="AA3399" s="383"/>
      <c r="AC3399" s="325"/>
      <c r="AD3399" s="325"/>
      <c r="AF3399" s="383"/>
      <c r="AH3399" s="325"/>
      <c r="AI3399" s="325"/>
      <c r="AK3399" s="385"/>
      <c r="AL3399" s="385"/>
      <c r="AM3399" s="359"/>
      <c r="AN3399" s="385"/>
      <c r="AO3399" s="385"/>
      <c r="AP3399" s="385"/>
      <c r="AQ3399" s="385"/>
      <c r="AR3399" s="385"/>
      <c r="AS3399" s="385"/>
      <c r="AT3399" s="385"/>
      <c r="AU3399" s="359"/>
      <c r="AW3399" s="416"/>
      <c r="AX3399" s="694"/>
      <c r="AY3399" s="641"/>
      <c r="AZ3399" s="385"/>
      <c r="BA3399" s="385"/>
      <c r="BB3399" s="416"/>
      <c r="BC3399" s="416"/>
      <c r="BD3399" s="416"/>
      <c r="BE3399" s="416"/>
      <c r="BF3399" s="416"/>
      <c r="BG3399" s="416"/>
      <c r="BH3399" s="416"/>
      <c r="BI3399" s="416"/>
      <c r="BJ3399" s="416"/>
    </row>
    <row r="3400" spans="10:62" x14ac:dyDescent="0.2">
      <c r="J3400" s="385"/>
      <c r="K3400" s="217"/>
      <c r="L3400" s="217"/>
      <c r="M3400" s="693"/>
      <c r="N3400" s="693"/>
      <c r="O3400" s="359"/>
      <c r="P3400" s="619"/>
      <c r="Q3400" s="672"/>
      <c r="R3400" s="672"/>
      <c r="S3400" s="672"/>
      <c r="T3400" s="385"/>
      <c r="U3400" s="385"/>
      <c r="V3400" s="385"/>
      <c r="W3400" s="385"/>
      <c r="X3400" s="693"/>
      <c r="Y3400" s="325"/>
      <c r="Z3400" s="308"/>
      <c r="AA3400" s="383"/>
      <c r="AC3400" s="325"/>
      <c r="AD3400" s="325"/>
      <c r="AF3400" s="383"/>
      <c r="AH3400" s="325"/>
      <c r="AI3400" s="325"/>
      <c r="AK3400" s="385"/>
      <c r="AL3400" s="385"/>
      <c r="AM3400" s="359"/>
      <c r="AN3400" s="385"/>
      <c r="AO3400" s="385"/>
      <c r="AP3400" s="385"/>
      <c r="AQ3400" s="385"/>
      <c r="AR3400" s="385"/>
      <c r="AS3400" s="385"/>
      <c r="AT3400" s="385"/>
      <c r="AU3400" s="359"/>
      <c r="AW3400" s="416"/>
      <c r="AX3400" s="694"/>
      <c r="AY3400" s="641"/>
      <c r="AZ3400" s="385"/>
      <c r="BA3400" s="385"/>
      <c r="BB3400" s="416"/>
      <c r="BC3400" s="416"/>
      <c r="BD3400" s="416"/>
      <c r="BE3400" s="416"/>
      <c r="BF3400" s="416"/>
      <c r="BG3400" s="416"/>
      <c r="BH3400" s="416"/>
      <c r="BI3400" s="416"/>
      <c r="BJ3400" s="416"/>
    </row>
    <row r="3401" spans="10:62" x14ac:dyDescent="0.2">
      <c r="J3401" s="385"/>
      <c r="K3401" s="217"/>
      <c r="L3401" s="217"/>
      <c r="M3401" s="693"/>
      <c r="N3401" s="693"/>
      <c r="O3401" s="359"/>
      <c r="P3401" s="619"/>
      <c r="Q3401" s="672"/>
      <c r="R3401" s="672"/>
      <c r="S3401" s="672"/>
      <c r="T3401" s="385"/>
      <c r="U3401" s="385"/>
      <c r="V3401" s="385"/>
      <c r="W3401" s="385"/>
      <c r="X3401" s="693"/>
      <c r="Y3401" s="325"/>
      <c r="Z3401" s="308"/>
      <c r="AA3401" s="383"/>
      <c r="AC3401" s="325"/>
      <c r="AD3401" s="325"/>
      <c r="AF3401" s="383"/>
      <c r="AH3401" s="325"/>
      <c r="AI3401" s="325"/>
      <c r="AK3401" s="385"/>
      <c r="AL3401" s="385"/>
      <c r="AM3401" s="359"/>
      <c r="AN3401" s="385"/>
      <c r="AO3401" s="385"/>
      <c r="AP3401" s="385"/>
      <c r="AQ3401" s="385"/>
      <c r="AR3401" s="385"/>
      <c r="AS3401" s="385"/>
      <c r="AT3401" s="385"/>
      <c r="AU3401" s="359"/>
      <c r="AW3401" s="416"/>
      <c r="AX3401" s="694"/>
      <c r="AY3401" s="641"/>
      <c r="AZ3401" s="385"/>
      <c r="BA3401" s="385"/>
      <c r="BB3401" s="416"/>
      <c r="BC3401" s="416"/>
      <c r="BD3401" s="416"/>
      <c r="BE3401" s="416"/>
      <c r="BF3401" s="416"/>
      <c r="BG3401" s="416"/>
      <c r="BH3401" s="416"/>
      <c r="BI3401" s="416"/>
      <c r="BJ3401" s="416"/>
    </row>
    <row r="3402" spans="10:62" x14ac:dyDescent="0.2">
      <c r="J3402" s="385"/>
      <c r="K3402" s="217"/>
      <c r="L3402" s="217"/>
      <c r="M3402" s="693"/>
      <c r="N3402" s="693"/>
      <c r="O3402" s="359"/>
      <c r="P3402" s="619"/>
      <c r="Q3402" s="672"/>
      <c r="R3402" s="672"/>
      <c r="S3402" s="672"/>
      <c r="T3402" s="385"/>
      <c r="U3402" s="385"/>
      <c r="V3402" s="385"/>
      <c r="W3402" s="385"/>
      <c r="X3402" s="693"/>
      <c r="Y3402" s="325"/>
      <c r="Z3402" s="308"/>
      <c r="AA3402" s="383"/>
      <c r="AC3402" s="325"/>
      <c r="AD3402" s="325"/>
      <c r="AF3402" s="383"/>
      <c r="AH3402" s="325"/>
      <c r="AI3402" s="325"/>
      <c r="AK3402" s="385"/>
      <c r="AL3402" s="385"/>
      <c r="AM3402" s="359"/>
      <c r="AN3402" s="385"/>
      <c r="AO3402" s="385"/>
      <c r="AP3402" s="385"/>
      <c r="AQ3402" s="385"/>
      <c r="AR3402" s="385"/>
      <c r="AS3402" s="385"/>
      <c r="AT3402" s="385"/>
      <c r="AU3402" s="359"/>
      <c r="AW3402" s="416"/>
      <c r="AX3402" s="694"/>
      <c r="AY3402" s="641"/>
      <c r="AZ3402" s="385"/>
      <c r="BA3402" s="385"/>
      <c r="BB3402" s="416"/>
      <c r="BC3402" s="416"/>
      <c r="BD3402" s="416"/>
      <c r="BE3402" s="416"/>
      <c r="BF3402" s="416"/>
      <c r="BG3402" s="416"/>
      <c r="BH3402" s="416"/>
      <c r="BI3402" s="416"/>
      <c r="BJ3402" s="416"/>
    </row>
    <row r="3403" spans="10:62" x14ac:dyDescent="0.2">
      <c r="J3403" s="385"/>
      <c r="K3403" s="217"/>
      <c r="L3403" s="217"/>
      <c r="M3403" s="693"/>
      <c r="N3403" s="693"/>
      <c r="O3403" s="359"/>
      <c r="P3403" s="619"/>
      <c r="Q3403" s="672"/>
      <c r="R3403" s="672"/>
      <c r="S3403" s="672"/>
      <c r="T3403" s="385"/>
      <c r="U3403" s="385"/>
      <c r="V3403" s="385"/>
      <c r="W3403" s="385"/>
      <c r="X3403" s="693"/>
      <c r="Y3403" s="325"/>
      <c r="Z3403" s="308"/>
      <c r="AA3403" s="383"/>
      <c r="AC3403" s="325"/>
      <c r="AD3403" s="325"/>
      <c r="AF3403" s="383"/>
      <c r="AH3403" s="325"/>
      <c r="AI3403" s="325"/>
      <c r="AK3403" s="385"/>
      <c r="AL3403" s="385"/>
      <c r="AM3403" s="359"/>
      <c r="AN3403" s="385"/>
      <c r="AO3403" s="385"/>
      <c r="AP3403" s="385"/>
      <c r="AQ3403" s="385"/>
      <c r="AR3403" s="385"/>
      <c r="AS3403" s="385"/>
      <c r="AT3403" s="385"/>
      <c r="AU3403" s="359"/>
      <c r="AW3403" s="416"/>
      <c r="AX3403" s="694"/>
      <c r="AY3403" s="641"/>
      <c r="AZ3403" s="385"/>
      <c r="BA3403" s="385"/>
      <c r="BB3403" s="416"/>
      <c r="BC3403" s="416"/>
      <c r="BD3403" s="416"/>
      <c r="BE3403" s="416"/>
      <c r="BF3403" s="416"/>
      <c r="BG3403" s="416"/>
      <c r="BH3403" s="416"/>
      <c r="BI3403" s="416"/>
      <c r="BJ3403" s="416"/>
    </row>
    <row r="3404" spans="10:62" x14ac:dyDescent="0.2">
      <c r="J3404" s="385"/>
      <c r="K3404" s="217"/>
      <c r="L3404" s="217"/>
      <c r="M3404" s="693"/>
      <c r="N3404" s="693"/>
      <c r="O3404" s="359"/>
      <c r="P3404" s="619"/>
      <c r="Q3404" s="672"/>
      <c r="R3404" s="672"/>
      <c r="S3404" s="672"/>
      <c r="T3404" s="385"/>
      <c r="U3404" s="385"/>
      <c r="V3404" s="385"/>
      <c r="W3404" s="385"/>
      <c r="X3404" s="693"/>
      <c r="Y3404" s="325"/>
      <c r="Z3404" s="308"/>
      <c r="AA3404" s="383"/>
      <c r="AC3404" s="325"/>
      <c r="AD3404" s="325"/>
      <c r="AF3404" s="383"/>
      <c r="AH3404" s="325"/>
      <c r="AI3404" s="325"/>
      <c r="AK3404" s="385"/>
      <c r="AL3404" s="385"/>
      <c r="AM3404" s="359"/>
      <c r="AN3404" s="385"/>
      <c r="AO3404" s="385"/>
      <c r="AP3404" s="385"/>
      <c r="AQ3404" s="385"/>
      <c r="AR3404" s="385"/>
      <c r="AS3404" s="385"/>
      <c r="AT3404" s="385"/>
      <c r="AU3404" s="359"/>
      <c r="AW3404" s="416"/>
      <c r="AX3404" s="694"/>
      <c r="AY3404" s="641"/>
      <c r="AZ3404" s="385"/>
      <c r="BA3404" s="385"/>
      <c r="BB3404" s="416"/>
      <c r="BC3404" s="416"/>
      <c r="BD3404" s="416"/>
      <c r="BE3404" s="416"/>
      <c r="BF3404" s="416"/>
      <c r="BG3404" s="416"/>
      <c r="BH3404" s="416"/>
      <c r="BI3404" s="416"/>
      <c r="BJ3404" s="416"/>
    </row>
    <row r="3405" spans="10:62" x14ac:dyDescent="0.2">
      <c r="J3405" s="385"/>
      <c r="K3405" s="217"/>
      <c r="L3405" s="217"/>
      <c r="M3405" s="693"/>
      <c r="N3405" s="693"/>
      <c r="O3405" s="359"/>
      <c r="P3405" s="619"/>
      <c r="Q3405" s="672"/>
      <c r="R3405" s="672"/>
      <c r="S3405" s="672"/>
      <c r="T3405" s="385"/>
      <c r="U3405" s="385"/>
      <c r="V3405" s="385"/>
      <c r="W3405" s="385"/>
      <c r="X3405" s="693"/>
      <c r="Y3405" s="325"/>
      <c r="Z3405" s="308"/>
      <c r="AA3405" s="383"/>
      <c r="AC3405" s="325"/>
      <c r="AD3405" s="325"/>
      <c r="AF3405" s="383"/>
      <c r="AH3405" s="325"/>
      <c r="AI3405" s="325"/>
      <c r="AK3405" s="385"/>
      <c r="AL3405" s="385"/>
      <c r="AM3405" s="359"/>
      <c r="AN3405" s="385"/>
      <c r="AO3405" s="385"/>
      <c r="AP3405" s="385"/>
      <c r="AQ3405" s="385"/>
      <c r="AR3405" s="385"/>
      <c r="AS3405" s="385"/>
      <c r="AT3405" s="385"/>
      <c r="AU3405" s="359"/>
      <c r="AW3405" s="416"/>
      <c r="AX3405" s="694"/>
      <c r="AY3405" s="641"/>
      <c r="AZ3405" s="385"/>
      <c r="BA3405" s="385"/>
      <c r="BB3405" s="416"/>
      <c r="BC3405" s="416"/>
      <c r="BD3405" s="416"/>
      <c r="BE3405" s="416"/>
      <c r="BF3405" s="416"/>
      <c r="BG3405" s="416"/>
      <c r="BH3405" s="416"/>
      <c r="BI3405" s="416"/>
      <c r="BJ3405" s="416"/>
    </row>
    <row r="3406" spans="10:62" x14ac:dyDescent="0.2">
      <c r="J3406" s="385"/>
      <c r="K3406" s="217"/>
      <c r="L3406" s="217"/>
      <c r="M3406" s="693"/>
      <c r="N3406" s="693"/>
      <c r="O3406" s="359"/>
      <c r="P3406" s="619"/>
      <c r="Q3406" s="672"/>
      <c r="R3406" s="672"/>
      <c r="S3406" s="672"/>
      <c r="T3406" s="385"/>
      <c r="U3406" s="385"/>
      <c r="V3406" s="385"/>
      <c r="W3406" s="385"/>
      <c r="X3406" s="693"/>
      <c r="Y3406" s="325"/>
      <c r="Z3406" s="308"/>
      <c r="AA3406" s="383"/>
      <c r="AC3406" s="325"/>
      <c r="AD3406" s="325"/>
      <c r="AF3406" s="383"/>
      <c r="AH3406" s="325"/>
      <c r="AI3406" s="325"/>
      <c r="AK3406" s="385"/>
      <c r="AL3406" s="385"/>
      <c r="AM3406" s="359"/>
      <c r="AN3406" s="385"/>
      <c r="AO3406" s="385"/>
      <c r="AP3406" s="385"/>
      <c r="AQ3406" s="385"/>
      <c r="AR3406" s="385"/>
      <c r="AS3406" s="385"/>
      <c r="AT3406" s="385"/>
      <c r="AU3406" s="359"/>
      <c r="AW3406" s="416"/>
      <c r="AX3406" s="694"/>
      <c r="AY3406" s="641"/>
      <c r="AZ3406" s="385"/>
      <c r="BA3406" s="385"/>
      <c r="BB3406" s="416"/>
      <c r="BC3406" s="416"/>
      <c r="BD3406" s="416"/>
      <c r="BE3406" s="416"/>
      <c r="BF3406" s="416"/>
      <c r="BG3406" s="416"/>
      <c r="BH3406" s="416"/>
      <c r="BI3406" s="416"/>
      <c r="BJ3406" s="416"/>
    </row>
    <row r="3407" spans="10:62" x14ac:dyDescent="0.2">
      <c r="J3407" s="385"/>
      <c r="K3407" s="217"/>
      <c r="L3407" s="217"/>
      <c r="M3407" s="693"/>
      <c r="N3407" s="693"/>
      <c r="O3407" s="359"/>
      <c r="P3407" s="619"/>
      <c r="Q3407" s="672"/>
      <c r="R3407" s="672"/>
      <c r="S3407" s="672"/>
      <c r="T3407" s="385"/>
      <c r="U3407" s="385"/>
      <c r="V3407" s="385"/>
      <c r="W3407" s="385"/>
      <c r="X3407" s="693"/>
      <c r="Y3407" s="325"/>
      <c r="Z3407" s="308"/>
      <c r="AA3407" s="383"/>
      <c r="AC3407" s="325"/>
      <c r="AD3407" s="325"/>
      <c r="AF3407" s="383"/>
      <c r="AH3407" s="325"/>
      <c r="AI3407" s="325"/>
      <c r="AK3407" s="385"/>
      <c r="AL3407" s="385"/>
      <c r="AM3407" s="359"/>
      <c r="AN3407" s="385"/>
      <c r="AO3407" s="385"/>
      <c r="AP3407" s="385"/>
      <c r="AQ3407" s="385"/>
      <c r="AR3407" s="385"/>
      <c r="AS3407" s="385"/>
      <c r="AT3407" s="385"/>
      <c r="AU3407" s="359"/>
      <c r="AW3407" s="416"/>
      <c r="AX3407" s="694"/>
      <c r="AY3407" s="641"/>
      <c r="AZ3407" s="385"/>
      <c r="BA3407" s="385"/>
      <c r="BB3407" s="416"/>
      <c r="BC3407" s="416"/>
      <c r="BD3407" s="416"/>
      <c r="BE3407" s="416"/>
      <c r="BF3407" s="416"/>
      <c r="BG3407" s="416"/>
      <c r="BH3407" s="416"/>
      <c r="BI3407" s="416"/>
      <c r="BJ3407" s="416"/>
    </row>
    <row r="3408" spans="10:62" x14ac:dyDescent="0.2">
      <c r="J3408" s="385"/>
      <c r="K3408" s="217"/>
      <c r="L3408" s="217"/>
      <c r="M3408" s="693"/>
      <c r="N3408" s="693"/>
      <c r="O3408" s="359"/>
      <c r="P3408" s="619"/>
      <c r="Q3408" s="672"/>
      <c r="R3408" s="672"/>
      <c r="S3408" s="672"/>
      <c r="T3408" s="385"/>
      <c r="U3408" s="385"/>
      <c r="V3408" s="385"/>
      <c r="W3408" s="385"/>
      <c r="X3408" s="693"/>
      <c r="Y3408" s="325"/>
      <c r="Z3408" s="308"/>
      <c r="AA3408" s="383"/>
      <c r="AC3408" s="325"/>
      <c r="AD3408" s="325"/>
      <c r="AF3408" s="383"/>
      <c r="AH3408" s="325"/>
      <c r="AI3408" s="325"/>
      <c r="AK3408" s="385"/>
      <c r="AL3408" s="385"/>
      <c r="AM3408" s="359"/>
      <c r="AN3408" s="385"/>
      <c r="AO3408" s="385"/>
      <c r="AP3408" s="385"/>
      <c r="AQ3408" s="385"/>
      <c r="AR3408" s="385"/>
      <c r="AS3408" s="385"/>
      <c r="AT3408" s="385"/>
      <c r="AU3408" s="359"/>
      <c r="AW3408" s="416"/>
      <c r="AX3408" s="694"/>
      <c r="AY3408" s="641"/>
      <c r="AZ3408" s="385"/>
      <c r="BA3408" s="385"/>
      <c r="BB3408" s="416"/>
      <c r="BC3408" s="416"/>
      <c r="BD3408" s="416"/>
      <c r="BE3408" s="416"/>
      <c r="BF3408" s="416"/>
      <c r="BG3408" s="416"/>
      <c r="BH3408" s="416"/>
      <c r="BI3408" s="416"/>
      <c r="BJ3408" s="416"/>
    </row>
    <row r="3409" spans="10:62" x14ac:dyDescent="0.2">
      <c r="J3409" s="385"/>
      <c r="K3409" s="217"/>
      <c r="L3409" s="217"/>
      <c r="M3409" s="693"/>
      <c r="N3409" s="693"/>
      <c r="O3409" s="359"/>
      <c r="P3409" s="619"/>
      <c r="Q3409" s="672"/>
      <c r="R3409" s="672"/>
      <c r="S3409" s="672"/>
      <c r="T3409" s="385"/>
      <c r="U3409" s="385"/>
      <c r="V3409" s="385"/>
      <c r="W3409" s="385"/>
      <c r="X3409" s="693"/>
      <c r="Y3409" s="325"/>
      <c r="Z3409" s="308"/>
      <c r="AA3409" s="383"/>
      <c r="AC3409" s="325"/>
      <c r="AD3409" s="325"/>
      <c r="AF3409" s="383"/>
      <c r="AH3409" s="325"/>
      <c r="AI3409" s="325"/>
      <c r="AK3409" s="385"/>
      <c r="AL3409" s="385"/>
      <c r="AM3409" s="359"/>
      <c r="AN3409" s="385"/>
      <c r="AO3409" s="385"/>
      <c r="AP3409" s="385"/>
      <c r="AQ3409" s="385"/>
      <c r="AR3409" s="385"/>
      <c r="AS3409" s="385"/>
      <c r="AT3409" s="385"/>
      <c r="AU3409" s="359"/>
      <c r="AW3409" s="416"/>
      <c r="AX3409" s="694"/>
      <c r="AY3409" s="641"/>
      <c r="AZ3409" s="385"/>
      <c r="BA3409" s="385"/>
      <c r="BB3409" s="416"/>
      <c r="BC3409" s="416"/>
      <c r="BD3409" s="416"/>
      <c r="BE3409" s="416"/>
      <c r="BF3409" s="416"/>
      <c r="BG3409" s="416"/>
      <c r="BH3409" s="416"/>
      <c r="BI3409" s="416"/>
      <c r="BJ3409" s="416"/>
    </row>
    <row r="3410" spans="10:62" x14ac:dyDescent="0.2">
      <c r="J3410" s="385"/>
      <c r="K3410" s="217"/>
      <c r="L3410" s="217"/>
      <c r="M3410" s="693"/>
      <c r="N3410" s="693"/>
      <c r="O3410" s="359"/>
      <c r="P3410" s="619"/>
      <c r="Q3410" s="672"/>
      <c r="R3410" s="672"/>
      <c r="S3410" s="672"/>
      <c r="T3410" s="385"/>
      <c r="U3410" s="385"/>
      <c r="V3410" s="385"/>
      <c r="W3410" s="385"/>
      <c r="X3410" s="693"/>
      <c r="Y3410" s="325"/>
      <c r="Z3410" s="308"/>
      <c r="AA3410" s="383"/>
      <c r="AC3410" s="325"/>
      <c r="AD3410" s="325"/>
      <c r="AF3410" s="383"/>
      <c r="AH3410" s="325"/>
      <c r="AI3410" s="325"/>
      <c r="AK3410" s="385"/>
      <c r="AL3410" s="385"/>
      <c r="AM3410" s="359"/>
      <c r="AN3410" s="385"/>
      <c r="AO3410" s="385"/>
      <c r="AP3410" s="385"/>
      <c r="AQ3410" s="385"/>
      <c r="AR3410" s="385"/>
      <c r="AS3410" s="385"/>
      <c r="AT3410" s="385"/>
      <c r="AU3410" s="359"/>
      <c r="AW3410" s="416"/>
      <c r="AX3410" s="694"/>
      <c r="AY3410" s="641"/>
      <c r="AZ3410" s="385"/>
      <c r="BA3410" s="385"/>
      <c r="BB3410" s="416"/>
      <c r="BC3410" s="416"/>
      <c r="BD3410" s="416"/>
      <c r="BE3410" s="416"/>
      <c r="BF3410" s="416"/>
      <c r="BG3410" s="416"/>
      <c r="BH3410" s="416"/>
      <c r="BI3410" s="416"/>
      <c r="BJ3410" s="416"/>
    </row>
    <row r="3411" spans="10:62" x14ac:dyDescent="0.2">
      <c r="J3411" s="385"/>
      <c r="K3411" s="217"/>
      <c r="L3411" s="217"/>
      <c r="M3411" s="693"/>
      <c r="N3411" s="693"/>
      <c r="O3411" s="359"/>
      <c r="P3411" s="619"/>
      <c r="Q3411" s="672"/>
      <c r="R3411" s="672"/>
      <c r="S3411" s="672"/>
      <c r="T3411" s="385"/>
      <c r="U3411" s="385"/>
      <c r="V3411" s="385"/>
      <c r="W3411" s="385"/>
      <c r="X3411" s="693"/>
      <c r="Y3411" s="325"/>
      <c r="Z3411" s="308"/>
      <c r="AA3411" s="383"/>
      <c r="AC3411" s="325"/>
      <c r="AD3411" s="325"/>
      <c r="AF3411" s="383"/>
      <c r="AH3411" s="325"/>
      <c r="AI3411" s="325"/>
      <c r="AK3411" s="385"/>
      <c r="AL3411" s="385"/>
      <c r="AM3411" s="359"/>
      <c r="AN3411" s="385"/>
      <c r="AO3411" s="385"/>
      <c r="AP3411" s="385"/>
      <c r="AQ3411" s="385"/>
      <c r="AR3411" s="385"/>
      <c r="AS3411" s="385"/>
      <c r="AT3411" s="385"/>
      <c r="AU3411" s="359"/>
      <c r="AW3411" s="416"/>
      <c r="AX3411" s="694"/>
      <c r="AY3411" s="641"/>
      <c r="AZ3411" s="385"/>
      <c r="BA3411" s="385"/>
      <c r="BB3411" s="416"/>
      <c r="BC3411" s="416"/>
      <c r="BD3411" s="416"/>
      <c r="BE3411" s="416"/>
      <c r="BF3411" s="416"/>
      <c r="BG3411" s="416"/>
      <c r="BH3411" s="416"/>
      <c r="BI3411" s="416"/>
      <c r="BJ3411" s="416"/>
    </row>
    <row r="3412" spans="10:62" x14ac:dyDescent="0.2">
      <c r="J3412" s="385"/>
      <c r="K3412" s="217"/>
      <c r="L3412" s="217"/>
      <c r="M3412" s="693"/>
      <c r="N3412" s="693"/>
      <c r="O3412" s="359"/>
      <c r="P3412" s="619"/>
      <c r="Q3412" s="672"/>
      <c r="R3412" s="672"/>
      <c r="S3412" s="672"/>
      <c r="T3412" s="385"/>
      <c r="U3412" s="385"/>
      <c r="V3412" s="385"/>
      <c r="W3412" s="385"/>
      <c r="X3412" s="693"/>
      <c r="Y3412" s="325"/>
      <c r="Z3412" s="308"/>
      <c r="AA3412" s="383"/>
      <c r="AC3412" s="325"/>
      <c r="AD3412" s="325"/>
      <c r="AF3412" s="383"/>
      <c r="AH3412" s="325"/>
      <c r="AI3412" s="325"/>
      <c r="AK3412" s="385"/>
      <c r="AL3412" s="385"/>
      <c r="AM3412" s="359"/>
      <c r="AN3412" s="385"/>
      <c r="AO3412" s="385"/>
      <c r="AP3412" s="385"/>
      <c r="AQ3412" s="385"/>
      <c r="AR3412" s="385"/>
      <c r="AS3412" s="385"/>
      <c r="AT3412" s="385"/>
      <c r="AU3412" s="359"/>
      <c r="AW3412" s="416"/>
      <c r="AX3412" s="694"/>
      <c r="AY3412" s="641"/>
      <c r="AZ3412" s="385"/>
      <c r="BA3412" s="385"/>
      <c r="BB3412" s="416"/>
      <c r="BC3412" s="416"/>
      <c r="BD3412" s="416"/>
      <c r="BE3412" s="416"/>
      <c r="BF3412" s="416"/>
      <c r="BG3412" s="416"/>
      <c r="BH3412" s="416"/>
      <c r="BI3412" s="416"/>
      <c r="BJ3412" s="416"/>
    </row>
    <row r="3413" spans="10:62" x14ac:dyDescent="0.2">
      <c r="J3413" s="385"/>
      <c r="K3413" s="217"/>
      <c r="L3413" s="217"/>
      <c r="M3413" s="693"/>
      <c r="N3413" s="693"/>
      <c r="O3413" s="359"/>
      <c r="P3413" s="619"/>
      <c r="Q3413" s="672"/>
      <c r="R3413" s="672"/>
      <c r="S3413" s="672"/>
      <c r="T3413" s="385"/>
      <c r="U3413" s="385"/>
      <c r="V3413" s="385"/>
      <c r="W3413" s="385"/>
      <c r="X3413" s="693"/>
      <c r="Y3413" s="325"/>
      <c r="Z3413" s="308"/>
      <c r="AA3413" s="383"/>
      <c r="AC3413" s="325"/>
      <c r="AD3413" s="325"/>
      <c r="AF3413" s="383"/>
      <c r="AH3413" s="325"/>
      <c r="AI3413" s="325"/>
      <c r="AK3413" s="385"/>
      <c r="AL3413" s="385"/>
      <c r="AM3413" s="359"/>
      <c r="AN3413" s="385"/>
      <c r="AO3413" s="385"/>
      <c r="AP3413" s="385"/>
      <c r="AQ3413" s="385"/>
      <c r="AR3413" s="385"/>
      <c r="AS3413" s="385"/>
      <c r="AT3413" s="385"/>
      <c r="AU3413" s="359"/>
      <c r="AW3413" s="416"/>
      <c r="AX3413" s="694"/>
      <c r="AY3413" s="641"/>
      <c r="AZ3413" s="385"/>
      <c r="BA3413" s="385"/>
      <c r="BB3413" s="416"/>
      <c r="BC3413" s="416"/>
      <c r="BD3413" s="416"/>
      <c r="BE3413" s="416"/>
      <c r="BF3413" s="416"/>
      <c r="BG3413" s="416"/>
      <c r="BH3413" s="416"/>
      <c r="BI3413" s="416"/>
      <c r="BJ3413" s="416"/>
    </row>
    <row r="3414" spans="10:62" x14ac:dyDescent="0.2">
      <c r="J3414" s="385"/>
      <c r="K3414" s="217"/>
      <c r="L3414" s="217"/>
      <c r="M3414" s="693"/>
      <c r="N3414" s="693"/>
      <c r="O3414" s="359"/>
      <c r="P3414" s="619"/>
      <c r="Q3414" s="672"/>
      <c r="R3414" s="672"/>
      <c r="S3414" s="672"/>
      <c r="T3414" s="385"/>
      <c r="U3414" s="385"/>
      <c r="V3414" s="385"/>
      <c r="W3414" s="385"/>
      <c r="X3414" s="693"/>
      <c r="Y3414" s="325"/>
      <c r="Z3414" s="308"/>
      <c r="AA3414" s="383"/>
      <c r="AC3414" s="325"/>
      <c r="AD3414" s="325"/>
      <c r="AF3414" s="383"/>
      <c r="AH3414" s="325"/>
      <c r="AI3414" s="325"/>
      <c r="AK3414" s="385"/>
      <c r="AL3414" s="385"/>
      <c r="AM3414" s="359"/>
      <c r="AN3414" s="385"/>
      <c r="AO3414" s="385"/>
      <c r="AP3414" s="385"/>
      <c r="AQ3414" s="385"/>
      <c r="AR3414" s="385"/>
      <c r="AS3414" s="385"/>
      <c r="AT3414" s="385"/>
      <c r="AU3414" s="359"/>
      <c r="AW3414" s="416"/>
      <c r="AX3414" s="694"/>
      <c r="AY3414" s="641"/>
      <c r="AZ3414" s="385"/>
      <c r="BA3414" s="385"/>
      <c r="BB3414" s="416"/>
      <c r="BC3414" s="416"/>
      <c r="BD3414" s="416"/>
      <c r="BE3414" s="416"/>
      <c r="BF3414" s="416"/>
      <c r="BG3414" s="416"/>
      <c r="BH3414" s="416"/>
      <c r="BI3414" s="416"/>
      <c r="BJ3414" s="416"/>
    </row>
    <row r="3415" spans="10:62" x14ac:dyDescent="0.2">
      <c r="J3415" s="385"/>
      <c r="K3415" s="217"/>
      <c r="L3415" s="217"/>
      <c r="M3415" s="693"/>
      <c r="N3415" s="693"/>
      <c r="O3415" s="359"/>
      <c r="P3415" s="619"/>
      <c r="Q3415" s="672"/>
      <c r="R3415" s="672"/>
      <c r="S3415" s="672"/>
      <c r="T3415" s="385"/>
      <c r="U3415" s="385"/>
      <c r="V3415" s="385"/>
      <c r="W3415" s="385"/>
      <c r="X3415" s="693"/>
      <c r="Y3415" s="325"/>
      <c r="Z3415" s="308"/>
      <c r="AA3415" s="383"/>
      <c r="AC3415" s="325"/>
      <c r="AD3415" s="325"/>
      <c r="AF3415" s="383"/>
      <c r="AH3415" s="325"/>
      <c r="AI3415" s="325"/>
      <c r="AK3415" s="385"/>
      <c r="AL3415" s="385"/>
      <c r="AM3415" s="359"/>
      <c r="AN3415" s="385"/>
      <c r="AO3415" s="385"/>
      <c r="AP3415" s="385"/>
      <c r="AQ3415" s="385"/>
      <c r="AR3415" s="385"/>
      <c r="AS3415" s="385"/>
      <c r="AT3415" s="385"/>
      <c r="AU3415" s="359"/>
      <c r="AW3415" s="416"/>
      <c r="AX3415" s="694"/>
      <c r="AY3415" s="641"/>
      <c r="AZ3415" s="385"/>
      <c r="BA3415" s="385"/>
      <c r="BB3415" s="416"/>
      <c r="BC3415" s="416"/>
      <c r="BD3415" s="416"/>
      <c r="BE3415" s="416"/>
      <c r="BF3415" s="416"/>
      <c r="BG3415" s="416"/>
      <c r="BH3415" s="416"/>
      <c r="BI3415" s="416"/>
      <c r="BJ3415" s="416"/>
    </row>
    <row r="3416" spans="10:62" x14ac:dyDescent="0.2">
      <c r="J3416" s="385"/>
      <c r="K3416" s="217"/>
      <c r="L3416" s="217"/>
      <c r="M3416" s="693"/>
      <c r="N3416" s="693"/>
      <c r="O3416" s="359"/>
      <c r="P3416" s="619"/>
      <c r="Q3416" s="672"/>
      <c r="R3416" s="672"/>
      <c r="S3416" s="672"/>
      <c r="T3416" s="385"/>
      <c r="U3416" s="385"/>
      <c r="V3416" s="385"/>
      <c r="W3416" s="385"/>
      <c r="X3416" s="693"/>
      <c r="Y3416" s="325"/>
      <c r="Z3416" s="308"/>
      <c r="AA3416" s="383"/>
      <c r="AC3416" s="325"/>
      <c r="AD3416" s="325"/>
      <c r="AF3416" s="383"/>
      <c r="AH3416" s="325"/>
      <c r="AI3416" s="325"/>
      <c r="AK3416" s="385"/>
      <c r="AL3416" s="385"/>
      <c r="AM3416" s="359"/>
      <c r="AN3416" s="385"/>
      <c r="AO3416" s="385"/>
      <c r="AP3416" s="385"/>
      <c r="AQ3416" s="385"/>
      <c r="AR3416" s="385"/>
      <c r="AS3416" s="385"/>
      <c r="AT3416" s="385"/>
      <c r="AU3416" s="359"/>
      <c r="AW3416" s="416"/>
      <c r="AX3416" s="694"/>
      <c r="AY3416" s="641"/>
      <c r="AZ3416" s="385"/>
      <c r="BA3416" s="385"/>
      <c r="BB3416" s="416"/>
      <c r="BC3416" s="416"/>
      <c r="BD3416" s="416"/>
      <c r="BE3416" s="416"/>
      <c r="BF3416" s="416"/>
      <c r="BG3416" s="416"/>
      <c r="BH3416" s="416"/>
      <c r="BI3416" s="416"/>
      <c r="BJ3416" s="416"/>
    </row>
    <row r="3417" spans="10:62" x14ac:dyDescent="0.2">
      <c r="J3417" s="385"/>
      <c r="K3417" s="217"/>
      <c r="L3417" s="217"/>
      <c r="M3417" s="693"/>
      <c r="N3417" s="693"/>
      <c r="O3417" s="359"/>
      <c r="P3417" s="619"/>
      <c r="Q3417" s="672"/>
      <c r="R3417" s="672"/>
      <c r="S3417" s="672"/>
      <c r="T3417" s="385"/>
      <c r="U3417" s="385"/>
      <c r="V3417" s="385"/>
      <c r="W3417" s="385"/>
      <c r="X3417" s="693"/>
      <c r="Y3417" s="325"/>
      <c r="Z3417" s="308"/>
      <c r="AA3417" s="383"/>
      <c r="AC3417" s="325"/>
      <c r="AD3417" s="325"/>
      <c r="AF3417" s="383"/>
      <c r="AH3417" s="325"/>
      <c r="AI3417" s="325"/>
      <c r="AK3417" s="385"/>
      <c r="AL3417" s="385"/>
      <c r="AM3417" s="359"/>
      <c r="AN3417" s="385"/>
      <c r="AO3417" s="385"/>
      <c r="AP3417" s="385"/>
      <c r="AQ3417" s="385"/>
      <c r="AR3417" s="385"/>
      <c r="AS3417" s="385"/>
      <c r="AT3417" s="385"/>
      <c r="AU3417" s="359"/>
      <c r="AW3417" s="416"/>
      <c r="AX3417" s="694"/>
      <c r="AY3417" s="641"/>
      <c r="AZ3417" s="385"/>
      <c r="BA3417" s="385"/>
      <c r="BB3417" s="416"/>
      <c r="BC3417" s="416"/>
      <c r="BD3417" s="416"/>
      <c r="BE3417" s="416"/>
      <c r="BF3417" s="416"/>
      <c r="BG3417" s="416"/>
      <c r="BH3417" s="416"/>
      <c r="BI3417" s="416"/>
      <c r="BJ3417" s="416"/>
    </row>
    <row r="3418" spans="10:62" x14ac:dyDescent="0.2">
      <c r="J3418" s="385"/>
      <c r="K3418" s="217"/>
      <c r="L3418" s="217"/>
      <c r="M3418" s="693"/>
      <c r="N3418" s="693"/>
      <c r="O3418" s="359"/>
      <c r="P3418" s="619"/>
      <c r="Q3418" s="672"/>
      <c r="R3418" s="672"/>
      <c r="S3418" s="672"/>
      <c r="T3418" s="385"/>
      <c r="U3418" s="385"/>
      <c r="V3418" s="385"/>
      <c r="W3418" s="385"/>
      <c r="X3418" s="693"/>
      <c r="Y3418" s="325"/>
      <c r="Z3418" s="308"/>
      <c r="AA3418" s="383"/>
      <c r="AC3418" s="325"/>
      <c r="AD3418" s="325"/>
      <c r="AF3418" s="383"/>
      <c r="AH3418" s="325"/>
      <c r="AI3418" s="325"/>
      <c r="AK3418" s="385"/>
      <c r="AL3418" s="385"/>
      <c r="AM3418" s="359"/>
      <c r="AN3418" s="385"/>
      <c r="AO3418" s="385"/>
      <c r="AP3418" s="385"/>
      <c r="AQ3418" s="385"/>
      <c r="AR3418" s="385"/>
      <c r="AS3418" s="385"/>
      <c r="AT3418" s="385"/>
      <c r="AU3418" s="359"/>
      <c r="AW3418" s="416"/>
      <c r="AX3418" s="694"/>
      <c r="AY3418" s="641"/>
      <c r="AZ3418" s="385"/>
      <c r="BA3418" s="385"/>
      <c r="BB3418" s="416"/>
      <c r="BC3418" s="416"/>
      <c r="BD3418" s="416"/>
      <c r="BE3418" s="416"/>
      <c r="BF3418" s="416"/>
      <c r="BG3418" s="416"/>
      <c r="BH3418" s="416"/>
      <c r="BI3418" s="416"/>
      <c r="BJ3418" s="416"/>
    </row>
    <row r="3419" spans="10:62" x14ac:dyDescent="0.2">
      <c r="J3419" s="385"/>
      <c r="K3419" s="217"/>
      <c r="L3419" s="217"/>
      <c r="M3419" s="693"/>
      <c r="N3419" s="693"/>
      <c r="O3419" s="359"/>
      <c r="P3419" s="619"/>
      <c r="Q3419" s="672"/>
      <c r="R3419" s="672"/>
      <c r="S3419" s="672"/>
      <c r="T3419" s="385"/>
      <c r="U3419" s="385"/>
      <c r="V3419" s="385"/>
      <c r="W3419" s="385"/>
      <c r="X3419" s="693"/>
      <c r="Y3419" s="325"/>
      <c r="Z3419" s="308"/>
      <c r="AA3419" s="383"/>
      <c r="AC3419" s="325"/>
      <c r="AD3419" s="325"/>
      <c r="AF3419" s="383"/>
      <c r="AH3419" s="325"/>
      <c r="AI3419" s="325"/>
      <c r="AK3419" s="385"/>
      <c r="AL3419" s="385"/>
      <c r="AM3419" s="359"/>
      <c r="AN3419" s="385"/>
      <c r="AO3419" s="385"/>
      <c r="AP3419" s="385"/>
      <c r="AQ3419" s="385"/>
      <c r="AR3419" s="385"/>
      <c r="AS3419" s="385"/>
      <c r="AT3419" s="385"/>
      <c r="AU3419" s="359"/>
      <c r="AW3419" s="416"/>
      <c r="AX3419" s="694"/>
      <c r="AY3419" s="641"/>
      <c r="AZ3419" s="385"/>
      <c r="BA3419" s="385"/>
      <c r="BB3419" s="416"/>
      <c r="BC3419" s="416"/>
      <c r="BD3419" s="416"/>
      <c r="BE3419" s="416"/>
      <c r="BF3419" s="416"/>
      <c r="BG3419" s="416"/>
      <c r="BH3419" s="416"/>
      <c r="BI3419" s="416"/>
      <c r="BJ3419" s="416"/>
    </row>
    <row r="3420" spans="10:62" x14ac:dyDescent="0.2">
      <c r="J3420" s="385"/>
      <c r="K3420" s="217"/>
      <c r="L3420" s="217"/>
      <c r="M3420" s="693"/>
      <c r="N3420" s="693"/>
      <c r="O3420" s="359"/>
      <c r="P3420" s="619"/>
      <c r="Q3420" s="672"/>
      <c r="R3420" s="672"/>
      <c r="S3420" s="672"/>
      <c r="T3420" s="385"/>
      <c r="U3420" s="385"/>
      <c r="V3420" s="385"/>
      <c r="W3420" s="385"/>
      <c r="X3420" s="693"/>
      <c r="Y3420" s="325"/>
      <c r="Z3420" s="308"/>
      <c r="AA3420" s="383"/>
      <c r="AC3420" s="325"/>
      <c r="AD3420" s="325"/>
      <c r="AF3420" s="383"/>
      <c r="AH3420" s="325"/>
      <c r="AI3420" s="325"/>
      <c r="AK3420" s="385"/>
      <c r="AL3420" s="385"/>
      <c r="AM3420" s="359"/>
      <c r="AN3420" s="385"/>
      <c r="AO3420" s="385"/>
      <c r="AP3420" s="385"/>
      <c r="AQ3420" s="385"/>
      <c r="AR3420" s="385"/>
      <c r="AS3420" s="385"/>
      <c r="AT3420" s="385"/>
      <c r="AU3420" s="359"/>
      <c r="AW3420" s="416"/>
      <c r="AX3420" s="694"/>
      <c r="AY3420" s="641"/>
      <c r="AZ3420" s="385"/>
      <c r="BA3420" s="385"/>
      <c r="BB3420" s="416"/>
      <c r="BC3420" s="416"/>
      <c r="BD3420" s="416"/>
      <c r="BE3420" s="416"/>
      <c r="BF3420" s="416"/>
      <c r="BG3420" s="416"/>
      <c r="BH3420" s="416"/>
      <c r="BI3420" s="416"/>
      <c r="BJ3420" s="416"/>
    </row>
    <row r="3421" spans="10:62" x14ac:dyDescent="0.2">
      <c r="J3421" s="385"/>
      <c r="K3421" s="217"/>
      <c r="L3421" s="217"/>
      <c r="M3421" s="693"/>
      <c r="N3421" s="693"/>
      <c r="O3421" s="359"/>
      <c r="P3421" s="619"/>
      <c r="Q3421" s="672"/>
      <c r="R3421" s="672"/>
      <c r="S3421" s="672"/>
      <c r="T3421" s="385"/>
      <c r="U3421" s="385"/>
      <c r="V3421" s="385"/>
      <c r="W3421" s="385"/>
      <c r="X3421" s="693"/>
      <c r="Y3421" s="325"/>
      <c r="Z3421" s="308"/>
      <c r="AA3421" s="383"/>
      <c r="AC3421" s="325"/>
      <c r="AD3421" s="325"/>
      <c r="AF3421" s="383"/>
      <c r="AH3421" s="325"/>
      <c r="AI3421" s="325"/>
      <c r="AK3421" s="385"/>
      <c r="AL3421" s="385"/>
      <c r="AM3421" s="359"/>
      <c r="AN3421" s="385"/>
      <c r="AO3421" s="385"/>
      <c r="AP3421" s="385"/>
      <c r="AQ3421" s="385"/>
      <c r="AR3421" s="385"/>
      <c r="AS3421" s="385"/>
      <c r="AT3421" s="385"/>
      <c r="AU3421" s="359"/>
      <c r="AW3421" s="416"/>
      <c r="AX3421" s="694"/>
      <c r="AY3421" s="641"/>
      <c r="AZ3421" s="385"/>
      <c r="BA3421" s="385"/>
      <c r="BB3421" s="416"/>
      <c r="BC3421" s="416"/>
      <c r="BD3421" s="416"/>
      <c r="BE3421" s="416"/>
      <c r="BF3421" s="416"/>
      <c r="BG3421" s="416"/>
      <c r="BH3421" s="416"/>
      <c r="BI3421" s="416"/>
      <c r="BJ3421" s="416"/>
    </row>
    <row r="3422" spans="10:62" x14ac:dyDescent="0.2">
      <c r="J3422" s="385"/>
      <c r="K3422" s="217"/>
      <c r="L3422" s="217"/>
      <c r="M3422" s="693"/>
      <c r="N3422" s="693"/>
      <c r="O3422" s="359"/>
      <c r="P3422" s="619"/>
      <c r="Q3422" s="672"/>
      <c r="R3422" s="672"/>
      <c r="S3422" s="672"/>
      <c r="T3422" s="385"/>
      <c r="U3422" s="385"/>
      <c r="V3422" s="385"/>
      <c r="W3422" s="385"/>
      <c r="X3422" s="693"/>
      <c r="Y3422" s="325"/>
      <c r="Z3422" s="308"/>
      <c r="AA3422" s="383"/>
      <c r="AC3422" s="325"/>
      <c r="AD3422" s="325"/>
      <c r="AF3422" s="383"/>
      <c r="AH3422" s="325"/>
      <c r="AI3422" s="325"/>
      <c r="AK3422" s="385"/>
      <c r="AL3422" s="385"/>
      <c r="AM3422" s="359"/>
      <c r="AN3422" s="385"/>
      <c r="AO3422" s="385"/>
      <c r="AP3422" s="385"/>
      <c r="AQ3422" s="385"/>
      <c r="AR3422" s="385"/>
      <c r="AS3422" s="385"/>
      <c r="AT3422" s="385"/>
      <c r="AU3422" s="359"/>
      <c r="AW3422" s="416"/>
      <c r="AX3422" s="694"/>
      <c r="AY3422" s="641"/>
      <c r="AZ3422" s="385"/>
      <c r="BA3422" s="385"/>
      <c r="BB3422" s="416"/>
      <c r="BC3422" s="416"/>
      <c r="BD3422" s="416"/>
      <c r="BE3422" s="416"/>
      <c r="BF3422" s="416"/>
      <c r="BG3422" s="416"/>
      <c r="BH3422" s="416"/>
      <c r="BI3422" s="416"/>
      <c r="BJ3422" s="416"/>
    </row>
    <row r="3423" spans="10:62" x14ac:dyDescent="0.2">
      <c r="J3423" s="385"/>
      <c r="K3423" s="217"/>
      <c r="L3423" s="217"/>
      <c r="M3423" s="693"/>
      <c r="N3423" s="693"/>
      <c r="O3423" s="359"/>
      <c r="P3423" s="619"/>
      <c r="Q3423" s="672"/>
      <c r="R3423" s="672"/>
      <c r="S3423" s="672"/>
      <c r="T3423" s="385"/>
      <c r="U3423" s="385"/>
      <c r="V3423" s="385"/>
      <c r="W3423" s="385"/>
      <c r="X3423" s="693"/>
      <c r="Y3423" s="325"/>
      <c r="Z3423" s="308"/>
      <c r="AA3423" s="383"/>
      <c r="AC3423" s="325"/>
      <c r="AD3423" s="325"/>
      <c r="AF3423" s="383"/>
      <c r="AH3423" s="325"/>
      <c r="AI3423" s="325"/>
      <c r="AK3423" s="385"/>
      <c r="AL3423" s="385"/>
      <c r="AM3423" s="359"/>
      <c r="AN3423" s="385"/>
      <c r="AO3423" s="385"/>
      <c r="AP3423" s="385"/>
      <c r="AQ3423" s="385"/>
      <c r="AR3423" s="385"/>
      <c r="AS3423" s="385"/>
      <c r="AT3423" s="385"/>
      <c r="AU3423" s="359"/>
      <c r="AW3423" s="416"/>
      <c r="AX3423" s="694"/>
      <c r="AY3423" s="641"/>
      <c r="AZ3423" s="385"/>
      <c r="BA3423" s="385"/>
      <c r="BB3423" s="416"/>
      <c r="BC3423" s="416"/>
      <c r="BD3423" s="416"/>
      <c r="BE3423" s="416"/>
      <c r="BF3423" s="416"/>
      <c r="BG3423" s="416"/>
      <c r="BH3423" s="416"/>
      <c r="BI3423" s="416"/>
      <c r="BJ3423" s="416"/>
    </row>
    <row r="3424" spans="10:62" x14ac:dyDescent="0.2">
      <c r="J3424" s="385"/>
      <c r="K3424" s="217"/>
      <c r="L3424" s="217"/>
      <c r="M3424" s="693"/>
      <c r="N3424" s="693"/>
      <c r="O3424" s="359"/>
      <c r="P3424" s="619"/>
      <c r="Q3424" s="672"/>
      <c r="R3424" s="672"/>
      <c r="S3424" s="672"/>
      <c r="T3424" s="385"/>
      <c r="U3424" s="385"/>
      <c r="V3424" s="385"/>
      <c r="W3424" s="385"/>
      <c r="X3424" s="693"/>
      <c r="Y3424" s="325"/>
      <c r="Z3424" s="308"/>
      <c r="AA3424" s="383"/>
      <c r="AC3424" s="325"/>
      <c r="AD3424" s="325"/>
      <c r="AF3424" s="383"/>
      <c r="AH3424" s="325"/>
      <c r="AI3424" s="325"/>
      <c r="AK3424" s="385"/>
      <c r="AL3424" s="385"/>
      <c r="AM3424" s="359"/>
      <c r="AN3424" s="385"/>
      <c r="AO3424" s="385"/>
      <c r="AP3424" s="385"/>
      <c r="AQ3424" s="385"/>
      <c r="AR3424" s="385"/>
      <c r="AS3424" s="385"/>
      <c r="AT3424" s="385"/>
      <c r="AU3424" s="359"/>
      <c r="AW3424" s="416"/>
      <c r="AX3424" s="694"/>
      <c r="AY3424" s="641"/>
      <c r="AZ3424" s="385"/>
      <c r="BA3424" s="385"/>
      <c r="BB3424" s="416"/>
      <c r="BC3424" s="416"/>
      <c r="BD3424" s="416"/>
      <c r="BE3424" s="416"/>
      <c r="BF3424" s="416"/>
      <c r="BG3424" s="416"/>
      <c r="BH3424" s="416"/>
      <c r="BI3424" s="416"/>
      <c r="BJ3424" s="416"/>
    </row>
    <row r="3425" spans="10:62" x14ac:dyDescent="0.2">
      <c r="J3425" s="385"/>
      <c r="K3425" s="217"/>
      <c r="L3425" s="217"/>
      <c r="M3425" s="693"/>
      <c r="N3425" s="693"/>
      <c r="O3425" s="359"/>
      <c r="P3425" s="619"/>
      <c r="Q3425" s="672"/>
      <c r="R3425" s="672"/>
      <c r="S3425" s="672"/>
      <c r="T3425" s="385"/>
      <c r="U3425" s="385"/>
      <c r="V3425" s="385"/>
      <c r="W3425" s="385"/>
      <c r="X3425" s="693"/>
      <c r="Y3425" s="325"/>
      <c r="Z3425" s="308"/>
      <c r="AA3425" s="383"/>
      <c r="AC3425" s="325"/>
      <c r="AD3425" s="325"/>
      <c r="AF3425" s="383"/>
      <c r="AH3425" s="325"/>
      <c r="AI3425" s="325"/>
      <c r="AK3425" s="385"/>
      <c r="AL3425" s="385"/>
      <c r="AM3425" s="359"/>
      <c r="AN3425" s="385"/>
      <c r="AO3425" s="385"/>
      <c r="AP3425" s="385"/>
      <c r="AQ3425" s="385"/>
      <c r="AR3425" s="385"/>
      <c r="AS3425" s="385"/>
      <c r="AT3425" s="385"/>
      <c r="AU3425" s="359"/>
      <c r="AW3425" s="416"/>
      <c r="AX3425" s="694"/>
      <c r="AY3425" s="641"/>
      <c r="AZ3425" s="385"/>
      <c r="BA3425" s="385"/>
      <c r="BB3425" s="416"/>
      <c r="BC3425" s="416"/>
      <c r="BD3425" s="416"/>
      <c r="BE3425" s="416"/>
      <c r="BF3425" s="416"/>
      <c r="BG3425" s="416"/>
      <c r="BH3425" s="416"/>
      <c r="BI3425" s="416"/>
      <c r="BJ3425" s="416"/>
    </row>
    <row r="3426" spans="10:62" x14ac:dyDescent="0.2">
      <c r="J3426" s="385"/>
      <c r="K3426" s="217"/>
      <c r="L3426" s="217"/>
      <c r="M3426" s="693"/>
      <c r="N3426" s="693"/>
      <c r="O3426" s="359"/>
      <c r="P3426" s="619"/>
      <c r="Q3426" s="672"/>
      <c r="R3426" s="672"/>
      <c r="S3426" s="672"/>
      <c r="T3426" s="385"/>
      <c r="U3426" s="385"/>
      <c r="V3426" s="385"/>
      <c r="W3426" s="385"/>
      <c r="X3426" s="693"/>
      <c r="Y3426" s="325"/>
      <c r="Z3426" s="308"/>
      <c r="AA3426" s="383"/>
      <c r="AC3426" s="325"/>
      <c r="AD3426" s="325"/>
      <c r="AF3426" s="383"/>
      <c r="AH3426" s="325"/>
      <c r="AI3426" s="325"/>
      <c r="AK3426" s="385"/>
      <c r="AL3426" s="385"/>
      <c r="AM3426" s="359"/>
      <c r="AN3426" s="385"/>
      <c r="AO3426" s="385"/>
      <c r="AP3426" s="385"/>
      <c r="AQ3426" s="385"/>
      <c r="AR3426" s="385"/>
      <c r="AS3426" s="385"/>
      <c r="AT3426" s="385"/>
      <c r="AU3426" s="359"/>
      <c r="AW3426" s="416"/>
      <c r="AX3426" s="694"/>
      <c r="AY3426" s="641"/>
      <c r="AZ3426" s="385"/>
      <c r="BA3426" s="385"/>
      <c r="BB3426" s="416"/>
      <c r="BC3426" s="416"/>
      <c r="BD3426" s="416"/>
      <c r="BE3426" s="416"/>
      <c r="BF3426" s="416"/>
      <c r="BG3426" s="416"/>
      <c r="BH3426" s="416"/>
      <c r="BI3426" s="416"/>
      <c r="BJ3426" s="416"/>
    </row>
    <row r="3427" spans="10:62" x14ac:dyDescent="0.2">
      <c r="J3427" s="385"/>
      <c r="K3427" s="217"/>
      <c r="L3427" s="217"/>
      <c r="M3427" s="693"/>
      <c r="N3427" s="693"/>
      <c r="O3427" s="359"/>
      <c r="P3427" s="619"/>
      <c r="Q3427" s="672"/>
      <c r="R3427" s="672"/>
      <c r="S3427" s="672"/>
      <c r="T3427" s="385"/>
      <c r="U3427" s="385"/>
      <c r="V3427" s="385"/>
      <c r="W3427" s="385"/>
      <c r="X3427" s="693"/>
      <c r="Y3427" s="325"/>
      <c r="Z3427" s="308"/>
      <c r="AA3427" s="383"/>
      <c r="AC3427" s="325"/>
      <c r="AD3427" s="325"/>
      <c r="AF3427" s="383"/>
      <c r="AH3427" s="325"/>
      <c r="AI3427" s="325"/>
      <c r="AK3427" s="385"/>
      <c r="AL3427" s="385"/>
      <c r="AM3427" s="359"/>
      <c r="AN3427" s="385"/>
      <c r="AO3427" s="385"/>
      <c r="AP3427" s="385"/>
      <c r="AQ3427" s="385"/>
      <c r="AR3427" s="385"/>
      <c r="AS3427" s="385"/>
      <c r="AT3427" s="385"/>
      <c r="AU3427" s="359"/>
      <c r="AW3427" s="416"/>
      <c r="AX3427" s="694"/>
      <c r="AY3427" s="641"/>
      <c r="AZ3427" s="385"/>
      <c r="BA3427" s="385"/>
      <c r="BB3427" s="416"/>
      <c r="BC3427" s="416"/>
      <c r="BD3427" s="416"/>
      <c r="BE3427" s="416"/>
      <c r="BF3427" s="416"/>
      <c r="BG3427" s="416"/>
      <c r="BH3427" s="416"/>
      <c r="BI3427" s="416"/>
      <c r="BJ3427" s="416"/>
    </row>
    <row r="3428" spans="10:62" x14ac:dyDescent="0.2">
      <c r="J3428" s="385"/>
      <c r="K3428" s="217"/>
      <c r="L3428" s="217"/>
      <c r="M3428" s="693"/>
      <c r="N3428" s="693"/>
      <c r="O3428" s="359"/>
      <c r="P3428" s="619"/>
      <c r="Q3428" s="672"/>
      <c r="R3428" s="672"/>
      <c r="S3428" s="672"/>
      <c r="T3428" s="385"/>
      <c r="U3428" s="385"/>
      <c r="V3428" s="385"/>
      <c r="W3428" s="385"/>
      <c r="X3428" s="693"/>
      <c r="Y3428" s="325"/>
      <c r="Z3428" s="308"/>
      <c r="AA3428" s="383"/>
      <c r="AC3428" s="325"/>
      <c r="AD3428" s="325"/>
      <c r="AF3428" s="383"/>
      <c r="AH3428" s="325"/>
      <c r="AI3428" s="325"/>
      <c r="AK3428" s="385"/>
      <c r="AL3428" s="385"/>
      <c r="AM3428" s="359"/>
      <c r="AN3428" s="385"/>
      <c r="AO3428" s="385"/>
      <c r="AP3428" s="385"/>
      <c r="AQ3428" s="385"/>
      <c r="AR3428" s="385"/>
      <c r="AS3428" s="385"/>
      <c r="AT3428" s="385"/>
      <c r="AU3428" s="359"/>
      <c r="AW3428" s="416"/>
      <c r="AX3428" s="694"/>
      <c r="AY3428" s="641"/>
      <c r="AZ3428" s="385"/>
      <c r="BA3428" s="385"/>
      <c r="BB3428" s="416"/>
      <c r="BC3428" s="416"/>
      <c r="BD3428" s="416"/>
      <c r="BE3428" s="416"/>
      <c r="BF3428" s="416"/>
      <c r="BG3428" s="416"/>
      <c r="BH3428" s="416"/>
      <c r="BI3428" s="416"/>
      <c r="BJ3428" s="416"/>
    </row>
    <row r="3429" spans="10:62" x14ac:dyDescent="0.2">
      <c r="J3429" s="385"/>
      <c r="K3429" s="217"/>
      <c r="L3429" s="217"/>
      <c r="M3429" s="693"/>
      <c r="N3429" s="693"/>
      <c r="O3429" s="359"/>
      <c r="P3429" s="619"/>
      <c r="Q3429" s="672"/>
      <c r="R3429" s="672"/>
      <c r="S3429" s="672"/>
      <c r="T3429" s="385"/>
      <c r="U3429" s="385"/>
      <c r="V3429" s="385"/>
      <c r="W3429" s="385"/>
      <c r="X3429" s="693"/>
      <c r="Y3429" s="325"/>
      <c r="Z3429" s="308"/>
      <c r="AA3429" s="383"/>
      <c r="AC3429" s="325"/>
      <c r="AD3429" s="325"/>
      <c r="AF3429" s="383"/>
      <c r="AH3429" s="325"/>
      <c r="AI3429" s="325"/>
      <c r="AK3429" s="385"/>
      <c r="AL3429" s="385"/>
      <c r="AM3429" s="359"/>
      <c r="AN3429" s="385"/>
      <c r="AO3429" s="385"/>
      <c r="AP3429" s="385"/>
      <c r="AQ3429" s="385"/>
      <c r="AR3429" s="385"/>
      <c r="AS3429" s="385"/>
      <c r="AT3429" s="385"/>
      <c r="AU3429" s="359"/>
      <c r="AW3429" s="416"/>
      <c r="AX3429" s="694"/>
      <c r="AY3429" s="641"/>
      <c r="AZ3429" s="385"/>
      <c r="BA3429" s="385"/>
      <c r="BB3429" s="416"/>
      <c r="BC3429" s="416"/>
      <c r="BD3429" s="416"/>
      <c r="BE3429" s="416"/>
      <c r="BF3429" s="416"/>
      <c r="BG3429" s="416"/>
      <c r="BH3429" s="416"/>
      <c r="BI3429" s="416"/>
      <c r="BJ3429" s="416"/>
    </row>
    <row r="3430" spans="10:62" x14ac:dyDescent="0.2">
      <c r="J3430" s="385"/>
      <c r="K3430" s="217"/>
      <c r="L3430" s="217"/>
      <c r="M3430" s="693"/>
      <c r="N3430" s="693"/>
      <c r="O3430" s="359"/>
      <c r="P3430" s="619"/>
      <c r="Q3430" s="672"/>
      <c r="R3430" s="672"/>
      <c r="S3430" s="672"/>
      <c r="T3430" s="385"/>
      <c r="U3430" s="385"/>
      <c r="V3430" s="385"/>
      <c r="W3430" s="385"/>
      <c r="X3430" s="693"/>
      <c r="Y3430" s="325"/>
      <c r="Z3430" s="308"/>
      <c r="AA3430" s="383"/>
      <c r="AC3430" s="325"/>
      <c r="AD3430" s="325"/>
      <c r="AF3430" s="383"/>
      <c r="AH3430" s="325"/>
      <c r="AI3430" s="325"/>
      <c r="AK3430" s="385"/>
      <c r="AL3430" s="385"/>
      <c r="AM3430" s="359"/>
      <c r="AN3430" s="385"/>
      <c r="AO3430" s="385"/>
      <c r="AP3430" s="385"/>
      <c r="AQ3430" s="385"/>
      <c r="AR3430" s="385"/>
      <c r="AS3430" s="385"/>
      <c r="AT3430" s="385"/>
      <c r="AU3430" s="359"/>
      <c r="AW3430" s="416"/>
      <c r="AX3430" s="694"/>
      <c r="AY3430" s="641"/>
      <c r="AZ3430" s="385"/>
      <c r="BA3430" s="385"/>
      <c r="BB3430" s="416"/>
      <c r="BC3430" s="416"/>
      <c r="BD3430" s="416"/>
      <c r="BE3430" s="416"/>
      <c r="BF3430" s="416"/>
      <c r="BG3430" s="416"/>
      <c r="BH3430" s="416"/>
      <c r="BI3430" s="416"/>
      <c r="BJ3430" s="416"/>
    </row>
    <row r="3431" spans="10:62" x14ac:dyDescent="0.2">
      <c r="J3431" s="385"/>
      <c r="K3431" s="217"/>
      <c r="L3431" s="217"/>
      <c r="M3431" s="693"/>
      <c r="N3431" s="693"/>
      <c r="O3431" s="359"/>
      <c r="P3431" s="619"/>
      <c r="Q3431" s="672"/>
      <c r="R3431" s="672"/>
      <c r="S3431" s="672"/>
      <c r="T3431" s="385"/>
      <c r="U3431" s="385"/>
      <c r="V3431" s="385"/>
      <c r="W3431" s="385"/>
      <c r="X3431" s="693"/>
      <c r="Y3431" s="325"/>
      <c r="Z3431" s="308"/>
      <c r="AA3431" s="383"/>
      <c r="AC3431" s="325"/>
      <c r="AD3431" s="325"/>
      <c r="AF3431" s="383"/>
      <c r="AH3431" s="325"/>
      <c r="AI3431" s="325"/>
      <c r="AK3431" s="385"/>
      <c r="AL3431" s="385"/>
      <c r="AM3431" s="359"/>
      <c r="AN3431" s="385"/>
      <c r="AO3431" s="385"/>
      <c r="AP3431" s="385"/>
      <c r="AQ3431" s="385"/>
      <c r="AR3431" s="385"/>
      <c r="AS3431" s="385"/>
      <c r="AT3431" s="385"/>
      <c r="AU3431" s="359"/>
      <c r="AW3431" s="416"/>
      <c r="AX3431" s="694"/>
      <c r="AY3431" s="641"/>
      <c r="AZ3431" s="385"/>
      <c r="BA3431" s="385"/>
      <c r="BB3431" s="416"/>
      <c r="BC3431" s="416"/>
      <c r="BD3431" s="416"/>
      <c r="BE3431" s="416"/>
      <c r="BF3431" s="416"/>
      <c r="BG3431" s="416"/>
      <c r="BH3431" s="416"/>
      <c r="BI3431" s="416"/>
      <c r="BJ3431" s="416"/>
    </row>
    <row r="3432" spans="10:62" x14ac:dyDescent="0.2">
      <c r="J3432" s="385"/>
      <c r="K3432" s="217"/>
      <c r="L3432" s="217"/>
      <c r="M3432" s="693"/>
      <c r="N3432" s="693"/>
      <c r="O3432" s="359"/>
      <c r="P3432" s="619"/>
      <c r="Q3432" s="672"/>
      <c r="R3432" s="672"/>
      <c r="S3432" s="672"/>
      <c r="T3432" s="385"/>
      <c r="U3432" s="385"/>
      <c r="V3432" s="385"/>
      <c r="W3432" s="385"/>
      <c r="X3432" s="693"/>
      <c r="Y3432" s="325"/>
      <c r="Z3432" s="308"/>
      <c r="AA3432" s="383"/>
      <c r="AC3432" s="325"/>
      <c r="AD3432" s="325"/>
      <c r="AF3432" s="383"/>
      <c r="AH3432" s="325"/>
      <c r="AI3432" s="325"/>
      <c r="AK3432" s="385"/>
      <c r="AL3432" s="385"/>
      <c r="AM3432" s="359"/>
      <c r="AN3432" s="385"/>
      <c r="AO3432" s="385"/>
      <c r="AP3432" s="385"/>
      <c r="AQ3432" s="385"/>
      <c r="AR3432" s="385"/>
      <c r="AS3432" s="385"/>
      <c r="AT3432" s="385"/>
      <c r="AU3432" s="359"/>
      <c r="AW3432" s="416"/>
      <c r="AX3432" s="694"/>
      <c r="AY3432" s="641"/>
      <c r="AZ3432" s="385"/>
      <c r="BA3432" s="385"/>
      <c r="BB3432" s="416"/>
      <c r="BC3432" s="416"/>
      <c r="BD3432" s="416"/>
      <c r="BE3432" s="416"/>
      <c r="BF3432" s="416"/>
      <c r="BG3432" s="416"/>
      <c r="BH3432" s="416"/>
      <c r="BI3432" s="416"/>
      <c r="BJ3432" s="416"/>
    </row>
    <row r="3433" spans="10:62" x14ac:dyDescent="0.2">
      <c r="J3433" s="385"/>
      <c r="K3433" s="217"/>
      <c r="L3433" s="217"/>
      <c r="M3433" s="693"/>
      <c r="N3433" s="693"/>
      <c r="O3433" s="359"/>
      <c r="P3433" s="619"/>
      <c r="Q3433" s="672"/>
      <c r="R3433" s="672"/>
      <c r="S3433" s="672"/>
      <c r="T3433" s="385"/>
      <c r="U3433" s="385"/>
      <c r="V3433" s="385"/>
      <c r="W3433" s="385"/>
      <c r="X3433" s="693"/>
      <c r="Y3433" s="325"/>
      <c r="Z3433" s="308"/>
      <c r="AA3433" s="383"/>
      <c r="AC3433" s="325"/>
      <c r="AD3433" s="325"/>
      <c r="AF3433" s="383"/>
      <c r="AH3433" s="325"/>
      <c r="AI3433" s="325"/>
      <c r="AK3433" s="385"/>
      <c r="AL3433" s="385"/>
      <c r="AM3433" s="359"/>
      <c r="AN3433" s="385"/>
      <c r="AO3433" s="385"/>
      <c r="AP3433" s="385"/>
      <c r="AQ3433" s="385"/>
      <c r="AR3433" s="385"/>
      <c r="AS3433" s="385"/>
      <c r="AT3433" s="385"/>
      <c r="AU3433" s="359"/>
      <c r="AW3433" s="416"/>
      <c r="AX3433" s="694"/>
      <c r="AY3433" s="641"/>
      <c r="AZ3433" s="385"/>
      <c r="BA3433" s="385"/>
      <c r="BB3433" s="416"/>
      <c r="BC3433" s="416"/>
      <c r="BD3433" s="416"/>
      <c r="BE3433" s="416"/>
      <c r="BF3433" s="416"/>
      <c r="BG3433" s="416"/>
      <c r="BH3433" s="416"/>
      <c r="BI3433" s="416"/>
      <c r="BJ3433" s="416"/>
    </row>
    <row r="3434" spans="10:62" x14ac:dyDescent="0.2">
      <c r="J3434" s="385"/>
      <c r="K3434" s="217"/>
      <c r="L3434" s="217"/>
      <c r="M3434" s="693"/>
      <c r="N3434" s="693"/>
      <c r="O3434" s="359"/>
      <c r="P3434" s="619"/>
      <c r="Q3434" s="672"/>
      <c r="R3434" s="672"/>
      <c r="S3434" s="672"/>
      <c r="T3434" s="385"/>
      <c r="U3434" s="385"/>
      <c r="V3434" s="385"/>
      <c r="W3434" s="385"/>
      <c r="X3434" s="693"/>
      <c r="Y3434" s="325"/>
      <c r="Z3434" s="308"/>
      <c r="AA3434" s="383"/>
      <c r="AC3434" s="325"/>
      <c r="AD3434" s="325"/>
      <c r="AF3434" s="383"/>
      <c r="AH3434" s="325"/>
      <c r="AI3434" s="325"/>
      <c r="AK3434" s="385"/>
      <c r="AL3434" s="385"/>
      <c r="AM3434" s="359"/>
      <c r="AN3434" s="385"/>
      <c r="AO3434" s="385"/>
      <c r="AP3434" s="385"/>
      <c r="AQ3434" s="385"/>
      <c r="AR3434" s="385"/>
      <c r="AS3434" s="385"/>
      <c r="AT3434" s="385"/>
      <c r="AU3434" s="359"/>
      <c r="AW3434" s="416"/>
      <c r="AX3434" s="694"/>
      <c r="AY3434" s="641"/>
      <c r="AZ3434" s="385"/>
      <c r="BA3434" s="385"/>
      <c r="BB3434" s="416"/>
      <c r="BC3434" s="416"/>
      <c r="BD3434" s="416"/>
      <c r="BE3434" s="416"/>
      <c r="BF3434" s="416"/>
      <c r="BG3434" s="416"/>
      <c r="BH3434" s="416"/>
      <c r="BI3434" s="416"/>
      <c r="BJ3434" s="416"/>
    </row>
    <row r="3435" spans="10:62" x14ac:dyDescent="0.2">
      <c r="J3435" s="385"/>
      <c r="K3435" s="217"/>
      <c r="L3435" s="217"/>
      <c r="M3435" s="693"/>
      <c r="N3435" s="693"/>
      <c r="O3435" s="359"/>
      <c r="P3435" s="619"/>
      <c r="Q3435" s="672"/>
      <c r="R3435" s="672"/>
      <c r="S3435" s="672"/>
      <c r="T3435" s="385"/>
      <c r="U3435" s="385"/>
      <c r="V3435" s="385"/>
      <c r="W3435" s="385"/>
      <c r="X3435" s="693"/>
      <c r="Y3435" s="325"/>
      <c r="Z3435" s="308"/>
      <c r="AA3435" s="383"/>
      <c r="AC3435" s="325"/>
      <c r="AD3435" s="325"/>
      <c r="AF3435" s="383"/>
      <c r="AH3435" s="325"/>
      <c r="AI3435" s="325"/>
      <c r="AK3435" s="385"/>
      <c r="AL3435" s="385"/>
      <c r="AM3435" s="359"/>
      <c r="AN3435" s="385"/>
      <c r="AO3435" s="385"/>
      <c r="AP3435" s="385"/>
      <c r="AQ3435" s="385"/>
      <c r="AR3435" s="385"/>
      <c r="AS3435" s="385"/>
      <c r="AT3435" s="385"/>
      <c r="AU3435" s="359"/>
      <c r="AW3435" s="416"/>
      <c r="AX3435" s="694"/>
      <c r="AY3435" s="641"/>
      <c r="AZ3435" s="385"/>
      <c r="BA3435" s="385"/>
      <c r="BB3435" s="416"/>
      <c r="BC3435" s="416"/>
      <c r="BD3435" s="416"/>
      <c r="BE3435" s="416"/>
      <c r="BF3435" s="416"/>
      <c r="BG3435" s="416"/>
      <c r="BH3435" s="416"/>
      <c r="BI3435" s="416"/>
      <c r="BJ3435" s="416"/>
    </row>
    <row r="3436" spans="10:62" x14ac:dyDescent="0.2">
      <c r="J3436" s="385"/>
      <c r="K3436" s="217"/>
      <c r="L3436" s="217"/>
      <c r="M3436" s="693"/>
      <c r="N3436" s="693"/>
      <c r="O3436" s="359"/>
      <c r="P3436" s="619"/>
      <c r="Q3436" s="672"/>
      <c r="R3436" s="672"/>
      <c r="S3436" s="672"/>
      <c r="T3436" s="385"/>
      <c r="U3436" s="385"/>
      <c r="V3436" s="385"/>
      <c r="W3436" s="385"/>
      <c r="X3436" s="693"/>
      <c r="Y3436" s="325"/>
      <c r="Z3436" s="308"/>
      <c r="AA3436" s="383"/>
      <c r="AC3436" s="325"/>
      <c r="AD3436" s="325"/>
      <c r="AF3436" s="383"/>
      <c r="AH3436" s="325"/>
      <c r="AI3436" s="325"/>
      <c r="AK3436" s="385"/>
      <c r="AL3436" s="385"/>
      <c r="AM3436" s="359"/>
      <c r="AN3436" s="385"/>
      <c r="AO3436" s="385"/>
      <c r="AP3436" s="385"/>
      <c r="AQ3436" s="385"/>
      <c r="AR3436" s="385"/>
      <c r="AS3436" s="385"/>
      <c r="AT3436" s="385"/>
      <c r="AU3436" s="359"/>
      <c r="AW3436" s="416"/>
      <c r="AX3436" s="694"/>
      <c r="AY3436" s="641"/>
      <c r="AZ3436" s="385"/>
      <c r="BA3436" s="385"/>
      <c r="BB3436" s="416"/>
      <c r="BC3436" s="416"/>
      <c r="BD3436" s="416"/>
      <c r="BE3436" s="416"/>
      <c r="BF3436" s="416"/>
      <c r="BG3436" s="416"/>
      <c r="BH3436" s="416"/>
      <c r="BI3436" s="416"/>
      <c r="BJ3436" s="416"/>
    </row>
    <row r="3437" spans="10:62" x14ac:dyDescent="0.2">
      <c r="J3437" s="385"/>
      <c r="K3437" s="217"/>
      <c r="L3437" s="217"/>
      <c r="M3437" s="693"/>
      <c r="N3437" s="693"/>
      <c r="O3437" s="359"/>
      <c r="P3437" s="619"/>
      <c r="Q3437" s="672"/>
      <c r="R3437" s="672"/>
      <c r="S3437" s="672"/>
      <c r="T3437" s="385"/>
      <c r="U3437" s="385"/>
      <c r="V3437" s="385"/>
      <c r="W3437" s="385"/>
      <c r="X3437" s="693"/>
      <c r="Y3437" s="325"/>
      <c r="Z3437" s="308"/>
      <c r="AA3437" s="383"/>
      <c r="AC3437" s="325"/>
      <c r="AD3437" s="325"/>
      <c r="AF3437" s="383"/>
      <c r="AH3437" s="325"/>
      <c r="AI3437" s="325"/>
      <c r="AK3437" s="385"/>
      <c r="AL3437" s="385"/>
      <c r="AM3437" s="359"/>
      <c r="AN3437" s="385"/>
      <c r="AO3437" s="385"/>
      <c r="AP3437" s="385"/>
      <c r="AQ3437" s="385"/>
      <c r="AR3437" s="385"/>
      <c r="AS3437" s="385"/>
      <c r="AT3437" s="385"/>
      <c r="AU3437" s="359"/>
      <c r="AW3437" s="416"/>
      <c r="AX3437" s="694"/>
      <c r="AY3437" s="641"/>
      <c r="AZ3437" s="385"/>
      <c r="BA3437" s="385"/>
      <c r="BB3437" s="416"/>
      <c r="BC3437" s="416"/>
      <c r="BD3437" s="416"/>
      <c r="BE3437" s="416"/>
      <c r="BF3437" s="416"/>
      <c r="BG3437" s="416"/>
      <c r="BH3437" s="416"/>
      <c r="BI3437" s="416"/>
      <c r="BJ3437" s="416"/>
    </row>
    <row r="3438" spans="10:62" x14ac:dyDescent="0.2">
      <c r="J3438" s="385"/>
      <c r="K3438" s="217"/>
      <c r="L3438" s="217"/>
      <c r="M3438" s="693"/>
      <c r="N3438" s="693"/>
      <c r="O3438" s="359"/>
      <c r="P3438" s="619"/>
      <c r="Q3438" s="672"/>
      <c r="R3438" s="672"/>
      <c r="S3438" s="672"/>
      <c r="T3438" s="385"/>
      <c r="U3438" s="385"/>
      <c r="V3438" s="385"/>
      <c r="W3438" s="385"/>
      <c r="X3438" s="693"/>
      <c r="Y3438" s="325"/>
      <c r="Z3438" s="308"/>
      <c r="AA3438" s="383"/>
      <c r="AC3438" s="325"/>
      <c r="AD3438" s="325"/>
      <c r="AF3438" s="383"/>
      <c r="AH3438" s="325"/>
      <c r="AI3438" s="325"/>
      <c r="AK3438" s="385"/>
      <c r="AL3438" s="385"/>
      <c r="AM3438" s="359"/>
      <c r="AN3438" s="385"/>
      <c r="AO3438" s="385"/>
      <c r="AP3438" s="385"/>
      <c r="AQ3438" s="385"/>
      <c r="AR3438" s="385"/>
      <c r="AS3438" s="385"/>
      <c r="AT3438" s="385"/>
      <c r="AU3438" s="359"/>
      <c r="AW3438" s="416"/>
      <c r="AX3438" s="694"/>
      <c r="AY3438" s="641"/>
      <c r="AZ3438" s="385"/>
      <c r="BA3438" s="385"/>
      <c r="BB3438" s="416"/>
      <c r="BC3438" s="416"/>
      <c r="BD3438" s="416"/>
      <c r="BE3438" s="416"/>
      <c r="BF3438" s="416"/>
      <c r="BG3438" s="416"/>
      <c r="BH3438" s="416"/>
      <c r="BI3438" s="416"/>
      <c r="BJ3438" s="416"/>
    </row>
    <row r="3439" spans="10:62" x14ac:dyDescent="0.2">
      <c r="J3439" s="385"/>
      <c r="K3439" s="217"/>
      <c r="L3439" s="217"/>
      <c r="M3439" s="693"/>
      <c r="N3439" s="693"/>
      <c r="O3439" s="359"/>
      <c r="P3439" s="619"/>
      <c r="Q3439" s="672"/>
      <c r="R3439" s="672"/>
      <c r="S3439" s="672"/>
      <c r="T3439" s="385"/>
      <c r="U3439" s="385"/>
      <c r="V3439" s="385"/>
      <c r="W3439" s="385"/>
      <c r="X3439" s="693"/>
      <c r="Y3439" s="325"/>
      <c r="Z3439" s="308"/>
      <c r="AA3439" s="383"/>
      <c r="AC3439" s="325"/>
      <c r="AD3439" s="325"/>
      <c r="AF3439" s="383"/>
      <c r="AH3439" s="325"/>
      <c r="AI3439" s="325"/>
      <c r="AK3439" s="385"/>
      <c r="AL3439" s="385"/>
      <c r="AM3439" s="359"/>
      <c r="AN3439" s="385"/>
      <c r="AO3439" s="385"/>
      <c r="AP3439" s="385"/>
      <c r="AQ3439" s="385"/>
      <c r="AR3439" s="385"/>
      <c r="AS3439" s="385"/>
      <c r="AT3439" s="385"/>
      <c r="AU3439" s="359"/>
      <c r="AW3439" s="416"/>
      <c r="AX3439" s="694"/>
      <c r="AY3439" s="641"/>
      <c r="AZ3439" s="385"/>
      <c r="BA3439" s="385"/>
      <c r="BB3439" s="416"/>
      <c r="BC3439" s="416"/>
      <c r="BD3439" s="416"/>
      <c r="BE3439" s="416"/>
      <c r="BF3439" s="416"/>
      <c r="BG3439" s="416"/>
      <c r="BH3439" s="416"/>
      <c r="BI3439" s="416"/>
      <c r="BJ3439" s="416"/>
    </row>
    <row r="3440" spans="10:62" x14ac:dyDescent="0.2">
      <c r="J3440" s="385"/>
      <c r="K3440" s="217"/>
      <c r="L3440" s="217"/>
      <c r="M3440" s="693"/>
      <c r="N3440" s="693"/>
      <c r="O3440" s="359"/>
      <c r="P3440" s="619"/>
      <c r="Q3440" s="672"/>
      <c r="R3440" s="672"/>
      <c r="S3440" s="672"/>
      <c r="T3440" s="385"/>
      <c r="U3440" s="385"/>
      <c r="V3440" s="385"/>
      <c r="W3440" s="385"/>
      <c r="X3440" s="693"/>
      <c r="Y3440" s="325"/>
      <c r="Z3440" s="308"/>
      <c r="AA3440" s="383"/>
      <c r="AC3440" s="325"/>
      <c r="AD3440" s="325"/>
      <c r="AF3440" s="383"/>
      <c r="AH3440" s="325"/>
      <c r="AI3440" s="325"/>
      <c r="AK3440" s="385"/>
      <c r="AL3440" s="385"/>
      <c r="AM3440" s="359"/>
      <c r="AN3440" s="385"/>
      <c r="AO3440" s="385"/>
      <c r="AP3440" s="385"/>
      <c r="AQ3440" s="385"/>
      <c r="AR3440" s="385"/>
      <c r="AS3440" s="385"/>
      <c r="AT3440" s="385"/>
      <c r="AU3440" s="359"/>
      <c r="AW3440" s="416"/>
      <c r="AX3440" s="694"/>
      <c r="AY3440" s="641"/>
      <c r="AZ3440" s="385"/>
      <c r="BA3440" s="385"/>
      <c r="BB3440" s="416"/>
      <c r="BC3440" s="416"/>
      <c r="BD3440" s="416"/>
      <c r="BE3440" s="416"/>
      <c r="BF3440" s="416"/>
      <c r="BG3440" s="416"/>
      <c r="BH3440" s="416"/>
      <c r="BI3440" s="416"/>
      <c r="BJ3440" s="416"/>
    </row>
    <row r="3441" spans="10:62" x14ac:dyDescent="0.2">
      <c r="J3441" s="385"/>
      <c r="K3441" s="217"/>
      <c r="L3441" s="217"/>
      <c r="M3441" s="693"/>
      <c r="N3441" s="693"/>
      <c r="O3441" s="359"/>
      <c r="P3441" s="619"/>
      <c r="Q3441" s="672"/>
      <c r="R3441" s="672"/>
      <c r="S3441" s="672"/>
      <c r="T3441" s="385"/>
      <c r="U3441" s="385"/>
      <c r="V3441" s="385"/>
      <c r="W3441" s="385"/>
      <c r="X3441" s="693"/>
      <c r="Y3441" s="325"/>
      <c r="Z3441" s="308"/>
      <c r="AA3441" s="383"/>
      <c r="AC3441" s="325"/>
      <c r="AD3441" s="325"/>
      <c r="AF3441" s="383"/>
      <c r="AH3441" s="325"/>
      <c r="AI3441" s="325"/>
      <c r="AK3441" s="385"/>
      <c r="AL3441" s="385"/>
      <c r="AM3441" s="359"/>
      <c r="AN3441" s="385"/>
      <c r="AO3441" s="385"/>
      <c r="AP3441" s="385"/>
      <c r="AQ3441" s="385"/>
      <c r="AR3441" s="385"/>
      <c r="AS3441" s="385"/>
      <c r="AT3441" s="385"/>
      <c r="AU3441" s="359"/>
      <c r="AW3441" s="416"/>
      <c r="AX3441" s="694"/>
      <c r="AY3441" s="641"/>
      <c r="AZ3441" s="385"/>
      <c r="BA3441" s="385"/>
      <c r="BB3441" s="416"/>
      <c r="BC3441" s="416"/>
      <c r="BD3441" s="416"/>
      <c r="BE3441" s="416"/>
      <c r="BF3441" s="416"/>
      <c r="BG3441" s="416"/>
      <c r="BH3441" s="416"/>
      <c r="BI3441" s="416"/>
      <c r="BJ3441" s="416"/>
    </row>
    <row r="3442" spans="10:62" x14ac:dyDescent="0.2">
      <c r="J3442" s="385"/>
      <c r="K3442" s="217"/>
      <c r="L3442" s="217"/>
      <c r="M3442" s="693"/>
      <c r="N3442" s="693"/>
      <c r="O3442" s="359"/>
      <c r="P3442" s="619"/>
      <c r="Q3442" s="672"/>
      <c r="R3442" s="672"/>
      <c r="S3442" s="672"/>
      <c r="T3442" s="385"/>
      <c r="U3442" s="385"/>
      <c r="V3442" s="385"/>
      <c r="W3442" s="385"/>
      <c r="X3442" s="693"/>
      <c r="Y3442" s="325"/>
      <c r="Z3442" s="308"/>
      <c r="AA3442" s="383"/>
      <c r="AC3442" s="325"/>
      <c r="AD3442" s="325"/>
      <c r="AF3442" s="383"/>
      <c r="AH3442" s="325"/>
      <c r="AI3442" s="325"/>
      <c r="AK3442" s="385"/>
      <c r="AL3442" s="385"/>
      <c r="AM3442" s="359"/>
      <c r="AN3442" s="385"/>
      <c r="AO3442" s="385"/>
      <c r="AP3442" s="385"/>
      <c r="AQ3442" s="385"/>
      <c r="AR3442" s="385"/>
      <c r="AS3442" s="385"/>
      <c r="AT3442" s="385"/>
      <c r="AU3442" s="359"/>
      <c r="AW3442" s="416"/>
      <c r="AX3442" s="694"/>
      <c r="AY3442" s="641"/>
      <c r="AZ3442" s="385"/>
      <c r="BA3442" s="385"/>
      <c r="BB3442" s="416"/>
      <c r="BC3442" s="416"/>
      <c r="BD3442" s="416"/>
      <c r="BE3442" s="416"/>
      <c r="BF3442" s="416"/>
      <c r="BG3442" s="416"/>
      <c r="BH3442" s="416"/>
      <c r="BI3442" s="416"/>
      <c r="BJ3442" s="416"/>
    </row>
    <row r="3443" spans="10:62" x14ac:dyDescent="0.2">
      <c r="J3443" s="385"/>
      <c r="K3443" s="217"/>
      <c r="L3443" s="217"/>
      <c r="M3443" s="693"/>
      <c r="N3443" s="693"/>
      <c r="O3443" s="359"/>
      <c r="P3443" s="619"/>
      <c r="Q3443" s="672"/>
      <c r="R3443" s="672"/>
      <c r="S3443" s="672"/>
      <c r="T3443" s="385"/>
      <c r="U3443" s="385"/>
      <c r="V3443" s="385"/>
      <c r="W3443" s="385"/>
      <c r="X3443" s="693"/>
      <c r="Y3443" s="325"/>
      <c r="Z3443" s="308"/>
      <c r="AA3443" s="383"/>
      <c r="AC3443" s="325"/>
      <c r="AD3443" s="325"/>
      <c r="AF3443" s="383"/>
      <c r="AH3443" s="325"/>
      <c r="AI3443" s="325"/>
      <c r="AK3443" s="385"/>
      <c r="AL3443" s="385"/>
      <c r="AM3443" s="359"/>
      <c r="AN3443" s="385"/>
      <c r="AO3443" s="385"/>
      <c r="AP3443" s="385"/>
      <c r="AQ3443" s="385"/>
      <c r="AR3443" s="385"/>
      <c r="AS3443" s="385"/>
      <c r="AT3443" s="385"/>
      <c r="AU3443" s="359"/>
      <c r="AW3443" s="416"/>
      <c r="AX3443" s="694"/>
      <c r="AY3443" s="641"/>
      <c r="AZ3443" s="385"/>
      <c r="BA3443" s="385"/>
      <c r="BB3443" s="416"/>
      <c r="BC3443" s="416"/>
      <c r="BD3443" s="416"/>
      <c r="BE3443" s="416"/>
      <c r="BF3443" s="416"/>
      <c r="BG3443" s="416"/>
      <c r="BH3443" s="416"/>
      <c r="BI3443" s="416"/>
      <c r="BJ3443" s="416"/>
    </row>
    <row r="3444" spans="10:62" x14ac:dyDescent="0.2">
      <c r="J3444" s="385"/>
      <c r="K3444" s="217"/>
      <c r="L3444" s="217"/>
      <c r="M3444" s="693"/>
      <c r="N3444" s="693"/>
      <c r="O3444" s="359"/>
      <c r="P3444" s="619"/>
      <c r="Q3444" s="672"/>
      <c r="R3444" s="672"/>
      <c r="S3444" s="672"/>
      <c r="T3444" s="385"/>
      <c r="U3444" s="385"/>
      <c r="V3444" s="385"/>
      <c r="W3444" s="385"/>
      <c r="X3444" s="693"/>
      <c r="Y3444" s="325"/>
      <c r="Z3444" s="308"/>
      <c r="AA3444" s="383"/>
      <c r="AC3444" s="325"/>
      <c r="AD3444" s="325"/>
      <c r="AF3444" s="383"/>
      <c r="AH3444" s="325"/>
      <c r="AI3444" s="325"/>
      <c r="AK3444" s="385"/>
      <c r="AL3444" s="385"/>
      <c r="AM3444" s="359"/>
      <c r="AN3444" s="385"/>
      <c r="AO3444" s="385"/>
      <c r="AP3444" s="385"/>
      <c r="AQ3444" s="385"/>
      <c r="AR3444" s="385"/>
      <c r="AS3444" s="385"/>
      <c r="AT3444" s="385"/>
      <c r="AU3444" s="359"/>
      <c r="AW3444" s="416"/>
      <c r="AX3444" s="694"/>
      <c r="AY3444" s="641"/>
      <c r="AZ3444" s="385"/>
      <c r="BA3444" s="385"/>
      <c r="BB3444" s="416"/>
      <c r="BC3444" s="416"/>
      <c r="BD3444" s="416"/>
      <c r="BE3444" s="416"/>
      <c r="BF3444" s="416"/>
      <c r="BG3444" s="416"/>
      <c r="BH3444" s="416"/>
      <c r="BI3444" s="416"/>
      <c r="BJ3444" s="416"/>
    </row>
    <row r="3445" spans="10:62" x14ac:dyDescent="0.2">
      <c r="J3445" s="385"/>
      <c r="K3445" s="217"/>
      <c r="L3445" s="217"/>
      <c r="M3445" s="693"/>
      <c r="N3445" s="693"/>
      <c r="O3445" s="359"/>
      <c r="P3445" s="619"/>
      <c r="Q3445" s="672"/>
      <c r="R3445" s="672"/>
      <c r="S3445" s="672"/>
      <c r="T3445" s="385"/>
      <c r="U3445" s="385"/>
      <c r="V3445" s="385"/>
      <c r="W3445" s="385"/>
      <c r="X3445" s="693"/>
      <c r="Y3445" s="325"/>
      <c r="Z3445" s="308"/>
      <c r="AA3445" s="383"/>
      <c r="AC3445" s="325"/>
      <c r="AD3445" s="325"/>
      <c r="AF3445" s="383"/>
      <c r="AH3445" s="325"/>
      <c r="AI3445" s="325"/>
      <c r="AK3445" s="385"/>
      <c r="AL3445" s="385"/>
      <c r="AM3445" s="359"/>
      <c r="AN3445" s="385"/>
      <c r="AO3445" s="385"/>
      <c r="AP3445" s="385"/>
      <c r="AQ3445" s="385"/>
      <c r="AR3445" s="385"/>
      <c r="AS3445" s="385"/>
      <c r="AT3445" s="385"/>
      <c r="AU3445" s="359"/>
      <c r="AW3445" s="416"/>
      <c r="AX3445" s="694"/>
      <c r="AY3445" s="641"/>
      <c r="AZ3445" s="385"/>
      <c r="BA3445" s="385"/>
      <c r="BB3445" s="416"/>
      <c r="BC3445" s="416"/>
      <c r="BD3445" s="416"/>
      <c r="BE3445" s="416"/>
      <c r="BF3445" s="416"/>
      <c r="BG3445" s="416"/>
      <c r="BH3445" s="416"/>
      <c r="BI3445" s="416"/>
      <c r="BJ3445" s="416"/>
    </row>
    <row r="3446" spans="10:62" x14ac:dyDescent="0.2">
      <c r="J3446" s="385"/>
      <c r="K3446" s="217"/>
      <c r="L3446" s="217"/>
      <c r="M3446" s="693"/>
      <c r="N3446" s="693"/>
      <c r="O3446" s="359"/>
      <c r="P3446" s="619"/>
      <c r="Q3446" s="672"/>
      <c r="R3446" s="672"/>
      <c r="S3446" s="672"/>
      <c r="T3446" s="385"/>
      <c r="U3446" s="385"/>
      <c r="V3446" s="385"/>
      <c r="W3446" s="385"/>
      <c r="X3446" s="693"/>
      <c r="Y3446" s="325"/>
      <c r="Z3446" s="308"/>
      <c r="AA3446" s="383"/>
      <c r="AC3446" s="325"/>
      <c r="AD3446" s="325"/>
      <c r="AF3446" s="383"/>
      <c r="AH3446" s="325"/>
      <c r="AI3446" s="325"/>
      <c r="AK3446" s="385"/>
      <c r="AL3446" s="385"/>
      <c r="AM3446" s="359"/>
      <c r="AN3446" s="385"/>
      <c r="AO3446" s="385"/>
      <c r="AP3446" s="385"/>
      <c r="AQ3446" s="385"/>
      <c r="AR3446" s="385"/>
      <c r="AS3446" s="385"/>
      <c r="AT3446" s="385"/>
      <c r="AU3446" s="359"/>
      <c r="AW3446" s="416"/>
      <c r="AX3446" s="694"/>
      <c r="AY3446" s="641"/>
      <c r="AZ3446" s="385"/>
      <c r="BA3446" s="385"/>
      <c r="BB3446" s="416"/>
      <c r="BC3446" s="416"/>
      <c r="BD3446" s="416"/>
      <c r="BE3446" s="416"/>
      <c r="BF3446" s="416"/>
      <c r="BG3446" s="416"/>
      <c r="BH3446" s="416"/>
      <c r="BI3446" s="416"/>
      <c r="BJ3446" s="416"/>
    </row>
    <row r="3447" spans="10:62" x14ac:dyDescent="0.2">
      <c r="J3447" s="385"/>
      <c r="K3447" s="217"/>
      <c r="L3447" s="217"/>
      <c r="M3447" s="693"/>
      <c r="N3447" s="693"/>
      <c r="O3447" s="359"/>
      <c r="P3447" s="619"/>
      <c r="Q3447" s="672"/>
      <c r="R3447" s="672"/>
      <c r="S3447" s="672"/>
      <c r="T3447" s="385"/>
      <c r="U3447" s="385"/>
      <c r="V3447" s="385"/>
      <c r="W3447" s="385"/>
      <c r="X3447" s="693"/>
      <c r="Y3447" s="325"/>
      <c r="Z3447" s="308"/>
      <c r="AA3447" s="383"/>
      <c r="AC3447" s="325"/>
      <c r="AD3447" s="325"/>
      <c r="AF3447" s="383"/>
      <c r="AH3447" s="325"/>
      <c r="AI3447" s="325"/>
      <c r="AK3447" s="385"/>
      <c r="AL3447" s="385"/>
      <c r="AM3447" s="359"/>
      <c r="AN3447" s="385"/>
      <c r="AO3447" s="385"/>
      <c r="AP3447" s="385"/>
      <c r="AQ3447" s="385"/>
      <c r="AR3447" s="385"/>
      <c r="AS3447" s="385"/>
      <c r="AT3447" s="385"/>
      <c r="AU3447" s="359"/>
      <c r="AW3447" s="416"/>
      <c r="AX3447" s="694"/>
      <c r="AY3447" s="641"/>
      <c r="AZ3447" s="385"/>
      <c r="BA3447" s="385"/>
      <c r="BB3447" s="416"/>
      <c r="BC3447" s="416"/>
      <c r="BD3447" s="416"/>
      <c r="BE3447" s="416"/>
      <c r="BF3447" s="416"/>
      <c r="BG3447" s="416"/>
      <c r="BH3447" s="416"/>
      <c r="BI3447" s="416"/>
      <c r="BJ3447" s="416"/>
    </row>
    <row r="3448" spans="10:62" x14ac:dyDescent="0.2">
      <c r="J3448" s="385"/>
      <c r="K3448" s="217"/>
      <c r="L3448" s="217"/>
      <c r="M3448" s="693"/>
      <c r="N3448" s="693"/>
      <c r="O3448" s="359"/>
      <c r="P3448" s="619"/>
      <c r="Q3448" s="672"/>
      <c r="R3448" s="672"/>
      <c r="S3448" s="672"/>
      <c r="T3448" s="385"/>
      <c r="U3448" s="385"/>
      <c r="V3448" s="385"/>
      <c r="W3448" s="385"/>
      <c r="X3448" s="693"/>
      <c r="Y3448" s="325"/>
      <c r="Z3448" s="308"/>
      <c r="AA3448" s="383"/>
      <c r="AC3448" s="325"/>
      <c r="AD3448" s="325"/>
      <c r="AF3448" s="383"/>
      <c r="AH3448" s="325"/>
      <c r="AI3448" s="325"/>
      <c r="AK3448" s="385"/>
      <c r="AL3448" s="385"/>
      <c r="AM3448" s="359"/>
      <c r="AN3448" s="385"/>
      <c r="AO3448" s="385"/>
      <c r="AP3448" s="385"/>
      <c r="AQ3448" s="385"/>
      <c r="AR3448" s="385"/>
      <c r="AS3448" s="385"/>
      <c r="AT3448" s="385"/>
      <c r="AU3448" s="359"/>
      <c r="AW3448" s="416"/>
      <c r="AX3448" s="694"/>
      <c r="AY3448" s="641"/>
      <c r="AZ3448" s="385"/>
      <c r="BA3448" s="385"/>
      <c r="BB3448" s="416"/>
      <c r="BC3448" s="416"/>
      <c r="BD3448" s="416"/>
      <c r="BE3448" s="416"/>
      <c r="BF3448" s="416"/>
      <c r="BG3448" s="416"/>
      <c r="BH3448" s="416"/>
      <c r="BI3448" s="416"/>
      <c r="BJ3448" s="416"/>
    </row>
    <row r="3449" spans="10:62" x14ac:dyDescent="0.2">
      <c r="J3449" s="385"/>
      <c r="K3449" s="217"/>
      <c r="L3449" s="217"/>
      <c r="M3449" s="693"/>
      <c r="N3449" s="693"/>
      <c r="O3449" s="359"/>
      <c r="P3449" s="619"/>
      <c r="Q3449" s="672"/>
      <c r="R3449" s="672"/>
      <c r="S3449" s="672"/>
      <c r="T3449" s="385"/>
      <c r="U3449" s="385"/>
      <c r="V3449" s="385"/>
      <c r="W3449" s="385"/>
      <c r="X3449" s="693"/>
      <c r="Y3449" s="325"/>
      <c r="Z3449" s="308"/>
      <c r="AA3449" s="383"/>
      <c r="AC3449" s="325"/>
      <c r="AD3449" s="325"/>
      <c r="AF3449" s="383"/>
      <c r="AH3449" s="325"/>
      <c r="AI3449" s="325"/>
      <c r="AK3449" s="385"/>
      <c r="AL3449" s="385"/>
      <c r="AM3449" s="359"/>
      <c r="AN3449" s="385"/>
      <c r="AO3449" s="385"/>
      <c r="AP3449" s="385"/>
      <c r="AQ3449" s="385"/>
      <c r="AR3449" s="385"/>
      <c r="AS3449" s="385"/>
      <c r="AT3449" s="385"/>
      <c r="AU3449" s="359"/>
      <c r="AW3449" s="416"/>
      <c r="AX3449" s="694"/>
      <c r="AY3449" s="641"/>
      <c r="AZ3449" s="385"/>
      <c r="BA3449" s="385"/>
      <c r="BB3449" s="416"/>
      <c r="BC3449" s="416"/>
      <c r="BD3449" s="416"/>
      <c r="BE3449" s="416"/>
      <c r="BF3449" s="416"/>
      <c r="BG3449" s="416"/>
      <c r="BH3449" s="416"/>
      <c r="BI3449" s="416"/>
      <c r="BJ3449" s="416"/>
    </row>
    <row r="3450" spans="10:62" x14ac:dyDescent="0.2">
      <c r="J3450" s="385"/>
      <c r="K3450" s="217"/>
      <c r="L3450" s="217"/>
      <c r="M3450" s="693"/>
      <c r="N3450" s="693"/>
      <c r="O3450" s="359"/>
      <c r="P3450" s="619"/>
      <c r="Q3450" s="672"/>
      <c r="R3450" s="672"/>
      <c r="S3450" s="672"/>
      <c r="T3450" s="385"/>
      <c r="U3450" s="385"/>
      <c r="V3450" s="385"/>
      <c r="W3450" s="385"/>
      <c r="X3450" s="693"/>
      <c r="Y3450" s="325"/>
      <c r="Z3450" s="308"/>
      <c r="AA3450" s="383"/>
      <c r="AC3450" s="325"/>
      <c r="AD3450" s="325"/>
      <c r="AF3450" s="383"/>
      <c r="AH3450" s="325"/>
      <c r="AI3450" s="325"/>
      <c r="AK3450" s="385"/>
      <c r="AL3450" s="385"/>
      <c r="AM3450" s="359"/>
      <c r="AN3450" s="385"/>
      <c r="AO3450" s="385"/>
      <c r="AP3450" s="385"/>
      <c r="AQ3450" s="385"/>
      <c r="AR3450" s="385"/>
      <c r="AS3450" s="385"/>
      <c r="AT3450" s="385"/>
      <c r="AU3450" s="359"/>
      <c r="AW3450" s="416"/>
      <c r="AX3450" s="694"/>
      <c r="AY3450" s="641"/>
      <c r="AZ3450" s="385"/>
      <c r="BA3450" s="385"/>
      <c r="BB3450" s="416"/>
      <c r="BC3450" s="416"/>
      <c r="BD3450" s="416"/>
      <c r="BE3450" s="416"/>
      <c r="BF3450" s="416"/>
      <c r="BG3450" s="416"/>
      <c r="BH3450" s="416"/>
      <c r="BI3450" s="416"/>
      <c r="BJ3450" s="416"/>
    </row>
    <row r="3451" spans="10:62" x14ac:dyDescent="0.2">
      <c r="J3451" s="385"/>
      <c r="K3451" s="217"/>
      <c r="L3451" s="217"/>
      <c r="M3451" s="693"/>
      <c r="N3451" s="693"/>
      <c r="O3451" s="359"/>
      <c r="P3451" s="619"/>
      <c r="Q3451" s="672"/>
      <c r="R3451" s="672"/>
      <c r="S3451" s="672"/>
      <c r="T3451" s="385"/>
      <c r="U3451" s="385"/>
      <c r="V3451" s="385"/>
      <c r="W3451" s="385"/>
      <c r="X3451" s="693"/>
      <c r="Y3451" s="325"/>
      <c r="Z3451" s="308"/>
      <c r="AA3451" s="383"/>
      <c r="AC3451" s="325"/>
      <c r="AD3451" s="325"/>
      <c r="AF3451" s="383"/>
      <c r="AH3451" s="325"/>
      <c r="AI3451" s="325"/>
      <c r="AK3451" s="385"/>
      <c r="AL3451" s="385"/>
      <c r="AM3451" s="359"/>
      <c r="AN3451" s="385"/>
      <c r="AO3451" s="385"/>
      <c r="AP3451" s="385"/>
      <c r="AQ3451" s="385"/>
      <c r="AR3451" s="385"/>
      <c r="AS3451" s="385"/>
      <c r="AT3451" s="385"/>
      <c r="AU3451" s="359"/>
      <c r="AW3451" s="416"/>
      <c r="AX3451" s="694"/>
      <c r="AY3451" s="641"/>
      <c r="AZ3451" s="385"/>
      <c r="BA3451" s="385"/>
      <c r="BB3451" s="416"/>
      <c r="BC3451" s="416"/>
      <c r="BD3451" s="416"/>
      <c r="BE3451" s="416"/>
      <c r="BF3451" s="416"/>
      <c r="BG3451" s="416"/>
      <c r="BH3451" s="416"/>
      <c r="BI3451" s="416"/>
      <c r="BJ3451" s="416"/>
    </row>
    <row r="3452" spans="10:62" x14ac:dyDescent="0.2">
      <c r="J3452" s="385"/>
      <c r="K3452" s="217"/>
      <c r="L3452" s="217"/>
      <c r="M3452" s="693"/>
      <c r="N3452" s="693"/>
      <c r="O3452" s="359"/>
      <c r="P3452" s="619"/>
      <c r="Q3452" s="672"/>
      <c r="R3452" s="672"/>
      <c r="S3452" s="672"/>
      <c r="T3452" s="385"/>
      <c r="U3452" s="385"/>
      <c r="V3452" s="385"/>
      <c r="W3452" s="385"/>
      <c r="X3452" s="693"/>
      <c r="Y3452" s="325"/>
      <c r="Z3452" s="308"/>
      <c r="AA3452" s="383"/>
      <c r="AC3452" s="325"/>
      <c r="AD3452" s="325"/>
      <c r="AF3452" s="383"/>
      <c r="AH3452" s="325"/>
      <c r="AI3452" s="325"/>
      <c r="AK3452" s="385"/>
      <c r="AL3452" s="385"/>
      <c r="AM3452" s="359"/>
      <c r="AN3452" s="385"/>
      <c r="AO3452" s="385"/>
      <c r="AP3452" s="385"/>
      <c r="AQ3452" s="385"/>
      <c r="AR3452" s="385"/>
      <c r="AS3452" s="385"/>
      <c r="AT3452" s="385"/>
      <c r="AU3452" s="359"/>
      <c r="AW3452" s="416"/>
      <c r="AX3452" s="694"/>
      <c r="AY3452" s="641"/>
      <c r="AZ3452" s="385"/>
      <c r="BA3452" s="385"/>
      <c r="BB3452" s="416"/>
      <c r="BC3452" s="416"/>
      <c r="BD3452" s="416"/>
      <c r="BE3452" s="416"/>
      <c r="BF3452" s="416"/>
      <c r="BG3452" s="416"/>
      <c r="BH3452" s="416"/>
      <c r="BI3452" s="416"/>
      <c r="BJ3452" s="416"/>
    </row>
    <row r="3453" spans="10:62" x14ac:dyDescent="0.2">
      <c r="J3453" s="385"/>
      <c r="K3453" s="217"/>
      <c r="L3453" s="217"/>
      <c r="M3453" s="693"/>
      <c r="N3453" s="693"/>
      <c r="O3453" s="359"/>
      <c r="P3453" s="619"/>
      <c r="Q3453" s="672"/>
      <c r="R3453" s="672"/>
      <c r="S3453" s="672"/>
      <c r="T3453" s="385"/>
      <c r="U3453" s="385"/>
      <c r="V3453" s="385"/>
      <c r="W3453" s="385"/>
      <c r="X3453" s="693"/>
      <c r="Y3453" s="325"/>
      <c r="Z3453" s="308"/>
      <c r="AA3453" s="383"/>
      <c r="AC3453" s="325"/>
      <c r="AD3453" s="325"/>
      <c r="AF3453" s="383"/>
      <c r="AH3453" s="325"/>
      <c r="AI3453" s="325"/>
      <c r="AK3453" s="385"/>
      <c r="AL3453" s="385"/>
      <c r="AM3453" s="359"/>
      <c r="AN3453" s="385"/>
      <c r="AO3453" s="385"/>
      <c r="AP3453" s="385"/>
      <c r="AQ3453" s="385"/>
      <c r="AR3453" s="385"/>
      <c r="AS3453" s="385"/>
      <c r="AT3453" s="385"/>
      <c r="AU3453" s="359"/>
      <c r="AW3453" s="416"/>
      <c r="AX3453" s="694"/>
      <c r="AY3453" s="641"/>
      <c r="AZ3453" s="385"/>
      <c r="BA3453" s="385"/>
      <c r="BB3453" s="416"/>
      <c r="BC3453" s="416"/>
      <c r="BD3453" s="416"/>
      <c r="BE3453" s="416"/>
      <c r="BF3453" s="416"/>
      <c r="BG3453" s="416"/>
      <c r="BH3453" s="416"/>
      <c r="BI3453" s="416"/>
      <c r="BJ3453" s="416"/>
    </row>
    <row r="3454" spans="10:62" x14ac:dyDescent="0.2">
      <c r="J3454" s="385"/>
      <c r="K3454" s="217"/>
      <c r="L3454" s="217"/>
      <c r="M3454" s="693"/>
      <c r="N3454" s="693"/>
      <c r="O3454" s="359"/>
      <c r="P3454" s="619"/>
      <c r="Q3454" s="672"/>
      <c r="R3454" s="672"/>
      <c r="S3454" s="672"/>
      <c r="T3454" s="385"/>
      <c r="U3454" s="385"/>
      <c r="V3454" s="385"/>
      <c r="W3454" s="385"/>
      <c r="X3454" s="693"/>
      <c r="Y3454" s="325"/>
      <c r="Z3454" s="308"/>
      <c r="AA3454" s="383"/>
      <c r="AC3454" s="325"/>
      <c r="AD3454" s="325"/>
      <c r="AF3454" s="383"/>
      <c r="AH3454" s="325"/>
      <c r="AI3454" s="325"/>
      <c r="AK3454" s="385"/>
      <c r="AL3454" s="385"/>
      <c r="AM3454" s="359"/>
      <c r="AN3454" s="385"/>
      <c r="AO3454" s="385"/>
      <c r="AP3454" s="385"/>
      <c r="AQ3454" s="385"/>
      <c r="AR3454" s="385"/>
      <c r="AS3454" s="385"/>
      <c r="AT3454" s="385"/>
      <c r="AU3454" s="359"/>
      <c r="AW3454" s="416"/>
      <c r="AX3454" s="694"/>
      <c r="AY3454" s="641"/>
      <c r="AZ3454" s="385"/>
      <c r="BA3454" s="385"/>
      <c r="BB3454" s="416"/>
      <c r="BC3454" s="416"/>
      <c r="BD3454" s="416"/>
      <c r="BE3454" s="416"/>
      <c r="BF3454" s="416"/>
      <c r="BG3454" s="416"/>
      <c r="BH3454" s="416"/>
      <c r="BI3454" s="416"/>
      <c r="BJ3454" s="416"/>
    </row>
    <row r="3455" spans="10:62" x14ac:dyDescent="0.2">
      <c r="J3455" s="385"/>
      <c r="K3455" s="217"/>
      <c r="L3455" s="217"/>
      <c r="M3455" s="693"/>
      <c r="N3455" s="693"/>
      <c r="O3455" s="359"/>
      <c r="P3455" s="619"/>
      <c r="Q3455" s="672"/>
      <c r="R3455" s="672"/>
      <c r="S3455" s="672"/>
      <c r="T3455" s="385"/>
      <c r="U3455" s="385"/>
      <c r="V3455" s="385"/>
      <c r="W3455" s="385"/>
      <c r="X3455" s="693"/>
      <c r="Y3455" s="325"/>
      <c r="Z3455" s="308"/>
      <c r="AA3455" s="383"/>
      <c r="AC3455" s="325"/>
      <c r="AD3455" s="325"/>
      <c r="AF3455" s="383"/>
      <c r="AH3455" s="325"/>
      <c r="AI3455" s="325"/>
      <c r="AK3455" s="385"/>
      <c r="AL3455" s="385"/>
      <c r="AM3455" s="359"/>
      <c r="AN3455" s="385"/>
      <c r="AO3455" s="385"/>
      <c r="AP3455" s="385"/>
      <c r="AQ3455" s="385"/>
      <c r="AR3455" s="385"/>
      <c r="AS3455" s="385"/>
      <c r="AT3455" s="385"/>
      <c r="AU3455" s="359"/>
      <c r="AW3455" s="416"/>
      <c r="AX3455" s="694"/>
      <c r="AY3455" s="641"/>
      <c r="AZ3455" s="385"/>
      <c r="BA3455" s="385"/>
      <c r="BB3455" s="416"/>
      <c r="BC3455" s="416"/>
      <c r="BD3455" s="416"/>
      <c r="BE3455" s="416"/>
      <c r="BF3455" s="416"/>
      <c r="BG3455" s="416"/>
      <c r="BH3455" s="416"/>
      <c r="BI3455" s="416"/>
      <c r="BJ3455" s="416"/>
    </row>
    <row r="3456" spans="10:62" x14ac:dyDescent="0.2">
      <c r="J3456" s="385"/>
      <c r="K3456" s="217"/>
      <c r="L3456" s="217"/>
      <c r="M3456" s="693"/>
      <c r="N3456" s="693"/>
      <c r="O3456" s="359"/>
      <c r="P3456" s="619"/>
      <c r="Q3456" s="672"/>
      <c r="R3456" s="672"/>
      <c r="S3456" s="672"/>
      <c r="T3456" s="385"/>
      <c r="U3456" s="385"/>
      <c r="V3456" s="385"/>
      <c r="W3456" s="385"/>
      <c r="X3456" s="693"/>
      <c r="Y3456" s="325"/>
      <c r="Z3456" s="308"/>
      <c r="AA3456" s="383"/>
      <c r="AC3456" s="325"/>
      <c r="AD3456" s="325"/>
      <c r="AF3456" s="383"/>
      <c r="AH3456" s="325"/>
      <c r="AI3456" s="325"/>
      <c r="AK3456" s="385"/>
      <c r="AL3456" s="385"/>
      <c r="AM3456" s="359"/>
      <c r="AN3456" s="385"/>
      <c r="AO3456" s="385"/>
      <c r="AP3456" s="385"/>
      <c r="AQ3456" s="385"/>
      <c r="AR3456" s="385"/>
      <c r="AS3456" s="385"/>
      <c r="AT3456" s="385"/>
      <c r="AU3456" s="359"/>
      <c r="AW3456" s="416"/>
      <c r="AX3456" s="694"/>
      <c r="AY3456" s="641"/>
      <c r="AZ3456" s="385"/>
      <c r="BA3456" s="385"/>
      <c r="BB3456" s="416"/>
      <c r="BC3456" s="416"/>
      <c r="BD3456" s="416"/>
      <c r="BE3456" s="416"/>
      <c r="BF3456" s="416"/>
      <c r="BG3456" s="416"/>
      <c r="BH3456" s="416"/>
      <c r="BI3456" s="416"/>
      <c r="BJ3456" s="416"/>
    </row>
    <row r="3457" spans="10:62" x14ac:dyDescent="0.2">
      <c r="J3457" s="385"/>
      <c r="K3457" s="217"/>
      <c r="L3457" s="217"/>
      <c r="M3457" s="693"/>
      <c r="N3457" s="693"/>
      <c r="O3457" s="359"/>
      <c r="P3457" s="619"/>
      <c r="Q3457" s="672"/>
      <c r="R3457" s="672"/>
      <c r="S3457" s="672"/>
      <c r="T3457" s="385"/>
      <c r="U3457" s="385"/>
      <c r="V3457" s="385"/>
      <c r="W3457" s="385"/>
      <c r="X3457" s="693"/>
      <c r="Y3457" s="325"/>
      <c r="Z3457" s="308"/>
      <c r="AA3457" s="383"/>
      <c r="AC3457" s="325"/>
      <c r="AD3457" s="325"/>
      <c r="AF3457" s="383"/>
      <c r="AH3457" s="325"/>
      <c r="AI3457" s="325"/>
      <c r="AK3457" s="385"/>
      <c r="AL3457" s="385"/>
      <c r="AM3457" s="359"/>
      <c r="AN3457" s="385"/>
      <c r="AO3457" s="385"/>
      <c r="AP3457" s="385"/>
      <c r="AQ3457" s="385"/>
      <c r="AR3457" s="385"/>
      <c r="AS3457" s="385"/>
      <c r="AT3457" s="385"/>
      <c r="AU3457" s="359"/>
      <c r="AW3457" s="416"/>
      <c r="AX3457" s="694"/>
      <c r="AY3457" s="641"/>
      <c r="AZ3457" s="385"/>
      <c r="BA3457" s="385"/>
      <c r="BB3457" s="416"/>
      <c r="BC3457" s="416"/>
      <c r="BD3457" s="416"/>
      <c r="BE3457" s="416"/>
      <c r="BF3457" s="416"/>
      <c r="BG3457" s="416"/>
      <c r="BH3457" s="416"/>
      <c r="BI3457" s="416"/>
      <c r="BJ3457" s="416"/>
    </row>
    <row r="3458" spans="10:62" x14ac:dyDescent="0.2">
      <c r="J3458" s="385"/>
      <c r="K3458" s="217"/>
      <c r="L3458" s="217"/>
      <c r="M3458" s="693"/>
      <c r="N3458" s="693"/>
      <c r="O3458" s="359"/>
      <c r="P3458" s="619"/>
      <c r="Q3458" s="672"/>
      <c r="R3458" s="672"/>
      <c r="S3458" s="672"/>
      <c r="T3458" s="385"/>
      <c r="U3458" s="385"/>
      <c r="V3458" s="385"/>
      <c r="W3458" s="385"/>
      <c r="X3458" s="693"/>
      <c r="Y3458" s="325"/>
      <c r="Z3458" s="308"/>
      <c r="AA3458" s="383"/>
      <c r="AC3458" s="325"/>
      <c r="AD3458" s="325"/>
      <c r="AF3458" s="383"/>
      <c r="AH3458" s="325"/>
      <c r="AI3458" s="325"/>
      <c r="AK3458" s="385"/>
      <c r="AL3458" s="385"/>
      <c r="AM3458" s="359"/>
      <c r="AN3458" s="385"/>
      <c r="AO3458" s="385"/>
      <c r="AP3458" s="385"/>
      <c r="AQ3458" s="385"/>
      <c r="AR3458" s="385"/>
      <c r="AS3458" s="385"/>
      <c r="AT3458" s="385"/>
      <c r="AU3458" s="359"/>
      <c r="AW3458" s="416"/>
      <c r="AX3458" s="694"/>
      <c r="AY3458" s="641"/>
      <c r="AZ3458" s="385"/>
      <c r="BA3458" s="385"/>
      <c r="BB3458" s="416"/>
      <c r="BC3458" s="416"/>
      <c r="BD3458" s="416"/>
      <c r="BE3458" s="416"/>
      <c r="BF3458" s="416"/>
      <c r="BG3458" s="416"/>
      <c r="BH3458" s="416"/>
      <c r="BI3458" s="416"/>
      <c r="BJ3458" s="416"/>
    </row>
    <row r="3459" spans="10:62" x14ac:dyDescent="0.2">
      <c r="J3459" s="385"/>
      <c r="K3459" s="217"/>
      <c r="L3459" s="217"/>
      <c r="M3459" s="693"/>
      <c r="N3459" s="693"/>
      <c r="O3459" s="359"/>
      <c r="P3459" s="619"/>
      <c r="Q3459" s="672"/>
      <c r="R3459" s="672"/>
      <c r="S3459" s="672"/>
      <c r="T3459" s="385"/>
      <c r="U3459" s="385"/>
      <c r="V3459" s="385"/>
      <c r="W3459" s="385"/>
      <c r="X3459" s="693"/>
      <c r="Y3459" s="325"/>
      <c r="Z3459" s="308"/>
      <c r="AA3459" s="383"/>
      <c r="AC3459" s="325"/>
      <c r="AD3459" s="325"/>
      <c r="AF3459" s="383"/>
      <c r="AH3459" s="325"/>
      <c r="AI3459" s="325"/>
      <c r="AK3459" s="385"/>
      <c r="AL3459" s="385"/>
      <c r="AM3459" s="359"/>
      <c r="AN3459" s="385"/>
      <c r="AO3459" s="385"/>
      <c r="AP3459" s="385"/>
      <c r="AQ3459" s="385"/>
      <c r="AR3459" s="385"/>
      <c r="AS3459" s="385"/>
      <c r="AT3459" s="385"/>
      <c r="AU3459" s="359"/>
      <c r="AW3459" s="416"/>
      <c r="AX3459" s="694"/>
      <c r="AY3459" s="641"/>
      <c r="AZ3459" s="385"/>
      <c r="BA3459" s="385"/>
      <c r="BB3459" s="416"/>
      <c r="BC3459" s="416"/>
      <c r="BD3459" s="416"/>
      <c r="BE3459" s="416"/>
      <c r="BF3459" s="416"/>
      <c r="BG3459" s="416"/>
      <c r="BH3459" s="416"/>
      <c r="BI3459" s="416"/>
      <c r="BJ3459" s="416"/>
    </row>
    <row r="3460" spans="10:62" x14ac:dyDescent="0.2">
      <c r="J3460" s="385"/>
      <c r="K3460" s="217"/>
      <c r="L3460" s="217"/>
      <c r="M3460" s="693"/>
      <c r="N3460" s="693"/>
      <c r="O3460" s="359"/>
      <c r="P3460" s="619"/>
      <c r="Q3460" s="672"/>
      <c r="R3460" s="672"/>
      <c r="S3460" s="672"/>
      <c r="T3460" s="385"/>
      <c r="U3460" s="385"/>
      <c r="V3460" s="385"/>
      <c r="W3460" s="385"/>
      <c r="X3460" s="693"/>
      <c r="Y3460" s="325"/>
      <c r="Z3460" s="308"/>
      <c r="AA3460" s="383"/>
      <c r="AC3460" s="325"/>
      <c r="AD3460" s="325"/>
      <c r="AF3460" s="383"/>
      <c r="AH3460" s="325"/>
      <c r="AI3460" s="325"/>
      <c r="AK3460" s="385"/>
      <c r="AL3460" s="385"/>
      <c r="AM3460" s="359"/>
      <c r="AN3460" s="385"/>
      <c r="AO3460" s="385"/>
      <c r="AP3460" s="385"/>
      <c r="AQ3460" s="385"/>
      <c r="AR3460" s="385"/>
      <c r="AS3460" s="385"/>
      <c r="AT3460" s="385"/>
      <c r="AU3460" s="359"/>
      <c r="AW3460" s="416"/>
      <c r="AX3460" s="694"/>
      <c r="AY3460" s="641"/>
      <c r="AZ3460" s="385"/>
      <c r="BA3460" s="385"/>
      <c r="BB3460" s="416"/>
      <c r="BC3460" s="416"/>
      <c r="BD3460" s="416"/>
      <c r="BE3460" s="416"/>
      <c r="BF3460" s="416"/>
      <c r="BG3460" s="416"/>
      <c r="BH3460" s="416"/>
      <c r="BI3460" s="416"/>
      <c r="BJ3460" s="416"/>
    </row>
    <row r="3461" spans="10:62" x14ac:dyDescent="0.2">
      <c r="J3461" s="385"/>
      <c r="K3461" s="217"/>
      <c r="L3461" s="217"/>
      <c r="M3461" s="693"/>
      <c r="N3461" s="693"/>
      <c r="O3461" s="359"/>
      <c r="P3461" s="619"/>
      <c r="Q3461" s="672"/>
      <c r="R3461" s="672"/>
      <c r="S3461" s="672"/>
      <c r="T3461" s="385"/>
      <c r="U3461" s="385"/>
      <c r="V3461" s="385"/>
      <c r="W3461" s="385"/>
      <c r="X3461" s="693"/>
      <c r="Y3461" s="325"/>
      <c r="Z3461" s="308"/>
      <c r="AA3461" s="383"/>
      <c r="AC3461" s="325"/>
      <c r="AD3461" s="325"/>
      <c r="AF3461" s="383"/>
      <c r="AH3461" s="325"/>
      <c r="AI3461" s="325"/>
      <c r="AK3461" s="385"/>
      <c r="AL3461" s="385"/>
      <c r="AM3461" s="359"/>
      <c r="AN3461" s="385"/>
      <c r="AO3461" s="385"/>
      <c r="AP3461" s="385"/>
      <c r="AQ3461" s="385"/>
      <c r="AR3461" s="385"/>
      <c r="AS3461" s="385"/>
      <c r="AT3461" s="385"/>
      <c r="AU3461" s="359"/>
      <c r="AW3461" s="416"/>
      <c r="AX3461" s="694"/>
      <c r="AY3461" s="641"/>
      <c r="AZ3461" s="385"/>
      <c r="BA3461" s="385"/>
      <c r="BB3461" s="416"/>
      <c r="BC3461" s="416"/>
      <c r="BD3461" s="416"/>
      <c r="BE3461" s="416"/>
      <c r="BF3461" s="416"/>
      <c r="BG3461" s="416"/>
      <c r="BH3461" s="416"/>
      <c r="BI3461" s="416"/>
      <c r="BJ3461" s="416"/>
    </row>
    <row r="3462" spans="10:62" x14ac:dyDescent="0.2">
      <c r="J3462" s="385"/>
      <c r="K3462" s="217"/>
      <c r="L3462" s="217"/>
      <c r="M3462" s="693"/>
      <c r="N3462" s="693"/>
      <c r="O3462" s="359"/>
      <c r="P3462" s="619"/>
      <c r="Q3462" s="672"/>
      <c r="R3462" s="672"/>
      <c r="S3462" s="672"/>
      <c r="T3462" s="385"/>
      <c r="U3462" s="385"/>
      <c r="V3462" s="385"/>
      <c r="W3462" s="385"/>
      <c r="X3462" s="693"/>
      <c r="Y3462" s="325"/>
      <c r="Z3462" s="308"/>
      <c r="AA3462" s="383"/>
      <c r="AC3462" s="325"/>
      <c r="AD3462" s="325"/>
      <c r="AF3462" s="383"/>
      <c r="AH3462" s="325"/>
      <c r="AI3462" s="325"/>
      <c r="AK3462" s="385"/>
      <c r="AL3462" s="385"/>
      <c r="AM3462" s="359"/>
      <c r="AN3462" s="385"/>
      <c r="AO3462" s="385"/>
      <c r="AP3462" s="385"/>
      <c r="AQ3462" s="385"/>
      <c r="AR3462" s="385"/>
      <c r="AS3462" s="385"/>
      <c r="AT3462" s="385"/>
      <c r="AU3462" s="359"/>
      <c r="AW3462" s="416"/>
      <c r="AX3462" s="694"/>
      <c r="AY3462" s="641"/>
      <c r="AZ3462" s="385"/>
      <c r="BA3462" s="385"/>
      <c r="BB3462" s="416"/>
      <c r="BC3462" s="416"/>
      <c r="BD3462" s="416"/>
      <c r="BE3462" s="416"/>
      <c r="BF3462" s="416"/>
      <c r="BG3462" s="416"/>
      <c r="BH3462" s="416"/>
      <c r="BI3462" s="416"/>
      <c r="BJ3462" s="416"/>
    </row>
    <row r="3463" spans="10:62" x14ac:dyDescent="0.2">
      <c r="J3463" s="385"/>
      <c r="K3463" s="217"/>
      <c r="L3463" s="217"/>
      <c r="M3463" s="693"/>
      <c r="N3463" s="693"/>
      <c r="O3463" s="359"/>
      <c r="P3463" s="619"/>
      <c r="Q3463" s="672"/>
      <c r="R3463" s="672"/>
      <c r="S3463" s="672"/>
      <c r="T3463" s="385"/>
      <c r="U3463" s="385"/>
      <c r="V3463" s="385"/>
      <c r="W3463" s="385"/>
      <c r="X3463" s="693"/>
      <c r="Y3463" s="325"/>
      <c r="Z3463" s="308"/>
      <c r="AA3463" s="383"/>
      <c r="AC3463" s="325"/>
      <c r="AD3463" s="325"/>
      <c r="AF3463" s="383"/>
      <c r="AH3463" s="325"/>
      <c r="AI3463" s="325"/>
      <c r="AK3463" s="385"/>
      <c r="AL3463" s="385"/>
      <c r="AM3463" s="359"/>
      <c r="AN3463" s="385"/>
      <c r="AO3463" s="385"/>
      <c r="AP3463" s="385"/>
      <c r="AQ3463" s="385"/>
      <c r="AR3463" s="385"/>
      <c r="AS3463" s="385"/>
      <c r="AT3463" s="385"/>
      <c r="AU3463" s="359"/>
      <c r="AW3463" s="416"/>
      <c r="AX3463" s="694"/>
      <c r="AY3463" s="641"/>
      <c r="AZ3463" s="385"/>
      <c r="BA3463" s="385"/>
      <c r="BB3463" s="416"/>
      <c r="BC3463" s="416"/>
      <c r="BD3463" s="416"/>
      <c r="BE3463" s="416"/>
      <c r="BF3463" s="416"/>
      <c r="BG3463" s="416"/>
      <c r="BH3463" s="416"/>
      <c r="BI3463" s="416"/>
      <c r="BJ3463" s="416"/>
    </row>
    <row r="3464" spans="10:62" x14ac:dyDescent="0.2">
      <c r="J3464" s="385"/>
      <c r="K3464" s="217"/>
      <c r="L3464" s="217"/>
      <c r="M3464" s="693"/>
      <c r="N3464" s="693"/>
      <c r="O3464" s="359"/>
      <c r="P3464" s="619"/>
      <c r="Q3464" s="672"/>
      <c r="R3464" s="672"/>
      <c r="S3464" s="672"/>
      <c r="T3464" s="385"/>
      <c r="U3464" s="385"/>
      <c r="V3464" s="385"/>
      <c r="W3464" s="385"/>
      <c r="X3464" s="693"/>
      <c r="Y3464" s="325"/>
      <c r="Z3464" s="308"/>
      <c r="AA3464" s="383"/>
      <c r="AC3464" s="325"/>
      <c r="AD3464" s="325"/>
      <c r="AF3464" s="383"/>
      <c r="AH3464" s="325"/>
      <c r="AI3464" s="325"/>
      <c r="AK3464" s="385"/>
      <c r="AL3464" s="385"/>
      <c r="AM3464" s="359"/>
      <c r="AN3464" s="385"/>
      <c r="AO3464" s="385"/>
      <c r="AP3464" s="385"/>
      <c r="AQ3464" s="385"/>
      <c r="AR3464" s="385"/>
      <c r="AS3464" s="385"/>
      <c r="AT3464" s="385"/>
      <c r="AU3464" s="359"/>
      <c r="AW3464" s="416"/>
      <c r="AX3464" s="694"/>
      <c r="AY3464" s="641"/>
      <c r="AZ3464" s="385"/>
      <c r="BA3464" s="385"/>
      <c r="BB3464" s="416"/>
      <c r="BC3464" s="416"/>
      <c r="BD3464" s="416"/>
      <c r="BE3464" s="416"/>
      <c r="BF3464" s="416"/>
      <c r="BG3464" s="416"/>
      <c r="BH3464" s="416"/>
      <c r="BI3464" s="416"/>
      <c r="BJ3464" s="416"/>
    </row>
    <row r="3465" spans="10:62" x14ac:dyDescent="0.2">
      <c r="J3465" s="385"/>
      <c r="K3465" s="217"/>
      <c r="L3465" s="217"/>
      <c r="M3465" s="693"/>
      <c r="N3465" s="693"/>
      <c r="O3465" s="359"/>
      <c r="P3465" s="619"/>
      <c r="Q3465" s="672"/>
      <c r="R3465" s="672"/>
      <c r="S3465" s="672"/>
      <c r="T3465" s="385"/>
      <c r="U3465" s="385"/>
      <c r="V3465" s="385"/>
      <c r="W3465" s="385"/>
      <c r="X3465" s="693"/>
      <c r="Y3465" s="325"/>
      <c r="Z3465" s="308"/>
      <c r="AA3465" s="383"/>
      <c r="AC3465" s="325"/>
      <c r="AD3465" s="325"/>
      <c r="AF3465" s="383"/>
      <c r="AH3465" s="325"/>
      <c r="AI3465" s="325"/>
      <c r="AK3465" s="385"/>
      <c r="AL3465" s="385"/>
      <c r="AM3465" s="359"/>
      <c r="AN3465" s="385"/>
      <c r="AO3465" s="385"/>
      <c r="AP3465" s="385"/>
      <c r="AQ3465" s="385"/>
      <c r="AR3465" s="385"/>
      <c r="AS3465" s="385"/>
      <c r="AT3465" s="385"/>
      <c r="AU3465" s="359"/>
      <c r="AW3465" s="416"/>
      <c r="AX3465" s="694"/>
      <c r="AY3465" s="641"/>
      <c r="AZ3465" s="385"/>
      <c r="BA3465" s="385"/>
      <c r="BB3465" s="416"/>
      <c r="BC3465" s="416"/>
      <c r="BD3465" s="416"/>
      <c r="BE3465" s="416"/>
      <c r="BF3465" s="416"/>
      <c r="BG3465" s="416"/>
      <c r="BH3465" s="416"/>
      <c r="BI3465" s="416"/>
      <c r="BJ3465" s="416"/>
    </row>
    <row r="3466" spans="10:62" x14ac:dyDescent="0.2">
      <c r="J3466" s="385"/>
      <c r="K3466" s="217"/>
      <c r="L3466" s="217"/>
      <c r="M3466" s="693"/>
      <c r="N3466" s="693"/>
      <c r="O3466" s="359"/>
      <c r="P3466" s="619"/>
      <c r="Q3466" s="672"/>
      <c r="R3466" s="672"/>
      <c r="S3466" s="672"/>
      <c r="T3466" s="385"/>
      <c r="U3466" s="385"/>
      <c r="V3466" s="385"/>
      <c r="W3466" s="385"/>
      <c r="X3466" s="693"/>
      <c r="Y3466" s="325"/>
      <c r="Z3466" s="308"/>
      <c r="AA3466" s="383"/>
      <c r="AC3466" s="325"/>
      <c r="AD3466" s="325"/>
      <c r="AF3466" s="383"/>
      <c r="AH3466" s="325"/>
      <c r="AI3466" s="325"/>
      <c r="AK3466" s="385"/>
      <c r="AL3466" s="385"/>
      <c r="AM3466" s="359"/>
      <c r="AN3466" s="385"/>
      <c r="AO3466" s="385"/>
      <c r="AP3466" s="385"/>
      <c r="AQ3466" s="385"/>
      <c r="AR3466" s="385"/>
      <c r="AS3466" s="385"/>
      <c r="AT3466" s="385"/>
      <c r="AU3466" s="359"/>
      <c r="AW3466" s="416"/>
      <c r="AX3466" s="694"/>
      <c r="AY3466" s="641"/>
      <c r="AZ3466" s="385"/>
      <c r="BA3466" s="385"/>
      <c r="BB3466" s="416"/>
      <c r="BC3466" s="416"/>
      <c r="BD3466" s="416"/>
      <c r="BE3466" s="416"/>
      <c r="BF3466" s="416"/>
      <c r="BG3466" s="416"/>
      <c r="BH3466" s="416"/>
      <c r="BI3466" s="416"/>
      <c r="BJ3466" s="416"/>
    </row>
    <row r="3467" spans="10:62" x14ac:dyDescent="0.2">
      <c r="J3467" s="385"/>
      <c r="K3467" s="217"/>
      <c r="L3467" s="217"/>
      <c r="M3467" s="693"/>
      <c r="N3467" s="693"/>
      <c r="O3467" s="359"/>
      <c r="P3467" s="619"/>
      <c r="Q3467" s="672"/>
      <c r="R3467" s="672"/>
      <c r="S3467" s="672"/>
      <c r="T3467" s="385"/>
      <c r="U3467" s="385"/>
      <c r="V3467" s="385"/>
      <c r="W3467" s="385"/>
      <c r="X3467" s="693"/>
      <c r="Y3467" s="325"/>
      <c r="Z3467" s="308"/>
      <c r="AA3467" s="383"/>
      <c r="AC3467" s="325"/>
      <c r="AD3467" s="325"/>
      <c r="AF3467" s="383"/>
      <c r="AH3467" s="325"/>
      <c r="AI3467" s="325"/>
      <c r="AK3467" s="385"/>
      <c r="AL3467" s="385"/>
      <c r="AM3467" s="359"/>
      <c r="AN3467" s="385"/>
      <c r="AO3467" s="385"/>
      <c r="AP3467" s="385"/>
      <c r="AQ3467" s="385"/>
      <c r="AR3467" s="385"/>
      <c r="AS3467" s="385"/>
      <c r="AT3467" s="385"/>
      <c r="AU3467" s="359"/>
      <c r="AW3467" s="416"/>
      <c r="AX3467" s="694"/>
      <c r="AY3467" s="641"/>
      <c r="AZ3467" s="385"/>
      <c r="BA3467" s="385"/>
      <c r="BB3467" s="416"/>
      <c r="BC3467" s="416"/>
      <c r="BD3467" s="416"/>
      <c r="BE3467" s="416"/>
      <c r="BF3467" s="416"/>
      <c r="BG3467" s="416"/>
      <c r="BH3467" s="416"/>
      <c r="BI3467" s="416"/>
      <c r="BJ3467" s="416"/>
    </row>
    <row r="3468" spans="10:62" x14ac:dyDescent="0.2">
      <c r="J3468" s="385"/>
      <c r="K3468" s="217"/>
      <c r="L3468" s="217"/>
      <c r="M3468" s="693"/>
      <c r="N3468" s="693"/>
      <c r="O3468" s="359"/>
      <c r="P3468" s="619"/>
      <c r="Q3468" s="672"/>
      <c r="R3468" s="672"/>
      <c r="S3468" s="672"/>
      <c r="T3468" s="385"/>
      <c r="U3468" s="385"/>
      <c r="V3468" s="385"/>
      <c r="W3468" s="385"/>
      <c r="X3468" s="693"/>
      <c r="Y3468" s="325"/>
      <c r="Z3468" s="308"/>
      <c r="AA3468" s="383"/>
      <c r="AC3468" s="325"/>
      <c r="AD3468" s="325"/>
      <c r="AF3468" s="383"/>
      <c r="AH3468" s="325"/>
      <c r="AI3468" s="325"/>
      <c r="AK3468" s="385"/>
      <c r="AL3468" s="385"/>
      <c r="AM3468" s="359"/>
      <c r="AN3468" s="385"/>
      <c r="AO3468" s="385"/>
      <c r="AP3468" s="385"/>
      <c r="AQ3468" s="385"/>
      <c r="AR3468" s="385"/>
      <c r="AS3468" s="385"/>
      <c r="AT3468" s="385"/>
      <c r="AU3468" s="359"/>
      <c r="AW3468" s="416"/>
      <c r="AX3468" s="694"/>
      <c r="AY3468" s="641"/>
      <c r="AZ3468" s="385"/>
      <c r="BA3468" s="385"/>
      <c r="BB3468" s="416"/>
      <c r="BC3468" s="416"/>
      <c r="BD3468" s="416"/>
      <c r="BE3468" s="416"/>
      <c r="BF3468" s="416"/>
      <c r="BG3468" s="416"/>
      <c r="BH3468" s="416"/>
      <c r="BI3468" s="416"/>
      <c r="BJ3468" s="416"/>
    </row>
    <row r="3469" spans="10:62" x14ac:dyDescent="0.2">
      <c r="J3469" s="385"/>
      <c r="K3469" s="217"/>
      <c r="L3469" s="217"/>
      <c r="M3469" s="693"/>
      <c r="N3469" s="693"/>
      <c r="O3469" s="359"/>
      <c r="P3469" s="619"/>
      <c r="Q3469" s="672"/>
      <c r="R3469" s="672"/>
      <c r="S3469" s="672"/>
      <c r="T3469" s="385"/>
      <c r="U3469" s="385"/>
      <c r="V3469" s="385"/>
      <c r="W3469" s="385"/>
      <c r="X3469" s="693"/>
      <c r="Y3469" s="325"/>
      <c r="Z3469" s="308"/>
      <c r="AA3469" s="383"/>
      <c r="AC3469" s="325"/>
      <c r="AD3469" s="325"/>
      <c r="AF3469" s="383"/>
      <c r="AH3469" s="325"/>
      <c r="AI3469" s="325"/>
      <c r="AK3469" s="385"/>
      <c r="AL3469" s="385"/>
      <c r="AM3469" s="359"/>
      <c r="AN3469" s="385"/>
      <c r="AO3469" s="385"/>
      <c r="AP3469" s="385"/>
      <c r="AQ3469" s="385"/>
      <c r="AR3469" s="385"/>
      <c r="AS3469" s="385"/>
      <c r="AT3469" s="385"/>
      <c r="AU3469" s="359"/>
      <c r="AW3469" s="416"/>
      <c r="AX3469" s="694"/>
      <c r="AY3469" s="641"/>
      <c r="AZ3469" s="385"/>
      <c r="BA3469" s="385"/>
      <c r="BB3469" s="416"/>
      <c r="BC3469" s="416"/>
      <c r="BD3469" s="416"/>
      <c r="BE3469" s="416"/>
      <c r="BF3469" s="416"/>
      <c r="BG3469" s="416"/>
      <c r="BH3469" s="416"/>
      <c r="BI3469" s="416"/>
      <c r="BJ3469" s="416"/>
    </row>
    <row r="3470" spans="10:62" x14ac:dyDescent="0.2">
      <c r="J3470" s="385"/>
      <c r="K3470" s="217"/>
      <c r="L3470" s="217"/>
      <c r="M3470" s="693"/>
      <c r="N3470" s="693"/>
      <c r="O3470" s="359"/>
      <c r="P3470" s="619"/>
      <c r="Q3470" s="672"/>
      <c r="R3470" s="672"/>
      <c r="S3470" s="672"/>
      <c r="T3470" s="385"/>
      <c r="U3470" s="385"/>
      <c r="V3470" s="385"/>
      <c r="W3470" s="385"/>
      <c r="X3470" s="693"/>
      <c r="Y3470" s="325"/>
      <c r="Z3470" s="308"/>
      <c r="AA3470" s="383"/>
      <c r="AC3470" s="325"/>
      <c r="AD3470" s="325"/>
      <c r="AF3470" s="383"/>
      <c r="AH3470" s="325"/>
      <c r="AI3470" s="325"/>
      <c r="AK3470" s="385"/>
      <c r="AL3470" s="385"/>
      <c r="AM3470" s="359"/>
      <c r="AN3470" s="385"/>
      <c r="AO3470" s="385"/>
      <c r="AP3470" s="385"/>
      <c r="AQ3470" s="385"/>
      <c r="AR3470" s="385"/>
      <c r="AS3470" s="385"/>
      <c r="AT3470" s="385"/>
      <c r="AU3470" s="359"/>
      <c r="AW3470" s="416"/>
      <c r="AX3470" s="694"/>
      <c r="AY3470" s="641"/>
      <c r="AZ3470" s="385"/>
      <c r="BA3470" s="385"/>
      <c r="BB3470" s="416"/>
      <c r="BC3470" s="416"/>
      <c r="BD3470" s="416"/>
      <c r="BE3470" s="416"/>
      <c r="BF3470" s="416"/>
      <c r="BG3470" s="416"/>
      <c r="BH3470" s="416"/>
      <c r="BI3470" s="416"/>
      <c r="BJ3470" s="416"/>
    </row>
    <row r="3471" spans="10:62" x14ac:dyDescent="0.2">
      <c r="J3471" s="385"/>
      <c r="K3471" s="217"/>
      <c r="L3471" s="217"/>
      <c r="M3471" s="693"/>
      <c r="N3471" s="693"/>
      <c r="O3471" s="359"/>
      <c r="P3471" s="619"/>
      <c r="Q3471" s="672"/>
      <c r="R3471" s="672"/>
      <c r="S3471" s="672"/>
      <c r="T3471" s="385"/>
      <c r="U3471" s="385"/>
      <c r="V3471" s="385"/>
      <c r="W3471" s="385"/>
      <c r="X3471" s="693"/>
      <c r="Y3471" s="325"/>
      <c r="Z3471" s="308"/>
      <c r="AA3471" s="383"/>
      <c r="AC3471" s="325"/>
      <c r="AD3471" s="325"/>
      <c r="AF3471" s="383"/>
      <c r="AH3471" s="325"/>
      <c r="AI3471" s="325"/>
      <c r="AK3471" s="385"/>
      <c r="AL3471" s="385"/>
      <c r="AM3471" s="359"/>
      <c r="AN3471" s="385"/>
      <c r="AO3471" s="385"/>
      <c r="AP3471" s="385"/>
      <c r="AQ3471" s="385"/>
      <c r="AR3471" s="385"/>
      <c r="AS3471" s="385"/>
      <c r="AT3471" s="385"/>
      <c r="AU3471" s="359"/>
      <c r="AW3471" s="416"/>
      <c r="AX3471" s="694"/>
      <c r="AY3471" s="641"/>
      <c r="AZ3471" s="385"/>
      <c r="BA3471" s="385"/>
      <c r="BB3471" s="416"/>
      <c r="BC3471" s="416"/>
      <c r="BD3471" s="416"/>
      <c r="BE3471" s="416"/>
      <c r="BF3471" s="416"/>
      <c r="BG3471" s="416"/>
      <c r="BH3471" s="416"/>
      <c r="BI3471" s="416"/>
      <c r="BJ3471" s="416"/>
    </row>
    <row r="3472" spans="10:62" x14ac:dyDescent="0.2">
      <c r="J3472" s="385"/>
      <c r="K3472" s="217"/>
      <c r="L3472" s="217"/>
      <c r="M3472" s="693"/>
      <c r="N3472" s="693"/>
      <c r="O3472" s="359"/>
      <c r="P3472" s="619"/>
      <c r="Q3472" s="672"/>
      <c r="R3472" s="672"/>
      <c r="S3472" s="672"/>
      <c r="T3472" s="385"/>
      <c r="U3472" s="385"/>
      <c r="V3472" s="385"/>
      <c r="W3472" s="385"/>
      <c r="X3472" s="693"/>
      <c r="Y3472" s="325"/>
      <c r="Z3472" s="308"/>
      <c r="AA3472" s="383"/>
      <c r="AC3472" s="325"/>
      <c r="AD3472" s="325"/>
      <c r="AF3472" s="383"/>
      <c r="AH3472" s="325"/>
      <c r="AI3472" s="325"/>
      <c r="AK3472" s="385"/>
      <c r="AL3472" s="385"/>
      <c r="AM3472" s="359"/>
      <c r="AN3472" s="385"/>
      <c r="AO3472" s="385"/>
      <c r="AP3472" s="385"/>
      <c r="AQ3472" s="385"/>
      <c r="AR3472" s="385"/>
      <c r="AS3472" s="385"/>
      <c r="AT3472" s="385"/>
      <c r="AU3472" s="359"/>
      <c r="AW3472" s="416"/>
      <c r="AX3472" s="694"/>
      <c r="AY3472" s="641"/>
      <c r="AZ3472" s="385"/>
      <c r="BA3472" s="385"/>
      <c r="BB3472" s="416"/>
      <c r="BC3472" s="416"/>
      <c r="BD3472" s="416"/>
      <c r="BE3472" s="416"/>
      <c r="BF3472" s="416"/>
      <c r="BG3472" s="416"/>
      <c r="BH3472" s="416"/>
      <c r="BI3472" s="416"/>
      <c r="BJ3472" s="416"/>
    </row>
    <row r="3473" spans="10:62" x14ac:dyDescent="0.2">
      <c r="J3473" s="385"/>
      <c r="K3473" s="217"/>
      <c r="L3473" s="217"/>
      <c r="M3473" s="693"/>
      <c r="N3473" s="693"/>
      <c r="O3473" s="359"/>
      <c r="P3473" s="619"/>
      <c r="Q3473" s="672"/>
      <c r="R3473" s="672"/>
      <c r="S3473" s="672"/>
      <c r="T3473" s="385"/>
      <c r="U3473" s="385"/>
      <c r="V3473" s="385"/>
      <c r="W3473" s="385"/>
      <c r="X3473" s="693"/>
      <c r="Y3473" s="325"/>
      <c r="Z3473" s="308"/>
      <c r="AA3473" s="383"/>
      <c r="AC3473" s="325"/>
      <c r="AD3473" s="325"/>
      <c r="AF3473" s="383"/>
      <c r="AH3473" s="325"/>
      <c r="AI3473" s="325"/>
      <c r="AK3473" s="385"/>
      <c r="AL3473" s="385"/>
      <c r="AM3473" s="359"/>
      <c r="AN3473" s="385"/>
      <c r="AO3473" s="385"/>
      <c r="AP3473" s="385"/>
      <c r="AQ3473" s="385"/>
      <c r="AR3473" s="385"/>
      <c r="AS3473" s="385"/>
      <c r="AT3473" s="385"/>
      <c r="AU3473" s="359"/>
      <c r="AW3473" s="416"/>
      <c r="AX3473" s="694"/>
      <c r="AY3473" s="641"/>
      <c r="AZ3473" s="385"/>
      <c r="BA3473" s="385"/>
      <c r="BB3473" s="416"/>
      <c r="BC3473" s="416"/>
      <c r="BD3473" s="416"/>
      <c r="BE3473" s="416"/>
      <c r="BF3473" s="416"/>
      <c r="BG3473" s="416"/>
      <c r="BH3473" s="416"/>
      <c r="BI3473" s="416"/>
      <c r="BJ3473" s="416"/>
    </row>
    <row r="3474" spans="10:62" x14ac:dyDescent="0.2">
      <c r="J3474" s="385"/>
      <c r="K3474" s="217"/>
      <c r="L3474" s="217"/>
      <c r="M3474" s="693"/>
      <c r="N3474" s="693"/>
      <c r="O3474" s="359"/>
      <c r="P3474" s="619"/>
      <c r="Q3474" s="672"/>
      <c r="R3474" s="672"/>
      <c r="S3474" s="672"/>
      <c r="T3474" s="385"/>
      <c r="U3474" s="385"/>
      <c r="V3474" s="385"/>
      <c r="W3474" s="385"/>
      <c r="X3474" s="693"/>
      <c r="Y3474" s="325"/>
      <c r="Z3474" s="308"/>
      <c r="AA3474" s="383"/>
      <c r="AC3474" s="325"/>
      <c r="AD3474" s="325"/>
      <c r="AF3474" s="383"/>
      <c r="AH3474" s="325"/>
      <c r="AI3474" s="325"/>
      <c r="AK3474" s="385"/>
      <c r="AL3474" s="385"/>
      <c r="AM3474" s="359"/>
      <c r="AN3474" s="385"/>
      <c r="AO3474" s="385"/>
      <c r="AP3474" s="385"/>
      <c r="AQ3474" s="385"/>
      <c r="AR3474" s="385"/>
      <c r="AS3474" s="385"/>
      <c r="AT3474" s="385"/>
      <c r="AU3474" s="359"/>
      <c r="AW3474" s="416"/>
      <c r="AX3474" s="694"/>
      <c r="AY3474" s="641"/>
      <c r="AZ3474" s="385"/>
      <c r="BA3474" s="385"/>
      <c r="BB3474" s="416"/>
      <c r="BC3474" s="416"/>
      <c r="BD3474" s="416"/>
      <c r="BE3474" s="416"/>
      <c r="BF3474" s="416"/>
      <c r="BG3474" s="416"/>
      <c r="BH3474" s="416"/>
      <c r="BI3474" s="416"/>
      <c r="BJ3474" s="416"/>
    </row>
    <row r="3475" spans="10:62" x14ac:dyDescent="0.2">
      <c r="J3475" s="385"/>
      <c r="K3475" s="217"/>
      <c r="L3475" s="217"/>
      <c r="M3475" s="693"/>
      <c r="N3475" s="693"/>
      <c r="O3475" s="359"/>
      <c r="P3475" s="619"/>
      <c r="Q3475" s="672"/>
      <c r="R3475" s="672"/>
      <c r="S3475" s="672"/>
      <c r="T3475" s="385"/>
      <c r="U3475" s="385"/>
      <c r="V3475" s="385"/>
      <c r="W3475" s="385"/>
      <c r="X3475" s="693"/>
      <c r="Y3475" s="325"/>
      <c r="Z3475" s="308"/>
      <c r="AA3475" s="383"/>
      <c r="AC3475" s="325"/>
      <c r="AD3475" s="325"/>
      <c r="AF3475" s="383"/>
      <c r="AH3475" s="325"/>
      <c r="AI3475" s="325"/>
      <c r="AK3475" s="385"/>
      <c r="AL3475" s="385"/>
      <c r="AM3475" s="359"/>
      <c r="AN3475" s="385"/>
      <c r="AO3475" s="385"/>
      <c r="AP3475" s="385"/>
      <c r="AQ3475" s="385"/>
      <c r="AR3475" s="385"/>
      <c r="AS3475" s="385"/>
      <c r="AT3475" s="385"/>
      <c r="AU3475" s="359"/>
      <c r="AW3475" s="416"/>
      <c r="AX3475" s="694"/>
      <c r="AY3475" s="641"/>
      <c r="AZ3475" s="385"/>
      <c r="BA3475" s="385"/>
      <c r="BB3475" s="416"/>
      <c r="BC3475" s="416"/>
      <c r="BD3475" s="416"/>
      <c r="BE3475" s="416"/>
      <c r="BF3475" s="416"/>
      <c r="BG3475" s="416"/>
      <c r="BH3475" s="416"/>
      <c r="BI3475" s="416"/>
      <c r="BJ3475" s="416"/>
    </row>
    <row r="3476" spans="10:62" x14ac:dyDescent="0.2">
      <c r="J3476" s="385"/>
      <c r="K3476" s="217"/>
      <c r="L3476" s="217"/>
      <c r="M3476" s="693"/>
      <c r="N3476" s="693"/>
      <c r="O3476" s="359"/>
      <c r="P3476" s="619"/>
      <c r="Q3476" s="672"/>
      <c r="R3476" s="672"/>
      <c r="S3476" s="672"/>
      <c r="T3476" s="385"/>
      <c r="U3476" s="385"/>
      <c r="V3476" s="385"/>
      <c r="W3476" s="385"/>
      <c r="X3476" s="693"/>
      <c r="Y3476" s="325"/>
      <c r="Z3476" s="308"/>
      <c r="AA3476" s="383"/>
      <c r="AC3476" s="325"/>
      <c r="AD3476" s="325"/>
      <c r="AF3476" s="383"/>
      <c r="AH3476" s="325"/>
      <c r="AI3476" s="325"/>
      <c r="AK3476" s="385"/>
      <c r="AL3476" s="385"/>
      <c r="AM3476" s="359"/>
      <c r="AN3476" s="385"/>
      <c r="AO3476" s="385"/>
      <c r="AP3476" s="385"/>
      <c r="AQ3476" s="385"/>
      <c r="AR3476" s="385"/>
      <c r="AS3476" s="385"/>
      <c r="AT3476" s="385"/>
      <c r="AU3476" s="359"/>
      <c r="AW3476" s="416"/>
      <c r="AX3476" s="694"/>
      <c r="AY3476" s="641"/>
      <c r="AZ3476" s="385"/>
      <c r="BA3476" s="385"/>
      <c r="BB3476" s="416"/>
      <c r="BC3476" s="416"/>
      <c r="BD3476" s="416"/>
      <c r="BE3476" s="416"/>
      <c r="BF3476" s="416"/>
      <c r="BG3476" s="416"/>
      <c r="BH3476" s="416"/>
      <c r="BI3476" s="416"/>
      <c r="BJ3476" s="416"/>
    </row>
    <row r="3477" spans="10:62" x14ac:dyDescent="0.2">
      <c r="J3477" s="385"/>
      <c r="K3477" s="217"/>
      <c r="L3477" s="217"/>
      <c r="M3477" s="693"/>
      <c r="N3477" s="693"/>
      <c r="O3477" s="359"/>
      <c r="P3477" s="619"/>
      <c r="Q3477" s="672"/>
      <c r="R3477" s="672"/>
      <c r="S3477" s="672"/>
      <c r="T3477" s="385"/>
      <c r="U3477" s="385"/>
      <c r="V3477" s="385"/>
      <c r="W3477" s="385"/>
      <c r="X3477" s="693"/>
      <c r="Y3477" s="325"/>
      <c r="Z3477" s="308"/>
      <c r="AA3477" s="383"/>
      <c r="AC3477" s="325"/>
      <c r="AD3477" s="325"/>
      <c r="AF3477" s="383"/>
      <c r="AH3477" s="325"/>
      <c r="AI3477" s="325"/>
      <c r="AK3477" s="385"/>
      <c r="AL3477" s="385"/>
      <c r="AM3477" s="359"/>
      <c r="AN3477" s="385"/>
      <c r="AO3477" s="385"/>
      <c r="AP3477" s="385"/>
      <c r="AQ3477" s="385"/>
      <c r="AR3477" s="385"/>
      <c r="AS3477" s="385"/>
      <c r="AT3477" s="385"/>
      <c r="AU3477" s="359"/>
      <c r="AW3477" s="416"/>
      <c r="AX3477" s="694"/>
      <c r="AY3477" s="641"/>
      <c r="AZ3477" s="385"/>
      <c r="BA3477" s="385"/>
      <c r="BB3477" s="416"/>
      <c r="BC3477" s="416"/>
      <c r="BD3477" s="416"/>
      <c r="BE3477" s="416"/>
      <c r="BF3477" s="416"/>
      <c r="BG3477" s="416"/>
      <c r="BH3477" s="416"/>
      <c r="BI3477" s="416"/>
      <c r="BJ3477" s="416"/>
    </row>
    <row r="3478" spans="10:62" x14ac:dyDescent="0.2">
      <c r="J3478" s="385"/>
      <c r="K3478" s="217"/>
      <c r="L3478" s="217"/>
      <c r="M3478" s="693"/>
      <c r="N3478" s="693"/>
      <c r="O3478" s="359"/>
      <c r="P3478" s="619"/>
      <c r="Q3478" s="672"/>
      <c r="R3478" s="672"/>
      <c r="S3478" s="672"/>
      <c r="T3478" s="385"/>
      <c r="U3478" s="385"/>
      <c r="V3478" s="385"/>
      <c r="W3478" s="385"/>
      <c r="X3478" s="693"/>
      <c r="Y3478" s="325"/>
      <c r="Z3478" s="308"/>
      <c r="AA3478" s="383"/>
      <c r="AC3478" s="325"/>
      <c r="AD3478" s="325"/>
      <c r="AF3478" s="383"/>
      <c r="AH3478" s="325"/>
      <c r="AI3478" s="325"/>
      <c r="AK3478" s="385"/>
      <c r="AL3478" s="385"/>
      <c r="AM3478" s="359"/>
      <c r="AN3478" s="385"/>
      <c r="AO3478" s="385"/>
      <c r="AP3478" s="385"/>
      <c r="AQ3478" s="385"/>
      <c r="AR3478" s="385"/>
      <c r="AS3478" s="385"/>
      <c r="AT3478" s="385"/>
      <c r="AU3478" s="359"/>
      <c r="AW3478" s="416"/>
      <c r="AX3478" s="694"/>
      <c r="AY3478" s="641"/>
      <c r="AZ3478" s="385"/>
      <c r="BA3478" s="385"/>
      <c r="BB3478" s="416"/>
      <c r="BC3478" s="416"/>
      <c r="BD3478" s="416"/>
      <c r="BE3478" s="416"/>
      <c r="BF3478" s="416"/>
      <c r="BG3478" s="416"/>
      <c r="BH3478" s="416"/>
      <c r="BI3478" s="416"/>
      <c r="BJ3478" s="416"/>
    </row>
    <row r="3479" spans="10:62" x14ac:dyDescent="0.2">
      <c r="J3479" s="385"/>
      <c r="K3479" s="217"/>
      <c r="L3479" s="217"/>
      <c r="M3479" s="693"/>
      <c r="N3479" s="693"/>
      <c r="O3479" s="359"/>
      <c r="P3479" s="619"/>
      <c r="Q3479" s="672"/>
      <c r="R3479" s="672"/>
      <c r="S3479" s="672"/>
      <c r="T3479" s="385"/>
      <c r="U3479" s="385"/>
      <c r="V3479" s="385"/>
      <c r="W3479" s="385"/>
      <c r="X3479" s="693"/>
      <c r="Y3479" s="325"/>
      <c r="Z3479" s="308"/>
      <c r="AA3479" s="383"/>
      <c r="AC3479" s="325"/>
      <c r="AD3479" s="325"/>
      <c r="AF3479" s="383"/>
      <c r="AH3479" s="325"/>
      <c r="AI3479" s="325"/>
      <c r="AK3479" s="385"/>
      <c r="AL3479" s="385"/>
      <c r="AM3479" s="359"/>
      <c r="AN3479" s="385"/>
      <c r="AO3479" s="385"/>
      <c r="AP3479" s="385"/>
      <c r="AQ3479" s="385"/>
      <c r="AR3479" s="385"/>
      <c r="AS3479" s="385"/>
      <c r="AT3479" s="385"/>
      <c r="AU3479" s="359"/>
      <c r="AW3479" s="416"/>
      <c r="AX3479" s="694"/>
      <c r="AY3479" s="641"/>
      <c r="AZ3479" s="385"/>
      <c r="BA3479" s="385"/>
      <c r="BB3479" s="416"/>
      <c r="BC3479" s="416"/>
      <c r="BD3479" s="416"/>
      <c r="BE3479" s="416"/>
      <c r="BF3479" s="416"/>
      <c r="BG3479" s="416"/>
      <c r="BH3479" s="416"/>
      <c r="BI3479" s="416"/>
      <c r="BJ3479" s="416"/>
    </row>
    <row r="3480" spans="10:62" x14ac:dyDescent="0.2">
      <c r="J3480" s="385"/>
      <c r="K3480" s="217"/>
      <c r="L3480" s="217"/>
      <c r="M3480" s="693"/>
      <c r="N3480" s="693"/>
      <c r="O3480" s="359"/>
      <c r="P3480" s="619"/>
      <c r="Q3480" s="672"/>
      <c r="R3480" s="672"/>
      <c r="S3480" s="672"/>
      <c r="T3480" s="385"/>
      <c r="U3480" s="385"/>
      <c r="V3480" s="385"/>
      <c r="W3480" s="385"/>
      <c r="X3480" s="693"/>
      <c r="Y3480" s="325"/>
      <c r="Z3480" s="308"/>
      <c r="AA3480" s="383"/>
      <c r="AC3480" s="325"/>
      <c r="AD3480" s="325"/>
      <c r="AF3480" s="383"/>
      <c r="AH3480" s="325"/>
      <c r="AI3480" s="325"/>
      <c r="AK3480" s="385"/>
      <c r="AL3480" s="385"/>
      <c r="AM3480" s="359"/>
      <c r="AN3480" s="385"/>
      <c r="AO3480" s="385"/>
      <c r="AP3480" s="385"/>
      <c r="AQ3480" s="385"/>
      <c r="AR3480" s="385"/>
      <c r="AS3480" s="385"/>
      <c r="AT3480" s="385"/>
      <c r="AU3480" s="359"/>
      <c r="AW3480" s="416"/>
      <c r="AX3480" s="694"/>
      <c r="AY3480" s="641"/>
      <c r="AZ3480" s="385"/>
      <c r="BA3480" s="385"/>
      <c r="BB3480" s="416"/>
      <c r="BC3480" s="416"/>
      <c r="BD3480" s="416"/>
      <c r="BE3480" s="416"/>
      <c r="BF3480" s="416"/>
      <c r="BG3480" s="416"/>
      <c r="BH3480" s="416"/>
      <c r="BI3480" s="416"/>
      <c r="BJ3480" s="416"/>
    </row>
    <row r="3481" spans="10:62" x14ac:dyDescent="0.2">
      <c r="J3481" s="385"/>
      <c r="K3481" s="217"/>
      <c r="L3481" s="217"/>
      <c r="M3481" s="693"/>
      <c r="N3481" s="693"/>
      <c r="O3481" s="359"/>
      <c r="P3481" s="619"/>
      <c r="Q3481" s="672"/>
      <c r="R3481" s="672"/>
      <c r="S3481" s="672"/>
      <c r="T3481" s="385"/>
      <c r="U3481" s="385"/>
      <c r="V3481" s="385"/>
      <c r="W3481" s="385"/>
      <c r="X3481" s="693"/>
      <c r="Y3481" s="325"/>
      <c r="Z3481" s="308"/>
      <c r="AA3481" s="383"/>
      <c r="AC3481" s="325"/>
      <c r="AD3481" s="325"/>
      <c r="AF3481" s="383"/>
      <c r="AH3481" s="325"/>
      <c r="AI3481" s="325"/>
      <c r="AK3481" s="385"/>
      <c r="AL3481" s="385"/>
      <c r="AM3481" s="359"/>
      <c r="AN3481" s="385"/>
      <c r="AO3481" s="385"/>
      <c r="AP3481" s="385"/>
      <c r="AQ3481" s="385"/>
      <c r="AR3481" s="385"/>
      <c r="AS3481" s="385"/>
      <c r="AT3481" s="385"/>
      <c r="AU3481" s="359"/>
      <c r="AW3481" s="416"/>
      <c r="AX3481" s="694"/>
      <c r="AY3481" s="641"/>
      <c r="AZ3481" s="385"/>
      <c r="BA3481" s="385"/>
      <c r="BB3481" s="416"/>
      <c r="BC3481" s="416"/>
      <c r="BD3481" s="416"/>
      <c r="BE3481" s="416"/>
      <c r="BF3481" s="416"/>
      <c r="BG3481" s="416"/>
      <c r="BH3481" s="416"/>
      <c r="BI3481" s="416"/>
      <c r="BJ3481" s="416"/>
    </row>
    <row r="3482" spans="10:62" x14ac:dyDescent="0.2">
      <c r="J3482" s="385"/>
      <c r="K3482" s="217"/>
      <c r="L3482" s="217"/>
      <c r="M3482" s="693"/>
      <c r="N3482" s="693"/>
      <c r="O3482" s="359"/>
      <c r="P3482" s="619"/>
      <c r="Q3482" s="672"/>
      <c r="R3482" s="672"/>
      <c r="S3482" s="672"/>
      <c r="T3482" s="385"/>
      <c r="U3482" s="385"/>
      <c r="V3482" s="385"/>
      <c r="W3482" s="385"/>
      <c r="X3482" s="693"/>
      <c r="Y3482" s="325"/>
      <c r="Z3482" s="308"/>
      <c r="AA3482" s="383"/>
      <c r="AC3482" s="325"/>
      <c r="AD3482" s="325"/>
      <c r="AF3482" s="383"/>
      <c r="AH3482" s="325"/>
      <c r="AI3482" s="325"/>
      <c r="AK3482" s="385"/>
      <c r="AL3482" s="385"/>
      <c r="AM3482" s="359"/>
      <c r="AN3482" s="385"/>
      <c r="AO3482" s="385"/>
      <c r="AP3482" s="385"/>
      <c r="AQ3482" s="385"/>
      <c r="AR3482" s="385"/>
      <c r="AS3482" s="385"/>
      <c r="AT3482" s="385"/>
      <c r="AU3482" s="359"/>
      <c r="AW3482" s="416"/>
      <c r="AX3482" s="694"/>
      <c r="AY3482" s="641"/>
      <c r="AZ3482" s="385"/>
      <c r="BA3482" s="385"/>
      <c r="BB3482" s="416"/>
      <c r="BC3482" s="416"/>
      <c r="BD3482" s="416"/>
      <c r="BE3482" s="416"/>
      <c r="BF3482" s="416"/>
      <c r="BG3482" s="416"/>
      <c r="BH3482" s="416"/>
      <c r="BI3482" s="416"/>
      <c r="BJ3482" s="416"/>
    </row>
    <row r="3483" spans="10:62" x14ac:dyDescent="0.2">
      <c r="J3483" s="385"/>
      <c r="K3483" s="217"/>
      <c r="L3483" s="217"/>
      <c r="M3483" s="693"/>
      <c r="N3483" s="693"/>
      <c r="O3483" s="359"/>
      <c r="P3483" s="619"/>
      <c r="Q3483" s="672"/>
      <c r="R3483" s="672"/>
      <c r="S3483" s="672"/>
      <c r="T3483" s="385"/>
      <c r="U3483" s="385"/>
      <c r="V3483" s="385"/>
      <c r="W3483" s="385"/>
      <c r="X3483" s="693"/>
      <c r="Y3483" s="325"/>
      <c r="Z3483" s="308"/>
      <c r="AA3483" s="383"/>
      <c r="AC3483" s="325"/>
      <c r="AD3483" s="325"/>
      <c r="AF3483" s="383"/>
      <c r="AH3483" s="325"/>
      <c r="AI3483" s="325"/>
      <c r="AK3483" s="385"/>
      <c r="AL3483" s="385"/>
      <c r="AM3483" s="359"/>
      <c r="AN3483" s="385"/>
      <c r="AO3483" s="385"/>
      <c r="AP3483" s="385"/>
      <c r="AQ3483" s="385"/>
      <c r="AR3483" s="385"/>
      <c r="AS3483" s="385"/>
      <c r="AT3483" s="385"/>
      <c r="AU3483" s="359"/>
      <c r="AW3483" s="416"/>
      <c r="AX3483" s="694"/>
      <c r="AY3483" s="641"/>
      <c r="AZ3483" s="385"/>
      <c r="BA3483" s="385"/>
      <c r="BB3483" s="416"/>
      <c r="BC3483" s="416"/>
      <c r="BD3483" s="416"/>
      <c r="BE3483" s="416"/>
      <c r="BF3483" s="416"/>
      <c r="BG3483" s="416"/>
      <c r="BH3483" s="416"/>
      <c r="BI3483" s="416"/>
      <c r="BJ3483" s="416"/>
    </row>
    <row r="3484" spans="10:62" x14ac:dyDescent="0.2">
      <c r="J3484" s="385"/>
      <c r="K3484" s="217"/>
      <c r="L3484" s="217"/>
      <c r="M3484" s="693"/>
      <c r="N3484" s="693"/>
      <c r="O3484" s="359"/>
      <c r="P3484" s="619"/>
      <c r="Q3484" s="672"/>
      <c r="R3484" s="672"/>
      <c r="S3484" s="672"/>
      <c r="T3484" s="385"/>
      <c r="U3484" s="385"/>
      <c r="V3484" s="385"/>
      <c r="W3484" s="385"/>
      <c r="X3484" s="693"/>
      <c r="Y3484" s="325"/>
      <c r="Z3484" s="308"/>
      <c r="AA3484" s="383"/>
      <c r="AC3484" s="325"/>
      <c r="AD3484" s="325"/>
      <c r="AF3484" s="383"/>
      <c r="AH3484" s="325"/>
      <c r="AI3484" s="325"/>
      <c r="AK3484" s="385"/>
      <c r="AL3484" s="385"/>
      <c r="AM3484" s="359"/>
      <c r="AN3484" s="385"/>
      <c r="AO3484" s="385"/>
      <c r="AP3484" s="385"/>
      <c r="AQ3484" s="385"/>
      <c r="AR3484" s="385"/>
      <c r="AS3484" s="385"/>
      <c r="AT3484" s="385"/>
      <c r="AU3484" s="359"/>
      <c r="AW3484" s="416"/>
      <c r="AX3484" s="694"/>
      <c r="AY3484" s="641"/>
      <c r="AZ3484" s="385"/>
      <c r="BA3484" s="385"/>
      <c r="BB3484" s="416"/>
      <c r="BC3484" s="416"/>
      <c r="BD3484" s="416"/>
      <c r="BE3484" s="416"/>
      <c r="BF3484" s="416"/>
      <c r="BG3484" s="416"/>
      <c r="BH3484" s="416"/>
      <c r="BI3484" s="416"/>
      <c r="BJ3484" s="416"/>
    </row>
    <row r="3485" spans="10:62" x14ac:dyDescent="0.2">
      <c r="J3485" s="385"/>
      <c r="K3485" s="217"/>
      <c r="L3485" s="217"/>
      <c r="M3485" s="693"/>
      <c r="N3485" s="693"/>
      <c r="O3485" s="359"/>
      <c r="P3485" s="619"/>
      <c r="Q3485" s="672"/>
      <c r="R3485" s="672"/>
      <c r="S3485" s="672"/>
      <c r="T3485" s="385"/>
      <c r="U3485" s="385"/>
      <c r="V3485" s="385"/>
      <c r="W3485" s="385"/>
      <c r="X3485" s="693"/>
      <c r="Y3485" s="325"/>
      <c r="Z3485" s="308"/>
      <c r="AA3485" s="383"/>
      <c r="AC3485" s="325"/>
      <c r="AD3485" s="325"/>
      <c r="AF3485" s="383"/>
      <c r="AH3485" s="325"/>
      <c r="AI3485" s="325"/>
      <c r="AK3485" s="385"/>
      <c r="AL3485" s="385"/>
      <c r="AM3485" s="359"/>
      <c r="AN3485" s="385"/>
      <c r="AO3485" s="385"/>
      <c r="AP3485" s="385"/>
      <c r="AQ3485" s="385"/>
      <c r="AR3485" s="385"/>
      <c r="AS3485" s="385"/>
      <c r="AT3485" s="385"/>
      <c r="AU3485" s="359"/>
      <c r="AW3485" s="416"/>
      <c r="AX3485" s="694"/>
      <c r="AY3485" s="641"/>
      <c r="AZ3485" s="385"/>
      <c r="BA3485" s="385"/>
      <c r="BB3485" s="416"/>
      <c r="BC3485" s="416"/>
      <c r="BD3485" s="416"/>
      <c r="BE3485" s="416"/>
      <c r="BF3485" s="416"/>
      <c r="BG3485" s="416"/>
      <c r="BH3485" s="416"/>
      <c r="BI3485" s="416"/>
      <c r="BJ3485" s="416"/>
    </row>
    <row r="3486" spans="10:62" x14ac:dyDescent="0.2">
      <c r="J3486" s="385"/>
      <c r="K3486" s="217"/>
      <c r="L3486" s="217"/>
      <c r="M3486" s="693"/>
      <c r="N3486" s="693"/>
      <c r="O3486" s="359"/>
      <c r="P3486" s="619"/>
      <c r="Q3486" s="672"/>
      <c r="R3486" s="672"/>
      <c r="S3486" s="672"/>
      <c r="T3486" s="385"/>
      <c r="U3486" s="385"/>
      <c r="V3486" s="385"/>
      <c r="W3486" s="385"/>
      <c r="X3486" s="693"/>
      <c r="Y3486" s="325"/>
      <c r="Z3486" s="308"/>
      <c r="AA3486" s="383"/>
      <c r="AC3486" s="325"/>
      <c r="AD3486" s="325"/>
      <c r="AF3486" s="383"/>
      <c r="AH3486" s="325"/>
      <c r="AI3486" s="325"/>
      <c r="AK3486" s="385"/>
      <c r="AL3486" s="385"/>
      <c r="AM3486" s="359"/>
      <c r="AN3486" s="385"/>
      <c r="AO3486" s="385"/>
      <c r="AP3486" s="385"/>
      <c r="AQ3486" s="385"/>
      <c r="AR3486" s="385"/>
      <c r="AS3486" s="385"/>
      <c r="AT3486" s="385"/>
      <c r="AU3486" s="359"/>
      <c r="AW3486" s="416"/>
      <c r="AX3486" s="694"/>
      <c r="AY3486" s="641"/>
      <c r="AZ3486" s="385"/>
      <c r="BA3486" s="385"/>
      <c r="BB3486" s="416"/>
      <c r="BC3486" s="416"/>
      <c r="BD3486" s="416"/>
      <c r="BE3486" s="416"/>
      <c r="BF3486" s="416"/>
      <c r="BG3486" s="416"/>
      <c r="BH3486" s="416"/>
      <c r="BI3486" s="416"/>
      <c r="BJ3486" s="416"/>
    </row>
    <row r="3487" spans="10:62" x14ac:dyDescent="0.2">
      <c r="J3487" s="385"/>
      <c r="K3487" s="217"/>
      <c r="L3487" s="217"/>
      <c r="M3487" s="693"/>
      <c r="N3487" s="693"/>
      <c r="O3487" s="359"/>
      <c r="P3487" s="619"/>
      <c r="Q3487" s="672"/>
      <c r="R3487" s="672"/>
      <c r="S3487" s="672"/>
      <c r="T3487" s="385"/>
      <c r="U3487" s="385"/>
      <c r="V3487" s="385"/>
      <c r="W3487" s="385"/>
      <c r="X3487" s="693"/>
      <c r="Y3487" s="325"/>
      <c r="Z3487" s="308"/>
      <c r="AA3487" s="383"/>
      <c r="AC3487" s="325"/>
      <c r="AD3487" s="325"/>
      <c r="AF3487" s="383"/>
      <c r="AH3487" s="325"/>
      <c r="AI3487" s="325"/>
      <c r="AK3487" s="385"/>
      <c r="AL3487" s="385"/>
      <c r="AM3487" s="359"/>
      <c r="AN3487" s="385"/>
      <c r="AO3487" s="385"/>
      <c r="AP3487" s="385"/>
      <c r="AQ3487" s="385"/>
      <c r="AR3487" s="385"/>
      <c r="AS3487" s="385"/>
      <c r="AT3487" s="385"/>
      <c r="AU3487" s="359"/>
      <c r="AW3487" s="416"/>
      <c r="AX3487" s="694"/>
      <c r="AY3487" s="641"/>
      <c r="AZ3487" s="385"/>
      <c r="BA3487" s="385"/>
      <c r="BB3487" s="416"/>
      <c r="BC3487" s="416"/>
      <c r="BD3487" s="416"/>
      <c r="BE3487" s="416"/>
      <c r="BF3487" s="416"/>
      <c r="BG3487" s="416"/>
      <c r="BH3487" s="416"/>
      <c r="BI3487" s="416"/>
      <c r="BJ3487" s="416"/>
    </row>
    <row r="3488" spans="10:62" x14ac:dyDescent="0.2">
      <c r="J3488" s="385"/>
      <c r="K3488" s="217"/>
      <c r="L3488" s="217"/>
      <c r="M3488" s="693"/>
      <c r="N3488" s="693"/>
      <c r="O3488" s="359"/>
      <c r="P3488" s="619"/>
      <c r="Q3488" s="672"/>
      <c r="R3488" s="672"/>
      <c r="S3488" s="672"/>
      <c r="T3488" s="385"/>
      <c r="U3488" s="385"/>
      <c r="V3488" s="385"/>
      <c r="W3488" s="385"/>
      <c r="X3488" s="693"/>
      <c r="Y3488" s="325"/>
      <c r="Z3488" s="308"/>
      <c r="AA3488" s="383"/>
      <c r="AC3488" s="325"/>
      <c r="AD3488" s="325"/>
      <c r="AF3488" s="383"/>
      <c r="AH3488" s="325"/>
      <c r="AI3488" s="325"/>
      <c r="AK3488" s="385"/>
      <c r="AL3488" s="385"/>
      <c r="AM3488" s="359"/>
      <c r="AN3488" s="385"/>
      <c r="AO3488" s="385"/>
      <c r="AP3488" s="385"/>
      <c r="AQ3488" s="385"/>
      <c r="AR3488" s="385"/>
      <c r="AS3488" s="385"/>
      <c r="AT3488" s="385"/>
      <c r="AU3488" s="359"/>
      <c r="AW3488" s="416"/>
      <c r="AX3488" s="694"/>
      <c r="AY3488" s="641"/>
      <c r="AZ3488" s="385"/>
      <c r="BA3488" s="385"/>
      <c r="BB3488" s="416"/>
      <c r="BC3488" s="416"/>
      <c r="BD3488" s="416"/>
      <c r="BE3488" s="416"/>
      <c r="BF3488" s="416"/>
      <c r="BG3488" s="416"/>
      <c r="BH3488" s="416"/>
      <c r="BI3488" s="416"/>
      <c r="BJ3488" s="416"/>
    </row>
    <row r="3489" spans="10:62" x14ac:dyDescent="0.2">
      <c r="J3489" s="385"/>
      <c r="K3489" s="217"/>
      <c r="L3489" s="217"/>
      <c r="M3489" s="693"/>
      <c r="N3489" s="693"/>
      <c r="O3489" s="359"/>
      <c r="P3489" s="619"/>
      <c r="Q3489" s="672"/>
      <c r="R3489" s="672"/>
      <c r="S3489" s="672"/>
      <c r="T3489" s="385"/>
      <c r="U3489" s="385"/>
      <c r="V3489" s="385"/>
      <c r="W3489" s="385"/>
      <c r="X3489" s="693"/>
      <c r="Y3489" s="325"/>
      <c r="Z3489" s="308"/>
      <c r="AA3489" s="383"/>
      <c r="AC3489" s="325"/>
      <c r="AD3489" s="325"/>
      <c r="AF3489" s="383"/>
      <c r="AH3489" s="325"/>
      <c r="AI3489" s="325"/>
      <c r="AK3489" s="385"/>
      <c r="AL3489" s="385"/>
      <c r="AM3489" s="359"/>
      <c r="AN3489" s="385"/>
      <c r="AO3489" s="385"/>
      <c r="AP3489" s="385"/>
      <c r="AQ3489" s="385"/>
      <c r="AR3489" s="385"/>
      <c r="AS3489" s="385"/>
      <c r="AT3489" s="385"/>
      <c r="AU3489" s="359"/>
      <c r="AW3489" s="416"/>
      <c r="AX3489" s="694"/>
      <c r="AY3489" s="641"/>
      <c r="AZ3489" s="385"/>
      <c r="BA3489" s="385"/>
      <c r="BB3489" s="416"/>
      <c r="BC3489" s="416"/>
      <c r="BD3489" s="416"/>
      <c r="BE3489" s="416"/>
      <c r="BF3489" s="416"/>
      <c r="BG3489" s="416"/>
      <c r="BH3489" s="416"/>
      <c r="BI3489" s="416"/>
      <c r="BJ3489" s="416"/>
    </row>
    <row r="3490" spans="10:62" x14ac:dyDescent="0.2">
      <c r="J3490" s="385"/>
      <c r="K3490" s="217"/>
      <c r="L3490" s="217"/>
      <c r="M3490" s="693"/>
      <c r="N3490" s="693"/>
      <c r="O3490" s="359"/>
      <c r="P3490" s="619"/>
      <c r="Q3490" s="672"/>
      <c r="R3490" s="672"/>
      <c r="S3490" s="672"/>
      <c r="T3490" s="385"/>
      <c r="U3490" s="385"/>
      <c r="V3490" s="385"/>
      <c r="W3490" s="385"/>
      <c r="X3490" s="693"/>
      <c r="Y3490" s="325"/>
      <c r="Z3490" s="308"/>
      <c r="AA3490" s="383"/>
      <c r="AC3490" s="325"/>
      <c r="AD3490" s="325"/>
      <c r="AF3490" s="383"/>
      <c r="AH3490" s="325"/>
      <c r="AI3490" s="325"/>
      <c r="AK3490" s="385"/>
      <c r="AL3490" s="385"/>
      <c r="AM3490" s="359"/>
      <c r="AN3490" s="385"/>
      <c r="AO3490" s="385"/>
      <c r="AP3490" s="385"/>
      <c r="AQ3490" s="385"/>
      <c r="AR3490" s="385"/>
      <c r="AS3490" s="385"/>
      <c r="AT3490" s="385"/>
      <c r="AU3490" s="359"/>
      <c r="AW3490" s="416"/>
      <c r="AX3490" s="694"/>
      <c r="AY3490" s="641"/>
      <c r="AZ3490" s="385"/>
      <c r="BA3490" s="385"/>
      <c r="BB3490" s="416"/>
      <c r="BC3490" s="416"/>
      <c r="BD3490" s="416"/>
      <c r="BE3490" s="416"/>
      <c r="BF3490" s="416"/>
      <c r="BG3490" s="416"/>
      <c r="BH3490" s="416"/>
      <c r="BI3490" s="416"/>
      <c r="BJ3490" s="416"/>
    </row>
    <row r="3491" spans="10:62" x14ac:dyDescent="0.2">
      <c r="J3491" s="385"/>
      <c r="K3491" s="217"/>
      <c r="L3491" s="217"/>
      <c r="M3491" s="693"/>
      <c r="N3491" s="693"/>
      <c r="O3491" s="359"/>
      <c r="P3491" s="619"/>
      <c r="Q3491" s="672"/>
      <c r="R3491" s="672"/>
      <c r="S3491" s="672"/>
      <c r="T3491" s="385"/>
      <c r="U3491" s="385"/>
      <c r="V3491" s="385"/>
      <c r="W3491" s="385"/>
      <c r="X3491" s="693"/>
      <c r="Y3491" s="325"/>
      <c r="Z3491" s="308"/>
      <c r="AA3491" s="383"/>
      <c r="AC3491" s="325"/>
      <c r="AD3491" s="325"/>
      <c r="AF3491" s="383"/>
      <c r="AH3491" s="325"/>
      <c r="AI3491" s="325"/>
      <c r="AK3491" s="385"/>
      <c r="AL3491" s="385"/>
      <c r="AM3491" s="359"/>
      <c r="AN3491" s="385"/>
      <c r="AO3491" s="385"/>
      <c r="AP3491" s="385"/>
      <c r="AQ3491" s="385"/>
      <c r="AR3491" s="385"/>
      <c r="AS3491" s="385"/>
      <c r="AT3491" s="385"/>
      <c r="AU3491" s="359"/>
      <c r="AW3491" s="416"/>
      <c r="AX3491" s="694"/>
      <c r="AY3491" s="641"/>
      <c r="AZ3491" s="385"/>
      <c r="BA3491" s="385"/>
      <c r="BB3491" s="416"/>
      <c r="BC3491" s="416"/>
      <c r="BD3491" s="416"/>
      <c r="BE3491" s="416"/>
      <c r="BF3491" s="416"/>
      <c r="BG3491" s="416"/>
      <c r="BH3491" s="416"/>
      <c r="BI3491" s="416"/>
      <c r="BJ3491" s="416"/>
    </row>
    <row r="3492" spans="10:62" x14ac:dyDescent="0.2">
      <c r="J3492" s="385"/>
      <c r="K3492" s="217"/>
      <c r="L3492" s="217"/>
      <c r="M3492" s="693"/>
      <c r="N3492" s="693"/>
      <c r="O3492" s="359"/>
      <c r="P3492" s="619"/>
      <c r="Q3492" s="672"/>
      <c r="R3492" s="672"/>
      <c r="S3492" s="672"/>
      <c r="T3492" s="385"/>
      <c r="U3492" s="385"/>
      <c r="V3492" s="385"/>
      <c r="W3492" s="385"/>
      <c r="X3492" s="693"/>
      <c r="Y3492" s="325"/>
      <c r="Z3492" s="308"/>
      <c r="AA3492" s="383"/>
      <c r="AC3492" s="325"/>
      <c r="AD3492" s="325"/>
      <c r="AF3492" s="383"/>
      <c r="AH3492" s="325"/>
      <c r="AI3492" s="325"/>
      <c r="AK3492" s="385"/>
      <c r="AL3492" s="385"/>
      <c r="AM3492" s="359"/>
      <c r="AN3492" s="385"/>
      <c r="AO3492" s="385"/>
      <c r="AP3492" s="385"/>
      <c r="AQ3492" s="385"/>
      <c r="AR3492" s="385"/>
      <c r="AS3492" s="385"/>
      <c r="AT3492" s="385"/>
      <c r="AU3492" s="359"/>
      <c r="AW3492" s="416"/>
      <c r="AX3492" s="694"/>
      <c r="AY3492" s="641"/>
      <c r="AZ3492" s="385"/>
      <c r="BA3492" s="385"/>
      <c r="BB3492" s="416"/>
      <c r="BC3492" s="416"/>
      <c r="BD3492" s="416"/>
      <c r="BE3492" s="416"/>
      <c r="BF3492" s="416"/>
      <c r="BG3492" s="416"/>
      <c r="BH3492" s="416"/>
      <c r="BI3492" s="416"/>
      <c r="BJ3492" s="416"/>
    </row>
    <row r="3493" spans="10:62" x14ac:dyDescent="0.2">
      <c r="J3493" s="385"/>
      <c r="K3493" s="217"/>
      <c r="L3493" s="217"/>
      <c r="M3493" s="693"/>
      <c r="N3493" s="693"/>
      <c r="O3493" s="359"/>
      <c r="P3493" s="619"/>
      <c r="Q3493" s="672"/>
      <c r="R3493" s="672"/>
      <c r="S3493" s="672"/>
      <c r="T3493" s="385"/>
      <c r="U3493" s="385"/>
      <c r="V3493" s="385"/>
      <c r="W3493" s="385"/>
      <c r="X3493" s="693"/>
      <c r="Y3493" s="325"/>
      <c r="Z3493" s="308"/>
      <c r="AA3493" s="383"/>
      <c r="AC3493" s="325"/>
      <c r="AD3493" s="325"/>
      <c r="AF3493" s="383"/>
      <c r="AH3493" s="325"/>
      <c r="AI3493" s="325"/>
      <c r="AK3493" s="385"/>
      <c r="AL3493" s="385"/>
      <c r="AM3493" s="359"/>
      <c r="AN3493" s="385"/>
      <c r="AO3493" s="385"/>
      <c r="AP3493" s="385"/>
      <c r="AQ3493" s="385"/>
      <c r="AR3493" s="385"/>
      <c r="AS3493" s="385"/>
      <c r="AT3493" s="385"/>
      <c r="AU3493" s="359"/>
      <c r="AW3493" s="416"/>
      <c r="AX3493" s="694"/>
      <c r="AY3493" s="641"/>
      <c r="AZ3493" s="385"/>
      <c r="BA3493" s="385"/>
      <c r="BB3493" s="416"/>
      <c r="BC3493" s="416"/>
      <c r="BD3493" s="416"/>
      <c r="BE3493" s="416"/>
      <c r="BF3493" s="416"/>
      <c r="BG3493" s="416"/>
      <c r="BH3493" s="416"/>
      <c r="BI3493" s="416"/>
      <c r="BJ3493" s="416"/>
    </row>
    <row r="3494" spans="10:62" x14ac:dyDescent="0.2">
      <c r="J3494" s="385"/>
      <c r="K3494" s="217"/>
      <c r="L3494" s="217"/>
      <c r="M3494" s="693"/>
      <c r="N3494" s="693"/>
      <c r="O3494" s="359"/>
      <c r="P3494" s="619"/>
      <c r="Q3494" s="672"/>
      <c r="R3494" s="672"/>
      <c r="S3494" s="672"/>
      <c r="T3494" s="385"/>
      <c r="U3494" s="385"/>
      <c r="V3494" s="385"/>
      <c r="W3494" s="385"/>
      <c r="X3494" s="693"/>
      <c r="Y3494" s="325"/>
      <c r="Z3494" s="308"/>
      <c r="AA3494" s="383"/>
      <c r="AC3494" s="325"/>
      <c r="AD3494" s="325"/>
      <c r="AF3494" s="383"/>
      <c r="AH3494" s="325"/>
      <c r="AI3494" s="325"/>
      <c r="AK3494" s="385"/>
      <c r="AL3494" s="385"/>
      <c r="AM3494" s="359"/>
      <c r="AN3494" s="385"/>
      <c r="AO3494" s="385"/>
      <c r="AP3494" s="385"/>
      <c r="AQ3494" s="385"/>
      <c r="AR3494" s="385"/>
      <c r="AS3494" s="385"/>
      <c r="AT3494" s="385"/>
      <c r="AU3494" s="359"/>
      <c r="AW3494" s="416"/>
      <c r="AX3494" s="694"/>
      <c r="AY3494" s="641"/>
      <c r="AZ3494" s="385"/>
      <c r="BA3494" s="385"/>
      <c r="BB3494" s="416"/>
      <c r="BC3494" s="416"/>
      <c r="BD3494" s="416"/>
      <c r="BE3494" s="416"/>
      <c r="BF3494" s="416"/>
      <c r="BG3494" s="416"/>
      <c r="BH3494" s="416"/>
      <c r="BI3494" s="416"/>
      <c r="BJ3494" s="416"/>
    </row>
    <row r="3495" spans="10:62" x14ac:dyDescent="0.2">
      <c r="J3495" s="385"/>
      <c r="K3495" s="217"/>
      <c r="L3495" s="217"/>
      <c r="M3495" s="693"/>
      <c r="N3495" s="693"/>
      <c r="O3495" s="359"/>
      <c r="P3495" s="619"/>
      <c r="Q3495" s="672"/>
      <c r="R3495" s="672"/>
      <c r="S3495" s="672"/>
      <c r="T3495" s="385"/>
      <c r="U3495" s="385"/>
      <c r="V3495" s="385"/>
      <c r="W3495" s="385"/>
      <c r="X3495" s="693"/>
      <c r="Y3495" s="325"/>
      <c r="Z3495" s="308"/>
      <c r="AA3495" s="383"/>
      <c r="AC3495" s="325"/>
      <c r="AD3495" s="325"/>
      <c r="AF3495" s="383"/>
      <c r="AH3495" s="325"/>
      <c r="AI3495" s="325"/>
      <c r="AK3495" s="385"/>
      <c r="AL3495" s="385"/>
      <c r="AM3495" s="359"/>
      <c r="AN3495" s="385"/>
      <c r="AO3495" s="385"/>
      <c r="AP3495" s="385"/>
      <c r="AQ3495" s="385"/>
      <c r="AR3495" s="385"/>
      <c r="AS3495" s="385"/>
      <c r="AT3495" s="385"/>
      <c r="AU3495" s="359"/>
      <c r="AW3495" s="416"/>
      <c r="AX3495" s="694"/>
      <c r="AY3495" s="641"/>
      <c r="AZ3495" s="385"/>
      <c r="BA3495" s="385"/>
      <c r="BB3495" s="416"/>
      <c r="BC3495" s="416"/>
      <c r="BD3495" s="416"/>
      <c r="BE3495" s="416"/>
      <c r="BF3495" s="416"/>
      <c r="BG3495" s="416"/>
      <c r="BH3495" s="416"/>
      <c r="BI3495" s="416"/>
      <c r="BJ3495" s="416"/>
    </row>
    <row r="3496" spans="10:62" x14ac:dyDescent="0.2">
      <c r="J3496" s="385"/>
      <c r="K3496" s="217"/>
      <c r="L3496" s="217"/>
      <c r="M3496" s="693"/>
      <c r="N3496" s="693"/>
      <c r="O3496" s="359"/>
      <c r="P3496" s="619"/>
      <c r="Q3496" s="672"/>
      <c r="R3496" s="672"/>
      <c r="S3496" s="672"/>
      <c r="T3496" s="385"/>
      <c r="U3496" s="385"/>
      <c r="V3496" s="385"/>
      <c r="W3496" s="385"/>
      <c r="X3496" s="693"/>
      <c r="Y3496" s="325"/>
      <c r="Z3496" s="308"/>
      <c r="AA3496" s="383"/>
      <c r="AC3496" s="325"/>
      <c r="AD3496" s="325"/>
      <c r="AF3496" s="383"/>
      <c r="AH3496" s="325"/>
      <c r="AI3496" s="325"/>
      <c r="AK3496" s="385"/>
      <c r="AL3496" s="385"/>
      <c r="AM3496" s="359"/>
      <c r="AN3496" s="385"/>
      <c r="AO3496" s="385"/>
      <c r="AP3496" s="385"/>
      <c r="AQ3496" s="385"/>
      <c r="AR3496" s="385"/>
      <c r="AS3496" s="385"/>
      <c r="AT3496" s="385"/>
      <c r="AU3496" s="359"/>
      <c r="AW3496" s="416"/>
      <c r="AX3496" s="694"/>
      <c r="AY3496" s="641"/>
      <c r="AZ3496" s="385"/>
      <c r="BA3496" s="385"/>
      <c r="BB3496" s="416"/>
      <c r="BC3496" s="416"/>
      <c r="BD3496" s="416"/>
      <c r="BE3496" s="416"/>
      <c r="BF3496" s="416"/>
      <c r="BG3496" s="416"/>
      <c r="BH3496" s="416"/>
      <c r="BI3496" s="416"/>
      <c r="BJ3496" s="416"/>
    </row>
    <row r="3497" spans="10:62" x14ac:dyDescent="0.2">
      <c r="J3497" s="385"/>
      <c r="K3497" s="217"/>
      <c r="L3497" s="217"/>
      <c r="M3497" s="693"/>
      <c r="N3497" s="693"/>
      <c r="O3497" s="359"/>
      <c r="P3497" s="619"/>
      <c r="Q3497" s="672"/>
      <c r="R3497" s="672"/>
      <c r="S3497" s="672"/>
      <c r="T3497" s="385"/>
      <c r="U3497" s="385"/>
      <c r="V3497" s="385"/>
      <c r="W3497" s="385"/>
      <c r="X3497" s="693"/>
      <c r="Y3497" s="325"/>
      <c r="Z3497" s="308"/>
      <c r="AA3497" s="383"/>
      <c r="AC3497" s="325"/>
      <c r="AD3497" s="325"/>
      <c r="AF3497" s="383"/>
      <c r="AH3497" s="325"/>
      <c r="AI3497" s="325"/>
      <c r="AK3497" s="385"/>
      <c r="AL3497" s="385"/>
      <c r="AM3497" s="359"/>
      <c r="AN3497" s="385"/>
      <c r="AO3497" s="385"/>
      <c r="AP3497" s="385"/>
      <c r="AQ3497" s="385"/>
      <c r="AR3497" s="385"/>
      <c r="AS3497" s="385"/>
      <c r="AT3497" s="385"/>
      <c r="AU3497" s="359"/>
      <c r="AW3497" s="416"/>
      <c r="AX3497" s="694"/>
      <c r="AY3497" s="641"/>
      <c r="AZ3497" s="385"/>
      <c r="BA3497" s="385"/>
      <c r="BB3497" s="416"/>
      <c r="BC3497" s="416"/>
      <c r="BD3497" s="416"/>
      <c r="BE3497" s="416"/>
      <c r="BF3497" s="416"/>
      <c r="BG3497" s="416"/>
      <c r="BH3497" s="416"/>
      <c r="BI3497" s="416"/>
      <c r="BJ3497" s="416"/>
    </row>
    <row r="3498" spans="10:62" x14ac:dyDescent="0.2">
      <c r="J3498" s="385"/>
      <c r="K3498" s="217"/>
      <c r="L3498" s="217"/>
      <c r="M3498" s="693"/>
      <c r="N3498" s="693"/>
      <c r="O3498" s="359"/>
      <c r="P3498" s="619"/>
      <c r="Q3498" s="672"/>
      <c r="R3498" s="672"/>
      <c r="S3498" s="672"/>
      <c r="T3498" s="385"/>
      <c r="U3498" s="385"/>
      <c r="V3498" s="385"/>
      <c r="W3498" s="385"/>
      <c r="X3498" s="693"/>
      <c r="Y3498" s="325"/>
      <c r="Z3498" s="308"/>
      <c r="AA3498" s="383"/>
      <c r="AC3498" s="325"/>
      <c r="AD3498" s="325"/>
      <c r="AF3498" s="383"/>
      <c r="AH3498" s="325"/>
      <c r="AI3498" s="325"/>
      <c r="AK3498" s="385"/>
      <c r="AL3498" s="385"/>
      <c r="AM3498" s="359"/>
      <c r="AN3498" s="385"/>
      <c r="AO3498" s="385"/>
      <c r="AP3498" s="385"/>
      <c r="AQ3498" s="385"/>
      <c r="AR3498" s="385"/>
      <c r="AS3498" s="385"/>
      <c r="AT3498" s="385"/>
      <c r="AU3498" s="359"/>
      <c r="AW3498" s="416"/>
      <c r="AX3498" s="694"/>
      <c r="AY3498" s="641"/>
      <c r="AZ3498" s="385"/>
      <c r="BA3498" s="385"/>
      <c r="BB3498" s="416"/>
      <c r="BC3498" s="416"/>
      <c r="BD3498" s="416"/>
      <c r="BE3498" s="416"/>
      <c r="BF3498" s="416"/>
      <c r="BG3498" s="416"/>
      <c r="BH3498" s="416"/>
      <c r="BI3498" s="416"/>
      <c r="BJ3498" s="416"/>
    </row>
    <row r="3499" spans="10:62" x14ac:dyDescent="0.2">
      <c r="J3499" s="385"/>
      <c r="K3499" s="217"/>
      <c r="L3499" s="217"/>
      <c r="M3499" s="693"/>
      <c r="N3499" s="693"/>
      <c r="O3499" s="359"/>
      <c r="P3499" s="619"/>
      <c r="Q3499" s="672"/>
      <c r="R3499" s="672"/>
      <c r="S3499" s="672"/>
      <c r="T3499" s="385"/>
      <c r="U3499" s="385"/>
      <c r="V3499" s="385"/>
      <c r="W3499" s="385"/>
      <c r="X3499" s="693"/>
      <c r="Y3499" s="325"/>
      <c r="Z3499" s="308"/>
      <c r="AA3499" s="383"/>
      <c r="AC3499" s="325"/>
      <c r="AD3499" s="325"/>
      <c r="AF3499" s="383"/>
      <c r="AH3499" s="325"/>
      <c r="AI3499" s="325"/>
      <c r="AK3499" s="385"/>
      <c r="AL3499" s="385"/>
      <c r="AM3499" s="359"/>
      <c r="AN3499" s="385"/>
      <c r="AO3499" s="385"/>
      <c r="AP3499" s="385"/>
      <c r="AQ3499" s="385"/>
      <c r="AR3499" s="385"/>
      <c r="AS3499" s="385"/>
      <c r="AT3499" s="385"/>
      <c r="AU3499" s="359"/>
      <c r="AW3499" s="416"/>
      <c r="AX3499" s="694"/>
      <c r="AY3499" s="641"/>
      <c r="AZ3499" s="385"/>
      <c r="BA3499" s="385"/>
      <c r="BB3499" s="416"/>
      <c r="BC3499" s="416"/>
      <c r="BD3499" s="416"/>
      <c r="BE3499" s="416"/>
      <c r="BF3499" s="416"/>
      <c r="BG3499" s="416"/>
      <c r="BH3499" s="416"/>
      <c r="BI3499" s="416"/>
      <c r="BJ3499" s="416"/>
    </row>
    <row r="3500" spans="10:62" x14ac:dyDescent="0.2">
      <c r="J3500" s="385"/>
      <c r="K3500" s="217"/>
      <c r="L3500" s="217"/>
      <c r="M3500" s="693"/>
      <c r="N3500" s="693"/>
      <c r="O3500" s="359"/>
      <c r="P3500" s="619"/>
      <c r="Q3500" s="672"/>
      <c r="R3500" s="672"/>
      <c r="S3500" s="672"/>
      <c r="T3500" s="385"/>
      <c r="U3500" s="385"/>
      <c r="V3500" s="385"/>
      <c r="W3500" s="385"/>
      <c r="X3500" s="693"/>
      <c r="Y3500" s="325"/>
      <c r="Z3500" s="308"/>
      <c r="AA3500" s="383"/>
      <c r="AC3500" s="325"/>
      <c r="AD3500" s="325"/>
      <c r="AF3500" s="383"/>
      <c r="AH3500" s="325"/>
      <c r="AI3500" s="325"/>
      <c r="AK3500" s="385"/>
      <c r="AL3500" s="385"/>
      <c r="AM3500" s="359"/>
      <c r="AN3500" s="385"/>
      <c r="AO3500" s="385"/>
      <c r="AP3500" s="385"/>
      <c r="AQ3500" s="385"/>
      <c r="AR3500" s="385"/>
      <c r="AS3500" s="385"/>
      <c r="AT3500" s="385"/>
      <c r="AU3500" s="359"/>
      <c r="AW3500" s="416"/>
      <c r="AX3500" s="694"/>
      <c r="AY3500" s="641"/>
      <c r="AZ3500" s="385"/>
      <c r="BA3500" s="385"/>
      <c r="BB3500" s="416"/>
      <c r="BC3500" s="416"/>
      <c r="BD3500" s="416"/>
      <c r="BE3500" s="416"/>
      <c r="BF3500" s="416"/>
      <c r="BG3500" s="416"/>
      <c r="BH3500" s="416"/>
      <c r="BI3500" s="416"/>
      <c r="BJ3500" s="416"/>
    </row>
    <row r="3501" spans="10:62" x14ac:dyDescent="0.2">
      <c r="J3501" s="385"/>
      <c r="K3501" s="217"/>
      <c r="L3501" s="217"/>
      <c r="M3501" s="693"/>
      <c r="N3501" s="693"/>
      <c r="O3501" s="359"/>
      <c r="P3501" s="619"/>
      <c r="Q3501" s="672"/>
      <c r="R3501" s="672"/>
      <c r="S3501" s="672"/>
      <c r="T3501" s="385"/>
      <c r="U3501" s="385"/>
      <c r="V3501" s="385"/>
      <c r="W3501" s="385"/>
      <c r="X3501" s="693"/>
      <c r="Y3501" s="325"/>
      <c r="Z3501" s="308"/>
      <c r="AA3501" s="383"/>
      <c r="AC3501" s="325"/>
      <c r="AD3501" s="325"/>
      <c r="AF3501" s="383"/>
      <c r="AH3501" s="325"/>
      <c r="AI3501" s="325"/>
      <c r="AK3501" s="385"/>
      <c r="AL3501" s="385"/>
      <c r="AM3501" s="359"/>
      <c r="AN3501" s="385"/>
      <c r="AO3501" s="385"/>
      <c r="AP3501" s="385"/>
      <c r="AQ3501" s="385"/>
      <c r="AR3501" s="385"/>
      <c r="AS3501" s="385"/>
      <c r="AT3501" s="385"/>
      <c r="AU3501" s="359"/>
      <c r="AW3501" s="416"/>
      <c r="AX3501" s="694"/>
      <c r="AY3501" s="641"/>
      <c r="AZ3501" s="385"/>
      <c r="BA3501" s="385"/>
      <c r="BB3501" s="416"/>
      <c r="BC3501" s="416"/>
      <c r="BD3501" s="416"/>
      <c r="BE3501" s="416"/>
      <c r="BF3501" s="416"/>
      <c r="BG3501" s="416"/>
      <c r="BH3501" s="416"/>
      <c r="BI3501" s="416"/>
      <c r="BJ3501" s="416"/>
    </row>
    <row r="3502" spans="10:62" x14ac:dyDescent="0.2">
      <c r="J3502" s="385"/>
      <c r="K3502" s="217"/>
      <c r="L3502" s="217"/>
      <c r="M3502" s="693"/>
      <c r="N3502" s="693"/>
      <c r="O3502" s="359"/>
      <c r="P3502" s="619"/>
      <c r="Q3502" s="672"/>
      <c r="R3502" s="672"/>
      <c r="S3502" s="672"/>
      <c r="T3502" s="385"/>
      <c r="U3502" s="385"/>
      <c r="V3502" s="385"/>
      <c r="W3502" s="385"/>
      <c r="X3502" s="693"/>
      <c r="Y3502" s="325"/>
      <c r="Z3502" s="308"/>
      <c r="AA3502" s="383"/>
      <c r="AC3502" s="325"/>
      <c r="AD3502" s="325"/>
      <c r="AF3502" s="383"/>
      <c r="AH3502" s="325"/>
      <c r="AI3502" s="325"/>
      <c r="AK3502" s="385"/>
      <c r="AL3502" s="385"/>
      <c r="AM3502" s="359"/>
      <c r="AN3502" s="385"/>
      <c r="AO3502" s="385"/>
      <c r="AP3502" s="385"/>
      <c r="AQ3502" s="385"/>
      <c r="AR3502" s="385"/>
      <c r="AS3502" s="385"/>
      <c r="AT3502" s="385"/>
      <c r="AU3502" s="359"/>
      <c r="AW3502" s="416"/>
      <c r="AX3502" s="694"/>
      <c r="AY3502" s="641"/>
      <c r="AZ3502" s="385"/>
      <c r="BA3502" s="385"/>
      <c r="BB3502" s="416"/>
      <c r="BC3502" s="416"/>
      <c r="BD3502" s="416"/>
      <c r="BE3502" s="416"/>
      <c r="BF3502" s="416"/>
      <c r="BG3502" s="416"/>
      <c r="BH3502" s="416"/>
      <c r="BI3502" s="416"/>
      <c r="BJ3502" s="416"/>
    </row>
    <row r="3503" spans="10:62" x14ac:dyDescent="0.2">
      <c r="J3503" s="385"/>
      <c r="K3503" s="217"/>
      <c r="L3503" s="217"/>
      <c r="M3503" s="693"/>
      <c r="N3503" s="693"/>
      <c r="O3503" s="359"/>
      <c r="P3503" s="619"/>
      <c r="Q3503" s="672"/>
      <c r="R3503" s="672"/>
      <c r="S3503" s="672"/>
      <c r="T3503" s="385"/>
      <c r="U3503" s="385"/>
      <c r="V3503" s="385"/>
      <c r="W3503" s="385"/>
      <c r="X3503" s="693"/>
      <c r="Y3503" s="325"/>
      <c r="Z3503" s="308"/>
      <c r="AA3503" s="383"/>
      <c r="AC3503" s="325"/>
      <c r="AD3503" s="325"/>
      <c r="AF3503" s="383"/>
      <c r="AH3503" s="325"/>
      <c r="AI3503" s="325"/>
      <c r="AK3503" s="385"/>
      <c r="AL3503" s="385"/>
      <c r="AM3503" s="359"/>
      <c r="AN3503" s="385"/>
      <c r="AO3503" s="385"/>
      <c r="AP3503" s="385"/>
      <c r="AQ3503" s="385"/>
      <c r="AR3503" s="385"/>
      <c r="AS3503" s="385"/>
      <c r="AT3503" s="385"/>
      <c r="AU3503" s="359"/>
      <c r="AW3503" s="416"/>
      <c r="AX3503" s="694"/>
      <c r="AY3503" s="641"/>
      <c r="AZ3503" s="385"/>
      <c r="BA3503" s="385"/>
      <c r="BB3503" s="416"/>
      <c r="BC3503" s="416"/>
      <c r="BD3503" s="416"/>
      <c r="BE3503" s="416"/>
      <c r="BF3503" s="416"/>
      <c r="BG3503" s="416"/>
      <c r="BH3503" s="416"/>
      <c r="BI3503" s="416"/>
      <c r="BJ3503" s="416"/>
    </row>
    <row r="3504" spans="10:62" x14ac:dyDescent="0.2">
      <c r="J3504" s="385"/>
      <c r="K3504" s="217"/>
      <c r="L3504" s="217"/>
      <c r="M3504" s="693"/>
      <c r="N3504" s="693"/>
      <c r="O3504" s="359"/>
      <c r="P3504" s="619"/>
      <c r="Q3504" s="672"/>
      <c r="R3504" s="672"/>
      <c r="S3504" s="672"/>
      <c r="T3504" s="385"/>
      <c r="U3504" s="385"/>
      <c r="V3504" s="385"/>
      <c r="W3504" s="385"/>
      <c r="X3504" s="693"/>
      <c r="Y3504" s="325"/>
      <c r="Z3504" s="308"/>
      <c r="AA3504" s="383"/>
      <c r="AC3504" s="325"/>
      <c r="AD3504" s="325"/>
      <c r="AF3504" s="383"/>
      <c r="AH3504" s="325"/>
      <c r="AI3504" s="325"/>
      <c r="AK3504" s="385"/>
      <c r="AL3504" s="385"/>
      <c r="AM3504" s="359"/>
      <c r="AN3504" s="385"/>
      <c r="AO3504" s="385"/>
      <c r="AP3504" s="385"/>
      <c r="AQ3504" s="385"/>
      <c r="AR3504" s="385"/>
      <c r="AS3504" s="385"/>
      <c r="AT3504" s="385"/>
      <c r="AU3504" s="359"/>
      <c r="AW3504" s="416"/>
      <c r="AX3504" s="694"/>
      <c r="AY3504" s="641"/>
      <c r="AZ3504" s="385"/>
      <c r="BA3504" s="385"/>
      <c r="BB3504" s="416"/>
      <c r="BC3504" s="416"/>
      <c r="BD3504" s="416"/>
      <c r="BE3504" s="416"/>
      <c r="BF3504" s="416"/>
      <c r="BG3504" s="416"/>
      <c r="BH3504" s="416"/>
      <c r="BI3504" s="416"/>
      <c r="BJ3504" s="416"/>
    </row>
    <row r="3505" spans="10:62" x14ac:dyDescent="0.2">
      <c r="J3505" s="385"/>
      <c r="K3505" s="217"/>
      <c r="L3505" s="217"/>
      <c r="M3505" s="693"/>
      <c r="N3505" s="693"/>
      <c r="O3505" s="359"/>
      <c r="P3505" s="619"/>
      <c r="Q3505" s="672"/>
      <c r="R3505" s="672"/>
      <c r="S3505" s="672"/>
      <c r="T3505" s="385"/>
      <c r="U3505" s="385"/>
      <c r="V3505" s="385"/>
      <c r="W3505" s="385"/>
      <c r="X3505" s="693"/>
      <c r="Y3505" s="325"/>
      <c r="Z3505" s="308"/>
      <c r="AA3505" s="383"/>
      <c r="AC3505" s="325"/>
      <c r="AD3505" s="325"/>
      <c r="AF3505" s="383"/>
      <c r="AH3505" s="325"/>
      <c r="AI3505" s="325"/>
      <c r="AK3505" s="385"/>
      <c r="AL3505" s="385"/>
      <c r="AM3505" s="359"/>
      <c r="AN3505" s="385"/>
      <c r="AO3505" s="385"/>
      <c r="AP3505" s="385"/>
      <c r="AQ3505" s="385"/>
      <c r="AR3505" s="385"/>
      <c r="AS3505" s="385"/>
      <c r="AT3505" s="385"/>
      <c r="AU3505" s="359"/>
      <c r="AW3505" s="416"/>
      <c r="AX3505" s="694"/>
      <c r="AY3505" s="641"/>
      <c r="AZ3505" s="385"/>
      <c r="BA3505" s="385"/>
      <c r="BB3505" s="416"/>
      <c r="BC3505" s="416"/>
      <c r="BD3505" s="416"/>
      <c r="BE3505" s="416"/>
      <c r="BF3505" s="416"/>
      <c r="BG3505" s="416"/>
      <c r="BH3505" s="416"/>
      <c r="BI3505" s="416"/>
      <c r="BJ3505" s="416"/>
    </row>
    <row r="3506" spans="10:62" x14ac:dyDescent="0.2">
      <c r="J3506" s="385"/>
      <c r="K3506" s="217"/>
      <c r="L3506" s="217"/>
      <c r="M3506" s="693"/>
      <c r="N3506" s="693"/>
      <c r="O3506" s="359"/>
      <c r="P3506" s="619"/>
      <c r="Q3506" s="672"/>
      <c r="R3506" s="672"/>
      <c r="S3506" s="672"/>
      <c r="T3506" s="385"/>
      <c r="U3506" s="385"/>
      <c r="V3506" s="385"/>
      <c r="W3506" s="385"/>
      <c r="X3506" s="693"/>
      <c r="Y3506" s="325"/>
      <c r="Z3506" s="308"/>
      <c r="AA3506" s="383"/>
      <c r="AC3506" s="325"/>
      <c r="AD3506" s="325"/>
      <c r="AF3506" s="383"/>
      <c r="AH3506" s="325"/>
      <c r="AI3506" s="325"/>
      <c r="AK3506" s="385"/>
      <c r="AL3506" s="385"/>
      <c r="AM3506" s="359"/>
      <c r="AN3506" s="385"/>
      <c r="AO3506" s="385"/>
      <c r="AP3506" s="385"/>
      <c r="AQ3506" s="385"/>
      <c r="AR3506" s="385"/>
      <c r="AS3506" s="385"/>
      <c r="AT3506" s="385"/>
      <c r="AU3506" s="359"/>
      <c r="AW3506" s="416"/>
      <c r="AX3506" s="694"/>
      <c r="AY3506" s="641"/>
      <c r="AZ3506" s="385"/>
      <c r="BA3506" s="385"/>
      <c r="BB3506" s="416"/>
      <c r="BC3506" s="416"/>
      <c r="BD3506" s="416"/>
      <c r="BE3506" s="416"/>
      <c r="BF3506" s="416"/>
      <c r="BG3506" s="416"/>
      <c r="BH3506" s="416"/>
      <c r="BI3506" s="416"/>
      <c r="BJ3506" s="416"/>
    </row>
    <row r="3507" spans="10:62" x14ac:dyDescent="0.2">
      <c r="J3507" s="385"/>
      <c r="K3507" s="217"/>
      <c r="L3507" s="217"/>
      <c r="M3507" s="693"/>
      <c r="N3507" s="693"/>
      <c r="O3507" s="359"/>
      <c r="P3507" s="619"/>
      <c r="Q3507" s="672"/>
      <c r="R3507" s="672"/>
      <c r="S3507" s="672"/>
      <c r="T3507" s="385"/>
      <c r="U3507" s="385"/>
      <c r="V3507" s="385"/>
      <c r="W3507" s="385"/>
      <c r="X3507" s="693"/>
      <c r="Y3507" s="325"/>
      <c r="Z3507" s="308"/>
      <c r="AA3507" s="383"/>
      <c r="AC3507" s="325"/>
      <c r="AD3507" s="325"/>
      <c r="AF3507" s="383"/>
      <c r="AH3507" s="325"/>
      <c r="AI3507" s="325"/>
      <c r="AK3507" s="385"/>
      <c r="AL3507" s="385"/>
      <c r="AM3507" s="359"/>
      <c r="AN3507" s="385"/>
      <c r="AO3507" s="385"/>
      <c r="AP3507" s="385"/>
      <c r="AQ3507" s="385"/>
      <c r="AR3507" s="385"/>
      <c r="AS3507" s="385"/>
      <c r="AT3507" s="385"/>
      <c r="AU3507" s="359"/>
      <c r="AW3507" s="416"/>
      <c r="AX3507" s="694"/>
      <c r="AY3507" s="641"/>
      <c r="AZ3507" s="385"/>
      <c r="BA3507" s="385"/>
      <c r="BB3507" s="416"/>
      <c r="BC3507" s="416"/>
      <c r="BD3507" s="416"/>
      <c r="BE3507" s="416"/>
      <c r="BF3507" s="416"/>
      <c r="BG3507" s="416"/>
      <c r="BH3507" s="416"/>
      <c r="BI3507" s="416"/>
      <c r="BJ3507" s="416"/>
    </row>
    <row r="3508" spans="10:62" x14ac:dyDescent="0.2">
      <c r="J3508" s="385"/>
      <c r="K3508" s="217"/>
      <c r="L3508" s="217"/>
      <c r="M3508" s="693"/>
      <c r="N3508" s="693"/>
      <c r="O3508" s="359"/>
      <c r="P3508" s="619"/>
      <c r="Q3508" s="672"/>
      <c r="R3508" s="672"/>
      <c r="S3508" s="672"/>
      <c r="T3508" s="385"/>
      <c r="U3508" s="385"/>
      <c r="V3508" s="385"/>
      <c r="W3508" s="385"/>
      <c r="X3508" s="693"/>
      <c r="Y3508" s="325"/>
      <c r="Z3508" s="308"/>
      <c r="AA3508" s="383"/>
      <c r="AC3508" s="325"/>
      <c r="AD3508" s="325"/>
      <c r="AF3508" s="383"/>
      <c r="AH3508" s="325"/>
      <c r="AI3508" s="325"/>
      <c r="AK3508" s="385"/>
      <c r="AL3508" s="385"/>
      <c r="AM3508" s="359"/>
      <c r="AN3508" s="385"/>
      <c r="AO3508" s="385"/>
      <c r="AP3508" s="385"/>
      <c r="AQ3508" s="385"/>
      <c r="AR3508" s="385"/>
      <c r="AS3508" s="385"/>
      <c r="AT3508" s="385"/>
      <c r="AU3508" s="359"/>
      <c r="AW3508" s="416"/>
      <c r="AX3508" s="694"/>
      <c r="AY3508" s="641"/>
      <c r="AZ3508" s="385"/>
      <c r="BA3508" s="385"/>
      <c r="BB3508" s="416"/>
      <c r="BC3508" s="416"/>
      <c r="BD3508" s="416"/>
      <c r="BE3508" s="416"/>
      <c r="BF3508" s="416"/>
      <c r="BG3508" s="416"/>
      <c r="BH3508" s="416"/>
      <c r="BI3508" s="416"/>
      <c r="BJ3508" s="416"/>
    </row>
    <row r="3509" spans="10:62" x14ac:dyDescent="0.2">
      <c r="J3509" s="385"/>
      <c r="K3509" s="217"/>
      <c r="L3509" s="217"/>
      <c r="M3509" s="693"/>
      <c r="N3509" s="693"/>
      <c r="O3509" s="359"/>
      <c r="P3509" s="619"/>
      <c r="Q3509" s="672"/>
      <c r="R3509" s="672"/>
      <c r="S3509" s="672"/>
      <c r="T3509" s="385"/>
      <c r="U3509" s="385"/>
      <c r="V3509" s="385"/>
      <c r="W3509" s="385"/>
      <c r="X3509" s="693"/>
      <c r="Y3509" s="325"/>
      <c r="Z3509" s="308"/>
      <c r="AA3509" s="383"/>
      <c r="AC3509" s="325"/>
      <c r="AD3509" s="325"/>
      <c r="AF3509" s="383"/>
      <c r="AH3509" s="325"/>
      <c r="AI3509" s="325"/>
      <c r="AK3509" s="385"/>
      <c r="AL3509" s="385"/>
      <c r="AM3509" s="359"/>
      <c r="AN3509" s="385"/>
      <c r="AO3509" s="385"/>
      <c r="AP3509" s="385"/>
      <c r="AQ3509" s="385"/>
      <c r="AR3509" s="385"/>
      <c r="AS3509" s="385"/>
      <c r="AT3509" s="385"/>
      <c r="AU3509" s="359"/>
      <c r="AW3509" s="416"/>
      <c r="AX3509" s="694"/>
      <c r="AY3509" s="641"/>
      <c r="AZ3509" s="385"/>
      <c r="BA3509" s="385"/>
      <c r="BB3509" s="416"/>
      <c r="BC3509" s="416"/>
      <c r="BD3509" s="416"/>
      <c r="BE3509" s="416"/>
      <c r="BF3509" s="416"/>
      <c r="BG3509" s="416"/>
      <c r="BH3509" s="416"/>
      <c r="BI3509" s="416"/>
      <c r="BJ3509" s="416"/>
    </row>
    <row r="3510" spans="10:62" x14ac:dyDescent="0.2">
      <c r="J3510" s="385"/>
      <c r="K3510" s="217"/>
      <c r="L3510" s="217"/>
      <c r="M3510" s="693"/>
      <c r="N3510" s="693"/>
      <c r="O3510" s="359"/>
      <c r="P3510" s="619"/>
      <c r="Q3510" s="672"/>
      <c r="R3510" s="672"/>
      <c r="S3510" s="672"/>
      <c r="T3510" s="385"/>
      <c r="U3510" s="385"/>
      <c r="V3510" s="385"/>
      <c r="W3510" s="385"/>
      <c r="X3510" s="693"/>
      <c r="Y3510" s="325"/>
      <c r="Z3510" s="308"/>
      <c r="AA3510" s="383"/>
      <c r="AC3510" s="325"/>
      <c r="AD3510" s="325"/>
      <c r="AF3510" s="383"/>
      <c r="AH3510" s="325"/>
      <c r="AI3510" s="325"/>
      <c r="AK3510" s="385"/>
      <c r="AL3510" s="385"/>
      <c r="AM3510" s="359"/>
      <c r="AN3510" s="385"/>
      <c r="AO3510" s="385"/>
      <c r="AP3510" s="385"/>
      <c r="AQ3510" s="385"/>
      <c r="AR3510" s="385"/>
      <c r="AS3510" s="385"/>
      <c r="AT3510" s="385"/>
      <c r="AU3510" s="359"/>
      <c r="AW3510" s="416"/>
      <c r="AX3510" s="694"/>
      <c r="AY3510" s="641"/>
      <c r="AZ3510" s="385"/>
      <c r="BA3510" s="385"/>
      <c r="BB3510" s="416"/>
      <c r="BC3510" s="416"/>
      <c r="BD3510" s="416"/>
      <c r="BE3510" s="416"/>
      <c r="BF3510" s="416"/>
      <c r="BG3510" s="416"/>
      <c r="BH3510" s="416"/>
      <c r="BI3510" s="416"/>
      <c r="BJ3510" s="416"/>
    </row>
    <row r="3511" spans="10:62" x14ac:dyDescent="0.2">
      <c r="J3511" s="385"/>
      <c r="K3511" s="217"/>
      <c r="L3511" s="217"/>
      <c r="M3511" s="693"/>
      <c r="N3511" s="693"/>
      <c r="O3511" s="359"/>
      <c r="P3511" s="619"/>
      <c r="Q3511" s="672"/>
      <c r="R3511" s="672"/>
      <c r="S3511" s="672"/>
      <c r="T3511" s="385"/>
      <c r="U3511" s="385"/>
      <c r="V3511" s="385"/>
      <c r="W3511" s="385"/>
      <c r="X3511" s="693"/>
      <c r="Y3511" s="325"/>
      <c r="Z3511" s="308"/>
      <c r="AA3511" s="383"/>
      <c r="AC3511" s="325"/>
      <c r="AD3511" s="325"/>
      <c r="AF3511" s="383"/>
      <c r="AH3511" s="325"/>
      <c r="AI3511" s="325"/>
      <c r="AK3511" s="385"/>
      <c r="AL3511" s="385"/>
      <c r="AM3511" s="359"/>
      <c r="AN3511" s="385"/>
      <c r="AO3511" s="385"/>
      <c r="AP3511" s="385"/>
      <c r="AQ3511" s="385"/>
      <c r="AR3511" s="385"/>
      <c r="AS3511" s="385"/>
      <c r="AT3511" s="385"/>
      <c r="AU3511" s="359"/>
      <c r="AW3511" s="416"/>
      <c r="AX3511" s="694"/>
      <c r="AY3511" s="641"/>
      <c r="AZ3511" s="385"/>
      <c r="BA3511" s="385"/>
      <c r="BB3511" s="416"/>
      <c r="BC3511" s="416"/>
      <c r="BD3511" s="416"/>
      <c r="BE3511" s="416"/>
      <c r="BF3511" s="416"/>
      <c r="BG3511" s="416"/>
      <c r="BH3511" s="416"/>
      <c r="BI3511" s="416"/>
      <c r="BJ3511" s="416"/>
    </row>
    <row r="3512" spans="10:62" x14ac:dyDescent="0.2">
      <c r="J3512" s="385"/>
      <c r="K3512" s="217"/>
      <c r="L3512" s="217"/>
      <c r="M3512" s="693"/>
      <c r="N3512" s="693"/>
      <c r="O3512" s="359"/>
      <c r="P3512" s="619"/>
      <c r="Q3512" s="672"/>
      <c r="R3512" s="672"/>
      <c r="S3512" s="672"/>
      <c r="T3512" s="385"/>
      <c r="U3512" s="385"/>
      <c r="V3512" s="385"/>
      <c r="W3512" s="385"/>
      <c r="X3512" s="693"/>
      <c r="Y3512" s="325"/>
      <c r="Z3512" s="308"/>
      <c r="AA3512" s="383"/>
      <c r="AC3512" s="325"/>
      <c r="AD3512" s="325"/>
      <c r="AF3512" s="383"/>
      <c r="AH3512" s="325"/>
      <c r="AI3512" s="325"/>
      <c r="AK3512" s="385"/>
      <c r="AL3512" s="385"/>
      <c r="AM3512" s="359"/>
      <c r="AN3512" s="385"/>
      <c r="AO3512" s="385"/>
      <c r="AP3512" s="385"/>
      <c r="AQ3512" s="385"/>
      <c r="AR3512" s="385"/>
      <c r="AS3512" s="385"/>
      <c r="AT3512" s="385"/>
      <c r="AU3512" s="359"/>
      <c r="AW3512" s="416"/>
      <c r="AX3512" s="694"/>
      <c r="AY3512" s="641"/>
      <c r="AZ3512" s="385"/>
      <c r="BA3512" s="385"/>
      <c r="BB3512" s="416"/>
      <c r="BC3512" s="416"/>
      <c r="BD3512" s="416"/>
      <c r="BE3512" s="416"/>
      <c r="BF3512" s="416"/>
      <c r="BG3512" s="416"/>
      <c r="BH3512" s="416"/>
      <c r="BI3512" s="416"/>
      <c r="BJ3512" s="416"/>
    </row>
    <row r="3513" spans="10:62" x14ac:dyDescent="0.2">
      <c r="J3513" s="385"/>
      <c r="K3513" s="217"/>
      <c r="L3513" s="217"/>
      <c r="M3513" s="693"/>
      <c r="N3513" s="693"/>
      <c r="O3513" s="359"/>
      <c r="P3513" s="619"/>
      <c r="Q3513" s="672"/>
      <c r="R3513" s="672"/>
      <c r="S3513" s="672"/>
      <c r="T3513" s="385"/>
      <c r="U3513" s="385"/>
      <c r="V3513" s="385"/>
      <c r="W3513" s="385"/>
      <c r="X3513" s="693"/>
      <c r="Y3513" s="325"/>
      <c r="Z3513" s="308"/>
      <c r="AA3513" s="383"/>
      <c r="AC3513" s="325"/>
      <c r="AD3513" s="325"/>
      <c r="AF3513" s="383"/>
      <c r="AH3513" s="325"/>
      <c r="AI3513" s="325"/>
      <c r="AK3513" s="385"/>
      <c r="AL3513" s="385"/>
      <c r="AM3513" s="359"/>
      <c r="AN3513" s="385"/>
      <c r="AO3513" s="385"/>
      <c r="AP3513" s="385"/>
      <c r="AQ3513" s="385"/>
      <c r="AR3513" s="385"/>
      <c r="AS3513" s="385"/>
      <c r="AT3513" s="385"/>
      <c r="AU3513" s="359"/>
      <c r="AW3513" s="416"/>
      <c r="AX3513" s="694"/>
      <c r="AY3513" s="641"/>
      <c r="AZ3513" s="385"/>
      <c r="BA3513" s="385"/>
      <c r="BB3513" s="416"/>
      <c r="BC3513" s="416"/>
      <c r="BD3513" s="416"/>
      <c r="BE3513" s="416"/>
      <c r="BF3513" s="416"/>
      <c r="BG3513" s="416"/>
      <c r="BH3513" s="416"/>
      <c r="BI3513" s="416"/>
      <c r="BJ3513" s="416"/>
    </row>
    <row r="3514" spans="10:62" x14ac:dyDescent="0.2">
      <c r="J3514" s="385"/>
      <c r="K3514" s="217"/>
      <c r="L3514" s="217"/>
      <c r="M3514" s="693"/>
      <c r="N3514" s="693"/>
      <c r="O3514" s="359"/>
      <c r="P3514" s="619"/>
      <c r="Q3514" s="672"/>
      <c r="R3514" s="672"/>
      <c r="S3514" s="672"/>
      <c r="T3514" s="385"/>
      <c r="U3514" s="385"/>
      <c r="V3514" s="385"/>
      <c r="W3514" s="385"/>
      <c r="X3514" s="693"/>
      <c r="Y3514" s="325"/>
      <c r="Z3514" s="308"/>
      <c r="AA3514" s="383"/>
      <c r="AC3514" s="325"/>
      <c r="AD3514" s="325"/>
      <c r="AF3514" s="383"/>
      <c r="AH3514" s="325"/>
      <c r="AI3514" s="325"/>
      <c r="AK3514" s="385"/>
      <c r="AL3514" s="385"/>
      <c r="AM3514" s="359"/>
      <c r="AN3514" s="385"/>
      <c r="AO3514" s="385"/>
      <c r="AP3514" s="385"/>
      <c r="AQ3514" s="385"/>
      <c r="AR3514" s="385"/>
      <c r="AS3514" s="385"/>
      <c r="AT3514" s="385"/>
      <c r="AU3514" s="359"/>
      <c r="AW3514" s="416"/>
      <c r="AX3514" s="694"/>
      <c r="AY3514" s="641"/>
      <c r="AZ3514" s="385"/>
      <c r="BA3514" s="385"/>
      <c r="BB3514" s="416"/>
      <c r="BC3514" s="416"/>
      <c r="BD3514" s="416"/>
      <c r="BE3514" s="416"/>
      <c r="BF3514" s="416"/>
      <c r="BG3514" s="416"/>
      <c r="BH3514" s="416"/>
      <c r="BI3514" s="416"/>
      <c r="BJ3514" s="416"/>
    </row>
    <row r="3515" spans="10:62" x14ac:dyDescent="0.2">
      <c r="J3515" s="385"/>
      <c r="K3515" s="217"/>
      <c r="L3515" s="217"/>
      <c r="M3515" s="693"/>
      <c r="N3515" s="693"/>
      <c r="O3515" s="359"/>
      <c r="P3515" s="619"/>
      <c r="Q3515" s="672"/>
      <c r="R3515" s="672"/>
      <c r="S3515" s="672"/>
      <c r="T3515" s="385"/>
      <c r="U3515" s="385"/>
      <c r="V3515" s="385"/>
      <c r="W3515" s="385"/>
      <c r="X3515" s="693"/>
      <c r="Y3515" s="325"/>
      <c r="Z3515" s="308"/>
      <c r="AA3515" s="383"/>
      <c r="AC3515" s="325"/>
      <c r="AD3515" s="325"/>
      <c r="AF3515" s="383"/>
      <c r="AH3515" s="325"/>
      <c r="AI3515" s="325"/>
      <c r="AK3515" s="385"/>
      <c r="AL3515" s="385"/>
      <c r="AM3515" s="359"/>
      <c r="AN3515" s="385"/>
      <c r="AO3515" s="385"/>
      <c r="AP3515" s="385"/>
      <c r="AQ3515" s="385"/>
      <c r="AR3515" s="385"/>
      <c r="AS3515" s="385"/>
      <c r="AT3515" s="385"/>
      <c r="AU3515" s="359"/>
      <c r="AW3515" s="416"/>
      <c r="AX3515" s="694"/>
      <c r="AY3515" s="641"/>
      <c r="AZ3515" s="385"/>
      <c r="BA3515" s="385"/>
      <c r="BB3515" s="416"/>
      <c r="BC3515" s="416"/>
      <c r="BD3515" s="416"/>
      <c r="BE3515" s="416"/>
      <c r="BF3515" s="416"/>
      <c r="BG3515" s="416"/>
      <c r="BH3515" s="416"/>
      <c r="BI3515" s="416"/>
      <c r="BJ3515" s="416"/>
    </row>
    <row r="3516" spans="10:62" x14ac:dyDescent="0.2">
      <c r="J3516" s="385"/>
      <c r="K3516" s="217"/>
      <c r="L3516" s="217"/>
      <c r="M3516" s="693"/>
      <c r="N3516" s="693"/>
      <c r="O3516" s="359"/>
      <c r="P3516" s="619"/>
      <c r="Q3516" s="672"/>
      <c r="R3516" s="672"/>
      <c r="S3516" s="672"/>
      <c r="T3516" s="385"/>
      <c r="U3516" s="385"/>
      <c r="V3516" s="385"/>
      <c r="W3516" s="385"/>
      <c r="X3516" s="693"/>
      <c r="Y3516" s="325"/>
      <c r="Z3516" s="308"/>
      <c r="AA3516" s="383"/>
      <c r="AC3516" s="325"/>
      <c r="AD3516" s="325"/>
      <c r="AF3516" s="383"/>
      <c r="AH3516" s="325"/>
      <c r="AI3516" s="325"/>
      <c r="AK3516" s="385"/>
      <c r="AL3516" s="385"/>
      <c r="AM3516" s="359"/>
      <c r="AN3516" s="385"/>
      <c r="AO3516" s="385"/>
      <c r="AP3516" s="385"/>
      <c r="AQ3516" s="385"/>
      <c r="AR3516" s="385"/>
      <c r="AS3516" s="385"/>
      <c r="AT3516" s="385"/>
      <c r="AU3516" s="359"/>
      <c r="AW3516" s="416"/>
      <c r="AX3516" s="694"/>
      <c r="AY3516" s="641"/>
      <c r="AZ3516" s="385"/>
      <c r="BA3516" s="385"/>
      <c r="BB3516" s="416"/>
      <c r="BC3516" s="416"/>
      <c r="BD3516" s="416"/>
      <c r="BE3516" s="416"/>
      <c r="BF3516" s="416"/>
      <c r="BG3516" s="416"/>
      <c r="BH3516" s="416"/>
      <c r="BI3516" s="416"/>
      <c r="BJ3516" s="416"/>
    </row>
    <row r="3517" spans="10:62" x14ac:dyDescent="0.2">
      <c r="J3517" s="385"/>
      <c r="K3517" s="217"/>
      <c r="L3517" s="217"/>
      <c r="M3517" s="693"/>
      <c r="N3517" s="693"/>
      <c r="O3517" s="359"/>
      <c r="P3517" s="619"/>
      <c r="Q3517" s="672"/>
      <c r="R3517" s="672"/>
      <c r="S3517" s="672"/>
      <c r="T3517" s="385"/>
      <c r="U3517" s="385"/>
      <c r="V3517" s="385"/>
      <c r="W3517" s="385"/>
      <c r="X3517" s="693"/>
      <c r="Y3517" s="325"/>
      <c r="Z3517" s="308"/>
      <c r="AA3517" s="383"/>
      <c r="AC3517" s="325"/>
      <c r="AD3517" s="325"/>
      <c r="AF3517" s="383"/>
      <c r="AH3517" s="325"/>
      <c r="AI3517" s="325"/>
      <c r="AK3517" s="385"/>
      <c r="AL3517" s="385"/>
      <c r="AM3517" s="359"/>
      <c r="AN3517" s="385"/>
      <c r="AO3517" s="385"/>
      <c r="AP3517" s="385"/>
      <c r="AQ3517" s="385"/>
      <c r="AR3517" s="385"/>
      <c r="AS3517" s="385"/>
      <c r="AT3517" s="385"/>
      <c r="AU3517" s="359"/>
      <c r="AW3517" s="416"/>
      <c r="AX3517" s="694"/>
      <c r="AY3517" s="641"/>
      <c r="AZ3517" s="385"/>
      <c r="BA3517" s="385"/>
      <c r="BB3517" s="416"/>
      <c r="BC3517" s="416"/>
      <c r="BD3517" s="416"/>
      <c r="BE3517" s="416"/>
      <c r="BF3517" s="416"/>
      <c r="BG3517" s="416"/>
      <c r="BH3517" s="416"/>
      <c r="BI3517" s="416"/>
      <c r="BJ3517" s="416"/>
    </row>
    <row r="3518" spans="10:62" x14ac:dyDescent="0.2">
      <c r="J3518" s="385"/>
      <c r="K3518" s="217"/>
      <c r="L3518" s="217"/>
      <c r="M3518" s="693"/>
      <c r="N3518" s="693"/>
      <c r="O3518" s="359"/>
      <c r="P3518" s="619"/>
      <c r="Q3518" s="672"/>
      <c r="R3518" s="672"/>
      <c r="S3518" s="672"/>
      <c r="T3518" s="385"/>
      <c r="U3518" s="385"/>
      <c r="V3518" s="385"/>
      <c r="W3518" s="385"/>
      <c r="X3518" s="693"/>
      <c r="Y3518" s="325"/>
      <c r="Z3518" s="308"/>
      <c r="AA3518" s="383"/>
      <c r="AC3518" s="325"/>
      <c r="AD3518" s="325"/>
      <c r="AF3518" s="383"/>
      <c r="AH3518" s="325"/>
      <c r="AI3518" s="325"/>
      <c r="AK3518" s="385"/>
      <c r="AL3518" s="385"/>
      <c r="AM3518" s="359"/>
      <c r="AN3518" s="385"/>
      <c r="AO3518" s="385"/>
      <c r="AP3518" s="385"/>
      <c r="AQ3518" s="385"/>
      <c r="AR3518" s="385"/>
      <c r="AS3518" s="385"/>
      <c r="AT3518" s="385"/>
      <c r="AU3518" s="359"/>
      <c r="AW3518" s="416"/>
      <c r="AX3518" s="694"/>
      <c r="AY3518" s="641"/>
      <c r="AZ3518" s="385"/>
      <c r="BA3518" s="385"/>
      <c r="BB3518" s="416"/>
      <c r="BC3518" s="416"/>
      <c r="BD3518" s="416"/>
      <c r="BE3518" s="416"/>
      <c r="BF3518" s="416"/>
      <c r="BG3518" s="416"/>
      <c r="BH3518" s="416"/>
      <c r="BI3518" s="416"/>
      <c r="BJ3518" s="416"/>
    </row>
    <row r="3519" spans="10:62" x14ac:dyDescent="0.2">
      <c r="J3519" s="385"/>
      <c r="K3519" s="217"/>
      <c r="L3519" s="217"/>
      <c r="M3519" s="693"/>
      <c r="N3519" s="693"/>
      <c r="O3519" s="359"/>
      <c r="P3519" s="619"/>
      <c r="Q3519" s="672"/>
      <c r="R3519" s="672"/>
      <c r="S3519" s="672"/>
      <c r="T3519" s="385"/>
      <c r="U3519" s="385"/>
      <c r="V3519" s="385"/>
      <c r="W3519" s="385"/>
      <c r="X3519" s="693"/>
      <c r="Y3519" s="325"/>
      <c r="Z3519" s="308"/>
      <c r="AA3519" s="383"/>
      <c r="AC3519" s="325"/>
      <c r="AD3519" s="325"/>
      <c r="AF3519" s="383"/>
      <c r="AH3519" s="325"/>
      <c r="AI3519" s="325"/>
      <c r="AK3519" s="385"/>
      <c r="AL3519" s="385"/>
      <c r="AM3519" s="359"/>
      <c r="AN3519" s="385"/>
      <c r="AO3519" s="385"/>
      <c r="AP3519" s="385"/>
      <c r="AQ3519" s="385"/>
      <c r="AR3519" s="385"/>
      <c r="AS3519" s="385"/>
      <c r="AT3519" s="385"/>
      <c r="AU3519" s="359"/>
      <c r="AW3519" s="416"/>
      <c r="AX3519" s="694"/>
      <c r="AY3519" s="641"/>
      <c r="AZ3519" s="385"/>
      <c r="BA3519" s="385"/>
      <c r="BB3519" s="416"/>
      <c r="BC3519" s="416"/>
      <c r="BD3519" s="416"/>
      <c r="BE3519" s="416"/>
      <c r="BF3519" s="416"/>
      <c r="BG3519" s="416"/>
      <c r="BH3519" s="416"/>
      <c r="BI3519" s="416"/>
      <c r="BJ3519" s="416"/>
    </row>
    <row r="3520" spans="10:62" x14ac:dyDescent="0.2">
      <c r="J3520" s="385"/>
      <c r="K3520" s="217"/>
      <c r="L3520" s="217"/>
      <c r="M3520" s="693"/>
      <c r="N3520" s="693"/>
      <c r="O3520" s="359"/>
      <c r="P3520" s="619"/>
      <c r="Q3520" s="672"/>
      <c r="R3520" s="672"/>
      <c r="S3520" s="672"/>
      <c r="T3520" s="385"/>
      <c r="U3520" s="385"/>
      <c r="V3520" s="385"/>
      <c r="W3520" s="385"/>
      <c r="X3520" s="693"/>
      <c r="Y3520" s="325"/>
      <c r="Z3520" s="308"/>
      <c r="AA3520" s="383"/>
      <c r="AC3520" s="325"/>
      <c r="AD3520" s="325"/>
      <c r="AF3520" s="383"/>
      <c r="AH3520" s="325"/>
      <c r="AI3520" s="325"/>
      <c r="AK3520" s="385"/>
      <c r="AL3520" s="385"/>
      <c r="AM3520" s="359"/>
      <c r="AN3520" s="385"/>
      <c r="AO3520" s="385"/>
      <c r="AP3520" s="385"/>
      <c r="AQ3520" s="385"/>
      <c r="AR3520" s="385"/>
      <c r="AS3520" s="385"/>
      <c r="AT3520" s="385"/>
      <c r="AU3520" s="359"/>
      <c r="AW3520" s="416"/>
      <c r="AX3520" s="694"/>
      <c r="AY3520" s="641"/>
      <c r="AZ3520" s="385"/>
      <c r="BA3520" s="385"/>
      <c r="BB3520" s="416"/>
      <c r="BC3520" s="416"/>
      <c r="BD3520" s="416"/>
      <c r="BE3520" s="416"/>
      <c r="BF3520" s="416"/>
      <c r="BG3520" s="416"/>
      <c r="BH3520" s="416"/>
      <c r="BI3520" s="416"/>
      <c r="BJ3520" s="416"/>
    </row>
    <row r="3521" spans="10:62" x14ac:dyDescent="0.2">
      <c r="J3521" s="385"/>
      <c r="K3521" s="217"/>
      <c r="L3521" s="217"/>
      <c r="M3521" s="693"/>
      <c r="N3521" s="693"/>
      <c r="O3521" s="359"/>
      <c r="P3521" s="619"/>
      <c r="Q3521" s="672"/>
      <c r="R3521" s="672"/>
      <c r="S3521" s="672"/>
      <c r="T3521" s="385"/>
      <c r="U3521" s="385"/>
      <c r="V3521" s="385"/>
      <c r="W3521" s="385"/>
      <c r="X3521" s="693"/>
      <c r="Y3521" s="325"/>
      <c r="Z3521" s="308"/>
      <c r="AA3521" s="383"/>
      <c r="AC3521" s="325"/>
      <c r="AD3521" s="325"/>
      <c r="AF3521" s="383"/>
      <c r="AH3521" s="325"/>
      <c r="AI3521" s="325"/>
      <c r="AK3521" s="385"/>
      <c r="AL3521" s="385"/>
      <c r="AM3521" s="359"/>
      <c r="AN3521" s="385"/>
      <c r="AO3521" s="385"/>
      <c r="AP3521" s="385"/>
      <c r="AQ3521" s="385"/>
      <c r="AR3521" s="385"/>
      <c r="AS3521" s="385"/>
      <c r="AT3521" s="385"/>
      <c r="AU3521" s="359"/>
      <c r="AW3521" s="416"/>
      <c r="AX3521" s="694"/>
      <c r="AY3521" s="641"/>
      <c r="AZ3521" s="385"/>
      <c r="BA3521" s="385"/>
      <c r="BB3521" s="416"/>
      <c r="BC3521" s="416"/>
      <c r="BD3521" s="416"/>
      <c r="BE3521" s="416"/>
      <c r="BF3521" s="416"/>
      <c r="BG3521" s="416"/>
      <c r="BH3521" s="416"/>
      <c r="BI3521" s="416"/>
      <c r="BJ3521" s="416"/>
    </row>
    <row r="3522" spans="10:62" x14ac:dyDescent="0.2">
      <c r="J3522" s="385"/>
      <c r="K3522" s="217"/>
      <c r="L3522" s="217"/>
      <c r="M3522" s="693"/>
      <c r="N3522" s="693"/>
      <c r="O3522" s="359"/>
      <c r="P3522" s="619"/>
      <c r="Q3522" s="672"/>
      <c r="R3522" s="672"/>
      <c r="S3522" s="672"/>
      <c r="T3522" s="385"/>
      <c r="U3522" s="385"/>
      <c r="V3522" s="385"/>
      <c r="W3522" s="385"/>
      <c r="X3522" s="693"/>
      <c r="Y3522" s="325"/>
      <c r="Z3522" s="308"/>
      <c r="AA3522" s="383"/>
      <c r="AC3522" s="325"/>
      <c r="AD3522" s="325"/>
      <c r="AF3522" s="383"/>
      <c r="AH3522" s="325"/>
      <c r="AI3522" s="325"/>
      <c r="AK3522" s="385"/>
      <c r="AL3522" s="385"/>
      <c r="AM3522" s="359"/>
      <c r="AN3522" s="385"/>
      <c r="AO3522" s="385"/>
      <c r="AP3522" s="385"/>
      <c r="AQ3522" s="385"/>
      <c r="AR3522" s="385"/>
      <c r="AS3522" s="385"/>
      <c r="AT3522" s="385"/>
      <c r="AU3522" s="359"/>
      <c r="AW3522" s="416"/>
      <c r="AX3522" s="694"/>
      <c r="AY3522" s="641"/>
      <c r="AZ3522" s="385"/>
      <c r="BA3522" s="385"/>
      <c r="BB3522" s="416"/>
      <c r="BC3522" s="416"/>
      <c r="BD3522" s="416"/>
      <c r="BE3522" s="416"/>
      <c r="BF3522" s="416"/>
      <c r="BG3522" s="416"/>
      <c r="BH3522" s="416"/>
      <c r="BI3522" s="416"/>
      <c r="BJ3522" s="416"/>
    </row>
    <row r="3523" spans="10:62" x14ac:dyDescent="0.2">
      <c r="J3523" s="385"/>
      <c r="K3523" s="217"/>
      <c r="L3523" s="217"/>
      <c r="M3523" s="693"/>
      <c r="N3523" s="693"/>
      <c r="O3523" s="359"/>
      <c r="P3523" s="619"/>
      <c r="Q3523" s="672"/>
      <c r="R3523" s="672"/>
      <c r="S3523" s="672"/>
      <c r="T3523" s="385"/>
      <c r="U3523" s="385"/>
      <c r="V3523" s="385"/>
      <c r="W3523" s="385"/>
      <c r="X3523" s="693"/>
      <c r="Y3523" s="325"/>
      <c r="Z3523" s="308"/>
      <c r="AA3523" s="383"/>
      <c r="AC3523" s="325"/>
      <c r="AD3523" s="325"/>
      <c r="AF3523" s="383"/>
      <c r="AH3523" s="325"/>
      <c r="AI3523" s="325"/>
      <c r="AK3523" s="385"/>
      <c r="AL3523" s="385"/>
      <c r="AM3523" s="359"/>
      <c r="AN3523" s="385"/>
      <c r="AO3523" s="385"/>
      <c r="AP3523" s="385"/>
      <c r="AQ3523" s="385"/>
      <c r="AR3523" s="385"/>
      <c r="AS3523" s="385"/>
      <c r="AT3523" s="385"/>
      <c r="AU3523" s="359"/>
      <c r="AW3523" s="416"/>
      <c r="AX3523" s="694"/>
      <c r="AY3523" s="641"/>
      <c r="AZ3523" s="385"/>
      <c r="BA3523" s="385"/>
      <c r="BB3523" s="416"/>
      <c r="BC3523" s="416"/>
      <c r="BD3523" s="416"/>
      <c r="BE3523" s="416"/>
      <c r="BF3523" s="416"/>
      <c r="BG3523" s="416"/>
      <c r="BH3523" s="416"/>
      <c r="BI3523" s="416"/>
      <c r="BJ3523" s="416"/>
    </row>
    <row r="3524" spans="10:62" x14ac:dyDescent="0.2">
      <c r="J3524" s="385"/>
      <c r="K3524" s="217"/>
      <c r="L3524" s="217"/>
      <c r="M3524" s="693"/>
      <c r="N3524" s="693"/>
      <c r="O3524" s="359"/>
      <c r="P3524" s="619"/>
      <c r="Q3524" s="672"/>
      <c r="R3524" s="672"/>
      <c r="S3524" s="672"/>
      <c r="T3524" s="385"/>
      <c r="U3524" s="385"/>
      <c r="V3524" s="385"/>
      <c r="W3524" s="385"/>
      <c r="X3524" s="693"/>
      <c r="Y3524" s="325"/>
      <c r="Z3524" s="308"/>
      <c r="AA3524" s="383"/>
      <c r="AC3524" s="325"/>
      <c r="AD3524" s="325"/>
      <c r="AF3524" s="383"/>
      <c r="AH3524" s="325"/>
      <c r="AI3524" s="325"/>
      <c r="AK3524" s="385"/>
      <c r="AL3524" s="385"/>
      <c r="AM3524" s="359"/>
      <c r="AN3524" s="385"/>
      <c r="AO3524" s="385"/>
      <c r="AP3524" s="385"/>
      <c r="AQ3524" s="385"/>
      <c r="AR3524" s="385"/>
      <c r="AS3524" s="385"/>
      <c r="AT3524" s="385"/>
      <c r="AU3524" s="359"/>
      <c r="AW3524" s="416"/>
      <c r="AX3524" s="694"/>
      <c r="AY3524" s="641"/>
      <c r="AZ3524" s="385"/>
      <c r="BA3524" s="385"/>
      <c r="BB3524" s="416"/>
      <c r="BC3524" s="416"/>
      <c r="BD3524" s="416"/>
      <c r="BE3524" s="416"/>
      <c r="BF3524" s="416"/>
      <c r="BG3524" s="416"/>
      <c r="BH3524" s="416"/>
      <c r="BI3524" s="416"/>
      <c r="BJ3524" s="416"/>
    </row>
    <row r="3525" spans="10:62" x14ac:dyDescent="0.2">
      <c r="J3525" s="385"/>
      <c r="K3525" s="217"/>
      <c r="L3525" s="217"/>
      <c r="M3525" s="693"/>
      <c r="N3525" s="693"/>
      <c r="O3525" s="359"/>
      <c r="P3525" s="619"/>
      <c r="Q3525" s="672"/>
      <c r="R3525" s="672"/>
      <c r="S3525" s="672"/>
      <c r="T3525" s="385"/>
      <c r="U3525" s="385"/>
      <c r="V3525" s="385"/>
      <c r="W3525" s="385"/>
      <c r="X3525" s="693"/>
      <c r="Y3525" s="325"/>
      <c r="Z3525" s="308"/>
      <c r="AA3525" s="383"/>
      <c r="AC3525" s="325"/>
      <c r="AD3525" s="325"/>
      <c r="AF3525" s="383"/>
      <c r="AH3525" s="325"/>
      <c r="AI3525" s="325"/>
      <c r="AK3525" s="385"/>
      <c r="AL3525" s="385"/>
      <c r="AM3525" s="359"/>
      <c r="AN3525" s="385"/>
      <c r="AO3525" s="385"/>
      <c r="AP3525" s="385"/>
      <c r="AQ3525" s="385"/>
      <c r="AR3525" s="385"/>
      <c r="AS3525" s="385"/>
      <c r="AT3525" s="385"/>
      <c r="AU3525" s="359"/>
      <c r="AW3525" s="416"/>
      <c r="AX3525" s="694"/>
      <c r="AY3525" s="641"/>
      <c r="AZ3525" s="385"/>
      <c r="BA3525" s="385"/>
      <c r="BB3525" s="416"/>
      <c r="BC3525" s="416"/>
      <c r="BD3525" s="416"/>
      <c r="BE3525" s="416"/>
      <c r="BF3525" s="416"/>
      <c r="BG3525" s="416"/>
      <c r="BH3525" s="416"/>
      <c r="BI3525" s="416"/>
      <c r="BJ3525" s="416"/>
    </row>
    <row r="3526" spans="10:62" x14ac:dyDescent="0.2">
      <c r="J3526" s="385"/>
      <c r="K3526" s="217"/>
      <c r="L3526" s="217"/>
      <c r="M3526" s="693"/>
      <c r="N3526" s="693"/>
      <c r="O3526" s="359"/>
      <c r="P3526" s="619"/>
      <c r="Q3526" s="672"/>
      <c r="R3526" s="672"/>
      <c r="S3526" s="672"/>
      <c r="T3526" s="385"/>
      <c r="U3526" s="385"/>
      <c r="V3526" s="385"/>
      <c r="W3526" s="385"/>
      <c r="X3526" s="693"/>
      <c r="Y3526" s="325"/>
      <c r="Z3526" s="308"/>
      <c r="AA3526" s="383"/>
      <c r="AC3526" s="325"/>
      <c r="AD3526" s="325"/>
      <c r="AF3526" s="383"/>
      <c r="AH3526" s="325"/>
      <c r="AI3526" s="325"/>
      <c r="AK3526" s="385"/>
      <c r="AL3526" s="385"/>
      <c r="AM3526" s="359"/>
      <c r="AN3526" s="385"/>
      <c r="AO3526" s="385"/>
      <c r="AP3526" s="385"/>
      <c r="AQ3526" s="385"/>
      <c r="AR3526" s="385"/>
      <c r="AS3526" s="385"/>
      <c r="AT3526" s="385"/>
      <c r="AU3526" s="359"/>
      <c r="AW3526" s="416"/>
      <c r="AX3526" s="694"/>
      <c r="AY3526" s="641"/>
      <c r="AZ3526" s="385"/>
      <c r="BA3526" s="385"/>
      <c r="BB3526" s="416"/>
      <c r="BC3526" s="416"/>
      <c r="BD3526" s="416"/>
      <c r="BE3526" s="416"/>
      <c r="BF3526" s="416"/>
      <c r="BG3526" s="416"/>
      <c r="BH3526" s="416"/>
      <c r="BI3526" s="416"/>
      <c r="BJ3526" s="416"/>
    </row>
    <row r="3527" spans="10:62" x14ac:dyDescent="0.2">
      <c r="J3527" s="385"/>
      <c r="K3527" s="217"/>
      <c r="L3527" s="217"/>
      <c r="M3527" s="693"/>
      <c r="N3527" s="693"/>
      <c r="O3527" s="359"/>
      <c r="P3527" s="619"/>
      <c r="Q3527" s="672"/>
      <c r="R3527" s="672"/>
      <c r="S3527" s="672"/>
      <c r="T3527" s="385"/>
      <c r="U3527" s="385"/>
      <c r="V3527" s="385"/>
      <c r="W3527" s="385"/>
      <c r="X3527" s="693"/>
      <c r="Y3527" s="325"/>
      <c r="Z3527" s="308"/>
      <c r="AA3527" s="383"/>
      <c r="AC3527" s="325"/>
      <c r="AD3527" s="325"/>
      <c r="AF3527" s="383"/>
      <c r="AH3527" s="325"/>
      <c r="AI3527" s="325"/>
      <c r="AK3527" s="385"/>
      <c r="AL3527" s="385"/>
      <c r="AM3527" s="359"/>
      <c r="AN3527" s="385"/>
      <c r="AO3527" s="385"/>
      <c r="AP3527" s="385"/>
      <c r="AQ3527" s="385"/>
      <c r="AR3527" s="385"/>
      <c r="AS3527" s="385"/>
      <c r="AT3527" s="385"/>
      <c r="AU3527" s="359"/>
      <c r="AW3527" s="416"/>
      <c r="AX3527" s="694"/>
      <c r="AY3527" s="641"/>
      <c r="AZ3527" s="385"/>
      <c r="BA3527" s="385"/>
      <c r="BB3527" s="416"/>
      <c r="BC3527" s="416"/>
      <c r="BD3527" s="416"/>
      <c r="BE3527" s="416"/>
      <c r="BF3527" s="416"/>
      <c r="BG3527" s="416"/>
      <c r="BH3527" s="416"/>
      <c r="BI3527" s="416"/>
      <c r="BJ3527" s="416"/>
    </row>
    <row r="3528" spans="10:62" x14ac:dyDescent="0.2">
      <c r="J3528" s="385"/>
      <c r="K3528" s="217"/>
      <c r="L3528" s="217"/>
      <c r="M3528" s="693"/>
      <c r="N3528" s="693"/>
      <c r="O3528" s="359"/>
      <c r="P3528" s="619"/>
      <c r="Q3528" s="672"/>
      <c r="R3528" s="672"/>
      <c r="S3528" s="672"/>
      <c r="T3528" s="385"/>
      <c r="U3528" s="385"/>
      <c r="V3528" s="385"/>
      <c r="W3528" s="385"/>
      <c r="X3528" s="693"/>
      <c r="Y3528" s="325"/>
      <c r="Z3528" s="308"/>
      <c r="AA3528" s="383"/>
      <c r="AC3528" s="325"/>
      <c r="AD3528" s="325"/>
      <c r="AF3528" s="383"/>
      <c r="AH3528" s="325"/>
      <c r="AI3528" s="325"/>
      <c r="AK3528" s="385"/>
      <c r="AL3528" s="385"/>
      <c r="AM3528" s="359"/>
      <c r="AN3528" s="385"/>
      <c r="AO3528" s="385"/>
      <c r="AP3528" s="385"/>
      <c r="AQ3528" s="385"/>
      <c r="AR3528" s="385"/>
      <c r="AS3528" s="385"/>
      <c r="AT3528" s="385"/>
      <c r="AU3528" s="359"/>
      <c r="AW3528" s="416"/>
      <c r="AX3528" s="694"/>
      <c r="AY3528" s="641"/>
      <c r="AZ3528" s="385"/>
      <c r="BA3528" s="385"/>
      <c r="BB3528" s="416"/>
      <c r="BC3528" s="416"/>
      <c r="BD3528" s="416"/>
      <c r="BE3528" s="416"/>
      <c r="BF3528" s="416"/>
      <c r="BG3528" s="416"/>
      <c r="BH3528" s="416"/>
      <c r="BI3528" s="416"/>
      <c r="BJ3528" s="416"/>
    </row>
    <row r="3529" spans="10:62" x14ac:dyDescent="0.2">
      <c r="J3529" s="385"/>
      <c r="K3529" s="217"/>
      <c r="L3529" s="217"/>
      <c r="M3529" s="693"/>
      <c r="N3529" s="693"/>
      <c r="O3529" s="359"/>
      <c r="P3529" s="619"/>
      <c r="Q3529" s="672"/>
      <c r="R3529" s="672"/>
      <c r="S3529" s="672"/>
      <c r="T3529" s="385"/>
      <c r="U3529" s="385"/>
      <c r="V3529" s="385"/>
      <c r="W3529" s="385"/>
      <c r="X3529" s="693"/>
      <c r="Y3529" s="325"/>
      <c r="Z3529" s="308"/>
      <c r="AA3529" s="383"/>
      <c r="AC3529" s="325"/>
      <c r="AD3529" s="325"/>
      <c r="AF3529" s="383"/>
      <c r="AH3529" s="325"/>
      <c r="AI3529" s="325"/>
      <c r="AK3529" s="385"/>
      <c r="AL3529" s="385"/>
      <c r="AM3529" s="359"/>
      <c r="AN3529" s="385"/>
      <c r="AO3529" s="385"/>
      <c r="AP3529" s="385"/>
      <c r="AQ3529" s="385"/>
      <c r="AR3529" s="385"/>
      <c r="AS3529" s="385"/>
      <c r="AT3529" s="385"/>
      <c r="AU3529" s="359"/>
      <c r="AW3529" s="416"/>
      <c r="AX3529" s="694"/>
      <c r="AY3529" s="641"/>
      <c r="AZ3529" s="385"/>
      <c r="BA3529" s="385"/>
      <c r="BB3529" s="416"/>
      <c r="BC3529" s="416"/>
      <c r="BD3529" s="416"/>
      <c r="BE3529" s="416"/>
      <c r="BF3529" s="416"/>
      <c r="BG3529" s="416"/>
      <c r="BH3529" s="416"/>
      <c r="BI3529" s="416"/>
      <c r="BJ3529" s="416"/>
    </row>
    <row r="3530" spans="10:62" x14ac:dyDescent="0.2">
      <c r="J3530" s="385"/>
      <c r="K3530" s="217"/>
      <c r="L3530" s="217"/>
      <c r="M3530" s="693"/>
      <c r="N3530" s="693"/>
      <c r="O3530" s="359"/>
      <c r="P3530" s="619"/>
      <c r="Q3530" s="672"/>
      <c r="R3530" s="672"/>
      <c r="S3530" s="672"/>
      <c r="T3530" s="385"/>
      <c r="U3530" s="385"/>
      <c r="V3530" s="385"/>
      <c r="W3530" s="385"/>
      <c r="X3530" s="693"/>
      <c r="Y3530" s="325"/>
      <c r="Z3530" s="308"/>
      <c r="AA3530" s="383"/>
      <c r="AC3530" s="325"/>
      <c r="AD3530" s="325"/>
      <c r="AF3530" s="383"/>
      <c r="AH3530" s="325"/>
      <c r="AI3530" s="325"/>
      <c r="AK3530" s="385"/>
      <c r="AL3530" s="385"/>
      <c r="AM3530" s="359"/>
      <c r="AN3530" s="385"/>
      <c r="AO3530" s="385"/>
      <c r="AP3530" s="385"/>
      <c r="AQ3530" s="385"/>
      <c r="AR3530" s="385"/>
      <c r="AS3530" s="385"/>
      <c r="AT3530" s="385"/>
      <c r="AU3530" s="359"/>
      <c r="AW3530" s="416"/>
      <c r="AX3530" s="694"/>
      <c r="AY3530" s="641"/>
      <c r="AZ3530" s="385"/>
      <c r="BA3530" s="385"/>
      <c r="BB3530" s="416"/>
      <c r="BC3530" s="416"/>
      <c r="BD3530" s="416"/>
      <c r="BE3530" s="416"/>
      <c r="BF3530" s="416"/>
      <c r="BG3530" s="416"/>
      <c r="BH3530" s="416"/>
      <c r="BI3530" s="416"/>
      <c r="BJ3530" s="416"/>
    </row>
    <row r="3531" spans="10:62" x14ac:dyDescent="0.2">
      <c r="J3531" s="385"/>
      <c r="K3531" s="217"/>
      <c r="L3531" s="217"/>
      <c r="M3531" s="693"/>
      <c r="N3531" s="693"/>
      <c r="O3531" s="359"/>
      <c r="P3531" s="619"/>
      <c r="Q3531" s="672"/>
      <c r="R3531" s="672"/>
      <c r="S3531" s="672"/>
      <c r="T3531" s="385"/>
      <c r="U3531" s="385"/>
      <c r="V3531" s="385"/>
      <c r="W3531" s="385"/>
      <c r="X3531" s="693"/>
      <c r="Y3531" s="325"/>
      <c r="Z3531" s="308"/>
      <c r="AA3531" s="383"/>
      <c r="AC3531" s="325"/>
      <c r="AD3531" s="325"/>
      <c r="AF3531" s="383"/>
      <c r="AH3531" s="325"/>
      <c r="AI3531" s="325"/>
      <c r="AK3531" s="385"/>
      <c r="AL3531" s="385"/>
      <c r="AM3531" s="359"/>
      <c r="AN3531" s="385"/>
      <c r="AO3531" s="385"/>
      <c r="AP3531" s="385"/>
      <c r="AQ3531" s="385"/>
      <c r="AR3531" s="385"/>
      <c r="AS3531" s="385"/>
      <c r="AT3531" s="385"/>
      <c r="AU3531" s="359"/>
      <c r="AW3531" s="416"/>
      <c r="AX3531" s="694"/>
      <c r="AY3531" s="641"/>
      <c r="AZ3531" s="385"/>
      <c r="BA3531" s="385"/>
      <c r="BB3531" s="416"/>
      <c r="BC3531" s="416"/>
      <c r="BD3531" s="416"/>
      <c r="BE3531" s="416"/>
      <c r="BF3531" s="416"/>
      <c r="BG3531" s="416"/>
      <c r="BH3531" s="416"/>
      <c r="BI3531" s="416"/>
      <c r="BJ3531" s="416"/>
    </row>
    <row r="3532" spans="10:62" x14ac:dyDescent="0.2">
      <c r="J3532" s="385"/>
      <c r="K3532" s="217"/>
      <c r="L3532" s="217"/>
      <c r="M3532" s="693"/>
      <c r="N3532" s="693"/>
      <c r="O3532" s="359"/>
      <c r="P3532" s="619"/>
      <c r="Q3532" s="672"/>
      <c r="R3532" s="672"/>
      <c r="S3532" s="672"/>
      <c r="T3532" s="385"/>
      <c r="U3532" s="385"/>
      <c r="V3532" s="385"/>
      <c r="W3532" s="385"/>
      <c r="X3532" s="693"/>
      <c r="Y3532" s="325"/>
      <c r="Z3532" s="308"/>
      <c r="AA3532" s="383"/>
      <c r="AC3532" s="325"/>
      <c r="AD3532" s="325"/>
      <c r="AF3532" s="383"/>
      <c r="AH3532" s="325"/>
      <c r="AI3532" s="325"/>
      <c r="AK3532" s="385"/>
      <c r="AL3532" s="385"/>
      <c r="AM3532" s="359"/>
      <c r="AN3532" s="385"/>
      <c r="AO3532" s="385"/>
      <c r="AP3532" s="385"/>
      <c r="AQ3532" s="385"/>
      <c r="AR3532" s="385"/>
      <c r="AS3532" s="385"/>
      <c r="AT3532" s="385"/>
      <c r="AU3532" s="359"/>
      <c r="AW3532" s="416"/>
      <c r="AX3532" s="694"/>
      <c r="AY3532" s="641"/>
      <c r="AZ3532" s="385"/>
      <c r="BA3532" s="385"/>
      <c r="BB3532" s="416"/>
      <c r="BC3532" s="416"/>
      <c r="BD3532" s="416"/>
      <c r="BE3532" s="416"/>
      <c r="BF3532" s="416"/>
      <c r="BG3532" s="416"/>
      <c r="BH3532" s="416"/>
      <c r="BI3532" s="416"/>
      <c r="BJ3532" s="416"/>
    </row>
    <row r="3533" spans="10:62" x14ac:dyDescent="0.2">
      <c r="J3533" s="385"/>
      <c r="K3533" s="217"/>
      <c r="L3533" s="217"/>
      <c r="M3533" s="693"/>
      <c r="N3533" s="693"/>
      <c r="O3533" s="359"/>
      <c r="P3533" s="619"/>
      <c r="Q3533" s="672"/>
      <c r="R3533" s="672"/>
      <c r="S3533" s="672"/>
      <c r="T3533" s="385"/>
      <c r="U3533" s="385"/>
      <c r="V3533" s="385"/>
      <c r="W3533" s="385"/>
      <c r="X3533" s="693"/>
      <c r="Y3533" s="325"/>
      <c r="Z3533" s="308"/>
      <c r="AA3533" s="383"/>
      <c r="AC3533" s="325"/>
      <c r="AD3533" s="325"/>
      <c r="AF3533" s="383"/>
      <c r="AH3533" s="325"/>
      <c r="AI3533" s="325"/>
      <c r="AK3533" s="385"/>
      <c r="AL3533" s="385"/>
      <c r="AM3533" s="359"/>
      <c r="AN3533" s="385"/>
      <c r="AO3533" s="385"/>
      <c r="AP3533" s="385"/>
      <c r="AQ3533" s="385"/>
      <c r="AR3533" s="385"/>
      <c r="AS3533" s="385"/>
      <c r="AT3533" s="385"/>
      <c r="AU3533" s="359"/>
      <c r="AW3533" s="416"/>
      <c r="AX3533" s="694"/>
      <c r="AY3533" s="641"/>
      <c r="AZ3533" s="385"/>
      <c r="BA3533" s="385"/>
      <c r="BB3533" s="416"/>
      <c r="BC3533" s="416"/>
      <c r="BD3533" s="416"/>
      <c r="BE3533" s="416"/>
      <c r="BF3533" s="416"/>
      <c r="BG3533" s="416"/>
      <c r="BH3533" s="416"/>
      <c r="BI3533" s="416"/>
      <c r="BJ3533" s="416"/>
    </row>
    <row r="3534" spans="10:62" x14ac:dyDescent="0.2">
      <c r="J3534" s="385"/>
      <c r="K3534" s="217"/>
      <c r="L3534" s="217"/>
      <c r="M3534" s="693"/>
      <c r="N3534" s="693"/>
      <c r="O3534" s="359"/>
      <c r="P3534" s="619"/>
      <c r="Q3534" s="672"/>
      <c r="R3534" s="672"/>
      <c r="S3534" s="672"/>
      <c r="T3534" s="385"/>
      <c r="U3534" s="385"/>
      <c r="V3534" s="385"/>
      <c r="W3534" s="385"/>
      <c r="X3534" s="693"/>
      <c r="Y3534" s="325"/>
      <c r="Z3534" s="308"/>
      <c r="AA3534" s="383"/>
      <c r="AC3534" s="325"/>
      <c r="AD3534" s="325"/>
      <c r="AF3534" s="383"/>
      <c r="AH3534" s="325"/>
      <c r="AI3534" s="325"/>
      <c r="AK3534" s="385"/>
      <c r="AL3534" s="385"/>
      <c r="AM3534" s="359"/>
      <c r="AN3534" s="385"/>
      <c r="AO3534" s="385"/>
      <c r="AP3534" s="385"/>
      <c r="AQ3534" s="385"/>
      <c r="AR3534" s="385"/>
      <c r="AS3534" s="385"/>
      <c r="AT3534" s="385"/>
      <c r="AU3534" s="359"/>
      <c r="AW3534" s="416"/>
      <c r="AX3534" s="694"/>
      <c r="AY3534" s="641"/>
      <c r="AZ3534" s="385"/>
      <c r="BA3534" s="385"/>
      <c r="BB3534" s="416"/>
      <c r="BC3534" s="416"/>
      <c r="BD3534" s="416"/>
      <c r="BE3534" s="416"/>
      <c r="BF3534" s="416"/>
      <c r="BG3534" s="416"/>
      <c r="BH3534" s="416"/>
      <c r="BI3534" s="416"/>
      <c r="BJ3534" s="416"/>
    </row>
    <row r="3535" spans="10:62" x14ac:dyDescent="0.2">
      <c r="J3535" s="385"/>
      <c r="K3535" s="217"/>
      <c r="L3535" s="217"/>
      <c r="M3535" s="693"/>
      <c r="N3535" s="693"/>
      <c r="O3535" s="359"/>
      <c r="P3535" s="619"/>
      <c r="Q3535" s="672"/>
      <c r="R3535" s="672"/>
      <c r="S3535" s="672"/>
      <c r="T3535" s="385"/>
      <c r="U3535" s="385"/>
      <c r="V3535" s="385"/>
      <c r="W3535" s="385"/>
      <c r="X3535" s="693"/>
      <c r="Y3535" s="325"/>
      <c r="Z3535" s="308"/>
      <c r="AA3535" s="383"/>
      <c r="AC3535" s="325"/>
      <c r="AD3535" s="325"/>
      <c r="AF3535" s="383"/>
      <c r="AH3535" s="325"/>
      <c r="AI3535" s="325"/>
      <c r="AK3535" s="385"/>
      <c r="AL3535" s="385"/>
      <c r="AM3535" s="359"/>
      <c r="AN3535" s="385"/>
      <c r="AO3535" s="385"/>
      <c r="AP3535" s="385"/>
      <c r="AQ3535" s="385"/>
      <c r="AR3535" s="385"/>
      <c r="AS3535" s="385"/>
      <c r="AT3535" s="385"/>
      <c r="AU3535" s="359"/>
      <c r="AW3535" s="416"/>
      <c r="AX3535" s="694"/>
      <c r="AY3535" s="641"/>
      <c r="AZ3535" s="385"/>
      <c r="BA3535" s="385"/>
      <c r="BB3535" s="416"/>
      <c r="BC3535" s="416"/>
      <c r="BD3535" s="416"/>
      <c r="BE3535" s="416"/>
      <c r="BF3535" s="416"/>
      <c r="BG3535" s="416"/>
      <c r="BH3535" s="416"/>
      <c r="BI3535" s="416"/>
      <c r="BJ3535" s="416"/>
    </row>
    <row r="3536" spans="10:62" x14ac:dyDescent="0.2">
      <c r="J3536" s="385"/>
      <c r="K3536" s="217"/>
      <c r="L3536" s="217"/>
      <c r="M3536" s="693"/>
      <c r="N3536" s="693"/>
      <c r="O3536" s="359"/>
      <c r="P3536" s="619"/>
      <c r="Q3536" s="672"/>
      <c r="R3536" s="672"/>
      <c r="S3536" s="672"/>
      <c r="T3536" s="385"/>
      <c r="U3536" s="385"/>
      <c r="V3536" s="385"/>
      <c r="W3536" s="385"/>
      <c r="X3536" s="693"/>
      <c r="Y3536" s="325"/>
      <c r="Z3536" s="308"/>
      <c r="AA3536" s="383"/>
      <c r="AC3536" s="325"/>
      <c r="AD3536" s="325"/>
      <c r="AF3536" s="383"/>
      <c r="AH3536" s="325"/>
      <c r="AI3536" s="325"/>
      <c r="AK3536" s="385"/>
      <c r="AL3536" s="385"/>
      <c r="AM3536" s="359"/>
      <c r="AN3536" s="385"/>
      <c r="AO3536" s="385"/>
      <c r="AP3536" s="385"/>
      <c r="AQ3536" s="385"/>
      <c r="AR3536" s="385"/>
      <c r="AS3536" s="385"/>
      <c r="AT3536" s="385"/>
      <c r="AU3536" s="359"/>
      <c r="AW3536" s="416"/>
      <c r="AX3536" s="694"/>
      <c r="AY3536" s="641"/>
      <c r="AZ3536" s="385"/>
      <c r="BA3536" s="385"/>
      <c r="BB3536" s="416"/>
      <c r="BC3536" s="416"/>
      <c r="BD3536" s="416"/>
      <c r="BE3536" s="416"/>
      <c r="BF3536" s="416"/>
      <c r="BG3536" s="416"/>
      <c r="BH3536" s="416"/>
      <c r="BI3536" s="416"/>
      <c r="BJ3536" s="416"/>
    </row>
    <row r="3537" spans="10:62" x14ac:dyDescent="0.2">
      <c r="J3537" s="385"/>
      <c r="K3537" s="217"/>
      <c r="L3537" s="217"/>
      <c r="M3537" s="693"/>
      <c r="N3537" s="693"/>
      <c r="O3537" s="359"/>
      <c r="P3537" s="619"/>
      <c r="Q3537" s="672"/>
      <c r="R3537" s="672"/>
      <c r="S3537" s="672"/>
      <c r="T3537" s="385"/>
      <c r="U3537" s="385"/>
      <c r="V3537" s="385"/>
      <c r="W3537" s="385"/>
      <c r="X3537" s="693"/>
      <c r="Y3537" s="325"/>
      <c r="Z3537" s="308"/>
      <c r="AA3537" s="383"/>
      <c r="AC3537" s="325"/>
      <c r="AD3537" s="325"/>
      <c r="AF3537" s="383"/>
      <c r="AH3537" s="325"/>
      <c r="AI3537" s="325"/>
      <c r="AK3537" s="385"/>
      <c r="AL3537" s="385"/>
      <c r="AM3537" s="359"/>
      <c r="AN3537" s="385"/>
      <c r="AO3537" s="385"/>
      <c r="AP3537" s="385"/>
      <c r="AQ3537" s="385"/>
      <c r="AR3537" s="385"/>
      <c r="AS3537" s="385"/>
      <c r="AT3537" s="385"/>
      <c r="AU3537" s="359"/>
      <c r="AW3537" s="416"/>
      <c r="AX3537" s="694"/>
      <c r="AY3537" s="641"/>
      <c r="AZ3537" s="385"/>
      <c r="BA3537" s="385"/>
      <c r="BB3537" s="416"/>
      <c r="BC3537" s="416"/>
      <c r="BD3537" s="416"/>
      <c r="BE3537" s="416"/>
      <c r="BF3537" s="416"/>
      <c r="BG3537" s="416"/>
      <c r="BH3537" s="416"/>
      <c r="BI3537" s="416"/>
      <c r="BJ3537" s="416"/>
    </row>
    <row r="3538" spans="10:62" x14ac:dyDescent="0.2">
      <c r="J3538" s="385"/>
      <c r="K3538" s="217"/>
      <c r="L3538" s="217"/>
      <c r="M3538" s="693"/>
      <c r="N3538" s="693"/>
      <c r="O3538" s="359"/>
      <c r="P3538" s="619"/>
      <c r="Q3538" s="672"/>
      <c r="R3538" s="672"/>
      <c r="S3538" s="672"/>
      <c r="T3538" s="385"/>
      <c r="U3538" s="385"/>
      <c r="V3538" s="385"/>
      <c r="W3538" s="385"/>
      <c r="X3538" s="693"/>
      <c r="Y3538" s="325"/>
      <c r="Z3538" s="308"/>
      <c r="AA3538" s="383"/>
      <c r="AC3538" s="325"/>
      <c r="AD3538" s="325"/>
      <c r="AF3538" s="383"/>
      <c r="AH3538" s="325"/>
      <c r="AI3538" s="325"/>
      <c r="AK3538" s="385"/>
      <c r="AL3538" s="385"/>
      <c r="AM3538" s="359"/>
      <c r="AN3538" s="385"/>
      <c r="AO3538" s="385"/>
      <c r="AP3538" s="385"/>
      <c r="AQ3538" s="385"/>
      <c r="AR3538" s="385"/>
      <c r="AS3538" s="385"/>
      <c r="AT3538" s="385"/>
      <c r="AU3538" s="359"/>
      <c r="AW3538" s="416"/>
      <c r="AX3538" s="694"/>
      <c r="AY3538" s="641"/>
      <c r="AZ3538" s="385"/>
      <c r="BA3538" s="385"/>
      <c r="BB3538" s="416"/>
      <c r="BC3538" s="416"/>
      <c r="BD3538" s="416"/>
      <c r="BE3538" s="416"/>
      <c r="BF3538" s="416"/>
      <c r="BG3538" s="416"/>
      <c r="BH3538" s="416"/>
      <c r="BI3538" s="416"/>
      <c r="BJ3538" s="416"/>
    </row>
    <row r="3539" spans="10:62" x14ac:dyDescent="0.2">
      <c r="J3539" s="385"/>
      <c r="K3539" s="217"/>
      <c r="L3539" s="217"/>
      <c r="M3539" s="693"/>
      <c r="N3539" s="693"/>
      <c r="O3539" s="359"/>
      <c r="P3539" s="619"/>
      <c r="Q3539" s="672"/>
      <c r="R3539" s="672"/>
      <c r="S3539" s="672"/>
      <c r="T3539" s="385"/>
      <c r="U3539" s="385"/>
      <c r="V3539" s="385"/>
      <c r="W3539" s="385"/>
      <c r="X3539" s="693"/>
      <c r="Y3539" s="325"/>
      <c r="Z3539" s="308"/>
      <c r="AA3539" s="383"/>
      <c r="AC3539" s="325"/>
      <c r="AD3539" s="325"/>
      <c r="AF3539" s="383"/>
      <c r="AH3539" s="325"/>
      <c r="AI3539" s="325"/>
      <c r="AK3539" s="385"/>
      <c r="AL3539" s="385"/>
      <c r="AM3539" s="359"/>
      <c r="AN3539" s="385"/>
      <c r="AO3539" s="385"/>
      <c r="AP3539" s="385"/>
      <c r="AQ3539" s="385"/>
      <c r="AR3539" s="385"/>
      <c r="AS3539" s="385"/>
      <c r="AT3539" s="385"/>
      <c r="AU3539" s="359"/>
      <c r="AW3539" s="416"/>
      <c r="AX3539" s="694"/>
      <c r="AY3539" s="641"/>
      <c r="AZ3539" s="385"/>
      <c r="BA3539" s="385"/>
      <c r="BB3539" s="416"/>
      <c r="BC3539" s="416"/>
      <c r="BD3539" s="416"/>
      <c r="BE3539" s="416"/>
      <c r="BF3539" s="416"/>
      <c r="BG3539" s="416"/>
      <c r="BH3539" s="416"/>
      <c r="BI3539" s="416"/>
      <c r="BJ3539" s="416"/>
    </row>
    <row r="3540" spans="10:62" x14ac:dyDescent="0.2">
      <c r="J3540" s="385"/>
      <c r="K3540" s="217"/>
      <c r="L3540" s="217"/>
      <c r="M3540" s="693"/>
      <c r="N3540" s="693"/>
      <c r="O3540" s="359"/>
      <c r="P3540" s="619"/>
      <c r="Q3540" s="672"/>
      <c r="R3540" s="672"/>
      <c r="S3540" s="672"/>
      <c r="T3540" s="385"/>
      <c r="U3540" s="385"/>
      <c r="V3540" s="385"/>
      <c r="W3540" s="385"/>
      <c r="X3540" s="693"/>
      <c r="Y3540" s="325"/>
      <c r="Z3540" s="308"/>
      <c r="AA3540" s="383"/>
      <c r="AC3540" s="325"/>
      <c r="AD3540" s="325"/>
      <c r="AF3540" s="383"/>
      <c r="AH3540" s="325"/>
      <c r="AI3540" s="325"/>
      <c r="AK3540" s="385"/>
      <c r="AL3540" s="385"/>
      <c r="AM3540" s="359"/>
      <c r="AN3540" s="385"/>
      <c r="AO3540" s="385"/>
      <c r="AP3540" s="385"/>
      <c r="AQ3540" s="385"/>
      <c r="AR3540" s="385"/>
      <c r="AS3540" s="385"/>
      <c r="AT3540" s="385"/>
      <c r="AU3540" s="359"/>
      <c r="AW3540" s="416"/>
      <c r="AX3540" s="694"/>
      <c r="AY3540" s="641"/>
      <c r="AZ3540" s="385"/>
      <c r="BA3540" s="385"/>
      <c r="BB3540" s="416"/>
      <c r="BC3540" s="416"/>
      <c r="BD3540" s="416"/>
      <c r="BE3540" s="416"/>
      <c r="BF3540" s="416"/>
      <c r="BG3540" s="416"/>
      <c r="BH3540" s="416"/>
      <c r="BI3540" s="416"/>
      <c r="BJ3540" s="416"/>
    </row>
    <row r="3541" spans="10:62" x14ac:dyDescent="0.2">
      <c r="J3541" s="385"/>
      <c r="K3541" s="217"/>
      <c r="L3541" s="217"/>
      <c r="M3541" s="693"/>
      <c r="N3541" s="693"/>
      <c r="O3541" s="359"/>
      <c r="P3541" s="619"/>
      <c r="Q3541" s="672"/>
      <c r="R3541" s="672"/>
      <c r="S3541" s="672"/>
      <c r="T3541" s="385"/>
      <c r="U3541" s="385"/>
      <c r="V3541" s="385"/>
      <c r="W3541" s="385"/>
      <c r="X3541" s="693"/>
      <c r="Y3541" s="325"/>
      <c r="Z3541" s="308"/>
      <c r="AA3541" s="383"/>
      <c r="AC3541" s="325"/>
      <c r="AD3541" s="325"/>
      <c r="AF3541" s="383"/>
      <c r="AH3541" s="325"/>
      <c r="AI3541" s="325"/>
      <c r="AK3541" s="385"/>
      <c r="AL3541" s="385"/>
      <c r="AM3541" s="359"/>
      <c r="AN3541" s="385"/>
      <c r="AO3541" s="385"/>
      <c r="AP3541" s="385"/>
      <c r="AQ3541" s="385"/>
      <c r="AR3541" s="385"/>
      <c r="AS3541" s="385"/>
      <c r="AT3541" s="385"/>
      <c r="AU3541" s="359"/>
      <c r="AW3541" s="416"/>
      <c r="AX3541" s="694"/>
      <c r="AY3541" s="641"/>
      <c r="AZ3541" s="385"/>
      <c r="BA3541" s="385"/>
      <c r="BB3541" s="416"/>
      <c r="BC3541" s="416"/>
      <c r="BD3541" s="416"/>
      <c r="BE3541" s="416"/>
      <c r="BF3541" s="416"/>
      <c r="BG3541" s="416"/>
      <c r="BH3541" s="416"/>
      <c r="BI3541" s="416"/>
      <c r="BJ3541" s="416"/>
    </row>
    <row r="3542" spans="10:62" x14ac:dyDescent="0.2">
      <c r="J3542" s="385"/>
      <c r="K3542" s="217"/>
      <c r="L3542" s="217"/>
      <c r="M3542" s="693"/>
      <c r="N3542" s="693"/>
      <c r="O3542" s="359"/>
      <c r="P3542" s="619"/>
      <c r="Q3542" s="672"/>
      <c r="R3542" s="672"/>
      <c r="S3542" s="672"/>
      <c r="T3542" s="385"/>
      <c r="U3542" s="385"/>
      <c r="V3542" s="385"/>
      <c r="W3542" s="385"/>
      <c r="X3542" s="693"/>
      <c r="Y3542" s="325"/>
      <c r="Z3542" s="308"/>
      <c r="AA3542" s="383"/>
      <c r="AC3542" s="325"/>
      <c r="AD3542" s="325"/>
      <c r="AF3542" s="383"/>
      <c r="AH3542" s="325"/>
      <c r="AI3542" s="325"/>
      <c r="AK3542" s="385"/>
      <c r="AL3542" s="385"/>
      <c r="AM3542" s="359"/>
      <c r="AN3542" s="385"/>
      <c r="AO3542" s="385"/>
      <c r="AP3542" s="385"/>
      <c r="AQ3542" s="385"/>
      <c r="AR3542" s="385"/>
      <c r="AS3542" s="385"/>
      <c r="AT3542" s="385"/>
      <c r="AU3542" s="359"/>
      <c r="AW3542" s="416"/>
      <c r="AX3542" s="694"/>
      <c r="AY3542" s="641"/>
      <c r="AZ3542" s="385"/>
      <c r="BA3542" s="385"/>
      <c r="BB3542" s="416"/>
      <c r="BC3542" s="416"/>
      <c r="BD3542" s="416"/>
      <c r="BE3542" s="416"/>
      <c r="BF3542" s="416"/>
      <c r="BG3542" s="416"/>
      <c r="BH3542" s="416"/>
      <c r="BI3542" s="416"/>
      <c r="BJ3542" s="416"/>
    </row>
    <row r="3543" spans="10:62" x14ac:dyDescent="0.2">
      <c r="J3543" s="385"/>
      <c r="K3543" s="217"/>
      <c r="L3543" s="217"/>
      <c r="M3543" s="693"/>
      <c r="N3543" s="693"/>
      <c r="O3543" s="359"/>
      <c r="P3543" s="619"/>
      <c r="Q3543" s="672"/>
      <c r="R3543" s="672"/>
      <c r="S3543" s="672"/>
      <c r="T3543" s="385"/>
      <c r="U3543" s="385"/>
      <c r="V3543" s="385"/>
      <c r="W3543" s="385"/>
      <c r="X3543" s="693"/>
      <c r="Y3543" s="325"/>
      <c r="Z3543" s="308"/>
      <c r="AA3543" s="383"/>
      <c r="AC3543" s="325"/>
      <c r="AD3543" s="325"/>
      <c r="AF3543" s="383"/>
      <c r="AH3543" s="325"/>
      <c r="AI3543" s="325"/>
      <c r="AK3543" s="385"/>
      <c r="AL3543" s="385"/>
      <c r="AM3543" s="359"/>
      <c r="AN3543" s="385"/>
      <c r="AO3543" s="385"/>
      <c r="AP3543" s="385"/>
      <c r="AQ3543" s="385"/>
      <c r="AR3543" s="385"/>
      <c r="AS3543" s="385"/>
      <c r="AT3543" s="385"/>
      <c r="AU3543" s="359"/>
      <c r="AW3543" s="416"/>
      <c r="AX3543" s="694"/>
      <c r="AY3543" s="641"/>
      <c r="AZ3543" s="385"/>
      <c r="BA3543" s="385"/>
      <c r="BB3543" s="416"/>
      <c r="BC3543" s="416"/>
      <c r="BD3543" s="416"/>
      <c r="BE3543" s="416"/>
      <c r="BF3543" s="416"/>
      <c r="BG3543" s="416"/>
      <c r="BH3543" s="416"/>
      <c r="BI3543" s="416"/>
      <c r="BJ3543" s="416"/>
    </row>
    <row r="3544" spans="10:62" x14ac:dyDescent="0.2">
      <c r="J3544" s="385"/>
      <c r="K3544" s="217"/>
      <c r="L3544" s="217"/>
      <c r="M3544" s="693"/>
      <c r="N3544" s="693"/>
      <c r="O3544" s="359"/>
      <c r="P3544" s="619"/>
      <c r="Q3544" s="672"/>
      <c r="R3544" s="672"/>
      <c r="S3544" s="672"/>
      <c r="T3544" s="385"/>
      <c r="U3544" s="385"/>
      <c r="V3544" s="385"/>
      <c r="W3544" s="385"/>
      <c r="X3544" s="693"/>
      <c r="Y3544" s="325"/>
      <c r="Z3544" s="308"/>
      <c r="AA3544" s="383"/>
      <c r="AC3544" s="325"/>
      <c r="AD3544" s="325"/>
      <c r="AF3544" s="383"/>
      <c r="AH3544" s="325"/>
      <c r="AI3544" s="325"/>
      <c r="AK3544" s="385"/>
      <c r="AL3544" s="385"/>
      <c r="AM3544" s="359"/>
      <c r="AN3544" s="385"/>
      <c r="AO3544" s="385"/>
      <c r="AP3544" s="385"/>
      <c r="AQ3544" s="385"/>
      <c r="AR3544" s="385"/>
      <c r="AS3544" s="385"/>
      <c r="AT3544" s="385"/>
      <c r="AU3544" s="359"/>
      <c r="AW3544" s="416"/>
      <c r="AX3544" s="694"/>
      <c r="AY3544" s="641"/>
      <c r="AZ3544" s="385"/>
      <c r="BA3544" s="385"/>
      <c r="BB3544" s="416"/>
      <c r="BC3544" s="416"/>
      <c r="BD3544" s="416"/>
      <c r="BE3544" s="416"/>
      <c r="BF3544" s="416"/>
      <c r="BG3544" s="416"/>
      <c r="BH3544" s="416"/>
      <c r="BI3544" s="416"/>
      <c r="BJ3544" s="416"/>
    </row>
    <row r="3545" spans="10:62" x14ac:dyDescent="0.2">
      <c r="J3545" s="385"/>
      <c r="K3545" s="217"/>
      <c r="L3545" s="217"/>
      <c r="M3545" s="693"/>
      <c r="N3545" s="693"/>
      <c r="O3545" s="359"/>
      <c r="P3545" s="619"/>
      <c r="Q3545" s="672"/>
      <c r="R3545" s="672"/>
      <c r="S3545" s="672"/>
      <c r="T3545" s="385"/>
      <c r="U3545" s="385"/>
      <c r="V3545" s="385"/>
      <c r="W3545" s="385"/>
      <c r="X3545" s="693"/>
      <c r="Y3545" s="325"/>
      <c r="Z3545" s="308"/>
      <c r="AA3545" s="383"/>
      <c r="AC3545" s="325"/>
      <c r="AD3545" s="325"/>
      <c r="AF3545" s="383"/>
      <c r="AH3545" s="325"/>
      <c r="AI3545" s="325"/>
      <c r="AK3545" s="385"/>
      <c r="AL3545" s="385"/>
      <c r="AM3545" s="359"/>
      <c r="AN3545" s="385"/>
      <c r="AO3545" s="385"/>
      <c r="AP3545" s="385"/>
      <c r="AQ3545" s="385"/>
      <c r="AR3545" s="385"/>
      <c r="AS3545" s="385"/>
      <c r="AT3545" s="385"/>
      <c r="AU3545" s="359"/>
      <c r="AW3545" s="416"/>
      <c r="AX3545" s="694"/>
      <c r="AY3545" s="641"/>
      <c r="AZ3545" s="385"/>
      <c r="BA3545" s="385"/>
      <c r="BB3545" s="416"/>
      <c r="BC3545" s="416"/>
      <c r="BD3545" s="416"/>
      <c r="BE3545" s="416"/>
      <c r="BF3545" s="416"/>
      <c r="BG3545" s="416"/>
      <c r="BH3545" s="416"/>
      <c r="BI3545" s="416"/>
      <c r="BJ3545" s="416"/>
    </row>
    <row r="3546" spans="10:62" x14ac:dyDescent="0.2">
      <c r="J3546" s="385"/>
      <c r="K3546" s="217"/>
      <c r="L3546" s="217"/>
      <c r="M3546" s="693"/>
      <c r="N3546" s="693"/>
      <c r="O3546" s="359"/>
      <c r="P3546" s="619"/>
      <c r="Q3546" s="672"/>
      <c r="R3546" s="672"/>
      <c r="S3546" s="672"/>
      <c r="T3546" s="385"/>
      <c r="U3546" s="385"/>
      <c r="V3546" s="385"/>
      <c r="W3546" s="385"/>
      <c r="X3546" s="693"/>
      <c r="Y3546" s="325"/>
      <c r="Z3546" s="308"/>
      <c r="AA3546" s="383"/>
      <c r="AC3546" s="325"/>
      <c r="AD3546" s="325"/>
      <c r="AF3546" s="383"/>
      <c r="AH3546" s="325"/>
      <c r="AI3546" s="325"/>
      <c r="AK3546" s="385"/>
      <c r="AL3546" s="385"/>
      <c r="AM3546" s="359"/>
      <c r="AN3546" s="385"/>
      <c r="AO3546" s="385"/>
      <c r="AP3546" s="385"/>
      <c r="AQ3546" s="385"/>
      <c r="AR3546" s="385"/>
      <c r="AS3546" s="385"/>
      <c r="AT3546" s="385"/>
      <c r="AU3546" s="359"/>
      <c r="AW3546" s="416"/>
      <c r="AX3546" s="694"/>
      <c r="AY3546" s="641"/>
      <c r="AZ3546" s="385"/>
      <c r="BA3546" s="385"/>
      <c r="BB3546" s="416"/>
      <c r="BC3546" s="416"/>
      <c r="BD3546" s="416"/>
      <c r="BE3546" s="416"/>
      <c r="BF3546" s="416"/>
      <c r="BG3546" s="416"/>
      <c r="BH3546" s="416"/>
      <c r="BI3546" s="416"/>
      <c r="BJ3546" s="416"/>
    </row>
    <row r="3547" spans="10:62" x14ac:dyDescent="0.2">
      <c r="J3547" s="385"/>
      <c r="K3547" s="217"/>
      <c r="L3547" s="217"/>
      <c r="M3547" s="693"/>
      <c r="N3547" s="693"/>
      <c r="O3547" s="359"/>
      <c r="P3547" s="619"/>
      <c r="Q3547" s="672"/>
      <c r="R3547" s="672"/>
      <c r="S3547" s="672"/>
      <c r="T3547" s="385"/>
      <c r="U3547" s="385"/>
      <c r="V3547" s="385"/>
      <c r="W3547" s="385"/>
      <c r="X3547" s="693"/>
      <c r="Y3547" s="325"/>
      <c r="Z3547" s="308"/>
      <c r="AA3547" s="383"/>
      <c r="AC3547" s="325"/>
      <c r="AD3547" s="325"/>
      <c r="AF3547" s="383"/>
      <c r="AH3547" s="325"/>
      <c r="AI3547" s="325"/>
      <c r="AK3547" s="385"/>
      <c r="AL3547" s="385"/>
      <c r="AM3547" s="359"/>
      <c r="AN3547" s="385"/>
      <c r="AO3547" s="385"/>
      <c r="AP3547" s="385"/>
      <c r="AQ3547" s="385"/>
      <c r="AR3547" s="385"/>
      <c r="AS3547" s="385"/>
      <c r="AT3547" s="385"/>
      <c r="AU3547" s="359"/>
      <c r="AW3547" s="416"/>
      <c r="AX3547" s="694"/>
      <c r="AY3547" s="641"/>
      <c r="AZ3547" s="385"/>
      <c r="BA3547" s="385"/>
      <c r="BB3547" s="416"/>
      <c r="BC3547" s="416"/>
      <c r="BD3547" s="416"/>
      <c r="BE3547" s="416"/>
      <c r="BF3547" s="416"/>
      <c r="BG3547" s="416"/>
      <c r="BH3547" s="416"/>
      <c r="BI3547" s="416"/>
      <c r="BJ3547" s="416"/>
    </row>
    <row r="3548" spans="10:62" x14ac:dyDescent="0.2">
      <c r="J3548" s="385"/>
      <c r="K3548" s="217"/>
      <c r="L3548" s="217"/>
      <c r="M3548" s="693"/>
      <c r="N3548" s="693"/>
      <c r="O3548" s="359"/>
      <c r="P3548" s="619"/>
      <c r="Q3548" s="672"/>
      <c r="R3548" s="672"/>
      <c r="S3548" s="672"/>
      <c r="T3548" s="385"/>
      <c r="U3548" s="385"/>
      <c r="V3548" s="385"/>
      <c r="W3548" s="385"/>
      <c r="X3548" s="693"/>
      <c r="Y3548" s="325"/>
      <c r="Z3548" s="308"/>
      <c r="AA3548" s="383"/>
      <c r="AC3548" s="325"/>
      <c r="AD3548" s="325"/>
      <c r="AF3548" s="383"/>
      <c r="AH3548" s="325"/>
      <c r="AI3548" s="325"/>
      <c r="AK3548" s="385"/>
      <c r="AL3548" s="385"/>
      <c r="AM3548" s="359"/>
      <c r="AN3548" s="385"/>
      <c r="AO3548" s="385"/>
      <c r="AP3548" s="385"/>
      <c r="AQ3548" s="385"/>
      <c r="AR3548" s="385"/>
      <c r="AS3548" s="385"/>
      <c r="AT3548" s="385"/>
      <c r="AU3548" s="359"/>
      <c r="AW3548" s="416"/>
      <c r="AX3548" s="694"/>
      <c r="AY3548" s="641"/>
      <c r="AZ3548" s="385"/>
      <c r="BA3548" s="385"/>
      <c r="BB3548" s="416"/>
      <c r="BC3548" s="416"/>
      <c r="BD3548" s="416"/>
      <c r="BE3548" s="416"/>
      <c r="BF3548" s="416"/>
      <c r="BG3548" s="416"/>
      <c r="BH3548" s="416"/>
      <c r="BI3548" s="416"/>
      <c r="BJ3548" s="416"/>
    </row>
    <row r="3549" spans="10:62" x14ac:dyDescent="0.2">
      <c r="J3549" s="385"/>
      <c r="K3549" s="217"/>
      <c r="L3549" s="217"/>
      <c r="M3549" s="693"/>
      <c r="N3549" s="693"/>
      <c r="O3549" s="359"/>
      <c r="P3549" s="619"/>
      <c r="Q3549" s="672"/>
      <c r="R3549" s="672"/>
      <c r="S3549" s="672"/>
      <c r="T3549" s="385"/>
      <c r="U3549" s="385"/>
      <c r="V3549" s="385"/>
      <c r="W3549" s="385"/>
      <c r="X3549" s="693"/>
      <c r="Y3549" s="325"/>
      <c r="Z3549" s="308"/>
      <c r="AA3549" s="383"/>
      <c r="AC3549" s="325"/>
      <c r="AD3549" s="325"/>
      <c r="AF3549" s="383"/>
      <c r="AH3549" s="325"/>
      <c r="AI3549" s="325"/>
      <c r="AK3549" s="385"/>
      <c r="AL3549" s="385"/>
      <c r="AM3549" s="359"/>
      <c r="AN3549" s="385"/>
      <c r="AO3549" s="385"/>
      <c r="AP3549" s="385"/>
      <c r="AQ3549" s="385"/>
      <c r="AR3549" s="385"/>
      <c r="AS3549" s="385"/>
      <c r="AT3549" s="385"/>
      <c r="AU3549" s="359"/>
      <c r="AW3549" s="416"/>
      <c r="AX3549" s="694"/>
      <c r="AY3549" s="641"/>
      <c r="AZ3549" s="385"/>
      <c r="BA3549" s="385"/>
      <c r="BB3549" s="416"/>
      <c r="BC3549" s="416"/>
      <c r="BD3549" s="416"/>
      <c r="BE3549" s="416"/>
      <c r="BF3549" s="416"/>
      <c r="BG3549" s="416"/>
      <c r="BH3549" s="416"/>
      <c r="BI3549" s="416"/>
      <c r="BJ3549" s="416"/>
    </row>
    <row r="3550" spans="10:62" x14ac:dyDescent="0.2">
      <c r="J3550" s="385"/>
      <c r="K3550" s="217"/>
      <c r="L3550" s="217"/>
      <c r="M3550" s="693"/>
      <c r="N3550" s="693"/>
      <c r="O3550" s="359"/>
      <c r="P3550" s="619"/>
      <c r="Q3550" s="672"/>
      <c r="R3550" s="672"/>
      <c r="S3550" s="672"/>
      <c r="T3550" s="385"/>
      <c r="U3550" s="385"/>
      <c r="V3550" s="385"/>
      <c r="W3550" s="385"/>
      <c r="X3550" s="693"/>
      <c r="Y3550" s="325"/>
      <c r="Z3550" s="308"/>
      <c r="AA3550" s="383"/>
      <c r="AC3550" s="325"/>
      <c r="AD3550" s="325"/>
      <c r="AF3550" s="383"/>
      <c r="AH3550" s="325"/>
      <c r="AI3550" s="325"/>
      <c r="AK3550" s="385"/>
      <c r="AL3550" s="385"/>
      <c r="AM3550" s="359"/>
      <c r="AN3550" s="385"/>
      <c r="AO3550" s="385"/>
      <c r="AP3550" s="385"/>
      <c r="AQ3550" s="385"/>
      <c r="AR3550" s="385"/>
      <c r="AS3550" s="385"/>
      <c r="AT3550" s="385"/>
      <c r="AU3550" s="359"/>
      <c r="AW3550" s="416"/>
      <c r="AX3550" s="694"/>
      <c r="AY3550" s="641"/>
      <c r="AZ3550" s="385"/>
      <c r="BA3550" s="385"/>
      <c r="BB3550" s="416"/>
      <c r="BC3550" s="416"/>
      <c r="BD3550" s="416"/>
      <c r="BE3550" s="416"/>
      <c r="BF3550" s="416"/>
      <c r="BG3550" s="416"/>
      <c r="BH3550" s="416"/>
      <c r="BI3550" s="416"/>
      <c r="BJ3550" s="416"/>
    </row>
    <row r="3551" spans="10:62" x14ac:dyDescent="0.2">
      <c r="J3551" s="385"/>
      <c r="K3551" s="217"/>
      <c r="L3551" s="217"/>
      <c r="M3551" s="693"/>
      <c r="N3551" s="693"/>
      <c r="O3551" s="359"/>
      <c r="P3551" s="619"/>
      <c r="Q3551" s="672"/>
      <c r="R3551" s="672"/>
      <c r="S3551" s="672"/>
      <c r="T3551" s="385"/>
      <c r="U3551" s="385"/>
      <c r="V3551" s="385"/>
      <c r="W3551" s="385"/>
      <c r="X3551" s="693"/>
      <c r="Y3551" s="325"/>
      <c r="Z3551" s="308"/>
      <c r="AA3551" s="383"/>
      <c r="AC3551" s="325"/>
      <c r="AD3551" s="325"/>
      <c r="AF3551" s="383"/>
      <c r="AH3551" s="325"/>
      <c r="AI3551" s="325"/>
      <c r="AK3551" s="385"/>
      <c r="AL3551" s="385"/>
      <c r="AM3551" s="359"/>
      <c r="AN3551" s="385"/>
      <c r="AO3551" s="385"/>
      <c r="AP3551" s="385"/>
      <c r="AQ3551" s="385"/>
      <c r="AR3551" s="385"/>
      <c r="AS3551" s="385"/>
      <c r="AT3551" s="385"/>
      <c r="AU3551" s="359"/>
      <c r="AW3551" s="416"/>
      <c r="AX3551" s="694"/>
      <c r="AY3551" s="641"/>
      <c r="AZ3551" s="385"/>
      <c r="BA3551" s="385"/>
      <c r="BB3551" s="416"/>
      <c r="BC3551" s="416"/>
      <c r="BD3551" s="416"/>
      <c r="BE3551" s="416"/>
      <c r="BF3551" s="416"/>
      <c r="BG3551" s="416"/>
      <c r="BH3551" s="416"/>
      <c r="BI3551" s="416"/>
      <c r="BJ3551" s="416"/>
    </row>
    <row r="3552" spans="10:62" x14ac:dyDescent="0.2">
      <c r="J3552" s="385"/>
      <c r="K3552" s="217"/>
      <c r="L3552" s="217"/>
      <c r="M3552" s="693"/>
      <c r="N3552" s="693"/>
      <c r="O3552" s="359"/>
      <c r="P3552" s="619"/>
      <c r="Q3552" s="672"/>
      <c r="R3552" s="672"/>
      <c r="S3552" s="672"/>
      <c r="T3552" s="385"/>
      <c r="U3552" s="385"/>
      <c r="V3552" s="385"/>
      <c r="W3552" s="385"/>
      <c r="X3552" s="693"/>
      <c r="Y3552" s="325"/>
      <c r="Z3552" s="308"/>
      <c r="AA3552" s="383"/>
      <c r="AC3552" s="325"/>
      <c r="AD3552" s="325"/>
      <c r="AF3552" s="383"/>
      <c r="AH3552" s="325"/>
      <c r="AI3552" s="325"/>
      <c r="AK3552" s="385"/>
      <c r="AL3552" s="385"/>
      <c r="AM3552" s="359"/>
      <c r="AN3552" s="385"/>
      <c r="AO3552" s="385"/>
      <c r="AP3552" s="385"/>
      <c r="AQ3552" s="385"/>
      <c r="AR3552" s="385"/>
      <c r="AS3552" s="385"/>
      <c r="AT3552" s="385"/>
      <c r="AU3552" s="359"/>
      <c r="AW3552" s="416"/>
      <c r="AX3552" s="694"/>
      <c r="AY3552" s="641"/>
      <c r="AZ3552" s="385"/>
      <c r="BA3552" s="385"/>
      <c r="BB3552" s="416"/>
      <c r="BC3552" s="416"/>
      <c r="BD3552" s="416"/>
      <c r="BE3552" s="416"/>
      <c r="BF3552" s="416"/>
      <c r="BG3552" s="416"/>
      <c r="BH3552" s="416"/>
      <c r="BI3552" s="416"/>
      <c r="BJ3552" s="416"/>
    </row>
    <row r="3553" spans="10:62" x14ac:dyDescent="0.2">
      <c r="J3553" s="385"/>
      <c r="K3553" s="217"/>
      <c r="L3553" s="217"/>
      <c r="M3553" s="693"/>
      <c r="N3553" s="693"/>
      <c r="O3553" s="359"/>
      <c r="P3553" s="619"/>
      <c r="Q3553" s="672"/>
      <c r="R3553" s="672"/>
      <c r="S3553" s="672"/>
      <c r="T3553" s="385"/>
      <c r="U3553" s="385"/>
      <c r="V3553" s="385"/>
      <c r="W3553" s="385"/>
      <c r="X3553" s="693"/>
      <c r="Y3553" s="325"/>
      <c r="Z3553" s="308"/>
      <c r="AA3553" s="383"/>
      <c r="AC3553" s="325"/>
      <c r="AD3553" s="325"/>
      <c r="AF3553" s="383"/>
      <c r="AH3553" s="325"/>
      <c r="AI3553" s="325"/>
      <c r="AK3553" s="385"/>
      <c r="AL3553" s="385"/>
      <c r="AM3553" s="359"/>
      <c r="AN3553" s="385"/>
      <c r="AO3553" s="385"/>
      <c r="AP3553" s="385"/>
      <c r="AQ3553" s="385"/>
      <c r="AR3553" s="385"/>
      <c r="AS3553" s="385"/>
      <c r="AT3553" s="385"/>
      <c r="AU3553" s="359"/>
      <c r="AW3553" s="416"/>
      <c r="AX3553" s="694"/>
      <c r="AY3553" s="641"/>
      <c r="AZ3553" s="385"/>
      <c r="BA3553" s="385"/>
      <c r="BB3553" s="416"/>
      <c r="BC3553" s="416"/>
      <c r="BD3553" s="416"/>
      <c r="BE3553" s="416"/>
      <c r="BF3553" s="416"/>
      <c r="BG3553" s="416"/>
      <c r="BH3553" s="416"/>
      <c r="BI3553" s="416"/>
      <c r="BJ3553" s="416"/>
    </row>
    <row r="3554" spans="10:62" x14ac:dyDescent="0.2">
      <c r="J3554" s="385"/>
      <c r="K3554" s="217"/>
      <c r="L3554" s="217"/>
      <c r="M3554" s="693"/>
      <c r="N3554" s="693"/>
      <c r="O3554" s="359"/>
      <c r="P3554" s="619"/>
      <c r="Q3554" s="672"/>
      <c r="R3554" s="672"/>
      <c r="S3554" s="672"/>
      <c r="T3554" s="385"/>
      <c r="U3554" s="385"/>
      <c r="V3554" s="385"/>
      <c r="W3554" s="385"/>
      <c r="X3554" s="693"/>
      <c r="Y3554" s="325"/>
      <c r="Z3554" s="308"/>
      <c r="AA3554" s="383"/>
      <c r="AC3554" s="325"/>
      <c r="AD3554" s="325"/>
      <c r="AF3554" s="383"/>
      <c r="AH3554" s="325"/>
      <c r="AI3554" s="325"/>
      <c r="AK3554" s="385"/>
      <c r="AL3554" s="385"/>
      <c r="AM3554" s="359"/>
      <c r="AN3554" s="385"/>
      <c r="AO3554" s="385"/>
      <c r="AP3554" s="385"/>
      <c r="AQ3554" s="385"/>
      <c r="AR3554" s="385"/>
      <c r="AS3554" s="385"/>
      <c r="AT3554" s="385"/>
      <c r="AU3554" s="359"/>
      <c r="AW3554" s="416"/>
      <c r="AX3554" s="694"/>
      <c r="AY3554" s="641"/>
      <c r="AZ3554" s="385"/>
      <c r="BA3554" s="385"/>
      <c r="BB3554" s="416"/>
      <c r="BC3554" s="416"/>
      <c r="BD3554" s="416"/>
      <c r="BE3554" s="416"/>
      <c r="BF3554" s="416"/>
      <c r="BG3554" s="416"/>
      <c r="BH3554" s="416"/>
      <c r="BI3554" s="416"/>
      <c r="BJ3554" s="416"/>
    </row>
    <row r="3555" spans="10:62" x14ac:dyDescent="0.2">
      <c r="J3555" s="385"/>
      <c r="K3555" s="217"/>
      <c r="L3555" s="217"/>
      <c r="M3555" s="693"/>
      <c r="N3555" s="693"/>
      <c r="O3555" s="359"/>
      <c r="P3555" s="619"/>
      <c r="Q3555" s="672"/>
      <c r="R3555" s="672"/>
      <c r="S3555" s="672"/>
      <c r="T3555" s="385"/>
      <c r="U3555" s="385"/>
      <c r="V3555" s="385"/>
      <c r="W3555" s="385"/>
      <c r="X3555" s="693"/>
      <c r="Y3555" s="325"/>
      <c r="Z3555" s="308"/>
      <c r="AA3555" s="383"/>
      <c r="AC3555" s="325"/>
      <c r="AD3555" s="325"/>
      <c r="AF3555" s="383"/>
      <c r="AH3555" s="325"/>
      <c r="AI3555" s="325"/>
      <c r="AK3555" s="385"/>
      <c r="AL3555" s="385"/>
      <c r="AM3555" s="359"/>
      <c r="AN3555" s="385"/>
      <c r="AO3555" s="385"/>
      <c r="AP3555" s="385"/>
      <c r="AQ3555" s="385"/>
      <c r="AR3555" s="385"/>
      <c r="AS3555" s="385"/>
      <c r="AT3555" s="385"/>
      <c r="AU3555" s="359"/>
      <c r="AW3555" s="416"/>
      <c r="AX3555" s="694"/>
      <c r="AY3555" s="641"/>
      <c r="AZ3555" s="385"/>
      <c r="BA3555" s="385"/>
      <c r="BB3555" s="416"/>
      <c r="BC3555" s="416"/>
      <c r="BD3555" s="416"/>
      <c r="BE3555" s="416"/>
      <c r="BF3555" s="416"/>
      <c r="BG3555" s="416"/>
      <c r="BH3555" s="416"/>
      <c r="BI3555" s="416"/>
      <c r="BJ3555" s="416"/>
    </row>
    <row r="3556" spans="10:62" x14ac:dyDescent="0.2">
      <c r="J3556" s="385"/>
      <c r="K3556" s="217"/>
      <c r="L3556" s="217"/>
      <c r="M3556" s="693"/>
      <c r="N3556" s="693"/>
      <c r="O3556" s="359"/>
      <c r="P3556" s="619"/>
      <c r="Q3556" s="672"/>
      <c r="R3556" s="672"/>
      <c r="S3556" s="672"/>
      <c r="T3556" s="385"/>
      <c r="U3556" s="385"/>
      <c r="V3556" s="385"/>
      <c r="W3556" s="385"/>
      <c r="X3556" s="693"/>
      <c r="Y3556" s="325"/>
      <c r="Z3556" s="308"/>
      <c r="AA3556" s="383"/>
      <c r="AC3556" s="325"/>
      <c r="AD3556" s="325"/>
      <c r="AF3556" s="383"/>
      <c r="AH3556" s="325"/>
      <c r="AI3556" s="325"/>
      <c r="AK3556" s="385"/>
      <c r="AL3556" s="385"/>
      <c r="AM3556" s="359"/>
      <c r="AN3556" s="385"/>
      <c r="AO3556" s="385"/>
      <c r="AP3556" s="385"/>
      <c r="AQ3556" s="385"/>
      <c r="AR3556" s="385"/>
      <c r="AS3556" s="385"/>
      <c r="AT3556" s="385"/>
      <c r="AU3556" s="359"/>
      <c r="AW3556" s="416"/>
      <c r="AX3556" s="694"/>
      <c r="AY3556" s="641"/>
      <c r="AZ3556" s="385"/>
      <c r="BA3556" s="385"/>
      <c r="BB3556" s="416"/>
      <c r="BC3556" s="416"/>
      <c r="BD3556" s="416"/>
      <c r="BE3556" s="416"/>
      <c r="BF3556" s="416"/>
      <c r="BG3556" s="416"/>
      <c r="BH3556" s="416"/>
      <c r="BI3556" s="416"/>
      <c r="BJ3556" s="416"/>
    </row>
    <row r="3557" spans="10:62" x14ac:dyDescent="0.2">
      <c r="J3557" s="385"/>
      <c r="K3557" s="217"/>
      <c r="L3557" s="217"/>
      <c r="M3557" s="693"/>
      <c r="N3557" s="693"/>
      <c r="O3557" s="359"/>
      <c r="P3557" s="619"/>
      <c r="Q3557" s="672"/>
      <c r="R3557" s="672"/>
      <c r="S3557" s="672"/>
      <c r="T3557" s="385"/>
      <c r="U3557" s="385"/>
      <c r="V3557" s="385"/>
      <c r="W3557" s="385"/>
      <c r="X3557" s="693"/>
      <c r="Y3557" s="325"/>
      <c r="Z3557" s="308"/>
      <c r="AA3557" s="383"/>
      <c r="AC3557" s="325"/>
      <c r="AD3557" s="325"/>
      <c r="AF3557" s="383"/>
      <c r="AH3557" s="325"/>
      <c r="AI3557" s="325"/>
      <c r="AK3557" s="385"/>
      <c r="AL3557" s="385"/>
      <c r="AM3557" s="359"/>
      <c r="AN3557" s="385"/>
      <c r="AO3557" s="385"/>
      <c r="AP3557" s="385"/>
      <c r="AQ3557" s="385"/>
      <c r="AR3557" s="385"/>
      <c r="AS3557" s="385"/>
      <c r="AT3557" s="385"/>
      <c r="AU3557" s="359"/>
      <c r="AW3557" s="416"/>
      <c r="AX3557" s="694"/>
      <c r="AY3557" s="641"/>
      <c r="AZ3557" s="385"/>
      <c r="BA3557" s="385"/>
      <c r="BB3557" s="416"/>
      <c r="BC3557" s="416"/>
      <c r="BD3557" s="416"/>
      <c r="BE3557" s="416"/>
      <c r="BF3557" s="416"/>
      <c r="BG3557" s="416"/>
      <c r="BH3557" s="416"/>
      <c r="BI3557" s="416"/>
      <c r="BJ3557" s="416"/>
    </row>
    <row r="3558" spans="10:62" x14ac:dyDescent="0.2">
      <c r="J3558" s="385"/>
      <c r="K3558" s="217"/>
      <c r="L3558" s="217"/>
      <c r="M3558" s="693"/>
      <c r="N3558" s="693"/>
      <c r="O3558" s="359"/>
      <c r="P3558" s="619"/>
      <c r="Q3558" s="672"/>
      <c r="R3558" s="672"/>
      <c r="S3558" s="672"/>
      <c r="T3558" s="385"/>
      <c r="U3558" s="385"/>
      <c r="V3558" s="385"/>
      <c r="W3558" s="385"/>
      <c r="X3558" s="693"/>
      <c r="Y3558" s="325"/>
      <c r="Z3558" s="308"/>
      <c r="AA3558" s="383"/>
      <c r="AC3558" s="325"/>
      <c r="AD3558" s="325"/>
      <c r="AF3558" s="383"/>
      <c r="AH3558" s="325"/>
      <c r="AI3558" s="325"/>
      <c r="AK3558" s="385"/>
      <c r="AL3558" s="385"/>
      <c r="AM3558" s="359"/>
      <c r="AN3558" s="385"/>
      <c r="AO3558" s="385"/>
      <c r="AP3558" s="385"/>
      <c r="AQ3558" s="385"/>
      <c r="AR3558" s="385"/>
      <c r="AS3558" s="385"/>
      <c r="AT3558" s="385"/>
      <c r="AU3558" s="359"/>
      <c r="AW3558" s="416"/>
      <c r="AX3558" s="694"/>
      <c r="AY3558" s="641"/>
      <c r="AZ3558" s="385"/>
      <c r="BA3558" s="385"/>
      <c r="BB3558" s="416"/>
      <c r="BC3558" s="416"/>
      <c r="BD3558" s="416"/>
      <c r="BE3558" s="416"/>
      <c r="BF3558" s="416"/>
      <c r="BG3558" s="416"/>
      <c r="BH3558" s="416"/>
      <c r="BI3558" s="416"/>
      <c r="BJ3558" s="416"/>
    </row>
    <row r="3559" spans="10:62" x14ac:dyDescent="0.2">
      <c r="J3559" s="385"/>
      <c r="K3559" s="217"/>
      <c r="L3559" s="217"/>
      <c r="M3559" s="693"/>
      <c r="N3559" s="693"/>
      <c r="O3559" s="359"/>
      <c r="P3559" s="619"/>
      <c r="Q3559" s="672"/>
      <c r="R3559" s="672"/>
      <c r="S3559" s="672"/>
      <c r="T3559" s="385"/>
      <c r="U3559" s="385"/>
      <c r="V3559" s="385"/>
      <c r="W3559" s="385"/>
      <c r="X3559" s="693"/>
      <c r="Y3559" s="325"/>
      <c r="Z3559" s="308"/>
      <c r="AA3559" s="383"/>
      <c r="AC3559" s="325"/>
      <c r="AD3559" s="325"/>
      <c r="AF3559" s="383"/>
      <c r="AH3559" s="325"/>
      <c r="AI3559" s="325"/>
      <c r="AK3559" s="385"/>
      <c r="AL3559" s="385"/>
      <c r="AM3559" s="359"/>
      <c r="AN3559" s="385"/>
      <c r="AO3559" s="385"/>
      <c r="AP3559" s="385"/>
      <c r="AQ3559" s="385"/>
      <c r="AR3559" s="385"/>
      <c r="AS3559" s="385"/>
      <c r="AT3559" s="385"/>
      <c r="AU3559" s="359"/>
      <c r="AW3559" s="416"/>
      <c r="AX3559" s="694"/>
      <c r="AY3559" s="641"/>
      <c r="AZ3559" s="385"/>
      <c r="BA3559" s="385"/>
      <c r="BB3559" s="416"/>
      <c r="BC3559" s="416"/>
      <c r="BD3559" s="416"/>
      <c r="BE3559" s="416"/>
      <c r="BF3559" s="416"/>
      <c r="BG3559" s="416"/>
      <c r="BH3559" s="416"/>
      <c r="BI3559" s="416"/>
      <c r="BJ3559" s="416"/>
    </row>
    <row r="3560" spans="10:62" x14ac:dyDescent="0.2">
      <c r="J3560" s="385"/>
      <c r="K3560" s="217"/>
      <c r="L3560" s="217"/>
      <c r="M3560" s="693"/>
      <c r="N3560" s="693"/>
      <c r="O3560" s="359"/>
      <c r="P3560" s="619"/>
      <c r="Q3560" s="672"/>
      <c r="R3560" s="672"/>
      <c r="S3560" s="672"/>
      <c r="T3560" s="385"/>
      <c r="U3560" s="385"/>
      <c r="V3560" s="385"/>
      <c r="W3560" s="385"/>
      <c r="X3560" s="693"/>
      <c r="Y3560" s="325"/>
      <c r="Z3560" s="308"/>
      <c r="AA3560" s="383"/>
      <c r="AC3560" s="325"/>
      <c r="AD3560" s="325"/>
      <c r="AF3560" s="383"/>
      <c r="AH3560" s="325"/>
      <c r="AI3560" s="325"/>
      <c r="AK3560" s="385"/>
      <c r="AL3560" s="385"/>
      <c r="AM3560" s="359"/>
      <c r="AN3560" s="385"/>
      <c r="AO3560" s="385"/>
      <c r="AP3560" s="385"/>
      <c r="AQ3560" s="385"/>
      <c r="AR3560" s="385"/>
      <c r="AS3560" s="385"/>
      <c r="AT3560" s="385"/>
      <c r="AU3560" s="359"/>
      <c r="AW3560" s="416"/>
      <c r="AX3560" s="694"/>
      <c r="AY3560" s="641"/>
      <c r="AZ3560" s="385"/>
      <c r="BA3560" s="385"/>
      <c r="BB3560" s="416"/>
      <c r="BC3560" s="416"/>
      <c r="BD3560" s="416"/>
      <c r="BE3560" s="416"/>
      <c r="BF3560" s="416"/>
      <c r="BG3560" s="416"/>
      <c r="BH3560" s="416"/>
      <c r="BI3560" s="416"/>
      <c r="BJ3560" s="416"/>
    </row>
    <row r="3561" spans="10:62" x14ac:dyDescent="0.2">
      <c r="J3561" s="385"/>
      <c r="K3561" s="217"/>
      <c r="L3561" s="217"/>
      <c r="M3561" s="693"/>
      <c r="N3561" s="693"/>
      <c r="O3561" s="359"/>
      <c r="P3561" s="619"/>
      <c r="Q3561" s="672"/>
      <c r="R3561" s="672"/>
      <c r="S3561" s="672"/>
      <c r="T3561" s="385"/>
      <c r="U3561" s="385"/>
      <c r="V3561" s="385"/>
      <c r="W3561" s="385"/>
      <c r="X3561" s="693"/>
      <c r="Y3561" s="325"/>
      <c r="Z3561" s="308"/>
      <c r="AA3561" s="383"/>
      <c r="AC3561" s="325"/>
      <c r="AD3561" s="325"/>
      <c r="AF3561" s="383"/>
      <c r="AH3561" s="325"/>
      <c r="AI3561" s="325"/>
      <c r="AK3561" s="385"/>
      <c r="AL3561" s="385"/>
      <c r="AM3561" s="359"/>
      <c r="AN3561" s="385"/>
      <c r="AO3561" s="385"/>
      <c r="AP3561" s="385"/>
      <c r="AQ3561" s="385"/>
      <c r="AR3561" s="385"/>
      <c r="AS3561" s="385"/>
      <c r="AT3561" s="385"/>
      <c r="AU3561" s="359"/>
      <c r="AW3561" s="416"/>
      <c r="AX3561" s="694"/>
      <c r="AY3561" s="641"/>
      <c r="AZ3561" s="385"/>
      <c r="BA3561" s="385"/>
      <c r="BB3561" s="416"/>
      <c r="BC3561" s="416"/>
      <c r="BD3561" s="416"/>
      <c r="BE3561" s="416"/>
      <c r="BF3561" s="416"/>
      <c r="BG3561" s="416"/>
      <c r="BH3561" s="416"/>
      <c r="BI3561" s="416"/>
      <c r="BJ3561" s="416"/>
    </row>
    <row r="3562" spans="10:62" x14ac:dyDescent="0.2">
      <c r="J3562" s="385"/>
      <c r="K3562" s="217"/>
      <c r="L3562" s="217"/>
      <c r="M3562" s="693"/>
      <c r="N3562" s="693"/>
      <c r="O3562" s="359"/>
      <c r="P3562" s="619"/>
      <c r="Q3562" s="672"/>
      <c r="R3562" s="672"/>
      <c r="S3562" s="672"/>
      <c r="T3562" s="385"/>
      <c r="U3562" s="385"/>
      <c r="V3562" s="385"/>
      <c r="W3562" s="385"/>
      <c r="X3562" s="693"/>
      <c r="Y3562" s="325"/>
      <c r="Z3562" s="308"/>
      <c r="AA3562" s="383"/>
      <c r="AC3562" s="325"/>
      <c r="AD3562" s="325"/>
      <c r="AF3562" s="383"/>
      <c r="AH3562" s="325"/>
      <c r="AI3562" s="325"/>
      <c r="AK3562" s="385"/>
      <c r="AL3562" s="385"/>
      <c r="AM3562" s="359"/>
      <c r="AN3562" s="385"/>
      <c r="AO3562" s="385"/>
      <c r="AP3562" s="385"/>
      <c r="AQ3562" s="385"/>
      <c r="AR3562" s="385"/>
      <c r="AS3562" s="385"/>
      <c r="AT3562" s="385"/>
      <c r="AU3562" s="359"/>
      <c r="AW3562" s="416"/>
      <c r="AX3562" s="694"/>
      <c r="AY3562" s="641"/>
      <c r="AZ3562" s="385"/>
      <c r="BA3562" s="385"/>
      <c r="BB3562" s="416"/>
      <c r="BC3562" s="416"/>
      <c r="BD3562" s="416"/>
      <c r="BE3562" s="416"/>
      <c r="BF3562" s="416"/>
      <c r="BG3562" s="416"/>
      <c r="BH3562" s="416"/>
      <c r="BI3562" s="416"/>
      <c r="BJ3562" s="416"/>
    </row>
    <row r="3563" spans="10:62" x14ac:dyDescent="0.2">
      <c r="J3563" s="385"/>
      <c r="K3563" s="217"/>
      <c r="L3563" s="217"/>
      <c r="M3563" s="693"/>
      <c r="N3563" s="693"/>
      <c r="O3563" s="359"/>
      <c r="P3563" s="619"/>
      <c r="Q3563" s="672"/>
      <c r="R3563" s="672"/>
      <c r="S3563" s="672"/>
      <c r="T3563" s="385"/>
      <c r="U3563" s="385"/>
      <c r="V3563" s="385"/>
      <c r="W3563" s="385"/>
      <c r="X3563" s="693"/>
      <c r="Y3563" s="325"/>
      <c r="Z3563" s="308"/>
      <c r="AA3563" s="383"/>
      <c r="AC3563" s="325"/>
      <c r="AD3563" s="325"/>
      <c r="AF3563" s="383"/>
      <c r="AH3563" s="325"/>
      <c r="AI3563" s="325"/>
      <c r="AK3563" s="385"/>
      <c r="AL3563" s="385"/>
      <c r="AM3563" s="359"/>
      <c r="AN3563" s="385"/>
      <c r="AO3563" s="385"/>
      <c r="AP3563" s="385"/>
      <c r="AQ3563" s="385"/>
      <c r="AR3563" s="385"/>
      <c r="AS3563" s="385"/>
      <c r="AT3563" s="385"/>
      <c r="AU3563" s="359"/>
      <c r="AW3563" s="416"/>
      <c r="AX3563" s="694"/>
      <c r="AY3563" s="641"/>
      <c r="AZ3563" s="385"/>
      <c r="BA3563" s="385"/>
      <c r="BB3563" s="416"/>
      <c r="BC3563" s="416"/>
      <c r="BD3563" s="416"/>
      <c r="BE3563" s="416"/>
      <c r="BF3563" s="416"/>
      <c r="BG3563" s="416"/>
      <c r="BH3563" s="416"/>
      <c r="BI3563" s="416"/>
      <c r="BJ3563" s="416"/>
    </row>
    <row r="3564" spans="10:62" x14ac:dyDescent="0.2">
      <c r="J3564" s="385"/>
      <c r="K3564" s="217"/>
      <c r="L3564" s="217"/>
      <c r="M3564" s="693"/>
      <c r="N3564" s="693"/>
      <c r="O3564" s="359"/>
      <c r="P3564" s="619"/>
      <c r="Q3564" s="672"/>
      <c r="R3564" s="672"/>
      <c r="S3564" s="672"/>
      <c r="T3564" s="385"/>
      <c r="U3564" s="385"/>
      <c r="V3564" s="385"/>
      <c r="W3564" s="385"/>
      <c r="X3564" s="693"/>
      <c r="Y3564" s="325"/>
      <c r="Z3564" s="308"/>
      <c r="AA3564" s="383"/>
      <c r="AC3564" s="325"/>
      <c r="AD3564" s="325"/>
      <c r="AF3564" s="383"/>
      <c r="AH3564" s="325"/>
      <c r="AI3564" s="325"/>
      <c r="AK3564" s="385"/>
      <c r="AL3564" s="385"/>
      <c r="AM3564" s="359"/>
      <c r="AN3564" s="385"/>
      <c r="AO3564" s="385"/>
      <c r="AP3564" s="385"/>
      <c r="AQ3564" s="385"/>
      <c r="AR3564" s="385"/>
      <c r="AS3564" s="385"/>
      <c r="AT3564" s="385"/>
      <c r="AU3564" s="359"/>
      <c r="AW3564" s="416"/>
      <c r="AX3564" s="694"/>
      <c r="AY3564" s="641"/>
      <c r="AZ3564" s="385"/>
      <c r="BA3564" s="385"/>
      <c r="BB3564" s="416"/>
      <c r="BC3564" s="416"/>
      <c r="BD3564" s="416"/>
      <c r="BE3564" s="416"/>
      <c r="BF3564" s="416"/>
      <c r="BG3564" s="416"/>
      <c r="BH3564" s="416"/>
      <c r="BI3564" s="416"/>
      <c r="BJ3564" s="416"/>
    </row>
    <row r="3565" spans="10:62" x14ac:dyDescent="0.2">
      <c r="J3565" s="385"/>
      <c r="K3565" s="217"/>
      <c r="L3565" s="217"/>
      <c r="M3565" s="693"/>
      <c r="N3565" s="693"/>
      <c r="O3565" s="359"/>
      <c r="P3565" s="619"/>
      <c r="Q3565" s="672"/>
      <c r="R3565" s="672"/>
      <c r="S3565" s="672"/>
      <c r="T3565" s="385"/>
      <c r="U3565" s="385"/>
      <c r="V3565" s="385"/>
      <c r="W3565" s="385"/>
      <c r="X3565" s="693"/>
      <c r="Y3565" s="325"/>
      <c r="Z3565" s="308"/>
      <c r="AA3565" s="383"/>
      <c r="AC3565" s="325"/>
      <c r="AD3565" s="325"/>
      <c r="AF3565" s="383"/>
      <c r="AH3565" s="325"/>
      <c r="AI3565" s="325"/>
      <c r="AK3565" s="385"/>
      <c r="AL3565" s="385"/>
      <c r="AM3565" s="359"/>
      <c r="AN3565" s="385"/>
      <c r="AO3565" s="385"/>
      <c r="AP3565" s="385"/>
      <c r="AQ3565" s="385"/>
      <c r="AR3565" s="385"/>
      <c r="AS3565" s="385"/>
      <c r="AT3565" s="385"/>
      <c r="AU3565" s="359"/>
      <c r="AW3565" s="416"/>
      <c r="AX3565" s="694"/>
      <c r="AY3565" s="641"/>
      <c r="AZ3565" s="385"/>
      <c r="BA3565" s="385"/>
      <c r="BB3565" s="416"/>
      <c r="BC3565" s="416"/>
      <c r="BD3565" s="416"/>
      <c r="BE3565" s="416"/>
      <c r="BF3565" s="416"/>
      <c r="BG3565" s="416"/>
      <c r="BH3565" s="416"/>
      <c r="BI3565" s="416"/>
      <c r="BJ3565" s="416"/>
    </row>
    <row r="3566" spans="10:62" x14ac:dyDescent="0.2">
      <c r="J3566" s="385"/>
      <c r="K3566" s="217"/>
      <c r="L3566" s="217"/>
      <c r="M3566" s="693"/>
      <c r="N3566" s="693"/>
      <c r="O3566" s="359"/>
      <c r="P3566" s="619"/>
      <c r="Q3566" s="672"/>
      <c r="R3566" s="672"/>
      <c r="S3566" s="672"/>
      <c r="T3566" s="385"/>
      <c r="U3566" s="385"/>
      <c r="V3566" s="385"/>
      <c r="W3566" s="385"/>
      <c r="X3566" s="693"/>
      <c r="Y3566" s="325"/>
      <c r="Z3566" s="308"/>
      <c r="AA3566" s="383"/>
      <c r="AC3566" s="325"/>
      <c r="AD3566" s="325"/>
      <c r="AF3566" s="383"/>
      <c r="AH3566" s="325"/>
      <c r="AI3566" s="325"/>
      <c r="AK3566" s="385"/>
      <c r="AL3566" s="385"/>
      <c r="AM3566" s="359"/>
      <c r="AN3566" s="385"/>
      <c r="AO3566" s="385"/>
      <c r="AP3566" s="385"/>
      <c r="AQ3566" s="385"/>
      <c r="AR3566" s="385"/>
      <c r="AS3566" s="385"/>
      <c r="AT3566" s="385"/>
      <c r="AU3566" s="359"/>
      <c r="AW3566" s="416"/>
      <c r="AX3566" s="694"/>
      <c r="AY3566" s="641"/>
      <c r="AZ3566" s="385"/>
      <c r="BA3566" s="385"/>
      <c r="BB3566" s="416"/>
      <c r="BC3566" s="416"/>
      <c r="BD3566" s="416"/>
      <c r="BE3566" s="416"/>
      <c r="BF3566" s="416"/>
      <c r="BG3566" s="416"/>
      <c r="BH3566" s="416"/>
      <c r="BI3566" s="416"/>
      <c r="BJ3566" s="416"/>
    </row>
    <row r="3567" spans="10:62" x14ac:dyDescent="0.2">
      <c r="J3567" s="385"/>
      <c r="K3567" s="217"/>
      <c r="L3567" s="217"/>
      <c r="M3567" s="693"/>
      <c r="N3567" s="693"/>
      <c r="O3567" s="359"/>
      <c r="P3567" s="619"/>
      <c r="Q3567" s="672"/>
      <c r="R3567" s="672"/>
      <c r="S3567" s="672"/>
      <c r="T3567" s="385"/>
      <c r="U3567" s="385"/>
      <c r="V3567" s="385"/>
      <c r="W3567" s="385"/>
      <c r="X3567" s="693"/>
      <c r="Y3567" s="325"/>
      <c r="Z3567" s="308"/>
      <c r="AA3567" s="383"/>
      <c r="AC3567" s="325"/>
      <c r="AD3567" s="325"/>
      <c r="AF3567" s="383"/>
      <c r="AH3567" s="325"/>
      <c r="AI3567" s="325"/>
      <c r="AK3567" s="385"/>
      <c r="AL3567" s="385"/>
      <c r="AM3567" s="359"/>
      <c r="AN3567" s="385"/>
      <c r="AO3567" s="385"/>
      <c r="AP3567" s="385"/>
      <c r="AQ3567" s="385"/>
      <c r="AR3567" s="385"/>
      <c r="AS3567" s="385"/>
      <c r="AT3567" s="385"/>
      <c r="AU3567" s="359"/>
      <c r="AW3567" s="416"/>
      <c r="AX3567" s="694"/>
      <c r="AY3567" s="641"/>
      <c r="AZ3567" s="385"/>
      <c r="BA3567" s="385"/>
      <c r="BB3567" s="416"/>
      <c r="BC3567" s="416"/>
      <c r="BD3567" s="416"/>
      <c r="BE3567" s="416"/>
      <c r="BF3567" s="416"/>
      <c r="BG3567" s="416"/>
      <c r="BH3567" s="416"/>
      <c r="BI3567" s="416"/>
      <c r="BJ3567" s="416"/>
    </row>
    <row r="3568" spans="10:62" x14ac:dyDescent="0.2">
      <c r="J3568" s="385"/>
      <c r="K3568" s="217"/>
      <c r="L3568" s="217"/>
      <c r="M3568" s="693"/>
      <c r="N3568" s="693"/>
      <c r="O3568" s="359"/>
      <c r="P3568" s="619"/>
      <c r="Q3568" s="672"/>
      <c r="R3568" s="672"/>
      <c r="S3568" s="672"/>
      <c r="T3568" s="385"/>
      <c r="U3568" s="385"/>
      <c r="V3568" s="385"/>
      <c r="W3568" s="385"/>
      <c r="X3568" s="693"/>
      <c r="Y3568" s="325"/>
      <c r="Z3568" s="308"/>
      <c r="AA3568" s="383"/>
      <c r="AC3568" s="325"/>
      <c r="AD3568" s="325"/>
      <c r="AF3568" s="383"/>
      <c r="AH3568" s="325"/>
      <c r="AI3568" s="325"/>
      <c r="AK3568" s="385"/>
      <c r="AL3568" s="385"/>
      <c r="AM3568" s="359"/>
      <c r="AN3568" s="385"/>
      <c r="AO3568" s="385"/>
      <c r="AP3568" s="385"/>
      <c r="AQ3568" s="385"/>
      <c r="AR3568" s="385"/>
      <c r="AS3568" s="385"/>
      <c r="AT3568" s="385"/>
      <c r="AU3568" s="359"/>
      <c r="AW3568" s="416"/>
      <c r="AX3568" s="694"/>
      <c r="AY3568" s="641"/>
      <c r="AZ3568" s="385"/>
      <c r="BA3568" s="385"/>
      <c r="BB3568" s="416"/>
      <c r="BC3568" s="416"/>
      <c r="BD3568" s="416"/>
      <c r="BE3568" s="416"/>
      <c r="BF3568" s="416"/>
      <c r="BG3568" s="416"/>
      <c r="BH3568" s="416"/>
      <c r="BI3568" s="416"/>
      <c r="BJ3568" s="416"/>
    </row>
    <row r="3569" spans="10:62" x14ac:dyDescent="0.2">
      <c r="J3569" s="385"/>
      <c r="K3569" s="217"/>
      <c r="L3569" s="217"/>
      <c r="M3569" s="693"/>
      <c r="N3569" s="693"/>
      <c r="O3569" s="359"/>
      <c r="P3569" s="619"/>
      <c r="Q3569" s="672"/>
      <c r="R3569" s="672"/>
      <c r="S3569" s="672"/>
      <c r="T3569" s="385"/>
      <c r="U3569" s="385"/>
      <c r="V3569" s="385"/>
      <c r="W3569" s="385"/>
      <c r="X3569" s="693"/>
      <c r="Y3569" s="325"/>
      <c r="Z3569" s="308"/>
      <c r="AA3569" s="383"/>
      <c r="AC3569" s="325"/>
      <c r="AD3569" s="325"/>
      <c r="AF3569" s="383"/>
      <c r="AH3569" s="325"/>
      <c r="AI3569" s="325"/>
      <c r="AK3569" s="385"/>
      <c r="AL3569" s="385"/>
      <c r="AM3569" s="359"/>
      <c r="AN3569" s="385"/>
      <c r="AO3569" s="385"/>
      <c r="AP3569" s="385"/>
      <c r="AQ3569" s="385"/>
      <c r="AR3569" s="385"/>
      <c r="AS3569" s="385"/>
      <c r="AT3569" s="385"/>
      <c r="AU3569" s="359"/>
      <c r="AW3569" s="416"/>
      <c r="AX3569" s="694"/>
      <c r="AY3569" s="641"/>
      <c r="AZ3569" s="385"/>
      <c r="BA3569" s="385"/>
      <c r="BB3569" s="416"/>
      <c r="BC3569" s="416"/>
      <c r="BD3569" s="416"/>
      <c r="BE3569" s="416"/>
      <c r="BF3569" s="416"/>
      <c r="BG3569" s="416"/>
      <c r="BH3569" s="416"/>
      <c r="BI3569" s="416"/>
      <c r="BJ3569" s="416"/>
    </row>
    <row r="3570" spans="10:62" x14ac:dyDescent="0.2">
      <c r="J3570" s="385"/>
      <c r="K3570" s="217"/>
      <c r="L3570" s="217"/>
      <c r="M3570" s="693"/>
      <c r="N3570" s="693"/>
      <c r="O3570" s="359"/>
      <c r="P3570" s="619"/>
      <c r="Q3570" s="672"/>
      <c r="R3570" s="672"/>
      <c r="S3570" s="672"/>
      <c r="T3570" s="385"/>
      <c r="U3570" s="385"/>
      <c r="V3570" s="385"/>
      <c r="W3570" s="385"/>
      <c r="X3570" s="693"/>
      <c r="Y3570" s="325"/>
      <c r="Z3570" s="308"/>
      <c r="AA3570" s="383"/>
      <c r="AC3570" s="325"/>
      <c r="AD3570" s="325"/>
      <c r="AF3570" s="383"/>
      <c r="AH3570" s="325"/>
      <c r="AI3570" s="325"/>
      <c r="AK3570" s="385"/>
      <c r="AL3570" s="385"/>
      <c r="AM3570" s="359"/>
      <c r="AN3570" s="385"/>
      <c r="AO3570" s="385"/>
      <c r="AP3570" s="385"/>
      <c r="AQ3570" s="385"/>
      <c r="AR3570" s="385"/>
      <c r="AS3570" s="385"/>
      <c r="AT3570" s="385"/>
      <c r="AU3570" s="359"/>
      <c r="AW3570" s="416"/>
      <c r="AX3570" s="694"/>
      <c r="AY3570" s="641"/>
      <c r="AZ3570" s="385"/>
      <c r="BA3570" s="385"/>
      <c r="BB3570" s="416"/>
      <c r="BC3570" s="416"/>
      <c r="BD3570" s="416"/>
      <c r="BE3570" s="416"/>
      <c r="BF3570" s="416"/>
      <c r="BG3570" s="416"/>
      <c r="BH3570" s="416"/>
      <c r="BI3570" s="416"/>
      <c r="BJ3570" s="416"/>
    </row>
    <row r="3571" spans="10:62" x14ac:dyDescent="0.2">
      <c r="J3571" s="385"/>
      <c r="K3571" s="217"/>
      <c r="L3571" s="217"/>
      <c r="M3571" s="693"/>
      <c r="N3571" s="693"/>
      <c r="O3571" s="359"/>
      <c r="P3571" s="619"/>
      <c r="Q3571" s="672"/>
      <c r="R3571" s="672"/>
      <c r="S3571" s="672"/>
      <c r="T3571" s="385"/>
      <c r="U3571" s="385"/>
      <c r="V3571" s="385"/>
      <c r="W3571" s="385"/>
      <c r="X3571" s="693"/>
      <c r="Y3571" s="325"/>
      <c r="Z3571" s="308"/>
      <c r="AA3571" s="383"/>
      <c r="AC3571" s="325"/>
      <c r="AD3571" s="325"/>
      <c r="AF3571" s="383"/>
      <c r="AH3571" s="325"/>
      <c r="AI3571" s="325"/>
      <c r="AK3571" s="385"/>
      <c r="AL3571" s="385"/>
      <c r="AM3571" s="359"/>
      <c r="AN3571" s="385"/>
      <c r="AO3571" s="385"/>
      <c r="AP3571" s="385"/>
      <c r="AQ3571" s="385"/>
      <c r="AR3571" s="385"/>
      <c r="AS3571" s="385"/>
      <c r="AT3571" s="385"/>
      <c r="AU3571" s="359"/>
      <c r="AW3571" s="416"/>
      <c r="AX3571" s="694"/>
      <c r="AY3571" s="641"/>
      <c r="AZ3571" s="385"/>
      <c r="BA3571" s="385"/>
      <c r="BB3571" s="416"/>
      <c r="BC3571" s="416"/>
      <c r="BD3571" s="416"/>
      <c r="BE3571" s="416"/>
      <c r="BF3571" s="416"/>
      <c r="BG3571" s="416"/>
      <c r="BH3571" s="416"/>
      <c r="BI3571" s="416"/>
      <c r="BJ3571" s="416"/>
    </row>
    <row r="3572" spans="10:62" x14ac:dyDescent="0.2">
      <c r="J3572" s="385"/>
      <c r="K3572" s="217"/>
      <c r="L3572" s="217"/>
      <c r="M3572" s="693"/>
      <c r="N3572" s="693"/>
      <c r="O3572" s="359"/>
      <c r="P3572" s="619"/>
      <c r="Q3572" s="672"/>
      <c r="R3572" s="672"/>
      <c r="S3572" s="672"/>
      <c r="T3572" s="385"/>
      <c r="U3572" s="385"/>
      <c r="V3572" s="385"/>
      <c r="W3572" s="385"/>
      <c r="X3572" s="693"/>
      <c r="Y3572" s="325"/>
      <c r="Z3572" s="308"/>
      <c r="AA3572" s="383"/>
      <c r="AC3572" s="325"/>
      <c r="AD3572" s="325"/>
      <c r="AF3572" s="383"/>
      <c r="AH3572" s="325"/>
      <c r="AI3572" s="325"/>
      <c r="AK3572" s="385"/>
      <c r="AL3572" s="385"/>
      <c r="AM3572" s="359"/>
      <c r="AN3572" s="385"/>
      <c r="AO3572" s="385"/>
      <c r="AP3572" s="385"/>
      <c r="AQ3572" s="385"/>
      <c r="AR3572" s="385"/>
      <c r="AS3572" s="385"/>
      <c r="AT3572" s="385"/>
      <c r="AU3572" s="359"/>
      <c r="AW3572" s="416"/>
      <c r="AX3572" s="694"/>
      <c r="AY3572" s="641"/>
      <c r="AZ3572" s="385"/>
      <c r="BA3572" s="385"/>
      <c r="BB3572" s="416"/>
      <c r="BC3572" s="416"/>
      <c r="BD3572" s="416"/>
      <c r="BE3572" s="416"/>
      <c r="BF3572" s="416"/>
      <c r="BG3572" s="416"/>
      <c r="BH3572" s="416"/>
      <c r="BI3572" s="416"/>
      <c r="BJ3572" s="416"/>
    </row>
    <row r="3573" spans="10:62" x14ac:dyDescent="0.2">
      <c r="J3573" s="385"/>
      <c r="K3573" s="217"/>
      <c r="L3573" s="217"/>
      <c r="M3573" s="693"/>
      <c r="N3573" s="693"/>
      <c r="O3573" s="359"/>
      <c r="P3573" s="619"/>
      <c r="Q3573" s="672"/>
      <c r="R3573" s="672"/>
      <c r="S3573" s="672"/>
      <c r="T3573" s="385"/>
      <c r="U3573" s="385"/>
      <c r="V3573" s="385"/>
      <c r="W3573" s="385"/>
      <c r="X3573" s="693"/>
      <c r="Y3573" s="325"/>
      <c r="Z3573" s="308"/>
      <c r="AA3573" s="383"/>
      <c r="AC3573" s="325"/>
      <c r="AD3573" s="325"/>
      <c r="AF3573" s="383"/>
      <c r="AH3573" s="325"/>
      <c r="AI3573" s="325"/>
      <c r="AK3573" s="385"/>
      <c r="AL3573" s="385"/>
      <c r="AM3573" s="359"/>
      <c r="AN3573" s="385"/>
      <c r="AO3573" s="385"/>
      <c r="AP3573" s="385"/>
      <c r="AQ3573" s="385"/>
      <c r="AR3573" s="385"/>
      <c r="AS3573" s="385"/>
      <c r="AT3573" s="385"/>
      <c r="AU3573" s="359"/>
      <c r="AW3573" s="416"/>
      <c r="AX3573" s="694"/>
      <c r="AY3573" s="641"/>
      <c r="AZ3573" s="385"/>
      <c r="BA3573" s="385"/>
      <c r="BB3573" s="416"/>
      <c r="BC3573" s="416"/>
      <c r="BD3573" s="416"/>
      <c r="BE3573" s="416"/>
      <c r="BF3573" s="416"/>
      <c r="BG3573" s="416"/>
      <c r="BH3573" s="416"/>
      <c r="BI3573" s="416"/>
      <c r="BJ3573" s="416"/>
    </row>
    <row r="3574" spans="10:62" x14ac:dyDescent="0.2">
      <c r="J3574" s="385"/>
      <c r="K3574" s="217"/>
      <c r="L3574" s="217"/>
      <c r="M3574" s="693"/>
      <c r="N3574" s="693"/>
      <c r="O3574" s="359"/>
      <c r="P3574" s="619"/>
      <c r="Q3574" s="672"/>
      <c r="R3574" s="672"/>
      <c r="S3574" s="672"/>
      <c r="T3574" s="385"/>
      <c r="U3574" s="385"/>
      <c r="V3574" s="385"/>
      <c r="W3574" s="385"/>
      <c r="X3574" s="693"/>
      <c r="Y3574" s="325"/>
      <c r="Z3574" s="308"/>
      <c r="AA3574" s="383"/>
      <c r="AC3574" s="325"/>
      <c r="AD3574" s="325"/>
      <c r="AF3574" s="383"/>
      <c r="AH3574" s="325"/>
      <c r="AI3574" s="325"/>
      <c r="AK3574" s="385"/>
      <c r="AL3574" s="385"/>
      <c r="AM3574" s="359"/>
      <c r="AN3574" s="385"/>
      <c r="AO3574" s="385"/>
      <c r="AP3574" s="385"/>
      <c r="AQ3574" s="385"/>
      <c r="AR3574" s="385"/>
      <c r="AS3574" s="385"/>
      <c r="AT3574" s="385"/>
      <c r="AU3574" s="359"/>
      <c r="AW3574" s="416"/>
      <c r="AX3574" s="694"/>
      <c r="AY3574" s="641"/>
      <c r="AZ3574" s="385"/>
      <c r="BA3574" s="385"/>
      <c r="BB3574" s="416"/>
      <c r="BC3574" s="416"/>
      <c r="BD3574" s="416"/>
      <c r="BE3574" s="416"/>
      <c r="BF3574" s="416"/>
      <c r="BG3574" s="416"/>
      <c r="BH3574" s="416"/>
      <c r="BI3574" s="416"/>
      <c r="BJ3574" s="416"/>
    </row>
    <row r="3575" spans="10:62" x14ac:dyDescent="0.2">
      <c r="J3575" s="385"/>
      <c r="K3575" s="217"/>
      <c r="L3575" s="217"/>
      <c r="M3575" s="693"/>
      <c r="N3575" s="693"/>
      <c r="O3575" s="359"/>
      <c r="P3575" s="619"/>
      <c r="Q3575" s="672"/>
      <c r="R3575" s="672"/>
      <c r="S3575" s="672"/>
      <c r="T3575" s="385"/>
      <c r="U3575" s="385"/>
      <c r="V3575" s="385"/>
      <c r="W3575" s="385"/>
      <c r="X3575" s="693"/>
      <c r="Y3575" s="325"/>
      <c r="Z3575" s="308"/>
      <c r="AA3575" s="383"/>
      <c r="AC3575" s="325"/>
      <c r="AD3575" s="325"/>
      <c r="AF3575" s="383"/>
      <c r="AH3575" s="325"/>
      <c r="AI3575" s="325"/>
      <c r="AK3575" s="385"/>
      <c r="AL3575" s="385"/>
      <c r="AM3575" s="359"/>
      <c r="AN3575" s="385"/>
      <c r="AO3575" s="385"/>
      <c r="AP3575" s="385"/>
      <c r="AQ3575" s="385"/>
      <c r="AR3575" s="385"/>
      <c r="AS3575" s="385"/>
      <c r="AT3575" s="385"/>
      <c r="AU3575" s="359"/>
      <c r="AW3575" s="416"/>
      <c r="AX3575" s="694"/>
      <c r="AY3575" s="641"/>
      <c r="AZ3575" s="385"/>
      <c r="BA3575" s="385"/>
      <c r="BB3575" s="416"/>
      <c r="BC3575" s="416"/>
      <c r="BD3575" s="416"/>
      <c r="BE3575" s="416"/>
      <c r="BF3575" s="416"/>
      <c r="BG3575" s="416"/>
      <c r="BH3575" s="416"/>
      <c r="BI3575" s="416"/>
      <c r="BJ3575" s="416"/>
    </row>
    <row r="3576" spans="10:62" x14ac:dyDescent="0.2">
      <c r="J3576" s="385"/>
      <c r="K3576" s="217"/>
      <c r="L3576" s="217"/>
      <c r="M3576" s="693"/>
      <c r="N3576" s="693"/>
      <c r="O3576" s="359"/>
      <c r="P3576" s="619"/>
      <c r="Q3576" s="672"/>
      <c r="R3576" s="672"/>
      <c r="S3576" s="672"/>
      <c r="T3576" s="385"/>
      <c r="U3576" s="385"/>
      <c r="V3576" s="385"/>
      <c r="W3576" s="385"/>
      <c r="X3576" s="693"/>
      <c r="Y3576" s="325"/>
      <c r="Z3576" s="308"/>
      <c r="AA3576" s="383"/>
      <c r="AC3576" s="325"/>
      <c r="AD3576" s="325"/>
      <c r="AF3576" s="383"/>
      <c r="AH3576" s="325"/>
      <c r="AI3576" s="325"/>
      <c r="AK3576" s="385"/>
      <c r="AL3576" s="385"/>
      <c r="AM3576" s="359"/>
      <c r="AN3576" s="385"/>
      <c r="AO3576" s="385"/>
      <c r="AP3576" s="385"/>
      <c r="AQ3576" s="385"/>
      <c r="AR3576" s="385"/>
      <c r="AS3576" s="385"/>
      <c r="AT3576" s="385"/>
      <c r="AU3576" s="359"/>
      <c r="AW3576" s="416"/>
      <c r="AX3576" s="694"/>
      <c r="AY3576" s="641"/>
      <c r="AZ3576" s="385"/>
      <c r="BA3576" s="385"/>
      <c r="BB3576" s="416"/>
      <c r="BC3576" s="416"/>
      <c r="BD3576" s="416"/>
      <c r="BE3576" s="416"/>
      <c r="BF3576" s="416"/>
      <c r="BG3576" s="416"/>
      <c r="BH3576" s="416"/>
      <c r="BI3576" s="416"/>
      <c r="BJ3576" s="416"/>
    </row>
    <row r="3577" spans="10:62" x14ac:dyDescent="0.2">
      <c r="J3577" s="385"/>
      <c r="K3577" s="217"/>
      <c r="L3577" s="217"/>
      <c r="M3577" s="693"/>
      <c r="N3577" s="693"/>
      <c r="O3577" s="359"/>
      <c r="P3577" s="619"/>
      <c r="Q3577" s="672"/>
      <c r="R3577" s="672"/>
      <c r="S3577" s="672"/>
      <c r="T3577" s="385"/>
      <c r="U3577" s="385"/>
      <c r="V3577" s="385"/>
      <c r="W3577" s="385"/>
      <c r="X3577" s="693"/>
      <c r="Y3577" s="325"/>
      <c r="Z3577" s="308"/>
      <c r="AA3577" s="383"/>
      <c r="AC3577" s="325"/>
      <c r="AD3577" s="325"/>
      <c r="AF3577" s="383"/>
      <c r="AH3577" s="325"/>
      <c r="AI3577" s="325"/>
      <c r="AK3577" s="385"/>
      <c r="AL3577" s="385"/>
      <c r="AM3577" s="359"/>
      <c r="AN3577" s="385"/>
      <c r="AO3577" s="385"/>
      <c r="AP3577" s="385"/>
      <c r="AQ3577" s="385"/>
      <c r="AR3577" s="385"/>
      <c r="AS3577" s="385"/>
      <c r="AT3577" s="385"/>
      <c r="AU3577" s="359"/>
      <c r="AW3577" s="416"/>
      <c r="AX3577" s="694"/>
      <c r="AY3577" s="641"/>
      <c r="AZ3577" s="385"/>
      <c r="BA3577" s="385"/>
      <c r="BB3577" s="416"/>
      <c r="BC3577" s="416"/>
      <c r="BD3577" s="416"/>
      <c r="BE3577" s="416"/>
      <c r="BF3577" s="416"/>
      <c r="BG3577" s="416"/>
      <c r="BH3577" s="416"/>
      <c r="BI3577" s="416"/>
      <c r="BJ3577" s="416"/>
    </row>
    <row r="3578" spans="10:62" x14ac:dyDescent="0.2">
      <c r="J3578" s="385"/>
      <c r="K3578" s="217"/>
      <c r="L3578" s="217"/>
      <c r="M3578" s="693"/>
      <c r="N3578" s="693"/>
      <c r="O3578" s="359"/>
      <c r="P3578" s="619"/>
      <c r="Q3578" s="672"/>
      <c r="R3578" s="672"/>
      <c r="S3578" s="672"/>
      <c r="T3578" s="385"/>
      <c r="U3578" s="385"/>
      <c r="V3578" s="385"/>
      <c r="W3578" s="385"/>
      <c r="X3578" s="693"/>
      <c r="Y3578" s="325"/>
      <c r="Z3578" s="308"/>
      <c r="AA3578" s="383"/>
      <c r="AC3578" s="325"/>
      <c r="AD3578" s="325"/>
      <c r="AF3578" s="383"/>
      <c r="AH3578" s="325"/>
      <c r="AI3578" s="325"/>
      <c r="AK3578" s="385"/>
      <c r="AL3578" s="385"/>
      <c r="AM3578" s="359"/>
      <c r="AN3578" s="385"/>
      <c r="AO3578" s="385"/>
      <c r="AP3578" s="385"/>
      <c r="AQ3578" s="385"/>
      <c r="AR3578" s="385"/>
      <c r="AS3578" s="385"/>
      <c r="AT3578" s="385"/>
      <c r="AU3578" s="359"/>
      <c r="AW3578" s="416"/>
      <c r="AX3578" s="694"/>
      <c r="AY3578" s="641"/>
      <c r="AZ3578" s="385"/>
      <c r="BA3578" s="385"/>
      <c r="BB3578" s="416"/>
      <c r="BC3578" s="416"/>
      <c r="BD3578" s="416"/>
      <c r="BE3578" s="416"/>
      <c r="BF3578" s="416"/>
      <c r="BG3578" s="416"/>
      <c r="BH3578" s="416"/>
      <c r="BI3578" s="416"/>
      <c r="BJ3578" s="416"/>
    </row>
    <row r="3579" spans="10:62" x14ac:dyDescent="0.2">
      <c r="J3579" s="385"/>
      <c r="K3579" s="217"/>
      <c r="L3579" s="217"/>
      <c r="M3579" s="693"/>
      <c r="N3579" s="693"/>
      <c r="O3579" s="359"/>
      <c r="P3579" s="619"/>
      <c r="Q3579" s="672"/>
      <c r="R3579" s="672"/>
      <c r="S3579" s="672"/>
      <c r="T3579" s="385"/>
      <c r="U3579" s="385"/>
      <c r="V3579" s="385"/>
      <c r="W3579" s="385"/>
      <c r="X3579" s="693"/>
      <c r="Y3579" s="325"/>
      <c r="Z3579" s="308"/>
      <c r="AA3579" s="383"/>
      <c r="AC3579" s="325"/>
      <c r="AD3579" s="325"/>
      <c r="AF3579" s="383"/>
      <c r="AH3579" s="325"/>
      <c r="AI3579" s="325"/>
      <c r="AK3579" s="385"/>
      <c r="AL3579" s="385"/>
      <c r="AM3579" s="359"/>
      <c r="AN3579" s="385"/>
      <c r="AO3579" s="385"/>
      <c r="AP3579" s="385"/>
      <c r="AQ3579" s="385"/>
      <c r="AR3579" s="385"/>
      <c r="AS3579" s="385"/>
      <c r="AT3579" s="385"/>
      <c r="AU3579" s="359"/>
      <c r="AW3579" s="416"/>
      <c r="AX3579" s="694"/>
      <c r="AY3579" s="641"/>
      <c r="AZ3579" s="385"/>
      <c r="BA3579" s="385"/>
      <c r="BB3579" s="416"/>
      <c r="BC3579" s="416"/>
      <c r="BD3579" s="416"/>
      <c r="BE3579" s="416"/>
      <c r="BF3579" s="416"/>
      <c r="BG3579" s="416"/>
      <c r="BH3579" s="416"/>
      <c r="BI3579" s="416"/>
      <c r="BJ3579" s="416"/>
    </row>
    <row r="3580" spans="10:62" x14ac:dyDescent="0.2">
      <c r="J3580" s="385"/>
      <c r="K3580" s="217"/>
      <c r="L3580" s="217"/>
      <c r="M3580" s="693"/>
      <c r="N3580" s="693"/>
      <c r="O3580" s="359"/>
      <c r="P3580" s="619"/>
      <c r="Q3580" s="672"/>
      <c r="R3580" s="672"/>
      <c r="S3580" s="672"/>
      <c r="T3580" s="385"/>
      <c r="U3580" s="385"/>
      <c r="V3580" s="385"/>
      <c r="W3580" s="385"/>
      <c r="X3580" s="693"/>
      <c r="Y3580" s="325"/>
      <c r="Z3580" s="308"/>
      <c r="AA3580" s="383"/>
      <c r="AC3580" s="325"/>
      <c r="AD3580" s="325"/>
      <c r="AF3580" s="383"/>
      <c r="AH3580" s="325"/>
      <c r="AI3580" s="325"/>
      <c r="AK3580" s="385"/>
      <c r="AL3580" s="385"/>
      <c r="AM3580" s="359"/>
      <c r="AN3580" s="385"/>
      <c r="AO3580" s="385"/>
      <c r="AP3580" s="385"/>
      <c r="AQ3580" s="385"/>
      <c r="AR3580" s="385"/>
      <c r="AS3580" s="385"/>
      <c r="AT3580" s="385"/>
      <c r="AU3580" s="359"/>
      <c r="AW3580" s="416"/>
      <c r="AX3580" s="694"/>
      <c r="AY3580" s="641"/>
      <c r="AZ3580" s="385"/>
      <c r="BA3580" s="385"/>
      <c r="BB3580" s="416"/>
      <c r="BC3580" s="416"/>
      <c r="BD3580" s="416"/>
      <c r="BE3580" s="416"/>
      <c r="BF3580" s="416"/>
      <c r="BG3580" s="416"/>
      <c r="BH3580" s="416"/>
      <c r="BI3580" s="416"/>
      <c r="BJ3580" s="416"/>
    </row>
    <row r="3581" spans="10:62" x14ac:dyDescent="0.2">
      <c r="J3581" s="385"/>
      <c r="K3581" s="217"/>
      <c r="L3581" s="217"/>
      <c r="M3581" s="693"/>
      <c r="N3581" s="693"/>
      <c r="O3581" s="359"/>
      <c r="P3581" s="619"/>
      <c r="Q3581" s="672"/>
      <c r="R3581" s="672"/>
      <c r="S3581" s="672"/>
      <c r="T3581" s="385"/>
      <c r="U3581" s="385"/>
      <c r="V3581" s="385"/>
      <c r="W3581" s="385"/>
      <c r="X3581" s="693"/>
      <c r="Y3581" s="325"/>
      <c r="Z3581" s="308"/>
      <c r="AA3581" s="383"/>
      <c r="AC3581" s="325"/>
      <c r="AD3581" s="325"/>
      <c r="AF3581" s="383"/>
      <c r="AH3581" s="325"/>
      <c r="AI3581" s="325"/>
      <c r="AK3581" s="385"/>
      <c r="AL3581" s="385"/>
      <c r="AM3581" s="359"/>
      <c r="AN3581" s="385"/>
      <c r="AO3581" s="385"/>
      <c r="AP3581" s="385"/>
      <c r="AQ3581" s="385"/>
      <c r="AR3581" s="385"/>
      <c r="AS3581" s="385"/>
      <c r="AT3581" s="385"/>
      <c r="AU3581" s="359"/>
      <c r="AW3581" s="416"/>
      <c r="AX3581" s="694"/>
      <c r="AY3581" s="641"/>
      <c r="AZ3581" s="385"/>
      <c r="BA3581" s="385"/>
      <c r="BB3581" s="416"/>
      <c r="BC3581" s="416"/>
      <c r="BD3581" s="416"/>
      <c r="BE3581" s="416"/>
      <c r="BF3581" s="416"/>
      <c r="BG3581" s="416"/>
      <c r="BH3581" s="416"/>
      <c r="BI3581" s="416"/>
      <c r="BJ3581" s="416"/>
    </row>
    <row r="3582" spans="10:62" x14ac:dyDescent="0.2">
      <c r="J3582" s="385"/>
      <c r="K3582" s="217"/>
      <c r="L3582" s="217"/>
      <c r="M3582" s="693"/>
      <c r="N3582" s="693"/>
      <c r="O3582" s="359"/>
      <c r="P3582" s="619"/>
      <c r="Q3582" s="672"/>
      <c r="R3582" s="672"/>
      <c r="S3582" s="672"/>
      <c r="T3582" s="385"/>
      <c r="U3582" s="385"/>
      <c r="V3582" s="385"/>
      <c r="W3582" s="385"/>
      <c r="X3582" s="693"/>
      <c r="Y3582" s="325"/>
      <c r="Z3582" s="308"/>
      <c r="AA3582" s="383"/>
      <c r="AC3582" s="325"/>
      <c r="AD3582" s="325"/>
      <c r="AF3582" s="383"/>
      <c r="AH3582" s="325"/>
      <c r="AI3582" s="325"/>
      <c r="AK3582" s="385"/>
      <c r="AL3582" s="385"/>
      <c r="AM3582" s="359"/>
      <c r="AN3582" s="385"/>
      <c r="AO3582" s="385"/>
      <c r="AP3582" s="385"/>
      <c r="AQ3582" s="385"/>
      <c r="AR3582" s="385"/>
      <c r="AS3582" s="385"/>
      <c r="AT3582" s="385"/>
      <c r="AU3582" s="359"/>
      <c r="AW3582" s="416"/>
      <c r="AX3582" s="694"/>
      <c r="AY3582" s="641"/>
      <c r="AZ3582" s="385"/>
      <c r="BA3582" s="385"/>
      <c r="BB3582" s="416"/>
      <c r="BC3582" s="416"/>
      <c r="BD3582" s="416"/>
      <c r="BE3582" s="416"/>
      <c r="BF3582" s="416"/>
      <c r="BG3582" s="416"/>
      <c r="BH3582" s="416"/>
      <c r="BI3582" s="416"/>
      <c r="BJ3582" s="416"/>
    </row>
    <row r="3583" spans="10:62" x14ac:dyDescent="0.2">
      <c r="J3583" s="385"/>
      <c r="K3583" s="217"/>
      <c r="L3583" s="217"/>
      <c r="M3583" s="693"/>
      <c r="N3583" s="693"/>
      <c r="O3583" s="359"/>
      <c r="P3583" s="619"/>
      <c r="Q3583" s="672"/>
      <c r="R3583" s="672"/>
      <c r="S3583" s="672"/>
      <c r="T3583" s="385"/>
      <c r="U3583" s="385"/>
      <c r="V3583" s="385"/>
      <c r="W3583" s="385"/>
      <c r="X3583" s="693"/>
      <c r="Y3583" s="325"/>
      <c r="Z3583" s="308"/>
      <c r="AA3583" s="383"/>
      <c r="AC3583" s="325"/>
      <c r="AD3583" s="325"/>
      <c r="AF3583" s="383"/>
      <c r="AH3583" s="325"/>
      <c r="AI3583" s="325"/>
      <c r="AK3583" s="385"/>
      <c r="AL3583" s="385"/>
      <c r="AM3583" s="359"/>
      <c r="AN3583" s="385"/>
      <c r="AO3583" s="385"/>
      <c r="AP3583" s="385"/>
      <c r="AQ3583" s="385"/>
      <c r="AR3583" s="385"/>
      <c r="AS3583" s="385"/>
      <c r="AT3583" s="385"/>
      <c r="AU3583" s="359"/>
      <c r="AW3583" s="416"/>
      <c r="AX3583" s="694"/>
      <c r="AY3583" s="641"/>
      <c r="AZ3583" s="385"/>
      <c r="BA3583" s="385"/>
      <c r="BB3583" s="416"/>
      <c r="BC3583" s="416"/>
      <c r="BD3583" s="416"/>
      <c r="BE3583" s="416"/>
      <c r="BF3583" s="416"/>
      <c r="BG3583" s="416"/>
      <c r="BH3583" s="416"/>
      <c r="BI3583" s="416"/>
      <c r="BJ3583" s="416"/>
    </row>
    <row r="3584" spans="10:62" x14ac:dyDescent="0.2">
      <c r="J3584" s="385"/>
      <c r="K3584" s="217"/>
      <c r="L3584" s="217"/>
      <c r="M3584" s="693"/>
      <c r="N3584" s="693"/>
      <c r="O3584" s="359"/>
      <c r="P3584" s="619"/>
      <c r="Q3584" s="672"/>
      <c r="R3584" s="672"/>
      <c r="S3584" s="672"/>
      <c r="T3584" s="385"/>
      <c r="U3584" s="385"/>
      <c r="V3584" s="385"/>
      <c r="W3584" s="385"/>
      <c r="X3584" s="693"/>
      <c r="Y3584" s="325"/>
      <c r="Z3584" s="308"/>
      <c r="AA3584" s="383"/>
      <c r="AC3584" s="325"/>
      <c r="AD3584" s="325"/>
      <c r="AF3584" s="383"/>
      <c r="AH3584" s="325"/>
      <c r="AI3584" s="325"/>
      <c r="AK3584" s="385"/>
      <c r="AL3584" s="385"/>
      <c r="AM3584" s="359"/>
      <c r="AN3584" s="385"/>
      <c r="AO3584" s="385"/>
      <c r="AP3584" s="385"/>
      <c r="AQ3584" s="385"/>
      <c r="AR3584" s="385"/>
      <c r="AS3584" s="385"/>
      <c r="AT3584" s="385"/>
      <c r="AU3584" s="359"/>
      <c r="AW3584" s="416"/>
      <c r="AX3584" s="694"/>
      <c r="AY3584" s="641"/>
      <c r="AZ3584" s="385"/>
      <c r="BA3584" s="385"/>
      <c r="BB3584" s="416"/>
      <c r="BC3584" s="416"/>
      <c r="BD3584" s="416"/>
      <c r="BE3584" s="416"/>
      <c r="BF3584" s="416"/>
      <c r="BG3584" s="416"/>
      <c r="BH3584" s="416"/>
      <c r="BI3584" s="416"/>
      <c r="BJ3584" s="416"/>
    </row>
    <row r="3585" spans="10:62" x14ac:dyDescent="0.2">
      <c r="J3585" s="385"/>
      <c r="K3585" s="217"/>
      <c r="L3585" s="217"/>
      <c r="M3585" s="693"/>
      <c r="N3585" s="693"/>
      <c r="O3585" s="359"/>
      <c r="P3585" s="619"/>
      <c r="Q3585" s="672"/>
      <c r="R3585" s="672"/>
      <c r="S3585" s="672"/>
      <c r="T3585" s="385"/>
      <c r="U3585" s="385"/>
      <c r="V3585" s="385"/>
      <c r="W3585" s="385"/>
      <c r="X3585" s="693"/>
      <c r="Y3585" s="325"/>
      <c r="Z3585" s="308"/>
      <c r="AA3585" s="383"/>
      <c r="AC3585" s="325"/>
      <c r="AD3585" s="325"/>
      <c r="AF3585" s="383"/>
      <c r="AH3585" s="325"/>
      <c r="AI3585" s="325"/>
      <c r="AK3585" s="385"/>
      <c r="AL3585" s="385"/>
      <c r="AM3585" s="359"/>
      <c r="AN3585" s="385"/>
      <c r="AO3585" s="385"/>
      <c r="AP3585" s="385"/>
      <c r="AQ3585" s="385"/>
      <c r="AR3585" s="385"/>
      <c r="AS3585" s="385"/>
      <c r="AT3585" s="385"/>
      <c r="AU3585" s="359"/>
      <c r="AW3585" s="416"/>
      <c r="AX3585" s="694"/>
      <c r="AY3585" s="641"/>
      <c r="AZ3585" s="385"/>
      <c r="BA3585" s="385"/>
      <c r="BB3585" s="416"/>
      <c r="BC3585" s="416"/>
      <c r="BD3585" s="416"/>
      <c r="BE3585" s="416"/>
      <c r="BF3585" s="416"/>
      <c r="BG3585" s="416"/>
      <c r="BH3585" s="416"/>
      <c r="BI3585" s="416"/>
      <c r="BJ3585" s="416"/>
    </row>
    <row r="3586" spans="10:62" x14ac:dyDescent="0.2">
      <c r="J3586" s="385"/>
      <c r="K3586" s="217"/>
      <c r="L3586" s="217"/>
      <c r="M3586" s="693"/>
      <c r="N3586" s="693"/>
      <c r="O3586" s="359"/>
      <c r="P3586" s="619"/>
      <c r="Q3586" s="672"/>
      <c r="R3586" s="672"/>
      <c r="S3586" s="672"/>
      <c r="T3586" s="385"/>
      <c r="U3586" s="385"/>
      <c r="V3586" s="385"/>
      <c r="W3586" s="385"/>
      <c r="X3586" s="693"/>
      <c r="Y3586" s="325"/>
      <c r="Z3586" s="308"/>
      <c r="AA3586" s="383"/>
      <c r="AC3586" s="325"/>
      <c r="AD3586" s="325"/>
      <c r="AF3586" s="383"/>
      <c r="AH3586" s="325"/>
      <c r="AI3586" s="325"/>
      <c r="AK3586" s="385"/>
      <c r="AL3586" s="385"/>
      <c r="AM3586" s="359"/>
      <c r="AN3586" s="385"/>
      <c r="AO3586" s="385"/>
      <c r="AP3586" s="385"/>
      <c r="AQ3586" s="385"/>
      <c r="AR3586" s="385"/>
      <c r="AS3586" s="385"/>
      <c r="AT3586" s="385"/>
      <c r="AU3586" s="359"/>
      <c r="AW3586" s="416"/>
      <c r="AX3586" s="694"/>
      <c r="AY3586" s="641"/>
      <c r="AZ3586" s="385"/>
      <c r="BA3586" s="385"/>
      <c r="BB3586" s="416"/>
      <c r="BC3586" s="416"/>
      <c r="BD3586" s="416"/>
      <c r="BE3586" s="416"/>
      <c r="BF3586" s="416"/>
      <c r="BG3586" s="416"/>
      <c r="BH3586" s="416"/>
      <c r="BI3586" s="416"/>
      <c r="BJ3586" s="416"/>
    </row>
    <row r="3587" spans="10:62" x14ac:dyDescent="0.2">
      <c r="J3587" s="385"/>
      <c r="K3587" s="217"/>
      <c r="L3587" s="217"/>
      <c r="M3587" s="693"/>
      <c r="N3587" s="693"/>
      <c r="O3587" s="359"/>
      <c r="P3587" s="619"/>
      <c r="Q3587" s="672"/>
      <c r="R3587" s="672"/>
      <c r="S3587" s="672"/>
      <c r="T3587" s="385"/>
      <c r="U3587" s="385"/>
      <c r="V3587" s="385"/>
      <c r="W3587" s="385"/>
      <c r="X3587" s="693"/>
      <c r="Y3587" s="325"/>
      <c r="Z3587" s="308"/>
      <c r="AA3587" s="383"/>
      <c r="AC3587" s="325"/>
      <c r="AD3587" s="325"/>
      <c r="AF3587" s="383"/>
      <c r="AH3587" s="325"/>
      <c r="AI3587" s="325"/>
      <c r="AK3587" s="385"/>
      <c r="AL3587" s="385"/>
      <c r="AM3587" s="359"/>
      <c r="AN3587" s="385"/>
      <c r="AO3587" s="385"/>
      <c r="AP3587" s="385"/>
      <c r="AQ3587" s="385"/>
      <c r="AR3587" s="385"/>
      <c r="AS3587" s="385"/>
      <c r="AT3587" s="385"/>
      <c r="AU3587" s="359"/>
      <c r="AW3587" s="416"/>
      <c r="AX3587" s="694"/>
      <c r="AY3587" s="641"/>
      <c r="AZ3587" s="385"/>
      <c r="BA3587" s="385"/>
      <c r="BB3587" s="416"/>
      <c r="BC3587" s="416"/>
      <c r="BD3587" s="416"/>
      <c r="BE3587" s="416"/>
      <c r="BF3587" s="416"/>
      <c r="BG3587" s="416"/>
      <c r="BH3587" s="416"/>
      <c r="BI3587" s="416"/>
      <c r="BJ3587" s="416"/>
    </row>
    <row r="3588" spans="10:62" x14ac:dyDescent="0.2">
      <c r="J3588" s="385"/>
      <c r="K3588" s="217"/>
      <c r="L3588" s="217"/>
      <c r="M3588" s="693"/>
      <c r="N3588" s="693"/>
      <c r="O3588" s="359"/>
      <c r="P3588" s="619"/>
      <c r="Q3588" s="672"/>
      <c r="R3588" s="672"/>
      <c r="S3588" s="672"/>
      <c r="T3588" s="385"/>
      <c r="U3588" s="385"/>
      <c r="V3588" s="385"/>
      <c r="W3588" s="385"/>
      <c r="X3588" s="693"/>
      <c r="Y3588" s="325"/>
      <c r="Z3588" s="308"/>
      <c r="AA3588" s="383"/>
      <c r="AC3588" s="325"/>
      <c r="AD3588" s="325"/>
      <c r="AF3588" s="383"/>
      <c r="AH3588" s="325"/>
      <c r="AI3588" s="325"/>
      <c r="AK3588" s="385"/>
      <c r="AL3588" s="385"/>
      <c r="AM3588" s="359"/>
      <c r="AN3588" s="385"/>
      <c r="AO3588" s="385"/>
      <c r="AP3588" s="385"/>
      <c r="AQ3588" s="385"/>
      <c r="AR3588" s="385"/>
      <c r="AS3588" s="385"/>
      <c r="AT3588" s="385"/>
      <c r="AU3588" s="359"/>
      <c r="AW3588" s="416"/>
      <c r="AX3588" s="694"/>
      <c r="AY3588" s="641"/>
      <c r="AZ3588" s="385"/>
      <c r="BA3588" s="385"/>
      <c r="BB3588" s="416"/>
      <c r="BC3588" s="416"/>
      <c r="BD3588" s="416"/>
      <c r="BE3588" s="416"/>
      <c r="BF3588" s="416"/>
      <c r="BG3588" s="416"/>
      <c r="BH3588" s="416"/>
      <c r="BI3588" s="416"/>
      <c r="BJ3588" s="416"/>
    </row>
    <row r="3589" spans="10:62" x14ac:dyDescent="0.2">
      <c r="J3589" s="385"/>
      <c r="K3589" s="217"/>
      <c r="L3589" s="217"/>
      <c r="M3589" s="693"/>
      <c r="N3589" s="693"/>
      <c r="O3589" s="359"/>
      <c r="P3589" s="619"/>
      <c r="Q3589" s="672"/>
      <c r="R3589" s="672"/>
      <c r="S3589" s="672"/>
      <c r="T3589" s="385"/>
      <c r="U3589" s="385"/>
      <c r="V3589" s="385"/>
      <c r="W3589" s="385"/>
      <c r="X3589" s="693"/>
      <c r="Y3589" s="325"/>
      <c r="Z3589" s="308"/>
      <c r="AA3589" s="383"/>
      <c r="AC3589" s="325"/>
      <c r="AD3589" s="325"/>
      <c r="AF3589" s="383"/>
      <c r="AH3589" s="325"/>
      <c r="AI3589" s="325"/>
      <c r="AK3589" s="385"/>
      <c r="AL3589" s="385"/>
      <c r="AM3589" s="359"/>
      <c r="AN3589" s="385"/>
      <c r="AO3589" s="385"/>
      <c r="AP3589" s="385"/>
      <c r="AQ3589" s="385"/>
      <c r="AR3589" s="385"/>
      <c r="AS3589" s="385"/>
      <c r="AT3589" s="385"/>
      <c r="AU3589" s="359"/>
      <c r="AW3589" s="416"/>
      <c r="AX3589" s="694"/>
      <c r="AY3589" s="641"/>
      <c r="AZ3589" s="385"/>
      <c r="BA3589" s="385"/>
      <c r="BB3589" s="416"/>
      <c r="BC3589" s="416"/>
      <c r="BD3589" s="416"/>
      <c r="BE3589" s="416"/>
      <c r="BF3589" s="416"/>
      <c r="BG3589" s="416"/>
      <c r="BH3589" s="416"/>
      <c r="BI3589" s="416"/>
      <c r="BJ3589" s="416"/>
    </row>
    <row r="3590" spans="10:62" x14ac:dyDescent="0.2">
      <c r="J3590" s="385"/>
      <c r="K3590" s="217"/>
      <c r="L3590" s="217"/>
      <c r="M3590" s="693"/>
      <c r="N3590" s="693"/>
      <c r="O3590" s="359"/>
      <c r="P3590" s="619"/>
      <c r="Q3590" s="672"/>
      <c r="R3590" s="672"/>
      <c r="S3590" s="672"/>
      <c r="T3590" s="385"/>
      <c r="U3590" s="385"/>
      <c r="V3590" s="385"/>
      <c r="W3590" s="385"/>
      <c r="X3590" s="693"/>
      <c r="Y3590" s="325"/>
      <c r="Z3590" s="308"/>
      <c r="AA3590" s="383"/>
      <c r="AC3590" s="325"/>
      <c r="AD3590" s="325"/>
      <c r="AF3590" s="383"/>
      <c r="AH3590" s="325"/>
      <c r="AI3590" s="325"/>
      <c r="AK3590" s="385"/>
      <c r="AL3590" s="385"/>
      <c r="AM3590" s="359"/>
      <c r="AN3590" s="385"/>
      <c r="AO3590" s="385"/>
      <c r="AP3590" s="385"/>
      <c r="AQ3590" s="385"/>
      <c r="AR3590" s="385"/>
      <c r="AS3590" s="385"/>
      <c r="AT3590" s="385"/>
      <c r="AU3590" s="359"/>
      <c r="AW3590" s="416"/>
      <c r="AX3590" s="694"/>
      <c r="AY3590" s="641"/>
      <c r="AZ3590" s="385"/>
      <c r="BA3590" s="385"/>
      <c r="BB3590" s="416"/>
      <c r="BC3590" s="416"/>
      <c r="BD3590" s="416"/>
      <c r="BE3590" s="416"/>
      <c r="BF3590" s="416"/>
      <c r="BG3590" s="416"/>
      <c r="BH3590" s="416"/>
      <c r="BI3590" s="416"/>
      <c r="BJ3590" s="416"/>
    </row>
    <row r="3591" spans="10:62" x14ac:dyDescent="0.2">
      <c r="J3591" s="385"/>
      <c r="K3591" s="217"/>
      <c r="L3591" s="217"/>
      <c r="M3591" s="693"/>
      <c r="N3591" s="693"/>
      <c r="O3591" s="359"/>
      <c r="P3591" s="619"/>
      <c r="Q3591" s="672"/>
      <c r="R3591" s="672"/>
      <c r="S3591" s="672"/>
      <c r="T3591" s="385"/>
      <c r="U3591" s="385"/>
      <c r="V3591" s="385"/>
      <c r="W3591" s="385"/>
      <c r="X3591" s="693"/>
      <c r="Y3591" s="325"/>
      <c r="Z3591" s="308"/>
      <c r="AA3591" s="383"/>
      <c r="AC3591" s="325"/>
      <c r="AD3591" s="325"/>
      <c r="AF3591" s="383"/>
      <c r="AH3591" s="325"/>
      <c r="AI3591" s="325"/>
      <c r="AK3591" s="385"/>
      <c r="AL3591" s="385"/>
      <c r="AM3591" s="359"/>
      <c r="AN3591" s="385"/>
      <c r="AO3591" s="385"/>
      <c r="AP3591" s="385"/>
      <c r="AQ3591" s="385"/>
      <c r="AR3591" s="385"/>
      <c r="AS3591" s="385"/>
      <c r="AT3591" s="385"/>
      <c r="AU3591" s="359"/>
      <c r="AW3591" s="416"/>
      <c r="AX3591" s="694"/>
      <c r="AY3591" s="641"/>
      <c r="AZ3591" s="385"/>
      <c r="BA3591" s="385"/>
      <c r="BB3591" s="416"/>
      <c r="BC3591" s="416"/>
      <c r="BD3591" s="416"/>
      <c r="BE3591" s="416"/>
      <c r="BF3591" s="416"/>
      <c r="BG3591" s="416"/>
      <c r="BH3591" s="416"/>
      <c r="BI3591" s="416"/>
      <c r="BJ3591" s="416"/>
    </row>
    <row r="3592" spans="10:62" x14ac:dyDescent="0.2">
      <c r="J3592" s="385"/>
      <c r="K3592" s="217"/>
      <c r="L3592" s="217"/>
      <c r="M3592" s="693"/>
      <c r="N3592" s="693"/>
      <c r="O3592" s="359"/>
      <c r="P3592" s="619"/>
      <c r="Q3592" s="672"/>
      <c r="R3592" s="672"/>
      <c r="S3592" s="672"/>
      <c r="T3592" s="385"/>
      <c r="U3592" s="385"/>
      <c r="V3592" s="385"/>
      <c r="W3592" s="385"/>
      <c r="X3592" s="693"/>
      <c r="Y3592" s="325"/>
      <c r="Z3592" s="308"/>
      <c r="AA3592" s="383"/>
      <c r="AC3592" s="325"/>
      <c r="AD3592" s="325"/>
      <c r="AF3592" s="383"/>
      <c r="AH3592" s="325"/>
      <c r="AI3592" s="325"/>
      <c r="AK3592" s="385"/>
      <c r="AL3592" s="385"/>
      <c r="AM3592" s="359"/>
      <c r="AN3592" s="385"/>
      <c r="AO3592" s="385"/>
      <c r="AP3592" s="385"/>
      <c r="AQ3592" s="385"/>
      <c r="AR3592" s="385"/>
      <c r="AS3592" s="385"/>
      <c r="AT3592" s="385"/>
      <c r="AU3592" s="359"/>
      <c r="AW3592" s="416"/>
      <c r="AX3592" s="694"/>
      <c r="AY3592" s="641"/>
      <c r="AZ3592" s="385"/>
      <c r="BA3592" s="385"/>
      <c r="BB3592" s="416"/>
      <c r="BC3592" s="416"/>
      <c r="BD3592" s="416"/>
      <c r="BE3592" s="416"/>
      <c r="BF3592" s="416"/>
      <c r="BG3592" s="416"/>
      <c r="BH3592" s="416"/>
      <c r="BI3592" s="416"/>
      <c r="BJ3592" s="416"/>
    </row>
    <row r="3593" spans="10:62" x14ac:dyDescent="0.2">
      <c r="J3593" s="385"/>
      <c r="K3593" s="217"/>
      <c r="L3593" s="217"/>
      <c r="M3593" s="693"/>
      <c r="N3593" s="693"/>
      <c r="O3593" s="359"/>
      <c r="P3593" s="619"/>
      <c r="Q3593" s="672"/>
      <c r="R3593" s="672"/>
      <c r="S3593" s="672"/>
      <c r="T3593" s="385"/>
      <c r="U3593" s="385"/>
      <c r="V3593" s="385"/>
      <c r="W3593" s="385"/>
      <c r="X3593" s="693"/>
      <c r="Y3593" s="325"/>
      <c r="Z3593" s="308"/>
      <c r="AA3593" s="383"/>
      <c r="AC3593" s="325"/>
      <c r="AD3593" s="325"/>
      <c r="AF3593" s="383"/>
      <c r="AH3593" s="325"/>
      <c r="AI3593" s="325"/>
      <c r="AK3593" s="385"/>
      <c r="AL3593" s="385"/>
      <c r="AM3593" s="359"/>
      <c r="AN3593" s="385"/>
      <c r="AO3593" s="385"/>
      <c r="AP3593" s="385"/>
      <c r="AQ3593" s="385"/>
      <c r="AR3593" s="385"/>
      <c r="AS3593" s="385"/>
      <c r="AT3593" s="385"/>
      <c r="AU3593" s="359"/>
      <c r="AW3593" s="416"/>
      <c r="AX3593" s="694"/>
      <c r="AY3593" s="641"/>
      <c r="AZ3593" s="385"/>
      <c r="BA3593" s="385"/>
      <c r="BB3593" s="416"/>
      <c r="BC3593" s="416"/>
      <c r="BD3593" s="416"/>
      <c r="BE3593" s="416"/>
      <c r="BF3593" s="416"/>
      <c r="BG3593" s="416"/>
      <c r="BH3593" s="416"/>
      <c r="BI3593" s="416"/>
      <c r="BJ3593" s="416"/>
    </row>
    <row r="3594" spans="10:62" x14ac:dyDescent="0.2">
      <c r="J3594" s="385"/>
      <c r="K3594" s="217"/>
      <c r="L3594" s="217"/>
      <c r="M3594" s="693"/>
      <c r="N3594" s="693"/>
      <c r="O3594" s="359"/>
      <c r="P3594" s="619"/>
      <c r="Q3594" s="672"/>
      <c r="R3594" s="672"/>
      <c r="S3594" s="672"/>
      <c r="T3594" s="385"/>
      <c r="U3594" s="385"/>
      <c r="V3594" s="385"/>
      <c r="W3594" s="385"/>
      <c r="X3594" s="693"/>
      <c r="Y3594" s="325"/>
      <c r="Z3594" s="308"/>
      <c r="AA3594" s="383"/>
      <c r="AC3594" s="325"/>
      <c r="AD3594" s="325"/>
      <c r="AF3594" s="383"/>
      <c r="AH3594" s="325"/>
      <c r="AI3594" s="325"/>
      <c r="AK3594" s="385"/>
      <c r="AL3594" s="385"/>
      <c r="AM3594" s="359"/>
      <c r="AN3594" s="385"/>
      <c r="AO3594" s="385"/>
      <c r="AP3594" s="385"/>
      <c r="AQ3594" s="385"/>
      <c r="AR3594" s="385"/>
      <c r="AS3594" s="385"/>
      <c r="AT3594" s="385"/>
      <c r="AU3594" s="359"/>
      <c r="AW3594" s="416"/>
      <c r="AX3594" s="694"/>
      <c r="AY3594" s="641"/>
      <c r="AZ3594" s="385"/>
      <c r="BA3594" s="385"/>
      <c r="BB3594" s="416"/>
      <c r="BC3594" s="416"/>
      <c r="BD3594" s="416"/>
      <c r="BE3594" s="416"/>
      <c r="BF3594" s="416"/>
      <c r="BG3594" s="416"/>
      <c r="BH3594" s="416"/>
      <c r="BI3594" s="416"/>
      <c r="BJ3594" s="416"/>
    </row>
    <row r="3595" spans="10:62" x14ac:dyDescent="0.2">
      <c r="J3595" s="385"/>
      <c r="K3595" s="217"/>
      <c r="L3595" s="217"/>
      <c r="M3595" s="693"/>
      <c r="N3595" s="693"/>
      <c r="O3595" s="359"/>
      <c r="P3595" s="619"/>
      <c r="Q3595" s="672"/>
      <c r="R3595" s="672"/>
      <c r="S3595" s="672"/>
      <c r="T3595" s="385"/>
      <c r="U3595" s="385"/>
      <c r="V3595" s="385"/>
      <c r="W3595" s="385"/>
      <c r="X3595" s="693"/>
      <c r="Y3595" s="325"/>
      <c r="Z3595" s="308"/>
      <c r="AA3595" s="383"/>
      <c r="AC3595" s="325"/>
      <c r="AD3595" s="325"/>
      <c r="AF3595" s="383"/>
      <c r="AH3595" s="325"/>
      <c r="AI3595" s="325"/>
      <c r="AK3595" s="385"/>
      <c r="AL3595" s="385"/>
      <c r="AM3595" s="359"/>
      <c r="AN3595" s="385"/>
      <c r="AO3595" s="385"/>
      <c r="AP3595" s="385"/>
      <c r="AQ3595" s="385"/>
      <c r="AR3595" s="385"/>
      <c r="AS3595" s="385"/>
      <c r="AT3595" s="385"/>
      <c r="AU3595" s="359"/>
      <c r="AW3595" s="416"/>
      <c r="AX3595" s="694"/>
      <c r="AY3595" s="641"/>
      <c r="AZ3595" s="385"/>
      <c r="BA3595" s="385"/>
      <c r="BB3595" s="416"/>
      <c r="BC3595" s="416"/>
      <c r="BD3595" s="416"/>
      <c r="BE3595" s="416"/>
      <c r="BF3595" s="416"/>
      <c r="BG3595" s="416"/>
      <c r="BH3595" s="416"/>
      <c r="BI3595" s="416"/>
      <c r="BJ3595" s="416"/>
    </row>
    <row r="3596" spans="10:62" x14ac:dyDescent="0.2">
      <c r="J3596" s="385"/>
      <c r="K3596" s="217"/>
      <c r="L3596" s="217"/>
      <c r="M3596" s="693"/>
      <c r="N3596" s="693"/>
      <c r="O3596" s="359"/>
      <c r="P3596" s="619"/>
      <c r="Q3596" s="672"/>
      <c r="R3596" s="672"/>
      <c r="S3596" s="672"/>
      <c r="T3596" s="385"/>
      <c r="U3596" s="385"/>
      <c r="V3596" s="385"/>
      <c r="W3596" s="385"/>
      <c r="X3596" s="693"/>
      <c r="Y3596" s="325"/>
      <c r="Z3596" s="308"/>
      <c r="AA3596" s="383"/>
      <c r="AC3596" s="325"/>
      <c r="AD3596" s="325"/>
      <c r="AF3596" s="383"/>
      <c r="AH3596" s="325"/>
      <c r="AI3596" s="325"/>
      <c r="AK3596" s="385"/>
      <c r="AL3596" s="385"/>
      <c r="AM3596" s="359"/>
      <c r="AN3596" s="385"/>
      <c r="AO3596" s="385"/>
      <c r="AP3596" s="385"/>
      <c r="AQ3596" s="385"/>
      <c r="AR3596" s="385"/>
      <c r="AS3596" s="385"/>
      <c r="AT3596" s="385"/>
      <c r="AU3596" s="359"/>
      <c r="AW3596" s="416"/>
      <c r="AX3596" s="694"/>
      <c r="AY3596" s="641"/>
      <c r="AZ3596" s="385"/>
      <c r="BA3596" s="385"/>
      <c r="BB3596" s="416"/>
      <c r="BC3596" s="416"/>
      <c r="BD3596" s="416"/>
      <c r="BE3596" s="416"/>
      <c r="BF3596" s="416"/>
      <c r="BG3596" s="416"/>
      <c r="BH3596" s="416"/>
      <c r="BI3596" s="416"/>
      <c r="BJ3596" s="416"/>
    </row>
    <row r="3597" spans="10:62" x14ac:dyDescent="0.2">
      <c r="J3597" s="385"/>
      <c r="K3597" s="217"/>
      <c r="L3597" s="217"/>
      <c r="M3597" s="693"/>
      <c r="N3597" s="693"/>
      <c r="O3597" s="359"/>
      <c r="P3597" s="619"/>
      <c r="Q3597" s="672"/>
      <c r="R3597" s="672"/>
      <c r="S3597" s="672"/>
      <c r="T3597" s="385"/>
      <c r="U3597" s="385"/>
      <c r="V3597" s="385"/>
      <c r="W3597" s="385"/>
      <c r="X3597" s="693"/>
      <c r="Y3597" s="325"/>
      <c r="Z3597" s="308"/>
      <c r="AA3597" s="383"/>
      <c r="AC3597" s="325"/>
      <c r="AD3597" s="325"/>
      <c r="AF3597" s="383"/>
      <c r="AH3597" s="325"/>
      <c r="AI3597" s="325"/>
      <c r="AK3597" s="385"/>
      <c r="AL3597" s="385"/>
      <c r="AM3597" s="359"/>
      <c r="AN3597" s="385"/>
      <c r="AO3597" s="385"/>
      <c r="AP3597" s="385"/>
      <c r="AQ3597" s="385"/>
      <c r="AR3597" s="385"/>
      <c r="AS3597" s="385"/>
      <c r="AT3597" s="385"/>
      <c r="AU3597" s="359"/>
      <c r="AW3597" s="416"/>
      <c r="AX3597" s="694"/>
      <c r="AY3597" s="641"/>
      <c r="AZ3597" s="385"/>
      <c r="BA3597" s="385"/>
      <c r="BB3597" s="416"/>
      <c r="BC3597" s="416"/>
      <c r="BD3597" s="416"/>
      <c r="BE3597" s="416"/>
      <c r="BF3597" s="416"/>
      <c r="BG3597" s="416"/>
      <c r="BH3597" s="416"/>
      <c r="BI3597" s="416"/>
      <c r="BJ3597" s="416"/>
    </row>
    <row r="3598" spans="10:62" x14ac:dyDescent="0.2">
      <c r="J3598" s="385"/>
      <c r="K3598" s="217"/>
      <c r="L3598" s="217"/>
      <c r="M3598" s="693"/>
      <c r="N3598" s="693"/>
      <c r="O3598" s="359"/>
      <c r="P3598" s="619"/>
      <c r="Q3598" s="672"/>
      <c r="R3598" s="672"/>
      <c r="S3598" s="672"/>
      <c r="T3598" s="385"/>
      <c r="U3598" s="385"/>
      <c r="V3598" s="385"/>
      <c r="W3598" s="385"/>
      <c r="X3598" s="693"/>
      <c r="Y3598" s="325"/>
      <c r="Z3598" s="308"/>
      <c r="AA3598" s="383"/>
      <c r="AC3598" s="325"/>
      <c r="AD3598" s="325"/>
      <c r="AF3598" s="383"/>
      <c r="AH3598" s="325"/>
      <c r="AI3598" s="325"/>
      <c r="AK3598" s="385"/>
      <c r="AL3598" s="385"/>
      <c r="AM3598" s="359"/>
      <c r="AN3598" s="385"/>
      <c r="AO3598" s="385"/>
      <c r="AP3598" s="385"/>
      <c r="AQ3598" s="385"/>
      <c r="AR3598" s="385"/>
      <c r="AS3598" s="385"/>
      <c r="AT3598" s="385"/>
      <c r="AU3598" s="359"/>
      <c r="AW3598" s="416"/>
      <c r="AX3598" s="694"/>
      <c r="AY3598" s="641"/>
      <c r="AZ3598" s="385"/>
      <c r="BA3598" s="385"/>
      <c r="BB3598" s="416"/>
      <c r="BC3598" s="416"/>
      <c r="BD3598" s="416"/>
      <c r="BE3598" s="416"/>
      <c r="BF3598" s="416"/>
      <c r="BG3598" s="416"/>
      <c r="BH3598" s="416"/>
      <c r="BI3598" s="416"/>
      <c r="BJ3598" s="416"/>
    </row>
    <row r="3599" spans="10:62" x14ac:dyDescent="0.2">
      <c r="J3599" s="385"/>
      <c r="K3599" s="217"/>
      <c r="L3599" s="217"/>
      <c r="M3599" s="693"/>
      <c r="N3599" s="693"/>
      <c r="O3599" s="359"/>
      <c r="P3599" s="619"/>
      <c r="Q3599" s="672"/>
      <c r="R3599" s="672"/>
      <c r="S3599" s="672"/>
      <c r="T3599" s="385"/>
      <c r="U3599" s="385"/>
      <c r="V3599" s="385"/>
      <c r="W3599" s="385"/>
      <c r="X3599" s="693"/>
      <c r="Y3599" s="325"/>
      <c r="Z3599" s="308"/>
      <c r="AA3599" s="383"/>
      <c r="AC3599" s="325"/>
      <c r="AD3599" s="325"/>
      <c r="AF3599" s="383"/>
      <c r="AH3599" s="325"/>
      <c r="AI3599" s="325"/>
      <c r="AK3599" s="385"/>
      <c r="AL3599" s="385"/>
      <c r="AM3599" s="359"/>
      <c r="AN3599" s="385"/>
      <c r="AO3599" s="385"/>
      <c r="AP3599" s="385"/>
      <c r="AQ3599" s="385"/>
      <c r="AR3599" s="385"/>
      <c r="AS3599" s="385"/>
      <c r="AT3599" s="385"/>
      <c r="AU3599" s="359"/>
      <c r="AW3599" s="416"/>
      <c r="AX3599" s="694"/>
      <c r="AY3599" s="641"/>
      <c r="AZ3599" s="385"/>
      <c r="BA3599" s="385"/>
      <c r="BB3599" s="416"/>
      <c r="BC3599" s="416"/>
      <c r="BD3599" s="416"/>
      <c r="BE3599" s="416"/>
      <c r="BF3599" s="416"/>
      <c r="BG3599" s="416"/>
      <c r="BH3599" s="416"/>
      <c r="BI3599" s="416"/>
      <c r="BJ3599" s="416"/>
    </row>
    <row r="3600" spans="10:62" x14ac:dyDescent="0.2">
      <c r="J3600" s="385"/>
      <c r="K3600" s="217"/>
      <c r="L3600" s="217"/>
      <c r="M3600" s="693"/>
      <c r="N3600" s="693"/>
      <c r="O3600" s="359"/>
      <c r="P3600" s="619"/>
      <c r="Q3600" s="672"/>
      <c r="R3600" s="672"/>
      <c r="S3600" s="672"/>
      <c r="T3600" s="385"/>
      <c r="U3600" s="385"/>
      <c r="V3600" s="385"/>
      <c r="W3600" s="385"/>
      <c r="X3600" s="693"/>
      <c r="Y3600" s="325"/>
      <c r="Z3600" s="308"/>
      <c r="AA3600" s="383"/>
      <c r="AC3600" s="325"/>
      <c r="AD3600" s="325"/>
      <c r="AF3600" s="383"/>
      <c r="AH3600" s="325"/>
      <c r="AI3600" s="325"/>
      <c r="AK3600" s="385"/>
      <c r="AL3600" s="385"/>
      <c r="AM3600" s="359"/>
      <c r="AN3600" s="385"/>
      <c r="AO3600" s="385"/>
      <c r="AP3600" s="385"/>
      <c r="AQ3600" s="385"/>
      <c r="AR3600" s="385"/>
      <c r="AS3600" s="385"/>
      <c r="AT3600" s="385"/>
      <c r="AU3600" s="359"/>
      <c r="AW3600" s="416"/>
      <c r="AX3600" s="694"/>
      <c r="AY3600" s="641"/>
      <c r="AZ3600" s="385"/>
      <c r="BA3600" s="385"/>
      <c r="BB3600" s="416"/>
      <c r="BC3600" s="416"/>
      <c r="BD3600" s="416"/>
      <c r="BE3600" s="416"/>
      <c r="BF3600" s="416"/>
      <c r="BG3600" s="416"/>
      <c r="BH3600" s="416"/>
      <c r="BI3600" s="416"/>
      <c r="BJ3600" s="416"/>
    </row>
    <row r="3601" spans="10:62" x14ac:dyDescent="0.2">
      <c r="J3601" s="385"/>
      <c r="K3601" s="217"/>
      <c r="L3601" s="217"/>
      <c r="M3601" s="693"/>
      <c r="N3601" s="693"/>
      <c r="O3601" s="359"/>
      <c r="P3601" s="619"/>
      <c r="Q3601" s="672"/>
      <c r="R3601" s="672"/>
      <c r="S3601" s="672"/>
      <c r="T3601" s="385"/>
      <c r="U3601" s="385"/>
      <c r="V3601" s="385"/>
      <c r="W3601" s="385"/>
      <c r="X3601" s="693"/>
      <c r="Y3601" s="325"/>
      <c r="Z3601" s="308"/>
      <c r="AA3601" s="383"/>
      <c r="AC3601" s="325"/>
      <c r="AD3601" s="325"/>
      <c r="AF3601" s="383"/>
      <c r="AH3601" s="325"/>
      <c r="AI3601" s="325"/>
      <c r="AK3601" s="385"/>
      <c r="AL3601" s="385"/>
      <c r="AM3601" s="359"/>
      <c r="AN3601" s="385"/>
      <c r="AO3601" s="385"/>
      <c r="AP3601" s="385"/>
      <c r="AQ3601" s="385"/>
      <c r="AR3601" s="385"/>
      <c r="AS3601" s="385"/>
      <c r="AT3601" s="385"/>
      <c r="AU3601" s="359"/>
      <c r="AW3601" s="416"/>
      <c r="AX3601" s="694"/>
      <c r="AY3601" s="641"/>
      <c r="AZ3601" s="385"/>
      <c r="BA3601" s="385"/>
      <c r="BB3601" s="416"/>
      <c r="BC3601" s="416"/>
      <c r="BD3601" s="416"/>
      <c r="BE3601" s="416"/>
      <c r="BF3601" s="416"/>
      <c r="BG3601" s="416"/>
      <c r="BH3601" s="416"/>
      <c r="BI3601" s="416"/>
      <c r="BJ3601" s="416"/>
    </row>
    <row r="3602" spans="10:62" x14ac:dyDescent="0.2">
      <c r="J3602" s="385"/>
      <c r="K3602" s="217"/>
      <c r="L3602" s="217"/>
      <c r="M3602" s="693"/>
      <c r="N3602" s="693"/>
      <c r="O3602" s="359"/>
      <c r="P3602" s="619"/>
      <c r="Q3602" s="672"/>
      <c r="R3602" s="672"/>
      <c r="S3602" s="672"/>
      <c r="T3602" s="385"/>
      <c r="U3602" s="385"/>
      <c r="V3602" s="385"/>
      <c r="W3602" s="385"/>
      <c r="X3602" s="693"/>
      <c r="Y3602" s="325"/>
      <c r="Z3602" s="308"/>
      <c r="AA3602" s="383"/>
      <c r="AC3602" s="325"/>
      <c r="AD3602" s="325"/>
      <c r="AF3602" s="383"/>
      <c r="AH3602" s="325"/>
      <c r="AI3602" s="325"/>
      <c r="AK3602" s="385"/>
      <c r="AL3602" s="385"/>
      <c r="AM3602" s="359"/>
      <c r="AN3602" s="385"/>
      <c r="AO3602" s="385"/>
      <c r="AP3602" s="385"/>
      <c r="AQ3602" s="385"/>
      <c r="AR3602" s="385"/>
      <c r="AS3602" s="385"/>
      <c r="AT3602" s="385"/>
      <c r="AU3602" s="359"/>
      <c r="AW3602" s="416"/>
      <c r="AX3602" s="694"/>
      <c r="AY3602" s="641"/>
      <c r="AZ3602" s="385"/>
      <c r="BA3602" s="385"/>
      <c r="BB3602" s="416"/>
      <c r="BC3602" s="416"/>
      <c r="BD3602" s="416"/>
      <c r="BE3602" s="416"/>
      <c r="BF3602" s="416"/>
      <c r="BG3602" s="416"/>
      <c r="BH3602" s="416"/>
      <c r="BI3602" s="416"/>
      <c r="BJ3602" s="416"/>
    </row>
    <row r="3603" spans="10:62" x14ac:dyDescent="0.2">
      <c r="J3603" s="385"/>
      <c r="K3603" s="217"/>
      <c r="L3603" s="217"/>
      <c r="M3603" s="693"/>
      <c r="N3603" s="693"/>
      <c r="O3603" s="359"/>
      <c r="P3603" s="619"/>
      <c r="Q3603" s="672"/>
      <c r="R3603" s="672"/>
      <c r="S3603" s="672"/>
      <c r="T3603" s="385"/>
      <c r="U3603" s="385"/>
      <c r="V3603" s="385"/>
      <c r="W3603" s="385"/>
      <c r="X3603" s="693"/>
      <c r="Y3603" s="325"/>
      <c r="Z3603" s="308"/>
      <c r="AA3603" s="383"/>
      <c r="AC3603" s="325"/>
      <c r="AD3603" s="325"/>
      <c r="AF3603" s="383"/>
      <c r="AH3603" s="325"/>
      <c r="AI3603" s="325"/>
      <c r="AK3603" s="385"/>
      <c r="AL3603" s="385"/>
      <c r="AM3603" s="359"/>
      <c r="AN3603" s="385"/>
      <c r="AO3603" s="385"/>
      <c r="AP3603" s="385"/>
      <c r="AQ3603" s="385"/>
      <c r="AR3603" s="385"/>
      <c r="AS3603" s="385"/>
      <c r="AT3603" s="385"/>
      <c r="AU3603" s="359"/>
      <c r="AW3603" s="416"/>
      <c r="AX3603" s="694"/>
      <c r="AY3603" s="641"/>
      <c r="AZ3603" s="385"/>
      <c r="BA3603" s="385"/>
      <c r="BB3603" s="416"/>
      <c r="BC3603" s="416"/>
      <c r="BD3603" s="416"/>
      <c r="BE3603" s="416"/>
      <c r="BF3603" s="416"/>
      <c r="BG3603" s="416"/>
      <c r="BH3603" s="416"/>
      <c r="BI3603" s="416"/>
      <c r="BJ3603" s="416"/>
    </row>
    <row r="3604" spans="10:62" x14ac:dyDescent="0.2">
      <c r="J3604" s="385"/>
      <c r="K3604" s="217"/>
      <c r="L3604" s="217"/>
      <c r="M3604" s="693"/>
      <c r="N3604" s="693"/>
      <c r="O3604" s="359"/>
      <c r="P3604" s="619"/>
      <c r="Q3604" s="672"/>
      <c r="R3604" s="672"/>
      <c r="S3604" s="672"/>
      <c r="T3604" s="385"/>
      <c r="U3604" s="385"/>
      <c r="V3604" s="385"/>
      <c r="W3604" s="385"/>
      <c r="X3604" s="693"/>
      <c r="Y3604" s="325"/>
      <c r="Z3604" s="308"/>
      <c r="AA3604" s="383"/>
      <c r="AC3604" s="325"/>
      <c r="AD3604" s="325"/>
      <c r="AF3604" s="383"/>
      <c r="AH3604" s="325"/>
      <c r="AI3604" s="325"/>
      <c r="AK3604" s="385"/>
      <c r="AL3604" s="385"/>
      <c r="AM3604" s="359"/>
      <c r="AN3604" s="385"/>
      <c r="AO3604" s="385"/>
      <c r="AP3604" s="385"/>
      <c r="AQ3604" s="385"/>
      <c r="AR3604" s="385"/>
      <c r="AS3604" s="385"/>
      <c r="AT3604" s="385"/>
      <c r="AU3604" s="359"/>
      <c r="AW3604" s="416"/>
      <c r="AX3604" s="694"/>
      <c r="AY3604" s="641"/>
      <c r="AZ3604" s="385"/>
      <c r="BA3604" s="385"/>
      <c r="BB3604" s="416"/>
      <c r="BC3604" s="416"/>
      <c r="BD3604" s="416"/>
      <c r="BE3604" s="416"/>
      <c r="BF3604" s="416"/>
      <c r="BG3604" s="416"/>
      <c r="BH3604" s="416"/>
      <c r="BI3604" s="416"/>
      <c r="BJ3604" s="416"/>
    </row>
    <row r="3605" spans="10:62" x14ac:dyDescent="0.2">
      <c r="J3605" s="385"/>
      <c r="K3605" s="217"/>
      <c r="L3605" s="217"/>
      <c r="M3605" s="693"/>
      <c r="N3605" s="693"/>
      <c r="O3605" s="359"/>
      <c r="P3605" s="619"/>
      <c r="Q3605" s="672"/>
      <c r="R3605" s="672"/>
      <c r="S3605" s="672"/>
      <c r="T3605" s="385"/>
      <c r="U3605" s="385"/>
      <c r="V3605" s="385"/>
      <c r="W3605" s="385"/>
      <c r="X3605" s="693"/>
      <c r="Y3605" s="325"/>
      <c r="Z3605" s="308"/>
      <c r="AA3605" s="383"/>
      <c r="AC3605" s="325"/>
      <c r="AD3605" s="325"/>
      <c r="AF3605" s="383"/>
      <c r="AH3605" s="325"/>
      <c r="AI3605" s="325"/>
      <c r="AK3605" s="385"/>
      <c r="AL3605" s="385"/>
      <c r="AM3605" s="359"/>
      <c r="AN3605" s="385"/>
      <c r="AO3605" s="385"/>
      <c r="AP3605" s="385"/>
      <c r="AQ3605" s="385"/>
      <c r="AR3605" s="385"/>
      <c r="AS3605" s="385"/>
      <c r="AT3605" s="385"/>
      <c r="AU3605" s="359"/>
      <c r="AW3605" s="416"/>
      <c r="AX3605" s="694"/>
      <c r="AY3605" s="641"/>
      <c r="AZ3605" s="385"/>
      <c r="BA3605" s="385"/>
      <c r="BB3605" s="416"/>
      <c r="BC3605" s="416"/>
      <c r="BD3605" s="416"/>
      <c r="BE3605" s="416"/>
      <c r="BF3605" s="416"/>
      <c r="BG3605" s="416"/>
      <c r="BH3605" s="416"/>
      <c r="BI3605" s="416"/>
      <c r="BJ3605" s="416"/>
    </row>
    <row r="3606" spans="10:62" x14ac:dyDescent="0.2">
      <c r="J3606" s="385"/>
      <c r="K3606" s="217"/>
      <c r="L3606" s="217"/>
      <c r="M3606" s="693"/>
      <c r="N3606" s="693"/>
      <c r="O3606" s="359"/>
      <c r="P3606" s="619"/>
      <c r="Q3606" s="672"/>
      <c r="R3606" s="672"/>
      <c r="S3606" s="672"/>
      <c r="T3606" s="385"/>
      <c r="U3606" s="385"/>
      <c r="V3606" s="385"/>
      <c r="W3606" s="385"/>
      <c r="X3606" s="693"/>
      <c r="Y3606" s="325"/>
      <c r="Z3606" s="308"/>
      <c r="AA3606" s="383"/>
      <c r="AC3606" s="325"/>
      <c r="AD3606" s="325"/>
      <c r="AF3606" s="383"/>
      <c r="AH3606" s="325"/>
      <c r="AI3606" s="325"/>
      <c r="AK3606" s="385"/>
      <c r="AL3606" s="385"/>
      <c r="AM3606" s="359"/>
      <c r="AN3606" s="385"/>
      <c r="AO3606" s="385"/>
      <c r="AP3606" s="385"/>
      <c r="AQ3606" s="385"/>
      <c r="AR3606" s="385"/>
      <c r="AS3606" s="385"/>
      <c r="AT3606" s="385"/>
      <c r="AU3606" s="359"/>
      <c r="AW3606" s="416"/>
      <c r="AX3606" s="694"/>
      <c r="AY3606" s="641"/>
      <c r="AZ3606" s="385"/>
      <c r="BA3606" s="385"/>
      <c r="BB3606" s="416"/>
      <c r="BC3606" s="416"/>
      <c r="BD3606" s="416"/>
      <c r="BE3606" s="416"/>
      <c r="BF3606" s="416"/>
      <c r="BG3606" s="416"/>
      <c r="BH3606" s="416"/>
      <c r="BI3606" s="416"/>
      <c r="BJ3606" s="416"/>
    </row>
    <row r="3607" spans="10:62" x14ac:dyDescent="0.2">
      <c r="J3607" s="385"/>
      <c r="K3607" s="217"/>
      <c r="L3607" s="217"/>
      <c r="M3607" s="693"/>
      <c r="N3607" s="693"/>
      <c r="O3607" s="359"/>
      <c r="P3607" s="619"/>
      <c r="Q3607" s="672"/>
      <c r="R3607" s="672"/>
      <c r="S3607" s="672"/>
      <c r="T3607" s="385"/>
      <c r="U3607" s="385"/>
      <c r="V3607" s="385"/>
      <c r="W3607" s="385"/>
      <c r="X3607" s="693"/>
      <c r="Y3607" s="325"/>
      <c r="Z3607" s="308"/>
      <c r="AA3607" s="383"/>
      <c r="AC3607" s="325"/>
      <c r="AD3607" s="325"/>
      <c r="AF3607" s="383"/>
      <c r="AH3607" s="325"/>
      <c r="AI3607" s="325"/>
      <c r="AK3607" s="385"/>
      <c r="AL3607" s="385"/>
      <c r="AM3607" s="359"/>
      <c r="AN3607" s="385"/>
      <c r="AO3607" s="385"/>
      <c r="AP3607" s="385"/>
      <c r="AQ3607" s="385"/>
      <c r="AR3607" s="385"/>
      <c r="AS3607" s="385"/>
      <c r="AT3607" s="385"/>
      <c r="AU3607" s="359"/>
      <c r="AW3607" s="416"/>
      <c r="AX3607" s="694"/>
      <c r="AY3607" s="641"/>
      <c r="AZ3607" s="385"/>
      <c r="BA3607" s="385"/>
      <c r="BB3607" s="416"/>
      <c r="BC3607" s="416"/>
      <c r="BD3607" s="416"/>
      <c r="BE3607" s="416"/>
      <c r="BF3607" s="416"/>
      <c r="BG3607" s="416"/>
      <c r="BH3607" s="416"/>
      <c r="BI3607" s="416"/>
      <c r="BJ3607" s="416"/>
    </row>
    <row r="3608" spans="10:62" x14ac:dyDescent="0.2">
      <c r="J3608" s="385"/>
      <c r="K3608" s="217"/>
      <c r="L3608" s="217"/>
      <c r="M3608" s="693"/>
      <c r="N3608" s="693"/>
      <c r="O3608" s="359"/>
      <c r="P3608" s="619"/>
      <c r="Q3608" s="672"/>
      <c r="R3608" s="672"/>
      <c r="S3608" s="672"/>
      <c r="T3608" s="385"/>
      <c r="U3608" s="385"/>
      <c r="V3608" s="385"/>
      <c r="W3608" s="385"/>
      <c r="X3608" s="693"/>
      <c r="Y3608" s="325"/>
      <c r="Z3608" s="308"/>
      <c r="AA3608" s="383"/>
      <c r="AC3608" s="325"/>
      <c r="AD3608" s="325"/>
      <c r="AF3608" s="383"/>
      <c r="AH3608" s="325"/>
      <c r="AI3608" s="325"/>
      <c r="AK3608" s="385"/>
      <c r="AL3608" s="385"/>
      <c r="AM3608" s="359"/>
      <c r="AN3608" s="385"/>
      <c r="AO3608" s="385"/>
      <c r="AP3608" s="385"/>
      <c r="AQ3608" s="385"/>
      <c r="AR3608" s="385"/>
      <c r="AS3608" s="385"/>
      <c r="AT3608" s="385"/>
      <c r="AU3608" s="359"/>
      <c r="AW3608" s="416"/>
      <c r="AX3608" s="694"/>
      <c r="AY3608" s="641"/>
      <c r="AZ3608" s="385"/>
      <c r="BA3608" s="385"/>
      <c r="BB3608" s="416"/>
      <c r="BC3608" s="416"/>
      <c r="BD3608" s="416"/>
      <c r="BE3608" s="416"/>
      <c r="BF3608" s="416"/>
      <c r="BG3608" s="416"/>
      <c r="BH3608" s="416"/>
      <c r="BI3608" s="416"/>
      <c r="BJ3608" s="416"/>
    </row>
    <row r="3609" spans="10:62" x14ac:dyDescent="0.2">
      <c r="J3609" s="385"/>
      <c r="K3609" s="217"/>
      <c r="L3609" s="217"/>
      <c r="M3609" s="693"/>
      <c r="N3609" s="693"/>
      <c r="O3609" s="359"/>
      <c r="P3609" s="619"/>
      <c r="Q3609" s="672"/>
      <c r="R3609" s="672"/>
      <c r="S3609" s="672"/>
      <c r="T3609" s="385"/>
      <c r="U3609" s="385"/>
      <c r="V3609" s="385"/>
      <c r="W3609" s="385"/>
      <c r="X3609" s="693"/>
      <c r="Y3609" s="325"/>
      <c r="Z3609" s="308"/>
      <c r="AA3609" s="383"/>
      <c r="AC3609" s="325"/>
      <c r="AD3609" s="325"/>
      <c r="AF3609" s="383"/>
      <c r="AH3609" s="325"/>
      <c r="AI3609" s="325"/>
      <c r="AK3609" s="385"/>
      <c r="AL3609" s="385"/>
      <c r="AM3609" s="359"/>
      <c r="AN3609" s="385"/>
      <c r="AO3609" s="385"/>
      <c r="AP3609" s="385"/>
      <c r="AQ3609" s="385"/>
      <c r="AR3609" s="385"/>
      <c r="AS3609" s="385"/>
      <c r="AT3609" s="385"/>
      <c r="AU3609" s="359"/>
      <c r="AW3609" s="416"/>
      <c r="AX3609" s="694"/>
      <c r="AY3609" s="641"/>
      <c r="AZ3609" s="385"/>
      <c r="BA3609" s="385"/>
      <c r="BB3609" s="416"/>
      <c r="BC3609" s="416"/>
      <c r="BD3609" s="416"/>
      <c r="BE3609" s="416"/>
      <c r="BF3609" s="416"/>
      <c r="BG3609" s="416"/>
      <c r="BH3609" s="416"/>
      <c r="BI3609" s="416"/>
      <c r="BJ3609" s="416"/>
    </row>
    <row r="3610" spans="10:62" x14ac:dyDescent="0.2">
      <c r="J3610" s="385"/>
      <c r="K3610" s="217"/>
      <c r="L3610" s="217"/>
      <c r="M3610" s="693"/>
      <c r="N3610" s="693"/>
      <c r="O3610" s="359"/>
      <c r="P3610" s="619"/>
      <c r="Q3610" s="672"/>
      <c r="R3610" s="672"/>
      <c r="S3610" s="672"/>
      <c r="T3610" s="385"/>
      <c r="U3610" s="385"/>
      <c r="V3610" s="385"/>
      <c r="W3610" s="385"/>
      <c r="X3610" s="693"/>
      <c r="Y3610" s="325"/>
      <c r="Z3610" s="308"/>
      <c r="AA3610" s="383"/>
      <c r="AC3610" s="325"/>
      <c r="AD3610" s="325"/>
      <c r="AF3610" s="383"/>
      <c r="AH3610" s="325"/>
      <c r="AI3610" s="325"/>
      <c r="AK3610" s="385"/>
      <c r="AL3610" s="385"/>
      <c r="AM3610" s="359"/>
      <c r="AN3610" s="385"/>
      <c r="AO3610" s="385"/>
      <c r="AP3610" s="385"/>
      <c r="AQ3610" s="385"/>
      <c r="AR3610" s="385"/>
      <c r="AS3610" s="385"/>
      <c r="AT3610" s="385"/>
      <c r="AU3610" s="359"/>
      <c r="AW3610" s="416"/>
      <c r="AX3610" s="694"/>
      <c r="AY3610" s="641"/>
      <c r="AZ3610" s="385"/>
      <c r="BA3610" s="385"/>
      <c r="BB3610" s="416"/>
      <c r="BC3610" s="416"/>
      <c r="BD3610" s="416"/>
      <c r="BE3610" s="416"/>
      <c r="BF3610" s="416"/>
      <c r="BG3610" s="416"/>
      <c r="BH3610" s="416"/>
      <c r="BI3610" s="416"/>
      <c r="BJ3610" s="416"/>
    </row>
    <row r="3611" spans="10:62" x14ac:dyDescent="0.2">
      <c r="J3611" s="385"/>
      <c r="K3611" s="217"/>
      <c r="L3611" s="217"/>
      <c r="M3611" s="693"/>
      <c r="N3611" s="693"/>
      <c r="O3611" s="359"/>
      <c r="P3611" s="619"/>
      <c r="Q3611" s="672"/>
      <c r="R3611" s="672"/>
      <c r="S3611" s="672"/>
      <c r="T3611" s="385"/>
      <c r="U3611" s="385"/>
      <c r="V3611" s="385"/>
      <c r="W3611" s="385"/>
      <c r="X3611" s="693"/>
      <c r="Y3611" s="325"/>
      <c r="Z3611" s="308"/>
      <c r="AA3611" s="383"/>
      <c r="AC3611" s="325"/>
      <c r="AD3611" s="325"/>
      <c r="AF3611" s="383"/>
      <c r="AH3611" s="325"/>
      <c r="AI3611" s="325"/>
      <c r="AK3611" s="385"/>
      <c r="AL3611" s="385"/>
      <c r="AM3611" s="359"/>
      <c r="AN3611" s="385"/>
      <c r="AO3611" s="385"/>
      <c r="AP3611" s="385"/>
      <c r="AQ3611" s="385"/>
      <c r="AR3611" s="385"/>
      <c r="AS3611" s="385"/>
      <c r="AT3611" s="385"/>
      <c r="AU3611" s="359"/>
      <c r="AW3611" s="416"/>
      <c r="AX3611" s="694"/>
      <c r="AY3611" s="641"/>
      <c r="AZ3611" s="385"/>
      <c r="BA3611" s="385"/>
      <c r="BB3611" s="416"/>
      <c r="BC3611" s="416"/>
      <c r="BD3611" s="416"/>
      <c r="BE3611" s="416"/>
      <c r="BF3611" s="416"/>
      <c r="BG3611" s="416"/>
      <c r="BH3611" s="416"/>
      <c r="BI3611" s="416"/>
      <c r="BJ3611" s="416"/>
    </row>
    <row r="3612" spans="10:62" x14ac:dyDescent="0.2">
      <c r="J3612" s="385"/>
      <c r="K3612" s="217"/>
      <c r="L3612" s="217"/>
      <c r="M3612" s="693"/>
      <c r="N3612" s="693"/>
      <c r="O3612" s="359"/>
      <c r="P3612" s="619"/>
      <c r="Q3612" s="672"/>
      <c r="R3612" s="672"/>
      <c r="S3612" s="672"/>
      <c r="T3612" s="385"/>
      <c r="U3612" s="385"/>
      <c r="V3612" s="385"/>
      <c r="W3612" s="385"/>
      <c r="X3612" s="693"/>
      <c r="Y3612" s="325"/>
      <c r="Z3612" s="308"/>
      <c r="AA3612" s="383"/>
      <c r="AC3612" s="325"/>
      <c r="AD3612" s="325"/>
      <c r="AF3612" s="383"/>
      <c r="AH3612" s="325"/>
      <c r="AI3612" s="325"/>
      <c r="AK3612" s="385"/>
      <c r="AL3612" s="385"/>
      <c r="AM3612" s="359"/>
      <c r="AN3612" s="385"/>
      <c r="AO3612" s="385"/>
      <c r="AP3612" s="385"/>
      <c r="AQ3612" s="385"/>
      <c r="AR3612" s="385"/>
      <c r="AS3612" s="385"/>
      <c r="AT3612" s="385"/>
      <c r="AU3612" s="359"/>
      <c r="AW3612" s="416"/>
      <c r="AX3612" s="694"/>
      <c r="AY3612" s="641"/>
      <c r="AZ3612" s="385"/>
      <c r="BA3612" s="385"/>
      <c r="BB3612" s="416"/>
      <c r="BC3612" s="416"/>
      <c r="BD3612" s="416"/>
      <c r="BE3612" s="416"/>
      <c r="BF3612" s="416"/>
      <c r="BG3612" s="416"/>
      <c r="BH3612" s="416"/>
      <c r="BI3612" s="416"/>
      <c r="BJ3612" s="416"/>
    </row>
    <row r="3613" spans="10:62" x14ac:dyDescent="0.2">
      <c r="J3613" s="385"/>
      <c r="K3613" s="217"/>
      <c r="L3613" s="217"/>
      <c r="M3613" s="693"/>
      <c r="N3613" s="693"/>
      <c r="O3613" s="359"/>
      <c r="P3613" s="619"/>
      <c r="Q3613" s="672"/>
      <c r="R3613" s="672"/>
      <c r="S3613" s="672"/>
      <c r="T3613" s="385"/>
      <c r="U3613" s="385"/>
      <c r="V3613" s="385"/>
      <c r="W3613" s="385"/>
      <c r="X3613" s="693"/>
      <c r="Y3613" s="325"/>
      <c r="Z3613" s="308"/>
      <c r="AA3613" s="383"/>
      <c r="AC3613" s="325"/>
      <c r="AD3613" s="325"/>
      <c r="AF3613" s="383"/>
      <c r="AH3613" s="325"/>
      <c r="AI3613" s="325"/>
      <c r="AK3613" s="385"/>
      <c r="AL3613" s="385"/>
      <c r="AM3613" s="359"/>
      <c r="AN3613" s="385"/>
      <c r="AO3613" s="385"/>
      <c r="AP3613" s="385"/>
      <c r="AQ3613" s="385"/>
      <c r="AR3613" s="385"/>
      <c r="AS3613" s="385"/>
      <c r="AT3613" s="385"/>
      <c r="AU3613" s="359"/>
      <c r="AW3613" s="416"/>
      <c r="AX3613" s="694"/>
      <c r="AY3613" s="641"/>
      <c r="AZ3613" s="385"/>
      <c r="BA3613" s="385"/>
      <c r="BB3613" s="416"/>
      <c r="BC3613" s="416"/>
      <c r="BD3613" s="416"/>
      <c r="BE3613" s="416"/>
      <c r="BF3613" s="416"/>
      <c r="BG3613" s="416"/>
      <c r="BH3613" s="416"/>
      <c r="BI3613" s="416"/>
      <c r="BJ3613" s="416"/>
    </row>
    <row r="3614" spans="10:62" x14ac:dyDescent="0.2">
      <c r="J3614" s="385"/>
      <c r="K3614" s="217"/>
      <c r="L3614" s="217"/>
      <c r="M3614" s="693"/>
      <c r="N3614" s="693"/>
      <c r="O3614" s="359"/>
      <c r="P3614" s="619"/>
      <c r="Q3614" s="672"/>
      <c r="R3614" s="672"/>
      <c r="S3614" s="672"/>
      <c r="T3614" s="385"/>
      <c r="U3614" s="385"/>
      <c r="V3614" s="385"/>
      <c r="W3614" s="385"/>
      <c r="X3614" s="693"/>
      <c r="Y3614" s="325"/>
      <c r="Z3614" s="308"/>
      <c r="AA3614" s="383"/>
      <c r="AC3614" s="325"/>
      <c r="AD3614" s="325"/>
      <c r="AF3614" s="383"/>
      <c r="AH3614" s="325"/>
      <c r="AI3614" s="325"/>
      <c r="AK3614" s="385"/>
      <c r="AL3614" s="385"/>
      <c r="AM3614" s="359"/>
      <c r="AN3614" s="385"/>
      <c r="AO3614" s="385"/>
      <c r="AP3614" s="385"/>
      <c r="AQ3614" s="385"/>
      <c r="AR3614" s="385"/>
      <c r="AS3614" s="385"/>
      <c r="AT3614" s="385"/>
      <c r="AU3614" s="359"/>
      <c r="AW3614" s="416"/>
      <c r="AX3614" s="694"/>
      <c r="AY3614" s="641"/>
      <c r="AZ3614" s="385"/>
      <c r="BA3614" s="385"/>
      <c r="BB3614" s="416"/>
      <c r="BC3614" s="416"/>
      <c r="BD3614" s="416"/>
      <c r="BE3614" s="416"/>
      <c r="BF3614" s="416"/>
      <c r="BG3614" s="416"/>
      <c r="BH3614" s="416"/>
      <c r="BI3614" s="416"/>
      <c r="BJ3614" s="416"/>
    </row>
    <row r="3615" spans="10:62" x14ac:dyDescent="0.2">
      <c r="J3615" s="385"/>
      <c r="K3615" s="217"/>
      <c r="L3615" s="217"/>
      <c r="M3615" s="693"/>
      <c r="N3615" s="693"/>
      <c r="O3615" s="359"/>
      <c r="P3615" s="619"/>
      <c r="Q3615" s="672"/>
      <c r="R3615" s="672"/>
      <c r="S3615" s="672"/>
      <c r="T3615" s="385"/>
      <c r="U3615" s="385"/>
      <c r="V3615" s="385"/>
      <c r="W3615" s="385"/>
      <c r="X3615" s="693"/>
      <c r="Y3615" s="325"/>
      <c r="Z3615" s="308"/>
      <c r="AA3615" s="383"/>
      <c r="AC3615" s="325"/>
      <c r="AD3615" s="325"/>
      <c r="AF3615" s="383"/>
      <c r="AH3615" s="325"/>
      <c r="AI3615" s="325"/>
      <c r="AK3615" s="385"/>
      <c r="AL3615" s="385"/>
      <c r="AM3615" s="359"/>
      <c r="AN3615" s="385"/>
      <c r="AO3615" s="385"/>
      <c r="AP3615" s="385"/>
      <c r="AQ3615" s="385"/>
      <c r="AR3615" s="385"/>
      <c r="AS3615" s="385"/>
      <c r="AT3615" s="385"/>
      <c r="AU3615" s="359"/>
      <c r="AW3615" s="416"/>
      <c r="AX3615" s="694"/>
      <c r="AY3615" s="641"/>
      <c r="AZ3615" s="385"/>
      <c r="BA3615" s="385"/>
      <c r="BB3615" s="416"/>
      <c r="BC3615" s="416"/>
      <c r="BD3615" s="416"/>
      <c r="BE3615" s="416"/>
      <c r="BF3615" s="416"/>
      <c r="BG3615" s="416"/>
      <c r="BH3615" s="416"/>
      <c r="BI3615" s="416"/>
      <c r="BJ3615" s="416"/>
    </row>
    <row r="3616" spans="10:62" x14ac:dyDescent="0.2">
      <c r="J3616" s="385"/>
      <c r="K3616" s="217"/>
      <c r="L3616" s="217"/>
      <c r="M3616" s="693"/>
      <c r="N3616" s="693"/>
      <c r="O3616" s="359"/>
      <c r="P3616" s="619"/>
      <c r="Q3616" s="672"/>
      <c r="R3616" s="672"/>
      <c r="S3616" s="672"/>
      <c r="T3616" s="385"/>
      <c r="U3616" s="385"/>
      <c r="V3616" s="385"/>
      <c r="W3616" s="385"/>
      <c r="X3616" s="693"/>
      <c r="Y3616" s="325"/>
      <c r="Z3616" s="308"/>
      <c r="AA3616" s="383"/>
      <c r="AC3616" s="325"/>
      <c r="AD3616" s="325"/>
      <c r="AF3616" s="383"/>
      <c r="AH3616" s="325"/>
      <c r="AI3616" s="325"/>
      <c r="AK3616" s="385"/>
      <c r="AL3616" s="385"/>
      <c r="AM3616" s="359"/>
      <c r="AN3616" s="385"/>
      <c r="AO3616" s="385"/>
      <c r="AP3616" s="385"/>
      <c r="AQ3616" s="385"/>
      <c r="AR3616" s="385"/>
      <c r="AS3616" s="385"/>
      <c r="AT3616" s="385"/>
      <c r="AU3616" s="359"/>
      <c r="AW3616" s="416"/>
      <c r="AX3616" s="694"/>
      <c r="AY3616" s="641"/>
      <c r="AZ3616" s="385"/>
      <c r="BA3616" s="385"/>
      <c r="BB3616" s="416"/>
      <c r="BC3616" s="416"/>
      <c r="BD3616" s="416"/>
      <c r="BE3616" s="416"/>
      <c r="BF3616" s="416"/>
      <c r="BG3616" s="416"/>
      <c r="BH3616" s="416"/>
      <c r="BI3616" s="416"/>
      <c r="BJ3616" s="416"/>
    </row>
    <row r="3617" spans="10:62" x14ac:dyDescent="0.2">
      <c r="J3617" s="385"/>
      <c r="K3617" s="217"/>
      <c r="L3617" s="217"/>
      <c r="M3617" s="693"/>
      <c r="N3617" s="693"/>
      <c r="O3617" s="359"/>
      <c r="P3617" s="619"/>
      <c r="Q3617" s="672"/>
      <c r="R3617" s="672"/>
      <c r="S3617" s="672"/>
      <c r="T3617" s="385"/>
      <c r="U3617" s="385"/>
      <c r="V3617" s="385"/>
      <c r="W3617" s="385"/>
      <c r="X3617" s="693"/>
      <c r="Y3617" s="325"/>
      <c r="Z3617" s="308"/>
      <c r="AA3617" s="383"/>
      <c r="AC3617" s="325"/>
      <c r="AD3617" s="325"/>
      <c r="AF3617" s="383"/>
      <c r="AH3617" s="325"/>
      <c r="AI3617" s="325"/>
      <c r="AK3617" s="385"/>
      <c r="AL3617" s="385"/>
      <c r="AM3617" s="359"/>
      <c r="AN3617" s="385"/>
      <c r="AO3617" s="385"/>
      <c r="AP3617" s="385"/>
      <c r="AQ3617" s="385"/>
      <c r="AR3617" s="385"/>
      <c r="AS3617" s="385"/>
      <c r="AT3617" s="385"/>
      <c r="AU3617" s="359"/>
      <c r="AW3617" s="416"/>
      <c r="AX3617" s="694"/>
      <c r="AY3617" s="641"/>
      <c r="AZ3617" s="385"/>
      <c r="BA3617" s="385"/>
      <c r="BB3617" s="416"/>
      <c r="BC3617" s="416"/>
      <c r="BD3617" s="416"/>
      <c r="BE3617" s="416"/>
      <c r="BF3617" s="416"/>
      <c r="BG3617" s="416"/>
      <c r="BH3617" s="416"/>
      <c r="BI3617" s="416"/>
      <c r="BJ3617" s="416"/>
    </row>
    <row r="3618" spans="10:62" x14ac:dyDescent="0.2">
      <c r="J3618" s="385"/>
      <c r="K3618" s="217"/>
      <c r="L3618" s="217"/>
      <c r="M3618" s="693"/>
      <c r="N3618" s="693"/>
      <c r="O3618" s="359"/>
      <c r="P3618" s="619"/>
      <c r="Q3618" s="672"/>
      <c r="R3618" s="672"/>
      <c r="S3618" s="672"/>
      <c r="T3618" s="385"/>
      <c r="U3618" s="385"/>
      <c r="V3618" s="385"/>
      <c r="W3618" s="385"/>
      <c r="X3618" s="693"/>
      <c r="Y3618" s="325"/>
      <c r="Z3618" s="308"/>
      <c r="AA3618" s="383"/>
      <c r="AC3618" s="325"/>
      <c r="AD3618" s="325"/>
      <c r="AF3618" s="383"/>
      <c r="AH3618" s="325"/>
      <c r="AI3618" s="325"/>
      <c r="AK3618" s="385"/>
      <c r="AL3618" s="385"/>
      <c r="AM3618" s="359"/>
      <c r="AN3618" s="385"/>
      <c r="AO3618" s="385"/>
      <c r="AP3618" s="385"/>
      <c r="AQ3618" s="385"/>
      <c r="AR3618" s="385"/>
      <c r="AS3618" s="385"/>
      <c r="AT3618" s="385"/>
      <c r="AU3618" s="359"/>
      <c r="AW3618" s="416"/>
      <c r="AX3618" s="694"/>
      <c r="AY3618" s="641"/>
      <c r="AZ3618" s="385"/>
      <c r="BA3618" s="385"/>
      <c r="BB3618" s="416"/>
      <c r="BC3618" s="416"/>
      <c r="BD3618" s="416"/>
      <c r="BE3618" s="416"/>
      <c r="BF3618" s="416"/>
      <c r="BG3618" s="416"/>
      <c r="BH3618" s="416"/>
      <c r="BI3618" s="416"/>
      <c r="BJ3618" s="416"/>
    </row>
    <row r="3619" spans="10:62" x14ac:dyDescent="0.2">
      <c r="J3619" s="385"/>
      <c r="K3619" s="217"/>
      <c r="L3619" s="217"/>
      <c r="M3619" s="693"/>
      <c r="N3619" s="693"/>
      <c r="O3619" s="359"/>
      <c r="P3619" s="619"/>
      <c r="Q3619" s="672"/>
      <c r="R3619" s="672"/>
      <c r="S3619" s="672"/>
      <c r="T3619" s="385"/>
      <c r="U3619" s="385"/>
      <c r="V3619" s="385"/>
      <c r="W3619" s="385"/>
      <c r="X3619" s="693"/>
      <c r="Y3619" s="325"/>
      <c r="Z3619" s="308"/>
      <c r="AA3619" s="383"/>
      <c r="AC3619" s="325"/>
      <c r="AD3619" s="325"/>
      <c r="AF3619" s="383"/>
      <c r="AH3619" s="325"/>
      <c r="AI3619" s="325"/>
      <c r="AK3619" s="385"/>
      <c r="AL3619" s="385"/>
      <c r="AM3619" s="359"/>
      <c r="AN3619" s="385"/>
      <c r="AO3619" s="385"/>
      <c r="AP3619" s="385"/>
      <c r="AQ3619" s="385"/>
      <c r="AR3619" s="385"/>
      <c r="AS3619" s="385"/>
      <c r="AT3619" s="385"/>
      <c r="AU3619" s="359"/>
      <c r="AW3619" s="416"/>
      <c r="AX3619" s="694"/>
      <c r="AY3619" s="641"/>
      <c r="AZ3619" s="385"/>
      <c r="BA3619" s="385"/>
      <c r="BB3619" s="416"/>
      <c r="BC3619" s="416"/>
      <c r="BD3619" s="416"/>
      <c r="BE3619" s="416"/>
      <c r="BF3619" s="416"/>
      <c r="BG3619" s="416"/>
      <c r="BH3619" s="416"/>
      <c r="BI3619" s="416"/>
      <c r="BJ3619" s="416"/>
    </row>
    <row r="3620" spans="10:62" x14ac:dyDescent="0.2">
      <c r="J3620" s="385"/>
      <c r="K3620" s="217"/>
      <c r="L3620" s="217"/>
      <c r="M3620" s="693"/>
      <c r="N3620" s="693"/>
      <c r="O3620" s="359"/>
      <c r="P3620" s="619"/>
      <c r="Q3620" s="672"/>
      <c r="R3620" s="672"/>
      <c r="S3620" s="672"/>
      <c r="T3620" s="385"/>
      <c r="U3620" s="385"/>
      <c r="V3620" s="385"/>
      <c r="W3620" s="385"/>
      <c r="X3620" s="693"/>
      <c r="Y3620" s="325"/>
      <c r="Z3620" s="308"/>
      <c r="AA3620" s="383"/>
      <c r="AC3620" s="325"/>
      <c r="AD3620" s="325"/>
      <c r="AF3620" s="383"/>
      <c r="AH3620" s="325"/>
      <c r="AI3620" s="325"/>
      <c r="AK3620" s="385"/>
      <c r="AL3620" s="385"/>
      <c r="AM3620" s="359"/>
      <c r="AN3620" s="385"/>
      <c r="AO3620" s="385"/>
      <c r="AP3620" s="385"/>
      <c r="AQ3620" s="385"/>
      <c r="AR3620" s="385"/>
      <c r="AS3620" s="385"/>
      <c r="AT3620" s="385"/>
      <c r="AU3620" s="359"/>
      <c r="AW3620" s="416"/>
      <c r="AX3620" s="694"/>
      <c r="AY3620" s="641"/>
      <c r="AZ3620" s="385"/>
      <c r="BA3620" s="385"/>
      <c r="BB3620" s="416"/>
      <c r="BC3620" s="416"/>
      <c r="BD3620" s="416"/>
      <c r="BE3620" s="416"/>
      <c r="BF3620" s="416"/>
      <c r="BG3620" s="416"/>
      <c r="BH3620" s="416"/>
      <c r="BI3620" s="416"/>
      <c r="BJ3620" s="416"/>
    </row>
    <row r="3621" spans="10:62" x14ac:dyDescent="0.2">
      <c r="J3621" s="385"/>
      <c r="K3621" s="217"/>
      <c r="L3621" s="217"/>
      <c r="M3621" s="693"/>
      <c r="N3621" s="693"/>
      <c r="O3621" s="359"/>
      <c r="P3621" s="619"/>
      <c r="Q3621" s="672"/>
      <c r="R3621" s="672"/>
      <c r="S3621" s="672"/>
      <c r="T3621" s="385"/>
      <c r="U3621" s="385"/>
      <c r="V3621" s="385"/>
      <c r="W3621" s="385"/>
      <c r="X3621" s="693"/>
      <c r="Y3621" s="325"/>
      <c r="Z3621" s="308"/>
      <c r="AA3621" s="383"/>
      <c r="AC3621" s="325"/>
      <c r="AD3621" s="325"/>
      <c r="AF3621" s="383"/>
      <c r="AH3621" s="325"/>
      <c r="AI3621" s="325"/>
      <c r="AK3621" s="385"/>
      <c r="AL3621" s="385"/>
      <c r="AM3621" s="359"/>
      <c r="AN3621" s="385"/>
      <c r="AO3621" s="385"/>
      <c r="AP3621" s="385"/>
      <c r="AQ3621" s="385"/>
      <c r="AR3621" s="385"/>
      <c r="AS3621" s="385"/>
      <c r="AT3621" s="385"/>
      <c r="AU3621" s="359"/>
      <c r="AW3621" s="416"/>
      <c r="AX3621" s="694"/>
      <c r="AY3621" s="641"/>
      <c r="AZ3621" s="385"/>
      <c r="BA3621" s="385"/>
      <c r="BB3621" s="416"/>
      <c r="BC3621" s="416"/>
      <c r="BD3621" s="416"/>
      <c r="BE3621" s="416"/>
      <c r="BF3621" s="416"/>
      <c r="BG3621" s="416"/>
      <c r="BH3621" s="416"/>
      <c r="BI3621" s="416"/>
      <c r="BJ3621" s="416"/>
    </row>
    <row r="3622" spans="10:62" x14ac:dyDescent="0.2">
      <c r="J3622" s="385"/>
      <c r="K3622" s="217"/>
      <c r="L3622" s="217"/>
      <c r="M3622" s="693"/>
      <c r="N3622" s="693"/>
      <c r="O3622" s="359"/>
      <c r="P3622" s="619"/>
      <c r="Q3622" s="672"/>
      <c r="R3622" s="672"/>
      <c r="S3622" s="672"/>
      <c r="T3622" s="385"/>
      <c r="U3622" s="385"/>
      <c r="V3622" s="385"/>
      <c r="W3622" s="385"/>
      <c r="X3622" s="693"/>
      <c r="Y3622" s="325"/>
      <c r="Z3622" s="308"/>
      <c r="AA3622" s="383"/>
      <c r="AC3622" s="325"/>
      <c r="AD3622" s="325"/>
      <c r="AF3622" s="383"/>
      <c r="AH3622" s="325"/>
      <c r="AI3622" s="325"/>
      <c r="AK3622" s="385"/>
      <c r="AL3622" s="385"/>
      <c r="AM3622" s="359"/>
      <c r="AN3622" s="385"/>
      <c r="AO3622" s="385"/>
      <c r="AP3622" s="385"/>
      <c r="AQ3622" s="385"/>
      <c r="AR3622" s="385"/>
      <c r="AS3622" s="385"/>
      <c r="AT3622" s="385"/>
      <c r="AU3622" s="359"/>
      <c r="AW3622" s="416"/>
      <c r="AX3622" s="694"/>
      <c r="AY3622" s="641"/>
      <c r="AZ3622" s="385"/>
      <c r="BA3622" s="385"/>
      <c r="BB3622" s="416"/>
      <c r="BC3622" s="416"/>
      <c r="BD3622" s="416"/>
      <c r="BE3622" s="416"/>
      <c r="BF3622" s="416"/>
      <c r="BG3622" s="416"/>
      <c r="BH3622" s="416"/>
      <c r="BI3622" s="416"/>
      <c r="BJ3622" s="416"/>
    </row>
    <row r="3623" spans="10:62" x14ac:dyDescent="0.2">
      <c r="J3623" s="385"/>
      <c r="K3623" s="217"/>
      <c r="L3623" s="217"/>
      <c r="M3623" s="693"/>
      <c r="N3623" s="693"/>
      <c r="O3623" s="359"/>
      <c r="P3623" s="619"/>
      <c r="Q3623" s="672"/>
      <c r="R3623" s="672"/>
      <c r="S3623" s="672"/>
      <c r="T3623" s="385"/>
      <c r="U3623" s="385"/>
      <c r="V3623" s="385"/>
      <c r="W3623" s="385"/>
      <c r="X3623" s="693"/>
      <c r="Y3623" s="325"/>
      <c r="Z3623" s="308"/>
      <c r="AA3623" s="383"/>
      <c r="AC3623" s="325"/>
      <c r="AD3623" s="325"/>
      <c r="AF3623" s="383"/>
      <c r="AH3623" s="325"/>
      <c r="AI3623" s="325"/>
      <c r="AK3623" s="385"/>
      <c r="AL3623" s="385"/>
      <c r="AM3623" s="359"/>
      <c r="AN3623" s="385"/>
      <c r="AO3623" s="385"/>
      <c r="AP3623" s="385"/>
      <c r="AQ3623" s="385"/>
      <c r="AR3623" s="385"/>
      <c r="AS3623" s="385"/>
      <c r="AT3623" s="385"/>
      <c r="AU3623" s="359"/>
      <c r="AW3623" s="416"/>
      <c r="AX3623" s="694"/>
      <c r="AY3623" s="641"/>
      <c r="AZ3623" s="385"/>
      <c r="BA3623" s="385"/>
      <c r="BB3623" s="416"/>
      <c r="BC3623" s="416"/>
      <c r="BD3623" s="416"/>
      <c r="BE3623" s="416"/>
      <c r="BF3623" s="416"/>
      <c r="BG3623" s="416"/>
      <c r="BH3623" s="416"/>
      <c r="BI3623" s="416"/>
      <c r="BJ3623" s="416"/>
    </row>
    <row r="3624" spans="10:62" x14ac:dyDescent="0.2">
      <c r="J3624" s="385"/>
      <c r="K3624" s="217"/>
      <c r="L3624" s="217"/>
      <c r="M3624" s="693"/>
      <c r="N3624" s="693"/>
      <c r="O3624" s="359"/>
      <c r="P3624" s="619"/>
      <c r="Q3624" s="672"/>
      <c r="R3624" s="672"/>
      <c r="S3624" s="672"/>
      <c r="T3624" s="385"/>
      <c r="U3624" s="385"/>
      <c r="V3624" s="385"/>
      <c r="W3624" s="385"/>
      <c r="X3624" s="693"/>
      <c r="Y3624" s="325"/>
      <c r="Z3624" s="308"/>
      <c r="AA3624" s="383"/>
      <c r="AC3624" s="325"/>
      <c r="AD3624" s="325"/>
      <c r="AF3624" s="383"/>
      <c r="AH3624" s="325"/>
      <c r="AI3624" s="325"/>
      <c r="AK3624" s="385"/>
      <c r="AL3624" s="385"/>
      <c r="AM3624" s="359"/>
      <c r="AN3624" s="385"/>
      <c r="AO3624" s="385"/>
      <c r="AP3624" s="385"/>
      <c r="AQ3624" s="385"/>
      <c r="AR3624" s="385"/>
      <c r="AS3624" s="385"/>
      <c r="AT3624" s="385"/>
      <c r="AU3624" s="359"/>
      <c r="AW3624" s="416"/>
      <c r="AX3624" s="694"/>
      <c r="AY3624" s="641"/>
      <c r="AZ3624" s="385"/>
      <c r="BA3624" s="385"/>
      <c r="BB3624" s="416"/>
      <c r="BC3624" s="416"/>
      <c r="BD3624" s="416"/>
      <c r="BE3624" s="416"/>
      <c r="BF3624" s="416"/>
      <c r="BG3624" s="416"/>
      <c r="BH3624" s="416"/>
      <c r="BI3624" s="416"/>
      <c r="BJ3624" s="416"/>
    </row>
    <row r="3625" spans="10:62" x14ac:dyDescent="0.2">
      <c r="J3625" s="385"/>
      <c r="K3625" s="217"/>
      <c r="L3625" s="217"/>
      <c r="M3625" s="693"/>
      <c r="N3625" s="693"/>
      <c r="O3625" s="359"/>
      <c r="P3625" s="619"/>
      <c r="Q3625" s="672"/>
      <c r="R3625" s="672"/>
      <c r="S3625" s="672"/>
      <c r="T3625" s="385"/>
      <c r="U3625" s="385"/>
      <c r="V3625" s="385"/>
      <c r="W3625" s="385"/>
      <c r="X3625" s="693"/>
      <c r="Y3625" s="325"/>
      <c r="Z3625" s="308"/>
      <c r="AA3625" s="383"/>
      <c r="AC3625" s="325"/>
      <c r="AD3625" s="325"/>
      <c r="AF3625" s="383"/>
      <c r="AH3625" s="325"/>
      <c r="AI3625" s="325"/>
      <c r="AK3625" s="385"/>
      <c r="AL3625" s="385"/>
      <c r="AM3625" s="359"/>
      <c r="AN3625" s="385"/>
      <c r="AO3625" s="385"/>
      <c r="AP3625" s="385"/>
      <c r="AQ3625" s="385"/>
      <c r="AR3625" s="385"/>
      <c r="AS3625" s="385"/>
      <c r="AT3625" s="385"/>
      <c r="AU3625" s="359"/>
      <c r="AW3625" s="416"/>
      <c r="AX3625" s="694"/>
      <c r="AY3625" s="641"/>
      <c r="AZ3625" s="385"/>
      <c r="BA3625" s="385"/>
      <c r="BB3625" s="416"/>
      <c r="BC3625" s="416"/>
      <c r="BD3625" s="416"/>
      <c r="BE3625" s="416"/>
      <c r="BF3625" s="416"/>
      <c r="BG3625" s="416"/>
      <c r="BH3625" s="416"/>
      <c r="BI3625" s="416"/>
      <c r="BJ3625" s="416"/>
    </row>
    <row r="3626" spans="10:62" x14ac:dyDescent="0.2">
      <c r="J3626" s="385"/>
      <c r="K3626" s="217"/>
      <c r="L3626" s="217"/>
      <c r="M3626" s="693"/>
      <c r="N3626" s="693"/>
      <c r="O3626" s="359"/>
      <c r="P3626" s="619"/>
      <c r="Q3626" s="672"/>
      <c r="R3626" s="672"/>
      <c r="S3626" s="672"/>
      <c r="T3626" s="385"/>
      <c r="U3626" s="385"/>
      <c r="V3626" s="385"/>
      <c r="W3626" s="385"/>
      <c r="X3626" s="693"/>
      <c r="Y3626" s="325"/>
      <c r="Z3626" s="308"/>
      <c r="AA3626" s="383"/>
      <c r="AC3626" s="325"/>
      <c r="AD3626" s="325"/>
      <c r="AF3626" s="383"/>
      <c r="AH3626" s="325"/>
      <c r="AI3626" s="325"/>
      <c r="AK3626" s="385"/>
      <c r="AL3626" s="385"/>
      <c r="AM3626" s="359"/>
      <c r="AN3626" s="385"/>
      <c r="AO3626" s="385"/>
      <c r="AP3626" s="385"/>
      <c r="AQ3626" s="385"/>
      <c r="AR3626" s="385"/>
      <c r="AS3626" s="385"/>
      <c r="AT3626" s="385"/>
      <c r="AU3626" s="359"/>
      <c r="AW3626" s="416"/>
      <c r="AX3626" s="694"/>
      <c r="AY3626" s="641"/>
      <c r="AZ3626" s="385"/>
      <c r="BA3626" s="385"/>
      <c r="BB3626" s="416"/>
      <c r="BC3626" s="416"/>
      <c r="BD3626" s="416"/>
      <c r="BE3626" s="416"/>
      <c r="BF3626" s="416"/>
      <c r="BG3626" s="416"/>
      <c r="BH3626" s="416"/>
      <c r="BI3626" s="416"/>
      <c r="BJ3626" s="416"/>
    </row>
    <row r="3627" spans="10:62" x14ac:dyDescent="0.2">
      <c r="J3627" s="385"/>
      <c r="K3627" s="217"/>
      <c r="L3627" s="217"/>
      <c r="M3627" s="693"/>
      <c r="N3627" s="693"/>
      <c r="O3627" s="359"/>
      <c r="P3627" s="619"/>
      <c r="Q3627" s="672"/>
      <c r="R3627" s="672"/>
      <c r="S3627" s="672"/>
      <c r="T3627" s="385"/>
      <c r="U3627" s="385"/>
      <c r="V3627" s="385"/>
      <c r="W3627" s="385"/>
      <c r="X3627" s="693"/>
      <c r="Y3627" s="325"/>
      <c r="Z3627" s="308"/>
      <c r="AA3627" s="383"/>
      <c r="AC3627" s="325"/>
      <c r="AD3627" s="325"/>
      <c r="AF3627" s="383"/>
      <c r="AH3627" s="325"/>
      <c r="AI3627" s="325"/>
      <c r="AK3627" s="385"/>
      <c r="AL3627" s="385"/>
      <c r="AM3627" s="359"/>
      <c r="AN3627" s="385"/>
      <c r="AO3627" s="385"/>
      <c r="AP3627" s="385"/>
      <c r="AQ3627" s="385"/>
      <c r="AR3627" s="385"/>
      <c r="AS3627" s="385"/>
      <c r="AT3627" s="385"/>
      <c r="AU3627" s="359"/>
      <c r="AW3627" s="416"/>
      <c r="AX3627" s="694"/>
      <c r="AY3627" s="641"/>
      <c r="AZ3627" s="385"/>
      <c r="BA3627" s="385"/>
      <c r="BB3627" s="416"/>
      <c r="BC3627" s="416"/>
      <c r="BD3627" s="416"/>
      <c r="BE3627" s="416"/>
      <c r="BF3627" s="416"/>
      <c r="BG3627" s="416"/>
      <c r="BH3627" s="416"/>
      <c r="BI3627" s="416"/>
      <c r="BJ3627" s="416"/>
    </row>
    <row r="3628" spans="10:62" x14ac:dyDescent="0.2">
      <c r="J3628" s="385"/>
      <c r="K3628" s="217"/>
      <c r="L3628" s="217"/>
      <c r="M3628" s="693"/>
      <c r="N3628" s="693"/>
      <c r="O3628" s="359"/>
      <c r="P3628" s="619"/>
      <c r="Q3628" s="672"/>
      <c r="R3628" s="672"/>
      <c r="S3628" s="672"/>
      <c r="T3628" s="385"/>
      <c r="U3628" s="385"/>
      <c r="V3628" s="385"/>
      <c r="W3628" s="385"/>
      <c r="X3628" s="693"/>
      <c r="Y3628" s="325"/>
      <c r="Z3628" s="308"/>
      <c r="AA3628" s="383"/>
      <c r="AC3628" s="325"/>
      <c r="AD3628" s="325"/>
      <c r="AF3628" s="383"/>
      <c r="AH3628" s="325"/>
      <c r="AI3628" s="325"/>
      <c r="AK3628" s="385"/>
      <c r="AL3628" s="385"/>
      <c r="AM3628" s="359"/>
      <c r="AN3628" s="385"/>
      <c r="AO3628" s="385"/>
      <c r="AP3628" s="385"/>
      <c r="AQ3628" s="385"/>
      <c r="AR3628" s="385"/>
      <c r="AS3628" s="385"/>
      <c r="AT3628" s="385"/>
      <c r="AU3628" s="359"/>
      <c r="AW3628" s="416"/>
      <c r="AX3628" s="694"/>
      <c r="AY3628" s="641"/>
      <c r="AZ3628" s="385"/>
      <c r="BA3628" s="385"/>
      <c r="BB3628" s="416"/>
      <c r="BC3628" s="416"/>
      <c r="BD3628" s="416"/>
      <c r="BE3628" s="416"/>
      <c r="BF3628" s="416"/>
      <c r="BG3628" s="416"/>
      <c r="BH3628" s="416"/>
      <c r="BI3628" s="416"/>
      <c r="BJ3628" s="416"/>
    </row>
    <row r="3629" spans="10:62" x14ac:dyDescent="0.2">
      <c r="J3629" s="385"/>
      <c r="K3629" s="217"/>
      <c r="L3629" s="217"/>
      <c r="M3629" s="693"/>
      <c r="N3629" s="693"/>
      <c r="O3629" s="359"/>
      <c r="P3629" s="619"/>
      <c r="Q3629" s="672"/>
      <c r="R3629" s="672"/>
      <c r="S3629" s="672"/>
      <c r="T3629" s="385"/>
      <c r="U3629" s="385"/>
      <c r="V3629" s="385"/>
      <c r="W3629" s="385"/>
      <c r="X3629" s="693"/>
      <c r="Y3629" s="325"/>
      <c r="Z3629" s="308"/>
      <c r="AA3629" s="383"/>
      <c r="AC3629" s="325"/>
      <c r="AD3629" s="325"/>
      <c r="AF3629" s="383"/>
      <c r="AH3629" s="325"/>
      <c r="AI3629" s="325"/>
      <c r="AK3629" s="385"/>
      <c r="AL3629" s="385"/>
      <c r="AM3629" s="359"/>
      <c r="AN3629" s="385"/>
      <c r="AO3629" s="385"/>
      <c r="AP3629" s="385"/>
      <c r="AQ3629" s="385"/>
      <c r="AR3629" s="385"/>
      <c r="AS3629" s="385"/>
      <c r="AT3629" s="385"/>
      <c r="AU3629" s="359"/>
      <c r="AW3629" s="416"/>
      <c r="AX3629" s="694"/>
      <c r="AY3629" s="641"/>
      <c r="AZ3629" s="385"/>
      <c r="BA3629" s="385"/>
      <c r="BB3629" s="416"/>
      <c r="BC3629" s="416"/>
      <c r="BD3629" s="416"/>
      <c r="BE3629" s="416"/>
      <c r="BF3629" s="416"/>
      <c r="BG3629" s="416"/>
      <c r="BH3629" s="416"/>
      <c r="BI3629" s="416"/>
      <c r="BJ3629" s="416"/>
    </row>
    <row r="3630" spans="10:62" x14ac:dyDescent="0.2">
      <c r="J3630" s="385"/>
      <c r="K3630" s="217"/>
      <c r="L3630" s="217"/>
      <c r="M3630" s="693"/>
      <c r="N3630" s="693"/>
      <c r="O3630" s="359"/>
      <c r="P3630" s="619"/>
      <c r="Q3630" s="672"/>
      <c r="R3630" s="672"/>
      <c r="S3630" s="672"/>
      <c r="T3630" s="385"/>
      <c r="U3630" s="385"/>
      <c r="V3630" s="385"/>
      <c r="W3630" s="385"/>
      <c r="X3630" s="693"/>
      <c r="Y3630" s="325"/>
      <c r="Z3630" s="308"/>
      <c r="AA3630" s="383"/>
      <c r="AC3630" s="325"/>
      <c r="AD3630" s="325"/>
      <c r="AF3630" s="383"/>
      <c r="AH3630" s="325"/>
      <c r="AI3630" s="325"/>
      <c r="AK3630" s="385"/>
      <c r="AL3630" s="385"/>
      <c r="AM3630" s="359"/>
      <c r="AN3630" s="385"/>
      <c r="AO3630" s="385"/>
      <c r="AP3630" s="385"/>
      <c r="AQ3630" s="385"/>
      <c r="AR3630" s="385"/>
      <c r="AS3630" s="385"/>
      <c r="AT3630" s="385"/>
      <c r="AU3630" s="359"/>
      <c r="AW3630" s="416"/>
      <c r="AX3630" s="694"/>
      <c r="AY3630" s="641"/>
      <c r="AZ3630" s="385"/>
      <c r="BA3630" s="385"/>
      <c r="BB3630" s="416"/>
      <c r="BC3630" s="416"/>
      <c r="BD3630" s="416"/>
      <c r="BE3630" s="416"/>
      <c r="BF3630" s="416"/>
      <c r="BG3630" s="416"/>
      <c r="BH3630" s="416"/>
      <c r="BI3630" s="416"/>
      <c r="BJ3630" s="416"/>
    </row>
    <row r="3631" spans="10:62" x14ac:dyDescent="0.2">
      <c r="J3631" s="385"/>
      <c r="K3631" s="217"/>
      <c r="L3631" s="217"/>
      <c r="M3631" s="693"/>
      <c r="N3631" s="693"/>
      <c r="O3631" s="359"/>
      <c r="P3631" s="619"/>
      <c r="Q3631" s="672"/>
      <c r="R3631" s="672"/>
      <c r="S3631" s="672"/>
      <c r="T3631" s="385"/>
      <c r="U3631" s="385"/>
      <c r="V3631" s="385"/>
      <c r="W3631" s="385"/>
      <c r="X3631" s="693"/>
      <c r="Y3631" s="325"/>
      <c r="Z3631" s="308"/>
      <c r="AA3631" s="383"/>
      <c r="AC3631" s="325"/>
      <c r="AD3631" s="325"/>
      <c r="AF3631" s="383"/>
      <c r="AH3631" s="325"/>
      <c r="AI3631" s="325"/>
      <c r="AK3631" s="385"/>
      <c r="AL3631" s="385"/>
      <c r="AM3631" s="359"/>
      <c r="AN3631" s="385"/>
      <c r="AO3631" s="385"/>
      <c r="AP3631" s="385"/>
      <c r="AQ3631" s="385"/>
      <c r="AR3631" s="385"/>
      <c r="AS3631" s="385"/>
      <c r="AT3631" s="385"/>
      <c r="AU3631" s="359"/>
      <c r="AW3631" s="416"/>
      <c r="AX3631" s="694"/>
      <c r="AY3631" s="641"/>
      <c r="AZ3631" s="385"/>
      <c r="BA3631" s="385"/>
      <c r="BB3631" s="416"/>
      <c r="BC3631" s="416"/>
      <c r="BD3631" s="416"/>
      <c r="BE3631" s="416"/>
      <c r="BF3631" s="416"/>
      <c r="BG3631" s="416"/>
      <c r="BH3631" s="416"/>
      <c r="BI3631" s="416"/>
      <c r="BJ3631" s="416"/>
    </row>
    <row r="3632" spans="10:62" x14ac:dyDescent="0.2">
      <c r="J3632" s="385"/>
      <c r="K3632" s="217"/>
      <c r="L3632" s="217"/>
      <c r="M3632" s="693"/>
      <c r="N3632" s="693"/>
      <c r="O3632" s="359"/>
      <c r="P3632" s="619"/>
      <c r="Q3632" s="672"/>
      <c r="R3632" s="672"/>
      <c r="S3632" s="672"/>
      <c r="T3632" s="385"/>
      <c r="U3632" s="385"/>
      <c r="V3632" s="385"/>
      <c r="W3632" s="385"/>
      <c r="X3632" s="693"/>
      <c r="Y3632" s="325"/>
      <c r="Z3632" s="308"/>
      <c r="AA3632" s="383"/>
      <c r="AC3632" s="325"/>
      <c r="AD3632" s="325"/>
      <c r="AF3632" s="383"/>
      <c r="AH3632" s="325"/>
      <c r="AI3632" s="325"/>
      <c r="AK3632" s="385"/>
      <c r="AL3632" s="385"/>
      <c r="AM3632" s="359"/>
      <c r="AN3632" s="385"/>
      <c r="AO3632" s="385"/>
      <c r="AP3632" s="385"/>
      <c r="AQ3632" s="385"/>
      <c r="AR3632" s="385"/>
      <c r="AS3632" s="385"/>
      <c r="AT3632" s="385"/>
      <c r="AU3632" s="359"/>
      <c r="AW3632" s="416"/>
      <c r="AX3632" s="694"/>
      <c r="AY3632" s="641"/>
      <c r="AZ3632" s="385"/>
      <c r="BA3632" s="385"/>
      <c r="BB3632" s="416"/>
      <c r="BC3632" s="416"/>
      <c r="BD3632" s="416"/>
      <c r="BE3632" s="416"/>
      <c r="BF3632" s="416"/>
      <c r="BG3632" s="416"/>
      <c r="BH3632" s="416"/>
      <c r="BI3632" s="416"/>
      <c r="BJ3632" s="416"/>
    </row>
    <row r="3633" spans="10:62" x14ac:dyDescent="0.2">
      <c r="J3633" s="385"/>
      <c r="K3633" s="217"/>
      <c r="L3633" s="217"/>
      <c r="M3633" s="693"/>
      <c r="N3633" s="693"/>
      <c r="O3633" s="359"/>
      <c r="P3633" s="619"/>
      <c r="Q3633" s="672"/>
      <c r="R3633" s="672"/>
      <c r="S3633" s="672"/>
      <c r="T3633" s="385"/>
      <c r="U3633" s="385"/>
      <c r="V3633" s="385"/>
      <c r="W3633" s="385"/>
      <c r="X3633" s="693"/>
      <c r="Y3633" s="325"/>
      <c r="Z3633" s="308"/>
      <c r="AA3633" s="383"/>
      <c r="AC3633" s="325"/>
      <c r="AD3633" s="325"/>
      <c r="AF3633" s="383"/>
      <c r="AH3633" s="325"/>
      <c r="AI3633" s="325"/>
      <c r="AK3633" s="385"/>
      <c r="AL3633" s="385"/>
      <c r="AM3633" s="359"/>
      <c r="AN3633" s="385"/>
      <c r="AO3633" s="385"/>
      <c r="AP3633" s="385"/>
      <c r="AQ3633" s="385"/>
      <c r="AR3633" s="385"/>
      <c r="AS3633" s="385"/>
      <c r="AT3633" s="385"/>
      <c r="AU3633" s="359"/>
      <c r="AW3633" s="416"/>
      <c r="AX3633" s="694"/>
      <c r="AY3633" s="641"/>
      <c r="AZ3633" s="385"/>
      <c r="BA3633" s="385"/>
      <c r="BB3633" s="416"/>
      <c r="BC3633" s="416"/>
      <c r="BD3633" s="416"/>
      <c r="BE3633" s="416"/>
      <c r="BF3633" s="416"/>
      <c r="BG3633" s="416"/>
      <c r="BH3633" s="416"/>
      <c r="BI3633" s="416"/>
      <c r="BJ3633" s="416"/>
    </row>
    <row r="3634" spans="10:62" x14ac:dyDescent="0.2">
      <c r="J3634" s="385"/>
      <c r="K3634" s="217"/>
      <c r="L3634" s="217"/>
      <c r="M3634" s="693"/>
      <c r="N3634" s="693"/>
      <c r="O3634" s="359"/>
      <c r="P3634" s="619"/>
      <c r="Q3634" s="672"/>
      <c r="R3634" s="672"/>
      <c r="S3634" s="672"/>
      <c r="T3634" s="385"/>
      <c r="U3634" s="385"/>
      <c r="V3634" s="385"/>
      <c r="W3634" s="385"/>
      <c r="X3634" s="693"/>
      <c r="Y3634" s="325"/>
      <c r="Z3634" s="308"/>
      <c r="AA3634" s="383"/>
      <c r="AC3634" s="325"/>
      <c r="AD3634" s="325"/>
      <c r="AF3634" s="383"/>
      <c r="AH3634" s="325"/>
      <c r="AI3634" s="325"/>
      <c r="AK3634" s="385"/>
      <c r="AL3634" s="385"/>
      <c r="AM3634" s="359"/>
      <c r="AN3634" s="385"/>
      <c r="AO3634" s="385"/>
      <c r="AP3634" s="385"/>
      <c r="AQ3634" s="385"/>
      <c r="AR3634" s="385"/>
      <c r="AS3634" s="385"/>
      <c r="AT3634" s="385"/>
      <c r="AU3634" s="359"/>
      <c r="AW3634" s="416"/>
      <c r="AX3634" s="694"/>
      <c r="AY3634" s="641"/>
      <c r="AZ3634" s="385"/>
      <c r="BA3634" s="385"/>
      <c r="BB3634" s="416"/>
      <c r="BC3634" s="416"/>
      <c r="BD3634" s="416"/>
      <c r="BE3634" s="416"/>
      <c r="BF3634" s="416"/>
      <c r="BG3634" s="416"/>
      <c r="BH3634" s="416"/>
      <c r="BI3634" s="416"/>
      <c r="BJ3634" s="416"/>
    </row>
    <row r="3635" spans="10:62" x14ac:dyDescent="0.2">
      <c r="J3635" s="385"/>
      <c r="K3635" s="217"/>
      <c r="L3635" s="217"/>
      <c r="M3635" s="693"/>
      <c r="N3635" s="693"/>
      <c r="O3635" s="359"/>
      <c r="P3635" s="619"/>
      <c r="Q3635" s="672"/>
      <c r="R3635" s="672"/>
      <c r="S3635" s="672"/>
      <c r="T3635" s="385"/>
      <c r="U3635" s="385"/>
      <c r="V3635" s="385"/>
      <c r="W3635" s="385"/>
      <c r="X3635" s="693"/>
      <c r="Y3635" s="325"/>
      <c r="Z3635" s="308"/>
      <c r="AA3635" s="383"/>
      <c r="AC3635" s="325"/>
      <c r="AD3635" s="325"/>
      <c r="AF3635" s="383"/>
      <c r="AH3635" s="325"/>
      <c r="AI3635" s="325"/>
      <c r="AK3635" s="385"/>
      <c r="AL3635" s="385"/>
      <c r="AM3635" s="359"/>
      <c r="AN3635" s="385"/>
      <c r="AO3635" s="385"/>
      <c r="AP3635" s="385"/>
      <c r="AQ3635" s="385"/>
      <c r="AR3635" s="385"/>
      <c r="AS3635" s="385"/>
      <c r="AT3635" s="385"/>
      <c r="AU3635" s="359"/>
      <c r="AW3635" s="416"/>
      <c r="AX3635" s="694"/>
      <c r="AY3635" s="641"/>
      <c r="AZ3635" s="385"/>
      <c r="BA3635" s="385"/>
      <c r="BB3635" s="416"/>
      <c r="BC3635" s="416"/>
      <c r="BD3635" s="416"/>
      <c r="BE3635" s="416"/>
      <c r="BF3635" s="416"/>
      <c r="BG3635" s="416"/>
      <c r="BH3635" s="416"/>
      <c r="BI3635" s="416"/>
      <c r="BJ3635" s="416"/>
    </row>
    <row r="3636" spans="10:62" x14ac:dyDescent="0.2">
      <c r="J3636" s="385"/>
      <c r="K3636" s="217"/>
      <c r="L3636" s="217"/>
      <c r="M3636" s="693"/>
      <c r="N3636" s="693"/>
      <c r="O3636" s="359"/>
      <c r="P3636" s="619"/>
      <c r="Q3636" s="672"/>
      <c r="R3636" s="672"/>
      <c r="S3636" s="672"/>
      <c r="T3636" s="385"/>
      <c r="U3636" s="385"/>
      <c r="V3636" s="385"/>
      <c r="W3636" s="385"/>
      <c r="X3636" s="693"/>
      <c r="Y3636" s="325"/>
      <c r="Z3636" s="308"/>
      <c r="AA3636" s="383"/>
      <c r="AC3636" s="325"/>
      <c r="AD3636" s="325"/>
      <c r="AF3636" s="383"/>
      <c r="AH3636" s="325"/>
      <c r="AI3636" s="325"/>
      <c r="AK3636" s="385"/>
      <c r="AL3636" s="385"/>
      <c r="AM3636" s="359"/>
      <c r="AN3636" s="385"/>
      <c r="AO3636" s="385"/>
      <c r="AP3636" s="385"/>
      <c r="AQ3636" s="385"/>
      <c r="AR3636" s="385"/>
      <c r="AS3636" s="385"/>
      <c r="AT3636" s="385"/>
      <c r="AU3636" s="359"/>
      <c r="AW3636" s="416"/>
      <c r="AX3636" s="694"/>
      <c r="AY3636" s="641"/>
      <c r="AZ3636" s="385"/>
      <c r="BA3636" s="385"/>
      <c r="BB3636" s="416"/>
      <c r="BC3636" s="416"/>
      <c r="BD3636" s="416"/>
      <c r="BE3636" s="416"/>
      <c r="BF3636" s="416"/>
      <c r="BG3636" s="416"/>
      <c r="BH3636" s="416"/>
      <c r="BI3636" s="416"/>
      <c r="BJ3636" s="416"/>
    </row>
    <row r="3637" spans="10:62" x14ac:dyDescent="0.2">
      <c r="J3637" s="385"/>
      <c r="K3637" s="217"/>
      <c r="L3637" s="217"/>
      <c r="M3637" s="693"/>
      <c r="N3637" s="693"/>
      <c r="O3637" s="359"/>
      <c r="P3637" s="619"/>
      <c r="Q3637" s="672"/>
      <c r="R3637" s="672"/>
      <c r="S3637" s="672"/>
      <c r="T3637" s="385"/>
      <c r="U3637" s="385"/>
      <c r="V3637" s="385"/>
      <c r="W3637" s="385"/>
      <c r="X3637" s="693"/>
      <c r="Y3637" s="325"/>
      <c r="Z3637" s="308"/>
      <c r="AA3637" s="383"/>
      <c r="AC3637" s="325"/>
      <c r="AD3637" s="325"/>
      <c r="AF3637" s="383"/>
      <c r="AH3637" s="325"/>
      <c r="AI3637" s="325"/>
      <c r="AK3637" s="385"/>
      <c r="AL3637" s="385"/>
      <c r="AM3637" s="359"/>
      <c r="AN3637" s="385"/>
      <c r="AO3637" s="385"/>
      <c r="AP3637" s="385"/>
      <c r="AQ3637" s="385"/>
      <c r="AR3637" s="385"/>
      <c r="AS3637" s="385"/>
      <c r="AT3637" s="385"/>
      <c r="AU3637" s="359"/>
      <c r="AW3637" s="416"/>
      <c r="AX3637" s="694"/>
      <c r="AY3637" s="641"/>
      <c r="AZ3637" s="385"/>
      <c r="BA3637" s="385"/>
      <c r="BB3637" s="416"/>
      <c r="BC3637" s="416"/>
      <c r="BD3637" s="416"/>
      <c r="BE3637" s="416"/>
      <c r="BF3637" s="416"/>
      <c r="BG3637" s="416"/>
      <c r="BH3637" s="416"/>
      <c r="BI3637" s="416"/>
      <c r="BJ3637" s="416"/>
    </row>
    <row r="3638" spans="10:62" x14ac:dyDescent="0.2">
      <c r="J3638" s="385"/>
      <c r="K3638" s="217"/>
      <c r="L3638" s="217"/>
      <c r="M3638" s="693"/>
      <c r="N3638" s="693"/>
      <c r="O3638" s="359"/>
      <c r="P3638" s="619"/>
      <c r="Q3638" s="672"/>
      <c r="R3638" s="672"/>
      <c r="S3638" s="672"/>
      <c r="T3638" s="385"/>
      <c r="U3638" s="385"/>
      <c r="V3638" s="385"/>
      <c r="W3638" s="385"/>
      <c r="X3638" s="693"/>
      <c r="Y3638" s="325"/>
      <c r="Z3638" s="308"/>
      <c r="AA3638" s="383"/>
      <c r="AC3638" s="325"/>
      <c r="AD3638" s="325"/>
      <c r="AF3638" s="383"/>
      <c r="AH3638" s="325"/>
      <c r="AI3638" s="325"/>
      <c r="AK3638" s="385"/>
      <c r="AL3638" s="385"/>
      <c r="AM3638" s="359"/>
      <c r="AN3638" s="385"/>
      <c r="AO3638" s="385"/>
      <c r="AP3638" s="385"/>
      <c r="AQ3638" s="385"/>
      <c r="AR3638" s="385"/>
      <c r="AS3638" s="385"/>
      <c r="AT3638" s="385"/>
      <c r="AU3638" s="359"/>
      <c r="AW3638" s="416"/>
      <c r="AX3638" s="694"/>
      <c r="AY3638" s="641"/>
      <c r="AZ3638" s="385"/>
      <c r="BA3638" s="385"/>
      <c r="BB3638" s="416"/>
      <c r="BC3638" s="416"/>
      <c r="BD3638" s="416"/>
      <c r="BE3638" s="416"/>
      <c r="BF3638" s="416"/>
      <c r="BG3638" s="416"/>
      <c r="BH3638" s="416"/>
      <c r="BI3638" s="416"/>
      <c r="BJ3638" s="416"/>
    </row>
    <row r="3639" spans="10:62" x14ac:dyDescent="0.2">
      <c r="J3639" s="385"/>
      <c r="K3639" s="217"/>
      <c r="L3639" s="217"/>
      <c r="M3639" s="693"/>
      <c r="N3639" s="693"/>
      <c r="O3639" s="359"/>
      <c r="P3639" s="619"/>
      <c r="Q3639" s="672"/>
      <c r="R3639" s="672"/>
      <c r="S3639" s="672"/>
      <c r="T3639" s="385"/>
      <c r="U3639" s="385"/>
      <c r="V3639" s="385"/>
      <c r="W3639" s="385"/>
      <c r="X3639" s="693"/>
      <c r="Y3639" s="325"/>
      <c r="Z3639" s="308"/>
      <c r="AA3639" s="383"/>
      <c r="AC3639" s="325"/>
      <c r="AD3639" s="325"/>
      <c r="AF3639" s="383"/>
      <c r="AH3639" s="325"/>
      <c r="AI3639" s="325"/>
      <c r="AK3639" s="385"/>
      <c r="AL3639" s="385"/>
      <c r="AM3639" s="359"/>
      <c r="AN3639" s="385"/>
      <c r="AO3639" s="385"/>
      <c r="AP3639" s="385"/>
      <c r="AQ3639" s="385"/>
      <c r="AR3639" s="385"/>
      <c r="AS3639" s="385"/>
      <c r="AT3639" s="385"/>
      <c r="AU3639" s="359"/>
      <c r="AW3639" s="416"/>
      <c r="AX3639" s="694"/>
      <c r="AY3639" s="641"/>
      <c r="AZ3639" s="385"/>
      <c r="BA3639" s="385"/>
      <c r="BB3639" s="416"/>
      <c r="BC3639" s="416"/>
      <c r="BD3639" s="416"/>
      <c r="BE3639" s="416"/>
      <c r="BF3639" s="416"/>
      <c r="BG3639" s="416"/>
      <c r="BH3639" s="416"/>
      <c r="BI3639" s="416"/>
      <c r="BJ3639" s="416"/>
    </row>
    <row r="3640" spans="10:62" x14ac:dyDescent="0.2">
      <c r="J3640" s="385"/>
      <c r="K3640" s="217"/>
      <c r="L3640" s="217"/>
      <c r="M3640" s="693"/>
      <c r="N3640" s="693"/>
      <c r="O3640" s="359"/>
      <c r="P3640" s="619"/>
      <c r="Q3640" s="672"/>
      <c r="R3640" s="672"/>
      <c r="S3640" s="672"/>
      <c r="T3640" s="385"/>
      <c r="U3640" s="385"/>
      <c r="V3640" s="385"/>
      <c r="W3640" s="385"/>
      <c r="X3640" s="693"/>
      <c r="Y3640" s="325"/>
      <c r="Z3640" s="308"/>
      <c r="AA3640" s="383"/>
      <c r="AC3640" s="325"/>
      <c r="AD3640" s="325"/>
      <c r="AF3640" s="383"/>
      <c r="AH3640" s="325"/>
      <c r="AI3640" s="325"/>
      <c r="AK3640" s="385"/>
      <c r="AL3640" s="385"/>
      <c r="AM3640" s="359"/>
      <c r="AN3640" s="385"/>
      <c r="AO3640" s="385"/>
      <c r="AP3640" s="385"/>
      <c r="AQ3640" s="385"/>
      <c r="AR3640" s="385"/>
      <c r="AS3640" s="385"/>
      <c r="AT3640" s="385"/>
      <c r="AU3640" s="359"/>
      <c r="AW3640" s="416"/>
      <c r="AX3640" s="694"/>
      <c r="AY3640" s="641"/>
      <c r="AZ3640" s="385"/>
      <c r="BA3640" s="385"/>
      <c r="BB3640" s="416"/>
      <c r="BC3640" s="416"/>
      <c r="BD3640" s="416"/>
      <c r="BE3640" s="416"/>
      <c r="BF3640" s="416"/>
      <c r="BG3640" s="416"/>
      <c r="BH3640" s="416"/>
      <c r="BI3640" s="416"/>
      <c r="BJ3640" s="416"/>
    </row>
    <row r="3641" spans="10:62" x14ac:dyDescent="0.2">
      <c r="J3641" s="385"/>
      <c r="K3641" s="217"/>
      <c r="L3641" s="217"/>
      <c r="M3641" s="693"/>
      <c r="N3641" s="693"/>
      <c r="O3641" s="359"/>
      <c r="P3641" s="619"/>
      <c r="Q3641" s="672"/>
      <c r="R3641" s="672"/>
      <c r="S3641" s="672"/>
      <c r="T3641" s="385"/>
      <c r="U3641" s="385"/>
      <c r="V3641" s="385"/>
      <c r="W3641" s="385"/>
      <c r="X3641" s="693"/>
      <c r="Y3641" s="325"/>
      <c r="Z3641" s="308"/>
      <c r="AA3641" s="383"/>
      <c r="AC3641" s="325"/>
      <c r="AD3641" s="325"/>
      <c r="AF3641" s="383"/>
      <c r="AH3641" s="325"/>
      <c r="AI3641" s="325"/>
      <c r="AK3641" s="385"/>
      <c r="AL3641" s="385"/>
      <c r="AM3641" s="359"/>
      <c r="AN3641" s="385"/>
      <c r="AO3641" s="385"/>
      <c r="AP3641" s="385"/>
      <c r="AQ3641" s="385"/>
      <c r="AR3641" s="385"/>
      <c r="AS3641" s="385"/>
      <c r="AT3641" s="385"/>
      <c r="AU3641" s="359"/>
      <c r="AW3641" s="416"/>
      <c r="AX3641" s="694"/>
      <c r="AY3641" s="641"/>
      <c r="AZ3641" s="385"/>
      <c r="BA3641" s="385"/>
      <c r="BB3641" s="416"/>
      <c r="BC3641" s="416"/>
      <c r="BD3641" s="416"/>
      <c r="BE3641" s="416"/>
      <c r="BF3641" s="416"/>
      <c r="BG3641" s="416"/>
      <c r="BH3641" s="416"/>
      <c r="BI3641" s="416"/>
      <c r="BJ3641" s="416"/>
    </row>
    <row r="3642" spans="10:62" x14ac:dyDescent="0.2">
      <c r="J3642" s="385"/>
      <c r="K3642" s="217"/>
      <c r="L3642" s="217"/>
      <c r="M3642" s="693"/>
      <c r="N3642" s="693"/>
      <c r="O3642" s="359"/>
      <c r="P3642" s="619"/>
      <c r="Q3642" s="672"/>
      <c r="R3642" s="672"/>
      <c r="S3642" s="672"/>
      <c r="T3642" s="385"/>
      <c r="U3642" s="385"/>
      <c r="V3642" s="385"/>
      <c r="W3642" s="385"/>
      <c r="X3642" s="693"/>
      <c r="Y3642" s="325"/>
      <c r="Z3642" s="308"/>
      <c r="AA3642" s="383"/>
      <c r="AC3642" s="325"/>
      <c r="AD3642" s="325"/>
      <c r="AF3642" s="383"/>
      <c r="AH3642" s="325"/>
      <c r="AI3642" s="325"/>
      <c r="AK3642" s="385"/>
      <c r="AL3642" s="385"/>
      <c r="AM3642" s="359"/>
      <c r="AN3642" s="385"/>
      <c r="AO3642" s="385"/>
      <c r="AP3642" s="385"/>
      <c r="AQ3642" s="385"/>
      <c r="AR3642" s="385"/>
      <c r="AS3642" s="385"/>
      <c r="AT3642" s="385"/>
      <c r="AU3642" s="359"/>
      <c r="AW3642" s="416"/>
      <c r="AX3642" s="694"/>
      <c r="AY3642" s="641"/>
      <c r="AZ3642" s="385"/>
      <c r="BA3642" s="385"/>
      <c r="BB3642" s="416"/>
      <c r="BC3642" s="416"/>
      <c r="BD3642" s="416"/>
      <c r="BE3642" s="416"/>
      <c r="BF3642" s="416"/>
      <c r="BG3642" s="416"/>
      <c r="BH3642" s="416"/>
      <c r="BI3642" s="416"/>
      <c r="BJ3642" s="416"/>
    </row>
    <row r="3643" spans="10:62" x14ac:dyDescent="0.2">
      <c r="J3643" s="385"/>
      <c r="K3643" s="217"/>
      <c r="L3643" s="217"/>
      <c r="M3643" s="693"/>
      <c r="N3643" s="693"/>
      <c r="O3643" s="359"/>
      <c r="P3643" s="619"/>
      <c r="Q3643" s="672"/>
      <c r="R3643" s="672"/>
      <c r="S3643" s="672"/>
      <c r="T3643" s="385"/>
      <c r="U3643" s="385"/>
      <c r="V3643" s="385"/>
      <c r="W3643" s="385"/>
      <c r="X3643" s="693"/>
      <c r="Y3643" s="325"/>
      <c r="Z3643" s="308"/>
      <c r="AA3643" s="383"/>
      <c r="AC3643" s="325"/>
      <c r="AD3643" s="325"/>
      <c r="AF3643" s="383"/>
      <c r="AH3643" s="325"/>
      <c r="AI3643" s="325"/>
      <c r="AK3643" s="385"/>
      <c r="AL3643" s="385"/>
      <c r="AM3643" s="359"/>
      <c r="AN3643" s="385"/>
      <c r="AO3643" s="385"/>
      <c r="AP3643" s="385"/>
      <c r="AQ3643" s="385"/>
      <c r="AR3643" s="385"/>
      <c r="AS3643" s="385"/>
      <c r="AT3643" s="385"/>
      <c r="AU3643" s="359"/>
      <c r="AW3643" s="416"/>
      <c r="AX3643" s="694"/>
      <c r="AY3643" s="641"/>
      <c r="AZ3643" s="385"/>
      <c r="BA3643" s="385"/>
      <c r="BB3643" s="416"/>
      <c r="BC3643" s="416"/>
      <c r="BD3643" s="416"/>
      <c r="BE3643" s="416"/>
      <c r="BF3643" s="416"/>
      <c r="BG3643" s="416"/>
      <c r="BH3643" s="416"/>
      <c r="BI3643" s="416"/>
      <c r="BJ3643" s="416"/>
    </row>
    <row r="3644" spans="10:62" x14ac:dyDescent="0.2">
      <c r="J3644" s="385"/>
      <c r="K3644" s="217"/>
      <c r="L3644" s="217"/>
      <c r="M3644" s="693"/>
      <c r="N3644" s="693"/>
      <c r="O3644" s="359"/>
      <c r="P3644" s="619"/>
      <c r="Q3644" s="672"/>
      <c r="R3644" s="672"/>
      <c r="S3644" s="672"/>
      <c r="T3644" s="385"/>
      <c r="U3644" s="385"/>
      <c r="V3644" s="385"/>
      <c r="W3644" s="385"/>
      <c r="X3644" s="693"/>
      <c r="Y3644" s="325"/>
      <c r="Z3644" s="308"/>
      <c r="AA3644" s="383"/>
      <c r="AC3644" s="325"/>
      <c r="AD3644" s="325"/>
      <c r="AF3644" s="383"/>
      <c r="AH3644" s="325"/>
      <c r="AI3644" s="325"/>
      <c r="AK3644" s="385"/>
      <c r="AL3644" s="385"/>
      <c r="AM3644" s="359"/>
      <c r="AN3644" s="385"/>
      <c r="AO3644" s="385"/>
      <c r="AP3644" s="385"/>
      <c r="AQ3644" s="385"/>
      <c r="AR3644" s="385"/>
      <c r="AS3644" s="385"/>
      <c r="AT3644" s="385"/>
      <c r="AU3644" s="359"/>
      <c r="AW3644" s="416"/>
      <c r="AX3644" s="694"/>
      <c r="AY3644" s="641"/>
      <c r="AZ3644" s="385"/>
      <c r="BA3644" s="385"/>
      <c r="BB3644" s="416"/>
      <c r="BC3644" s="416"/>
      <c r="BD3644" s="416"/>
      <c r="BE3644" s="416"/>
      <c r="BF3644" s="416"/>
      <c r="BG3644" s="416"/>
      <c r="BH3644" s="416"/>
      <c r="BI3644" s="416"/>
      <c r="BJ3644" s="416"/>
    </row>
    <row r="3645" spans="10:62" x14ac:dyDescent="0.2">
      <c r="J3645" s="385"/>
      <c r="K3645" s="217"/>
      <c r="L3645" s="217"/>
      <c r="M3645" s="693"/>
      <c r="N3645" s="693"/>
      <c r="O3645" s="359"/>
      <c r="P3645" s="619"/>
      <c r="Q3645" s="672"/>
      <c r="R3645" s="672"/>
      <c r="S3645" s="672"/>
      <c r="T3645" s="385"/>
      <c r="U3645" s="385"/>
      <c r="V3645" s="385"/>
      <c r="W3645" s="385"/>
      <c r="X3645" s="693"/>
      <c r="Y3645" s="325"/>
      <c r="Z3645" s="308"/>
      <c r="AA3645" s="383"/>
      <c r="AC3645" s="325"/>
      <c r="AD3645" s="325"/>
      <c r="AF3645" s="383"/>
      <c r="AH3645" s="325"/>
      <c r="AI3645" s="325"/>
      <c r="AK3645" s="385"/>
      <c r="AL3645" s="385"/>
      <c r="AM3645" s="359"/>
      <c r="AN3645" s="385"/>
      <c r="AO3645" s="385"/>
      <c r="AP3645" s="385"/>
      <c r="AQ3645" s="385"/>
      <c r="AR3645" s="385"/>
      <c r="AS3645" s="385"/>
      <c r="AT3645" s="385"/>
      <c r="AU3645" s="359"/>
      <c r="AW3645" s="416"/>
      <c r="AX3645" s="694"/>
      <c r="AY3645" s="641"/>
      <c r="AZ3645" s="385"/>
      <c r="BA3645" s="385"/>
      <c r="BB3645" s="416"/>
      <c r="BC3645" s="416"/>
      <c r="BD3645" s="416"/>
      <c r="BE3645" s="416"/>
      <c r="BF3645" s="416"/>
      <c r="BG3645" s="416"/>
      <c r="BH3645" s="416"/>
      <c r="BI3645" s="416"/>
      <c r="BJ3645" s="416"/>
    </row>
    <row r="3646" spans="10:62" x14ac:dyDescent="0.2">
      <c r="J3646" s="385"/>
      <c r="K3646" s="217"/>
      <c r="L3646" s="217"/>
      <c r="M3646" s="693"/>
      <c r="N3646" s="693"/>
      <c r="O3646" s="359"/>
      <c r="P3646" s="619"/>
      <c r="Q3646" s="672"/>
      <c r="R3646" s="672"/>
      <c r="S3646" s="672"/>
      <c r="T3646" s="385"/>
      <c r="U3646" s="385"/>
      <c r="V3646" s="385"/>
      <c r="W3646" s="385"/>
      <c r="X3646" s="693"/>
      <c r="Y3646" s="325"/>
      <c r="Z3646" s="308"/>
      <c r="AA3646" s="383"/>
      <c r="AC3646" s="325"/>
      <c r="AD3646" s="325"/>
      <c r="AF3646" s="383"/>
      <c r="AH3646" s="325"/>
      <c r="AI3646" s="325"/>
      <c r="AK3646" s="385"/>
      <c r="AL3646" s="385"/>
      <c r="AM3646" s="359"/>
      <c r="AN3646" s="385"/>
      <c r="AO3646" s="385"/>
      <c r="AP3646" s="385"/>
      <c r="AQ3646" s="385"/>
      <c r="AR3646" s="385"/>
      <c r="AS3646" s="385"/>
      <c r="AT3646" s="385"/>
      <c r="AU3646" s="359"/>
      <c r="AW3646" s="416"/>
      <c r="AX3646" s="694"/>
      <c r="AY3646" s="641"/>
      <c r="AZ3646" s="385"/>
      <c r="BA3646" s="385"/>
      <c r="BB3646" s="416"/>
      <c r="BC3646" s="416"/>
      <c r="BD3646" s="416"/>
      <c r="BE3646" s="416"/>
      <c r="BF3646" s="416"/>
      <c r="BG3646" s="416"/>
      <c r="BH3646" s="416"/>
      <c r="BI3646" s="416"/>
      <c r="BJ3646" s="416"/>
    </row>
    <row r="3647" spans="10:62" x14ac:dyDescent="0.2">
      <c r="J3647" s="385"/>
      <c r="K3647" s="217"/>
      <c r="L3647" s="217"/>
      <c r="M3647" s="693"/>
      <c r="N3647" s="693"/>
      <c r="O3647" s="359"/>
      <c r="P3647" s="619"/>
      <c r="Q3647" s="672"/>
      <c r="R3647" s="672"/>
      <c r="S3647" s="672"/>
      <c r="T3647" s="385"/>
      <c r="U3647" s="385"/>
      <c r="V3647" s="385"/>
      <c r="W3647" s="385"/>
      <c r="X3647" s="693"/>
      <c r="Y3647" s="325"/>
      <c r="Z3647" s="308"/>
      <c r="AA3647" s="383"/>
      <c r="AC3647" s="325"/>
      <c r="AD3647" s="325"/>
      <c r="AF3647" s="383"/>
      <c r="AH3647" s="325"/>
      <c r="AI3647" s="325"/>
      <c r="AK3647" s="385"/>
      <c r="AL3647" s="385"/>
      <c r="AM3647" s="359"/>
      <c r="AN3647" s="385"/>
      <c r="AO3647" s="385"/>
      <c r="AP3647" s="385"/>
      <c r="AQ3647" s="385"/>
      <c r="AR3647" s="385"/>
      <c r="AS3647" s="385"/>
      <c r="AT3647" s="385"/>
      <c r="AU3647" s="359"/>
      <c r="AW3647" s="416"/>
      <c r="AX3647" s="694"/>
      <c r="AY3647" s="641"/>
      <c r="AZ3647" s="385"/>
      <c r="BA3647" s="385"/>
      <c r="BB3647" s="416"/>
      <c r="BC3647" s="416"/>
      <c r="BD3647" s="416"/>
      <c r="BE3647" s="416"/>
      <c r="BF3647" s="416"/>
      <c r="BG3647" s="416"/>
      <c r="BH3647" s="416"/>
      <c r="BI3647" s="416"/>
      <c r="BJ3647" s="416"/>
    </row>
    <row r="3648" spans="10:62" x14ac:dyDescent="0.2">
      <c r="J3648" s="385"/>
      <c r="K3648" s="217"/>
      <c r="L3648" s="217"/>
      <c r="M3648" s="693"/>
      <c r="N3648" s="693"/>
      <c r="O3648" s="359"/>
      <c r="P3648" s="619"/>
      <c r="Q3648" s="672"/>
      <c r="R3648" s="672"/>
      <c r="S3648" s="672"/>
      <c r="T3648" s="385"/>
      <c r="U3648" s="385"/>
      <c r="V3648" s="385"/>
      <c r="W3648" s="385"/>
      <c r="X3648" s="693"/>
      <c r="Y3648" s="325"/>
      <c r="Z3648" s="308"/>
      <c r="AA3648" s="383"/>
      <c r="AC3648" s="325"/>
      <c r="AD3648" s="325"/>
      <c r="AF3648" s="383"/>
      <c r="AH3648" s="325"/>
      <c r="AI3648" s="325"/>
      <c r="AK3648" s="385"/>
      <c r="AL3648" s="385"/>
      <c r="AM3648" s="359"/>
      <c r="AN3648" s="385"/>
      <c r="AO3648" s="385"/>
      <c r="AP3648" s="385"/>
      <c r="AQ3648" s="385"/>
      <c r="AR3648" s="385"/>
      <c r="AS3648" s="385"/>
      <c r="AT3648" s="385"/>
      <c r="AU3648" s="359"/>
      <c r="AW3648" s="416"/>
      <c r="AX3648" s="694"/>
      <c r="AY3648" s="641"/>
      <c r="AZ3648" s="385"/>
      <c r="BA3648" s="385"/>
      <c r="BB3648" s="416"/>
      <c r="BC3648" s="416"/>
      <c r="BD3648" s="416"/>
      <c r="BE3648" s="416"/>
      <c r="BF3648" s="416"/>
      <c r="BG3648" s="416"/>
      <c r="BH3648" s="416"/>
      <c r="BI3648" s="416"/>
      <c r="BJ3648" s="416"/>
    </row>
    <row r="3649" spans="10:62" x14ac:dyDescent="0.2">
      <c r="J3649" s="385"/>
      <c r="K3649" s="217"/>
      <c r="L3649" s="217"/>
      <c r="M3649" s="693"/>
      <c r="N3649" s="693"/>
      <c r="O3649" s="359"/>
      <c r="P3649" s="619"/>
      <c r="Q3649" s="672"/>
      <c r="R3649" s="672"/>
      <c r="S3649" s="672"/>
      <c r="T3649" s="385"/>
      <c r="U3649" s="385"/>
      <c r="V3649" s="385"/>
      <c r="W3649" s="385"/>
      <c r="X3649" s="693"/>
      <c r="Y3649" s="325"/>
      <c r="Z3649" s="308"/>
      <c r="AA3649" s="383"/>
      <c r="AC3649" s="325"/>
      <c r="AD3649" s="325"/>
      <c r="AF3649" s="383"/>
      <c r="AH3649" s="325"/>
      <c r="AI3649" s="325"/>
      <c r="AK3649" s="385"/>
      <c r="AL3649" s="385"/>
      <c r="AM3649" s="359"/>
      <c r="AN3649" s="385"/>
      <c r="AO3649" s="385"/>
      <c r="AP3649" s="385"/>
      <c r="AQ3649" s="385"/>
      <c r="AR3649" s="385"/>
      <c r="AS3649" s="385"/>
      <c r="AT3649" s="385"/>
      <c r="AU3649" s="359"/>
      <c r="AW3649" s="416"/>
      <c r="AX3649" s="694"/>
      <c r="AY3649" s="641"/>
      <c r="AZ3649" s="385"/>
      <c r="BA3649" s="385"/>
      <c r="BB3649" s="416"/>
      <c r="BC3649" s="416"/>
      <c r="BD3649" s="416"/>
      <c r="BE3649" s="416"/>
      <c r="BF3649" s="416"/>
      <c r="BG3649" s="416"/>
      <c r="BH3649" s="416"/>
      <c r="BI3649" s="416"/>
      <c r="BJ3649" s="416"/>
    </row>
    <row r="3650" spans="10:62" x14ac:dyDescent="0.2">
      <c r="J3650" s="385"/>
      <c r="K3650" s="217"/>
      <c r="L3650" s="217"/>
      <c r="M3650" s="693"/>
      <c r="N3650" s="693"/>
      <c r="O3650" s="359"/>
      <c r="P3650" s="619"/>
      <c r="Q3650" s="672"/>
      <c r="R3650" s="672"/>
      <c r="S3650" s="672"/>
      <c r="T3650" s="385"/>
      <c r="U3650" s="385"/>
      <c r="V3650" s="385"/>
      <c r="W3650" s="385"/>
      <c r="X3650" s="693"/>
      <c r="Y3650" s="325"/>
      <c r="Z3650" s="308"/>
      <c r="AA3650" s="383"/>
      <c r="AC3650" s="325"/>
      <c r="AD3650" s="325"/>
      <c r="AF3650" s="383"/>
      <c r="AH3650" s="325"/>
      <c r="AI3650" s="325"/>
      <c r="AK3650" s="385"/>
      <c r="AL3650" s="385"/>
      <c r="AM3650" s="359"/>
      <c r="AN3650" s="385"/>
      <c r="AO3650" s="385"/>
      <c r="AP3650" s="385"/>
      <c r="AQ3650" s="385"/>
      <c r="AR3650" s="385"/>
      <c r="AS3650" s="385"/>
      <c r="AT3650" s="385"/>
      <c r="AU3650" s="359"/>
      <c r="AW3650" s="416"/>
      <c r="AX3650" s="694"/>
      <c r="AY3650" s="641"/>
      <c r="AZ3650" s="385"/>
      <c r="BA3650" s="385"/>
      <c r="BB3650" s="416"/>
      <c r="BC3650" s="416"/>
      <c r="BD3650" s="416"/>
      <c r="BE3650" s="416"/>
      <c r="BF3650" s="416"/>
      <c r="BG3650" s="416"/>
      <c r="BH3650" s="416"/>
      <c r="BI3650" s="416"/>
      <c r="BJ3650" s="416"/>
    </row>
    <row r="3651" spans="10:62" x14ac:dyDescent="0.2">
      <c r="J3651" s="385"/>
      <c r="K3651" s="217"/>
      <c r="L3651" s="217"/>
      <c r="M3651" s="693"/>
      <c r="N3651" s="693"/>
      <c r="O3651" s="359"/>
      <c r="P3651" s="619"/>
      <c r="Q3651" s="672"/>
      <c r="R3651" s="672"/>
      <c r="S3651" s="672"/>
      <c r="T3651" s="385"/>
      <c r="U3651" s="385"/>
      <c r="V3651" s="385"/>
      <c r="W3651" s="385"/>
      <c r="X3651" s="693"/>
      <c r="Y3651" s="325"/>
      <c r="Z3651" s="308"/>
      <c r="AA3651" s="383"/>
      <c r="AC3651" s="325"/>
      <c r="AD3651" s="325"/>
      <c r="AF3651" s="383"/>
      <c r="AH3651" s="325"/>
      <c r="AI3651" s="325"/>
      <c r="AK3651" s="385"/>
      <c r="AL3651" s="385"/>
      <c r="AM3651" s="359"/>
      <c r="AN3651" s="385"/>
      <c r="AO3651" s="385"/>
      <c r="AP3651" s="385"/>
      <c r="AQ3651" s="385"/>
      <c r="AR3651" s="385"/>
      <c r="AS3651" s="385"/>
      <c r="AT3651" s="385"/>
      <c r="AU3651" s="359"/>
      <c r="AW3651" s="416"/>
      <c r="AX3651" s="694"/>
      <c r="AY3651" s="641"/>
      <c r="AZ3651" s="385"/>
      <c r="BA3651" s="385"/>
      <c r="BB3651" s="416"/>
      <c r="BC3651" s="416"/>
      <c r="BD3651" s="416"/>
      <c r="BE3651" s="416"/>
      <c r="BF3651" s="416"/>
      <c r="BG3651" s="416"/>
      <c r="BH3651" s="416"/>
      <c r="BI3651" s="416"/>
      <c r="BJ3651" s="416"/>
    </row>
    <row r="3652" spans="10:62" x14ac:dyDescent="0.2">
      <c r="J3652" s="385"/>
      <c r="K3652" s="217"/>
      <c r="L3652" s="217"/>
      <c r="M3652" s="693"/>
      <c r="N3652" s="693"/>
      <c r="O3652" s="359"/>
      <c r="P3652" s="619"/>
      <c r="Q3652" s="672"/>
      <c r="R3652" s="672"/>
      <c r="S3652" s="672"/>
      <c r="T3652" s="385"/>
      <c r="U3652" s="385"/>
      <c r="V3652" s="385"/>
      <c r="W3652" s="385"/>
      <c r="X3652" s="693"/>
      <c r="Y3652" s="325"/>
      <c r="Z3652" s="308"/>
      <c r="AA3652" s="383"/>
      <c r="AC3652" s="325"/>
      <c r="AD3652" s="325"/>
      <c r="AF3652" s="383"/>
      <c r="AH3652" s="325"/>
      <c r="AI3652" s="325"/>
      <c r="AK3652" s="385"/>
      <c r="AL3652" s="385"/>
      <c r="AM3652" s="359"/>
      <c r="AN3652" s="385"/>
      <c r="AO3652" s="385"/>
      <c r="AP3652" s="385"/>
      <c r="AQ3652" s="385"/>
      <c r="AR3652" s="385"/>
      <c r="AS3652" s="385"/>
      <c r="AT3652" s="385"/>
      <c r="AU3652" s="359"/>
      <c r="AW3652" s="416"/>
      <c r="AX3652" s="694"/>
      <c r="AY3652" s="641"/>
      <c r="AZ3652" s="385"/>
      <c r="BA3652" s="385"/>
      <c r="BB3652" s="416"/>
      <c r="BC3652" s="416"/>
      <c r="BD3652" s="416"/>
      <c r="BE3652" s="416"/>
      <c r="BF3652" s="416"/>
      <c r="BG3652" s="416"/>
      <c r="BH3652" s="416"/>
      <c r="BI3652" s="416"/>
      <c r="BJ3652" s="416"/>
    </row>
    <row r="3653" spans="10:62" x14ac:dyDescent="0.2">
      <c r="J3653" s="385"/>
      <c r="K3653" s="217"/>
      <c r="L3653" s="217"/>
      <c r="M3653" s="693"/>
      <c r="N3653" s="693"/>
      <c r="O3653" s="359"/>
      <c r="P3653" s="619"/>
      <c r="Q3653" s="672"/>
      <c r="R3653" s="672"/>
      <c r="S3653" s="672"/>
      <c r="T3653" s="385"/>
      <c r="U3653" s="385"/>
      <c r="V3653" s="385"/>
      <c r="W3653" s="385"/>
      <c r="X3653" s="693"/>
      <c r="Y3653" s="325"/>
      <c r="Z3653" s="308"/>
      <c r="AA3653" s="383"/>
      <c r="AC3653" s="325"/>
      <c r="AD3653" s="325"/>
      <c r="AF3653" s="383"/>
      <c r="AH3653" s="325"/>
      <c r="AI3653" s="325"/>
      <c r="AK3653" s="385"/>
      <c r="AL3653" s="385"/>
      <c r="AM3653" s="359"/>
      <c r="AN3653" s="385"/>
      <c r="AO3653" s="385"/>
      <c r="AP3653" s="385"/>
      <c r="AQ3653" s="385"/>
      <c r="AR3653" s="385"/>
      <c r="AS3653" s="385"/>
      <c r="AT3653" s="385"/>
      <c r="AU3653" s="359"/>
      <c r="AW3653" s="416"/>
      <c r="AX3653" s="694"/>
      <c r="AY3653" s="641"/>
      <c r="AZ3653" s="385"/>
      <c r="BA3653" s="385"/>
      <c r="BB3653" s="416"/>
      <c r="BC3653" s="416"/>
      <c r="BD3653" s="416"/>
      <c r="BE3653" s="416"/>
      <c r="BF3653" s="416"/>
      <c r="BG3653" s="416"/>
      <c r="BH3653" s="416"/>
      <c r="BI3653" s="416"/>
      <c r="BJ3653" s="416"/>
    </row>
    <row r="3654" spans="10:62" x14ac:dyDescent="0.2">
      <c r="J3654" s="385"/>
      <c r="K3654" s="217"/>
      <c r="L3654" s="217"/>
      <c r="M3654" s="693"/>
      <c r="N3654" s="693"/>
      <c r="O3654" s="359"/>
      <c r="P3654" s="619"/>
      <c r="Q3654" s="672"/>
      <c r="R3654" s="672"/>
      <c r="S3654" s="672"/>
      <c r="T3654" s="385"/>
      <c r="U3654" s="385"/>
      <c r="V3654" s="385"/>
      <c r="W3654" s="385"/>
      <c r="X3654" s="693"/>
      <c r="Y3654" s="325"/>
      <c r="Z3654" s="308"/>
      <c r="AA3654" s="383"/>
      <c r="AC3654" s="325"/>
      <c r="AD3654" s="325"/>
      <c r="AF3654" s="383"/>
      <c r="AH3654" s="325"/>
      <c r="AI3654" s="325"/>
      <c r="AK3654" s="385"/>
      <c r="AL3654" s="385"/>
      <c r="AM3654" s="359"/>
      <c r="AN3654" s="385"/>
      <c r="AO3654" s="385"/>
      <c r="AP3654" s="385"/>
      <c r="AQ3654" s="385"/>
      <c r="AR3654" s="385"/>
      <c r="AS3654" s="385"/>
      <c r="AT3654" s="385"/>
      <c r="AU3654" s="359"/>
      <c r="AW3654" s="416"/>
      <c r="AX3654" s="694"/>
      <c r="AY3654" s="641"/>
      <c r="AZ3654" s="385"/>
      <c r="BA3654" s="385"/>
      <c r="BB3654" s="416"/>
      <c r="BC3654" s="416"/>
      <c r="BD3654" s="416"/>
      <c r="BE3654" s="416"/>
      <c r="BF3654" s="416"/>
      <c r="BG3654" s="416"/>
      <c r="BH3654" s="416"/>
      <c r="BI3654" s="416"/>
      <c r="BJ3654" s="416"/>
    </row>
    <row r="3655" spans="10:62" x14ac:dyDescent="0.2">
      <c r="J3655" s="385"/>
      <c r="K3655" s="217"/>
      <c r="L3655" s="217"/>
      <c r="M3655" s="693"/>
      <c r="N3655" s="693"/>
      <c r="O3655" s="359"/>
      <c r="P3655" s="619"/>
      <c r="Q3655" s="672"/>
      <c r="R3655" s="672"/>
      <c r="S3655" s="672"/>
      <c r="T3655" s="385"/>
      <c r="U3655" s="385"/>
      <c r="V3655" s="385"/>
      <c r="W3655" s="385"/>
      <c r="X3655" s="693"/>
      <c r="Y3655" s="325"/>
      <c r="Z3655" s="308"/>
      <c r="AA3655" s="383"/>
      <c r="AC3655" s="325"/>
      <c r="AD3655" s="325"/>
      <c r="AF3655" s="383"/>
      <c r="AH3655" s="325"/>
      <c r="AI3655" s="325"/>
      <c r="AK3655" s="385"/>
      <c r="AL3655" s="385"/>
      <c r="AM3655" s="359"/>
      <c r="AN3655" s="385"/>
      <c r="AO3655" s="385"/>
      <c r="AP3655" s="385"/>
      <c r="AQ3655" s="385"/>
      <c r="AR3655" s="385"/>
      <c r="AS3655" s="385"/>
      <c r="AT3655" s="385"/>
      <c r="AU3655" s="359"/>
      <c r="AW3655" s="416"/>
      <c r="AX3655" s="694"/>
      <c r="AY3655" s="641"/>
      <c r="AZ3655" s="385"/>
      <c r="BA3655" s="385"/>
      <c r="BB3655" s="416"/>
      <c r="BC3655" s="416"/>
      <c r="BD3655" s="416"/>
      <c r="BE3655" s="416"/>
      <c r="BF3655" s="416"/>
      <c r="BG3655" s="416"/>
      <c r="BH3655" s="416"/>
      <c r="BI3655" s="416"/>
      <c r="BJ3655" s="416"/>
    </row>
    <row r="3656" spans="10:62" x14ac:dyDescent="0.2">
      <c r="J3656" s="385"/>
      <c r="K3656" s="217"/>
      <c r="L3656" s="217"/>
      <c r="M3656" s="693"/>
      <c r="N3656" s="693"/>
      <c r="O3656" s="359"/>
      <c r="P3656" s="619"/>
      <c r="Q3656" s="672"/>
      <c r="R3656" s="672"/>
      <c r="S3656" s="672"/>
      <c r="T3656" s="385"/>
      <c r="U3656" s="385"/>
      <c r="V3656" s="385"/>
      <c r="W3656" s="385"/>
      <c r="X3656" s="693"/>
      <c r="Y3656" s="325"/>
      <c r="Z3656" s="308"/>
      <c r="AA3656" s="383"/>
      <c r="AC3656" s="325"/>
      <c r="AD3656" s="325"/>
      <c r="AF3656" s="383"/>
      <c r="AH3656" s="325"/>
      <c r="AI3656" s="325"/>
      <c r="AK3656" s="385"/>
      <c r="AL3656" s="385"/>
      <c r="AM3656" s="359"/>
      <c r="AN3656" s="385"/>
      <c r="AO3656" s="385"/>
      <c r="AP3656" s="385"/>
      <c r="AQ3656" s="385"/>
      <c r="AR3656" s="385"/>
      <c r="AS3656" s="385"/>
      <c r="AT3656" s="385"/>
      <c r="AU3656" s="359"/>
      <c r="AW3656" s="416"/>
      <c r="AX3656" s="694"/>
      <c r="AY3656" s="641"/>
      <c r="AZ3656" s="385"/>
      <c r="BA3656" s="385"/>
      <c r="BB3656" s="416"/>
      <c r="BC3656" s="416"/>
      <c r="BD3656" s="416"/>
      <c r="BE3656" s="416"/>
      <c r="BF3656" s="416"/>
      <c r="BG3656" s="416"/>
      <c r="BH3656" s="416"/>
      <c r="BI3656" s="416"/>
      <c r="BJ3656" s="416"/>
    </row>
    <row r="3657" spans="10:62" x14ac:dyDescent="0.2">
      <c r="J3657" s="385"/>
      <c r="K3657" s="217"/>
      <c r="L3657" s="217"/>
      <c r="M3657" s="693"/>
      <c r="N3657" s="693"/>
      <c r="O3657" s="359"/>
      <c r="P3657" s="619"/>
      <c r="Q3657" s="672"/>
      <c r="R3657" s="672"/>
      <c r="S3657" s="672"/>
      <c r="T3657" s="385"/>
      <c r="U3657" s="385"/>
      <c r="V3657" s="385"/>
      <c r="W3657" s="385"/>
      <c r="X3657" s="693"/>
      <c r="Y3657" s="325"/>
      <c r="Z3657" s="308"/>
      <c r="AA3657" s="383"/>
      <c r="AC3657" s="325"/>
      <c r="AD3657" s="325"/>
      <c r="AF3657" s="383"/>
      <c r="AH3657" s="325"/>
      <c r="AI3657" s="325"/>
      <c r="AK3657" s="385"/>
      <c r="AL3657" s="385"/>
      <c r="AM3657" s="359"/>
      <c r="AN3657" s="385"/>
      <c r="AO3657" s="385"/>
      <c r="AP3657" s="385"/>
      <c r="AQ3657" s="385"/>
      <c r="AR3657" s="385"/>
      <c r="AS3657" s="385"/>
      <c r="AT3657" s="385"/>
      <c r="AU3657" s="359"/>
      <c r="AW3657" s="416"/>
      <c r="AX3657" s="694"/>
      <c r="AY3657" s="641"/>
      <c r="AZ3657" s="385"/>
      <c r="BA3657" s="385"/>
      <c r="BB3657" s="416"/>
      <c r="BC3657" s="416"/>
      <c r="BD3657" s="416"/>
      <c r="BE3657" s="416"/>
      <c r="BF3657" s="416"/>
      <c r="BG3657" s="416"/>
      <c r="BH3657" s="416"/>
      <c r="BI3657" s="416"/>
      <c r="BJ3657" s="416"/>
    </row>
    <row r="3658" spans="10:62" x14ac:dyDescent="0.2">
      <c r="J3658" s="385"/>
      <c r="K3658" s="217"/>
      <c r="L3658" s="217"/>
      <c r="M3658" s="693"/>
      <c r="N3658" s="693"/>
      <c r="O3658" s="359"/>
      <c r="P3658" s="619"/>
      <c r="Q3658" s="672"/>
      <c r="R3658" s="672"/>
      <c r="S3658" s="672"/>
      <c r="T3658" s="385"/>
      <c r="U3658" s="385"/>
      <c r="V3658" s="385"/>
      <c r="W3658" s="385"/>
      <c r="X3658" s="693"/>
      <c r="Y3658" s="325"/>
      <c r="Z3658" s="308"/>
      <c r="AA3658" s="383"/>
      <c r="AC3658" s="325"/>
      <c r="AD3658" s="325"/>
      <c r="AF3658" s="383"/>
      <c r="AH3658" s="325"/>
      <c r="AI3658" s="325"/>
      <c r="AK3658" s="385"/>
      <c r="AL3658" s="385"/>
      <c r="AM3658" s="359"/>
      <c r="AN3658" s="385"/>
      <c r="AO3658" s="385"/>
      <c r="AP3658" s="385"/>
      <c r="AQ3658" s="385"/>
      <c r="AR3658" s="385"/>
      <c r="AS3658" s="385"/>
      <c r="AT3658" s="385"/>
      <c r="AU3658" s="359"/>
      <c r="AW3658" s="416"/>
      <c r="AX3658" s="694"/>
      <c r="AY3658" s="641"/>
      <c r="AZ3658" s="385"/>
      <c r="BA3658" s="385"/>
      <c r="BB3658" s="416"/>
      <c r="BC3658" s="416"/>
      <c r="BD3658" s="416"/>
      <c r="BE3658" s="416"/>
      <c r="BF3658" s="416"/>
      <c r="BG3658" s="416"/>
      <c r="BH3658" s="416"/>
      <c r="BI3658" s="416"/>
      <c r="BJ3658" s="416"/>
    </row>
    <row r="3659" spans="10:62" x14ac:dyDescent="0.2">
      <c r="J3659" s="385"/>
      <c r="K3659" s="217"/>
      <c r="L3659" s="217"/>
      <c r="M3659" s="693"/>
      <c r="N3659" s="693"/>
      <c r="O3659" s="359"/>
      <c r="P3659" s="619"/>
      <c r="Q3659" s="672"/>
      <c r="R3659" s="672"/>
      <c r="S3659" s="672"/>
      <c r="T3659" s="385"/>
      <c r="U3659" s="385"/>
      <c r="V3659" s="385"/>
      <c r="W3659" s="385"/>
      <c r="X3659" s="693"/>
      <c r="Y3659" s="325"/>
      <c r="Z3659" s="308"/>
      <c r="AA3659" s="383"/>
      <c r="AC3659" s="325"/>
      <c r="AD3659" s="325"/>
      <c r="AF3659" s="383"/>
      <c r="AH3659" s="325"/>
      <c r="AI3659" s="325"/>
      <c r="AK3659" s="385"/>
      <c r="AL3659" s="385"/>
      <c r="AM3659" s="359"/>
      <c r="AN3659" s="385"/>
      <c r="AO3659" s="385"/>
      <c r="AP3659" s="385"/>
      <c r="AQ3659" s="385"/>
      <c r="AR3659" s="385"/>
      <c r="AS3659" s="385"/>
      <c r="AT3659" s="385"/>
      <c r="AU3659" s="359"/>
      <c r="AW3659" s="416"/>
      <c r="AX3659" s="694"/>
      <c r="AY3659" s="641"/>
      <c r="AZ3659" s="385"/>
      <c r="BA3659" s="385"/>
      <c r="BB3659" s="416"/>
      <c r="BC3659" s="416"/>
      <c r="BD3659" s="416"/>
      <c r="BE3659" s="416"/>
      <c r="BF3659" s="416"/>
      <c r="BG3659" s="416"/>
      <c r="BH3659" s="416"/>
      <c r="BI3659" s="416"/>
      <c r="BJ3659" s="416"/>
    </row>
    <row r="3660" spans="10:62" x14ac:dyDescent="0.2">
      <c r="J3660" s="385"/>
      <c r="K3660" s="217"/>
      <c r="L3660" s="217"/>
      <c r="M3660" s="693"/>
      <c r="N3660" s="693"/>
      <c r="O3660" s="359"/>
      <c r="P3660" s="619"/>
      <c r="Q3660" s="672"/>
      <c r="R3660" s="672"/>
      <c r="S3660" s="672"/>
      <c r="T3660" s="385"/>
      <c r="U3660" s="385"/>
      <c r="V3660" s="385"/>
      <c r="W3660" s="385"/>
      <c r="X3660" s="693"/>
      <c r="Y3660" s="325"/>
      <c r="Z3660" s="308"/>
      <c r="AA3660" s="383"/>
      <c r="AC3660" s="325"/>
      <c r="AD3660" s="325"/>
      <c r="AF3660" s="383"/>
      <c r="AH3660" s="325"/>
      <c r="AI3660" s="325"/>
      <c r="AK3660" s="385"/>
      <c r="AL3660" s="385"/>
      <c r="AM3660" s="359"/>
      <c r="AN3660" s="385"/>
      <c r="AO3660" s="385"/>
      <c r="AP3660" s="385"/>
      <c r="AQ3660" s="385"/>
      <c r="AR3660" s="385"/>
      <c r="AS3660" s="385"/>
      <c r="AT3660" s="385"/>
      <c r="AU3660" s="359"/>
      <c r="AW3660" s="416"/>
      <c r="AX3660" s="694"/>
      <c r="AY3660" s="641"/>
      <c r="AZ3660" s="385"/>
      <c r="BA3660" s="385"/>
      <c r="BB3660" s="416"/>
      <c r="BC3660" s="416"/>
      <c r="BD3660" s="416"/>
      <c r="BE3660" s="416"/>
      <c r="BF3660" s="416"/>
      <c r="BG3660" s="416"/>
      <c r="BH3660" s="416"/>
      <c r="BI3660" s="416"/>
      <c r="BJ3660" s="416"/>
    </row>
    <row r="3661" spans="10:62" x14ac:dyDescent="0.2">
      <c r="J3661" s="385"/>
      <c r="K3661" s="217"/>
      <c r="L3661" s="217"/>
      <c r="M3661" s="693"/>
      <c r="N3661" s="693"/>
      <c r="O3661" s="359"/>
      <c r="P3661" s="619"/>
      <c r="Q3661" s="672"/>
      <c r="R3661" s="672"/>
      <c r="S3661" s="672"/>
      <c r="T3661" s="385"/>
      <c r="U3661" s="385"/>
      <c r="V3661" s="385"/>
      <c r="W3661" s="385"/>
      <c r="X3661" s="693"/>
      <c r="Y3661" s="325"/>
      <c r="Z3661" s="308"/>
      <c r="AA3661" s="383"/>
      <c r="AC3661" s="325"/>
      <c r="AD3661" s="325"/>
      <c r="AF3661" s="383"/>
      <c r="AH3661" s="325"/>
      <c r="AI3661" s="325"/>
      <c r="AK3661" s="385"/>
      <c r="AL3661" s="385"/>
      <c r="AM3661" s="359"/>
      <c r="AN3661" s="385"/>
      <c r="AO3661" s="385"/>
      <c r="AP3661" s="385"/>
      <c r="AQ3661" s="385"/>
      <c r="AR3661" s="385"/>
      <c r="AS3661" s="385"/>
      <c r="AT3661" s="385"/>
      <c r="AU3661" s="359"/>
      <c r="AW3661" s="416"/>
      <c r="AX3661" s="694"/>
      <c r="AY3661" s="641"/>
      <c r="AZ3661" s="385"/>
      <c r="BA3661" s="385"/>
      <c r="BB3661" s="416"/>
      <c r="BC3661" s="416"/>
      <c r="BD3661" s="416"/>
      <c r="BE3661" s="416"/>
      <c r="BF3661" s="416"/>
      <c r="BG3661" s="416"/>
      <c r="BH3661" s="416"/>
      <c r="BI3661" s="416"/>
      <c r="BJ3661" s="416"/>
    </row>
    <row r="3662" spans="10:62" x14ac:dyDescent="0.2">
      <c r="J3662" s="385"/>
      <c r="K3662" s="217"/>
      <c r="L3662" s="217"/>
      <c r="M3662" s="693"/>
      <c r="N3662" s="693"/>
      <c r="O3662" s="359"/>
      <c r="P3662" s="619"/>
      <c r="Q3662" s="672"/>
      <c r="R3662" s="672"/>
      <c r="S3662" s="672"/>
      <c r="T3662" s="385"/>
      <c r="U3662" s="385"/>
      <c r="V3662" s="385"/>
      <c r="W3662" s="385"/>
      <c r="X3662" s="693"/>
      <c r="Y3662" s="325"/>
      <c r="Z3662" s="308"/>
      <c r="AA3662" s="383"/>
      <c r="AC3662" s="325"/>
      <c r="AD3662" s="325"/>
      <c r="AF3662" s="383"/>
      <c r="AH3662" s="325"/>
      <c r="AI3662" s="325"/>
      <c r="AK3662" s="385"/>
      <c r="AL3662" s="385"/>
      <c r="AM3662" s="359"/>
      <c r="AN3662" s="385"/>
      <c r="AO3662" s="385"/>
      <c r="AP3662" s="385"/>
      <c r="AQ3662" s="385"/>
      <c r="AR3662" s="385"/>
      <c r="AS3662" s="385"/>
      <c r="AT3662" s="385"/>
      <c r="AU3662" s="359"/>
      <c r="AW3662" s="416"/>
      <c r="AX3662" s="694"/>
      <c r="AY3662" s="641"/>
      <c r="AZ3662" s="385"/>
      <c r="BA3662" s="385"/>
      <c r="BB3662" s="416"/>
      <c r="BC3662" s="416"/>
      <c r="BD3662" s="416"/>
      <c r="BE3662" s="416"/>
      <c r="BF3662" s="416"/>
      <c r="BG3662" s="416"/>
      <c r="BH3662" s="416"/>
      <c r="BI3662" s="416"/>
      <c r="BJ3662" s="416"/>
    </row>
    <row r="3663" spans="10:62" x14ac:dyDescent="0.2">
      <c r="J3663" s="385"/>
      <c r="K3663" s="217"/>
      <c r="L3663" s="217"/>
      <c r="M3663" s="693"/>
      <c r="N3663" s="693"/>
      <c r="O3663" s="359"/>
      <c r="P3663" s="619"/>
      <c r="Q3663" s="672"/>
      <c r="R3663" s="672"/>
      <c r="S3663" s="672"/>
      <c r="T3663" s="385"/>
      <c r="U3663" s="385"/>
      <c r="V3663" s="385"/>
      <c r="W3663" s="385"/>
      <c r="X3663" s="693"/>
      <c r="Y3663" s="325"/>
      <c r="Z3663" s="308"/>
      <c r="AA3663" s="383"/>
      <c r="AC3663" s="325"/>
      <c r="AD3663" s="325"/>
      <c r="AF3663" s="383"/>
      <c r="AH3663" s="325"/>
      <c r="AI3663" s="325"/>
      <c r="AK3663" s="385"/>
      <c r="AL3663" s="385"/>
      <c r="AM3663" s="359"/>
      <c r="AN3663" s="385"/>
      <c r="AO3663" s="385"/>
      <c r="AP3663" s="385"/>
      <c r="AQ3663" s="385"/>
      <c r="AR3663" s="385"/>
      <c r="AS3663" s="385"/>
      <c r="AT3663" s="385"/>
      <c r="AU3663" s="359"/>
      <c r="AW3663" s="416"/>
      <c r="AX3663" s="694"/>
      <c r="AY3663" s="641"/>
      <c r="AZ3663" s="385"/>
      <c r="BA3663" s="385"/>
      <c r="BB3663" s="416"/>
      <c r="BC3663" s="416"/>
      <c r="BD3663" s="416"/>
      <c r="BE3663" s="416"/>
      <c r="BF3663" s="416"/>
      <c r="BG3663" s="416"/>
      <c r="BH3663" s="416"/>
      <c r="BI3663" s="416"/>
      <c r="BJ3663" s="416"/>
    </row>
    <row r="3664" spans="10:62" x14ac:dyDescent="0.2">
      <c r="J3664" s="385"/>
      <c r="K3664" s="217"/>
      <c r="L3664" s="217"/>
      <c r="M3664" s="693"/>
      <c r="N3664" s="693"/>
      <c r="O3664" s="359"/>
      <c r="P3664" s="619"/>
      <c r="Q3664" s="672"/>
      <c r="R3664" s="672"/>
      <c r="S3664" s="672"/>
      <c r="T3664" s="385"/>
      <c r="U3664" s="385"/>
      <c r="V3664" s="385"/>
      <c r="W3664" s="385"/>
      <c r="X3664" s="693"/>
      <c r="Y3664" s="325"/>
      <c r="Z3664" s="308"/>
      <c r="AA3664" s="383"/>
      <c r="AC3664" s="325"/>
      <c r="AD3664" s="325"/>
      <c r="AF3664" s="383"/>
      <c r="AH3664" s="325"/>
      <c r="AI3664" s="325"/>
      <c r="AK3664" s="385"/>
      <c r="AL3664" s="385"/>
      <c r="AM3664" s="359"/>
      <c r="AN3664" s="385"/>
      <c r="AO3664" s="385"/>
      <c r="AP3664" s="385"/>
      <c r="AQ3664" s="385"/>
      <c r="AR3664" s="385"/>
      <c r="AS3664" s="385"/>
      <c r="AT3664" s="385"/>
      <c r="AU3664" s="359"/>
      <c r="AW3664" s="416"/>
      <c r="AX3664" s="694"/>
      <c r="AY3664" s="641"/>
      <c r="AZ3664" s="385"/>
      <c r="BA3664" s="385"/>
      <c r="BB3664" s="416"/>
      <c r="BC3664" s="416"/>
      <c r="BD3664" s="416"/>
      <c r="BE3664" s="416"/>
      <c r="BF3664" s="416"/>
      <c r="BG3664" s="416"/>
      <c r="BH3664" s="416"/>
      <c r="BI3664" s="416"/>
      <c r="BJ3664" s="416"/>
    </row>
    <row r="3665" spans="10:62" x14ac:dyDescent="0.2">
      <c r="J3665" s="385"/>
      <c r="K3665" s="217"/>
      <c r="L3665" s="217"/>
      <c r="M3665" s="693"/>
      <c r="N3665" s="693"/>
      <c r="O3665" s="359"/>
      <c r="P3665" s="619"/>
      <c r="Q3665" s="672"/>
      <c r="R3665" s="672"/>
      <c r="S3665" s="672"/>
      <c r="T3665" s="385"/>
      <c r="U3665" s="385"/>
      <c r="V3665" s="385"/>
      <c r="W3665" s="385"/>
      <c r="X3665" s="693"/>
      <c r="Y3665" s="325"/>
      <c r="Z3665" s="308"/>
      <c r="AA3665" s="383"/>
      <c r="AC3665" s="325"/>
      <c r="AD3665" s="325"/>
      <c r="AF3665" s="383"/>
      <c r="AH3665" s="325"/>
      <c r="AI3665" s="325"/>
      <c r="AK3665" s="385"/>
      <c r="AL3665" s="385"/>
      <c r="AM3665" s="359"/>
      <c r="AN3665" s="385"/>
      <c r="AO3665" s="385"/>
      <c r="AP3665" s="385"/>
      <c r="AQ3665" s="385"/>
      <c r="AR3665" s="385"/>
      <c r="AS3665" s="385"/>
      <c r="AT3665" s="385"/>
      <c r="AU3665" s="359"/>
      <c r="AW3665" s="416"/>
      <c r="AX3665" s="694"/>
      <c r="AY3665" s="641"/>
      <c r="AZ3665" s="385"/>
      <c r="BA3665" s="385"/>
      <c r="BB3665" s="416"/>
      <c r="BC3665" s="416"/>
      <c r="BD3665" s="416"/>
      <c r="BE3665" s="416"/>
      <c r="BF3665" s="416"/>
      <c r="BG3665" s="416"/>
      <c r="BH3665" s="416"/>
      <c r="BI3665" s="416"/>
      <c r="BJ3665" s="416"/>
    </row>
    <row r="3666" spans="10:62" x14ac:dyDescent="0.2">
      <c r="J3666" s="385"/>
      <c r="K3666" s="217"/>
      <c r="L3666" s="217"/>
      <c r="M3666" s="693"/>
      <c r="N3666" s="693"/>
      <c r="O3666" s="359"/>
      <c r="P3666" s="619"/>
      <c r="Q3666" s="672"/>
      <c r="R3666" s="672"/>
      <c r="S3666" s="672"/>
      <c r="T3666" s="385"/>
      <c r="U3666" s="385"/>
      <c r="V3666" s="385"/>
      <c r="W3666" s="385"/>
      <c r="X3666" s="693"/>
      <c r="Y3666" s="325"/>
      <c r="Z3666" s="308"/>
      <c r="AA3666" s="383"/>
      <c r="AC3666" s="325"/>
      <c r="AD3666" s="325"/>
      <c r="AF3666" s="383"/>
      <c r="AH3666" s="325"/>
      <c r="AI3666" s="325"/>
      <c r="AK3666" s="385"/>
      <c r="AL3666" s="385"/>
      <c r="AM3666" s="359"/>
      <c r="AN3666" s="385"/>
      <c r="AO3666" s="385"/>
      <c r="AP3666" s="385"/>
      <c r="AQ3666" s="385"/>
      <c r="AR3666" s="385"/>
      <c r="AS3666" s="385"/>
      <c r="AT3666" s="385"/>
      <c r="AU3666" s="359"/>
      <c r="AW3666" s="416"/>
      <c r="AX3666" s="694"/>
      <c r="AY3666" s="641"/>
      <c r="AZ3666" s="385"/>
      <c r="BA3666" s="385"/>
      <c r="BB3666" s="416"/>
      <c r="BC3666" s="416"/>
      <c r="BD3666" s="416"/>
      <c r="BE3666" s="416"/>
      <c r="BF3666" s="416"/>
      <c r="BG3666" s="416"/>
      <c r="BH3666" s="416"/>
      <c r="BI3666" s="416"/>
      <c r="BJ3666" s="416"/>
    </row>
    <row r="3667" spans="10:62" x14ac:dyDescent="0.2">
      <c r="J3667" s="385"/>
      <c r="K3667" s="217"/>
      <c r="L3667" s="217"/>
      <c r="M3667" s="693"/>
      <c r="N3667" s="693"/>
      <c r="O3667" s="359"/>
      <c r="P3667" s="619"/>
      <c r="Q3667" s="672"/>
      <c r="R3667" s="672"/>
      <c r="S3667" s="672"/>
      <c r="T3667" s="385"/>
      <c r="U3667" s="385"/>
      <c r="V3667" s="385"/>
      <c r="W3667" s="385"/>
      <c r="X3667" s="693"/>
      <c r="Y3667" s="325"/>
      <c r="Z3667" s="308"/>
      <c r="AA3667" s="383"/>
      <c r="AC3667" s="325"/>
      <c r="AD3667" s="325"/>
      <c r="AF3667" s="383"/>
      <c r="AH3667" s="325"/>
      <c r="AI3667" s="325"/>
      <c r="AK3667" s="385"/>
      <c r="AL3667" s="385"/>
      <c r="AM3667" s="359"/>
      <c r="AN3667" s="385"/>
      <c r="AO3667" s="385"/>
      <c r="AP3667" s="385"/>
      <c r="AQ3667" s="385"/>
      <c r="AR3667" s="385"/>
      <c r="AS3667" s="385"/>
      <c r="AT3667" s="385"/>
      <c r="AU3667" s="359"/>
      <c r="AW3667" s="416"/>
      <c r="AX3667" s="694"/>
      <c r="AY3667" s="641"/>
      <c r="AZ3667" s="385"/>
      <c r="BA3667" s="385"/>
      <c r="BB3667" s="416"/>
      <c r="BC3667" s="416"/>
      <c r="BD3667" s="416"/>
      <c r="BE3667" s="416"/>
      <c r="BF3667" s="416"/>
      <c r="BG3667" s="416"/>
      <c r="BH3667" s="416"/>
      <c r="BI3667" s="416"/>
      <c r="BJ3667" s="416"/>
    </row>
    <row r="3668" spans="10:62" x14ac:dyDescent="0.2">
      <c r="J3668" s="385"/>
      <c r="K3668" s="217"/>
      <c r="L3668" s="217"/>
      <c r="M3668" s="693"/>
      <c r="N3668" s="693"/>
      <c r="O3668" s="359"/>
      <c r="P3668" s="619"/>
      <c r="Q3668" s="672"/>
      <c r="R3668" s="672"/>
      <c r="S3668" s="672"/>
      <c r="T3668" s="385"/>
      <c r="U3668" s="385"/>
      <c r="V3668" s="385"/>
      <c r="W3668" s="385"/>
      <c r="X3668" s="693"/>
      <c r="Y3668" s="325"/>
      <c r="Z3668" s="308"/>
      <c r="AA3668" s="383"/>
      <c r="AC3668" s="325"/>
      <c r="AD3668" s="325"/>
      <c r="AF3668" s="383"/>
      <c r="AH3668" s="325"/>
      <c r="AI3668" s="325"/>
      <c r="AK3668" s="385"/>
      <c r="AL3668" s="385"/>
      <c r="AM3668" s="359"/>
      <c r="AN3668" s="385"/>
      <c r="AO3668" s="385"/>
      <c r="AP3668" s="385"/>
      <c r="AQ3668" s="385"/>
      <c r="AR3668" s="385"/>
      <c r="AS3668" s="385"/>
      <c r="AT3668" s="385"/>
      <c r="AU3668" s="359"/>
      <c r="AW3668" s="416"/>
      <c r="AX3668" s="694"/>
      <c r="AY3668" s="641"/>
      <c r="AZ3668" s="385"/>
      <c r="BA3668" s="385"/>
      <c r="BB3668" s="416"/>
      <c r="BC3668" s="416"/>
      <c r="BD3668" s="416"/>
      <c r="BE3668" s="416"/>
      <c r="BF3668" s="416"/>
      <c r="BG3668" s="416"/>
      <c r="BH3668" s="416"/>
      <c r="BI3668" s="416"/>
      <c r="BJ3668" s="416"/>
    </row>
    <row r="3669" spans="10:62" x14ac:dyDescent="0.2">
      <c r="J3669" s="385"/>
      <c r="K3669" s="217"/>
      <c r="L3669" s="217"/>
      <c r="M3669" s="693"/>
      <c r="N3669" s="693"/>
      <c r="O3669" s="359"/>
      <c r="P3669" s="619"/>
      <c r="Q3669" s="672"/>
      <c r="R3669" s="672"/>
      <c r="S3669" s="672"/>
      <c r="T3669" s="385"/>
      <c r="U3669" s="385"/>
      <c r="V3669" s="385"/>
      <c r="W3669" s="385"/>
      <c r="X3669" s="693"/>
      <c r="Y3669" s="325"/>
      <c r="Z3669" s="308"/>
      <c r="AA3669" s="383"/>
      <c r="AC3669" s="325"/>
      <c r="AD3669" s="325"/>
      <c r="AF3669" s="383"/>
      <c r="AH3669" s="325"/>
      <c r="AI3669" s="325"/>
      <c r="AK3669" s="385"/>
      <c r="AL3669" s="385"/>
      <c r="AM3669" s="359"/>
      <c r="AN3669" s="385"/>
      <c r="AO3669" s="385"/>
      <c r="AP3669" s="385"/>
      <c r="AQ3669" s="385"/>
      <c r="AR3669" s="385"/>
      <c r="AS3669" s="385"/>
      <c r="AT3669" s="385"/>
      <c r="AU3669" s="359"/>
      <c r="AW3669" s="416"/>
      <c r="AX3669" s="694"/>
      <c r="AY3669" s="641"/>
      <c r="AZ3669" s="385"/>
      <c r="BA3669" s="385"/>
      <c r="BB3669" s="416"/>
      <c r="BC3669" s="416"/>
      <c r="BD3669" s="416"/>
      <c r="BE3669" s="416"/>
      <c r="BF3669" s="416"/>
      <c r="BG3669" s="416"/>
      <c r="BH3669" s="416"/>
      <c r="BI3669" s="416"/>
      <c r="BJ3669" s="416"/>
    </row>
    <row r="3670" spans="10:62" x14ac:dyDescent="0.2">
      <c r="J3670" s="385"/>
      <c r="K3670" s="217"/>
      <c r="L3670" s="217"/>
      <c r="M3670" s="693"/>
      <c r="N3670" s="693"/>
      <c r="O3670" s="359"/>
      <c r="P3670" s="619"/>
      <c r="Q3670" s="672"/>
      <c r="R3670" s="672"/>
      <c r="S3670" s="672"/>
      <c r="T3670" s="385"/>
      <c r="U3670" s="385"/>
      <c r="V3670" s="385"/>
      <c r="W3670" s="385"/>
      <c r="X3670" s="693"/>
      <c r="Y3670" s="325"/>
      <c r="Z3670" s="308"/>
      <c r="AA3670" s="383"/>
      <c r="AC3670" s="325"/>
      <c r="AD3670" s="325"/>
      <c r="AF3670" s="383"/>
      <c r="AH3670" s="325"/>
      <c r="AI3670" s="325"/>
      <c r="AK3670" s="385"/>
      <c r="AL3670" s="385"/>
      <c r="AM3670" s="359"/>
      <c r="AN3670" s="385"/>
      <c r="AO3670" s="385"/>
      <c r="AP3670" s="385"/>
      <c r="AQ3670" s="385"/>
      <c r="AR3670" s="385"/>
      <c r="AS3670" s="385"/>
      <c r="AT3670" s="385"/>
      <c r="AU3670" s="359"/>
      <c r="AW3670" s="416"/>
      <c r="AX3670" s="694"/>
      <c r="AY3670" s="641"/>
      <c r="AZ3670" s="385"/>
      <c r="BA3670" s="385"/>
      <c r="BB3670" s="416"/>
      <c r="BC3670" s="416"/>
      <c r="BD3670" s="416"/>
      <c r="BE3670" s="416"/>
      <c r="BF3670" s="416"/>
      <c r="BG3670" s="416"/>
      <c r="BH3670" s="416"/>
      <c r="BI3670" s="416"/>
      <c r="BJ3670" s="416"/>
    </row>
    <row r="3671" spans="10:62" x14ac:dyDescent="0.2">
      <c r="J3671" s="385"/>
      <c r="K3671" s="217"/>
      <c r="L3671" s="217"/>
      <c r="M3671" s="693"/>
      <c r="N3671" s="693"/>
      <c r="O3671" s="359"/>
      <c r="P3671" s="619"/>
      <c r="Q3671" s="672"/>
      <c r="R3671" s="672"/>
      <c r="S3671" s="672"/>
      <c r="T3671" s="385"/>
      <c r="U3671" s="385"/>
      <c r="V3671" s="385"/>
      <c r="W3671" s="385"/>
      <c r="X3671" s="693"/>
      <c r="Y3671" s="325"/>
      <c r="Z3671" s="308"/>
      <c r="AA3671" s="383"/>
      <c r="AC3671" s="325"/>
      <c r="AD3671" s="325"/>
      <c r="AF3671" s="383"/>
      <c r="AH3671" s="325"/>
      <c r="AI3671" s="325"/>
      <c r="AK3671" s="385"/>
      <c r="AL3671" s="385"/>
      <c r="AM3671" s="359"/>
      <c r="AN3671" s="385"/>
      <c r="AO3671" s="385"/>
      <c r="AP3671" s="385"/>
      <c r="AQ3671" s="385"/>
      <c r="AR3671" s="385"/>
      <c r="AS3671" s="385"/>
      <c r="AT3671" s="385"/>
      <c r="AU3671" s="359"/>
      <c r="AW3671" s="416"/>
      <c r="AX3671" s="694"/>
      <c r="AY3671" s="641"/>
      <c r="AZ3671" s="385"/>
      <c r="BA3671" s="385"/>
      <c r="BB3671" s="416"/>
      <c r="BC3671" s="416"/>
      <c r="BD3671" s="416"/>
      <c r="BE3671" s="416"/>
      <c r="BF3671" s="416"/>
      <c r="BG3671" s="416"/>
      <c r="BH3671" s="416"/>
      <c r="BI3671" s="416"/>
      <c r="BJ3671" s="416"/>
    </row>
    <row r="3672" spans="10:62" x14ac:dyDescent="0.2">
      <c r="J3672" s="385"/>
      <c r="K3672" s="217"/>
      <c r="L3672" s="217"/>
      <c r="M3672" s="693"/>
      <c r="N3672" s="693"/>
      <c r="O3672" s="359"/>
      <c r="P3672" s="619"/>
      <c r="Q3672" s="672"/>
      <c r="R3672" s="672"/>
      <c r="S3672" s="672"/>
      <c r="T3672" s="385"/>
      <c r="U3672" s="385"/>
      <c r="V3672" s="385"/>
      <c r="W3672" s="385"/>
      <c r="X3672" s="693"/>
      <c r="Y3672" s="325"/>
      <c r="Z3672" s="308"/>
      <c r="AA3672" s="383"/>
      <c r="AC3672" s="325"/>
      <c r="AD3672" s="325"/>
      <c r="AF3672" s="383"/>
      <c r="AH3672" s="325"/>
      <c r="AI3672" s="325"/>
      <c r="AK3672" s="385"/>
      <c r="AL3672" s="385"/>
      <c r="AM3672" s="359"/>
      <c r="AN3672" s="385"/>
      <c r="AO3672" s="385"/>
      <c r="AP3672" s="385"/>
      <c r="AQ3672" s="385"/>
      <c r="AR3672" s="385"/>
      <c r="AS3672" s="385"/>
      <c r="AT3672" s="385"/>
      <c r="AU3672" s="359"/>
      <c r="AW3672" s="416"/>
      <c r="AX3672" s="694"/>
      <c r="AY3672" s="641"/>
      <c r="AZ3672" s="385"/>
      <c r="BA3672" s="385"/>
      <c r="BB3672" s="416"/>
      <c r="BC3672" s="416"/>
      <c r="BD3672" s="416"/>
      <c r="BE3672" s="416"/>
      <c r="BF3672" s="416"/>
      <c r="BG3672" s="416"/>
      <c r="BH3672" s="416"/>
      <c r="BI3672" s="416"/>
      <c r="BJ3672" s="416"/>
    </row>
    <row r="3673" spans="10:62" x14ac:dyDescent="0.2">
      <c r="J3673" s="385"/>
      <c r="K3673" s="217"/>
      <c r="L3673" s="217"/>
      <c r="M3673" s="693"/>
      <c r="N3673" s="693"/>
      <c r="O3673" s="359"/>
      <c r="P3673" s="619"/>
      <c r="Q3673" s="672"/>
      <c r="R3673" s="672"/>
      <c r="S3673" s="672"/>
      <c r="T3673" s="385"/>
      <c r="U3673" s="385"/>
      <c r="V3673" s="385"/>
      <c r="W3673" s="385"/>
      <c r="X3673" s="693"/>
      <c r="Y3673" s="325"/>
      <c r="Z3673" s="308"/>
      <c r="AA3673" s="383"/>
      <c r="AC3673" s="325"/>
      <c r="AD3673" s="325"/>
      <c r="AF3673" s="383"/>
      <c r="AH3673" s="325"/>
      <c r="AI3673" s="325"/>
      <c r="AK3673" s="385"/>
      <c r="AL3673" s="385"/>
      <c r="AM3673" s="359"/>
      <c r="AN3673" s="385"/>
      <c r="AO3673" s="385"/>
      <c r="AP3673" s="385"/>
      <c r="AQ3673" s="385"/>
      <c r="AR3673" s="385"/>
      <c r="AS3673" s="385"/>
      <c r="AT3673" s="385"/>
      <c r="AU3673" s="359"/>
      <c r="AW3673" s="416"/>
      <c r="AX3673" s="694"/>
      <c r="AY3673" s="641"/>
      <c r="AZ3673" s="385"/>
      <c r="BA3673" s="385"/>
      <c r="BB3673" s="416"/>
      <c r="BC3673" s="416"/>
      <c r="BD3673" s="416"/>
      <c r="BE3673" s="416"/>
      <c r="BF3673" s="416"/>
      <c r="BG3673" s="416"/>
      <c r="BH3673" s="416"/>
      <c r="BI3673" s="416"/>
      <c r="BJ3673" s="416"/>
    </row>
    <row r="3674" spans="10:62" x14ac:dyDescent="0.2">
      <c r="J3674" s="385"/>
      <c r="K3674" s="217"/>
      <c r="L3674" s="217"/>
      <c r="M3674" s="693"/>
      <c r="N3674" s="693"/>
      <c r="O3674" s="359"/>
      <c r="P3674" s="619"/>
      <c r="Q3674" s="672"/>
      <c r="R3674" s="672"/>
      <c r="S3674" s="672"/>
      <c r="T3674" s="385"/>
      <c r="U3674" s="385"/>
      <c r="V3674" s="385"/>
      <c r="W3674" s="385"/>
      <c r="X3674" s="693"/>
      <c r="Y3674" s="325"/>
      <c r="Z3674" s="308"/>
      <c r="AA3674" s="383"/>
      <c r="AC3674" s="325"/>
      <c r="AD3674" s="325"/>
      <c r="AF3674" s="383"/>
      <c r="AH3674" s="325"/>
      <c r="AI3674" s="325"/>
      <c r="AK3674" s="385"/>
      <c r="AL3674" s="385"/>
      <c r="AM3674" s="359"/>
      <c r="AN3674" s="385"/>
      <c r="AO3674" s="385"/>
      <c r="AP3674" s="385"/>
      <c r="AQ3674" s="385"/>
      <c r="AR3674" s="385"/>
      <c r="AS3674" s="385"/>
      <c r="AT3674" s="385"/>
      <c r="AU3674" s="359"/>
      <c r="AW3674" s="416"/>
      <c r="AX3674" s="694"/>
      <c r="AY3674" s="641"/>
      <c r="AZ3674" s="385"/>
      <c r="BA3674" s="385"/>
      <c r="BB3674" s="416"/>
      <c r="BC3674" s="416"/>
      <c r="BD3674" s="416"/>
      <c r="BE3674" s="416"/>
      <c r="BF3674" s="416"/>
      <c r="BG3674" s="416"/>
      <c r="BH3674" s="416"/>
      <c r="BI3674" s="416"/>
      <c r="BJ3674" s="416"/>
    </row>
    <row r="3675" spans="10:62" x14ac:dyDescent="0.2">
      <c r="J3675" s="385"/>
      <c r="K3675" s="217"/>
      <c r="L3675" s="217"/>
      <c r="M3675" s="693"/>
      <c r="N3675" s="693"/>
      <c r="O3675" s="359"/>
      <c r="P3675" s="619"/>
      <c r="Q3675" s="672"/>
      <c r="R3675" s="672"/>
      <c r="S3675" s="672"/>
      <c r="T3675" s="385"/>
      <c r="U3675" s="385"/>
      <c r="V3675" s="385"/>
      <c r="W3675" s="385"/>
      <c r="X3675" s="693"/>
      <c r="Y3675" s="325"/>
      <c r="Z3675" s="308"/>
      <c r="AA3675" s="383"/>
      <c r="AC3675" s="325"/>
      <c r="AD3675" s="325"/>
      <c r="AF3675" s="383"/>
      <c r="AH3675" s="325"/>
      <c r="AI3675" s="325"/>
      <c r="AK3675" s="385"/>
      <c r="AL3675" s="385"/>
      <c r="AM3675" s="359"/>
      <c r="AN3675" s="385"/>
      <c r="AO3675" s="385"/>
      <c r="AP3675" s="385"/>
      <c r="AQ3675" s="385"/>
      <c r="AR3675" s="385"/>
      <c r="AS3675" s="385"/>
      <c r="AT3675" s="385"/>
      <c r="AU3675" s="359"/>
      <c r="AW3675" s="416"/>
      <c r="AX3675" s="694"/>
      <c r="AY3675" s="641"/>
      <c r="AZ3675" s="385"/>
      <c r="BA3675" s="385"/>
      <c r="BB3675" s="416"/>
      <c r="BC3675" s="416"/>
      <c r="BD3675" s="416"/>
      <c r="BE3675" s="416"/>
      <c r="BF3675" s="416"/>
      <c r="BG3675" s="416"/>
      <c r="BH3675" s="416"/>
      <c r="BI3675" s="416"/>
      <c r="BJ3675" s="416"/>
    </row>
    <row r="3676" spans="10:62" x14ac:dyDescent="0.2">
      <c r="J3676" s="385"/>
      <c r="K3676" s="217"/>
      <c r="L3676" s="217"/>
      <c r="M3676" s="693"/>
      <c r="N3676" s="693"/>
      <c r="O3676" s="359"/>
      <c r="P3676" s="619"/>
      <c r="Q3676" s="672"/>
      <c r="R3676" s="672"/>
      <c r="S3676" s="672"/>
      <c r="T3676" s="385"/>
      <c r="U3676" s="385"/>
      <c r="V3676" s="385"/>
      <c r="W3676" s="385"/>
      <c r="X3676" s="693"/>
      <c r="Y3676" s="325"/>
      <c r="Z3676" s="308"/>
      <c r="AA3676" s="383"/>
      <c r="AC3676" s="325"/>
      <c r="AD3676" s="325"/>
      <c r="AF3676" s="383"/>
      <c r="AH3676" s="325"/>
      <c r="AI3676" s="325"/>
      <c r="AK3676" s="385"/>
      <c r="AL3676" s="385"/>
      <c r="AM3676" s="359"/>
      <c r="AN3676" s="385"/>
      <c r="AO3676" s="385"/>
      <c r="AP3676" s="385"/>
      <c r="AQ3676" s="385"/>
      <c r="AR3676" s="385"/>
      <c r="AS3676" s="385"/>
      <c r="AT3676" s="385"/>
      <c r="AU3676" s="359"/>
      <c r="AW3676" s="416"/>
      <c r="AX3676" s="694"/>
      <c r="AY3676" s="641"/>
      <c r="AZ3676" s="385"/>
      <c r="BA3676" s="385"/>
      <c r="BB3676" s="416"/>
      <c r="BC3676" s="416"/>
      <c r="BD3676" s="416"/>
      <c r="BE3676" s="416"/>
      <c r="BF3676" s="416"/>
      <c r="BG3676" s="416"/>
      <c r="BH3676" s="416"/>
      <c r="BI3676" s="416"/>
      <c r="BJ3676" s="416"/>
    </row>
    <row r="3677" spans="10:62" x14ac:dyDescent="0.2">
      <c r="J3677" s="385"/>
      <c r="K3677" s="217"/>
      <c r="L3677" s="217"/>
      <c r="M3677" s="693"/>
      <c r="N3677" s="693"/>
      <c r="O3677" s="359"/>
      <c r="P3677" s="619"/>
      <c r="Q3677" s="672"/>
      <c r="R3677" s="672"/>
      <c r="S3677" s="672"/>
      <c r="T3677" s="385"/>
      <c r="U3677" s="385"/>
      <c r="V3677" s="385"/>
      <c r="W3677" s="385"/>
      <c r="X3677" s="693"/>
      <c r="Y3677" s="325"/>
      <c r="Z3677" s="308"/>
      <c r="AA3677" s="383"/>
      <c r="AC3677" s="325"/>
      <c r="AD3677" s="325"/>
      <c r="AF3677" s="383"/>
      <c r="AH3677" s="325"/>
      <c r="AI3677" s="325"/>
      <c r="AK3677" s="385"/>
      <c r="AL3677" s="385"/>
      <c r="AM3677" s="359"/>
      <c r="AN3677" s="385"/>
      <c r="AO3677" s="385"/>
      <c r="AP3677" s="385"/>
      <c r="AQ3677" s="385"/>
      <c r="AR3677" s="385"/>
      <c r="AS3677" s="385"/>
      <c r="AT3677" s="385"/>
      <c r="AU3677" s="359"/>
      <c r="AW3677" s="416"/>
      <c r="AX3677" s="694"/>
      <c r="AY3677" s="641"/>
      <c r="AZ3677" s="385"/>
      <c r="BA3677" s="385"/>
      <c r="BB3677" s="416"/>
      <c r="BC3677" s="416"/>
      <c r="BD3677" s="416"/>
      <c r="BE3677" s="416"/>
      <c r="BF3677" s="416"/>
      <c r="BG3677" s="416"/>
      <c r="BH3677" s="416"/>
      <c r="BI3677" s="416"/>
      <c r="BJ3677" s="416"/>
    </row>
    <row r="3678" spans="10:62" x14ac:dyDescent="0.2">
      <c r="J3678" s="385"/>
      <c r="K3678" s="217"/>
      <c r="L3678" s="217"/>
      <c r="M3678" s="693"/>
      <c r="N3678" s="693"/>
      <c r="O3678" s="359"/>
      <c r="P3678" s="619"/>
      <c r="Q3678" s="672"/>
      <c r="R3678" s="672"/>
      <c r="S3678" s="672"/>
      <c r="T3678" s="385"/>
      <c r="U3678" s="385"/>
      <c r="V3678" s="385"/>
      <c r="W3678" s="385"/>
      <c r="X3678" s="693"/>
      <c r="Y3678" s="325"/>
      <c r="Z3678" s="308"/>
      <c r="AA3678" s="383"/>
      <c r="AC3678" s="325"/>
      <c r="AD3678" s="325"/>
      <c r="AF3678" s="383"/>
      <c r="AH3678" s="325"/>
      <c r="AI3678" s="325"/>
      <c r="AK3678" s="385"/>
      <c r="AL3678" s="385"/>
      <c r="AM3678" s="359"/>
      <c r="AN3678" s="385"/>
      <c r="AO3678" s="385"/>
      <c r="AP3678" s="385"/>
      <c r="AQ3678" s="385"/>
      <c r="AR3678" s="385"/>
      <c r="AS3678" s="385"/>
      <c r="AT3678" s="385"/>
      <c r="AU3678" s="359"/>
      <c r="AW3678" s="416"/>
      <c r="AX3678" s="694"/>
      <c r="AY3678" s="641"/>
      <c r="AZ3678" s="385"/>
      <c r="BA3678" s="385"/>
      <c r="BB3678" s="416"/>
      <c r="BC3678" s="416"/>
      <c r="BD3678" s="416"/>
      <c r="BE3678" s="416"/>
      <c r="BF3678" s="416"/>
      <c r="BG3678" s="416"/>
      <c r="BH3678" s="416"/>
      <c r="BI3678" s="416"/>
      <c r="BJ3678" s="416"/>
    </row>
    <row r="3679" spans="10:62" x14ac:dyDescent="0.2">
      <c r="J3679" s="385"/>
      <c r="K3679" s="217"/>
      <c r="L3679" s="217"/>
      <c r="M3679" s="693"/>
      <c r="N3679" s="693"/>
      <c r="O3679" s="359"/>
      <c r="P3679" s="619"/>
      <c r="Q3679" s="672"/>
      <c r="R3679" s="672"/>
      <c r="S3679" s="672"/>
      <c r="T3679" s="385"/>
      <c r="U3679" s="385"/>
      <c r="V3679" s="385"/>
      <c r="W3679" s="385"/>
      <c r="X3679" s="693"/>
      <c r="Y3679" s="325"/>
      <c r="Z3679" s="308"/>
      <c r="AA3679" s="383"/>
      <c r="AC3679" s="325"/>
      <c r="AD3679" s="325"/>
      <c r="AF3679" s="383"/>
      <c r="AH3679" s="325"/>
      <c r="AI3679" s="325"/>
      <c r="AK3679" s="385"/>
      <c r="AL3679" s="385"/>
      <c r="AM3679" s="359"/>
      <c r="AN3679" s="385"/>
      <c r="AO3679" s="385"/>
      <c r="AP3679" s="385"/>
      <c r="AQ3679" s="385"/>
      <c r="AR3679" s="385"/>
      <c r="AS3679" s="385"/>
      <c r="AT3679" s="385"/>
      <c r="AU3679" s="359"/>
      <c r="AW3679" s="416"/>
      <c r="AX3679" s="694"/>
      <c r="AY3679" s="641"/>
      <c r="AZ3679" s="385"/>
      <c r="BA3679" s="385"/>
      <c r="BB3679" s="416"/>
      <c r="BC3679" s="416"/>
      <c r="BD3679" s="416"/>
      <c r="BE3679" s="416"/>
      <c r="BF3679" s="416"/>
      <c r="BG3679" s="416"/>
      <c r="BH3679" s="416"/>
      <c r="BI3679" s="416"/>
      <c r="BJ3679" s="416"/>
    </row>
    <row r="3680" spans="10:62" x14ac:dyDescent="0.2">
      <c r="J3680" s="385"/>
      <c r="K3680" s="217"/>
      <c r="L3680" s="217"/>
      <c r="M3680" s="693"/>
      <c r="N3680" s="693"/>
      <c r="O3680" s="359"/>
      <c r="P3680" s="619"/>
      <c r="Q3680" s="672"/>
      <c r="R3680" s="672"/>
      <c r="S3680" s="672"/>
      <c r="T3680" s="385"/>
      <c r="U3680" s="385"/>
      <c r="V3680" s="385"/>
      <c r="W3680" s="385"/>
      <c r="X3680" s="693"/>
      <c r="Y3680" s="325"/>
      <c r="Z3680" s="308"/>
      <c r="AA3680" s="383"/>
      <c r="AC3680" s="325"/>
      <c r="AD3680" s="325"/>
      <c r="AF3680" s="383"/>
      <c r="AH3680" s="325"/>
      <c r="AI3680" s="325"/>
      <c r="AK3680" s="385"/>
      <c r="AL3680" s="385"/>
      <c r="AM3680" s="359"/>
      <c r="AN3680" s="385"/>
      <c r="AO3680" s="385"/>
      <c r="AP3680" s="385"/>
      <c r="AQ3680" s="385"/>
      <c r="AR3680" s="385"/>
      <c r="AS3680" s="385"/>
      <c r="AT3680" s="385"/>
      <c r="AU3680" s="359"/>
      <c r="AW3680" s="416"/>
      <c r="AX3680" s="694"/>
      <c r="AY3680" s="641"/>
      <c r="AZ3680" s="385"/>
      <c r="BA3680" s="385"/>
      <c r="BB3680" s="416"/>
      <c r="BC3680" s="416"/>
      <c r="BD3680" s="416"/>
      <c r="BE3680" s="416"/>
      <c r="BF3680" s="416"/>
      <c r="BG3680" s="416"/>
      <c r="BH3680" s="416"/>
      <c r="BI3680" s="416"/>
      <c r="BJ3680" s="416"/>
    </row>
    <row r="3681" spans="10:62" x14ac:dyDescent="0.2">
      <c r="J3681" s="385"/>
      <c r="K3681" s="217"/>
      <c r="L3681" s="217"/>
      <c r="M3681" s="693"/>
      <c r="N3681" s="693"/>
      <c r="O3681" s="359"/>
      <c r="P3681" s="619"/>
      <c r="Q3681" s="672"/>
      <c r="R3681" s="672"/>
      <c r="S3681" s="672"/>
      <c r="T3681" s="385"/>
      <c r="U3681" s="385"/>
      <c r="V3681" s="385"/>
      <c r="W3681" s="385"/>
      <c r="X3681" s="693"/>
      <c r="Y3681" s="325"/>
      <c r="Z3681" s="308"/>
      <c r="AA3681" s="383"/>
      <c r="AC3681" s="325"/>
      <c r="AD3681" s="325"/>
      <c r="AF3681" s="383"/>
      <c r="AH3681" s="325"/>
      <c r="AI3681" s="325"/>
      <c r="AK3681" s="385"/>
      <c r="AL3681" s="385"/>
      <c r="AM3681" s="359"/>
      <c r="AN3681" s="385"/>
      <c r="AO3681" s="385"/>
      <c r="AP3681" s="385"/>
      <c r="AQ3681" s="385"/>
      <c r="AR3681" s="385"/>
      <c r="AS3681" s="385"/>
      <c r="AT3681" s="385"/>
      <c r="AU3681" s="359"/>
      <c r="AW3681" s="416"/>
      <c r="AX3681" s="694"/>
      <c r="AY3681" s="641"/>
      <c r="AZ3681" s="385"/>
      <c r="BA3681" s="385"/>
      <c r="BB3681" s="416"/>
      <c r="BC3681" s="416"/>
      <c r="BD3681" s="416"/>
      <c r="BE3681" s="416"/>
      <c r="BF3681" s="416"/>
      <c r="BG3681" s="416"/>
      <c r="BH3681" s="416"/>
      <c r="BI3681" s="416"/>
      <c r="BJ3681" s="416"/>
    </row>
    <row r="3682" spans="10:62" x14ac:dyDescent="0.2">
      <c r="J3682" s="385"/>
      <c r="K3682" s="217"/>
      <c r="L3682" s="217"/>
      <c r="M3682" s="693"/>
      <c r="N3682" s="693"/>
      <c r="O3682" s="359"/>
      <c r="P3682" s="619"/>
      <c r="Q3682" s="672"/>
      <c r="R3682" s="672"/>
      <c r="S3682" s="672"/>
      <c r="T3682" s="385"/>
      <c r="U3682" s="385"/>
      <c r="V3682" s="385"/>
      <c r="W3682" s="385"/>
      <c r="X3682" s="693"/>
      <c r="Y3682" s="325"/>
      <c r="Z3682" s="308"/>
      <c r="AA3682" s="383"/>
      <c r="AC3682" s="325"/>
      <c r="AD3682" s="325"/>
      <c r="AF3682" s="383"/>
      <c r="AH3682" s="325"/>
      <c r="AI3682" s="325"/>
      <c r="AK3682" s="385"/>
      <c r="AL3682" s="385"/>
      <c r="AM3682" s="359"/>
      <c r="AN3682" s="385"/>
      <c r="AO3682" s="385"/>
      <c r="AP3682" s="385"/>
      <c r="AQ3682" s="385"/>
      <c r="AR3682" s="385"/>
      <c r="AS3682" s="385"/>
      <c r="AT3682" s="385"/>
      <c r="AU3682" s="359"/>
      <c r="AW3682" s="416"/>
      <c r="AX3682" s="694"/>
      <c r="AY3682" s="641"/>
      <c r="AZ3682" s="385"/>
      <c r="BA3682" s="385"/>
      <c r="BB3682" s="416"/>
      <c r="BC3682" s="416"/>
      <c r="BD3682" s="416"/>
      <c r="BE3682" s="416"/>
      <c r="BF3682" s="416"/>
      <c r="BG3682" s="416"/>
      <c r="BH3682" s="416"/>
      <c r="BI3682" s="416"/>
      <c r="BJ3682" s="416"/>
    </row>
    <row r="3683" spans="10:62" x14ac:dyDescent="0.2">
      <c r="J3683" s="385"/>
      <c r="K3683" s="217"/>
      <c r="L3683" s="217"/>
      <c r="M3683" s="693"/>
      <c r="N3683" s="693"/>
      <c r="O3683" s="359"/>
      <c r="P3683" s="619"/>
      <c r="Q3683" s="672"/>
      <c r="R3683" s="672"/>
      <c r="S3683" s="672"/>
      <c r="T3683" s="385"/>
      <c r="U3683" s="385"/>
      <c r="V3683" s="385"/>
      <c r="W3683" s="385"/>
      <c r="X3683" s="693"/>
      <c r="Y3683" s="325"/>
      <c r="Z3683" s="308"/>
      <c r="AA3683" s="383"/>
      <c r="AC3683" s="325"/>
      <c r="AD3683" s="325"/>
      <c r="AF3683" s="383"/>
      <c r="AH3683" s="325"/>
      <c r="AI3683" s="325"/>
      <c r="AK3683" s="385"/>
      <c r="AL3683" s="385"/>
      <c r="AM3683" s="359"/>
      <c r="AN3683" s="385"/>
      <c r="AO3683" s="385"/>
      <c r="AP3683" s="385"/>
      <c r="AQ3683" s="385"/>
      <c r="AR3683" s="385"/>
      <c r="AS3683" s="385"/>
      <c r="AT3683" s="385"/>
      <c r="AU3683" s="359"/>
      <c r="AW3683" s="416"/>
      <c r="AX3683" s="694"/>
      <c r="AY3683" s="641"/>
      <c r="AZ3683" s="385"/>
      <c r="BA3683" s="385"/>
      <c r="BB3683" s="416"/>
      <c r="BC3683" s="416"/>
      <c r="BD3683" s="416"/>
      <c r="BE3683" s="416"/>
      <c r="BF3683" s="416"/>
      <c r="BG3683" s="416"/>
      <c r="BH3683" s="416"/>
      <c r="BI3683" s="416"/>
      <c r="BJ3683" s="416"/>
    </row>
    <row r="3684" spans="10:62" x14ac:dyDescent="0.2">
      <c r="J3684" s="385"/>
      <c r="K3684" s="217"/>
      <c r="L3684" s="217"/>
      <c r="M3684" s="693"/>
      <c r="N3684" s="693"/>
      <c r="O3684" s="359"/>
      <c r="P3684" s="619"/>
      <c r="Q3684" s="672"/>
      <c r="R3684" s="672"/>
      <c r="S3684" s="672"/>
      <c r="T3684" s="385"/>
      <c r="U3684" s="385"/>
      <c r="V3684" s="385"/>
      <c r="W3684" s="385"/>
      <c r="X3684" s="693"/>
      <c r="Y3684" s="325"/>
      <c r="Z3684" s="308"/>
      <c r="AA3684" s="383"/>
      <c r="AC3684" s="325"/>
      <c r="AD3684" s="325"/>
      <c r="AF3684" s="383"/>
      <c r="AH3684" s="325"/>
      <c r="AI3684" s="325"/>
      <c r="AK3684" s="385"/>
      <c r="AL3684" s="385"/>
      <c r="AM3684" s="359"/>
      <c r="AN3684" s="385"/>
      <c r="AO3684" s="385"/>
      <c r="AP3684" s="385"/>
      <c r="AQ3684" s="385"/>
      <c r="AR3684" s="385"/>
      <c r="AS3684" s="385"/>
      <c r="AT3684" s="385"/>
      <c r="AU3684" s="359"/>
      <c r="AW3684" s="416"/>
      <c r="AX3684" s="694"/>
      <c r="AY3684" s="641"/>
      <c r="AZ3684" s="385"/>
      <c r="BA3684" s="385"/>
      <c r="BB3684" s="416"/>
      <c r="BC3684" s="416"/>
      <c r="BD3684" s="416"/>
      <c r="BE3684" s="416"/>
      <c r="BF3684" s="416"/>
      <c r="BG3684" s="416"/>
      <c r="BH3684" s="416"/>
      <c r="BI3684" s="416"/>
      <c r="BJ3684" s="416"/>
    </row>
    <row r="3685" spans="10:62" x14ac:dyDescent="0.2">
      <c r="J3685" s="385"/>
      <c r="K3685" s="217"/>
      <c r="L3685" s="217"/>
      <c r="M3685" s="693"/>
      <c r="N3685" s="693"/>
      <c r="O3685" s="359"/>
      <c r="P3685" s="619"/>
      <c r="Q3685" s="672"/>
      <c r="R3685" s="672"/>
      <c r="S3685" s="672"/>
      <c r="T3685" s="385"/>
      <c r="U3685" s="385"/>
      <c r="V3685" s="385"/>
      <c r="W3685" s="385"/>
      <c r="X3685" s="693"/>
      <c r="Y3685" s="325"/>
      <c r="Z3685" s="308"/>
      <c r="AA3685" s="383"/>
      <c r="AC3685" s="325"/>
      <c r="AD3685" s="325"/>
      <c r="AF3685" s="383"/>
      <c r="AH3685" s="325"/>
      <c r="AI3685" s="325"/>
      <c r="AK3685" s="385"/>
      <c r="AL3685" s="385"/>
      <c r="AM3685" s="359"/>
      <c r="AN3685" s="385"/>
      <c r="AO3685" s="385"/>
      <c r="AP3685" s="385"/>
      <c r="AQ3685" s="385"/>
      <c r="AR3685" s="385"/>
      <c r="AS3685" s="385"/>
      <c r="AT3685" s="385"/>
      <c r="AU3685" s="359"/>
      <c r="AW3685" s="416"/>
      <c r="AX3685" s="694"/>
      <c r="AY3685" s="641"/>
      <c r="AZ3685" s="385"/>
      <c r="BA3685" s="385"/>
      <c r="BB3685" s="416"/>
      <c r="BC3685" s="416"/>
      <c r="BD3685" s="416"/>
      <c r="BE3685" s="416"/>
      <c r="BF3685" s="416"/>
      <c r="BG3685" s="416"/>
      <c r="BH3685" s="416"/>
      <c r="BI3685" s="416"/>
      <c r="BJ3685" s="416"/>
    </row>
    <row r="3686" spans="10:62" x14ac:dyDescent="0.2">
      <c r="J3686" s="385"/>
      <c r="K3686" s="217"/>
      <c r="L3686" s="217"/>
      <c r="M3686" s="693"/>
      <c r="N3686" s="693"/>
      <c r="O3686" s="359"/>
      <c r="P3686" s="619"/>
      <c r="Q3686" s="672"/>
      <c r="R3686" s="672"/>
      <c r="S3686" s="672"/>
      <c r="T3686" s="385"/>
      <c r="U3686" s="385"/>
      <c r="V3686" s="385"/>
      <c r="W3686" s="385"/>
      <c r="X3686" s="693"/>
      <c r="Y3686" s="325"/>
      <c r="Z3686" s="308"/>
      <c r="AA3686" s="383"/>
      <c r="AC3686" s="325"/>
      <c r="AD3686" s="325"/>
      <c r="AF3686" s="383"/>
      <c r="AH3686" s="325"/>
      <c r="AI3686" s="325"/>
      <c r="AK3686" s="385"/>
      <c r="AL3686" s="385"/>
      <c r="AM3686" s="359"/>
      <c r="AN3686" s="385"/>
      <c r="AO3686" s="385"/>
      <c r="AP3686" s="385"/>
      <c r="AQ3686" s="385"/>
      <c r="AR3686" s="385"/>
      <c r="AS3686" s="385"/>
      <c r="AT3686" s="385"/>
      <c r="AU3686" s="359"/>
      <c r="AW3686" s="416"/>
      <c r="AX3686" s="694"/>
      <c r="AY3686" s="641"/>
      <c r="AZ3686" s="385"/>
      <c r="BA3686" s="385"/>
      <c r="BB3686" s="416"/>
      <c r="BC3686" s="416"/>
      <c r="BD3686" s="416"/>
      <c r="BE3686" s="416"/>
      <c r="BF3686" s="416"/>
      <c r="BG3686" s="416"/>
      <c r="BH3686" s="416"/>
      <c r="BI3686" s="416"/>
      <c r="BJ3686" s="416"/>
    </row>
    <row r="3687" spans="10:62" x14ac:dyDescent="0.2">
      <c r="J3687" s="385"/>
      <c r="K3687" s="217"/>
      <c r="L3687" s="217"/>
      <c r="M3687" s="693"/>
      <c r="N3687" s="693"/>
      <c r="O3687" s="359"/>
      <c r="P3687" s="619"/>
      <c r="Q3687" s="672"/>
      <c r="R3687" s="672"/>
      <c r="S3687" s="672"/>
      <c r="T3687" s="385"/>
      <c r="U3687" s="385"/>
      <c r="V3687" s="385"/>
      <c r="W3687" s="385"/>
      <c r="X3687" s="693"/>
      <c r="Y3687" s="325"/>
      <c r="Z3687" s="308"/>
      <c r="AA3687" s="383"/>
      <c r="AC3687" s="325"/>
      <c r="AD3687" s="325"/>
      <c r="AF3687" s="383"/>
      <c r="AH3687" s="325"/>
      <c r="AI3687" s="325"/>
      <c r="AK3687" s="385"/>
      <c r="AL3687" s="385"/>
      <c r="AM3687" s="359"/>
      <c r="AN3687" s="385"/>
      <c r="AO3687" s="385"/>
      <c r="AP3687" s="385"/>
      <c r="AQ3687" s="385"/>
      <c r="AR3687" s="385"/>
      <c r="AS3687" s="385"/>
      <c r="AT3687" s="385"/>
      <c r="AU3687" s="359"/>
      <c r="AW3687" s="416"/>
      <c r="AX3687" s="694"/>
      <c r="AY3687" s="641"/>
      <c r="AZ3687" s="385"/>
      <c r="BA3687" s="385"/>
      <c r="BB3687" s="416"/>
      <c r="BC3687" s="416"/>
      <c r="BD3687" s="416"/>
      <c r="BE3687" s="416"/>
      <c r="BF3687" s="416"/>
      <c r="BG3687" s="416"/>
      <c r="BH3687" s="416"/>
      <c r="BI3687" s="416"/>
      <c r="BJ3687" s="416"/>
    </row>
    <row r="3688" spans="10:62" x14ac:dyDescent="0.2">
      <c r="J3688" s="385"/>
      <c r="K3688" s="217"/>
      <c r="L3688" s="217"/>
      <c r="M3688" s="693"/>
      <c r="N3688" s="693"/>
      <c r="O3688" s="359"/>
      <c r="P3688" s="619"/>
      <c r="Q3688" s="672"/>
      <c r="R3688" s="672"/>
      <c r="S3688" s="672"/>
      <c r="T3688" s="385"/>
      <c r="U3688" s="385"/>
      <c r="V3688" s="385"/>
      <c r="W3688" s="385"/>
      <c r="X3688" s="693"/>
      <c r="Y3688" s="325"/>
      <c r="Z3688" s="308"/>
      <c r="AA3688" s="383"/>
      <c r="AC3688" s="325"/>
      <c r="AD3688" s="325"/>
      <c r="AF3688" s="383"/>
      <c r="AH3688" s="325"/>
      <c r="AI3688" s="325"/>
      <c r="AK3688" s="385"/>
      <c r="AL3688" s="385"/>
      <c r="AM3688" s="359"/>
      <c r="AN3688" s="385"/>
      <c r="AO3688" s="385"/>
      <c r="AP3688" s="385"/>
      <c r="AQ3688" s="385"/>
      <c r="AR3688" s="385"/>
      <c r="AS3688" s="385"/>
      <c r="AT3688" s="385"/>
      <c r="AU3688" s="359"/>
      <c r="AW3688" s="416"/>
      <c r="AX3688" s="694"/>
      <c r="AY3688" s="641"/>
      <c r="AZ3688" s="385"/>
      <c r="BA3688" s="385"/>
      <c r="BB3688" s="416"/>
      <c r="BC3688" s="416"/>
      <c r="BD3688" s="416"/>
      <c r="BE3688" s="416"/>
      <c r="BF3688" s="416"/>
      <c r="BG3688" s="416"/>
      <c r="BH3688" s="416"/>
      <c r="BI3688" s="416"/>
      <c r="BJ3688" s="416"/>
    </row>
    <row r="3689" spans="10:62" x14ac:dyDescent="0.2">
      <c r="J3689" s="385"/>
      <c r="K3689" s="217"/>
      <c r="L3689" s="217"/>
      <c r="M3689" s="693"/>
      <c r="N3689" s="693"/>
      <c r="O3689" s="359"/>
      <c r="P3689" s="619"/>
      <c r="Q3689" s="672"/>
      <c r="R3689" s="672"/>
      <c r="S3689" s="672"/>
      <c r="T3689" s="385"/>
      <c r="U3689" s="385"/>
      <c r="V3689" s="385"/>
      <c r="W3689" s="385"/>
      <c r="X3689" s="693"/>
      <c r="Y3689" s="325"/>
      <c r="Z3689" s="308"/>
      <c r="AA3689" s="383"/>
      <c r="AC3689" s="325"/>
      <c r="AD3689" s="325"/>
      <c r="AF3689" s="383"/>
      <c r="AH3689" s="325"/>
      <c r="AI3689" s="325"/>
      <c r="AK3689" s="385"/>
      <c r="AL3689" s="385"/>
      <c r="AM3689" s="359"/>
      <c r="AN3689" s="385"/>
      <c r="AO3689" s="385"/>
      <c r="AP3689" s="385"/>
      <c r="AQ3689" s="385"/>
      <c r="AR3689" s="385"/>
      <c r="AS3689" s="385"/>
      <c r="AT3689" s="385"/>
      <c r="AU3689" s="359"/>
      <c r="AW3689" s="416"/>
      <c r="AX3689" s="694"/>
      <c r="AY3689" s="641"/>
      <c r="AZ3689" s="385"/>
      <c r="BA3689" s="385"/>
      <c r="BB3689" s="416"/>
      <c r="BC3689" s="416"/>
      <c r="BD3689" s="416"/>
      <c r="BE3689" s="416"/>
      <c r="BF3689" s="416"/>
      <c r="BG3689" s="416"/>
      <c r="BH3689" s="416"/>
      <c r="BI3689" s="416"/>
      <c r="BJ3689" s="416"/>
    </row>
    <row r="3690" spans="10:62" x14ac:dyDescent="0.2">
      <c r="J3690" s="385"/>
      <c r="K3690" s="217"/>
      <c r="L3690" s="217"/>
      <c r="M3690" s="693"/>
      <c r="N3690" s="693"/>
      <c r="O3690" s="359"/>
      <c r="P3690" s="619"/>
      <c r="Q3690" s="672"/>
      <c r="R3690" s="672"/>
      <c r="S3690" s="672"/>
      <c r="T3690" s="385"/>
      <c r="U3690" s="385"/>
      <c r="V3690" s="385"/>
      <c r="W3690" s="385"/>
      <c r="X3690" s="693"/>
      <c r="Y3690" s="325"/>
      <c r="Z3690" s="308"/>
      <c r="AA3690" s="383"/>
      <c r="AC3690" s="325"/>
      <c r="AD3690" s="325"/>
      <c r="AF3690" s="383"/>
      <c r="AH3690" s="325"/>
      <c r="AI3690" s="325"/>
      <c r="AK3690" s="385"/>
      <c r="AL3690" s="385"/>
      <c r="AM3690" s="359"/>
      <c r="AN3690" s="385"/>
      <c r="AO3690" s="385"/>
      <c r="AP3690" s="385"/>
      <c r="AQ3690" s="385"/>
      <c r="AR3690" s="385"/>
      <c r="AS3690" s="385"/>
      <c r="AT3690" s="385"/>
      <c r="AU3690" s="359"/>
      <c r="AW3690" s="416"/>
      <c r="AX3690" s="694"/>
      <c r="AY3690" s="641"/>
      <c r="AZ3690" s="385"/>
      <c r="BA3690" s="385"/>
      <c r="BB3690" s="416"/>
      <c r="BC3690" s="416"/>
      <c r="BD3690" s="416"/>
      <c r="BE3690" s="416"/>
      <c r="BF3690" s="416"/>
      <c r="BG3690" s="416"/>
      <c r="BH3690" s="416"/>
      <c r="BI3690" s="416"/>
      <c r="BJ3690" s="416"/>
    </row>
    <row r="3691" spans="10:62" x14ac:dyDescent="0.2">
      <c r="J3691" s="385"/>
      <c r="K3691" s="217"/>
      <c r="L3691" s="217"/>
      <c r="M3691" s="693"/>
      <c r="N3691" s="693"/>
      <c r="O3691" s="359"/>
      <c r="P3691" s="619"/>
      <c r="Q3691" s="672"/>
      <c r="R3691" s="672"/>
      <c r="S3691" s="672"/>
      <c r="T3691" s="385"/>
      <c r="U3691" s="385"/>
      <c r="V3691" s="385"/>
      <c r="W3691" s="385"/>
      <c r="X3691" s="693"/>
      <c r="Y3691" s="325"/>
      <c r="Z3691" s="308"/>
      <c r="AA3691" s="383"/>
      <c r="AC3691" s="325"/>
      <c r="AD3691" s="325"/>
      <c r="AF3691" s="383"/>
      <c r="AH3691" s="325"/>
      <c r="AI3691" s="325"/>
      <c r="AK3691" s="385"/>
      <c r="AL3691" s="385"/>
      <c r="AM3691" s="359"/>
      <c r="AN3691" s="385"/>
      <c r="AO3691" s="385"/>
      <c r="AP3691" s="385"/>
      <c r="AQ3691" s="385"/>
      <c r="AR3691" s="385"/>
      <c r="AS3691" s="385"/>
      <c r="AT3691" s="385"/>
      <c r="AU3691" s="359"/>
      <c r="AW3691" s="416"/>
      <c r="AX3691" s="694"/>
      <c r="AY3691" s="641"/>
      <c r="AZ3691" s="385"/>
      <c r="BA3691" s="385"/>
      <c r="BB3691" s="416"/>
      <c r="BC3691" s="416"/>
      <c r="BD3691" s="416"/>
      <c r="BE3691" s="416"/>
      <c r="BF3691" s="416"/>
      <c r="BG3691" s="416"/>
      <c r="BH3691" s="416"/>
      <c r="BI3691" s="416"/>
      <c r="BJ3691" s="416"/>
    </row>
    <row r="3692" spans="10:62" x14ac:dyDescent="0.2">
      <c r="J3692" s="385"/>
      <c r="K3692" s="217"/>
      <c r="L3692" s="217"/>
      <c r="M3692" s="693"/>
      <c r="N3692" s="693"/>
      <c r="O3692" s="359"/>
      <c r="P3692" s="619"/>
      <c r="Q3692" s="672"/>
      <c r="R3692" s="672"/>
      <c r="S3692" s="672"/>
      <c r="T3692" s="385"/>
      <c r="U3692" s="385"/>
      <c r="V3692" s="385"/>
      <c r="W3692" s="385"/>
      <c r="X3692" s="693"/>
      <c r="Y3692" s="325"/>
      <c r="Z3692" s="308"/>
      <c r="AA3692" s="383"/>
      <c r="AC3692" s="325"/>
      <c r="AD3692" s="325"/>
      <c r="AF3692" s="383"/>
      <c r="AH3692" s="325"/>
      <c r="AI3692" s="325"/>
      <c r="AK3692" s="385"/>
      <c r="AL3692" s="385"/>
      <c r="AM3692" s="359"/>
      <c r="AN3692" s="385"/>
      <c r="AO3692" s="385"/>
      <c r="AP3692" s="385"/>
      <c r="AQ3692" s="385"/>
      <c r="AR3692" s="385"/>
      <c r="AS3692" s="385"/>
      <c r="AT3692" s="385"/>
      <c r="AU3692" s="359"/>
      <c r="AW3692" s="416"/>
      <c r="AX3692" s="694"/>
      <c r="AY3692" s="641"/>
      <c r="AZ3692" s="385"/>
      <c r="BA3692" s="385"/>
      <c r="BB3692" s="416"/>
      <c r="BC3692" s="416"/>
      <c r="BD3692" s="416"/>
      <c r="BE3692" s="416"/>
      <c r="BF3692" s="416"/>
      <c r="BG3692" s="416"/>
      <c r="BH3692" s="416"/>
      <c r="BI3692" s="416"/>
      <c r="BJ3692" s="416"/>
    </row>
    <row r="3693" spans="10:62" x14ac:dyDescent="0.2">
      <c r="J3693" s="385"/>
      <c r="K3693" s="217"/>
      <c r="L3693" s="217"/>
      <c r="M3693" s="693"/>
      <c r="N3693" s="693"/>
      <c r="O3693" s="359"/>
      <c r="P3693" s="619"/>
      <c r="Q3693" s="672"/>
      <c r="R3693" s="672"/>
      <c r="S3693" s="672"/>
      <c r="T3693" s="385"/>
      <c r="U3693" s="385"/>
      <c r="V3693" s="385"/>
      <c r="W3693" s="385"/>
      <c r="X3693" s="693"/>
      <c r="Y3693" s="325"/>
      <c r="Z3693" s="308"/>
      <c r="AA3693" s="383"/>
      <c r="AC3693" s="325"/>
      <c r="AD3693" s="325"/>
      <c r="AF3693" s="383"/>
      <c r="AH3693" s="325"/>
      <c r="AI3693" s="325"/>
      <c r="AK3693" s="385"/>
      <c r="AL3693" s="385"/>
      <c r="AM3693" s="359"/>
      <c r="AN3693" s="385"/>
      <c r="AO3693" s="385"/>
      <c r="AP3693" s="385"/>
      <c r="AQ3693" s="385"/>
      <c r="AR3693" s="385"/>
      <c r="AS3693" s="385"/>
      <c r="AT3693" s="385"/>
      <c r="AU3693" s="359"/>
      <c r="AW3693" s="416"/>
      <c r="AX3693" s="694"/>
      <c r="AY3693" s="641"/>
      <c r="AZ3693" s="385"/>
      <c r="BA3693" s="385"/>
      <c r="BB3693" s="416"/>
      <c r="BC3693" s="416"/>
      <c r="BD3693" s="416"/>
      <c r="BE3693" s="416"/>
      <c r="BF3693" s="416"/>
      <c r="BG3693" s="416"/>
      <c r="BH3693" s="416"/>
      <c r="BI3693" s="416"/>
      <c r="BJ3693" s="416"/>
    </row>
    <row r="3694" spans="10:62" x14ac:dyDescent="0.2">
      <c r="J3694" s="385"/>
      <c r="K3694" s="217"/>
      <c r="L3694" s="217"/>
      <c r="M3694" s="693"/>
      <c r="N3694" s="693"/>
      <c r="O3694" s="359"/>
      <c r="P3694" s="619"/>
      <c r="Q3694" s="672"/>
      <c r="R3694" s="672"/>
      <c r="S3694" s="672"/>
      <c r="T3694" s="385"/>
      <c r="U3694" s="385"/>
      <c r="V3694" s="385"/>
      <c r="W3694" s="385"/>
      <c r="X3694" s="693"/>
      <c r="Y3694" s="325"/>
      <c r="Z3694" s="308"/>
      <c r="AA3694" s="383"/>
      <c r="AC3694" s="325"/>
      <c r="AD3694" s="325"/>
      <c r="AF3694" s="383"/>
      <c r="AH3694" s="325"/>
      <c r="AI3694" s="325"/>
      <c r="AK3694" s="385"/>
      <c r="AL3694" s="385"/>
      <c r="AM3694" s="359"/>
      <c r="AN3694" s="385"/>
      <c r="AO3694" s="385"/>
      <c r="AP3694" s="385"/>
      <c r="AQ3694" s="385"/>
      <c r="AR3694" s="385"/>
      <c r="AS3694" s="385"/>
      <c r="AT3694" s="385"/>
      <c r="AU3694" s="359"/>
      <c r="AW3694" s="416"/>
      <c r="AX3694" s="694"/>
      <c r="AY3694" s="641"/>
      <c r="AZ3694" s="385"/>
      <c r="BA3694" s="385"/>
      <c r="BB3694" s="416"/>
      <c r="BC3694" s="416"/>
      <c r="BD3694" s="416"/>
      <c r="BE3694" s="416"/>
      <c r="BF3694" s="416"/>
      <c r="BG3694" s="416"/>
      <c r="BH3694" s="416"/>
      <c r="BI3694" s="416"/>
      <c r="BJ3694" s="416"/>
    </row>
    <row r="3695" spans="10:62" x14ac:dyDescent="0.2">
      <c r="J3695" s="385"/>
      <c r="K3695" s="217"/>
      <c r="L3695" s="217"/>
      <c r="M3695" s="693"/>
      <c r="N3695" s="693"/>
      <c r="O3695" s="359"/>
      <c r="P3695" s="619"/>
      <c r="Q3695" s="672"/>
      <c r="R3695" s="672"/>
      <c r="S3695" s="672"/>
      <c r="T3695" s="385"/>
      <c r="U3695" s="385"/>
      <c r="V3695" s="385"/>
      <c r="W3695" s="385"/>
      <c r="X3695" s="693"/>
      <c r="Y3695" s="325"/>
      <c r="Z3695" s="308"/>
      <c r="AA3695" s="383"/>
      <c r="AC3695" s="325"/>
      <c r="AD3695" s="325"/>
      <c r="AF3695" s="383"/>
      <c r="AH3695" s="325"/>
      <c r="AI3695" s="325"/>
      <c r="AK3695" s="385"/>
      <c r="AL3695" s="385"/>
      <c r="AM3695" s="359"/>
      <c r="AN3695" s="385"/>
      <c r="AO3695" s="385"/>
      <c r="AP3695" s="385"/>
      <c r="AQ3695" s="385"/>
      <c r="AR3695" s="385"/>
      <c r="AS3695" s="385"/>
      <c r="AT3695" s="385"/>
      <c r="AU3695" s="359"/>
      <c r="AW3695" s="416"/>
      <c r="AX3695" s="694"/>
      <c r="AY3695" s="641"/>
      <c r="AZ3695" s="385"/>
      <c r="BA3695" s="385"/>
      <c r="BB3695" s="416"/>
      <c r="BC3695" s="416"/>
      <c r="BD3695" s="416"/>
      <c r="BE3695" s="416"/>
      <c r="BF3695" s="416"/>
      <c r="BG3695" s="416"/>
      <c r="BH3695" s="416"/>
      <c r="BI3695" s="416"/>
      <c r="BJ3695" s="416"/>
    </row>
    <row r="3696" spans="10:62" x14ac:dyDescent="0.2">
      <c r="J3696" s="385"/>
      <c r="K3696" s="217"/>
      <c r="L3696" s="217"/>
      <c r="M3696" s="693"/>
      <c r="N3696" s="693"/>
      <c r="O3696" s="359"/>
      <c r="P3696" s="619"/>
      <c r="Q3696" s="672"/>
      <c r="R3696" s="672"/>
      <c r="S3696" s="672"/>
      <c r="T3696" s="385"/>
      <c r="U3696" s="385"/>
      <c r="V3696" s="385"/>
      <c r="W3696" s="385"/>
      <c r="X3696" s="693"/>
      <c r="Y3696" s="325"/>
      <c r="Z3696" s="308"/>
      <c r="AA3696" s="383"/>
      <c r="AC3696" s="325"/>
      <c r="AD3696" s="325"/>
      <c r="AF3696" s="383"/>
      <c r="AH3696" s="325"/>
      <c r="AI3696" s="325"/>
      <c r="AK3696" s="385"/>
      <c r="AL3696" s="385"/>
      <c r="AM3696" s="359"/>
      <c r="AN3696" s="385"/>
      <c r="AO3696" s="385"/>
      <c r="AP3696" s="385"/>
      <c r="AQ3696" s="385"/>
      <c r="AR3696" s="385"/>
      <c r="AS3696" s="385"/>
      <c r="AT3696" s="385"/>
      <c r="AU3696" s="359"/>
      <c r="AW3696" s="416"/>
      <c r="AX3696" s="694"/>
      <c r="AY3696" s="641"/>
      <c r="AZ3696" s="385"/>
      <c r="BA3696" s="385"/>
      <c r="BB3696" s="416"/>
      <c r="BC3696" s="416"/>
      <c r="BD3696" s="416"/>
      <c r="BE3696" s="416"/>
      <c r="BF3696" s="416"/>
      <c r="BG3696" s="416"/>
      <c r="BH3696" s="416"/>
      <c r="BI3696" s="416"/>
      <c r="BJ3696" s="416"/>
    </row>
    <row r="3697" spans="10:62" x14ac:dyDescent="0.2">
      <c r="J3697" s="385"/>
      <c r="K3697" s="217"/>
      <c r="L3697" s="217"/>
      <c r="M3697" s="693"/>
      <c r="N3697" s="693"/>
      <c r="O3697" s="359"/>
      <c r="P3697" s="619"/>
      <c r="Q3697" s="672"/>
      <c r="R3697" s="672"/>
      <c r="S3697" s="672"/>
      <c r="T3697" s="385"/>
      <c r="U3697" s="385"/>
      <c r="V3697" s="385"/>
      <c r="W3697" s="385"/>
      <c r="X3697" s="693"/>
      <c r="Y3697" s="325"/>
      <c r="Z3697" s="308"/>
      <c r="AA3697" s="383"/>
      <c r="AC3697" s="325"/>
      <c r="AD3697" s="325"/>
      <c r="AF3697" s="383"/>
      <c r="AH3697" s="325"/>
      <c r="AI3697" s="325"/>
      <c r="AK3697" s="385"/>
      <c r="AL3697" s="385"/>
      <c r="AM3697" s="359"/>
      <c r="AN3697" s="385"/>
      <c r="AO3697" s="385"/>
      <c r="AP3697" s="385"/>
      <c r="AQ3697" s="385"/>
      <c r="AR3697" s="385"/>
      <c r="AS3697" s="385"/>
      <c r="AT3697" s="385"/>
      <c r="AU3697" s="359"/>
      <c r="AW3697" s="416"/>
      <c r="AX3697" s="694"/>
      <c r="AY3697" s="641"/>
      <c r="AZ3697" s="385"/>
      <c r="BA3697" s="385"/>
      <c r="BB3697" s="416"/>
      <c r="BC3697" s="416"/>
      <c r="BD3697" s="416"/>
      <c r="BE3697" s="416"/>
      <c r="BF3697" s="416"/>
      <c r="BG3697" s="416"/>
      <c r="BH3697" s="416"/>
      <c r="BI3697" s="416"/>
      <c r="BJ3697" s="416"/>
    </row>
    <row r="3698" spans="10:62" x14ac:dyDescent="0.2">
      <c r="J3698" s="385"/>
      <c r="K3698" s="217"/>
      <c r="L3698" s="217"/>
      <c r="M3698" s="693"/>
      <c r="N3698" s="693"/>
      <c r="O3698" s="359"/>
      <c r="P3698" s="619"/>
      <c r="Q3698" s="672"/>
      <c r="R3698" s="672"/>
      <c r="S3698" s="672"/>
      <c r="T3698" s="385"/>
      <c r="U3698" s="385"/>
      <c r="V3698" s="385"/>
      <c r="W3698" s="385"/>
      <c r="X3698" s="693"/>
      <c r="Y3698" s="325"/>
      <c r="Z3698" s="308"/>
      <c r="AA3698" s="383"/>
      <c r="AC3698" s="325"/>
      <c r="AD3698" s="325"/>
      <c r="AF3698" s="383"/>
      <c r="AH3698" s="325"/>
      <c r="AI3698" s="325"/>
      <c r="AK3698" s="385"/>
      <c r="AL3698" s="385"/>
      <c r="AM3698" s="359"/>
      <c r="AN3698" s="385"/>
      <c r="AO3698" s="385"/>
      <c r="AP3698" s="385"/>
      <c r="AQ3698" s="385"/>
      <c r="AR3698" s="385"/>
      <c r="AS3698" s="385"/>
      <c r="AT3698" s="385"/>
      <c r="AU3698" s="359"/>
      <c r="AW3698" s="416"/>
      <c r="AX3698" s="694"/>
      <c r="AY3698" s="641"/>
      <c r="AZ3698" s="385"/>
      <c r="BA3698" s="385"/>
      <c r="BB3698" s="416"/>
      <c r="BC3698" s="416"/>
      <c r="BD3698" s="416"/>
      <c r="BE3698" s="416"/>
      <c r="BF3698" s="416"/>
      <c r="BG3698" s="416"/>
      <c r="BH3698" s="416"/>
      <c r="BI3698" s="416"/>
      <c r="BJ3698" s="416"/>
    </row>
    <row r="3699" spans="10:62" x14ac:dyDescent="0.2">
      <c r="J3699" s="385"/>
      <c r="K3699" s="217"/>
      <c r="L3699" s="217"/>
      <c r="M3699" s="693"/>
      <c r="N3699" s="693"/>
      <c r="O3699" s="359"/>
      <c r="P3699" s="619"/>
      <c r="Q3699" s="672"/>
      <c r="R3699" s="672"/>
      <c r="S3699" s="672"/>
      <c r="T3699" s="385"/>
      <c r="U3699" s="385"/>
      <c r="V3699" s="385"/>
      <c r="W3699" s="385"/>
      <c r="X3699" s="693"/>
      <c r="Y3699" s="325"/>
      <c r="Z3699" s="308"/>
      <c r="AA3699" s="383"/>
      <c r="AC3699" s="325"/>
      <c r="AD3699" s="325"/>
      <c r="AF3699" s="383"/>
      <c r="AH3699" s="325"/>
      <c r="AI3699" s="325"/>
      <c r="AK3699" s="385"/>
      <c r="AL3699" s="385"/>
      <c r="AM3699" s="359"/>
      <c r="AN3699" s="385"/>
      <c r="AO3699" s="385"/>
      <c r="AP3699" s="385"/>
      <c r="AQ3699" s="385"/>
      <c r="AR3699" s="385"/>
      <c r="AS3699" s="385"/>
      <c r="AT3699" s="385"/>
      <c r="AU3699" s="359"/>
      <c r="AW3699" s="416"/>
      <c r="AX3699" s="694"/>
      <c r="AY3699" s="641"/>
      <c r="AZ3699" s="385"/>
      <c r="BA3699" s="385"/>
      <c r="BB3699" s="416"/>
      <c r="BC3699" s="416"/>
      <c r="BD3699" s="416"/>
      <c r="BE3699" s="416"/>
      <c r="BF3699" s="416"/>
      <c r="BG3699" s="416"/>
      <c r="BH3699" s="416"/>
      <c r="BI3699" s="416"/>
      <c r="BJ3699" s="416"/>
    </row>
    <row r="3700" spans="10:62" x14ac:dyDescent="0.2">
      <c r="J3700" s="385"/>
      <c r="K3700" s="217"/>
      <c r="L3700" s="217"/>
      <c r="M3700" s="693"/>
      <c r="N3700" s="693"/>
      <c r="O3700" s="359"/>
      <c r="P3700" s="619"/>
      <c r="Q3700" s="672"/>
      <c r="R3700" s="672"/>
      <c r="S3700" s="672"/>
      <c r="T3700" s="385"/>
      <c r="U3700" s="385"/>
      <c r="V3700" s="385"/>
      <c r="W3700" s="385"/>
      <c r="X3700" s="693"/>
      <c r="Y3700" s="325"/>
      <c r="Z3700" s="308"/>
      <c r="AA3700" s="383"/>
      <c r="AC3700" s="325"/>
      <c r="AD3700" s="325"/>
      <c r="AF3700" s="383"/>
      <c r="AH3700" s="325"/>
      <c r="AI3700" s="325"/>
      <c r="AK3700" s="385"/>
      <c r="AL3700" s="385"/>
      <c r="AM3700" s="359"/>
      <c r="AN3700" s="385"/>
      <c r="AO3700" s="385"/>
      <c r="AP3700" s="385"/>
      <c r="AQ3700" s="385"/>
      <c r="AR3700" s="385"/>
      <c r="AS3700" s="385"/>
      <c r="AT3700" s="385"/>
      <c r="AU3700" s="359"/>
      <c r="AW3700" s="416"/>
      <c r="AX3700" s="694"/>
      <c r="AY3700" s="641"/>
      <c r="AZ3700" s="385"/>
      <c r="BA3700" s="385"/>
      <c r="BB3700" s="416"/>
      <c r="BC3700" s="416"/>
      <c r="BD3700" s="416"/>
      <c r="BE3700" s="416"/>
      <c r="BF3700" s="416"/>
      <c r="BG3700" s="416"/>
      <c r="BH3700" s="416"/>
      <c r="BI3700" s="416"/>
      <c r="BJ3700" s="416"/>
    </row>
    <row r="3701" spans="10:62" x14ac:dyDescent="0.2">
      <c r="J3701" s="385"/>
      <c r="K3701" s="217"/>
      <c r="L3701" s="217"/>
      <c r="M3701" s="693"/>
      <c r="N3701" s="693"/>
      <c r="O3701" s="359"/>
      <c r="P3701" s="619"/>
      <c r="Q3701" s="672"/>
      <c r="R3701" s="672"/>
      <c r="S3701" s="672"/>
      <c r="T3701" s="385"/>
      <c r="U3701" s="385"/>
      <c r="V3701" s="385"/>
      <c r="W3701" s="385"/>
      <c r="X3701" s="693"/>
      <c r="Y3701" s="325"/>
      <c r="Z3701" s="308"/>
      <c r="AA3701" s="383"/>
      <c r="AC3701" s="325"/>
      <c r="AD3701" s="325"/>
      <c r="AF3701" s="383"/>
      <c r="AH3701" s="325"/>
      <c r="AI3701" s="325"/>
      <c r="AK3701" s="385"/>
      <c r="AL3701" s="385"/>
      <c r="AM3701" s="359"/>
      <c r="AN3701" s="385"/>
      <c r="AO3701" s="385"/>
      <c r="AP3701" s="385"/>
      <c r="AQ3701" s="385"/>
      <c r="AR3701" s="385"/>
      <c r="AS3701" s="385"/>
      <c r="AT3701" s="385"/>
      <c r="AU3701" s="359"/>
      <c r="AW3701" s="416"/>
      <c r="AX3701" s="694"/>
      <c r="AY3701" s="641"/>
      <c r="AZ3701" s="385"/>
      <c r="BA3701" s="385"/>
      <c r="BB3701" s="416"/>
      <c r="BC3701" s="416"/>
      <c r="BD3701" s="416"/>
      <c r="BE3701" s="416"/>
      <c r="BF3701" s="416"/>
      <c r="BG3701" s="416"/>
      <c r="BH3701" s="416"/>
      <c r="BI3701" s="416"/>
      <c r="BJ3701" s="416"/>
    </row>
    <row r="3702" spans="10:62" x14ac:dyDescent="0.2">
      <c r="J3702" s="385"/>
      <c r="K3702" s="217"/>
      <c r="L3702" s="217"/>
      <c r="M3702" s="693"/>
      <c r="N3702" s="693"/>
      <c r="O3702" s="359"/>
      <c r="P3702" s="619"/>
      <c r="Q3702" s="672"/>
      <c r="R3702" s="672"/>
      <c r="S3702" s="672"/>
      <c r="T3702" s="385"/>
      <c r="U3702" s="385"/>
      <c r="V3702" s="385"/>
      <c r="W3702" s="385"/>
      <c r="X3702" s="693"/>
      <c r="Y3702" s="325"/>
      <c r="Z3702" s="308"/>
      <c r="AA3702" s="383"/>
      <c r="AC3702" s="325"/>
      <c r="AD3702" s="325"/>
      <c r="AF3702" s="383"/>
      <c r="AH3702" s="325"/>
      <c r="AI3702" s="325"/>
      <c r="AK3702" s="385"/>
      <c r="AL3702" s="385"/>
      <c r="AM3702" s="359"/>
      <c r="AN3702" s="385"/>
      <c r="AO3702" s="385"/>
      <c r="AP3702" s="385"/>
      <c r="AQ3702" s="385"/>
      <c r="AR3702" s="385"/>
      <c r="AS3702" s="385"/>
      <c r="AT3702" s="385"/>
      <c r="AU3702" s="359"/>
      <c r="AW3702" s="416"/>
      <c r="AX3702" s="694"/>
      <c r="AY3702" s="641"/>
      <c r="AZ3702" s="385"/>
      <c r="BA3702" s="385"/>
      <c r="BB3702" s="416"/>
      <c r="BC3702" s="416"/>
      <c r="BD3702" s="416"/>
      <c r="BE3702" s="416"/>
      <c r="BF3702" s="416"/>
      <c r="BG3702" s="416"/>
      <c r="BH3702" s="416"/>
      <c r="BI3702" s="416"/>
      <c r="BJ3702" s="416"/>
    </row>
    <row r="3703" spans="10:62" x14ac:dyDescent="0.2">
      <c r="J3703" s="385"/>
      <c r="K3703" s="217"/>
      <c r="L3703" s="217"/>
      <c r="M3703" s="693"/>
      <c r="N3703" s="693"/>
      <c r="O3703" s="359"/>
      <c r="P3703" s="619"/>
      <c r="Q3703" s="672"/>
      <c r="R3703" s="672"/>
      <c r="S3703" s="672"/>
      <c r="T3703" s="385"/>
      <c r="U3703" s="385"/>
      <c r="V3703" s="385"/>
      <c r="W3703" s="385"/>
      <c r="X3703" s="693"/>
      <c r="Y3703" s="325"/>
      <c r="Z3703" s="308"/>
      <c r="AA3703" s="383"/>
      <c r="AC3703" s="325"/>
      <c r="AD3703" s="325"/>
      <c r="AF3703" s="383"/>
      <c r="AH3703" s="325"/>
      <c r="AI3703" s="325"/>
      <c r="AK3703" s="385"/>
      <c r="AL3703" s="385"/>
      <c r="AM3703" s="359"/>
      <c r="AN3703" s="385"/>
      <c r="AO3703" s="385"/>
      <c r="AP3703" s="385"/>
      <c r="AQ3703" s="385"/>
      <c r="AR3703" s="385"/>
      <c r="AS3703" s="385"/>
      <c r="AT3703" s="385"/>
      <c r="AU3703" s="359"/>
      <c r="AW3703" s="416"/>
      <c r="AX3703" s="694"/>
      <c r="AY3703" s="641"/>
      <c r="AZ3703" s="385"/>
      <c r="BA3703" s="385"/>
      <c r="BB3703" s="416"/>
      <c r="BC3703" s="416"/>
      <c r="BD3703" s="416"/>
      <c r="BE3703" s="416"/>
      <c r="BF3703" s="416"/>
      <c r="BG3703" s="416"/>
      <c r="BH3703" s="416"/>
      <c r="BI3703" s="416"/>
      <c r="BJ3703" s="416"/>
    </row>
    <row r="3704" spans="10:62" x14ac:dyDescent="0.2">
      <c r="J3704" s="385"/>
      <c r="K3704" s="217"/>
      <c r="L3704" s="217"/>
      <c r="M3704" s="693"/>
      <c r="N3704" s="693"/>
      <c r="O3704" s="359"/>
      <c r="P3704" s="619"/>
      <c r="Q3704" s="672"/>
      <c r="R3704" s="672"/>
      <c r="S3704" s="672"/>
      <c r="T3704" s="385"/>
      <c r="U3704" s="385"/>
      <c r="V3704" s="385"/>
      <c r="W3704" s="385"/>
      <c r="X3704" s="693"/>
      <c r="Y3704" s="325"/>
      <c r="Z3704" s="308"/>
      <c r="AA3704" s="383"/>
      <c r="AC3704" s="325"/>
      <c r="AD3704" s="325"/>
      <c r="AF3704" s="383"/>
      <c r="AH3704" s="325"/>
      <c r="AI3704" s="325"/>
      <c r="AK3704" s="385"/>
      <c r="AL3704" s="385"/>
      <c r="AM3704" s="359"/>
      <c r="AN3704" s="385"/>
      <c r="AO3704" s="385"/>
      <c r="AP3704" s="385"/>
      <c r="AQ3704" s="385"/>
      <c r="AR3704" s="385"/>
      <c r="AS3704" s="385"/>
      <c r="AT3704" s="385"/>
      <c r="AU3704" s="359"/>
      <c r="AW3704" s="416"/>
      <c r="AX3704" s="694"/>
      <c r="AY3704" s="641"/>
      <c r="AZ3704" s="385"/>
      <c r="BA3704" s="385"/>
      <c r="BB3704" s="416"/>
      <c r="BC3704" s="416"/>
      <c r="BD3704" s="416"/>
      <c r="BE3704" s="416"/>
      <c r="BF3704" s="416"/>
      <c r="BG3704" s="416"/>
      <c r="BH3704" s="416"/>
      <c r="BI3704" s="416"/>
      <c r="BJ3704" s="416"/>
    </row>
    <row r="3705" spans="10:62" x14ac:dyDescent="0.2">
      <c r="J3705" s="385"/>
      <c r="K3705" s="217"/>
      <c r="L3705" s="217"/>
      <c r="M3705" s="693"/>
      <c r="N3705" s="693"/>
      <c r="O3705" s="359"/>
      <c r="P3705" s="619"/>
      <c r="Q3705" s="672"/>
      <c r="R3705" s="672"/>
      <c r="S3705" s="672"/>
      <c r="T3705" s="385"/>
      <c r="U3705" s="385"/>
      <c r="V3705" s="385"/>
      <c r="W3705" s="385"/>
      <c r="X3705" s="693"/>
      <c r="Y3705" s="325"/>
      <c r="Z3705" s="308"/>
      <c r="AA3705" s="383"/>
      <c r="AC3705" s="325"/>
      <c r="AD3705" s="325"/>
      <c r="AF3705" s="383"/>
      <c r="AH3705" s="325"/>
      <c r="AI3705" s="325"/>
      <c r="AK3705" s="385"/>
      <c r="AL3705" s="385"/>
      <c r="AM3705" s="359"/>
      <c r="AN3705" s="385"/>
      <c r="AO3705" s="385"/>
      <c r="AP3705" s="385"/>
      <c r="AQ3705" s="385"/>
      <c r="AR3705" s="385"/>
      <c r="AS3705" s="385"/>
      <c r="AT3705" s="385"/>
      <c r="AU3705" s="359"/>
      <c r="AW3705" s="416"/>
      <c r="AX3705" s="694"/>
      <c r="AY3705" s="641"/>
      <c r="AZ3705" s="385"/>
      <c r="BA3705" s="385"/>
      <c r="BB3705" s="416"/>
      <c r="BC3705" s="416"/>
      <c r="BD3705" s="416"/>
      <c r="BE3705" s="416"/>
      <c r="BF3705" s="416"/>
      <c r="BG3705" s="416"/>
      <c r="BH3705" s="416"/>
      <c r="BI3705" s="416"/>
      <c r="BJ3705" s="416"/>
    </row>
    <row r="3706" spans="10:62" x14ac:dyDescent="0.2">
      <c r="J3706" s="385"/>
      <c r="K3706" s="217"/>
      <c r="L3706" s="217"/>
      <c r="M3706" s="693"/>
      <c r="N3706" s="693"/>
      <c r="O3706" s="359"/>
      <c r="P3706" s="619"/>
      <c r="Q3706" s="672"/>
      <c r="R3706" s="672"/>
      <c r="S3706" s="672"/>
      <c r="T3706" s="385"/>
      <c r="U3706" s="385"/>
      <c r="V3706" s="385"/>
      <c r="W3706" s="385"/>
      <c r="X3706" s="693"/>
      <c r="Y3706" s="325"/>
      <c r="Z3706" s="308"/>
      <c r="AA3706" s="383"/>
      <c r="AC3706" s="325"/>
      <c r="AD3706" s="325"/>
      <c r="AF3706" s="383"/>
      <c r="AH3706" s="325"/>
      <c r="AI3706" s="325"/>
      <c r="AK3706" s="385"/>
      <c r="AL3706" s="385"/>
      <c r="AM3706" s="359"/>
      <c r="AN3706" s="385"/>
      <c r="AO3706" s="385"/>
      <c r="AP3706" s="385"/>
      <c r="AQ3706" s="385"/>
      <c r="AR3706" s="385"/>
      <c r="AS3706" s="385"/>
      <c r="AT3706" s="385"/>
      <c r="AU3706" s="359"/>
      <c r="AW3706" s="416"/>
      <c r="AX3706" s="694"/>
      <c r="AY3706" s="641"/>
      <c r="AZ3706" s="385"/>
      <c r="BA3706" s="385"/>
      <c r="BB3706" s="416"/>
      <c r="BC3706" s="416"/>
      <c r="BD3706" s="416"/>
      <c r="BE3706" s="416"/>
      <c r="BF3706" s="416"/>
      <c r="BG3706" s="416"/>
      <c r="BH3706" s="416"/>
      <c r="BI3706" s="416"/>
      <c r="BJ3706" s="416"/>
    </row>
    <row r="3707" spans="10:62" x14ac:dyDescent="0.2">
      <c r="J3707" s="385"/>
      <c r="K3707" s="217"/>
      <c r="L3707" s="217"/>
      <c r="M3707" s="693"/>
      <c r="N3707" s="693"/>
      <c r="O3707" s="359"/>
      <c r="P3707" s="619"/>
      <c r="Q3707" s="672"/>
      <c r="R3707" s="672"/>
      <c r="S3707" s="672"/>
      <c r="T3707" s="385"/>
      <c r="U3707" s="385"/>
      <c r="V3707" s="385"/>
      <c r="W3707" s="385"/>
      <c r="X3707" s="693"/>
      <c r="Y3707" s="325"/>
      <c r="Z3707" s="308"/>
      <c r="AA3707" s="383"/>
      <c r="AC3707" s="325"/>
      <c r="AD3707" s="325"/>
      <c r="AF3707" s="383"/>
      <c r="AH3707" s="325"/>
      <c r="AI3707" s="325"/>
      <c r="AK3707" s="385"/>
      <c r="AL3707" s="385"/>
      <c r="AM3707" s="359"/>
      <c r="AN3707" s="385"/>
      <c r="AO3707" s="385"/>
      <c r="AP3707" s="385"/>
      <c r="AQ3707" s="385"/>
      <c r="AR3707" s="385"/>
      <c r="AS3707" s="385"/>
      <c r="AT3707" s="385"/>
      <c r="AU3707" s="359"/>
      <c r="AW3707" s="416"/>
      <c r="AX3707" s="694"/>
      <c r="AY3707" s="641"/>
      <c r="AZ3707" s="385"/>
      <c r="BA3707" s="385"/>
      <c r="BB3707" s="416"/>
      <c r="BC3707" s="416"/>
      <c r="BD3707" s="416"/>
      <c r="BE3707" s="416"/>
      <c r="BF3707" s="416"/>
      <c r="BG3707" s="416"/>
      <c r="BH3707" s="416"/>
      <c r="BI3707" s="416"/>
      <c r="BJ3707" s="416"/>
    </row>
    <row r="3708" spans="10:62" x14ac:dyDescent="0.2">
      <c r="J3708" s="385"/>
      <c r="K3708" s="217"/>
      <c r="L3708" s="217"/>
      <c r="M3708" s="693"/>
      <c r="N3708" s="693"/>
      <c r="O3708" s="359"/>
      <c r="P3708" s="619"/>
      <c r="Q3708" s="672"/>
      <c r="R3708" s="672"/>
      <c r="S3708" s="672"/>
      <c r="T3708" s="385"/>
      <c r="U3708" s="385"/>
      <c r="V3708" s="385"/>
      <c r="W3708" s="385"/>
      <c r="X3708" s="693"/>
      <c r="Y3708" s="325"/>
      <c r="Z3708" s="308"/>
      <c r="AA3708" s="383"/>
      <c r="AC3708" s="325"/>
      <c r="AD3708" s="325"/>
      <c r="AF3708" s="383"/>
      <c r="AH3708" s="325"/>
      <c r="AI3708" s="325"/>
      <c r="AK3708" s="385"/>
      <c r="AL3708" s="385"/>
      <c r="AM3708" s="359"/>
      <c r="AN3708" s="385"/>
      <c r="AO3708" s="385"/>
      <c r="AP3708" s="385"/>
      <c r="AQ3708" s="385"/>
      <c r="AR3708" s="385"/>
      <c r="AS3708" s="385"/>
      <c r="AT3708" s="385"/>
      <c r="AU3708" s="359"/>
      <c r="AW3708" s="416"/>
      <c r="AX3708" s="694"/>
      <c r="AY3708" s="641"/>
      <c r="AZ3708" s="385"/>
      <c r="BA3708" s="385"/>
      <c r="BB3708" s="416"/>
      <c r="BC3708" s="416"/>
      <c r="BD3708" s="416"/>
      <c r="BE3708" s="416"/>
      <c r="BF3708" s="416"/>
      <c r="BG3708" s="416"/>
      <c r="BH3708" s="416"/>
      <c r="BI3708" s="416"/>
      <c r="BJ3708" s="416"/>
    </row>
    <row r="3709" spans="10:62" x14ac:dyDescent="0.2">
      <c r="J3709" s="385"/>
      <c r="K3709" s="217"/>
      <c r="L3709" s="217"/>
      <c r="M3709" s="693"/>
      <c r="N3709" s="693"/>
      <c r="O3709" s="359"/>
      <c r="P3709" s="619"/>
      <c r="Q3709" s="672"/>
      <c r="R3709" s="672"/>
      <c r="S3709" s="672"/>
      <c r="T3709" s="385"/>
      <c r="U3709" s="385"/>
      <c r="V3709" s="385"/>
      <c r="W3709" s="385"/>
      <c r="X3709" s="693"/>
      <c r="Y3709" s="325"/>
      <c r="Z3709" s="308"/>
      <c r="AA3709" s="383"/>
      <c r="AC3709" s="325"/>
      <c r="AD3709" s="325"/>
      <c r="AF3709" s="383"/>
      <c r="AH3709" s="325"/>
      <c r="AI3709" s="325"/>
      <c r="AK3709" s="385"/>
      <c r="AL3709" s="385"/>
      <c r="AM3709" s="359"/>
      <c r="AN3709" s="385"/>
      <c r="AO3709" s="385"/>
      <c r="AP3709" s="385"/>
      <c r="AQ3709" s="385"/>
      <c r="AR3709" s="385"/>
      <c r="AS3709" s="385"/>
      <c r="AT3709" s="385"/>
      <c r="AU3709" s="359"/>
      <c r="AW3709" s="416"/>
      <c r="AX3709" s="694"/>
      <c r="AY3709" s="641"/>
      <c r="AZ3709" s="385"/>
      <c r="BA3709" s="385"/>
      <c r="BB3709" s="416"/>
      <c r="BC3709" s="416"/>
      <c r="BD3709" s="416"/>
      <c r="BE3709" s="416"/>
      <c r="BF3709" s="416"/>
      <c r="BG3709" s="416"/>
      <c r="BH3709" s="416"/>
      <c r="BI3709" s="416"/>
      <c r="BJ3709" s="416"/>
    </row>
    <row r="3710" spans="10:62" x14ac:dyDescent="0.2">
      <c r="J3710" s="385"/>
      <c r="K3710" s="217"/>
      <c r="L3710" s="217"/>
      <c r="M3710" s="693"/>
      <c r="N3710" s="693"/>
      <c r="O3710" s="359"/>
      <c r="P3710" s="619"/>
      <c r="Q3710" s="672"/>
      <c r="R3710" s="672"/>
      <c r="S3710" s="672"/>
      <c r="T3710" s="385"/>
      <c r="U3710" s="385"/>
      <c r="V3710" s="385"/>
      <c r="W3710" s="385"/>
      <c r="X3710" s="693"/>
      <c r="Y3710" s="325"/>
      <c r="Z3710" s="308"/>
      <c r="AA3710" s="383"/>
      <c r="AC3710" s="325"/>
      <c r="AD3710" s="325"/>
      <c r="AF3710" s="383"/>
      <c r="AH3710" s="325"/>
      <c r="AI3710" s="325"/>
      <c r="AK3710" s="385"/>
      <c r="AL3710" s="385"/>
      <c r="AM3710" s="359"/>
      <c r="AN3710" s="385"/>
      <c r="AO3710" s="385"/>
      <c r="AP3710" s="385"/>
      <c r="AQ3710" s="385"/>
      <c r="AR3710" s="385"/>
      <c r="AS3710" s="385"/>
      <c r="AT3710" s="385"/>
      <c r="AU3710" s="359"/>
      <c r="AW3710" s="416"/>
      <c r="AX3710" s="694"/>
      <c r="AY3710" s="641"/>
      <c r="AZ3710" s="385"/>
      <c r="BA3710" s="385"/>
      <c r="BB3710" s="416"/>
      <c r="BC3710" s="416"/>
      <c r="BD3710" s="416"/>
      <c r="BE3710" s="416"/>
      <c r="BF3710" s="416"/>
      <c r="BG3710" s="416"/>
      <c r="BH3710" s="416"/>
      <c r="BI3710" s="416"/>
      <c r="BJ3710" s="416"/>
    </row>
    <row r="3711" spans="10:62" x14ac:dyDescent="0.2">
      <c r="J3711" s="385"/>
      <c r="K3711" s="217"/>
      <c r="L3711" s="217"/>
      <c r="M3711" s="693"/>
      <c r="N3711" s="693"/>
      <c r="O3711" s="359"/>
      <c r="P3711" s="619"/>
      <c r="Q3711" s="672"/>
      <c r="R3711" s="672"/>
      <c r="S3711" s="672"/>
      <c r="T3711" s="385"/>
      <c r="U3711" s="385"/>
      <c r="V3711" s="385"/>
      <c r="W3711" s="385"/>
      <c r="X3711" s="693"/>
      <c r="Y3711" s="325"/>
      <c r="Z3711" s="308"/>
      <c r="AA3711" s="383"/>
      <c r="AC3711" s="325"/>
      <c r="AD3711" s="325"/>
      <c r="AF3711" s="383"/>
      <c r="AH3711" s="325"/>
      <c r="AI3711" s="325"/>
      <c r="AK3711" s="385"/>
      <c r="AL3711" s="385"/>
      <c r="AM3711" s="359"/>
      <c r="AN3711" s="385"/>
      <c r="AO3711" s="385"/>
      <c r="AP3711" s="385"/>
      <c r="AQ3711" s="385"/>
      <c r="AR3711" s="385"/>
      <c r="AS3711" s="385"/>
      <c r="AT3711" s="385"/>
      <c r="AU3711" s="359"/>
      <c r="AW3711" s="416"/>
      <c r="AX3711" s="694"/>
      <c r="AY3711" s="641"/>
      <c r="AZ3711" s="385"/>
      <c r="BA3711" s="385"/>
      <c r="BB3711" s="416"/>
      <c r="BC3711" s="416"/>
      <c r="BD3711" s="416"/>
      <c r="BE3711" s="416"/>
      <c r="BF3711" s="416"/>
      <c r="BG3711" s="416"/>
      <c r="BH3711" s="416"/>
      <c r="BI3711" s="416"/>
      <c r="BJ3711" s="416"/>
    </row>
    <row r="3712" spans="10:62" x14ac:dyDescent="0.2">
      <c r="J3712" s="385"/>
      <c r="K3712" s="217"/>
      <c r="L3712" s="217"/>
      <c r="M3712" s="693"/>
      <c r="N3712" s="693"/>
      <c r="O3712" s="359"/>
      <c r="P3712" s="619"/>
      <c r="Q3712" s="672"/>
      <c r="R3712" s="672"/>
      <c r="S3712" s="672"/>
      <c r="T3712" s="385"/>
      <c r="U3712" s="385"/>
      <c r="V3712" s="385"/>
      <c r="W3712" s="385"/>
      <c r="X3712" s="693"/>
      <c r="Y3712" s="325"/>
      <c r="Z3712" s="308"/>
      <c r="AA3712" s="383"/>
      <c r="AC3712" s="325"/>
      <c r="AD3712" s="325"/>
      <c r="AF3712" s="383"/>
      <c r="AH3712" s="325"/>
      <c r="AI3712" s="325"/>
      <c r="AK3712" s="385"/>
      <c r="AL3712" s="385"/>
      <c r="AM3712" s="359"/>
      <c r="AN3712" s="385"/>
      <c r="AO3712" s="385"/>
      <c r="AP3712" s="385"/>
      <c r="AQ3712" s="385"/>
      <c r="AR3712" s="385"/>
      <c r="AS3712" s="385"/>
      <c r="AT3712" s="385"/>
      <c r="AU3712" s="359"/>
      <c r="AW3712" s="416"/>
      <c r="AX3712" s="694"/>
      <c r="AY3712" s="641"/>
      <c r="AZ3712" s="385"/>
      <c r="BA3712" s="385"/>
      <c r="BB3712" s="416"/>
      <c r="BC3712" s="416"/>
      <c r="BD3712" s="416"/>
      <c r="BE3712" s="416"/>
      <c r="BF3712" s="416"/>
      <c r="BG3712" s="416"/>
      <c r="BH3712" s="416"/>
      <c r="BI3712" s="416"/>
      <c r="BJ3712" s="416"/>
    </row>
    <row r="3713" spans="10:62" x14ac:dyDescent="0.2">
      <c r="J3713" s="385"/>
      <c r="K3713" s="217"/>
      <c r="L3713" s="217"/>
      <c r="M3713" s="693"/>
      <c r="N3713" s="693"/>
      <c r="O3713" s="359"/>
      <c r="P3713" s="619"/>
      <c r="Q3713" s="672"/>
      <c r="R3713" s="672"/>
      <c r="S3713" s="672"/>
      <c r="T3713" s="385"/>
      <c r="U3713" s="385"/>
      <c r="V3713" s="385"/>
      <c r="W3713" s="385"/>
      <c r="X3713" s="693"/>
      <c r="Y3713" s="325"/>
      <c r="Z3713" s="308"/>
      <c r="AA3713" s="383"/>
      <c r="AC3713" s="325"/>
      <c r="AD3713" s="325"/>
      <c r="AF3713" s="383"/>
      <c r="AH3713" s="325"/>
      <c r="AI3713" s="325"/>
      <c r="AK3713" s="385"/>
      <c r="AL3713" s="385"/>
      <c r="AM3713" s="359"/>
      <c r="AN3713" s="385"/>
      <c r="AO3713" s="385"/>
      <c r="AP3713" s="385"/>
      <c r="AQ3713" s="385"/>
      <c r="AR3713" s="385"/>
      <c r="AS3713" s="385"/>
      <c r="AT3713" s="385"/>
      <c r="AU3713" s="359"/>
      <c r="AW3713" s="416"/>
      <c r="AX3713" s="694"/>
      <c r="AY3713" s="641"/>
      <c r="AZ3713" s="385"/>
      <c r="BA3713" s="385"/>
      <c r="BB3713" s="416"/>
      <c r="BC3713" s="416"/>
      <c r="BD3713" s="416"/>
      <c r="BE3713" s="416"/>
      <c r="BF3713" s="416"/>
      <c r="BG3713" s="416"/>
      <c r="BH3713" s="416"/>
      <c r="BI3713" s="416"/>
      <c r="BJ3713" s="416"/>
    </row>
    <row r="3714" spans="10:62" x14ac:dyDescent="0.2">
      <c r="J3714" s="385"/>
      <c r="K3714" s="217"/>
      <c r="L3714" s="217"/>
      <c r="M3714" s="693"/>
      <c r="N3714" s="693"/>
      <c r="O3714" s="359"/>
      <c r="P3714" s="619"/>
      <c r="Q3714" s="672"/>
      <c r="R3714" s="672"/>
      <c r="S3714" s="672"/>
      <c r="T3714" s="385"/>
      <c r="U3714" s="385"/>
      <c r="V3714" s="385"/>
      <c r="W3714" s="385"/>
      <c r="X3714" s="693"/>
      <c r="Y3714" s="325"/>
      <c r="Z3714" s="308"/>
      <c r="AA3714" s="383"/>
      <c r="AC3714" s="325"/>
      <c r="AD3714" s="325"/>
      <c r="AF3714" s="383"/>
      <c r="AH3714" s="325"/>
      <c r="AI3714" s="325"/>
      <c r="AK3714" s="385"/>
      <c r="AL3714" s="385"/>
      <c r="AM3714" s="359"/>
      <c r="AN3714" s="385"/>
      <c r="AO3714" s="385"/>
      <c r="AP3714" s="385"/>
      <c r="AQ3714" s="385"/>
      <c r="AR3714" s="385"/>
      <c r="AS3714" s="385"/>
      <c r="AT3714" s="385"/>
      <c r="AU3714" s="359"/>
      <c r="AW3714" s="416"/>
      <c r="AX3714" s="694"/>
      <c r="AY3714" s="641"/>
      <c r="AZ3714" s="385"/>
      <c r="BA3714" s="385"/>
      <c r="BB3714" s="416"/>
      <c r="BC3714" s="416"/>
      <c r="BD3714" s="416"/>
      <c r="BE3714" s="416"/>
      <c r="BF3714" s="416"/>
      <c r="BG3714" s="416"/>
      <c r="BH3714" s="416"/>
      <c r="BI3714" s="416"/>
      <c r="BJ3714" s="416"/>
    </row>
    <row r="3715" spans="10:62" x14ac:dyDescent="0.2">
      <c r="J3715" s="385"/>
      <c r="K3715" s="217"/>
      <c r="L3715" s="217"/>
      <c r="M3715" s="693"/>
      <c r="N3715" s="693"/>
      <c r="O3715" s="359"/>
      <c r="P3715" s="619"/>
      <c r="Q3715" s="672"/>
      <c r="R3715" s="672"/>
      <c r="S3715" s="672"/>
      <c r="T3715" s="385"/>
      <c r="U3715" s="385"/>
      <c r="V3715" s="385"/>
      <c r="W3715" s="385"/>
      <c r="X3715" s="693"/>
      <c r="Y3715" s="325"/>
      <c r="Z3715" s="308"/>
      <c r="AA3715" s="383"/>
      <c r="AC3715" s="325"/>
      <c r="AD3715" s="325"/>
      <c r="AF3715" s="383"/>
      <c r="AH3715" s="325"/>
      <c r="AI3715" s="325"/>
      <c r="AK3715" s="385"/>
      <c r="AL3715" s="385"/>
      <c r="AM3715" s="359"/>
      <c r="AN3715" s="385"/>
      <c r="AO3715" s="385"/>
      <c r="AP3715" s="385"/>
      <c r="AQ3715" s="385"/>
      <c r="AR3715" s="385"/>
      <c r="AS3715" s="385"/>
      <c r="AT3715" s="385"/>
      <c r="AU3715" s="359"/>
      <c r="AW3715" s="416"/>
      <c r="AX3715" s="694"/>
      <c r="AY3715" s="641"/>
      <c r="AZ3715" s="385"/>
      <c r="BA3715" s="385"/>
      <c r="BB3715" s="416"/>
      <c r="BC3715" s="416"/>
      <c r="BD3715" s="416"/>
      <c r="BE3715" s="416"/>
      <c r="BF3715" s="416"/>
      <c r="BG3715" s="416"/>
      <c r="BH3715" s="416"/>
      <c r="BI3715" s="416"/>
      <c r="BJ3715" s="416"/>
    </row>
    <row r="3716" spans="10:62" x14ac:dyDescent="0.2">
      <c r="J3716" s="385"/>
      <c r="K3716" s="217"/>
      <c r="L3716" s="217"/>
      <c r="M3716" s="693"/>
      <c r="N3716" s="693"/>
      <c r="O3716" s="359"/>
      <c r="P3716" s="619"/>
      <c r="Q3716" s="672"/>
      <c r="R3716" s="672"/>
      <c r="S3716" s="672"/>
      <c r="T3716" s="385"/>
      <c r="U3716" s="385"/>
      <c r="V3716" s="385"/>
      <c r="W3716" s="385"/>
      <c r="X3716" s="693"/>
      <c r="Y3716" s="325"/>
      <c r="Z3716" s="308"/>
      <c r="AA3716" s="383"/>
      <c r="AC3716" s="325"/>
      <c r="AD3716" s="325"/>
      <c r="AF3716" s="383"/>
      <c r="AH3716" s="325"/>
      <c r="AI3716" s="325"/>
      <c r="AK3716" s="385"/>
      <c r="AL3716" s="385"/>
      <c r="AM3716" s="359"/>
      <c r="AN3716" s="385"/>
      <c r="AO3716" s="385"/>
      <c r="AP3716" s="385"/>
      <c r="AQ3716" s="385"/>
      <c r="AR3716" s="385"/>
      <c r="AS3716" s="385"/>
      <c r="AT3716" s="385"/>
      <c r="AU3716" s="359"/>
      <c r="AW3716" s="416"/>
      <c r="AX3716" s="694"/>
      <c r="AY3716" s="641"/>
      <c r="AZ3716" s="385"/>
      <c r="BA3716" s="385"/>
      <c r="BB3716" s="416"/>
      <c r="BC3716" s="416"/>
      <c r="BD3716" s="416"/>
      <c r="BE3716" s="416"/>
      <c r="BF3716" s="416"/>
      <c r="BG3716" s="416"/>
      <c r="BH3716" s="416"/>
      <c r="BI3716" s="416"/>
      <c r="BJ3716" s="416"/>
    </row>
    <row r="3717" spans="10:62" x14ac:dyDescent="0.2">
      <c r="J3717" s="385"/>
      <c r="K3717" s="217"/>
      <c r="L3717" s="217"/>
      <c r="M3717" s="693"/>
      <c r="N3717" s="693"/>
      <c r="O3717" s="359"/>
      <c r="P3717" s="619"/>
      <c r="Q3717" s="672"/>
      <c r="R3717" s="672"/>
      <c r="S3717" s="672"/>
      <c r="T3717" s="385"/>
      <c r="U3717" s="385"/>
      <c r="V3717" s="385"/>
      <c r="W3717" s="385"/>
      <c r="X3717" s="693"/>
      <c r="Y3717" s="325"/>
      <c r="Z3717" s="308"/>
      <c r="AA3717" s="383"/>
      <c r="AC3717" s="325"/>
      <c r="AD3717" s="325"/>
      <c r="AF3717" s="383"/>
      <c r="AH3717" s="325"/>
      <c r="AI3717" s="325"/>
      <c r="AK3717" s="385"/>
      <c r="AL3717" s="385"/>
      <c r="AM3717" s="359"/>
      <c r="AN3717" s="385"/>
      <c r="AO3717" s="385"/>
      <c r="AP3717" s="385"/>
      <c r="AQ3717" s="385"/>
      <c r="AR3717" s="385"/>
      <c r="AS3717" s="385"/>
      <c r="AT3717" s="385"/>
      <c r="AU3717" s="359"/>
      <c r="AW3717" s="416"/>
      <c r="AX3717" s="694"/>
      <c r="AY3717" s="641"/>
      <c r="AZ3717" s="385"/>
      <c r="BA3717" s="385"/>
      <c r="BB3717" s="416"/>
      <c r="BC3717" s="416"/>
      <c r="BD3717" s="416"/>
      <c r="BE3717" s="416"/>
      <c r="BF3717" s="416"/>
      <c r="BG3717" s="416"/>
      <c r="BH3717" s="416"/>
      <c r="BI3717" s="416"/>
      <c r="BJ3717" s="416"/>
    </row>
    <row r="3718" spans="10:62" x14ac:dyDescent="0.2">
      <c r="J3718" s="385"/>
      <c r="K3718" s="217"/>
      <c r="L3718" s="217"/>
      <c r="M3718" s="693"/>
      <c r="N3718" s="693"/>
      <c r="O3718" s="359"/>
      <c r="P3718" s="619"/>
      <c r="Q3718" s="672"/>
      <c r="R3718" s="672"/>
      <c r="S3718" s="672"/>
      <c r="T3718" s="385"/>
      <c r="U3718" s="385"/>
      <c r="V3718" s="385"/>
      <c r="W3718" s="385"/>
      <c r="X3718" s="693"/>
      <c r="Y3718" s="325"/>
      <c r="Z3718" s="308"/>
      <c r="AA3718" s="383"/>
      <c r="AC3718" s="325"/>
      <c r="AD3718" s="325"/>
      <c r="AF3718" s="383"/>
      <c r="AH3718" s="325"/>
      <c r="AI3718" s="325"/>
      <c r="AK3718" s="385"/>
      <c r="AL3718" s="385"/>
      <c r="AM3718" s="359"/>
      <c r="AN3718" s="385"/>
      <c r="AO3718" s="385"/>
      <c r="AP3718" s="385"/>
      <c r="AQ3718" s="385"/>
      <c r="AR3718" s="385"/>
      <c r="AS3718" s="385"/>
      <c r="AT3718" s="385"/>
      <c r="AU3718" s="359"/>
      <c r="AW3718" s="416"/>
      <c r="AX3718" s="694"/>
      <c r="AY3718" s="641"/>
      <c r="AZ3718" s="385"/>
      <c r="BA3718" s="385"/>
      <c r="BB3718" s="416"/>
      <c r="BC3718" s="416"/>
      <c r="BD3718" s="416"/>
      <c r="BE3718" s="416"/>
      <c r="BF3718" s="416"/>
      <c r="BG3718" s="416"/>
      <c r="BH3718" s="416"/>
      <c r="BI3718" s="416"/>
      <c r="BJ3718" s="416"/>
    </row>
    <row r="3719" spans="10:62" x14ac:dyDescent="0.2">
      <c r="J3719" s="385"/>
      <c r="K3719" s="217"/>
      <c r="L3719" s="217"/>
      <c r="M3719" s="693"/>
      <c r="N3719" s="693"/>
      <c r="O3719" s="359"/>
      <c r="P3719" s="619"/>
      <c r="Q3719" s="672"/>
      <c r="R3719" s="672"/>
      <c r="S3719" s="672"/>
      <c r="T3719" s="385"/>
      <c r="U3719" s="385"/>
      <c r="V3719" s="385"/>
      <c r="W3719" s="385"/>
      <c r="X3719" s="693"/>
      <c r="Y3719" s="325"/>
      <c r="Z3719" s="308"/>
      <c r="AA3719" s="383"/>
      <c r="AC3719" s="325"/>
      <c r="AD3719" s="325"/>
      <c r="AF3719" s="383"/>
      <c r="AH3719" s="325"/>
      <c r="AI3719" s="325"/>
      <c r="AK3719" s="385"/>
      <c r="AL3719" s="385"/>
      <c r="AM3719" s="359"/>
      <c r="AN3719" s="385"/>
      <c r="AO3719" s="385"/>
      <c r="AP3719" s="385"/>
      <c r="AQ3719" s="385"/>
      <c r="AR3719" s="385"/>
      <c r="AS3719" s="385"/>
      <c r="AT3719" s="385"/>
      <c r="AU3719" s="359"/>
      <c r="AW3719" s="416"/>
      <c r="AX3719" s="694"/>
      <c r="AY3719" s="641"/>
      <c r="AZ3719" s="385"/>
      <c r="BA3719" s="385"/>
      <c r="BB3719" s="416"/>
      <c r="BC3719" s="416"/>
      <c r="BD3719" s="416"/>
      <c r="BE3719" s="416"/>
      <c r="BF3719" s="416"/>
      <c r="BG3719" s="416"/>
      <c r="BH3719" s="416"/>
      <c r="BI3719" s="416"/>
      <c r="BJ3719" s="416"/>
    </row>
    <row r="3720" spans="10:62" x14ac:dyDescent="0.2">
      <c r="J3720" s="385"/>
      <c r="K3720" s="217"/>
      <c r="L3720" s="217"/>
      <c r="M3720" s="693"/>
      <c r="N3720" s="693"/>
      <c r="O3720" s="359"/>
      <c r="P3720" s="619"/>
      <c r="Q3720" s="672"/>
      <c r="R3720" s="672"/>
      <c r="S3720" s="672"/>
      <c r="T3720" s="385"/>
      <c r="U3720" s="385"/>
      <c r="V3720" s="385"/>
      <c r="W3720" s="385"/>
      <c r="X3720" s="693"/>
      <c r="Y3720" s="325"/>
      <c r="Z3720" s="308"/>
      <c r="AA3720" s="383"/>
      <c r="AC3720" s="325"/>
      <c r="AD3720" s="325"/>
      <c r="AF3720" s="383"/>
      <c r="AH3720" s="325"/>
      <c r="AI3720" s="325"/>
      <c r="AK3720" s="385"/>
      <c r="AL3720" s="385"/>
      <c r="AM3720" s="359"/>
      <c r="AN3720" s="385"/>
      <c r="AO3720" s="385"/>
      <c r="AP3720" s="385"/>
      <c r="AQ3720" s="385"/>
      <c r="AR3720" s="385"/>
      <c r="AS3720" s="385"/>
      <c r="AT3720" s="385"/>
      <c r="AU3720" s="359"/>
      <c r="AW3720" s="416"/>
      <c r="AX3720" s="694"/>
      <c r="AY3720" s="641"/>
      <c r="AZ3720" s="385"/>
      <c r="BA3720" s="385"/>
      <c r="BB3720" s="416"/>
      <c r="BC3720" s="416"/>
      <c r="BD3720" s="416"/>
      <c r="BE3720" s="416"/>
      <c r="BF3720" s="416"/>
      <c r="BG3720" s="416"/>
      <c r="BH3720" s="416"/>
      <c r="BI3720" s="416"/>
      <c r="BJ3720" s="416"/>
    </row>
    <row r="3721" spans="10:62" x14ac:dyDescent="0.2">
      <c r="J3721" s="385"/>
      <c r="K3721" s="217"/>
      <c r="L3721" s="217"/>
      <c r="M3721" s="693"/>
      <c r="N3721" s="693"/>
      <c r="O3721" s="359"/>
      <c r="P3721" s="619"/>
      <c r="Q3721" s="672"/>
      <c r="R3721" s="672"/>
      <c r="S3721" s="672"/>
      <c r="T3721" s="385"/>
      <c r="U3721" s="385"/>
      <c r="V3721" s="385"/>
      <c r="W3721" s="385"/>
      <c r="X3721" s="693"/>
      <c r="Y3721" s="325"/>
      <c r="Z3721" s="308"/>
      <c r="AA3721" s="383"/>
      <c r="AC3721" s="325"/>
      <c r="AD3721" s="325"/>
      <c r="AF3721" s="383"/>
      <c r="AH3721" s="325"/>
      <c r="AI3721" s="325"/>
      <c r="AK3721" s="385"/>
      <c r="AL3721" s="385"/>
      <c r="AM3721" s="359"/>
      <c r="AN3721" s="385"/>
      <c r="AO3721" s="385"/>
      <c r="AP3721" s="385"/>
      <c r="AQ3721" s="385"/>
      <c r="AR3721" s="385"/>
      <c r="AS3721" s="385"/>
      <c r="AT3721" s="385"/>
      <c r="AU3721" s="359"/>
      <c r="AW3721" s="416"/>
      <c r="AX3721" s="694"/>
      <c r="AY3721" s="641"/>
      <c r="AZ3721" s="385"/>
      <c r="BA3721" s="385"/>
      <c r="BB3721" s="416"/>
      <c r="BC3721" s="416"/>
      <c r="BD3721" s="416"/>
      <c r="BE3721" s="416"/>
      <c r="BF3721" s="416"/>
      <c r="BG3721" s="416"/>
      <c r="BH3721" s="416"/>
      <c r="BI3721" s="416"/>
      <c r="BJ3721" s="416"/>
    </row>
    <row r="3722" spans="10:62" x14ac:dyDescent="0.2">
      <c r="J3722" s="385"/>
      <c r="K3722" s="217"/>
      <c r="L3722" s="217"/>
      <c r="M3722" s="693"/>
      <c r="N3722" s="693"/>
      <c r="O3722" s="359"/>
      <c r="P3722" s="619"/>
      <c r="Q3722" s="672"/>
      <c r="R3722" s="672"/>
      <c r="S3722" s="672"/>
      <c r="T3722" s="385"/>
      <c r="U3722" s="385"/>
      <c r="V3722" s="385"/>
      <c r="W3722" s="385"/>
      <c r="X3722" s="693"/>
      <c r="Y3722" s="325"/>
      <c r="Z3722" s="308"/>
      <c r="AA3722" s="383"/>
      <c r="AC3722" s="325"/>
      <c r="AD3722" s="325"/>
      <c r="AF3722" s="383"/>
      <c r="AH3722" s="325"/>
      <c r="AI3722" s="325"/>
      <c r="AK3722" s="385"/>
      <c r="AL3722" s="385"/>
      <c r="AM3722" s="359"/>
      <c r="AN3722" s="385"/>
      <c r="AO3722" s="385"/>
      <c r="AP3722" s="385"/>
      <c r="AQ3722" s="385"/>
      <c r="AR3722" s="385"/>
      <c r="AS3722" s="385"/>
      <c r="AT3722" s="385"/>
      <c r="AU3722" s="359"/>
      <c r="AW3722" s="416"/>
      <c r="AX3722" s="694"/>
      <c r="AY3722" s="641"/>
      <c r="AZ3722" s="385"/>
      <c r="BA3722" s="385"/>
      <c r="BB3722" s="416"/>
      <c r="BC3722" s="416"/>
      <c r="BD3722" s="416"/>
      <c r="BE3722" s="416"/>
      <c r="BF3722" s="416"/>
      <c r="BG3722" s="416"/>
      <c r="BH3722" s="416"/>
      <c r="BI3722" s="416"/>
      <c r="BJ3722" s="416"/>
    </row>
    <row r="3723" spans="10:62" x14ac:dyDescent="0.2">
      <c r="J3723" s="385"/>
      <c r="K3723" s="217"/>
      <c r="L3723" s="217"/>
      <c r="M3723" s="693"/>
      <c r="N3723" s="693"/>
      <c r="O3723" s="359"/>
      <c r="P3723" s="619"/>
      <c r="Q3723" s="672"/>
      <c r="R3723" s="672"/>
      <c r="S3723" s="672"/>
      <c r="T3723" s="385"/>
      <c r="U3723" s="385"/>
      <c r="V3723" s="385"/>
      <c r="W3723" s="385"/>
      <c r="X3723" s="693"/>
      <c r="Y3723" s="325"/>
      <c r="Z3723" s="308"/>
      <c r="AA3723" s="383"/>
      <c r="AC3723" s="325"/>
      <c r="AD3723" s="325"/>
      <c r="AF3723" s="383"/>
      <c r="AH3723" s="325"/>
      <c r="AI3723" s="325"/>
      <c r="AK3723" s="385"/>
      <c r="AL3723" s="385"/>
      <c r="AM3723" s="359"/>
      <c r="AN3723" s="385"/>
      <c r="AO3723" s="385"/>
      <c r="AP3723" s="385"/>
      <c r="AQ3723" s="385"/>
      <c r="AR3723" s="385"/>
      <c r="AS3723" s="385"/>
      <c r="AT3723" s="385"/>
      <c r="AU3723" s="359"/>
      <c r="AW3723" s="416"/>
      <c r="AX3723" s="694"/>
      <c r="AY3723" s="641"/>
      <c r="AZ3723" s="385"/>
      <c r="BA3723" s="385"/>
      <c r="BB3723" s="416"/>
      <c r="BC3723" s="416"/>
      <c r="BD3723" s="416"/>
      <c r="BE3723" s="416"/>
      <c r="BF3723" s="416"/>
      <c r="BG3723" s="416"/>
      <c r="BH3723" s="416"/>
      <c r="BI3723" s="416"/>
      <c r="BJ3723" s="416"/>
    </row>
    <row r="3724" spans="10:62" x14ac:dyDescent="0.2">
      <c r="J3724" s="385"/>
      <c r="K3724" s="217"/>
      <c r="L3724" s="217"/>
      <c r="M3724" s="693"/>
      <c r="N3724" s="693"/>
      <c r="O3724" s="359"/>
      <c r="P3724" s="619"/>
      <c r="Q3724" s="672"/>
      <c r="R3724" s="672"/>
      <c r="S3724" s="672"/>
      <c r="T3724" s="385"/>
      <c r="U3724" s="385"/>
      <c r="V3724" s="385"/>
      <c r="W3724" s="385"/>
      <c r="X3724" s="693"/>
      <c r="Y3724" s="325"/>
      <c r="Z3724" s="308"/>
      <c r="AA3724" s="383"/>
      <c r="AC3724" s="325"/>
      <c r="AD3724" s="325"/>
      <c r="AF3724" s="383"/>
      <c r="AH3724" s="325"/>
      <c r="AI3724" s="325"/>
      <c r="AK3724" s="385"/>
      <c r="AL3724" s="385"/>
      <c r="AM3724" s="359"/>
      <c r="AN3724" s="385"/>
      <c r="AO3724" s="385"/>
      <c r="AP3724" s="385"/>
      <c r="AQ3724" s="385"/>
      <c r="AR3724" s="385"/>
      <c r="AS3724" s="385"/>
      <c r="AT3724" s="385"/>
      <c r="AU3724" s="359"/>
      <c r="AW3724" s="416"/>
      <c r="AX3724" s="694"/>
      <c r="AY3724" s="641"/>
      <c r="AZ3724" s="385"/>
      <c r="BA3724" s="385"/>
      <c r="BB3724" s="416"/>
      <c r="BC3724" s="416"/>
      <c r="BD3724" s="416"/>
      <c r="BE3724" s="416"/>
      <c r="BF3724" s="416"/>
      <c r="BG3724" s="416"/>
      <c r="BH3724" s="416"/>
      <c r="BI3724" s="416"/>
      <c r="BJ3724" s="416"/>
    </row>
    <row r="3725" spans="10:62" x14ac:dyDescent="0.2">
      <c r="J3725" s="385"/>
      <c r="K3725" s="217"/>
      <c r="L3725" s="217"/>
      <c r="M3725" s="693"/>
      <c r="N3725" s="693"/>
      <c r="O3725" s="359"/>
      <c r="P3725" s="619"/>
      <c r="Q3725" s="672"/>
      <c r="R3725" s="672"/>
      <c r="S3725" s="672"/>
      <c r="T3725" s="385"/>
      <c r="U3725" s="385"/>
      <c r="V3725" s="385"/>
      <c r="W3725" s="385"/>
      <c r="X3725" s="693"/>
      <c r="Y3725" s="325"/>
      <c r="Z3725" s="308"/>
      <c r="AA3725" s="383"/>
      <c r="AC3725" s="325"/>
      <c r="AD3725" s="325"/>
      <c r="AF3725" s="383"/>
      <c r="AH3725" s="325"/>
      <c r="AI3725" s="325"/>
      <c r="AK3725" s="385"/>
      <c r="AL3725" s="385"/>
      <c r="AM3725" s="359"/>
      <c r="AN3725" s="385"/>
      <c r="AO3725" s="385"/>
      <c r="AP3725" s="385"/>
      <c r="AQ3725" s="385"/>
      <c r="AR3725" s="385"/>
      <c r="AS3725" s="385"/>
      <c r="AT3725" s="385"/>
      <c r="AU3725" s="359"/>
      <c r="AW3725" s="416"/>
      <c r="AX3725" s="694"/>
      <c r="AY3725" s="641"/>
      <c r="AZ3725" s="385"/>
      <c r="BA3725" s="385"/>
      <c r="BB3725" s="416"/>
      <c r="BC3725" s="416"/>
      <c r="BD3725" s="416"/>
      <c r="BE3725" s="416"/>
      <c r="BF3725" s="416"/>
      <c r="BG3725" s="416"/>
      <c r="BH3725" s="416"/>
      <c r="BI3725" s="416"/>
      <c r="BJ3725" s="416"/>
    </row>
    <row r="3726" spans="10:62" x14ac:dyDescent="0.2">
      <c r="J3726" s="385"/>
      <c r="K3726" s="217"/>
      <c r="L3726" s="217"/>
      <c r="M3726" s="693"/>
      <c r="N3726" s="693"/>
      <c r="O3726" s="359"/>
      <c r="P3726" s="619"/>
      <c r="Q3726" s="672"/>
      <c r="R3726" s="672"/>
      <c r="S3726" s="672"/>
      <c r="T3726" s="385"/>
      <c r="U3726" s="385"/>
      <c r="V3726" s="385"/>
      <c r="W3726" s="385"/>
      <c r="X3726" s="693"/>
      <c r="Y3726" s="325"/>
      <c r="Z3726" s="308"/>
      <c r="AA3726" s="383"/>
      <c r="AC3726" s="325"/>
      <c r="AD3726" s="325"/>
      <c r="AF3726" s="383"/>
      <c r="AH3726" s="325"/>
      <c r="AI3726" s="325"/>
      <c r="AK3726" s="385"/>
      <c r="AL3726" s="385"/>
      <c r="AM3726" s="359"/>
      <c r="AN3726" s="385"/>
      <c r="AO3726" s="385"/>
      <c r="AP3726" s="385"/>
      <c r="AQ3726" s="385"/>
      <c r="AR3726" s="385"/>
      <c r="AS3726" s="385"/>
      <c r="AT3726" s="385"/>
      <c r="AU3726" s="359"/>
      <c r="AW3726" s="416"/>
      <c r="AX3726" s="694"/>
      <c r="AY3726" s="641"/>
      <c r="AZ3726" s="385"/>
      <c r="BA3726" s="385"/>
      <c r="BB3726" s="416"/>
      <c r="BC3726" s="416"/>
      <c r="BD3726" s="416"/>
      <c r="BE3726" s="416"/>
      <c r="BF3726" s="416"/>
      <c r="BG3726" s="416"/>
      <c r="BH3726" s="416"/>
      <c r="BI3726" s="416"/>
      <c r="BJ3726" s="416"/>
    </row>
    <row r="3727" spans="10:62" x14ac:dyDescent="0.2">
      <c r="J3727" s="385"/>
      <c r="K3727" s="217"/>
      <c r="L3727" s="217"/>
      <c r="M3727" s="693"/>
      <c r="N3727" s="693"/>
      <c r="O3727" s="359"/>
      <c r="P3727" s="619"/>
      <c r="Q3727" s="672"/>
      <c r="R3727" s="672"/>
      <c r="S3727" s="672"/>
      <c r="T3727" s="385"/>
      <c r="U3727" s="385"/>
      <c r="V3727" s="385"/>
      <c r="W3727" s="385"/>
      <c r="X3727" s="693"/>
      <c r="Y3727" s="325"/>
      <c r="Z3727" s="308"/>
      <c r="AA3727" s="383"/>
      <c r="AC3727" s="325"/>
      <c r="AD3727" s="325"/>
      <c r="AF3727" s="383"/>
      <c r="AH3727" s="325"/>
      <c r="AI3727" s="325"/>
      <c r="AK3727" s="385"/>
      <c r="AL3727" s="385"/>
      <c r="AM3727" s="359"/>
      <c r="AN3727" s="385"/>
      <c r="AO3727" s="385"/>
      <c r="AP3727" s="385"/>
      <c r="AQ3727" s="385"/>
      <c r="AR3727" s="385"/>
      <c r="AS3727" s="385"/>
      <c r="AT3727" s="385"/>
      <c r="AU3727" s="359"/>
      <c r="AW3727" s="416"/>
      <c r="AX3727" s="694"/>
      <c r="AY3727" s="641"/>
      <c r="AZ3727" s="385"/>
      <c r="BA3727" s="385"/>
      <c r="BB3727" s="416"/>
      <c r="BC3727" s="416"/>
      <c r="BD3727" s="416"/>
      <c r="BE3727" s="416"/>
      <c r="BF3727" s="416"/>
      <c r="BG3727" s="416"/>
      <c r="BH3727" s="416"/>
      <c r="BI3727" s="416"/>
      <c r="BJ3727" s="416"/>
    </row>
    <row r="3728" spans="10:62" x14ac:dyDescent="0.2">
      <c r="J3728" s="385"/>
      <c r="K3728" s="217"/>
      <c r="L3728" s="217"/>
      <c r="M3728" s="693"/>
      <c r="N3728" s="693"/>
      <c r="O3728" s="359"/>
      <c r="P3728" s="619"/>
      <c r="Q3728" s="672"/>
      <c r="R3728" s="672"/>
      <c r="S3728" s="672"/>
      <c r="T3728" s="385"/>
      <c r="U3728" s="385"/>
      <c r="V3728" s="385"/>
      <c r="W3728" s="385"/>
      <c r="X3728" s="693"/>
      <c r="Y3728" s="325"/>
      <c r="Z3728" s="308"/>
      <c r="AA3728" s="383"/>
      <c r="AC3728" s="325"/>
      <c r="AD3728" s="325"/>
      <c r="AF3728" s="383"/>
      <c r="AH3728" s="325"/>
      <c r="AI3728" s="325"/>
      <c r="AK3728" s="385"/>
      <c r="AL3728" s="385"/>
      <c r="AM3728" s="359"/>
      <c r="AN3728" s="385"/>
      <c r="AO3728" s="385"/>
      <c r="AP3728" s="385"/>
      <c r="AQ3728" s="385"/>
      <c r="AR3728" s="385"/>
      <c r="AS3728" s="385"/>
      <c r="AT3728" s="385"/>
      <c r="AU3728" s="359"/>
      <c r="AW3728" s="416"/>
      <c r="AX3728" s="694"/>
      <c r="AY3728" s="641"/>
      <c r="AZ3728" s="385"/>
      <c r="BA3728" s="385"/>
      <c r="BB3728" s="416"/>
      <c r="BC3728" s="416"/>
      <c r="BD3728" s="416"/>
      <c r="BE3728" s="416"/>
      <c r="BF3728" s="416"/>
      <c r="BG3728" s="416"/>
      <c r="BH3728" s="416"/>
      <c r="BI3728" s="416"/>
      <c r="BJ3728" s="416"/>
    </row>
    <row r="3729" spans="10:62" x14ac:dyDescent="0.2">
      <c r="J3729" s="385"/>
      <c r="K3729" s="217"/>
      <c r="L3729" s="217"/>
      <c r="M3729" s="693"/>
      <c r="N3729" s="693"/>
      <c r="O3729" s="359"/>
      <c r="P3729" s="619"/>
      <c r="Q3729" s="672"/>
      <c r="R3729" s="672"/>
      <c r="S3729" s="672"/>
      <c r="T3729" s="385"/>
      <c r="U3729" s="385"/>
      <c r="V3729" s="385"/>
      <c r="W3729" s="385"/>
      <c r="X3729" s="693"/>
      <c r="Y3729" s="325"/>
      <c r="Z3729" s="308"/>
      <c r="AA3729" s="383"/>
      <c r="AC3729" s="325"/>
      <c r="AD3729" s="325"/>
      <c r="AF3729" s="383"/>
      <c r="AH3729" s="325"/>
      <c r="AI3729" s="325"/>
      <c r="AK3729" s="385"/>
      <c r="AL3729" s="385"/>
      <c r="AM3729" s="359"/>
      <c r="AN3729" s="385"/>
      <c r="AO3729" s="385"/>
      <c r="AP3729" s="385"/>
      <c r="AQ3729" s="385"/>
      <c r="AR3729" s="385"/>
      <c r="AS3729" s="385"/>
      <c r="AT3729" s="385"/>
      <c r="AU3729" s="359"/>
      <c r="AW3729" s="416"/>
      <c r="AX3729" s="694"/>
      <c r="AY3729" s="641"/>
      <c r="AZ3729" s="385"/>
      <c r="BA3729" s="385"/>
      <c r="BB3729" s="416"/>
      <c r="BC3729" s="416"/>
      <c r="BD3729" s="416"/>
      <c r="BE3729" s="416"/>
      <c r="BF3729" s="416"/>
      <c r="BG3729" s="416"/>
      <c r="BH3729" s="416"/>
      <c r="BI3729" s="416"/>
      <c r="BJ3729" s="416"/>
    </row>
    <row r="3730" spans="10:62" x14ac:dyDescent="0.2">
      <c r="J3730" s="385"/>
      <c r="K3730" s="217"/>
      <c r="L3730" s="217"/>
      <c r="M3730" s="693"/>
      <c r="N3730" s="693"/>
      <c r="O3730" s="359"/>
      <c r="P3730" s="619"/>
      <c r="Q3730" s="672"/>
      <c r="R3730" s="672"/>
      <c r="S3730" s="672"/>
      <c r="T3730" s="385"/>
      <c r="U3730" s="385"/>
      <c r="V3730" s="385"/>
      <c r="W3730" s="385"/>
      <c r="X3730" s="693"/>
      <c r="Y3730" s="325"/>
      <c r="Z3730" s="308"/>
      <c r="AA3730" s="383"/>
      <c r="AC3730" s="325"/>
      <c r="AD3730" s="325"/>
      <c r="AF3730" s="383"/>
      <c r="AH3730" s="325"/>
      <c r="AI3730" s="325"/>
      <c r="AK3730" s="385"/>
      <c r="AL3730" s="385"/>
      <c r="AM3730" s="359"/>
      <c r="AN3730" s="385"/>
      <c r="AO3730" s="385"/>
      <c r="AP3730" s="385"/>
      <c r="AQ3730" s="385"/>
      <c r="AR3730" s="385"/>
      <c r="AS3730" s="385"/>
      <c r="AT3730" s="385"/>
      <c r="AU3730" s="359"/>
      <c r="AW3730" s="416"/>
      <c r="AX3730" s="694"/>
      <c r="AY3730" s="641"/>
      <c r="AZ3730" s="385"/>
      <c r="BA3730" s="385"/>
      <c r="BB3730" s="416"/>
      <c r="BC3730" s="416"/>
      <c r="BD3730" s="416"/>
      <c r="BE3730" s="416"/>
      <c r="BF3730" s="416"/>
      <c r="BG3730" s="416"/>
      <c r="BH3730" s="416"/>
      <c r="BI3730" s="416"/>
      <c r="BJ3730" s="416"/>
    </row>
    <row r="3731" spans="10:62" x14ac:dyDescent="0.2">
      <c r="J3731" s="385"/>
      <c r="K3731" s="217"/>
      <c r="L3731" s="217"/>
      <c r="M3731" s="693"/>
      <c r="N3731" s="693"/>
      <c r="O3731" s="359"/>
      <c r="P3731" s="619"/>
      <c r="Q3731" s="672"/>
      <c r="R3731" s="672"/>
      <c r="S3731" s="672"/>
      <c r="T3731" s="385"/>
      <c r="U3731" s="385"/>
      <c r="V3731" s="385"/>
      <c r="W3731" s="385"/>
      <c r="X3731" s="693"/>
      <c r="Y3731" s="325"/>
      <c r="Z3731" s="308"/>
      <c r="AA3731" s="383"/>
      <c r="AC3731" s="325"/>
      <c r="AD3731" s="325"/>
      <c r="AF3731" s="383"/>
      <c r="AH3731" s="325"/>
      <c r="AI3731" s="325"/>
      <c r="AK3731" s="385"/>
      <c r="AL3731" s="385"/>
      <c r="AM3731" s="359"/>
      <c r="AN3731" s="385"/>
      <c r="AO3731" s="385"/>
      <c r="AP3731" s="385"/>
      <c r="AQ3731" s="385"/>
      <c r="AR3731" s="385"/>
      <c r="AS3731" s="385"/>
      <c r="AT3731" s="385"/>
      <c r="AU3731" s="359"/>
      <c r="AW3731" s="416"/>
      <c r="AX3731" s="694"/>
      <c r="AY3731" s="641"/>
      <c r="AZ3731" s="385"/>
      <c r="BA3731" s="385"/>
      <c r="BB3731" s="416"/>
      <c r="BC3731" s="416"/>
      <c r="BD3731" s="416"/>
      <c r="BE3731" s="416"/>
      <c r="BF3731" s="416"/>
      <c r="BG3731" s="416"/>
      <c r="BH3731" s="416"/>
      <c r="BI3731" s="416"/>
      <c r="BJ3731" s="416"/>
    </row>
    <row r="3732" spans="10:62" x14ac:dyDescent="0.2">
      <c r="J3732" s="385"/>
      <c r="K3732" s="217"/>
      <c r="L3732" s="217"/>
      <c r="M3732" s="693"/>
      <c r="N3732" s="693"/>
      <c r="O3732" s="359"/>
      <c r="P3732" s="619"/>
      <c r="Q3732" s="672"/>
      <c r="R3732" s="672"/>
      <c r="S3732" s="672"/>
      <c r="T3732" s="385"/>
      <c r="U3732" s="385"/>
      <c r="V3732" s="385"/>
      <c r="W3732" s="385"/>
      <c r="X3732" s="693"/>
      <c r="Y3732" s="325"/>
      <c r="Z3732" s="308"/>
      <c r="AA3732" s="383"/>
      <c r="AC3732" s="325"/>
      <c r="AD3732" s="325"/>
      <c r="AF3732" s="383"/>
      <c r="AH3732" s="325"/>
      <c r="AI3732" s="325"/>
      <c r="AK3732" s="385"/>
      <c r="AL3732" s="385"/>
      <c r="AM3732" s="359"/>
      <c r="AN3732" s="385"/>
      <c r="AO3732" s="385"/>
      <c r="AP3732" s="385"/>
      <c r="AQ3732" s="385"/>
      <c r="AR3732" s="385"/>
      <c r="AS3732" s="385"/>
      <c r="AT3732" s="385"/>
      <c r="AU3732" s="359"/>
      <c r="AW3732" s="416"/>
      <c r="AX3732" s="694"/>
      <c r="AY3732" s="641"/>
      <c r="AZ3732" s="385"/>
      <c r="BA3732" s="385"/>
      <c r="BB3732" s="416"/>
      <c r="BC3732" s="416"/>
      <c r="BD3732" s="416"/>
      <c r="BE3732" s="416"/>
      <c r="BF3732" s="416"/>
      <c r="BG3732" s="416"/>
      <c r="BH3732" s="416"/>
      <c r="BI3732" s="416"/>
      <c r="BJ3732" s="416"/>
    </row>
    <row r="3733" spans="10:62" x14ac:dyDescent="0.2">
      <c r="J3733" s="385"/>
      <c r="K3733" s="217"/>
      <c r="L3733" s="217"/>
      <c r="M3733" s="693"/>
      <c r="N3733" s="693"/>
      <c r="O3733" s="359"/>
      <c r="P3733" s="619"/>
      <c r="Q3733" s="672"/>
      <c r="R3733" s="672"/>
      <c r="S3733" s="672"/>
      <c r="T3733" s="385"/>
      <c r="U3733" s="385"/>
      <c r="V3733" s="385"/>
      <c r="W3733" s="385"/>
      <c r="X3733" s="693"/>
      <c r="Y3733" s="325"/>
      <c r="Z3733" s="308"/>
      <c r="AA3733" s="383"/>
      <c r="AC3733" s="325"/>
      <c r="AD3733" s="325"/>
      <c r="AF3733" s="383"/>
      <c r="AH3733" s="325"/>
      <c r="AI3733" s="325"/>
      <c r="AK3733" s="385"/>
      <c r="AL3733" s="385"/>
      <c r="AM3733" s="359"/>
      <c r="AN3733" s="385"/>
      <c r="AO3733" s="385"/>
      <c r="AP3733" s="385"/>
      <c r="AQ3733" s="385"/>
      <c r="AR3733" s="385"/>
      <c r="AS3733" s="385"/>
      <c r="AT3733" s="385"/>
      <c r="AU3733" s="359"/>
      <c r="AW3733" s="416"/>
      <c r="AX3733" s="694"/>
      <c r="AY3733" s="641"/>
      <c r="AZ3733" s="385"/>
      <c r="BA3733" s="385"/>
      <c r="BB3733" s="416"/>
      <c r="BC3733" s="416"/>
      <c r="BD3733" s="416"/>
      <c r="BE3733" s="416"/>
      <c r="BF3733" s="416"/>
      <c r="BG3733" s="416"/>
      <c r="BH3733" s="416"/>
      <c r="BI3733" s="416"/>
      <c r="BJ3733" s="416"/>
    </row>
    <row r="3734" spans="10:62" x14ac:dyDescent="0.2">
      <c r="J3734" s="385"/>
      <c r="K3734" s="217"/>
      <c r="L3734" s="217"/>
      <c r="M3734" s="693"/>
      <c r="N3734" s="693"/>
      <c r="O3734" s="359"/>
      <c r="P3734" s="619"/>
      <c r="Q3734" s="672"/>
      <c r="R3734" s="672"/>
      <c r="S3734" s="672"/>
      <c r="T3734" s="385"/>
      <c r="U3734" s="385"/>
      <c r="V3734" s="385"/>
      <c r="W3734" s="385"/>
      <c r="X3734" s="693"/>
      <c r="Y3734" s="325"/>
      <c r="Z3734" s="308"/>
      <c r="AA3734" s="383"/>
      <c r="AC3734" s="325"/>
      <c r="AD3734" s="325"/>
      <c r="AF3734" s="383"/>
      <c r="AH3734" s="325"/>
      <c r="AI3734" s="325"/>
      <c r="AK3734" s="385"/>
      <c r="AL3734" s="385"/>
      <c r="AM3734" s="359"/>
      <c r="AN3734" s="385"/>
      <c r="AO3734" s="385"/>
      <c r="AP3734" s="385"/>
      <c r="AQ3734" s="385"/>
      <c r="AR3734" s="385"/>
      <c r="AS3734" s="385"/>
      <c r="AT3734" s="385"/>
      <c r="AU3734" s="359"/>
      <c r="AW3734" s="416"/>
      <c r="AX3734" s="694"/>
      <c r="AY3734" s="641"/>
      <c r="AZ3734" s="385"/>
      <c r="BA3734" s="385"/>
      <c r="BB3734" s="416"/>
      <c r="BC3734" s="416"/>
      <c r="BD3734" s="416"/>
      <c r="BE3734" s="416"/>
      <c r="BF3734" s="416"/>
      <c r="BG3734" s="416"/>
      <c r="BH3734" s="416"/>
      <c r="BI3734" s="416"/>
      <c r="BJ3734" s="416"/>
    </row>
    <row r="3735" spans="10:62" x14ac:dyDescent="0.2">
      <c r="J3735" s="385"/>
      <c r="K3735" s="217"/>
      <c r="L3735" s="217"/>
      <c r="M3735" s="693"/>
      <c r="N3735" s="693"/>
      <c r="O3735" s="359"/>
      <c r="P3735" s="619"/>
      <c r="Q3735" s="672"/>
      <c r="R3735" s="672"/>
      <c r="S3735" s="672"/>
      <c r="T3735" s="385"/>
      <c r="U3735" s="385"/>
      <c r="V3735" s="385"/>
      <c r="W3735" s="385"/>
      <c r="X3735" s="693"/>
      <c r="Y3735" s="325"/>
      <c r="Z3735" s="308"/>
      <c r="AA3735" s="383"/>
      <c r="AC3735" s="325"/>
      <c r="AD3735" s="325"/>
      <c r="AF3735" s="383"/>
      <c r="AH3735" s="325"/>
      <c r="AI3735" s="325"/>
      <c r="AK3735" s="385"/>
      <c r="AL3735" s="385"/>
      <c r="AM3735" s="359"/>
      <c r="AN3735" s="385"/>
      <c r="AO3735" s="385"/>
      <c r="AP3735" s="385"/>
      <c r="AQ3735" s="385"/>
      <c r="AR3735" s="385"/>
      <c r="AS3735" s="385"/>
      <c r="AT3735" s="385"/>
      <c r="AU3735" s="359"/>
      <c r="AW3735" s="416"/>
      <c r="AX3735" s="694"/>
      <c r="AY3735" s="641"/>
      <c r="AZ3735" s="385"/>
      <c r="BA3735" s="385"/>
      <c r="BB3735" s="416"/>
      <c r="BC3735" s="416"/>
      <c r="BD3735" s="416"/>
      <c r="BE3735" s="416"/>
      <c r="BF3735" s="416"/>
      <c r="BG3735" s="416"/>
      <c r="BH3735" s="416"/>
      <c r="BI3735" s="416"/>
      <c r="BJ3735" s="416"/>
    </row>
    <row r="3736" spans="10:62" x14ac:dyDescent="0.2">
      <c r="J3736" s="385"/>
      <c r="K3736" s="217"/>
      <c r="L3736" s="217"/>
      <c r="M3736" s="693"/>
      <c r="N3736" s="693"/>
      <c r="O3736" s="359"/>
      <c r="P3736" s="619"/>
      <c r="Q3736" s="672"/>
      <c r="R3736" s="672"/>
      <c r="S3736" s="672"/>
      <c r="T3736" s="385"/>
      <c r="U3736" s="385"/>
      <c r="V3736" s="385"/>
      <c r="W3736" s="385"/>
      <c r="X3736" s="693"/>
      <c r="Y3736" s="325"/>
      <c r="Z3736" s="308"/>
      <c r="AA3736" s="383"/>
      <c r="AC3736" s="325"/>
      <c r="AD3736" s="325"/>
      <c r="AF3736" s="383"/>
      <c r="AH3736" s="325"/>
      <c r="AI3736" s="325"/>
      <c r="AK3736" s="385"/>
      <c r="AL3736" s="385"/>
      <c r="AM3736" s="359"/>
      <c r="AN3736" s="385"/>
      <c r="AO3736" s="385"/>
      <c r="AP3736" s="385"/>
      <c r="AQ3736" s="385"/>
      <c r="AR3736" s="385"/>
      <c r="AS3736" s="385"/>
      <c r="AT3736" s="385"/>
      <c r="AU3736" s="359"/>
      <c r="AW3736" s="416"/>
      <c r="AX3736" s="694"/>
      <c r="AY3736" s="641"/>
      <c r="AZ3736" s="385"/>
      <c r="BA3736" s="385"/>
      <c r="BB3736" s="416"/>
      <c r="BC3736" s="416"/>
      <c r="BD3736" s="416"/>
      <c r="BE3736" s="416"/>
      <c r="BF3736" s="416"/>
      <c r="BG3736" s="416"/>
      <c r="BH3736" s="416"/>
      <c r="BI3736" s="416"/>
      <c r="BJ3736" s="416"/>
    </row>
    <row r="3737" spans="10:62" x14ac:dyDescent="0.2">
      <c r="J3737" s="385"/>
      <c r="K3737" s="217"/>
      <c r="L3737" s="217"/>
      <c r="M3737" s="693"/>
      <c r="N3737" s="693"/>
      <c r="O3737" s="359"/>
      <c r="P3737" s="619"/>
      <c r="Q3737" s="672"/>
      <c r="R3737" s="672"/>
      <c r="S3737" s="672"/>
      <c r="T3737" s="385"/>
      <c r="U3737" s="385"/>
      <c r="V3737" s="385"/>
      <c r="W3737" s="385"/>
      <c r="X3737" s="693"/>
      <c r="Y3737" s="325"/>
      <c r="Z3737" s="308"/>
      <c r="AA3737" s="383"/>
      <c r="AC3737" s="325"/>
      <c r="AD3737" s="325"/>
      <c r="AF3737" s="383"/>
      <c r="AH3737" s="325"/>
      <c r="AI3737" s="325"/>
      <c r="AK3737" s="385"/>
      <c r="AL3737" s="385"/>
      <c r="AM3737" s="359"/>
      <c r="AN3737" s="385"/>
      <c r="AO3737" s="385"/>
      <c r="AP3737" s="385"/>
      <c r="AQ3737" s="385"/>
      <c r="AR3737" s="385"/>
      <c r="AS3737" s="385"/>
      <c r="AT3737" s="385"/>
      <c r="AU3737" s="359"/>
      <c r="AW3737" s="416"/>
      <c r="AX3737" s="694"/>
      <c r="AY3737" s="641"/>
      <c r="AZ3737" s="385"/>
      <c r="BA3737" s="385"/>
      <c r="BB3737" s="416"/>
      <c r="BC3737" s="416"/>
      <c r="BD3737" s="416"/>
      <c r="BE3737" s="416"/>
      <c r="BF3737" s="416"/>
      <c r="BG3737" s="416"/>
      <c r="BH3737" s="416"/>
      <c r="BI3737" s="416"/>
      <c r="BJ3737" s="416"/>
    </row>
    <row r="3738" spans="10:62" x14ac:dyDescent="0.2">
      <c r="J3738" s="385"/>
      <c r="K3738" s="217"/>
      <c r="L3738" s="217"/>
      <c r="M3738" s="693"/>
      <c r="N3738" s="693"/>
      <c r="O3738" s="359"/>
      <c r="P3738" s="619"/>
      <c r="Q3738" s="672"/>
      <c r="R3738" s="672"/>
      <c r="S3738" s="672"/>
      <c r="T3738" s="385"/>
      <c r="U3738" s="385"/>
      <c r="V3738" s="385"/>
      <c r="W3738" s="385"/>
      <c r="X3738" s="693"/>
      <c r="Y3738" s="325"/>
      <c r="Z3738" s="308"/>
      <c r="AA3738" s="383"/>
      <c r="AC3738" s="325"/>
      <c r="AD3738" s="325"/>
      <c r="AF3738" s="383"/>
      <c r="AH3738" s="325"/>
      <c r="AI3738" s="325"/>
      <c r="AK3738" s="385"/>
      <c r="AL3738" s="385"/>
      <c r="AM3738" s="359"/>
      <c r="AN3738" s="385"/>
      <c r="AO3738" s="385"/>
      <c r="AP3738" s="385"/>
      <c r="AQ3738" s="385"/>
      <c r="AR3738" s="385"/>
      <c r="AS3738" s="385"/>
      <c r="AT3738" s="385"/>
      <c r="AU3738" s="359"/>
      <c r="AW3738" s="416"/>
      <c r="AX3738" s="694"/>
      <c r="AY3738" s="641"/>
      <c r="AZ3738" s="385"/>
      <c r="BA3738" s="385"/>
      <c r="BB3738" s="416"/>
      <c r="BC3738" s="416"/>
      <c r="BD3738" s="416"/>
      <c r="BE3738" s="416"/>
      <c r="BF3738" s="416"/>
      <c r="BG3738" s="416"/>
      <c r="BH3738" s="416"/>
      <c r="BI3738" s="416"/>
      <c r="BJ3738" s="416"/>
    </row>
    <row r="3739" spans="10:62" x14ac:dyDescent="0.2">
      <c r="J3739" s="385"/>
      <c r="K3739" s="217"/>
      <c r="L3739" s="217"/>
      <c r="M3739" s="693"/>
      <c r="N3739" s="693"/>
      <c r="O3739" s="359"/>
      <c r="P3739" s="619"/>
      <c r="Q3739" s="672"/>
      <c r="R3739" s="672"/>
      <c r="S3739" s="672"/>
      <c r="T3739" s="385"/>
      <c r="U3739" s="385"/>
      <c r="V3739" s="385"/>
      <c r="W3739" s="385"/>
      <c r="X3739" s="693"/>
      <c r="Y3739" s="325"/>
      <c r="Z3739" s="308"/>
      <c r="AA3739" s="383"/>
      <c r="AC3739" s="325"/>
      <c r="AD3739" s="325"/>
      <c r="AF3739" s="383"/>
      <c r="AH3739" s="325"/>
      <c r="AI3739" s="325"/>
      <c r="AK3739" s="385"/>
      <c r="AL3739" s="385"/>
      <c r="AM3739" s="359"/>
      <c r="AN3739" s="385"/>
      <c r="AO3739" s="385"/>
      <c r="AP3739" s="385"/>
      <c r="AQ3739" s="385"/>
      <c r="AR3739" s="385"/>
      <c r="AS3739" s="385"/>
      <c r="AT3739" s="385"/>
      <c r="AU3739" s="359"/>
      <c r="AW3739" s="416"/>
      <c r="AX3739" s="694"/>
      <c r="AY3739" s="641"/>
      <c r="AZ3739" s="385"/>
      <c r="BA3739" s="385"/>
      <c r="BB3739" s="416"/>
      <c r="BC3739" s="416"/>
      <c r="BD3739" s="416"/>
      <c r="BE3739" s="416"/>
      <c r="BF3739" s="416"/>
      <c r="BG3739" s="416"/>
      <c r="BH3739" s="416"/>
      <c r="BI3739" s="416"/>
      <c r="BJ3739" s="416"/>
    </row>
    <row r="3740" spans="10:62" x14ac:dyDescent="0.2">
      <c r="J3740" s="385"/>
      <c r="K3740" s="217"/>
      <c r="L3740" s="217"/>
      <c r="M3740" s="693"/>
      <c r="N3740" s="693"/>
      <c r="O3740" s="359"/>
      <c r="P3740" s="619"/>
      <c r="Q3740" s="672"/>
      <c r="R3740" s="672"/>
      <c r="S3740" s="672"/>
      <c r="T3740" s="385"/>
      <c r="U3740" s="385"/>
      <c r="V3740" s="385"/>
      <c r="W3740" s="385"/>
      <c r="X3740" s="693"/>
      <c r="Y3740" s="325"/>
      <c r="Z3740" s="308"/>
      <c r="AA3740" s="383"/>
      <c r="AC3740" s="325"/>
      <c r="AD3740" s="325"/>
      <c r="AF3740" s="383"/>
      <c r="AH3740" s="325"/>
      <c r="AI3740" s="325"/>
      <c r="AK3740" s="385"/>
      <c r="AL3740" s="385"/>
      <c r="AM3740" s="359"/>
      <c r="AN3740" s="385"/>
      <c r="AO3740" s="385"/>
      <c r="AP3740" s="385"/>
      <c r="AQ3740" s="385"/>
      <c r="AR3740" s="385"/>
      <c r="AS3740" s="385"/>
      <c r="AT3740" s="385"/>
      <c r="AU3740" s="359"/>
      <c r="AW3740" s="416"/>
      <c r="AX3740" s="694"/>
      <c r="AY3740" s="641"/>
      <c r="AZ3740" s="385"/>
      <c r="BA3740" s="385"/>
      <c r="BB3740" s="416"/>
      <c r="BC3740" s="416"/>
      <c r="BD3740" s="416"/>
      <c r="BE3740" s="416"/>
      <c r="BF3740" s="416"/>
      <c r="BG3740" s="416"/>
      <c r="BH3740" s="416"/>
      <c r="BI3740" s="416"/>
      <c r="BJ3740" s="416"/>
    </row>
    <row r="3741" spans="10:62" x14ac:dyDescent="0.2">
      <c r="J3741" s="385"/>
      <c r="K3741" s="217"/>
      <c r="L3741" s="217"/>
      <c r="M3741" s="693"/>
      <c r="N3741" s="693"/>
      <c r="O3741" s="359"/>
      <c r="P3741" s="619"/>
      <c r="Q3741" s="672"/>
      <c r="R3741" s="672"/>
      <c r="S3741" s="672"/>
      <c r="T3741" s="385"/>
      <c r="U3741" s="385"/>
      <c r="V3741" s="385"/>
      <c r="W3741" s="385"/>
      <c r="X3741" s="693"/>
      <c r="Y3741" s="325"/>
      <c r="Z3741" s="308"/>
      <c r="AA3741" s="383"/>
      <c r="AC3741" s="325"/>
      <c r="AD3741" s="325"/>
      <c r="AF3741" s="383"/>
      <c r="AH3741" s="325"/>
      <c r="AI3741" s="325"/>
      <c r="AK3741" s="385"/>
      <c r="AL3741" s="385"/>
      <c r="AM3741" s="359"/>
      <c r="AN3741" s="385"/>
      <c r="AO3741" s="385"/>
      <c r="AP3741" s="385"/>
      <c r="AQ3741" s="385"/>
      <c r="AR3741" s="385"/>
      <c r="AS3741" s="385"/>
      <c r="AT3741" s="385"/>
      <c r="AU3741" s="359"/>
      <c r="AW3741" s="416"/>
      <c r="AX3741" s="694"/>
      <c r="AY3741" s="641"/>
      <c r="AZ3741" s="385"/>
      <c r="BA3741" s="385"/>
      <c r="BB3741" s="416"/>
      <c r="BC3741" s="416"/>
      <c r="BD3741" s="416"/>
      <c r="BE3741" s="416"/>
      <c r="BF3741" s="416"/>
      <c r="BG3741" s="416"/>
      <c r="BH3741" s="416"/>
      <c r="BI3741" s="416"/>
      <c r="BJ3741" s="416"/>
    </row>
    <row r="3742" spans="10:62" x14ac:dyDescent="0.2">
      <c r="J3742" s="385"/>
      <c r="K3742" s="217"/>
      <c r="L3742" s="217"/>
      <c r="M3742" s="693"/>
      <c r="N3742" s="693"/>
      <c r="O3742" s="359"/>
      <c r="P3742" s="619"/>
      <c r="Q3742" s="672"/>
      <c r="R3742" s="672"/>
      <c r="S3742" s="672"/>
      <c r="T3742" s="385"/>
      <c r="U3742" s="385"/>
      <c r="V3742" s="385"/>
      <c r="W3742" s="385"/>
      <c r="X3742" s="693"/>
      <c r="Y3742" s="325"/>
      <c r="Z3742" s="308"/>
      <c r="AA3742" s="383"/>
      <c r="AC3742" s="325"/>
      <c r="AD3742" s="325"/>
      <c r="AF3742" s="383"/>
      <c r="AH3742" s="325"/>
      <c r="AI3742" s="325"/>
      <c r="AK3742" s="385"/>
      <c r="AL3742" s="385"/>
      <c r="AM3742" s="359"/>
      <c r="AN3742" s="385"/>
      <c r="AO3742" s="385"/>
      <c r="AP3742" s="385"/>
      <c r="AQ3742" s="385"/>
      <c r="AR3742" s="385"/>
      <c r="AS3742" s="385"/>
      <c r="AT3742" s="385"/>
      <c r="AU3742" s="359"/>
      <c r="AW3742" s="416"/>
      <c r="AX3742" s="694"/>
      <c r="AY3742" s="641"/>
      <c r="AZ3742" s="385"/>
      <c r="BA3742" s="385"/>
      <c r="BB3742" s="416"/>
      <c r="BC3742" s="416"/>
      <c r="BD3742" s="416"/>
      <c r="BE3742" s="416"/>
      <c r="BF3742" s="416"/>
      <c r="BG3742" s="416"/>
      <c r="BH3742" s="416"/>
      <c r="BI3742" s="416"/>
      <c r="BJ3742" s="416"/>
    </row>
    <row r="3743" spans="10:62" x14ac:dyDescent="0.2">
      <c r="J3743" s="385"/>
      <c r="K3743" s="217"/>
      <c r="L3743" s="217"/>
      <c r="M3743" s="693"/>
      <c r="N3743" s="693"/>
      <c r="O3743" s="359"/>
      <c r="P3743" s="619"/>
      <c r="Q3743" s="672"/>
      <c r="R3743" s="672"/>
      <c r="S3743" s="672"/>
      <c r="T3743" s="385"/>
      <c r="U3743" s="385"/>
      <c r="V3743" s="385"/>
      <c r="W3743" s="385"/>
      <c r="X3743" s="693"/>
      <c r="Y3743" s="325"/>
      <c r="Z3743" s="308"/>
      <c r="AA3743" s="383"/>
      <c r="AC3743" s="325"/>
      <c r="AD3743" s="325"/>
      <c r="AF3743" s="383"/>
      <c r="AH3743" s="325"/>
      <c r="AI3743" s="325"/>
      <c r="AK3743" s="385"/>
      <c r="AL3743" s="385"/>
      <c r="AM3743" s="359"/>
      <c r="AN3743" s="385"/>
      <c r="AO3743" s="385"/>
      <c r="AP3743" s="385"/>
      <c r="AQ3743" s="385"/>
      <c r="AR3743" s="385"/>
      <c r="AS3743" s="385"/>
      <c r="AT3743" s="385"/>
      <c r="AU3743" s="359"/>
      <c r="AW3743" s="416"/>
      <c r="AX3743" s="694"/>
      <c r="AY3743" s="641"/>
      <c r="AZ3743" s="385"/>
      <c r="BA3743" s="385"/>
      <c r="BB3743" s="416"/>
      <c r="BC3743" s="416"/>
      <c r="BD3743" s="416"/>
      <c r="BE3743" s="416"/>
      <c r="BF3743" s="416"/>
      <c r="BG3743" s="416"/>
      <c r="BH3743" s="416"/>
      <c r="BI3743" s="416"/>
      <c r="BJ3743" s="416"/>
    </row>
    <row r="3744" spans="10:62" x14ac:dyDescent="0.2">
      <c r="J3744" s="385"/>
      <c r="K3744" s="217"/>
      <c r="L3744" s="217"/>
      <c r="M3744" s="693"/>
      <c r="N3744" s="693"/>
      <c r="O3744" s="359"/>
      <c r="P3744" s="619"/>
      <c r="Q3744" s="672"/>
      <c r="R3744" s="672"/>
      <c r="S3744" s="672"/>
      <c r="T3744" s="385"/>
      <c r="U3744" s="385"/>
      <c r="V3744" s="385"/>
      <c r="W3744" s="385"/>
      <c r="X3744" s="693"/>
      <c r="Y3744" s="325"/>
      <c r="Z3744" s="308"/>
      <c r="AA3744" s="383"/>
      <c r="AC3744" s="325"/>
      <c r="AD3744" s="325"/>
      <c r="AF3744" s="383"/>
      <c r="AH3744" s="325"/>
      <c r="AI3744" s="325"/>
      <c r="AK3744" s="385"/>
      <c r="AL3744" s="385"/>
      <c r="AM3744" s="359"/>
      <c r="AN3744" s="385"/>
      <c r="AO3744" s="385"/>
      <c r="AP3744" s="385"/>
      <c r="AQ3744" s="385"/>
      <c r="AR3744" s="385"/>
      <c r="AS3744" s="385"/>
      <c r="AT3744" s="385"/>
      <c r="AU3744" s="359"/>
      <c r="AW3744" s="416"/>
      <c r="AX3744" s="694"/>
      <c r="AY3744" s="641"/>
      <c r="AZ3744" s="385"/>
      <c r="BA3744" s="385"/>
      <c r="BB3744" s="416"/>
      <c r="BC3744" s="416"/>
      <c r="BD3744" s="416"/>
      <c r="BE3744" s="416"/>
      <c r="BF3744" s="416"/>
      <c r="BG3744" s="416"/>
      <c r="BH3744" s="416"/>
      <c r="BI3744" s="416"/>
      <c r="BJ3744" s="416"/>
    </row>
    <row r="3745" spans="10:62" x14ac:dyDescent="0.2">
      <c r="J3745" s="385"/>
      <c r="K3745" s="217"/>
      <c r="L3745" s="217"/>
      <c r="M3745" s="693"/>
      <c r="N3745" s="693"/>
      <c r="O3745" s="359"/>
      <c r="P3745" s="619"/>
      <c r="Q3745" s="672"/>
      <c r="R3745" s="672"/>
      <c r="S3745" s="672"/>
      <c r="T3745" s="385"/>
      <c r="U3745" s="385"/>
      <c r="V3745" s="385"/>
      <c r="W3745" s="385"/>
      <c r="X3745" s="693"/>
      <c r="Y3745" s="325"/>
      <c r="Z3745" s="308"/>
      <c r="AA3745" s="383"/>
      <c r="AC3745" s="325"/>
      <c r="AD3745" s="325"/>
      <c r="AF3745" s="383"/>
      <c r="AH3745" s="325"/>
      <c r="AI3745" s="325"/>
      <c r="AK3745" s="385"/>
      <c r="AL3745" s="385"/>
      <c r="AM3745" s="359"/>
      <c r="AN3745" s="385"/>
      <c r="AO3745" s="385"/>
      <c r="AP3745" s="385"/>
      <c r="AQ3745" s="385"/>
      <c r="AR3745" s="385"/>
      <c r="AS3745" s="385"/>
      <c r="AT3745" s="385"/>
      <c r="AU3745" s="359"/>
      <c r="AW3745" s="416"/>
      <c r="AX3745" s="694"/>
      <c r="AY3745" s="641"/>
      <c r="AZ3745" s="385"/>
      <c r="BA3745" s="385"/>
      <c r="BB3745" s="416"/>
      <c r="BC3745" s="416"/>
      <c r="BD3745" s="416"/>
      <c r="BE3745" s="416"/>
      <c r="BF3745" s="416"/>
      <c r="BG3745" s="416"/>
      <c r="BH3745" s="416"/>
      <c r="BI3745" s="416"/>
      <c r="BJ3745" s="416"/>
    </row>
    <row r="3746" spans="10:62" x14ac:dyDescent="0.2">
      <c r="J3746" s="385"/>
      <c r="K3746" s="217"/>
      <c r="L3746" s="217"/>
      <c r="M3746" s="693"/>
      <c r="N3746" s="693"/>
      <c r="O3746" s="359"/>
      <c r="P3746" s="619"/>
      <c r="Q3746" s="672"/>
      <c r="R3746" s="672"/>
      <c r="S3746" s="672"/>
      <c r="T3746" s="385"/>
      <c r="U3746" s="385"/>
      <c r="V3746" s="385"/>
      <c r="W3746" s="385"/>
      <c r="X3746" s="693"/>
      <c r="Y3746" s="325"/>
      <c r="Z3746" s="308"/>
      <c r="AA3746" s="383"/>
      <c r="AC3746" s="325"/>
      <c r="AD3746" s="325"/>
      <c r="AF3746" s="383"/>
      <c r="AH3746" s="325"/>
      <c r="AI3746" s="325"/>
      <c r="AK3746" s="385"/>
      <c r="AL3746" s="385"/>
      <c r="AM3746" s="359"/>
      <c r="AN3746" s="385"/>
      <c r="AO3746" s="385"/>
      <c r="AP3746" s="385"/>
      <c r="AQ3746" s="385"/>
      <c r="AR3746" s="385"/>
      <c r="AS3746" s="385"/>
      <c r="AT3746" s="385"/>
      <c r="AU3746" s="359"/>
      <c r="AW3746" s="416"/>
      <c r="AX3746" s="694"/>
      <c r="AY3746" s="641"/>
      <c r="AZ3746" s="385"/>
      <c r="BA3746" s="385"/>
      <c r="BB3746" s="416"/>
      <c r="BC3746" s="416"/>
      <c r="BD3746" s="416"/>
      <c r="BE3746" s="416"/>
      <c r="BF3746" s="416"/>
      <c r="BG3746" s="416"/>
      <c r="BH3746" s="416"/>
      <c r="BI3746" s="416"/>
      <c r="BJ3746" s="416"/>
    </row>
    <row r="3747" spans="10:62" x14ac:dyDescent="0.2">
      <c r="J3747" s="385"/>
      <c r="K3747" s="217"/>
      <c r="L3747" s="217"/>
      <c r="M3747" s="693"/>
      <c r="N3747" s="693"/>
      <c r="O3747" s="359"/>
      <c r="P3747" s="619"/>
      <c r="Q3747" s="672"/>
      <c r="R3747" s="672"/>
      <c r="S3747" s="672"/>
      <c r="T3747" s="385"/>
      <c r="U3747" s="385"/>
      <c r="V3747" s="385"/>
      <c r="W3747" s="385"/>
      <c r="X3747" s="693"/>
      <c r="Y3747" s="325"/>
      <c r="Z3747" s="308"/>
      <c r="AA3747" s="383"/>
      <c r="AC3747" s="325"/>
      <c r="AD3747" s="325"/>
      <c r="AF3747" s="383"/>
      <c r="AH3747" s="325"/>
      <c r="AI3747" s="325"/>
      <c r="AK3747" s="385"/>
      <c r="AL3747" s="385"/>
      <c r="AM3747" s="359"/>
      <c r="AN3747" s="385"/>
      <c r="AO3747" s="385"/>
      <c r="AP3747" s="385"/>
      <c r="AQ3747" s="385"/>
      <c r="AR3747" s="385"/>
      <c r="AS3747" s="385"/>
      <c r="AT3747" s="385"/>
      <c r="AU3747" s="359"/>
      <c r="AW3747" s="416"/>
      <c r="AX3747" s="694"/>
      <c r="AY3747" s="641"/>
      <c r="AZ3747" s="385"/>
      <c r="BA3747" s="385"/>
      <c r="BB3747" s="416"/>
      <c r="BC3747" s="416"/>
      <c r="BD3747" s="416"/>
      <c r="BE3747" s="416"/>
      <c r="BF3747" s="416"/>
      <c r="BG3747" s="416"/>
      <c r="BH3747" s="416"/>
      <c r="BI3747" s="416"/>
      <c r="BJ3747" s="416"/>
    </row>
    <row r="3748" spans="10:62" x14ac:dyDescent="0.2">
      <c r="J3748" s="385"/>
      <c r="K3748" s="217"/>
      <c r="L3748" s="217"/>
      <c r="M3748" s="693"/>
      <c r="N3748" s="693"/>
      <c r="O3748" s="359"/>
      <c r="P3748" s="619"/>
      <c r="Q3748" s="672"/>
      <c r="R3748" s="672"/>
      <c r="S3748" s="672"/>
      <c r="T3748" s="385"/>
      <c r="U3748" s="385"/>
      <c r="V3748" s="385"/>
      <c r="W3748" s="385"/>
      <c r="X3748" s="693"/>
      <c r="Y3748" s="325"/>
      <c r="Z3748" s="308"/>
      <c r="AA3748" s="383"/>
      <c r="AC3748" s="325"/>
      <c r="AD3748" s="325"/>
      <c r="AF3748" s="383"/>
      <c r="AH3748" s="325"/>
      <c r="AI3748" s="325"/>
      <c r="AK3748" s="385"/>
      <c r="AL3748" s="385"/>
      <c r="AM3748" s="359"/>
      <c r="AN3748" s="385"/>
      <c r="AO3748" s="385"/>
      <c r="AP3748" s="385"/>
      <c r="AQ3748" s="385"/>
      <c r="AR3748" s="385"/>
      <c r="AS3748" s="385"/>
      <c r="AT3748" s="385"/>
      <c r="AU3748" s="359"/>
      <c r="AW3748" s="416"/>
      <c r="AX3748" s="694"/>
      <c r="AY3748" s="641"/>
      <c r="AZ3748" s="385"/>
      <c r="BA3748" s="385"/>
      <c r="BB3748" s="416"/>
      <c r="BC3748" s="416"/>
      <c r="BD3748" s="416"/>
      <c r="BE3748" s="416"/>
      <c r="BF3748" s="416"/>
      <c r="BG3748" s="416"/>
      <c r="BH3748" s="416"/>
      <c r="BI3748" s="416"/>
      <c r="BJ3748" s="416"/>
    </row>
    <row r="3749" spans="10:62" x14ac:dyDescent="0.2">
      <c r="J3749" s="385"/>
      <c r="K3749" s="217"/>
      <c r="L3749" s="217"/>
      <c r="M3749" s="693"/>
      <c r="N3749" s="693"/>
      <c r="O3749" s="359"/>
      <c r="P3749" s="619"/>
      <c r="Q3749" s="672"/>
      <c r="R3749" s="672"/>
      <c r="S3749" s="672"/>
      <c r="T3749" s="385"/>
      <c r="U3749" s="385"/>
      <c r="V3749" s="385"/>
      <c r="W3749" s="385"/>
      <c r="X3749" s="693"/>
      <c r="Y3749" s="325"/>
      <c r="Z3749" s="308"/>
      <c r="AA3749" s="383"/>
      <c r="AC3749" s="325"/>
      <c r="AD3749" s="325"/>
      <c r="AF3749" s="383"/>
      <c r="AH3749" s="325"/>
      <c r="AI3749" s="325"/>
      <c r="AK3749" s="385"/>
      <c r="AL3749" s="385"/>
      <c r="AM3749" s="359"/>
      <c r="AN3749" s="385"/>
      <c r="AO3749" s="385"/>
      <c r="AP3749" s="385"/>
      <c r="AQ3749" s="385"/>
      <c r="AR3749" s="385"/>
      <c r="AS3749" s="385"/>
      <c r="AT3749" s="385"/>
      <c r="AU3749" s="359"/>
      <c r="AW3749" s="416"/>
      <c r="AX3749" s="694"/>
      <c r="AY3749" s="641"/>
      <c r="AZ3749" s="385"/>
      <c r="BA3749" s="385"/>
      <c r="BB3749" s="416"/>
      <c r="BC3749" s="416"/>
      <c r="BD3749" s="416"/>
      <c r="BE3749" s="416"/>
      <c r="BF3749" s="416"/>
      <c r="BG3749" s="416"/>
      <c r="BH3749" s="416"/>
      <c r="BI3749" s="416"/>
      <c r="BJ3749" s="416"/>
    </row>
    <row r="3750" spans="10:62" x14ac:dyDescent="0.2">
      <c r="J3750" s="385"/>
      <c r="K3750" s="217"/>
      <c r="L3750" s="217"/>
      <c r="M3750" s="693"/>
      <c r="N3750" s="693"/>
      <c r="O3750" s="359"/>
      <c r="P3750" s="619"/>
      <c r="Q3750" s="672"/>
      <c r="R3750" s="672"/>
      <c r="S3750" s="672"/>
      <c r="T3750" s="385"/>
      <c r="U3750" s="385"/>
      <c r="V3750" s="385"/>
      <c r="W3750" s="385"/>
      <c r="X3750" s="693"/>
      <c r="Y3750" s="325"/>
      <c r="Z3750" s="308"/>
      <c r="AA3750" s="383"/>
      <c r="AC3750" s="325"/>
      <c r="AD3750" s="325"/>
      <c r="AF3750" s="383"/>
      <c r="AH3750" s="325"/>
      <c r="AI3750" s="325"/>
      <c r="AK3750" s="385"/>
      <c r="AL3750" s="385"/>
      <c r="AM3750" s="359"/>
      <c r="AN3750" s="385"/>
      <c r="AO3750" s="385"/>
      <c r="AP3750" s="385"/>
      <c r="AQ3750" s="385"/>
      <c r="AR3750" s="385"/>
      <c r="AS3750" s="385"/>
      <c r="AT3750" s="385"/>
      <c r="AU3750" s="359"/>
      <c r="AW3750" s="416"/>
      <c r="AX3750" s="694"/>
      <c r="AY3750" s="641"/>
      <c r="AZ3750" s="385"/>
      <c r="BA3750" s="385"/>
      <c r="BB3750" s="416"/>
      <c r="BC3750" s="416"/>
      <c r="BD3750" s="416"/>
      <c r="BE3750" s="416"/>
      <c r="BF3750" s="416"/>
      <c r="BG3750" s="416"/>
      <c r="BH3750" s="416"/>
      <c r="BI3750" s="416"/>
      <c r="BJ3750" s="416"/>
    </row>
    <row r="3751" spans="10:62" x14ac:dyDescent="0.2">
      <c r="J3751" s="385"/>
      <c r="K3751" s="217"/>
      <c r="L3751" s="217"/>
      <c r="M3751" s="693"/>
      <c r="N3751" s="693"/>
      <c r="O3751" s="359"/>
      <c r="P3751" s="619"/>
      <c r="Q3751" s="672"/>
      <c r="R3751" s="672"/>
      <c r="S3751" s="672"/>
      <c r="T3751" s="385"/>
      <c r="U3751" s="385"/>
      <c r="V3751" s="385"/>
      <c r="W3751" s="385"/>
      <c r="X3751" s="693"/>
      <c r="Y3751" s="325"/>
      <c r="Z3751" s="308"/>
      <c r="AA3751" s="383"/>
      <c r="AC3751" s="325"/>
      <c r="AD3751" s="325"/>
      <c r="AF3751" s="383"/>
      <c r="AH3751" s="325"/>
      <c r="AI3751" s="325"/>
      <c r="AK3751" s="385"/>
      <c r="AL3751" s="385"/>
      <c r="AM3751" s="359"/>
      <c r="AN3751" s="385"/>
      <c r="AO3751" s="385"/>
      <c r="AP3751" s="385"/>
      <c r="AQ3751" s="385"/>
      <c r="AR3751" s="385"/>
      <c r="AS3751" s="385"/>
      <c r="AT3751" s="385"/>
      <c r="AU3751" s="359"/>
      <c r="AW3751" s="416"/>
      <c r="AX3751" s="694"/>
      <c r="AY3751" s="641"/>
      <c r="AZ3751" s="385"/>
      <c r="BA3751" s="385"/>
      <c r="BB3751" s="416"/>
      <c r="BC3751" s="416"/>
      <c r="BD3751" s="416"/>
      <c r="BE3751" s="416"/>
      <c r="BF3751" s="416"/>
      <c r="BG3751" s="416"/>
      <c r="BH3751" s="416"/>
      <c r="BI3751" s="416"/>
      <c r="BJ3751" s="416"/>
    </row>
    <row r="3752" spans="10:62" x14ac:dyDescent="0.2">
      <c r="J3752" s="385"/>
      <c r="K3752" s="217"/>
      <c r="L3752" s="217"/>
      <c r="M3752" s="693"/>
      <c r="N3752" s="693"/>
      <c r="O3752" s="359"/>
      <c r="P3752" s="619"/>
      <c r="Q3752" s="672"/>
      <c r="R3752" s="672"/>
      <c r="S3752" s="672"/>
      <c r="T3752" s="385"/>
      <c r="U3752" s="385"/>
      <c r="V3752" s="385"/>
      <c r="W3752" s="385"/>
      <c r="X3752" s="693"/>
      <c r="Y3752" s="325"/>
      <c r="Z3752" s="308"/>
      <c r="AA3752" s="383"/>
      <c r="AC3752" s="325"/>
      <c r="AD3752" s="325"/>
      <c r="AF3752" s="383"/>
      <c r="AH3752" s="325"/>
      <c r="AI3752" s="325"/>
      <c r="AK3752" s="385"/>
      <c r="AL3752" s="385"/>
      <c r="AM3752" s="359"/>
      <c r="AN3752" s="385"/>
      <c r="AO3752" s="385"/>
      <c r="AP3752" s="385"/>
      <c r="AQ3752" s="385"/>
      <c r="AR3752" s="385"/>
      <c r="AS3752" s="385"/>
      <c r="AT3752" s="385"/>
      <c r="AU3752" s="359"/>
      <c r="AW3752" s="416"/>
      <c r="AX3752" s="694"/>
      <c r="AY3752" s="641"/>
      <c r="AZ3752" s="385"/>
      <c r="BA3752" s="385"/>
      <c r="BB3752" s="416"/>
      <c r="BC3752" s="416"/>
      <c r="BD3752" s="416"/>
      <c r="BE3752" s="416"/>
      <c r="BF3752" s="416"/>
      <c r="BG3752" s="416"/>
      <c r="BH3752" s="416"/>
      <c r="BI3752" s="416"/>
      <c r="BJ3752" s="416"/>
    </row>
    <row r="3753" spans="10:62" x14ac:dyDescent="0.2">
      <c r="J3753" s="385"/>
      <c r="K3753" s="217"/>
      <c r="L3753" s="217"/>
      <c r="M3753" s="693"/>
      <c r="N3753" s="693"/>
      <c r="O3753" s="359"/>
      <c r="P3753" s="619"/>
      <c r="Q3753" s="672"/>
      <c r="R3753" s="672"/>
      <c r="S3753" s="672"/>
      <c r="T3753" s="385"/>
      <c r="U3753" s="385"/>
      <c r="V3753" s="385"/>
      <c r="W3753" s="385"/>
      <c r="X3753" s="693"/>
      <c r="Y3753" s="325"/>
      <c r="Z3753" s="308"/>
      <c r="AA3753" s="383"/>
      <c r="AC3753" s="325"/>
      <c r="AD3753" s="325"/>
      <c r="AF3753" s="383"/>
      <c r="AH3753" s="325"/>
      <c r="AI3753" s="325"/>
      <c r="AK3753" s="385"/>
      <c r="AL3753" s="385"/>
      <c r="AM3753" s="359"/>
      <c r="AN3753" s="385"/>
      <c r="AO3753" s="385"/>
      <c r="AP3753" s="385"/>
      <c r="AQ3753" s="385"/>
      <c r="AR3753" s="385"/>
      <c r="AS3753" s="385"/>
      <c r="AT3753" s="385"/>
      <c r="AU3753" s="359"/>
      <c r="AW3753" s="416"/>
      <c r="AX3753" s="694"/>
      <c r="AY3753" s="641"/>
      <c r="AZ3753" s="385"/>
      <c r="BA3753" s="385"/>
      <c r="BB3753" s="416"/>
      <c r="BC3753" s="416"/>
      <c r="BD3753" s="416"/>
      <c r="BE3753" s="416"/>
      <c r="BF3753" s="416"/>
      <c r="BG3753" s="416"/>
      <c r="BH3753" s="416"/>
      <c r="BI3753" s="416"/>
      <c r="BJ3753" s="416"/>
    </row>
    <row r="3754" spans="10:62" x14ac:dyDescent="0.2">
      <c r="J3754" s="385"/>
      <c r="K3754" s="217"/>
      <c r="L3754" s="217"/>
      <c r="M3754" s="693"/>
      <c r="N3754" s="693"/>
      <c r="O3754" s="359"/>
      <c r="P3754" s="619"/>
      <c r="Q3754" s="672"/>
      <c r="R3754" s="672"/>
      <c r="S3754" s="672"/>
      <c r="T3754" s="385"/>
      <c r="U3754" s="385"/>
      <c r="V3754" s="385"/>
      <c r="W3754" s="385"/>
      <c r="X3754" s="693"/>
      <c r="Y3754" s="325"/>
      <c r="Z3754" s="308"/>
      <c r="AA3754" s="383"/>
      <c r="AC3754" s="325"/>
      <c r="AD3754" s="325"/>
      <c r="AF3754" s="383"/>
      <c r="AH3754" s="325"/>
      <c r="AI3754" s="325"/>
      <c r="AK3754" s="385"/>
      <c r="AL3754" s="385"/>
      <c r="AM3754" s="359"/>
      <c r="AN3754" s="385"/>
      <c r="AO3754" s="385"/>
      <c r="AP3754" s="385"/>
      <c r="AQ3754" s="385"/>
      <c r="AR3754" s="385"/>
      <c r="AS3754" s="385"/>
      <c r="AT3754" s="385"/>
      <c r="AU3754" s="359"/>
      <c r="AW3754" s="416"/>
      <c r="AX3754" s="694"/>
      <c r="AY3754" s="641"/>
      <c r="AZ3754" s="385"/>
      <c r="BA3754" s="385"/>
      <c r="BB3754" s="416"/>
      <c r="BC3754" s="416"/>
      <c r="BD3754" s="416"/>
      <c r="BE3754" s="416"/>
      <c r="BF3754" s="416"/>
      <c r="BG3754" s="416"/>
      <c r="BH3754" s="416"/>
      <c r="BI3754" s="416"/>
      <c r="BJ3754" s="416"/>
    </row>
    <row r="3755" spans="10:62" x14ac:dyDescent="0.2">
      <c r="J3755" s="385"/>
      <c r="K3755" s="217"/>
      <c r="L3755" s="217"/>
      <c r="M3755" s="693"/>
      <c r="N3755" s="693"/>
      <c r="O3755" s="359"/>
      <c r="P3755" s="619"/>
      <c r="Q3755" s="672"/>
      <c r="R3755" s="672"/>
      <c r="S3755" s="672"/>
      <c r="T3755" s="385"/>
      <c r="U3755" s="385"/>
      <c r="V3755" s="385"/>
      <c r="W3755" s="385"/>
      <c r="X3755" s="693"/>
      <c r="Y3755" s="325"/>
      <c r="Z3755" s="308"/>
      <c r="AA3755" s="383"/>
      <c r="AC3755" s="325"/>
      <c r="AD3755" s="325"/>
      <c r="AF3755" s="383"/>
      <c r="AH3755" s="325"/>
      <c r="AI3755" s="325"/>
      <c r="AK3755" s="385"/>
      <c r="AL3755" s="385"/>
      <c r="AM3755" s="359"/>
      <c r="AN3755" s="385"/>
      <c r="AO3755" s="385"/>
      <c r="AP3755" s="385"/>
      <c r="AQ3755" s="385"/>
      <c r="AR3755" s="385"/>
      <c r="AS3755" s="385"/>
      <c r="AT3755" s="385"/>
      <c r="AU3755" s="359"/>
      <c r="AW3755" s="416"/>
      <c r="AX3755" s="694"/>
      <c r="AY3755" s="641"/>
      <c r="AZ3755" s="385"/>
      <c r="BA3755" s="385"/>
      <c r="BB3755" s="416"/>
      <c r="BC3755" s="416"/>
      <c r="BD3755" s="416"/>
      <c r="BE3755" s="416"/>
      <c r="BF3755" s="416"/>
      <c r="BG3755" s="416"/>
      <c r="BH3755" s="416"/>
      <c r="BI3755" s="416"/>
      <c r="BJ3755" s="416"/>
    </row>
    <row r="3756" spans="10:62" x14ac:dyDescent="0.2">
      <c r="J3756" s="385"/>
      <c r="K3756" s="217"/>
      <c r="L3756" s="217"/>
      <c r="M3756" s="693"/>
      <c r="N3756" s="693"/>
      <c r="O3756" s="359"/>
      <c r="P3756" s="619"/>
      <c r="Q3756" s="672"/>
      <c r="R3756" s="672"/>
      <c r="S3756" s="672"/>
      <c r="T3756" s="385"/>
      <c r="U3756" s="385"/>
      <c r="V3756" s="385"/>
      <c r="W3756" s="385"/>
      <c r="X3756" s="693"/>
      <c r="Y3756" s="325"/>
      <c r="Z3756" s="308"/>
      <c r="AA3756" s="383"/>
      <c r="AC3756" s="325"/>
      <c r="AD3756" s="325"/>
      <c r="AF3756" s="383"/>
      <c r="AH3756" s="325"/>
      <c r="AI3756" s="325"/>
      <c r="AK3756" s="385"/>
      <c r="AL3756" s="385"/>
      <c r="AM3756" s="359"/>
      <c r="AN3756" s="385"/>
      <c r="AO3756" s="385"/>
      <c r="AP3756" s="385"/>
      <c r="AQ3756" s="385"/>
      <c r="AR3756" s="385"/>
      <c r="AS3756" s="385"/>
      <c r="AT3756" s="385"/>
      <c r="AU3756" s="359"/>
      <c r="AW3756" s="416"/>
      <c r="AX3756" s="694"/>
      <c r="AY3756" s="641"/>
      <c r="AZ3756" s="385"/>
      <c r="BA3756" s="385"/>
      <c r="BB3756" s="416"/>
      <c r="BC3756" s="416"/>
      <c r="BD3756" s="416"/>
      <c r="BE3756" s="416"/>
      <c r="BF3756" s="416"/>
      <c r="BG3756" s="416"/>
      <c r="BH3756" s="416"/>
      <c r="BI3756" s="416"/>
      <c r="BJ3756" s="416"/>
    </row>
    <row r="3757" spans="10:62" x14ac:dyDescent="0.2">
      <c r="J3757" s="385"/>
      <c r="K3757" s="217"/>
      <c r="L3757" s="217"/>
      <c r="M3757" s="693"/>
      <c r="N3757" s="693"/>
      <c r="O3757" s="359"/>
      <c r="P3757" s="619"/>
      <c r="Q3757" s="672"/>
      <c r="R3757" s="672"/>
      <c r="S3757" s="672"/>
      <c r="T3757" s="385"/>
      <c r="U3757" s="385"/>
      <c r="V3757" s="385"/>
      <c r="W3757" s="385"/>
      <c r="X3757" s="693"/>
      <c r="Y3757" s="325"/>
      <c r="Z3757" s="308"/>
      <c r="AA3757" s="383"/>
      <c r="AC3757" s="325"/>
      <c r="AD3757" s="325"/>
      <c r="AF3757" s="383"/>
      <c r="AH3757" s="325"/>
      <c r="AI3757" s="325"/>
      <c r="AK3757" s="385"/>
      <c r="AL3757" s="385"/>
      <c r="AM3757" s="359"/>
      <c r="AN3757" s="385"/>
      <c r="AO3757" s="385"/>
      <c r="AP3757" s="385"/>
      <c r="AQ3757" s="385"/>
      <c r="AR3757" s="385"/>
      <c r="AS3757" s="385"/>
      <c r="AT3757" s="385"/>
      <c r="AU3757" s="359"/>
      <c r="AW3757" s="416"/>
      <c r="AX3757" s="694"/>
      <c r="AY3757" s="641"/>
      <c r="AZ3757" s="385"/>
      <c r="BA3757" s="385"/>
      <c r="BB3757" s="416"/>
      <c r="BC3757" s="416"/>
      <c r="BD3757" s="416"/>
      <c r="BE3757" s="416"/>
      <c r="BF3757" s="416"/>
      <c r="BG3757" s="416"/>
      <c r="BH3757" s="416"/>
      <c r="BI3757" s="416"/>
      <c r="BJ3757" s="416"/>
    </row>
    <row r="3758" spans="10:62" x14ac:dyDescent="0.2">
      <c r="J3758" s="385"/>
      <c r="K3758" s="217"/>
      <c r="L3758" s="217"/>
      <c r="M3758" s="693"/>
      <c r="N3758" s="693"/>
      <c r="O3758" s="359"/>
      <c r="P3758" s="619"/>
      <c r="Q3758" s="672"/>
      <c r="R3758" s="672"/>
      <c r="S3758" s="672"/>
      <c r="T3758" s="385"/>
      <c r="U3758" s="385"/>
      <c r="V3758" s="385"/>
      <c r="W3758" s="385"/>
      <c r="X3758" s="693"/>
      <c r="Y3758" s="325"/>
      <c r="Z3758" s="308"/>
      <c r="AA3758" s="383"/>
      <c r="AC3758" s="325"/>
      <c r="AD3758" s="325"/>
      <c r="AF3758" s="383"/>
      <c r="AH3758" s="325"/>
      <c r="AI3758" s="325"/>
      <c r="AK3758" s="385"/>
      <c r="AL3758" s="385"/>
      <c r="AM3758" s="359"/>
      <c r="AN3758" s="385"/>
      <c r="AO3758" s="385"/>
      <c r="AP3758" s="385"/>
      <c r="AQ3758" s="385"/>
      <c r="AR3758" s="385"/>
      <c r="AS3758" s="385"/>
      <c r="AT3758" s="385"/>
      <c r="AU3758" s="359"/>
      <c r="AW3758" s="416"/>
      <c r="AX3758" s="694"/>
      <c r="AY3758" s="641"/>
      <c r="AZ3758" s="385"/>
      <c r="BA3758" s="385"/>
      <c r="BB3758" s="416"/>
      <c r="BC3758" s="416"/>
      <c r="BD3758" s="416"/>
      <c r="BE3758" s="416"/>
      <c r="BF3758" s="416"/>
      <c r="BG3758" s="416"/>
      <c r="BH3758" s="416"/>
      <c r="BI3758" s="416"/>
      <c r="BJ3758" s="416"/>
    </row>
    <row r="3759" spans="10:62" x14ac:dyDescent="0.2">
      <c r="J3759" s="385"/>
      <c r="K3759" s="217"/>
      <c r="L3759" s="217"/>
      <c r="M3759" s="693"/>
      <c r="N3759" s="693"/>
      <c r="O3759" s="359"/>
      <c r="P3759" s="619"/>
      <c r="Q3759" s="672"/>
      <c r="R3759" s="672"/>
      <c r="S3759" s="672"/>
      <c r="T3759" s="385"/>
      <c r="U3759" s="385"/>
      <c r="V3759" s="385"/>
      <c r="W3759" s="385"/>
      <c r="X3759" s="693"/>
      <c r="Y3759" s="325"/>
      <c r="Z3759" s="308"/>
      <c r="AA3759" s="383"/>
      <c r="AC3759" s="325"/>
      <c r="AD3759" s="325"/>
      <c r="AF3759" s="383"/>
      <c r="AH3759" s="325"/>
      <c r="AI3759" s="325"/>
      <c r="AK3759" s="385"/>
      <c r="AL3759" s="385"/>
      <c r="AM3759" s="359"/>
      <c r="AN3759" s="385"/>
      <c r="AO3759" s="385"/>
      <c r="AP3759" s="385"/>
      <c r="AQ3759" s="385"/>
      <c r="AR3759" s="385"/>
      <c r="AS3759" s="385"/>
      <c r="AT3759" s="385"/>
      <c r="AU3759" s="359"/>
      <c r="AW3759" s="416"/>
      <c r="AX3759" s="694"/>
      <c r="AY3759" s="641"/>
      <c r="AZ3759" s="385"/>
      <c r="BA3759" s="385"/>
      <c r="BB3759" s="416"/>
      <c r="BC3759" s="416"/>
      <c r="BD3759" s="416"/>
      <c r="BE3759" s="416"/>
      <c r="BF3759" s="416"/>
      <c r="BG3759" s="416"/>
      <c r="BH3759" s="416"/>
      <c r="BI3759" s="416"/>
      <c r="BJ3759" s="416"/>
    </row>
    <row r="3760" spans="10:62" x14ac:dyDescent="0.2">
      <c r="J3760" s="385"/>
      <c r="K3760" s="217"/>
      <c r="L3760" s="217"/>
      <c r="M3760" s="693"/>
      <c r="N3760" s="693"/>
      <c r="O3760" s="359"/>
      <c r="P3760" s="619"/>
      <c r="Q3760" s="672"/>
      <c r="R3760" s="672"/>
      <c r="S3760" s="672"/>
      <c r="T3760" s="385"/>
      <c r="U3760" s="385"/>
      <c r="V3760" s="385"/>
      <c r="W3760" s="385"/>
      <c r="X3760" s="693"/>
      <c r="Y3760" s="325"/>
      <c r="Z3760" s="308"/>
      <c r="AA3760" s="383"/>
      <c r="AC3760" s="325"/>
      <c r="AD3760" s="325"/>
      <c r="AF3760" s="383"/>
      <c r="AH3760" s="325"/>
      <c r="AI3760" s="325"/>
      <c r="AK3760" s="385"/>
      <c r="AL3760" s="385"/>
      <c r="AM3760" s="359"/>
      <c r="AN3760" s="385"/>
      <c r="AO3760" s="385"/>
      <c r="AP3760" s="385"/>
      <c r="AQ3760" s="385"/>
      <c r="AR3760" s="385"/>
      <c r="AS3760" s="385"/>
      <c r="AT3760" s="385"/>
      <c r="AU3760" s="359"/>
      <c r="AW3760" s="416"/>
      <c r="AX3760" s="694"/>
      <c r="AY3760" s="641"/>
      <c r="AZ3760" s="385"/>
      <c r="BA3760" s="385"/>
      <c r="BB3760" s="416"/>
      <c r="BC3760" s="416"/>
      <c r="BD3760" s="416"/>
      <c r="BE3760" s="416"/>
      <c r="BF3760" s="416"/>
      <c r="BG3760" s="416"/>
      <c r="BH3760" s="416"/>
      <c r="BI3760" s="416"/>
      <c r="BJ3760" s="416"/>
    </row>
    <row r="3761" spans="10:62" x14ac:dyDescent="0.2">
      <c r="J3761" s="385"/>
      <c r="K3761" s="217"/>
      <c r="L3761" s="217"/>
      <c r="M3761" s="693"/>
      <c r="N3761" s="693"/>
      <c r="O3761" s="359"/>
      <c r="P3761" s="619"/>
      <c r="Q3761" s="672"/>
      <c r="R3761" s="672"/>
      <c r="S3761" s="672"/>
      <c r="T3761" s="385"/>
      <c r="U3761" s="385"/>
      <c r="V3761" s="385"/>
      <c r="W3761" s="385"/>
      <c r="X3761" s="693"/>
      <c r="Y3761" s="325"/>
      <c r="Z3761" s="308"/>
      <c r="AA3761" s="383"/>
      <c r="AC3761" s="325"/>
      <c r="AD3761" s="325"/>
      <c r="AF3761" s="383"/>
      <c r="AH3761" s="325"/>
      <c r="AI3761" s="325"/>
      <c r="AK3761" s="385"/>
      <c r="AL3761" s="385"/>
      <c r="AM3761" s="359"/>
      <c r="AN3761" s="385"/>
      <c r="AO3761" s="385"/>
      <c r="AP3761" s="385"/>
      <c r="AQ3761" s="385"/>
      <c r="AR3761" s="385"/>
      <c r="AS3761" s="385"/>
      <c r="AT3761" s="385"/>
      <c r="AU3761" s="359"/>
      <c r="AW3761" s="416"/>
      <c r="AX3761" s="694"/>
      <c r="AY3761" s="641"/>
      <c r="AZ3761" s="385"/>
      <c r="BA3761" s="385"/>
      <c r="BB3761" s="416"/>
      <c r="BC3761" s="416"/>
      <c r="BD3761" s="416"/>
      <c r="BE3761" s="416"/>
      <c r="BF3761" s="416"/>
      <c r="BG3761" s="416"/>
      <c r="BH3761" s="416"/>
      <c r="BI3761" s="416"/>
      <c r="BJ3761" s="416"/>
    </row>
    <row r="3762" spans="10:62" x14ac:dyDescent="0.2">
      <c r="J3762" s="385"/>
      <c r="K3762" s="217"/>
      <c r="L3762" s="217"/>
      <c r="M3762" s="693"/>
      <c r="N3762" s="693"/>
      <c r="O3762" s="359"/>
      <c r="P3762" s="619"/>
      <c r="Q3762" s="672"/>
      <c r="R3762" s="672"/>
      <c r="S3762" s="672"/>
      <c r="T3762" s="385"/>
      <c r="U3762" s="385"/>
      <c r="V3762" s="385"/>
      <c r="W3762" s="385"/>
      <c r="X3762" s="693"/>
      <c r="Y3762" s="325"/>
      <c r="Z3762" s="308"/>
      <c r="AA3762" s="383"/>
      <c r="AC3762" s="325"/>
      <c r="AD3762" s="325"/>
      <c r="AF3762" s="383"/>
      <c r="AH3762" s="325"/>
      <c r="AI3762" s="325"/>
      <c r="AK3762" s="385"/>
      <c r="AL3762" s="385"/>
      <c r="AM3762" s="359"/>
      <c r="AN3762" s="385"/>
      <c r="AO3762" s="385"/>
      <c r="AP3762" s="385"/>
      <c r="AQ3762" s="385"/>
      <c r="AR3762" s="385"/>
      <c r="AS3762" s="385"/>
      <c r="AT3762" s="385"/>
      <c r="AU3762" s="359"/>
      <c r="AW3762" s="416"/>
      <c r="AX3762" s="694"/>
      <c r="AY3762" s="641"/>
      <c r="AZ3762" s="385"/>
      <c r="BA3762" s="385"/>
      <c r="BB3762" s="416"/>
      <c r="BC3762" s="416"/>
      <c r="BD3762" s="416"/>
      <c r="BE3762" s="416"/>
      <c r="BF3762" s="416"/>
      <c r="BG3762" s="416"/>
      <c r="BH3762" s="416"/>
      <c r="BI3762" s="416"/>
      <c r="BJ3762" s="416"/>
    </row>
    <row r="3763" spans="10:62" x14ac:dyDescent="0.2">
      <c r="J3763" s="385"/>
      <c r="K3763" s="217"/>
      <c r="L3763" s="217"/>
      <c r="M3763" s="693"/>
      <c r="N3763" s="693"/>
      <c r="O3763" s="359"/>
      <c r="P3763" s="619"/>
      <c r="Q3763" s="672"/>
      <c r="R3763" s="672"/>
      <c r="S3763" s="672"/>
      <c r="T3763" s="385"/>
      <c r="U3763" s="385"/>
      <c r="V3763" s="385"/>
      <c r="W3763" s="385"/>
      <c r="X3763" s="693"/>
      <c r="Y3763" s="325"/>
      <c r="Z3763" s="308"/>
      <c r="AA3763" s="383"/>
      <c r="AC3763" s="325"/>
      <c r="AD3763" s="325"/>
      <c r="AF3763" s="383"/>
      <c r="AH3763" s="325"/>
      <c r="AI3763" s="325"/>
      <c r="AK3763" s="385"/>
      <c r="AL3763" s="385"/>
      <c r="AM3763" s="359"/>
      <c r="AN3763" s="385"/>
      <c r="AO3763" s="385"/>
      <c r="AP3763" s="385"/>
      <c r="AQ3763" s="385"/>
      <c r="AR3763" s="385"/>
      <c r="AS3763" s="385"/>
      <c r="AT3763" s="385"/>
      <c r="AU3763" s="359"/>
      <c r="AW3763" s="416"/>
      <c r="AX3763" s="694"/>
      <c r="AY3763" s="641"/>
      <c r="AZ3763" s="385"/>
      <c r="BA3763" s="385"/>
      <c r="BB3763" s="416"/>
      <c r="BC3763" s="416"/>
      <c r="BD3763" s="416"/>
      <c r="BE3763" s="416"/>
      <c r="BF3763" s="416"/>
      <c r="BG3763" s="416"/>
      <c r="BH3763" s="416"/>
      <c r="BI3763" s="416"/>
      <c r="BJ3763" s="416"/>
    </row>
    <row r="3764" spans="10:62" x14ac:dyDescent="0.2">
      <c r="J3764" s="385"/>
      <c r="K3764" s="217"/>
      <c r="L3764" s="217"/>
      <c r="M3764" s="693"/>
      <c r="N3764" s="693"/>
      <c r="O3764" s="359"/>
      <c r="P3764" s="619"/>
      <c r="Q3764" s="672"/>
      <c r="R3764" s="672"/>
      <c r="S3764" s="672"/>
      <c r="T3764" s="385"/>
      <c r="U3764" s="385"/>
      <c r="V3764" s="385"/>
      <c r="W3764" s="385"/>
      <c r="X3764" s="693"/>
      <c r="Y3764" s="325"/>
      <c r="Z3764" s="308"/>
      <c r="AA3764" s="383"/>
      <c r="AC3764" s="325"/>
      <c r="AD3764" s="325"/>
      <c r="AF3764" s="383"/>
      <c r="AH3764" s="325"/>
      <c r="AI3764" s="325"/>
      <c r="AK3764" s="385"/>
      <c r="AL3764" s="385"/>
      <c r="AM3764" s="359"/>
      <c r="AN3764" s="385"/>
      <c r="AO3764" s="385"/>
      <c r="AP3764" s="385"/>
      <c r="AQ3764" s="385"/>
      <c r="AR3764" s="385"/>
      <c r="AS3764" s="385"/>
      <c r="AT3764" s="385"/>
      <c r="AU3764" s="359"/>
      <c r="AW3764" s="416"/>
      <c r="AX3764" s="694"/>
      <c r="AY3764" s="641"/>
      <c r="AZ3764" s="385"/>
      <c r="BA3764" s="385"/>
      <c r="BB3764" s="416"/>
      <c r="BC3764" s="416"/>
      <c r="BD3764" s="416"/>
      <c r="BE3764" s="416"/>
      <c r="BF3764" s="416"/>
      <c r="BG3764" s="416"/>
      <c r="BH3764" s="416"/>
      <c r="BI3764" s="416"/>
      <c r="BJ3764" s="416"/>
    </row>
    <row r="3765" spans="10:62" x14ac:dyDescent="0.2">
      <c r="J3765" s="385"/>
      <c r="K3765" s="217"/>
      <c r="L3765" s="217"/>
      <c r="M3765" s="693"/>
      <c r="N3765" s="693"/>
      <c r="O3765" s="359"/>
      <c r="P3765" s="619"/>
      <c r="Q3765" s="672"/>
      <c r="R3765" s="672"/>
      <c r="S3765" s="672"/>
      <c r="T3765" s="385"/>
      <c r="U3765" s="385"/>
      <c r="V3765" s="385"/>
      <c r="W3765" s="385"/>
      <c r="X3765" s="693"/>
      <c r="Y3765" s="325"/>
      <c r="Z3765" s="308"/>
      <c r="AA3765" s="383"/>
      <c r="AC3765" s="325"/>
      <c r="AD3765" s="325"/>
      <c r="AF3765" s="383"/>
      <c r="AH3765" s="325"/>
      <c r="AI3765" s="325"/>
      <c r="AK3765" s="385"/>
      <c r="AL3765" s="385"/>
      <c r="AM3765" s="359"/>
      <c r="AN3765" s="385"/>
      <c r="AO3765" s="385"/>
      <c r="AP3765" s="385"/>
      <c r="AQ3765" s="385"/>
      <c r="AR3765" s="385"/>
      <c r="AS3765" s="385"/>
      <c r="AT3765" s="385"/>
      <c r="AU3765" s="359"/>
      <c r="AW3765" s="416"/>
      <c r="AX3765" s="694"/>
      <c r="AY3765" s="641"/>
      <c r="AZ3765" s="385"/>
      <c r="BA3765" s="385"/>
      <c r="BB3765" s="416"/>
      <c r="BC3765" s="416"/>
      <c r="BD3765" s="416"/>
      <c r="BE3765" s="416"/>
      <c r="BF3765" s="416"/>
      <c r="BG3765" s="416"/>
      <c r="BH3765" s="416"/>
      <c r="BI3765" s="416"/>
      <c r="BJ3765" s="416"/>
    </row>
    <row r="3766" spans="10:62" x14ac:dyDescent="0.2">
      <c r="J3766" s="385"/>
      <c r="K3766" s="217"/>
      <c r="L3766" s="217"/>
      <c r="M3766" s="693"/>
      <c r="N3766" s="693"/>
      <c r="O3766" s="359"/>
      <c r="P3766" s="619"/>
      <c r="Q3766" s="672"/>
      <c r="R3766" s="672"/>
      <c r="S3766" s="672"/>
      <c r="T3766" s="385"/>
      <c r="U3766" s="385"/>
      <c r="V3766" s="385"/>
      <c r="W3766" s="385"/>
      <c r="X3766" s="693"/>
      <c r="Y3766" s="325"/>
      <c r="Z3766" s="308"/>
      <c r="AA3766" s="383"/>
      <c r="AC3766" s="325"/>
      <c r="AD3766" s="325"/>
      <c r="AF3766" s="383"/>
      <c r="AH3766" s="325"/>
      <c r="AI3766" s="325"/>
      <c r="AK3766" s="385"/>
      <c r="AL3766" s="385"/>
      <c r="AM3766" s="359"/>
      <c r="AN3766" s="385"/>
      <c r="AO3766" s="385"/>
      <c r="AP3766" s="385"/>
      <c r="AQ3766" s="385"/>
      <c r="AR3766" s="385"/>
      <c r="AS3766" s="385"/>
      <c r="AT3766" s="385"/>
      <c r="AU3766" s="359"/>
      <c r="AW3766" s="416"/>
      <c r="AX3766" s="694"/>
      <c r="AY3766" s="641"/>
      <c r="AZ3766" s="385"/>
      <c r="BA3766" s="385"/>
      <c r="BB3766" s="416"/>
      <c r="BC3766" s="416"/>
      <c r="BD3766" s="416"/>
      <c r="BE3766" s="416"/>
      <c r="BF3766" s="416"/>
      <c r="BG3766" s="416"/>
      <c r="BH3766" s="416"/>
      <c r="BI3766" s="416"/>
      <c r="BJ3766" s="416"/>
    </row>
    <row r="3767" spans="10:62" x14ac:dyDescent="0.2">
      <c r="J3767" s="385"/>
      <c r="K3767" s="217"/>
      <c r="L3767" s="217"/>
      <c r="M3767" s="693"/>
      <c r="N3767" s="693"/>
      <c r="O3767" s="359"/>
      <c r="P3767" s="619"/>
      <c r="Q3767" s="672"/>
      <c r="R3767" s="672"/>
      <c r="S3767" s="672"/>
      <c r="T3767" s="385"/>
      <c r="U3767" s="385"/>
      <c r="V3767" s="385"/>
      <c r="W3767" s="385"/>
      <c r="X3767" s="693"/>
      <c r="Y3767" s="325"/>
      <c r="Z3767" s="308"/>
      <c r="AA3767" s="383"/>
      <c r="AC3767" s="325"/>
      <c r="AD3767" s="325"/>
      <c r="AF3767" s="383"/>
      <c r="AH3767" s="325"/>
      <c r="AI3767" s="325"/>
      <c r="AK3767" s="385"/>
      <c r="AL3767" s="385"/>
      <c r="AM3767" s="359"/>
      <c r="AN3767" s="385"/>
      <c r="AO3767" s="385"/>
      <c r="AP3767" s="385"/>
      <c r="AQ3767" s="385"/>
      <c r="AR3767" s="385"/>
      <c r="AS3767" s="385"/>
      <c r="AT3767" s="385"/>
      <c r="AU3767" s="359"/>
      <c r="AW3767" s="416"/>
      <c r="AX3767" s="694"/>
      <c r="AY3767" s="641"/>
      <c r="AZ3767" s="385"/>
      <c r="BA3767" s="385"/>
      <c r="BB3767" s="416"/>
      <c r="BC3767" s="416"/>
      <c r="BD3767" s="416"/>
      <c r="BE3767" s="416"/>
      <c r="BF3767" s="416"/>
      <c r="BG3767" s="416"/>
      <c r="BH3767" s="416"/>
      <c r="BI3767" s="416"/>
      <c r="BJ3767" s="416"/>
    </row>
    <row r="3768" spans="10:62" x14ac:dyDescent="0.2">
      <c r="J3768" s="385"/>
      <c r="K3768" s="217"/>
      <c r="L3768" s="217"/>
      <c r="M3768" s="693"/>
      <c r="N3768" s="693"/>
      <c r="O3768" s="359"/>
      <c r="P3768" s="619"/>
      <c r="Q3768" s="672"/>
      <c r="R3768" s="672"/>
      <c r="S3768" s="672"/>
      <c r="T3768" s="385"/>
      <c r="U3768" s="385"/>
      <c r="V3768" s="385"/>
      <c r="W3768" s="385"/>
      <c r="X3768" s="693"/>
      <c r="Y3768" s="325"/>
      <c r="Z3768" s="308"/>
      <c r="AA3768" s="383"/>
      <c r="AC3768" s="325"/>
      <c r="AD3768" s="325"/>
      <c r="AF3768" s="383"/>
      <c r="AH3768" s="325"/>
      <c r="AI3768" s="325"/>
      <c r="AK3768" s="385"/>
      <c r="AL3768" s="385"/>
      <c r="AM3768" s="359"/>
      <c r="AN3768" s="385"/>
      <c r="AO3768" s="385"/>
      <c r="AP3768" s="385"/>
      <c r="AQ3768" s="385"/>
      <c r="AR3768" s="385"/>
      <c r="AS3768" s="385"/>
      <c r="AT3768" s="385"/>
      <c r="AU3768" s="359"/>
      <c r="AW3768" s="416"/>
      <c r="AX3768" s="694"/>
      <c r="AY3768" s="641"/>
      <c r="AZ3768" s="385"/>
      <c r="BA3768" s="385"/>
      <c r="BB3768" s="416"/>
      <c r="BC3768" s="416"/>
      <c r="BD3768" s="416"/>
      <c r="BE3768" s="416"/>
      <c r="BF3768" s="416"/>
      <c r="BG3768" s="416"/>
      <c r="BH3768" s="416"/>
      <c r="BI3768" s="416"/>
      <c r="BJ3768" s="416"/>
    </row>
    <row r="3769" spans="10:62" x14ac:dyDescent="0.2">
      <c r="J3769" s="385"/>
      <c r="K3769" s="217"/>
      <c r="L3769" s="217"/>
      <c r="M3769" s="693"/>
      <c r="N3769" s="693"/>
      <c r="O3769" s="359"/>
      <c r="P3769" s="619"/>
      <c r="Q3769" s="672"/>
      <c r="R3769" s="672"/>
      <c r="S3769" s="672"/>
      <c r="T3769" s="385"/>
      <c r="U3769" s="385"/>
      <c r="V3769" s="385"/>
      <c r="W3769" s="385"/>
      <c r="X3769" s="693"/>
      <c r="Y3769" s="325"/>
      <c r="Z3769" s="308"/>
      <c r="AA3769" s="383"/>
      <c r="AC3769" s="325"/>
      <c r="AD3769" s="325"/>
      <c r="AF3769" s="383"/>
      <c r="AH3769" s="325"/>
      <c r="AI3769" s="325"/>
      <c r="AK3769" s="385"/>
      <c r="AL3769" s="385"/>
      <c r="AM3769" s="359"/>
      <c r="AN3769" s="385"/>
      <c r="AO3769" s="385"/>
      <c r="AP3769" s="385"/>
      <c r="AQ3769" s="385"/>
      <c r="AR3769" s="385"/>
      <c r="AS3769" s="385"/>
      <c r="AT3769" s="385"/>
      <c r="AU3769" s="359"/>
      <c r="AW3769" s="416"/>
      <c r="AX3769" s="694"/>
      <c r="AY3769" s="641"/>
      <c r="AZ3769" s="385"/>
      <c r="BA3769" s="385"/>
      <c r="BB3769" s="416"/>
      <c r="BC3769" s="416"/>
      <c r="BD3769" s="416"/>
      <c r="BE3769" s="416"/>
      <c r="BF3769" s="416"/>
      <c r="BG3769" s="416"/>
      <c r="BH3769" s="416"/>
      <c r="BI3769" s="416"/>
      <c r="BJ3769" s="416"/>
    </row>
    <row r="3770" spans="10:62" x14ac:dyDescent="0.2">
      <c r="J3770" s="385"/>
      <c r="K3770" s="217"/>
      <c r="L3770" s="217"/>
      <c r="M3770" s="693"/>
      <c r="N3770" s="693"/>
      <c r="O3770" s="359"/>
      <c r="P3770" s="619"/>
      <c r="Q3770" s="672"/>
      <c r="R3770" s="672"/>
      <c r="S3770" s="672"/>
      <c r="T3770" s="385"/>
      <c r="U3770" s="385"/>
      <c r="V3770" s="385"/>
      <c r="W3770" s="385"/>
      <c r="X3770" s="693"/>
      <c r="Y3770" s="325"/>
      <c r="Z3770" s="308"/>
      <c r="AA3770" s="383"/>
      <c r="AC3770" s="325"/>
      <c r="AD3770" s="325"/>
      <c r="AF3770" s="383"/>
      <c r="AH3770" s="325"/>
      <c r="AI3770" s="325"/>
      <c r="AK3770" s="385"/>
      <c r="AL3770" s="385"/>
      <c r="AM3770" s="359"/>
      <c r="AN3770" s="385"/>
      <c r="AO3770" s="385"/>
      <c r="AP3770" s="385"/>
      <c r="AQ3770" s="385"/>
      <c r="AR3770" s="385"/>
      <c r="AS3770" s="385"/>
      <c r="AT3770" s="385"/>
      <c r="AU3770" s="359"/>
      <c r="AW3770" s="416"/>
      <c r="AX3770" s="694"/>
      <c r="AY3770" s="641"/>
      <c r="AZ3770" s="385"/>
      <c r="BA3770" s="385"/>
      <c r="BB3770" s="416"/>
      <c r="BC3770" s="416"/>
      <c r="BD3770" s="416"/>
      <c r="BE3770" s="416"/>
      <c r="BF3770" s="416"/>
      <c r="BG3770" s="416"/>
      <c r="BH3770" s="416"/>
      <c r="BI3770" s="416"/>
      <c r="BJ3770" s="416"/>
    </row>
    <row r="3771" spans="10:62" x14ac:dyDescent="0.2">
      <c r="J3771" s="385"/>
      <c r="K3771" s="217"/>
      <c r="L3771" s="217"/>
      <c r="M3771" s="693"/>
      <c r="N3771" s="693"/>
      <c r="O3771" s="359"/>
      <c r="P3771" s="619"/>
      <c r="Q3771" s="672"/>
      <c r="R3771" s="672"/>
      <c r="S3771" s="672"/>
      <c r="T3771" s="385"/>
      <c r="U3771" s="385"/>
      <c r="V3771" s="385"/>
      <c r="W3771" s="385"/>
      <c r="X3771" s="693"/>
      <c r="Y3771" s="325"/>
      <c r="Z3771" s="308"/>
      <c r="AA3771" s="383"/>
      <c r="AC3771" s="325"/>
      <c r="AD3771" s="325"/>
      <c r="AF3771" s="383"/>
      <c r="AH3771" s="325"/>
      <c r="AI3771" s="325"/>
      <c r="AK3771" s="385"/>
      <c r="AL3771" s="385"/>
      <c r="AM3771" s="359"/>
      <c r="AN3771" s="385"/>
      <c r="AO3771" s="385"/>
      <c r="AP3771" s="385"/>
      <c r="AQ3771" s="385"/>
      <c r="AR3771" s="385"/>
      <c r="AS3771" s="385"/>
      <c r="AT3771" s="385"/>
      <c r="AU3771" s="359"/>
      <c r="AW3771" s="416"/>
      <c r="AX3771" s="694"/>
      <c r="AY3771" s="641"/>
      <c r="AZ3771" s="385"/>
      <c r="BA3771" s="385"/>
      <c r="BB3771" s="416"/>
      <c r="BC3771" s="416"/>
      <c r="BD3771" s="416"/>
      <c r="BE3771" s="416"/>
      <c r="BF3771" s="416"/>
      <c r="BG3771" s="416"/>
      <c r="BH3771" s="416"/>
      <c r="BI3771" s="416"/>
      <c r="BJ3771" s="416"/>
    </row>
    <row r="3772" spans="10:62" x14ac:dyDescent="0.2">
      <c r="J3772" s="385"/>
      <c r="K3772" s="217"/>
      <c r="L3772" s="217"/>
      <c r="M3772" s="693"/>
      <c r="N3772" s="693"/>
      <c r="O3772" s="359"/>
      <c r="P3772" s="619"/>
      <c r="Q3772" s="672"/>
      <c r="R3772" s="672"/>
      <c r="S3772" s="672"/>
      <c r="T3772" s="385"/>
      <c r="U3772" s="385"/>
      <c r="V3772" s="385"/>
      <c r="W3772" s="385"/>
      <c r="X3772" s="693"/>
      <c r="Y3772" s="325"/>
      <c r="Z3772" s="308"/>
      <c r="AA3772" s="383"/>
      <c r="AC3772" s="325"/>
      <c r="AD3772" s="325"/>
      <c r="AF3772" s="383"/>
      <c r="AH3772" s="325"/>
      <c r="AI3772" s="325"/>
      <c r="AK3772" s="385"/>
      <c r="AL3772" s="385"/>
      <c r="AM3772" s="359"/>
      <c r="AN3772" s="385"/>
      <c r="AO3772" s="385"/>
      <c r="AP3772" s="385"/>
      <c r="AQ3772" s="385"/>
      <c r="AR3772" s="385"/>
      <c r="AS3772" s="385"/>
      <c r="AT3772" s="385"/>
      <c r="AU3772" s="359"/>
      <c r="AW3772" s="416"/>
      <c r="AX3772" s="694"/>
      <c r="AY3772" s="641"/>
      <c r="AZ3772" s="385"/>
      <c r="BA3772" s="385"/>
      <c r="BB3772" s="416"/>
      <c r="BC3772" s="416"/>
      <c r="BD3772" s="416"/>
      <c r="BE3772" s="416"/>
      <c r="BF3772" s="416"/>
      <c r="BG3772" s="416"/>
      <c r="BH3772" s="416"/>
      <c r="BI3772" s="416"/>
      <c r="BJ3772" s="416"/>
    </row>
    <row r="3773" spans="10:62" x14ac:dyDescent="0.2">
      <c r="J3773" s="385"/>
      <c r="K3773" s="217"/>
      <c r="L3773" s="217"/>
      <c r="M3773" s="693"/>
      <c r="N3773" s="693"/>
      <c r="O3773" s="359"/>
      <c r="P3773" s="619"/>
      <c r="Q3773" s="672"/>
      <c r="R3773" s="672"/>
      <c r="S3773" s="672"/>
      <c r="T3773" s="385"/>
      <c r="U3773" s="385"/>
      <c r="V3773" s="385"/>
      <c r="W3773" s="385"/>
      <c r="X3773" s="693"/>
      <c r="Y3773" s="325"/>
      <c r="Z3773" s="308"/>
      <c r="AA3773" s="383"/>
      <c r="AC3773" s="325"/>
      <c r="AD3773" s="325"/>
      <c r="AF3773" s="383"/>
      <c r="AH3773" s="325"/>
      <c r="AI3773" s="325"/>
      <c r="AK3773" s="385"/>
      <c r="AL3773" s="385"/>
      <c r="AM3773" s="359"/>
      <c r="AN3773" s="385"/>
      <c r="AO3773" s="385"/>
      <c r="AP3773" s="385"/>
      <c r="AQ3773" s="385"/>
      <c r="AR3773" s="385"/>
      <c r="AS3773" s="385"/>
      <c r="AT3773" s="385"/>
      <c r="AU3773" s="359"/>
      <c r="AW3773" s="416"/>
      <c r="AX3773" s="694"/>
      <c r="AY3773" s="641"/>
      <c r="AZ3773" s="385"/>
      <c r="BA3773" s="385"/>
      <c r="BB3773" s="416"/>
      <c r="BC3773" s="416"/>
      <c r="BD3773" s="416"/>
      <c r="BE3773" s="416"/>
      <c r="BF3773" s="416"/>
      <c r="BG3773" s="416"/>
      <c r="BH3773" s="416"/>
      <c r="BI3773" s="416"/>
      <c r="BJ3773" s="416"/>
    </row>
    <row r="3774" spans="10:62" x14ac:dyDescent="0.2">
      <c r="J3774" s="385"/>
      <c r="K3774" s="217"/>
      <c r="L3774" s="217"/>
      <c r="M3774" s="693"/>
      <c r="N3774" s="693"/>
      <c r="O3774" s="359"/>
      <c r="P3774" s="619"/>
      <c r="Q3774" s="672"/>
      <c r="R3774" s="672"/>
      <c r="S3774" s="672"/>
      <c r="T3774" s="385"/>
      <c r="U3774" s="385"/>
      <c r="V3774" s="385"/>
      <c r="W3774" s="385"/>
      <c r="X3774" s="693"/>
      <c r="Y3774" s="325"/>
      <c r="Z3774" s="308"/>
      <c r="AA3774" s="383"/>
      <c r="AC3774" s="325"/>
      <c r="AD3774" s="325"/>
      <c r="AF3774" s="383"/>
      <c r="AH3774" s="325"/>
      <c r="AI3774" s="325"/>
      <c r="AK3774" s="385"/>
      <c r="AL3774" s="385"/>
      <c r="AM3774" s="359"/>
      <c r="AN3774" s="385"/>
      <c r="AO3774" s="385"/>
      <c r="AP3774" s="385"/>
      <c r="AQ3774" s="385"/>
      <c r="AR3774" s="385"/>
      <c r="AS3774" s="385"/>
      <c r="AT3774" s="385"/>
      <c r="AU3774" s="359"/>
      <c r="AW3774" s="416"/>
      <c r="AX3774" s="694"/>
      <c r="AY3774" s="641"/>
      <c r="AZ3774" s="385"/>
      <c r="BA3774" s="385"/>
      <c r="BB3774" s="416"/>
      <c r="BC3774" s="416"/>
      <c r="BD3774" s="416"/>
      <c r="BE3774" s="416"/>
      <c r="BF3774" s="416"/>
      <c r="BG3774" s="416"/>
      <c r="BH3774" s="416"/>
      <c r="BI3774" s="416"/>
      <c r="BJ3774" s="416"/>
    </row>
    <row r="3775" spans="10:62" x14ac:dyDescent="0.2">
      <c r="J3775" s="385"/>
      <c r="K3775" s="217"/>
      <c r="L3775" s="217"/>
      <c r="M3775" s="693"/>
      <c r="N3775" s="693"/>
      <c r="O3775" s="359"/>
      <c r="P3775" s="619"/>
      <c r="Q3775" s="672"/>
      <c r="R3775" s="672"/>
      <c r="S3775" s="672"/>
      <c r="T3775" s="385"/>
      <c r="U3775" s="385"/>
      <c r="V3775" s="385"/>
      <c r="W3775" s="385"/>
      <c r="X3775" s="693"/>
      <c r="Y3775" s="325"/>
      <c r="Z3775" s="308"/>
      <c r="AA3775" s="383"/>
      <c r="AC3775" s="325"/>
      <c r="AD3775" s="325"/>
      <c r="AF3775" s="383"/>
      <c r="AH3775" s="325"/>
      <c r="AI3775" s="325"/>
      <c r="AK3775" s="385"/>
      <c r="AL3775" s="385"/>
      <c r="AM3775" s="359"/>
      <c r="AN3775" s="385"/>
      <c r="AO3775" s="385"/>
      <c r="AP3775" s="385"/>
      <c r="AQ3775" s="385"/>
      <c r="AR3775" s="385"/>
      <c r="AS3775" s="385"/>
      <c r="AT3775" s="385"/>
      <c r="AU3775" s="359"/>
      <c r="AW3775" s="416"/>
      <c r="AX3775" s="694"/>
      <c r="AY3775" s="641"/>
      <c r="AZ3775" s="385"/>
      <c r="BA3775" s="385"/>
      <c r="BB3775" s="416"/>
      <c r="BC3775" s="416"/>
      <c r="BD3775" s="416"/>
      <c r="BE3775" s="416"/>
      <c r="BF3775" s="416"/>
      <c r="BG3775" s="416"/>
      <c r="BH3775" s="416"/>
      <c r="BI3775" s="416"/>
      <c r="BJ3775" s="416"/>
    </row>
    <row r="3776" spans="10:62" x14ac:dyDescent="0.2">
      <c r="J3776" s="385"/>
      <c r="K3776" s="217"/>
      <c r="L3776" s="217"/>
      <c r="M3776" s="693"/>
      <c r="N3776" s="693"/>
      <c r="O3776" s="359"/>
      <c r="P3776" s="619"/>
      <c r="Q3776" s="672"/>
      <c r="R3776" s="672"/>
      <c r="S3776" s="672"/>
      <c r="T3776" s="385"/>
      <c r="U3776" s="385"/>
      <c r="V3776" s="385"/>
      <c r="W3776" s="385"/>
      <c r="X3776" s="693"/>
      <c r="Y3776" s="325"/>
      <c r="Z3776" s="308"/>
      <c r="AA3776" s="383"/>
      <c r="AC3776" s="325"/>
      <c r="AD3776" s="325"/>
      <c r="AF3776" s="383"/>
      <c r="AH3776" s="325"/>
      <c r="AI3776" s="325"/>
      <c r="AK3776" s="385"/>
      <c r="AL3776" s="385"/>
      <c r="AM3776" s="359"/>
      <c r="AN3776" s="385"/>
      <c r="AO3776" s="385"/>
      <c r="AP3776" s="385"/>
      <c r="AQ3776" s="385"/>
      <c r="AR3776" s="385"/>
      <c r="AS3776" s="385"/>
      <c r="AT3776" s="385"/>
      <c r="AU3776" s="359"/>
      <c r="AW3776" s="416"/>
      <c r="AX3776" s="694"/>
      <c r="AY3776" s="641"/>
      <c r="AZ3776" s="385"/>
      <c r="BA3776" s="385"/>
      <c r="BB3776" s="416"/>
      <c r="BC3776" s="416"/>
      <c r="BD3776" s="416"/>
      <c r="BE3776" s="416"/>
      <c r="BF3776" s="416"/>
      <c r="BG3776" s="416"/>
      <c r="BH3776" s="416"/>
      <c r="BI3776" s="416"/>
      <c r="BJ3776" s="416"/>
    </row>
    <row r="3777" spans="10:62" x14ac:dyDescent="0.2">
      <c r="J3777" s="385"/>
      <c r="K3777" s="217"/>
      <c r="L3777" s="217"/>
      <c r="M3777" s="693"/>
      <c r="N3777" s="693"/>
      <c r="O3777" s="359"/>
      <c r="P3777" s="619"/>
      <c r="Q3777" s="672"/>
      <c r="R3777" s="672"/>
      <c r="S3777" s="672"/>
      <c r="T3777" s="385"/>
      <c r="U3777" s="385"/>
      <c r="V3777" s="385"/>
      <c r="W3777" s="385"/>
      <c r="X3777" s="693"/>
      <c r="Y3777" s="325"/>
      <c r="Z3777" s="308"/>
      <c r="AA3777" s="383"/>
      <c r="AC3777" s="325"/>
      <c r="AD3777" s="325"/>
      <c r="AF3777" s="383"/>
      <c r="AH3777" s="325"/>
      <c r="AI3777" s="325"/>
      <c r="AK3777" s="385"/>
      <c r="AL3777" s="385"/>
      <c r="AM3777" s="359"/>
      <c r="AN3777" s="385"/>
      <c r="AO3777" s="385"/>
      <c r="AP3777" s="385"/>
      <c r="AQ3777" s="385"/>
      <c r="AR3777" s="385"/>
      <c r="AS3777" s="385"/>
      <c r="AT3777" s="385"/>
      <c r="AU3777" s="359"/>
      <c r="AW3777" s="416"/>
      <c r="AX3777" s="694"/>
      <c r="AY3777" s="641"/>
      <c r="AZ3777" s="385"/>
      <c r="BA3777" s="385"/>
      <c r="BB3777" s="416"/>
      <c r="BC3777" s="416"/>
      <c r="BD3777" s="416"/>
      <c r="BE3777" s="416"/>
      <c r="BF3777" s="416"/>
      <c r="BG3777" s="416"/>
      <c r="BH3777" s="416"/>
      <c r="BI3777" s="416"/>
      <c r="BJ3777" s="416"/>
    </row>
    <row r="3778" spans="10:62" x14ac:dyDescent="0.2">
      <c r="J3778" s="385"/>
      <c r="K3778" s="217"/>
      <c r="L3778" s="217"/>
      <c r="M3778" s="693"/>
      <c r="N3778" s="693"/>
      <c r="O3778" s="359"/>
      <c r="P3778" s="619"/>
      <c r="Q3778" s="672"/>
      <c r="R3778" s="672"/>
      <c r="S3778" s="672"/>
      <c r="T3778" s="385"/>
      <c r="U3778" s="385"/>
      <c r="V3778" s="385"/>
      <c r="W3778" s="385"/>
      <c r="X3778" s="693"/>
      <c r="Y3778" s="325"/>
      <c r="Z3778" s="308"/>
      <c r="AA3778" s="383"/>
      <c r="AC3778" s="325"/>
      <c r="AD3778" s="325"/>
      <c r="AF3778" s="383"/>
      <c r="AH3778" s="325"/>
      <c r="AI3778" s="325"/>
      <c r="AK3778" s="385"/>
      <c r="AL3778" s="385"/>
      <c r="AM3778" s="359"/>
      <c r="AN3778" s="385"/>
      <c r="AO3778" s="385"/>
      <c r="AP3778" s="385"/>
      <c r="AQ3778" s="385"/>
      <c r="AR3778" s="385"/>
      <c r="AS3778" s="385"/>
      <c r="AT3778" s="385"/>
      <c r="AU3778" s="359"/>
      <c r="AW3778" s="416"/>
      <c r="AX3778" s="694"/>
      <c r="AY3778" s="641"/>
      <c r="AZ3778" s="385"/>
      <c r="BA3778" s="385"/>
      <c r="BB3778" s="416"/>
      <c r="BC3778" s="416"/>
      <c r="BD3778" s="416"/>
      <c r="BE3778" s="416"/>
      <c r="BF3778" s="416"/>
      <c r="BG3778" s="416"/>
      <c r="BH3778" s="416"/>
      <c r="BI3778" s="416"/>
      <c r="BJ3778" s="416"/>
    </row>
    <row r="3779" spans="10:62" x14ac:dyDescent="0.2">
      <c r="J3779" s="385"/>
      <c r="K3779" s="217"/>
      <c r="L3779" s="217"/>
      <c r="M3779" s="693"/>
      <c r="N3779" s="693"/>
      <c r="O3779" s="359"/>
      <c r="P3779" s="619"/>
      <c r="Q3779" s="672"/>
      <c r="R3779" s="672"/>
      <c r="S3779" s="672"/>
      <c r="T3779" s="385"/>
      <c r="U3779" s="385"/>
      <c r="V3779" s="385"/>
      <c r="W3779" s="385"/>
      <c r="X3779" s="693"/>
      <c r="Y3779" s="325"/>
      <c r="Z3779" s="308"/>
      <c r="AA3779" s="383"/>
      <c r="AC3779" s="325"/>
      <c r="AD3779" s="325"/>
      <c r="AF3779" s="383"/>
      <c r="AH3779" s="325"/>
      <c r="AI3779" s="325"/>
      <c r="AK3779" s="385"/>
      <c r="AL3779" s="385"/>
      <c r="AM3779" s="359"/>
      <c r="AN3779" s="385"/>
      <c r="AO3779" s="385"/>
      <c r="AP3779" s="385"/>
      <c r="AQ3779" s="385"/>
      <c r="AR3779" s="385"/>
      <c r="AS3779" s="385"/>
      <c r="AT3779" s="385"/>
      <c r="AU3779" s="359"/>
      <c r="AW3779" s="416"/>
      <c r="AX3779" s="694"/>
      <c r="AY3779" s="641"/>
      <c r="AZ3779" s="385"/>
      <c r="BA3779" s="385"/>
      <c r="BB3779" s="416"/>
      <c r="BC3779" s="416"/>
      <c r="BD3779" s="416"/>
      <c r="BE3779" s="416"/>
      <c r="BF3779" s="416"/>
      <c r="BG3779" s="416"/>
      <c r="BH3779" s="416"/>
      <c r="BI3779" s="416"/>
      <c r="BJ3779" s="416"/>
    </row>
    <row r="3780" spans="10:62" x14ac:dyDescent="0.2">
      <c r="J3780" s="385"/>
      <c r="K3780" s="217"/>
      <c r="L3780" s="217"/>
      <c r="M3780" s="693"/>
      <c r="N3780" s="693"/>
      <c r="O3780" s="359"/>
      <c r="P3780" s="619"/>
      <c r="Q3780" s="672"/>
      <c r="R3780" s="672"/>
      <c r="S3780" s="672"/>
      <c r="T3780" s="385"/>
      <c r="U3780" s="385"/>
      <c r="V3780" s="385"/>
      <c r="W3780" s="385"/>
      <c r="X3780" s="693"/>
      <c r="Y3780" s="325"/>
      <c r="Z3780" s="308"/>
      <c r="AA3780" s="383"/>
      <c r="AC3780" s="325"/>
      <c r="AD3780" s="325"/>
      <c r="AF3780" s="383"/>
      <c r="AH3780" s="325"/>
      <c r="AI3780" s="325"/>
      <c r="AK3780" s="385"/>
      <c r="AL3780" s="385"/>
      <c r="AM3780" s="359"/>
      <c r="AN3780" s="385"/>
      <c r="AO3780" s="385"/>
      <c r="AP3780" s="385"/>
      <c r="AQ3780" s="385"/>
      <c r="AR3780" s="385"/>
      <c r="AS3780" s="385"/>
      <c r="AT3780" s="385"/>
      <c r="AU3780" s="359"/>
      <c r="AW3780" s="416"/>
      <c r="AX3780" s="694"/>
      <c r="AY3780" s="641"/>
      <c r="AZ3780" s="385"/>
      <c r="BA3780" s="385"/>
      <c r="BB3780" s="416"/>
      <c r="BC3780" s="416"/>
      <c r="BD3780" s="416"/>
      <c r="BE3780" s="416"/>
      <c r="BF3780" s="416"/>
      <c r="BG3780" s="416"/>
      <c r="BH3780" s="416"/>
      <c r="BI3780" s="416"/>
      <c r="BJ3780" s="416"/>
    </row>
    <row r="3781" spans="10:62" x14ac:dyDescent="0.2">
      <c r="J3781" s="385"/>
      <c r="K3781" s="217"/>
      <c r="L3781" s="217"/>
      <c r="M3781" s="693"/>
      <c r="N3781" s="693"/>
      <c r="O3781" s="359"/>
      <c r="P3781" s="619"/>
      <c r="Q3781" s="672"/>
      <c r="R3781" s="672"/>
      <c r="S3781" s="672"/>
      <c r="T3781" s="385"/>
      <c r="U3781" s="385"/>
      <c r="V3781" s="385"/>
      <c r="W3781" s="385"/>
      <c r="X3781" s="693"/>
      <c r="Y3781" s="325"/>
      <c r="Z3781" s="308"/>
      <c r="AA3781" s="383"/>
      <c r="AC3781" s="325"/>
      <c r="AD3781" s="325"/>
      <c r="AF3781" s="383"/>
      <c r="AH3781" s="325"/>
      <c r="AI3781" s="325"/>
      <c r="AK3781" s="385"/>
      <c r="AL3781" s="385"/>
      <c r="AM3781" s="359"/>
      <c r="AN3781" s="385"/>
      <c r="AO3781" s="385"/>
      <c r="AP3781" s="385"/>
      <c r="AQ3781" s="385"/>
      <c r="AR3781" s="385"/>
      <c r="AS3781" s="385"/>
      <c r="AT3781" s="385"/>
      <c r="AU3781" s="359"/>
      <c r="AW3781" s="416"/>
      <c r="AX3781" s="694"/>
      <c r="AY3781" s="641"/>
      <c r="AZ3781" s="385"/>
      <c r="BA3781" s="385"/>
      <c r="BB3781" s="416"/>
      <c r="BC3781" s="416"/>
      <c r="BD3781" s="416"/>
      <c r="BE3781" s="416"/>
      <c r="BF3781" s="416"/>
      <c r="BG3781" s="416"/>
      <c r="BH3781" s="416"/>
      <c r="BI3781" s="416"/>
      <c r="BJ3781" s="416"/>
    </row>
    <row r="3782" spans="10:62" x14ac:dyDescent="0.2">
      <c r="J3782" s="385"/>
      <c r="K3782" s="217"/>
      <c r="L3782" s="217"/>
      <c r="M3782" s="693"/>
      <c r="N3782" s="693"/>
      <c r="O3782" s="359"/>
      <c r="P3782" s="619"/>
      <c r="Q3782" s="672"/>
      <c r="R3782" s="672"/>
      <c r="S3782" s="672"/>
      <c r="T3782" s="385"/>
      <c r="U3782" s="385"/>
      <c r="V3782" s="385"/>
      <c r="W3782" s="385"/>
      <c r="X3782" s="693"/>
      <c r="Y3782" s="325"/>
      <c r="Z3782" s="308"/>
      <c r="AA3782" s="383"/>
      <c r="AC3782" s="325"/>
      <c r="AD3782" s="325"/>
      <c r="AF3782" s="383"/>
      <c r="AH3782" s="325"/>
      <c r="AI3782" s="325"/>
      <c r="AK3782" s="385"/>
      <c r="AL3782" s="385"/>
      <c r="AM3782" s="359"/>
      <c r="AN3782" s="385"/>
      <c r="AO3782" s="385"/>
      <c r="AP3782" s="385"/>
      <c r="AQ3782" s="385"/>
      <c r="AR3782" s="385"/>
      <c r="AS3782" s="385"/>
      <c r="AT3782" s="385"/>
      <c r="AU3782" s="359"/>
      <c r="AW3782" s="416"/>
      <c r="AX3782" s="694"/>
      <c r="AY3782" s="641"/>
      <c r="AZ3782" s="385"/>
      <c r="BA3782" s="385"/>
      <c r="BB3782" s="416"/>
      <c r="BC3782" s="416"/>
      <c r="BD3782" s="416"/>
      <c r="BE3782" s="416"/>
      <c r="BF3782" s="416"/>
      <c r="BG3782" s="416"/>
      <c r="BH3782" s="416"/>
      <c r="BI3782" s="416"/>
      <c r="BJ3782" s="416"/>
    </row>
    <row r="3783" spans="10:62" x14ac:dyDescent="0.2">
      <c r="J3783" s="385"/>
      <c r="K3783" s="217"/>
      <c r="L3783" s="217"/>
      <c r="M3783" s="693"/>
      <c r="N3783" s="693"/>
      <c r="O3783" s="359"/>
      <c r="P3783" s="619"/>
      <c r="Q3783" s="672"/>
      <c r="R3783" s="672"/>
      <c r="S3783" s="672"/>
      <c r="T3783" s="385"/>
      <c r="U3783" s="385"/>
      <c r="V3783" s="385"/>
      <c r="W3783" s="385"/>
      <c r="X3783" s="693"/>
      <c r="Y3783" s="325"/>
      <c r="Z3783" s="308"/>
      <c r="AA3783" s="383"/>
      <c r="AC3783" s="325"/>
      <c r="AD3783" s="325"/>
      <c r="AF3783" s="383"/>
      <c r="AH3783" s="325"/>
      <c r="AI3783" s="325"/>
      <c r="AK3783" s="385"/>
      <c r="AL3783" s="385"/>
      <c r="AM3783" s="359"/>
      <c r="AN3783" s="385"/>
      <c r="AO3783" s="385"/>
      <c r="AP3783" s="385"/>
      <c r="AQ3783" s="385"/>
      <c r="AR3783" s="385"/>
      <c r="AS3783" s="385"/>
      <c r="AT3783" s="385"/>
      <c r="AU3783" s="359"/>
      <c r="AW3783" s="416"/>
      <c r="AX3783" s="694"/>
      <c r="AY3783" s="641"/>
      <c r="AZ3783" s="385"/>
      <c r="BA3783" s="385"/>
      <c r="BB3783" s="416"/>
      <c r="BC3783" s="416"/>
      <c r="BD3783" s="416"/>
      <c r="BE3783" s="416"/>
      <c r="BF3783" s="416"/>
      <c r="BG3783" s="416"/>
      <c r="BH3783" s="416"/>
      <c r="BI3783" s="416"/>
      <c r="BJ3783" s="416"/>
    </row>
    <row r="3784" spans="10:62" x14ac:dyDescent="0.2">
      <c r="J3784" s="385"/>
      <c r="K3784" s="217"/>
      <c r="L3784" s="217"/>
      <c r="M3784" s="693"/>
      <c r="N3784" s="693"/>
      <c r="O3784" s="359"/>
      <c r="P3784" s="619"/>
      <c r="Q3784" s="672"/>
      <c r="R3784" s="672"/>
      <c r="S3784" s="672"/>
      <c r="T3784" s="385"/>
      <c r="U3784" s="385"/>
      <c r="V3784" s="385"/>
      <c r="W3784" s="385"/>
      <c r="X3784" s="693"/>
      <c r="Y3784" s="325"/>
      <c r="Z3784" s="308"/>
      <c r="AA3784" s="383"/>
      <c r="AC3784" s="325"/>
      <c r="AD3784" s="325"/>
      <c r="AF3784" s="383"/>
      <c r="AH3784" s="325"/>
      <c r="AI3784" s="325"/>
      <c r="AK3784" s="385"/>
      <c r="AL3784" s="385"/>
      <c r="AM3784" s="359"/>
      <c r="AN3784" s="385"/>
      <c r="AO3784" s="385"/>
      <c r="AP3784" s="385"/>
      <c r="AQ3784" s="385"/>
      <c r="AR3784" s="385"/>
      <c r="AS3784" s="385"/>
      <c r="AT3784" s="385"/>
      <c r="AU3784" s="359"/>
      <c r="AW3784" s="416"/>
      <c r="AX3784" s="694"/>
      <c r="AY3784" s="641"/>
      <c r="AZ3784" s="385"/>
      <c r="BA3784" s="385"/>
      <c r="BB3784" s="416"/>
      <c r="BC3784" s="416"/>
      <c r="BD3784" s="416"/>
      <c r="BE3784" s="416"/>
      <c r="BF3784" s="416"/>
      <c r="BG3784" s="416"/>
      <c r="BH3784" s="416"/>
      <c r="BI3784" s="416"/>
      <c r="BJ3784" s="416"/>
    </row>
    <row r="3785" spans="10:62" x14ac:dyDescent="0.2">
      <c r="J3785" s="385"/>
      <c r="K3785" s="217"/>
      <c r="L3785" s="217"/>
      <c r="M3785" s="693"/>
      <c r="N3785" s="693"/>
      <c r="O3785" s="359"/>
      <c r="P3785" s="619"/>
      <c r="Q3785" s="672"/>
      <c r="R3785" s="672"/>
      <c r="S3785" s="672"/>
      <c r="T3785" s="385"/>
      <c r="U3785" s="385"/>
      <c r="V3785" s="385"/>
      <c r="W3785" s="385"/>
      <c r="X3785" s="693"/>
      <c r="Y3785" s="325"/>
      <c r="Z3785" s="308"/>
      <c r="AA3785" s="383"/>
      <c r="AC3785" s="325"/>
      <c r="AD3785" s="325"/>
      <c r="AF3785" s="383"/>
      <c r="AH3785" s="325"/>
      <c r="AI3785" s="325"/>
      <c r="AK3785" s="385"/>
      <c r="AL3785" s="385"/>
      <c r="AM3785" s="359"/>
      <c r="AN3785" s="385"/>
      <c r="AO3785" s="385"/>
      <c r="AP3785" s="385"/>
      <c r="AQ3785" s="385"/>
      <c r="AR3785" s="385"/>
      <c r="AS3785" s="385"/>
      <c r="AT3785" s="385"/>
      <c r="AU3785" s="359"/>
      <c r="AW3785" s="416"/>
      <c r="AX3785" s="694"/>
      <c r="AY3785" s="641"/>
      <c r="AZ3785" s="385"/>
      <c r="BA3785" s="385"/>
      <c r="BB3785" s="416"/>
      <c r="BC3785" s="416"/>
      <c r="BD3785" s="416"/>
      <c r="BE3785" s="416"/>
      <c r="BF3785" s="416"/>
      <c r="BG3785" s="416"/>
      <c r="BH3785" s="416"/>
      <c r="BI3785" s="416"/>
      <c r="BJ3785" s="416"/>
    </row>
    <row r="3786" spans="10:62" x14ac:dyDescent="0.2">
      <c r="J3786" s="385"/>
      <c r="K3786" s="217"/>
      <c r="L3786" s="217"/>
      <c r="M3786" s="693"/>
      <c r="N3786" s="693"/>
      <c r="O3786" s="359"/>
      <c r="P3786" s="619"/>
      <c r="Q3786" s="672"/>
      <c r="R3786" s="672"/>
      <c r="S3786" s="672"/>
      <c r="T3786" s="385"/>
      <c r="U3786" s="385"/>
      <c r="V3786" s="385"/>
      <c r="W3786" s="385"/>
      <c r="X3786" s="693"/>
      <c r="Y3786" s="325"/>
      <c r="Z3786" s="308"/>
      <c r="AA3786" s="383"/>
      <c r="AC3786" s="325"/>
      <c r="AD3786" s="325"/>
      <c r="AF3786" s="383"/>
      <c r="AH3786" s="325"/>
      <c r="AI3786" s="325"/>
      <c r="AK3786" s="385"/>
      <c r="AL3786" s="385"/>
      <c r="AM3786" s="359"/>
      <c r="AN3786" s="385"/>
      <c r="AO3786" s="385"/>
      <c r="AP3786" s="385"/>
      <c r="AQ3786" s="385"/>
      <c r="AR3786" s="385"/>
      <c r="AS3786" s="385"/>
      <c r="AT3786" s="385"/>
      <c r="AU3786" s="359"/>
      <c r="AW3786" s="416"/>
      <c r="AX3786" s="694"/>
      <c r="AY3786" s="641"/>
      <c r="AZ3786" s="385"/>
      <c r="BA3786" s="385"/>
      <c r="BB3786" s="416"/>
      <c r="BC3786" s="416"/>
      <c r="BD3786" s="416"/>
      <c r="BE3786" s="416"/>
      <c r="BF3786" s="416"/>
      <c r="BG3786" s="416"/>
      <c r="BH3786" s="416"/>
      <c r="BI3786" s="416"/>
      <c r="BJ3786" s="416"/>
    </row>
    <row r="3787" spans="10:62" x14ac:dyDescent="0.2">
      <c r="J3787" s="385"/>
      <c r="K3787" s="217"/>
      <c r="L3787" s="217"/>
      <c r="M3787" s="693"/>
      <c r="N3787" s="693"/>
      <c r="O3787" s="359"/>
      <c r="P3787" s="619"/>
      <c r="Q3787" s="672"/>
      <c r="R3787" s="672"/>
      <c r="S3787" s="672"/>
      <c r="T3787" s="385"/>
      <c r="U3787" s="385"/>
      <c r="V3787" s="385"/>
      <c r="W3787" s="385"/>
      <c r="X3787" s="693"/>
      <c r="Y3787" s="325"/>
      <c r="Z3787" s="308"/>
      <c r="AA3787" s="383"/>
      <c r="AC3787" s="325"/>
      <c r="AD3787" s="325"/>
      <c r="AF3787" s="383"/>
      <c r="AH3787" s="325"/>
      <c r="AI3787" s="325"/>
      <c r="AK3787" s="385"/>
      <c r="AL3787" s="385"/>
      <c r="AM3787" s="359"/>
      <c r="AN3787" s="385"/>
      <c r="AO3787" s="385"/>
      <c r="AP3787" s="385"/>
      <c r="AQ3787" s="385"/>
      <c r="AR3787" s="385"/>
      <c r="AS3787" s="385"/>
      <c r="AT3787" s="385"/>
      <c r="AU3787" s="359"/>
      <c r="AW3787" s="416"/>
      <c r="AX3787" s="694"/>
      <c r="AY3787" s="641"/>
      <c r="AZ3787" s="385"/>
      <c r="BA3787" s="385"/>
      <c r="BB3787" s="416"/>
      <c r="BC3787" s="416"/>
      <c r="BD3787" s="416"/>
      <c r="BE3787" s="416"/>
      <c r="BF3787" s="416"/>
      <c r="BG3787" s="416"/>
      <c r="BH3787" s="416"/>
      <c r="BI3787" s="416"/>
      <c r="BJ3787" s="416"/>
    </row>
    <row r="3788" spans="10:62" x14ac:dyDescent="0.2">
      <c r="J3788" s="385"/>
      <c r="K3788" s="217"/>
      <c r="L3788" s="217"/>
      <c r="M3788" s="693"/>
      <c r="N3788" s="693"/>
      <c r="O3788" s="359"/>
      <c r="P3788" s="619"/>
      <c r="Q3788" s="672"/>
      <c r="R3788" s="672"/>
      <c r="S3788" s="672"/>
      <c r="T3788" s="385"/>
      <c r="U3788" s="385"/>
      <c r="V3788" s="385"/>
      <c r="W3788" s="385"/>
      <c r="X3788" s="693"/>
      <c r="Y3788" s="325"/>
      <c r="Z3788" s="308"/>
      <c r="AA3788" s="383"/>
      <c r="AC3788" s="325"/>
      <c r="AD3788" s="325"/>
      <c r="AF3788" s="383"/>
      <c r="AH3788" s="325"/>
      <c r="AI3788" s="325"/>
      <c r="AK3788" s="385"/>
      <c r="AL3788" s="385"/>
      <c r="AM3788" s="359"/>
      <c r="AN3788" s="385"/>
      <c r="AO3788" s="385"/>
      <c r="AP3788" s="385"/>
      <c r="AQ3788" s="385"/>
      <c r="AR3788" s="385"/>
      <c r="AS3788" s="385"/>
      <c r="AT3788" s="385"/>
      <c r="AU3788" s="359"/>
      <c r="AW3788" s="416"/>
      <c r="AX3788" s="694"/>
      <c r="AY3788" s="641"/>
      <c r="AZ3788" s="385"/>
      <c r="BA3788" s="385"/>
      <c r="BB3788" s="416"/>
      <c r="BC3788" s="416"/>
      <c r="BD3788" s="416"/>
      <c r="BE3788" s="416"/>
      <c r="BF3788" s="416"/>
      <c r="BG3788" s="416"/>
      <c r="BH3788" s="416"/>
      <c r="BI3788" s="416"/>
      <c r="BJ3788" s="416"/>
    </row>
    <row r="3789" spans="10:62" x14ac:dyDescent="0.2">
      <c r="J3789" s="385"/>
      <c r="K3789" s="217"/>
      <c r="L3789" s="217"/>
      <c r="M3789" s="693"/>
      <c r="N3789" s="693"/>
      <c r="O3789" s="359"/>
      <c r="P3789" s="619"/>
      <c r="Q3789" s="672"/>
      <c r="R3789" s="672"/>
      <c r="S3789" s="672"/>
      <c r="T3789" s="385"/>
      <c r="U3789" s="385"/>
      <c r="V3789" s="385"/>
      <c r="W3789" s="385"/>
      <c r="X3789" s="693"/>
      <c r="Y3789" s="325"/>
      <c r="Z3789" s="308"/>
      <c r="AA3789" s="383"/>
      <c r="AC3789" s="325"/>
      <c r="AD3789" s="325"/>
      <c r="AF3789" s="383"/>
      <c r="AH3789" s="325"/>
      <c r="AI3789" s="325"/>
      <c r="AK3789" s="385"/>
      <c r="AL3789" s="385"/>
      <c r="AM3789" s="359"/>
      <c r="AN3789" s="385"/>
      <c r="AO3789" s="385"/>
      <c r="AP3789" s="385"/>
      <c r="AQ3789" s="385"/>
      <c r="AR3789" s="385"/>
      <c r="AS3789" s="385"/>
      <c r="AT3789" s="385"/>
      <c r="AU3789" s="359"/>
      <c r="AW3789" s="416"/>
      <c r="AX3789" s="694"/>
      <c r="AY3789" s="641"/>
      <c r="AZ3789" s="385"/>
      <c r="BA3789" s="385"/>
      <c r="BB3789" s="416"/>
      <c r="BC3789" s="416"/>
      <c r="BD3789" s="416"/>
      <c r="BE3789" s="416"/>
      <c r="BF3789" s="416"/>
      <c r="BG3789" s="416"/>
      <c r="BH3789" s="416"/>
      <c r="BI3789" s="416"/>
      <c r="BJ3789" s="416"/>
    </row>
    <row r="3790" spans="10:62" x14ac:dyDescent="0.2">
      <c r="J3790" s="385"/>
      <c r="K3790" s="217"/>
      <c r="L3790" s="217"/>
      <c r="M3790" s="693"/>
      <c r="N3790" s="693"/>
      <c r="O3790" s="359"/>
      <c r="P3790" s="619"/>
      <c r="Q3790" s="672"/>
      <c r="R3790" s="672"/>
      <c r="S3790" s="672"/>
      <c r="T3790" s="385"/>
      <c r="U3790" s="385"/>
      <c r="V3790" s="385"/>
      <c r="W3790" s="385"/>
      <c r="X3790" s="693"/>
      <c r="Y3790" s="325"/>
      <c r="Z3790" s="308"/>
      <c r="AA3790" s="383"/>
      <c r="AC3790" s="325"/>
      <c r="AD3790" s="325"/>
      <c r="AF3790" s="383"/>
      <c r="AH3790" s="325"/>
      <c r="AI3790" s="325"/>
      <c r="AK3790" s="385"/>
      <c r="AL3790" s="385"/>
      <c r="AM3790" s="359"/>
      <c r="AN3790" s="385"/>
      <c r="AO3790" s="385"/>
      <c r="AP3790" s="385"/>
      <c r="AQ3790" s="385"/>
      <c r="AR3790" s="385"/>
      <c r="AS3790" s="385"/>
      <c r="AT3790" s="385"/>
      <c r="AU3790" s="359"/>
      <c r="AW3790" s="416"/>
      <c r="AX3790" s="694"/>
      <c r="AY3790" s="641"/>
      <c r="AZ3790" s="385"/>
      <c r="BA3790" s="385"/>
      <c r="BB3790" s="416"/>
      <c r="BC3790" s="416"/>
      <c r="BD3790" s="416"/>
      <c r="BE3790" s="416"/>
      <c r="BF3790" s="416"/>
      <c r="BG3790" s="416"/>
      <c r="BH3790" s="416"/>
      <c r="BI3790" s="416"/>
      <c r="BJ3790" s="416"/>
    </row>
    <row r="3791" spans="10:62" x14ac:dyDescent="0.2">
      <c r="J3791" s="385"/>
      <c r="K3791" s="217"/>
      <c r="L3791" s="217"/>
      <c r="M3791" s="693"/>
      <c r="N3791" s="693"/>
      <c r="O3791" s="359"/>
      <c r="P3791" s="619"/>
      <c r="Q3791" s="672"/>
      <c r="R3791" s="672"/>
      <c r="S3791" s="672"/>
      <c r="T3791" s="385"/>
      <c r="U3791" s="385"/>
      <c r="V3791" s="385"/>
      <c r="W3791" s="385"/>
      <c r="X3791" s="693"/>
      <c r="Y3791" s="325"/>
      <c r="Z3791" s="308"/>
      <c r="AA3791" s="383"/>
      <c r="AC3791" s="325"/>
      <c r="AD3791" s="325"/>
      <c r="AF3791" s="383"/>
      <c r="AH3791" s="325"/>
      <c r="AI3791" s="325"/>
      <c r="AK3791" s="385"/>
      <c r="AL3791" s="385"/>
      <c r="AM3791" s="359"/>
      <c r="AN3791" s="385"/>
      <c r="AO3791" s="385"/>
      <c r="AP3791" s="385"/>
      <c r="AQ3791" s="385"/>
      <c r="AR3791" s="385"/>
      <c r="AS3791" s="385"/>
      <c r="AT3791" s="385"/>
      <c r="AU3791" s="359"/>
      <c r="AW3791" s="416"/>
      <c r="AX3791" s="694"/>
      <c r="AY3791" s="641"/>
      <c r="AZ3791" s="385"/>
      <c r="BA3791" s="385"/>
      <c r="BB3791" s="416"/>
      <c r="BC3791" s="416"/>
      <c r="BD3791" s="416"/>
      <c r="BE3791" s="416"/>
      <c r="BF3791" s="416"/>
      <c r="BG3791" s="416"/>
      <c r="BH3791" s="416"/>
      <c r="BI3791" s="416"/>
      <c r="BJ3791" s="416"/>
    </row>
    <row r="3792" spans="10:62" x14ac:dyDescent="0.2">
      <c r="J3792" s="385"/>
      <c r="K3792" s="217"/>
      <c r="L3792" s="217"/>
      <c r="M3792" s="693"/>
      <c r="N3792" s="693"/>
      <c r="O3792" s="359"/>
      <c r="P3792" s="619"/>
      <c r="Q3792" s="672"/>
      <c r="R3792" s="672"/>
      <c r="S3792" s="672"/>
      <c r="T3792" s="385"/>
      <c r="U3792" s="385"/>
      <c r="V3792" s="385"/>
      <c r="W3792" s="385"/>
      <c r="X3792" s="693"/>
      <c r="Y3792" s="325"/>
      <c r="Z3792" s="308"/>
      <c r="AA3792" s="383"/>
      <c r="AC3792" s="325"/>
      <c r="AD3792" s="325"/>
      <c r="AF3792" s="383"/>
      <c r="AH3792" s="325"/>
      <c r="AI3792" s="325"/>
      <c r="AK3792" s="385"/>
      <c r="AL3792" s="385"/>
      <c r="AM3792" s="359"/>
      <c r="AN3792" s="385"/>
      <c r="AO3792" s="385"/>
      <c r="AP3792" s="385"/>
      <c r="AQ3792" s="385"/>
      <c r="AR3792" s="385"/>
      <c r="AS3792" s="385"/>
      <c r="AT3792" s="385"/>
      <c r="AU3792" s="359"/>
      <c r="AW3792" s="416"/>
      <c r="AX3792" s="694"/>
      <c r="AY3792" s="641"/>
      <c r="AZ3792" s="385"/>
      <c r="BA3792" s="385"/>
      <c r="BB3792" s="416"/>
      <c r="BC3792" s="416"/>
      <c r="BD3792" s="416"/>
      <c r="BE3792" s="416"/>
      <c r="BF3792" s="416"/>
      <c r="BG3792" s="416"/>
      <c r="BH3792" s="416"/>
      <c r="BI3792" s="416"/>
      <c r="BJ3792" s="416"/>
    </row>
    <row r="3793" spans="10:62" x14ac:dyDescent="0.2">
      <c r="J3793" s="385"/>
      <c r="K3793" s="217"/>
      <c r="L3793" s="217"/>
      <c r="M3793" s="693"/>
      <c r="N3793" s="693"/>
      <c r="O3793" s="359"/>
      <c r="P3793" s="619"/>
      <c r="Q3793" s="672"/>
      <c r="R3793" s="672"/>
      <c r="S3793" s="672"/>
      <c r="T3793" s="385"/>
      <c r="U3793" s="385"/>
      <c r="V3793" s="385"/>
      <c r="W3793" s="385"/>
      <c r="X3793" s="693"/>
      <c r="Y3793" s="325"/>
      <c r="Z3793" s="308"/>
      <c r="AA3793" s="383"/>
      <c r="AC3793" s="325"/>
      <c r="AD3793" s="325"/>
      <c r="AF3793" s="383"/>
      <c r="AH3793" s="325"/>
      <c r="AI3793" s="325"/>
      <c r="AK3793" s="385"/>
      <c r="AL3793" s="385"/>
      <c r="AM3793" s="359"/>
      <c r="AN3793" s="385"/>
      <c r="AO3793" s="385"/>
      <c r="AP3793" s="385"/>
      <c r="AQ3793" s="385"/>
      <c r="AR3793" s="385"/>
      <c r="AS3793" s="385"/>
      <c r="AT3793" s="385"/>
      <c r="AU3793" s="359"/>
      <c r="AW3793" s="416"/>
      <c r="AX3793" s="694"/>
      <c r="AY3793" s="641"/>
      <c r="AZ3793" s="385"/>
      <c r="BA3793" s="385"/>
      <c r="BB3793" s="416"/>
      <c r="BC3793" s="416"/>
      <c r="BD3793" s="416"/>
      <c r="BE3793" s="416"/>
      <c r="BF3793" s="416"/>
      <c r="BG3793" s="416"/>
      <c r="BH3793" s="416"/>
      <c r="BI3793" s="416"/>
      <c r="BJ3793" s="416"/>
    </row>
    <row r="3794" spans="10:62" x14ac:dyDescent="0.2">
      <c r="J3794" s="385"/>
      <c r="K3794" s="217"/>
      <c r="L3794" s="217"/>
      <c r="M3794" s="693"/>
      <c r="N3794" s="693"/>
      <c r="O3794" s="359"/>
      <c r="P3794" s="619"/>
      <c r="Q3794" s="672"/>
      <c r="R3794" s="672"/>
      <c r="S3794" s="672"/>
      <c r="T3794" s="385"/>
      <c r="U3794" s="385"/>
      <c r="V3794" s="385"/>
      <c r="W3794" s="385"/>
      <c r="X3794" s="693"/>
      <c r="Y3794" s="325"/>
      <c r="Z3794" s="308"/>
      <c r="AA3794" s="383"/>
      <c r="AC3794" s="325"/>
      <c r="AD3794" s="325"/>
      <c r="AF3794" s="383"/>
      <c r="AH3794" s="325"/>
      <c r="AI3794" s="325"/>
      <c r="AK3794" s="385"/>
      <c r="AL3794" s="385"/>
      <c r="AM3794" s="359"/>
      <c r="AN3794" s="385"/>
      <c r="AO3794" s="385"/>
      <c r="AP3794" s="385"/>
      <c r="AQ3794" s="385"/>
      <c r="AR3794" s="385"/>
      <c r="AS3794" s="385"/>
      <c r="AT3794" s="385"/>
      <c r="AU3794" s="359"/>
      <c r="AW3794" s="416"/>
      <c r="AX3794" s="694"/>
      <c r="AY3794" s="641"/>
      <c r="AZ3794" s="385"/>
      <c r="BA3794" s="385"/>
      <c r="BB3794" s="416"/>
      <c r="BC3794" s="416"/>
      <c r="BD3794" s="416"/>
      <c r="BE3794" s="416"/>
      <c r="BF3794" s="416"/>
      <c r="BG3794" s="416"/>
      <c r="BH3794" s="416"/>
      <c r="BI3794" s="416"/>
      <c r="BJ3794" s="416"/>
    </row>
    <row r="3795" spans="10:62" x14ac:dyDescent="0.2">
      <c r="J3795" s="385"/>
      <c r="K3795" s="217"/>
      <c r="L3795" s="217"/>
      <c r="M3795" s="693"/>
      <c r="N3795" s="693"/>
      <c r="O3795" s="359"/>
      <c r="P3795" s="619"/>
      <c r="Q3795" s="672"/>
      <c r="R3795" s="672"/>
      <c r="S3795" s="672"/>
      <c r="T3795" s="385"/>
      <c r="U3795" s="385"/>
      <c r="V3795" s="385"/>
      <c r="W3795" s="385"/>
      <c r="X3795" s="693"/>
      <c r="Y3795" s="325"/>
      <c r="Z3795" s="308"/>
      <c r="AA3795" s="383"/>
      <c r="AC3795" s="325"/>
      <c r="AD3795" s="325"/>
      <c r="AF3795" s="383"/>
      <c r="AH3795" s="325"/>
      <c r="AI3795" s="325"/>
      <c r="AK3795" s="385"/>
      <c r="AL3795" s="385"/>
      <c r="AM3795" s="359"/>
      <c r="AN3795" s="385"/>
      <c r="AO3795" s="385"/>
      <c r="AP3795" s="385"/>
      <c r="AQ3795" s="385"/>
      <c r="AR3795" s="385"/>
      <c r="AS3795" s="385"/>
      <c r="AT3795" s="385"/>
      <c r="AU3795" s="359"/>
      <c r="AW3795" s="416"/>
      <c r="AX3795" s="694"/>
      <c r="AY3795" s="641"/>
      <c r="AZ3795" s="385"/>
      <c r="BA3795" s="385"/>
      <c r="BB3795" s="416"/>
      <c r="BC3795" s="416"/>
      <c r="BD3795" s="416"/>
      <c r="BE3795" s="416"/>
      <c r="BF3795" s="416"/>
      <c r="BG3795" s="416"/>
      <c r="BH3795" s="416"/>
      <c r="BI3795" s="416"/>
      <c r="BJ3795" s="416"/>
    </row>
    <row r="3796" spans="10:62" x14ac:dyDescent="0.2">
      <c r="J3796" s="385"/>
      <c r="K3796" s="217"/>
      <c r="L3796" s="217"/>
      <c r="M3796" s="693"/>
      <c r="N3796" s="693"/>
      <c r="O3796" s="359"/>
      <c r="P3796" s="619"/>
      <c r="Q3796" s="672"/>
      <c r="R3796" s="672"/>
      <c r="S3796" s="672"/>
      <c r="T3796" s="385"/>
      <c r="U3796" s="385"/>
      <c r="V3796" s="385"/>
      <c r="W3796" s="385"/>
      <c r="X3796" s="693"/>
      <c r="Y3796" s="325"/>
      <c r="Z3796" s="308"/>
      <c r="AA3796" s="383"/>
      <c r="AC3796" s="325"/>
      <c r="AD3796" s="325"/>
      <c r="AF3796" s="383"/>
      <c r="AH3796" s="325"/>
      <c r="AI3796" s="325"/>
      <c r="AK3796" s="385"/>
      <c r="AL3796" s="385"/>
      <c r="AM3796" s="359"/>
      <c r="AN3796" s="385"/>
      <c r="AO3796" s="385"/>
      <c r="AP3796" s="385"/>
      <c r="AQ3796" s="385"/>
      <c r="AR3796" s="385"/>
      <c r="AS3796" s="385"/>
      <c r="AT3796" s="385"/>
      <c r="AU3796" s="359"/>
      <c r="AW3796" s="416"/>
      <c r="AX3796" s="694"/>
      <c r="AY3796" s="641"/>
      <c r="AZ3796" s="385"/>
      <c r="BA3796" s="385"/>
      <c r="BB3796" s="416"/>
      <c r="BC3796" s="416"/>
      <c r="BD3796" s="416"/>
      <c r="BE3796" s="416"/>
      <c r="BF3796" s="416"/>
      <c r="BG3796" s="416"/>
      <c r="BH3796" s="416"/>
      <c r="BI3796" s="416"/>
      <c r="BJ3796" s="416"/>
    </row>
    <row r="3797" spans="10:62" x14ac:dyDescent="0.2">
      <c r="J3797" s="385"/>
      <c r="K3797" s="217"/>
      <c r="L3797" s="217"/>
      <c r="M3797" s="693"/>
      <c r="N3797" s="693"/>
      <c r="O3797" s="359"/>
      <c r="P3797" s="619"/>
      <c r="Q3797" s="672"/>
      <c r="R3797" s="672"/>
      <c r="S3797" s="672"/>
      <c r="T3797" s="385"/>
      <c r="U3797" s="385"/>
      <c r="V3797" s="385"/>
      <c r="W3797" s="385"/>
      <c r="X3797" s="693"/>
      <c r="Y3797" s="325"/>
      <c r="Z3797" s="308"/>
      <c r="AA3797" s="383"/>
      <c r="AC3797" s="325"/>
      <c r="AD3797" s="325"/>
      <c r="AF3797" s="383"/>
      <c r="AH3797" s="325"/>
      <c r="AI3797" s="325"/>
      <c r="AK3797" s="385"/>
      <c r="AL3797" s="385"/>
      <c r="AM3797" s="359"/>
      <c r="AN3797" s="385"/>
      <c r="AO3797" s="385"/>
      <c r="AP3797" s="385"/>
      <c r="AQ3797" s="385"/>
      <c r="AR3797" s="385"/>
      <c r="AS3797" s="385"/>
      <c r="AT3797" s="385"/>
      <c r="AU3797" s="359"/>
      <c r="AW3797" s="416"/>
      <c r="AX3797" s="694"/>
      <c r="AY3797" s="641"/>
      <c r="AZ3797" s="385"/>
      <c r="BA3797" s="385"/>
      <c r="BB3797" s="416"/>
      <c r="BC3797" s="416"/>
      <c r="BD3797" s="416"/>
      <c r="BE3797" s="416"/>
      <c r="BF3797" s="416"/>
      <c r="BG3797" s="416"/>
      <c r="BH3797" s="416"/>
      <c r="BI3797" s="416"/>
      <c r="BJ3797" s="416"/>
    </row>
    <row r="3798" spans="10:62" x14ac:dyDescent="0.2">
      <c r="J3798" s="385"/>
      <c r="K3798" s="217"/>
      <c r="L3798" s="217"/>
      <c r="M3798" s="693"/>
      <c r="N3798" s="693"/>
      <c r="O3798" s="359"/>
      <c r="P3798" s="619"/>
      <c r="Q3798" s="672"/>
      <c r="R3798" s="672"/>
      <c r="S3798" s="672"/>
      <c r="T3798" s="385"/>
      <c r="U3798" s="385"/>
      <c r="V3798" s="385"/>
      <c r="W3798" s="385"/>
      <c r="X3798" s="693"/>
      <c r="Y3798" s="325"/>
      <c r="Z3798" s="308"/>
      <c r="AA3798" s="383"/>
      <c r="AC3798" s="325"/>
      <c r="AD3798" s="325"/>
      <c r="AF3798" s="383"/>
      <c r="AH3798" s="325"/>
      <c r="AI3798" s="325"/>
      <c r="AK3798" s="385"/>
      <c r="AL3798" s="385"/>
      <c r="AM3798" s="359"/>
      <c r="AN3798" s="385"/>
      <c r="AO3798" s="385"/>
      <c r="AP3798" s="385"/>
      <c r="AQ3798" s="385"/>
      <c r="AR3798" s="385"/>
      <c r="AS3798" s="385"/>
      <c r="AT3798" s="385"/>
      <c r="AU3798" s="359"/>
      <c r="AW3798" s="416"/>
      <c r="AX3798" s="694"/>
      <c r="AY3798" s="641"/>
      <c r="AZ3798" s="385"/>
      <c r="BA3798" s="385"/>
      <c r="BB3798" s="416"/>
      <c r="BC3798" s="416"/>
      <c r="BD3798" s="416"/>
      <c r="BE3798" s="416"/>
      <c r="BF3798" s="416"/>
      <c r="BG3798" s="416"/>
      <c r="BH3798" s="416"/>
      <c r="BI3798" s="416"/>
      <c r="BJ3798" s="416"/>
    </row>
    <row r="3799" spans="10:62" x14ac:dyDescent="0.2">
      <c r="J3799" s="385"/>
      <c r="K3799" s="217"/>
      <c r="L3799" s="217"/>
      <c r="M3799" s="693"/>
      <c r="N3799" s="693"/>
      <c r="O3799" s="359"/>
      <c r="P3799" s="619"/>
      <c r="Q3799" s="672"/>
      <c r="R3799" s="672"/>
      <c r="S3799" s="672"/>
      <c r="T3799" s="385"/>
      <c r="U3799" s="385"/>
      <c r="V3799" s="385"/>
      <c r="W3799" s="385"/>
      <c r="X3799" s="693"/>
      <c r="Y3799" s="325"/>
      <c r="Z3799" s="308"/>
      <c r="AA3799" s="383"/>
      <c r="AC3799" s="325"/>
      <c r="AD3799" s="325"/>
      <c r="AF3799" s="383"/>
      <c r="AH3799" s="325"/>
      <c r="AI3799" s="325"/>
      <c r="AK3799" s="385"/>
      <c r="AL3799" s="385"/>
      <c r="AM3799" s="359"/>
      <c r="AN3799" s="385"/>
      <c r="AO3799" s="385"/>
      <c r="AP3799" s="385"/>
      <c r="AQ3799" s="385"/>
      <c r="AR3799" s="385"/>
      <c r="AS3799" s="385"/>
      <c r="AT3799" s="385"/>
      <c r="AU3799" s="359"/>
      <c r="AW3799" s="416"/>
      <c r="AX3799" s="694"/>
      <c r="AY3799" s="641"/>
      <c r="AZ3799" s="385"/>
      <c r="BA3799" s="385"/>
      <c r="BB3799" s="416"/>
      <c r="BC3799" s="416"/>
      <c r="BD3799" s="416"/>
      <c r="BE3799" s="416"/>
      <c r="BF3799" s="416"/>
      <c r="BG3799" s="416"/>
      <c r="BH3799" s="416"/>
      <c r="BI3799" s="416"/>
      <c r="BJ3799" s="416"/>
    </row>
    <row r="3800" spans="10:62" x14ac:dyDescent="0.2">
      <c r="J3800" s="385"/>
      <c r="K3800" s="217"/>
      <c r="L3800" s="217"/>
      <c r="M3800" s="693"/>
      <c r="N3800" s="693"/>
      <c r="O3800" s="359"/>
      <c r="P3800" s="619"/>
      <c r="Q3800" s="672"/>
      <c r="R3800" s="672"/>
      <c r="S3800" s="672"/>
      <c r="T3800" s="385"/>
      <c r="U3800" s="385"/>
      <c r="V3800" s="385"/>
      <c r="W3800" s="385"/>
      <c r="X3800" s="693"/>
      <c r="Y3800" s="325"/>
      <c r="Z3800" s="308"/>
      <c r="AA3800" s="383"/>
      <c r="AC3800" s="325"/>
      <c r="AD3800" s="325"/>
      <c r="AF3800" s="383"/>
      <c r="AH3800" s="325"/>
      <c r="AI3800" s="325"/>
      <c r="AK3800" s="385"/>
      <c r="AL3800" s="385"/>
      <c r="AM3800" s="359"/>
      <c r="AN3800" s="385"/>
      <c r="AO3800" s="385"/>
      <c r="AP3800" s="385"/>
      <c r="AQ3800" s="385"/>
      <c r="AR3800" s="385"/>
      <c r="AS3800" s="385"/>
      <c r="AT3800" s="385"/>
      <c r="AU3800" s="359"/>
      <c r="AW3800" s="416"/>
      <c r="AX3800" s="694"/>
      <c r="AY3800" s="641"/>
      <c r="AZ3800" s="385"/>
      <c r="BA3800" s="385"/>
      <c r="BB3800" s="416"/>
      <c r="BC3800" s="416"/>
      <c r="BD3800" s="416"/>
      <c r="BE3800" s="416"/>
      <c r="BF3800" s="416"/>
      <c r="BG3800" s="416"/>
      <c r="BH3800" s="416"/>
      <c r="BI3800" s="416"/>
      <c r="BJ3800" s="416"/>
    </row>
    <row r="3801" spans="10:62" x14ac:dyDescent="0.2">
      <c r="J3801" s="385"/>
      <c r="K3801" s="217"/>
      <c r="L3801" s="217"/>
      <c r="M3801" s="693"/>
      <c r="N3801" s="693"/>
      <c r="O3801" s="359"/>
      <c r="P3801" s="619"/>
      <c r="Q3801" s="672"/>
      <c r="R3801" s="672"/>
      <c r="S3801" s="672"/>
      <c r="T3801" s="385"/>
      <c r="U3801" s="385"/>
      <c r="V3801" s="385"/>
      <c r="W3801" s="385"/>
      <c r="X3801" s="693"/>
      <c r="Y3801" s="325"/>
      <c r="Z3801" s="308"/>
      <c r="AA3801" s="383"/>
      <c r="AC3801" s="325"/>
      <c r="AD3801" s="325"/>
      <c r="AF3801" s="383"/>
      <c r="AH3801" s="325"/>
      <c r="AI3801" s="325"/>
      <c r="AK3801" s="385"/>
      <c r="AL3801" s="385"/>
      <c r="AM3801" s="359"/>
      <c r="AN3801" s="385"/>
      <c r="AO3801" s="385"/>
      <c r="AP3801" s="385"/>
      <c r="AQ3801" s="385"/>
      <c r="AR3801" s="385"/>
      <c r="AS3801" s="385"/>
      <c r="AT3801" s="385"/>
      <c r="AU3801" s="359"/>
      <c r="AW3801" s="416"/>
      <c r="AX3801" s="694"/>
      <c r="AY3801" s="641"/>
      <c r="AZ3801" s="385"/>
      <c r="BA3801" s="385"/>
      <c r="BB3801" s="416"/>
      <c r="BC3801" s="416"/>
      <c r="BD3801" s="416"/>
      <c r="BE3801" s="416"/>
      <c r="BF3801" s="416"/>
      <c r="BG3801" s="416"/>
      <c r="BH3801" s="416"/>
      <c r="BI3801" s="416"/>
      <c r="BJ3801" s="416"/>
    </row>
    <row r="3802" spans="10:62" x14ac:dyDescent="0.2">
      <c r="J3802" s="385"/>
      <c r="K3802" s="217"/>
      <c r="L3802" s="217"/>
      <c r="M3802" s="693"/>
      <c r="N3802" s="693"/>
      <c r="O3802" s="359"/>
      <c r="P3802" s="619"/>
      <c r="Q3802" s="672"/>
      <c r="R3802" s="672"/>
      <c r="S3802" s="672"/>
      <c r="T3802" s="385"/>
      <c r="U3802" s="385"/>
      <c r="V3802" s="385"/>
      <c r="W3802" s="385"/>
      <c r="X3802" s="693"/>
      <c r="Y3802" s="325"/>
      <c r="Z3802" s="308"/>
      <c r="AA3802" s="383"/>
      <c r="AC3802" s="325"/>
      <c r="AD3802" s="325"/>
      <c r="AF3802" s="383"/>
      <c r="AH3802" s="325"/>
      <c r="AI3802" s="325"/>
      <c r="AK3802" s="385"/>
      <c r="AL3802" s="385"/>
      <c r="AM3802" s="359"/>
      <c r="AN3802" s="385"/>
      <c r="AO3802" s="385"/>
      <c r="AP3802" s="385"/>
      <c r="AQ3802" s="385"/>
      <c r="AR3802" s="385"/>
      <c r="AS3802" s="385"/>
      <c r="AT3802" s="385"/>
      <c r="AU3802" s="359"/>
      <c r="AW3802" s="416"/>
      <c r="AX3802" s="694"/>
      <c r="AY3802" s="641"/>
      <c r="AZ3802" s="385"/>
      <c r="BA3802" s="385"/>
      <c r="BB3802" s="416"/>
      <c r="BC3802" s="416"/>
      <c r="BD3802" s="416"/>
      <c r="BE3802" s="416"/>
      <c r="BF3802" s="416"/>
      <c r="BG3802" s="416"/>
      <c r="BH3802" s="416"/>
      <c r="BI3802" s="416"/>
      <c r="BJ3802" s="416"/>
    </row>
    <row r="3803" spans="10:62" x14ac:dyDescent="0.2">
      <c r="J3803" s="385"/>
      <c r="K3803" s="217"/>
      <c r="L3803" s="217"/>
      <c r="M3803" s="693"/>
      <c r="N3803" s="693"/>
      <c r="O3803" s="359"/>
      <c r="P3803" s="619"/>
      <c r="Q3803" s="672"/>
      <c r="R3803" s="672"/>
      <c r="S3803" s="672"/>
      <c r="T3803" s="385"/>
      <c r="U3803" s="385"/>
      <c r="V3803" s="385"/>
      <c r="W3803" s="385"/>
      <c r="X3803" s="693"/>
      <c r="Y3803" s="325"/>
      <c r="Z3803" s="308"/>
      <c r="AA3803" s="383"/>
      <c r="AC3803" s="325"/>
      <c r="AD3803" s="325"/>
      <c r="AF3803" s="383"/>
      <c r="AH3803" s="325"/>
      <c r="AI3803" s="325"/>
      <c r="AK3803" s="385"/>
      <c r="AL3803" s="385"/>
      <c r="AM3803" s="359"/>
      <c r="AN3803" s="385"/>
      <c r="AO3803" s="385"/>
      <c r="AP3803" s="385"/>
      <c r="AQ3803" s="385"/>
      <c r="AR3803" s="385"/>
      <c r="AS3803" s="385"/>
      <c r="AT3803" s="385"/>
      <c r="AU3803" s="359"/>
      <c r="AW3803" s="416"/>
      <c r="AX3803" s="694"/>
      <c r="AY3803" s="641"/>
      <c r="AZ3803" s="385"/>
      <c r="BA3803" s="385"/>
      <c r="BB3803" s="416"/>
      <c r="BC3803" s="416"/>
      <c r="BD3803" s="416"/>
      <c r="BE3803" s="416"/>
      <c r="BF3803" s="416"/>
      <c r="BG3803" s="416"/>
      <c r="BH3803" s="416"/>
      <c r="BI3803" s="416"/>
      <c r="BJ3803" s="416"/>
    </row>
    <row r="3804" spans="10:62" x14ac:dyDescent="0.2">
      <c r="J3804" s="385"/>
      <c r="K3804" s="217"/>
      <c r="L3804" s="217"/>
      <c r="M3804" s="693"/>
      <c r="N3804" s="693"/>
      <c r="O3804" s="359"/>
      <c r="P3804" s="619"/>
      <c r="Q3804" s="672"/>
      <c r="R3804" s="672"/>
      <c r="S3804" s="672"/>
      <c r="T3804" s="385"/>
      <c r="U3804" s="385"/>
      <c r="V3804" s="385"/>
      <c r="W3804" s="385"/>
      <c r="X3804" s="693"/>
      <c r="Y3804" s="325"/>
      <c r="Z3804" s="308"/>
      <c r="AA3804" s="383"/>
      <c r="AC3804" s="325"/>
      <c r="AD3804" s="325"/>
      <c r="AF3804" s="383"/>
      <c r="AH3804" s="325"/>
      <c r="AI3804" s="325"/>
      <c r="AK3804" s="385"/>
      <c r="AL3804" s="385"/>
      <c r="AM3804" s="359"/>
      <c r="AN3804" s="385"/>
      <c r="AO3804" s="385"/>
      <c r="AP3804" s="385"/>
      <c r="AQ3804" s="385"/>
      <c r="AR3804" s="385"/>
      <c r="AS3804" s="385"/>
      <c r="AT3804" s="385"/>
      <c r="AU3804" s="359"/>
      <c r="AW3804" s="416"/>
      <c r="AX3804" s="694"/>
      <c r="AY3804" s="641"/>
      <c r="AZ3804" s="385"/>
      <c r="BA3804" s="385"/>
      <c r="BB3804" s="416"/>
      <c r="BC3804" s="416"/>
      <c r="BD3804" s="416"/>
      <c r="BE3804" s="416"/>
      <c r="BF3804" s="416"/>
      <c r="BG3804" s="416"/>
      <c r="BH3804" s="416"/>
      <c r="BI3804" s="416"/>
      <c r="BJ3804" s="416"/>
    </row>
    <row r="3805" spans="10:62" x14ac:dyDescent="0.2">
      <c r="J3805" s="385"/>
      <c r="K3805" s="217"/>
      <c r="L3805" s="217"/>
      <c r="M3805" s="693"/>
      <c r="N3805" s="693"/>
      <c r="O3805" s="359"/>
      <c r="P3805" s="619"/>
      <c r="Q3805" s="672"/>
      <c r="R3805" s="672"/>
      <c r="S3805" s="672"/>
      <c r="T3805" s="385"/>
      <c r="U3805" s="385"/>
      <c r="V3805" s="385"/>
      <c r="W3805" s="385"/>
      <c r="X3805" s="693"/>
      <c r="Y3805" s="325"/>
      <c r="Z3805" s="308"/>
      <c r="AA3805" s="383"/>
      <c r="AC3805" s="325"/>
      <c r="AD3805" s="325"/>
      <c r="AF3805" s="383"/>
      <c r="AH3805" s="325"/>
      <c r="AI3805" s="325"/>
      <c r="AK3805" s="385"/>
      <c r="AL3805" s="385"/>
      <c r="AM3805" s="359"/>
      <c r="AN3805" s="385"/>
      <c r="AO3805" s="385"/>
      <c r="AP3805" s="385"/>
      <c r="AQ3805" s="385"/>
      <c r="AR3805" s="385"/>
      <c r="AS3805" s="385"/>
      <c r="AT3805" s="385"/>
      <c r="AU3805" s="359"/>
      <c r="AW3805" s="416"/>
      <c r="AX3805" s="694"/>
      <c r="AY3805" s="641"/>
      <c r="AZ3805" s="385"/>
      <c r="BA3805" s="385"/>
      <c r="BB3805" s="416"/>
      <c r="BC3805" s="416"/>
      <c r="BD3805" s="416"/>
      <c r="BE3805" s="416"/>
      <c r="BF3805" s="416"/>
      <c r="BG3805" s="416"/>
      <c r="BH3805" s="416"/>
      <c r="BI3805" s="416"/>
      <c r="BJ3805" s="416"/>
    </row>
    <row r="3806" spans="10:62" x14ac:dyDescent="0.2">
      <c r="J3806" s="385"/>
      <c r="K3806" s="217"/>
      <c r="L3806" s="217"/>
      <c r="M3806" s="693"/>
      <c r="N3806" s="693"/>
      <c r="O3806" s="359"/>
      <c r="P3806" s="619"/>
      <c r="Q3806" s="672"/>
      <c r="R3806" s="672"/>
      <c r="S3806" s="672"/>
      <c r="T3806" s="385"/>
      <c r="U3806" s="385"/>
      <c r="V3806" s="385"/>
      <c r="W3806" s="385"/>
      <c r="X3806" s="693"/>
      <c r="Y3806" s="325"/>
      <c r="Z3806" s="308"/>
      <c r="AA3806" s="383"/>
      <c r="AC3806" s="325"/>
      <c r="AD3806" s="325"/>
      <c r="AF3806" s="383"/>
      <c r="AH3806" s="325"/>
      <c r="AI3806" s="325"/>
      <c r="AK3806" s="385"/>
      <c r="AL3806" s="385"/>
      <c r="AM3806" s="359"/>
      <c r="AN3806" s="385"/>
      <c r="AO3806" s="385"/>
      <c r="AP3806" s="385"/>
      <c r="AQ3806" s="385"/>
      <c r="AR3806" s="385"/>
      <c r="AS3806" s="385"/>
      <c r="AT3806" s="385"/>
      <c r="AU3806" s="359"/>
      <c r="AW3806" s="416"/>
      <c r="AX3806" s="694"/>
      <c r="AY3806" s="641"/>
      <c r="AZ3806" s="385"/>
      <c r="BA3806" s="385"/>
      <c r="BB3806" s="416"/>
      <c r="BC3806" s="416"/>
      <c r="BD3806" s="416"/>
      <c r="BE3806" s="416"/>
      <c r="BF3806" s="416"/>
      <c r="BG3806" s="416"/>
      <c r="BH3806" s="416"/>
      <c r="BI3806" s="416"/>
      <c r="BJ3806" s="416"/>
    </row>
    <row r="3807" spans="10:62" x14ac:dyDescent="0.2">
      <c r="J3807" s="385"/>
      <c r="K3807" s="217"/>
      <c r="L3807" s="217"/>
      <c r="M3807" s="693"/>
      <c r="N3807" s="693"/>
      <c r="O3807" s="359"/>
      <c r="P3807" s="619"/>
      <c r="Q3807" s="672"/>
      <c r="R3807" s="672"/>
      <c r="S3807" s="672"/>
      <c r="T3807" s="385"/>
      <c r="U3807" s="385"/>
      <c r="V3807" s="385"/>
      <c r="W3807" s="385"/>
      <c r="X3807" s="693"/>
      <c r="Y3807" s="325"/>
      <c r="Z3807" s="308"/>
      <c r="AA3807" s="383"/>
      <c r="AC3807" s="325"/>
      <c r="AD3807" s="325"/>
      <c r="AF3807" s="383"/>
      <c r="AH3807" s="325"/>
      <c r="AI3807" s="325"/>
      <c r="AK3807" s="385"/>
      <c r="AL3807" s="385"/>
      <c r="AM3807" s="359"/>
      <c r="AN3807" s="385"/>
      <c r="AO3807" s="385"/>
      <c r="AP3807" s="385"/>
      <c r="AQ3807" s="385"/>
      <c r="AR3807" s="385"/>
      <c r="AS3807" s="385"/>
      <c r="AT3807" s="385"/>
      <c r="AU3807" s="359"/>
      <c r="AW3807" s="416"/>
      <c r="AX3807" s="694"/>
      <c r="AY3807" s="641"/>
      <c r="AZ3807" s="385"/>
      <c r="BA3807" s="385"/>
      <c r="BB3807" s="416"/>
      <c r="BC3807" s="416"/>
      <c r="BD3807" s="416"/>
      <c r="BE3807" s="416"/>
      <c r="BF3807" s="416"/>
      <c r="BG3807" s="416"/>
      <c r="BH3807" s="416"/>
      <c r="BI3807" s="416"/>
      <c r="BJ3807" s="416"/>
    </row>
    <row r="3808" spans="10:62" x14ac:dyDescent="0.2">
      <c r="J3808" s="385"/>
      <c r="K3808" s="217"/>
      <c r="L3808" s="217"/>
      <c r="M3808" s="693"/>
      <c r="N3808" s="693"/>
      <c r="O3808" s="359"/>
      <c r="P3808" s="619"/>
      <c r="Q3808" s="672"/>
      <c r="R3808" s="672"/>
      <c r="S3808" s="672"/>
      <c r="T3808" s="385"/>
      <c r="U3808" s="385"/>
      <c r="V3808" s="385"/>
      <c r="W3808" s="385"/>
      <c r="X3808" s="693"/>
      <c r="Y3808" s="325"/>
      <c r="Z3808" s="308"/>
      <c r="AA3808" s="383"/>
      <c r="AC3808" s="325"/>
      <c r="AD3808" s="325"/>
      <c r="AF3808" s="383"/>
      <c r="AH3808" s="325"/>
      <c r="AI3808" s="325"/>
      <c r="AK3808" s="385"/>
      <c r="AL3808" s="385"/>
      <c r="AM3808" s="359"/>
      <c r="AN3808" s="385"/>
      <c r="AO3808" s="385"/>
      <c r="AP3808" s="385"/>
      <c r="AQ3808" s="385"/>
      <c r="AR3808" s="385"/>
      <c r="AS3808" s="385"/>
      <c r="AT3808" s="385"/>
      <c r="AU3808" s="359"/>
      <c r="AW3808" s="416"/>
      <c r="AX3808" s="694"/>
      <c r="AY3808" s="641"/>
      <c r="AZ3808" s="385"/>
      <c r="BA3808" s="385"/>
      <c r="BB3808" s="416"/>
      <c r="BC3808" s="416"/>
      <c r="BD3808" s="416"/>
      <c r="BE3808" s="416"/>
      <c r="BF3808" s="416"/>
      <c r="BG3808" s="416"/>
      <c r="BH3808" s="416"/>
      <c r="BI3808" s="416"/>
      <c r="BJ3808" s="416"/>
    </row>
    <row r="3809" spans="10:62" x14ac:dyDescent="0.2">
      <c r="J3809" s="385"/>
      <c r="K3809" s="217"/>
      <c r="L3809" s="217"/>
      <c r="M3809" s="693"/>
      <c r="N3809" s="693"/>
      <c r="O3809" s="359"/>
      <c r="P3809" s="619"/>
      <c r="Q3809" s="672"/>
      <c r="R3809" s="672"/>
      <c r="S3809" s="672"/>
      <c r="T3809" s="385"/>
      <c r="U3809" s="385"/>
      <c r="V3809" s="385"/>
      <c r="W3809" s="385"/>
      <c r="X3809" s="693"/>
      <c r="Y3809" s="325"/>
      <c r="Z3809" s="308"/>
      <c r="AA3809" s="383"/>
      <c r="AC3809" s="325"/>
      <c r="AD3809" s="325"/>
      <c r="AF3809" s="383"/>
      <c r="AH3809" s="325"/>
      <c r="AI3809" s="325"/>
      <c r="AK3809" s="385"/>
      <c r="AL3809" s="385"/>
      <c r="AM3809" s="359"/>
      <c r="AN3809" s="385"/>
      <c r="AO3809" s="385"/>
      <c r="AP3809" s="385"/>
      <c r="AQ3809" s="385"/>
      <c r="AR3809" s="385"/>
      <c r="AS3809" s="385"/>
      <c r="AT3809" s="385"/>
      <c r="AU3809" s="359"/>
      <c r="AW3809" s="416"/>
      <c r="AX3809" s="694"/>
      <c r="AY3809" s="641"/>
      <c r="AZ3809" s="385"/>
      <c r="BA3809" s="385"/>
      <c r="BB3809" s="416"/>
      <c r="BC3809" s="416"/>
      <c r="BD3809" s="416"/>
      <c r="BE3809" s="416"/>
      <c r="BF3809" s="416"/>
      <c r="BG3809" s="416"/>
      <c r="BH3809" s="416"/>
      <c r="BI3809" s="416"/>
      <c r="BJ3809" s="416"/>
    </row>
    <row r="3810" spans="10:62" x14ac:dyDescent="0.2">
      <c r="J3810" s="385"/>
      <c r="K3810" s="217"/>
      <c r="L3810" s="217"/>
      <c r="M3810" s="693"/>
      <c r="N3810" s="693"/>
      <c r="O3810" s="359"/>
      <c r="P3810" s="619"/>
      <c r="Q3810" s="672"/>
      <c r="R3810" s="672"/>
      <c r="S3810" s="672"/>
      <c r="T3810" s="385"/>
      <c r="U3810" s="385"/>
      <c r="V3810" s="385"/>
      <c r="W3810" s="385"/>
      <c r="X3810" s="693"/>
      <c r="Y3810" s="325"/>
      <c r="Z3810" s="308"/>
      <c r="AA3810" s="383"/>
      <c r="AC3810" s="325"/>
      <c r="AD3810" s="325"/>
      <c r="AF3810" s="383"/>
      <c r="AH3810" s="325"/>
      <c r="AI3810" s="325"/>
      <c r="AK3810" s="385"/>
      <c r="AL3810" s="385"/>
      <c r="AM3810" s="359"/>
      <c r="AN3810" s="385"/>
      <c r="AO3810" s="385"/>
      <c r="AP3810" s="385"/>
      <c r="AQ3810" s="385"/>
      <c r="AR3810" s="385"/>
      <c r="AS3810" s="385"/>
      <c r="AT3810" s="385"/>
      <c r="AU3810" s="359"/>
      <c r="AW3810" s="416"/>
      <c r="AX3810" s="694"/>
      <c r="AY3810" s="641"/>
      <c r="AZ3810" s="385"/>
      <c r="BA3810" s="385"/>
      <c r="BB3810" s="416"/>
      <c r="BC3810" s="416"/>
      <c r="BD3810" s="416"/>
      <c r="BE3810" s="416"/>
      <c r="BF3810" s="416"/>
      <c r="BG3810" s="416"/>
      <c r="BH3810" s="416"/>
      <c r="BI3810" s="416"/>
      <c r="BJ3810" s="416"/>
    </row>
    <row r="3811" spans="10:62" x14ac:dyDescent="0.2">
      <c r="J3811" s="385"/>
      <c r="K3811" s="217"/>
      <c r="L3811" s="217"/>
      <c r="M3811" s="693"/>
      <c r="N3811" s="693"/>
      <c r="O3811" s="359"/>
      <c r="P3811" s="619"/>
      <c r="Q3811" s="672"/>
      <c r="R3811" s="672"/>
      <c r="S3811" s="672"/>
      <c r="T3811" s="385"/>
      <c r="U3811" s="385"/>
      <c r="V3811" s="385"/>
      <c r="W3811" s="385"/>
      <c r="X3811" s="693"/>
      <c r="Y3811" s="325"/>
      <c r="Z3811" s="308"/>
      <c r="AA3811" s="383"/>
      <c r="AC3811" s="325"/>
      <c r="AD3811" s="325"/>
      <c r="AF3811" s="383"/>
      <c r="AH3811" s="325"/>
      <c r="AI3811" s="325"/>
      <c r="AK3811" s="385"/>
      <c r="AL3811" s="385"/>
      <c r="AM3811" s="359"/>
      <c r="AN3811" s="385"/>
      <c r="AO3811" s="385"/>
      <c r="AP3811" s="385"/>
      <c r="AQ3811" s="385"/>
      <c r="AR3811" s="385"/>
      <c r="AS3811" s="385"/>
      <c r="AT3811" s="385"/>
      <c r="AU3811" s="359"/>
      <c r="AW3811" s="416"/>
      <c r="AX3811" s="694"/>
      <c r="AY3811" s="641"/>
      <c r="AZ3811" s="385"/>
      <c r="BA3811" s="385"/>
      <c r="BB3811" s="416"/>
      <c r="BC3811" s="416"/>
      <c r="BD3811" s="416"/>
      <c r="BE3811" s="416"/>
      <c r="BF3811" s="416"/>
      <c r="BG3811" s="416"/>
      <c r="BH3811" s="416"/>
      <c r="BI3811" s="416"/>
      <c r="BJ3811" s="416"/>
    </row>
    <row r="3812" spans="10:62" x14ac:dyDescent="0.2">
      <c r="J3812" s="385"/>
      <c r="K3812" s="217"/>
      <c r="L3812" s="217"/>
      <c r="M3812" s="693"/>
      <c r="N3812" s="693"/>
      <c r="O3812" s="359"/>
      <c r="P3812" s="619"/>
      <c r="Q3812" s="672"/>
      <c r="R3812" s="672"/>
      <c r="S3812" s="672"/>
      <c r="T3812" s="385"/>
      <c r="U3812" s="385"/>
      <c r="V3812" s="385"/>
      <c r="W3812" s="385"/>
      <c r="X3812" s="693"/>
      <c r="Y3812" s="325"/>
      <c r="Z3812" s="308"/>
      <c r="AA3812" s="383"/>
      <c r="AC3812" s="325"/>
      <c r="AD3812" s="325"/>
      <c r="AF3812" s="383"/>
      <c r="AH3812" s="325"/>
      <c r="AI3812" s="325"/>
      <c r="AK3812" s="385"/>
      <c r="AL3812" s="385"/>
      <c r="AM3812" s="359"/>
      <c r="AN3812" s="385"/>
      <c r="AO3812" s="385"/>
      <c r="AP3812" s="385"/>
      <c r="AQ3812" s="385"/>
      <c r="AR3812" s="385"/>
      <c r="AS3812" s="385"/>
      <c r="AT3812" s="385"/>
      <c r="AU3812" s="359"/>
      <c r="AW3812" s="416"/>
      <c r="AX3812" s="694"/>
      <c r="AY3812" s="641"/>
      <c r="AZ3812" s="385"/>
      <c r="BA3812" s="385"/>
      <c r="BB3812" s="416"/>
      <c r="BC3812" s="416"/>
      <c r="BD3812" s="416"/>
      <c r="BE3812" s="416"/>
      <c r="BF3812" s="416"/>
      <c r="BG3812" s="416"/>
      <c r="BH3812" s="416"/>
      <c r="BI3812" s="416"/>
      <c r="BJ3812" s="416"/>
    </row>
    <row r="3813" spans="10:62" x14ac:dyDescent="0.2">
      <c r="J3813" s="385"/>
      <c r="K3813" s="217"/>
      <c r="L3813" s="217"/>
      <c r="M3813" s="693"/>
      <c r="N3813" s="693"/>
      <c r="O3813" s="359"/>
      <c r="P3813" s="619"/>
      <c r="Q3813" s="672"/>
      <c r="R3813" s="672"/>
      <c r="S3813" s="672"/>
      <c r="T3813" s="385"/>
      <c r="U3813" s="385"/>
      <c r="V3813" s="385"/>
      <c r="W3813" s="385"/>
      <c r="X3813" s="693"/>
      <c r="Y3813" s="325"/>
      <c r="Z3813" s="308"/>
      <c r="AA3813" s="383"/>
      <c r="AC3813" s="325"/>
      <c r="AD3813" s="325"/>
      <c r="AF3813" s="383"/>
      <c r="AH3813" s="325"/>
      <c r="AI3813" s="325"/>
      <c r="AK3813" s="385"/>
      <c r="AL3813" s="385"/>
      <c r="AM3813" s="359"/>
      <c r="AN3813" s="385"/>
      <c r="AO3813" s="385"/>
      <c r="AP3813" s="385"/>
      <c r="AQ3813" s="385"/>
      <c r="AR3813" s="385"/>
      <c r="AS3813" s="385"/>
      <c r="AT3813" s="385"/>
      <c r="AU3813" s="359"/>
      <c r="AW3813" s="416"/>
      <c r="AX3813" s="694"/>
      <c r="AY3813" s="641"/>
      <c r="AZ3813" s="385"/>
      <c r="BA3813" s="385"/>
      <c r="BB3813" s="416"/>
      <c r="BC3813" s="416"/>
      <c r="BD3813" s="416"/>
      <c r="BE3813" s="416"/>
      <c r="BF3813" s="416"/>
      <c r="BG3813" s="416"/>
      <c r="BH3813" s="416"/>
      <c r="BI3813" s="416"/>
      <c r="BJ3813" s="416"/>
    </row>
    <row r="3814" spans="10:62" x14ac:dyDescent="0.2">
      <c r="J3814" s="385"/>
      <c r="K3814" s="217"/>
      <c r="L3814" s="217"/>
      <c r="M3814" s="693"/>
      <c r="N3814" s="693"/>
      <c r="O3814" s="359"/>
      <c r="P3814" s="619"/>
      <c r="Q3814" s="672"/>
      <c r="R3814" s="672"/>
      <c r="S3814" s="672"/>
      <c r="T3814" s="385"/>
      <c r="U3814" s="385"/>
      <c r="V3814" s="385"/>
      <c r="W3814" s="385"/>
      <c r="X3814" s="693"/>
      <c r="Y3814" s="325"/>
      <c r="Z3814" s="308"/>
      <c r="AA3814" s="383"/>
      <c r="AC3814" s="325"/>
      <c r="AD3814" s="325"/>
      <c r="AF3814" s="383"/>
      <c r="AH3814" s="325"/>
      <c r="AI3814" s="325"/>
      <c r="AK3814" s="385"/>
      <c r="AL3814" s="385"/>
      <c r="AM3814" s="359"/>
      <c r="AN3814" s="385"/>
      <c r="AO3814" s="385"/>
      <c r="AP3814" s="385"/>
      <c r="AQ3814" s="385"/>
      <c r="AR3814" s="385"/>
      <c r="AS3814" s="385"/>
      <c r="AT3814" s="385"/>
      <c r="AU3814" s="359"/>
      <c r="AW3814" s="416"/>
      <c r="AX3814" s="694"/>
      <c r="AY3814" s="641"/>
      <c r="AZ3814" s="385"/>
      <c r="BA3814" s="385"/>
      <c r="BB3814" s="416"/>
      <c r="BC3814" s="416"/>
      <c r="BD3814" s="416"/>
      <c r="BE3814" s="416"/>
      <c r="BF3814" s="416"/>
      <c r="BG3814" s="416"/>
      <c r="BH3814" s="416"/>
      <c r="BI3814" s="416"/>
      <c r="BJ3814" s="416"/>
    </row>
    <row r="3815" spans="10:62" x14ac:dyDescent="0.2">
      <c r="J3815" s="385"/>
      <c r="K3815" s="217"/>
      <c r="L3815" s="217"/>
      <c r="M3815" s="693"/>
      <c r="N3815" s="693"/>
      <c r="O3815" s="359"/>
      <c r="P3815" s="619"/>
      <c r="Q3815" s="672"/>
      <c r="R3815" s="672"/>
      <c r="S3815" s="672"/>
      <c r="T3815" s="385"/>
      <c r="U3815" s="385"/>
      <c r="V3815" s="385"/>
      <c r="W3815" s="385"/>
      <c r="X3815" s="693"/>
      <c r="Y3815" s="325"/>
      <c r="Z3815" s="308"/>
      <c r="AA3815" s="383"/>
      <c r="AC3815" s="325"/>
      <c r="AD3815" s="325"/>
      <c r="AF3815" s="383"/>
      <c r="AH3815" s="325"/>
      <c r="AI3815" s="325"/>
      <c r="AK3815" s="385"/>
      <c r="AL3815" s="385"/>
      <c r="AM3815" s="359"/>
      <c r="AN3815" s="385"/>
      <c r="AO3815" s="385"/>
      <c r="AP3815" s="385"/>
      <c r="AQ3815" s="385"/>
      <c r="AR3815" s="385"/>
      <c r="AS3815" s="385"/>
      <c r="AT3815" s="385"/>
      <c r="AU3815" s="359"/>
      <c r="AW3815" s="416"/>
      <c r="AX3815" s="694"/>
      <c r="AY3815" s="641"/>
      <c r="AZ3815" s="385"/>
      <c r="BA3815" s="385"/>
      <c r="BB3815" s="416"/>
      <c r="BC3815" s="416"/>
      <c r="BD3815" s="416"/>
      <c r="BE3815" s="416"/>
      <c r="BF3815" s="416"/>
      <c r="BG3815" s="416"/>
      <c r="BH3815" s="416"/>
      <c r="BI3815" s="416"/>
      <c r="BJ3815" s="416"/>
    </row>
    <row r="3816" spans="10:62" x14ac:dyDescent="0.2">
      <c r="J3816" s="385"/>
      <c r="K3816" s="217"/>
      <c r="L3816" s="217"/>
      <c r="M3816" s="693"/>
      <c r="N3816" s="693"/>
      <c r="O3816" s="359"/>
      <c r="P3816" s="619"/>
      <c r="Q3816" s="672"/>
      <c r="R3816" s="672"/>
      <c r="S3816" s="672"/>
      <c r="T3816" s="385"/>
      <c r="U3816" s="385"/>
      <c r="V3816" s="385"/>
      <c r="W3816" s="385"/>
      <c r="X3816" s="693"/>
      <c r="Y3816" s="325"/>
      <c r="Z3816" s="308"/>
      <c r="AA3816" s="383"/>
      <c r="AC3816" s="325"/>
      <c r="AD3816" s="325"/>
      <c r="AF3816" s="383"/>
      <c r="AH3816" s="325"/>
      <c r="AI3816" s="325"/>
      <c r="AK3816" s="385"/>
      <c r="AL3816" s="385"/>
      <c r="AM3816" s="359"/>
      <c r="AN3816" s="385"/>
      <c r="AO3816" s="385"/>
      <c r="AP3816" s="385"/>
      <c r="AQ3816" s="385"/>
      <c r="AR3816" s="385"/>
      <c r="AS3816" s="385"/>
      <c r="AT3816" s="385"/>
      <c r="AU3816" s="359"/>
      <c r="AW3816" s="416"/>
      <c r="AX3816" s="694"/>
      <c r="AY3816" s="641"/>
      <c r="AZ3816" s="385"/>
      <c r="BA3816" s="385"/>
      <c r="BB3816" s="416"/>
      <c r="BC3816" s="416"/>
      <c r="BD3816" s="416"/>
      <c r="BE3816" s="416"/>
      <c r="BF3816" s="416"/>
      <c r="BG3816" s="416"/>
      <c r="BH3816" s="416"/>
      <c r="BI3816" s="416"/>
      <c r="BJ3816" s="416"/>
    </row>
    <row r="3817" spans="10:62" x14ac:dyDescent="0.2">
      <c r="J3817" s="385"/>
      <c r="K3817" s="217"/>
      <c r="L3817" s="217"/>
      <c r="M3817" s="693"/>
      <c r="N3817" s="693"/>
      <c r="O3817" s="359"/>
      <c r="P3817" s="619"/>
      <c r="Q3817" s="672"/>
      <c r="R3817" s="672"/>
      <c r="S3817" s="672"/>
      <c r="T3817" s="385"/>
      <c r="U3817" s="385"/>
      <c r="V3817" s="385"/>
      <c r="W3817" s="385"/>
      <c r="X3817" s="693"/>
      <c r="Y3817" s="325"/>
      <c r="Z3817" s="308"/>
      <c r="AA3817" s="383"/>
      <c r="AC3817" s="325"/>
      <c r="AD3817" s="325"/>
      <c r="AF3817" s="383"/>
      <c r="AH3817" s="325"/>
      <c r="AI3817" s="325"/>
      <c r="AK3817" s="385"/>
      <c r="AL3817" s="385"/>
      <c r="AM3817" s="359"/>
      <c r="AN3817" s="385"/>
      <c r="AO3817" s="385"/>
      <c r="AP3817" s="385"/>
      <c r="AQ3817" s="385"/>
      <c r="AR3817" s="385"/>
      <c r="AS3817" s="385"/>
      <c r="AT3817" s="385"/>
      <c r="AU3817" s="359"/>
      <c r="AW3817" s="416"/>
      <c r="AX3817" s="694"/>
      <c r="AY3817" s="641"/>
      <c r="AZ3817" s="385"/>
      <c r="BA3817" s="385"/>
      <c r="BB3817" s="416"/>
      <c r="BC3817" s="416"/>
      <c r="BD3817" s="416"/>
      <c r="BE3817" s="416"/>
      <c r="BF3817" s="416"/>
      <c r="BG3817" s="416"/>
      <c r="BH3817" s="416"/>
      <c r="BI3817" s="416"/>
      <c r="BJ3817" s="416"/>
    </row>
    <row r="3818" spans="10:62" x14ac:dyDescent="0.2">
      <c r="J3818" s="385"/>
      <c r="K3818" s="217"/>
      <c r="L3818" s="217"/>
      <c r="M3818" s="693"/>
      <c r="N3818" s="693"/>
      <c r="O3818" s="359"/>
      <c r="P3818" s="619"/>
      <c r="Q3818" s="672"/>
      <c r="R3818" s="672"/>
      <c r="S3818" s="672"/>
      <c r="T3818" s="385"/>
      <c r="U3818" s="385"/>
      <c r="V3818" s="385"/>
      <c r="W3818" s="385"/>
      <c r="X3818" s="693"/>
      <c r="Y3818" s="325"/>
      <c r="Z3818" s="308"/>
      <c r="AA3818" s="383"/>
      <c r="AC3818" s="325"/>
      <c r="AD3818" s="325"/>
      <c r="AF3818" s="383"/>
      <c r="AH3818" s="325"/>
      <c r="AI3818" s="325"/>
      <c r="AK3818" s="385"/>
      <c r="AL3818" s="385"/>
      <c r="AM3818" s="359"/>
      <c r="AN3818" s="385"/>
      <c r="AO3818" s="385"/>
      <c r="AP3818" s="385"/>
      <c r="AQ3818" s="385"/>
      <c r="AR3818" s="385"/>
      <c r="AS3818" s="385"/>
      <c r="AT3818" s="385"/>
      <c r="AU3818" s="359"/>
      <c r="AW3818" s="416"/>
      <c r="AX3818" s="694"/>
      <c r="AY3818" s="641"/>
      <c r="AZ3818" s="385"/>
      <c r="BA3818" s="385"/>
      <c r="BB3818" s="416"/>
      <c r="BC3818" s="416"/>
      <c r="BD3818" s="416"/>
      <c r="BE3818" s="416"/>
      <c r="BF3818" s="416"/>
      <c r="BG3818" s="416"/>
      <c r="BH3818" s="416"/>
      <c r="BI3818" s="416"/>
      <c r="BJ3818" s="416"/>
    </row>
    <row r="3819" spans="10:62" x14ac:dyDescent="0.2">
      <c r="J3819" s="385"/>
      <c r="K3819" s="217"/>
      <c r="L3819" s="217"/>
      <c r="M3819" s="693"/>
      <c r="N3819" s="693"/>
      <c r="O3819" s="359"/>
      <c r="P3819" s="619"/>
      <c r="Q3819" s="672"/>
      <c r="R3819" s="672"/>
      <c r="S3819" s="672"/>
      <c r="T3819" s="385"/>
      <c r="U3819" s="385"/>
      <c r="V3819" s="385"/>
      <c r="W3819" s="385"/>
      <c r="X3819" s="693"/>
      <c r="Y3819" s="325"/>
      <c r="Z3819" s="308"/>
      <c r="AA3819" s="383"/>
      <c r="AC3819" s="325"/>
      <c r="AD3819" s="325"/>
      <c r="AF3819" s="383"/>
      <c r="AH3819" s="325"/>
      <c r="AI3819" s="325"/>
      <c r="AK3819" s="385"/>
      <c r="AL3819" s="385"/>
      <c r="AM3819" s="359"/>
      <c r="AN3819" s="385"/>
      <c r="AO3819" s="385"/>
      <c r="AP3819" s="385"/>
      <c r="AQ3819" s="385"/>
      <c r="AR3819" s="385"/>
      <c r="AS3819" s="385"/>
      <c r="AT3819" s="385"/>
      <c r="AU3819" s="359"/>
      <c r="AW3819" s="416"/>
      <c r="AX3819" s="694"/>
      <c r="AY3819" s="641"/>
      <c r="AZ3819" s="385"/>
      <c r="BA3819" s="385"/>
      <c r="BB3819" s="416"/>
      <c r="BC3819" s="416"/>
      <c r="BD3819" s="416"/>
      <c r="BE3819" s="416"/>
      <c r="BF3819" s="416"/>
      <c r="BG3819" s="416"/>
      <c r="BH3819" s="416"/>
      <c r="BI3819" s="416"/>
      <c r="BJ3819" s="416"/>
    </row>
    <row r="3820" spans="10:62" x14ac:dyDescent="0.2">
      <c r="J3820" s="385"/>
      <c r="K3820" s="217"/>
      <c r="L3820" s="217"/>
      <c r="M3820" s="693"/>
      <c r="N3820" s="693"/>
      <c r="O3820" s="359"/>
      <c r="P3820" s="619"/>
      <c r="Q3820" s="672"/>
      <c r="R3820" s="672"/>
      <c r="S3820" s="672"/>
      <c r="T3820" s="385"/>
      <c r="U3820" s="385"/>
      <c r="V3820" s="385"/>
      <c r="W3820" s="385"/>
      <c r="X3820" s="693"/>
      <c r="Y3820" s="325"/>
      <c r="Z3820" s="308"/>
      <c r="AA3820" s="383"/>
      <c r="AC3820" s="325"/>
      <c r="AD3820" s="325"/>
      <c r="AF3820" s="383"/>
      <c r="AH3820" s="325"/>
      <c r="AI3820" s="325"/>
      <c r="AK3820" s="385"/>
      <c r="AL3820" s="385"/>
      <c r="AM3820" s="359"/>
      <c r="AN3820" s="385"/>
      <c r="AO3820" s="385"/>
      <c r="AP3820" s="385"/>
      <c r="AQ3820" s="385"/>
      <c r="AR3820" s="385"/>
      <c r="AS3820" s="385"/>
      <c r="AT3820" s="385"/>
      <c r="AU3820" s="359"/>
      <c r="AW3820" s="416"/>
      <c r="AX3820" s="694"/>
      <c r="AY3820" s="641"/>
      <c r="AZ3820" s="385"/>
      <c r="BA3820" s="385"/>
      <c r="BB3820" s="416"/>
      <c r="BC3820" s="416"/>
      <c r="BD3820" s="416"/>
      <c r="BE3820" s="416"/>
      <c r="BF3820" s="416"/>
      <c r="BG3820" s="416"/>
      <c r="BH3820" s="416"/>
      <c r="BI3820" s="416"/>
      <c r="BJ3820" s="416"/>
    </row>
    <row r="3821" spans="10:62" x14ac:dyDescent="0.2">
      <c r="J3821" s="385"/>
      <c r="K3821" s="217"/>
      <c r="L3821" s="217"/>
      <c r="M3821" s="693"/>
      <c r="N3821" s="693"/>
      <c r="O3821" s="359"/>
      <c r="P3821" s="619"/>
      <c r="Q3821" s="672"/>
      <c r="R3821" s="672"/>
      <c r="S3821" s="672"/>
      <c r="T3821" s="385"/>
      <c r="U3821" s="385"/>
      <c r="V3821" s="385"/>
      <c r="W3821" s="385"/>
      <c r="X3821" s="693"/>
      <c r="Y3821" s="325"/>
      <c r="Z3821" s="308"/>
      <c r="AA3821" s="383"/>
      <c r="AC3821" s="325"/>
      <c r="AD3821" s="325"/>
      <c r="AF3821" s="383"/>
      <c r="AH3821" s="325"/>
      <c r="AI3821" s="325"/>
      <c r="AK3821" s="385"/>
      <c r="AL3821" s="385"/>
      <c r="AM3821" s="359"/>
      <c r="AN3821" s="385"/>
      <c r="AO3821" s="385"/>
      <c r="AP3821" s="385"/>
      <c r="AQ3821" s="385"/>
      <c r="AR3821" s="385"/>
      <c r="AS3821" s="385"/>
      <c r="AT3821" s="385"/>
      <c r="AU3821" s="359"/>
      <c r="AW3821" s="416"/>
      <c r="AX3821" s="694"/>
      <c r="AY3821" s="641"/>
      <c r="AZ3821" s="385"/>
      <c r="BA3821" s="385"/>
      <c r="BB3821" s="416"/>
      <c r="BC3821" s="416"/>
      <c r="BD3821" s="416"/>
      <c r="BE3821" s="416"/>
      <c r="BF3821" s="416"/>
      <c r="BG3821" s="416"/>
      <c r="BH3821" s="416"/>
      <c r="BI3821" s="416"/>
      <c r="BJ3821" s="416"/>
    </row>
    <row r="3822" spans="10:62" x14ac:dyDescent="0.2">
      <c r="J3822" s="385"/>
      <c r="K3822" s="217"/>
      <c r="L3822" s="217"/>
      <c r="M3822" s="693"/>
      <c r="N3822" s="693"/>
      <c r="O3822" s="359"/>
      <c r="P3822" s="619"/>
      <c r="Q3822" s="672"/>
      <c r="R3822" s="672"/>
      <c r="S3822" s="672"/>
      <c r="T3822" s="385"/>
      <c r="U3822" s="385"/>
      <c r="V3822" s="385"/>
      <c r="W3822" s="385"/>
      <c r="X3822" s="693"/>
      <c r="Y3822" s="325"/>
      <c r="Z3822" s="308"/>
      <c r="AA3822" s="383"/>
      <c r="AC3822" s="325"/>
      <c r="AD3822" s="325"/>
      <c r="AF3822" s="383"/>
      <c r="AH3822" s="325"/>
      <c r="AI3822" s="325"/>
      <c r="AK3822" s="385"/>
      <c r="AL3822" s="385"/>
      <c r="AM3822" s="359"/>
      <c r="AN3822" s="385"/>
      <c r="AO3822" s="385"/>
      <c r="AP3822" s="385"/>
      <c r="AQ3822" s="385"/>
      <c r="AR3822" s="385"/>
      <c r="AS3822" s="385"/>
      <c r="AT3822" s="385"/>
      <c r="AU3822" s="359"/>
      <c r="AW3822" s="416"/>
      <c r="AX3822" s="694"/>
      <c r="AY3822" s="641"/>
      <c r="AZ3822" s="385"/>
      <c r="BA3822" s="385"/>
      <c r="BB3822" s="416"/>
      <c r="BC3822" s="416"/>
      <c r="BD3822" s="416"/>
      <c r="BE3822" s="416"/>
      <c r="BF3822" s="416"/>
      <c r="BG3822" s="416"/>
      <c r="BH3822" s="416"/>
      <c r="BI3822" s="416"/>
      <c r="BJ3822" s="416"/>
    </row>
    <row r="3823" spans="10:62" x14ac:dyDescent="0.2">
      <c r="J3823" s="385"/>
      <c r="K3823" s="217"/>
      <c r="L3823" s="217"/>
      <c r="M3823" s="693"/>
      <c r="N3823" s="693"/>
      <c r="O3823" s="359"/>
      <c r="P3823" s="619"/>
      <c r="Q3823" s="672"/>
      <c r="R3823" s="672"/>
      <c r="S3823" s="672"/>
      <c r="T3823" s="385"/>
      <c r="U3823" s="385"/>
      <c r="V3823" s="385"/>
      <c r="W3823" s="385"/>
      <c r="X3823" s="693"/>
      <c r="Y3823" s="325"/>
      <c r="Z3823" s="308"/>
      <c r="AA3823" s="383"/>
      <c r="AC3823" s="325"/>
      <c r="AD3823" s="325"/>
      <c r="AF3823" s="383"/>
      <c r="AH3823" s="325"/>
      <c r="AI3823" s="325"/>
      <c r="AK3823" s="385"/>
      <c r="AL3823" s="385"/>
      <c r="AM3823" s="359"/>
      <c r="AN3823" s="385"/>
      <c r="AO3823" s="385"/>
      <c r="AP3823" s="385"/>
      <c r="AQ3823" s="385"/>
      <c r="AR3823" s="385"/>
      <c r="AS3823" s="385"/>
      <c r="AT3823" s="385"/>
      <c r="AU3823" s="359"/>
      <c r="AW3823" s="416"/>
      <c r="AX3823" s="694"/>
      <c r="AY3823" s="641"/>
      <c r="AZ3823" s="385"/>
      <c r="BA3823" s="385"/>
      <c r="BB3823" s="416"/>
      <c r="BC3823" s="416"/>
      <c r="BD3823" s="416"/>
      <c r="BE3823" s="416"/>
      <c r="BF3823" s="416"/>
      <c r="BG3823" s="416"/>
      <c r="BH3823" s="416"/>
      <c r="BI3823" s="416"/>
      <c r="BJ3823" s="416"/>
    </row>
    <row r="3824" spans="10:62" x14ac:dyDescent="0.2">
      <c r="J3824" s="385"/>
      <c r="K3824" s="217"/>
      <c r="L3824" s="217"/>
      <c r="M3824" s="693"/>
      <c r="N3824" s="693"/>
      <c r="O3824" s="359"/>
      <c r="P3824" s="619"/>
      <c r="Q3824" s="672"/>
      <c r="R3824" s="672"/>
      <c r="S3824" s="672"/>
      <c r="T3824" s="385"/>
      <c r="U3824" s="385"/>
      <c r="V3824" s="385"/>
      <c r="W3824" s="385"/>
      <c r="X3824" s="693"/>
      <c r="Y3824" s="325"/>
      <c r="Z3824" s="308"/>
      <c r="AA3824" s="383"/>
      <c r="AC3824" s="325"/>
      <c r="AD3824" s="325"/>
      <c r="AF3824" s="383"/>
      <c r="AH3824" s="325"/>
      <c r="AI3824" s="325"/>
      <c r="AK3824" s="385"/>
      <c r="AL3824" s="385"/>
      <c r="AM3824" s="359"/>
      <c r="AN3824" s="385"/>
      <c r="AO3824" s="385"/>
      <c r="AP3824" s="385"/>
      <c r="AQ3824" s="385"/>
      <c r="AR3824" s="385"/>
      <c r="AS3824" s="385"/>
      <c r="AT3824" s="385"/>
      <c r="AU3824" s="359"/>
      <c r="AW3824" s="416"/>
      <c r="AX3824" s="694"/>
      <c r="AY3824" s="641"/>
      <c r="AZ3824" s="385"/>
      <c r="BA3824" s="385"/>
      <c r="BB3824" s="416"/>
      <c r="BC3824" s="416"/>
      <c r="BD3824" s="416"/>
      <c r="BE3824" s="416"/>
      <c r="BF3824" s="416"/>
      <c r="BG3824" s="416"/>
      <c r="BH3824" s="416"/>
      <c r="BI3824" s="416"/>
      <c r="BJ3824" s="416"/>
    </row>
    <row r="3825" spans="10:62" x14ac:dyDescent="0.2">
      <c r="J3825" s="385"/>
      <c r="K3825" s="217"/>
      <c r="L3825" s="217"/>
      <c r="M3825" s="693"/>
      <c r="N3825" s="693"/>
      <c r="O3825" s="359"/>
      <c r="P3825" s="619"/>
      <c r="Q3825" s="672"/>
      <c r="R3825" s="672"/>
      <c r="S3825" s="672"/>
      <c r="T3825" s="385"/>
      <c r="U3825" s="385"/>
      <c r="V3825" s="385"/>
      <c r="W3825" s="385"/>
      <c r="X3825" s="693"/>
      <c r="Y3825" s="325"/>
      <c r="Z3825" s="308"/>
      <c r="AA3825" s="383"/>
      <c r="AC3825" s="325"/>
      <c r="AD3825" s="325"/>
      <c r="AF3825" s="383"/>
      <c r="AH3825" s="325"/>
      <c r="AI3825" s="325"/>
      <c r="AK3825" s="385"/>
      <c r="AL3825" s="385"/>
      <c r="AM3825" s="359"/>
      <c r="AN3825" s="385"/>
      <c r="AO3825" s="385"/>
      <c r="AP3825" s="385"/>
      <c r="AQ3825" s="385"/>
      <c r="AR3825" s="385"/>
      <c r="AS3825" s="385"/>
      <c r="AT3825" s="385"/>
      <c r="AU3825" s="359"/>
      <c r="AW3825" s="416"/>
      <c r="AX3825" s="694"/>
      <c r="AY3825" s="641"/>
      <c r="AZ3825" s="385"/>
      <c r="BA3825" s="385"/>
      <c r="BB3825" s="416"/>
      <c r="BC3825" s="416"/>
      <c r="BD3825" s="416"/>
      <c r="BE3825" s="416"/>
      <c r="BF3825" s="416"/>
      <c r="BG3825" s="416"/>
      <c r="BH3825" s="416"/>
      <c r="BI3825" s="416"/>
      <c r="BJ3825" s="416"/>
    </row>
    <row r="3826" spans="10:62" x14ac:dyDescent="0.2">
      <c r="J3826" s="385"/>
      <c r="K3826" s="217"/>
      <c r="L3826" s="217"/>
      <c r="M3826" s="693"/>
      <c r="N3826" s="693"/>
      <c r="O3826" s="359"/>
      <c r="P3826" s="619"/>
      <c r="Q3826" s="672"/>
      <c r="R3826" s="672"/>
      <c r="S3826" s="672"/>
      <c r="T3826" s="385"/>
      <c r="U3826" s="385"/>
      <c r="V3826" s="385"/>
      <c r="W3826" s="385"/>
      <c r="X3826" s="693"/>
      <c r="Y3826" s="325"/>
      <c r="Z3826" s="308"/>
      <c r="AA3826" s="383"/>
      <c r="AC3826" s="325"/>
      <c r="AD3826" s="325"/>
      <c r="AF3826" s="383"/>
      <c r="AH3826" s="325"/>
      <c r="AI3826" s="325"/>
      <c r="AK3826" s="385"/>
      <c r="AL3826" s="385"/>
      <c r="AM3826" s="359"/>
      <c r="AN3826" s="385"/>
      <c r="AO3826" s="385"/>
      <c r="AP3826" s="385"/>
      <c r="AQ3826" s="385"/>
      <c r="AR3826" s="385"/>
      <c r="AS3826" s="385"/>
      <c r="AT3826" s="385"/>
      <c r="AU3826" s="359"/>
      <c r="AW3826" s="416"/>
      <c r="AX3826" s="694"/>
      <c r="AY3826" s="641"/>
      <c r="AZ3826" s="385"/>
      <c r="BA3826" s="385"/>
      <c r="BB3826" s="416"/>
      <c r="BC3826" s="416"/>
      <c r="BD3826" s="416"/>
      <c r="BE3826" s="416"/>
      <c r="BF3826" s="416"/>
      <c r="BG3826" s="416"/>
      <c r="BH3826" s="416"/>
      <c r="BI3826" s="416"/>
      <c r="BJ3826" s="416"/>
    </row>
    <row r="3827" spans="10:62" x14ac:dyDescent="0.2">
      <c r="J3827" s="385"/>
      <c r="K3827" s="217"/>
      <c r="L3827" s="217"/>
      <c r="M3827" s="693"/>
      <c r="N3827" s="693"/>
      <c r="O3827" s="359"/>
      <c r="P3827" s="619"/>
      <c r="Q3827" s="672"/>
      <c r="R3827" s="672"/>
      <c r="S3827" s="672"/>
      <c r="T3827" s="385"/>
      <c r="U3827" s="385"/>
      <c r="V3827" s="385"/>
      <c r="W3827" s="385"/>
      <c r="X3827" s="693"/>
      <c r="Y3827" s="325"/>
      <c r="Z3827" s="308"/>
      <c r="AA3827" s="383"/>
      <c r="AC3827" s="325"/>
      <c r="AD3827" s="325"/>
      <c r="AF3827" s="383"/>
      <c r="AH3827" s="325"/>
      <c r="AI3827" s="325"/>
      <c r="AK3827" s="385"/>
      <c r="AL3827" s="385"/>
      <c r="AM3827" s="359"/>
      <c r="AN3827" s="385"/>
      <c r="AO3827" s="385"/>
      <c r="AP3827" s="385"/>
      <c r="AQ3827" s="385"/>
      <c r="AR3827" s="385"/>
      <c r="AS3827" s="385"/>
      <c r="AT3827" s="385"/>
      <c r="AU3827" s="359"/>
      <c r="AW3827" s="416"/>
      <c r="AX3827" s="694"/>
      <c r="AY3827" s="641"/>
      <c r="AZ3827" s="385"/>
      <c r="BA3827" s="385"/>
      <c r="BB3827" s="416"/>
      <c r="BC3827" s="416"/>
      <c r="BD3827" s="416"/>
      <c r="BE3827" s="416"/>
      <c r="BF3827" s="416"/>
      <c r="BG3827" s="416"/>
      <c r="BH3827" s="416"/>
      <c r="BI3827" s="416"/>
      <c r="BJ3827" s="416"/>
    </row>
    <row r="3828" spans="10:62" x14ac:dyDescent="0.2">
      <c r="J3828" s="385"/>
      <c r="K3828" s="217"/>
      <c r="L3828" s="217"/>
      <c r="M3828" s="693"/>
      <c r="N3828" s="693"/>
      <c r="O3828" s="359"/>
      <c r="P3828" s="619"/>
      <c r="Q3828" s="672"/>
      <c r="R3828" s="672"/>
      <c r="S3828" s="672"/>
      <c r="T3828" s="385"/>
      <c r="U3828" s="385"/>
      <c r="V3828" s="385"/>
      <c r="W3828" s="385"/>
      <c r="X3828" s="693"/>
      <c r="Y3828" s="325"/>
      <c r="Z3828" s="308"/>
      <c r="AA3828" s="383"/>
      <c r="AC3828" s="325"/>
      <c r="AD3828" s="325"/>
      <c r="AF3828" s="383"/>
      <c r="AH3828" s="325"/>
      <c r="AI3828" s="325"/>
      <c r="AK3828" s="385"/>
      <c r="AL3828" s="385"/>
      <c r="AM3828" s="359"/>
      <c r="AN3828" s="385"/>
      <c r="AO3828" s="385"/>
      <c r="AP3828" s="385"/>
      <c r="AQ3828" s="385"/>
      <c r="AR3828" s="385"/>
      <c r="AS3828" s="385"/>
      <c r="AT3828" s="385"/>
      <c r="AU3828" s="359"/>
      <c r="AW3828" s="416"/>
      <c r="AX3828" s="694"/>
      <c r="AY3828" s="641"/>
      <c r="AZ3828" s="385"/>
      <c r="BA3828" s="385"/>
      <c r="BB3828" s="416"/>
      <c r="BC3828" s="416"/>
      <c r="BD3828" s="416"/>
      <c r="BE3828" s="416"/>
      <c r="BF3828" s="416"/>
      <c r="BG3828" s="416"/>
      <c r="BH3828" s="416"/>
      <c r="BI3828" s="416"/>
      <c r="BJ3828" s="416"/>
    </row>
    <row r="3829" spans="10:62" x14ac:dyDescent="0.2">
      <c r="J3829" s="385"/>
      <c r="K3829" s="217"/>
      <c r="L3829" s="217"/>
      <c r="M3829" s="693"/>
      <c r="N3829" s="693"/>
      <c r="O3829" s="359"/>
      <c r="P3829" s="619"/>
      <c r="Q3829" s="672"/>
      <c r="R3829" s="672"/>
      <c r="S3829" s="672"/>
      <c r="T3829" s="385"/>
      <c r="U3829" s="385"/>
      <c r="V3829" s="385"/>
      <c r="W3829" s="385"/>
      <c r="X3829" s="693"/>
      <c r="Y3829" s="325"/>
      <c r="Z3829" s="308"/>
      <c r="AA3829" s="383"/>
      <c r="AC3829" s="325"/>
      <c r="AD3829" s="325"/>
      <c r="AF3829" s="383"/>
      <c r="AH3829" s="325"/>
      <c r="AI3829" s="325"/>
      <c r="AK3829" s="385"/>
      <c r="AL3829" s="385"/>
      <c r="AM3829" s="359"/>
      <c r="AN3829" s="385"/>
      <c r="AO3829" s="385"/>
      <c r="AP3829" s="385"/>
      <c r="AQ3829" s="385"/>
      <c r="AR3829" s="385"/>
      <c r="AS3829" s="385"/>
      <c r="AT3829" s="385"/>
      <c r="AU3829" s="359"/>
      <c r="AW3829" s="416"/>
      <c r="AX3829" s="694"/>
      <c r="AY3829" s="641"/>
      <c r="AZ3829" s="385"/>
      <c r="BA3829" s="385"/>
      <c r="BB3829" s="416"/>
      <c r="BC3829" s="416"/>
      <c r="BD3829" s="416"/>
      <c r="BE3829" s="416"/>
      <c r="BF3829" s="416"/>
      <c r="BG3829" s="416"/>
      <c r="BH3829" s="416"/>
      <c r="BI3829" s="416"/>
      <c r="BJ3829" s="416"/>
    </row>
    <row r="3830" spans="10:62" x14ac:dyDescent="0.2">
      <c r="J3830" s="385"/>
      <c r="K3830" s="217"/>
      <c r="L3830" s="217"/>
      <c r="M3830" s="693"/>
      <c r="N3830" s="693"/>
      <c r="O3830" s="359"/>
      <c r="P3830" s="619"/>
      <c r="Q3830" s="672"/>
      <c r="R3830" s="672"/>
      <c r="S3830" s="672"/>
      <c r="T3830" s="385"/>
      <c r="U3830" s="385"/>
      <c r="V3830" s="385"/>
      <c r="W3830" s="385"/>
      <c r="X3830" s="693"/>
      <c r="Y3830" s="325"/>
      <c r="Z3830" s="308"/>
      <c r="AA3830" s="383"/>
      <c r="AC3830" s="325"/>
      <c r="AD3830" s="325"/>
      <c r="AF3830" s="383"/>
      <c r="AH3830" s="325"/>
      <c r="AI3830" s="325"/>
      <c r="AK3830" s="385"/>
      <c r="AL3830" s="385"/>
      <c r="AM3830" s="359"/>
      <c r="AN3830" s="385"/>
      <c r="AO3830" s="385"/>
      <c r="AP3830" s="385"/>
      <c r="AQ3830" s="385"/>
      <c r="AR3830" s="385"/>
      <c r="AS3830" s="385"/>
      <c r="AT3830" s="385"/>
      <c r="AU3830" s="359"/>
      <c r="AW3830" s="416"/>
      <c r="AX3830" s="694"/>
      <c r="AY3830" s="641"/>
      <c r="AZ3830" s="385"/>
      <c r="BA3830" s="385"/>
      <c r="BB3830" s="416"/>
      <c r="BC3830" s="416"/>
      <c r="BD3830" s="416"/>
      <c r="BE3830" s="416"/>
      <c r="BF3830" s="416"/>
      <c r="BG3830" s="416"/>
      <c r="BH3830" s="416"/>
      <c r="BI3830" s="416"/>
      <c r="BJ3830" s="416"/>
    </row>
    <row r="3831" spans="10:62" x14ac:dyDescent="0.2">
      <c r="J3831" s="385"/>
      <c r="K3831" s="217"/>
      <c r="L3831" s="217"/>
      <c r="M3831" s="693"/>
      <c r="N3831" s="693"/>
      <c r="O3831" s="359"/>
      <c r="P3831" s="619"/>
      <c r="Q3831" s="672"/>
      <c r="R3831" s="672"/>
      <c r="S3831" s="672"/>
      <c r="T3831" s="385"/>
      <c r="U3831" s="385"/>
      <c r="V3831" s="385"/>
      <c r="W3831" s="385"/>
      <c r="X3831" s="693"/>
      <c r="Y3831" s="325"/>
      <c r="Z3831" s="308"/>
      <c r="AA3831" s="383"/>
      <c r="AC3831" s="325"/>
      <c r="AD3831" s="325"/>
      <c r="AF3831" s="383"/>
      <c r="AH3831" s="325"/>
      <c r="AI3831" s="325"/>
      <c r="AK3831" s="385"/>
      <c r="AL3831" s="385"/>
      <c r="AM3831" s="359"/>
      <c r="AN3831" s="385"/>
      <c r="AO3831" s="385"/>
      <c r="AP3831" s="385"/>
      <c r="AQ3831" s="385"/>
      <c r="AR3831" s="385"/>
      <c r="AS3831" s="385"/>
      <c r="AT3831" s="385"/>
      <c r="AU3831" s="359"/>
      <c r="AW3831" s="416"/>
      <c r="AX3831" s="694"/>
      <c r="AY3831" s="641"/>
      <c r="AZ3831" s="385"/>
      <c r="BA3831" s="385"/>
      <c r="BB3831" s="416"/>
      <c r="BC3831" s="416"/>
      <c r="BD3831" s="416"/>
      <c r="BE3831" s="416"/>
      <c r="BF3831" s="416"/>
      <c r="BG3831" s="416"/>
      <c r="BH3831" s="416"/>
      <c r="BI3831" s="416"/>
      <c r="BJ3831" s="416"/>
    </row>
    <row r="3832" spans="10:62" x14ac:dyDescent="0.2">
      <c r="J3832" s="385"/>
      <c r="K3832" s="217"/>
      <c r="L3832" s="217"/>
      <c r="M3832" s="693"/>
      <c r="N3832" s="693"/>
      <c r="O3832" s="359"/>
      <c r="P3832" s="619"/>
      <c r="Q3832" s="672"/>
      <c r="R3832" s="672"/>
      <c r="S3832" s="672"/>
      <c r="T3832" s="385"/>
      <c r="U3832" s="385"/>
      <c r="V3832" s="385"/>
      <c r="W3832" s="385"/>
      <c r="X3832" s="693"/>
      <c r="Y3832" s="325"/>
      <c r="Z3832" s="308"/>
      <c r="AA3832" s="383"/>
      <c r="AC3832" s="325"/>
      <c r="AD3832" s="325"/>
      <c r="AF3832" s="383"/>
      <c r="AH3832" s="325"/>
      <c r="AI3832" s="325"/>
      <c r="AK3832" s="385"/>
      <c r="AL3832" s="385"/>
      <c r="AM3832" s="359"/>
      <c r="AN3832" s="385"/>
      <c r="AO3832" s="385"/>
      <c r="AP3832" s="385"/>
      <c r="AQ3832" s="385"/>
      <c r="AR3832" s="385"/>
      <c r="AS3832" s="385"/>
      <c r="AT3832" s="385"/>
      <c r="AU3832" s="359"/>
      <c r="AW3832" s="416"/>
      <c r="AX3832" s="694"/>
      <c r="AY3832" s="641"/>
      <c r="AZ3832" s="385"/>
      <c r="BA3832" s="385"/>
      <c r="BB3832" s="416"/>
      <c r="BC3832" s="416"/>
      <c r="BD3832" s="416"/>
      <c r="BE3832" s="416"/>
      <c r="BF3832" s="416"/>
      <c r="BG3832" s="416"/>
      <c r="BH3832" s="416"/>
      <c r="BI3832" s="416"/>
      <c r="BJ3832" s="416"/>
    </row>
    <row r="3833" spans="10:62" x14ac:dyDescent="0.2">
      <c r="J3833" s="385"/>
      <c r="K3833" s="217"/>
      <c r="L3833" s="217"/>
      <c r="M3833" s="693"/>
      <c r="N3833" s="693"/>
      <c r="O3833" s="359"/>
      <c r="P3833" s="619"/>
      <c r="Q3833" s="672"/>
      <c r="R3833" s="672"/>
      <c r="S3833" s="672"/>
      <c r="T3833" s="385"/>
      <c r="U3833" s="385"/>
      <c r="V3833" s="385"/>
      <c r="W3833" s="385"/>
      <c r="X3833" s="693"/>
      <c r="Y3833" s="325"/>
      <c r="Z3833" s="308"/>
      <c r="AA3833" s="383"/>
      <c r="AC3833" s="325"/>
      <c r="AD3833" s="325"/>
      <c r="AF3833" s="383"/>
      <c r="AH3833" s="325"/>
      <c r="AI3833" s="325"/>
      <c r="AK3833" s="385"/>
      <c r="AL3833" s="385"/>
      <c r="AM3833" s="359"/>
      <c r="AN3833" s="385"/>
      <c r="AO3833" s="385"/>
      <c r="AP3833" s="385"/>
      <c r="AQ3833" s="385"/>
      <c r="AR3833" s="385"/>
      <c r="AS3833" s="385"/>
      <c r="AT3833" s="385"/>
      <c r="AU3833" s="359"/>
      <c r="AW3833" s="416"/>
      <c r="AX3833" s="694"/>
      <c r="AY3833" s="641"/>
      <c r="AZ3833" s="385"/>
      <c r="BA3833" s="385"/>
      <c r="BB3833" s="416"/>
      <c r="BC3833" s="416"/>
      <c r="BD3833" s="416"/>
      <c r="BE3833" s="416"/>
      <c r="BF3833" s="416"/>
      <c r="BG3833" s="416"/>
      <c r="BH3833" s="416"/>
      <c r="BI3833" s="416"/>
      <c r="BJ3833" s="416"/>
    </row>
    <row r="3834" spans="10:62" x14ac:dyDescent="0.2">
      <c r="J3834" s="385"/>
      <c r="K3834" s="217"/>
      <c r="L3834" s="217"/>
      <c r="M3834" s="693"/>
      <c r="N3834" s="693"/>
      <c r="O3834" s="359"/>
      <c r="P3834" s="619"/>
      <c r="Q3834" s="672"/>
      <c r="R3834" s="672"/>
      <c r="S3834" s="672"/>
      <c r="T3834" s="385"/>
      <c r="U3834" s="385"/>
      <c r="V3834" s="385"/>
      <c r="W3834" s="385"/>
      <c r="X3834" s="693"/>
      <c r="Y3834" s="325"/>
      <c r="Z3834" s="308"/>
      <c r="AA3834" s="383"/>
      <c r="AC3834" s="325"/>
      <c r="AD3834" s="325"/>
      <c r="AF3834" s="383"/>
      <c r="AH3834" s="325"/>
      <c r="AI3834" s="325"/>
      <c r="AK3834" s="385"/>
      <c r="AL3834" s="385"/>
      <c r="AM3834" s="359"/>
      <c r="AN3834" s="385"/>
      <c r="AO3834" s="385"/>
      <c r="AP3834" s="385"/>
      <c r="AQ3834" s="385"/>
      <c r="AR3834" s="385"/>
      <c r="AS3834" s="385"/>
      <c r="AT3834" s="385"/>
      <c r="AU3834" s="359"/>
      <c r="AW3834" s="416"/>
      <c r="AX3834" s="694"/>
      <c r="AY3834" s="641"/>
      <c r="AZ3834" s="385"/>
      <c r="BA3834" s="385"/>
      <c r="BB3834" s="416"/>
      <c r="BC3834" s="416"/>
      <c r="BD3834" s="416"/>
      <c r="BE3834" s="416"/>
      <c r="BF3834" s="416"/>
      <c r="BG3834" s="416"/>
      <c r="BH3834" s="416"/>
      <c r="BI3834" s="416"/>
      <c r="BJ3834" s="416"/>
    </row>
    <row r="3835" spans="10:62" x14ac:dyDescent="0.2">
      <c r="J3835" s="385"/>
      <c r="K3835" s="217"/>
      <c r="L3835" s="217"/>
      <c r="M3835" s="693"/>
      <c r="N3835" s="693"/>
      <c r="O3835" s="359"/>
      <c r="P3835" s="619"/>
      <c r="Q3835" s="672"/>
      <c r="R3835" s="672"/>
      <c r="S3835" s="672"/>
      <c r="T3835" s="385"/>
      <c r="U3835" s="385"/>
      <c r="V3835" s="385"/>
      <c r="W3835" s="385"/>
      <c r="X3835" s="693"/>
      <c r="Y3835" s="325"/>
      <c r="Z3835" s="308"/>
      <c r="AA3835" s="383"/>
      <c r="AC3835" s="325"/>
      <c r="AD3835" s="325"/>
      <c r="AF3835" s="383"/>
      <c r="AH3835" s="325"/>
      <c r="AI3835" s="325"/>
      <c r="AK3835" s="385"/>
      <c r="AL3835" s="385"/>
      <c r="AM3835" s="359"/>
      <c r="AN3835" s="385"/>
      <c r="AO3835" s="385"/>
      <c r="AP3835" s="385"/>
      <c r="AQ3835" s="385"/>
      <c r="AR3835" s="385"/>
      <c r="AS3835" s="385"/>
      <c r="AT3835" s="385"/>
      <c r="AU3835" s="359"/>
      <c r="AW3835" s="416"/>
      <c r="AX3835" s="694"/>
      <c r="AY3835" s="641"/>
      <c r="AZ3835" s="385"/>
      <c r="BA3835" s="385"/>
      <c r="BB3835" s="416"/>
      <c r="BC3835" s="416"/>
      <c r="BD3835" s="416"/>
      <c r="BE3835" s="416"/>
      <c r="BF3835" s="416"/>
      <c r="BG3835" s="416"/>
      <c r="BH3835" s="416"/>
      <c r="BI3835" s="416"/>
      <c r="BJ3835" s="416"/>
    </row>
    <row r="3836" spans="10:62" x14ac:dyDescent="0.2">
      <c r="J3836" s="385"/>
      <c r="K3836" s="217"/>
      <c r="L3836" s="217"/>
      <c r="M3836" s="693"/>
      <c r="N3836" s="693"/>
      <c r="O3836" s="359"/>
      <c r="P3836" s="619"/>
      <c r="Q3836" s="672"/>
      <c r="R3836" s="672"/>
      <c r="S3836" s="672"/>
      <c r="T3836" s="385"/>
      <c r="U3836" s="385"/>
      <c r="V3836" s="385"/>
      <c r="W3836" s="385"/>
      <c r="X3836" s="693"/>
      <c r="Y3836" s="325"/>
      <c r="Z3836" s="308"/>
      <c r="AA3836" s="383"/>
      <c r="AC3836" s="325"/>
      <c r="AD3836" s="325"/>
      <c r="AF3836" s="383"/>
      <c r="AH3836" s="325"/>
      <c r="AI3836" s="325"/>
      <c r="AK3836" s="385"/>
      <c r="AL3836" s="385"/>
      <c r="AM3836" s="359"/>
      <c r="AN3836" s="385"/>
      <c r="AO3836" s="385"/>
      <c r="AP3836" s="385"/>
      <c r="AQ3836" s="385"/>
      <c r="AR3836" s="385"/>
      <c r="AS3836" s="385"/>
      <c r="AT3836" s="385"/>
      <c r="AU3836" s="359"/>
      <c r="AW3836" s="416"/>
      <c r="AX3836" s="694"/>
      <c r="AY3836" s="641"/>
      <c r="AZ3836" s="385"/>
      <c r="BA3836" s="385"/>
      <c r="BB3836" s="416"/>
      <c r="BC3836" s="416"/>
      <c r="BD3836" s="416"/>
      <c r="BE3836" s="416"/>
      <c r="BF3836" s="416"/>
      <c r="BG3836" s="416"/>
      <c r="BH3836" s="416"/>
      <c r="BI3836" s="416"/>
      <c r="BJ3836" s="416"/>
    </row>
    <row r="3837" spans="10:62" x14ac:dyDescent="0.2">
      <c r="J3837" s="385"/>
      <c r="K3837" s="217"/>
      <c r="L3837" s="217"/>
      <c r="M3837" s="693"/>
      <c r="N3837" s="693"/>
      <c r="O3837" s="359"/>
      <c r="P3837" s="619"/>
      <c r="Q3837" s="672"/>
      <c r="R3837" s="672"/>
      <c r="S3837" s="672"/>
      <c r="T3837" s="385"/>
      <c r="U3837" s="385"/>
      <c r="V3837" s="385"/>
      <c r="W3837" s="385"/>
      <c r="X3837" s="693"/>
      <c r="Y3837" s="325"/>
      <c r="Z3837" s="308"/>
      <c r="AA3837" s="383"/>
      <c r="AC3837" s="325"/>
      <c r="AD3837" s="325"/>
      <c r="AF3837" s="383"/>
      <c r="AH3837" s="325"/>
      <c r="AI3837" s="325"/>
      <c r="AK3837" s="385"/>
      <c r="AL3837" s="385"/>
      <c r="AM3837" s="359"/>
      <c r="AN3837" s="385"/>
      <c r="AO3837" s="385"/>
      <c r="AP3837" s="385"/>
      <c r="AQ3837" s="385"/>
      <c r="AR3837" s="385"/>
      <c r="AS3837" s="385"/>
      <c r="AT3837" s="385"/>
      <c r="AU3837" s="359"/>
      <c r="AW3837" s="416"/>
      <c r="AX3837" s="694"/>
      <c r="AY3837" s="641"/>
      <c r="AZ3837" s="385"/>
      <c r="BA3837" s="385"/>
      <c r="BB3837" s="416"/>
      <c r="BC3837" s="416"/>
      <c r="BD3837" s="416"/>
      <c r="BE3837" s="416"/>
      <c r="BF3837" s="416"/>
      <c r="BG3837" s="416"/>
      <c r="BH3837" s="416"/>
      <c r="BI3837" s="416"/>
      <c r="BJ3837" s="416"/>
    </row>
    <row r="3838" spans="10:62" x14ac:dyDescent="0.2">
      <c r="J3838" s="385"/>
      <c r="K3838" s="217"/>
      <c r="L3838" s="217"/>
      <c r="M3838" s="693"/>
      <c r="N3838" s="693"/>
      <c r="O3838" s="359"/>
      <c r="P3838" s="619"/>
      <c r="Q3838" s="672"/>
      <c r="R3838" s="672"/>
      <c r="S3838" s="672"/>
      <c r="T3838" s="385"/>
      <c r="U3838" s="385"/>
      <c r="V3838" s="385"/>
      <c r="W3838" s="385"/>
      <c r="X3838" s="693"/>
      <c r="Y3838" s="325"/>
      <c r="Z3838" s="308"/>
      <c r="AA3838" s="383"/>
      <c r="AC3838" s="325"/>
      <c r="AD3838" s="325"/>
      <c r="AF3838" s="383"/>
      <c r="AH3838" s="325"/>
      <c r="AI3838" s="325"/>
      <c r="AK3838" s="385"/>
      <c r="AL3838" s="385"/>
      <c r="AM3838" s="359"/>
      <c r="AN3838" s="385"/>
      <c r="AO3838" s="385"/>
      <c r="AP3838" s="385"/>
      <c r="AQ3838" s="385"/>
      <c r="AR3838" s="385"/>
      <c r="AS3838" s="385"/>
      <c r="AT3838" s="385"/>
      <c r="AU3838" s="359"/>
      <c r="AW3838" s="416"/>
      <c r="AX3838" s="694"/>
      <c r="AY3838" s="641"/>
      <c r="AZ3838" s="385"/>
      <c r="BA3838" s="385"/>
      <c r="BB3838" s="416"/>
      <c r="BC3838" s="416"/>
      <c r="BD3838" s="416"/>
      <c r="BE3838" s="416"/>
      <c r="BF3838" s="416"/>
      <c r="BG3838" s="416"/>
      <c r="BH3838" s="416"/>
      <c r="BI3838" s="416"/>
      <c r="BJ3838" s="416"/>
    </row>
    <row r="3839" spans="10:62" x14ac:dyDescent="0.2">
      <c r="J3839" s="385"/>
      <c r="K3839" s="217"/>
      <c r="L3839" s="217"/>
      <c r="M3839" s="693"/>
      <c r="N3839" s="693"/>
      <c r="O3839" s="359"/>
      <c r="P3839" s="619"/>
      <c r="Q3839" s="672"/>
      <c r="R3839" s="672"/>
      <c r="S3839" s="672"/>
      <c r="T3839" s="385"/>
      <c r="U3839" s="385"/>
      <c r="V3839" s="385"/>
      <c r="W3839" s="385"/>
      <c r="X3839" s="693"/>
      <c r="Y3839" s="325"/>
      <c r="Z3839" s="308"/>
      <c r="AA3839" s="383"/>
      <c r="AC3839" s="325"/>
      <c r="AD3839" s="325"/>
      <c r="AF3839" s="383"/>
      <c r="AH3839" s="325"/>
      <c r="AI3839" s="325"/>
      <c r="AK3839" s="385"/>
      <c r="AL3839" s="385"/>
      <c r="AM3839" s="359"/>
      <c r="AN3839" s="385"/>
      <c r="AO3839" s="385"/>
      <c r="AP3839" s="385"/>
      <c r="AQ3839" s="385"/>
      <c r="AR3839" s="385"/>
      <c r="AS3839" s="385"/>
      <c r="AT3839" s="385"/>
      <c r="AU3839" s="359"/>
      <c r="AW3839" s="416"/>
      <c r="AX3839" s="694"/>
      <c r="AY3839" s="641"/>
      <c r="AZ3839" s="385"/>
      <c r="BA3839" s="385"/>
      <c r="BB3839" s="416"/>
      <c r="BC3839" s="416"/>
      <c r="BD3839" s="416"/>
      <c r="BE3839" s="416"/>
      <c r="BF3839" s="416"/>
      <c r="BG3839" s="416"/>
      <c r="BH3839" s="416"/>
      <c r="BI3839" s="416"/>
      <c r="BJ3839" s="416"/>
    </row>
    <row r="3840" spans="10:62" x14ac:dyDescent="0.2">
      <c r="J3840" s="385"/>
      <c r="K3840" s="217"/>
      <c r="L3840" s="217"/>
      <c r="M3840" s="693"/>
      <c r="N3840" s="693"/>
      <c r="O3840" s="359"/>
      <c r="P3840" s="619"/>
      <c r="Q3840" s="672"/>
      <c r="R3840" s="672"/>
      <c r="S3840" s="672"/>
      <c r="T3840" s="385"/>
      <c r="U3840" s="385"/>
      <c r="V3840" s="385"/>
      <c r="W3840" s="385"/>
      <c r="X3840" s="693"/>
      <c r="Y3840" s="325"/>
      <c r="Z3840" s="308"/>
      <c r="AA3840" s="383"/>
      <c r="AC3840" s="325"/>
      <c r="AD3840" s="325"/>
      <c r="AF3840" s="383"/>
      <c r="AH3840" s="325"/>
      <c r="AI3840" s="325"/>
      <c r="AK3840" s="385"/>
      <c r="AL3840" s="385"/>
      <c r="AM3840" s="359"/>
      <c r="AN3840" s="385"/>
      <c r="AO3840" s="385"/>
      <c r="AP3840" s="385"/>
      <c r="AQ3840" s="385"/>
      <c r="AR3840" s="385"/>
      <c r="AS3840" s="385"/>
      <c r="AT3840" s="385"/>
      <c r="AU3840" s="359"/>
      <c r="AW3840" s="416"/>
      <c r="AX3840" s="694"/>
      <c r="AY3840" s="641"/>
      <c r="AZ3840" s="385"/>
      <c r="BA3840" s="385"/>
      <c r="BB3840" s="416"/>
      <c r="BC3840" s="416"/>
      <c r="BD3840" s="416"/>
      <c r="BE3840" s="416"/>
      <c r="BF3840" s="416"/>
      <c r="BG3840" s="416"/>
      <c r="BH3840" s="416"/>
      <c r="BI3840" s="416"/>
      <c r="BJ3840" s="416"/>
    </row>
    <row r="3841" spans="10:62" x14ac:dyDescent="0.2">
      <c r="J3841" s="385"/>
      <c r="K3841" s="217"/>
      <c r="L3841" s="217"/>
      <c r="M3841" s="693"/>
      <c r="N3841" s="693"/>
      <c r="O3841" s="359"/>
      <c r="P3841" s="619"/>
      <c r="Q3841" s="672"/>
      <c r="R3841" s="672"/>
      <c r="S3841" s="672"/>
      <c r="T3841" s="385"/>
      <c r="U3841" s="385"/>
      <c r="V3841" s="385"/>
      <c r="W3841" s="385"/>
      <c r="X3841" s="693"/>
      <c r="Y3841" s="325"/>
      <c r="Z3841" s="308"/>
      <c r="AA3841" s="383"/>
      <c r="AC3841" s="325"/>
      <c r="AD3841" s="325"/>
      <c r="AF3841" s="383"/>
      <c r="AH3841" s="325"/>
      <c r="AI3841" s="325"/>
      <c r="AK3841" s="385"/>
      <c r="AL3841" s="385"/>
      <c r="AM3841" s="359"/>
      <c r="AN3841" s="385"/>
      <c r="AO3841" s="385"/>
      <c r="AP3841" s="385"/>
      <c r="AQ3841" s="385"/>
      <c r="AR3841" s="385"/>
      <c r="AS3841" s="385"/>
      <c r="AT3841" s="385"/>
      <c r="AU3841" s="359"/>
      <c r="AW3841" s="416"/>
      <c r="AX3841" s="694"/>
      <c r="AY3841" s="641"/>
      <c r="AZ3841" s="385"/>
      <c r="BA3841" s="385"/>
      <c r="BB3841" s="416"/>
      <c r="BC3841" s="416"/>
      <c r="BD3841" s="416"/>
      <c r="BE3841" s="416"/>
      <c r="BF3841" s="416"/>
      <c r="BG3841" s="416"/>
      <c r="BH3841" s="416"/>
      <c r="BI3841" s="416"/>
      <c r="BJ3841" s="416"/>
    </row>
    <row r="3842" spans="10:62" x14ac:dyDescent="0.2">
      <c r="J3842" s="385"/>
      <c r="K3842" s="217"/>
      <c r="L3842" s="217"/>
      <c r="M3842" s="693"/>
      <c r="N3842" s="693"/>
      <c r="O3842" s="359"/>
      <c r="P3842" s="619"/>
      <c r="Q3842" s="672"/>
      <c r="R3842" s="672"/>
      <c r="S3842" s="672"/>
      <c r="T3842" s="385"/>
      <c r="U3842" s="385"/>
      <c r="V3842" s="385"/>
      <c r="W3842" s="385"/>
      <c r="X3842" s="693"/>
      <c r="Y3842" s="325"/>
      <c r="Z3842" s="308"/>
      <c r="AA3842" s="383"/>
      <c r="AC3842" s="325"/>
      <c r="AD3842" s="325"/>
      <c r="AF3842" s="383"/>
      <c r="AH3842" s="325"/>
      <c r="AI3842" s="325"/>
      <c r="AK3842" s="385"/>
      <c r="AL3842" s="385"/>
      <c r="AM3842" s="359"/>
      <c r="AN3842" s="385"/>
      <c r="AO3842" s="385"/>
      <c r="AP3842" s="385"/>
      <c r="AQ3842" s="385"/>
      <c r="AR3842" s="385"/>
      <c r="AS3842" s="385"/>
      <c r="AT3842" s="385"/>
      <c r="AU3842" s="359"/>
      <c r="AW3842" s="416"/>
      <c r="AX3842" s="694"/>
      <c r="AY3842" s="641"/>
      <c r="AZ3842" s="385"/>
      <c r="BA3842" s="385"/>
      <c r="BB3842" s="416"/>
      <c r="BC3842" s="416"/>
      <c r="BD3842" s="416"/>
      <c r="BE3842" s="416"/>
      <c r="BF3842" s="416"/>
      <c r="BG3842" s="416"/>
      <c r="BH3842" s="416"/>
      <c r="BI3842" s="416"/>
      <c r="BJ3842" s="416"/>
    </row>
    <row r="3843" spans="10:62" x14ac:dyDescent="0.2">
      <c r="J3843" s="385"/>
      <c r="K3843" s="217"/>
      <c r="L3843" s="217"/>
      <c r="M3843" s="693"/>
      <c r="N3843" s="693"/>
      <c r="O3843" s="359"/>
      <c r="P3843" s="619"/>
      <c r="Q3843" s="672"/>
      <c r="R3843" s="672"/>
      <c r="S3843" s="672"/>
      <c r="T3843" s="385"/>
      <c r="U3843" s="385"/>
      <c r="V3843" s="385"/>
      <c r="W3843" s="385"/>
      <c r="X3843" s="693"/>
      <c r="Y3843" s="325"/>
      <c r="Z3843" s="308"/>
      <c r="AA3843" s="383"/>
      <c r="AC3843" s="325"/>
      <c r="AD3843" s="325"/>
      <c r="AF3843" s="383"/>
      <c r="AH3843" s="325"/>
      <c r="AI3843" s="325"/>
      <c r="AK3843" s="385"/>
      <c r="AL3843" s="385"/>
      <c r="AM3843" s="359"/>
      <c r="AN3843" s="385"/>
      <c r="AO3843" s="385"/>
      <c r="AP3843" s="385"/>
      <c r="AQ3843" s="385"/>
      <c r="AR3843" s="385"/>
      <c r="AS3843" s="385"/>
      <c r="AT3843" s="385"/>
      <c r="AU3843" s="359"/>
      <c r="AW3843" s="416"/>
      <c r="AX3843" s="694"/>
      <c r="AY3843" s="641"/>
      <c r="AZ3843" s="385"/>
      <c r="BA3843" s="385"/>
      <c r="BB3843" s="416"/>
      <c r="BC3843" s="416"/>
      <c r="BD3843" s="416"/>
      <c r="BE3843" s="416"/>
      <c r="BF3843" s="416"/>
      <c r="BG3843" s="416"/>
      <c r="BH3843" s="416"/>
      <c r="BI3843" s="416"/>
      <c r="BJ3843" s="416"/>
    </row>
    <row r="3844" spans="10:62" x14ac:dyDescent="0.2">
      <c r="J3844" s="385"/>
      <c r="K3844" s="217"/>
      <c r="L3844" s="217"/>
      <c r="M3844" s="693"/>
      <c r="N3844" s="693"/>
      <c r="O3844" s="359"/>
      <c r="P3844" s="619"/>
      <c r="Q3844" s="672"/>
      <c r="R3844" s="672"/>
      <c r="S3844" s="672"/>
      <c r="T3844" s="385"/>
      <c r="U3844" s="385"/>
      <c r="V3844" s="385"/>
      <c r="W3844" s="385"/>
      <c r="X3844" s="693"/>
      <c r="Y3844" s="325"/>
      <c r="Z3844" s="308"/>
      <c r="AA3844" s="383"/>
      <c r="AC3844" s="325"/>
      <c r="AD3844" s="325"/>
      <c r="AF3844" s="383"/>
      <c r="AH3844" s="325"/>
      <c r="AI3844" s="325"/>
      <c r="AK3844" s="385"/>
      <c r="AL3844" s="385"/>
      <c r="AM3844" s="359"/>
      <c r="AN3844" s="385"/>
      <c r="AO3844" s="385"/>
      <c r="AP3844" s="385"/>
      <c r="AQ3844" s="385"/>
      <c r="AR3844" s="385"/>
      <c r="AS3844" s="385"/>
      <c r="AT3844" s="385"/>
      <c r="AU3844" s="359"/>
      <c r="AW3844" s="416"/>
      <c r="AX3844" s="694"/>
      <c r="AY3844" s="641"/>
      <c r="AZ3844" s="385"/>
      <c r="BA3844" s="385"/>
      <c r="BB3844" s="416"/>
      <c r="BC3844" s="416"/>
      <c r="BD3844" s="416"/>
      <c r="BE3844" s="416"/>
      <c r="BF3844" s="416"/>
      <c r="BG3844" s="416"/>
      <c r="BH3844" s="416"/>
      <c r="BI3844" s="416"/>
      <c r="BJ3844" s="416"/>
    </row>
    <row r="3845" spans="10:62" x14ac:dyDescent="0.2">
      <c r="J3845" s="385"/>
      <c r="K3845" s="217"/>
      <c r="L3845" s="217"/>
      <c r="M3845" s="693"/>
      <c r="N3845" s="693"/>
      <c r="O3845" s="359"/>
      <c r="P3845" s="619"/>
      <c r="Q3845" s="672"/>
      <c r="R3845" s="672"/>
      <c r="S3845" s="672"/>
      <c r="T3845" s="385"/>
      <c r="U3845" s="385"/>
      <c r="V3845" s="385"/>
      <c r="W3845" s="385"/>
      <c r="X3845" s="693"/>
      <c r="Y3845" s="325"/>
      <c r="Z3845" s="308"/>
      <c r="AA3845" s="383"/>
      <c r="AC3845" s="325"/>
      <c r="AD3845" s="325"/>
      <c r="AF3845" s="383"/>
      <c r="AH3845" s="325"/>
      <c r="AI3845" s="325"/>
      <c r="AK3845" s="385"/>
      <c r="AL3845" s="385"/>
      <c r="AM3845" s="359"/>
      <c r="AN3845" s="385"/>
      <c r="AO3845" s="385"/>
      <c r="AP3845" s="385"/>
      <c r="AQ3845" s="385"/>
      <c r="AR3845" s="385"/>
      <c r="AS3845" s="385"/>
      <c r="AT3845" s="385"/>
      <c r="AU3845" s="359"/>
      <c r="AW3845" s="416"/>
      <c r="AX3845" s="694"/>
      <c r="AY3845" s="641"/>
      <c r="AZ3845" s="385"/>
      <c r="BA3845" s="385"/>
      <c r="BB3845" s="416"/>
      <c r="BC3845" s="416"/>
      <c r="BD3845" s="416"/>
      <c r="BE3845" s="416"/>
      <c r="BF3845" s="416"/>
      <c r="BG3845" s="416"/>
      <c r="BH3845" s="416"/>
      <c r="BI3845" s="416"/>
      <c r="BJ3845" s="416"/>
    </row>
    <row r="3846" spans="10:62" x14ac:dyDescent="0.2">
      <c r="J3846" s="385"/>
      <c r="K3846" s="217"/>
      <c r="L3846" s="217"/>
      <c r="M3846" s="693"/>
      <c r="N3846" s="693"/>
      <c r="O3846" s="359"/>
      <c r="P3846" s="619"/>
      <c r="Q3846" s="672"/>
      <c r="R3846" s="672"/>
      <c r="S3846" s="672"/>
      <c r="T3846" s="385"/>
      <c r="U3846" s="385"/>
      <c r="V3846" s="385"/>
      <c r="W3846" s="385"/>
      <c r="X3846" s="693"/>
      <c r="Y3846" s="325"/>
      <c r="Z3846" s="308"/>
      <c r="AA3846" s="383"/>
      <c r="AC3846" s="325"/>
      <c r="AD3846" s="325"/>
      <c r="AF3846" s="383"/>
      <c r="AH3846" s="325"/>
      <c r="AI3846" s="325"/>
      <c r="AK3846" s="385"/>
      <c r="AL3846" s="385"/>
      <c r="AM3846" s="359"/>
      <c r="AN3846" s="385"/>
      <c r="AO3846" s="385"/>
      <c r="AP3846" s="385"/>
      <c r="AQ3846" s="385"/>
      <c r="AR3846" s="385"/>
      <c r="AS3846" s="385"/>
      <c r="AT3846" s="385"/>
      <c r="AU3846" s="359"/>
      <c r="AW3846" s="416"/>
      <c r="AX3846" s="694"/>
      <c r="AY3846" s="641"/>
      <c r="AZ3846" s="385"/>
      <c r="BA3846" s="385"/>
      <c r="BB3846" s="416"/>
      <c r="BC3846" s="416"/>
      <c r="BD3846" s="416"/>
      <c r="BE3846" s="416"/>
      <c r="BF3846" s="416"/>
      <c r="BG3846" s="416"/>
      <c r="BH3846" s="416"/>
      <c r="BI3846" s="416"/>
      <c r="BJ3846" s="416"/>
    </row>
    <row r="3847" spans="10:62" x14ac:dyDescent="0.2">
      <c r="J3847" s="385"/>
      <c r="K3847" s="217"/>
      <c r="L3847" s="217"/>
      <c r="M3847" s="693"/>
      <c r="N3847" s="693"/>
      <c r="O3847" s="359"/>
      <c r="P3847" s="619"/>
      <c r="Q3847" s="672"/>
      <c r="R3847" s="672"/>
      <c r="S3847" s="672"/>
      <c r="T3847" s="385"/>
      <c r="U3847" s="385"/>
      <c r="V3847" s="385"/>
      <c r="W3847" s="385"/>
      <c r="X3847" s="693"/>
      <c r="Y3847" s="325"/>
      <c r="Z3847" s="308"/>
      <c r="AA3847" s="383"/>
      <c r="AC3847" s="325"/>
      <c r="AD3847" s="325"/>
      <c r="AF3847" s="383"/>
      <c r="AH3847" s="325"/>
      <c r="AI3847" s="325"/>
      <c r="AK3847" s="385"/>
      <c r="AL3847" s="385"/>
      <c r="AM3847" s="359"/>
      <c r="AN3847" s="385"/>
      <c r="AO3847" s="385"/>
      <c r="AP3847" s="385"/>
      <c r="AQ3847" s="385"/>
      <c r="AR3847" s="385"/>
      <c r="AS3847" s="385"/>
      <c r="AT3847" s="385"/>
      <c r="AU3847" s="359"/>
      <c r="AW3847" s="416"/>
      <c r="AX3847" s="694"/>
      <c r="AY3847" s="641"/>
      <c r="AZ3847" s="385"/>
      <c r="BA3847" s="385"/>
      <c r="BB3847" s="416"/>
      <c r="BC3847" s="416"/>
      <c r="BD3847" s="416"/>
      <c r="BE3847" s="416"/>
      <c r="BF3847" s="416"/>
      <c r="BG3847" s="416"/>
      <c r="BH3847" s="416"/>
      <c r="BI3847" s="416"/>
      <c r="BJ3847" s="416"/>
    </row>
    <row r="3848" spans="10:62" x14ac:dyDescent="0.2">
      <c r="J3848" s="385"/>
      <c r="K3848" s="217"/>
      <c r="L3848" s="217"/>
      <c r="M3848" s="693"/>
      <c r="N3848" s="693"/>
      <c r="O3848" s="359"/>
      <c r="P3848" s="619"/>
      <c r="Q3848" s="672"/>
      <c r="R3848" s="672"/>
      <c r="S3848" s="672"/>
      <c r="T3848" s="385"/>
      <c r="U3848" s="385"/>
      <c r="V3848" s="385"/>
      <c r="W3848" s="385"/>
      <c r="X3848" s="693"/>
      <c r="Y3848" s="325"/>
      <c r="Z3848" s="308"/>
      <c r="AA3848" s="383"/>
      <c r="AC3848" s="325"/>
      <c r="AD3848" s="325"/>
      <c r="AF3848" s="383"/>
      <c r="AH3848" s="325"/>
      <c r="AI3848" s="325"/>
      <c r="AK3848" s="385"/>
      <c r="AL3848" s="385"/>
      <c r="AM3848" s="359"/>
      <c r="AN3848" s="385"/>
      <c r="AO3848" s="385"/>
      <c r="AP3848" s="385"/>
      <c r="AQ3848" s="385"/>
      <c r="AR3848" s="385"/>
      <c r="AS3848" s="385"/>
      <c r="AT3848" s="385"/>
      <c r="AU3848" s="359"/>
      <c r="AW3848" s="416"/>
      <c r="AX3848" s="694"/>
      <c r="AY3848" s="641"/>
      <c r="AZ3848" s="385"/>
      <c r="BA3848" s="385"/>
      <c r="BB3848" s="416"/>
      <c r="BC3848" s="416"/>
      <c r="BD3848" s="416"/>
      <c r="BE3848" s="416"/>
      <c r="BF3848" s="416"/>
      <c r="BG3848" s="416"/>
      <c r="BH3848" s="416"/>
      <c r="BI3848" s="416"/>
      <c r="BJ3848" s="416"/>
    </row>
    <row r="3849" spans="10:62" x14ac:dyDescent="0.2">
      <c r="J3849" s="385"/>
      <c r="K3849" s="217"/>
      <c r="L3849" s="217"/>
      <c r="M3849" s="693"/>
      <c r="N3849" s="693"/>
      <c r="O3849" s="359"/>
      <c r="P3849" s="619"/>
      <c r="Q3849" s="672"/>
      <c r="R3849" s="672"/>
      <c r="S3849" s="672"/>
      <c r="T3849" s="385"/>
      <c r="U3849" s="385"/>
      <c r="V3849" s="385"/>
      <c r="W3849" s="385"/>
      <c r="X3849" s="693"/>
      <c r="Y3849" s="325"/>
      <c r="Z3849" s="308"/>
      <c r="AA3849" s="383"/>
      <c r="AC3849" s="325"/>
      <c r="AD3849" s="325"/>
      <c r="AF3849" s="383"/>
      <c r="AH3849" s="325"/>
      <c r="AI3849" s="325"/>
      <c r="AK3849" s="385"/>
      <c r="AL3849" s="385"/>
      <c r="AM3849" s="359"/>
      <c r="AN3849" s="385"/>
      <c r="AO3849" s="385"/>
      <c r="AP3849" s="385"/>
      <c r="AQ3849" s="385"/>
      <c r="AR3849" s="385"/>
      <c r="AS3849" s="385"/>
      <c r="AT3849" s="385"/>
      <c r="AU3849" s="359"/>
      <c r="AW3849" s="416"/>
      <c r="AX3849" s="694"/>
      <c r="AY3849" s="641"/>
      <c r="AZ3849" s="385"/>
      <c r="BA3849" s="385"/>
      <c r="BB3849" s="416"/>
      <c r="BC3849" s="416"/>
      <c r="BD3849" s="416"/>
      <c r="BE3849" s="416"/>
      <c r="BF3849" s="416"/>
      <c r="BG3849" s="416"/>
      <c r="BH3849" s="416"/>
      <c r="BI3849" s="416"/>
      <c r="BJ3849" s="416"/>
    </row>
    <row r="3850" spans="10:62" x14ac:dyDescent="0.2">
      <c r="J3850" s="385"/>
      <c r="K3850" s="217"/>
      <c r="L3850" s="217"/>
      <c r="M3850" s="693"/>
      <c r="N3850" s="693"/>
      <c r="O3850" s="359"/>
      <c r="P3850" s="619"/>
      <c r="Q3850" s="672"/>
      <c r="R3850" s="672"/>
      <c r="S3850" s="672"/>
      <c r="T3850" s="385"/>
      <c r="U3850" s="385"/>
      <c r="V3850" s="385"/>
      <c r="W3850" s="385"/>
      <c r="X3850" s="693"/>
      <c r="Y3850" s="325"/>
      <c r="Z3850" s="308"/>
      <c r="AA3850" s="383"/>
      <c r="AC3850" s="325"/>
      <c r="AD3850" s="325"/>
      <c r="AF3850" s="383"/>
      <c r="AH3850" s="325"/>
      <c r="AI3850" s="325"/>
      <c r="AK3850" s="385"/>
      <c r="AL3850" s="385"/>
      <c r="AM3850" s="359"/>
      <c r="AN3850" s="385"/>
      <c r="AO3850" s="385"/>
      <c r="AP3850" s="385"/>
      <c r="AQ3850" s="385"/>
      <c r="AR3850" s="385"/>
      <c r="AS3850" s="385"/>
      <c r="AT3850" s="385"/>
      <c r="AU3850" s="359"/>
      <c r="AW3850" s="416"/>
      <c r="AX3850" s="694"/>
      <c r="AY3850" s="641"/>
      <c r="AZ3850" s="385"/>
      <c r="BA3850" s="385"/>
      <c r="BB3850" s="416"/>
      <c r="BC3850" s="416"/>
      <c r="BD3850" s="416"/>
      <c r="BE3850" s="416"/>
      <c r="BF3850" s="416"/>
      <c r="BG3850" s="416"/>
      <c r="BH3850" s="416"/>
      <c r="BI3850" s="416"/>
      <c r="BJ3850" s="416"/>
    </row>
    <row r="3851" spans="10:62" x14ac:dyDescent="0.2">
      <c r="J3851" s="385"/>
      <c r="K3851" s="217"/>
      <c r="L3851" s="217"/>
      <c r="M3851" s="693"/>
      <c r="N3851" s="693"/>
      <c r="O3851" s="359"/>
      <c r="P3851" s="619"/>
      <c r="Q3851" s="672"/>
      <c r="R3851" s="672"/>
      <c r="S3851" s="672"/>
      <c r="T3851" s="385"/>
      <c r="U3851" s="385"/>
      <c r="V3851" s="385"/>
      <c r="W3851" s="385"/>
      <c r="X3851" s="693"/>
      <c r="Y3851" s="325"/>
      <c r="Z3851" s="308"/>
      <c r="AA3851" s="383"/>
      <c r="AC3851" s="325"/>
      <c r="AD3851" s="325"/>
      <c r="AF3851" s="383"/>
      <c r="AH3851" s="325"/>
      <c r="AI3851" s="325"/>
      <c r="AK3851" s="385"/>
      <c r="AL3851" s="385"/>
      <c r="AM3851" s="359"/>
      <c r="AN3851" s="385"/>
      <c r="AO3851" s="385"/>
      <c r="AP3851" s="385"/>
      <c r="AQ3851" s="385"/>
      <c r="AR3851" s="385"/>
      <c r="AS3851" s="385"/>
      <c r="AT3851" s="385"/>
      <c r="AU3851" s="359"/>
      <c r="AW3851" s="416"/>
      <c r="AX3851" s="694"/>
      <c r="AY3851" s="641"/>
      <c r="AZ3851" s="385"/>
      <c r="BA3851" s="385"/>
      <c r="BB3851" s="416"/>
      <c r="BC3851" s="416"/>
      <c r="BD3851" s="416"/>
      <c r="BE3851" s="416"/>
      <c r="BF3851" s="416"/>
      <c r="BG3851" s="416"/>
      <c r="BH3851" s="416"/>
      <c r="BI3851" s="416"/>
      <c r="BJ3851" s="416"/>
    </row>
    <row r="3852" spans="10:62" x14ac:dyDescent="0.2">
      <c r="J3852" s="385"/>
      <c r="K3852" s="217"/>
      <c r="L3852" s="217"/>
      <c r="M3852" s="693"/>
      <c r="N3852" s="693"/>
      <c r="O3852" s="359"/>
      <c r="P3852" s="619"/>
      <c r="Q3852" s="672"/>
      <c r="R3852" s="672"/>
      <c r="S3852" s="672"/>
      <c r="T3852" s="385"/>
      <c r="U3852" s="385"/>
      <c r="V3852" s="385"/>
      <c r="W3852" s="385"/>
      <c r="X3852" s="693"/>
      <c r="Y3852" s="325"/>
      <c r="Z3852" s="308"/>
      <c r="AA3852" s="383"/>
      <c r="AC3852" s="325"/>
      <c r="AD3852" s="325"/>
      <c r="AF3852" s="383"/>
      <c r="AH3852" s="325"/>
      <c r="AI3852" s="325"/>
      <c r="AK3852" s="385"/>
      <c r="AL3852" s="385"/>
      <c r="AM3852" s="359"/>
      <c r="AN3852" s="385"/>
      <c r="AO3852" s="385"/>
      <c r="AP3852" s="385"/>
      <c r="AQ3852" s="385"/>
      <c r="AR3852" s="385"/>
      <c r="AS3852" s="385"/>
      <c r="AT3852" s="385"/>
      <c r="AU3852" s="359"/>
      <c r="AW3852" s="416"/>
      <c r="AX3852" s="694"/>
      <c r="AY3852" s="641"/>
      <c r="AZ3852" s="385"/>
      <c r="BA3852" s="385"/>
      <c r="BB3852" s="416"/>
      <c r="BC3852" s="416"/>
      <c r="BD3852" s="416"/>
      <c r="BE3852" s="416"/>
      <c r="BF3852" s="416"/>
      <c r="BG3852" s="416"/>
      <c r="BH3852" s="416"/>
      <c r="BI3852" s="416"/>
      <c r="BJ3852" s="416"/>
    </row>
    <row r="3853" spans="10:62" x14ac:dyDescent="0.2">
      <c r="J3853" s="385"/>
      <c r="K3853" s="217"/>
      <c r="L3853" s="217"/>
      <c r="M3853" s="693"/>
      <c r="N3853" s="693"/>
      <c r="O3853" s="359"/>
      <c r="P3853" s="619"/>
      <c r="Q3853" s="672"/>
      <c r="R3853" s="672"/>
      <c r="S3853" s="672"/>
      <c r="T3853" s="385"/>
      <c r="U3853" s="385"/>
      <c r="V3853" s="385"/>
      <c r="W3853" s="385"/>
      <c r="X3853" s="693"/>
      <c r="Y3853" s="325"/>
      <c r="Z3853" s="308"/>
      <c r="AA3853" s="383"/>
      <c r="AC3853" s="325"/>
      <c r="AD3853" s="325"/>
      <c r="AF3853" s="383"/>
      <c r="AH3853" s="325"/>
      <c r="AI3853" s="325"/>
      <c r="AK3853" s="385"/>
      <c r="AL3853" s="385"/>
      <c r="AM3853" s="359"/>
      <c r="AN3853" s="385"/>
      <c r="AO3853" s="385"/>
      <c r="AP3853" s="385"/>
      <c r="AQ3853" s="385"/>
      <c r="AR3853" s="385"/>
      <c r="AS3853" s="385"/>
      <c r="AT3853" s="385"/>
      <c r="AU3853" s="359"/>
      <c r="AW3853" s="416"/>
      <c r="AX3853" s="694"/>
      <c r="AY3853" s="641"/>
      <c r="AZ3853" s="385"/>
      <c r="BA3853" s="385"/>
      <c r="BB3853" s="416"/>
      <c r="BC3853" s="416"/>
      <c r="BD3853" s="416"/>
      <c r="BE3853" s="416"/>
      <c r="BF3853" s="416"/>
      <c r="BG3853" s="416"/>
      <c r="BH3853" s="416"/>
      <c r="BI3853" s="416"/>
      <c r="BJ3853" s="416"/>
    </row>
    <row r="3854" spans="10:62" x14ac:dyDescent="0.2">
      <c r="J3854" s="385"/>
      <c r="K3854" s="217"/>
      <c r="L3854" s="217"/>
      <c r="M3854" s="693"/>
      <c r="N3854" s="693"/>
      <c r="O3854" s="359"/>
      <c r="P3854" s="619"/>
      <c r="Q3854" s="672"/>
      <c r="R3854" s="672"/>
      <c r="S3854" s="672"/>
      <c r="T3854" s="385"/>
      <c r="U3854" s="385"/>
      <c r="V3854" s="385"/>
      <c r="W3854" s="385"/>
      <c r="X3854" s="693"/>
      <c r="Y3854" s="325"/>
      <c r="Z3854" s="308"/>
      <c r="AA3854" s="383"/>
      <c r="AC3854" s="325"/>
      <c r="AD3854" s="325"/>
      <c r="AF3854" s="383"/>
      <c r="AH3854" s="325"/>
      <c r="AI3854" s="325"/>
      <c r="AK3854" s="385"/>
      <c r="AL3854" s="385"/>
      <c r="AM3854" s="359"/>
      <c r="AN3854" s="385"/>
      <c r="AO3854" s="385"/>
      <c r="AP3854" s="385"/>
      <c r="AQ3854" s="385"/>
      <c r="AR3854" s="385"/>
      <c r="AS3854" s="385"/>
      <c r="AT3854" s="385"/>
      <c r="AU3854" s="359"/>
      <c r="AW3854" s="416"/>
      <c r="AX3854" s="694"/>
      <c r="AY3854" s="641"/>
      <c r="AZ3854" s="385"/>
      <c r="BA3854" s="385"/>
      <c r="BB3854" s="416"/>
      <c r="BC3854" s="416"/>
      <c r="BD3854" s="416"/>
      <c r="BE3854" s="416"/>
      <c r="BF3854" s="416"/>
      <c r="BG3854" s="416"/>
      <c r="BH3854" s="416"/>
      <c r="BI3854" s="416"/>
      <c r="BJ3854" s="416"/>
    </row>
    <row r="3855" spans="10:62" x14ac:dyDescent="0.2">
      <c r="J3855" s="385"/>
      <c r="K3855" s="217"/>
      <c r="L3855" s="217"/>
      <c r="M3855" s="693"/>
      <c r="N3855" s="693"/>
      <c r="O3855" s="359"/>
      <c r="P3855" s="619"/>
      <c r="Q3855" s="672"/>
      <c r="R3855" s="672"/>
      <c r="S3855" s="672"/>
      <c r="T3855" s="385"/>
      <c r="U3855" s="385"/>
      <c r="V3855" s="385"/>
      <c r="W3855" s="385"/>
      <c r="X3855" s="693"/>
      <c r="Y3855" s="325"/>
      <c r="Z3855" s="308"/>
      <c r="AA3855" s="383"/>
      <c r="AC3855" s="325"/>
      <c r="AD3855" s="325"/>
      <c r="AF3855" s="383"/>
      <c r="AH3855" s="325"/>
      <c r="AI3855" s="325"/>
      <c r="AK3855" s="385"/>
      <c r="AL3855" s="385"/>
      <c r="AM3855" s="359"/>
      <c r="AN3855" s="385"/>
      <c r="AO3855" s="385"/>
      <c r="AP3855" s="385"/>
      <c r="AQ3855" s="385"/>
      <c r="AR3855" s="385"/>
      <c r="AS3855" s="385"/>
      <c r="AT3855" s="385"/>
      <c r="AU3855" s="359"/>
      <c r="AW3855" s="416"/>
      <c r="AX3855" s="694"/>
      <c r="AY3855" s="641"/>
      <c r="AZ3855" s="385"/>
      <c r="BA3855" s="385"/>
      <c r="BB3855" s="416"/>
      <c r="BC3855" s="416"/>
      <c r="BD3855" s="416"/>
      <c r="BE3855" s="416"/>
      <c r="BF3855" s="416"/>
      <c r="BG3855" s="416"/>
      <c r="BH3855" s="416"/>
      <c r="BI3855" s="416"/>
      <c r="BJ3855" s="416"/>
    </row>
    <row r="3856" spans="10:62" x14ac:dyDescent="0.2">
      <c r="J3856" s="385"/>
      <c r="K3856" s="217"/>
      <c r="L3856" s="217"/>
      <c r="M3856" s="693"/>
      <c r="N3856" s="693"/>
      <c r="O3856" s="359"/>
      <c r="P3856" s="619"/>
      <c r="Q3856" s="672"/>
      <c r="R3856" s="672"/>
      <c r="S3856" s="672"/>
      <c r="T3856" s="385"/>
      <c r="U3856" s="385"/>
      <c r="V3856" s="385"/>
      <c r="W3856" s="385"/>
      <c r="X3856" s="693"/>
      <c r="Y3856" s="325"/>
      <c r="Z3856" s="308"/>
      <c r="AA3856" s="383"/>
      <c r="AC3856" s="325"/>
      <c r="AD3856" s="325"/>
      <c r="AF3856" s="383"/>
      <c r="AH3856" s="325"/>
      <c r="AI3856" s="325"/>
      <c r="AK3856" s="385"/>
      <c r="AL3856" s="385"/>
      <c r="AM3856" s="359"/>
      <c r="AN3856" s="385"/>
      <c r="AO3856" s="385"/>
      <c r="AP3856" s="385"/>
      <c r="AQ3856" s="385"/>
      <c r="AR3856" s="385"/>
      <c r="AS3856" s="385"/>
      <c r="AT3856" s="385"/>
      <c r="AU3856" s="359"/>
      <c r="AW3856" s="416"/>
      <c r="AX3856" s="694"/>
      <c r="AY3856" s="641"/>
      <c r="AZ3856" s="385"/>
      <c r="BA3856" s="385"/>
      <c r="BB3856" s="416"/>
      <c r="BC3856" s="416"/>
      <c r="BD3856" s="416"/>
      <c r="BE3856" s="416"/>
      <c r="BF3856" s="416"/>
      <c r="BG3856" s="416"/>
      <c r="BH3856" s="416"/>
      <c r="BI3856" s="416"/>
      <c r="BJ3856" s="416"/>
    </row>
    <row r="3857" spans="10:62" x14ac:dyDescent="0.2">
      <c r="J3857" s="385"/>
      <c r="K3857" s="217"/>
      <c r="L3857" s="217"/>
      <c r="M3857" s="693"/>
      <c r="N3857" s="693"/>
      <c r="O3857" s="359"/>
      <c r="P3857" s="619"/>
      <c r="Q3857" s="672"/>
      <c r="R3857" s="672"/>
      <c r="S3857" s="672"/>
      <c r="T3857" s="385"/>
      <c r="U3857" s="385"/>
      <c r="V3857" s="385"/>
      <c r="W3857" s="385"/>
      <c r="X3857" s="693"/>
      <c r="Y3857" s="325"/>
      <c r="Z3857" s="308"/>
      <c r="AA3857" s="383"/>
      <c r="AC3857" s="325"/>
      <c r="AD3857" s="325"/>
      <c r="AF3857" s="383"/>
      <c r="AH3857" s="325"/>
      <c r="AI3857" s="325"/>
      <c r="AK3857" s="385"/>
      <c r="AL3857" s="385"/>
      <c r="AM3857" s="359"/>
      <c r="AN3857" s="385"/>
      <c r="AO3857" s="385"/>
      <c r="AP3857" s="385"/>
      <c r="AQ3857" s="385"/>
      <c r="AR3857" s="385"/>
      <c r="AS3857" s="385"/>
      <c r="AT3857" s="385"/>
      <c r="AU3857" s="359"/>
      <c r="AW3857" s="416"/>
      <c r="AX3857" s="694"/>
      <c r="AY3857" s="641"/>
      <c r="AZ3857" s="385"/>
      <c r="BA3857" s="385"/>
      <c r="BB3857" s="416"/>
      <c r="BC3857" s="416"/>
      <c r="BD3857" s="416"/>
      <c r="BE3857" s="416"/>
      <c r="BF3857" s="416"/>
      <c r="BG3857" s="416"/>
      <c r="BH3857" s="416"/>
      <c r="BI3857" s="416"/>
      <c r="BJ3857" s="416"/>
    </row>
    <row r="3858" spans="10:62" x14ac:dyDescent="0.2">
      <c r="J3858" s="385"/>
      <c r="K3858" s="217"/>
      <c r="L3858" s="217"/>
      <c r="M3858" s="693"/>
      <c r="N3858" s="693"/>
      <c r="O3858" s="359"/>
      <c r="P3858" s="619"/>
      <c r="Q3858" s="672"/>
      <c r="R3858" s="672"/>
      <c r="S3858" s="672"/>
      <c r="T3858" s="385"/>
      <c r="U3858" s="385"/>
      <c r="V3858" s="385"/>
      <c r="W3858" s="385"/>
      <c r="X3858" s="693"/>
      <c r="Y3858" s="325"/>
      <c r="Z3858" s="308"/>
      <c r="AA3858" s="383"/>
      <c r="AC3858" s="325"/>
      <c r="AD3858" s="325"/>
      <c r="AF3858" s="383"/>
      <c r="AH3858" s="325"/>
      <c r="AI3858" s="325"/>
      <c r="AK3858" s="385"/>
      <c r="AL3858" s="385"/>
      <c r="AM3858" s="359"/>
      <c r="AN3858" s="385"/>
      <c r="AO3858" s="385"/>
      <c r="AP3858" s="385"/>
      <c r="AQ3858" s="385"/>
      <c r="AR3858" s="385"/>
      <c r="AS3858" s="385"/>
      <c r="AT3858" s="385"/>
      <c r="AU3858" s="359"/>
      <c r="AW3858" s="416"/>
      <c r="AX3858" s="694"/>
      <c r="AY3858" s="641"/>
      <c r="AZ3858" s="385"/>
      <c r="BA3858" s="385"/>
      <c r="BB3858" s="416"/>
      <c r="BC3858" s="416"/>
      <c r="BD3858" s="416"/>
      <c r="BE3858" s="416"/>
      <c r="BF3858" s="416"/>
      <c r="BG3858" s="416"/>
      <c r="BH3858" s="416"/>
      <c r="BI3858" s="416"/>
      <c r="BJ3858" s="416"/>
    </row>
    <row r="3859" spans="10:62" x14ac:dyDescent="0.2">
      <c r="J3859" s="385"/>
      <c r="K3859" s="217"/>
      <c r="L3859" s="217"/>
      <c r="M3859" s="693"/>
      <c r="N3859" s="693"/>
      <c r="O3859" s="359"/>
      <c r="P3859" s="619"/>
      <c r="Q3859" s="672"/>
      <c r="R3859" s="672"/>
      <c r="S3859" s="672"/>
      <c r="T3859" s="385"/>
      <c r="U3859" s="385"/>
      <c r="V3859" s="385"/>
      <c r="W3859" s="385"/>
      <c r="X3859" s="693"/>
      <c r="Y3859" s="325"/>
      <c r="Z3859" s="308"/>
      <c r="AA3859" s="383"/>
      <c r="AC3859" s="325"/>
      <c r="AD3859" s="325"/>
      <c r="AF3859" s="383"/>
      <c r="AH3859" s="325"/>
      <c r="AI3859" s="325"/>
      <c r="AK3859" s="385"/>
      <c r="AL3859" s="385"/>
      <c r="AM3859" s="359"/>
      <c r="AN3859" s="385"/>
      <c r="AO3859" s="385"/>
      <c r="AP3859" s="385"/>
      <c r="AQ3859" s="385"/>
      <c r="AR3859" s="385"/>
      <c r="AS3859" s="385"/>
      <c r="AT3859" s="385"/>
      <c r="AU3859" s="359"/>
      <c r="AW3859" s="416"/>
      <c r="AX3859" s="694"/>
      <c r="AY3859" s="641"/>
      <c r="AZ3859" s="385"/>
      <c r="BA3859" s="385"/>
      <c r="BB3859" s="416"/>
      <c r="BC3859" s="416"/>
      <c r="BD3859" s="416"/>
      <c r="BE3859" s="416"/>
      <c r="BF3859" s="416"/>
      <c r="BG3859" s="416"/>
      <c r="BH3859" s="416"/>
      <c r="BI3859" s="416"/>
      <c r="BJ3859" s="416"/>
    </row>
    <row r="3860" spans="10:62" x14ac:dyDescent="0.2">
      <c r="J3860" s="385"/>
      <c r="K3860" s="217"/>
      <c r="L3860" s="217"/>
      <c r="M3860" s="693"/>
      <c r="N3860" s="693"/>
      <c r="O3860" s="359"/>
      <c r="P3860" s="619"/>
      <c r="Q3860" s="672"/>
      <c r="R3860" s="672"/>
      <c r="S3860" s="672"/>
      <c r="T3860" s="385"/>
      <c r="U3860" s="385"/>
      <c r="V3860" s="385"/>
      <c r="W3860" s="385"/>
      <c r="X3860" s="693"/>
      <c r="Y3860" s="325"/>
      <c r="Z3860" s="308"/>
      <c r="AA3860" s="383"/>
      <c r="AC3860" s="325"/>
      <c r="AD3860" s="325"/>
      <c r="AF3860" s="383"/>
      <c r="AH3860" s="325"/>
      <c r="AI3860" s="325"/>
      <c r="AK3860" s="385"/>
      <c r="AL3860" s="385"/>
      <c r="AM3860" s="359"/>
      <c r="AN3860" s="385"/>
      <c r="AO3860" s="385"/>
      <c r="AP3860" s="385"/>
      <c r="AQ3860" s="385"/>
      <c r="AR3860" s="385"/>
      <c r="AS3860" s="385"/>
      <c r="AT3860" s="385"/>
      <c r="AU3860" s="359"/>
      <c r="AW3860" s="416"/>
      <c r="AX3860" s="694"/>
      <c r="AY3860" s="641"/>
      <c r="AZ3860" s="385"/>
      <c r="BA3860" s="385"/>
      <c r="BB3860" s="416"/>
      <c r="BC3860" s="416"/>
      <c r="BD3860" s="416"/>
      <c r="BE3860" s="416"/>
      <c r="BF3860" s="416"/>
      <c r="BG3860" s="416"/>
      <c r="BH3860" s="416"/>
      <c r="BI3860" s="416"/>
      <c r="BJ3860" s="416"/>
    </row>
    <row r="3861" spans="10:62" x14ac:dyDescent="0.2">
      <c r="J3861" s="385"/>
      <c r="K3861" s="217"/>
      <c r="L3861" s="217"/>
      <c r="M3861" s="693"/>
      <c r="N3861" s="693"/>
      <c r="O3861" s="359"/>
      <c r="P3861" s="619"/>
      <c r="Q3861" s="672"/>
      <c r="R3861" s="672"/>
      <c r="S3861" s="672"/>
      <c r="T3861" s="385"/>
      <c r="U3861" s="385"/>
      <c r="V3861" s="385"/>
      <c r="W3861" s="385"/>
      <c r="X3861" s="693"/>
      <c r="Y3861" s="325"/>
      <c r="Z3861" s="308"/>
      <c r="AA3861" s="383"/>
      <c r="AC3861" s="325"/>
      <c r="AD3861" s="325"/>
      <c r="AF3861" s="383"/>
      <c r="AH3861" s="325"/>
      <c r="AI3861" s="325"/>
      <c r="AK3861" s="385"/>
      <c r="AL3861" s="385"/>
      <c r="AM3861" s="359"/>
      <c r="AN3861" s="385"/>
      <c r="AO3861" s="385"/>
      <c r="AP3861" s="385"/>
      <c r="AQ3861" s="385"/>
      <c r="AR3861" s="385"/>
      <c r="AS3861" s="385"/>
      <c r="AT3861" s="385"/>
      <c r="AU3861" s="359"/>
      <c r="AW3861" s="416"/>
      <c r="AX3861" s="694"/>
      <c r="AY3861" s="641"/>
      <c r="AZ3861" s="385"/>
      <c r="BA3861" s="385"/>
      <c r="BB3861" s="416"/>
      <c r="BC3861" s="416"/>
      <c r="BD3861" s="416"/>
      <c r="BE3861" s="416"/>
      <c r="BF3861" s="416"/>
      <c r="BG3861" s="416"/>
      <c r="BH3861" s="416"/>
      <c r="BI3861" s="416"/>
      <c r="BJ3861" s="416"/>
    </row>
    <row r="3862" spans="10:62" x14ac:dyDescent="0.2">
      <c r="J3862" s="385"/>
      <c r="K3862" s="217"/>
      <c r="L3862" s="217"/>
      <c r="M3862" s="693"/>
      <c r="N3862" s="693"/>
      <c r="O3862" s="359"/>
      <c r="P3862" s="619"/>
      <c r="Q3862" s="672"/>
      <c r="R3862" s="672"/>
      <c r="S3862" s="672"/>
      <c r="T3862" s="385"/>
      <c r="U3862" s="385"/>
      <c r="V3862" s="385"/>
      <c r="W3862" s="385"/>
      <c r="X3862" s="693"/>
      <c r="Y3862" s="325"/>
      <c r="Z3862" s="308"/>
      <c r="AA3862" s="383"/>
      <c r="AC3862" s="325"/>
      <c r="AD3862" s="325"/>
      <c r="AF3862" s="383"/>
      <c r="AH3862" s="325"/>
      <c r="AI3862" s="325"/>
      <c r="AK3862" s="385"/>
      <c r="AL3862" s="385"/>
      <c r="AM3862" s="359"/>
      <c r="AN3862" s="385"/>
      <c r="AO3862" s="385"/>
      <c r="AP3862" s="385"/>
      <c r="AQ3862" s="385"/>
      <c r="AR3862" s="385"/>
      <c r="AS3862" s="385"/>
      <c r="AT3862" s="385"/>
      <c r="AU3862" s="359"/>
      <c r="AW3862" s="416"/>
      <c r="AX3862" s="694"/>
      <c r="AY3862" s="641"/>
      <c r="AZ3862" s="385"/>
      <c r="BA3862" s="385"/>
      <c r="BB3862" s="416"/>
      <c r="BC3862" s="416"/>
      <c r="BD3862" s="416"/>
      <c r="BE3862" s="416"/>
      <c r="BF3862" s="416"/>
      <c r="BG3862" s="416"/>
      <c r="BH3862" s="416"/>
      <c r="BI3862" s="416"/>
      <c r="BJ3862" s="416"/>
    </row>
    <row r="3863" spans="10:62" x14ac:dyDescent="0.2">
      <c r="J3863" s="385"/>
      <c r="K3863" s="217"/>
      <c r="L3863" s="217"/>
      <c r="M3863" s="693"/>
      <c r="N3863" s="693"/>
      <c r="O3863" s="359"/>
      <c r="P3863" s="619"/>
      <c r="Q3863" s="672"/>
      <c r="R3863" s="672"/>
      <c r="S3863" s="672"/>
      <c r="T3863" s="385"/>
      <c r="U3863" s="385"/>
      <c r="V3863" s="385"/>
      <c r="W3863" s="385"/>
      <c r="X3863" s="693"/>
      <c r="Y3863" s="325"/>
      <c r="Z3863" s="308"/>
      <c r="AA3863" s="383"/>
      <c r="AC3863" s="325"/>
      <c r="AD3863" s="325"/>
      <c r="AF3863" s="383"/>
      <c r="AH3863" s="325"/>
      <c r="AI3863" s="325"/>
      <c r="AK3863" s="385"/>
      <c r="AL3863" s="385"/>
      <c r="AM3863" s="359"/>
      <c r="AN3863" s="385"/>
      <c r="AO3863" s="385"/>
      <c r="AP3863" s="385"/>
      <c r="AQ3863" s="385"/>
      <c r="AR3863" s="385"/>
      <c r="AS3863" s="385"/>
      <c r="AT3863" s="385"/>
      <c r="AU3863" s="359"/>
      <c r="AW3863" s="416"/>
      <c r="AX3863" s="694"/>
      <c r="AY3863" s="641"/>
      <c r="AZ3863" s="385"/>
      <c r="BA3863" s="385"/>
      <c r="BB3863" s="416"/>
      <c r="BC3863" s="416"/>
      <c r="BD3863" s="416"/>
      <c r="BE3863" s="416"/>
      <c r="BF3863" s="416"/>
      <c r="BG3863" s="416"/>
      <c r="BH3863" s="416"/>
      <c r="BI3863" s="416"/>
      <c r="BJ3863" s="416"/>
    </row>
    <row r="3864" spans="10:62" x14ac:dyDescent="0.2">
      <c r="J3864" s="385"/>
      <c r="K3864" s="217"/>
      <c r="L3864" s="217"/>
      <c r="M3864" s="693"/>
      <c r="N3864" s="693"/>
      <c r="O3864" s="359"/>
      <c r="P3864" s="619"/>
      <c r="Q3864" s="672"/>
      <c r="R3864" s="672"/>
      <c r="S3864" s="672"/>
      <c r="T3864" s="385"/>
      <c r="U3864" s="385"/>
      <c r="V3864" s="385"/>
      <c r="W3864" s="385"/>
      <c r="X3864" s="693"/>
      <c r="Y3864" s="325"/>
      <c r="Z3864" s="308"/>
      <c r="AA3864" s="383"/>
      <c r="AC3864" s="325"/>
      <c r="AD3864" s="325"/>
      <c r="AF3864" s="383"/>
      <c r="AH3864" s="325"/>
      <c r="AI3864" s="325"/>
      <c r="AK3864" s="385"/>
      <c r="AL3864" s="385"/>
      <c r="AM3864" s="359"/>
      <c r="AN3864" s="385"/>
      <c r="AO3864" s="385"/>
      <c r="AP3864" s="385"/>
      <c r="AQ3864" s="385"/>
      <c r="AR3864" s="385"/>
      <c r="AS3864" s="385"/>
      <c r="AT3864" s="385"/>
      <c r="AU3864" s="359"/>
      <c r="AW3864" s="416"/>
      <c r="AX3864" s="694"/>
      <c r="AY3864" s="641"/>
      <c r="AZ3864" s="385"/>
      <c r="BA3864" s="385"/>
      <c r="BB3864" s="416"/>
      <c r="BC3864" s="416"/>
      <c r="BD3864" s="416"/>
      <c r="BE3864" s="416"/>
      <c r="BF3864" s="416"/>
      <c r="BG3864" s="416"/>
      <c r="BH3864" s="416"/>
      <c r="BI3864" s="416"/>
      <c r="BJ3864" s="416"/>
    </row>
    <row r="3865" spans="10:62" x14ac:dyDescent="0.2">
      <c r="J3865" s="385"/>
      <c r="K3865" s="217"/>
      <c r="L3865" s="217"/>
      <c r="M3865" s="693"/>
      <c r="N3865" s="693"/>
      <c r="O3865" s="359"/>
      <c r="P3865" s="619"/>
      <c r="Q3865" s="672"/>
      <c r="R3865" s="672"/>
      <c r="S3865" s="672"/>
      <c r="T3865" s="385"/>
      <c r="U3865" s="385"/>
      <c r="V3865" s="385"/>
      <c r="W3865" s="385"/>
      <c r="X3865" s="693"/>
      <c r="Y3865" s="325"/>
      <c r="Z3865" s="308"/>
      <c r="AA3865" s="383"/>
      <c r="AC3865" s="325"/>
      <c r="AD3865" s="325"/>
      <c r="AF3865" s="383"/>
      <c r="AH3865" s="325"/>
      <c r="AI3865" s="325"/>
      <c r="AK3865" s="385"/>
      <c r="AL3865" s="385"/>
      <c r="AM3865" s="359"/>
      <c r="AN3865" s="385"/>
      <c r="AO3865" s="385"/>
      <c r="AP3865" s="385"/>
      <c r="AQ3865" s="385"/>
      <c r="AR3865" s="385"/>
      <c r="AS3865" s="385"/>
      <c r="AT3865" s="385"/>
      <c r="AU3865" s="359"/>
      <c r="AW3865" s="416"/>
      <c r="AX3865" s="694"/>
      <c r="AY3865" s="641"/>
      <c r="AZ3865" s="385"/>
      <c r="BA3865" s="385"/>
      <c r="BB3865" s="416"/>
      <c r="BC3865" s="416"/>
      <c r="BD3865" s="416"/>
      <c r="BE3865" s="416"/>
      <c r="BF3865" s="416"/>
      <c r="BG3865" s="416"/>
      <c r="BH3865" s="416"/>
      <c r="BI3865" s="416"/>
      <c r="BJ3865" s="416"/>
    </row>
    <row r="3866" spans="10:62" x14ac:dyDescent="0.2">
      <c r="J3866" s="385"/>
      <c r="K3866" s="217"/>
      <c r="L3866" s="217"/>
      <c r="M3866" s="693"/>
      <c r="N3866" s="693"/>
      <c r="O3866" s="359"/>
      <c r="P3866" s="619"/>
      <c r="Q3866" s="672"/>
      <c r="R3866" s="672"/>
      <c r="S3866" s="672"/>
      <c r="T3866" s="385"/>
      <c r="U3866" s="385"/>
      <c r="V3866" s="385"/>
      <c r="W3866" s="385"/>
      <c r="X3866" s="693"/>
      <c r="Y3866" s="325"/>
      <c r="Z3866" s="308"/>
      <c r="AA3866" s="383"/>
      <c r="AC3866" s="325"/>
      <c r="AD3866" s="325"/>
      <c r="AF3866" s="383"/>
      <c r="AH3866" s="325"/>
      <c r="AI3866" s="325"/>
      <c r="AK3866" s="385"/>
      <c r="AL3866" s="385"/>
      <c r="AM3866" s="359"/>
      <c r="AN3866" s="385"/>
      <c r="AO3866" s="385"/>
      <c r="AP3866" s="385"/>
      <c r="AQ3866" s="385"/>
      <c r="AR3866" s="385"/>
      <c r="AS3866" s="385"/>
      <c r="AT3866" s="385"/>
      <c r="AU3866" s="359"/>
      <c r="AW3866" s="416"/>
      <c r="AX3866" s="694"/>
      <c r="AY3866" s="641"/>
      <c r="AZ3866" s="385"/>
      <c r="BA3866" s="385"/>
      <c r="BB3866" s="416"/>
      <c r="BC3866" s="416"/>
      <c r="BD3866" s="416"/>
      <c r="BE3866" s="416"/>
      <c r="BF3866" s="416"/>
      <c r="BG3866" s="416"/>
      <c r="BH3866" s="416"/>
      <c r="BI3866" s="416"/>
      <c r="BJ3866" s="416"/>
    </row>
    <row r="3867" spans="10:62" x14ac:dyDescent="0.2">
      <c r="J3867" s="385"/>
      <c r="K3867" s="217"/>
      <c r="L3867" s="217"/>
      <c r="M3867" s="693"/>
      <c r="N3867" s="693"/>
      <c r="O3867" s="359"/>
      <c r="P3867" s="619"/>
      <c r="Q3867" s="672"/>
      <c r="R3867" s="672"/>
      <c r="S3867" s="672"/>
      <c r="T3867" s="385"/>
      <c r="U3867" s="385"/>
      <c r="V3867" s="385"/>
      <c r="W3867" s="385"/>
      <c r="X3867" s="693"/>
      <c r="Y3867" s="325"/>
      <c r="Z3867" s="308"/>
      <c r="AA3867" s="383"/>
      <c r="AC3867" s="325"/>
      <c r="AD3867" s="325"/>
      <c r="AF3867" s="383"/>
      <c r="AH3867" s="325"/>
      <c r="AI3867" s="325"/>
      <c r="AK3867" s="385"/>
      <c r="AL3867" s="385"/>
      <c r="AM3867" s="359"/>
      <c r="AN3867" s="385"/>
      <c r="AO3867" s="385"/>
      <c r="AP3867" s="385"/>
      <c r="AQ3867" s="385"/>
      <c r="AR3867" s="385"/>
      <c r="AS3867" s="385"/>
      <c r="AT3867" s="385"/>
      <c r="AU3867" s="359"/>
      <c r="AW3867" s="416"/>
      <c r="AX3867" s="694"/>
      <c r="AY3867" s="641"/>
      <c r="AZ3867" s="385"/>
      <c r="BA3867" s="385"/>
      <c r="BB3867" s="416"/>
      <c r="BC3867" s="416"/>
      <c r="BD3867" s="416"/>
      <c r="BE3867" s="416"/>
      <c r="BF3867" s="416"/>
      <c r="BG3867" s="416"/>
      <c r="BH3867" s="416"/>
      <c r="BI3867" s="416"/>
      <c r="BJ3867" s="416"/>
    </row>
    <row r="3868" spans="10:62" x14ac:dyDescent="0.2">
      <c r="J3868" s="385"/>
      <c r="K3868" s="217"/>
      <c r="L3868" s="217"/>
      <c r="M3868" s="693"/>
      <c r="N3868" s="693"/>
      <c r="O3868" s="359"/>
      <c r="P3868" s="619"/>
      <c r="Q3868" s="672"/>
      <c r="R3868" s="672"/>
      <c r="S3868" s="672"/>
      <c r="T3868" s="385"/>
      <c r="U3868" s="385"/>
      <c r="V3868" s="385"/>
      <c r="W3868" s="385"/>
      <c r="X3868" s="693"/>
      <c r="Y3868" s="325"/>
      <c r="Z3868" s="308"/>
      <c r="AA3868" s="383"/>
      <c r="AC3868" s="325"/>
      <c r="AD3868" s="325"/>
      <c r="AF3868" s="383"/>
      <c r="AH3868" s="325"/>
      <c r="AI3868" s="325"/>
      <c r="AK3868" s="385"/>
      <c r="AL3868" s="385"/>
      <c r="AM3868" s="359"/>
      <c r="AN3868" s="385"/>
      <c r="AO3868" s="385"/>
      <c r="AP3868" s="385"/>
      <c r="AQ3868" s="385"/>
      <c r="AR3868" s="385"/>
      <c r="AS3868" s="385"/>
      <c r="AT3868" s="385"/>
      <c r="AU3868" s="359"/>
      <c r="AW3868" s="416"/>
      <c r="AX3868" s="694"/>
      <c r="AY3868" s="641"/>
      <c r="AZ3868" s="385"/>
      <c r="BA3868" s="385"/>
      <c r="BB3868" s="416"/>
      <c r="BC3868" s="416"/>
      <c r="BD3868" s="416"/>
      <c r="BE3868" s="416"/>
      <c r="BF3868" s="416"/>
      <c r="BG3868" s="416"/>
      <c r="BH3868" s="416"/>
      <c r="BI3868" s="416"/>
      <c r="BJ3868" s="416"/>
    </row>
    <row r="3869" spans="10:62" x14ac:dyDescent="0.2">
      <c r="J3869" s="385"/>
      <c r="K3869" s="217"/>
      <c r="L3869" s="217"/>
      <c r="M3869" s="693"/>
      <c r="N3869" s="693"/>
      <c r="O3869" s="359"/>
      <c r="P3869" s="619"/>
      <c r="Q3869" s="672"/>
      <c r="R3869" s="672"/>
      <c r="S3869" s="672"/>
      <c r="T3869" s="385"/>
      <c r="U3869" s="385"/>
      <c r="V3869" s="385"/>
      <c r="W3869" s="385"/>
      <c r="X3869" s="693"/>
      <c r="Y3869" s="325"/>
      <c r="Z3869" s="308"/>
      <c r="AA3869" s="383"/>
      <c r="AC3869" s="325"/>
      <c r="AD3869" s="325"/>
      <c r="AF3869" s="383"/>
      <c r="AH3869" s="325"/>
      <c r="AI3869" s="325"/>
      <c r="AK3869" s="385"/>
      <c r="AL3869" s="385"/>
      <c r="AM3869" s="359"/>
      <c r="AN3869" s="385"/>
      <c r="AO3869" s="385"/>
      <c r="AP3869" s="385"/>
      <c r="AQ3869" s="385"/>
      <c r="AR3869" s="385"/>
      <c r="AS3869" s="385"/>
      <c r="AT3869" s="385"/>
      <c r="AU3869" s="359"/>
      <c r="AW3869" s="416"/>
      <c r="AX3869" s="694"/>
      <c r="AY3869" s="641"/>
      <c r="AZ3869" s="385"/>
      <c r="BA3869" s="385"/>
      <c r="BB3869" s="416"/>
      <c r="BC3869" s="416"/>
      <c r="BD3869" s="416"/>
      <c r="BE3869" s="416"/>
      <c r="BF3869" s="416"/>
      <c r="BG3869" s="416"/>
      <c r="BH3869" s="416"/>
      <c r="BI3869" s="416"/>
      <c r="BJ3869" s="416"/>
    </row>
    <row r="3870" spans="10:62" x14ac:dyDescent="0.2">
      <c r="J3870" s="385"/>
      <c r="K3870" s="217"/>
      <c r="L3870" s="217"/>
      <c r="M3870" s="693"/>
      <c r="N3870" s="693"/>
      <c r="O3870" s="359"/>
      <c r="P3870" s="619"/>
      <c r="Q3870" s="672"/>
      <c r="R3870" s="672"/>
      <c r="S3870" s="672"/>
      <c r="T3870" s="385"/>
      <c r="U3870" s="385"/>
      <c r="V3870" s="385"/>
      <c r="W3870" s="385"/>
      <c r="X3870" s="693"/>
      <c r="Y3870" s="325"/>
      <c r="Z3870" s="308"/>
      <c r="AA3870" s="383"/>
      <c r="AC3870" s="325"/>
      <c r="AD3870" s="325"/>
      <c r="AF3870" s="383"/>
      <c r="AH3870" s="325"/>
      <c r="AI3870" s="325"/>
      <c r="AK3870" s="385"/>
      <c r="AL3870" s="385"/>
      <c r="AM3870" s="359"/>
      <c r="AN3870" s="385"/>
      <c r="AO3870" s="385"/>
      <c r="AP3870" s="385"/>
      <c r="AQ3870" s="385"/>
      <c r="AR3870" s="385"/>
      <c r="AS3870" s="385"/>
      <c r="AT3870" s="385"/>
      <c r="AU3870" s="359"/>
      <c r="AW3870" s="416"/>
      <c r="AX3870" s="694"/>
      <c r="AY3870" s="641"/>
      <c r="AZ3870" s="385"/>
      <c r="BA3870" s="385"/>
      <c r="BB3870" s="416"/>
      <c r="BC3870" s="416"/>
      <c r="BD3870" s="416"/>
      <c r="BE3870" s="416"/>
      <c r="BF3870" s="416"/>
      <c r="BG3870" s="416"/>
      <c r="BH3870" s="416"/>
      <c r="BI3870" s="416"/>
      <c r="BJ3870" s="416"/>
    </row>
    <row r="3871" spans="10:62" x14ac:dyDescent="0.2">
      <c r="J3871" s="385"/>
      <c r="K3871" s="217"/>
      <c r="L3871" s="217"/>
      <c r="M3871" s="693"/>
      <c r="N3871" s="693"/>
      <c r="O3871" s="359"/>
      <c r="P3871" s="619"/>
      <c r="Q3871" s="672"/>
      <c r="R3871" s="672"/>
      <c r="S3871" s="672"/>
      <c r="T3871" s="385"/>
      <c r="U3871" s="385"/>
      <c r="V3871" s="385"/>
      <c r="W3871" s="385"/>
      <c r="X3871" s="693"/>
      <c r="Y3871" s="325"/>
      <c r="Z3871" s="308"/>
      <c r="AA3871" s="383"/>
      <c r="AC3871" s="325"/>
      <c r="AD3871" s="325"/>
      <c r="AF3871" s="383"/>
      <c r="AH3871" s="325"/>
      <c r="AI3871" s="325"/>
      <c r="AK3871" s="385"/>
      <c r="AL3871" s="385"/>
      <c r="AM3871" s="359"/>
      <c r="AN3871" s="385"/>
      <c r="AO3871" s="385"/>
      <c r="AP3871" s="385"/>
      <c r="AQ3871" s="385"/>
      <c r="AR3871" s="385"/>
      <c r="AS3871" s="385"/>
      <c r="AT3871" s="385"/>
      <c r="AU3871" s="359"/>
      <c r="AW3871" s="416"/>
      <c r="AX3871" s="694"/>
      <c r="AY3871" s="641"/>
      <c r="AZ3871" s="385"/>
      <c r="BA3871" s="385"/>
      <c r="BB3871" s="416"/>
      <c r="BC3871" s="416"/>
      <c r="BD3871" s="416"/>
      <c r="BE3871" s="416"/>
      <c r="BF3871" s="416"/>
      <c r="BG3871" s="416"/>
      <c r="BH3871" s="416"/>
      <c r="BI3871" s="416"/>
      <c r="BJ3871" s="416"/>
    </row>
    <row r="3872" spans="10:62" x14ac:dyDescent="0.2">
      <c r="J3872" s="385"/>
      <c r="K3872" s="217"/>
      <c r="L3872" s="217"/>
      <c r="M3872" s="693"/>
      <c r="N3872" s="693"/>
      <c r="O3872" s="359"/>
      <c r="P3872" s="619"/>
      <c r="Q3872" s="672"/>
      <c r="R3872" s="672"/>
      <c r="S3872" s="672"/>
      <c r="T3872" s="385"/>
      <c r="U3872" s="385"/>
      <c r="V3872" s="385"/>
      <c r="W3872" s="385"/>
      <c r="X3872" s="693"/>
      <c r="Y3872" s="325"/>
      <c r="Z3872" s="308"/>
      <c r="AA3872" s="383"/>
      <c r="AC3872" s="325"/>
      <c r="AD3872" s="325"/>
      <c r="AF3872" s="383"/>
      <c r="AH3872" s="325"/>
      <c r="AI3872" s="325"/>
      <c r="AK3872" s="385"/>
      <c r="AL3872" s="385"/>
      <c r="AM3872" s="359"/>
      <c r="AN3872" s="385"/>
      <c r="AO3872" s="385"/>
      <c r="AP3872" s="385"/>
      <c r="AQ3872" s="385"/>
      <c r="AR3872" s="385"/>
      <c r="AS3872" s="385"/>
      <c r="AT3872" s="385"/>
      <c r="AU3872" s="359"/>
      <c r="AW3872" s="416"/>
      <c r="AX3872" s="694"/>
      <c r="AY3872" s="641"/>
      <c r="AZ3872" s="385"/>
      <c r="BA3872" s="385"/>
      <c r="BB3872" s="416"/>
      <c r="BC3872" s="416"/>
      <c r="BD3872" s="416"/>
      <c r="BE3872" s="416"/>
      <c r="BF3872" s="416"/>
      <c r="BG3872" s="416"/>
      <c r="BH3872" s="416"/>
      <c r="BI3872" s="416"/>
      <c r="BJ3872" s="416"/>
    </row>
    <row r="3873" spans="10:62" x14ac:dyDescent="0.2">
      <c r="J3873" s="385"/>
      <c r="K3873" s="217"/>
      <c r="L3873" s="217"/>
      <c r="M3873" s="693"/>
      <c r="N3873" s="693"/>
      <c r="O3873" s="359"/>
      <c r="P3873" s="619"/>
      <c r="Q3873" s="672"/>
      <c r="R3873" s="672"/>
      <c r="S3873" s="672"/>
      <c r="T3873" s="385"/>
      <c r="U3873" s="385"/>
      <c r="V3873" s="385"/>
      <c r="W3873" s="385"/>
      <c r="X3873" s="693"/>
      <c r="Y3873" s="325"/>
      <c r="Z3873" s="308"/>
      <c r="AA3873" s="383"/>
      <c r="AC3873" s="325"/>
      <c r="AD3873" s="325"/>
      <c r="AF3873" s="383"/>
      <c r="AH3873" s="325"/>
      <c r="AI3873" s="325"/>
      <c r="AK3873" s="385"/>
      <c r="AL3873" s="385"/>
      <c r="AM3873" s="359"/>
      <c r="AN3873" s="385"/>
      <c r="AO3873" s="385"/>
      <c r="AP3873" s="385"/>
      <c r="AQ3873" s="385"/>
      <c r="AR3873" s="385"/>
      <c r="AS3873" s="385"/>
      <c r="AT3873" s="385"/>
      <c r="AU3873" s="359"/>
      <c r="AW3873" s="416"/>
      <c r="AX3873" s="694"/>
      <c r="AY3873" s="641"/>
      <c r="AZ3873" s="385"/>
      <c r="BA3873" s="385"/>
      <c r="BB3873" s="416"/>
      <c r="BC3873" s="416"/>
      <c r="BD3873" s="416"/>
      <c r="BE3873" s="416"/>
      <c r="BF3873" s="416"/>
      <c r="BG3873" s="416"/>
      <c r="BH3873" s="416"/>
      <c r="BI3873" s="416"/>
      <c r="BJ3873" s="416"/>
    </row>
    <row r="3874" spans="10:62" x14ac:dyDescent="0.2">
      <c r="J3874" s="385"/>
      <c r="K3874" s="217"/>
      <c r="L3874" s="217"/>
      <c r="M3874" s="693"/>
      <c r="N3874" s="693"/>
      <c r="O3874" s="359"/>
      <c r="P3874" s="619"/>
      <c r="Q3874" s="672"/>
      <c r="R3874" s="672"/>
      <c r="S3874" s="672"/>
      <c r="T3874" s="385"/>
      <c r="U3874" s="385"/>
      <c r="V3874" s="385"/>
      <c r="W3874" s="385"/>
      <c r="X3874" s="693"/>
      <c r="Y3874" s="325"/>
      <c r="Z3874" s="308"/>
      <c r="AA3874" s="383"/>
      <c r="AC3874" s="325"/>
      <c r="AD3874" s="325"/>
      <c r="AF3874" s="383"/>
      <c r="AH3874" s="325"/>
      <c r="AI3874" s="325"/>
      <c r="AK3874" s="385"/>
      <c r="AL3874" s="385"/>
      <c r="AM3874" s="359"/>
      <c r="AN3874" s="385"/>
      <c r="AO3874" s="385"/>
      <c r="AP3874" s="385"/>
      <c r="AQ3874" s="385"/>
      <c r="AR3874" s="385"/>
      <c r="AS3874" s="385"/>
      <c r="AT3874" s="385"/>
      <c r="AU3874" s="359"/>
      <c r="AW3874" s="416"/>
      <c r="AX3874" s="694"/>
      <c r="AY3874" s="641"/>
      <c r="AZ3874" s="385"/>
      <c r="BA3874" s="385"/>
      <c r="BB3874" s="416"/>
      <c r="BC3874" s="416"/>
      <c r="BD3874" s="416"/>
      <c r="BE3874" s="416"/>
      <c r="BF3874" s="416"/>
      <c r="BG3874" s="416"/>
      <c r="BH3874" s="416"/>
      <c r="BI3874" s="416"/>
      <c r="BJ3874" s="416"/>
    </row>
    <row r="3875" spans="10:62" x14ac:dyDescent="0.2">
      <c r="J3875" s="385"/>
      <c r="K3875" s="217"/>
      <c r="L3875" s="217"/>
      <c r="M3875" s="693"/>
      <c r="N3875" s="693"/>
      <c r="O3875" s="359"/>
      <c r="P3875" s="619"/>
      <c r="Q3875" s="672"/>
      <c r="R3875" s="672"/>
      <c r="S3875" s="672"/>
      <c r="T3875" s="385"/>
      <c r="U3875" s="385"/>
      <c r="V3875" s="385"/>
      <c r="W3875" s="385"/>
      <c r="X3875" s="693"/>
      <c r="Y3875" s="325"/>
      <c r="Z3875" s="308"/>
      <c r="AA3875" s="383"/>
      <c r="AC3875" s="325"/>
      <c r="AD3875" s="325"/>
      <c r="AF3875" s="383"/>
      <c r="AH3875" s="325"/>
      <c r="AI3875" s="325"/>
      <c r="AK3875" s="385"/>
      <c r="AL3875" s="385"/>
      <c r="AM3875" s="359"/>
      <c r="AN3875" s="385"/>
      <c r="AO3875" s="385"/>
      <c r="AP3875" s="385"/>
      <c r="AQ3875" s="385"/>
      <c r="AR3875" s="385"/>
      <c r="AS3875" s="385"/>
      <c r="AT3875" s="385"/>
      <c r="AU3875" s="359"/>
      <c r="AW3875" s="416"/>
      <c r="AX3875" s="694"/>
      <c r="AY3875" s="641"/>
      <c r="AZ3875" s="385"/>
      <c r="BA3875" s="385"/>
      <c r="BB3875" s="416"/>
      <c r="BC3875" s="416"/>
      <c r="BD3875" s="416"/>
      <c r="BE3875" s="416"/>
      <c r="BF3875" s="416"/>
      <c r="BG3875" s="416"/>
      <c r="BH3875" s="416"/>
      <c r="BI3875" s="416"/>
      <c r="BJ3875" s="416"/>
    </row>
    <row r="3876" spans="10:62" x14ac:dyDescent="0.2">
      <c r="J3876" s="385"/>
      <c r="K3876" s="217"/>
      <c r="L3876" s="217"/>
      <c r="M3876" s="693"/>
      <c r="N3876" s="693"/>
      <c r="O3876" s="359"/>
      <c r="P3876" s="619"/>
      <c r="Q3876" s="672"/>
      <c r="R3876" s="672"/>
      <c r="S3876" s="672"/>
      <c r="T3876" s="385"/>
      <c r="U3876" s="385"/>
      <c r="V3876" s="385"/>
      <c r="W3876" s="385"/>
      <c r="X3876" s="693"/>
      <c r="Y3876" s="325"/>
      <c r="Z3876" s="308"/>
      <c r="AA3876" s="383"/>
      <c r="AC3876" s="325"/>
      <c r="AD3876" s="325"/>
      <c r="AF3876" s="383"/>
      <c r="AH3876" s="325"/>
      <c r="AI3876" s="325"/>
      <c r="AK3876" s="385"/>
      <c r="AL3876" s="385"/>
      <c r="AM3876" s="359"/>
      <c r="AN3876" s="385"/>
      <c r="AO3876" s="385"/>
      <c r="AP3876" s="385"/>
      <c r="AQ3876" s="385"/>
      <c r="AR3876" s="385"/>
      <c r="AS3876" s="385"/>
      <c r="AT3876" s="385"/>
      <c r="AU3876" s="359"/>
      <c r="AW3876" s="416"/>
      <c r="AX3876" s="694"/>
      <c r="AY3876" s="641"/>
      <c r="AZ3876" s="385"/>
      <c r="BA3876" s="385"/>
      <c r="BB3876" s="416"/>
      <c r="BC3876" s="416"/>
      <c r="BD3876" s="416"/>
      <c r="BE3876" s="416"/>
      <c r="BF3876" s="416"/>
      <c r="BG3876" s="416"/>
      <c r="BH3876" s="416"/>
      <c r="BI3876" s="416"/>
      <c r="BJ3876" s="416"/>
    </row>
    <row r="3877" spans="10:62" x14ac:dyDescent="0.2">
      <c r="J3877" s="385"/>
      <c r="K3877" s="217"/>
      <c r="L3877" s="217"/>
      <c r="M3877" s="693"/>
      <c r="N3877" s="693"/>
      <c r="O3877" s="359"/>
      <c r="P3877" s="619"/>
      <c r="Q3877" s="672"/>
      <c r="R3877" s="672"/>
      <c r="S3877" s="672"/>
      <c r="T3877" s="385"/>
      <c r="U3877" s="385"/>
      <c r="V3877" s="385"/>
      <c r="W3877" s="385"/>
      <c r="X3877" s="693"/>
      <c r="Y3877" s="325"/>
      <c r="Z3877" s="308"/>
      <c r="AA3877" s="383"/>
      <c r="AC3877" s="325"/>
      <c r="AD3877" s="325"/>
      <c r="AF3877" s="383"/>
      <c r="AH3877" s="325"/>
      <c r="AI3877" s="325"/>
      <c r="AK3877" s="385"/>
      <c r="AL3877" s="385"/>
      <c r="AM3877" s="359"/>
      <c r="AN3877" s="385"/>
      <c r="AO3877" s="385"/>
      <c r="AP3877" s="385"/>
      <c r="AQ3877" s="385"/>
      <c r="AR3877" s="385"/>
      <c r="AS3877" s="385"/>
      <c r="AT3877" s="385"/>
      <c r="AU3877" s="359"/>
      <c r="AW3877" s="416"/>
      <c r="AX3877" s="694"/>
      <c r="AY3877" s="641"/>
      <c r="AZ3877" s="385"/>
      <c r="BA3877" s="385"/>
      <c r="BB3877" s="416"/>
      <c r="BC3877" s="416"/>
      <c r="BD3877" s="416"/>
      <c r="BE3877" s="416"/>
      <c r="BF3877" s="416"/>
      <c r="BG3877" s="416"/>
      <c r="BH3877" s="416"/>
      <c r="BI3877" s="416"/>
      <c r="BJ3877" s="416"/>
    </row>
    <row r="3878" spans="10:62" x14ac:dyDescent="0.2">
      <c r="J3878" s="385"/>
      <c r="K3878" s="217"/>
      <c r="L3878" s="217"/>
      <c r="M3878" s="693"/>
      <c r="N3878" s="693"/>
      <c r="O3878" s="359"/>
      <c r="P3878" s="619"/>
      <c r="Q3878" s="672"/>
      <c r="R3878" s="672"/>
      <c r="S3878" s="672"/>
      <c r="T3878" s="385"/>
      <c r="U3878" s="385"/>
      <c r="V3878" s="385"/>
      <c r="W3878" s="385"/>
      <c r="X3878" s="693"/>
      <c r="Y3878" s="325"/>
      <c r="Z3878" s="308"/>
      <c r="AA3878" s="383"/>
      <c r="AC3878" s="325"/>
      <c r="AD3878" s="325"/>
      <c r="AF3878" s="383"/>
      <c r="AH3878" s="325"/>
      <c r="AI3878" s="325"/>
      <c r="AK3878" s="385"/>
      <c r="AL3878" s="385"/>
      <c r="AM3878" s="359"/>
      <c r="AN3878" s="385"/>
      <c r="AO3878" s="385"/>
      <c r="AP3878" s="385"/>
      <c r="AQ3878" s="385"/>
      <c r="AR3878" s="385"/>
      <c r="AS3878" s="385"/>
      <c r="AT3878" s="385"/>
      <c r="AU3878" s="359"/>
      <c r="AW3878" s="416"/>
      <c r="AX3878" s="694"/>
      <c r="AY3878" s="641"/>
      <c r="AZ3878" s="385"/>
      <c r="BA3878" s="385"/>
      <c r="BB3878" s="416"/>
      <c r="BC3878" s="416"/>
      <c r="BD3878" s="416"/>
      <c r="BE3878" s="416"/>
      <c r="BF3878" s="416"/>
      <c r="BG3878" s="416"/>
      <c r="BH3878" s="416"/>
      <c r="BI3878" s="416"/>
      <c r="BJ3878" s="416"/>
    </row>
    <row r="3879" spans="10:62" x14ac:dyDescent="0.2">
      <c r="J3879" s="385"/>
      <c r="K3879" s="217"/>
      <c r="L3879" s="217"/>
      <c r="M3879" s="693"/>
      <c r="N3879" s="693"/>
      <c r="O3879" s="359"/>
      <c r="P3879" s="619"/>
      <c r="Q3879" s="672"/>
      <c r="R3879" s="672"/>
      <c r="S3879" s="672"/>
      <c r="T3879" s="385"/>
      <c r="U3879" s="385"/>
      <c r="V3879" s="385"/>
      <c r="W3879" s="385"/>
      <c r="X3879" s="693"/>
      <c r="Y3879" s="325"/>
      <c r="Z3879" s="308"/>
      <c r="AA3879" s="383"/>
      <c r="AC3879" s="325"/>
      <c r="AD3879" s="325"/>
      <c r="AF3879" s="383"/>
      <c r="AH3879" s="325"/>
      <c r="AI3879" s="325"/>
      <c r="AK3879" s="385"/>
      <c r="AL3879" s="385"/>
      <c r="AM3879" s="359"/>
      <c r="AN3879" s="385"/>
      <c r="AO3879" s="385"/>
      <c r="AP3879" s="385"/>
      <c r="AQ3879" s="385"/>
      <c r="AR3879" s="385"/>
      <c r="AS3879" s="385"/>
      <c r="AT3879" s="385"/>
      <c r="AU3879" s="359"/>
      <c r="AW3879" s="416"/>
      <c r="AX3879" s="694"/>
      <c r="AY3879" s="641"/>
      <c r="AZ3879" s="385"/>
      <c r="BA3879" s="385"/>
      <c r="BB3879" s="416"/>
      <c r="BC3879" s="416"/>
      <c r="BD3879" s="416"/>
      <c r="BE3879" s="416"/>
      <c r="BF3879" s="416"/>
      <c r="BG3879" s="416"/>
      <c r="BH3879" s="416"/>
      <c r="BI3879" s="416"/>
      <c r="BJ3879" s="416"/>
    </row>
    <row r="3880" spans="10:62" x14ac:dyDescent="0.2">
      <c r="J3880" s="385"/>
      <c r="K3880" s="217"/>
      <c r="L3880" s="217"/>
      <c r="M3880" s="693"/>
      <c r="N3880" s="693"/>
      <c r="O3880" s="359"/>
      <c r="P3880" s="619"/>
      <c r="Q3880" s="672"/>
      <c r="R3880" s="672"/>
      <c r="S3880" s="672"/>
      <c r="T3880" s="385"/>
      <c r="U3880" s="385"/>
      <c r="V3880" s="385"/>
      <c r="W3880" s="385"/>
      <c r="X3880" s="693"/>
      <c r="Y3880" s="325"/>
      <c r="Z3880" s="308"/>
      <c r="AA3880" s="383"/>
      <c r="AC3880" s="325"/>
      <c r="AD3880" s="325"/>
      <c r="AF3880" s="383"/>
      <c r="AH3880" s="325"/>
      <c r="AI3880" s="325"/>
      <c r="AK3880" s="385"/>
      <c r="AL3880" s="385"/>
      <c r="AM3880" s="359"/>
      <c r="AN3880" s="385"/>
      <c r="AO3880" s="385"/>
      <c r="AP3880" s="385"/>
      <c r="AQ3880" s="385"/>
      <c r="AR3880" s="385"/>
      <c r="AS3880" s="385"/>
      <c r="AT3880" s="385"/>
      <c r="AU3880" s="359"/>
      <c r="AW3880" s="416"/>
      <c r="AX3880" s="694"/>
      <c r="AY3880" s="641"/>
      <c r="AZ3880" s="385"/>
      <c r="BA3880" s="385"/>
      <c r="BB3880" s="416"/>
      <c r="BC3880" s="416"/>
      <c r="BD3880" s="416"/>
      <c r="BE3880" s="416"/>
      <c r="BF3880" s="416"/>
      <c r="BG3880" s="416"/>
      <c r="BH3880" s="416"/>
      <c r="BI3880" s="416"/>
      <c r="BJ3880" s="416"/>
    </row>
    <row r="3881" spans="10:62" x14ac:dyDescent="0.2">
      <c r="J3881" s="385"/>
      <c r="K3881" s="217"/>
      <c r="L3881" s="217"/>
      <c r="M3881" s="693"/>
      <c r="N3881" s="693"/>
      <c r="O3881" s="359"/>
      <c r="P3881" s="619"/>
      <c r="Q3881" s="672"/>
      <c r="R3881" s="672"/>
      <c r="S3881" s="672"/>
      <c r="T3881" s="385"/>
      <c r="U3881" s="385"/>
      <c r="V3881" s="385"/>
      <c r="W3881" s="385"/>
      <c r="X3881" s="693"/>
      <c r="Y3881" s="325"/>
      <c r="Z3881" s="308"/>
      <c r="AA3881" s="383"/>
      <c r="AC3881" s="325"/>
      <c r="AD3881" s="325"/>
      <c r="AF3881" s="383"/>
      <c r="AH3881" s="325"/>
      <c r="AI3881" s="325"/>
      <c r="AK3881" s="385"/>
      <c r="AL3881" s="385"/>
      <c r="AM3881" s="359"/>
      <c r="AN3881" s="385"/>
      <c r="AO3881" s="385"/>
      <c r="AP3881" s="385"/>
      <c r="AQ3881" s="385"/>
      <c r="AR3881" s="385"/>
      <c r="AS3881" s="385"/>
      <c r="AT3881" s="385"/>
      <c r="AU3881" s="359"/>
      <c r="AW3881" s="416"/>
      <c r="AX3881" s="694"/>
      <c r="AY3881" s="641"/>
      <c r="AZ3881" s="385"/>
      <c r="BA3881" s="385"/>
      <c r="BB3881" s="416"/>
      <c r="BC3881" s="416"/>
      <c r="BD3881" s="416"/>
      <c r="BE3881" s="416"/>
      <c r="BF3881" s="416"/>
      <c r="BG3881" s="416"/>
      <c r="BH3881" s="416"/>
      <c r="BI3881" s="416"/>
      <c r="BJ3881" s="416"/>
    </row>
    <row r="3882" spans="10:62" x14ac:dyDescent="0.2">
      <c r="J3882" s="385"/>
      <c r="K3882" s="217"/>
      <c r="L3882" s="217"/>
      <c r="M3882" s="693"/>
      <c r="N3882" s="693"/>
      <c r="O3882" s="359"/>
      <c r="P3882" s="619"/>
      <c r="Q3882" s="672"/>
      <c r="R3882" s="672"/>
      <c r="S3882" s="672"/>
      <c r="T3882" s="385"/>
      <c r="U3882" s="385"/>
      <c r="V3882" s="385"/>
      <c r="W3882" s="385"/>
      <c r="X3882" s="693"/>
      <c r="Y3882" s="325"/>
      <c r="Z3882" s="308"/>
      <c r="AA3882" s="383"/>
      <c r="AC3882" s="325"/>
      <c r="AD3882" s="325"/>
      <c r="AF3882" s="383"/>
      <c r="AH3882" s="325"/>
      <c r="AI3882" s="325"/>
      <c r="AK3882" s="385"/>
      <c r="AL3882" s="385"/>
      <c r="AM3882" s="359"/>
      <c r="AN3882" s="385"/>
      <c r="AO3882" s="385"/>
      <c r="AP3882" s="385"/>
      <c r="AQ3882" s="385"/>
      <c r="AR3882" s="385"/>
      <c r="AS3882" s="385"/>
      <c r="AT3882" s="385"/>
      <c r="AU3882" s="359"/>
      <c r="AW3882" s="416"/>
      <c r="AX3882" s="694"/>
      <c r="AY3882" s="641"/>
      <c r="AZ3882" s="385"/>
      <c r="BA3882" s="385"/>
      <c r="BB3882" s="416"/>
      <c r="BC3882" s="416"/>
      <c r="BD3882" s="416"/>
      <c r="BE3882" s="416"/>
      <c r="BF3882" s="416"/>
      <c r="BG3882" s="416"/>
      <c r="BH3882" s="416"/>
      <c r="BI3882" s="416"/>
      <c r="BJ3882" s="416"/>
    </row>
    <row r="3883" spans="10:62" x14ac:dyDescent="0.2">
      <c r="J3883" s="385"/>
      <c r="K3883" s="217"/>
      <c r="L3883" s="217"/>
      <c r="M3883" s="693"/>
      <c r="N3883" s="693"/>
      <c r="O3883" s="359"/>
      <c r="P3883" s="619"/>
      <c r="Q3883" s="672"/>
      <c r="R3883" s="672"/>
      <c r="S3883" s="672"/>
      <c r="T3883" s="385"/>
      <c r="U3883" s="385"/>
      <c r="V3883" s="385"/>
      <c r="W3883" s="385"/>
      <c r="X3883" s="693"/>
      <c r="Y3883" s="325"/>
      <c r="Z3883" s="308"/>
      <c r="AA3883" s="383"/>
      <c r="AC3883" s="325"/>
      <c r="AD3883" s="325"/>
      <c r="AF3883" s="383"/>
      <c r="AH3883" s="325"/>
      <c r="AI3883" s="325"/>
      <c r="AK3883" s="385"/>
      <c r="AL3883" s="385"/>
      <c r="AM3883" s="359"/>
      <c r="AN3883" s="385"/>
      <c r="AO3883" s="385"/>
      <c r="AP3883" s="385"/>
      <c r="AQ3883" s="385"/>
      <c r="AR3883" s="385"/>
      <c r="AS3883" s="385"/>
      <c r="AT3883" s="385"/>
      <c r="AU3883" s="359"/>
      <c r="AW3883" s="416"/>
      <c r="AX3883" s="694"/>
      <c r="AY3883" s="641"/>
      <c r="AZ3883" s="385"/>
      <c r="BA3883" s="385"/>
      <c r="BB3883" s="416"/>
      <c r="BC3883" s="416"/>
      <c r="BD3883" s="416"/>
      <c r="BE3883" s="416"/>
      <c r="BF3883" s="416"/>
      <c r="BG3883" s="416"/>
      <c r="BH3883" s="416"/>
      <c r="BI3883" s="416"/>
      <c r="BJ3883" s="416"/>
    </row>
    <row r="3884" spans="10:62" x14ac:dyDescent="0.2">
      <c r="J3884" s="385"/>
      <c r="K3884" s="217"/>
      <c r="L3884" s="217"/>
      <c r="M3884" s="693"/>
      <c r="N3884" s="693"/>
      <c r="O3884" s="359"/>
      <c r="P3884" s="619"/>
      <c r="Q3884" s="672"/>
      <c r="R3884" s="672"/>
      <c r="S3884" s="672"/>
      <c r="T3884" s="385"/>
      <c r="U3884" s="385"/>
      <c r="V3884" s="385"/>
      <c r="W3884" s="385"/>
      <c r="X3884" s="693"/>
      <c r="Y3884" s="325"/>
      <c r="Z3884" s="308"/>
      <c r="AA3884" s="383"/>
      <c r="AC3884" s="325"/>
      <c r="AD3884" s="325"/>
      <c r="AF3884" s="383"/>
      <c r="AH3884" s="325"/>
      <c r="AI3884" s="325"/>
      <c r="AK3884" s="385"/>
      <c r="AL3884" s="385"/>
      <c r="AM3884" s="359"/>
      <c r="AN3884" s="385"/>
      <c r="AO3884" s="385"/>
      <c r="AP3884" s="385"/>
      <c r="AQ3884" s="385"/>
      <c r="AR3884" s="385"/>
      <c r="AS3884" s="385"/>
      <c r="AT3884" s="385"/>
      <c r="AU3884" s="359"/>
      <c r="AW3884" s="416"/>
      <c r="AX3884" s="694"/>
      <c r="AY3884" s="641"/>
      <c r="AZ3884" s="385"/>
      <c r="BA3884" s="385"/>
      <c r="BB3884" s="416"/>
      <c r="BC3884" s="416"/>
      <c r="BD3884" s="416"/>
      <c r="BE3884" s="416"/>
      <c r="BF3884" s="416"/>
      <c r="BG3884" s="416"/>
      <c r="BH3884" s="416"/>
      <c r="BI3884" s="416"/>
      <c r="BJ3884" s="416"/>
    </row>
    <row r="3885" spans="10:62" x14ac:dyDescent="0.2">
      <c r="J3885" s="385"/>
      <c r="K3885" s="217"/>
      <c r="L3885" s="217"/>
      <c r="M3885" s="693"/>
      <c r="N3885" s="693"/>
      <c r="O3885" s="359"/>
      <c r="P3885" s="619"/>
      <c r="Q3885" s="672"/>
      <c r="R3885" s="672"/>
      <c r="S3885" s="672"/>
      <c r="T3885" s="385"/>
      <c r="U3885" s="385"/>
      <c r="V3885" s="385"/>
      <c r="W3885" s="385"/>
      <c r="X3885" s="693"/>
      <c r="Y3885" s="325"/>
      <c r="Z3885" s="308"/>
      <c r="AA3885" s="383"/>
      <c r="AC3885" s="325"/>
      <c r="AD3885" s="325"/>
      <c r="AF3885" s="383"/>
      <c r="AH3885" s="325"/>
      <c r="AI3885" s="325"/>
      <c r="AK3885" s="385"/>
      <c r="AL3885" s="385"/>
      <c r="AM3885" s="359"/>
      <c r="AN3885" s="385"/>
      <c r="AO3885" s="385"/>
      <c r="AP3885" s="385"/>
      <c r="AQ3885" s="385"/>
      <c r="AR3885" s="385"/>
      <c r="AS3885" s="385"/>
      <c r="AT3885" s="385"/>
      <c r="AU3885" s="359"/>
      <c r="AW3885" s="416"/>
      <c r="AX3885" s="694"/>
      <c r="AY3885" s="641"/>
      <c r="AZ3885" s="385"/>
      <c r="BA3885" s="385"/>
      <c r="BB3885" s="416"/>
      <c r="BC3885" s="416"/>
      <c r="BD3885" s="416"/>
      <c r="BE3885" s="416"/>
      <c r="BF3885" s="416"/>
      <c r="BG3885" s="416"/>
      <c r="BH3885" s="416"/>
      <c r="BI3885" s="416"/>
      <c r="BJ3885" s="416"/>
    </row>
    <row r="3886" spans="10:62" x14ac:dyDescent="0.2">
      <c r="J3886" s="385"/>
      <c r="K3886" s="217"/>
      <c r="L3886" s="217"/>
      <c r="M3886" s="693"/>
      <c r="N3886" s="693"/>
      <c r="O3886" s="359"/>
      <c r="P3886" s="619"/>
      <c r="Q3886" s="672"/>
      <c r="R3886" s="672"/>
      <c r="S3886" s="672"/>
      <c r="T3886" s="385"/>
      <c r="U3886" s="385"/>
      <c r="V3886" s="385"/>
      <c r="W3886" s="385"/>
      <c r="X3886" s="693"/>
      <c r="Y3886" s="325"/>
      <c r="Z3886" s="308"/>
      <c r="AA3886" s="383"/>
      <c r="AC3886" s="325"/>
      <c r="AD3886" s="325"/>
      <c r="AF3886" s="383"/>
      <c r="AH3886" s="325"/>
      <c r="AI3886" s="325"/>
      <c r="AK3886" s="385"/>
      <c r="AL3886" s="385"/>
      <c r="AM3886" s="359"/>
      <c r="AN3886" s="385"/>
      <c r="AO3886" s="385"/>
      <c r="AP3886" s="385"/>
      <c r="AQ3886" s="385"/>
      <c r="AR3886" s="385"/>
      <c r="AS3886" s="385"/>
      <c r="AT3886" s="385"/>
      <c r="AU3886" s="359"/>
      <c r="AW3886" s="416"/>
      <c r="AX3886" s="694"/>
      <c r="AY3886" s="641"/>
      <c r="AZ3886" s="385"/>
      <c r="BA3886" s="385"/>
      <c r="BB3886" s="416"/>
      <c r="BC3886" s="416"/>
      <c r="BD3886" s="416"/>
      <c r="BE3886" s="416"/>
      <c r="BF3886" s="416"/>
      <c r="BG3886" s="416"/>
      <c r="BH3886" s="416"/>
      <c r="BI3886" s="416"/>
      <c r="BJ3886" s="416"/>
    </row>
    <row r="3887" spans="10:62" x14ac:dyDescent="0.2">
      <c r="J3887" s="385"/>
      <c r="K3887" s="217"/>
      <c r="L3887" s="217"/>
      <c r="M3887" s="693"/>
      <c r="N3887" s="693"/>
      <c r="O3887" s="359"/>
      <c r="P3887" s="619"/>
      <c r="Q3887" s="672"/>
      <c r="R3887" s="672"/>
      <c r="S3887" s="672"/>
      <c r="T3887" s="385"/>
      <c r="U3887" s="385"/>
      <c r="V3887" s="385"/>
      <c r="W3887" s="385"/>
      <c r="X3887" s="693"/>
      <c r="Y3887" s="325"/>
      <c r="Z3887" s="308"/>
      <c r="AA3887" s="383"/>
      <c r="AC3887" s="325"/>
      <c r="AD3887" s="325"/>
      <c r="AF3887" s="383"/>
      <c r="AH3887" s="325"/>
      <c r="AI3887" s="325"/>
      <c r="AK3887" s="385"/>
      <c r="AL3887" s="385"/>
      <c r="AM3887" s="359"/>
      <c r="AN3887" s="385"/>
      <c r="AO3887" s="385"/>
      <c r="AP3887" s="385"/>
      <c r="AQ3887" s="385"/>
      <c r="AR3887" s="385"/>
      <c r="AS3887" s="385"/>
      <c r="AT3887" s="385"/>
      <c r="AU3887" s="359"/>
      <c r="AW3887" s="416"/>
      <c r="AX3887" s="694"/>
      <c r="AY3887" s="641"/>
      <c r="AZ3887" s="385"/>
      <c r="BA3887" s="385"/>
      <c r="BB3887" s="416"/>
      <c r="BC3887" s="416"/>
      <c r="BD3887" s="416"/>
      <c r="BE3887" s="416"/>
      <c r="BF3887" s="416"/>
      <c r="BG3887" s="416"/>
      <c r="BH3887" s="416"/>
      <c r="BI3887" s="416"/>
      <c r="BJ3887" s="416"/>
    </row>
    <row r="3888" spans="10:62" x14ac:dyDescent="0.2">
      <c r="J3888" s="385"/>
      <c r="K3888" s="217"/>
      <c r="L3888" s="217"/>
      <c r="M3888" s="693"/>
      <c r="N3888" s="693"/>
      <c r="O3888" s="359"/>
      <c r="P3888" s="619"/>
      <c r="Q3888" s="672"/>
      <c r="R3888" s="672"/>
      <c r="S3888" s="672"/>
      <c r="T3888" s="385"/>
      <c r="U3888" s="385"/>
      <c r="V3888" s="385"/>
      <c r="W3888" s="385"/>
      <c r="X3888" s="693"/>
      <c r="Y3888" s="325"/>
      <c r="Z3888" s="308"/>
      <c r="AA3888" s="383"/>
      <c r="AC3888" s="325"/>
      <c r="AD3888" s="325"/>
      <c r="AF3888" s="383"/>
      <c r="AH3888" s="325"/>
      <c r="AI3888" s="325"/>
      <c r="AK3888" s="385"/>
      <c r="AL3888" s="385"/>
      <c r="AM3888" s="359"/>
      <c r="AN3888" s="385"/>
      <c r="AO3888" s="385"/>
      <c r="AP3888" s="385"/>
      <c r="AQ3888" s="385"/>
      <c r="AR3888" s="385"/>
      <c r="AS3888" s="385"/>
      <c r="AT3888" s="385"/>
      <c r="AU3888" s="359"/>
      <c r="AW3888" s="416"/>
      <c r="AX3888" s="694"/>
      <c r="AY3888" s="641"/>
      <c r="AZ3888" s="385"/>
      <c r="BA3888" s="385"/>
      <c r="BB3888" s="416"/>
      <c r="BC3888" s="416"/>
      <c r="BD3888" s="416"/>
      <c r="BE3888" s="416"/>
      <c r="BF3888" s="416"/>
      <c r="BG3888" s="416"/>
      <c r="BH3888" s="416"/>
      <c r="BI3888" s="416"/>
      <c r="BJ3888" s="416"/>
    </row>
    <row r="3889" spans="10:62" x14ac:dyDescent="0.2">
      <c r="J3889" s="385"/>
      <c r="K3889" s="217"/>
      <c r="L3889" s="217"/>
      <c r="M3889" s="693"/>
      <c r="N3889" s="693"/>
      <c r="O3889" s="359"/>
      <c r="P3889" s="619"/>
      <c r="Q3889" s="672"/>
      <c r="R3889" s="672"/>
      <c r="S3889" s="672"/>
      <c r="T3889" s="385"/>
      <c r="U3889" s="385"/>
      <c r="V3889" s="385"/>
      <c r="W3889" s="385"/>
      <c r="X3889" s="693"/>
      <c r="Y3889" s="325"/>
      <c r="Z3889" s="308"/>
      <c r="AA3889" s="383"/>
      <c r="AC3889" s="325"/>
      <c r="AD3889" s="325"/>
      <c r="AF3889" s="383"/>
      <c r="AH3889" s="325"/>
      <c r="AI3889" s="325"/>
      <c r="AK3889" s="385"/>
      <c r="AL3889" s="385"/>
      <c r="AM3889" s="359"/>
      <c r="AN3889" s="385"/>
      <c r="AO3889" s="385"/>
      <c r="AP3889" s="385"/>
      <c r="AQ3889" s="385"/>
      <c r="AR3889" s="385"/>
      <c r="AS3889" s="385"/>
      <c r="AT3889" s="385"/>
      <c r="AU3889" s="359"/>
      <c r="AW3889" s="416"/>
      <c r="AX3889" s="694"/>
      <c r="AY3889" s="641"/>
      <c r="AZ3889" s="385"/>
      <c r="BA3889" s="385"/>
      <c r="BB3889" s="416"/>
      <c r="BC3889" s="416"/>
      <c r="BD3889" s="416"/>
      <c r="BE3889" s="416"/>
      <c r="BF3889" s="416"/>
      <c r="BG3889" s="416"/>
      <c r="BH3889" s="416"/>
      <c r="BI3889" s="416"/>
      <c r="BJ3889" s="416"/>
    </row>
    <row r="3890" spans="10:62" x14ac:dyDescent="0.2">
      <c r="J3890" s="385"/>
      <c r="K3890" s="217"/>
      <c r="L3890" s="217"/>
      <c r="M3890" s="693"/>
      <c r="N3890" s="693"/>
      <c r="O3890" s="359"/>
      <c r="P3890" s="619"/>
      <c r="Q3890" s="672"/>
      <c r="R3890" s="672"/>
      <c r="S3890" s="672"/>
      <c r="T3890" s="385"/>
      <c r="U3890" s="385"/>
      <c r="V3890" s="385"/>
      <c r="W3890" s="385"/>
      <c r="X3890" s="693"/>
      <c r="Y3890" s="325"/>
      <c r="Z3890" s="308"/>
      <c r="AA3890" s="383"/>
      <c r="AC3890" s="325"/>
      <c r="AD3890" s="325"/>
      <c r="AF3890" s="383"/>
      <c r="AH3890" s="325"/>
      <c r="AI3890" s="325"/>
      <c r="AK3890" s="385"/>
      <c r="AL3890" s="385"/>
      <c r="AM3890" s="359"/>
      <c r="AN3890" s="385"/>
      <c r="AO3890" s="385"/>
      <c r="AP3890" s="385"/>
      <c r="AQ3890" s="385"/>
      <c r="AR3890" s="385"/>
      <c r="AS3890" s="385"/>
      <c r="AT3890" s="385"/>
      <c r="AU3890" s="359"/>
      <c r="AW3890" s="416"/>
      <c r="AX3890" s="694"/>
      <c r="AY3890" s="641"/>
      <c r="AZ3890" s="385"/>
      <c r="BA3890" s="385"/>
      <c r="BB3890" s="416"/>
      <c r="BC3890" s="416"/>
      <c r="BD3890" s="416"/>
      <c r="BE3890" s="416"/>
      <c r="BF3890" s="416"/>
      <c r="BG3890" s="416"/>
      <c r="BH3890" s="416"/>
      <c r="BI3890" s="416"/>
      <c r="BJ3890" s="416"/>
    </row>
    <row r="3891" spans="10:62" x14ac:dyDescent="0.2">
      <c r="J3891" s="385"/>
      <c r="K3891" s="217"/>
      <c r="L3891" s="217"/>
      <c r="M3891" s="693"/>
      <c r="N3891" s="693"/>
      <c r="O3891" s="359"/>
      <c r="P3891" s="619"/>
      <c r="Q3891" s="672"/>
      <c r="R3891" s="672"/>
      <c r="S3891" s="672"/>
      <c r="T3891" s="385"/>
      <c r="U3891" s="385"/>
      <c r="V3891" s="385"/>
      <c r="W3891" s="385"/>
      <c r="X3891" s="693"/>
      <c r="Y3891" s="325"/>
      <c r="Z3891" s="308"/>
      <c r="AA3891" s="383"/>
      <c r="AC3891" s="325"/>
      <c r="AD3891" s="325"/>
      <c r="AF3891" s="383"/>
      <c r="AH3891" s="325"/>
      <c r="AI3891" s="325"/>
      <c r="AK3891" s="385"/>
      <c r="AL3891" s="385"/>
      <c r="AM3891" s="359"/>
      <c r="AN3891" s="385"/>
      <c r="AO3891" s="385"/>
      <c r="AP3891" s="385"/>
      <c r="AQ3891" s="385"/>
      <c r="AR3891" s="385"/>
      <c r="AS3891" s="385"/>
      <c r="AT3891" s="385"/>
      <c r="AU3891" s="359"/>
      <c r="AW3891" s="416"/>
      <c r="AX3891" s="694"/>
      <c r="AY3891" s="641"/>
      <c r="AZ3891" s="385"/>
      <c r="BA3891" s="385"/>
      <c r="BB3891" s="416"/>
      <c r="BC3891" s="416"/>
      <c r="BD3891" s="416"/>
      <c r="BE3891" s="416"/>
      <c r="BF3891" s="416"/>
      <c r="BG3891" s="416"/>
      <c r="BH3891" s="416"/>
      <c r="BI3891" s="416"/>
      <c r="BJ3891" s="416"/>
    </row>
    <row r="3892" spans="10:62" x14ac:dyDescent="0.2">
      <c r="J3892" s="385"/>
      <c r="K3892" s="217"/>
      <c r="L3892" s="217"/>
      <c r="M3892" s="693"/>
      <c r="N3892" s="693"/>
      <c r="O3892" s="359"/>
      <c r="P3892" s="619"/>
      <c r="Q3892" s="672"/>
      <c r="R3892" s="672"/>
      <c r="S3892" s="672"/>
      <c r="T3892" s="385"/>
      <c r="U3892" s="385"/>
      <c r="V3892" s="385"/>
      <c r="W3892" s="385"/>
      <c r="X3892" s="693"/>
      <c r="Y3892" s="325"/>
      <c r="Z3892" s="308"/>
      <c r="AA3892" s="383"/>
      <c r="AC3892" s="325"/>
      <c r="AD3892" s="325"/>
      <c r="AF3892" s="383"/>
      <c r="AH3892" s="325"/>
      <c r="AI3892" s="325"/>
      <c r="AK3892" s="385"/>
      <c r="AL3892" s="385"/>
      <c r="AM3892" s="359"/>
      <c r="AN3892" s="385"/>
      <c r="AO3892" s="385"/>
      <c r="AP3892" s="385"/>
      <c r="AQ3892" s="385"/>
      <c r="AR3892" s="385"/>
      <c r="AS3892" s="385"/>
      <c r="AT3892" s="385"/>
      <c r="AU3892" s="359"/>
      <c r="AW3892" s="416"/>
      <c r="AX3892" s="694"/>
      <c r="AY3892" s="641"/>
      <c r="AZ3892" s="385"/>
      <c r="BA3892" s="385"/>
      <c r="BB3892" s="416"/>
      <c r="BC3892" s="416"/>
      <c r="BD3892" s="416"/>
      <c r="BE3892" s="416"/>
      <c r="BF3892" s="416"/>
      <c r="BG3892" s="416"/>
      <c r="BH3892" s="416"/>
      <c r="BI3892" s="416"/>
      <c r="BJ3892" s="416"/>
    </row>
    <row r="3893" spans="10:62" x14ac:dyDescent="0.2">
      <c r="J3893" s="385"/>
      <c r="K3893" s="217"/>
      <c r="L3893" s="217"/>
      <c r="M3893" s="693"/>
      <c r="N3893" s="693"/>
      <c r="O3893" s="359"/>
      <c r="P3893" s="619"/>
      <c r="Q3893" s="672"/>
      <c r="R3893" s="672"/>
      <c r="S3893" s="672"/>
      <c r="T3893" s="385"/>
      <c r="U3893" s="385"/>
      <c r="V3893" s="385"/>
      <c r="W3893" s="385"/>
      <c r="X3893" s="693"/>
      <c r="Y3893" s="325"/>
      <c r="Z3893" s="308"/>
      <c r="AA3893" s="383"/>
      <c r="AC3893" s="325"/>
      <c r="AD3893" s="325"/>
      <c r="AF3893" s="383"/>
      <c r="AH3893" s="325"/>
      <c r="AI3893" s="325"/>
      <c r="AK3893" s="385"/>
      <c r="AL3893" s="385"/>
      <c r="AM3893" s="359"/>
      <c r="AN3893" s="385"/>
      <c r="AO3893" s="385"/>
      <c r="AP3893" s="385"/>
      <c r="AQ3893" s="385"/>
      <c r="AR3893" s="385"/>
      <c r="AS3893" s="385"/>
      <c r="AT3893" s="385"/>
      <c r="AU3893" s="359"/>
      <c r="AW3893" s="416"/>
      <c r="AX3893" s="694"/>
      <c r="AY3893" s="641"/>
      <c r="AZ3893" s="385"/>
      <c r="BA3893" s="385"/>
      <c r="BB3893" s="416"/>
      <c r="BC3893" s="416"/>
      <c r="BD3893" s="416"/>
      <c r="BE3893" s="416"/>
      <c r="BF3893" s="416"/>
      <c r="BG3893" s="416"/>
      <c r="BH3893" s="416"/>
      <c r="BI3893" s="416"/>
      <c r="BJ3893" s="416"/>
    </row>
    <row r="3894" spans="10:62" x14ac:dyDescent="0.2">
      <c r="J3894" s="385"/>
      <c r="K3894" s="217"/>
      <c r="L3894" s="217"/>
      <c r="M3894" s="693"/>
      <c r="N3894" s="693"/>
      <c r="O3894" s="359"/>
      <c r="P3894" s="619"/>
      <c r="Q3894" s="672"/>
      <c r="R3894" s="672"/>
      <c r="S3894" s="672"/>
      <c r="T3894" s="385"/>
      <c r="U3894" s="385"/>
      <c r="V3894" s="385"/>
      <c r="W3894" s="385"/>
      <c r="X3894" s="693"/>
      <c r="Y3894" s="325"/>
      <c r="Z3894" s="308"/>
      <c r="AA3894" s="383"/>
      <c r="AC3894" s="325"/>
      <c r="AD3894" s="325"/>
      <c r="AF3894" s="383"/>
      <c r="AH3894" s="325"/>
      <c r="AI3894" s="325"/>
      <c r="AK3894" s="385"/>
      <c r="AL3894" s="385"/>
      <c r="AM3894" s="359"/>
      <c r="AN3894" s="385"/>
      <c r="AO3894" s="385"/>
      <c r="AP3894" s="385"/>
      <c r="AQ3894" s="385"/>
      <c r="AR3894" s="385"/>
      <c r="AS3894" s="385"/>
      <c r="AT3894" s="385"/>
      <c r="AU3894" s="359"/>
      <c r="AW3894" s="416"/>
      <c r="AX3894" s="694"/>
      <c r="AY3894" s="641"/>
      <c r="AZ3894" s="385"/>
      <c r="BA3894" s="385"/>
      <c r="BB3894" s="416"/>
      <c r="BC3894" s="416"/>
      <c r="BD3894" s="416"/>
      <c r="BE3894" s="416"/>
      <c r="BF3894" s="416"/>
      <c r="BG3894" s="416"/>
      <c r="BH3894" s="416"/>
      <c r="BI3894" s="416"/>
      <c r="BJ3894" s="416"/>
    </row>
    <row r="3895" spans="10:62" x14ac:dyDescent="0.2">
      <c r="J3895" s="385"/>
      <c r="K3895" s="217"/>
      <c r="L3895" s="217"/>
      <c r="M3895" s="693"/>
      <c r="N3895" s="693"/>
      <c r="O3895" s="359"/>
      <c r="P3895" s="619"/>
      <c r="Q3895" s="672"/>
      <c r="R3895" s="672"/>
      <c r="S3895" s="672"/>
      <c r="T3895" s="385"/>
      <c r="U3895" s="385"/>
      <c r="V3895" s="385"/>
      <c r="W3895" s="385"/>
      <c r="X3895" s="693"/>
      <c r="Y3895" s="325"/>
      <c r="Z3895" s="308"/>
      <c r="AA3895" s="383"/>
      <c r="AC3895" s="325"/>
      <c r="AD3895" s="325"/>
      <c r="AF3895" s="383"/>
      <c r="AH3895" s="325"/>
      <c r="AI3895" s="325"/>
      <c r="AK3895" s="385"/>
      <c r="AL3895" s="385"/>
      <c r="AM3895" s="359"/>
      <c r="AN3895" s="385"/>
      <c r="AO3895" s="385"/>
      <c r="AP3895" s="385"/>
      <c r="AQ3895" s="385"/>
      <c r="AR3895" s="385"/>
      <c r="AS3895" s="385"/>
      <c r="AT3895" s="385"/>
      <c r="AU3895" s="359"/>
      <c r="AW3895" s="416"/>
      <c r="AX3895" s="694"/>
      <c r="AY3895" s="641"/>
      <c r="AZ3895" s="385"/>
      <c r="BA3895" s="385"/>
      <c r="BB3895" s="416"/>
      <c r="BC3895" s="416"/>
      <c r="BD3895" s="416"/>
      <c r="BE3895" s="416"/>
      <c r="BF3895" s="416"/>
      <c r="BG3895" s="416"/>
      <c r="BH3895" s="416"/>
      <c r="BI3895" s="416"/>
      <c r="BJ3895" s="416"/>
    </row>
    <row r="3896" spans="10:62" x14ac:dyDescent="0.2">
      <c r="J3896" s="385"/>
      <c r="K3896" s="217"/>
      <c r="L3896" s="217"/>
      <c r="M3896" s="693"/>
      <c r="N3896" s="693"/>
      <c r="O3896" s="359"/>
      <c r="P3896" s="619"/>
      <c r="Q3896" s="672"/>
      <c r="R3896" s="672"/>
      <c r="S3896" s="672"/>
      <c r="T3896" s="385"/>
      <c r="U3896" s="385"/>
      <c r="V3896" s="385"/>
      <c r="W3896" s="385"/>
      <c r="X3896" s="693"/>
      <c r="Y3896" s="325"/>
      <c r="Z3896" s="308"/>
      <c r="AA3896" s="383"/>
      <c r="AC3896" s="325"/>
      <c r="AD3896" s="325"/>
      <c r="AF3896" s="383"/>
      <c r="AH3896" s="325"/>
      <c r="AI3896" s="325"/>
      <c r="AK3896" s="385"/>
      <c r="AL3896" s="385"/>
      <c r="AM3896" s="359"/>
      <c r="AN3896" s="385"/>
      <c r="AO3896" s="385"/>
      <c r="AP3896" s="385"/>
      <c r="AQ3896" s="385"/>
      <c r="AR3896" s="385"/>
      <c r="AS3896" s="385"/>
      <c r="AT3896" s="385"/>
      <c r="AU3896" s="359"/>
      <c r="AW3896" s="416"/>
      <c r="AX3896" s="694"/>
      <c r="AY3896" s="641"/>
      <c r="AZ3896" s="385"/>
      <c r="BA3896" s="385"/>
      <c r="BB3896" s="416"/>
      <c r="BC3896" s="416"/>
      <c r="BD3896" s="416"/>
      <c r="BE3896" s="416"/>
      <c r="BF3896" s="416"/>
      <c r="BG3896" s="416"/>
      <c r="BH3896" s="416"/>
      <c r="BI3896" s="416"/>
      <c r="BJ3896" s="416"/>
    </row>
    <row r="3897" spans="10:62" x14ac:dyDescent="0.2">
      <c r="J3897" s="385"/>
      <c r="K3897" s="217"/>
      <c r="L3897" s="217"/>
      <c r="M3897" s="693"/>
      <c r="N3897" s="693"/>
      <c r="O3897" s="359"/>
      <c r="P3897" s="619"/>
      <c r="Q3897" s="672"/>
      <c r="R3897" s="672"/>
      <c r="S3897" s="672"/>
      <c r="T3897" s="385"/>
      <c r="U3897" s="385"/>
      <c r="V3897" s="385"/>
      <c r="W3897" s="385"/>
      <c r="X3897" s="693"/>
      <c r="Y3897" s="325"/>
      <c r="Z3897" s="308"/>
      <c r="AA3897" s="383"/>
      <c r="AC3897" s="325"/>
      <c r="AD3897" s="325"/>
      <c r="AF3897" s="383"/>
      <c r="AH3897" s="325"/>
      <c r="AI3897" s="325"/>
      <c r="AK3897" s="385"/>
      <c r="AL3897" s="385"/>
      <c r="AM3897" s="359"/>
      <c r="AN3897" s="385"/>
      <c r="AO3897" s="385"/>
      <c r="AP3897" s="385"/>
      <c r="AQ3897" s="385"/>
      <c r="AR3897" s="385"/>
      <c r="AS3897" s="385"/>
      <c r="AT3897" s="385"/>
      <c r="AU3897" s="359"/>
      <c r="AW3897" s="416"/>
      <c r="AX3897" s="694"/>
      <c r="AY3897" s="641"/>
      <c r="AZ3897" s="385"/>
      <c r="BA3897" s="385"/>
      <c r="BB3897" s="416"/>
      <c r="BC3897" s="416"/>
      <c r="BD3897" s="416"/>
      <c r="BE3897" s="416"/>
      <c r="BF3897" s="416"/>
      <c r="BG3897" s="416"/>
      <c r="BH3897" s="416"/>
      <c r="BI3897" s="416"/>
      <c r="BJ3897" s="416"/>
    </row>
    <row r="3898" spans="10:62" x14ac:dyDescent="0.2">
      <c r="J3898" s="385"/>
      <c r="K3898" s="217"/>
      <c r="L3898" s="217"/>
      <c r="M3898" s="693"/>
      <c r="N3898" s="693"/>
      <c r="O3898" s="359"/>
      <c r="P3898" s="619"/>
      <c r="Q3898" s="672"/>
      <c r="R3898" s="672"/>
      <c r="S3898" s="672"/>
      <c r="T3898" s="385"/>
      <c r="U3898" s="385"/>
      <c r="V3898" s="385"/>
      <c r="W3898" s="385"/>
      <c r="X3898" s="693"/>
      <c r="Y3898" s="325"/>
      <c r="Z3898" s="308"/>
      <c r="AA3898" s="383"/>
      <c r="AC3898" s="325"/>
      <c r="AD3898" s="325"/>
      <c r="AF3898" s="383"/>
      <c r="AH3898" s="325"/>
      <c r="AI3898" s="325"/>
      <c r="AK3898" s="385"/>
      <c r="AL3898" s="385"/>
      <c r="AM3898" s="359"/>
      <c r="AN3898" s="385"/>
      <c r="AO3898" s="385"/>
      <c r="AP3898" s="385"/>
      <c r="AQ3898" s="385"/>
      <c r="AR3898" s="385"/>
      <c r="AS3898" s="385"/>
      <c r="AT3898" s="385"/>
      <c r="AU3898" s="359"/>
      <c r="AW3898" s="416"/>
      <c r="AX3898" s="694"/>
      <c r="AY3898" s="641"/>
      <c r="AZ3898" s="385"/>
      <c r="BA3898" s="385"/>
      <c r="BB3898" s="416"/>
      <c r="BC3898" s="416"/>
      <c r="BD3898" s="416"/>
      <c r="BE3898" s="416"/>
      <c r="BF3898" s="416"/>
      <c r="BG3898" s="416"/>
      <c r="BH3898" s="416"/>
      <c r="BI3898" s="416"/>
      <c r="BJ3898" s="416"/>
    </row>
    <row r="3899" spans="10:62" x14ac:dyDescent="0.2">
      <c r="J3899" s="385"/>
      <c r="K3899" s="217"/>
      <c r="L3899" s="217"/>
      <c r="M3899" s="693"/>
      <c r="N3899" s="693"/>
      <c r="O3899" s="359"/>
      <c r="P3899" s="619"/>
      <c r="Q3899" s="672"/>
      <c r="R3899" s="672"/>
      <c r="S3899" s="672"/>
      <c r="T3899" s="385"/>
      <c r="U3899" s="385"/>
      <c r="V3899" s="385"/>
      <c r="W3899" s="385"/>
      <c r="X3899" s="693"/>
      <c r="Y3899" s="325"/>
      <c r="Z3899" s="308"/>
      <c r="AA3899" s="383"/>
      <c r="AC3899" s="325"/>
      <c r="AD3899" s="325"/>
      <c r="AF3899" s="383"/>
      <c r="AH3899" s="325"/>
      <c r="AI3899" s="325"/>
      <c r="AK3899" s="385"/>
      <c r="AL3899" s="385"/>
      <c r="AM3899" s="359"/>
      <c r="AN3899" s="385"/>
      <c r="AO3899" s="385"/>
      <c r="AP3899" s="385"/>
      <c r="AQ3899" s="385"/>
      <c r="AR3899" s="385"/>
      <c r="AS3899" s="385"/>
      <c r="AT3899" s="385"/>
      <c r="AU3899" s="359"/>
      <c r="AW3899" s="416"/>
      <c r="AX3899" s="694"/>
      <c r="AY3899" s="641"/>
      <c r="AZ3899" s="385"/>
      <c r="BA3899" s="385"/>
      <c r="BB3899" s="416"/>
      <c r="BC3899" s="416"/>
      <c r="BD3899" s="416"/>
      <c r="BE3899" s="416"/>
      <c r="BF3899" s="416"/>
      <c r="BG3899" s="416"/>
      <c r="BH3899" s="416"/>
      <c r="BI3899" s="416"/>
      <c r="BJ3899" s="416"/>
    </row>
    <row r="3900" spans="10:62" x14ac:dyDescent="0.2">
      <c r="J3900" s="385"/>
      <c r="K3900" s="217"/>
      <c r="L3900" s="217"/>
      <c r="M3900" s="693"/>
      <c r="N3900" s="693"/>
      <c r="O3900" s="359"/>
      <c r="P3900" s="619"/>
      <c r="Q3900" s="672"/>
      <c r="R3900" s="672"/>
      <c r="S3900" s="672"/>
      <c r="T3900" s="385"/>
      <c r="U3900" s="385"/>
      <c r="V3900" s="385"/>
      <c r="W3900" s="385"/>
      <c r="X3900" s="693"/>
      <c r="Y3900" s="325"/>
      <c r="Z3900" s="308"/>
      <c r="AA3900" s="383"/>
      <c r="AC3900" s="325"/>
      <c r="AD3900" s="325"/>
      <c r="AF3900" s="383"/>
      <c r="AH3900" s="325"/>
      <c r="AI3900" s="325"/>
      <c r="AK3900" s="385"/>
      <c r="AL3900" s="385"/>
      <c r="AM3900" s="359"/>
      <c r="AN3900" s="385"/>
      <c r="AO3900" s="385"/>
      <c r="AP3900" s="385"/>
      <c r="AQ3900" s="385"/>
      <c r="AR3900" s="385"/>
      <c r="AS3900" s="385"/>
      <c r="AT3900" s="385"/>
      <c r="AU3900" s="359"/>
      <c r="AW3900" s="416"/>
      <c r="AX3900" s="694"/>
      <c r="AY3900" s="641"/>
      <c r="AZ3900" s="385"/>
      <c r="BA3900" s="385"/>
      <c r="BB3900" s="416"/>
      <c r="BC3900" s="416"/>
      <c r="BD3900" s="416"/>
      <c r="BE3900" s="416"/>
      <c r="BF3900" s="416"/>
      <c r="BG3900" s="416"/>
      <c r="BH3900" s="416"/>
      <c r="BI3900" s="416"/>
      <c r="BJ3900" s="416"/>
    </row>
    <row r="3901" spans="10:62" x14ac:dyDescent="0.2">
      <c r="J3901" s="385"/>
      <c r="K3901" s="217"/>
      <c r="L3901" s="217"/>
      <c r="M3901" s="693"/>
      <c r="N3901" s="693"/>
      <c r="O3901" s="359"/>
      <c r="P3901" s="619"/>
      <c r="Q3901" s="672"/>
      <c r="R3901" s="672"/>
      <c r="S3901" s="672"/>
      <c r="T3901" s="385"/>
      <c r="U3901" s="385"/>
      <c r="V3901" s="385"/>
      <c r="W3901" s="385"/>
      <c r="X3901" s="693"/>
      <c r="Y3901" s="325"/>
      <c r="Z3901" s="308"/>
      <c r="AA3901" s="383"/>
      <c r="AC3901" s="325"/>
      <c r="AD3901" s="325"/>
      <c r="AF3901" s="383"/>
      <c r="AH3901" s="325"/>
      <c r="AI3901" s="325"/>
      <c r="AK3901" s="385"/>
      <c r="AL3901" s="385"/>
      <c r="AM3901" s="359"/>
      <c r="AN3901" s="385"/>
      <c r="AO3901" s="385"/>
      <c r="AP3901" s="385"/>
      <c r="AQ3901" s="385"/>
      <c r="AR3901" s="385"/>
      <c r="AS3901" s="385"/>
      <c r="AT3901" s="385"/>
      <c r="AU3901" s="359"/>
      <c r="AW3901" s="416"/>
      <c r="AX3901" s="694"/>
      <c r="AY3901" s="641"/>
      <c r="AZ3901" s="385"/>
      <c r="BA3901" s="385"/>
      <c r="BB3901" s="416"/>
      <c r="BC3901" s="416"/>
      <c r="BD3901" s="416"/>
      <c r="BE3901" s="416"/>
      <c r="BF3901" s="416"/>
      <c r="BG3901" s="416"/>
      <c r="BH3901" s="416"/>
      <c r="BI3901" s="416"/>
      <c r="BJ3901" s="416"/>
    </row>
    <row r="3902" spans="10:62" x14ac:dyDescent="0.2">
      <c r="J3902" s="385"/>
      <c r="K3902" s="217"/>
      <c r="L3902" s="217"/>
      <c r="M3902" s="693"/>
      <c r="N3902" s="693"/>
      <c r="O3902" s="359"/>
      <c r="P3902" s="619"/>
      <c r="Q3902" s="672"/>
      <c r="R3902" s="672"/>
      <c r="S3902" s="672"/>
      <c r="T3902" s="385"/>
      <c r="U3902" s="385"/>
      <c r="V3902" s="385"/>
      <c r="W3902" s="385"/>
      <c r="X3902" s="693"/>
      <c r="Y3902" s="325"/>
      <c r="Z3902" s="308"/>
      <c r="AA3902" s="383"/>
      <c r="AC3902" s="325"/>
      <c r="AD3902" s="325"/>
      <c r="AF3902" s="383"/>
      <c r="AH3902" s="325"/>
      <c r="AI3902" s="325"/>
      <c r="AK3902" s="385"/>
      <c r="AL3902" s="385"/>
      <c r="AM3902" s="359"/>
      <c r="AN3902" s="385"/>
      <c r="AO3902" s="385"/>
      <c r="AP3902" s="385"/>
      <c r="AQ3902" s="385"/>
      <c r="AR3902" s="385"/>
      <c r="AS3902" s="385"/>
      <c r="AT3902" s="385"/>
      <c r="AU3902" s="359"/>
      <c r="AW3902" s="416"/>
      <c r="AX3902" s="694"/>
      <c r="AY3902" s="641"/>
      <c r="AZ3902" s="385"/>
      <c r="BA3902" s="385"/>
      <c r="BB3902" s="416"/>
      <c r="BC3902" s="416"/>
      <c r="BD3902" s="416"/>
      <c r="BE3902" s="416"/>
      <c r="BF3902" s="416"/>
      <c r="BG3902" s="416"/>
      <c r="BH3902" s="416"/>
      <c r="BI3902" s="416"/>
      <c r="BJ3902" s="416"/>
    </row>
    <row r="3903" spans="10:62" x14ac:dyDescent="0.2">
      <c r="J3903" s="385"/>
      <c r="K3903" s="217"/>
      <c r="L3903" s="217"/>
      <c r="M3903" s="693"/>
      <c r="N3903" s="693"/>
      <c r="O3903" s="359"/>
      <c r="P3903" s="619"/>
      <c r="Q3903" s="672"/>
      <c r="R3903" s="672"/>
      <c r="S3903" s="672"/>
      <c r="T3903" s="385"/>
      <c r="U3903" s="385"/>
      <c r="V3903" s="385"/>
      <c r="W3903" s="385"/>
      <c r="X3903" s="693"/>
      <c r="Y3903" s="325"/>
      <c r="Z3903" s="308"/>
      <c r="AA3903" s="383"/>
      <c r="AC3903" s="325"/>
      <c r="AD3903" s="325"/>
      <c r="AF3903" s="383"/>
      <c r="AH3903" s="325"/>
      <c r="AI3903" s="325"/>
      <c r="AK3903" s="385"/>
      <c r="AL3903" s="385"/>
      <c r="AM3903" s="359"/>
      <c r="AN3903" s="385"/>
      <c r="AO3903" s="385"/>
      <c r="AP3903" s="385"/>
      <c r="AQ3903" s="385"/>
      <c r="AR3903" s="385"/>
      <c r="AS3903" s="385"/>
      <c r="AT3903" s="385"/>
      <c r="AU3903" s="359"/>
      <c r="AW3903" s="416"/>
      <c r="AX3903" s="694"/>
      <c r="AY3903" s="641"/>
      <c r="AZ3903" s="385"/>
      <c r="BA3903" s="385"/>
      <c r="BB3903" s="416"/>
      <c r="BC3903" s="416"/>
      <c r="BD3903" s="416"/>
      <c r="BE3903" s="416"/>
      <c r="BF3903" s="416"/>
      <c r="BG3903" s="416"/>
      <c r="BH3903" s="416"/>
      <c r="BI3903" s="416"/>
      <c r="BJ3903" s="416"/>
    </row>
    <row r="3904" spans="10:62" x14ac:dyDescent="0.2">
      <c r="J3904" s="385"/>
      <c r="K3904" s="217"/>
      <c r="L3904" s="217"/>
      <c r="M3904" s="693"/>
      <c r="N3904" s="693"/>
      <c r="O3904" s="359"/>
      <c r="P3904" s="619"/>
      <c r="Q3904" s="672"/>
      <c r="R3904" s="672"/>
      <c r="S3904" s="672"/>
      <c r="T3904" s="385"/>
      <c r="U3904" s="385"/>
      <c r="V3904" s="385"/>
      <c r="W3904" s="385"/>
      <c r="X3904" s="693"/>
      <c r="Y3904" s="325"/>
      <c r="Z3904" s="308"/>
      <c r="AA3904" s="383"/>
      <c r="AC3904" s="325"/>
      <c r="AD3904" s="325"/>
      <c r="AF3904" s="383"/>
      <c r="AH3904" s="325"/>
      <c r="AI3904" s="325"/>
      <c r="AK3904" s="385"/>
      <c r="AL3904" s="385"/>
      <c r="AM3904" s="359"/>
      <c r="AN3904" s="385"/>
      <c r="AO3904" s="385"/>
      <c r="AP3904" s="385"/>
      <c r="AQ3904" s="385"/>
      <c r="AR3904" s="385"/>
      <c r="AS3904" s="385"/>
      <c r="AT3904" s="385"/>
      <c r="AU3904" s="359"/>
      <c r="AW3904" s="416"/>
      <c r="AX3904" s="694"/>
      <c r="AY3904" s="641"/>
      <c r="AZ3904" s="385"/>
      <c r="BA3904" s="385"/>
      <c r="BB3904" s="416"/>
      <c r="BC3904" s="416"/>
      <c r="BD3904" s="416"/>
      <c r="BE3904" s="416"/>
      <c r="BF3904" s="416"/>
      <c r="BG3904" s="416"/>
      <c r="BH3904" s="416"/>
      <c r="BI3904" s="416"/>
      <c r="BJ3904" s="416"/>
    </row>
    <row r="3905" spans="10:62" x14ac:dyDescent="0.2">
      <c r="J3905" s="385"/>
      <c r="K3905" s="217"/>
      <c r="L3905" s="217"/>
      <c r="M3905" s="693"/>
      <c r="N3905" s="693"/>
      <c r="O3905" s="359"/>
      <c r="P3905" s="619"/>
      <c r="Q3905" s="672"/>
      <c r="R3905" s="672"/>
      <c r="S3905" s="672"/>
      <c r="T3905" s="385"/>
      <c r="U3905" s="385"/>
      <c r="V3905" s="385"/>
      <c r="W3905" s="385"/>
      <c r="X3905" s="693"/>
      <c r="Y3905" s="325"/>
      <c r="Z3905" s="308"/>
      <c r="AA3905" s="383"/>
      <c r="AC3905" s="325"/>
      <c r="AD3905" s="325"/>
      <c r="AF3905" s="383"/>
      <c r="AH3905" s="325"/>
      <c r="AI3905" s="325"/>
      <c r="AK3905" s="385"/>
      <c r="AL3905" s="385"/>
      <c r="AM3905" s="359"/>
      <c r="AN3905" s="385"/>
      <c r="AO3905" s="385"/>
      <c r="AP3905" s="385"/>
      <c r="AQ3905" s="385"/>
      <c r="AR3905" s="385"/>
      <c r="AS3905" s="385"/>
      <c r="AT3905" s="385"/>
      <c r="AU3905" s="359"/>
      <c r="AW3905" s="416"/>
      <c r="AX3905" s="694"/>
      <c r="AY3905" s="641"/>
      <c r="AZ3905" s="385"/>
      <c r="BA3905" s="385"/>
      <c r="BB3905" s="416"/>
      <c r="BC3905" s="416"/>
      <c r="BD3905" s="416"/>
      <c r="BE3905" s="416"/>
      <c r="BF3905" s="416"/>
      <c r="BG3905" s="416"/>
      <c r="BH3905" s="416"/>
      <c r="BI3905" s="416"/>
      <c r="BJ3905" s="416"/>
    </row>
    <row r="3906" spans="10:62" x14ac:dyDescent="0.2">
      <c r="J3906" s="385"/>
      <c r="K3906" s="217"/>
      <c r="L3906" s="217"/>
      <c r="M3906" s="693"/>
      <c r="N3906" s="693"/>
      <c r="O3906" s="359"/>
      <c r="P3906" s="619"/>
      <c r="Q3906" s="672"/>
      <c r="R3906" s="672"/>
      <c r="S3906" s="672"/>
      <c r="T3906" s="385"/>
      <c r="U3906" s="385"/>
      <c r="V3906" s="385"/>
      <c r="W3906" s="385"/>
      <c r="X3906" s="693"/>
      <c r="Y3906" s="325"/>
      <c r="Z3906" s="308"/>
      <c r="AA3906" s="383"/>
      <c r="AC3906" s="325"/>
      <c r="AD3906" s="325"/>
      <c r="AF3906" s="383"/>
      <c r="AH3906" s="325"/>
      <c r="AI3906" s="325"/>
      <c r="AK3906" s="385"/>
      <c r="AL3906" s="385"/>
      <c r="AM3906" s="359"/>
      <c r="AN3906" s="385"/>
      <c r="AO3906" s="385"/>
      <c r="AP3906" s="385"/>
      <c r="AQ3906" s="385"/>
      <c r="AR3906" s="385"/>
      <c r="AS3906" s="385"/>
      <c r="AT3906" s="385"/>
      <c r="AU3906" s="359"/>
      <c r="AW3906" s="416"/>
      <c r="AX3906" s="694"/>
      <c r="AY3906" s="641"/>
      <c r="AZ3906" s="385"/>
      <c r="BA3906" s="385"/>
      <c r="BB3906" s="416"/>
      <c r="BC3906" s="416"/>
      <c r="BD3906" s="416"/>
      <c r="BE3906" s="416"/>
      <c r="BF3906" s="416"/>
      <c r="BG3906" s="416"/>
      <c r="BH3906" s="416"/>
      <c r="BI3906" s="416"/>
      <c r="BJ3906" s="416"/>
    </row>
    <row r="3907" spans="10:62" x14ac:dyDescent="0.2">
      <c r="J3907" s="385"/>
      <c r="K3907" s="217"/>
      <c r="L3907" s="217"/>
      <c r="M3907" s="693"/>
      <c r="N3907" s="693"/>
      <c r="O3907" s="359"/>
      <c r="P3907" s="619"/>
      <c r="Q3907" s="672"/>
      <c r="R3907" s="672"/>
      <c r="S3907" s="672"/>
      <c r="T3907" s="385"/>
      <c r="U3907" s="385"/>
      <c r="V3907" s="385"/>
      <c r="W3907" s="385"/>
      <c r="X3907" s="693"/>
      <c r="Y3907" s="325"/>
      <c r="Z3907" s="308"/>
      <c r="AA3907" s="383"/>
      <c r="AC3907" s="325"/>
      <c r="AD3907" s="325"/>
      <c r="AF3907" s="383"/>
      <c r="AH3907" s="325"/>
      <c r="AI3907" s="325"/>
      <c r="AK3907" s="385"/>
      <c r="AL3907" s="385"/>
      <c r="AM3907" s="359"/>
      <c r="AN3907" s="385"/>
      <c r="AO3907" s="385"/>
      <c r="AP3907" s="385"/>
      <c r="AQ3907" s="385"/>
      <c r="AR3907" s="385"/>
      <c r="AS3907" s="385"/>
      <c r="AT3907" s="385"/>
      <c r="AU3907" s="359"/>
      <c r="AW3907" s="416"/>
      <c r="AX3907" s="694"/>
      <c r="AY3907" s="641"/>
      <c r="AZ3907" s="385"/>
      <c r="BA3907" s="385"/>
      <c r="BB3907" s="416"/>
      <c r="BC3907" s="416"/>
      <c r="BD3907" s="416"/>
      <c r="BE3907" s="416"/>
      <c r="BF3907" s="416"/>
      <c r="BG3907" s="416"/>
      <c r="BH3907" s="416"/>
      <c r="BI3907" s="416"/>
      <c r="BJ3907" s="416"/>
    </row>
    <row r="3908" spans="10:62" x14ac:dyDescent="0.2">
      <c r="J3908" s="385"/>
      <c r="K3908" s="217"/>
      <c r="L3908" s="217"/>
      <c r="M3908" s="693"/>
      <c r="N3908" s="693"/>
      <c r="O3908" s="359"/>
      <c r="P3908" s="619"/>
      <c r="Q3908" s="672"/>
      <c r="R3908" s="672"/>
      <c r="S3908" s="672"/>
      <c r="T3908" s="385"/>
      <c r="U3908" s="385"/>
      <c r="V3908" s="385"/>
      <c r="W3908" s="385"/>
      <c r="X3908" s="693"/>
      <c r="Y3908" s="325"/>
      <c r="Z3908" s="308"/>
      <c r="AA3908" s="383"/>
      <c r="AC3908" s="325"/>
      <c r="AD3908" s="325"/>
      <c r="AF3908" s="383"/>
      <c r="AH3908" s="325"/>
      <c r="AI3908" s="325"/>
      <c r="AK3908" s="385"/>
      <c r="AL3908" s="385"/>
      <c r="AM3908" s="359"/>
      <c r="AN3908" s="385"/>
      <c r="AO3908" s="385"/>
      <c r="AP3908" s="385"/>
      <c r="AQ3908" s="385"/>
      <c r="AR3908" s="385"/>
      <c r="AS3908" s="385"/>
      <c r="AT3908" s="385"/>
      <c r="AU3908" s="359"/>
      <c r="AW3908" s="416"/>
      <c r="AX3908" s="694"/>
      <c r="AY3908" s="641"/>
      <c r="AZ3908" s="385"/>
      <c r="BA3908" s="385"/>
      <c r="BB3908" s="416"/>
      <c r="BC3908" s="416"/>
      <c r="BD3908" s="416"/>
      <c r="BE3908" s="416"/>
      <c r="BF3908" s="416"/>
      <c r="BG3908" s="416"/>
      <c r="BH3908" s="416"/>
      <c r="BI3908" s="416"/>
      <c r="BJ3908" s="416"/>
    </row>
    <row r="3909" spans="10:62" x14ac:dyDescent="0.2">
      <c r="J3909" s="385"/>
      <c r="K3909" s="217"/>
      <c r="L3909" s="217"/>
      <c r="M3909" s="693"/>
      <c r="N3909" s="693"/>
      <c r="O3909" s="359"/>
      <c r="P3909" s="619"/>
      <c r="Q3909" s="672"/>
      <c r="R3909" s="672"/>
      <c r="S3909" s="672"/>
      <c r="T3909" s="385"/>
      <c r="U3909" s="385"/>
      <c r="V3909" s="385"/>
      <c r="W3909" s="385"/>
      <c r="X3909" s="693"/>
      <c r="Y3909" s="325"/>
      <c r="Z3909" s="308"/>
      <c r="AA3909" s="383"/>
      <c r="AC3909" s="325"/>
      <c r="AD3909" s="325"/>
      <c r="AF3909" s="383"/>
      <c r="AH3909" s="325"/>
      <c r="AI3909" s="325"/>
      <c r="AK3909" s="385"/>
      <c r="AL3909" s="385"/>
      <c r="AM3909" s="359"/>
      <c r="AN3909" s="385"/>
      <c r="AO3909" s="385"/>
      <c r="AP3909" s="385"/>
      <c r="AQ3909" s="385"/>
      <c r="AR3909" s="385"/>
      <c r="AS3909" s="385"/>
      <c r="AT3909" s="385"/>
      <c r="AU3909" s="359"/>
      <c r="AW3909" s="416"/>
      <c r="AX3909" s="694"/>
      <c r="AY3909" s="641"/>
      <c r="AZ3909" s="385"/>
      <c r="BA3909" s="385"/>
      <c r="BB3909" s="416"/>
      <c r="BC3909" s="416"/>
      <c r="BD3909" s="416"/>
      <c r="BE3909" s="416"/>
      <c r="BF3909" s="416"/>
      <c r="BG3909" s="416"/>
      <c r="BH3909" s="416"/>
      <c r="BI3909" s="416"/>
      <c r="BJ3909" s="416"/>
    </row>
    <row r="3910" spans="10:62" x14ac:dyDescent="0.2">
      <c r="J3910" s="385"/>
      <c r="K3910" s="217"/>
      <c r="L3910" s="217"/>
      <c r="M3910" s="693"/>
      <c r="N3910" s="693"/>
      <c r="O3910" s="359"/>
      <c r="P3910" s="619"/>
      <c r="Q3910" s="672"/>
      <c r="R3910" s="672"/>
      <c r="S3910" s="672"/>
      <c r="T3910" s="385"/>
      <c r="U3910" s="385"/>
      <c r="V3910" s="385"/>
      <c r="W3910" s="385"/>
      <c r="X3910" s="693"/>
      <c r="Y3910" s="325"/>
      <c r="Z3910" s="308"/>
      <c r="AA3910" s="383"/>
      <c r="AC3910" s="325"/>
      <c r="AD3910" s="325"/>
      <c r="AF3910" s="383"/>
      <c r="AH3910" s="325"/>
      <c r="AI3910" s="325"/>
      <c r="AK3910" s="385"/>
      <c r="AL3910" s="385"/>
      <c r="AM3910" s="359"/>
      <c r="AN3910" s="385"/>
      <c r="AO3910" s="385"/>
      <c r="AP3910" s="385"/>
      <c r="AQ3910" s="385"/>
      <c r="AR3910" s="385"/>
      <c r="AS3910" s="385"/>
      <c r="AT3910" s="385"/>
      <c r="AU3910" s="359"/>
      <c r="AW3910" s="416"/>
      <c r="AX3910" s="694"/>
      <c r="AY3910" s="641"/>
      <c r="AZ3910" s="385"/>
      <c r="BA3910" s="385"/>
      <c r="BB3910" s="416"/>
      <c r="BC3910" s="416"/>
      <c r="BD3910" s="416"/>
      <c r="BE3910" s="416"/>
      <c r="BF3910" s="416"/>
      <c r="BG3910" s="416"/>
      <c r="BH3910" s="416"/>
      <c r="BI3910" s="416"/>
      <c r="BJ3910" s="416"/>
    </row>
    <row r="3911" spans="10:62" x14ac:dyDescent="0.2">
      <c r="J3911" s="385"/>
      <c r="K3911" s="217"/>
      <c r="L3911" s="217"/>
      <c r="M3911" s="693"/>
      <c r="N3911" s="693"/>
      <c r="O3911" s="359"/>
      <c r="P3911" s="619"/>
      <c r="Q3911" s="672"/>
      <c r="R3911" s="672"/>
      <c r="S3911" s="672"/>
      <c r="T3911" s="385"/>
      <c r="U3911" s="385"/>
      <c r="V3911" s="385"/>
      <c r="W3911" s="385"/>
      <c r="X3911" s="693"/>
      <c r="Y3911" s="325"/>
      <c r="Z3911" s="308"/>
      <c r="AA3911" s="383"/>
      <c r="AC3911" s="325"/>
      <c r="AD3911" s="325"/>
      <c r="AF3911" s="383"/>
      <c r="AH3911" s="325"/>
      <c r="AI3911" s="325"/>
      <c r="AK3911" s="385"/>
      <c r="AL3911" s="385"/>
      <c r="AM3911" s="359"/>
      <c r="AN3911" s="385"/>
      <c r="AO3911" s="385"/>
      <c r="AP3911" s="385"/>
      <c r="AQ3911" s="385"/>
      <c r="AR3911" s="385"/>
      <c r="AS3911" s="385"/>
      <c r="AT3911" s="385"/>
      <c r="AU3911" s="359"/>
      <c r="AW3911" s="416"/>
      <c r="AX3911" s="694"/>
      <c r="AY3911" s="641"/>
      <c r="AZ3911" s="385"/>
      <c r="BA3911" s="385"/>
      <c r="BB3911" s="416"/>
      <c r="BC3911" s="416"/>
      <c r="BD3911" s="416"/>
      <c r="BE3911" s="416"/>
      <c r="BF3911" s="416"/>
      <c r="BG3911" s="416"/>
      <c r="BH3911" s="416"/>
      <c r="BI3911" s="416"/>
      <c r="BJ3911" s="416"/>
    </row>
    <row r="3912" spans="10:62" x14ac:dyDescent="0.2">
      <c r="J3912" s="385"/>
      <c r="K3912" s="217"/>
      <c r="L3912" s="217"/>
      <c r="M3912" s="693"/>
      <c r="N3912" s="693"/>
      <c r="O3912" s="359"/>
      <c r="P3912" s="619"/>
      <c r="Q3912" s="672"/>
      <c r="R3912" s="672"/>
      <c r="S3912" s="672"/>
      <c r="T3912" s="385"/>
      <c r="U3912" s="385"/>
      <c r="V3912" s="385"/>
      <c r="W3912" s="385"/>
      <c r="X3912" s="693"/>
      <c r="Y3912" s="325"/>
      <c r="Z3912" s="308"/>
      <c r="AA3912" s="383"/>
      <c r="AC3912" s="325"/>
      <c r="AD3912" s="325"/>
      <c r="AF3912" s="383"/>
      <c r="AH3912" s="325"/>
      <c r="AI3912" s="325"/>
      <c r="AK3912" s="385"/>
      <c r="AL3912" s="385"/>
      <c r="AM3912" s="359"/>
      <c r="AN3912" s="385"/>
      <c r="AO3912" s="385"/>
      <c r="AP3912" s="385"/>
      <c r="AQ3912" s="385"/>
      <c r="AR3912" s="385"/>
      <c r="AS3912" s="385"/>
      <c r="AT3912" s="385"/>
      <c r="AU3912" s="359"/>
      <c r="AW3912" s="416"/>
      <c r="AX3912" s="694"/>
      <c r="AY3912" s="641"/>
      <c r="AZ3912" s="385"/>
      <c r="BA3912" s="385"/>
      <c r="BB3912" s="416"/>
      <c r="BC3912" s="416"/>
      <c r="BD3912" s="416"/>
      <c r="BE3912" s="416"/>
      <c r="BF3912" s="416"/>
      <c r="BG3912" s="416"/>
      <c r="BH3912" s="416"/>
      <c r="BI3912" s="416"/>
      <c r="BJ3912" s="416"/>
    </row>
    <row r="3913" spans="10:62" x14ac:dyDescent="0.2">
      <c r="J3913" s="385"/>
      <c r="K3913" s="217"/>
      <c r="L3913" s="217"/>
      <c r="M3913" s="693"/>
      <c r="N3913" s="693"/>
      <c r="O3913" s="359"/>
      <c r="P3913" s="619"/>
      <c r="Q3913" s="672"/>
      <c r="R3913" s="672"/>
      <c r="S3913" s="672"/>
      <c r="T3913" s="385"/>
      <c r="U3913" s="385"/>
      <c r="V3913" s="385"/>
      <c r="W3913" s="385"/>
      <c r="X3913" s="693"/>
      <c r="Y3913" s="325"/>
      <c r="Z3913" s="308"/>
      <c r="AA3913" s="383"/>
      <c r="AC3913" s="325"/>
      <c r="AD3913" s="325"/>
      <c r="AF3913" s="383"/>
      <c r="AH3913" s="325"/>
      <c r="AI3913" s="325"/>
      <c r="AK3913" s="385"/>
      <c r="AL3913" s="385"/>
      <c r="AM3913" s="359"/>
      <c r="AN3913" s="385"/>
      <c r="AO3913" s="385"/>
      <c r="AP3913" s="385"/>
      <c r="AQ3913" s="385"/>
      <c r="AR3913" s="385"/>
      <c r="AS3913" s="385"/>
      <c r="AT3913" s="385"/>
      <c r="AU3913" s="359"/>
      <c r="AW3913" s="416"/>
      <c r="AX3913" s="694"/>
      <c r="AY3913" s="641"/>
      <c r="AZ3913" s="385"/>
      <c r="BA3913" s="385"/>
      <c r="BB3913" s="416"/>
      <c r="BC3913" s="416"/>
      <c r="BD3913" s="416"/>
      <c r="BE3913" s="416"/>
      <c r="BF3913" s="416"/>
      <c r="BG3913" s="416"/>
      <c r="BH3913" s="416"/>
      <c r="BI3913" s="416"/>
      <c r="BJ3913" s="416"/>
    </row>
    <row r="3914" spans="10:62" x14ac:dyDescent="0.2">
      <c r="J3914" s="385"/>
      <c r="K3914" s="217"/>
      <c r="L3914" s="217"/>
      <c r="M3914" s="693"/>
      <c r="N3914" s="693"/>
      <c r="O3914" s="359"/>
      <c r="P3914" s="619"/>
      <c r="Q3914" s="672"/>
      <c r="R3914" s="672"/>
      <c r="S3914" s="672"/>
      <c r="T3914" s="385"/>
      <c r="U3914" s="385"/>
      <c r="V3914" s="385"/>
      <c r="W3914" s="385"/>
      <c r="X3914" s="693"/>
      <c r="Y3914" s="325"/>
      <c r="Z3914" s="308"/>
      <c r="AA3914" s="383"/>
      <c r="AC3914" s="325"/>
      <c r="AD3914" s="325"/>
      <c r="AF3914" s="383"/>
      <c r="AH3914" s="325"/>
      <c r="AI3914" s="325"/>
      <c r="AK3914" s="385"/>
      <c r="AL3914" s="385"/>
      <c r="AM3914" s="359"/>
      <c r="AN3914" s="385"/>
      <c r="AO3914" s="385"/>
      <c r="AP3914" s="385"/>
      <c r="AQ3914" s="385"/>
      <c r="AR3914" s="385"/>
      <c r="AS3914" s="385"/>
      <c r="AT3914" s="385"/>
      <c r="AU3914" s="359"/>
      <c r="AW3914" s="416"/>
      <c r="AX3914" s="694"/>
      <c r="AY3914" s="641"/>
      <c r="AZ3914" s="385"/>
      <c r="BA3914" s="385"/>
      <c r="BB3914" s="416"/>
      <c r="BC3914" s="416"/>
      <c r="BD3914" s="416"/>
      <c r="BE3914" s="416"/>
      <c r="BF3914" s="416"/>
      <c r="BG3914" s="416"/>
      <c r="BH3914" s="416"/>
      <c r="BI3914" s="416"/>
      <c r="BJ3914" s="416"/>
    </row>
    <row r="3915" spans="10:62" x14ac:dyDescent="0.2">
      <c r="J3915" s="385"/>
      <c r="K3915" s="217"/>
      <c r="L3915" s="217"/>
      <c r="M3915" s="693"/>
      <c r="N3915" s="693"/>
      <c r="O3915" s="359"/>
      <c r="P3915" s="619"/>
      <c r="Q3915" s="672"/>
      <c r="R3915" s="672"/>
      <c r="S3915" s="672"/>
      <c r="T3915" s="385"/>
      <c r="U3915" s="385"/>
      <c r="V3915" s="385"/>
      <c r="W3915" s="385"/>
      <c r="X3915" s="693"/>
      <c r="Y3915" s="325"/>
      <c r="Z3915" s="308"/>
      <c r="AA3915" s="383"/>
      <c r="AC3915" s="325"/>
      <c r="AD3915" s="325"/>
      <c r="AF3915" s="383"/>
      <c r="AH3915" s="325"/>
      <c r="AI3915" s="325"/>
      <c r="AK3915" s="385"/>
      <c r="AL3915" s="385"/>
      <c r="AM3915" s="359"/>
      <c r="AN3915" s="385"/>
      <c r="AO3915" s="385"/>
      <c r="AP3915" s="385"/>
      <c r="AQ3915" s="385"/>
      <c r="AR3915" s="385"/>
      <c r="AS3915" s="385"/>
      <c r="AT3915" s="385"/>
      <c r="AU3915" s="359"/>
      <c r="AW3915" s="416"/>
      <c r="AX3915" s="694"/>
      <c r="AY3915" s="641"/>
      <c r="AZ3915" s="385"/>
      <c r="BA3915" s="385"/>
      <c r="BB3915" s="416"/>
      <c r="BC3915" s="416"/>
      <c r="BD3915" s="416"/>
      <c r="BE3915" s="416"/>
      <c r="BF3915" s="416"/>
      <c r="BG3915" s="416"/>
      <c r="BH3915" s="416"/>
      <c r="BI3915" s="416"/>
      <c r="BJ3915" s="416"/>
    </row>
    <row r="3916" spans="10:62" x14ac:dyDescent="0.2">
      <c r="J3916" s="385"/>
      <c r="K3916" s="217"/>
      <c r="L3916" s="217"/>
      <c r="M3916" s="693"/>
      <c r="N3916" s="693"/>
      <c r="O3916" s="359"/>
      <c r="P3916" s="619"/>
      <c r="Q3916" s="672"/>
      <c r="R3916" s="672"/>
      <c r="S3916" s="672"/>
      <c r="T3916" s="385"/>
      <c r="U3916" s="385"/>
      <c r="V3916" s="385"/>
      <c r="W3916" s="385"/>
      <c r="X3916" s="693"/>
      <c r="Y3916" s="325"/>
      <c r="Z3916" s="308"/>
      <c r="AA3916" s="383"/>
      <c r="AC3916" s="325"/>
      <c r="AD3916" s="325"/>
      <c r="AF3916" s="383"/>
      <c r="AH3916" s="325"/>
      <c r="AI3916" s="325"/>
      <c r="AK3916" s="385"/>
      <c r="AL3916" s="385"/>
      <c r="AM3916" s="359"/>
      <c r="AN3916" s="385"/>
      <c r="AO3916" s="385"/>
      <c r="AP3916" s="385"/>
      <c r="AQ3916" s="385"/>
      <c r="AR3916" s="385"/>
      <c r="AS3916" s="385"/>
      <c r="AT3916" s="385"/>
      <c r="AU3916" s="359"/>
      <c r="AW3916" s="416"/>
      <c r="AX3916" s="694"/>
      <c r="AY3916" s="641"/>
      <c r="AZ3916" s="385"/>
      <c r="BA3916" s="385"/>
      <c r="BB3916" s="416"/>
      <c r="BC3916" s="416"/>
      <c r="BD3916" s="416"/>
      <c r="BE3916" s="416"/>
      <c r="BF3916" s="416"/>
      <c r="BG3916" s="416"/>
      <c r="BH3916" s="416"/>
      <c r="BI3916" s="416"/>
      <c r="BJ3916" s="416"/>
    </row>
    <row r="3917" spans="10:62" x14ac:dyDescent="0.2">
      <c r="J3917" s="385"/>
      <c r="K3917" s="217"/>
      <c r="L3917" s="217"/>
      <c r="M3917" s="693"/>
      <c r="N3917" s="693"/>
      <c r="O3917" s="359"/>
      <c r="P3917" s="619"/>
      <c r="Q3917" s="672"/>
      <c r="R3917" s="672"/>
      <c r="S3917" s="672"/>
      <c r="T3917" s="385"/>
      <c r="U3917" s="385"/>
      <c r="V3917" s="385"/>
      <c r="W3917" s="385"/>
      <c r="X3917" s="693"/>
      <c r="Y3917" s="325"/>
      <c r="Z3917" s="308"/>
      <c r="AA3917" s="383"/>
      <c r="AC3917" s="325"/>
      <c r="AD3917" s="325"/>
      <c r="AF3917" s="383"/>
      <c r="AH3917" s="325"/>
      <c r="AI3917" s="325"/>
      <c r="AK3917" s="385"/>
      <c r="AL3917" s="385"/>
      <c r="AM3917" s="359"/>
      <c r="AN3917" s="385"/>
      <c r="AO3917" s="385"/>
      <c r="AP3917" s="385"/>
      <c r="AQ3917" s="385"/>
      <c r="AR3917" s="385"/>
      <c r="AS3917" s="385"/>
      <c r="AT3917" s="385"/>
      <c r="AU3917" s="359"/>
      <c r="AW3917" s="416"/>
      <c r="AX3917" s="694"/>
      <c r="AY3917" s="641"/>
      <c r="AZ3917" s="385"/>
      <c r="BA3917" s="385"/>
      <c r="BB3917" s="416"/>
      <c r="BC3917" s="416"/>
      <c r="BD3917" s="416"/>
      <c r="BE3917" s="416"/>
      <c r="BF3917" s="416"/>
      <c r="BG3917" s="416"/>
      <c r="BH3917" s="416"/>
      <c r="BI3917" s="416"/>
      <c r="BJ3917" s="416"/>
    </row>
    <row r="3918" spans="10:62" x14ac:dyDescent="0.2">
      <c r="J3918" s="385"/>
      <c r="K3918" s="217"/>
      <c r="L3918" s="217"/>
      <c r="M3918" s="693"/>
      <c r="N3918" s="693"/>
      <c r="O3918" s="359"/>
      <c r="P3918" s="619"/>
      <c r="Q3918" s="672"/>
      <c r="R3918" s="672"/>
      <c r="S3918" s="672"/>
      <c r="T3918" s="385"/>
      <c r="U3918" s="385"/>
      <c r="V3918" s="385"/>
      <c r="W3918" s="385"/>
      <c r="X3918" s="693"/>
      <c r="Y3918" s="325"/>
      <c r="Z3918" s="308"/>
      <c r="AA3918" s="383"/>
      <c r="AC3918" s="325"/>
      <c r="AD3918" s="325"/>
      <c r="AF3918" s="383"/>
      <c r="AH3918" s="325"/>
      <c r="AI3918" s="325"/>
      <c r="AK3918" s="385"/>
      <c r="AL3918" s="385"/>
      <c r="AM3918" s="359"/>
      <c r="AN3918" s="385"/>
      <c r="AO3918" s="385"/>
      <c r="AP3918" s="385"/>
      <c r="AQ3918" s="385"/>
      <c r="AR3918" s="385"/>
      <c r="AS3918" s="385"/>
      <c r="AT3918" s="385"/>
      <c r="AU3918" s="359"/>
      <c r="AW3918" s="416"/>
      <c r="AX3918" s="694"/>
      <c r="AY3918" s="641"/>
      <c r="AZ3918" s="385"/>
      <c r="BA3918" s="385"/>
      <c r="BB3918" s="416"/>
      <c r="BC3918" s="416"/>
      <c r="BD3918" s="416"/>
      <c r="BE3918" s="416"/>
      <c r="BF3918" s="416"/>
      <c r="BG3918" s="416"/>
      <c r="BH3918" s="416"/>
      <c r="BI3918" s="416"/>
      <c r="BJ3918" s="416"/>
    </row>
    <row r="3919" spans="10:62" x14ac:dyDescent="0.2">
      <c r="J3919" s="385"/>
      <c r="K3919" s="217"/>
      <c r="L3919" s="217"/>
      <c r="M3919" s="693"/>
      <c r="N3919" s="693"/>
      <c r="O3919" s="359"/>
      <c r="P3919" s="619"/>
      <c r="Q3919" s="672"/>
      <c r="R3919" s="672"/>
      <c r="S3919" s="672"/>
      <c r="T3919" s="385"/>
      <c r="U3919" s="385"/>
      <c r="V3919" s="385"/>
      <c r="W3919" s="385"/>
      <c r="X3919" s="693"/>
      <c r="Y3919" s="325"/>
      <c r="Z3919" s="308"/>
      <c r="AA3919" s="383"/>
      <c r="AC3919" s="325"/>
      <c r="AD3919" s="325"/>
      <c r="AF3919" s="383"/>
      <c r="AH3919" s="325"/>
      <c r="AI3919" s="325"/>
      <c r="AK3919" s="385"/>
      <c r="AL3919" s="385"/>
      <c r="AM3919" s="359"/>
      <c r="AN3919" s="385"/>
      <c r="AO3919" s="385"/>
      <c r="AP3919" s="385"/>
      <c r="AQ3919" s="385"/>
      <c r="AR3919" s="385"/>
      <c r="AS3919" s="385"/>
      <c r="AT3919" s="385"/>
      <c r="AU3919" s="359"/>
      <c r="AW3919" s="416"/>
      <c r="AX3919" s="694"/>
      <c r="AY3919" s="641"/>
      <c r="AZ3919" s="385"/>
      <c r="BA3919" s="385"/>
      <c r="BB3919" s="416"/>
      <c r="BC3919" s="416"/>
      <c r="BD3919" s="416"/>
      <c r="BE3919" s="416"/>
      <c r="BF3919" s="416"/>
      <c r="BG3919" s="416"/>
      <c r="BH3919" s="416"/>
      <c r="BI3919" s="416"/>
      <c r="BJ3919" s="416"/>
    </row>
    <row r="3920" spans="10:62" x14ac:dyDescent="0.2">
      <c r="J3920" s="385"/>
      <c r="K3920" s="217"/>
      <c r="L3920" s="217"/>
      <c r="M3920" s="693"/>
      <c r="N3920" s="693"/>
      <c r="O3920" s="359"/>
      <c r="P3920" s="619"/>
      <c r="Q3920" s="672"/>
      <c r="R3920" s="672"/>
      <c r="S3920" s="672"/>
      <c r="T3920" s="385"/>
      <c r="U3920" s="385"/>
      <c r="V3920" s="385"/>
      <c r="W3920" s="385"/>
      <c r="X3920" s="693"/>
      <c r="Y3920" s="325"/>
      <c r="Z3920" s="308"/>
      <c r="AA3920" s="383"/>
      <c r="AC3920" s="325"/>
      <c r="AD3920" s="325"/>
      <c r="AF3920" s="383"/>
      <c r="AH3920" s="325"/>
      <c r="AI3920" s="325"/>
      <c r="AK3920" s="385"/>
      <c r="AL3920" s="385"/>
      <c r="AM3920" s="359"/>
      <c r="AN3920" s="385"/>
      <c r="AO3920" s="385"/>
      <c r="AP3920" s="385"/>
      <c r="AQ3920" s="385"/>
      <c r="AR3920" s="385"/>
      <c r="AS3920" s="385"/>
      <c r="AT3920" s="385"/>
      <c r="AU3920" s="359"/>
      <c r="AW3920" s="416"/>
      <c r="AX3920" s="694"/>
      <c r="AY3920" s="641"/>
      <c r="AZ3920" s="385"/>
      <c r="BA3920" s="385"/>
      <c r="BB3920" s="416"/>
      <c r="BC3920" s="416"/>
      <c r="BD3920" s="416"/>
      <c r="BE3920" s="416"/>
      <c r="BF3920" s="416"/>
      <c r="BG3920" s="416"/>
      <c r="BH3920" s="416"/>
      <c r="BI3920" s="416"/>
      <c r="BJ3920" s="416"/>
    </row>
    <row r="3921" spans="10:62" x14ac:dyDescent="0.2">
      <c r="J3921" s="385"/>
      <c r="K3921" s="217"/>
      <c r="L3921" s="217"/>
      <c r="M3921" s="693"/>
      <c r="N3921" s="693"/>
      <c r="O3921" s="359"/>
      <c r="P3921" s="619"/>
      <c r="Q3921" s="672"/>
      <c r="R3921" s="672"/>
      <c r="S3921" s="672"/>
      <c r="T3921" s="385"/>
      <c r="U3921" s="385"/>
      <c r="V3921" s="385"/>
      <c r="W3921" s="385"/>
      <c r="X3921" s="693"/>
      <c r="Y3921" s="325"/>
      <c r="Z3921" s="308"/>
      <c r="AA3921" s="383"/>
      <c r="AC3921" s="325"/>
      <c r="AD3921" s="325"/>
      <c r="AF3921" s="383"/>
      <c r="AH3921" s="325"/>
      <c r="AI3921" s="325"/>
      <c r="AK3921" s="385"/>
      <c r="AL3921" s="385"/>
      <c r="AM3921" s="359"/>
      <c r="AN3921" s="385"/>
      <c r="AO3921" s="385"/>
      <c r="AP3921" s="385"/>
      <c r="AQ3921" s="385"/>
      <c r="AR3921" s="385"/>
      <c r="AS3921" s="385"/>
      <c r="AT3921" s="385"/>
      <c r="AU3921" s="359"/>
      <c r="AW3921" s="416"/>
      <c r="AX3921" s="694"/>
      <c r="AY3921" s="641"/>
      <c r="AZ3921" s="385"/>
      <c r="BA3921" s="385"/>
      <c r="BB3921" s="416"/>
      <c r="BC3921" s="416"/>
      <c r="BD3921" s="416"/>
      <c r="BE3921" s="416"/>
      <c r="BF3921" s="416"/>
      <c r="BG3921" s="416"/>
      <c r="BH3921" s="416"/>
      <c r="BI3921" s="416"/>
      <c r="BJ3921" s="416"/>
    </row>
    <row r="3922" spans="10:62" x14ac:dyDescent="0.2">
      <c r="J3922" s="385"/>
      <c r="K3922" s="217"/>
      <c r="L3922" s="217"/>
      <c r="M3922" s="693"/>
      <c r="N3922" s="693"/>
      <c r="O3922" s="359"/>
      <c r="P3922" s="619"/>
      <c r="Q3922" s="672"/>
      <c r="R3922" s="672"/>
      <c r="S3922" s="672"/>
      <c r="T3922" s="385"/>
      <c r="U3922" s="385"/>
      <c r="V3922" s="385"/>
      <c r="W3922" s="385"/>
      <c r="X3922" s="693"/>
      <c r="Y3922" s="325"/>
      <c r="Z3922" s="308"/>
      <c r="AA3922" s="383"/>
      <c r="AC3922" s="325"/>
      <c r="AD3922" s="325"/>
      <c r="AF3922" s="383"/>
      <c r="AH3922" s="325"/>
      <c r="AI3922" s="325"/>
      <c r="AK3922" s="385"/>
      <c r="AL3922" s="385"/>
      <c r="AM3922" s="359"/>
      <c r="AN3922" s="385"/>
      <c r="AO3922" s="385"/>
      <c r="AP3922" s="385"/>
      <c r="AQ3922" s="385"/>
      <c r="AR3922" s="385"/>
      <c r="AS3922" s="385"/>
      <c r="AT3922" s="385"/>
      <c r="AU3922" s="359"/>
      <c r="AW3922" s="416"/>
      <c r="AX3922" s="694"/>
      <c r="AY3922" s="641"/>
      <c r="AZ3922" s="385"/>
      <c r="BA3922" s="385"/>
      <c r="BB3922" s="416"/>
      <c r="BC3922" s="416"/>
      <c r="BD3922" s="416"/>
      <c r="BE3922" s="416"/>
      <c r="BF3922" s="416"/>
      <c r="BG3922" s="416"/>
      <c r="BH3922" s="416"/>
      <c r="BI3922" s="416"/>
      <c r="BJ3922" s="416"/>
    </row>
    <row r="3923" spans="10:62" x14ac:dyDescent="0.2">
      <c r="J3923" s="385"/>
      <c r="K3923" s="217"/>
      <c r="L3923" s="217"/>
      <c r="M3923" s="693"/>
      <c r="N3923" s="693"/>
      <c r="O3923" s="359"/>
      <c r="P3923" s="619"/>
      <c r="Q3923" s="672"/>
      <c r="R3923" s="672"/>
      <c r="S3923" s="672"/>
      <c r="T3923" s="385"/>
      <c r="U3923" s="385"/>
      <c r="V3923" s="385"/>
      <c r="W3923" s="385"/>
      <c r="X3923" s="693"/>
      <c r="Y3923" s="325"/>
      <c r="Z3923" s="308"/>
      <c r="AA3923" s="383"/>
      <c r="AC3923" s="325"/>
      <c r="AD3923" s="325"/>
      <c r="AF3923" s="383"/>
      <c r="AH3923" s="325"/>
      <c r="AI3923" s="325"/>
      <c r="AK3923" s="385"/>
      <c r="AL3923" s="385"/>
      <c r="AM3923" s="359"/>
      <c r="AN3923" s="385"/>
      <c r="AO3923" s="385"/>
      <c r="AP3923" s="385"/>
      <c r="AQ3923" s="385"/>
      <c r="AR3923" s="385"/>
      <c r="AS3923" s="385"/>
      <c r="AT3923" s="385"/>
      <c r="AU3923" s="359"/>
      <c r="AW3923" s="416"/>
      <c r="AX3923" s="694"/>
      <c r="AY3923" s="641"/>
      <c r="AZ3923" s="385"/>
      <c r="BA3923" s="385"/>
      <c r="BB3923" s="416"/>
      <c r="BC3923" s="416"/>
      <c r="BD3923" s="416"/>
      <c r="BE3923" s="416"/>
      <c r="BF3923" s="416"/>
      <c r="BG3923" s="416"/>
      <c r="BH3923" s="416"/>
      <c r="BI3923" s="416"/>
      <c r="BJ3923" s="416"/>
    </row>
    <row r="3924" spans="10:62" x14ac:dyDescent="0.2">
      <c r="J3924" s="385"/>
      <c r="K3924" s="217"/>
      <c r="L3924" s="217"/>
      <c r="M3924" s="693"/>
      <c r="N3924" s="693"/>
      <c r="O3924" s="359"/>
      <c r="P3924" s="619"/>
      <c r="Q3924" s="672"/>
      <c r="R3924" s="672"/>
      <c r="S3924" s="672"/>
      <c r="T3924" s="385"/>
      <c r="U3924" s="385"/>
      <c r="V3924" s="385"/>
      <c r="W3924" s="385"/>
      <c r="X3924" s="693"/>
      <c r="Y3924" s="325"/>
      <c r="Z3924" s="308"/>
      <c r="AA3924" s="383"/>
      <c r="AC3924" s="325"/>
      <c r="AD3924" s="325"/>
      <c r="AF3924" s="383"/>
      <c r="AH3924" s="325"/>
      <c r="AI3924" s="325"/>
      <c r="AK3924" s="385"/>
      <c r="AL3924" s="385"/>
      <c r="AM3924" s="359"/>
      <c r="AN3924" s="385"/>
      <c r="AO3924" s="385"/>
      <c r="AP3924" s="385"/>
      <c r="AQ3924" s="385"/>
      <c r="AR3924" s="385"/>
      <c r="AS3924" s="385"/>
      <c r="AT3924" s="385"/>
      <c r="AU3924" s="359"/>
      <c r="AW3924" s="416"/>
      <c r="AX3924" s="694"/>
      <c r="AY3924" s="641"/>
      <c r="AZ3924" s="385"/>
      <c r="BA3924" s="385"/>
      <c r="BB3924" s="416"/>
      <c r="BC3924" s="416"/>
      <c r="BD3924" s="416"/>
      <c r="BE3924" s="416"/>
      <c r="BF3924" s="416"/>
      <c r="BG3924" s="416"/>
      <c r="BH3924" s="416"/>
      <c r="BI3924" s="416"/>
      <c r="BJ3924" s="416"/>
    </row>
    <row r="3925" spans="10:62" x14ac:dyDescent="0.2">
      <c r="J3925" s="385"/>
      <c r="K3925" s="217"/>
      <c r="L3925" s="217"/>
      <c r="M3925" s="693"/>
      <c r="N3925" s="693"/>
      <c r="O3925" s="359"/>
      <c r="P3925" s="619"/>
      <c r="Q3925" s="672"/>
      <c r="R3925" s="672"/>
      <c r="S3925" s="672"/>
      <c r="T3925" s="385"/>
      <c r="U3925" s="385"/>
      <c r="V3925" s="385"/>
      <c r="W3925" s="385"/>
      <c r="X3925" s="693"/>
      <c r="Y3925" s="325"/>
      <c r="Z3925" s="308"/>
      <c r="AA3925" s="383"/>
      <c r="AC3925" s="325"/>
      <c r="AD3925" s="325"/>
      <c r="AF3925" s="383"/>
      <c r="AH3925" s="325"/>
      <c r="AI3925" s="325"/>
      <c r="AK3925" s="385"/>
      <c r="AL3925" s="385"/>
      <c r="AM3925" s="359"/>
      <c r="AN3925" s="385"/>
      <c r="AO3925" s="385"/>
      <c r="AP3925" s="385"/>
      <c r="AQ3925" s="385"/>
      <c r="AR3925" s="385"/>
      <c r="AS3925" s="385"/>
      <c r="AT3925" s="385"/>
      <c r="AU3925" s="359"/>
      <c r="AW3925" s="416"/>
      <c r="AX3925" s="694"/>
      <c r="AY3925" s="641"/>
      <c r="AZ3925" s="385"/>
      <c r="BA3925" s="385"/>
      <c r="BB3925" s="416"/>
      <c r="BC3925" s="416"/>
      <c r="BD3925" s="416"/>
      <c r="BE3925" s="416"/>
      <c r="BF3925" s="416"/>
      <c r="BG3925" s="416"/>
      <c r="BH3925" s="416"/>
      <c r="BI3925" s="416"/>
      <c r="BJ3925" s="416"/>
    </row>
    <row r="3926" spans="10:62" x14ac:dyDescent="0.2">
      <c r="J3926" s="385"/>
      <c r="K3926" s="217"/>
      <c r="L3926" s="217"/>
      <c r="M3926" s="693"/>
      <c r="N3926" s="693"/>
      <c r="O3926" s="359"/>
      <c r="P3926" s="619"/>
      <c r="Q3926" s="672"/>
      <c r="R3926" s="672"/>
      <c r="S3926" s="672"/>
      <c r="T3926" s="385"/>
      <c r="U3926" s="385"/>
      <c r="V3926" s="385"/>
      <c r="W3926" s="385"/>
      <c r="X3926" s="693"/>
      <c r="Y3926" s="325"/>
      <c r="Z3926" s="308"/>
      <c r="AA3926" s="383"/>
      <c r="AC3926" s="325"/>
      <c r="AD3926" s="325"/>
      <c r="AF3926" s="383"/>
      <c r="AH3926" s="325"/>
      <c r="AI3926" s="325"/>
      <c r="AK3926" s="385"/>
      <c r="AL3926" s="385"/>
      <c r="AM3926" s="359"/>
      <c r="AN3926" s="385"/>
      <c r="AO3926" s="385"/>
      <c r="AP3926" s="385"/>
      <c r="AQ3926" s="385"/>
      <c r="AR3926" s="385"/>
      <c r="AS3926" s="385"/>
      <c r="AT3926" s="385"/>
      <c r="AU3926" s="359"/>
      <c r="AW3926" s="416"/>
      <c r="AX3926" s="694"/>
      <c r="AY3926" s="641"/>
      <c r="AZ3926" s="385"/>
      <c r="BA3926" s="385"/>
      <c r="BB3926" s="416"/>
      <c r="BC3926" s="416"/>
      <c r="BD3926" s="416"/>
      <c r="BE3926" s="416"/>
      <c r="BF3926" s="416"/>
      <c r="BG3926" s="416"/>
      <c r="BH3926" s="416"/>
      <c r="BI3926" s="416"/>
      <c r="BJ3926" s="416"/>
    </row>
    <row r="3927" spans="10:62" x14ac:dyDescent="0.2">
      <c r="J3927" s="385"/>
      <c r="K3927" s="217"/>
      <c r="L3927" s="217"/>
      <c r="M3927" s="693"/>
      <c r="N3927" s="693"/>
      <c r="O3927" s="359"/>
      <c r="P3927" s="619"/>
      <c r="Q3927" s="672"/>
      <c r="R3927" s="672"/>
      <c r="S3927" s="672"/>
      <c r="T3927" s="385"/>
      <c r="U3927" s="385"/>
      <c r="V3927" s="385"/>
      <c r="W3927" s="385"/>
      <c r="X3927" s="693"/>
      <c r="Y3927" s="325"/>
      <c r="Z3927" s="308"/>
      <c r="AA3927" s="383"/>
      <c r="AC3927" s="325"/>
      <c r="AD3927" s="325"/>
      <c r="AF3927" s="383"/>
      <c r="AH3927" s="325"/>
      <c r="AI3927" s="325"/>
      <c r="AK3927" s="385"/>
      <c r="AL3927" s="385"/>
      <c r="AM3927" s="359"/>
      <c r="AN3927" s="385"/>
      <c r="AO3927" s="385"/>
      <c r="AP3927" s="385"/>
      <c r="AQ3927" s="385"/>
      <c r="AR3927" s="385"/>
      <c r="AS3927" s="385"/>
      <c r="AT3927" s="385"/>
      <c r="AU3927" s="359"/>
      <c r="AW3927" s="416"/>
      <c r="AX3927" s="694"/>
      <c r="AY3927" s="641"/>
      <c r="AZ3927" s="385"/>
      <c r="BA3927" s="385"/>
      <c r="BB3927" s="416"/>
      <c r="BC3927" s="416"/>
      <c r="BD3927" s="416"/>
      <c r="BE3927" s="416"/>
      <c r="BF3927" s="416"/>
      <c r="BG3927" s="416"/>
      <c r="BH3927" s="416"/>
      <c r="BI3927" s="416"/>
      <c r="BJ3927" s="416"/>
    </row>
    <row r="3928" spans="10:62" x14ac:dyDescent="0.2">
      <c r="J3928" s="385"/>
      <c r="K3928" s="217"/>
      <c r="L3928" s="217"/>
      <c r="M3928" s="693"/>
      <c r="N3928" s="693"/>
      <c r="O3928" s="359"/>
      <c r="P3928" s="619"/>
      <c r="Q3928" s="672"/>
      <c r="R3928" s="672"/>
      <c r="S3928" s="672"/>
      <c r="T3928" s="385"/>
      <c r="U3928" s="385"/>
      <c r="V3928" s="385"/>
      <c r="W3928" s="385"/>
      <c r="X3928" s="693"/>
      <c r="Y3928" s="325"/>
      <c r="Z3928" s="308"/>
      <c r="AA3928" s="383"/>
      <c r="AC3928" s="325"/>
      <c r="AD3928" s="325"/>
      <c r="AF3928" s="383"/>
      <c r="AH3928" s="325"/>
      <c r="AI3928" s="325"/>
      <c r="AK3928" s="385"/>
      <c r="AL3928" s="385"/>
      <c r="AM3928" s="359"/>
      <c r="AN3928" s="385"/>
      <c r="AO3928" s="385"/>
      <c r="AP3928" s="385"/>
      <c r="AQ3928" s="385"/>
      <c r="AR3928" s="385"/>
      <c r="AS3928" s="385"/>
      <c r="AT3928" s="385"/>
      <c r="AU3928" s="359"/>
      <c r="AW3928" s="416"/>
      <c r="AX3928" s="694"/>
      <c r="AY3928" s="641"/>
      <c r="AZ3928" s="385"/>
      <c r="BA3928" s="385"/>
      <c r="BB3928" s="416"/>
      <c r="BC3928" s="416"/>
      <c r="BD3928" s="416"/>
      <c r="BE3928" s="416"/>
      <c r="BF3928" s="416"/>
      <c r="BG3928" s="416"/>
      <c r="BH3928" s="416"/>
      <c r="BI3928" s="416"/>
      <c r="BJ3928" s="416"/>
    </row>
    <row r="3929" spans="10:62" x14ac:dyDescent="0.2">
      <c r="J3929" s="385"/>
      <c r="K3929" s="217"/>
      <c r="L3929" s="217"/>
      <c r="M3929" s="693"/>
      <c r="N3929" s="693"/>
      <c r="O3929" s="359"/>
      <c r="P3929" s="619"/>
      <c r="Q3929" s="672"/>
      <c r="R3929" s="672"/>
      <c r="S3929" s="672"/>
      <c r="T3929" s="385"/>
      <c r="U3929" s="385"/>
      <c r="V3929" s="385"/>
      <c r="W3929" s="385"/>
      <c r="X3929" s="693"/>
      <c r="Y3929" s="325"/>
      <c r="Z3929" s="308"/>
      <c r="AA3929" s="383"/>
      <c r="AC3929" s="325"/>
      <c r="AD3929" s="325"/>
      <c r="AF3929" s="383"/>
      <c r="AH3929" s="325"/>
      <c r="AI3929" s="325"/>
      <c r="AK3929" s="385"/>
      <c r="AL3929" s="385"/>
      <c r="AM3929" s="359"/>
      <c r="AN3929" s="385"/>
      <c r="AO3929" s="385"/>
      <c r="AP3929" s="385"/>
      <c r="AQ3929" s="385"/>
      <c r="AR3929" s="385"/>
      <c r="AS3929" s="385"/>
      <c r="AT3929" s="385"/>
      <c r="AU3929" s="359"/>
      <c r="AW3929" s="416"/>
      <c r="AX3929" s="694"/>
      <c r="AY3929" s="641"/>
      <c r="AZ3929" s="385"/>
      <c r="BA3929" s="385"/>
      <c r="BB3929" s="416"/>
      <c r="BC3929" s="416"/>
      <c r="BD3929" s="416"/>
      <c r="BE3929" s="416"/>
      <c r="BF3929" s="416"/>
      <c r="BG3929" s="416"/>
      <c r="BH3929" s="416"/>
      <c r="BI3929" s="416"/>
      <c r="BJ3929" s="416"/>
    </row>
    <row r="3930" spans="10:62" x14ac:dyDescent="0.2">
      <c r="J3930" s="385"/>
      <c r="K3930" s="217"/>
      <c r="L3930" s="217"/>
      <c r="M3930" s="693"/>
      <c r="N3930" s="693"/>
      <c r="O3930" s="359"/>
      <c r="P3930" s="619"/>
      <c r="Q3930" s="672"/>
      <c r="R3930" s="672"/>
      <c r="S3930" s="672"/>
      <c r="T3930" s="385"/>
      <c r="U3930" s="385"/>
      <c r="V3930" s="385"/>
      <c r="W3930" s="385"/>
      <c r="X3930" s="693"/>
      <c r="Y3930" s="325"/>
      <c r="Z3930" s="308"/>
      <c r="AA3930" s="383"/>
      <c r="AC3930" s="325"/>
      <c r="AD3930" s="325"/>
      <c r="AF3930" s="383"/>
      <c r="AH3930" s="325"/>
      <c r="AI3930" s="325"/>
      <c r="AK3930" s="385"/>
      <c r="AL3930" s="385"/>
      <c r="AM3930" s="359"/>
      <c r="AN3930" s="385"/>
      <c r="AO3930" s="385"/>
      <c r="AP3930" s="385"/>
      <c r="AQ3930" s="385"/>
      <c r="AR3930" s="385"/>
      <c r="AS3930" s="385"/>
      <c r="AT3930" s="385"/>
      <c r="AU3930" s="359"/>
      <c r="AW3930" s="416"/>
      <c r="AX3930" s="694"/>
      <c r="AY3930" s="641"/>
      <c r="AZ3930" s="385"/>
      <c r="BA3930" s="385"/>
      <c r="BB3930" s="416"/>
      <c r="BC3930" s="416"/>
      <c r="BD3930" s="416"/>
      <c r="BE3930" s="416"/>
      <c r="BF3930" s="416"/>
      <c r="BG3930" s="416"/>
      <c r="BH3930" s="416"/>
      <c r="BI3930" s="416"/>
      <c r="BJ3930" s="416"/>
    </row>
    <row r="3931" spans="10:62" x14ac:dyDescent="0.2">
      <c r="J3931" s="385"/>
      <c r="K3931" s="217"/>
      <c r="L3931" s="217"/>
      <c r="M3931" s="693"/>
      <c r="N3931" s="693"/>
      <c r="O3931" s="359"/>
      <c r="P3931" s="619"/>
      <c r="Q3931" s="672"/>
      <c r="R3931" s="672"/>
      <c r="S3931" s="672"/>
      <c r="T3931" s="385"/>
      <c r="U3931" s="385"/>
      <c r="V3931" s="385"/>
      <c r="W3931" s="385"/>
      <c r="X3931" s="693"/>
      <c r="Y3931" s="325"/>
      <c r="Z3931" s="308"/>
      <c r="AA3931" s="383"/>
      <c r="AC3931" s="325"/>
      <c r="AD3931" s="325"/>
      <c r="AF3931" s="383"/>
      <c r="AH3931" s="325"/>
      <c r="AI3931" s="325"/>
      <c r="AK3931" s="385"/>
      <c r="AL3931" s="385"/>
      <c r="AM3931" s="359"/>
      <c r="AN3931" s="385"/>
      <c r="AO3931" s="385"/>
      <c r="AP3931" s="385"/>
      <c r="AQ3931" s="385"/>
      <c r="AR3931" s="385"/>
      <c r="AS3931" s="385"/>
      <c r="AT3931" s="385"/>
      <c r="AU3931" s="359"/>
      <c r="AW3931" s="416"/>
      <c r="AX3931" s="694"/>
      <c r="AY3931" s="641"/>
      <c r="AZ3931" s="385"/>
      <c r="BA3931" s="385"/>
      <c r="BB3931" s="416"/>
      <c r="BC3931" s="416"/>
      <c r="BD3931" s="416"/>
      <c r="BE3931" s="416"/>
      <c r="BF3931" s="416"/>
      <c r="BG3931" s="416"/>
      <c r="BH3931" s="416"/>
      <c r="BI3931" s="416"/>
      <c r="BJ3931" s="416"/>
    </row>
    <row r="3932" spans="10:62" x14ac:dyDescent="0.2">
      <c r="J3932" s="385"/>
      <c r="K3932" s="217"/>
      <c r="L3932" s="217"/>
      <c r="M3932" s="693"/>
      <c r="N3932" s="693"/>
      <c r="O3932" s="359"/>
      <c r="P3932" s="619"/>
      <c r="Q3932" s="672"/>
      <c r="R3932" s="672"/>
      <c r="S3932" s="672"/>
      <c r="T3932" s="385"/>
      <c r="U3932" s="385"/>
      <c r="V3932" s="385"/>
      <c r="W3932" s="385"/>
      <c r="X3932" s="693"/>
      <c r="Y3932" s="325"/>
      <c r="Z3932" s="308"/>
      <c r="AA3932" s="383"/>
      <c r="AC3932" s="325"/>
      <c r="AD3932" s="325"/>
      <c r="AF3932" s="383"/>
      <c r="AH3932" s="325"/>
      <c r="AI3932" s="325"/>
      <c r="AK3932" s="385"/>
      <c r="AL3932" s="385"/>
      <c r="AM3932" s="359"/>
      <c r="AN3932" s="385"/>
      <c r="AO3932" s="385"/>
      <c r="AP3932" s="385"/>
      <c r="AQ3932" s="385"/>
      <c r="AR3932" s="385"/>
      <c r="AS3932" s="385"/>
      <c r="AT3932" s="385"/>
      <c r="AU3932" s="359"/>
      <c r="AW3932" s="416"/>
      <c r="AX3932" s="694"/>
      <c r="AY3932" s="641"/>
      <c r="AZ3932" s="385"/>
      <c r="BA3932" s="385"/>
      <c r="BB3932" s="416"/>
      <c r="BC3932" s="416"/>
      <c r="BD3932" s="416"/>
      <c r="BE3932" s="416"/>
      <c r="BF3932" s="416"/>
      <c r="BG3932" s="416"/>
      <c r="BH3932" s="416"/>
      <c r="BI3932" s="416"/>
      <c r="BJ3932" s="416"/>
    </row>
    <row r="3933" spans="10:62" x14ac:dyDescent="0.2">
      <c r="J3933" s="385"/>
      <c r="K3933" s="217"/>
      <c r="L3933" s="217"/>
      <c r="M3933" s="693"/>
      <c r="N3933" s="693"/>
      <c r="O3933" s="359"/>
      <c r="P3933" s="619"/>
      <c r="Q3933" s="672"/>
      <c r="R3933" s="672"/>
      <c r="S3933" s="672"/>
      <c r="T3933" s="385"/>
      <c r="U3933" s="385"/>
      <c r="V3933" s="385"/>
      <c r="W3933" s="385"/>
      <c r="X3933" s="693"/>
      <c r="Y3933" s="325"/>
      <c r="Z3933" s="308"/>
      <c r="AA3933" s="383"/>
      <c r="AC3933" s="325"/>
      <c r="AD3933" s="325"/>
      <c r="AF3933" s="383"/>
      <c r="AH3933" s="325"/>
      <c r="AI3933" s="325"/>
      <c r="AK3933" s="385"/>
      <c r="AL3933" s="385"/>
      <c r="AM3933" s="359"/>
      <c r="AN3933" s="385"/>
      <c r="AO3933" s="385"/>
      <c r="AP3933" s="385"/>
      <c r="AQ3933" s="385"/>
      <c r="AR3933" s="385"/>
      <c r="AS3933" s="385"/>
      <c r="AT3933" s="385"/>
      <c r="AU3933" s="359"/>
      <c r="AW3933" s="416"/>
      <c r="AX3933" s="694"/>
      <c r="AY3933" s="641"/>
      <c r="AZ3933" s="385"/>
      <c r="BA3933" s="385"/>
      <c r="BB3933" s="416"/>
      <c r="BC3933" s="416"/>
      <c r="BD3933" s="416"/>
      <c r="BE3933" s="416"/>
      <c r="BF3933" s="416"/>
      <c r="BG3933" s="416"/>
      <c r="BH3933" s="416"/>
      <c r="BI3933" s="416"/>
      <c r="BJ3933" s="416"/>
    </row>
    <row r="3934" spans="10:62" x14ac:dyDescent="0.2">
      <c r="J3934" s="385"/>
      <c r="K3934" s="217"/>
      <c r="L3934" s="217"/>
      <c r="M3934" s="693"/>
      <c r="N3934" s="693"/>
      <c r="O3934" s="359"/>
      <c r="P3934" s="619"/>
      <c r="Q3934" s="672"/>
      <c r="R3934" s="672"/>
      <c r="S3934" s="672"/>
      <c r="T3934" s="385"/>
      <c r="U3934" s="385"/>
      <c r="V3934" s="385"/>
      <c r="W3934" s="385"/>
      <c r="X3934" s="693"/>
      <c r="Y3934" s="325"/>
      <c r="Z3934" s="308"/>
      <c r="AA3934" s="383"/>
      <c r="AC3934" s="325"/>
      <c r="AD3934" s="325"/>
      <c r="AF3934" s="383"/>
      <c r="AH3934" s="325"/>
      <c r="AI3934" s="325"/>
      <c r="AK3934" s="385"/>
      <c r="AL3934" s="385"/>
      <c r="AM3934" s="359"/>
      <c r="AN3934" s="385"/>
      <c r="AO3934" s="385"/>
      <c r="AP3934" s="385"/>
      <c r="AQ3934" s="385"/>
      <c r="AR3934" s="385"/>
      <c r="AS3934" s="385"/>
      <c r="AT3934" s="385"/>
      <c r="AU3934" s="359"/>
      <c r="AW3934" s="416"/>
      <c r="AX3934" s="694"/>
      <c r="AY3934" s="641"/>
      <c r="AZ3934" s="385"/>
      <c r="BA3934" s="385"/>
      <c r="BB3934" s="416"/>
      <c r="BC3934" s="416"/>
      <c r="BD3934" s="416"/>
      <c r="BE3934" s="416"/>
      <c r="BF3934" s="416"/>
      <c r="BG3934" s="416"/>
      <c r="BH3934" s="416"/>
      <c r="BI3934" s="416"/>
      <c r="BJ3934" s="416"/>
    </row>
    <row r="3935" spans="10:62" x14ac:dyDescent="0.2">
      <c r="J3935" s="385"/>
      <c r="K3935" s="217"/>
      <c r="L3935" s="217"/>
      <c r="M3935" s="693"/>
      <c r="N3935" s="693"/>
      <c r="O3935" s="359"/>
      <c r="P3935" s="619"/>
      <c r="Q3935" s="672"/>
      <c r="R3935" s="672"/>
      <c r="S3935" s="672"/>
      <c r="T3935" s="385"/>
      <c r="U3935" s="385"/>
      <c r="V3935" s="385"/>
      <c r="W3935" s="385"/>
      <c r="X3935" s="693"/>
      <c r="Y3935" s="325"/>
      <c r="Z3935" s="308"/>
      <c r="AA3935" s="383"/>
      <c r="AC3935" s="325"/>
      <c r="AD3935" s="325"/>
      <c r="AF3935" s="383"/>
      <c r="AH3935" s="325"/>
      <c r="AI3935" s="325"/>
      <c r="AK3935" s="385"/>
      <c r="AL3935" s="385"/>
      <c r="AM3935" s="359"/>
      <c r="AN3935" s="385"/>
      <c r="AO3935" s="385"/>
      <c r="AP3935" s="385"/>
      <c r="AQ3935" s="385"/>
      <c r="AR3935" s="385"/>
      <c r="AS3935" s="385"/>
      <c r="AT3935" s="385"/>
      <c r="AU3935" s="359"/>
      <c r="AW3935" s="416"/>
      <c r="AX3935" s="694"/>
      <c r="AY3935" s="641"/>
      <c r="AZ3935" s="385"/>
      <c r="BA3935" s="385"/>
      <c r="BB3935" s="416"/>
      <c r="BC3935" s="416"/>
      <c r="BD3935" s="416"/>
      <c r="BE3935" s="416"/>
      <c r="BF3935" s="416"/>
      <c r="BG3935" s="416"/>
      <c r="BH3935" s="416"/>
      <c r="BI3935" s="416"/>
      <c r="BJ3935" s="416"/>
    </row>
    <row r="3936" spans="10:62" x14ac:dyDescent="0.2">
      <c r="J3936" s="385"/>
      <c r="K3936" s="217"/>
      <c r="L3936" s="217"/>
      <c r="M3936" s="693"/>
      <c r="N3936" s="693"/>
      <c r="O3936" s="359"/>
      <c r="P3936" s="619"/>
      <c r="Q3936" s="672"/>
      <c r="R3936" s="672"/>
      <c r="S3936" s="672"/>
      <c r="T3936" s="385"/>
      <c r="U3936" s="385"/>
      <c r="V3936" s="385"/>
      <c r="W3936" s="385"/>
      <c r="X3936" s="693"/>
      <c r="Y3936" s="325"/>
      <c r="Z3936" s="308"/>
      <c r="AA3936" s="383"/>
      <c r="AC3936" s="325"/>
      <c r="AD3936" s="325"/>
      <c r="AF3936" s="383"/>
      <c r="AH3936" s="325"/>
      <c r="AI3936" s="325"/>
      <c r="AK3936" s="385"/>
      <c r="AL3936" s="385"/>
      <c r="AM3936" s="359"/>
      <c r="AN3936" s="385"/>
      <c r="AO3936" s="385"/>
      <c r="AP3936" s="385"/>
      <c r="AQ3936" s="385"/>
      <c r="AR3936" s="385"/>
      <c r="AS3936" s="385"/>
      <c r="AT3936" s="385"/>
      <c r="AU3936" s="359"/>
      <c r="AW3936" s="416"/>
      <c r="AX3936" s="694"/>
      <c r="AY3936" s="641"/>
      <c r="AZ3936" s="385"/>
      <c r="BA3936" s="385"/>
      <c r="BB3936" s="416"/>
      <c r="BC3936" s="416"/>
      <c r="BD3936" s="416"/>
      <c r="BE3936" s="416"/>
      <c r="BF3936" s="416"/>
      <c r="BG3936" s="416"/>
      <c r="BH3936" s="416"/>
      <c r="BI3936" s="416"/>
      <c r="BJ3936" s="416"/>
    </row>
    <row r="3937" spans="10:62" x14ac:dyDescent="0.2">
      <c r="J3937" s="385"/>
      <c r="K3937" s="217"/>
      <c r="L3937" s="217"/>
      <c r="M3937" s="693"/>
      <c r="N3937" s="693"/>
      <c r="O3937" s="359"/>
      <c r="P3937" s="619"/>
      <c r="Q3937" s="672"/>
      <c r="R3937" s="672"/>
      <c r="S3937" s="672"/>
      <c r="T3937" s="385"/>
      <c r="U3937" s="385"/>
      <c r="V3937" s="385"/>
      <c r="W3937" s="385"/>
      <c r="X3937" s="693"/>
      <c r="Y3937" s="325"/>
      <c r="Z3937" s="308"/>
      <c r="AA3937" s="383"/>
      <c r="AC3937" s="325"/>
      <c r="AD3937" s="325"/>
      <c r="AF3937" s="383"/>
      <c r="AH3937" s="325"/>
      <c r="AI3937" s="325"/>
      <c r="AK3937" s="385"/>
      <c r="AL3937" s="385"/>
      <c r="AM3937" s="359"/>
      <c r="AN3937" s="385"/>
      <c r="AO3937" s="385"/>
      <c r="AP3937" s="385"/>
      <c r="AQ3937" s="385"/>
      <c r="AR3937" s="385"/>
      <c r="AS3937" s="385"/>
      <c r="AT3937" s="385"/>
      <c r="AU3937" s="359"/>
      <c r="AW3937" s="416"/>
      <c r="AX3937" s="694"/>
      <c r="AY3937" s="641"/>
      <c r="AZ3937" s="385"/>
      <c r="BA3937" s="385"/>
      <c r="BB3937" s="416"/>
      <c r="BC3937" s="416"/>
      <c r="BD3937" s="416"/>
      <c r="BE3937" s="416"/>
      <c r="BF3937" s="416"/>
      <c r="BG3937" s="416"/>
      <c r="BH3937" s="416"/>
      <c r="BI3937" s="416"/>
      <c r="BJ3937" s="416"/>
    </row>
    <row r="3938" spans="10:62" x14ac:dyDescent="0.2">
      <c r="J3938" s="385"/>
      <c r="K3938" s="217"/>
      <c r="L3938" s="217"/>
      <c r="M3938" s="693"/>
      <c r="N3938" s="693"/>
      <c r="O3938" s="359"/>
      <c r="P3938" s="619"/>
      <c r="Q3938" s="672"/>
      <c r="R3938" s="672"/>
      <c r="S3938" s="672"/>
      <c r="T3938" s="385"/>
      <c r="U3938" s="385"/>
      <c r="V3938" s="385"/>
      <c r="W3938" s="385"/>
      <c r="X3938" s="693"/>
      <c r="Y3938" s="325"/>
      <c r="Z3938" s="308"/>
      <c r="AA3938" s="383"/>
      <c r="AC3938" s="325"/>
      <c r="AD3938" s="325"/>
      <c r="AF3938" s="383"/>
      <c r="AH3938" s="325"/>
      <c r="AI3938" s="325"/>
      <c r="AK3938" s="385"/>
      <c r="AL3938" s="385"/>
      <c r="AM3938" s="359"/>
      <c r="AN3938" s="385"/>
      <c r="AO3938" s="385"/>
      <c r="AP3938" s="385"/>
      <c r="AQ3938" s="385"/>
      <c r="AR3938" s="385"/>
      <c r="AS3938" s="385"/>
      <c r="AT3938" s="385"/>
      <c r="AU3938" s="359"/>
      <c r="AW3938" s="416"/>
      <c r="AX3938" s="694"/>
      <c r="AY3938" s="641"/>
      <c r="AZ3938" s="385"/>
      <c r="BA3938" s="385"/>
      <c r="BB3938" s="416"/>
      <c r="BC3938" s="416"/>
      <c r="BD3938" s="416"/>
      <c r="BE3938" s="416"/>
      <c r="BF3938" s="416"/>
      <c r="BG3938" s="416"/>
      <c r="BH3938" s="416"/>
      <c r="BI3938" s="416"/>
      <c r="BJ3938" s="416"/>
    </row>
    <row r="3939" spans="10:62" x14ac:dyDescent="0.2">
      <c r="J3939" s="385"/>
      <c r="K3939" s="217"/>
      <c r="L3939" s="217"/>
      <c r="M3939" s="693"/>
      <c r="N3939" s="693"/>
      <c r="O3939" s="359"/>
      <c r="P3939" s="619"/>
      <c r="Q3939" s="672"/>
      <c r="R3939" s="672"/>
      <c r="S3939" s="672"/>
      <c r="T3939" s="385"/>
      <c r="U3939" s="385"/>
      <c r="V3939" s="385"/>
      <c r="W3939" s="385"/>
      <c r="X3939" s="693"/>
      <c r="Y3939" s="325"/>
      <c r="Z3939" s="308"/>
      <c r="AA3939" s="383"/>
      <c r="AC3939" s="325"/>
      <c r="AD3939" s="325"/>
      <c r="AF3939" s="383"/>
      <c r="AH3939" s="325"/>
      <c r="AI3939" s="325"/>
      <c r="AK3939" s="385"/>
      <c r="AL3939" s="385"/>
      <c r="AM3939" s="359"/>
      <c r="AN3939" s="385"/>
      <c r="AO3939" s="385"/>
      <c r="AP3939" s="385"/>
      <c r="AQ3939" s="385"/>
      <c r="AR3939" s="385"/>
      <c r="AS3939" s="385"/>
      <c r="AT3939" s="385"/>
      <c r="AU3939" s="359"/>
      <c r="AW3939" s="416"/>
      <c r="AX3939" s="694"/>
      <c r="AY3939" s="641"/>
      <c r="AZ3939" s="385"/>
      <c r="BA3939" s="385"/>
      <c r="BB3939" s="416"/>
      <c r="BC3939" s="416"/>
      <c r="BD3939" s="416"/>
      <c r="BE3939" s="416"/>
      <c r="BF3939" s="416"/>
      <c r="BG3939" s="416"/>
      <c r="BH3939" s="416"/>
      <c r="BI3939" s="416"/>
      <c r="BJ3939" s="416"/>
    </row>
    <row r="3940" spans="10:62" x14ac:dyDescent="0.2">
      <c r="J3940" s="385"/>
      <c r="K3940" s="217"/>
      <c r="L3940" s="217"/>
      <c r="M3940" s="693"/>
      <c r="N3940" s="693"/>
      <c r="O3940" s="359"/>
      <c r="P3940" s="619"/>
      <c r="Q3940" s="672"/>
      <c r="R3940" s="672"/>
      <c r="S3940" s="672"/>
      <c r="T3940" s="385"/>
      <c r="U3940" s="385"/>
      <c r="V3940" s="385"/>
      <c r="W3940" s="385"/>
      <c r="X3940" s="693"/>
      <c r="Y3940" s="325"/>
      <c r="Z3940" s="308"/>
      <c r="AA3940" s="383"/>
      <c r="AC3940" s="325"/>
      <c r="AD3940" s="325"/>
      <c r="AF3940" s="383"/>
      <c r="AH3940" s="325"/>
      <c r="AI3940" s="325"/>
      <c r="AK3940" s="385"/>
      <c r="AL3940" s="385"/>
      <c r="AM3940" s="359"/>
      <c r="AN3940" s="385"/>
      <c r="AO3940" s="385"/>
      <c r="AP3940" s="385"/>
      <c r="AQ3940" s="385"/>
      <c r="AR3940" s="385"/>
      <c r="AS3940" s="385"/>
      <c r="AT3940" s="385"/>
      <c r="AU3940" s="359"/>
      <c r="AW3940" s="416"/>
      <c r="AX3940" s="694"/>
      <c r="AY3940" s="641"/>
      <c r="AZ3940" s="385"/>
      <c r="BA3940" s="385"/>
      <c r="BB3940" s="416"/>
      <c r="BC3940" s="416"/>
      <c r="BD3940" s="416"/>
      <c r="BE3940" s="416"/>
      <c r="BF3940" s="416"/>
      <c r="BG3940" s="416"/>
      <c r="BH3940" s="416"/>
      <c r="BI3940" s="416"/>
      <c r="BJ3940" s="416"/>
    </row>
    <row r="3941" spans="10:62" x14ac:dyDescent="0.2">
      <c r="J3941" s="385"/>
      <c r="K3941" s="217"/>
      <c r="L3941" s="217"/>
      <c r="M3941" s="693"/>
      <c r="N3941" s="693"/>
      <c r="O3941" s="359"/>
      <c r="P3941" s="619"/>
      <c r="Q3941" s="672"/>
      <c r="R3941" s="672"/>
      <c r="S3941" s="672"/>
      <c r="T3941" s="385"/>
      <c r="U3941" s="385"/>
      <c r="V3941" s="385"/>
      <c r="W3941" s="385"/>
      <c r="X3941" s="693"/>
      <c r="Y3941" s="325"/>
      <c r="Z3941" s="308"/>
      <c r="AA3941" s="383"/>
      <c r="AC3941" s="325"/>
      <c r="AD3941" s="325"/>
      <c r="AF3941" s="383"/>
      <c r="AH3941" s="325"/>
      <c r="AI3941" s="325"/>
      <c r="AK3941" s="385"/>
      <c r="AL3941" s="385"/>
      <c r="AM3941" s="359"/>
      <c r="AN3941" s="385"/>
      <c r="AO3941" s="385"/>
      <c r="AP3941" s="385"/>
      <c r="AQ3941" s="385"/>
      <c r="AR3941" s="385"/>
      <c r="AS3941" s="385"/>
      <c r="AT3941" s="385"/>
      <c r="AU3941" s="359"/>
      <c r="AW3941" s="416"/>
      <c r="AX3941" s="694"/>
      <c r="AY3941" s="641"/>
      <c r="AZ3941" s="385"/>
      <c r="BA3941" s="385"/>
      <c r="BB3941" s="416"/>
      <c r="BC3941" s="416"/>
      <c r="BD3941" s="416"/>
      <c r="BE3941" s="416"/>
      <c r="BF3941" s="416"/>
      <c r="BG3941" s="416"/>
      <c r="BH3941" s="416"/>
      <c r="BI3941" s="416"/>
      <c r="BJ3941" s="416"/>
    </row>
    <row r="3942" spans="10:62" x14ac:dyDescent="0.2">
      <c r="J3942" s="385"/>
      <c r="K3942" s="217"/>
      <c r="L3942" s="217"/>
      <c r="M3942" s="693"/>
      <c r="N3942" s="693"/>
      <c r="O3942" s="359"/>
      <c r="P3942" s="619"/>
      <c r="Q3942" s="672"/>
      <c r="R3942" s="672"/>
      <c r="S3942" s="672"/>
      <c r="T3942" s="385"/>
      <c r="U3942" s="385"/>
      <c r="V3942" s="385"/>
      <c r="W3942" s="385"/>
      <c r="X3942" s="693"/>
      <c r="Y3942" s="325"/>
      <c r="Z3942" s="308"/>
      <c r="AA3942" s="383"/>
      <c r="AC3942" s="325"/>
      <c r="AD3942" s="325"/>
      <c r="AF3942" s="383"/>
      <c r="AH3942" s="325"/>
      <c r="AI3942" s="325"/>
      <c r="AK3942" s="385"/>
      <c r="AL3942" s="385"/>
      <c r="AM3942" s="359"/>
      <c r="AN3942" s="385"/>
      <c r="AO3942" s="385"/>
      <c r="AP3942" s="385"/>
      <c r="AQ3942" s="385"/>
      <c r="AR3942" s="385"/>
      <c r="AS3942" s="385"/>
      <c r="AT3942" s="385"/>
      <c r="AU3942" s="359"/>
      <c r="AW3942" s="416"/>
      <c r="AX3942" s="694"/>
      <c r="AY3942" s="641"/>
      <c r="AZ3942" s="385"/>
      <c r="BA3942" s="385"/>
      <c r="BB3942" s="416"/>
      <c r="BC3942" s="416"/>
      <c r="BD3942" s="416"/>
      <c r="BE3942" s="416"/>
      <c r="BF3942" s="416"/>
      <c r="BG3942" s="416"/>
      <c r="BH3942" s="416"/>
      <c r="BI3942" s="416"/>
      <c r="BJ3942" s="416"/>
    </row>
    <row r="3943" spans="10:62" x14ac:dyDescent="0.2">
      <c r="J3943" s="385"/>
      <c r="K3943" s="217"/>
      <c r="L3943" s="217"/>
      <c r="M3943" s="693"/>
      <c r="N3943" s="693"/>
      <c r="O3943" s="359"/>
      <c r="P3943" s="619"/>
      <c r="Q3943" s="672"/>
      <c r="R3943" s="672"/>
      <c r="S3943" s="672"/>
      <c r="T3943" s="385"/>
      <c r="U3943" s="385"/>
      <c r="V3943" s="385"/>
      <c r="W3943" s="385"/>
      <c r="X3943" s="693"/>
      <c r="Y3943" s="325"/>
      <c r="Z3943" s="308"/>
      <c r="AA3943" s="383"/>
      <c r="AC3943" s="325"/>
      <c r="AD3943" s="325"/>
      <c r="AF3943" s="383"/>
      <c r="AH3943" s="325"/>
      <c r="AI3943" s="325"/>
      <c r="AK3943" s="385"/>
      <c r="AL3943" s="385"/>
      <c r="AM3943" s="359"/>
      <c r="AN3943" s="385"/>
      <c r="AO3943" s="385"/>
      <c r="AP3943" s="385"/>
      <c r="AQ3943" s="385"/>
      <c r="AR3943" s="385"/>
      <c r="AS3943" s="385"/>
      <c r="AT3943" s="385"/>
      <c r="AU3943" s="359"/>
      <c r="AW3943" s="416"/>
      <c r="AX3943" s="694"/>
      <c r="AY3943" s="641"/>
      <c r="AZ3943" s="385"/>
      <c r="BA3943" s="385"/>
      <c r="BB3943" s="416"/>
      <c r="BC3943" s="416"/>
      <c r="BD3943" s="416"/>
      <c r="BE3943" s="416"/>
      <c r="BF3943" s="416"/>
      <c r="BG3943" s="416"/>
      <c r="BH3943" s="416"/>
      <c r="BI3943" s="416"/>
      <c r="BJ3943" s="416"/>
    </row>
    <row r="3944" spans="10:62" x14ac:dyDescent="0.2">
      <c r="J3944" s="385"/>
      <c r="K3944" s="217"/>
      <c r="L3944" s="217"/>
      <c r="M3944" s="693"/>
      <c r="N3944" s="693"/>
      <c r="O3944" s="359"/>
      <c r="P3944" s="619"/>
      <c r="Q3944" s="672"/>
      <c r="R3944" s="672"/>
      <c r="S3944" s="672"/>
      <c r="T3944" s="385"/>
      <c r="U3944" s="385"/>
      <c r="V3944" s="385"/>
      <c r="W3944" s="385"/>
      <c r="X3944" s="693"/>
      <c r="Y3944" s="325"/>
      <c r="Z3944" s="308"/>
      <c r="AA3944" s="383"/>
      <c r="AC3944" s="325"/>
      <c r="AD3944" s="325"/>
      <c r="AF3944" s="383"/>
      <c r="AH3944" s="325"/>
      <c r="AI3944" s="325"/>
      <c r="AK3944" s="385"/>
      <c r="AL3944" s="385"/>
      <c r="AM3944" s="359"/>
      <c r="AN3944" s="385"/>
      <c r="AO3944" s="385"/>
      <c r="AP3944" s="385"/>
      <c r="AQ3944" s="385"/>
      <c r="AR3944" s="385"/>
      <c r="AS3944" s="385"/>
      <c r="AT3944" s="385"/>
      <c r="AU3944" s="359"/>
      <c r="AW3944" s="416"/>
      <c r="AX3944" s="694"/>
      <c r="AY3944" s="641"/>
      <c r="AZ3944" s="385"/>
      <c r="BA3944" s="385"/>
      <c r="BB3944" s="416"/>
      <c r="BC3944" s="416"/>
      <c r="BD3944" s="416"/>
      <c r="BE3944" s="416"/>
      <c r="BF3944" s="416"/>
      <c r="BG3944" s="416"/>
      <c r="BH3944" s="416"/>
      <c r="BI3944" s="416"/>
      <c r="BJ3944" s="416"/>
    </row>
    <row r="3945" spans="10:62" x14ac:dyDescent="0.2">
      <c r="J3945" s="385"/>
      <c r="K3945" s="217"/>
      <c r="L3945" s="217"/>
      <c r="M3945" s="693"/>
      <c r="N3945" s="693"/>
      <c r="O3945" s="359"/>
      <c r="P3945" s="619"/>
      <c r="Q3945" s="672"/>
      <c r="R3945" s="672"/>
      <c r="S3945" s="672"/>
      <c r="T3945" s="385"/>
      <c r="U3945" s="385"/>
      <c r="V3945" s="385"/>
      <c r="W3945" s="385"/>
      <c r="X3945" s="693"/>
      <c r="Y3945" s="325"/>
      <c r="Z3945" s="308"/>
      <c r="AA3945" s="383"/>
      <c r="AC3945" s="325"/>
      <c r="AD3945" s="325"/>
      <c r="AF3945" s="383"/>
      <c r="AH3945" s="325"/>
      <c r="AI3945" s="325"/>
      <c r="AK3945" s="385"/>
      <c r="AL3945" s="385"/>
      <c r="AM3945" s="359"/>
      <c r="AN3945" s="385"/>
      <c r="AO3945" s="385"/>
      <c r="AP3945" s="385"/>
      <c r="AQ3945" s="385"/>
      <c r="AR3945" s="385"/>
      <c r="AS3945" s="385"/>
      <c r="AT3945" s="385"/>
      <c r="AU3945" s="359"/>
      <c r="AW3945" s="416"/>
      <c r="AX3945" s="694"/>
      <c r="AY3945" s="641"/>
      <c r="AZ3945" s="385"/>
      <c r="BA3945" s="385"/>
      <c r="BB3945" s="416"/>
      <c r="BC3945" s="416"/>
      <c r="BD3945" s="416"/>
      <c r="BE3945" s="416"/>
      <c r="BF3945" s="416"/>
      <c r="BG3945" s="416"/>
      <c r="BH3945" s="416"/>
      <c r="BI3945" s="416"/>
      <c r="BJ3945" s="416"/>
    </row>
    <row r="3946" spans="10:62" x14ac:dyDescent="0.2">
      <c r="J3946" s="385"/>
      <c r="K3946" s="217"/>
      <c r="L3946" s="217"/>
      <c r="M3946" s="693"/>
      <c r="N3946" s="693"/>
      <c r="O3946" s="359"/>
      <c r="P3946" s="619"/>
      <c r="Q3946" s="672"/>
      <c r="R3946" s="672"/>
      <c r="S3946" s="672"/>
      <c r="T3946" s="385"/>
      <c r="U3946" s="385"/>
      <c r="V3946" s="385"/>
      <c r="W3946" s="385"/>
      <c r="X3946" s="693"/>
      <c r="Y3946" s="325"/>
      <c r="Z3946" s="308"/>
      <c r="AA3946" s="383"/>
      <c r="AC3946" s="325"/>
      <c r="AD3946" s="325"/>
      <c r="AF3946" s="383"/>
      <c r="AH3946" s="325"/>
      <c r="AI3946" s="325"/>
      <c r="AK3946" s="385"/>
      <c r="AL3946" s="385"/>
      <c r="AM3946" s="359"/>
      <c r="AN3946" s="385"/>
      <c r="AO3946" s="385"/>
      <c r="AP3946" s="385"/>
      <c r="AQ3946" s="385"/>
      <c r="AR3946" s="385"/>
      <c r="AS3946" s="385"/>
      <c r="AT3946" s="385"/>
      <c r="AU3946" s="359"/>
      <c r="AW3946" s="416"/>
      <c r="AX3946" s="694"/>
      <c r="AY3946" s="641"/>
      <c r="AZ3946" s="385"/>
      <c r="BA3946" s="385"/>
      <c r="BB3946" s="416"/>
      <c r="BC3946" s="416"/>
      <c r="BD3946" s="416"/>
      <c r="BE3946" s="416"/>
      <c r="BF3946" s="416"/>
      <c r="BG3946" s="416"/>
      <c r="BH3946" s="416"/>
      <c r="BI3946" s="416"/>
      <c r="BJ3946" s="416"/>
    </row>
    <row r="3947" spans="10:62" x14ac:dyDescent="0.2">
      <c r="J3947" s="385"/>
      <c r="K3947" s="217"/>
      <c r="L3947" s="217"/>
      <c r="M3947" s="693"/>
      <c r="N3947" s="693"/>
      <c r="O3947" s="359"/>
      <c r="P3947" s="619"/>
      <c r="Q3947" s="672"/>
      <c r="R3947" s="672"/>
      <c r="S3947" s="672"/>
      <c r="T3947" s="385"/>
      <c r="U3947" s="385"/>
      <c r="V3947" s="385"/>
      <c r="W3947" s="385"/>
      <c r="X3947" s="693"/>
      <c r="Y3947" s="325"/>
      <c r="Z3947" s="308"/>
      <c r="AA3947" s="383"/>
      <c r="AC3947" s="325"/>
      <c r="AD3947" s="325"/>
      <c r="AF3947" s="383"/>
      <c r="AH3947" s="325"/>
      <c r="AI3947" s="325"/>
      <c r="AK3947" s="385"/>
      <c r="AL3947" s="385"/>
      <c r="AM3947" s="359"/>
      <c r="AN3947" s="385"/>
      <c r="AO3947" s="385"/>
      <c r="AP3947" s="385"/>
      <c r="AQ3947" s="385"/>
      <c r="AR3947" s="385"/>
      <c r="AS3947" s="385"/>
      <c r="AT3947" s="385"/>
      <c r="AU3947" s="359"/>
      <c r="AW3947" s="416"/>
      <c r="AX3947" s="694"/>
      <c r="AY3947" s="641"/>
      <c r="AZ3947" s="385"/>
      <c r="BA3947" s="385"/>
      <c r="BB3947" s="416"/>
      <c r="BC3947" s="416"/>
      <c r="BD3947" s="416"/>
      <c r="BE3947" s="416"/>
      <c r="BF3947" s="416"/>
      <c r="BG3947" s="416"/>
      <c r="BH3947" s="416"/>
      <c r="BI3947" s="416"/>
      <c r="BJ3947" s="416"/>
    </row>
    <row r="3948" spans="10:62" x14ac:dyDescent="0.2">
      <c r="J3948" s="385"/>
      <c r="K3948" s="217"/>
      <c r="L3948" s="217"/>
      <c r="M3948" s="693"/>
      <c r="N3948" s="693"/>
      <c r="O3948" s="359"/>
      <c r="P3948" s="619"/>
      <c r="Q3948" s="672"/>
      <c r="R3948" s="672"/>
      <c r="S3948" s="672"/>
      <c r="T3948" s="385"/>
      <c r="U3948" s="385"/>
      <c r="V3948" s="385"/>
      <c r="W3948" s="385"/>
      <c r="X3948" s="693"/>
      <c r="Y3948" s="325"/>
      <c r="Z3948" s="308"/>
      <c r="AA3948" s="383"/>
      <c r="AC3948" s="325"/>
      <c r="AD3948" s="325"/>
      <c r="AF3948" s="383"/>
      <c r="AH3948" s="325"/>
      <c r="AI3948" s="325"/>
      <c r="AK3948" s="385"/>
      <c r="AL3948" s="385"/>
      <c r="AM3948" s="359"/>
      <c r="AN3948" s="385"/>
      <c r="AO3948" s="385"/>
      <c r="AP3948" s="385"/>
      <c r="AQ3948" s="385"/>
      <c r="AR3948" s="385"/>
      <c r="AS3948" s="385"/>
      <c r="AT3948" s="385"/>
      <c r="AU3948" s="359"/>
      <c r="AW3948" s="416"/>
      <c r="AX3948" s="694"/>
      <c r="AY3948" s="641"/>
      <c r="AZ3948" s="385"/>
      <c r="BA3948" s="385"/>
      <c r="BB3948" s="416"/>
      <c r="BC3948" s="416"/>
      <c r="BD3948" s="416"/>
      <c r="BE3948" s="416"/>
      <c r="BF3948" s="416"/>
      <c r="BG3948" s="416"/>
      <c r="BH3948" s="416"/>
      <c r="BI3948" s="416"/>
      <c r="BJ3948" s="416"/>
    </row>
    <row r="3949" spans="10:62" x14ac:dyDescent="0.2">
      <c r="J3949" s="385"/>
      <c r="K3949" s="217"/>
      <c r="L3949" s="217"/>
      <c r="M3949" s="693"/>
      <c r="N3949" s="693"/>
      <c r="O3949" s="359"/>
      <c r="P3949" s="619"/>
      <c r="Q3949" s="672"/>
      <c r="R3949" s="672"/>
      <c r="S3949" s="672"/>
      <c r="T3949" s="385"/>
      <c r="U3949" s="385"/>
      <c r="V3949" s="385"/>
      <c r="W3949" s="385"/>
      <c r="X3949" s="693"/>
      <c r="Y3949" s="325"/>
      <c r="Z3949" s="308"/>
      <c r="AA3949" s="383"/>
      <c r="AC3949" s="325"/>
      <c r="AD3949" s="325"/>
      <c r="AF3949" s="383"/>
      <c r="AH3949" s="325"/>
      <c r="AI3949" s="325"/>
      <c r="AK3949" s="385"/>
      <c r="AL3949" s="385"/>
      <c r="AM3949" s="359"/>
      <c r="AN3949" s="385"/>
      <c r="AO3949" s="385"/>
      <c r="AP3949" s="385"/>
      <c r="AQ3949" s="385"/>
      <c r="AR3949" s="385"/>
      <c r="AS3949" s="385"/>
      <c r="AT3949" s="385"/>
      <c r="AU3949" s="359"/>
      <c r="AW3949" s="416"/>
      <c r="AX3949" s="694"/>
      <c r="AY3949" s="641"/>
      <c r="AZ3949" s="385"/>
      <c r="BA3949" s="385"/>
      <c r="BB3949" s="416"/>
      <c r="BC3949" s="416"/>
      <c r="BD3949" s="416"/>
      <c r="BE3949" s="416"/>
      <c r="BF3949" s="416"/>
      <c r="BG3949" s="416"/>
      <c r="BH3949" s="416"/>
      <c r="BI3949" s="416"/>
      <c r="BJ3949" s="416"/>
    </row>
    <row r="3950" spans="10:62" x14ac:dyDescent="0.2">
      <c r="J3950" s="385"/>
      <c r="K3950" s="217"/>
      <c r="L3950" s="217"/>
      <c r="M3950" s="693"/>
      <c r="N3950" s="693"/>
      <c r="O3950" s="359"/>
      <c r="P3950" s="619"/>
      <c r="Q3950" s="672"/>
      <c r="R3950" s="672"/>
      <c r="S3950" s="672"/>
      <c r="T3950" s="385"/>
      <c r="U3950" s="385"/>
      <c r="V3950" s="385"/>
      <c r="W3950" s="385"/>
      <c r="X3950" s="693"/>
      <c r="Y3950" s="325"/>
      <c r="Z3950" s="308"/>
      <c r="AA3950" s="383"/>
      <c r="AC3950" s="325"/>
      <c r="AD3950" s="325"/>
      <c r="AF3950" s="383"/>
      <c r="AH3950" s="325"/>
      <c r="AI3950" s="325"/>
      <c r="AK3950" s="385"/>
      <c r="AL3950" s="385"/>
      <c r="AM3950" s="359"/>
      <c r="AN3950" s="385"/>
      <c r="AO3950" s="385"/>
      <c r="AP3950" s="385"/>
      <c r="AQ3950" s="385"/>
      <c r="AR3950" s="385"/>
      <c r="AS3950" s="385"/>
      <c r="AT3950" s="385"/>
      <c r="AU3950" s="359"/>
      <c r="AW3950" s="416"/>
      <c r="AX3950" s="694"/>
      <c r="AY3950" s="641"/>
      <c r="AZ3950" s="385"/>
      <c r="BA3950" s="385"/>
      <c r="BB3950" s="416"/>
      <c r="BC3950" s="416"/>
      <c r="BD3950" s="416"/>
      <c r="BE3950" s="416"/>
      <c r="BF3950" s="416"/>
      <c r="BG3950" s="416"/>
      <c r="BH3950" s="416"/>
      <c r="BI3950" s="416"/>
      <c r="BJ3950" s="416"/>
    </row>
    <row r="3951" spans="10:62" x14ac:dyDescent="0.2">
      <c r="J3951" s="385"/>
      <c r="K3951" s="217"/>
      <c r="L3951" s="217"/>
      <c r="M3951" s="693"/>
      <c r="N3951" s="693"/>
      <c r="O3951" s="359"/>
      <c r="P3951" s="619"/>
      <c r="Q3951" s="672"/>
      <c r="R3951" s="672"/>
      <c r="S3951" s="672"/>
      <c r="T3951" s="385"/>
      <c r="U3951" s="385"/>
      <c r="V3951" s="385"/>
      <c r="W3951" s="385"/>
      <c r="X3951" s="693"/>
      <c r="Y3951" s="325"/>
      <c r="Z3951" s="308"/>
      <c r="AA3951" s="383"/>
      <c r="AC3951" s="325"/>
      <c r="AD3951" s="325"/>
      <c r="AF3951" s="383"/>
      <c r="AH3951" s="325"/>
      <c r="AI3951" s="325"/>
      <c r="AK3951" s="385"/>
      <c r="AL3951" s="385"/>
      <c r="AM3951" s="359"/>
      <c r="AN3951" s="385"/>
      <c r="AO3951" s="385"/>
      <c r="AP3951" s="385"/>
      <c r="AQ3951" s="385"/>
      <c r="AR3951" s="385"/>
      <c r="AS3951" s="385"/>
      <c r="AT3951" s="385"/>
      <c r="AU3951" s="359"/>
      <c r="AW3951" s="416"/>
      <c r="AX3951" s="694"/>
      <c r="AY3951" s="641"/>
      <c r="AZ3951" s="385"/>
      <c r="BA3951" s="385"/>
      <c r="BB3951" s="416"/>
      <c r="BC3951" s="416"/>
      <c r="BD3951" s="416"/>
      <c r="BE3951" s="416"/>
      <c r="BF3951" s="416"/>
      <c r="BG3951" s="416"/>
      <c r="BH3951" s="416"/>
      <c r="BI3951" s="416"/>
      <c r="BJ3951" s="416"/>
    </row>
    <row r="3952" spans="10:62" x14ac:dyDescent="0.2">
      <c r="J3952" s="385"/>
      <c r="K3952" s="217"/>
      <c r="L3952" s="217"/>
      <c r="M3952" s="693"/>
      <c r="N3952" s="693"/>
      <c r="O3952" s="359"/>
      <c r="P3952" s="619"/>
      <c r="Q3952" s="672"/>
      <c r="R3952" s="672"/>
      <c r="S3952" s="672"/>
      <c r="T3952" s="385"/>
      <c r="U3952" s="385"/>
      <c r="V3952" s="385"/>
      <c r="W3952" s="385"/>
      <c r="X3952" s="693"/>
      <c r="Y3952" s="325"/>
      <c r="Z3952" s="308"/>
      <c r="AA3952" s="383"/>
      <c r="AC3952" s="325"/>
      <c r="AD3952" s="325"/>
      <c r="AF3952" s="383"/>
      <c r="AH3952" s="325"/>
      <c r="AI3952" s="325"/>
      <c r="AK3952" s="385"/>
      <c r="AL3952" s="385"/>
      <c r="AM3952" s="359"/>
      <c r="AN3952" s="385"/>
      <c r="AO3952" s="385"/>
      <c r="AP3952" s="385"/>
      <c r="AQ3952" s="385"/>
      <c r="AR3952" s="385"/>
      <c r="AS3952" s="385"/>
      <c r="AT3952" s="385"/>
      <c r="AU3952" s="359"/>
      <c r="AW3952" s="416"/>
      <c r="AX3952" s="694"/>
      <c r="AY3952" s="641"/>
      <c r="AZ3952" s="385"/>
      <c r="BA3952" s="385"/>
      <c r="BB3952" s="416"/>
      <c r="BC3952" s="416"/>
      <c r="BD3952" s="416"/>
      <c r="BE3952" s="416"/>
      <c r="BF3952" s="416"/>
      <c r="BG3952" s="416"/>
      <c r="BH3952" s="416"/>
      <c r="BI3952" s="416"/>
      <c r="BJ3952" s="416"/>
    </row>
    <row r="3953" spans="10:62" x14ac:dyDescent="0.2">
      <c r="J3953" s="385"/>
      <c r="K3953" s="217"/>
      <c r="L3953" s="217"/>
      <c r="M3953" s="693"/>
      <c r="N3953" s="693"/>
      <c r="O3953" s="359"/>
      <c r="P3953" s="619"/>
      <c r="Q3953" s="672"/>
      <c r="R3953" s="672"/>
      <c r="S3953" s="672"/>
      <c r="T3953" s="385"/>
      <c r="U3953" s="385"/>
      <c r="V3953" s="385"/>
      <c r="W3953" s="385"/>
      <c r="X3953" s="693"/>
      <c r="Y3953" s="325"/>
      <c r="Z3953" s="308"/>
      <c r="AA3953" s="383"/>
      <c r="AC3953" s="325"/>
      <c r="AD3953" s="325"/>
      <c r="AF3953" s="383"/>
      <c r="AH3953" s="325"/>
      <c r="AI3953" s="325"/>
      <c r="AK3953" s="385"/>
      <c r="AL3953" s="385"/>
      <c r="AM3953" s="359"/>
      <c r="AN3953" s="385"/>
      <c r="AO3953" s="385"/>
      <c r="AP3953" s="385"/>
      <c r="AQ3953" s="385"/>
      <c r="AR3953" s="385"/>
      <c r="AS3953" s="385"/>
      <c r="AT3953" s="385"/>
      <c r="AU3953" s="359"/>
      <c r="AW3953" s="416"/>
      <c r="AX3953" s="694"/>
      <c r="AY3953" s="641"/>
      <c r="AZ3953" s="385"/>
      <c r="BA3953" s="385"/>
      <c r="BB3953" s="416"/>
      <c r="BC3953" s="416"/>
      <c r="BD3953" s="416"/>
      <c r="BE3953" s="416"/>
      <c r="BF3953" s="416"/>
      <c r="BG3953" s="416"/>
      <c r="BH3953" s="416"/>
      <c r="BI3953" s="416"/>
      <c r="BJ3953" s="416"/>
    </row>
    <row r="3954" spans="10:62" x14ac:dyDescent="0.2">
      <c r="J3954" s="385"/>
      <c r="K3954" s="217"/>
      <c r="L3954" s="217"/>
      <c r="M3954" s="693"/>
      <c r="N3954" s="693"/>
      <c r="O3954" s="359"/>
      <c r="P3954" s="619"/>
      <c r="Q3954" s="672"/>
      <c r="R3954" s="672"/>
      <c r="S3954" s="672"/>
      <c r="T3954" s="385"/>
      <c r="U3954" s="385"/>
      <c r="V3954" s="385"/>
      <c r="W3954" s="385"/>
      <c r="X3954" s="693"/>
      <c r="Y3954" s="325"/>
      <c r="Z3954" s="308"/>
      <c r="AA3954" s="383"/>
      <c r="AC3954" s="325"/>
      <c r="AD3954" s="325"/>
      <c r="AF3954" s="383"/>
      <c r="AH3954" s="325"/>
      <c r="AI3954" s="325"/>
      <c r="AK3954" s="385"/>
      <c r="AL3954" s="385"/>
      <c r="AM3954" s="359"/>
      <c r="AN3954" s="385"/>
      <c r="AO3954" s="385"/>
      <c r="AP3954" s="385"/>
      <c r="AQ3954" s="385"/>
      <c r="AR3954" s="385"/>
      <c r="AS3954" s="385"/>
      <c r="AT3954" s="385"/>
      <c r="AU3954" s="359"/>
      <c r="AW3954" s="416"/>
      <c r="AX3954" s="694"/>
      <c r="AY3954" s="641"/>
      <c r="AZ3954" s="385"/>
      <c r="BA3954" s="385"/>
      <c r="BB3954" s="416"/>
      <c r="BC3954" s="416"/>
      <c r="BD3954" s="416"/>
      <c r="BE3954" s="416"/>
      <c r="BF3954" s="416"/>
      <c r="BG3954" s="416"/>
      <c r="BH3954" s="416"/>
      <c r="BI3954" s="416"/>
      <c r="BJ3954" s="416"/>
    </row>
    <row r="3955" spans="10:62" x14ac:dyDescent="0.2">
      <c r="J3955" s="385"/>
      <c r="K3955" s="217"/>
      <c r="L3955" s="217"/>
      <c r="M3955" s="693"/>
      <c r="N3955" s="693"/>
      <c r="O3955" s="359"/>
      <c r="P3955" s="619"/>
      <c r="Q3955" s="672"/>
      <c r="R3955" s="672"/>
      <c r="S3955" s="672"/>
      <c r="T3955" s="385"/>
      <c r="U3955" s="385"/>
      <c r="V3955" s="385"/>
      <c r="W3955" s="385"/>
      <c r="X3955" s="693"/>
      <c r="Y3955" s="325"/>
      <c r="Z3955" s="308"/>
      <c r="AA3955" s="383"/>
      <c r="AC3955" s="325"/>
      <c r="AD3955" s="325"/>
      <c r="AF3955" s="383"/>
      <c r="AH3955" s="325"/>
      <c r="AI3955" s="325"/>
      <c r="AK3955" s="385"/>
      <c r="AL3955" s="385"/>
      <c r="AM3955" s="359"/>
      <c r="AN3955" s="385"/>
      <c r="AO3955" s="385"/>
      <c r="AP3955" s="385"/>
      <c r="AQ3955" s="385"/>
      <c r="AR3955" s="385"/>
      <c r="AS3955" s="385"/>
      <c r="AT3955" s="385"/>
      <c r="AU3955" s="359"/>
      <c r="AW3955" s="416"/>
      <c r="AX3955" s="694"/>
      <c r="AY3955" s="641"/>
      <c r="AZ3955" s="385"/>
      <c r="BA3955" s="385"/>
      <c r="BB3955" s="416"/>
      <c r="BC3955" s="416"/>
      <c r="BD3955" s="416"/>
      <c r="BE3955" s="416"/>
      <c r="BF3955" s="416"/>
      <c r="BG3955" s="416"/>
      <c r="BH3955" s="416"/>
      <c r="BI3955" s="416"/>
      <c r="BJ3955" s="416"/>
    </row>
    <row r="3956" spans="10:62" x14ac:dyDescent="0.2">
      <c r="J3956" s="385"/>
      <c r="K3956" s="217"/>
      <c r="L3956" s="217"/>
      <c r="M3956" s="693"/>
      <c r="N3956" s="693"/>
      <c r="O3956" s="359"/>
      <c r="P3956" s="619"/>
      <c r="Q3956" s="672"/>
      <c r="R3956" s="672"/>
      <c r="S3956" s="672"/>
      <c r="T3956" s="385"/>
      <c r="U3956" s="385"/>
      <c r="V3956" s="385"/>
      <c r="W3956" s="385"/>
      <c r="X3956" s="693"/>
      <c r="Y3956" s="325"/>
      <c r="Z3956" s="308"/>
      <c r="AA3956" s="383"/>
      <c r="AC3956" s="325"/>
      <c r="AD3956" s="325"/>
      <c r="AF3956" s="383"/>
      <c r="AH3956" s="325"/>
      <c r="AI3956" s="325"/>
      <c r="AK3956" s="385"/>
      <c r="AL3956" s="385"/>
      <c r="AM3956" s="359"/>
      <c r="AN3956" s="385"/>
      <c r="AO3956" s="385"/>
      <c r="AP3956" s="385"/>
      <c r="AQ3956" s="385"/>
      <c r="AR3956" s="385"/>
      <c r="AS3956" s="385"/>
      <c r="AT3956" s="385"/>
      <c r="AU3956" s="359"/>
      <c r="AW3956" s="416"/>
      <c r="AX3956" s="694"/>
      <c r="AY3956" s="641"/>
      <c r="AZ3956" s="385"/>
      <c r="BA3956" s="385"/>
      <c r="BB3956" s="416"/>
      <c r="BC3956" s="416"/>
      <c r="BD3956" s="416"/>
      <c r="BE3956" s="416"/>
      <c r="BF3956" s="416"/>
      <c r="BG3956" s="416"/>
      <c r="BH3956" s="416"/>
      <c r="BI3956" s="416"/>
      <c r="BJ3956" s="416"/>
    </row>
    <row r="3957" spans="10:62" x14ac:dyDescent="0.2">
      <c r="J3957" s="385"/>
      <c r="K3957" s="217"/>
      <c r="L3957" s="217"/>
      <c r="M3957" s="693"/>
      <c r="N3957" s="693"/>
      <c r="O3957" s="359"/>
      <c r="P3957" s="619"/>
      <c r="Q3957" s="672"/>
      <c r="R3957" s="672"/>
      <c r="S3957" s="672"/>
      <c r="T3957" s="385"/>
      <c r="U3957" s="385"/>
      <c r="V3957" s="385"/>
      <c r="W3957" s="385"/>
      <c r="X3957" s="693"/>
      <c r="Y3957" s="325"/>
      <c r="Z3957" s="308"/>
      <c r="AA3957" s="383"/>
      <c r="AC3957" s="325"/>
      <c r="AD3957" s="325"/>
      <c r="AF3957" s="383"/>
      <c r="AH3957" s="325"/>
      <c r="AI3957" s="325"/>
      <c r="AK3957" s="385"/>
      <c r="AL3957" s="385"/>
      <c r="AM3957" s="359"/>
      <c r="AN3957" s="385"/>
      <c r="AO3957" s="385"/>
      <c r="AP3957" s="385"/>
      <c r="AQ3957" s="385"/>
      <c r="AR3957" s="385"/>
      <c r="AS3957" s="385"/>
      <c r="AT3957" s="385"/>
      <c r="AU3957" s="359"/>
      <c r="AW3957" s="416"/>
      <c r="AX3957" s="694"/>
      <c r="AY3957" s="641"/>
      <c r="AZ3957" s="385"/>
      <c r="BA3957" s="385"/>
      <c r="BB3957" s="416"/>
      <c r="BC3957" s="416"/>
      <c r="BD3957" s="416"/>
      <c r="BE3957" s="416"/>
      <c r="BF3957" s="416"/>
      <c r="BG3957" s="416"/>
      <c r="BH3957" s="416"/>
      <c r="BI3957" s="416"/>
      <c r="BJ3957" s="416"/>
    </row>
    <row r="3958" spans="10:62" x14ac:dyDescent="0.2">
      <c r="J3958" s="385"/>
      <c r="K3958" s="217"/>
      <c r="L3958" s="217"/>
      <c r="M3958" s="693"/>
      <c r="N3958" s="693"/>
      <c r="O3958" s="359"/>
      <c r="P3958" s="619"/>
      <c r="Q3958" s="672"/>
      <c r="R3958" s="672"/>
      <c r="S3958" s="672"/>
      <c r="T3958" s="385"/>
      <c r="U3958" s="385"/>
      <c r="V3958" s="385"/>
      <c r="W3958" s="385"/>
      <c r="X3958" s="693"/>
      <c r="Y3958" s="325"/>
      <c r="Z3958" s="308"/>
      <c r="AA3958" s="383"/>
      <c r="AC3958" s="325"/>
      <c r="AD3958" s="325"/>
      <c r="AF3958" s="383"/>
      <c r="AH3958" s="325"/>
      <c r="AI3958" s="325"/>
      <c r="AK3958" s="385"/>
      <c r="AL3958" s="385"/>
      <c r="AM3958" s="359"/>
      <c r="AN3958" s="385"/>
      <c r="AO3958" s="385"/>
      <c r="AP3958" s="385"/>
      <c r="AQ3958" s="385"/>
      <c r="AR3958" s="385"/>
      <c r="AS3958" s="385"/>
      <c r="AT3958" s="385"/>
      <c r="AU3958" s="359"/>
      <c r="AW3958" s="416"/>
      <c r="AX3958" s="694"/>
      <c r="AY3958" s="641"/>
      <c r="AZ3958" s="385"/>
      <c r="BA3958" s="385"/>
      <c r="BB3958" s="416"/>
      <c r="BC3958" s="416"/>
      <c r="BD3958" s="416"/>
      <c r="BE3958" s="416"/>
      <c r="BF3958" s="416"/>
      <c r="BG3958" s="416"/>
      <c r="BH3958" s="416"/>
      <c r="BI3958" s="416"/>
      <c r="BJ3958" s="416"/>
    </row>
    <row r="3959" spans="10:62" x14ac:dyDescent="0.2">
      <c r="J3959" s="385"/>
      <c r="K3959" s="217"/>
      <c r="L3959" s="217"/>
      <c r="M3959" s="693"/>
      <c r="N3959" s="693"/>
      <c r="O3959" s="359"/>
      <c r="P3959" s="619"/>
      <c r="Q3959" s="672"/>
      <c r="R3959" s="672"/>
      <c r="S3959" s="672"/>
      <c r="T3959" s="385"/>
      <c r="U3959" s="385"/>
      <c r="V3959" s="385"/>
      <c r="W3959" s="385"/>
      <c r="X3959" s="693"/>
      <c r="Y3959" s="325"/>
      <c r="Z3959" s="308"/>
      <c r="AA3959" s="383"/>
      <c r="AC3959" s="325"/>
      <c r="AD3959" s="325"/>
      <c r="AF3959" s="383"/>
      <c r="AH3959" s="325"/>
      <c r="AI3959" s="325"/>
      <c r="AK3959" s="385"/>
      <c r="AL3959" s="385"/>
      <c r="AM3959" s="359"/>
      <c r="AN3959" s="385"/>
      <c r="AO3959" s="385"/>
      <c r="AP3959" s="385"/>
      <c r="AQ3959" s="385"/>
      <c r="AR3959" s="385"/>
      <c r="AS3959" s="385"/>
      <c r="AT3959" s="385"/>
      <c r="AU3959" s="359"/>
      <c r="AW3959" s="416"/>
      <c r="AX3959" s="694"/>
      <c r="AY3959" s="641"/>
      <c r="AZ3959" s="385"/>
      <c r="BA3959" s="385"/>
      <c r="BB3959" s="416"/>
      <c r="BC3959" s="416"/>
      <c r="BD3959" s="416"/>
      <c r="BE3959" s="416"/>
      <c r="BF3959" s="416"/>
      <c r="BG3959" s="416"/>
      <c r="BH3959" s="416"/>
      <c r="BI3959" s="416"/>
      <c r="BJ3959" s="416"/>
    </row>
    <row r="3960" spans="10:62" x14ac:dyDescent="0.2">
      <c r="J3960" s="385"/>
      <c r="K3960" s="217"/>
      <c r="L3960" s="217"/>
      <c r="M3960" s="693"/>
      <c r="N3960" s="693"/>
      <c r="O3960" s="359"/>
      <c r="P3960" s="619"/>
      <c r="Q3960" s="672"/>
      <c r="R3960" s="672"/>
      <c r="S3960" s="672"/>
      <c r="T3960" s="385"/>
      <c r="U3960" s="385"/>
      <c r="V3960" s="385"/>
      <c r="W3960" s="385"/>
      <c r="X3960" s="693"/>
      <c r="Y3960" s="325"/>
      <c r="Z3960" s="308"/>
      <c r="AA3960" s="383"/>
      <c r="AC3960" s="325"/>
      <c r="AD3960" s="325"/>
      <c r="AF3960" s="383"/>
      <c r="AH3960" s="325"/>
      <c r="AI3960" s="325"/>
      <c r="AK3960" s="385"/>
      <c r="AL3960" s="385"/>
      <c r="AM3960" s="359"/>
      <c r="AN3960" s="385"/>
      <c r="AO3960" s="385"/>
      <c r="AP3960" s="385"/>
      <c r="AQ3960" s="385"/>
      <c r="AR3960" s="385"/>
      <c r="AS3960" s="385"/>
      <c r="AT3960" s="385"/>
      <c r="AU3960" s="359"/>
      <c r="AW3960" s="416"/>
      <c r="AX3960" s="694"/>
      <c r="AY3960" s="641"/>
      <c r="AZ3960" s="385"/>
      <c r="BA3960" s="385"/>
      <c r="BB3960" s="416"/>
      <c r="BC3960" s="416"/>
      <c r="BD3960" s="416"/>
      <c r="BE3960" s="416"/>
      <c r="BF3960" s="416"/>
      <c r="BG3960" s="416"/>
      <c r="BH3960" s="416"/>
      <c r="BI3960" s="416"/>
      <c r="BJ3960" s="416"/>
    </row>
    <row r="3961" spans="10:62" x14ac:dyDescent="0.2">
      <c r="J3961" s="385"/>
      <c r="K3961" s="217"/>
      <c r="L3961" s="217"/>
      <c r="M3961" s="693"/>
      <c r="N3961" s="693"/>
      <c r="O3961" s="359"/>
      <c r="P3961" s="619"/>
      <c r="Q3961" s="672"/>
      <c r="R3961" s="672"/>
      <c r="S3961" s="672"/>
      <c r="T3961" s="385"/>
      <c r="U3961" s="385"/>
      <c r="V3961" s="385"/>
      <c r="W3961" s="385"/>
      <c r="X3961" s="693"/>
      <c r="Y3961" s="325"/>
      <c r="Z3961" s="308"/>
      <c r="AA3961" s="383"/>
      <c r="AC3961" s="325"/>
      <c r="AD3961" s="325"/>
      <c r="AF3961" s="383"/>
      <c r="AH3961" s="325"/>
      <c r="AI3961" s="325"/>
      <c r="AK3961" s="385"/>
      <c r="AL3961" s="385"/>
      <c r="AM3961" s="359"/>
      <c r="AN3961" s="385"/>
      <c r="AO3961" s="385"/>
      <c r="AP3961" s="385"/>
      <c r="AQ3961" s="385"/>
      <c r="AR3961" s="385"/>
      <c r="AS3961" s="385"/>
      <c r="AT3961" s="385"/>
      <c r="AU3961" s="359"/>
      <c r="AW3961" s="416"/>
      <c r="AX3961" s="694"/>
      <c r="AY3961" s="641"/>
      <c r="AZ3961" s="385"/>
      <c r="BA3961" s="385"/>
      <c r="BB3961" s="416"/>
      <c r="BC3961" s="416"/>
      <c r="BD3961" s="416"/>
      <c r="BE3961" s="416"/>
      <c r="BF3961" s="416"/>
      <c r="BG3961" s="416"/>
      <c r="BH3961" s="416"/>
      <c r="BI3961" s="416"/>
      <c r="BJ3961" s="416"/>
    </row>
    <row r="3962" spans="10:62" x14ac:dyDescent="0.2">
      <c r="J3962" s="385"/>
      <c r="K3962" s="217"/>
      <c r="L3962" s="217"/>
      <c r="M3962" s="693"/>
      <c r="N3962" s="693"/>
      <c r="O3962" s="359"/>
      <c r="P3962" s="619"/>
      <c r="Q3962" s="672"/>
      <c r="R3962" s="672"/>
      <c r="S3962" s="672"/>
      <c r="T3962" s="385"/>
      <c r="U3962" s="385"/>
      <c r="V3962" s="385"/>
      <c r="W3962" s="385"/>
      <c r="X3962" s="693"/>
      <c r="Y3962" s="325"/>
      <c r="Z3962" s="308"/>
      <c r="AA3962" s="383"/>
      <c r="AC3962" s="325"/>
      <c r="AD3962" s="325"/>
      <c r="AF3962" s="383"/>
      <c r="AH3962" s="325"/>
      <c r="AI3962" s="325"/>
      <c r="AK3962" s="385"/>
      <c r="AL3962" s="385"/>
      <c r="AM3962" s="359"/>
      <c r="AN3962" s="385"/>
      <c r="AO3962" s="385"/>
      <c r="AP3962" s="385"/>
      <c r="AQ3962" s="385"/>
      <c r="AR3962" s="385"/>
      <c r="AS3962" s="385"/>
      <c r="AT3962" s="385"/>
      <c r="AU3962" s="359"/>
      <c r="AW3962" s="416"/>
      <c r="AX3962" s="694"/>
      <c r="AY3962" s="641"/>
      <c r="AZ3962" s="385"/>
      <c r="BA3962" s="385"/>
      <c r="BB3962" s="416"/>
      <c r="BC3962" s="416"/>
      <c r="BD3962" s="416"/>
      <c r="BE3962" s="416"/>
      <c r="BF3962" s="416"/>
      <c r="BG3962" s="416"/>
      <c r="BH3962" s="416"/>
      <c r="BI3962" s="416"/>
      <c r="BJ3962" s="416"/>
    </row>
    <row r="3963" spans="10:62" x14ac:dyDescent="0.2">
      <c r="J3963" s="385"/>
      <c r="K3963" s="217"/>
      <c r="L3963" s="217"/>
      <c r="M3963" s="693"/>
      <c r="N3963" s="693"/>
      <c r="O3963" s="359"/>
      <c r="P3963" s="619"/>
      <c r="Q3963" s="672"/>
      <c r="R3963" s="672"/>
      <c r="S3963" s="672"/>
      <c r="T3963" s="385"/>
      <c r="U3963" s="385"/>
      <c r="V3963" s="385"/>
      <c r="W3963" s="385"/>
      <c r="X3963" s="693"/>
      <c r="Y3963" s="325"/>
      <c r="Z3963" s="308"/>
      <c r="AA3963" s="383"/>
      <c r="AC3963" s="325"/>
      <c r="AD3963" s="325"/>
      <c r="AF3963" s="383"/>
      <c r="AH3963" s="325"/>
      <c r="AI3963" s="325"/>
      <c r="AK3963" s="385"/>
      <c r="AL3963" s="385"/>
      <c r="AM3963" s="359"/>
      <c r="AN3963" s="385"/>
      <c r="AO3963" s="385"/>
      <c r="AP3963" s="385"/>
      <c r="AQ3963" s="385"/>
      <c r="AR3963" s="385"/>
      <c r="AS3963" s="385"/>
      <c r="AT3963" s="385"/>
      <c r="AU3963" s="359"/>
      <c r="AW3963" s="416"/>
      <c r="AX3963" s="694"/>
      <c r="AY3963" s="641"/>
      <c r="AZ3963" s="385"/>
      <c r="BA3963" s="385"/>
      <c r="BB3963" s="416"/>
      <c r="BC3963" s="416"/>
      <c r="BD3963" s="416"/>
      <c r="BE3963" s="416"/>
      <c r="BF3963" s="416"/>
      <c r="BG3963" s="416"/>
      <c r="BH3963" s="416"/>
      <c r="BI3963" s="416"/>
      <c r="BJ3963" s="416"/>
    </row>
    <row r="3964" spans="10:62" x14ac:dyDescent="0.2">
      <c r="J3964" s="385"/>
      <c r="K3964" s="217"/>
      <c r="L3964" s="217"/>
      <c r="M3964" s="693"/>
      <c r="N3964" s="693"/>
      <c r="O3964" s="359"/>
      <c r="P3964" s="619"/>
      <c r="Q3964" s="672"/>
      <c r="R3964" s="672"/>
      <c r="S3964" s="672"/>
      <c r="T3964" s="385"/>
      <c r="U3964" s="385"/>
      <c r="V3964" s="385"/>
      <c r="W3964" s="385"/>
      <c r="X3964" s="693"/>
      <c r="Y3964" s="325"/>
      <c r="Z3964" s="308"/>
      <c r="AA3964" s="383"/>
      <c r="AC3964" s="325"/>
      <c r="AD3964" s="325"/>
      <c r="AF3964" s="383"/>
      <c r="AH3964" s="325"/>
      <c r="AI3964" s="325"/>
      <c r="AK3964" s="385"/>
      <c r="AL3964" s="385"/>
      <c r="AM3964" s="359"/>
      <c r="AN3964" s="385"/>
      <c r="AO3964" s="385"/>
      <c r="AP3964" s="385"/>
      <c r="AQ3964" s="385"/>
      <c r="AR3964" s="385"/>
      <c r="AS3964" s="385"/>
      <c r="AT3964" s="385"/>
      <c r="AU3964" s="359"/>
      <c r="AW3964" s="416"/>
      <c r="AX3964" s="694"/>
      <c r="AY3964" s="641"/>
      <c r="AZ3964" s="385"/>
      <c r="BA3964" s="385"/>
      <c r="BB3964" s="416"/>
      <c r="BC3964" s="416"/>
      <c r="BD3964" s="416"/>
      <c r="BE3964" s="416"/>
      <c r="BF3964" s="416"/>
      <c r="BG3964" s="416"/>
      <c r="BH3964" s="416"/>
      <c r="BI3964" s="416"/>
      <c r="BJ3964" s="416"/>
    </row>
    <row r="3965" spans="10:62" x14ac:dyDescent="0.2">
      <c r="J3965" s="385"/>
      <c r="K3965" s="217"/>
      <c r="L3965" s="217"/>
      <c r="M3965" s="693"/>
      <c r="N3965" s="693"/>
      <c r="O3965" s="359"/>
      <c r="P3965" s="619"/>
      <c r="Q3965" s="672"/>
      <c r="R3965" s="672"/>
      <c r="S3965" s="672"/>
      <c r="T3965" s="385"/>
      <c r="U3965" s="385"/>
      <c r="V3965" s="385"/>
      <c r="W3965" s="385"/>
      <c r="X3965" s="693"/>
      <c r="Y3965" s="325"/>
      <c r="Z3965" s="308"/>
      <c r="AA3965" s="383"/>
      <c r="AC3965" s="325"/>
      <c r="AD3965" s="325"/>
      <c r="AF3965" s="383"/>
      <c r="AH3965" s="325"/>
      <c r="AI3965" s="325"/>
      <c r="AK3965" s="385"/>
      <c r="AL3965" s="385"/>
      <c r="AM3965" s="359"/>
      <c r="AN3965" s="385"/>
      <c r="AO3965" s="385"/>
      <c r="AP3965" s="385"/>
      <c r="AQ3965" s="385"/>
      <c r="AR3965" s="385"/>
      <c r="AS3965" s="385"/>
      <c r="AT3965" s="385"/>
      <c r="AU3965" s="359"/>
      <c r="AW3965" s="416"/>
      <c r="AX3965" s="694"/>
      <c r="AY3965" s="641"/>
      <c r="AZ3965" s="385"/>
      <c r="BA3965" s="385"/>
      <c r="BB3965" s="416"/>
      <c r="BC3965" s="416"/>
      <c r="BD3965" s="416"/>
      <c r="BE3965" s="416"/>
      <c r="BF3965" s="416"/>
      <c r="BG3965" s="416"/>
      <c r="BH3965" s="416"/>
      <c r="BI3965" s="416"/>
      <c r="BJ3965" s="416"/>
    </row>
    <row r="3966" spans="10:62" x14ac:dyDescent="0.2">
      <c r="J3966" s="385"/>
      <c r="K3966" s="217"/>
      <c r="L3966" s="217"/>
      <c r="M3966" s="693"/>
      <c r="N3966" s="693"/>
      <c r="O3966" s="359"/>
      <c r="P3966" s="619"/>
      <c r="Q3966" s="672"/>
      <c r="R3966" s="672"/>
      <c r="S3966" s="672"/>
      <c r="T3966" s="385"/>
      <c r="U3966" s="385"/>
      <c r="V3966" s="385"/>
      <c r="W3966" s="385"/>
      <c r="X3966" s="693"/>
      <c r="Y3966" s="325"/>
      <c r="Z3966" s="308"/>
      <c r="AA3966" s="383"/>
      <c r="AC3966" s="325"/>
      <c r="AD3966" s="325"/>
      <c r="AF3966" s="383"/>
      <c r="AH3966" s="325"/>
      <c r="AI3966" s="325"/>
      <c r="AK3966" s="385"/>
      <c r="AL3966" s="385"/>
      <c r="AM3966" s="359"/>
      <c r="AN3966" s="385"/>
      <c r="AO3966" s="385"/>
      <c r="AP3966" s="385"/>
      <c r="AQ3966" s="385"/>
      <c r="AR3966" s="385"/>
      <c r="AS3966" s="385"/>
      <c r="AT3966" s="385"/>
      <c r="AU3966" s="359"/>
      <c r="AW3966" s="416"/>
      <c r="AX3966" s="694"/>
      <c r="AY3966" s="641"/>
      <c r="AZ3966" s="385"/>
      <c r="BA3966" s="385"/>
      <c r="BB3966" s="416"/>
      <c r="BC3966" s="416"/>
      <c r="BD3966" s="416"/>
      <c r="BE3966" s="416"/>
      <c r="BF3966" s="416"/>
      <c r="BG3966" s="416"/>
      <c r="BH3966" s="416"/>
      <c r="BI3966" s="416"/>
      <c r="BJ3966" s="416"/>
    </row>
    <row r="3967" spans="10:62" x14ac:dyDescent="0.2">
      <c r="J3967" s="385"/>
      <c r="K3967" s="217"/>
      <c r="L3967" s="217"/>
      <c r="M3967" s="693"/>
      <c r="N3967" s="693"/>
      <c r="O3967" s="359"/>
      <c r="P3967" s="619"/>
      <c r="Q3967" s="672"/>
      <c r="R3967" s="672"/>
      <c r="S3967" s="672"/>
      <c r="T3967" s="385"/>
      <c r="U3967" s="385"/>
      <c r="V3967" s="385"/>
      <c r="W3967" s="385"/>
      <c r="X3967" s="693"/>
      <c r="Y3967" s="325"/>
      <c r="Z3967" s="308"/>
      <c r="AA3967" s="383"/>
      <c r="AC3967" s="325"/>
      <c r="AD3967" s="325"/>
      <c r="AF3967" s="383"/>
      <c r="AH3967" s="325"/>
      <c r="AI3967" s="325"/>
      <c r="AK3967" s="385"/>
      <c r="AL3967" s="385"/>
      <c r="AM3967" s="359"/>
      <c r="AN3967" s="385"/>
      <c r="AO3967" s="385"/>
      <c r="AP3967" s="385"/>
      <c r="AQ3967" s="385"/>
      <c r="AR3967" s="385"/>
      <c r="AS3967" s="385"/>
      <c r="AT3967" s="385"/>
      <c r="AU3967" s="359"/>
      <c r="AW3967" s="416"/>
      <c r="AX3967" s="694"/>
      <c r="AY3967" s="641"/>
      <c r="AZ3967" s="385"/>
      <c r="BA3967" s="385"/>
      <c r="BB3967" s="416"/>
      <c r="BC3967" s="416"/>
      <c r="BD3967" s="416"/>
      <c r="BE3967" s="416"/>
      <c r="BF3967" s="416"/>
      <c r="BG3967" s="416"/>
      <c r="BH3967" s="416"/>
      <c r="BI3967" s="416"/>
      <c r="BJ3967" s="416"/>
    </row>
    <row r="3968" spans="10:62" x14ac:dyDescent="0.2">
      <c r="J3968" s="385"/>
      <c r="K3968" s="217"/>
      <c r="L3968" s="217"/>
      <c r="M3968" s="693"/>
      <c r="N3968" s="693"/>
      <c r="O3968" s="359"/>
      <c r="P3968" s="619"/>
      <c r="Q3968" s="672"/>
      <c r="R3968" s="672"/>
      <c r="S3968" s="672"/>
      <c r="T3968" s="385"/>
      <c r="U3968" s="385"/>
      <c r="V3968" s="385"/>
      <c r="W3968" s="385"/>
      <c r="X3968" s="693"/>
      <c r="Y3968" s="325"/>
      <c r="Z3968" s="308"/>
      <c r="AA3968" s="383"/>
      <c r="AC3968" s="325"/>
      <c r="AD3968" s="325"/>
      <c r="AF3968" s="383"/>
      <c r="AH3968" s="325"/>
      <c r="AI3968" s="325"/>
      <c r="AK3968" s="385"/>
      <c r="AL3968" s="385"/>
      <c r="AM3968" s="359"/>
      <c r="AN3968" s="385"/>
      <c r="AO3968" s="385"/>
      <c r="AP3968" s="385"/>
      <c r="AQ3968" s="385"/>
      <c r="AR3968" s="385"/>
      <c r="AS3968" s="385"/>
      <c r="AT3968" s="385"/>
      <c r="AU3968" s="359"/>
      <c r="AW3968" s="416"/>
      <c r="AX3968" s="694"/>
      <c r="AY3968" s="641"/>
      <c r="AZ3968" s="385"/>
      <c r="BA3968" s="385"/>
      <c r="BB3968" s="416"/>
      <c r="BC3968" s="416"/>
      <c r="BD3968" s="416"/>
      <c r="BE3968" s="416"/>
      <c r="BF3968" s="416"/>
      <c r="BG3968" s="416"/>
      <c r="BH3968" s="416"/>
      <c r="BI3968" s="416"/>
      <c r="BJ3968" s="416"/>
    </row>
    <row r="3969" spans="10:62" x14ac:dyDescent="0.2">
      <c r="J3969" s="385"/>
      <c r="K3969" s="217"/>
      <c r="L3969" s="217"/>
      <c r="M3969" s="693"/>
      <c r="N3969" s="693"/>
      <c r="O3969" s="359"/>
      <c r="P3969" s="619"/>
      <c r="Q3969" s="672"/>
      <c r="R3969" s="672"/>
      <c r="S3969" s="672"/>
      <c r="T3969" s="385"/>
      <c r="U3969" s="385"/>
      <c r="V3969" s="385"/>
      <c r="W3969" s="385"/>
      <c r="X3969" s="693"/>
      <c r="Y3969" s="325"/>
      <c r="Z3969" s="308"/>
      <c r="AA3969" s="383"/>
      <c r="AC3969" s="325"/>
      <c r="AD3969" s="325"/>
      <c r="AF3969" s="383"/>
      <c r="AH3969" s="325"/>
      <c r="AI3969" s="325"/>
      <c r="AK3969" s="385"/>
      <c r="AL3969" s="385"/>
      <c r="AM3969" s="359"/>
      <c r="AN3969" s="385"/>
      <c r="AO3969" s="385"/>
      <c r="AP3969" s="385"/>
      <c r="AQ3969" s="385"/>
      <c r="AR3969" s="385"/>
      <c r="AS3969" s="385"/>
      <c r="AT3969" s="385"/>
      <c r="AU3969" s="359"/>
      <c r="AW3969" s="416"/>
      <c r="AX3969" s="694"/>
      <c r="AY3969" s="641"/>
      <c r="AZ3969" s="385"/>
      <c r="BA3969" s="385"/>
      <c r="BB3969" s="416"/>
      <c r="BC3969" s="416"/>
      <c r="BD3969" s="416"/>
      <c r="BE3969" s="416"/>
      <c r="BF3969" s="416"/>
      <c r="BG3969" s="416"/>
      <c r="BH3969" s="416"/>
      <c r="BI3969" s="416"/>
      <c r="BJ3969" s="416"/>
    </row>
    <row r="3970" spans="10:62" x14ac:dyDescent="0.2">
      <c r="J3970" s="385"/>
      <c r="K3970" s="217"/>
      <c r="L3970" s="217"/>
      <c r="M3970" s="693"/>
      <c r="N3970" s="693"/>
      <c r="O3970" s="359"/>
      <c r="P3970" s="619"/>
      <c r="Q3970" s="672"/>
      <c r="R3970" s="672"/>
      <c r="S3970" s="672"/>
      <c r="T3970" s="385"/>
      <c r="U3970" s="385"/>
      <c r="V3970" s="385"/>
      <c r="W3970" s="385"/>
      <c r="X3970" s="693"/>
      <c r="Y3970" s="325"/>
      <c r="Z3970" s="308"/>
      <c r="AA3970" s="383"/>
      <c r="AC3970" s="325"/>
      <c r="AD3970" s="325"/>
      <c r="AF3970" s="383"/>
      <c r="AH3970" s="325"/>
      <c r="AI3970" s="325"/>
      <c r="AK3970" s="385"/>
      <c r="AL3970" s="385"/>
      <c r="AM3970" s="359"/>
      <c r="AN3970" s="385"/>
      <c r="AO3970" s="385"/>
      <c r="AP3970" s="385"/>
      <c r="AQ3970" s="385"/>
      <c r="AR3970" s="385"/>
      <c r="AS3970" s="385"/>
      <c r="AT3970" s="385"/>
      <c r="AU3970" s="359"/>
      <c r="AW3970" s="416"/>
      <c r="AX3970" s="694"/>
      <c r="AY3970" s="641"/>
      <c r="AZ3970" s="385"/>
      <c r="BA3970" s="385"/>
      <c r="BB3970" s="416"/>
      <c r="BC3970" s="416"/>
      <c r="BD3970" s="416"/>
      <c r="BE3970" s="416"/>
      <c r="BF3970" s="416"/>
      <c r="BG3970" s="416"/>
      <c r="BH3970" s="416"/>
      <c r="BI3970" s="416"/>
      <c r="BJ3970" s="416"/>
    </row>
    <row r="3971" spans="10:62" x14ac:dyDescent="0.2">
      <c r="J3971" s="385"/>
      <c r="K3971" s="217"/>
      <c r="L3971" s="217"/>
      <c r="M3971" s="693"/>
      <c r="N3971" s="693"/>
      <c r="O3971" s="359"/>
      <c r="P3971" s="619"/>
      <c r="Q3971" s="672"/>
      <c r="R3971" s="672"/>
      <c r="S3971" s="672"/>
      <c r="T3971" s="385"/>
      <c r="U3971" s="385"/>
      <c r="V3971" s="385"/>
      <c r="W3971" s="385"/>
      <c r="X3971" s="693"/>
      <c r="Y3971" s="325"/>
      <c r="Z3971" s="308"/>
      <c r="AA3971" s="383"/>
      <c r="AC3971" s="325"/>
      <c r="AD3971" s="325"/>
      <c r="AF3971" s="383"/>
      <c r="AH3971" s="325"/>
      <c r="AI3971" s="325"/>
      <c r="AK3971" s="385"/>
      <c r="AL3971" s="385"/>
      <c r="AM3971" s="359"/>
      <c r="AN3971" s="385"/>
      <c r="AO3971" s="385"/>
      <c r="AP3971" s="385"/>
      <c r="AQ3971" s="385"/>
      <c r="AR3971" s="385"/>
      <c r="AS3971" s="385"/>
      <c r="AT3971" s="385"/>
      <c r="AU3971" s="359"/>
      <c r="AW3971" s="416"/>
      <c r="AX3971" s="694"/>
      <c r="AY3971" s="641"/>
      <c r="AZ3971" s="385"/>
      <c r="BA3971" s="385"/>
      <c r="BB3971" s="416"/>
      <c r="BC3971" s="416"/>
      <c r="BD3971" s="416"/>
      <c r="BE3971" s="416"/>
      <c r="BF3971" s="416"/>
      <c r="BG3971" s="416"/>
      <c r="BH3971" s="416"/>
      <c r="BI3971" s="416"/>
      <c r="BJ3971" s="416"/>
    </row>
    <row r="3972" spans="10:62" x14ac:dyDescent="0.2">
      <c r="J3972" s="385"/>
      <c r="K3972" s="217"/>
      <c r="L3972" s="217"/>
      <c r="M3972" s="693"/>
      <c r="N3972" s="693"/>
      <c r="O3972" s="359"/>
      <c r="P3972" s="619"/>
      <c r="Q3972" s="672"/>
      <c r="R3972" s="672"/>
      <c r="S3972" s="672"/>
      <c r="T3972" s="385"/>
      <c r="U3972" s="385"/>
      <c r="V3972" s="385"/>
      <c r="W3972" s="385"/>
      <c r="X3972" s="693"/>
      <c r="Y3972" s="325"/>
      <c r="Z3972" s="308"/>
      <c r="AA3972" s="383"/>
      <c r="AC3972" s="325"/>
      <c r="AD3972" s="325"/>
      <c r="AF3972" s="383"/>
      <c r="AH3972" s="325"/>
      <c r="AI3972" s="325"/>
      <c r="AK3972" s="385"/>
      <c r="AL3972" s="385"/>
      <c r="AM3972" s="359"/>
      <c r="AN3972" s="385"/>
      <c r="AO3972" s="385"/>
      <c r="AP3972" s="385"/>
      <c r="AQ3972" s="385"/>
      <c r="AR3972" s="385"/>
      <c r="AS3972" s="385"/>
      <c r="AT3972" s="385"/>
      <c r="AU3972" s="359"/>
      <c r="AW3972" s="416"/>
      <c r="AX3972" s="694"/>
      <c r="AY3972" s="641"/>
      <c r="AZ3972" s="385"/>
      <c r="BA3972" s="385"/>
      <c r="BB3972" s="416"/>
      <c r="BC3972" s="416"/>
      <c r="BD3972" s="416"/>
      <c r="BE3972" s="416"/>
      <c r="BF3972" s="416"/>
      <c r="BG3972" s="416"/>
      <c r="BH3972" s="416"/>
      <c r="BI3972" s="416"/>
      <c r="BJ3972" s="416"/>
    </row>
    <row r="3973" spans="10:62" x14ac:dyDescent="0.2">
      <c r="J3973" s="385"/>
      <c r="K3973" s="217"/>
      <c r="L3973" s="217"/>
      <c r="M3973" s="693"/>
      <c r="N3973" s="693"/>
      <c r="O3973" s="359"/>
      <c r="P3973" s="619"/>
      <c r="Q3973" s="672"/>
      <c r="R3973" s="672"/>
      <c r="S3973" s="672"/>
      <c r="T3973" s="385"/>
      <c r="U3973" s="385"/>
      <c r="V3973" s="385"/>
      <c r="W3973" s="385"/>
      <c r="X3973" s="693"/>
      <c r="Y3973" s="325"/>
      <c r="Z3973" s="308"/>
      <c r="AA3973" s="383"/>
      <c r="AC3973" s="325"/>
      <c r="AD3973" s="325"/>
      <c r="AF3973" s="383"/>
      <c r="AH3973" s="325"/>
      <c r="AI3973" s="325"/>
      <c r="AK3973" s="385"/>
      <c r="AL3973" s="385"/>
      <c r="AM3973" s="359"/>
      <c r="AN3973" s="385"/>
      <c r="AO3973" s="385"/>
      <c r="AP3973" s="385"/>
      <c r="AQ3973" s="385"/>
      <c r="AR3973" s="385"/>
      <c r="AS3973" s="385"/>
      <c r="AT3973" s="385"/>
      <c r="AU3973" s="359"/>
      <c r="AW3973" s="416"/>
      <c r="AX3973" s="694"/>
      <c r="AY3973" s="641"/>
      <c r="AZ3973" s="385"/>
      <c r="BA3973" s="385"/>
      <c r="BB3973" s="416"/>
      <c r="BC3973" s="416"/>
      <c r="BD3973" s="416"/>
      <c r="BE3973" s="416"/>
      <c r="BF3973" s="416"/>
      <c r="BG3973" s="416"/>
      <c r="BH3973" s="416"/>
      <c r="BI3973" s="416"/>
      <c r="BJ3973" s="416"/>
    </row>
    <row r="3974" spans="10:62" x14ac:dyDescent="0.2">
      <c r="J3974" s="385"/>
      <c r="K3974" s="217"/>
      <c r="L3974" s="217"/>
      <c r="M3974" s="693"/>
      <c r="N3974" s="693"/>
      <c r="O3974" s="359"/>
      <c r="P3974" s="619"/>
      <c r="Q3974" s="672"/>
      <c r="R3974" s="672"/>
      <c r="S3974" s="672"/>
      <c r="T3974" s="385"/>
      <c r="U3974" s="385"/>
      <c r="V3974" s="385"/>
      <c r="W3974" s="385"/>
      <c r="X3974" s="693"/>
      <c r="Y3974" s="325"/>
      <c r="Z3974" s="308"/>
      <c r="AA3974" s="383"/>
      <c r="AC3974" s="325"/>
      <c r="AD3974" s="325"/>
      <c r="AF3974" s="383"/>
      <c r="AH3974" s="325"/>
      <c r="AI3974" s="325"/>
      <c r="AK3974" s="385"/>
      <c r="AL3974" s="385"/>
      <c r="AM3974" s="359"/>
      <c r="AN3974" s="385"/>
      <c r="AO3974" s="385"/>
      <c r="AP3974" s="385"/>
      <c r="AQ3974" s="385"/>
      <c r="AR3974" s="385"/>
      <c r="AS3974" s="385"/>
      <c r="AT3974" s="385"/>
      <c r="AU3974" s="359"/>
      <c r="AW3974" s="416"/>
      <c r="AX3974" s="694"/>
      <c r="AY3974" s="641"/>
      <c r="AZ3974" s="385"/>
      <c r="BA3974" s="385"/>
      <c r="BB3974" s="416"/>
      <c r="BC3974" s="416"/>
      <c r="BD3974" s="416"/>
      <c r="BE3974" s="416"/>
      <c r="BF3974" s="416"/>
      <c r="BG3974" s="416"/>
      <c r="BH3974" s="416"/>
      <c r="BI3974" s="416"/>
      <c r="BJ3974" s="416"/>
    </row>
    <row r="3975" spans="10:62" x14ac:dyDescent="0.2">
      <c r="J3975" s="385"/>
      <c r="K3975" s="217"/>
      <c r="L3975" s="217"/>
      <c r="M3975" s="693"/>
      <c r="N3975" s="693"/>
      <c r="O3975" s="359"/>
      <c r="P3975" s="619"/>
      <c r="Q3975" s="672"/>
      <c r="R3975" s="672"/>
      <c r="S3975" s="672"/>
      <c r="T3975" s="385"/>
      <c r="U3975" s="385"/>
      <c r="V3975" s="385"/>
      <c r="W3975" s="385"/>
      <c r="X3975" s="693"/>
      <c r="Y3975" s="325"/>
      <c r="Z3975" s="308"/>
      <c r="AA3975" s="383"/>
      <c r="AC3975" s="325"/>
      <c r="AD3975" s="325"/>
      <c r="AF3975" s="383"/>
      <c r="AH3975" s="325"/>
      <c r="AI3975" s="325"/>
      <c r="AK3975" s="385"/>
      <c r="AL3975" s="385"/>
      <c r="AM3975" s="359"/>
      <c r="AN3975" s="385"/>
      <c r="AO3975" s="385"/>
      <c r="AP3975" s="385"/>
      <c r="AQ3975" s="385"/>
      <c r="AR3975" s="385"/>
      <c r="AS3975" s="385"/>
      <c r="AT3975" s="385"/>
      <c r="AU3975" s="359"/>
      <c r="AW3975" s="416"/>
      <c r="AX3975" s="694"/>
      <c r="AY3975" s="641"/>
      <c r="AZ3975" s="385"/>
      <c r="BA3975" s="385"/>
      <c r="BB3975" s="416"/>
      <c r="BC3975" s="416"/>
      <c r="BD3975" s="416"/>
      <c r="BE3975" s="416"/>
      <c r="BF3975" s="416"/>
      <c r="BG3975" s="416"/>
      <c r="BH3975" s="416"/>
      <c r="BI3975" s="416"/>
      <c r="BJ3975" s="416"/>
    </row>
    <row r="3976" spans="10:62" x14ac:dyDescent="0.2">
      <c r="J3976" s="385"/>
      <c r="K3976" s="217"/>
      <c r="L3976" s="217"/>
      <c r="M3976" s="693"/>
      <c r="N3976" s="693"/>
      <c r="O3976" s="359"/>
      <c r="P3976" s="619"/>
      <c r="Q3976" s="672"/>
      <c r="R3976" s="672"/>
      <c r="S3976" s="672"/>
      <c r="T3976" s="385"/>
      <c r="U3976" s="385"/>
      <c r="V3976" s="385"/>
      <c r="W3976" s="385"/>
      <c r="X3976" s="693"/>
      <c r="Y3976" s="325"/>
      <c r="Z3976" s="308"/>
      <c r="AA3976" s="383"/>
      <c r="AC3976" s="325"/>
      <c r="AD3976" s="325"/>
      <c r="AF3976" s="383"/>
      <c r="AH3976" s="325"/>
      <c r="AI3976" s="325"/>
      <c r="AK3976" s="385"/>
      <c r="AL3976" s="385"/>
      <c r="AM3976" s="359"/>
      <c r="AN3976" s="385"/>
      <c r="AO3976" s="385"/>
      <c r="AP3976" s="385"/>
      <c r="AQ3976" s="385"/>
      <c r="AR3976" s="385"/>
      <c r="AS3976" s="385"/>
      <c r="AT3976" s="385"/>
      <c r="AU3976" s="359"/>
      <c r="AW3976" s="416"/>
      <c r="AX3976" s="694"/>
      <c r="AY3976" s="641"/>
      <c r="AZ3976" s="385"/>
      <c r="BA3976" s="385"/>
      <c r="BB3976" s="416"/>
      <c r="BC3976" s="416"/>
      <c r="BD3976" s="416"/>
      <c r="BE3976" s="416"/>
      <c r="BF3976" s="416"/>
      <c r="BG3976" s="416"/>
      <c r="BH3976" s="416"/>
      <c r="BI3976" s="416"/>
      <c r="BJ3976" s="416"/>
    </row>
    <row r="3977" spans="10:62" x14ac:dyDescent="0.2">
      <c r="J3977" s="385"/>
      <c r="K3977" s="217"/>
      <c r="L3977" s="217"/>
      <c r="M3977" s="693"/>
      <c r="N3977" s="693"/>
      <c r="O3977" s="359"/>
      <c r="P3977" s="619"/>
      <c r="Q3977" s="672"/>
      <c r="R3977" s="672"/>
      <c r="S3977" s="672"/>
      <c r="T3977" s="385"/>
      <c r="U3977" s="385"/>
      <c r="V3977" s="385"/>
      <c r="W3977" s="385"/>
      <c r="X3977" s="693"/>
      <c r="Y3977" s="325"/>
      <c r="Z3977" s="308"/>
      <c r="AA3977" s="383"/>
      <c r="AC3977" s="325"/>
      <c r="AD3977" s="325"/>
      <c r="AF3977" s="383"/>
      <c r="AH3977" s="325"/>
      <c r="AI3977" s="325"/>
      <c r="AK3977" s="385"/>
      <c r="AL3977" s="385"/>
      <c r="AM3977" s="359"/>
      <c r="AN3977" s="385"/>
      <c r="AO3977" s="385"/>
      <c r="AP3977" s="385"/>
      <c r="AQ3977" s="385"/>
      <c r="AR3977" s="385"/>
      <c r="AS3977" s="385"/>
      <c r="AT3977" s="385"/>
      <c r="AU3977" s="359"/>
      <c r="AW3977" s="416"/>
      <c r="AX3977" s="694"/>
      <c r="AY3977" s="641"/>
      <c r="AZ3977" s="385"/>
      <c r="BA3977" s="385"/>
      <c r="BB3977" s="416"/>
      <c r="BC3977" s="416"/>
      <c r="BD3977" s="416"/>
      <c r="BE3977" s="416"/>
      <c r="BF3977" s="416"/>
      <c r="BG3977" s="416"/>
      <c r="BH3977" s="416"/>
      <c r="BI3977" s="416"/>
      <c r="BJ3977" s="416"/>
    </row>
    <row r="3978" spans="10:62" x14ac:dyDescent="0.2">
      <c r="J3978" s="385"/>
      <c r="K3978" s="217"/>
      <c r="L3978" s="217"/>
      <c r="M3978" s="693"/>
      <c r="N3978" s="693"/>
      <c r="O3978" s="359"/>
      <c r="P3978" s="619"/>
      <c r="Q3978" s="672"/>
      <c r="R3978" s="672"/>
      <c r="S3978" s="672"/>
      <c r="T3978" s="385"/>
      <c r="U3978" s="385"/>
      <c r="V3978" s="385"/>
      <c r="W3978" s="385"/>
      <c r="X3978" s="693"/>
      <c r="Y3978" s="325"/>
      <c r="Z3978" s="308"/>
      <c r="AA3978" s="383"/>
      <c r="AC3978" s="325"/>
      <c r="AD3978" s="325"/>
      <c r="AF3978" s="383"/>
      <c r="AH3978" s="325"/>
      <c r="AI3978" s="325"/>
      <c r="AK3978" s="385"/>
      <c r="AL3978" s="385"/>
      <c r="AM3978" s="359"/>
      <c r="AN3978" s="385"/>
      <c r="AO3978" s="385"/>
      <c r="AP3978" s="385"/>
      <c r="AQ3978" s="385"/>
      <c r="AR3978" s="385"/>
      <c r="AS3978" s="385"/>
      <c r="AT3978" s="385"/>
      <c r="AU3978" s="359"/>
      <c r="AW3978" s="416"/>
      <c r="AX3978" s="694"/>
      <c r="AY3978" s="641"/>
      <c r="AZ3978" s="385"/>
      <c r="BA3978" s="385"/>
      <c r="BB3978" s="416"/>
      <c r="BC3978" s="416"/>
      <c r="BD3978" s="416"/>
      <c r="BE3978" s="416"/>
      <c r="BF3978" s="416"/>
      <c r="BG3978" s="416"/>
      <c r="BH3978" s="416"/>
      <c r="BI3978" s="416"/>
      <c r="BJ3978" s="416"/>
    </row>
    <row r="3979" spans="10:62" x14ac:dyDescent="0.2">
      <c r="J3979" s="385"/>
      <c r="K3979" s="217"/>
      <c r="L3979" s="217"/>
      <c r="M3979" s="693"/>
      <c r="N3979" s="693"/>
      <c r="O3979" s="359"/>
      <c r="P3979" s="619"/>
      <c r="Q3979" s="672"/>
      <c r="R3979" s="672"/>
      <c r="S3979" s="672"/>
      <c r="T3979" s="385"/>
      <c r="U3979" s="385"/>
      <c r="V3979" s="385"/>
      <c r="W3979" s="385"/>
      <c r="X3979" s="693"/>
      <c r="Y3979" s="325"/>
      <c r="Z3979" s="308"/>
      <c r="AA3979" s="383"/>
      <c r="AC3979" s="325"/>
      <c r="AD3979" s="325"/>
      <c r="AF3979" s="383"/>
      <c r="AH3979" s="325"/>
      <c r="AI3979" s="325"/>
      <c r="AK3979" s="385"/>
      <c r="AL3979" s="385"/>
      <c r="AM3979" s="359"/>
      <c r="AN3979" s="385"/>
      <c r="AO3979" s="385"/>
      <c r="AP3979" s="385"/>
      <c r="AQ3979" s="385"/>
      <c r="AR3979" s="385"/>
      <c r="AS3979" s="385"/>
      <c r="AT3979" s="385"/>
      <c r="AU3979" s="359"/>
      <c r="AW3979" s="416"/>
      <c r="AX3979" s="694"/>
      <c r="AY3979" s="641"/>
      <c r="AZ3979" s="385"/>
      <c r="BA3979" s="385"/>
      <c r="BB3979" s="416"/>
      <c r="BC3979" s="416"/>
      <c r="BD3979" s="416"/>
      <c r="BE3979" s="416"/>
      <c r="BF3979" s="416"/>
      <c r="BG3979" s="416"/>
      <c r="BH3979" s="416"/>
      <c r="BI3979" s="416"/>
      <c r="BJ3979" s="416"/>
    </row>
    <row r="3980" spans="10:62" x14ac:dyDescent="0.2">
      <c r="J3980" s="385"/>
      <c r="K3980" s="217"/>
      <c r="L3980" s="217"/>
      <c r="M3980" s="693"/>
      <c r="N3980" s="693"/>
      <c r="O3980" s="359"/>
      <c r="P3980" s="619"/>
      <c r="Q3980" s="672"/>
      <c r="R3980" s="672"/>
      <c r="S3980" s="672"/>
      <c r="T3980" s="385"/>
      <c r="U3980" s="385"/>
      <c r="V3980" s="385"/>
      <c r="W3980" s="385"/>
      <c r="X3980" s="693"/>
      <c r="Y3980" s="325"/>
      <c r="Z3980" s="308"/>
      <c r="AA3980" s="383"/>
      <c r="AC3980" s="325"/>
      <c r="AD3980" s="325"/>
      <c r="AF3980" s="383"/>
      <c r="AH3980" s="325"/>
      <c r="AI3980" s="325"/>
      <c r="AK3980" s="385"/>
      <c r="AL3980" s="385"/>
      <c r="AM3980" s="359"/>
      <c r="AN3980" s="385"/>
      <c r="AO3980" s="385"/>
      <c r="AP3980" s="385"/>
      <c r="AQ3980" s="385"/>
      <c r="AR3980" s="385"/>
      <c r="AS3980" s="385"/>
      <c r="AT3980" s="385"/>
      <c r="AU3980" s="359"/>
      <c r="AW3980" s="416"/>
      <c r="AX3980" s="694"/>
      <c r="AY3980" s="641"/>
      <c r="AZ3980" s="385"/>
      <c r="BA3980" s="385"/>
      <c r="BB3980" s="416"/>
      <c r="BC3980" s="416"/>
      <c r="BD3980" s="416"/>
      <c r="BE3980" s="416"/>
      <c r="BF3980" s="416"/>
      <c r="BG3980" s="416"/>
      <c r="BH3980" s="416"/>
      <c r="BI3980" s="416"/>
      <c r="BJ3980" s="416"/>
    </row>
    <row r="3981" spans="10:62" x14ac:dyDescent="0.2">
      <c r="J3981" s="385"/>
      <c r="K3981" s="217"/>
      <c r="L3981" s="217"/>
      <c r="M3981" s="693"/>
      <c r="N3981" s="693"/>
      <c r="O3981" s="359"/>
      <c r="P3981" s="619"/>
      <c r="Q3981" s="672"/>
      <c r="R3981" s="672"/>
      <c r="S3981" s="672"/>
      <c r="T3981" s="385"/>
      <c r="U3981" s="385"/>
      <c r="V3981" s="385"/>
      <c r="W3981" s="385"/>
      <c r="X3981" s="693"/>
      <c r="Y3981" s="325"/>
      <c r="Z3981" s="308"/>
      <c r="AA3981" s="383"/>
      <c r="AC3981" s="325"/>
      <c r="AD3981" s="325"/>
      <c r="AF3981" s="383"/>
      <c r="AH3981" s="325"/>
      <c r="AI3981" s="325"/>
      <c r="AK3981" s="385"/>
      <c r="AL3981" s="385"/>
      <c r="AM3981" s="359"/>
      <c r="AN3981" s="385"/>
      <c r="AO3981" s="385"/>
      <c r="AP3981" s="385"/>
      <c r="AQ3981" s="385"/>
      <c r="AR3981" s="385"/>
      <c r="AS3981" s="385"/>
      <c r="AT3981" s="385"/>
      <c r="AU3981" s="359"/>
      <c r="AW3981" s="416"/>
      <c r="AX3981" s="694"/>
      <c r="AY3981" s="641"/>
      <c r="AZ3981" s="385"/>
      <c r="BA3981" s="385"/>
      <c r="BB3981" s="416"/>
      <c r="BC3981" s="416"/>
      <c r="BD3981" s="416"/>
      <c r="BE3981" s="416"/>
      <c r="BF3981" s="416"/>
      <c r="BG3981" s="416"/>
      <c r="BH3981" s="416"/>
      <c r="BI3981" s="416"/>
      <c r="BJ3981" s="416"/>
    </row>
    <row r="3982" spans="10:62" x14ac:dyDescent="0.2">
      <c r="J3982" s="385"/>
      <c r="K3982" s="217"/>
      <c r="L3982" s="217"/>
      <c r="M3982" s="693"/>
      <c r="N3982" s="693"/>
      <c r="O3982" s="359"/>
      <c r="P3982" s="619"/>
      <c r="Q3982" s="672"/>
      <c r="R3982" s="672"/>
      <c r="S3982" s="672"/>
      <c r="T3982" s="385"/>
      <c r="U3982" s="385"/>
      <c r="V3982" s="385"/>
      <c r="W3982" s="385"/>
      <c r="X3982" s="693"/>
      <c r="Y3982" s="325"/>
      <c r="Z3982" s="308"/>
      <c r="AA3982" s="383"/>
      <c r="AC3982" s="325"/>
      <c r="AD3982" s="325"/>
      <c r="AF3982" s="383"/>
      <c r="AH3982" s="325"/>
      <c r="AI3982" s="325"/>
      <c r="AK3982" s="385"/>
      <c r="AL3982" s="385"/>
      <c r="AM3982" s="359"/>
      <c r="AN3982" s="385"/>
      <c r="AO3982" s="385"/>
      <c r="AP3982" s="385"/>
      <c r="AQ3982" s="385"/>
      <c r="AR3982" s="385"/>
      <c r="AS3982" s="385"/>
      <c r="AT3982" s="385"/>
      <c r="AU3982" s="359"/>
      <c r="AW3982" s="416"/>
      <c r="AX3982" s="694"/>
      <c r="AY3982" s="641"/>
      <c r="AZ3982" s="385"/>
      <c r="BA3982" s="385"/>
      <c r="BB3982" s="416"/>
      <c r="BC3982" s="416"/>
      <c r="BD3982" s="416"/>
      <c r="BE3982" s="416"/>
      <c r="BF3982" s="416"/>
      <c r="BG3982" s="416"/>
      <c r="BH3982" s="416"/>
      <c r="BI3982" s="416"/>
      <c r="BJ3982" s="416"/>
    </row>
    <row r="3983" spans="10:62" x14ac:dyDescent="0.2">
      <c r="J3983" s="385"/>
      <c r="K3983" s="217"/>
      <c r="L3983" s="217"/>
      <c r="M3983" s="693"/>
      <c r="N3983" s="693"/>
      <c r="O3983" s="359"/>
      <c r="P3983" s="619"/>
      <c r="Q3983" s="672"/>
      <c r="R3983" s="672"/>
      <c r="S3983" s="672"/>
      <c r="T3983" s="385"/>
      <c r="U3983" s="385"/>
      <c r="V3983" s="385"/>
      <c r="W3983" s="385"/>
      <c r="X3983" s="693"/>
      <c r="Y3983" s="325"/>
      <c r="Z3983" s="308"/>
      <c r="AA3983" s="383"/>
      <c r="AC3983" s="325"/>
      <c r="AD3983" s="325"/>
      <c r="AF3983" s="383"/>
      <c r="AH3983" s="325"/>
      <c r="AI3983" s="325"/>
      <c r="AK3983" s="385"/>
      <c r="AL3983" s="385"/>
      <c r="AM3983" s="359"/>
      <c r="AN3983" s="385"/>
      <c r="AO3983" s="385"/>
      <c r="AP3983" s="385"/>
      <c r="AQ3983" s="385"/>
      <c r="AR3983" s="385"/>
      <c r="AS3983" s="385"/>
      <c r="AT3983" s="385"/>
      <c r="AU3983" s="359"/>
      <c r="AW3983" s="416"/>
      <c r="AX3983" s="694"/>
      <c r="AY3983" s="641"/>
      <c r="AZ3983" s="385"/>
      <c r="BA3983" s="385"/>
      <c r="BB3983" s="416"/>
      <c r="BC3983" s="416"/>
      <c r="BD3983" s="416"/>
      <c r="BE3983" s="416"/>
      <c r="BF3983" s="416"/>
      <c r="BG3983" s="416"/>
      <c r="BH3983" s="416"/>
      <c r="BI3983" s="416"/>
      <c r="BJ3983" s="416"/>
    </row>
    <row r="3984" spans="10:62" x14ac:dyDescent="0.2">
      <c r="J3984" s="385"/>
      <c r="K3984" s="217"/>
      <c r="L3984" s="217"/>
      <c r="M3984" s="693"/>
      <c r="N3984" s="693"/>
      <c r="O3984" s="359"/>
      <c r="P3984" s="619"/>
      <c r="Q3984" s="672"/>
      <c r="R3984" s="672"/>
      <c r="S3984" s="672"/>
      <c r="T3984" s="385"/>
      <c r="U3984" s="385"/>
      <c r="V3984" s="385"/>
      <c r="W3984" s="385"/>
      <c r="X3984" s="693"/>
      <c r="Y3984" s="325"/>
      <c r="Z3984" s="308"/>
      <c r="AA3984" s="383"/>
      <c r="AC3984" s="325"/>
      <c r="AD3984" s="325"/>
      <c r="AF3984" s="383"/>
      <c r="AH3984" s="325"/>
      <c r="AI3984" s="325"/>
      <c r="AK3984" s="385"/>
      <c r="AL3984" s="385"/>
      <c r="AM3984" s="359"/>
      <c r="AN3984" s="385"/>
      <c r="AO3984" s="385"/>
      <c r="AP3984" s="385"/>
      <c r="AQ3984" s="385"/>
      <c r="AR3984" s="385"/>
      <c r="AS3984" s="385"/>
      <c r="AT3984" s="385"/>
      <c r="AU3984" s="359"/>
      <c r="AW3984" s="416"/>
      <c r="AX3984" s="694"/>
      <c r="AY3984" s="641"/>
      <c r="AZ3984" s="385"/>
      <c r="BA3984" s="385"/>
      <c r="BB3984" s="416"/>
      <c r="BC3984" s="416"/>
      <c r="BD3984" s="416"/>
      <c r="BE3984" s="416"/>
      <c r="BF3984" s="416"/>
      <c r="BG3984" s="416"/>
      <c r="BH3984" s="416"/>
      <c r="BI3984" s="416"/>
      <c r="BJ3984" s="416"/>
    </row>
    <row r="3985" spans="10:62" x14ac:dyDescent="0.2">
      <c r="J3985" s="385"/>
      <c r="K3985" s="217"/>
      <c r="L3985" s="217"/>
      <c r="M3985" s="693"/>
      <c r="N3985" s="693"/>
      <c r="O3985" s="359"/>
      <c r="P3985" s="619"/>
      <c r="Q3985" s="672"/>
      <c r="R3985" s="672"/>
      <c r="S3985" s="672"/>
      <c r="T3985" s="385"/>
      <c r="U3985" s="385"/>
      <c r="V3985" s="385"/>
      <c r="W3985" s="385"/>
      <c r="X3985" s="693"/>
      <c r="Y3985" s="325"/>
      <c r="Z3985" s="308"/>
      <c r="AA3985" s="383"/>
      <c r="AC3985" s="325"/>
      <c r="AD3985" s="325"/>
      <c r="AF3985" s="383"/>
      <c r="AH3985" s="325"/>
      <c r="AI3985" s="325"/>
      <c r="AK3985" s="385"/>
      <c r="AL3985" s="385"/>
      <c r="AM3985" s="359"/>
      <c r="AN3985" s="385"/>
      <c r="AO3985" s="385"/>
      <c r="AP3985" s="385"/>
      <c r="AQ3985" s="385"/>
      <c r="AR3985" s="385"/>
      <c r="AS3985" s="385"/>
      <c r="AT3985" s="385"/>
      <c r="AU3985" s="359"/>
      <c r="AW3985" s="416"/>
      <c r="AX3985" s="694"/>
      <c r="AY3985" s="641"/>
      <c r="AZ3985" s="385"/>
      <c r="BA3985" s="385"/>
      <c r="BB3985" s="416"/>
      <c r="BC3985" s="416"/>
      <c r="BD3985" s="416"/>
      <c r="BE3985" s="416"/>
      <c r="BF3985" s="416"/>
      <c r="BG3985" s="416"/>
      <c r="BH3985" s="416"/>
      <c r="BI3985" s="416"/>
      <c r="BJ3985" s="416"/>
    </row>
    <row r="3986" spans="10:62" x14ac:dyDescent="0.2">
      <c r="J3986" s="385"/>
      <c r="K3986" s="217"/>
      <c r="L3986" s="217"/>
      <c r="M3986" s="693"/>
      <c r="N3986" s="693"/>
      <c r="O3986" s="359"/>
      <c r="P3986" s="619"/>
      <c r="Q3986" s="672"/>
      <c r="R3986" s="672"/>
      <c r="S3986" s="672"/>
      <c r="T3986" s="385"/>
      <c r="U3986" s="385"/>
      <c r="V3986" s="385"/>
      <c r="W3986" s="385"/>
      <c r="X3986" s="693"/>
      <c r="Y3986" s="325"/>
      <c r="Z3986" s="308"/>
      <c r="AA3986" s="383"/>
      <c r="AC3986" s="325"/>
      <c r="AD3986" s="325"/>
      <c r="AF3986" s="383"/>
      <c r="AH3986" s="325"/>
      <c r="AI3986" s="325"/>
      <c r="AK3986" s="385"/>
      <c r="AL3986" s="385"/>
      <c r="AM3986" s="359"/>
      <c r="AN3986" s="385"/>
      <c r="AO3986" s="385"/>
      <c r="AP3986" s="385"/>
      <c r="AQ3986" s="385"/>
      <c r="AR3986" s="385"/>
      <c r="AS3986" s="385"/>
      <c r="AT3986" s="385"/>
      <c r="AU3986" s="359"/>
      <c r="AW3986" s="416"/>
      <c r="AX3986" s="694"/>
      <c r="AY3986" s="641"/>
      <c r="AZ3986" s="385"/>
      <c r="BA3986" s="385"/>
      <c r="BB3986" s="416"/>
      <c r="BC3986" s="416"/>
      <c r="BD3986" s="416"/>
      <c r="BE3986" s="416"/>
      <c r="BF3986" s="416"/>
      <c r="BG3986" s="416"/>
      <c r="BH3986" s="416"/>
      <c r="BI3986" s="416"/>
      <c r="BJ3986" s="416"/>
    </row>
    <row r="3987" spans="10:62" x14ac:dyDescent="0.2">
      <c r="J3987" s="385"/>
      <c r="K3987" s="217"/>
      <c r="L3987" s="217"/>
      <c r="M3987" s="693"/>
      <c r="N3987" s="693"/>
      <c r="O3987" s="359"/>
      <c r="P3987" s="619"/>
      <c r="Q3987" s="672"/>
      <c r="R3987" s="672"/>
      <c r="S3987" s="672"/>
      <c r="T3987" s="385"/>
      <c r="U3987" s="385"/>
      <c r="V3987" s="385"/>
      <c r="W3987" s="385"/>
      <c r="X3987" s="693"/>
      <c r="Y3987" s="325"/>
      <c r="Z3987" s="308"/>
      <c r="AA3987" s="383"/>
      <c r="AC3987" s="325"/>
      <c r="AD3987" s="325"/>
      <c r="AF3987" s="383"/>
      <c r="AH3987" s="325"/>
      <c r="AI3987" s="325"/>
      <c r="AK3987" s="385"/>
      <c r="AL3987" s="385"/>
      <c r="AM3987" s="359"/>
      <c r="AN3987" s="385"/>
      <c r="AO3987" s="385"/>
      <c r="AP3987" s="385"/>
      <c r="AQ3987" s="385"/>
      <c r="AR3987" s="385"/>
      <c r="AS3987" s="385"/>
      <c r="AT3987" s="385"/>
      <c r="AU3987" s="359"/>
      <c r="AW3987" s="416"/>
      <c r="AX3987" s="694"/>
      <c r="AY3987" s="641"/>
      <c r="AZ3987" s="385"/>
      <c r="BA3987" s="385"/>
      <c r="BB3987" s="416"/>
      <c r="BC3987" s="416"/>
      <c r="BD3987" s="416"/>
      <c r="BE3987" s="416"/>
      <c r="BF3987" s="416"/>
      <c r="BG3987" s="416"/>
      <c r="BH3987" s="416"/>
      <c r="BI3987" s="416"/>
      <c r="BJ3987" s="416"/>
    </row>
    <row r="3988" spans="10:62" x14ac:dyDescent="0.2">
      <c r="J3988" s="385"/>
      <c r="K3988" s="217"/>
      <c r="L3988" s="217"/>
      <c r="M3988" s="693"/>
      <c r="N3988" s="693"/>
      <c r="O3988" s="359"/>
      <c r="P3988" s="619"/>
      <c r="Q3988" s="672"/>
      <c r="R3988" s="672"/>
      <c r="S3988" s="672"/>
      <c r="T3988" s="385"/>
      <c r="U3988" s="385"/>
      <c r="V3988" s="385"/>
      <c r="W3988" s="385"/>
      <c r="X3988" s="693"/>
      <c r="Y3988" s="325"/>
      <c r="Z3988" s="308"/>
      <c r="AA3988" s="383"/>
      <c r="AC3988" s="325"/>
      <c r="AD3988" s="325"/>
      <c r="AF3988" s="383"/>
      <c r="AH3988" s="325"/>
      <c r="AI3988" s="325"/>
      <c r="AK3988" s="385"/>
      <c r="AL3988" s="385"/>
      <c r="AM3988" s="359"/>
      <c r="AN3988" s="385"/>
      <c r="AO3988" s="385"/>
      <c r="AP3988" s="385"/>
      <c r="AQ3988" s="385"/>
      <c r="AR3988" s="385"/>
      <c r="AS3988" s="385"/>
      <c r="AT3988" s="385"/>
      <c r="AU3988" s="359"/>
      <c r="AW3988" s="416"/>
      <c r="AX3988" s="694"/>
      <c r="AY3988" s="641"/>
      <c r="AZ3988" s="385"/>
      <c r="BA3988" s="385"/>
      <c r="BB3988" s="416"/>
      <c r="BC3988" s="416"/>
      <c r="BD3988" s="416"/>
      <c r="BE3988" s="416"/>
      <c r="BF3988" s="416"/>
      <c r="BG3988" s="416"/>
      <c r="BH3988" s="416"/>
      <c r="BI3988" s="416"/>
      <c r="BJ3988" s="416"/>
    </row>
    <row r="3989" spans="10:62" x14ac:dyDescent="0.2">
      <c r="J3989" s="385"/>
      <c r="K3989" s="217"/>
      <c r="L3989" s="217"/>
      <c r="M3989" s="693"/>
      <c r="N3989" s="693"/>
      <c r="O3989" s="359"/>
      <c r="P3989" s="619"/>
      <c r="Q3989" s="672"/>
      <c r="R3989" s="672"/>
      <c r="S3989" s="672"/>
      <c r="T3989" s="385"/>
      <c r="U3989" s="385"/>
      <c r="V3989" s="385"/>
      <c r="W3989" s="385"/>
      <c r="X3989" s="693"/>
      <c r="Y3989" s="325"/>
      <c r="Z3989" s="308"/>
      <c r="AA3989" s="383"/>
      <c r="AC3989" s="325"/>
      <c r="AD3989" s="325"/>
      <c r="AF3989" s="383"/>
      <c r="AH3989" s="325"/>
      <c r="AI3989" s="325"/>
      <c r="AK3989" s="385"/>
      <c r="AL3989" s="385"/>
      <c r="AM3989" s="359"/>
      <c r="AN3989" s="385"/>
      <c r="AO3989" s="385"/>
      <c r="AP3989" s="385"/>
      <c r="AQ3989" s="385"/>
      <c r="AR3989" s="385"/>
      <c r="AS3989" s="385"/>
      <c r="AT3989" s="385"/>
      <c r="AU3989" s="359"/>
      <c r="AW3989" s="416"/>
      <c r="AX3989" s="694"/>
      <c r="AY3989" s="641"/>
      <c r="AZ3989" s="385"/>
      <c r="BA3989" s="385"/>
      <c r="BB3989" s="416"/>
      <c r="BC3989" s="416"/>
      <c r="BD3989" s="416"/>
      <c r="BE3989" s="416"/>
      <c r="BF3989" s="416"/>
      <c r="BG3989" s="416"/>
      <c r="BH3989" s="416"/>
      <c r="BI3989" s="416"/>
      <c r="BJ3989" s="416"/>
    </row>
    <row r="3990" spans="10:62" x14ac:dyDescent="0.2">
      <c r="J3990" s="385"/>
      <c r="K3990" s="217"/>
      <c r="L3990" s="217"/>
      <c r="M3990" s="693"/>
      <c r="N3990" s="693"/>
      <c r="O3990" s="359"/>
      <c r="P3990" s="619"/>
      <c r="Q3990" s="672"/>
      <c r="R3990" s="672"/>
      <c r="S3990" s="672"/>
      <c r="T3990" s="385"/>
      <c r="U3990" s="385"/>
      <c r="V3990" s="385"/>
      <c r="W3990" s="385"/>
      <c r="X3990" s="693"/>
      <c r="Y3990" s="325"/>
      <c r="Z3990" s="308"/>
      <c r="AA3990" s="383"/>
      <c r="AC3990" s="325"/>
      <c r="AD3990" s="325"/>
      <c r="AF3990" s="383"/>
      <c r="AH3990" s="325"/>
      <c r="AI3990" s="325"/>
      <c r="AK3990" s="385"/>
      <c r="AL3990" s="385"/>
      <c r="AM3990" s="359"/>
      <c r="AN3990" s="385"/>
      <c r="AO3990" s="385"/>
      <c r="AP3990" s="385"/>
      <c r="AQ3990" s="385"/>
      <c r="AR3990" s="385"/>
      <c r="AS3990" s="385"/>
      <c r="AT3990" s="385"/>
      <c r="AU3990" s="359"/>
      <c r="AW3990" s="416"/>
      <c r="AX3990" s="694"/>
      <c r="AY3990" s="641"/>
      <c r="AZ3990" s="385"/>
      <c r="BA3990" s="385"/>
      <c r="BB3990" s="416"/>
      <c r="BC3990" s="416"/>
      <c r="BD3990" s="416"/>
      <c r="BE3990" s="416"/>
      <c r="BF3990" s="416"/>
      <c r="BG3990" s="416"/>
      <c r="BH3990" s="416"/>
      <c r="BI3990" s="416"/>
      <c r="BJ3990" s="416"/>
    </row>
    <row r="3991" spans="10:62" x14ac:dyDescent="0.2">
      <c r="J3991" s="385"/>
      <c r="K3991" s="217"/>
      <c r="L3991" s="217"/>
      <c r="M3991" s="693"/>
      <c r="N3991" s="693"/>
      <c r="O3991" s="359"/>
      <c r="P3991" s="619"/>
      <c r="Q3991" s="672"/>
      <c r="R3991" s="672"/>
      <c r="S3991" s="672"/>
      <c r="T3991" s="385"/>
      <c r="U3991" s="385"/>
      <c r="V3991" s="385"/>
      <c r="W3991" s="385"/>
      <c r="X3991" s="693"/>
      <c r="Y3991" s="325"/>
      <c r="Z3991" s="308"/>
      <c r="AA3991" s="383"/>
      <c r="AC3991" s="325"/>
      <c r="AD3991" s="325"/>
      <c r="AF3991" s="383"/>
      <c r="AH3991" s="325"/>
      <c r="AI3991" s="325"/>
      <c r="AK3991" s="385"/>
      <c r="AL3991" s="385"/>
      <c r="AM3991" s="359"/>
      <c r="AN3991" s="385"/>
      <c r="AO3991" s="385"/>
      <c r="AP3991" s="385"/>
      <c r="AQ3991" s="385"/>
      <c r="AR3991" s="385"/>
      <c r="AS3991" s="385"/>
      <c r="AT3991" s="385"/>
      <c r="AU3991" s="359"/>
      <c r="AW3991" s="416"/>
      <c r="AX3991" s="694"/>
      <c r="AY3991" s="641"/>
      <c r="AZ3991" s="385"/>
      <c r="BA3991" s="385"/>
      <c r="BB3991" s="416"/>
      <c r="BC3991" s="416"/>
      <c r="BD3991" s="416"/>
      <c r="BE3991" s="416"/>
      <c r="BF3991" s="416"/>
      <c r="BG3991" s="416"/>
      <c r="BH3991" s="416"/>
      <c r="BI3991" s="416"/>
      <c r="BJ3991" s="416"/>
    </row>
    <row r="3992" spans="10:62" x14ac:dyDescent="0.2">
      <c r="J3992" s="385"/>
      <c r="K3992" s="217"/>
      <c r="L3992" s="217"/>
      <c r="M3992" s="693"/>
      <c r="N3992" s="693"/>
      <c r="O3992" s="359"/>
      <c r="P3992" s="619"/>
      <c r="Q3992" s="672"/>
      <c r="R3992" s="672"/>
      <c r="S3992" s="672"/>
      <c r="T3992" s="385"/>
      <c r="U3992" s="385"/>
      <c r="V3992" s="385"/>
      <c r="W3992" s="385"/>
      <c r="X3992" s="693"/>
      <c r="Y3992" s="325"/>
      <c r="Z3992" s="308"/>
      <c r="AA3992" s="383"/>
      <c r="AC3992" s="325"/>
      <c r="AD3992" s="325"/>
      <c r="AF3992" s="383"/>
      <c r="AH3992" s="325"/>
      <c r="AI3992" s="325"/>
      <c r="AK3992" s="385"/>
      <c r="AL3992" s="385"/>
      <c r="AM3992" s="359"/>
      <c r="AN3992" s="385"/>
      <c r="AO3992" s="385"/>
      <c r="AP3992" s="385"/>
      <c r="AQ3992" s="385"/>
      <c r="AR3992" s="385"/>
      <c r="AS3992" s="385"/>
      <c r="AT3992" s="385"/>
      <c r="AU3992" s="359"/>
      <c r="AW3992" s="416"/>
      <c r="AX3992" s="694"/>
      <c r="AY3992" s="641"/>
      <c r="AZ3992" s="385"/>
      <c r="BA3992" s="385"/>
      <c r="BB3992" s="416"/>
      <c r="BC3992" s="416"/>
      <c r="BD3992" s="416"/>
      <c r="BE3992" s="416"/>
      <c r="BF3992" s="416"/>
      <c r="BG3992" s="416"/>
      <c r="BH3992" s="416"/>
      <c r="BI3992" s="416"/>
      <c r="BJ3992" s="416"/>
    </row>
    <row r="3993" spans="10:62" x14ac:dyDescent="0.2">
      <c r="J3993" s="385"/>
      <c r="K3993" s="217"/>
      <c r="L3993" s="217"/>
      <c r="M3993" s="693"/>
      <c r="N3993" s="693"/>
      <c r="O3993" s="359"/>
      <c r="P3993" s="619"/>
      <c r="Q3993" s="672"/>
      <c r="R3993" s="672"/>
      <c r="S3993" s="672"/>
      <c r="T3993" s="385"/>
      <c r="U3993" s="385"/>
      <c r="V3993" s="385"/>
      <c r="W3993" s="385"/>
      <c r="X3993" s="693"/>
      <c r="Y3993" s="325"/>
      <c r="Z3993" s="308"/>
      <c r="AA3993" s="383"/>
      <c r="AC3993" s="325"/>
      <c r="AD3993" s="325"/>
      <c r="AF3993" s="383"/>
      <c r="AH3993" s="325"/>
      <c r="AI3993" s="325"/>
      <c r="AK3993" s="385"/>
      <c r="AL3993" s="385"/>
      <c r="AM3993" s="359"/>
      <c r="AN3993" s="385"/>
      <c r="AO3993" s="385"/>
      <c r="AP3993" s="385"/>
      <c r="AQ3993" s="385"/>
      <c r="AR3993" s="385"/>
      <c r="AS3993" s="385"/>
      <c r="AT3993" s="385"/>
      <c r="AU3993" s="359"/>
      <c r="AW3993" s="416"/>
      <c r="AX3993" s="694"/>
      <c r="AY3993" s="641"/>
      <c r="AZ3993" s="385"/>
      <c r="BA3993" s="385"/>
      <c r="BB3993" s="416"/>
      <c r="BC3993" s="416"/>
      <c r="BD3993" s="416"/>
      <c r="BE3993" s="416"/>
      <c r="BF3993" s="416"/>
      <c r="BG3993" s="416"/>
      <c r="BH3993" s="416"/>
      <c r="BI3993" s="416"/>
      <c r="BJ3993" s="416"/>
    </row>
    <row r="3994" spans="10:62" x14ac:dyDescent="0.2">
      <c r="J3994" s="385"/>
      <c r="K3994" s="217"/>
      <c r="L3994" s="217"/>
      <c r="M3994" s="693"/>
      <c r="N3994" s="693"/>
      <c r="O3994" s="359"/>
      <c r="P3994" s="619"/>
      <c r="Q3994" s="672"/>
      <c r="R3994" s="672"/>
      <c r="S3994" s="672"/>
      <c r="T3994" s="385"/>
      <c r="U3994" s="385"/>
      <c r="V3994" s="385"/>
      <c r="W3994" s="385"/>
      <c r="X3994" s="693"/>
      <c r="Y3994" s="325"/>
      <c r="Z3994" s="308"/>
      <c r="AA3994" s="383"/>
      <c r="AC3994" s="325"/>
      <c r="AD3994" s="325"/>
      <c r="AF3994" s="383"/>
      <c r="AH3994" s="325"/>
      <c r="AI3994" s="325"/>
      <c r="AK3994" s="385"/>
      <c r="AL3994" s="385"/>
      <c r="AM3994" s="359"/>
      <c r="AN3994" s="385"/>
      <c r="AO3994" s="385"/>
      <c r="AP3994" s="385"/>
      <c r="AQ3994" s="385"/>
      <c r="AR3994" s="385"/>
      <c r="AS3994" s="385"/>
      <c r="AT3994" s="385"/>
      <c r="AU3994" s="359"/>
      <c r="AW3994" s="416"/>
      <c r="AX3994" s="694"/>
      <c r="AY3994" s="641"/>
      <c r="AZ3994" s="385"/>
      <c r="BA3994" s="385"/>
      <c r="BB3994" s="416"/>
      <c r="BC3994" s="416"/>
      <c r="BD3994" s="416"/>
      <c r="BE3994" s="416"/>
      <c r="BF3994" s="416"/>
      <c r="BG3994" s="416"/>
      <c r="BH3994" s="416"/>
      <c r="BI3994" s="416"/>
      <c r="BJ3994" s="416"/>
    </row>
    <row r="3995" spans="10:62" x14ac:dyDescent="0.2">
      <c r="J3995" s="385"/>
      <c r="K3995" s="217"/>
      <c r="L3995" s="217"/>
      <c r="M3995" s="693"/>
      <c r="N3995" s="693"/>
      <c r="O3995" s="359"/>
      <c r="P3995" s="619"/>
      <c r="Q3995" s="672"/>
      <c r="R3995" s="672"/>
      <c r="S3995" s="672"/>
      <c r="T3995" s="385"/>
      <c r="U3995" s="385"/>
      <c r="V3995" s="385"/>
      <c r="W3995" s="385"/>
      <c r="X3995" s="693"/>
      <c r="Y3995" s="325"/>
      <c r="Z3995" s="308"/>
      <c r="AA3995" s="383"/>
      <c r="AC3995" s="325"/>
      <c r="AD3995" s="325"/>
      <c r="AF3995" s="383"/>
      <c r="AH3995" s="325"/>
      <c r="AI3995" s="325"/>
      <c r="AK3995" s="385"/>
      <c r="AL3995" s="385"/>
      <c r="AM3995" s="359"/>
      <c r="AN3995" s="385"/>
      <c r="AO3995" s="385"/>
      <c r="AP3995" s="385"/>
      <c r="AQ3995" s="385"/>
      <c r="AR3995" s="385"/>
      <c r="AS3995" s="385"/>
      <c r="AT3995" s="385"/>
      <c r="AU3995" s="359"/>
      <c r="AW3995" s="416"/>
      <c r="AX3995" s="694"/>
      <c r="AY3995" s="641"/>
      <c r="AZ3995" s="385"/>
      <c r="BA3995" s="385"/>
      <c r="BB3995" s="416"/>
      <c r="BC3995" s="416"/>
      <c r="BD3995" s="416"/>
      <c r="BE3995" s="416"/>
      <c r="BF3995" s="416"/>
      <c r="BG3995" s="416"/>
      <c r="BH3995" s="416"/>
      <c r="BI3995" s="416"/>
      <c r="BJ3995" s="416"/>
    </row>
    <row r="3996" spans="10:62" x14ac:dyDescent="0.2">
      <c r="J3996" s="385"/>
      <c r="K3996" s="217"/>
      <c r="L3996" s="217"/>
      <c r="M3996" s="693"/>
      <c r="N3996" s="693"/>
      <c r="O3996" s="359"/>
      <c r="P3996" s="619"/>
      <c r="Q3996" s="672"/>
      <c r="R3996" s="672"/>
      <c r="S3996" s="672"/>
      <c r="T3996" s="385"/>
      <c r="U3996" s="385"/>
      <c r="V3996" s="385"/>
      <c r="W3996" s="385"/>
      <c r="X3996" s="693"/>
      <c r="Y3996" s="325"/>
      <c r="Z3996" s="308"/>
      <c r="AA3996" s="383"/>
      <c r="AC3996" s="325"/>
      <c r="AD3996" s="325"/>
      <c r="AF3996" s="383"/>
      <c r="AH3996" s="325"/>
      <c r="AI3996" s="325"/>
      <c r="AK3996" s="385"/>
      <c r="AL3996" s="385"/>
      <c r="AM3996" s="359"/>
      <c r="AN3996" s="385"/>
      <c r="AO3996" s="385"/>
      <c r="AP3996" s="385"/>
      <c r="AQ3996" s="385"/>
      <c r="AR3996" s="385"/>
      <c r="AS3996" s="385"/>
      <c r="AT3996" s="385"/>
      <c r="AU3996" s="359"/>
      <c r="AW3996" s="416"/>
      <c r="AX3996" s="694"/>
      <c r="AY3996" s="641"/>
      <c r="AZ3996" s="385"/>
      <c r="BA3996" s="385"/>
      <c r="BB3996" s="416"/>
      <c r="BC3996" s="416"/>
      <c r="BD3996" s="416"/>
      <c r="BE3996" s="416"/>
      <c r="BF3996" s="416"/>
      <c r="BG3996" s="416"/>
      <c r="BH3996" s="416"/>
      <c r="BI3996" s="416"/>
      <c r="BJ3996" s="416"/>
    </row>
    <row r="3997" spans="10:62" x14ac:dyDescent="0.2">
      <c r="J3997" s="385"/>
      <c r="K3997" s="217"/>
      <c r="L3997" s="217"/>
      <c r="M3997" s="693"/>
      <c r="N3997" s="693"/>
      <c r="O3997" s="359"/>
      <c r="P3997" s="619"/>
      <c r="Q3997" s="672"/>
      <c r="R3997" s="672"/>
      <c r="S3997" s="672"/>
      <c r="T3997" s="385"/>
      <c r="U3997" s="385"/>
      <c r="V3997" s="385"/>
      <c r="W3997" s="385"/>
      <c r="X3997" s="693"/>
      <c r="Y3997" s="325"/>
      <c r="Z3997" s="308"/>
      <c r="AA3997" s="383"/>
      <c r="AC3997" s="325"/>
      <c r="AD3997" s="325"/>
      <c r="AF3997" s="383"/>
      <c r="AH3997" s="325"/>
      <c r="AI3997" s="325"/>
      <c r="AK3997" s="385"/>
      <c r="AL3997" s="385"/>
      <c r="AM3997" s="359"/>
      <c r="AN3997" s="385"/>
      <c r="AO3997" s="385"/>
      <c r="AP3997" s="385"/>
      <c r="AQ3997" s="385"/>
      <c r="AR3997" s="385"/>
      <c r="AS3997" s="385"/>
      <c r="AT3997" s="385"/>
      <c r="AU3997" s="359"/>
      <c r="AW3997" s="416"/>
      <c r="AX3997" s="694"/>
      <c r="AY3997" s="641"/>
      <c r="AZ3997" s="385"/>
      <c r="BA3997" s="385"/>
      <c r="BB3997" s="416"/>
      <c r="BC3997" s="416"/>
      <c r="BD3997" s="416"/>
      <c r="BE3997" s="416"/>
      <c r="BF3997" s="416"/>
      <c r="BG3997" s="416"/>
      <c r="BH3997" s="416"/>
      <c r="BI3997" s="416"/>
      <c r="BJ3997" s="416"/>
    </row>
    <row r="3998" spans="10:62" x14ac:dyDescent="0.2">
      <c r="J3998" s="385"/>
      <c r="K3998" s="217"/>
      <c r="L3998" s="217"/>
      <c r="M3998" s="693"/>
      <c r="N3998" s="693"/>
      <c r="O3998" s="359"/>
      <c r="P3998" s="619"/>
      <c r="Q3998" s="672"/>
      <c r="R3998" s="672"/>
      <c r="S3998" s="672"/>
      <c r="T3998" s="385"/>
      <c r="U3998" s="385"/>
      <c r="V3998" s="385"/>
      <c r="W3998" s="385"/>
      <c r="X3998" s="693"/>
      <c r="Y3998" s="325"/>
      <c r="Z3998" s="308"/>
      <c r="AA3998" s="383"/>
      <c r="AC3998" s="325"/>
      <c r="AD3998" s="325"/>
      <c r="AF3998" s="383"/>
      <c r="AH3998" s="325"/>
      <c r="AI3998" s="325"/>
      <c r="AK3998" s="385"/>
      <c r="AL3998" s="385"/>
      <c r="AM3998" s="359"/>
      <c r="AN3998" s="385"/>
      <c r="AO3998" s="385"/>
      <c r="AP3998" s="385"/>
      <c r="AQ3998" s="385"/>
      <c r="AR3998" s="385"/>
      <c r="AS3998" s="385"/>
      <c r="AT3998" s="385"/>
      <c r="AU3998" s="359"/>
      <c r="AW3998" s="416"/>
      <c r="AX3998" s="694"/>
      <c r="AY3998" s="641"/>
      <c r="AZ3998" s="385"/>
      <c r="BA3998" s="385"/>
      <c r="BB3998" s="416"/>
      <c r="BC3998" s="416"/>
      <c r="BD3998" s="416"/>
      <c r="BE3998" s="416"/>
      <c r="BF3998" s="416"/>
      <c r="BG3998" s="416"/>
      <c r="BH3998" s="416"/>
      <c r="BI3998" s="416"/>
      <c r="BJ3998" s="416"/>
    </row>
    <row r="3999" spans="10:62" x14ac:dyDescent="0.2">
      <c r="J3999" s="385"/>
      <c r="K3999" s="217"/>
      <c r="L3999" s="217"/>
      <c r="M3999" s="693"/>
      <c r="N3999" s="693"/>
      <c r="O3999" s="359"/>
      <c r="P3999" s="619"/>
      <c r="Q3999" s="672"/>
      <c r="R3999" s="672"/>
      <c r="S3999" s="672"/>
      <c r="T3999" s="385"/>
      <c r="U3999" s="385"/>
      <c r="V3999" s="385"/>
      <c r="W3999" s="385"/>
      <c r="X3999" s="693"/>
      <c r="Y3999" s="325"/>
      <c r="Z3999" s="308"/>
      <c r="AA3999" s="383"/>
      <c r="AC3999" s="325"/>
      <c r="AD3999" s="325"/>
      <c r="AF3999" s="383"/>
      <c r="AH3999" s="325"/>
      <c r="AI3999" s="325"/>
      <c r="AK3999" s="385"/>
      <c r="AL3999" s="385"/>
      <c r="AM3999" s="359"/>
      <c r="AN3999" s="385"/>
      <c r="AO3999" s="385"/>
      <c r="AP3999" s="385"/>
      <c r="AQ3999" s="385"/>
      <c r="AR3999" s="385"/>
      <c r="AS3999" s="385"/>
      <c r="AT3999" s="385"/>
      <c r="AU3999" s="359"/>
      <c r="AW3999" s="416"/>
      <c r="AX3999" s="694"/>
      <c r="AY3999" s="641"/>
      <c r="AZ3999" s="385"/>
      <c r="BA3999" s="385"/>
      <c r="BB3999" s="416"/>
      <c r="BC3999" s="416"/>
      <c r="BD3999" s="416"/>
      <c r="BE3999" s="416"/>
      <c r="BF3999" s="416"/>
      <c r="BG3999" s="416"/>
      <c r="BH3999" s="416"/>
      <c r="BI3999" s="416"/>
      <c r="BJ3999" s="416"/>
    </row>
    <row r="4000" spans="10:62" x14ac:dyDescent="0.2">
      <c r="J4000" s="385"/>
      <c r="K4000" s="217"/>
      <c r="L4000" s="217"/>
      <c r="M4000" s="693"/>
      <c r="N4000" s="693"/>
      <c r="O4000" s="359"/>
      <c r="P4000" s="619"/>
      <c r="Q4000" s="672"/>
      <c r="R4000" s="672"/>
      <c r="S4000" s="672"/>
      <c r="T4000" s="385"/>
      <c r="U4000" s="385"/>
      <c r="V4000" s="385"/>
      <c r="W4000" s="385"/>
      <c r="X4000" s="693"/>
      <c r="Y4000" s="325"/>
      <c r="Z4000" s="308"/>
      <c r="AA4000" s="383"/>
      <c r="AC4000" s="325"/>
      <c r="AD4000" s="325"/>
      <c r="AF4000" s="383"/>
      <c r="AH4000" s="325"/>
      <c r="AI4000" s="325"/>
      <c r="AK4000" s="385"/>
      <c r="AL4000" s="385"/>
      <c r="AM4000" s="359"/>
      <c r="AN4000" s="385"/>
      <c r="AO4000" s="385"/>
      <c r="AP4000" s="385"/>
      <c r="AQ4000" s="385"/>
      <c r="AR4000" s="385"/>
      <c r="AS4000" s="385"/>
      <c r="AT4000" s="385"/>
      <c r="AU4000" s="359"/>
      <c r="AW4000" s="416"/>
      <c r="AX4000" s="694"/>
      <c r="AY4000" s="641"/>
      <c r="AZ4000" s="385"/>
      <c r="BA4000" s="385"/>
      <c r="BB4000" s="416"/>
      <c r="BC4000" s="416"/>
      <c r="BD4000" s="416"/>
      <c r="BE4000" s="416"/>
      <c r="BF4000" s="416"/>
      <c r="BG4000" s="416"/>
      <c r="BH4000" s="416"/>
      <c r="BI4000" s="416"/>
      <c r="BJ4000" s="416"/>
    </row>
    <row r="4001" spans="10:62" x14ac:dyDescent="0.2">
      <c r="J4001" s="385"/>
      <c r="K4001" s="217"/>
      <c r="L4001" s="217"/>
      <c r="M4001" s="693"/>
      <c r="N4001" s="693"/>
      <c r="O4001" s="359"/>
      <c r="P4001" s="619"/>
      <c r="Q4001" s="672"/>
      <c r="R4001" s="672"/>
      <c r="S4001" s="672"/>
      <c r="T4001" s="385"/>
      <c r="U4001" s="385"/>
      <c r="V4001" s="385"/>
      <c r="W4001" s="385"/>
      <c r="X4001" s="693"/>
      <c r="Y4001" s="325"/>
      <c r="Z4001" s="308"/>
      <c r="AA4001" s="383"/>
      <c r="AC4001" s="325"/>
      <c r="AD4001" s="325"/>
      <c r="AF4001" s="383"/>
      <c r="AH4001" s="325"/>
      <c r="AI4001" s="325"/>
      <c r="AK4001" s="385"/>
      <c r="AL4001" s="385"/>
      <c r="AM4001" s="359"/>
      <c r="AN4001" s="385"/>
      <c r="AO4001" s="385"/>
      <c r="AP4001" s="385"/>
      <c r="AQ4001" s="385"/>
      <c r="AR4001" s="385"/>
      <c r="AS4001" s="385"/>
      <c r="AT4001" s="385"/>
      <c r="AU4001" s="359"/>
      <c r="AW4001" s="416"/>
      <c r="AX4001" s="694"/>
      <c r="AY4001" s="641"/>
      <c r="AZ4001" s="385"/>
      <c r="BA4001" s="385"/>
      <c r="BB4001" s="416"/>
      <c r="BC4001" s="416"/>
      <c r="BD4001" s="416"/>
      <c r="BE4001" s="416"/>
      <c r="BF4001" s="416"/>
      <c r="BG4001" s="416"/>
      <c r="BH4001" s="416"/>
      <c r="BI4001" s="416"/>
      <c r="BJ4001" s="416"/>
    </row>
    <row r="4002" spans="10:62" x14ac:dyDescent="0.2">
      <c r="J4002" s="385"/>
      <c r="K4002" s="217"/>
      <c r="L4002" s="217"/>
      <c r="M4002" s="693"/>
      <c r="N4002" s="693"/>
      <c r="O4002" s="359"/>
      <c r="P4002" s="619"/>
      <c r="Q4002" s="672"/>
      <c r="R4002" s="672"/>
      <c r="S4002" s="672"/>
      <c r="T4002" s="385"/>
      <c r="U4002" s="385"/>
      <c r="V4002" s="385"/>
      <c r="W4002" s="385"/>
      <c r="X4002" s="693"/>
      <c r="Y4002" s="325"/>
      <c r="Z4002" s="308"/>
      <c r="AA4002" s="383"/>
      <c r="AC4002" s="325"/>
      <c r="AD4002" s="325"/>
      <c r="AF4002" s="383"/>
      <c r="AH4002" s="325"/>
      <c r="AI4002" s="325"/>
      <c r="AK4002" s="385"/>
      <c r="AL4002" s="385"/>
      <c r="AM4002" s="359"/>
      <c r="AN4002" s="385"/>
      <c r="AO4002" s="385"/>
      <c r="AP4002" s="385"/>
      <c r="AQ4002" s="385"/>
      <c r="AR4002" s="385"/>
      <c r="AS4002" s="385"/>
      <c r="AT4002" s="385"/>
      <c r="AU4002" s="359"/>
      <c r="AW4002" s="416"/>
      <c r="AX4002" s="694"/>
      <c r="AY4002" s="641"/>
      <c r="AZ4002" s="385"/>
      <c r="BA4002" s="385"/>
      <c r="BB4002" s="416"/>
      <c r="BC4002" s="416"/>
      <c r="BD4002" s="416"/>
      <c r="BE4002" s="416"/>
      <c r="BF4002" s="416"/>
      <c r="BG4002" s="416"/>
      <c r="BH4002" s="416"/>
      <c r="BI4002" s="416"/>
      <c r="BJ4002" s="416"/>
    </row>
    <row r="4003" spans="10:62" x14ac:dyDescent="0.2">
      <c r="J4003" s="385"/>
      <c r="K4003" s="217"/>
      <c r="L4003" s="217"/>
      <c r="M4003" s="693"/>
      <c r="N4003" s="693"/>
      <c r="O4003" s="359"/>
      <c r="P4003" s="619"/>
      <c r="Q4003" s="672"/>
      <c r="R4003" s="672"/>
      <c r="S4003" s="672"/>
      <c r="T4003" s="385"/>
      <c r="U4003" s="385"/>
      <c r="V4003" s="385"/>
      <c r="W4003" s="385"/>
      <c r="X4003" s="693"/>
      <c r="Y4003" s="325"/>
      <c r="Z4003" s="308"/>
      <c r="AA4003" s="383"/>
      <c r="AC4003" s="325"/>
      <c r="AD4003" s="325"/>
      <c r="AF4003" s="383"/>
      <c r="AH4003" s="325"/>
      <c r="AI4003" s="325"/>
      <c r="AK4003" s="385"/>
      <c r="AL4003" s="385"/>
      <c r="AM4003" s="359"/>
      <c r="AN4003" s="385"/>
      <c r="AO4003" s="385"/>
      <c r="AP4003" s="385"/>
      <c r="AQ4003" s="385"/>
      <c r="AR4003" s="385"/>
      <c r="AS4003" s="385"/>
      <c r="AT4003" s="385"/>
      <c r="AU4003" s="359"/>
      <c r="AW4003" s="416"/>
      <c r="AX4003" s="694"/>
      <c r="AY4003" s="641"/>
      <c r="AZ4003" s="385"/>
      <c r="BA4003" s="385"/>
      <c r="BB4003" s="416"/>
      <c r="BC4003" s="416"/>
      <c r="BD4003" s="416"/>
      <c r="BE4003" s="416"/>
      <c r="BF4003" s="416"/>
      <c r="BG4003" s="416"/>
      <c r="BH4003" s="416"/>
      <c r="BI4003" s="416"/>
      <c r="BJ4003" s="416"/>
    </row>
    <row r="4004" spans="10:62" x14ac:dyDescent="0.2">
      <c r="J4004" s="385"/>
      <c r="K4004" s="217"/>
      <c r="L4004" s="217"/>
      <c r="M4004" s="693"/>
      <c r="N4004" s="693"/>
      <c r="O4004" s="359"/>
      <c r="P4004" s="619"/>
      <c r="Q4004" s="672"/>
      <c r="R4004" s="672"/>
      <c r="S4004" s="672"/>
      <c r="T4004" s="385"/>
      <c r="U4004" s="385"/>
      <c r="V4004" s="385"/>
      <c r="W4004" s="385"/>
      <c r="X4004" s="693"/>
      <c r="Y4004" s="325"/>
      <c r="Z4004" s="308"/>
      <c r="AA4004" s="383"/>
      <c r="AC4004" s="325"/>
      <c r="AD4004" s="325"/>
      <c r="AF4004" s="383"/>
      <c r="AH4004" s="325"/>
      <c r="AI4004" s="325"/>
      <c r="AK4004" s="385"/>
      <c r="AL4004" s="385"/>
      <c r="AM4004" s="359"/>
      <c r="AN4004" s="385"/>
      <c r="AO4004" s="385"/>
      <c r="AP4004" s="385"/>
      <c r="AQ4004" s="385"/>
      <c r="AR4004" s="385"/>
      <c r="AS4004" s="385"/>
      <c r="AT4004" s="385"/>
      <c r="AU4004" s="359"/>
      <c r="AW4004" s="416"/>
      <c r="AX4004" s="694"/>
      <c r="AY4004" s="641"/>
      <c r="AZ4004" s="385"/>
      <c r="BA4004" s="385"/>
      <c r="BB4004" s="416"/>
      <c r="BC4004" s="416"/>
      <c r="BD4004" s="416"/>
      <c r="BE4004" s="416"/>
      <c r="BF4004" s="416"/>
      <c r="BG4004" s="416"/>
      <c r="BH4004" s="416"/>
      <c r="BI4004" s="416"/>
      <c r="BJ4004" s="416"/>
    </row>
    <row r="4005" spans="10:62" x14ac:dyDescent="0.2">
      <c r="J4005" s="385"/>
      <c r="K4005" s="217"/>
      <c r="L4005" s="217"/>
      <c r="M4005" s="693"/>
      <c r="N4005" s="693"/>
      <c r="O4005" s="359"/>
      <c r="P4005" s="619"/>
      <c r="Q4005" s="672"/>
      <c r="R4005" s="672"/>
      <c r="S4005" s="672"/>
      <c r="T4005" s="385"/>
      <c r="U4005" s="385"/>
      <c r="V4005" s="385"/>
      <c r="W4005" s="385"/>
      <c r="X4005" s="693"/>
      <c r="Y4005" s="325"/>
      <c r="Z4005" s="308"/>
      <c r="AA4005" s="383"/>
      <c r="AC4005" s="325"/>
      <c r="AD4005" s="325"/>
      <c r="AF4005" s="383"/>
      <c r="AH4005" s="325"/>
      <c r="AI4005" s="325"/>
      <c r="AK4005" s="385"/>
      <c r="AL4005" s="385"/>
      <c r="AM4005" s="359"/>
      <c r="AN4005" s="385"/>
      <c r="AO4005" s="385"/>
      <c r="AP4005" s="385"/>
      <c r="AQ4005" s="385"/>
      <c r="AR4005" s="385"/>
      <c r="AS4005" s="385"/>
      <c r="AT4005" s="385"/>
      <c r="AU4005" s="359"/>
      <c r="AW4005" s="416"/>
      <c r="AX4005" s="694"/>
      <c r="AY4005" s="641"/>
      <c r="AZ4005" s="385"/>
      <c r="BA4005" s="385"/>
      <c r="BB4005" s="416"/>
      <c r="BC4005" s="416"/>
      <c r="BD4005" s="416"/>
      <c r="BE4005" s="416"/>
      <c r="BF4005" s="416"/>
      <c r="BG4005" s="416"/>
      <c r="BH4005" s="416"/>
      <c r="BI4005" s="416"/>
      <c r="BJ4005" s="416"/>
    </row>
    <row r="4006" spans="10:62" x14ac:dyDescent="0.2">
      <c r="J4006" s="385"/>
      <c r="K4006" s="217"/>
      <c r="L4006" s="217"/>
      <c r="M4006" s="693"/>
      <c r="N4006" s="693"/>
      <c r="O4006" s="359"/>
      <c r="P4006" s="619"/>
      <c r="Q4006" s="672"/>
      <c r="R4006" s="672"/>
      <c r="S4006" s="672"/>
      <c r="T4006" s="385"/>
      <c r="U4006" s="385"/>
      <c r="V4006" s="385"/>
      <c r="W4006" s="385"/>
      <c r="X4006" s="693"/>
      <c r="Y4006" s="325"/>
      <c r="Z4006" s="308"/>
      <c r="AA4006" s="383"/>
      <c r="AC4006" s="325"/>
      <c r="AD4006" s="325"/>
      <c r="AF4006" s="383"/>
      <c r="AH4006" s="325"/>
      <c r="AI4006" s="325"/>
      <c r="AK4006" s="385"/>
      <c r="AL4006" s="385"/>
      <c r="AM4006" s="359"/>
      <c r="AN4006" s="385"/>
      <c r="AO4006" s="385"/>
      <c r="AP4006" s="385"/>
      <c r="AQ4006" s="385"/>
      <c r="AR4006" s="385"/>
      <c r="AS4006" s="385"/>
      <c r="AT4006" s="385"/>
      <c r="AU4006" s="359"/>
      <c r="AW4006" s="416"/>
      <c r="AX4006" s="694"/>
      <c r="AY4006" s="641"/>
      <c r="AZ4006" s="385"/>
      <c r="BA4006" s="385"/>
      <c r="BB4006" s="416"/>
      <c r="BC4006" s="416"/>
      <c r="BD4006" s="416"/>
      <c r="BE4006" s="416"/>
      <c r="BF4006" s="416"/>
      <c r="BG4006" s="416"/>
      <c r="BH4006" s="416"/>
      <c r="BI4006" s="416"/>
      <c r="BJ4006" s="416"/>
    </row>
    <row r="4007" spans="10:62" x14ac:dyDescent="0.2">
      <c r="J4007" s="385"/>
      <c r="K4007" s="217"/>
      <c r="L4007" s="217"/>
      <c r="M4007" s="693"/>
      <c r="N4007" s="693"/>
      <c r="O4007" s="359"/>
      <c r="P4007" s="619"/>
      <c r="Q4007" s="672"/>
      <c r="R4007" s="672"/>
      <c r="S4007" s="672"/>
      <c r="T4007" s="385"/>
      <c r="U4007" s="385"/>
      <c r="V4007" s="385"/>
      <c r="W4007" s="385"/>
      <c r="X4007" s="693"/>
      <c r="Y4007" s="325"/>
      <c r="Z4007" s="308"/>
      <c r="AA4007" s="383"/>
      <c r="AC4007" s="325"/>
      <c r="AD4007" s="325"/>
      <c r="AF4007" s="383"/>
      <c r="AH4007" s="325"/>
      <c r="AI4007" s="325"/>
      <c r="AK4007" s="385"/>
      <c r="AL4007" s="385"/>
      <c r="AM4007" s="359"/>
      <c r="AN4007" s="385"/>
      <c r="AO4007" s="385"/>
      <c r="AP4007" s="385"/>
      <c r="AQ4007" s="385"/>
      <c r="AR4007" s="385"/>
      <c r="AS4007" s="385"/>
      <c r="AT4007" s="385"/>
      <c r="AU4007" s="359"/>
      <c r="AW4007" s="416"/>
      <c r="AX4007" s="694"/>
      <c r="AY4007" s="641"/>
      <c r="AZ4007" s="385"/>
      <c r="BA4007" s="385"/>
      <c r="BB4007" s="416"/>
      <c r="BC4007" s="416"/>
      <c r="BD4007" s="416"/>
      <c r="BE4007" s="416"/>
      <c r="BF4007" s="416"/>
      <c r="BG4007" s="416"/>
      <c r="BH4007" s="416"/>
      <c r="BI4007" s="416"/>
      <c r="BJ4007" s="416"/>
    </row>
    <row r="4008" spans="10:62" x14ac:dyDescent="0.2">
      <c r="J4008" s="385"/>
      <c r="K4008" s="217"/>
      <c r="L4008" s="217"/>
      <c r="M4008" s="693"/>
      <c r="N4008" s="693"/>
      <c r="O4008" s="359"/>
      <c r="P4008" s="619"/>
      <c r="Q4008" s="672"/>
      <c r="R4008" s="672"/>
      <c r="S4008" s="672"/>
      <c r="T4008" s="385"/>
      <c r="U4008" s="385"/>
      <c r="V4008" s="385"/>
      <c r="W4008" s="385"/>
      <c r="X4008" s="693"/>
      <c r="Y4008" s="325"/>
      <c r="Z4008" s="308"/>
      <c r="AA4008" s="383"/>
      <c r="AC4008" s="325"/>
      <c r="AD4008" s="325"/>
      <c r="AF4008" s="383"/>
      <c r="AH4008" s="325"/>
      <c r="AI4008" s="325"/>
      <c r="AK4008" s="385"/>
      <c r="AL4008" s="385"/>
      <c r="AM4008" s="359"/>
      <c r="AN4008" s="385"/>
      <c r="AO4008" s="385"/>
      <c r="AP4008" s="385"/>
      <c r="AQ4008" s="385"/>
      <c r="AR4008" s="385"/>
      <c r="AS4008" s="385"/>
      <c r="AT4008" s="385"/>
      <c r="AU4008" s="359"/>
      <c r="AW4008" s="416"/>
      <c r="AX4008" s="694"/>
      <c r="AY4008" s="641"/>
      <c r="AZ4008" s="385"/>
      <c r="BA4008" s="385"/>
      <c r="BB4008" s="416"/>
      <c r="BC4008" s="416"/>
      <c r="BD4008" s="416"/>
      <c r="BE4008" s="416"/>
      <c r="BF4008" s="416"/>
      <c r="BG4008" s="416"/>
      <c r="BH4008" s="416"/>
      <c r="BI4008" s="416"/>
      <c r="BJ4008" s="416"/>
    </row>
    <row r="4009" spans="10:62" x14ac:dyDescent="0.2">
      <c r="J4009" s="385"/>
      <c r="K4009" s="217"/>
      <c r="L4009" s="217"/>
      <c r="M4009" s="693"/>
      <c r="N4009" s="693"/>
      <c r="O4009" s="359"/>
      <c r="P4009" s="619"/>
      <c r="Q4009" s="672"/>
      <c r="R4009" s="672"/>
      <c r="S4009" s="672"/>
      <c r="T4009" s="385"/>
      <c r="U4009" s="385"/>
      <c r="V4009" s="385"/>
      <c r="W4009" s="385"/>
      <c r="X4009" s="693"/>
      <c r="Y4009" s="325"/>
      <c r="Z4009" s="308"/>
      <c r="AA4009" s="383"/>
      <c r="AC4009" s="325"/>
      <c r="AD4009" s="325"/>
      <c r="AF4009" s="383"/>
      <c r="AH4009" s="325"/>
      <c r="AI4009" s="325"/>
      <c r="AK4009" s="385"/>
      <c r="AL4009" s="385"/>
      <c r="AM4009" s="359"/>
      <c r="AN4009" s="385"/>
      <c r="AO4009" s="385"/>
      <c r="AP4009" s="385"/>
      <c r="AQ4009" s="385"/>
      <c r="AR4009" s="385"/>
      <c r="AS4009" s="385"/>
      <c r="AT4009" s="385"/>
      <c r="AU4009" s="359"/>
      <c r="AW4009" s="416"/>
      <c r="AX4009" s="694"/>
      <c r="AY4009" s="641"/>
      <c r="AZ4009" s="385"/>
      <c r="BA4009" s="385"/>
      <c r="BB4009" s="416"/>
      <c r="BC4009" s="416"/>
      <c r="BD4009" s="416"/>
      <c r="BE4009" s="416"/>
      <c r="BF4009" s="416"/>
      <c r="BG4009" s="416"/>
      <c r="BH4009" s="416"/>
      <c r="BI4009" s="416"/>
      <c r="BJ4009" s="416"/>
    </row>
    <row r="4010" spans="10:62" x14ac:dyDescent="0.2">
      <c r="J4010" s="385"/>
      <c r="K4010" s="217"/>
      <c r="L4010" s="217"/>
      <c r="M4010" s="693"/>
      <c r="N4010" s="693"/>
      <c r="O4010" s="359"/>
      <c r="P4010" s="619"/>
      <c r="Q4010" s="672"/>
      <c r="R4010" s="672"/>
      <c r="S4010" s="672"/>
      <c r="T4010" s="385"/>
      <c r="U4010" s="385"/>
      <c r="V4010" s="385"/>
      <c r="W4010" s="385"/>
      <c r="X4010" s="693"/>
      <c r="Y4010" s="325"/>
      <c r="Z4010" s="308"/>
      <c r="AA4010" s="383"/>
      <c r="AC4010" s="325"/>
      <c r="AD4010" s="325"/>
      <c r="AF4010" s="383"/>
      <c r="AH4010" s="325"/>
      <c r="AI4010" s="325"/>
      <c r="AK4010" s="385"/>
      <c r="AL4010" s="385"/>
      <c r="AM4010" s="359"/>
      <c r="AN4010" s="385"/>
      <c r="AO4010" s="385"/>
      <c r="AP4010" s="385"/>
      <c r="AQ4010" s="385"/>
      <c r="AR4010" s="385"/>
      <c r="AS4010" s="385"/>
      <c r="AT4010" s="385"/>
      <c r="AU4010" s="359"/>
      <c r="AW4010" s="416"/>
      <c r="AX4010" s="694"/>
      <c r="AY4010" s="641"/>
      <c r="AZ4010" s="385"/>
      <c r="BA4010" s="385"/>
      <c r="BB4010" s="416"/>
      <c r="BC4010" s="416"/>
      <c r="BD4010" s="416"/>
      <c r="BE4010" s="416"/>
      <c r="BF4010" s="416"/>
      <c r="BG4010" s="416"/>
      <c r="BH4010" s="416"/>
      <c r="BI4010" s="416"/>
      <c r="BJ4010" s="416"/>
    </row>
    <row r="4011" spans="10:62" x14ac:dyDescent="0.2">
      <c r="J4011" s="385"/>
      <c r="K4011" s="217"/>
      <c r="L4011" s="217"/>
      <c r="M4011" s="693"/>
      <c r="N4011" s="693"/>
      <c r="O4011" s="359"/>
      <c r="P4011" s="619"/>
      <c r="Q4011" s="672"/>
      <c r="R4011" s="672"/>
      <c r="S4011" s="672"/>
      <c r="T4011" s="385"/>
      <c r="U4011" s="385"/>
      <c r="V4011" s="385"/>
      <c r="W4011" s="385"/>
      <c r="X4011" s="693"/>
      <c r="Y4011" s="325"/>
      <c r="Z4011" s="308"/>
      <c r="AA4011" s="383"/>
      <c r="AC4011" s="325"/>
      <c r="AD4011" s="325"/>
      <c r="AF4011" s="383"/>
      <c r="AH4011" s="325"/>
      <c r="AI4011" s="325"/>
      <c r="AK4011" s="385"/>
      <c r="AL4011" s="385"/>
      <c r="AM4011" s="359"/>
      <c r="AN4011" s="385"/>
      <c r="AO4011" s="385"/>
      <c r="AP4011" s="385"/>
      <c r="AQ4011" s="385"/>
      <c r="AR4011" s="385"/>
      <c r="AS4011" s="385"/>
      <c r="AT4011" s="385"/>
      <c r="AU4011" s="359"/>
      <c r="AW4011" s="416"/>
      <c r="AX4011" s="694"/>
      <c r="AY4011" s="641"/>
      <c r="AZ4011" s="385"/>
      <c r="BA4011" s="385"/>
      <c r="BB4011" s="416"/>
      <c r="BC4011" s="416"/>
      <c r="BD4011" s="416"/>
      <c r="BE4011" s="416"/>
      <c r="BF4011" s="416"/>
      <c r="BG4011" s="416"/>
      <c r="BH4011" s="416"/>
      <c r="BI4011" s="416"/>
      <c r="BJ4011" s="416"/>
    </row>
    <row r="4012" spans="10:62" x14ac:dyDescent="0.2">
      <c r="J4012" s="385"/>
      <c r="K4012" s="217"/>
      <c r="L4012" s="217"/>
      <c r="M4012" s="693"/>
      <c r="N4012" s="693"/>
      <c r="O4012" s="359"/>
      <c r="P4012" s="619"/>
      <c r="Q4012" s="672"/>
      <c r="R4012" s="672"/>
      <c r="S4012" s="672"/>
      <c r="T4012" s="385"/>
      <c r="U4012" s="385"/>
      <c r="V4012" s="385"/>
      <c r="W4012" s="385"/>
      <c r="X4012" s="693"/>
      <c r="Y4012" s="325"/>
      <c r="Z4012" s="308"/>
      <c r="AA4012" s="383"/>
      <c r="AC4012" s="325"/>
      <c r="AD4012" s="325"/>
      <c r="AF4012" s="383"/>
      <c r="AH4012" s="325"/>
      <c r="AI4012" s="325"/>
      <c r="AK4012" s="385"/>
      <c r="AL4012" s="385"/>
      <c r="AM4012" s="359"/>
      <c r="AN4012" s="385"/>
      <c r="AO4012" s="385"/>
      <c r="AP4012" s="385"/>
      <c r="AQ4012" s="385"/>
      <c r="AR4012" s="385"/>
      <c r="AS4012" s="385"/>
      <c r="AT4012" s="385"/>
      <c r="AU4012" s="359"/>
      <c r="AW4012" s="416"/>
      <c r="AX4012" s="694"/>
      <c r="AY4012" s="641"/>
      <c r="AZ4012" s="385"/>
      <c r="BA4012" s="385"/>
      <c r="BB4012" s="416"/>
      <c r="BC4012" s="416"/>
      <c r="BD4012" s="416"/>
      <c r="BE4012" s="416"/>
      <c r="BF4012" s="416"/>
      <c r="BG4012" s="416"/>
      <c r="BH4012" s="416"/>
      <c r="BI4012" s="416"/>
      <c r="BJ4012" s="416"/>
    </row>
    <row r="4013" spans="10:62" x14ac:dyDescent="0.2">
      <c r="J4013" s="385"/>
      <c r="K4013" s="217"/>
      <c r="L4013" s="217"/>
      <c r="M4013" s="693"/>
      <c r="N4013" s="693"/>
      <c r="O4013" s="359"/>
      <c r="P4013" s="619"/>
      <c r="Q4013" s="672"/>
      <c r="R4013" s="672"/>
      <c r="S4013" s="672"/>
      <c r="T4013" s="385"/>
      <c r="U4013" s="385"/>
      <c r="V4013" s="385"/>
      <c r="W4013" s="385"/>
      <c r="X4013" s="693"/>
      <c r="Y4013" s="325"/>
      <c r="Z4013" s="308"/>
      <c r="AA4013" s="383"/>
      <c r="AC4013" s="325"/>
      <c r="AD4013" s="325"/>
      <c r="AF4013" s="383"/>
      <c r="AH4013" s="325"/>
      <c r="AI4013" s="325"/>
      <c r="AK4013" s="385"/>
      <c r="AL4013" s="385"/>
      <c r="AM4013" s="359"/>
      <c r="AN4013" s="385"/>
      <c r="AO4013" s="385"/>
      <c r="AP4013" s="385"/>
      <c r="AQ4013" s="385"/>
      <c r="AR4013" s="385"/>
      <c r="AS4013" s="385"/>
      <c r="AT4013" s="385"/>
      <c r="AU4013" s="359"/>
      <c r="AW4013" s="416"/>
      <c r="AX4013" s="694"/>
      <c r="AY4013" s="641"/>
      <c r="AZ4013" s="385"/>
      <c r="BA4013" s="385"/>
      <c r="BB4013" s="416"/>
      <c r="BC4013" s="416"/>
      <c r="BD4013" s="416"/>
      <c r="BE4013" s="416"/>
      <c r="BF4013" s="416"/>
      <c r="BG4013" s="416"/>
      <c r="BH4013" s="416"/>
      <c r="BI4013" s="416"/>
      <c r="BJ4013" s="416"/>
    </row>
    <row r="4014" spans="10:62" x14ac:dyDescent="0.2">
      <c r="J4014" s="385"/>
      <c r="K4014" s="217"/>
      <c r="L4014" s="217"/>
      <c r="M4014" s="693"/>
      <c r="N4014" s="693"/>
      <c r="O4014" s="359"/>
      <c r="P4014" s="619"/>
      <c r="Q4014" s="672"/>
      <c r="R4014" s="672"/>
      <c r="S4014" s="672"/>
      <c r="T4014" s="385"/>
      <c r="U4014" s="385"/>
      <c r="V4014" s="385"/>
      <c r="W4014" s="385"/>
      <c r="X4014" s="693"/>
      <c r="Y4014" s="325"/>
      <c r="Z4014" s="308"/>
      <c r="AA4014" s="383"/>
      <c r="AC4014" s="325"/>
      <c r="AD4014" s="325"/>
      <c r="AF4014" s="383"/>
      <c r="AH4014" s="325"/>
      <c r="AI4014" s="325"/>
      <c r="AK4014" s="385"/>
      <c r="AL4014" s="385"/>
      <c r="AM4014" s="359"/>
      <c r="AN4014" s="385"/>
      <c r="AO4014" s="385"/>
      <c r="AP4014" s="385"/>
      <c r="AQ4014" s="385"/>
      <c r="AR4014" s="385"/>
      <c r="AS4014" s="385"/>
      <c r="AT4014" s="385"/>
      <c r="AU4014" s="359"/>
      <c r="AW4014" s="416"/>
      <c r="AX4014" s="694"/>
      <c r="AY4014" s="641"/>
      <c r="AZ4014" s="385"/>
      <c r="BA4014" s="385"/>
      <c r="BB4014" s="416"/>
      <c r="BC4014" s="416"/>
      <c r="BD4014" s="416"/>
      <c r="BE4014" s="416"/>
      <c r="BF4014" s="416"/>
      <c r="BG4014" s="416"/>
      <c r="BH4014" s="416"/>
      <c r="BI4014" s="416"/>
      <c r="BJ4014" s="416"/>
    </row>
    <row r="4015" spans="10:62" x14ac:dyDescent="0.2">
      <c r="J4015" s="385"/>
      <c r="K4015" s="217"/>
      <c r="L4015" s="217"/>
      <c r="M4015" s="693"/>
      <c r="N4015" s="693"/>
      <c r="O4015" s="359"/>
      <c r="P4015" s="619"/>
      <c r="Q4015" s="672"/>
      <c r="R4015" s="672"/>
      <c r="S4015" s="672"/>
      <c r="T4015" s="385"/>
      <c r="U4015" s="385"/>
      <c r="V4015" s="385"/>
      <c r="W4015" s="385"/>
      <c r="X4015" s="693"/>
      <c r="Y4015" s="325"/>
      <c r="Z4015" s="308"/>
      <c r="AA4015" s="383"/>
      <c r="AC4015" s="325"/>
      <c r="AD4015" s="325"/>
      <c r="AF4015" s="383"/>
      <c r="AH4015" s="325"/>
      <c r="AI4015" s="325"/>
      <c r="AK4015" s="385"/>
      <c r="AL4015" s="385"/>
      <c r="AM4015" s="359"/>
      <c r="AN4015" s="385"/>
      <c r="AO4015" s="385"/>
      <c r="AP4015" s="385"/>
      <c r="AQ4015" s="385"/>
      <c r="AR4015" s="385"/>
      <c r="AS4015" s="385"/>
      <c r="AT4015" s="385"/>
      <c r="AU4015" s="359"/>
      <c r="AW4015" s="416"/>
      <c r="AX4015" s="694"/>
      <c r="AY4015" s="641"/>
      <c r="AZ4015" s="385"/>
      <c r="BA4015" s="385"/>
      <c r="BB4015" s="416"/>
      <c r="BC4015" s="416"/>
      <c r="BD4015" s="416"/>
      <c r="BE4015" s="416"/>
      <c r="BF4015" s="416"/>
      <c r="BG4015" s="416"/>
      <c r="BH4015" s="416"/>
      <c r="BI4015" s="416"/>
      <c r="BJ4015" s="416"/>
    </row>
    <row r="4016" spans="10:62" x14ac:dyDescent="0.2">
      <c r="J4016" s="385"/>
      <c r="K4016" s="217"/>
      <c r="L4016" s="217"/>
      <c r="M4016" s="693"/>
      <c r="N4016" s="693"/>
      <c r="O4016" s="359"/>
      <c r="P4016" s="619"/>
      <c r="Q4016" s="672"/>
      <c r="R4016" s="672"/>
      <c r="S4016" s="672"/>
      <c r="T4016" s="385"/>
      <c r="U4016" s="385"/>
      <c r="V4016" s="385"/>
      <c r="W4016" s="385"/>
      <c r="X4016" s="693"/>
      <c r="Y4016" s="325"/>
      <c r="Z4016" s="308"/>
      <c r="AA4016" s="383"/>
      <c r="AC4016" s="325"/>
      <c r="AD4016" s="325"/>
      <c r="AF4016" s="383"/>
      <c r="AH4016" s="325"/>
      <c r="AI4016" s="325"/>
      <c r="AK4016" s="385"/>
      <c r="AL4016" s="385"/>
      <c r="AM4016" s="359"/>
      <c r="AN4016" s="385"/>
      <c r="AO4016" s="385"/>
      <c r="AP4016" s="385"/>
      <c r="AQ4016" s="385"/>
      <c r="AR4016" s="385"/>
      <c r="AS4016" s="385"/>
      <c r="AT4016" s="385"/>
      <c r="AU4016" s="359"/>
      <c r="AW4016" s="416"/>
      <c r="AX4016" s="694"/>
      <c r="AY4016" s="641"/>
      <c r="AZ4016" s="385"/>
      <c r="BA4016" s="385"/>
      <c r="BB4016" s="416"/>
      <c r="BC4016" s="416"/>
      <c r="BD4016" s="416"/>
      <c r="BE4016" s="416"/>
      <c r="BF4016" s="416"/>
      <c r="BG4016" s="416"/>
      <c r="BH4016" s="416"/>
      <c r="BI4016" s="416"/>
      <c r="BJ4016" s="416"/>
    </row>
    <row r="4017" spans="10:62" x14ac:dyDescent="0.2">
      <c r="J4017" s="385"/>
      <c r="K4017" s="217"/>
      <c r="L4017" s="217"/>
      <c r="M4017" s="693"/>
      <c r="N4017" s="693"/>
      <c r="O4017" s="359"/>
      <c r="P4017" s="619"/>
      <c r="Q4017" s="672"/>
      <c r="R4017" s="672"/>
      <c r="S4017" s="672"/>
      <c r="T4017" s="385"/>
      <c r="U4017" s="385"/>
      <c r="V4017" s="385"/>
      <c r="W4017" s="385"/>
      <c r="X4017" s="693"/>
      <c r="Y4017" s="325"/>
      <c r="Z4017" s="308"/>
      <c r="AA4017" s="383"/>
      <c r="AC4017" s="325"/>
      <c r="AD4017" s="325"/>
      <c r="AF4017" s="383"/>
      <c r="AH4017" s="325"/>
      <c r="AI4017" s="325"/>
      <c r="AK4017" s="385"/>
      <c r="AL4017" s="385"/>
      <c r="AM4017" s="359"/>
      <c r="AN4017" s="385"/>
      <c r="AO4017" s="385"/>
      <c r="AP4017" s="385"/>
      <c r="AQ4017" s="385"/>
      <c r="AR4017" s="385"/>
      <c r="AS4017" s="385"/>
      <c r="AT4017" s="385"/>
      <c r="AU4017" s="359"/>
      <c r="AW4017" s="416"/>
      <c r="AX4017" s="694"/>
      <c r="AY4017" s="641"/>
      <c r="AZ4017" s="385"/>
      <c r="BA4017" s="385"/>
      <c r="BB4017" s="416"/>
      <c r="BC4017" s="416"/>
      <c r="BD4017" s="416"/>
      <c r="BE4017" s="416"/>
      <c r="BF4017" s="416"/>
      <c r="BG4017" s="416"/>
      <c r="BH4017" s="416"/>
      <c r="BI4017" s="416"/>
      <c r="BJ4017" s="416"/>
    </row>
    <row r="4018" spans="10:62" x14ac:dyDescent="0.2">
      <c r="J4018" s="385"/>
      <c r="K4018" s="217"/>
      <c r="L4018" s="217"/>
      <c r="M4018" s="693"/>
      <c r="N4018" s="693"/>
      <c r="O4018" s="359"/>
      <c r="P4018" s="619"/>
      <c r="Q4018" s="672"/>
      <c r="R4018" s="672"/>
      <c r="S4018" s="672"/>
      <c r="T4018" s="385"/>
      <c r="U4018" s="385"/>
      <c r="V4018" s="385"/>
      <c r="W4018" s="385"/>
      <c r="X4018" s="693"/>
      <c r="Y4018" s="325"/>
      <c r="Z4018" s="308"/>
      <c r="AA4018" s="383"/>
      <c r="AC4018" s="325"/>
      <c r="AD4018" s="325"/>
      <c r="AF4018" s="383"/>
      <c r="AH4018" s="325"/>
      <c r="AI4018" s="325"/>
      <c r="AK4018" s="385"/>
      <c r="AL4018" s="385"/>
      <c r="AM4018" s="359"/>
      <c r="AN4018" s="385"/>
      <c r="AO4018" s="385"/>
      <c r="AP4018" s="385"/>
      <c r="AQ4018" s="385"/>
      <c r="AR4018" s="385"/>
      <c r="AS4018" s="385"/>
      <c r="AT4018" s="385"/>
      <c r="AU4018" s="359"/>
      <c r="AW4018" s="416"/>
      <c r="AX4018" s="694"/>
      <c r="AY4018" s="641"/>
      <c r="AZ4018" s="385"/>
      <c r="BA4018" s="385"/>
      <c r="BB4018" s="416"/>
      <c r="BC4018" s="416"/>
      <c r="BD4018" s="416"/>
      <c r="BE4018" s="416"/>
      <c r="BF4018" s="416"/>
      <c r="BG4018" s="416"/>
      <c r="BH4018" s="416"/>
      <c r="BI4018" s="416"/>
      <c r="BJ4018" s="416"/>
    </row>
    <row r="4019" spans="10:62" x14ac:dyDescent="0.2">
      <c r="J4019" s="385"/>
      <c r="K4019" s="217"/>
      <c r="L4019" s="217"/>
      <c r="M4019" s="693"/>
      <c r="N4019" s="693"/>
      <c r="O4019" s="359"/>
      <c r="P4019" s="619"/>
      <c r="Q4019" s="672"/>
      <c r="R4019" s="672"/>
      <c r="S4019" s="672"/>
      <c r="T4019" s="385"/>
      <c r="U4019" s="385"/>
      <c r="V4019" s="385"/>
      <c r="W4019" s="385"/>
      <c r="X4019" s="693"/>
      <c r="Y4019" s="325"/>
      <c r="Z4019" s="308"/>
      <c r="AA4019" s="383"/>
      <c r="AC4019" s="325"/>
      <c r="AD4019" s="325"/>
      <c r="AF4019" s="383"/>
      <c r="AH4019" s="325"/>
      <c r="AI4019" s="325"/>
      <c r="AK4019" s="385"/>
      <c r="AL4019" s="385"/>
      <c r="AM4019" s="359"/>
      <c r="AN4019" s="385"/>
      <c r="AO4019" s="385"/>
      <c r="AP4019" s="385"/>
      <c r="AQ4019" s="385"/>
      <c r="AR4019" s="385"/>
      <c r="AS4019" s="385"/>
      <c r="AT4019" s="385"/>
      <c r="AU4019" s="359"/>
      <c r="AW4019" s="416"/>
      <c r="AX4019" s="694"/>
      <c r="AY4019" s="641"/>
      <c r="AZ4019" s="385"/>
      <c r="BA4019" s="385"/>
      <c r="BB4019" s="416"/>
      <c r="BC4019" s="416"/>
      <c r="BD4019" s="416"/>
      <c r="BE4019" s="416"/>
      <c r="BF4019" s="416"/>
      <c r="BG4019" s="416"/>
      <c r="BH4019" s="416"/>
      <c r="BI4019" s="416"/>
      <c r="BJ4019" s="416"/>
    </row>
    <row r="4020" spans="10:62" x14ac:dyDescent="0.2">
      <c r="J4020" s="385"/>
      <c r="K4020" s="217"/>
      <c r="L4020" s="217"/>
      <c r="M4020" s="693"/>
      <c r="N4020" s="693"/>
      <c r="O4020" s="359"/>
      <c r="P4020" s="619"/>
      <c r="Q4020" s="672"/>
      <c r="R4020" s="672"/>
      <c r="S4020" s="672"/>
      <c r="T4020" s="385"/>
      <c r="U4020" s="385"/>
      <c r="V4020" s="385"/>
      <c r="W4020" s="385"/>
      <c r="X4020" s="693"/>
      <c r="Y4020" s="325"/>
      <c r="Z4020" s="308"/>
      <c r="AA4020" s="383"/>
      <c r="AC4020" s="325"/>
      <c r="AD4020" s="325"/>
      <c r="AF4020" s="383"/>
      <c r="AH4020" s="325"/>
      <c r="AI4020" s="325"/>
      <c r="AK4020" s="385"/>
      <c r="AL4020" s="385"/>
      <c r="AM4020" s="359"/>
      <c r="AN4020" s="385"/>
      <c r="AO4020" s="385"/>
      <c r="AP4020" s="385"/>
      <c r="AQ4020" s="385"/>
      <c r="AR4020" s="385"/>
      <c r="AS4020" s="385"/>
      <c r="AT4020" s="385"/>
      <c r="AU4020" s="359"/>
      <c r="AW4020" s="416"/>
      <c r="AX4020" s="694"/>
      <c r="AY4020" s="641"/>
      <c r="AZ4020" s="385"/>
      <c r="BA4020" s="385"/>
      <c r="BB4020" s="416"/>
      <c r="BC4020" s="416"/>
      <c r="BD4020" s="416"/>
      <c r="BE4020" s="416"/>
      <c r="BF4020" s="416"/>
      <c r="BG4020" s="416"/>
      <c r="BH4020" s="416"/>
      <c r="BI4020" s="416"/>
      <c r="BJ4020" s="416"/>
    </row>
    <row r="4021" spans="10:62" x14ac:dyDescent="0.2">
      <c r="J4021" s="385"/>
      <c r="K4021" s="217"/>
      <c r="L4021" s="217"/>
      <c r="M4021" s="693"/>
      <c r="N4021" s="693"/>
      <c r="O4021" s="359"/>
      <c r="P4021" s="619"/>
      <c r="Q4021" s="672"/>
      <c r="R4021" s="672"/>
      <c r="S4021" s="672"/>
      <c r="T4021" s="385"/>
      <c r="U4021" s="385"/>
      <c r="V4021" s="385"/>
      <c r="W4021" s="385"/>
      <c r="X4021" s="693"/>
      <c r="Y4021" s="325"/>
      <c r="Z4021" s="308"/>
      <c r="AA4021" s="383"/>
      <c r="AC4021" s="325"/>
      <c r="AD4021" s="325"/>
      <c r="AF4021" s="383"/>
      <c r="AH4021" s="325"/>
      <c r="AI4021" s="325"/>
      <c r="AK4021" s="385"/>
      <c r="AL4021" s="385"/>
      <c r="AM4021" s="359"/>
      <c r="AN4021" s="385"/>
      <c r="AO4021" s="385"/>
      <c r="AP4021" s="385"/>
      <c r="AQ4021" s="385"/>
      <c r="AR4021" s="385"/>
      <c r="AS4021" s="385"/>
      <c r="AT4021" s="385"/>
      <c r="AU4021" s="359"/>
      <c r="AW4021" s="416"/>
      <c r="AX4021" s="694"/>
      <c r="AY4021" s="641"/>
      <c r="AZ4021" s="385"/>
      <c r="BA4021" s="385"/>
      <c r="BB4021" s="416"/>
      <c r="BC4021" s="416"/>
      <c r="BD4021" s="416"/>
      <c r="BE4021" s="416"/>
      <c r="BF4021" s="416"/>
      <c r="BG4021" s="416"/>
      <c r="BH4021" s="416"/>
      <c r="BI4021" s="416"/>
      <c r="BJ4021" s="416"/>
    </row>
    <row r="4022" spans="10:62" x14ac:dyDescent="0.2">
      <c r="J4022" s="385"/>
      <c r="K4022" s="217"/>
      <c r="L4022" s="217"/>
      <c r="M4022" s="693"/>
      <c r="N4022" s="693"/>
      <c r="O4022" s="359"/>
      <c r="P4022" s="619"/>
      <c r="Q4022" s="672"/>
      <c r="R4022" s="672"/>
      <c r="S4022" s="672"/>
      <c r="T4022" s="385"/>
      <c r="U4022" s="385"/>
      <c r="V4022" s="385"/>
      <c r="W4022" s="385"/>
      <c r="X4022" s="693"/>
      <c r="Y4022" s="325"/>
      <c r="Z4022" s="308"/>
      <c r="AA4022" s="383"/>
      <c r="AC4022" s="325"/>
      <c r="AD4022" s="325"/>
      <c r="AF4022" s="383"/>
      <c r="AH4022" s="325"/>
      <c r="AI4022" s="325"/>
      <c r="AK4022" s="385"/>
      <c r="AL4022" s="385"/>
      <c r="AM4022" s="359"/>
      <c r="AN4022" s="385"/>
      <c r="AO4022" s="385"/>
      <c r="AP4022" s="385"/>
      <c r="AQ4022" s="385"/>
      <c r="AR4022" s="385"/>
      <c r="AS4022" s="385"/>
      <c r="AT4022" s="385"/>
      <c r="AU4022" s="359"/>
      <c r="AW4022" s="416"/>
      <c r="AX4022" s="694"/>
      <c r="AY4022" s="641"/>
      <c r="AZ4022" s="385"/>
      <c r="BA4022" s="385"/>
      <c r="BB4022" s="416"/>
      <c r="BC4022" s="416"/>
      <c r="BD4022" s="416"/>
      <c r="BE4022" s="416"/>
      <c r="BF4022" s="416"/>
      <c r="BG4022" s="416"/>
      <c r="BH4022" s="416"/>
      <c r="BI4022" s="416"/>
      <c r="BJ4022" s="416"/>
    </row>
    <row r="4023" spans="10:62" x14ac:dyDescent="0.2">
      <c r="J4023" s="385"/>
      <c r="K4023" s="217"/>
      <c r="L4023" s="217"/>
      <c r="M4023" s="693"/>
      <c r="N4023" s="693"/>
      <c r="O4023" s="359"/>
      <c r="P4023" s="619"/>
      <c r="Q4023" s="672"/>
      <c r="R4023" s="672"/>
      <c r="S4023" s="672"/>
      <c r="T4023" s="385"/>
      <c r="U4023" s="385"/>
      <c r="V4023" s="385"/>
      <c r="W4023" s="385"/>
      <c r="X4023" s="693"/>
      <c r="Y4023" s="325"/>
      <c r="Z4023" s="308"/>
      <c r="AA4023" s="383"/>
      <c r="AC4023" s="325"/>
      <c r="AD4023" s="325"/>
      <c r="AF4023" s="383"/>
      <c r="AH4023" s="325"/>
      <c r="AI4023" s="325"/>
      <c r="AK4023" s="385"/>
      <c r="AL4023" s="385"/>
      <c r="AM4023" s="359"/>
      <c r="AN4023" s="385"/>
      <c r="AO4023" s="385"/>
      <c r="AP4023" s="385"/>
      <c r="AQ4023" s="385"/>
      <c r="AR4023" s="385"/>
      <c r="AS4023" s="385"/>
      <c r="AT4023" s="385"/>
      <c r="AU4023" s="359"/>
      <c r="AW4023" s="416"/>
      <c r="AX4023" s="694"/>
      <c r="AY4023" s="641"/>
      <c r="AZ4023" s="385"/>
      <c r="BA4023" s="385"/>
      <c r="BB4023" s="416"/>
      <c r="BC4023" s="416"/>
      <c r="BD4023" s="416"/>
      <c r="BE4023" s="416"/>
      <c r="BF4023" s="416"/>
      <c r="BG4023" s="416"/>
      <c r="BH4023" s="416"/>
      <c r="BI4023" s="416"/>
      <c r="BJ4023" s="416"/>
    </row>
    <row r="4024" spans="10:62" x14ac:dyDescent="0.2">
      <c r="J4024" s="385"/>
      <c r="K4024" s="217"/>
      <c r="L4024" s="217"/>
      <c r="M4024" s="693"/>
      <c r="N4024" s="693"/>
      <c r="O4024" s="359"/>
      <c r="P4024" s="619"/>
      <c r="Q4024" s="672"/>
      <c r="R4024" s="672"/>
      <c r="S4024" s="672"/>
      <c r="T4024" s="385"/>
      <c r="U4024" s="385"/>
      <c r="V4024" s="385"/>
      <c r="W4024" s="385"/>
      <c r="X4024" s="693"/>
      <c r="Y4024" s="325"/>
      <c r="Z4024" s="308"/>
      <c r="AA4024" s="383"/>
      <c r="AC4024" s="325"/>
      <c r="AD4024" s="325"/>
      <c r="AF4024" s="383"/>
      <c r="AH4024" s="325"/>
      <c r="AI4024" s="325"/>
      <c r="AK4024" s="385"/>
      <c r="AL4024" s="385"/>
      <c r="AM4024" s="359"/>
      <c r="AN4024" s="385"/>
      <c r="AO4024" s="385"/>
      <c r="AP4024" s="385"/>
      <c r="AQ4024" s="385"/>
      <c r="AR4024" s="385"/>
      <c r="AS4024" s="385"/>
      <c r="AT4024" s="385"/>
      <c r="AU4024" s="359"/>
      <c r="AW4024" s="416"/>
      <c r="AX4024" s="694"/>
      <c r="AY4024" s="641"/>
      <c r="AZ4024" s="385"/>
      <c r="BA4024" s="385"/>
      <c r="BB4024" s="416"/>
      <c r="BC4024" s="416"/>
      <c r="BD4024" s="416"/>
      <c r="BE4024" s="416"/>
      <c r="BF4024" s="416"/>
      <c r="BG4024" s="416"/>
      <c r="BH4024" s="416"/>
      <c r="BI4024" s="416"/>
      <c r="BJ4024" s="416"/>
    </row>
    <row r="4025" spans="10:62" x14ac:dyDescent="0.2">
      <c r="J4025" s="385"/>
      <c r="K4025" s="217"/>
      <c r="L4025" s="217"/>
      <c r="M4025" s="693"/>
      <c r="N4025" s="693"/>
      <c r="O4025" s="359"/>
      <c r="P4025" s="619"/>
      <c r="Q4025" s="672"/>
      <c r="R4025" s="672"/>
      <c r="S4025" s="672"/>
      <c r="T4025" s="385"/>
      <c r="U4025" s="385"/>
      <c r="V4025" s="385"/>
      <c r="W4025" s="385"/>
      <c r="X4025" s="693"/>
      <c r="Y4025" s="325"/>
      <c r="Z4025" s="308"/>
      <c r="AA4025" s="383"/>
      <c r="AC4025" s="325"/>
      <c r="AD4025" s="325"/>
      <c r="AF4025" s="383"/>
      <c r="AH4025" s="325"/>
      <c r="AI4025" s="325"/>
      <c r="AK4025" s="385"/>
      <c r="AL4025" s="385"/>
      <c r="AM4025" s="359"/>
      <c r="AN4025" s="385"/>
      <c r="AO4025" s="385"/>
      <c r="AP4025" s="385"/>
      <c r="AQ4025" s="385"/>
      <c r="AR4025" s="385"/>
      <c r="AS4025" s="385"/>
      <c r="AT4025" s="385"/>
      <c r="AU4025" s="359"/>
      <c r="AW4025" s="416"/>
      <c r="AX4025" s="694"/>
      <c r="AY4025" s="641"/>
      <c r="AZ4025" s="385"/>
      <c r="BA4025" s="385"/>
      <c r="BB4025" s="416"/>
      <c r="BC4025" s="416"/>
      <c r="BD4025" s="416"/>
      <c r="BE4025" s="416"/>
      <c r="BF4025" s="416"/>
      <c r="BG4025" s="416"/>
      <c r="BH4025" s="416"/>
      <c r="BI4025" s="416"/>
      <c r="BJ4025" s="416"/>
    </row>
    <row r="4026" spans="10:62" x14ac:dyDescent="0.2">
      <c r="J4026" s="385"/>
      <c r="K4026" s="217"/>
      <c r="L4026" s="217"/>
      <c r="M4026" s="693"/>
      <c r="N4026" s="693"/>
      <c r="O4026" s="359"/>
      <c r="P4026" s="619"/>
      <c r="Q4026" s="672"/>
      <c r="R4026" s="672"/>
      <c r="S4026" s="672"/>
      <c r="T4026" s="385"/>
      <c r="U4026" s="385"/>
      <c r="V4026" s="385"/>
      <c r="W4026" s="385"/>
      <c r="X4026" s="693"/>
      <c r="Y4026" s="325"/>
      <c r="Z4026" s="308"/>
      <c r="AA4026" s="383"/>
      <c r="AC4026" s="325"/>
      <c r="AD4026" s="325"/>
      <c r="AF4026" s="383"/>
      <c r="AH4026" s="325"/>
      <c r="AI4026" s="325"/>
      <c r="AK4026" s="385"/>
      <c r="AL4026" s="385"/>
      <c r="AM4026" s="359"/>
      <c r="AN4026" s="385"/>
      <c r="AO4026" s="385"/>
      <c r="AP4026" s="385"/>
      <c r="AQ4026" s="385"/>
      <c r="AR4026" s="385"/>
      <c r="AS4026" s="385"/>
      <c r="AT4026" s="385"/>
      <c r="AU4026" s="359"/>
      <c r="AW4026" s="416"/>
      <c r="AX4026" s="694"/>
      <c r="AY4026" s="641"/>
      <c r="AZ4026" s="385"/>
      <c r="BA4026" s="385"/>
      <c r="BB4026" s="416"/>
      <c r="BC4026" s="416"/>
      <c r="BD4026" s="416"/>
      <c r="BE4026" s="416"/>
      <c r="BF4026" s="416"/>
      <c r="BG4026" s="416"/>
      <c r="BH4026" s="416"/>
      <c r="BI4026" s="416"/>
      <c r="BJ4026" s="416"/>
    </row>
    <row r="4027" spans="10:62" x14ac:dyDescent="0.2">
      <c r="J4027" s="385"/>
      <c r="K4027" s="217"/>
      <c r="L4027" s="217"/>
      <c r="M4027" s="693"/>
      <c r="N4027" s="693"/>
      <c r="O4027" s="359"/>
      <c r="P4027" s="619"/>
      <c r="Q4027" s="672"/>
      <c r="R4027" s="672"/>
      <c r="S4027" s="672"/>
      <c r="T4027" s="385"/>
      <c r="U4027" s="385"/>
      <c r="V4027" s="385"/>
      <c r="W4027" s="385"/>
      <c r="X4027" s="693"/>
      <c r="Y4027" s="325"/>
      <c r="Z4027" s="308"/>
      <c r="AA4027" s="383"/>
      <c r="AC4027" s="325"/>
      <c r="AD4027" s="325"/>
      <c r="AF4027" s="383"/>
      <c r="AH4027" s="325"/>
      <c r="AI4027" s="325"/>
      <c r="AK4027" s="385"/>
      <c r="AL4027" s="385"/>
      <c r="AM4027" s="359"/>
      <c r="AN4027" s="385"/>
      <c r="AO4027" s="385"/>
      <c r="AP4027" s="385"/>
      <c r="AQ4027" s="385"/>
      <c r="AR4027" s="385"/>
      <c r="AS4027" s="385"/>
      <c r="AT4027" s="385"/>
      <c r="AU4027" s="359"/>
      <c r="AW4027" s="416"/>
      <c r="AX4027" s="694"/>
      <c r="AY4027" s="641"/>
      <c r="AZ4027" s="385"/>
      <c r="BA4027" s="385"/>
      <c r="BB4027" s="416"/>
      <c r="BC4027" s="416"/>
      <c r="BD4027" s="416"/>
      <c r="BE4027" s="416"/>
      <c r="BF4027" s="416"/>
      <c r="BG4027" s="416"/>
      <c r="BH4027" s="416"/>
      <c r="BI4027" s="416"/>
      <c r="BJ4027" s="416"/>
    </row>
    <row r="4028" spans="10:62" x14ac:dyDescent="0.2">
      <c r="J4028" s="385"/>
      <c r="K4028" s="217"/>
      <c r="L4028" s="217"/>
      <c r="M4028" s="693"/>
      <c r="N4028" s="693"/>
      <c r="O4028" s="359"/>
      <c r="P4028" s="619"/>
      <c r="Q4028" s="672"/>
      <c r="R4028" s="672"/>
      <c r="S4028" s="672"/>
      <c r="T4028" s="385"/>
      <c r="U4028" s="385"/>
      <c r="V4028" s="385"/>
      <c r="W4028" s="385"/>
      <c r="X4028" s="693"/>
      <c r="Y4028" s="325"/>
      <c r="Z4028" s="308"/>
      <c r="AA4028" s="383"/>
      <c r="AC4028" s="325"/>
      <c r="AD4028" s="325"/>
      <c r="AF4028" s="383"/>
      <c r="AH4028" s="325"/>
      <c r="AI4028" s="325"/>
      <c r="AK4028" s="385"/>
      <c r="AL4028" s="385"/>
      <c r="AM4028" s="359"/>
      <c r="AN4028" s="385"/>
      <c r="AO4028" s="385"/>
      <c r="AP4028" s="385"/>
      <c r="AQ4028" s="385"/>
      <c r="AR4028" s="385"/>
      <c r="AS4028" s="385"/>
      <c r="AT4028" s="385"/>
      <c r="AU4028" s="359"/>
      <c r="AW4028" s="416"/>
      <c r="AX4028" s="694"/>
      <c r="AY4028" s="641"/>
      <c r="AZ4028" s="385"/>
      <c r="BA4028" s="385"/>
      <c r="BB4028" s="416"/>
      <c r="BC4028" s="416"/>
      <c r="BD4028" s="416"/>
      <c r="BE4028" s="416"/>
      <c r="BF4028" s="416"/>
      <c r="BG4028" s="416"/>
      <c r="BH4028" s="416"/>
      <c r="BI4028" s="416"/>
      <c r="BJ4028" s="416"/>
    </row>
    <row r="4029" spans="10:62" x14ac:dyDescent="0.2">
      <c r="J4029" s="385"/>
      <c r="K4029" s="217"/>
      <c r="L4029" s="217"/>
      <c r="M4029" s="693"/>
      <c r="N4029" s="693"/>
      <c r="O4029" s="359"/>
      <c r="P4029" s="619"/>
      <c r="Q4029" s="672"/>
      <c r="R4029" s="672"/>
      <c r="S4029" s="672"/>
      <c r="T4029" s="385"/>
      <c r="U4029" s="385"/>
      <c r="V4029" s="385"/>
      <c r="W4029" s="385"/>
      <c r="X4029" s="693"/>
      <c r="Y4029" s="325"/>
      <c r="Z4029" s="308"/>
      <c r="AA4029" s="383"/>
      <c r="AC4029" s="325"/>
      <c r="AD4029" s="325"/>
      <c r="AF4029" s="383"/>
      <c r="AH4029" s="325"/>
      <c r="AI4029" s="325"/>
      <c r="AK4029" s="385"/>
      <c r="AL4029" s="385"/>
      <c r="AM4029" s="359"/>
      <c r="AN4029" s="385"/>
      <c r="AO4029" s="385"/>
      <c r="AP4029" s="385"/>
      <c r="AQ4029" s="385"/>
      <c r="AR4029" s="385"/>
      <c r="AS4029" s="385"/>
      <c r="AT4029" s="385"/>
      <c r="AU4029" s="359"/>
      <c r="AW4029" s="416"/>
      <c r="AX4029" s="694"/>
      <c r="AY4029" s="641"/>
      <c r="AZ4029" s="385"/>
      <c r="BA4029" s="385"/>
      <c r="BB4029" s="416"/>
      <c r="BC4029" s="416"/>
      <c r="BD4029" s="416"/>
      <c r="BE4029" s="416"/>
      <c r="BF4029" s="416"/>
      <c r="BG4029" s="416"/>
      <c r="BH4029" s="416"/>
      <c r="BI4029" s="416"/>
      <c r="BJ4029" s="416"/>
    </row>
    <row r="4030" spans="10:62" x14ac:dyDescent="0.2">
      <c r="J4030" s="385"/>
      <c r="K4030" s="217"/>
      <c r="L4030" s="217"/>
      <c r="M4030" s="693"/>
      <c r="N4030" s="693"/>
      <c r="O4030" s="359"/>
      <c r="P4030" s="619"/>
      <c r="Q4030" s="672"/>
      <c r="R4030" s="672"/>
      <c r="S4030" s="672"/>
      <c r="T4030" s="385"/>
      <c r="U4030" s="385"/>
      <c r="V4030" s="385"/>
      <c r="W4030" s="385"/>
      <c r="X4030" s="693"/>
      <c r="Y4030" s="325"/>
      <c r="Z4030" s="308"/>
      <c r="AA4030" s="383"/>
      <c r="AC4030" s="325"/>
      <c r="AD4030" s="325"/>
      <c r="AF4030" s="383"/>
      <c r="AH4030" s="325"/>
      <c r="AI4030" s="325"/>
      <c r="AK4030" s="385"/>
      <c r="AL4030" s="385"/>
      <c r="AM4030" s="359"/>
      <c r="AN4030" s="385"/>
      <c r="AO4030" s="385"/>
      <c r="AP4030" s="385"/>
      <c r="AQ4030" s="385"/>
      <c r="AR4030" s="385"/>
      <c r="AS4030" s="385"/>
      <c r="AT4030" s="385"/>
      <c r="AU4030" s="359"/>
      <c r="AW4030" s="416"/>
      <c r="AX4030" s="694"/>
      <c r="AY4030" s="641"/>
      <c r="AZ4030" s="385"/>
      <c r="BA4030" s="385"/>
      <c r="BB4030" s="416"/>
      <c r="BC4030" s="416"/>
      <c r="BD4030" s="416"/>
      <c r="BE4030" s="416"/>
      <c r="BF4030" s="416"/>
      <c r="BG4030" s="416"/>
      <c r="BH4030" s="416"/>
      <c r="BI4030" s="416"/>
      <c r="BJ4030" s="416"/>
    </row>
    <row r="4031" spans="10:62" x14ac:dyDescent="0.2">
      <c r="J4031" s="385"/>
      <c r="K4031" s="217"/>
      <c r="L4031" s="217"/>
      <c r="M4031" s="693"/>
      <c r="N4031" s="693"/>
      <c r="O4031" s="359"/>
      <c r="P4031" s="619"/>
      <c r="Q4031" s="672"/>
      <c r="R4031" s="672"/>
      <c r="S4031" s="672"/>
      <c r="T4031" s="385"/>
      <c r="U4031" s="385"/>
      <c r="V4031" s="385"/>
      <c r="W4031" s="385"/>
      <c r="X4031" s="693"/>
      <c r="Y4031" s="325"/>
      <c r="Z4031" s="308"/>
      <c r="AA4031" s="383"/>
      <c r="AC4031" s="325"/>
      <c r="AD4031" s="325"/>
      <c r="AF4031" s="383"/>
      <c r="AH4031" s="325"/>
      <c r="AI4031" s="325"/>
      <c r="AK4031" s="385"/>
      <c r="AL4031" s="385"/>
      <c r="AM4031" s="359"/>
      <c r="AN4031" s="385"/>
      <c r="AO4031" s="385"/>
      <c r="AP4031" s="385"/>
      <c r="AQ4031" s="385"/>
      <c r="AR4031" s="385"/>
      <c r="AS4031" s="385"/>
      <c r="AT4031" s="385"/>
      <c r="AU4031" s="359"/>
      <c r="AW4031" s="416"/>
      <c r="AX4031" s="694"/>
      <c r="AY4031" s="641"/>
      <c r="AZ4031" s="385"/>
      <c r="BA4031" s="385"/>
      <c r="BB4031" s="416"/>
      <c r="BC4031" s="416"/>
      <c r="BD4031" s="416"/>
      <c r="BE4031" s="416"/>
      <c r="BF4031" s="416"/>
      <c r="BG4031" s="416"/>
      <c r="BH4031" s="416"/>
      <c r="BI4031" s="416"/>
      <c r="BJ4031" s="416"/>
    </row>
    <row r="4032" spans="10:62" x14ac:dyDescent="0.2">
      <c r="J4032" s="385"/>
      <c r="K4032" s="217"/>
      <c r="L4032" s="217"/>
      <c r="M4032" s="693"/>
      <c r="N4032" s="693"/>
      <c r="O4032" s="359"/>
      <c r="P4032" s="619"/>
      <c r="Q4032" s="672"/>
      <c r="R4032" s="672"/>
      <c r="S4032" s="672"/>
      <c r="T4032" s="385"/>
      <c r="U4032" s="385"/>
      <c r="V4032" s="385"/>
      <c r="W4032" s="385"/>
      <c r="X4032" s="693"/>
      <c r="Y4032" s="325"/>
      <c r="Z4032" s="308"/>
      <c r="AA4032" s="383"/>
      <c r="AC4032" s="325"/>
      <c r="AD4032" s="325"/>
      <c r="AF4032" s="383"/>
      <c r="AH4032" s="325"/>
      <c r="AI4032" s="325"/>
      <c r="AK4032" s="385"/>
      <c r="AL4032" s="385"/>
      <c r="AM4032" s="359"/>
      <c r="AN4032" s="385"/>
      <c r="AO4032" s="385"/>
      <c r="AP4032" s="385"/>
      <c r="AQ4032" s="385"/>
      <c r="AR4032" s="385"/>
      <c r="AS4032" s="385"/>
      <c r="AT4032" s="385"/>
      <c r="AU4032" s="359"/>
      <c r="AW4032" s="416"/>
      <c r="AX4032" s="694"/>
      <c r="AY4032" s="641"/>
      <c r="AZ4032" s="385"/>
      <c r="BA4032" s="385"/>
      <c r="BB4032" s="416"/>
      <c r="BC4032" s="416"/>
      <c r="BD4032" s="416"/>
      <c r="BE4032" s="416"/>
      <c r="BF4032" s="416"/>
      <c r="BG4032" s="416"/>
      <c r="BH4032" s="416"/>
      <c r="BI4032" s="416"/>
      <c r="BJ4032" s="416"/>
    </row>
    <row r="4033" spans="10:62" x14ac:dyDescent="0.2">
      <c r="J4033" s="385"/>
      <c r="K4033" s="217"/>
      <c r="L4033" s="217"/>
      <c r="M4033" s="693"/>
      <c r="N4033" s="693"/>
      <c r="O4033" s="359"/>
      <c r="P4033" s="619"/>
      <c r="Q4033" s="672"/>
      <c r="R4033" s="672"/>
      <c r="S4033" s="672"/>
      <c r="T4033" s="385"/>
      <c r="U4033" s="385"/>
      <c r="V4033" s="385"/>
      <c r="W4033" s="385"/>
      <c r="X4033" s="693"/>
      <c r="Y4033" s="325"/>
      <c r="Z4033" s="308"/>
      <c r="AA4033" s="383"/>
      <c r="AC4033" s="325"/>
      <c r="AD4033" s="325"/>
      <c r="AF4033" s="383"/>
      <c r="AH4033" s="325"/>
      <c r="AI4033" s="325"/>
      <c r="AK4033" s="385"/>
      <c r="AL4033" s="385"/>
      <c r="AM4033" s="359"/>
      <c r="AN4033" s="385"/>
      <c r="AO4033" s="385"/>
      <c r="AP4033" s="385"/>
      <c r="AQ4033" s="385"/>
      <c r="AR4033" s="385"/>
      <c r="AS4033" s="385"/>
      <c r="AT4033" s="385"/>
      <c r="AU4033" s="359"/>
      <c r="AW4033" s="416"/>
      <c r="AX4033" s="694"/>
      <c r="AY4033" s="641"/>
      <c r="AZ4033" s="385"/>
      <c r="BA4033" s="385"/>
      <c r="BB4033" s="416"/>
      <c r="BC4033" s="416"/>
      <c r="BD4033" s="416"/>
      <c r="BE4033" s="416"/>
      <c r="BF4033" s="416"/>
      <c r="BG4033" s="416"/>
      <c r="BH4033" s="416"/>
      <c r="BI4033" s="416"/>
      <c r="BJ4033" s="416"/>
    </row>
    <row r="4034" spans="10:62" x14ac:dyDescent="0.2">
      <c r="J4034" s="385"/>
      <c r="K4034" s="217"/>
      <c r="L4034" s="217"/>
      <c r="M4034" s="693"/>
      <c r="N4034" s="693"/>
      <c r="O4034" s="359"/>
      <c r="P4034" s="619"/>
      <c r="Q4034" s="672"/>
      <c r="R4034" s="672"/>
      <c r="S4034" s="672"/>
      <c r="T4034" s="385"/>
      <c r="U4034" s="385"/>
      <c r="V4034" s="385"/>
      <c r="W4034" s="385"/>
      <c r="X4034" s="693"/>
      <c r="Y4034" s="325"/>
      <c r="Z4034" s="308"/>
      <c r="AA4034" s="383"/>
      <c r="AC4034" s="325"/>
      <c r="AD4034" s="325"/>
      <c r="AF4034" s="383"/>
      <c r="AH4034" s="325"/>
      <c r="AI4034" s="325"/>
      <c r="AK4034" s="385"/>
      <c r="AL4034" s="385"/>
      <c r="AM4034" s="359"/>
      <c r="AN4034" s="385"/>
      <c r="AO4034" s="385"/>
      <c r="AP4034" s="385"/>
      <c r="AQ4034" s="385"/>
      <c r="AR4034" s="385"/>
      <c r="AS4034" s="385"/>
      <c r="AT4034" s="385"/>
      <c r="AU4034" s="359"/>
      <c r="AW4034" s="416"/>
      <c r="AX4034" s="694"/>
      <c r="AY4034" s="641"/>
      <c r="AZ4034" s="385"/>
      <c r="BA4034" s="385"/>
      <c r="BB4034" s="416"/>
      <c r="BC4034" s="416"/>
      <c r="BD4034" s="416"/>
      <c r="BE4034" s="416"/>
      <c r="BF4034" s="416"/>
      <c r="BG4034" s="416"/>
      <c r="BH4034" s="416"/>
      <c r="BI4034" s="416"/>
      <c r="BJ4034" s="416"/>
    </row>
    <row r="4035" spans="10:62" x14ac:dyDescent="0.2">
      <c r="J4035" s="385"/>
      <c r="K4035" s="217"/>
      <c r="L4035" s="217"/>
      <c r="M4035" s="693"/>
      <c r="N4035" s="693"/>
      <c r="O4035" s="359"/>
      <c r="P4035" s="619"/>
      <c r="Q4035" s="672"/>
      <c r="R4035" s="672"/>
      <c r="S4035" s="672"/>
      <c r="T4035" s="385"/>
      <c r="U4035" s="385"/>
      <c r="V4035" s="385"/>
      <c r="W4035" s="385"/>
      <c r="X4035" s="693"/>
      <c r="Y4035" s="325"/>
      <c r="Z4035" s="308"/>
      <c r="AA4035" s="383"/>
      <c r="AC4035" s="325"/>
      <c r="AD4035" s="325"/>
      <c r="AF4035" s="383"/>
      <c r="AH4035" s="325"/>
      <c r="AI4035" s="325"/>
      <c r="AK4035" s="385"/>
      <c r="AL4035" s="385"/>
      <c r="AM4035" s="359"/>
      <c r="AN4035" s="385"/>
      <c r="AO4035" s="385"/>
      <c r="AP4035" s="385"/>
      <c r="AQ4035" s="385"/>
      <c r="AR4035" s="385"/>
      <c r="AS4035" s="385"/>
      <c r="AT4035" s="385"/>
      <c r="AU4035" s="359"/>
      <c r="AW4035" s="416"/>
      <c r="AX4035" s="694"/>
      <c r="AY4035" s="641"/>
      <c r="AZ4035" s="385"/>
      <c r="BA4035" s="385"/>
      <c r="BB4035" s="416"/>
      <c r="BC4035" s="416"/>
      <c r="BD4035" s="416"/>
      <c r="BE4035" s="416"/>
      <c r="BF4035" s="416"/>
      <c r="BG4035" s="416"/>
      <c r="BH4035" s="416"/>
      <c r="BI4035" s="416"/>
      <c r="BJ4035" s="416"/>
    </row>
    <row r="4036" spans="10:62" x14ac:dyDescent="0.2">
      <c r="J4036" s="385"/>
      <c r="K4036" s="217"/>
      <c r="L4036" s="217"/>
      <c r="M4036" s="693"/>
      <c r="N4036" s="693"/>
      <c r="O4036" s="359"/>
      <c r="P4036" s="619"/>
      <c r="Q4036" s="672"/>
      <c r="R4036" s="672"/>
      <c r="S4036" s="672"/>
      <c r="T4036" s="385"/>
      <c r="U4036" s="385"/>
      <c r="V4036" s="385"/>
      <c r="W4036" s="385"/>
      <c r="X4036" s="693"/>
      <c r="Y4036" s="325"/>
      <c r="Z4036" s="308"/>
      <c r="AA4036" s="383"/>
      <c r="AC4036" s="325"/>
      <c r="AD4036" s="325"/>
      <c r="AF4036" s="383"/>
      <c r="AH4036" s="325"/>
      <c r="AI4036" s="325"/>
      <c r="AK4036" s="385"/>
      <c r="AL4036" s="385"/>
      <c r="AM4036" s="359"/>
      <c r="AN4036" s="385"/>
      <c r="AO4036" s="385"/>
      <c r="AP4036" s="385"/>
      <c r="AQ4036" s="385"/>
      <c r="AR4036" s="385"/>
      <c r="AS4036" s="385"/>
      <c r="AT4036" s="385"/>
      <c r="AU4036" s="359"/>
      <c r="AW4036" s="416"/>
      <c r="AX4036" s="694"/>
      <c r="AY4036" s="641"/>
      <c r="AZ4036" s="385"/>
      <c r="BA4036" s="385"/>
      <c r="BB4036" s="416"/>
      <c r="BC4036" s="416"/>
      <c r="BD4036" s="416"/>
      <c r="BE4036" s="416"/>
      <c r="BF4036" s="416"/>
      <c r="BG4036" s="416"/>
      <c r="BH4036" s="416"/>
      <c r="BI4036" s="416"/>
      <c r="BJ4036" s="416"/>
    </row>
    <row r="4037" spans="10:62" x14ac:dyDescent="0.2">
      <c r="J4037" s="385"/>
      <c r="K4037" s="217"/>
      <c r="L4037" s="217"/>
      <c r="M4037" s="693"/>
      <c r="N4037" s="693"/>
      <c r="O4037" s="359"/>
      <c r="P4037" s="619"/>
      <c r="Q4037" s="672"/>
      <c r="R4037" s="672"/>
      <c r="S4037" s="672"/>
      <c r="T4037" s="385"/>
      <c r="U4037" s="385"/>
      <c r="V4037" s="385"/>
      <c r="W4037" s="385"/>
      <c r="X4037" s="693"/>
      <c r="Y4037" s="325"/>
      <c r="Z4037" s="308"/>
      <c r="AA4037" s="383"/>
      <c r="AC4037" s="325"/>
      <c r="AD4037" s="325"/>
      <c r="AF4037" s="383"/>
      <c r="AH4037" s="325"/>
      <c r="AI4037" s="325"/>
      <c r="AK4037" s="385"/>
      <c r="AL4037" s="385"/>
      <c r="AM4037" s="359"/>
      <c r="AN4037" s="385"/>
      <c r="AO4037" s="385"/>
      <c r="AP4037" s="385"/>
      <c r="AQ4037" s="385"/>
      <c r="AR4037" s="385"/>
      <c r="AS4037" s="385"/>
      <c r="AT4037" s="385"/>
      <c r="AU4037" s="359"/>
      <c r="AW4037" s="416"/>
      <c r="AX4037" s="694"/>
      <c r="AY4037" s="641"/>
      <c r="AZ4037" s="385"/>
      <c r="BA4037" s="385"/>
      <c r="BB4037" s="416"/>
      <c r="BC4037" s="416"/>
      <c r="BD4037" s="416"/>
      <c r="BE4037" s="416"/>
      <c r="BF4037" s="416"/>
      <c r="BG4037" s="416"/>
      <c r="BH4037" s="416"/>
      <c r="BI4037" s="416"/>
      <c r="BJ4037" s="416"/>
    </row>
    <row r="4038" spans="10:62" x14ac:dyDescent="0.2">
      <c r="J4038" s="385"/>
      <c r="K4038" s="217"/>
      <c r="L4038" s="217"/>
      <c r="M4038" s="693"/>
      <c r="N4038" s="693"/>
      <c r="O4038" s="359"/>
      <c r="P4038" s="619"/>
      <c r="Q4038" s="672"/>
      <c r="R4038" s="672"/>
      <c r="S4038" s="672"/>
      <c r="T4038" s="385"/>
      <c r="U4038" s="385"/>
      <c r="V4038" s="385"/>
      <c r="W4038" s="385"/>
      <c r="X4038" s="693"/>
      <c r="Y4038" s="325"/>
      <c r="Z4038" s="308"/>
      <c r="AA4038" s="383"/>
      <c r="AC4038" s="325"/>
      <c r="AD4038" s="325"/>
      <c r="AF4038" s="383"/>
      <c r="AH4038" s="325"/>
      <c r="AI4038" s="325"/>
      <c r="AK4038" s="385"/>
      <c r="AL4038" s="385"/>
      <c r="AM4038" s="359"/>
      <c r="AN4038" s="385"/>
      <c r="AO4038" s="385"/>
      <c r="AP4038" s="385"/>
      <c r="AQ4038" s="385"/>
      <c r="AR4038" s="385"/>
      <c r="AS4038" s="385"/>
      <c r="AT4038" s="385"/>
      <c r="AU4038" s="359"/>
      <c r="AW4038" s="416"/>
      <c r="AX4038" s="694"/>
      <c r="AY4038" s="641"/>
      <c r="AZ4038" s="385"/>
      <c r="BA4038" s="385"/>
      <c r="BB4038" s="416"/>
      <c r="BC4038" s="416"/>
      <c r="BD4038" s="416"/>
      <c r="BE4038" s="416"/>
      <c r="BF4038" s="416"/>
      <c r="BG4038" s="416"/>
      <c r="BH4038" s="416"/>
      <c r="BI4038" s="416"/>
      <c r="BJ4038" s="416"/>
    </row>
    <row r="4039" spans="10:62" x14ac:dyDescent="0.2">
      <c r="J4039" s="385"/>
      <c r="K4039" s="217"/>
      <c r="L4039" s="217"/>
      <c r="M4039" s="693"/>
      <c r="N4039" s="693"/>
      <c r="O4039" s="359"/>
      <c r="P4039" s="619"/>
      <c r="Q4039" s="672"/>
      <c r="R4039" s="672"/>
      <c r="S4039" s="672"/>
      <c r="T4039" s="385"/>
      <c r="U4039" s="385"/>
      <c r="V4039" s="385"/>
      <c r="W4039" s="385"/>
      <c r="X4039" s="693"/>
      <c r="Y4039" s="325"/>
      <c r="Z4039" s="308"/>
      <c r="AA4039" s="383"/>
      <c r="AC4039" s="325"/>
      <c r="AD4039" s="325"/>
      <c r="AF4039" s="383"/>
      <c r="AH4039" s="325"/>
      <c r="AI4039" s="325"/>
      <c r="AK4039" s="385"/>
      <c r="AL4039" s="385"/>
      <c r="AM4039" s="359"/>
      <c r="AN4039" s="385"/>
      <c r="AO4039" s="385"/>
      <c r="AP4039" s="385"/>
      <c r="AQ4039" s="385"/>
      <c r="AR4039" s="385"/>
      <c r="AS4039" s="385"/>
      <c r="AT4039" s="385"/>
      <c r="AU4039" s="359"/>
      <c r="AW4039" s="416"/>
      <c r="AX4039" s="694"/>
      <c r="AY4039" s="641"/>
      <c r="AZ4039" s="385"/>
      <c r="BA4039" s="385"/>
      <c r="BB4039" s="416"/>
      <c r="BC4039" s="416"/>
      <c r="BD4039" s="416"/>
      <c r="BE4039" s="416"/>
      <c r="BF4039" s="416"/>
      <c r="BG4039" s="416"/>
      <c r="BH4039" s="416"/>
      <c r="BI4039" s="416"/>
      <c r="BJ4039" s="416"/>
    </row>
    <row r="4040" spans="10:62" x14ac:dyDescent="0.2">
      <c r="J4040" s="385"/>
      <c r="K4040" s="217"/>
      <c r="L4040" s="217"/>
      <c r="M4040" s="693"/>
      <c r="N4040" s="693"/>
      <c r="O4040" s="359"/>
      <c r="P4040" s="619"/>
      <c r="Q4040" s="672"/>
      <c r="R4040" s="672"/>
      <c r="S4040" s="672"/>
      <c r="T4040" s="385"/>
      <c r="U4040" s="385"/>
      <c r="V4040" s="385"/>
      <c r="W4040" s="385"/>
      <c r="X4040" s="693"/>
      <c r="Y4040" s="325"/>
      <c r="Z4040" s="308"/>
      <c r="AA4040" s="383"/>
      <c r="AC4040" s="325"/>
      <c r="AD4040" s="325"/>
      <c r="AF4040" s="383"/>
      <c r="AH4040" s="325"/>
      <c r="AI4040" s="325"/>
      <c r="AK4040" s="385"/>
      <c r="AL4040" s="385"/>
      <c r="AM4040" s="359"/>
      <c r="AN4040" s="385"/>
      <c r="AO4040" s="385"/>
      <c r="AP4040" s="385"/>
      <c r="AQ4040" s="385"/>
      <c r="AR4040" s="385"/>
      <c r="AS4040" s="385"/>
      <c r="AT4040" s="385"/>
      <c r="AU4040" s="359"/>
      <c r="AW4040" s="416"/>
      <c r="AX4040" s="694"/>
      <c r="AY4040" s="641"/>
      <c r="AZ4040" s="385"/>
      <c r="BA4040" s="385"/>
      <c r="BB4040" s="416"/>
      <c r="BC4040" s="416"/>
      <c r="BD4040" s="416"/>
      <c r="BE4040" s="416"/>
      <c r="BF4040" s="416"/>
      <c r="BG4040" s="416"/>
      <c r="BH4040" s="416"/>
      <c r="BI4040" s="416"/>
      <c r="BJ4040" s="416"/>
    </row>
    <row r="4041" spans="10:62" x14ac:dyDescent="0.2">
      <c r="J4041" s="385"/>
      <c r="K4041" s="217"/>
      <c r="L4041" s="217"/>
      <c r="M4041" s="693"/>
      <c r="N4041" s="693"/>
      <c r="O4041" s="359"/>
      <c r="P4041" s="619"/>
      <c r="Q4041" s="672"/>
      <c r="R4041" s="672"/>
      <c r="S4041" s="672"/>
      <c r="T4041" s="385"/>
      <c r="U4041" s="385"/>
      <c r="V4041" s="385"/>
      <c r="W4041" s="385"/>
      <c r="X4041" s="693"/>
      <c r="Y4041" s="325"/>
      <c r="Z4041" s="308"/>
      <c r="AA4041" s="383"/>
      <c r="AC4041" s="325"/>
      <c r="AD4041" s="325"/>
      <c r="AF4041" s="383"/>
      <c r="AH4041" s="325"/>
      <c r="AI4041" s="325"/>
      <c r="AK4041" s="385"/>
      <c r="AL4041" s="385"/>
      <c r="AM4041" s="359"/>
      <c r="AN4041" s="385"/>
      <c r="AO4041" s="385"/>
      <c r="AP4041" s="385"/>
      <c r="AQ4041" s="385"/>
      <c r="AR4041" s="385"/>
      <c r="AS4041" s="385"/>
      <c r="AT4041" s="385"/>
      <c r="AU4041" s="359"/>
      <c r="AW4041" s="416"/>
      <c r="AX4041" s="694"/>
      <c r="AY4041" s="641"/>
      <c r="AZ4041" s="385"/>
      <c r="BA4041" s="385"/>
      <c r="BB4041" s="416"/>
      <c r="BC4041" s="416"/>
      <c r="BD4041" s="416"/>
      <c r="BE4041" s="416"/>
      <c r="BF4041" s="416"/>
      <c r="BG4041" s="416"/>
      <c r="BH4041" s="416"/>
      <c r="BI4041" s="416"/>
      <c r="BJ4041" s="416"/>
    </row>
    <row r="4042" spans="10:62" x14ac:dyDescent="0.2">
      <c r="J4042" s="385"/>
      <c r="K4042" s="217"/>
      <c r="L4042" s="217"/>
      <c r="M4042" s="693"/>
      <c r="N4042" s="693"/>
      <c r="O4042" s="359"/>
      <c r="P4042" s="619"/>
      <c r="Q4042" s="672"/>
      <c r="R4042" s="672"/>
      <c r="S4042" s="672"/>
      <c r="T4042" s="385"/>
      <c r="U4042" s="385"/>
      <c r="V4042" s="385"/>
      <c r="W4042" s="385"/>
      <c r="X4042" s="693"/>
      <c r="Y4042" s="325"/>
      <c r="Z4042" s="308"/>
      <c r="AA4042" s="383"/>
      <c r="AC4042" s="325"/>
      <c r="AD4042" s="325"/>
      <c r="AF4042" s="383"/>
      <c r="AH4042" s="325"/>
      <c r="AI4042" s="325"/>
      <c r="AK4042" s="385"/>
      <c r="AL4042" s="385"/>
      <c r="AM4042" s="359"/>
      <c r="AN4042" s="385"/>
      <c r="AO4042" s="385"/>
      <c r="AP4042" s="385"/>
      <c r="AQ4042" s="385"/>
      <c r="AR4042" s="385"/>
      <c r="AS4042" s="385"/>
      <c r="AT4042" s="385"/>
      <c r="AU4042" s="359"/>
      <c r="AW4042" s="416"/>
      <c r="AX4042" s="694"/>
      <c r="AY4042" s="641"/>
      <c r="AZ4042" s="385"/>
      <c r="BA4042" s="385"/>
      <c r="BB4042" s="416"/>
      <c r="BC4042" s="416"/>
      <c r="BD4042" s="416"/>
      <c r="BE4042" s="416"/>
      <c r="BF4042" s="416"/>
      <c r="BG4042" s="416"/>
      <c r="BH4042" s="416"/>
      <c r="BI4042" s="416"/>
      <c r="BJ4042" s="416"/>
    </row>
    <row r="4043" spans="10:62" x14ac:dyDescent="0.2">
      <c r="J4043" s="385"/>
      <c r="K4043" s="217"/>
      <c r="L4043" s="217"/>
      <c r="M4043" s="693"/>
      <c r="N4043" s="693"/>
      <c r="O4043" s="359"/>
      <c r="P4043" s="619"/>
      <c r="Q4043" s="672"/>
      <c r="R4043" s="672"/>
      <c r="S4043" s="672"/>
      <c r="T4043" s="385"/>
      <c r="U4043" s="385"/>
      <c r="V4043" s="385"/>
      <c r="W4043" s="385"/>
      <c r="X4043" s="693"/>
      <c r="Y4043" s="325"/>
      <c r="Z4043" s="308"/>
      <c r="AA4043" s="383"/>
      <c r="AC4043" s="325"/>
      <c r="AD4043" s="325"/>
      <c r="AF4043" s="383"/>
      <c r="AH4043" s="325"/>
      <c r="AI4043" s="325"/>
      <c r="AK4043" s="385"/>
      <c r="AL4043" s="385"/>
      <c r="AM4043" s="359"/>
      <c r="AN4043" s="385"/>
      <c r="AO4043" s="385"/>
      <c r="AP4043" s="385"/>
      <c r="AQ4043" s="385"/>
      <c r="AR4043" s="385"/>
      <c r="AS4043" s="385"/>
      <c r="AT4043" s="385"/>
      <c r="AU4043" s="359"/>
      <c r="AW4043" s="416"/>
      <c r="AX4043" s="694"/>
      <c r="AY4043" s="641"/>
      <c r="AZ4043" s="385"/>
      <c r="BA4043" s="385"/>
      <c r="BB4043" s="416"/>
      <c r="BC4043" s="416"/>
      <c r="BD4043" s="416"/>
      <c r="BE4043" s="416"/>
      <c r="BF4043" s="416"/>
      <c r="BG4043" s="416"/>
      <c r="BH4043" s="416"/>
      <c r="BI4043" s="416"/>
      <c r="BJ4043" s="416"/>
    </row>
    <row r="4044" spans="10:62" x14ac:dyDescent="0.2">
      <c r="J4044" s="385"/>
      <c r="K4044" s="217"/>
      <c r="L4044" s="217"/>
      <c r="M4044" s="693"/>
      <c r="N4044" s="693"/>
      <c r="O4044" s="359"/>
      <c r="P4044" s="619"/>
      <c r="Q4044" s="672"/>
      <c r="R4044" s="672"/>
      <c r="S4044" s="672"/>
      <c r="T4044" s="385"/>
      <c r="U4044" s="385"/>
      <c r="V4044" s="385"/>
      <c r="W4044" s="385"/>
      <c r="X4044" s="693"/>
      <c r="Y4044" s="325"/>
      <c r="Z4044" s="308"/>
      <c r="AA4044" s="383"/>
      <c r="AC4044" s="325"/>
      <c r="AD4044" s="325"/>
      <c r="AF4044" s="383"/>
      <c r="AH4044" s="325"/>
      <c r="AI4044" s="325"/>
      <c r="AK4044" s="385"/>
      <c r="AL4044" s="385"/>
      <c r="AM4044" s="359"/>
      <c r="AN4044" s="385"/>
      <c r="AO4044" s="385"/>
      <c r="AP4044" s="385"/>
      <c r="AQ4044" s="385"/>
      <c r="AR4044" s="385"/>
      <c r="AS4044" s="385"/>
      <c r="AT4044" s="385"/>
      <c r="AU4044" s="359"/>
      <c r="AW4044" s="416"/>
      <c r="AX4044" s="694"/>
      <c r="AY4044" s="641"/>
      <c r="AZ4044" s="385"/>
      <c r="BA4044" s="385"/>
      <c r="BB4044" s="416"/>
      <c r="BC4044" s="416"/>
      <c r="BD4044" s="416"/>
      <c r="BE4044" s="416"/>
      <c r="BF4044" s="416"/>
      <c r="BG4044" s="416"/>
      <c r="BH4044" s="416"/>
      <c r="BI4044" s="416"/>
      <c r="BJ4044" s="416"/>
    </row>
    <row r="4045" spans="10:62" x14ac:dyDescent="0.2">
      <c r="J4045" s="385"/>
      <c r="K4045" s="217"/>
      <c r="L4045" s="217"/>
      <c r="M4045" s="693"/>
      <c r="N4045" s="693"/>
      <c r="O4045" s="359"/>
      <c r="P4045" s="619"/>
      <c r="Q4045" s="672"/>
      <c r="R4045" s="672"/>
      <c r="S4045" s="672"/>
      <c r="T4045" s="385"/>
      <c r="U4045" s="385"/>
      <c r="V4045" s="385"/>
      <c r="W4045" s="385"/>
      <c r="X4045" s="693"/>
      <c r="Y4045" s="325"/>
      <c r="Z4045" s="308"/>
      <c r="AA4045" s="383"/>
      <c r="AC4045" s="325"/>
      <c r="AD4045" s="325"/>
      <c r="AF4045" s="383"/>
      <c r="AH4045" s="325"/>
      <c r="AI4045" s="325"/>
      <c r="AK4045" s="385"/>
      <c r="AL4045" s="385"/>
      <c r="AM4045" s="359"/>
      <c r="AN4045" s="385"/>
      <c r="AO4045" s="385"/>
      <c r="AP4045" s="385"/>
      <c r="AQ4045" s="385"/>
      <c r="AR4045" s="385"/>
      <c r="AS4045" s="385"/>
      <c r="AT4045" s="385"/>
      <c r="AU4045" s="359"/>
      <c r="AW4045" s="416"/>
      <c r="AX4045" s="694"/>
      <c r="AY4045" s="641"/>
      <c r="AZ4045" s="385"/>
      <c r="BA4045" s="385"/>
      <c r="BB4045" s="416"/>
      <c r="BC4045" s="416"/>
      <c r="BD4045" s="416"/>
      <c r="BE4045" s="416"/>
      <c r="BF4045" s="416"/>
      <c r="BG4045" s="416"/>
      <c r="BH4045" s="416"/>
      <c r="BI4045" s="416"/>
      <c r="BJ4045" s="416"/>
    </row>
    <row r="4046" spans="10:62" x14ac:dyDescent="0.2">
      <c r="J4046" s="385"/>
      <c r="K4046" s="217"/>
      <c r="L4046" s="217"/>
      <c r="M4046" s="693"/>
      <c r="N4046" s="693"/>
      <c r="O4046" s="359"/>
      <c r="P4046" s="619"/>
      <c r="Q4046" s="672"/>
      <c r="R4046" s="672"/>
      <c r="S4046" s="672"/>
      <c r="T4046" s="385"/>
      <c r="U4046" s="385"/>
      <c r="V4046" s="385"/>
      <c r="W4046" s="385"/>
      <c r="X4046" s="693"/>
      <c r="Y4046" s="325"/>
      <c r="Z4046" s="308"/>
      <c r="AA4046" s="383"/>
      <c r="AC4046" s="325"/>
      <c r="AD4046" s="325"/>
      <c r="AF4046" s="383"/>
      <c r="AH4046" s="325"/>
      <c r="AI4046" s="325"/>
      <c r="AK4046" s="385"/>
      <c r="AL4046" s="385"/>
      <c r="AM4046" s="359"/>
      <c r="AN4046" s="385"/>
      <c r="AO4046" s="385"/>
      <c r="AP4046" s="385"/>
      <c r="AQ4046" s="385"/>
      <c r="AR4046" s="385"/>
      <c r="AS4046" s="385"/>
      <c r="AT4046" s="385"/>
      <c r="AU4046" s="359"/>
      <c r="AW4046" s="416"/>
      <c r="AX4046" s="694"/>
      <c r="AY4046" s="641"/>
      <c r="AZ4046" s="385"/>
      <c r="BA4046" s="385"/>
      <c r="BB4046" s="416"/>
      <c r="BC4046" s="416"/>
      <c r="BD4046" s="416"/>
      <c r="BE4046" s="416"/>
      <c r="BF4046" s="416"/>
      <c r="BG4046" s="416"/>
      <c r="BH4046" s="416"/>
      <c r="BI4046" s="416"/>
      <c r="BJ4046" s="416"/>
    </row>
    <row r="4047" spans="10:62" x14ac:dyDescent="0.2">
      <c r="J4047" s="385"/>
      <c r="K4047" s="217"/>
      <c r="L4047" s="217"/>
      <c r="M4047" s="693"/>
      <c r="N4047" s="693"/>
      <c r="O4047" s="359"/>
      <c r="P4047" s="619"/>
      <c r="Q4047" s="672"/>
      <c r="R4047" s="672"/>
      <c r="S4047" s="672"/>
      <c r="T4047" s="385"/>
      <c r="U4047" s="385"/>
      <c r="V4047" s="385"/>
      <c r="W4047" s="385"/>
      <c r="X4047" s="693"/>
      <c r="Y4047" s="325"/>
      <c r="Z4047" s="308"/>
      <c r="AA4047" s="383"/>
      <c r="AC4047" s="325"/>
      <c r="AD4047" s="325"/>
      <c r="AF4047" s="383"/>
      <c r="AH4047" s="325"/>
      <c r="AI4047" s="325"/>
      <c r="AK4047" s="385"/>
      <c r="AL4047" s="385"/>
      <c r="AM4047" s="359"/>
      <c r="AN4047" s="385"/>
      <c r="AO4047" s="385"/>
      <c r="AP4047" s="385"/>
      <c r="AQ4047" s="385"/>
      <c r="AR4047" s="385"/>
      <c r="AS4047" s="385"/>
      <c r="AT4047" s="385"/>
      <c r="AU4047" s="359"/>
      <c r="AW4047" s="416"/>
      <c r="AX4047" s="694"/>
      <c r="AY4047" s="641"/>
      <c r="AZ4047" s="385"/>
      <c r="BA4047" s="385"/>
      <c r="BB4047" s="416"/>
      <c r="BC4047" s="416"/>
      <c r="BD4047" s="416"/>
      <c r="BE4047" s="416"/>
      <c r="BF4047" s="416"/>
      <c r="BG4047" s="416"/>
      <c r="BH4047" s="416"/>
      <c r="BI4047" s="416"/>
      <c r="BJ4047" s="416"/>
    </row>
    <row r="4048" spans="10:62" x14ac:dyDescent="0.2">
      <c r="J4048" s="385"/>
      <c r="K4048" s="217"/>
      <c r="L4048" s="217"/>
      <c r="M4048" s="693"/>
      <c r="N4048" s="693"/>
      <c r="O4048" s="359"/>
      <c r="P4048" s="619"/>
      <c r="Q4048" s="672"/>
      <c r="R4048" s="672"/>
      <c r="S4048" s="672"/>
      <c r="T4048" s="385"/>
      <c r="U4048" s="385"/>
      <c r="V4048" s="385"/>
      <c r="W4048" s="385"/>
      <c r="X4048" s="693"/>
      <c r="Y4048" s="325"/>
      <c r="Z4048" s="308"/>
      <c r="AA4048" s="383"/>
      <c r="AC4048" s="325"/>
      <c r="AD4048" s="325"/>
      <c r="AF4048" s="383"/>
      <c r="AH4048" s="325"/>
      <c r="AI4048" s="325"/>
      <c r="AK4048" s="385"/>
      <c r="AL4048" s="385"/>
      <c r="AM4048" s="359"/>
      <c r="AN4048" s="385"/>
      <c r="AO4048" s="385"/>
      <c r="AP4048" s="385"/>
      <c r="AQ4048" s="385"/>
      <c r="AR4048" s="385"/>
      <c r="AS4048" s="385"/>
      <c r="AT4048" s="385"/>
      <c r="AU4048" s="359"/>
      <c r="AW4048" s="416"/>
      <c r="AX4048" s="694"/>
      <c r="AY4048" s="641"/>
      <c r="AZ4048" s="385"/>
      <c r="BA4048" s="385"/>
      <c r="BB4048" s="416"/>
      <c r="BC4048" s="416"/>
      <c r="BD4048" s="416"/>
      <c r="BE4048" s="416"/>
      <c r="BF4048" s="416"/>
      <c r="BG4048" s="416"/>
      <c r="BH4048" s="416"/>
      <c r="BI4048" s="416"/>
      <c r="BJ4048" s="416"/>
    </row>
    <row r="4049" spans="10:62" x14ac:dyDescent="0.2">
      <c r="J4049" s="385"/>
      <c r="K4049" s="217"/>
      <c r="L4049" s="217"/>
      <c r="M4049" s="693"/>
      <c r="N4049" s="693"/>
      <c r="O4049" s="359"/>
      <c r="P4049" s="619"/>
      <c r="Q4049" s="672"/>
      <c r="R4049" s="672"/>
      <c r="S4049" s="672"/>
      <c r="T4049" s="385"/>
      <c r="U4049" s="385"/>
      <c r="V4049" s="385"/>
      <c r="W4049" s="385"/>
      <c r="X4049" s="693"/>
      <c r="Y4049" s="325"/>
      <c r="Z4049" s="308"/>
      <c r="AA4049" s="383"/>
      <c r="AC4049" s="325"/>
      <c r="AD4049" s="325"/>
      <c r="AF4049" s="383"/>
      <c r="AH4049" s="325"/>
      <c r="AI4049" s="325"/>
      <c r="AK4049" s="385"/>
      <c r="AL4049" s="385"/>
      <c r="AM4049" s="359"/>
      <c r="AN4049" s="385"/>
      <c r="AO4049" s="385"/>
      <c r="AP4049" s="385"/>
      <c r="AQ4049" s="385"/>
      <c r="AR4049" s="385"/>
      <c r="AS4049" s="385"/>
      <c r="AT4049" s="385"/>
      <c r="AU4049" s="359"/>
      <c r="AW4049" s="416"/>
      <c r="AX4049" s="694"/>
      <c r="AY4049" s="641"/>
      <c r="AZ4049" s="385"/>
      <c r="BA4049" s="385"/>
      <c r="BB4049" s="416"/>
      <c r="BC4049" s="416"/>
      <c r="BD4049" s="416"/>
      <c r="BE4049" s="416"/>
      <c r="BF4049" s="416"/>
      <c r="BG4049" s="416"/>
      <c r="BH4049" s="416"/>
      <c r="BI4049" s="416"/>
      <c r="BJ4049" s="416"/>
    </row>
    <row r="4050" spans="10:62" x14ac:dyDescent="0.2">
      <c r="J4050" s="385"/>
      <c r="K4050" s="217"/>
      <c r="L4050" s="217"/>
      <c r="M4050" s="693"/>
      <c r="N4050" s="693"/>
      <c r="O4050" s="359"/>
      <c r="P4050" s="619"/>
      <c r="Q4050" s="672"/>
      <c r="R4050" s="672"/>
      <c r="S4050" s="672"/>
      <c r="T4050" s="385"/>
      <c r="U4050" s="385"/>
      <c r="V4050" s="385"/>
      <c r="W4050" s="385"/>
      <c r="X4050" s="693"/>
      <c r="Y4050" s="325"/>
      <c r="Z4050" s="308"/>
      <c r="AA4050" s="383"/>
      <c r="AC4050" s="325"/>
      <c r="AD4050" s="325"/>
      <c r="AF4050" s="383"/>
      <c r="AH4050" s="325"/>
      <c r="AI4050" s="325"/>
      <c r="AK4050" s="385"/>
      <c r="AL4050" s="385"/>
      <c r="AM4050" s="359"/>
      <c r="AN4050" s="385"/>
      <c r="AO4050" s="385"/>
      <c r="AP4050" s="385"/>
      <c r="AQ4050" s="385"/>
      <c r="AR4050" s="385"/>
      <c r="AS4050" s="385"/>
      <c r="AT4050" s="385"/>
      <c r="AU4050" s="359"/>
      <c r="AW4050" s="416"/>
      <c r="AX4050" s="694"/>
      <c r="AY4050" s="641"/>
      <c r="AZ4050" s="385"/>
      <c r="BA4050" s="385"/>
      <c r="BB4050" s="416"/>
      <c r="BC4050" s="416"/>
      <c r="BD4050" s="416"/>
      <c r="BE4050" s="416"/>
      <c r="BF4050" s="416"/>
      <c r="BG4050" s="416"/>
      <c r="BH4050" s="416"/>
      <c r="BI4050" s="416"/>
      <c r="BJ4050" s="416"/>
    </row>
    <row r="4051" spans="10:62" x14ac:dyDescent="0.2">
      <c r="J4051" s="385"/>
      <c r="K4051" s="217"/>
      <c r="L4051" s="217"/>
      <c r="M4051" s="693"/>
      <c r="N4051" s="693"/>
      <c r="O4051" s="359"/>
      <c r="P4051" s="619"/>
      <c r="Q4051" s="672"/>
      <c r="R4051" s="672"/>
      <c r="S4051" s="672"/>
      <c r="T4051" s="385"/>
      <c r="U4051" s="385"/>
      <c r="V4051" s="385"/>
      <c r="W4051" s="385"/>
      <c r="X4051" s="693"/>
      <c r="Y4051" s="325"/>
      <c r="Z4051" s="308"/>
      <c r="AA4051" s="383"/>
      <c r="AC4051" s="325"/>
      <c r="AD4051" s="325"/>
      <c r="AF4051" s="383"/>
      <c r="AH4051" s="325"/>
      <c r="AI4051" s="325"/>
      <c r="AK4051" s="385"/>
      <c r="AL4051" s="385"/>
      <c r="AM4051" s="359"/>
      <c r="AN4051" s="385"/>
      <c r="AO4051" s="385"/>
      <c r="AP4051" s="385"/>
      <c r="AQ4051" s="385"/>
      <c r="AR4051" s="385"/>
      <c r="AS4051" s="385"/>
      <c r="AT4051" s="385"/>
      <c r="AU4051" s="359"/>
      <c r="AW4051" s="416"/>
      <c r="AX4051" s="694"/>
      <c r="AY4051" s="641"/>
      <c r="AZ4051" s="385"/>
      <c r="BA4051" s="385"/>
      <c r="BB4051" s="416"/>
      <c r="BC4051" s="416"/>
      <c r="BD4051" s="416"/>
      <c r="BE4051" s="416"/>
      <c r="BF4051" s="416"/>
      <c r="BG4051" s="416"/>
      <c r="BH4051" s="416"/>
      <c r="BI4051" s="416"/>
      <c r="BJ4051" s="416"/>
    </row>
    <row r="4052" spans="10:62" x14ac:dyDescent="0.2">
      <c r="J4052" s="385"/>
      <c r="K4052" s="217"/>
      <c r="L4052" s="217"/>
      <c r="M4052" s="693"/>
      <c r="N4052" s="693"/>
      <c r="O4052" s="359"/>
      <c r="P4052" s="619"/>
      <c r="Q4052" s="672"/>
      <c r="R4052" s="672"/>
      <c r="S4052" s="672"/>
      <c r="T4052" s="385"/>
      <c r="U4052" s="385"/>
      <c r="V4052" s="385"/>
      <c r="W4052" s="385"/>
      <c r="X4052" s="693"/>
      <c r="Y4052" s="325"/>
      <c r="Z4052" s="308"/>
      <c r="AA4052" s="383"/>
      <c r="AC4052" s="325"/>
      <c r="AD4052" s="325"/>
      <c r="AF4052" s="383"/>
      <c r="AH4052" s="325"/>
      <c r="AI4052" s="325"/>
      <c r="AK4052" s="385"/>
      <c r="AL4052" s="385"/>
      <c r="AM4052" s="359"/>
      <c r="AN4052" s="385"/>
      <c r="AO4052" s="385"/>
      <c r="AP4052" s="385"/>
      <c r="AQ4052" s="385"/>
      <c r="AR4052" s="385"/>
      <c r="AS4052" s="385"/>
      <c r="AT4052" s="385"/>
      <c r="AU4052" s="359"/>
      <c r="AW4052" s="416"/>
      <c r="AX4052" s="694"/>
      <c r="AY4052" s="641"/>
      <c r="AZ4052" s="385"/>
      <c r="BA4052" s="385"/>
      <c r="BB4052" s="416"/>
      <c r="BC4052" s="416"/>
      <c r="BD4052" s="416"/>
      <c r="BE4052" s="416"/>
      <c r="BF4052" s="416"/>
      <c r="BG4052" s="416"/>
      <c r="BH4052" s="416"/>
      <c r="BI4052" s="416"/>
      <c r="BJ4052" s="416"/>
    </row>
    <row r="4053" spans="10:62" x14ac:dyDescent="0.2">
      <c r="J4053" s="385"/>
      <c r="K4053" s="217"/>
      <c r="L4053" s="217"/>
      <c r="M4053" s="693"/>
      <c r="N4053" s="693"/>
      <c r="O4053" s="359"/>
      <c r="P4053" s="619"/>
      <c r="Q4053" s="672"/>
      <c r="R4053" s="672"/>
      <c r="S4053" s="672"/>
      <c r="T4053" s="385"/>
      <c r="U4053" s="385"/>
      <c r="V4053" s="385"/>
      <c r="W4053" s="385"/>
      <c r="X4053" s="693"/>
      <c r="Y4053" s="325"/>
      <c r="Z4053" s="308"/>
      <c r="AA4053" s="383"/>
      <c r="AC4053" s="325"/>
      <c r="AD4053" s="325"/>
      <c r="AF4053" s="383"/>
      <c r="AH4053" s="325"/>
      <c r="AI4053" s="325"/>
      <c r="AK4053" s="385"/>
      <c r="AL4053" s="385"/>
      <c r="AM4053" s="359"/>
      <c r="AN4053" s="385"/>
      <c r="AO4053" s="385"/>
      <c r="AP4053" s="385"/>
      <c r="AQ4053" s="385"/>
      <c r="AR4053" s="385"/>
      <c r="AS4053" s="385"/>
      <c r="AT4053" s="385"/>
      <c r="AU4053" s="359"/>
      <c r="AW4053" s="416"/>
      <c r="AX4053" s="694"/>
      <c r="AY4053" s="641"/>
      <c r="AZ4053" s="385"/>
      <c r="BA4053" s="385"/>
      <c r="BB4053" s="416"/>
      <c r="BC4053" s="416"/>
      <c r="BD4053" s="416"/>
      <c r="BE4053" s="416"/>
      <c r="BF4053" s="416"/>
      <c r="BG4053" s="416"/>
      <c r="BH4053" s="416"/>
      <c r="BI4053" s="416"/>
      <c r="BJ4053" s="416"/>
    </row>
    <row r="4054" spans="10:62" x14ac:dyDescent="0.2">
      <c r="J4054" s="385"/>
      <c r="K4054" s="217"/>
      <c r="L4054" s="217"/>
      <c r="M4054" s="693"/>
      <c r="N4054" s="693"/>
      <c r="O4054" s="359"/>
      <c r="P4054" s="619"/>
      <c r="Q4054" s="672"/>
      <c r="R4054" s="672"/>
      <c r="S4054" s="672"/>
      <c r="T4054" s="385"/>
      <c r="U4054" s="385"/>
      <c r="V4054" s="385"/>
      <c r="W4054" s="385"/>
      <c r="X4054" s="693"/>
      <c r="Y4054" s="325"/>
      <c r="Z4054" s="308"/>
      <c r="AA4054" s="383"/>
      <c r="AC4054" s="325"/>
      <c r="AD4054" s="325"/>
      <c r="AF4054" s="383"/>
      <c r="AH4054" s="325"/>
      <c r="AI4054" s="325"/>
      <c r="AK4054" s="385"/>
      <c r="AL4054" s="385"/>
      <c r="AM4054" s="359"/>
      <c r="AN4054" s="385"/>
      <c r="AO4054" s="385"/>
      <c r="AP4054" s="385"/>
      <c r="AQ4054" s="385"/>
      <c r="AR4054" s="385"/>
      <c r="AS4054" s="385"/>
      <c r="AT4054" s="385"/>
      <c r="AU4054" s="359"/>
      <c r="AW4054" s="416"/>
      <c r="AX4054" s="694"/>
      <c r="AY4054" s="641"/>
      <c r="AZ4054" s="385"/>
      <c r="BA4054" s="385"/>
      <c r="BB4054" s="416"/>
      <c r="BC4054" s="416"/>
      <c r="BD4054" s="416"/>
      <c r="BE4054" s="416"/>
      <c r="BF4054" s="416"/>
      <c r="BG4054" s="416"/>
      <c r="BH4054" s="416"/>
      <c r="BI4054" s="416"/>
      <c r="BJ4054" s="416"/>
    </row>
    <row r="4055" spans="10:62" x14ac:dyDescent="0.2">
      <c r="J4055" s="385"/>
      <c r="K4055" s="217"/>
      <c r="L4055" s="217"/>
      <c r="M4055" s="693"/>
      <c r="N4055" s="693"/>
      <c r="O4055" s="359"/>
      <c r="P4055" s="619"/>
      <c r="Q4055" s="672"/>
      <c r="R4055" s="672"/>
      <c r="S4055" s="672"/>
      <c r="T4055" s="385"/>
      <c r="U4055" s="385"/>
      <c r="V4055" s="385"/>
      <c r="W4055" s="385"/>
      <c r="X4055" s="693"/>
      <c r="Y4055" s="325"/>
      <c r="Z4055" s="308"/>
      <c r="AA4055" s="383"/>
      <c r="AC4055" s="325"/>
      <c r="AD4055" s="325"/>
      <c r="AF4055" s="383"/>
      <c r="AH4055" s="325"/>
      <c r="AI4055" s="325"/>
      <c r="AK4055" s="385"/>
      <c r="AL4055" s="385"/>
      <c r="AM4055" s="359"/>
      <c r="AN4055" s="385"/>
      <c r="AO4055" s="385"/>
      <c r="AP4055" s="385"/>
      <c r="AQ4055" s="385"/>
      <c r="AR4055" s="385"/>
      <c r="AS4055" s="385"/>
      <c r="AT4055" s="385"/>
      <c r="AU4055" s="359"/>
      <c r="AW4055" s="416"/>
      <c r="AX4055" s="694"/>
      <c r="AY4055" s="641"/>
      <c r="AZ4055" s="385"/>
      <c r="BA4055" s="385"/>
      <c r="BB4055" s="416"/>
      <c r="BC4055" s="416"/>
      <c r="BD4055" s="416"/>
      <c r="BE4055" s="416"/>
      <c r="BF4055" s="416"/>
      <c r="BG4055" s="416"/>
      <c r="BH4055" s="416"/>
      <c r="BI4055" s="416"/>
      <c r="BJ4055" s="416"/>
    </row>
    <row r="4056" spans="10:62" x14ac:dyDescent="0.2">
      <c r="J4056" s="385"/>
      <c r="K4056" s="217"/>
      <c r="L4056" s="217"/>
      <c r="M4056" s="693"/>
      <c r="N4056" s="693"/>
      <c r="O4056" s="359"/>
      <c r="P4056" s="619"/>
      <c r="Q4056" s="672"/>
      <c r="R4056" s="672"/>
      <c r="S4056" s="672"/>
      <c r="T4056" s="385"/>
      <c r="U4056" s="385"/>
      <c r="V4056" s="385"/>
      <c r="W4056" s="385"/>
      <c r="X4056" s="693"/>
      <c r="Y4056" s="325"/>
      <c r="Z4056" s="308"/>
      <c r="AA4056" s="383"/>
      <c r="AC4056" s="325"/>
      <c r="AD4056" s="325"/>
      <c r="AF4056" s="383"/>
      <c r="AH4056" s="325"/>
      <c r="AI4056" s="325"/>
      <c r="AK4056" s="385"/>
      <c r="AL4056" s="385"/>
      <c r="AM4056" s="359"/>
      <c r="AN4056" s="385"/>
      <c r="AO4056" s="385"/>
      <c r="AP4056" s="385"/>
      <c r="AQ4056" s="385"/>
      <c r="AR4056" s="385"/>
      <c r="AS4056" s="385"/>
      <c r="AT4056" s="385"/>
      <c r="AU4056" s="359"/>
      <c r="AW4056" s="416"/>
      <c r="AX4056" s="694"/>
      <c r="AY4056" s="641"/>
      <c r="AZ4056" s="385"/>
      <c r="BA4056" s="385"/>
      <c r="BB4056" s="416"/>
      <c r="BC4056" s="416"/>
      <c r="BD4056" s="416"/>
      <c r="BE4056" s="416"/>
      <c r="BF4056" s="416"/>
      <c r="BG4056" s="416"/>
      <c r="BH4056" s="416"/>
      <c r="BI4056" s="416"/>
      <c r="BJ4056" s="416"/>
    </row>
    <row r="4057" spans="10:62" x14ac:dyDescent="0.2">
      <c r="J4057" s="385"/>
      <c r="K4057" s="217"/>
      <c r="L4057" s="217"/>
      <c r="M4057" s="693"/>
      <c r="N4057" s="693"/>
      <c r="O4057" s="359"/>
      <c r="P4057" s="619"/>
      <c r="Q4057" s="672"/>
      <c r="R4057" s="672"/>
      <c r="S4057" s="672"/>
      <c r="T4057" s="385"/>
      <c r="U4057" s="385"/>
      <c r="V4057" s="385"/>
      <c r="W4057" s="385"/>
      <c r="X4057" s="693"/>
      <c r="Y4057" s="325"/>
      <c r="Z4057" s="308"/>
      <c r="AA4057" s="383"/>
      <c r="AC4057" s="325"/>
      <c r="AD4057" s="325"/>
      <c r="AF4057" s="383"/>
      <c r="AH4057" s="325"/>
      <c r="AI4057" s="325"/>
      <c r="AK4057" s="385"/>
      <c r="AL4057" s="385"/>
      <c r="AM4057" s="359"/>
      <c r="AN4057" s="385"/>
      <c r="AO4057" s="385"/>
      <c r="AP4057" s="385"/>
      <c r="AQ4057" s="385"/>
      <c r="AR4057" s="385"/>
      <c r="AS4057" s="385"/>
      <c r="AT4057" s="385"/>
      <c r="AU4057" s="359"/>
      <c r="AW4057" s="416"/>
      <c r="AX4057" s="694"/>
      <c r="AY4057" s="641"/>
      <c r="AZ4057" s="385"/>
      <c r="BA4057" s="385"/>
      <c r="BB4057" s="416"/>
      <c r="BC4057" s="416"/>
      <c r="BD4057" s="416"/>
      <c r="BE4057" s="416"/>
      <c r="BF4057" s="416"/>
      <c r="BG4057" s="416"/>
      <c r="BH4057" s="416"/>
      <c r="BI4057" s="416"/>
      <c r="BJ4057" s="416"/>
    </row>
    <row r="4058" spans="10:62" x14ac:dyDescent="0.2">
      <c r="J4058" s="385"/>
      <c r="K4058" s="217"/>
      <c r="L4058" s="217"/>
      <c r="M4058" s="693"/>
      <c r="N4058" s="693"/>
      <c r="O4058" s="359"/>
      <c r="P4058" s="619"/>
      <c r="Q4058" s="672"/>
      <c r="R4058" s="672"/>
      <c r="S4058" s="672"/>
      <c r="T4058" s="385"/>
      <c r="U4058" s="385"/>
      <c r="V4058" s="385"/>
      <c r="W4058" s="385"/>
      <c r="X4058" s="693"/>
      <c r="Y4058" s="325"/>
      <c r="Z4058" s="308"/>
      <c r="AA4058" s="383"/>
      <c r="AC4058" s="325"/>
      <c r="AD4058" s="325"/>
      <c r="AF4058" s="383"/>
      <c r="AH4058" s="325"/>
      <c r="AI4058" s="325"/>
      <c r="AK4058" s="385"/>
      <c r="AL4058" s="385"/>
      <c r="AM4058" s="359"/>
      <c r="AN4058" s="385"/>
      <c r="AO4058" s="385"/>
      <c r="AP4058" s="385"/>
      <c r="AQ4058" s="385"/>
      <c r="AR4058" s="385"/>
      <c r="AS4058" s="385"/>
      <c r="AT4058" s="385"/>
      <c r="AU4058" s="359"/>
      <c r="AW4058" s="416"/>
      <c r="AX4058" s="694"/>
      <c r="AY4058" s="641"/>
      <c r="AZ4058" s="385"/>
      <c r="BA4058" s="385"/>
      <c r="BB4058" s="416"/>
      <c r="BC4058" s="416"/>
      <c r="BD4058" s="416"/>
      <c r="BE4058" s="416"/>
      <c r="BF4058" s="416"/>
      <c r="BG4058" s="416"/>
      <c r="BH4058" s="416"/>
      <c r="BI4058" s="416"/>
      <c r="BJ4058" s="416"/>
    </row>
    <row r="4059" spans="10:62" x14ac:dyDescent="0.2">
      <c r="J4059" s="385"/>
      <c r="K4059" s="217"/>
      <c r="L4059" s="217"/>
      <c r="M4059" s="693"/>
      <c r="N4059" s="693"/>
      <c r="O4059" s="359"/>
      <c r="P4059" s="619"/>
      <c r="Q4059" s="672"/>
      <c r="R4059" s="672"/>
      <c r="S4059" s="672"/>
      <c r="T4059" s="385"/>
      <c r="U4059" s="385"/>
      <c r="V4059" s="385"/>
      <c r="W4059" s="385"/>
      <c r="X4059" s="693"/>
      <c r="Y4059" s="325"/>
      <c r="Z4059" s="308"/>
      <c r="AA4059" s="383"/>
      <c r="AC4059" s="325"/>
      <c r="AD4059" s="325"/>
      <c r="AF4059" s="383"/>
      <c r="AH4059" s="325"/>
      <c r="AI4059" s="325"/>
      <c r="AK4059" s="385"/>
      <c r="AL4059" s="385"/>
      <c r="AM4059" s="359"/>
      <c r="AN4059" s="385"/>
      <c r="AO4059" s="385"/>
      <c r="AP4059" s="385"/>
      <c r="AQ4059" s="385"/>
      <c r="AR4059" s="385"/>
      <c r="AS4059" s="385"/>
      <c r="AT4059" s="385"/>
      <c r="AU4059" s="359"/>
      <c r="AW4059" s="416"/>
      <c r="AX4059" s="694"/>
      <c r="AY4059" s="641"/>
      <c r="AZ4059" s="385"/>
      <c r="BA4059" s="385"/>
      <c r="BB4059" s="416"/>
      <c r="BC4059" s="416"/>
      <c r="BD4059" s="416"/>
      <c r="BE4059" s="416"/>
      <c r="BF4059" s="416"/>
      <c r="BG4059" s="416"/>
      <c r="BH4059" s="416"/>
      <c r="BI4059" s="416"/>
      <c r="BJ4059" s="416"/>
    </row>
    <row r="4060" spans="10:62" x14ac:dyDescent="0.2">
      <c r="J4060" s="385"/>
      <c r="K4060" s="217"/>
      <c r="L4060" s="217"/>
      <c r="M4060" s="693"/>
      <c r="N4060" s="693"/>
      <c r="O4060" s="359"/>
      <c r="P4060" s="619"/>
      <c r="Q4060" s="672"/>
      <c r="R4060" s="672"/>
      <c r="S4060" s="672"/>
      <c r="T4060" s="385"/>
      <c r="U4060" s="385"/>
      <c r="V4060" s="385"/>
      <c r="W4060" s="385"/>
      <c r="X4060" s="693"/>
      <c r="Y4060" s="325"/>
      <c r="Z4060" s="308"/>
      <c r="AA4060" s="383"/>
      <c r="AC4060" s="325"/>
      <c r="AD4060" s="325"/>
      <c r="AF4060" s="383"/>
      <c r="AH4060" s="325"/>
      <c r="AI4060" s="325"/>
      <c r="AK4060" s="385"/>
      <c r="AL4060" s="385"/>
      <c r="AM4060" s="359"/>
      <c r="AN4060" s="385"/>
      <c r="AO4060" s="385"/>
      <c r="AP4060" s="385"/>
      <c r="AQ4060" s="385"/>
      <c r="AR4060" s="385"/>
      <c r="AS4060" s="385"/>
      <c r="AT4060" s="385"/>
      <c r="AU4060" s="359"/>
      <c r="AW4060" s="416"/>
      <c r="AX4060" s="694"/>
      <c r="AY4060" s="641"/>
      <c r="AZ4060" s="385"/>
      <c r="BA4060" s="385"/>
      <c r="BB4060" s="416"/>
      <c r="BC4060" s="416"/>
      <c r="BD4060" s="416"/>
      <c r="BE4060" s="416"/>
      <c r="BF4060" s="416"/>
      <c r="BG4060" s="416"/>
      <c r="BH4060" s="416"/>
      <c r="BI4060" s="416"/>
      <c r="BJ4060" s="416"/>
    </row>
    <row r="4061" spans="10:62" x14ac:dyDescent="0.2">
      <c r="J4061" s="385"/>
      <c r="K4061" s="217"/>
      <c r="L4061" s="217"/>
      <c r="M4061" s="693"/>
      <c r="N4061" s="693"/>
      <c r="O4061" s="359"/>
      <c r="P4061" s="619"/>
      <c r="Q4061" s="672"/>
      <c r="R4061" s="672"/>
      <c r="S4061" s="672"/>
      <c r="T4061" s="385"/>
      <c r="U4061" s="385"/>
      <c r="V4061" s="385"/>
      <c r="W4061" s="385"/>
      <c r="X4061" s="693"/>
      <c r="Y4061" s="325"/>
      <c r="Z4061" s="308"/>
      <c r="AA4061" s="383"/>
      <c r="AC4061" s="325"/>
      <c r="AD4061" s="325"/>
      <c r="AF4061" s="383"/>
      <c r="AH4061" s="325"/>
      <c r="AI4061" s="325"/>
      <c r="AK4061" s="385"/>
      <c r="AL4061" s="385"/>
      <c r="AM4061" s="359"/>
      <c r="AN4061" s="385"/>
      <c r="AO4061" s="385"/>
      <c r="AP4061" s="385"/>
      <c r="AQ4061" s="385"/>
      <c r="AR4061" s="385"/>
      <c r="AS4061" s="385"/>
      <c r="AT4061" s="385"/>
      <c r="AU4061" s="359"/>
      <c r="AW4061" s="416"/>
      <c r="AX4061" s="694"/>
      <c r="AY4061" s="641"/>
      <c r="AZ4061" s="385"/>
      <c r="BA4061" s="385"/>
      <c r="BB4061" s="416"/>
      <c r="BC4061" s="416"/>
      <c r="BD4061" s="416"/>
      <c r="BE4061" s="416"/>
      <c r="BF4061" s="416"/>
      <c r="BG4061" s="416"/>
      <c r="BH4061" s="416"/>
      <c r="BI4061" s="416"/>
      <c r="BJ4061" s="416"/>
    </row>
    <row r="4062" spans="10:62" x14ac:dyDescent="0.2">
      <c r="J4062" s="385"/>
      <c r="K4062" s="217"/>
      <c r="L4062" s="217"/>
      <c r="M4062" s="693"/>
      <c r="N4062" s="693"/>
      <c r="O4062" s="359"/>
      <c r="P4062" s="619"/>
      <c r="Q4062" s="672"/>
      <c r="R4062" s="672"/>
      <c r="S4062" s="672"/>
      <c r="T4062" s="385"/>
      <c r="U4062" s="385"/>
      <c r="V4062" s="385"/>
      <c r="W4062" s="385"/>
      <c r="X4062" s="693"/>
      <c r="Y4062" s="325"/>
      <c r="Z4062" s="308"/>
      <c r="AA4062" s="383"/>
      <c r="AC4062" s="325"/>
      <c r="AD4062" s="325"/>
      <c r="AF4062" s="383"/>
      <c r="AH4062" s="325"/>
      <c r="AI4062" s="325"/>
      <c r="AK4062" s="385"/>
      <c r="AL4062" s="385"/>
      <c r="AM4062" s="359"/>
      <c r="AN4062" s="385"/>
      <c r="AO4062" s="385"/>
      <c r="AP4062" s="385"/>
      <c r="AQ4062" s="385"/>
      <c r="AR4062" s="385"/>
      <c r="AS4062" s="385"/>
      <c r="AT4062" s="385"/>
      <c r="AU4062" s="359"/>
      <c r="AW4062" s="416"/>
      <c r="AX4062" s="694"/>
      <c r="AY4062" s="641"/>
      <c r="AZ4062" s="385"/>
      <c r="BA4062" s="385"/>
      <c r="BB4062" s="416"/>
      <c r="BC4062" s="416"/>
      <c r="BD4062" s="416"/>
      <c r="BE4062" s="416"/>
      <c r="BF4062" s="416"/>
      <c r="BG4062" s="416"/>
      <c r="BH4062" s="416"/>
      <c r="BI4062" s="416"/>
      <c r="BJ4062" s="416"/>
    </row>
    <row r="4063" spans="10:62" x14ac:dyDescent="0.2">
      <c r="J4063" s="385"/>
      <c r="K4063" s="217"/>
      <c r="L4063" s="217"/>
      <c r="M4063" s="693"/>
      <c r="N4063" s="693"/>
      <c r="O4063" s="359"/>
      <c r="P4063" s="619"/>
      <c r="Q4063" s="672"/>
      <c r="R4063" s="672"/>
      <c r="S4063" s="672"/>
      <c r="T4063" s="385"/>
      <c r="U4063" s="385"/>
      <c r="V4063" s="385"/>
      <c r="W4063" s="385"/>
      <c r="X4063" s="693"/>
      <c r="Y4063" s="325"/>
      <c r="Z4063" s="308"/>
      <c r="AA4063" s="383"/>
      <c r="AC4063" s="325"/>
      <c r="AD4063" s="325"/>
      <c r="AF4063" s="383"/>
      <c r="AH4063" s="325"/>
      <c r="AI4063" s="325"/>
      <c r="AK4063" s="385"/>
      <c r="AL4063" s="385"/>
      <c r="AM4063" s="359"/>
      <c r="AN4063" s="385"/>
      <c r="AO4063" s="385"/>
      <c r="AP4063" s="385"/>
      <c r="AQ4063" s="385"/>
      <c r="AR4063" s="385"/>
      <c r="AS4063" s="385"/>
      <c r="AT4063" s="385"/>
      <c r="AU4063" s="359"/>
      <c r="AW4063" s="416"/>
      <c r="AX4063" s="694"/>
      <c r="AY4063" s="641"/>
      <c r="AZ4063" s="385"/>
      <c r="BA4063" s="385"/>
      <c r="BB4063" s="416"/>
      <c r="BC4063" s="416"/>
      <c r="BD4063" s="416"/>
      <c r="BE4063" s="416"/>
      <c r="BF4063" s="416"/>
      <c r="BG4063" s="416"/>
      <c r="BH4063" s="416"/>
      <c r="BI4063" s="416"/>
      <c r="BJ4063" s="416"/>
    </row>
    <row r="4064" spans="10:62" x14ac:dyDescent="0.2">
      <c r="J4064" s="385"/>
      <c r="K4064" s="217"/>
      <c r="L4064" s="217"/>
      <c r="M4064" s="693"/>
      <c r="N4064" s="693"/>
      <c r="O4064" s="359"/>
      <c r="P4064" s="619"/>
      <c r="Q4064" s="672"/>
      <c r="R4064" s="672"/>
      <c r="S4064" s="672"/>
      <c r="T4064" s="385"/>
      <c r="U4064" s="385"/>
      <c r="V4064" s="385"/>
      <c r="W4064" s="385"/>
      <c r="X4064" s="693"/>
      <c r="Y4064" s="325"/>
      <c r="Z4064" s="308"/>
      <c r="AA4064" s="383"/>
      <c r="AC4064" s="325"/>
      <c r="AD4064" s="325"/>
      <c r="AF4064" s="383"/>
      <c r="AH4064" s="325"/>
      <c r="AI4064" s="325"/>
      <c r="AK4064" s="385"/>
      <c r="AL4064" s="385"/>
      <c r="AM4064" s="359"/>
      <c r="AN4064" s="385"/>
      <c r="AO4064" s="385"/>
      <c r="AP4064" s="385"/>
      <c r="AQ4064" s="385"/>
      <c r="AR4064" s="385"/>
      <c r="AS4064" s="385"/>
      <c r="AT4064" s="385"/>
      <c r="AU4064" s="359"/>
      <c r="AW4064" s="416"/>
      <c r="AX4064" s="694"/>
      <c r="AY4064" s="641"/>
      <c r="AZ4064" s="385"/>
      <c r="BA4064" s="385"/>
      <c r="BB4064" s="416"/>
      <c r="BC4064" s="416"/>
      <c r="BD4064" s="416"/>
      <c r="BE4064" s="416"/>
      <c r="BF4064" s="416"/>
      <c r="BG4064" s="416"/>
      <c r="BH4064" s="416"/>
      <c r="BI4064" s="416"/>
      <c r="BJ4064" s="416"/>
    </row>
    <row r="4065" spans="10:62" x14ac:dyDescent="0.2">
      <c r="J4065" s="385"/>
      <c r="K4065" s="217"/>
      <c r="L4065" s="217"/>
      <c r="M4065" s="693"/>
      <c r="N4065" s="693"/>
      <c r="O4065" s="359"/>
      <c r="P4065" s="619"/>
      <c r="Q4065" s="672"/>
      <c r="R4065" s="672"/>
      <c r="S4065" s="672"/>
      <c r="T4065" s="385"/>
      <c r="U4065" s="385"/>
      <c r="V4065" s="385"/>
      <c r="W4065" s="385"/>
      <c r="X4065" s="693"/>
      <c r="Y4065" s="325"/>
      <c r="Z4065" s="308"/>
      <c r="AA4065" s="383"/>
      <c r="AC4065" s="325"/>
      <c r="AD4065" s="325"/>
      <c r="AF4065" s="383"/>
      <c r="AH4065" s="325"/>
      <c r="AI4065" s="325"/>
      <c r="AK4065" s="385"/>
      <c r="AL4065" s="385"/>
      <c r="AM4065" s="359"/>
      <c r="AN4065" s="385"/>
      <c r="AO4065" s="385"/>
      <c r="AP4065" s="385"/>
      <c r="AQ4065" s="385"/>
      <c r="AR4065" s="385"/>
      <c r="AS4065" s="385"/>
      <c r="AT4065" s="385"/>
      <c r="AU4065" s="359"/>
      <c r="AW4065" s="416"/>
      <c r="AX4065" s="694"/>
      <c r="AY4065" s="641"/>
      <c r="AZ4065" s="385"/>
      <c r="BA4065" s="385"/>
      <c r="BB4065" s="416"/>
      <c r="BC4065" s="416"/>
      <c r="BD4065" s="416"/>
      <c r="BE4065" s="416"/>
      <c r="BF4065" s="416"/>
      <c r="BG4065" s="416"/>
      <c r="BH4065" s="416"/>
      <c r="BI4065" s="416"/>
      <c r="BJ4065" s="416"/>
    </row>
    <row r="4066" spans="10:62" x14ac:dyDescent="0.2">
      <c r="J4066" s="385"/>
      <c r="K4066" s="217"/>
      <c r="L4066" s="217"/>
      <c r="M4066" s="693"/>
      <c r="N4066" s="693"/>
      <c r="O4066" s="359"/>
      <c r="P4066" s="619"/>
      <c r="Q4066" s="672"/>
      <c r="R4066" s="672"/>
      <c r="S4066" s="672"/>
      <c r="T4066" s="385"/>
      <c r="U4066" s="385"/>
      <c r="V4066" s="385"/>
      <c r="W4066" s="385"/>
      <c r="X4066" s="693"/>
      <c r="Y4066" s="325"/>
      <c r="Z4066" s="308"/>
      <c r="AA4066" s="383"/>
      <c r="AC4066" s="325"/>
      <c r="AD4066" s="325"/>
      <c r="AF4066" s="383"/>
      <c r="AH4066" s="325"/>
      <c r="AI4066" s="325"/>
      <c r="AK4066" s="385"/>
      <c r="AL4066" s="385"/>
      <c r="AM4066" s="359"/>
      <c r="AN4066" s="385"/>
      <c r="AO4066" s="385"/>
      <c r="AP4066" s="385"/>
      <c r="AQ4066" s="385"/>
      <c r="AR4066" s="385"/>
      <c r="AS4066" s="385"/>
      <c r="AT4066" s="385"/>
      <c r="AU4066" s="359"/>
      <c r="AW4066" s="416"/>
      <c r="AX4066" s="694"/>
      <c r="AY4066" s="641"/>
      <c r="AZ4066" s="385"/>
      <c r="BA4066" s="385"/>
      <c r="BB4066" s="416"/>
      <c r="BC4066" s="416"/>
      <c r="BD4066" s="416"/>
      <c r="BE4066" s="416"/>
      <c r="BF4066" s="416"/>
      <c r="BG4066" s="416"/>
      <c r="BH4066" s="416"/>
      <c r="BI4066" s="416"/>
      <c r="BJ4066" s="416"/>
    </row>
    <row r="4067" spans="10:62" x14ac:dyDescent="0.2">
      <c r="J4067" s="385"/>
      <c r="K4067" s="217"/>
      <c r="L4067" s="217"/>
      <c r="M4067" s="693"/>
      <c r="N4067" s="693"/>
      <c r="O4067" s="359"/>
      <c r="P4067" s="619"/>
      <c r="Q4067" s="672"/>
      <c r="R4067" s="672"/>
      <c r="S4067" s="672"/>
      <c r="T4067" s="385"/>
      <c r="U4067" s="385"/>
      <c r="V4067" s="385"/>
      <c r="W4067" s="385"/>
      <c r="X4067" s="693"/>
      <c r="Y4067" s="325"/>
      <c r="Z4067" s="308"/>
      <c r="AA4067" s="383"/>
      <c r="AC4067" s="325"/>
      <c r="AD4067" s="325"/>
      <c r="AF4067" s="383"/>
      <c r="AH4067" s="325"/>
      <c r="AI4067" s="325"/>
      <c r="AK4067" s="385"/>
      <c r="AL4067" s="385"/>
      <c r="AM4067" s="359"/>
      <c r="AN4067" s="385"/>
      <c r="AO4067" s="385"/>
      <c r="AP4067" s="385"/>
      <c r="AQ4067" s="385"/>
      <c r="AR4067" s="385"/>
      <c r="AS4067" s="385"/>
      <c r="AT4067" s="385"/>
      <c r="AU4067" s="359"/>
      <c r="AW4067" s="416"/>
      <c r="AX4067" s="694"/>
      <c r="AY4067" s="641"/>
      <c r="AZ4067" s="385"/>
      <c r="BA4067" s="385"/>
      <c r="BB4067" s="416"/>
      <c r="BC4067" s="416"/>
      <c r="BD4067" s="416"/>
      <c r="BE4067" s="416"/>
      <c r="BF4067" s="416"/>
      <c r="BG4067" s="416"/>
      <c r="BH4067" s="416"/>
      <c r="BI4067" s="416"/>
      <c r="BJ4067" s="416"/>
    </row>
    <row r="4068" spans="10:62" x14ac:dyDescent="0.2">
      <c r="J4068" s="385"/>
      <c r="K4068" s="217"/>
      <c r="L4068" s="217"/>
      <c r="M4068" s="693"/>
      <c r="N4068" s="693"/>
      <c r="O4068" s="359"/>
      <c r="P4068" s="619"/>
      <c r="Q4068" s="672"/>
      <c r="R4068" s="672"/>
      <c r="S4068" s="672"/>
      <c r="T4068" s="385"/>
      <c r="U4068" s="385"/>
      <c r="V4068" s="385"/>
      <c r="W4068" s="385"/>
      <c r="X4068" s="693"/>
      <c r="Y4068" s="325"/>
      <c r="Z4068" s="308"/>
      <c r="AA4068" s="383"/>
      <c r="AC4068" s="325"/>
      <c r="AD4068" s="325"/>
      <c r="AF4068" s="383"/>
      <c r="AH4068" s="325"/>
      <c r="AI4068" s="325"/>
      <c r="AK4068" s="385"/>
      <c r="AL4068" s="385"/>
      <c r="AM4068" s="359"/>
      <c r="AN4068" s="385"/>
      <c r="AO4068" s="385"/>
      <c r="AP4068" s="385"/>
      <c r="AQ4068" s="385"/>
      <c r="AR4068" s="385"/>
      <c r="AS4068" s="385"/>
      <c r="AT4068" s="385"/>
      <c r="AU4068" s="359"/>
      <c r="AW4068" s="416"/>
      <c r="AX4068" s="694"/>
      <c r="AY4068" s="641"/>
      <c r="AZ4068" s="385"/>
      <c r="BA4068" s="385"/>
      <c r="BB4068" s="416"/>
      <c r="BC4068" s="416"/>
      <c r="BD4068" s="416"/>
      <c r="BE4068" s="416"/>
      <c r="BF4068" s="416"/>
      <c r="BG4068" s="416"/>
      <c r="BH4068" s="416"/>
      <c r="BI4068" s="416"/>
      <c r="BJ4068" s="416"/>
    </row>
    <row r="4069" spans="10:62" x14ac:dyDescent="0.2">
      <c r="J4069" s="385"/>
      <c r="K4069" s="217"/>
      <c r="L4069" s="217"/>
      <c r="M4069" s="693"/>
      <c r="N4069" s="693"/>
      <c r="O4069" s="359"/>
      <c r="P4069" s="619"/>
      <c r="Q4069" s="672"/>
      <c r="R4069" s="672"/>
      <c r="S4069" s="672"/>
      <c r="T4069" s="385"/>
      <c r="U4069" s="385"/>
      <c r="V4069" s="385"/>
      <c r="W4069" s="385"/>
      <c r="X4069" s="693"/>
      <c r="Y4069" s="325"/>
      <c r="Z4069" s="308"/>
      <c r="AA4069" s="383"/>
      <c r="AC4069" s="325"/>
      <c r="AD4069" s="325"/>
      <c r="AF4069" s="383"/>
      <c r="AH4069" s="325"/>
      <c r="AI4069" s="325"/>
      <c r="AK4069" s="385"/>
      <c r="AL4069" s="385"/>
      <c r="AM4069" s="359"/>
      <c r="AN4069" s="385"/>
      <c r="AO4069" s="385"/>
      <c r="AP4069" s="385"/>
      <c r="AQ4069" s="385"/>
      <c r="AR4069" s="385"/>
      <c r="AS4069" s="385"/>
      <c r="AT4069" s="385"/>
      <c r="AU4069" s="359"/>
      <c r="AW4069" s="416"/>
      <c r="AX4069" s="694"/>
      <c r="AY4069" s="641"/>
      <c r="AZ4069" s="385"/>
      <c r="BA4069" s="385"/>
      <c r="BB4069" s="416"/>
      <c r="BC4069" s="416"/>
      <c r="BD4069" s="416"/>
      <c r="BE4069" s="416"/>
      <c r="BF4069" s="416"/>
      <c r="BG4069" s="416"/>
      <c r="BH4069" s="416"/>
      <c r="BI4069" s="416"/>
      <c r="BJ4069" s="416"/>
    </row>
    <row r="4070" spans="10:62" x14ac:dyDescent="0.2">
      <c r="J4070" s="385"/>
      <c r="K4070" s="217"/>
      <c r="L4070" s="217"/>
      <c r="M4070" s="693"/>
      <c r="N4070" s="693"/>
      <c r="O4070" s="359"/>
      <c r="P4070" s="619"/>
      <c r="Q4070" s="672"/>
      <c r="R4070" s="672"/>
      <c r="S4070" s="672"/>
      <c r="T4070" s="385"/>
      <c r="U4070" s="385"/>
      <c r="V4070" s="385"/>
      <c r="W4070" s="385"/>
      <c r="X4070" s="693"/>
      <c r="Y4070" s="325"/>
      <c r="Z4070" s="308"/>
      <c r="AA4070" s="383"/>
      <c r="AC4070" s="325"/>
      <c r="AD4070" s="325"/>
      <c r="AF4070" s="383"/>
      <c r="AH4070" s="325"/>
      <c r="AI4070" s="325"/>
      <c r="AK4070" s="385"/>
      <c r="AL4070" s="385"/>
      <c r="AM4070" s="359"/>
      <c r="AN4070" s="385"/>
      <c r="AO4070" s="385"/>
      <c r="AP4070" s="385"/>
      <c r="AQ4070" s="385"/>
      <c r="AR4070" s="385"/>
      <c r="AS4070" s="385"/>
      <c r="AT4070" s="385"/>
      <c r="AU4070" s="359"/>
      <c r="AW4070" s="416"/>
      <c r="AX4070" s="694"/>
      <c r="AY4070" s="641"/>
      <c r="AZ4070" s="385"/>
      <c r="BA4070" s="385"/>
      <c r="BB4070" s="416"/>
      <c r="BC4070" s="416"/>
      <c r="BD4070" s="416"/>
      <c r="BE4070" s="416"/>
      <c r="BF4070" s="416"/>
      <c r="BG4070" s="416"/>
      <c r="BH4070" s="416"/>
      <c r="BI4070" s="416"/>
      <c r="BJ4070" s="416"/>
    </row>
    <row r="4071" spans="10:62" x14ac:dyDescent="0.2">
      <c r="J4071" s="385"/>
      <c r="K4071" s="217"/>
      <c r="L4071" s="217"/>
      <c r="M4071" s="693"/>
      <c r="N4071" s="693"/>
      <c r="O4071" s="359"/>
      <c r="P4071" s="619"/>
      <c r="Q4071" s="672"/>
      <c r="R4071" s="672"/>
      <c r="S4071" s="672"/>
      <c r="T4071" s="385"/>
      <c r="U4071" s="385"/>
      <c r="V4071" s="385"/>
      <c r="W4071" s="385"/>
      <c r="X4071" s="693"/>
      <c r="Y4071" s="325"/>
      <c r="Z4071" s="308"/>
      <c r="AA4071" s="383"/>
      <c r="AC4071" s="325"/>
      <c r="AD4071" s="325"/>
      <c r="AF4071" s="383"/>
      <c r="AH4071" s="325"/>
      <c r="AI4071" s="325"/>
      <c r="AK4071" s="385"/>
      <c r="AL4071" s="385"/>
      <c r="AM4071" s="359"/>
      <c r="AN4071" s="385"/>
      <c r="AO4071" s="385"/>
      <c r="AP4071" s="385"/>
      <c r="AQ4071" s="385"/>
      <c r="AR4071" s="385"/>
      <c r="AS4071" s="385"/>
      <c r="AT4071" s="385"/>
      <c r="AU4071" s="359"/>
      <c r="AW4071" s="416"/>
      <c r="AX4071" s="694"/>
      <c r="AY4071" s="641"/>
      <c r="AZ4071" s="385"/>
      <c r="BA4071" s="385"/>
      <c r="BB4071" s="416"/>
      <c r="BC4071" s="416"/>
      <c r="BD4071" s="416"/>
      <c r="BE4071" s="416"/>
      <c r="BF4071" s="416"/>
      <c r="BG4071" s="416"/>
      <c r="BH4071" s="416"/>
      <c r="BI4071" s="416"/>
      <c r="BJ4071" s="416"/>
    </row>
    <row r="4072" spans="10:62" x14ac:dyDescent="0.2">
      <c r="J4072" s="385"/>
      <c r="K4072" s="217"/>
      <c r="L4072" s="217"/>
      <c r="M4072" s="693"/>
      <c r="N4072" s="693"/>
      <c r="O4072" s="359"/>
      <c r="P4072" s="619"/>
      <c r="Q4072" s="672"/>
      <c r="R4072" s="672"/>
      <c r="S4072" s="672"/>
      <c r="T4072" s="385"/>
      <c r="U4072" s="385"/>
      <c r="V4072" s="385"/>
      <c r="W4072" s="385"/>
      <c r="X4072" s="693"/>
      <c r="Y4072" s="325"/>
      <c r="Z4072" s="308"/>
      <c r="AA4072" s="383"/>
      <c r="AC4072" s="325"/>
      <c r="AD4072" s="325"/>
      <c r="AF4072" s="383"/>
      <c r="AH4072" s="325"/>
      <c r="AI4072" s="325"/>
      <c r="AK4072" s="385"/>
      <c r="AL4072" s="385"/>
      <c r="AM4072" s="359"/>
      <c r="AN4072" s="385"/>
      <c r="AO4072" s="385"/>
      <c r="AP4072" s="385"/>
      <c r="AQ4072" s="385"/>
      <c r="AR4072" s="385"/>
      <c r="AS4072" s="385"/>
      <c r="AT4072" s="385"/>
      <c r="AU4072" s="359"/>
      <c r="AW4072" s="416"/>
      <c r="AX4072" s="694"/>
      <c r="AY4072" s="641"/>
      <c r="AZ4072" s="385"/>
      <c r="BA4072" s="385"/>
      <c r="BB4072" s="416"/>
      <c r="BC4072" s="416"/>
      <c r="BD4072" s="416"/>
      <c r="BE4072" s="416"/>
      <c r="BF4072" s="416"/>
      <c r="BG4072" s="416"/>
      <c r="BH4072" s="416"/>
      <c r="BI4072" s="416"/>
      <c r="BJ4072" s="416"/>
    </row>
    <row r="4073" spans="10:62" x14ac:dyDescent="0.2">
      <c r="J4073" s="385"/>
      <c r="K4073" s="217"/>
      <c r="L4073" s="217"/>
      <c r="M4073" s="693"/>
      <c r="N4073" s="693"/>
      <c r="O4073" s="359"/>
      <c r="P4073" s="619"/>
      <c r="Q4073" s="672"/>
      <c r="R4073" s="672"/>
      <c r="S4073" s="672"/>
      <c r="T4073" s="385"/>
      <c r="U4073" s="385"/>
      <c r="V4073" s="385"/>
      <c r="W4073" s="385"/>
      <c r="X4073" s="693"/>
      <c r="Y4073" s="325"/>
      <c r="Z4073" s="308"/>
      <c r="AA4073" s="383"/>
      <c r="AC4073" s="325"/>
      <c r="AD4073" s="325"/>
      <c r="AF4073" s="383"/>
      <c r="AH4073" s="325"/>
      <c r="AI4073" s="325"/>
      <c r="AK4073" s="385"/>
      <c r="AL4073" s="385"/>
      <c r="AM4073" s="359"/>
      <c r="AN4073" s="385"/>
      <c r="AO4073" s="385"/>
      <c r="AP4073" s="385"/>
      <c r="AQ4073" s="385"/>
      <c r="AR4073" s="385"/>
      <c r="AS4073" s="385"/>
      <c r="AT4073" s="385"/>
      <c r="AU4073" s="359"/>
      <c r="AW4073" s="416"/>
      <c r="AX4073" s="694"/>
      <c r="AY4073" s="641"/>
      <c r="AZ4073" s="385"/>
      <c r="BA4073" s="385"/>
      <c r="BB4073" s="416"/>
      <c r="BC4073" s="416"/>
      <c r="BD4073" s="416"/>
      <c r="BE4073" s="416"/>
      <c r="BF4073" s="416"/>
      <c r="BG4073" s="416"/>
      <c r="BH4073" s="416"/>
      <c r="BI4073" s="416"/>
      <c r="BJ4073" s="416"/>
    </row>
    <row r="4074" spans="10:62" x14ac:dyDescent="0.2">
      <c r="J4074" s="385"/>
      <c r="K4074" s="217"/>
      <c r="L4074" s="217"/>
      <c r="M4074" s="693"/>
      <c r="N4074" s="693"/>
      <c r="O4074" s="359"/>
      <c r="P4074" s="619"/>
      <c r="Q4074" s="672"/>
      <c r="R4074" s="672"/>
      <c r="S4074" s="672"/>
      <c r="T4074" s="385"/>
      <c r="U4074" s="385"/>
      <c r="V4074" s="385"/>
      <c r="W4074" s="385"/>
      <c r="X4074" s="693"/>
      <c r="Y4074" s="325"/>
      <c r="Z4074" s="308"/>
      <c r="AA4074" s="383"/>
      <c r="AC4074" s="325"/>
      <c r="AD4074" s="325"/>
      <c r="AF4074" s="383"/>
      <c r="AH4074" s="325"/>
      <c r="AI4074" s="325"/>
      <c r="AK4074" s="385"/>
      <c r="AL4074" s="385"/>
      <c r="AM4074" s="359"/>
      <c r="AN4074" s="385"/>
      <c r="AO4074" s="385"/>
      <c r="AP4074" s="385"/>
      <c r="AQ4074" s="385"/>
      <c r="AR4074" s="385"/>
      <c r="AS4074" s="385"/>
      <c r="AT4074" s="385"/>
      <c r="AU4074" s="359"/>
      <c r="AW4074" s="416"/>
      <c r="AX4074" s="694"/>
      <c r="AY4074" s="641"/>
      <c r="AZ4074" s="385"/>
      <c r="BA4074" s="385"/>
      <c r="BB4074" s="416"/>
      <c r="BC4074" s="416"/>
      <c r="BD4074" s="416"/>
      <c r="BE4074" s="416"/>
      <c r="BF4074" s="416"/>
      <c r="BG4074" s="416"/>
      <c r="BH4074" s="416"/>
      <c r="BI4074" s="416"/>
      <c r="BJ4074" s="416"/>
    </row>
    <row r="4075" spans="10:62" x14ac:dyDescent="0.2">
      <c r="J4075" s="385"/>
      <c r="K4075" s="217"/>
      <c r="L4075" s="217"/>
      <c r="M4075" s="693"/>
      <c r="N4075" s="693"/>
      <c r="O4075" s="359"/>
      <c r="P4075" s="619"/>
      <c r="Q4075" s="672"/>
      <c r="R4075" s="672"/>
      <c r="S4075" s="672"/>
      <c r="T4075" s="385"/>
      <c r="U4075" s="385"/>
      <c r="V4075" s="385"/>
      <c r="W4075" s="385"/>
      <c r="X4075" s="693"/>
      <c r="Y4075" s="325"/>
      <c r="Z4075" s="308"/>
      <c r="AA4075" s="383"/>
      <c r="AC4075" s="325"/>
      <c r="AD4075" s="325"/>
      <c r="AF4075" s="383"/>
      <c r="AH4075" s="325"/>
      <c r="AI4075" s="325"/>
      <c r="AK4075" s="385"/>
      <c r="AL4075" s="385"/>
      <c r="AM4075" s="359"/>
      <c r="AN4075" s="385"/>
      <c r="AO4075" s="385"/>
      <c r="AP4075" s="385"/>
      <c r="AQ4075" s="385"/>
      <c r="AR4075" s="385"/>
      <c r="AS4075" s="385"/>
      <c r="AT4075" s="385"/>
      <c r="AU4075" s="359"/>
      <c r="AW4075" s="416"/>
      <c r="AX4075" s="694"/>
      <c r="AY4075" s="641"/>
      <c r="AZ4075" s="385"/>
      <c r="BA4075" s="385"/>
      <c r="BB4075" s="416"/>
      <c r="BC4075" s="416"/>
      <c r="BD4075" s="416"/>
      <c r="BE4075" s="416"/>
      <c r="BF4075" s="416"/>
      <c r="BG4075" s="416"/>
      <c r="BH4075" s="416"/>
      <c r="BI4075" s="416"/>
      <c r="BJ4075" s="416"/>
    </row>
    <row r="4076" spans="10:62" x14ac:dyDescent="0.2">
      <c r="J4076" s="385"/>
      <c r="K4076" s="217"/>
      <c r="L4076" s="217"/>
      <c r="M4076" s="693"/>
      <c r="N4076" s="693"/>
      <c r="O4076" s="359"/>
      <c r="P4076" s="619"/>
      <c r="Q4076" s="672"/>
      <c r="R4076" s="672"/>
      <c r="S4076" s="672"/>
      <c r="T4076" s="385"/>
      <c r="U4076" s="385"/>
      <c r="V4076" s="385"/>
      <c r="W4076" s="385"/>
      <c r="X4076" s="693"/>
      <c r="Y4076" s="325"/>
      <c r="Z4076" s="308"/>
      <c r="AA4076" s="383"/>
      <c r="AC4076" s="325"/>
      <c r="AD4076" s="325"/>
      <c r="AF4076" s="383"/>
      <c r="AH4076" s="325"/>
      <c r="AI4076" s="325"/>
      <c r="AK4076" s="385"/>
      <c r="AL4076" s="385"/>
      <c r="AM4076" s="359"/>
      <c r="AN4076" s="385"/>
      <c r="AO4076" s="385"/>
      <c r="AP4076" s="385"/>
      <c r="AQ4076" s="385"/>
      <c r="AR4076" s="385"/>
      <c r="AS4076" s="385"/>
      <c r="AT4076" s="385"/>
      <c r="AU4076" s="359"/>
      <c r="AW4076" s="416"/>
      <c r="AX4076" s="694"/>
      <c r="AY4076" s="641"/>
      <c r="AZ4076" s="385"/>
      <c r="BA4076" s="385"/>
      <c r="BB4076" s="416"/>
      <c r="BC4076" s="416"/>
      <c r="BD4076" s="416"/>
      <c r="BE4076" s="416"/>
      <c r="BF4076" s="416"/>
      <c r="BG4076" s="416"/>
      <c r="BH4076" s="416"/>
      <c r="BI4076" s="416"/>
      <c r="BJ4076" s="416"/>
    </row>
    <row r="4077" spans="10:62" x14ac:dyDescent="0.2">
      <c r="J4077" s="385"/>
      <c r="K4077" s="217"/>
      <c r="L4077" s="217"/>
      <c r="M4077" s="693"/>
      <c r="N4077" s="693"/>
      <c r="O4077" s="359"/>
      <c r="P4077" s="619"/>
      <c r="Q4077" s="672"/>
      <c r="R4077" s="672"/>
      <c r="S4077" s="672"/>
      <c r="T4077" s="385"/>
      <c r="U4077" s="385"/>
      <c r="V4077" s="385"/>
      <c r="W4077" s="385"/>
      <c r="X4077" s="693"/>
      <c r="Y4077" s="325"/>
      <c r="Z4077" s="308"/>
      <c r="AA4077" s="383"/>
      <c r="AC4077" s="325"/>
      <c r="AD4077" s="325"/>
      <c r="AF4077" s="383"/>
      <c r="AH4077" s="325"/>
      <c r="AI4077" s="325"/>
      <c r="AK4077" s="385"/>
      <c r="AL4077" s="385"/>
      <c r="AM4077" s="359"/>
      <c r="AN4077" s="385"/>
      <c r="AO4077" s="385"/>
      <c r="AP4077" s="385"/>
      <c r="AQ4077" s="385"/>
      <c r="AR4077" s="385"/>
      <c r="AS4077" s="385"/>
      <c r="AT4077" s="385"/>
      <c r="AU4077" s="359"/>
      <c r="AW4077" s="416"/>
      <c r="AX4077" s="694"/>
      <c r="AY4077" s="641"/>
      <c r="AZ4077" s="385"/>
      <c r="BA4077" s="385"/>
      <c r="BB4077" s="416"/>
      <c r="BC4077" s="416"/>
      <c r="BD4077" s="416"/>
      <c r="BE4077" s="416"/>
      <c r="BF4077" s="416"/>
      <c r="BG4077" s="416"/>
      <c r="BH4077" s="416"/>
      <c r="BI4077" s="416"/>
      <c r="BJ4077" s="416"/>
    </row>
    <row r="4078" spans="10:62" x14ac:dyDescent="0.2">
      <c r="J4078" s="385"/>
      <c r="K4078" s="217"/>
      <c r="L4078" s="217"/>
      <c r="M4078" s="693"/>
      <c r="N4078" s="693"/>
      <c r="O4078" s="359"/>
      <c r="P4078" s="619"/>
      <c r="Q4078" s="672"/>
      <c r="R4078" s="672"/>
      <c r="S4078" s="672"/>
      <c r="T4078" s="385"/>
      <c r="U4078" s="385"/>
      <c r="V4078" s="385"/>
      <c r="W4078" s="385"/>
      <c r="X4078" s="693"/>
      <c r="Y4078" s="325"/>
      <c r="Z4078" s="308"/>
      <c r="AA4078" s="383"/>
      <c r="AC4078" s="325"/>
      <c r="AD4078" s="325"/>
      <c r="AF4078" s="383"/>
      <c r="AH4078" s="325"/>
      <c r="AI4078" s="325"/>
      <c r="AK4078" s="385"/>
      <c r="AL4078" s="385"/>
      <c r="AM4078" s="359"/>
      <c r="AN4078" s="385"/>
      <c r="AO4078" s="385"/>
      <c r="AP4078" s="385"/>
      <c r="AQ4078" s="385"/>
      <c r="AR4078" s="385"/>
      <c r="AS4078" s="385"/>
      <c r="AT4078" s="385"/>
      <c r="AU4078" s="359"/>
      <c r="AW4078" s="416"/>
      <c r="AX4078" s="694"/>
      <c r="AY4078" s="641"/>
      <c r="AZ4078" s="385"/>
      <c r="BA4078" s="385"/>
      <c r="BB4078" s="416"/>
      <c r="BC4078" s="416"/>
      <c r="BD4078" s="416"/>
      <c r="BE4078" s="416"/>
      <c r="BF4078" s="416"/>
      <c r="BG4078" s="416"/>
      <c r="BH4078" s="416"/>
      <c r="BI4078" s="416"/>
      <c r="BJ4078" s="416"/>
    </row>
    <row r="4079" spans="10:62" x14ac:dyDescent="0.2">
      <c r="J4079" s="385"/>
      <c r="K4079" s="217"/>
      <c r="L4079" s="217"/>
      <c r="M4079" s="693"/>
      <c r="N4079" s="693"/>
      <c r="O4079" s="359"/>
      <c r="P4079" s="619"/>
      <c r="Q4079" s="672"/>
      <c r="R4079" s="672"/>
      <c r="S4079" s="672"/>
      <c r="T4079" s="385"/>
      <c r="U4079" s="385"/>
      <c r="V4079" s="385"/>
      <c r="W4079" s="385"/>
      <c r="X4079" s="693"/>
      <c r="Y4079" s="325"/>
      <c r="Z4079" s="308"/>
      <c r="AA4079" s="383"/>
      <c r="AC4079" s="325"/>
      <c r="AD4079" s="325"/>
      <c r="AF4079" s="383"/>
      <c r="AH4079" s="325"/>
      <c r="AI4079" s="325"/>
      <c r="AK4079" s="385"/>
      <c r="AL4079" s="385"/>
      <c r="AM4079" s="359"/>
      <c r="AN4079" s="385"/>
      <c r="AO4079" s="385"/>
      <c r="AP4079" s="385"/>
      <c r="AQ4079" s="385"/>
      <c r="AR4079" s="385"/>
      <c r="AS4079" s="385"/>
      <c r="AT4079" s="385"/>
      <c r="AU4079" s="359"/>
      <c r="AW4079" s="416"/>
      <c r="AX4079" s="694"/>
      <c r="AY4079" s="641"/>
      <c r="AZ4079" s="385"/>
      <c r="BA4079" s="385"/>
      <c r="BB4079" s="416"/>
      <c r="BC4079" s="416"/>
      <c r="BD4079" s="416"/>
      <c r="BE4079" s="416"/>
      <c r="BF4079" s="416"/>
      <c r="BG4079" s="416"/>
      <c r="BH4079" s="416"/>
      <c r="BI4079" s="416"/>
      <c r="BJ4079" s="416"/>
    </row>
    <row r="4080" spans="10:62" x14ac:dyDescent="0.2">
      <c r="J4080" s="385"/>
      <c r="K4080" s="217"/>
      <c r="L4080" s="217"/>
      <c r="M4080" s="693"/>
      <c r="N4080" s="693"/>
      <c r="O4080" s="359"/>
      <c r="P4080" s="619"/>
      <c r="Q4080" s="672"/>
      <c r="R4080" s="672"/>
      <c r="S4080" s="672"/>
      <c r="T4080" s="385"/>
      <c r="U4080" s="385"/>
      <c r="V4080" s="385"/>
      <c r="W4080" s="385"/>
      <c r="X4080" s="693"/>
      <c r="Y4080" s="325"/>
      <c r="Z4080" s="308"/>
      <c r="AA4080" s="383"/>
      <c r="AC4080" s="325"/>
      <c r="AD4080" s="325"/>
      <c r="AF4080" s="383"/>
      <c r="AH4080" s="325"/>
      <c r="AI4080" s="325"/>
      <c r="AK4080" s="385"/>
      <c r="AL4080" s="385"/>
      <c r="AM4080" s="359"/>
      <c r="AN4080" s="385"/>
      <c r="AO4080" s="385"/>
      <c r="AP4080" s="385"/>
      <c r="AQ4080" s="385"/>
      <c r="AR4080" s="385"/>
      <c r="AS4080" s="385"/>
      <c r="AT4080" s="385"/>
      <c r="AU4080" s="359"/>
      <c r="AW4080" s="416"/>
      <c r="AX4080" s="694"/>
      <c r="AY4080" s="641"/>
      <c r="AZ4080" s="385"/>
      <c r="BA4080" s="385"/>
      <c r="BB4080" s="416"/>
      <c r="BC4080" s="416"/>
      <c r="BD4080" s="416"/>
      <c r="BE4080" s="416"/>
      <c r="BF4080" s="416"/>
      <c r="BG4080" s="416"/>
      <c r="BH4080" s="416"/>
      <c r="BI4080" s="416"/>
      <c r="BJ4080" s="416"/>
    </row>
    <row r="4081" spans="10:62" x14ac:dyDescent="0.2">
      <c r="J4081" s="385"/>
      <c r="K4081" s="217"/>
      <c r="L4081" s="217"/>
      <c r="M4081" s="693"/>
      <c r="N4081" s="693"/>
      <c r="O4081" s="359"/>
      <c r="P4081" s="619"/>
      <c r="Q4081" s="672"/>
      <c r="R4081" s="672"/>
      <c r="S4081" s="672"/>
      <c r="T4081" s="385"/>
      <c r="U4081" s="385"/>
      <c r="V4081" s="385"/>
      <c r="W4081" s="385"/>
      <c r="X4081" s="693"/>
      <c r="Y4081" s="325"/>
      <c r="Z4081" s="308"/>
      <c r="AA4081" s="383"/>
      <c r="AC4081" s="325"/>
      <c r="AD4081" s="325"/>
      <c r="AF4081" s="383"/>
      <c r="AH4081" s="325"/>
      <c r="AI4081" s="325"/>
      <c r="AK4081" s="385"/>
      <c r="AL4081" s="385"/>
      <c r="AM4081" s="359"/>
      <c r="AN4081" s="385"/>
      <c r="AO4081" s="385"/>
      <c r="AP4081" s="385"/>
      <c r="AQ4081" s="385"/>
      <c r="AR4081" s="385"/>
      <c r="AS4081" s="385"/>
      <c r="AT4081" s="385"/>
      <c r="AU4081" s="359"/>
      <c r="AW4081" s="416"/>
      <c r="AX4081" s="694"/>
      <c r="AY4081" s="641"/>
      <c r="AZ4081" s="385"/>
      <c r="BA4081" s="385"/>
      <c r="BB4081" s="416"/>
      <c r="BC4081" s="416"/>
      <c r="BD4081" s="416"/>
      <c r="BE4081" s="416"/>
      <c r="BF4081" s="416"/>
      <c r="BG4081" s="416"/>
      <c r="BH4081" s="416"/>
      <c r="BI4081" s="416"/>
      <c r="BJ4081" s="416"/>
    </row>
    <row r="4082" spans="10:62" x14ac:dyDescent="0.2">
      <c r="J4082" s="385"/>
      <c r="K4082" s="217"/>
      <c r="L4082" s="217"/>
      <c r="M4082" s="693"/>
      <c r="N4082" s="693"/>
      <c r="O4082" s="359"/>
      <c r="P4082" s="619"/>
      <c r="Q4082" s="672"/>
      <c r="R4082" s="672"/>
      <c r="S4082" s="672"/>
      <c r="T4082" s="385"/>
      <c r="U4082" s="385"/>
      <c r="V4082" s="385"/>
      <c r="W4082" s="385"/>
      <c r="X4082" s="693"/>
      <c r="Y4082" s="325"/>
      <c r="Z4082" s="308"/>
      <c r="AA4082" s="383"/>
      <c r="AC4082" s="325"/>
      <c r="AD4082" s="325"/>
      <c r="AF4082" s="383"/>
      <c r="AH4082" s="325"/>
      <c r="AI4082" s="325"/>
      <c r="AK4082" s="385"/>
      <c r="AL4082" s="385"/>
      <c r="AM4082" s="359"/>
      <c r="AN4082" s="385"/>
      <c r="AO4082" s="385"/>
      <c r="AP4082" s="385"/>
      <c r="AQ4082" s="385"/>
      <c r="AR4082" s="385"/>
      <c r="AS4082" s="385"/>
      <c r="AT4082" s="385"/>
      <c r="AU4082" s="359"/>
      <c r="AW4082" s="416"/>
      <c r="AX4082" s="694"/>
      <c r="AY4082" s="641"/>
      <c r="AZ4082" s="385"/>
      <c r="BA4082" s="385"/>
      <c r="BB4082" s="416"/>
      <c r="BC4082" s="416"/>
      <c r="BD4082" s="416"/>
      <c r="BE4082" s="416"/>
      <c r="BF4082" s="416"/>
      <c r="BG4082" s="416"/>
      <c r="BH4082" s="416"/>
      <c r="BI4082" s="416"/>
      <c r="BJ4082" s="416"/>
    </row>
    <row r="4083" spans="10:62" x14ac:dyDescent="0.2">
      <c r="J4083" s="385"/>
      <c r="K4083" s="217"/>
      <c r="L4083" s="217"/>
      <c r="M4083" s="693"/>
      <c r="N4083" s="693"/>
      <c r="O4083" s="359"/>
      <c r="P4083" s="619"/>
      <c r="Q4083" s="672"/>
      <c r="R4083" s="672"/>
      <c r="S4083" s="672"/>
      <c r="T4083" s="385"/>
      <c r="U4083" s="385"/>
      <c r="V4083" s="385"/>
      <c r="W4083" s="385"/>
      <c r="X4083" s="693"/>
      <c r="Y4083" s="325"/>
      <c r="Z4083" s="308"/>
      <c r="AA4083" s="383"/>
      <c r="AC4083" s="325"/>
      <c r="AD4083" s="325"/>
      <c r="AF4083" s="383"/>
      <c r="AH4083" s="325"/>
      <c r="AI4083" s="325"/>
      <c r="AK4083" s="385"/>
      <c r="AL4083" s="385"/>
      <c r="AM4083" s="359"/>
      <c r="AN4083" s="385"/>
      <c r="AO4083" s="385"/>
      <c r="AP4083" s="385"/>
      <c r="AQ4083" s="385"/>
      <c r="AR4083" s="385"/>
      <c r="AS4083" s="385"/>
      <c r="AT4083" s="385"/>
      <c r="AU4083" s="359"/>
      <c r="AW4083" s="416"/>
      <c r="AX4083" s="694"/>
      <c r="AY4083" s="641"/>
      <c r="AZ4083" s="385"/>
      <c r="BA4083" s="385"/>
      <c r="BB4083" s="416"/>
      <c r="BC4083" s="416"/>
      <c r="BD4083" s="416"/>
      <c r="BE4083" s="416"/>
      <c r="BF4083" s="416"/>
      <c r="BG4083" s="416"/>
      <c r="BH4083" s="416"/>
      <c r="BI4083" s="416"/>
      <c r="BJ4083" s="416"/>
    </row>
    <row r="4084" spans="10:62" x14ac:dyDescent="0.2">
      <c r="J4084" s="385"/>
      <c r="K4084" s="217"/>
      <c r="L4084" s="217"/>
      <c r="M4084" s="693"/>
      <c r="N4084" s="693"/>
      <c r="O4084" s="359"/>
      <c r="P4084" s="619"/>
      <c r="Q4084" s="672"/>
      <c r="R4084" s="672"/>
      <c r="S4084" s="672"/>
      <c r="T4084" s="385"/>
      <c r="U4084" s="385"/>
      <c r="V4084" s="385"/>
      <c r="W4084" s="385"/>
      <c r="X4084" s="693"/>
      <c r="Y4084" s="325"/>
      <c r="Z4084" s="308"/>
      <c r="AA4084" s="383"/>
      <c r="AC4084" s="325"/>
      <c r="AD4084" s="325"/>
      <c r="AF4084" s="383"/>
      <c r="AH4084" s="325"/>
      <c r="AI4084" s="325"/>
      <c r="AK4084" s="385"/>
      <c r="AL4084" s="385"/>
      <c r="AM4084" s="359"/>
      <c r="AN4084" s="385"/>
      <c r="AO4084" s="385"/>
      <c r="AP4084" s="385"/>
      <c r="AQ4084" s="385"/>
      <c r="AR4084" s="385"/>
      <c r="AS4084" s="385"/>
      <c r="AT4084" s="385"/>
      <c r="AU4084" s="359"/>
      <c r="AW4084" s="416"/>
      <c r="AX4084" s="694"/>
      <c r="AY4084" s="641"/>
      <c r="AZ4084" s="385"/>
      <c r="BA4084" s="385"/>
      <c r="BB4084" s="416"/>
      <c r="BC4084" s="416"/>
      <c r="BD4084" s="416"/>
      <c r="BE4084" s="416"/>
      <c r="BF4084" s="416"/>
      <c r="BG4084" s="416"/>
      <c r="BH4084" s="416"/>
      <c r="BI4084" s="416"/>
      <c r="BJ4084" s="416"/>
    </row>
    <row r="4085" spans="10:62" x14ac:dyDescent="0.2">
      <c r="J4085" s="385"/>
      <c r="K4085" s="217"/>
      <c r="L4085" s="217"/>
      <c r="M4085" s="693"/>
      <c r="N4085" s="693"/>
      <c r="O4085" s="359"/>
      <c r="P4085" s="619"/>
      <c r="Q4085" s="672"/>
      <c r="R4085" s="672"/>
      <c r="S4085" s="672"/>
      <c r="T4085" s="385"/>
      <c r="U4085" s="385"/>
      <c r="V4085" s="385"/>
      <c r="W4085" s="385"/>
      <c r="X4085" s="693"/>
      <c r="Y4085" s="325"/>
      <c r="Z4085" s="308"/>
      <c r="AA4085" s="383"/>
      <c r="AC4085" s="325"/>
      <c r="AD4085" s="325"/>
      <c r="AF4085" s="383"/>
      <c r="AH4085" s="325"/>
      <c r="AI4085" s="325"/>
      <c r="AK4085" s="385"/>
      <c r="AL4085" s="385"/>
      <c r="AM4085" s="359"/>
      <c r="AN4085" s="385"/>
      <c r="AO4085" s="385"/>
      <c r="AP4085" s="385"/>
      <c r="AQ4085" s="385"/>
      <c r="AR4085" s="385"/>
      <c r="AS4085" s="385"/>
      <c r="AT4085" s="385"/>
      <c r="AU4085" s="359"/>
      <c r="AW4085" s="416"/>
      <c r="AX4085" s="694"/>
      <c r="AY4085" s="641"/>
      <c r="AZ4085" s="385"/>
      <c r="BA4085" s="385"/>
      <c r="BB4085" s="416"/>
      <c r="BC4085" s="416"/>
      <c r="BD4085" s="416"/>
      <c r="BE4085" s="416"/>
      <c r="BF4085" s="416"/>
      <c r="BG4085" s="416"/>
      <c r="BH4085" s="416"/>
      <c r="BI4085" s="416"/>
      <c r="BJ4085" s="416"/>
    </row>
    <row r="4086" spans="10:62" x14ac:dyDescent="0.2">
      <c r="J4086" s="385"/>
      <c r="K4086" s="217"/>
      <c r="L4086" s="217"/>
      <c r="M4086" s="693"/>
      <c r="N4086" s="693"/>
      <c r="O4086" s="359"/>
      <c r="P4086" s="619"/>
      <c r="Q4086" s="672"/>
      <c r="R4086" s="672"/>
      <c r="S4086" s="672"/>
      <c r="T4086" s="385"/>
      <c r="U4086" s="385"/>
      <c r="V4086" s="385"/>
      <c r="W4086" s="385"/>
      <c r="X4086" s="693"/>
      <c r="Y4086" s="325"/>
      <c r="Z4086" s="308"/>
      <c r="AA4086" s="383"/>
      <c r="AC4086" s="325"/>
      <c r="AD4086" s="325"/>
      <c r="AF4086" s="383"/>
      <c r="AH4086" s="325"/>
      <c r="AI4086" s="325"/>
      <c r="AK4086" s="385"/>
      <c r="AL4086" s="385"/>
      <c r="AM4086" s="359"/>
      <c r="AN4086" s="385"/>
      <c r="AO4086" s="385"/>
      <c r="AP4086" s="385"/>
      <c r="AQ4086" s="385"/>
      <c r="AR4086" s="385"/>
      <c r="AS4086" s="385"/>
      <c r="AT4086" s="385"/>
      <c r="AU4086" s="359"/>
      <c r="AW4086" s="416"/>
      <c r="AX4086" s="694"/>
      <c r="AY4086" s="641"/>
      <c r="AZ4086" s="385"/>
      <c r="BA4086" s="385"/>
      <c r="BB4086" s="416"/>
      <c r="BC4086" s="416"/>
      <c r="BD4086" s="416"/>
      <c r="BE4086" s="416"/>
      <c r="BF4086" s="416"/>
      <c r="BG4086" s="416"/>
      <c r="BH4086" s="416"/>
      <c r="BI4086" s="416"/>
      <c r="BJ4086" s="416"/>
    </row>
    <row r="4087" spans="10:62" x14ac:dyDescent="0.2">
      <c r="J4087" s="385"/>
      <c r="K4087" s="217"/>
      <c r="L4087" s="217"/>
      <c r="M4087" s="693"/>
      <c r="N4087" s="693"/>
      <c r="O4087" s="359"/>
      <c r="P4087" s="619"/>
      <c r="Q4087" s="672"/>
      <c r="R4087" s="672"/>
      <c r="S4087" s="672"/>
      <c r="T4087" s="385"/>
      <c r="U4087" s="385"/>
      <c r="V4087" s="385"/>
      <c r="W4087" s="385"/>
      <c r="X4087" s="693"/>
      <c r="Y4087" s="325"/>
      <c r="Z4087" s="308"/>
      <c r="AA4087" s="383"/>
      <c r="AC4087" s="325"/>
      <c r="AD4087" s="325"/>
      <c r="AF4087" s="383"/>
      <c r="AH4087" s="325"/>
      <c r="AI4087" s="325"/>
      <c r="AK4087" s="385"/>
      <c r="AL4087" s="385"/>
      <c r="AM4087" s="359"/>
      <c r="AN4087" s="385"/>
      <c r="AO4087" s="385"/>
      <c r="AP4087" s="385"/>
      <c r="AQ4087" s="385"/>
      <c r="AR4087" s="385"/>
      <c r="AS4087" s="385"/>
      <c r="AT4087" s="385"/>
      <c r="AU4087" s="359"/>
      <c r="AW4087" s="416"/>
      <c r="AX4087" s="694"/>
      <c r="AY4087" s="641"/>
      <c r="AZ4087" s="385"/>
      <c r="BA4087" s="385"/>
      <c r="BB4087" s="416"/>
      <c r="BC4087" s="416"/>
      <c r="BD4087" s="416"/>
      <c r="BE4087" s="416"/>
      <c r="BF4087" s="416"/>
      <c r="BG4087" s="416"/>
      <c r="BH4087" s="416"/>
      <c r="BI4087" s="416"/>
      <c r="BJ4087" s="416"/>
    </row>
    <row r="4088" spans="10:62" x14ac:dyDescent="0.2">
      <c r="J4088" s="385"/>
      <c r="K4088" s="217"/>
      <c r="L4088" s="217"/>
      <c r="M4088" s="693"/>
      <c r="N4088" s="693"/>
      <c r="O4088" s="359"/>
      <c r="P4088" s="619"/>
      <c r="Q4088" s="672"/>
      <c r="R4088" s="672"/>
      <c r="S4088" s="672"/>
      <c r="T4088" s="385"/>
      <c r="U4088" s="385"/>
      <c r="V4088" s="385"/>
      <c r="W4088" s="385"/>
      <c r="X4088" s="693"/>
      <c r="Y4088" s="325"/>
      <c r="Z4088" s="308"/>
      <c r="AA4088" s="383"/>
      <c r="AC4088" s="325"/>
      <c r="AD4088" s="325"/>
      <c r="AF4088" s="383"/>
      <c r="AH4088" s="325"/>
      <c r="AI4088" s="325"/>
      <c r="AK4088" s="385"/>
      <c r="AL4088" s="385"/>
      <c r="AM4088" s="359"/>
      <c r="AN4088" s="385"/>
      <c r="AO4088" s="385"/>
      <c r="AP4088" s="385"/>
      <c r="AQ4088" s="385"/>
      <c r="AR4088" s="385"/>
      <c r="AS4088" s="385"/>
      <c r="AT4088" s="385"/>
      <c r="AU4088" s="359"/>
      <c r="AW4088" s="416"/>
      <c r="AX4088" s="694"/>
      <c r="AY4088" s="641"/>
      <c r="AZ4088" s="385"/>
      <c r="BA4088" s="385"/>
      <c r="BB4088" s="416"/>
      <c r="BC4088" s="416"/>
      <c r="BD4088" s="416"/>
      <c r="BE4088" s="416"/>
      <c r="BF4088" s="416"/>
      <c r="BG4088" s="416"/>
      <c r="BH4088" s="416"/>
      <c r="BI4088" s="416"/>
      <c r="BJ4088" s="416"/>
    </row>
    <row r="4089" spans="10:62" x14ac:dyDescent="0.2">
      <c r="J4089" s="385"/>
      <c r="K4089" s="217"/>
      <c r="L4089" s="217"/>
      <c r="M4089" s="693"/>
      <c r="N4089" s="693"/>
      <c r="O4089" s="359"/>
      <c r="P4089" s="619"/>
      <c r="Q4089" s="672"/>
      <c r="R4089" s="672"/>
      <c r="S4089" s="672"/>
      <c r="T4089" s="385"/>
      <c r="U4089" s="385"/>
      <c r="V4089" s="385"/>
      <c r="W4089" s="385"/>
      <c r="X4089" s="693"/>
      <c r="Y4089" s="325"/>
      <c r="Z4089" s="308"/>
      <c r="AA4089" s="383"/>
      <c r="AC4089" s="325"/>
      <c r="AD4089" s="325"/>
      <c r="AF4089" s="383"/>
      <c r="AH4089" s="325"/>
      <c r="AI4089" s="325"/>
      <c r="AK4089" s="385"/>
      <c r="AL4089" s="385"/>
      <c r="AM4089" s="359"/>
      <c r="AN4089" s="385"/>
      <c r="AO4089" s="385"/>
      <c r="AP4089" s="385"/>
      <c r="AQ4089" s="385"/>
      <c r="AR4089" s="385"/>
      <c r="AS4089" s="385"/>
      <c r="AT4089" s="385"/>
      <c r="AU4089" s="359"/>
      <c r="AW4089" s="416"/>
      <c r="AX4089" s="694"/>
      <c r="AY4089" s="641"/>
      <c r="AZ4089" s="385"/>
      <c r="BA4089" s="385"/>
      <c r="BB4089" s="416"/>
      <c r="BC4089" s="416"/>
      <c r="BD4089" s="416"/>
      <c r="BE4089" s="416"/>
      <c r="BF4089" s="416"/>
      <c r="BG4089" s="416"/>
      <c r="BH4089" s="416"/>
      <c r="BI4089" s="416"/>
      <c r="BJ4089" s="416"/>
    </row>
    <row r="4090" spans="10:62" x14ac:dyDescent="0.2">
      <c r="J4090" s="385"/>
      <c r="K4090" s="217"/>
      <c r="L4090" s="217"/>
      <c r="M4090" s="693"/>
      <c r="N4090" s="693"/>
      <c r="O4090" s="359"/>
      <c r="P4090" s="619"/>
      <c r="Q4090" s="672"/>
      <c r="R4090" s="672"/>
      <c r="S4090" s="672"/>
      <c r="T4090" s="385"/>
      <c r="U4090" s="385"/>
      <c r="V4090" s="385"/>
      <c r="W4090" s="385"/>
      <c r="X4090" s="693"/>
      <c r="Y4090" s="325"/>
      <c r="Z4090" s="308"/>
      <c r="AA4090" s="383"/>
      <c r="AC4090" s="325"/>
      <c r="AD4090" s="325"/>
      <c r="AF4090" s="383"/>
      <c r="AH4090" s="325"/>
      <c r="AI4090" s="325"/>
      <c r="AK4090" s="385"/>
      <c r="AL4090" s="385"/>
      <c r="AM4090" s="359"/>
      <c r="AN4090" s="385"/>
      <c r="AO4090" s="385"/>
      <c r="AP4090" s="385"/>
      <c r="AQ4090" s="385"/>
      <c r="AR4090" s="385"/>
      <c r="AS4090" s="385"/>
      <c r="AT4090" s="385"/>
      <c r="AU4090" s="359"/>
      <c r="AW4090" s="416"/>
      <c r="AX4090" s="694"/>
      <c r="AY4090" s="641"/>
      <c r="AZ4090" s="385"/>
      <c r="BA4090" s="385"/>
      <c r="BB4090" s="416"/>
      <c r="BC4090" s="416"/>
      <c r="BD4090" s="416"/>
      <c r="BE4090" s="416"/>
      <c r="BF4090" s="416"/>
      <c r="BG4090" s="416"/>
      <c r="BH4090" s="416"/>
      <c r="BI4090" s="416"/>
      <c r="BJ4090" s="416"/>
    </row>
    <row r="4091" spans="10:62" x14ac:dyDescent="0.2">
      <c r="J4091" s="385"/>
      <c r="K4091" s="217"/>
      <c r="L4091" s="217"/>
      <c r="M4091" s="693"/>
      <c r="N4091" s="693"/>
      <c r="O4091" s="359"/>
      <c r="P4091" s="619"/>
      <c r="Q4091" s="672"/>
      <c r="R4091" s="672"/>
      <c r="S4091" s="672"/>
      <c r="T4091" s="385"/>
      <c r="U4091" s="385"/>
      <c r="V4091" s="385"/>
      <c r="W4091" s="385"/>
      <c r="X4091" s="693"/>
      <c r="Y4091" s="325"/>
      <c r="Z4091" s="308"/>
      <c r="AA4091" s="383"/>
      <c r="AC4091" s="325"/>
      <c r="AD4091" s="325"/>
      <c r="AF4091" s="383"/>
      <c r="AH4091" s="325"/>
      <c r="AI4091" s="325"/>
      <c r="AK4091" s="385"/>
      <c r="AL4091" s="385"/>
      <c r="AM4091" s="359"/>
      <c r="AN4091" s="385"/>
      <c r="AO4091" s="385"/>
      <c r="AP4091" s="385"/>
      <c r="AQ4091" s="385"/>
      <c r="AR4091" s="385"/>
      <c r="AS4091" s="385"/>
      <c r="AT4091" s="385"/>
      <c r="AU4091" s="359"/>
      <c r="AW4091" s="416"/>
      <c r="AX4091" s="694"/>
      <c r="AY4091" s="641"/>
      <c r="AZ4091" s="385"/>
      <c r="BA4091" s="385"/>
      <c r="BB4091" s="416"/>
      <c r="BC4091" s="416"/>
      <c r="BD4091" s="416"/>
      <c r="BE4091" s="416"/>
      <c r="BF4091" s="416"/>
      <c r="BG4091" s="416"/>
      <c r="BH4091" s="416"/>
      <c r="BI4091" s="416"/>
      <c r="BJ4091" s="416"/>
    </row>
    <row r="4092" spans="10:62" x14ac:dyDescent="0.2">
      <c r="J4092" s="385"/>
      <c r="K4092" s="217"/>
      <c r="L4092" s="217"/>
      <c r="M4092" s="693"/>
      <c r="N4092" s="693"/>
      <c r="O4092" s="359"/>
      <c r="P4092" s="619"/>
      <c r="Q4092" s="672"/>
      <c r="R4092" s="672"/>
      <c r="S4092" s="672"/>
      <c r="T4092" s="385"/>
      <c r="U4092" s="385"/>
      <c r="V4092" s="385"/>
      <c r="W4092" s="385"/>
      <c r="X4092" s="693"/>
      <c r="Y4092" s="325"/>
      <c r="Z4092" s="308"/>
      <c r="AA4092" s="383"/>
      <c r="AC4092" s="325"/>
      <c r="AD4092" s="325"/>
      <c r="AF4092" s="383"/>
      <c r="AH4092" s="325"/>
      <c r="AI4092" s="325"/>
      <c r="AK4092" s="385"/>
      <c r="AL4092" s="385"/>
      <c r="AM4092" s="359"/>
      <c r="AN4092" s="385"/>
      <c r="AO4092" s="385"/>
      <c r="AP4092" s="385"/>
      <c r="AQ4092" s="385"/>
      <c r="AR4092" s="385"/>
      <c r="AS4092" s="385"/>
      <c r="AT4092" s="385"/>
      <c r="AU4092" s="359"/>
      <c r="AW4092" s="416"/>
      <c r="AX4092" s="694"/>
      <c r="AY4092" s="641"/>
      <c r="AZ4092" s="385"/>
      <c r="BA4092" s="385"/>
      <c r="BB4092" s="416"/>
      <c r="BC4092" s="416"/>
      <c r="BD4092" s="416"/>
      <c r="BE4092" s="416"/>
      <c r="BF4092" s="416"/>
      <c r="BG4092" s="416"/>
      <c r="BH4092" s="416"/>
      <c r="BI4092" s="416"/>
      <c r="BJ4092" s="416"/>
    </row>
    <row r="4093" spans="10:62" x14ac:dyDescent="0.2">
      <c r="J4093" s="385"/>
      <c r="K4093" s="217"/>
      <c r="L4093" s="217"/>
      <c r="M4093" s="693"/>
      <c r="N4093" s="693"/>
      <c r="O4093" s="359"/>
      <c r="P4093" s="619"/>
      <c r="Q4093" s="672"/>
      <c r="R4093" s="672"/>
      <c r="S4093" s="672"/>
      <c r="T4093" s="385"/>
      <c r="U4093" s="385"/>
      <c r="V4093" s="385"/>
      <c r="W4093" s="385"/>
      <c r="X4093" s="693"/>
      <c r="Y4093" s="325"/>
      <c r="Z4093" s="308"/>
      <c r="AA4093" s="383"/>
      <c r="AC4093" s="325"/>
      <c r="AD4093" s="325"/>
      <c r="AF4093" s="383"/>
      <c r="AH4093" s="325"/>
      <c r="AI4093" s="325"/>
      <c r="AK4093" s="385"/>
      <c r="AL4093" s="385"/>
      <c r="AM4093" s="359"/>
      <c r="AN4093" s="385"/>
      <c r="AO4093" s="385"/>
      <c r="AP4093" s="385"/>
      <c r="AQ4093" s="385"/>
      <c r="AR4093" s="385"/>
      <c r="AS4093" s="385"/>
      <c r="AT4093" s="385"/>
      <c r="AU4093" s="359"/>
      <c r="AW4093" s="416"/>
      <c r="AX4093" s="694"/>
      <c r="AY4093" s="641"/>
      <c r="AZ4093" s="385"/>
      <c r="BA4093" s="385"/>
      <c r="BB4093" s="416"/>
      <c r="BC4093" s="416"/>
      <c r="BD4093" s="416"/>
      <c r="BE4093" s="416"/>
      <c r="BF4093" s="416"/>
      <c r="BG4093" s="416"/>
      <c r="BH4093" s="416"/>
      <c r="BI4093" s="416"/>
      <c r="BJ4093" s="416"/>
    </row>
    <row r="4094" spans="10:62" x14ac:dyDescent="0.2">
      <c r="J4094" s="385"/>
      <c r="K4094" s="217"/>
      <c r="L4094" s="217"/>
      <c r="M4094" s="693"/>
      <c r="N4094" s="693"/>
      <c r="O4094" s="359"/>
      <c r="P4094" s="619"/>
      <c r="Q4094" s="672"/>
      <c r="R4094" s="672"/>
      <c r="S4094" s="672"/>
      <c r="T4094" s="385"/>
      <c r="U4094" s="385"/>
      <c r="V4094" s="385"/>
      <c r="W4094" s="385"/>
      <c r="X4094" s="693"/>
      <c r="Y4094" s="325"/>
      <c r="Z4094" s="308"/>
      <c r="AA4094" s="383"/>
      <c r="AC4094" s="325"/>
      <c r="AD4094" s="325"/>
      <c r="AF4094" s="383"/>
      <c r="AH4094" s="325"/>
      <c r="AI4094" s="325"/>
      <c r="AK4094" s="385"/>
      <c r="AL4094" s="385"/>
      <c r="AM4094" s="359"/>
      <c r="AN4094" s="385"/>
      <c r="AO4094" s="385"/>
      <c r="AP4094" s="385"/>
      <c r="AQ4094" s="385"/>
      <c r="AR4094" s="385"/>
      <c r="AS4094" s="385"/>
      <c r="AT4094" s="385"/>
      <c r="AU4094" s="359"/>
      <c r="AW4094" s="416"/>
      <c r="AX4094" s="694"/>
      <c r="AY4094" s="641"/>
      <c r="AZ4094" s="385"/>
      <c r="BA4094" s="385"/>
      <c r="BB4094" s="416"/>
      <c r="BC4094" s="416"/>
      <c r="BD4094" s="416"/>
      <c r="BE4094" s="416"/>
      <c r="BF4094" s="416"/>
      <c r="BG4094" s="416"/>
      <c r="BH4094" s="416"/>
      <c r="BI4094" s="416"/>
      <c r="BJ4094" s="416"/>
    </row>
    <row r="4095" spans="10:62" x14ac:dyDescent="0.2">
      <c r="J4095" s="385"/>
      <c r="K4095" s="217"/>
      <c r="L4095" s="217"/>
      <c r="M4095" s="693"/>
      <c r="N4095" s="693"/>
      <c r="O4095" s="359"/>
      <c r="P4095" s="619"/>
      <c r="Q4095" s="672"/>
      <c r="R4095" s="672"/>
      <c r="S4095" s="672"/>
      <c r="T4095" s="385"/>
      <c r="U4095" s="385"/>
      <c r="V4095" s="385"/>
      <c r="W4095" s="385"/>
      <c r="X4095" s="693"/>
      <c r="Y4095" s="325"/>
      <c r="Z4095" s="308"/>
      <c r="AA4095" s="383"/>
      <c r="AC4095" s="325"/>
      <c r="AD4095" s="325"/>
      <c r="AF4095" s="383"/>
      <c r="AH4095" s="325"/>
      <c r="AI4095" s="325"/>
      <c r="AK4095" s="385"/>
      <c r="AL4095" s="385"/>
      <c r="AM4095" s="359"/>
      <c r="AN4095" s="385"/>
      <c r="AO4095" s="385"/>
      <c r="AP4095" s="385"/>
      <c r="AQ4095" s="385"/>
      <c r="AR4095" s="385"/>
      <c r="AS4095" s="385"/>
      <c r="AT4095" s="385"/>
      <c r="AU4095" s="359"/>
      <c r="AW4095" s="416"/>
      <c r="AX4095" s="694"/>
      <c r="AY4095" s="641"/>
      <c r="AZ4095" s="385"/>
      <c r="BA4095" s="385"/>
      <c r="BB4095" s="416"/>
      <c r="BC4095" s="416"/>
      <c r="BD4095" s="416"/>
      <c r="BE4095" s="416"/>
      <c r="BF4095" s="416"/>
      <c r="BG4095" s="416"/>
      <c r="BH4095" s="416"/>
      <c r="BI4095" s="416"/>
      <c r="BJ4095" s="416"/>
    </row>
    <row r="4096" spans="10:62" x14ac:dyDescent="0.2">
      <c r="J4096" s="385"/>
      <c r="K4096" s="217"/>
      <c r="L4096" s="217"/>
      <c r="M4096" s="693"/>
      <c r="N4096" s="693"/>
      <c r="O4096" s="359"/>
      <c r="P4096" s="619"/>
      <c r="Q4096" s="672"/>
      <c r="R4096" s="672"/>
      <c r="S4096" s="672"/>
      <c r="T4096" s="385"/>
      <c r="U4096" s="385"/>
      <c r="V4096" s="385"/>
      <c r="W4096" s="385"/>
      <c r="X4096" s="693"/>
      <c r="Y4096" s="325"/>
      <c r="Z4096" s="308"/>
      <c r="AA4096" s="383"/>
      <c r="AC4096" s="325"/>
      <c r="AD4096" s="325"/>
      <c r="AF4096" s="383"/>
      <c r="AH4096" s="325"/>
      <c r="AI4096" s="325"/>
      <c r="AK4096" s="385"/>
      <c r="AL4096" s="385"/>
      <c r="AM4096" s="359"/>
      <c r="AN4096" s="385"/>
      <c r="AO4096" s="385"/>
      <c r="AP4096" s="385"/>
      <c r="AQ4096" s="385"/>
      <c r="AR4096" s="385"/>
      <c r="AS4096" s="385"/>
      <c r="AT4096" s="385"/>
      <c r="AU4096" s="359"/>
      <c r="AW4096" s="416"/>
      <c r="AX4096" s="694"/>
      <c r="AY4096" s="641"/>
      <c r="AZ4096" s="385"/>
      <c r="BA4096" s="385"/>
      <c r="BB4096" s="416"/>
      <c r="BC4096" s="416"/>
      <c r="BD4096" s="416"/>
      <c r="BE4096" s="416"/>
      <c r="BF4096" s="416"/>
      <c r="BG4096" s="416"/>
      <c r="BH4096" s="416"/>
      <c r="BI4096" s="416"/>
      <c r="BJ4096" s="416"/>
    </row>
    <row r="4097" spans="10:62" x14ac:dyDescent="0.2">
      <c r="J4097" s="385"/>
      <c r="K4097" s="217"/>
      <c r="L4097" s="217"/>
      <c r="M4097" s="693"/>
      <c r="N4097" s="693"/>
      <c r="O4097" s="359"/>
      <c r="P4097" s="619"/>
      <c r="Q4097" s="672"/>
      <c r="R4097" s="672"/>
      <c r="S4097" s="672"/>
      <c r="T4097" s="385"/>
      <c r="U4097" s="385"/>
      <c r="V4097" s="385"/>
      <c r="W4097" s="385"/>
      <c r="X4097" s="693"/>
      <c r="Y4097" s="325"/>
      <c r="Z4097" s="308"/>
      <c r="AA4097" s="383"/>
      <c r="AC4097" s="325"/>
      <c r="AD4097" s="325"/>
      <c r="AF4097" s="383"/>
      <c r="AH4097" s="325"/>
      <c r="AI4097" s="325"/>
      <c r="AK4097" s="385"/>
      <c r="AL4097" s="385"/>
      <c r="AM4097" s="359"/>
      <c r="AN4097" s="385"/>
      <c r="AO4097" s="385"/>
      <c r="AP4097" s="385"/>
      <c r="AQ4097" s="385"/>
      <c r="AR4097" s="385"/>
      <c r="AS4097" s="385"/>
      <c r="AT4097" s="385"/>
      <c r="AU4097" s="359"/>
      <c r="AW4097" s="416"/>
      <c r="AX4097" s="694"/>
      <c r="AY4097" s="641"/>
      <c r="AZ4097" s="385"/>
      <c r="BA4097" s="385"/>
      <c r="BB4097" s="416"/>
      <c r="BC4097" s="416"/>
      <c r="BD4097" s="416"/>
      <c r="BE4097" s="416"/>
      <c r="BF4097" s="416"/>
      <c r="BG4097" s="416"/>
      <c r="BH4097" s="416"/>
      <c r="BI4097" s="416"/>
      <c r="BJ4097" s="416"/>
    </row>
    <row r="4098" spans="10:62" x14ac:dyDescent="0.2">
      <c r="J4098" s="385"/>
      <c r="K4098" s="217"/>
      <c r="L4098" s="217"/>
      <c r="M4098" s="693"/>
      <c r="N4098" s="693"/>
      <c r="O4098" s="359"/>
      <c r="P4098" s="619"/>
      <c r="Q4098" s="672"/>
      <c r="R4098" s="672"/>
      <c r="S4098" s="672"/>
      <c r="T4098" s="385"/>
      <c r="U4098" s="385"/>
      <c r="V4098" s="385"/>
      <c r="W4098" s="385"/>
      <c r="X4098" s="693"/>
      <c r="Y4098" s="325"/>
      <c r="Z4098" s="308"/>
      <c r="AA4098" s="383"/>
      <c r="AC4098" s="325"/>
      <c r="AD4098" s="325"/>
      <c r="AF4098" s="383"/>
      <c r="AH4098" s="325"/>
      <c r="AI4098" s="325"/>
      <c r="AK4098" s="385"/>
      <c r="AL4098" s="385"/>
      <c r="AM4098" s="359"/>
      <c r="AN4098" s="385"/>
      <c r="AO4098" s="385"/>
      <c r="AP4098" s="385"/>
      <c r="AQ4098" s="385"/>
      <c r="AR4098" s="385"/>
      <c r="AS4098" s="385"/>
      <c r="AT4098" s="385"/>
      <c r="AU4098" s="359"/>
      <c r="AW4098" s="416"/>
      <c r="AX4098" s="694"/>
      <c r="AY4098" s="641"/>
      <c r="AZ4098" s="385"/>
      <c r="BA4098" s="385"/>
      <c r="BB4098" s="416"/>
      <c r="BC4098" s="416"/>
      <c r="BD4098" s="416"/>
      <c r="BE4098" s="416"/>
      <c r="BF4098" s="416"/>
      <c r="BG4098" s="416"/>
      <c r="BH4098" s="416"/>
      <c r="BI4098" s="416"/>
      <c r="BJ4098" s="416"/>
    </row>
    <row r="4099" spans="10:62" x14ac:dyDescent="0.2">
      <c r="J4099" s="385"/>
      <c r="K4099" s="217"/>
      <c r="L4099" s="217"/>
      <c r="M4099" s="693"/>
      <c r="N4099" s="693"/>
      <c r="O4099" s="359"/>
      <c r="P4099" s="619"/>
      <c r="Q4099" s="672"/>
      <c r="R4099" s="672"/>
      <c r="S4099" s="672"/>
      <c r="T4099" s="385"/>
      <c r="U4099" s="385"/>
      <c r="V4099" s="385"/>
      <c r="W4099" s="385"/>
      <c r="X4099" s="693"/>
      <c r="Y4099" s="325"/>
      <c r="Z4099" s="308"/>
      <c r="AA4099" s="383"/>
      <c r="AC4099" s="325"/>
      <c r="AD4099" s="325"/>
      <c r="AF4099" s="383"/>
      <c r="AH4099" s="325"/>
      <c r="AI4099" s="325"/>
      <c r="AK4099" s="385"/>
      <c r="AL4099" s="385"/>
      <c r="AM4099" s="359"/>
      <c r="AN4099" s="385"/>
      <c r="AO4099" s="385"/>
      <c r="AP4099" s="385"/>
      <c r="AQ4099" s="385"/>
      <c r="AR4099" s="385"/>
      <c r="AS4099" s="385"/>
      <c r="AT4099" s="385"/>
      <c r="AU4099" s="359"/>
      <c r="AW4099" s="416"/>
      <c r="AX4099" s="694"/>
      <c r="AY4099" s="641"/>
      <c r="AZ4099" s="385"/>
      <c r="BA4099" s="385"/>
      <c r="BB4099" s="416"/>
      <c r="BC4099" s="416"/>
      <c r="BD4099" s="416"/>
      <c r="BE4099" s="416"/>
      <c r="BF4099" s="416"/>
      <c r="BG4099" s="416"/>
      <c r="BH4099" s="416"/>
      <c r="BI4099" s="416"/>
      <c r="BJ4099" s="416"/>
    </row>
    <row r="4100" spans="10:62" x14ac:dyDescent="0.2">
      <c r="J4100" s="385"/>
      <c r="K4100" s="217"/>
      <c r="L4100" s="217"/>
      <c r="M4100" s="693"/>
      <c r="N4100" s="693"/>
      <c r="O4100" s="359"/>
      <c r="P4100" s="619"/>
      <c r="Q4100" s="672"/>
      <c r="R4100" s="672"/>
      <c r="S4100" s="672"/>
      <c r="T4100" s="385"/>
      <c r="U4100" s="385"/>
      <c r="V4100" s="385"/>
      <c r="W4100" s="385"/>
      <c r="X4100" s="693"/>
      <c r="Y4100" s="325"/>
      <c r="Z4100" s="308"/>
      <c r="AA4100" s="383"/>
      <c r="AC4100" s="325"/>
      <c r="AD4100" s="325"/>
      <c r="AF4100" s="383"/>
      <c r="AH4100" s="325"/>
      <c r="AI4100" s="325"/>
      <c r="AK4100" s="385"/>
      <c r="AL4100" s="385"/>
      <c r="AM4100" s="359"/>
      <c r="AN4100" s="385"/>
      <c r="AO4100" s="385"/>
      <c r="AP4100" s="385"/>
      <c r="AQ4100" s="385"/>
      <c r="AR4100" s="385"/>
      <c r="AS4100" s="385"/>
      <c r="AT4100" s="385"/>
      <c r="AU4100" s="359"/>
      <c r="AW4100" s="416"/>
      <c r="AX4100" s="694"/>
      <c r="AY4100" s="641"/>
      <c r="AZ4100" s="385"/>
      <c r="BA4100" s="385"/>
      <c r="BB4100" s="416"/>
      <c r="BC4100" s="416"/>
      <c r="BD4100" s="416"/>
      <c r="BE4100" s="416"/>
      <c r="BF4100" s="416"/>
      <c r="BG4100" s="416"/>
      <c r="BH4100" s="416"/>
      <c r="BI4100" s="416"/>
      <c r="BJ4100" s="416"/>
    </row>
    <row r="4101" spans="10:62" x14ac:dyDescent="0.2">
      <c r="J4101" s="385"/>
      <c r="K4101" s="217"/>
      <c r="L4101" s="217"/>
      <c r="M4101" s="693"/>
      <c r="N4101" s="693"/>
      <c r="O4101" s="359"/>
      <c r="P4101" s="619"/>
      <c r="Q4101" s="672"/>
      <c r="R4101" s="672"/>
      <c r="S4101" s="672"/>
      <c r="T4101" s="385"/>
      <c r="U4101" s="385"/>
      <c r="V4101" s="385"/>
      <c r="W4101" s="385"/>
      <c r="X4101" s="693"/>
      <c r="Y4101" s="325"/>
      <c r="Z4101" s="308"/>
      <c r="AA4101" s="383"/>
      <c r="AC4101" s="325"/>
      <c r="AD4101" s="325"/>
      <c r="AF4101" s="383"/>
      <c r="AH4101" s="325"/>
      <c r="AI4101" s="325"/>
      <c r="AK4101" s="385"/>
      <c r="AL4101" s="385"/>
      <c r="AM4101" s="359"/>
      <c r="AN4101" s="385"/>
      <c r="AO4101" s="385"/>
      <c r="AP4101" s="385"/>
      <c r="AQ4101" s="385"/>
      <c r="AR4101" s="385"/>
      <c r="AS4101" s="385"/>
      <c r="AT4101" s="385"/>
      <c r="AU4101" s="359"/>
      <c r="AW4101" s="416"/>
      <c r="AX4101" s="694"/>
      <c r="AY4101" s="641"/>
      <c r="AZ4101" s="385"/>
      <c r="BA4101" s="385"/>
      <c r="BB4101" s="416"/>
      <c r="BC4101" s="416"/>
      <c r="BD4101" s="416"/>
      <c r="BE4101" s="416"/>
      <c r="BF4101" s="416"/>
      <c r="BG4101" s="416"/>
      <c r="BH4101" s="416"/>
      <c r="BI4101" s="416"/>
      <c r="BJ4101" s="416"/>
    </row>
    <row r="4102" spans="10:62" x14ac:dyDescent="0.2">
      <c r="J4102" s="385"/>
      <c r="K4102" s="217"/>
      <c r="L4102" s="217"/>
      <c r="M4102" s="693"/>
      <c r="N4102" s="693"/>
      <c r="O4102" s="359"/>
      <c r="P4102" s="619"/>
      <c r="Q4102" s="672"/>
      <c r="R4102" s="672"/>
      <c r="S4102" s="672"/>
      <c r="T4102" s="385"/>
      <c r="U4102" s="385"/>
      <c r="V4102" s="385"/>
      <c r="W4102" s="385"/>
      <c r="X4102" s="693"/>
      <c r="Y4102" s="325"/>
      <c r="Z4102" s="308"/>
      <c r="AA4102" s="383"/>
      <c r="AC4102" s="325"/>
      <c r="AD4102" s="325"/>
      <c r="AF4102" s="383"/>
      <c r="AH4102" s="325"/>
      <c r="AI4102" s="325"/>
      <c r="AK4102" s="385"/>
      <c r="AL4102" s="385"/>
      <c r="AM4102" s="359"/>
      <c r="AN4102" s="385"/>
      <c r="AO4102" s="385"/>
      <c r="AP4102" s="385"/>
      <c r="AQ4102" s="385"/>
      <c r="AR4102" s="385"/>
      <c r="AS4102" s="385"/>
      <c r="AT4102" s="385"/>
      <c r="AU4102" s="359"/>
      <c r="AW4102" s="416"/>
      <c r="AX4102" s="694"/>
      <c r="AY4102" s="641"/>
      <c r="AZ4102" s="385"/>
      <c r="BA4102" s="385"/>
      <c r="BB4102" s="416"/>
      <c r="BC4102" s="416"/>
      <c r="BD4102" s="416"/>
      <c r="BE4102" s="416"/>
      <c r="BF4102" s="416"/>
      <c r="BG4102" s="416"/>
      <c r="BH4102" s="416"/>
      <c r="BI4102" s="416"/>
      <c r="BJ4102" s="416"/>
    </row>
    <row r="4103" spans="10:62" x14ac:dyDescent="0.2">
      <c r="J4103" s="385"/>
      <c r="K4103" s="217"/>
      <c r="L4103" s="217"/>
      <c r="M4103" s="693"/>
      <c r="N4103" s="693"/>
      <c r="O4103" s="359"/>
      <c r="P4103" s="619"/>
      <c r="Q4103" s="672"/>
      <c r="R4103" s="672"/>
      <c r="S4103" s="672"/>
      <c r="T4103" s="385"/>
      <c r="U4103" s="385"/>
      <c r="V4103" s="385"/>
      <c r="W4103" s="385"/>
      <c r="X4103" s="693"/>
      <c r="Y4103" s="325"/>
      <c r="Z4103" s="308"/>
      <c r="AA4103" s="383"/>
      <c r="AC4103" s="325"/>
      <c r="AD4103" s="325"/>
      <c r="AF4103" s="383"/>
      <c r="AH4103" s="325"/>
      <c r="AI4103" s="325"/>
      <c r="AK4103" s="385"/>
      <c r="AL4103" s="385"/>
      <c r="AM4103" s="359"/>
      <c r="AN4103" s="385"/>
      <c r="AO4103" s="385"/>
      <c r="AP4103" s="385"/>
      <c r="AQ4103" s="385"/>
      <c r="AR4103" s="385"/>
      <c r="AS4103" s="385"/>
      <c r="AT4103" s="385"/>
      <c r="AU4103" s="359"/>
      <c r="AW4103" s="416"/>
      <c r="AX4103" s="694"/>
      <c r="AY4103" s="641"/>
      <c r="AZ4103" s="385"/>
      <c r="BA4103" s="385"/>
      <c r="BB4103" s="416"/>
      <c r="BC4103" s="416"/>
      <c r="BD4103" s="416"/>
      <c r="BE4103" s="416"/>
      <c r="BF4103" s="416"/>
      <c r="BG4103" s="416"/>
      <c r="BH4103" s="416"/>
      <c r="BI4103" s="416"/>
      <c r="BJ4103" s="416"/>
    </row>
    <row r="4104" spans="10:62" x14ac:dyDescent="0.2">
      <c r="J4104" s="385"/>
      <c r="K4104" s="217"/>
      <c r="L4104" s="217"/>
      <c r="M4104" s="693"/>
      <c r="N4104" s="693"/>
      <c r="O4104" s="359"/>
      <c r="P4104" s="619"/>
      <c r="Q4104" s="672"/>
      <c r="R4104" s="672"/>
      <c r="S4104" s="672"/>
      <c r="T4104" s="385"/>
      <c r="U4104" s="385"/>
      <c r="V4104" s="385"/>
      <c r="W4104" s="385"/>
      <c r="X4104" s="693"/>
      <c r="Y4104" s="325"/>
      <c r="Z4104" s="308"/>
      <c r="AA4104" s="383"/>
      <c r="AC4104" s="325"/>
      <c r="AD4104" s="325"/>
      <c r="AF4104" s="383"/>
      <c r="AH4104" s="325"/>
      <c r="AI4104" s="325"/>
      <c r="AK4104" s="385"/>
      <c r="AL4104" s="385"/>
      <c r="AM4104" s="359"/>
      <c r="AN4104" s="385"/>
      <c r="AO4104" s="385"/>
      <c r="AP4104" s="385"/>
      <c r="AQ4104" s="385"/>
      <c r="AR4104" s="385"/>
      <c r="AS4104" s="385"/>
      <c r="AT4104" s="385"/>
      <c r="AU4104" s="359"/>
      <c r="AW4104" s="416"/>
      <c r="AX4104" s="694"/>
      <c r="AY4104" s="641"/>
      <c r="AZ4104" s="385"/>
      <c r="BA4104" s="385"/>
      <c r="BB4104" s="416"/>
      <c r="BC4104" s="416"/>
      <c r="BD4104" s="416"/>
      <c r="BE4104" s="416"/>
      <c r="BF4104" s="416"/>
      <c r="BG4104" s="416"/>
      <c r="BH4104" s="416"/>
      <c r="BI4104" s="416"/>
      <c r="BJ4104" s="416"/>
    </row>
    <row r="4105" spans="10:62" x14ac:dyDescent="0.2">
      <c r="J4105" s="385"/>
      <c r="K4105" s="217"/>
      <c r="L4105" s="217"/>
      <c r="M4105" s="693"/>
      <c r="N4105" s="693"/>
      <c r="O4105" s="359"/>
      <c r="P4105" s="619"/>
      <c r="Q4105" s="672"/>
      <c r="R4105" s="672"/>
      <c r="S4105" s="672"/>
      <c r="T4105" s="385"/>
      <c r="U4105" s="385"/>
      <c r="V4105" s="385"/>
      <c r="W4105" s="385"/>
      <c r="X4105" s="693"/>
      <c r="Y4105" s="325"/>
      <c r="Z4105" s="308"/>
      <c r="AA4105" s="383"/>
      <c r="AC4105" s="325"/>
      <c r="AD4105" s="325"/>
      <c r="AF4105" s="383"/>
      <c r="AH4105" s="325"/>
      <c r="AI4105" s="325"/>
      <c r="AK4105" s="385"/>
      <c r="AL4105" s="385"/>
      <c r="AM4105" s="359"/>
      <c r="AN4105" s="385"/>
      <c r="AO4105" s="385"/>
      <c r="AP4105" s="385"/>
      <c r="AQ4105" s="385"/>
      <c r="AR4105" s="385"/>
      <c r="AS4105" s="385"/>
      <c r="AT4105" s="385"/>
      <c r="AU4105" s="359"/>
      <c r="AW4105" s="416"/>
      <c r="AX4105" s="694"/>
      <c r="AY4105" s="641"/>
      <c r="AZ4105" s="385"/>
      <c r="BA4105" s="385"/>
      <c r="BB4105" s="416"/>
      <c r="BC4105" s="416"/>
      <c r="BD4105" s="416"/>
      <c r="BE4105" s="416"/>
      <c r="BF4105" s="416"/>
      <c r="BG4105" s="416"/>
      <c r="BH4105" s="416"/>
      <c r="BI4105" s="416"/>
      <c r="BJ4105" s="416"/>
    </row>
    <row r="4106" spans="10:62" x14ac:dyDescent="0.2">
      <c r="J4106" s="385"/>
      <c r="K4106" s="217"/>
      <c r="L4106" s="217"/>
      <c r="M4106" s="693"/>
      <c r="N4106" s="693"/>
      <c r="O4106" s="359"/>
      <c r="P4106" s="619"/>
      <c r="Q4106" s="672"/>
      <c r="R4106" s="672"/>
      <c r="S4106" s="672"/>
      <c r="T4106" s="385"/>
      <c r="U4106" s="385"/>
      <c r="V4106" s="385"/>
      <c r="W4106" s="385"/>
      <c r="X4106" s="693"/>
      <c r="Y4106" s="325"/>
      <c r="Z4106" s="308"/>
      <c r="AA4106" s="383"/>
      <c r="AC4106" s="325"/>
      <c r="AD4106" s="325"/>
      <c r="AF4106" s="383"/>
      <c r="AH4106" s="325"/>
      <c r="AI4106" s="325"/>
      <c r="AK4106" s="385"/>
      <c r="AL4106" s="385"/>
      <c r="AM4106" s="359"/>
      <c r="AN4106" s="385"/>
      <c r="AO4106" s="385"/>
      <c r="AP4106" s="385"/>
      <c r="AQ4106" s="385"/>
      <c r="AR4106" s="385"/>
      <c r="AS4106" s="385"/>
      <c r="AT4106" s="385"/>
      <c r="AU4106" s="359"/>
      <c r="AW4106" s="416"/>
      <c r="AX4106" s="694"/>
      <c r="AY4106" s="641"/>
      <c r="AZ4106" s="385"/>
      <c r="BA4106" s="385"/>
      <c r="BB4106" s="416"/>
      <c r="BC4106" s="416"/>
      <c r="BD4106" s="416"/>
      <c r="BE4106" s="416"/>
      <c r="BF4106" s="416"/>
      <c r="BG4106" s="416"/>
      <c r="BH4106" s="416"/>
      <c r="BI4106" s="416"/>
      <c r="BJ4106" s="416"/>
    </row>
    <row r="4107" spans="10:62" x14ac:dyDescent="0.2">
      <c r="J4107" s="385"/>
      <c r="K4107" s="217"/>
      <c r="L4107" s="217"/>
      <c r="M4107" s="693"/>
      <c r="N4107" s="693"/>
      <c r="O4107" s="359"/>
      <c r="P4107" s="619"/>
      <c r="Q4107" s="672"/>
      <c r="R4107" s="672"/>
      <c r="S4107" s="672"/>
      <c r="T4107" s="385"/>
      <c r="U4107" s="385"/>
      <c r="V4107" s="385"/>
      <c r="W4107" s="385"/>
      <c r="X4107" s="693"/>
      <c r="Y4107" s="325"/>
      <c r="Z4107" s="308"/>
      <c r="AA4107" s="383"/>
      <c r="AC4107" s="325"/>
      <c r="AD4107" s="325"/>
      <c r="AF4107" s="383"/>
      <c r="AH4107" s="325"/>
      <c r="AI4107" s="325"/>
      <c r="AK4107" s="385"/>
      <c r="AL4107" s="385"/>
      <c r="AM4107" s="359"/>
      <c r="AN4107" s="385"/>
      <c r="AO4107" s="385"/>
      <c r="AP4107" s="385"/>
      <c r="AQ4107" s="385"/>
      <c r="AR4107" s="385"/>
      <c r="AS4107" s="385"/>
      <c r="AT4107" s="385"/>
      <c r="AU4107" s="359"/>
      <c r="AW4107" s="416"/>
      <c r="AX4107" s="694"/>
      <c r="AY4107" s="641"/>
      <c r="AZ4107" s="385"/>
      <c r="BA4107" s="385"/>
      <c r="BB4107" s="416"/>
      <c r="BC4107" s="416"/>
      <c r="BD4107" s="416"/>
      <c r="BE4107" s="416"/>
      <c r="BF4107" s="416"/>
      <c r="BG4107" s="416"/>
      <c r="BH4107" s="416"/>
      <c r="BI4107" s="416"/>
      <c r="BJ4107" s="416"/>
    </row>
    <row r="4108" spans="10:62" x14ac:dyDescent="0.2">
      <c r="J4108" s="385"/>
      <c r="K4108" s="217"/>
      <c r="L4108" s="217"/>
      <c r="M4108" s="693"/>
      <c r="N4108" s="693"/>
      <c r="O4108" s="359"/>
      <c r="P4108" s="619"/>
      <c r="Q4108" s="672"/>
      <c r="R4108" s="672"/>
      <c r="S4108" s="672"/>
      <c r="T4108" s="385"/>
      <c r="U4108" s="385"/>
      <c r="V4108" s="385"/>
      <c r="W4108" s="385"/>
      <c r="X4108" s="693"/>
      <c r="Y4108" s="325"/>
      <c r="Z4108" s="308"/>
      <c r="AA4108" s="383"/>
      <c r="AC4108" s="325"/>
      <c r="AD4108" s="325"/>
      <c r="AF4108" s="383"/>
      <c r="AH4108" s="325"/>
      <c r="AI4108" s="325"/>
      <c r="AK4108" s="385"/>
      <c r="AL4108" s="385"/>
      <c r="AM4108" s="359"/>
      <c r="AN4108" s="385"/>
      <c r="AO4108" s="385"/>
      <c r="AP4108" s="385"/>
      <c r="AQ4108" s="385"/>
      <c r="AR4108" s="385"/>
      <c r="AS4108" s="385"/>
      <c r="AT4108" s="385"/>
      <c r="AU4108" s="359"/>
      <c r="AW4108" s="416"/>
      <c r="AX4108" s="694"/>
      <c r="AY4108" s="641"/>
      <c r="AZ4108" s="385"/>
      <c r="BA4108" s="385"/>
      <c r="BB4108" s="416"/>
      <c r="BC4108" s="416"/>
      <c r="BD4108" s="416"/>
      <c r="BE4108" s="416"/>
      <c r="BF4108" s="416"/>
      <c r="BG4108" s="416"/>
      <c r="BH4108" s="416"/>
      <c r="BI4108" s="416"/>
      <c r="BJ4108" s="416"/>
    </row>
    <row r="4109" spans="10:62" x14ac:dyDescent="0.2">
      <c r="J4109" s="385"/>
      <c r="K4109" s="217"/>
      <c r="L4109" s="217"/>
      <c r="M4109" s="693"/>
      <c r="N4109" s="693"/>
      <c r="O4109" s="359"/>
      <c r="P4109" s="619"/>
      <c r="Q4109" s="672"/>
      <c r="R4109" s="672"/>
      <c r="S4109" s="672"/>
      <c r="T4109" s="385"/>
      <c r="U4109" s="385"/>
      <c r="V4109" s="385"/>
      <c r="W4109" s="385"/>
      <c r="X4109" s="693"/>
      <c r="Y4109" s="325"/>
      <c r="Z4109" s="308"/>
      <c r="AA4109" s="383"/>
      <c r="AC4109" s="325"/>
      <c r="AD4109" s="325"/>
      <c r="AF4109" s="383"/>
      <c r="AH4109" s="325"/>
      <c r="AI4109" s="325"/>
      <c r="AK4109" s="385"/>
      <c r="AL4109" s="385"/>
      <c r="AM4109" s="359"/>
      <c r="AN4109" s="385"/>
      <c r="AO4109" s="385"/>
      <c r="AP4109" s="385"/>
      <c r="AQ4109" s="385"/>
      <c r="AR4109" s="385"/>
      <c r="AS4109" s="385"/>
      <c r="AT4109" s="385"/>
      <c r="AU4109" s="359"/>
      <c r="AW4109" s="416"/>
      <c r="AX4109" s="694"/>
      <c r="AY4109" s="641"/>
      <c r="AZ4109" s="385"/>
      <c r="BA4109" s="385"/>
      <c r="BB4109" s="416"/>
      <c r="BC4109" s="416"/>
      <c r="BD4109" s="416"/>
      <c r="BE4109" s="416"/>
      <c r="BF4109" s="416"/>
      <c r="BG4109" s="416"/>
      <c r="BH4109" s="416"/>
      <c r="BI4109" s="416"/>
      <c r="BJ4109" s="416"/>
    </row>
    <row r="4110" spans="10:62" x14ac:dyDescent="0.2">
      <c r="J4110" s="385"/>
      <c r="K4110" s="217"/>
      <c r="L4110" s="217"/>
      <c r="M4110" s="693"/>
      <c r="N4110" s="693"/>
      <c r="O4110" s="359"/>
      <c r="P4110" s="619"/>
      <c r="Q4110" s="672"/>
      <c r="R4110" s="672"/>
      <c r="S4110" s="672"/>
      <c r="T4110" s="385"/>
      <c r="U4110" s="385"/>
      <c r="V4110" s="385"/>
      <c r="W4110" s="385"/>
      <c r="X4110" s="693"/>
      <c r="Y4110" s="325"/>
      <c r="Z4110" s="308"/>
      <c r="AA4110" s="383"/>
      <c r="AC4110" s="325"/>
      <c r="AD4110" s="325"/>
      <c r="AF4110" s="383"/>
      <c r="AH4110" s="325"/>
      <c r="AI4110" s="325"/>
      <c r="AK4110" s="385"/>
      <c r="AL4110" s="385"/>
      <c r="AM4110" s="359"/>
      <c r="AN4110" s="385"/>
      <c r="AO4110" s="385"/>
      <c r="AP4110" s="385"/>
      <c r="AQ4110" s="385"/>
      <c r="AR4110" s="385"/>
      <c r="AS4110" s="385"/>
      <c r="AT4110" s="385"/>
      <c r="AU4110" s="359"/>
      <c r="AW4110" s="416"/>
      <c r="AX4110" s="694"/>
      <c r="AY4110" s="641"/>
      <c r="AZ4110" s="385"/>
      <c r="BA4110" s="385"/>
      <c r="BB4110" s="416"/>
      <c r="BC4110" s="416"/>
      <c r="BD4110" s="416"/>
      <c r="BE4110" s="416"/>
      <c r="BF4110" s="416"/>
      <c r="BG4110" s="416"/>
      <c r="BH4110" s="416"/>
      <c r="BI4110" s="416"/>
      <c r="BJ4110" s="416"/>
    </row>
    <row r="4111" spans="10:62" x14ac:dyDescent="0.2">
      <c r="J4111" s="385"/>
      <c r="K4111" s="217"/>
      <c r="L4111" s="217"/>
      <c r="M4111" s="693"/>
      <c r="N4111" s="693"/>
      <c r="O4111" s="359"/>
      <c r="P4111" s="619"/>
      <c r="Q4111" s="672"/>
      <c r="R4111" s="672"/>
      <c r="S4111" s="672"/>
      <c r="T4111" s="385"/>
      <c r="U4111" s="385"/>
      <c r="V4111" s="385"/>
      <c r="W4111" s="385"/>
      <c r="X4111" s="693"/>
      <c r="Y4111" s="325"/>
      <c r="Z4111" s="308"/>
      <c r="AA4111" s="383"/>
      <c r="AC4111" s="325"/>
      <c r="AD4111" s="325"/>
      <c r="AF4111" s="383"/>
      <c r="AH4111" s="325"/>
      <c r="AI4111" s="325"/>
      <c r="AK4111" s="385"/>
      <c r="AL4111" s="385"/>
      <c r="AM4111" s="359"/>
      <c r="AN4111" s="385"/>
      <c r="AO4111" s="385"/>
      <c r="AP4111" s="385"/>
      <c r="AQ4111" s="385"/>
      <c r="AR4111" s="385"/>
      <c r="AS4111" s="385"/>
      <c r="AT4111" s="385"/>
      <c r="AU4111" s="359"/>
      <c r="AW4111" s="416"/>
      <c r="AX4111" s="694"/>
      <c r="AY4111" s="641"/>
      <c r="AZ4111" s="385"/>
      <c r="BA4111" s="385"/>
      <c r="BB4111" s="416"/>
      <c r="BC4111" s="416"/>
      <c r="BD4111" s="416"/>
      <c r="BE4111" s="416"/>
      <c r="BF4111" s="416"/>
      <c r="BG4111" s="416"/>
      <c r="BH4111" s="416"/>
      <c r="BI4111" s="416"/>
      <c r="BJ4111" s="416"/>
    </row>
    <row r="4112" spans="10:62" x14ac:dyDescent="0.2">
      <c r="J4112" s="385"/>
      <c r="K4112" s="217"/>
      <c r="L4112" s="217"/>
      <c r="M4112" s="693"/>
      <c r="N4112" s="693"/>
      <c r="O4112" s="359"/>
      <c r="P4112" s="619"/>
      <c r="Q4112" s="672"/>
      <c r="R4112" s="672"/>
      <c r="S4112" s="672"/>
      <c r="T4112" s="385"/>
      <c r="U4112" s="385"/>
      <c r="V4112" s="385"/>
      <c r="W4112" s="385"/>
      <c r="X4112" s="693"/>
      <c r="Y4112" s="325"/>
      <c r="Z4112" s="308"/>
      <c r="AA4112" s="383"/>
      <c r="AC4112" s="325"/>
      <c r="AD4112" s="325"/>
      <c r="AF4112" s="383"/>
      <c r="AH4112" s="325"/>
      <c r="AI4112" s="325"/>
      <c r="AK4112" s="385"/>
      <c r="AL4112" s="385"/>
      <c r="AM4112" s="359"/>
      <c r="AN4112" s="385"/>
      <c r="AO4112" s="385"/>
      <c r="AP4112" s="385"/>
      <c r="AQ4112" s="385"/>
      <c r="AR4112" s="385"/>
      <c r="AS4112" s="385"/>
      <c r="AT4112" s="385"/>
      <c r="AU4112" s="359"/>
      <c r="AW4112" s="416"/>
      <c r="AX4112" s="694"/>
      <c r="AY4112" s="641"/>
      <c r="AZ4112" s="385"/>
      <c r="BA4112" s="385"/>
      <c r="BB4112" s="416"/>
      <c r="BC4112" s="416"/>
      <c r="BD4112" s="416"/>
      <c r="BE4112" s="416"/>
      <c r="BF4112" s="416"/>
      <c r="BG4112" s="416"/>
      <c r="BH4112" s="416"/>
      <c r="BI4112" s="416"/>
      <c r="BJ4112" s="416"/>
    </row>
    <row r="4113" spans="10:62" x14ac:dyDescent="0.2">
      <c r="J4113" s="385"/>
      <c r="K4113" s="217"/>
      <c r="L4113" s="217"/>
      <c r="M4113" s="693"/>
      <c r="N4113" s="693"/>
      <c r="O4113" s="359"/>
      <c r="P4113" s="619"/>
      <c r="Q4113" s="672"/>
      <c r="R4113" s="672"/>
      <c r="S4113" s="672"/>
      <c r="T4113" s="385"/>
      <c r="U4113" s="385"/>
      <c r="V4113" s="385"/>
      <c r="W4113" s="385"/>
      <c r="X4113" s="693"/>
      <c r="Y4113" s="325"/>
      <c r="Z4113" s="308"/>
      <c r="AA4113" s="383"/>
      <c r="AC4113" s="325"/>
      <c r="AD4113" s="325"/>
      <c r="AF4113" s="383"/>
      <c r="AH4113" s="325"/>
      <c r="AI4113" s="325"/>
      <c r="AK4113" s="385"/>
      <c r="AL4113" s="385"/>
      <c r="AM4113" s="359"/>
      <c r="AN4113" s="385"/>
      <c r="AO4113" s="385"/>
      <c r="AP4113" s="385"/>
      <c r="AQ4113" s="385"/>
      <c r="AR4113" s="385"/>
      <c r="AS4113" s="385"/>
      <c r="AT4113" s="385"/>
      <c r="AU4113" s="359"/>
      <c r="AW4113" s="416"/>
      <c r="AX4113" s="694"/>
      <c r="AY4113" s="641"/>
      <c r="AZ4113" s="385"/>
      <c r="BA4113" s="385"/>
      <c r="BB4113" s="416"/>
      <c r="BC4113" s="416"/>
      <c r="BD4113" s="416"/>
      <c r="BE4113" s="416"/>
      <c r="BF4113" s="416"/>
      <c r="BG4113" s="416"/>
      <c r="BH4113" s="416"/>
      <c r="BI4113" s="416"/>
      <c r="BJ4113" s="416"/>
    </row>
    <row r="4114" spans="10:62" x14ac:dyDescent="0.2">
      <c r="J4114" s="385"/>
      <c r="K4114" s="217"/>
      <c r="L4114" s="217"/>
      <c r="M4114" s="693"/>
      <c r="N4114" s="693"/>
      <c r="O4114" s="359"/>
      <c r="P4114" s="619"/>
      <c r="Q4114" s="672"/>
      <c r="R4114" s="672"/>
      <c r="S4114" s="672"/>
      <c r="T4114" s="385"/>
      <c r="U4114" s="385"/>
      <c r="V4114" s="385"/>
      <c r="W4114" s="385"/>
      <c r="X4114" s="693"/>
      <c r="Y4114" s="325"/>
      <c r="Z4114" s="308"/>
      <c r="AA4114" s="383"/>
      <c r="AC4114" s="325"/>
      <c r="AD4114" s="325"/>
      <c r="AF4114" s="383"/>
      <c r="AH4114" s="325"/>
      <c r="AI4114" s="325"/>
      <c r="AK4114" s="385"/>
      <c r="AL4114" s="385"/>
      <c r="AM4114" s="359"/>
      <c r="AN4114" s="385"/>
      <c r="AO4114" s="385"/>
      <c r="AP4114" s="385"/>
      <c r="AQ4114" s="385"/>
      <c r="AR4114" s="385"/>
      <c r="AS4114" s="385"/>
      <c r="AT4114" s="385"/>
      <c r="AU4114" s="359"/>
      <c r="AW4114" s="416"/>
      <c r="AX4114" s="694"/>
      <c r="AY4114" s="641"/>
      <c r="AZ4114" s="385"/>
      <c r="BA4114" s="385"/>
      <c r="BB4114" s="416"/>
      <c r="BC4114" s="416"/>
      <c r="BD4114" s="416"/>
      <c r="BE4114" s="416"/>
      <c r="BF4114" s="416"/>
      <c r="BG4114" s="416"/>
      <c r="BH4114" s="416"/>
      <c r="BI4114" s="416"/>
      <c r="BJ4114" s="416"/>
    </row>
    <row r="4115" spans="10:62" x14ac:dyDescent="0.2">
      <c r="J4115" s="385"/>
      <c r="K4115" s="217"/>
      <c r="L4115" s="217"/>
      <c r="M4115" s="693"/>
      <c r="N4115" s="693"/>
      <c r="O4115" s="359"/>
      <c r="P4115" s="619"/>
      <c r="Q4115" s="672"/>
      <c r="R4115" s="672"/>
      <c r="S4115" s="672"/>
      <c r="T4115" s="385"/>
      <c r="U4115" s="385"/>
      <c r="V4115" s="385"/>
      <c r="W4115" s="385"/>
      <c r="X4115" s="693"/>
      <c r="Y4115" s="325"/>
      <c r="Z4115" s="308"/>
      <c r="AA4115" s="383"/>
      <c r="AC4115" s="325"/>
      <c r="AD4115" s="325"/>
      <c r="AF4115" s="383"/>
      <c r="AH4115" s="325"/>
      <c r="AI4115" s="325"/>
      <c r="AK4115" s="385"/>
      <c r="AL4115" s="385"/>
      <c r="AM4115" s="359"/>
      <c r="AN4115" s="385"/>
      <c r="AO4115" s="385"/>
      <c r="AP4115" s="385"/>
      <c r="AQ4115" s="385"/>
      <c r="AR4115" s="385"/>
      <c r="AS4115" s="385"/>
      <c r="AT4115" s="385"/>
      <c r="AU4115" s="359"/>
      <c r="AW4115" s="416"/>
      <c r="AX4115" s="694"/>
      <c r="AY4115" s="641"/>
      <c r="AZ4115" s="385"/>
      <c r="BA4115" s="385"/>
      <c r="BB4115" s="416"/>
      <c r="BC4115" s="416"/>
      <c r="BD4115" s="416"/>
      <c r="BE4115" s="416"/>
      <c r="BF4115" s="416"/>
      <c r="BG4115" s="416"/>
      <c r="BH4115" s="416"/>
      <c r="BI4115" s="416"/>
      <c r="BJ4115" s="416"/>
    </row>
    <row r="4116" spans="10:62" x14ac:dyDescent="0.2">
      <c r="J4116" s="385"/>
      <c r="K4116" s="217"/>
      <c r="L4116" s="217"/>
      <c r="M4116" s="693"/>
      <c r="N4116" s="693"/>
      <c r="O4116" s="359"/>
      <c r="P4116" s="619"/>
      <c r="Q4116" s="672"/>
      <c r="R4116" s="672"/>
      <c r="S4116" s="672"/>
      <c r="T4116" s="385"/>
      <c r="U4116" s="385"/>
      <c r="V4116" s="385"/>
      <c r="W4116" s="385"/>
      <c r="X4116" s="693"/>
      <c r="Y4116" s="325"/>
      <c r="Z4116" s="308"/>
      <c r="AA4116" s="383"/>
      <c r="AC4116" s="325"/>
      <c r="AD4116" s="325"/>
      <c r="AF4116" s="383"/>
      <c r="AH4116" s="325"/>
      <c r="AI4116" s="325"/>
      <c r="AK4116" s="385"/>
      <c r="AL4116" s="385"/>
      <c r="AM4116" s="359"/>
      <c r="AN4116" s="385"/>
      <c r="AO4116" s="385"/>
      <c r="AP4116" s="385"/>
      <c r="AQ4116" s="385"/>
      <c r="AR4116" s="385"/>
      <c r="AS4116" s="385"/>
      <c r="AT4116" s="385"/>
      <c r="AU4116" s="359"/>
      <c r="AW4116" s="416"/>
      <c r="AX4116" s="694"/>
      <c r="AY4116" s="641"/>
      <c r="AZ4116" s="385"/>
      <c r="BA4116" s="385"/>
      <c r="BB4116" s="416"/>
      <c r="BC4116" s="416"/>
      <c r="BD4116" s="416"/>
      <c r="BE4116" s="416"/>
      <c r="BF4116" s="416"/>
      <c r="BG4116" s="416"/>
      <c r="BH4116" s="416"/>
      <c r="BI4116" s="416"/>
      <c r="BJ4116" s="416"/>
    </row>
    <row r="4117" spans="10:62" x14ac:dyDescent="0.2">
      <c r="J4117" s="385"/>
      <c r="K4117" s="217"/>
      <c r="L4117" s="217"/>
      <c r="M4117" s="693"/>
      <c r="N4117" s="693"/>
      <c r="O4117" s="359"/>
      <c r="P4117" s="619"/>
      <c r="Q4117" s="672"/>
      <c r="R4117" s="672"/>
      <c r="S4117" s="672"/>
      <c r="T4117" s="385"/>
      <c r="U4117" s="385"/>
      <c r="V4117" s="385"/>
      <c r="W4117" s="385"/>
      <c r="X4117" s="693"/>
      <c r="Y4117" s="325"/>
      <c r="Z4117" s="308"/>
      <c r="AA4117" s="383"/>
      <c r="AC4117" s="325"/>
      <c r="AD4117" s="325"/>
      <c r="AF4117" s="383"/>
      <c r="AH4117" s="325"/>
      <c r="AI4117" s="325"/>
      <c r="AK4117" s="385"/>
      <c r="AL4117" s="385"/>
      <c r="AM4117" s="359"/>
      <c r="AN4117" s="385"/>
      <c r="AO4117" s="385"/>
      <c r="AP4117" s="385"/>
      <c r="AQ4117" s="385"/>
      <c r="AR4117" s="385"/>
      <c r="AS4117" s="385"/>
      <c r="AT4117" s="385"/>
      <c r="AU4117" s="359"/>
      <c r="AW4117" s="416"/>
      <c r="AX4117" s="694"/>
      <c r="AY4117" s="641"/>
      <c r="AZ4117" s="385"/>
      <c r="BA4117" s="385"/>
      <c r="BB4117" s="416"/>
      <c r="BC4117" s="416"/>
      <c r="BD4117" s="416"/>
      <c r="BE4117" s="416"/>
      <c r="BF4117" s="416"/>
      <c r="BG4117" s="416"/>
      <c r="BH4117" s="416"/>
      <c r="BI4117" s="416"/>
      <c r="BJ4117" s="416"/>
    </row>
    <row r="4118" spans="10:62" x14ac:dyDescent="0.2">
      <c r="J4118" s="385"/>
      <c r="K4118" s="217"/>
      <c r="L4118" s="217"/>
      <c r="M4118" s="693"/>
      <c r="N4118" s="693"/>
      <c r="O4118" s="359"/>
      <c r="P4118" s="619"/>
      <c r="Q4118" s="672"/>
      <c r="R4118" s="672"/>
      <c r="S4118" s="672"/>
      <c r="T4118" s="385"/>
      <c r="U4118" s="385"/>
      <c r="V4118" s="385"/>
      <c r="W4118" s="385"/>
      <c r="X4118" s="693"/>
      <c r="Y4118" s="325"/>
      <c r="Z4118" s="308"/>
      <c r="AA4118" s="383"/>
      <c r="AC4118" s="325"/>
      <c r="AD4118" s="325"/>
      <c r="AF4118" s="383"/>
      <c r="AH4118" s="325"/>
      <c r="AI4118" s="325"/>
      <c r="AK4118" s="385"/>
      <c r="AL4118" s="385"/>
      <c r="AM4118" s="359"/>
      <c r="AN4118" s="385"/>
      <c r="AO4118" s="385"/>
      <c r="AP4118" s="385"/>
      <c r="AQ4118" s="385"/>
      <c r="AR4118" s="385"/>
      <c r="AS4118" s="385"/>
      <c r="AT4118" s="385"/>
      <c r="AU4118" s="359"/>
      <c r="AW4118" s="416"/>
      <c r="AX4118" s="694"/>
      <c r="AY4118" s="641"/>
      <c r="AZ4118" s="385"/>
      <c r="BA4118" s="385"/>
      <c r="BB4118" s="416"/>
      <c r="BC4118" s="416"/>
      <c r="BD4118" s="416"/>
      <c r="BE4118" s="416"/>
      <c r="BF4118" s="416"/>
      <c r="BG4118" s="416"/>
      <c r="BH4118" s="416"/>
      <c r="BI4118" s="416"/>
      <c r="BJ4118" s="416"/>
    </row>
    <row r="4119" spans="10:62" x14ac:dyDescent="0.2">
      <c r="J4119" s="385"/>
      <c r="K4119" s="217"/>
      <c r="L4119" s="217"/>
      <c r="M4119" s="693"/>
      <c r="N4119" s="693"/>
      <c r="O4119" s="359"/>
      <c r="P4119" s="619"/>
      <c r="Q4119" s="672"/>
      <c r="R4119" s="672"/>
      <c r="S4119" s="672"/>
      <c r="T4119" s="385"/>
      <c r="U4119" s="385"/>
      <c r="V4119" s="385"/>
      <c r="W4119" s="385"/>
      <c r="X4119" s="693"/>
      <c r="Y4119" s="325"/>
      <c r="Z4119" s="308"/>
      <c r="AA4119" s="383"/>
      <c r="AC4119" s="325"/>
      <c r="AD4119" s="325"/>
      <c r="AF4119" s="383"/>
      <c r="AH4119" s="325"/>
      <c r="AI4119" s="325"/>
      <c r="AK4119" s="385"/>
      <c r="AL4119" s="385"/>
      <c r="AM4119" s="359"/>
      <c r="AN4119" s="385"/>
      <c r="AO4119" s="385"/>
      <c r="AP4119" s="385"/>
      <c r="AQ4119" s="385"/>
      <c r="AR4119" s="385"/>
      <c r="AS4119" s="385"/>
      <c r="AT4119" s="385"/>
      <c r="AU4119" s="359"/>
      <c r="AW4119" s="416"/>
      <c r="AX4119" s="694"/>
      <c r="AY4119" s="641"/>
      <c r="AZ4119" s="385"/>
      <c r="BA4119" s="385"/>
      <c r="BB4119" s="416"/>
      <c r="BC4119" s="416"/>
      <c r="BD4119" s="416"/>
      <c r="BE4119" s="416"/>
      <c r="BF4119" s="416"/>
      <c r="BG4119" s="416"/>
      <c r="BH4119" s="416"/>
      <c r="BI4119" s="416"/>
      <c r="BJ4119" s="416"/>
    </row>
    <row r="4120" spans="10:62" x14ac:dyDescent="0.2">
      <c r="J4120" s="385"/>
      <c r="K4120" s="217"/>
      <c r="L4120" s="217"/>
      <c r="M4120" s="693"/>
      <c r="N4120" s="693"/>
      <c r="O4120" s="359"/>
      <c r="P4120" s="619"/>
      <c r="Q4120" s="672"/>
      <c r="R4120" s="672"/>
      <c r="S4120" s="672"/>
      <c r="T4120" s="385"/>
      <c r="U4120" s="385"/>
      <c r="V4120" s="385"/>
      <c r="W4120" s="385"/>
      <c r="X4120" s="693"/>
      <c r="Y4120" s="325"/>
      <c r="Z4120" s="308"/>
      <c r="AA4120" s="383"/>
      <c r="AC4120" s="325"/>
      <c r="AD4120" s="325"/>
      <c r="AF4120" s="383"/>
      <c r="AH4120" s="325"/>
      <c r="AI4120" s="325"/>
      <c r="AK4120" s="385"/>
      <c r="AL4120" s="385"/>
      <c r="AM4120" s="359"/>
      <c r="AN4120" s="385"/>
      <c r="AO4120" s="385"/>
      <c r="AP4120" s="385"/>
      <c r="AQ4120" s="385"/>
      <c r="AR4120" s="385"/>
      <c r="AS4120" s="385"/>
      <c r="AT4120" s="385"/>
      <c r="AU4120" s="359"/>
      <c r="AW4120" s="416"/>
      <c r="AX4120" s="694"/>
      <c r="AY4120" s="641"/>
      <c r="AZ4120" s="385"/>
      <c r="BA4120" s="385"/>
      <c r="BB4120" s="416"/>
      <c r="BC4120" s="416"/>
      <c r="BD4120" s="416"/>
      <c r="BE4120" s="416"/>
      <c r="BF4120" s="416"/>
      <c r="BG4120" s="416"/>
      <c r="BH4120" s="416"/>
      <c r="BI4120" s="416"/>
      <c r="BJ4120" s="416"/>
    </row>
    <row r="4121" spans="10:62" x14ac:dyDescent="0.2">
      <c r="J4121" s="385"/>
      <c r="K4121" s="217"/>
      <c r="L4121" s="217"/>
      <c r="M4121" s="693"/>
      <c r="N4121" s="693"/>
      <c r="O4121" s="359"/>
      <c r="P4121" s="619"/>
      <c r="Q4121" s="672"/>
      <c r="R4121" s="672"/>
      <c r="S4121" s="672"/>
      <c r="T4121" s="385"/>
      <c r="U4121" s="385"/>
      <c r="V4121" s="385"/>
      <c r="W4121" s="385"/>
      <c r="X4121" s="693"/>
      <c r="Y4121" s="325"/>
      <c r="Z4121" s="308"/>
      <c r="AA4121" s="383"/>
      <c r="AC4121" s="325"/>
      <c r="AD4121" s="325"/>
      <c r="AF4121" s="383"/>
      <c r="AH4121" s="325"/>
      <c r="AI4121" s="325"/>
      <c r="AK4121" s="385"/>
      <c r="AL4121" s="385"/>
      <c r="AM4121" s="359"/>
      <c r="AN4121" s="385"/>
      <c r="AO4121" s="385"/>
      <c r="AP4121" s="385"/>
      <c r="AQ4121" s="385"/>
      <c r="AR4121" s="385"/>
      <c r="AS4121" s="385"/>
      <c r="AT4121" s="385"/>
      <c r="AU4121" s="359"/>
      <c r="AW4121" s="416"/>
      <c r="AX4121" s="694"/>
      <c r="AY4121" s="641"/>
      <c r="AZ4121" s="385"/>
      <c r="BA4121" s="385"/>
      <c r="BB4121" s="416"/>
      <c r="BC4121" s="416"/>
      <c r="BD4121" s="416"/>
      <c r="BE4121" s="416"/>
      <c r="BF4121" s="416"/>
      <c r="BG4121" s="416"/>
      <c r="BH4121" s="416"/>
      <c r="BI4121" s="416"/>
      <c r="BJ4121" s="416"/>
    </row>
    <row r="4122" spans="10:62" x14ac:dyDescent="0.2">
      <c r="J4122" s="385"/>
      <c r="K4122" s="217"/>
      <c r="L4122" s="217"/>
      <c r="M4122" s="693"/>
      <c r="N4122" s="693"/>
      <c r="O4122" s="359"/>
      <c r="P4122" s="619"/>
      <c r="Q4122" s="672"/>
      <c r="R4122" s="672"/>
      <c r="S4122" s="672"/>
      <c r="T4122" s="385"/>
      <c r="U4122" s="385"/>
      <c r="V4122" s="385"/>
      <c r="W4122" s="385"/>
      <c r="X4122" s="693"/>
      <c r="Y4122" s="325"/>
      <c r="Z4122" s="308"/>
      <c r="AA4122" s="383"/>
      <c r="AC4122" s="325"/>
      <c r="AD4122" s="325"/>
      <c r="AF4122" s="383"/>
      <c r="AH4122" s="325"/>
      <c r="AI4122" s="325"/>
      <c r="AK4122" s="385"/>
      <c r="AL4122" s="385"/>
      <c r="AM4122" s="359"/>
      <c r="AN4122" s="385"/>
      <c r="AO4122" s="385"/>
      <c r="AP4122" s="385"/>
      <c r="AQ4122" s="385"/>
      <c r="AR4122" s="385"/>
      <c r="AS4122" s="385"/>
      <c r="AT4122" s="385"/>
      <c r="AU4122" s="359"/>
      <c r="AW4122" s="416"/>
      <c r="AX4122" s="694"/>
      <c r="AY4122" s="641"/>
      <c r="AZ4122" s="385"/>
      <c r="BA4122" s="385"/>
      <c r="BB4122" s="416"/>
      <c r="BC4122" s="416"/>
      <c r="BD4122" s="416"/>
      <c r="BE4122" s="416"/>
      <c r="BF4122" s="416"/>
      <c r="BG4122" s="416"/>
      <c r="BH4122" s="416"/>
      <c r="BI4122" s="416"/>
      <c r="BJ4122" s="416"/>
    </row>
    <row r="4123" spans="10:62" x14ac:dyDescent="0.2">
      <c r="J4123" s="385"/>
      <c r="K4123" s="217"/>
      <c r="L4123" s="217"/>
      <c r="M4123" s="693"/>
      <c r="N4123" s="693"/>
      <c r="O4123" s="359"/>
      <c r="P4123" s="619"/>
      <c r="Q4123" s="672"/>
      <c r="R4123" s="672"/>
      <c r="S4123" s="672"/>
      <c r="T4123" s="385"/>
      <c r="U4123" s="385"/>
      <c r="V4123" s="385"/>
      <c r="W4123" s="385"/>
      <c r="X4123" s="693"/>
      <c r="Y4123" s="325"/>
      <c r="Z4123" s="308"/>
      <c r="AA4123" s="383"/>
      <c r="AC4123" s="325"/>
      <c r="AD4123" s="325"/>
      <c r="AF4123" s="383"/>
      <c r="AH4123" s="325"/>
      <c r="AI4123" s="325"/>
      <c r="AK4123" s="385"/>
      <c r="AL4123" s="385"/>
      <c r="AM4123" s="359"/>
      <c r="AN4123" s="385"/>
      <c r="AO4123" s="385"/>
      <c r="AP4123" s="385"/>
      <c r="AQ4123" s="385"/>
      <c r="AR4123" s="385"/>
      <c r="AS4123" s="385"/>
      <c r="AT4123" s="385"/>
      <c r="AU4123" s="359"/>
      <c r="AW4123" s="416"/>
      <c r="AX4123" s="694"/>
      <c r="AY4123" s="641"/>
      <c r="AZ4123" s="385"/>
      <c r="BA4123" s="385"/>
      <c r="BB4123" s="416"/>
      <c r="BC4123" s="416"/>
      <c r="BD4123" s="416"/>
      <c r="BE4123" s="416"/>
      <c r="BF4123" s="416"/>
      <c r="BG4123" s="416"/>
      <c r="BH4123" s="416"/>
      <c r="BI4123" s="416"/>
      <c r="BJ4123" s="416"/>
    </row>
    <row r="4124" spans="10:62" x14ac:dyDescent="0.2">
      <c r="J4124" s="385"/>
      <c r="K4124" s="217"/>
      <c r="L4124" s="217"/>
      <c r="M4124" s="693"/>
      <c r="N4124" s="693"/>
      <c r="O4124" s="359"/>
      <c r="P4124" s="619"/>
      <c r="Q4124" s="672"/>
      <c r="R4124" s="672"/>
      <c r="S4124" s="672"/>
      <c r="T4124" s="385"/>
      <c r="U4124" s="385"/>
      <c r="V4124" s="385"/>
      <c r="W4124" s="385"/>
      <c r="X4124" s="693"/>
      <c r="Y4124" s="325"/>
      <c r="Z4124" s="308"/>
      <c r="AA4124" s="383"/>
      <c r="AC4124" s="325"/>
      <c r="AD4124" s="325"/>
      <c r="AF4124" s="383"/>
      <c r="AH4124" s="325"/>
      <c r="AI4124" s="325"/>
      <c r="AK4124" s="385"/>
      <c r="AL4124" s="385"/>
      <c r="AM4124" s="359"/>
      <c r="AN4124" s="385"/>
      <c r="AO4124" s="385"/>
      <c r="AP4124" s="385"/>
      <c r="AQ4124" s="385"/>
      <c r="AR4124" s="385"/>
      <c r="AS4124" s="385"/>
      <c r="AT4124" s="385"/>
      <c r="AU4124" s="359"/>
      <c r="AW4124" s="416"/>
      <c r="AX4124" s="694"/>
      <c r="AY4124" s="641"/>
      <c r="AZ4124" s="385"/>
      <c r="BA4124" s="385"/>
      <c r="BB4124" s="416"/>
      <c r="BC4124" s="416"/>
      <c r="BD4124" s="416"/>
      <c r="BE4124" s="416"/>
      <c r="BF4124" s="416"/>
      <c r="BG4124" s="416"/>
      <c r="BH4124" s="416"/>
      <c r="BI4124" s="416"/>
      <c r="BJ4124" s="416"/>
    </row>
    <row r="4125" spans="10:62" x14ac:dyDescent="0.2">
      <c r="J4125" s="385"/>
      <c r="K4125" s="217"/>
      <c r="L4125" s="217"/>
      <c r="M4125" s="693"/>
      <c r="N4125" s="693"/>
      <c r="O4125" s="359"/>
      <c r="P4125" s="619"/>
      <c r="Q4125" s="672"/>
      <c r="R4125" s="672"/>
      <c r="S4125" s="672"/>
      <c r="T4125" s="385"/>
      <c r="U4125" s="385"/>
      <c r="V4125" s="385"/>
      <c r="W4125" s="385"/>
      <c r="X4125" s="693"/>
      <c r="Y4125" s="325"/>
      <c r="Z4125" s="308"/>
      <c r="AA4125" s="383"/>
      <c r="AC4125" s="325"/>
      <c r="AD4125" s="325"/>
      <c r="AF4125" s="383"/>
      <c r="AH4125" s="325"/>
      <c r="AI4125" s="325"/>
      <c r="AK4125" s="385"/>
      <c r="AL4125" s="385"/>
      <c r="AM4125" s="359"/>
      <c r="AN4125" s="385"/>
      <c r="AO4125" s="385"/>
      <c r="AP4125" s="385"/>
      <c r="AQ4125" s="385"/>
      <c r="AR4125" s="385"/>
      <c r="AS4125" s="385"/>
      <c r="AT4125" s="385"/>
      <c r="AU4125" s="359"/>
      <c r="AW4125" s="416"/>
      <c r="AX4125" s="694"/>
      <c r="AY4125" s="641"/>
      <c r="AZ4125" s="385"/>
      <c r="BA4125" s="385"/>
      <c r="BB4125" s="416"/>
      <c r="BC4125" s="416"/>
      <c r="BD4125" s="416"/>
      <c r="BE4125" s="416"/>
      <c r="BF4125" s="416"/>
      <c r="BG4125" s="416"/>
      <c r="BH4125" s="416"/>
      <c r="BI4125" s="416"/>
      <c r="BJ4125" s="416"/>
    </row>
    <row r="4126" spans="10:62" x14ac:dyDescent="0.2">
      <c r="J4126" s="385"/>
      <c r="K4126" s="217"/>
      <c r="L4126" s="217"/>
      <c r="M4126" s="693"/>
      <c r="N4126" s="693"/>
      <c r="O4126" s="359"/>
      <c r="P4126" s="619"/>
      <c r="Q4126" s="672"/>
      <c r="R4126" s="672"/>
      <c r="S4126" s="672"/>
      <c r="T4126" s="385"/>
      <c r="U4126" s="385"/>
      <c r="V4126" s="385"/>
      <c r="W4126" s="385"/>
      <c r="X4126" s="693"/>
      <c r="Y4126" s="325"/>
      <c r="Z4126" s="308"/>
      <c r="AA4126" s="383"/>
      <c r="AC4126" s="325"/>
      <c r="AD4126" s="325"/>
      <c r="AF4126" s="383"/>
      <c r="AH4126" s="325"/>
      <c r="AI4126" s="325"/>
      <c r="AK4126" s="385"/>
      <c r="AL4126" s="385"/>
      <c r="AM4126" s="359"/>
      <c r="AN4126" s="385"/>
      <c r="AO4126" s="385"/>
      <c r="AP4126" s="385"/>
      <c r="AQ4126" s="385"/>
      <c r="AR4126" s="385"/>
      <c r="AS4126" s="385"/>
      <c r="AT4126" s="385"/>
      <c r="AU4126" s="359"/>
      <c r="AW4126" s="416"/>
      <c r="AX4126" s="694"/>
      <c r="AY4126" s="641"/>
      <c r="AZ4126" s="385"/>
      <c r="BA4126" s="385"/>
      <c r="BB4126" s="416"/>
      <c r="BC4126" s="416"/>
      <c r="BD4126" s="416"/>
      <c r="BE4126" s="416"/>
      <c r="BF4126" s="416"/>
      <c r="BG4126" s="416"/>
      <c r="BH4126" s="416"/>
      <c r="BI4126" s="416"/>
      <c r="BJ4126" s="416"/>
    </row>
    <row r="4127" spans="10:62" x14ac:dyDescent="0.2">
      <c r="J4127" s="385"/>
      <c r="K4127" s="217"/>
      <c r="L4127" s="217"/>
      <c r="M4127" s="693"/>
      <c r="N4127" s="693"/>
      <c r="O4127" s="359"/>
      <c r="P4127" s="619"/>
      <c r="Q4127" s="672"/>
      <c r="R4127" s="672"/>
      <c r="S4127" s="672"/>
      <c r="T4127" s="385"/>
      <c r="U4127" s="385"/>
      <c r="V4127" s="385"/>
      <c r="W4127" s="385"/>
      <c r="X4127" s="693"/>
      <c r="Y4127" s="325"/>
      <c r="Z4127" s="308"/>
      <c r="AA4127" s="383"/>
      <c r="AC4127" s="325"/>
      <c r="AD4127" s="325"/>
      <c r="AF4127" s="383"/>
      <c r="AH4127" s="325"/>
      <c r="AI4127" s="325"/>
      <c r="AK4127" s="385"/>
      <c r="AL4127" s="385"/>
      <c r="AM4127" s="359"/>
      <c r="AN4127" s="385"/>
      <c r="AO4127" s="385"/>
      <c r="AP4127" s="385"/>
      <c r="AQ4127" s="385"/>
      <c r="AR4127" s="385"/>
      <c r="AS4127" s="385"/>
      <c r="AT4127" s="385"/>
      <c r="AU4127" s="359"/>
      <c r="AW4127" s="416"/>
      <c r="AX4127" s="694"/>
      <c r="AY4127" s="641"/>
      <c r="AZ4127" s="385"/>
      <c r="BA4127" s="385"/>
      <c r="BB4127" s="416"/>
      <c r="BC4127" s="416"/>
      <c r="BD4127" s="416"/>
      <c r="BE4127" s="416"/>
      <c r="BF4127" s="416"/>
      <c r="BG4127" s="416"/>
      <c r="BH4127" s="416"/>
      <c r="BI4127" s="416"/>
      <c r="BJ4127" s="416"/>
    </row>
    <row r="4128" spans="10:62" x14ac:dyDescent="0.2">
      <c r="J4128" s="385"/>
      <c r="K4128" s="217"/>
      <c r="L4128" s="217"/>
      <c r="M4128" s="693"/>
      <c r="N4128" s="693"/>
      <c r="O4128" s="359"/>
      <c r="P4128" s="619"/>
      <c r="Q4128" s="672"/>
      <c r="R4128" s="672"/>
      <c r="S4128" s="672"/>
      <c r="T4128" s="385"/>
      <c r="U4128" s="385"/>
      <c r="V4128" s="385"/>
      <c r="W4128" s="385"/>
      <c r="X4128" s="693"/>
      <c r="Y4128" s="325"/>
      <c r="Z4128" s="308"/>
      <c r="AA4128" s="383"/>
      <c r="AC4128" s="325"/>
      <c r="AD4128" s="325"/>
      <c r="AF4128" s="383"/>
      <c r="AH4128" s="325"/>
      <c r="AI4128" s="325"/>
      <c r="AK4128" s="385"/>
      <c r="AL4128" s="385"/>
      <c r="AM4128" s="359"/>
      <c r="AN4128" s="385"/>
      <c r="AO4128" s="385"/>
      <c r="AP4128" s="385"/>
      <c r="AQ4128" s="385"/>
      <c r="AR4128" s="385"/>
      <c r="AS4128" s="385"/>
      <c r="AT4128" s="385"/>
      <c r="AU4128" s="359"/>
      <c r="AW4128" s="416"/>
      <c r="AX4128" s="694"/>
      <c r="AY4128" s="641"/>
      <c r="AZ4128" s="385"/>
      <c r="BA4128" s="385"/>
      <c r="BB4128" s="416"/>
      <c r="BC4128" s="416"/>
      <c r="BD4128" s="416"/>
      <c r="BE4128" s="416"/>
      <c r="BF4128" s="416"/>
      <c r="BG4128" s="416"/>
      <c r="BH4128" s="416"/>
      <c r="BI4128" s="416"/>
      <c r="BJ4128" s="416"/>
    </row>
    <row r="4129" spans="10:62" x14ac:dyDescent="0.2">
      <c r="J4129" s="385"/>
      <c r="K4129" s="217"/>
      <c r="L4129" s="217"/>
      <c r="M4129" s="693"/>
      <c r="N4129" s="693"/>
      <c r="O4129" s="359"/>
      <c r="P4129" s="619"/>
      <c r="Q4129" s="672"/>
      <c r="R4129" s="672"/>
      <c r="S4129" s="672"/>
      <c r="T4129" s="385"/>
      <c r="U4129" s="385"/>
      <c r="V4129" s="385"/>
      <c r="W4129" s="385"/>
      <c r="X4129" s="693"/>
      <c r="Y4129" s="325"/>
      <c r="Z4129" s="308"/>
      <c r="AA4129" s="383"/>
      <c r="AC4129" s="325"/>
      <c r="AD4129" s="325"/>
      <c r="AF4129" s="383"/>
      <c r="AH4129" s="325"/>
      <c r="AI4129" s="325"/>
      <c r="AK4129" s="385"/>
      <c r="AL4129" s="385"/>
      <c r="AM4129" s="359"/>
      <c r="AN4129" s="385"/>
      <c r="AO4129" s="385"/>
      <c r="AP4129" s="385"/>
      <c r="AQ4129" s="385"/>
      <c r="AR4129" s="385"/>
      <c r="AS4129" s="385"/>
      <c r="AT4129" s="385"/>
      <c r="AU4129" s="359"/>
      <c r="AW4129" s="416"/>
      <c r="AX4129" s="694"/>
      <c r="AY4129" s="641"/>
      <c r="AZ4129" s="385"/>
      <c r="BA4129" s="385"/>
      <c r="BB4129" s="416"/>
      <c r="BC4129" s="416"/>
      <c r="BD4129" s="416"/>
      <c r="BE4129" s="416"/>
      <c r="BF4129" s="416"/>
      <c r="BG4129" s="416"/>
      <c r="BH4129" s="416"/>
      <c r="BI4129" s="416"/>
      <c r="BJ4129" s="416"/>
    </row>
    <row r="4130" spans="10:62" x14ac:dyDescent="0.2">
      <c r="J4130" s="385"/>
      <c r="K4130" s="217"/>
      <c r="L4130" s="217"/>
      <c r="M4130" s="693"/>
      <c r="N4130" s="693"/>
      <c r="O4130" s="359"/>
      <c r="P4130" s="619"/>
      <c r="Q4130" s="672"/>
      <c r="R4130" s="672"/>
      <c r="S4130" s="672"/>
      <c r="T4130" s="385"/>
      <c r="U4130" s="385"/>
      <c r="V4130" s="385"/>
      <c r="W4130" s="385"/>
      <c r="X4130" s="693"/>
      <c r="Y4130" s="325"/>
      <c r="Z4130" s="308"/>
      <c r="AA4130" s="383"/>
      <c r="AC4130" s="325"/>
      <c r="AD4130" s="325"/>
      <c r="AF4130" s="383"/>
      <c r="AH4130" s="325"/>
      <c r="AI4130" s="325"/>
      <c r="AK4130" s="385"/>
      <c r="AL4130" s="385"/>
      <c r="AM4130" s="359"/>
      <c r="AN4130" s="385"/>
      <c r="AO4130" s="385"/>
      <c r="AP4130" s="385"/>
      <c r="AQ4130" s="385"/>
      <c r="AR4130" s="385"/>
      <c r="AS4130" s="385"/>
      <c r="AT4130" s="385"/>
      <c r="AU4130" s="359"/>
      <c r="AW4130" s="416"/>
      <c r="AX4130" s="694"/>
      <c r="AY4130" s="641"/>
      <c r="AZ4130" s="385"/>
      <c r="BA4130" s="385"/>
      <c r="BB4130" s="416"/>
      <c r="BC4130" s="416"/>
      <c r="BD4130" s="416"/>
      <c r="BE4130" s="416"/>
      <c r="BF4130" s="416"/>
      <c r="BG4130" s="416"/>
      <c r="BH4130" s="416"/>
      <c r="BI4130" s="416"/>
      <c r="BJ4130" s="416"/>
    </row>
    <row r="4131" spans="10:62" x14ac:dyDescent="0.2">
      <c r="J4131" s="385"/>
      <c r="K4131" s="217"/>
      <c r="L4131" s="217"/>
      <c r="M4131" s="693"/>
      <c r="N4131" s="693"/>
      <c r="O4131" s="359"/>
      <c r="P4131" s="619"/>
      <c r="Q4131" s="672"/>
      <c r="R4131" s="672"/>
      <c r="S4131" s="672"/>
      <c r="T4131" s="385"/>
      <c r="U4131" s="385"/>
      <c r="V4131" s="385"/>
      <c r="W4131" s="385"/>
      <c r="X4131" s="693"/>
      <c r="Y4131" s="325"/>
      <c r="Z4131" s="308"/>
      <c r="AA4131" s="383"/>
      <c r="AC4131" s="325"/>
      <c r="AD4131" s="325"/>
      <c r="AF4131" s="383"/>
      <c r="AH4131" s="325"/>
      <c r="AI4131" s="325"/>
      <c r="AK4131" s="385"/>
      <c r="AL4131" s="385"/>
      <c r="AM4131" s="359"/>
      <c r="AN4131" s="385"/>
      <c r="AO4131" s="385"/>
      <c r="AP4131" s="385"/>
      <c r="AQ4131" s="385"/>
      <c r="AR4131" s="385"/>
      <c r="AS4131" s="385"/>
      <c r="AT4131" s="385"/>
      <c r="AU4131" s="359"/>
      <c r="AW4131" s="416"/>
      <c r="AX4131" s="694"/>
      <c r="AY4131" s="641"/>
      <c r="AZ4131" s="385"/>
      <c r="BA4131" s="385"/>
      <c r="BB4131" s="416"/>
      <c r="BC4131" s="416"/>
      <c r="BD4131" s="416"/>
      <c r="BE4131" s="416"/>
      <c r="BF4131" s="416"/>
      <c r="BG4131" s="416"/>
      <c r="BH4131" s="416"/>
      <c r="BI4131" s="416"/>
      <c r="BJ4131" s="416"/>
    </row>
    <row r="4132" spans="10:62" x14ac:dyDescent="0.2">
      <c r="J4132" s="385"/>
      <c r="K4132" s="217"/>
      <c r="L4132" s="217"/>
      <c r="M4132" s="693"/>
      <c r="N4132" s="693"/>
      <c r="O4132" s="359"/>
      <c r="P4132" s="619"/>
      <c r="Q4132" s="672"/>
      <c r="R4132" s="672"/>
      <c r="S4132" s="672"/>
      <c r="T4132" s="385"/>
      <c r="U4132" s="385"/>
      <c r="V4132" s="385"/>
      <c r="W4132" s="385"/>
      <c r="X4132" s="693"/>
      <c r="Y4132" s="325"/>
      <c r="Z4132" s="308"/>
      <c r="AA4132" s="383"/>
      <c r="AC4132" s="325"/>
      <c r="AD4132" s="325"/>
      <c r="AF4132" s="383"/>
      <c r="AH4132" s="325"/>
      <c r="AI4132" s="325"/>
      <c r="AK4132" s="385"/>
      <c r="AL4132" s="385"/>
      <c r="AM4132" s="359"/>
      <c r="AN4132" s="385"/>
      <c r="AO4132" s="385"/>
      <c r="AP4132" s="385"/>
      <c r="AQ4132" s="385"/>
      <c r="AR4132" s="385"/>
      <c r="AS4132" s="385"/>
      <c r="AT4132" s="385"/>
      <c r="AU4132" s="359"/>
      <c r="AW4132" s="416"/>
      <c r="AX4132" s="694"/>
      <c r="AY4132" s="641"/>
      <c r="AZ4132" s="385"/>
      <c r="BA4132" s="385"/>
      <c r="BB4132" s="416"/>
      <c r="BC4132" s="416"/>
      <c r="BD4132" s="416"/>
      <c r="BE4132" s="416"/>
      <c r="BF4132" s="416"/>
      <c r="BG4132" s="416"/>
      <c r="BH4132" s="416"/>
      <c r="BI4132" s="416"/>
      <c r="BJ4132" s="416"/>
    </row>
    <row r="4133" spans="10:62" x14ac:dyDescent="0.2">
      <c r="J4133" s="385"/>
      <c r="K4133" s="217"/>
      <c r="L4133" s="217"/>
      <c r="M4133" s="693"/>
      <c r="N4133" s="693"/>
      <c r="O4133" s="359"/>
      <c r="P4133" s="619"/>
      <c r="Q4133" s="672"/>
      <c r="R4133" s="672"/>
      <c r="S4133" s="672"/>
      <c r="T4133" s="385"/>
      <c r="U4133" s="385"/>
      <c r="V4133" s="385"/>
      <c r="W4133" s="385"/>
      <c r="X4133" s="693"/>
      <c r="Y4133" s="325"/>
      <c r="Z4133" s="308"/>
      <c r="AA4133" s="383"/>
      <c r="AC4133" s="325"/>
      <c r="AD4133" s="325"/>
      <c r="AF4133" s="383"/>
      <c r="AH4133" s="325"/>
      <c r="AI4133" s="325"/>
      <c r="AK4133" s="385"/>
      <c r="AL4133" s="385"/>
      <c r="AM4133" s="359"/>
      <c r="AN4133" s="385"/>
      <c r="AO4133" s="385"/>
      <c r="AP4133" s="385"/>
      <c r="AQ4133" s="385"/>
      <c r="AR4133" s="385"/>
      <c r="AS4133" s="385"/>
      <c r="AT4133" s="385"/>
      <c r="AU4133" s="359"/>
      <c r="AW4133" s="416"/>
      <c r="AX4133" s="694"/>
      <c r="AY4133" s="641"/>
      <c r="AZ4133" s="385"/>
      <c r="BA4133" s="385"/>
      <c r="BB4133" s="416"/>
      <c r="BC4133" s="416"/>
      <c r="BD4133" s="416"/>
      <c r="BE4133" s="416"/>
      <c r="BF4133" s="416"/>
      <c r="BG4133" s="416"/>
      <c r="BH4133" s="416"/>
      <c r="BI4133" s="416"/>
      <c r="BJ4133" s="416"/>
    </row>
    <row r="4134" spans="10:62" x14ac:dyDescent="0.2">
      <c r="J4134" s="385"/>
      <c r="K4134" s="217"/>
      <c r="L4134" s="217"/>
      <c r="M4134" s="693"/>
      <c r="N4134" s="693"/>
      <c r="O4134" s="359"/>
      <c r="P4134" s="619"/>
      <c r="Q4134" s="672"/>
      <c r="R4134" s="672"/>
      <c r="S4134" s="672"/>
      <c r="T4134" s="385"/>
      <c r="U4134" s="385"/>
      <c r="V4134" s="385"/>
      <c r="W4134" s="385"/>
      <c r="X4134" s="693"/>
      <c r="Y4134" s="325"/>
      <c r="Z4134" s="308"/>
      <c r="AA4134" s="383"/>
      <c r="AC4134" s="325"/>
      <c r="AD4134" s="325"/>
      <c r="AF4134" s="383"/>
      <c r="AH4134" s="325"/>
      <c r="AI4134" s="325"/>
      <c r="AK4134" s="385"/>
      <c r="AL4134" s="385"/>
      <c r="AM4134" s="359"/>
      <c r="AN4134" s="385"/>
      <c r="AO4134" s="385"/>
      <c r="AP4134" s="385"/>
      <c r="AQ4134" s="385"/>
      <c r="AR4134" s="385"/>
      <c r="AS4134" s="385"/>
      <c r="AT4134" s="385"/>
      <c r="AU4134" s="359"/>
      <c r="AW4134" s="416"/>
      <c r="AX4134" s="694"/>
      <c r="AY4134" s="641"/>
      <c r="AZ4134" s="385"/>
      <c r="BA4134" s="385"/>
      <c r="BB4134" s="416"/>
      <c r="BC4134" s="416"/>
      <c r="BD4134" s="416"/>
      <c r="BE4134" s="416"/>
      <c r="BF4134" s="416"/>
      <c r="BG4134" s="416"/>
      <c r="BH4134" s="416"/>
      <c r="BI4134" s="416"/>
      <c r="BJ4134" s="416"/>
    </row>
    <row r="4135" spans="10:62" x14ac:dyDescent="0.2">
      <c r="J4135" s="385"/>
      <c r="K4135" s="217"/>
      <c r="L4135" s="217"/>
      <c r="M4135" s="693"/>
      <c r="N4135" s="693"/>
      <c r="O4135" s="359"/>
      <c r="P4135" s="619"/>
      <c r="Q4135" s="672"/>
      <c r="R4135" s="672"/>
      <c r="S4135" s="672"/>
      <c r="T4135" s="385"/>
      <c r="U4135" s="385"/>
      <c r="V4135" s="385"/>
      <c r="W4135" s="385"/>
      <c r="X4135" s="693"/>
      <c r="Y4135" s="325"/>
      <c r="Z4135" s="308"/>
      <c r="AA4135" s="383"/>
      <c r="AC4135" s="325"/>
      <c r="AD4135" s="325"/>
      <c r="AF4135" s="383"/>
      <c r="AH4135" s="325"/>
      <c r="AI4135" s="325"/>
      <c r="AK4135" s="385"/>
      <c r="AL4135" s="385"/>
      <c r="AM4135" s="359"/>
      <c r="AN4135" s="385"/>
      <c r="AO4135" s="385"/>
      <c r="AP4135" s="385"/>
      <c r="AQ4135" s="385"/>
      <c r="AR4135" s="385"/>
      <c r="AS4135" s="385"/>
      <c r="AT4135" s="385"/>
      <c r="AU4135" s="359"/>
      <c r="AW4135" s="416"/>
      <c r="AX4135" s="694"/>
      <c r="AY4135" s="641"/>
      <c r="AZ4135" s="385"/>
      <c r="BA4135" s="385"/>
      <c r="BB4135" s="416"/>
      <c r="BC4135" s="416"/>
      <c r="BD4135" s="416"/>
      <c r="BE4135" s="416"/>
      <c r="BF4135" s="416"/>
      <c r="BG4135" s="416"/>
      <c r="BH4135" s="416"/>
      <c r="BI4135" s="416"/>
      <c r="BJ4135" s="416"/>
    </row>
    <row r="4136" spans="10:62" x14ac:dyDescent="0.2">
      <c r="J4136" s="385"/>
      <c r="K4136" s="217"/>
      <c r="L4136" s="217"/>
      <c r="M4136" s="693"/>
      <c r="N4136" s="693"/>
      <c r="O4136" s="359"/>
      <c r="P4136" s="619"/>
      <c r="Q4136" s="672"/>
      <c r="R4136" s="672"/>
      <c r="S4136" s="672"/>
      <c r="T4136" s="385"/>
      <c r="U4136" s="385"/>
      <c r="V4136" s="385"/>
      <c r="W4136" s="385"/>
      <c r="X4136" s="693"/>
      <c r="Y4136" s="325"/>
      <c r="Z4136" s="308"/>
      <c r="AA4136" s="383"/>
      <c r="AC4136" s="325"/>
      <c r="AD4136" s="325"/>
      <c r="AF4136" s="383"/>
      <c r="AH4136" s="325"/>
      <c r="AI4136" s="325"/>
      <c r="AK4136" s="385"/>
      <c r="AL4136" s="385"/>
      <c r="AM4136" s="359"/>
      <c r="AN4136" s="385"/>
      <c r="AO4136" s="385"/>
      <c r="AP4136" s="385"/>
      <c r="AQ4136" s="385"/>
      <c r="AR4136" s="385"/>
      <c r="AS4136" s="385"/>
      <c r="AT4136" s="385"/>
      <c r="AU4136" s="359"/>
      <c r="AW4136" s="416"/>
      <c r="AX4136" s="694"/>
      <c r="AY4136" s="641"/>
      <c r="AZ4136" s="385"/>
      <c r="BA4136" s="385"/>
      <c r="BB4136" s="416"/>
      <c r="BC4136" s="416"/>
      <c r="BD4136" s="416"/>
      <c r="BE4136" s="416"/>
      <c r="BF4136" s="416"/>
      <c r="BG4136" s="416"/>
      <c r="BH4136" s="416"/>
      <c r="BI4136" s="416"/>
      <c r="BJ4136" s="416"/>
    </row>
    <row r="4137" spans="10:62" x14ac:dyDescent="0.2">
      <c r="J4137" s="385"/>
      <c r="K4137" s="217"/>
      <c r="L4137" s="217"/>
      <c r="M4137" s="693"/>
      <c r="N4137" s="693"/>
      <c r="O4137" s="359"/>
      <c r="P4137" s="619"/>
      <c r="Q4137" s="672"/>
      <c r="R4137" s="672"/>
      <c r="S4137" s="672"/>
      <c r="T4137" s="385"/>
      <c r="U4137" s="385"/>
      <c r="V4137" s="385"/>
      <c r="W4137" s="385"/>
      <c r="X4137" s="693"/>
      <c r="Y4137" s="325"/>
      <c r="Z4137" s="308"/>
      <c r="AA4137" s="383"/>
      <c r="AC4137" s="325"/>
      <c r="AD4137" s="325"/>
      <c r="AF4137" s="383"/>
      <c r="AH4137" s="325"/>
      <c r="AI4137" s="325"/>
      <c r="AK4137" s="385"/>
      <c r="AL4137" s="385"/>
      <c r="AM4137" s="359"/>
      <c r="AN4137" s="385"/>
      <c r="AO4137" s="385"/>
      <c r="AP4137" s="385"/>
      <c r="AQ4137" s="385"/>
      <c r="AR4137" s="385"/>
      <c r="AS4137" s="385"/>
      <c r="AT4137" s="385"/>
      <c r="AU4137" s="359"/>
      <c r="AW4137" s="416"/>
      <c r="AX4137" s="694"/>
      <c r="AY4137" s="641"/>
      <c r="AZ4137" s="385"/>
      <c r="BA4137" s="385"/>
      <c r="BB4137" s="416"/>
      <c r="BC4137" s="416"/>
      <c r="BD4137" s="416"/>
      <c r="BE4137" s="416"/>
      <c r="BF4137" s="416"/>
      <c r="BG4137" s="416"/>
      <c r="BH4137" s="416"/>
      <c r="BI4137" s="416"/>
      <c r="BJ4137" s="416"/>
    </row>
    <row r="4138" spans="10:62" x14ac:dyDescent="0.2">
      <c r="J4138" s="385"/>
      <c r="K4138" s="217"/>
      <c r="L4138" s="217"/>
      <c r="M4138" s="693"/>
      <c r="N4138" s="693"/>
      <c r="O4138" s="359"/>
      <c r="P4138" s="619"/>
      <c r="Q4138" s="672"/>
      <c r="R4138" s="672"/>
      <c r="S4138" s="672"/>
      <c r="T4138" s="385"/>
      <c r="U4138" s="385"/>
      <c r="V4138" s="385"/>
      <c r="W4138" s="385"/>
      <c r="X4138" s="693"/>
      <c r="Y4138" s="325"/>
      <c r="Z4138" s="308"/>
      <c r="AA4138" s="383"/>
      <c r="AC4138" s="325"/>
      <c r="AD4138" s="325"/>
      <c r="AF4138" s="383"/>
      <c r="AH4138" s="325"/>
      <c r="AI4138" s="325"/>
      <c r="AK4138" s="385"/>
      <c r="AL4138" s="385"/>
      <c r="AM4138" s="359"/>
      <c r="AN4138" s="385"/>
      <c r="AO4138" s="385"/>
      <c r="AP4138" s="385"/>
      <c r="AQ4138" s="385"/>
      <c r="AR4138" s="385"/>
      <c r="AS4138" s="385"/>
      <c r="AT4138" s="385"/>
      <c r="AU4138" s="359"/>
      <c r="AW4138" s="416"/>
      <c r="AX4138" s="694"/>
      <c r="AY4138" s="641"/>
      <c r="AZ4138" s="385"/>
      <c r="BA4138" s="385"/>
      <c r="BB4138" s="416"/>
      <c r="BC4138" s="416"/>
      <c r="BD4138" s="416"/>
      <c r="BE4138" s="416"/>
      <c r="BF4138" s="416"/>
      <c r="BG4138" s="416"/>
      <c r="BH4138" s="416"/>
      <c r="BI4138" s="416"/>
      <c r="BJ4138" s="416"/>
    </row>
    <row r="4139" spans="10:62" x14ac:dyDescent="0.2">
      <c r="J4139" s="385"/>
      <c r="K4139" s="217"/>
      <c r="L4139" s="217"/>
      <c r="M4139" s="693"/>
      <c r="N4139" s="693"/>
      <c r="O4139" s="359"/>
      <c r="P4139" s="619"/>
      <c r="Q4139" s="672"/>
      <c r="R4139" s="672"/>
      <c r="S4139" s="672"/>
      <c r="T4139" s="385"/>
      <c r="U4139" s="385"/>
      <c r="V4139" s="385"/>
      <c r="W4139" s="385"/>
      <c r="X4139" s="693"/>
      <c r="Y4139" s="325"/>
      <c r="Z4139" s="308"/>
      <c r="AA4139" s="383"/>
      <c r="AC4139" s="325"/>
      <c r="AD4139" s="325"/>
      <c r="AF4139" s="383"/>
      <c r="AH4139" s="325"/>
      <c r="AI4139" s="325"/>
      <c r="AK4139" s="385"/>
      <c r="AL4139" s="385"/>
      <c r="AM4139" s="359"/>
      <c r="AN4139" s="385"/>
      <c r="AO4139" s="385"/>
      <c r="AP4139" s="385"/>
      <c r="AQ4139" s="385"/>
      <c r="AR4139" s="385"/>
      <c r="AS4139" s="385"/>
      <c r="AT4139" s="385"/>
      <c r="AU4139" s="359"/>
      <c r="AW4139" s="416"/>
      <c r="AX4139" s="694"/>
      <c r="AY4139" s="641"/>
      <c r="AZ4139" s="385"/>
      <c r="BA4139" s="385"/>
      <c r="BB4139" s="416"/>
      <c r="BC4139" s="416"/>
      <c r="BD4139" s="416"/>
      <c r="BE4139" s="416"/>
      <c r="BF4139" s="416"/>
      <c r="BG4139" s="416"/>
      <c r="BH4139" s="416"/>
      <c r="BI4139" s="416"/>
      <c r="BJ4139" s="416"/>
    </row>
    <row r="4140" spans="10:62" x14ac:dyDescent="0.2">
      <c r="J4140" s="385"/>
      <c r="K4140" s="217"/>
      <c r="L4140" s="217"/>
      <c r="M4140" s="693"/>
      <c r="N4140" s="693"/>
      <c r="O4140" s="359"/>
      <c r="P4140" s="619"/>
      <c r="Q4140" s="672"/>
      <c r="R4140" s="672"/>
      <c r="S4140" s="672"/>
      <c r="T4140" s="385"/>
      <c r="U4140" s="385"/>
      <c r="V4140" s="385"/>
      <c r="W4140" s="385"/>
      <c r="X4140" s="693"/>
      <c r="Y4140" s="325"/>
      <c r="Z4140" s="308"/>
      <c r="AA4140" s="383"/>
      <c r="AC4140" s="325"/>
      <c r="AD4140" s="325"/>
      <c r="AF4140" s="383"/>
      <c r="AH4140" s="325"/>
      <c r="AI4140" s="325"/>
      <c r="AK4140" s="385"/>
      <c r="AL4140" s="385"/>
      <c r="AM4140" s="359"/>
      <c r="AN4140" s="385"/>
      <c r="AO4140" s="385"/>
      <c r="AP4140" s="385"/>
      <c r="AQ4140" s="385"/>
      <c r="AR4140" s="385"/>
      <c r="AS4140" s="385"/>
      <c r="AT4140" s="385"/>
      <c r="AU4140" s="359"/>
      <c r="AW4140" s="416"/>
      <c r="AX4140" s="694"/>
      <c r="AY4140" s="641"/>
      <c r="AZ4140" s="385"/>
      <c r="BA4140" s="385"/>
      <c r="BB4140" s="416"/>
      <c r="BC4140" s="416"/>
      <c r="BD4140" s="416"/>
      <c r="BE4140" s="416"/>
      <c r="BF4140" s="416"/>
      <c r="BG4140" s="416"/>
      <c r="BH4140" s="416"/>
      <c r="BI4140" s="416"/>
      <c r="BJ4140" s="416"/>
    </row>
    <row r="4141" spans="10:62" x14ac:dyDescent="0.2">
      <c r="J4141" s="385"/>
      <c r="K4141" s="217"/>
      <c r="L4141" s="217"/>
      <c r="M4141" s="693"/>
      <c r="N4141" s="693"/>
      <c r="O4141" s="359"/>
      <c r="P4141" s="619"/>
      <c r="Q4141" s="672"/>
      <c r="R4141" s="672"/>
      <c r="S4141" s="672"/>
      <c r="T4141" s="385"/>
      <c r="U4141" s="385"/>
      <c r="V4141" s="385"/>
      <c r="W4141" s="385"/>
      <c r="X4141" s="693"/>
      <c r="Y4141" s="325"/>
      <c r="Z4141" s="308"/>
      <c r="AA4141" s="383"/>
      <c r="AC4141" s="325"/>
      <c r="AD4141" s="325"/>
      <c r="AF4141" s="383"/>
      <c r="AH4141" s="325"/>
      <c r="AI4141" s="325"/>
      <c r="AK4141" s="385"/>
      <c r="AL4141" s="385"/>
      <c r="AM4141" s="359"/>
      <c r="AN4141" s="385"/>
      <c r="AO4141" s="385"/>
      <c r="AP4141" s="385"/>
      <c r="AQ4141" s="385"/>
      <c r="AR4141" s="385"/>
      <c r="AS4141" s="385"/>
      <c r="AT4141" s="385"/>
      <c r="AU4141" s="359"/>
      <c r="AW4141" s="416"/>
      <c r="AX4141" s="694"/>
      <c r="AY4141" s="641"/>
      <c r="AZ4141" s="385"/>
      <c r="BA4141" s="385"/>
      <c r="BB4141" s="416"/>
      <c r="BC4141" s="416"/>
      <c r="BD4141" s="416"/>
      <c r="BE4141" s="416"/>
      <c r="BF4141" s="416"/>
      <c r="BG4141" s="416"/>
      <c r="BH4141" s="416"/>
      <c r="BI4141" s="416"/>
      <c r="BJ4141" s="416"/>
    </row>
    <row r="4142" spans="10:62" x14ac:dyDescent="0.2">
      <c r="J4142" s="385"/>
      <c r="K4142" s="217"/>
      <c r="L4142" s="217"/>
      <c r="M4142" s="693"/>
      <c r="N4142" s="693"/>
      <c r="O4142" s="359"/>
      <c r="P4142" s="619"/>
      <c r="Q4142" s="672"/>
      <c r="R4142" s="672"/>
      <c r="S4142" s="672"/>
      <c r="T4142" s="385"/>
      <c r="U4142" s="385"/>
      <c r="V4142" s="385"/>
      <c r="W4142" s="385"/>
      <c r="X4142" s="693"/>
      <c r="Y4142" s="325"/>
      <c r="Z4142" s="308"/>
      <c r="AA4142" s="383"/>
      <c r="AC4142" s="325"/>
      <c r="AD4142" s="325"/>
      <c r="AF4142" s="383"/>
      <c r="AH4142" s="325"/>
      <c r="AI4142" s="325"/>
      <c r="AK4142" s="385"/>
      <c r="AL4142" s="385"/>
      <c r="AM4142" s="359"/>
      <c r="AN4142" s="385"/>
      <c r="AO4142" s="385"/>
      <c r="AP4142" s="385"/>
      <c r="AQ4142" s="385"/>
      <c r="AR4142" s="385"/>
      <c r="AS4142" s="385"/>
      <c r="AT4142" s="385"/>
      <c r="AU4142" s="359"/>
      <c r="AW4142" s="416"/>
      <c r="AX4142" s="694"/>
      <c r="AY4142" s="641"/>
      <c r="AZ4142" s="385"/>
      <c r="BA4142" s="385"/>
      <c r="BB4142" s="416"/>
      <c r="BC4142" s="416"/>
      <c r="BD4142" s="416"/>
      <c r="BE4142" s="416"/>
      <c r="BF4142" s="416"/>
      <c r="BG4142" s="416"/>
      <c r="BH4142" s="416"/>
      <c r="BI4142" s="416"/>
      <c r="BJ4142" s="416"/>
    </row>
    <row r="4143" spans="10:62" x14ac:dyDescent="0.2">
      <c r="J4143" s="385"/>
      <c r="K4143" s="217"/>
      <c r="L4143" s="217"/>
      <c r="M4143" s="693"/>
      <c r="N4143" s="693"/>
      <c r="O4143" s="359"/>
      <c r="P4143" s="619"/>
      <c r="Q4143" s="672"/>
      <c r="R4143" s="672"/>
      <c r="S4143" s="672"/>
      <c r="T4143" s="385"/>
      <c r="U4143" s="385"/>
      <c r="V4143" s="385"/>
      <c r="W4143" s="385"/>
      <c r="X4143" s="693"/>
      <c r="Y4143" s="325"/>
      <c r="Z4143" s="308"/>
      <c r="AA4143" s="383"/>
      <c r="AC4143" s="325"/>
      <c r="AD4143" s="325"/>
      <c r="AF4143" s="383"/>
      <c r="AH4143" s="325"/>
      <c r="AI4143" s="325"/>
      <c r="AK4143" s="385"/>
      <c r="AL4143" s="385"/>
      <c r="AM4143" s="359"/>
      <c r="AN4143" s="385"/>
      <c r="AO4143" s="385"/>
      <c r="AP4143" s="385"/>
      <c r="AQ4143" s="385"/>
      <c r="AR4143" s="385"/>
      <c r="AS4143" s="385"/>
      <c r="AT4143" s="385"/>
      <c r="AU4143" s="359"/>
      <c r="AW4143" s="416"/>
      <c r="AX4143" s="694"/>
      <c r="AY4143" s="641"/>
      <c r="AZ4143" s="385"/>
      <c r="BA4143" s="385"/>
      <c r="BB4143" s="416"/>
      <c r="BC4143" s="416"/>
      <c r="BD4143" s="416"/>
      <c r="BE4143" s="416"/>
      <c r="BF4143" s="416"/>
      <c r="BG4143" s="416"/>
      <c r="BH4143" s="416"/>
      <c r="BI4143" s="416"/>
      <c r="BJ4143" s="416"/>
    </row>
    <row r="4144" spans="10:62" x14ac:dyDescent="0.2">
      <c r="J4144" s="385"/>
      <c r="K4144" s="217"/>
      <c r="L4144" s="217"/>
      <c r="M4144" s="693"/>
      <c r="N4144" s="693"/>
      <c r="O4144" s="359"/>
      <c r="P4144" s="619"/>
      <c r="Q4144" s="672"/>
      <c r="R4144" s="672"/>
      <c r="S4144" s="672"/>
      <c r="T4144" s="385"/>
      <c r="U4144" s="385"/>
      <c r="V4144" s="385"/>
      <c r="W4144" s="385"/>
      <c r="X4144" s="693"/>
      <c r="Y4144" s="325"/>
      <c r="Z4144" s="308"/>
      <c r="AA4144" s="383"/>
      <c r="AC4144" s="325"/>
      <c r="AD4144" s="325"/>
      <c r="AF4144" s="383"/>
      <c r="AH4144" s="325"/>
      <c r="AI4144" s="325"/>
      <c r="AK4144" s="385"/>
      <c r="AL4144" s="385"/>
      <c r="AM4144" s="359"/>
      <c r="AN4144" s="385"/>
      <c r="AO4144" s="385"/>
      <c r="AP4144" s="385"/>
      <c r="AQ4144" s="385"/>
      <c r="AR4144" s="385"/>
      <c r="AS4144" s="385"/>
      <c r="AT4144" s="385"/>
      <c r="AU4144" s="359"/>
      <c r="AW4144" s="416"/>
      <c r="AX4144" s="694"/>
      <c r="AY4144" s="641"/>
      <c r="AZ4144" s="385"/>
      <c r="BA4144" s="385"/>
      <c r="BB4144" s="416"/>
      <c r="BC4144" s="416"/>
      <c r="BD4144" s="416"/>
      <c r="BE4144" s="416"/>
      <c r="BF4144" s="416"/>
      <c r="BG4144" s="416"/>
      <c r="BH4144" s="416"/>
      <c r="BI4144" s="416"/>
      <c r="BJ4144" s="416"/>
    </row>
    <row r="4145" spans="10:62" x14ac:dyDescent="0.2">
      <c r="J4145" s="385"/>
      <c r="K4145" s="217"/>
      <c r="L4145" s="217"/>
      <c r="M4145" s="693"/>
      <c r="N4145" s="693"/>
      <c r="O4145" s="359"/>
      <c r="P4145" s="619"/>
      <c r="Q4145" s="672"/>
      <c r="R4145" s="672"/>
      <c r="S4145" s="672"/>
      <c r="T4145" s="385"/>
      <c r="U4145" s="385"/>
      <c r="V4145" s="385"/>
      <c r="W4145" s="385"/>
      <c r="X4145" s="693"/>
      <c r="Y4145" s="325"/>
      <c r="Z4145" s="308"/>
      <c r="AA4145" s="383"/>
      <c r="AC4145" s="325"/>
      <c r="AD4145" s="325"/>
      <c r="AF4145" s="383"/>
      <c r="AH4145" s="325"/>
      <c r="AI4145" s="325"/>
      <c r="AK4145" s="385"/>
      <c r="AL4145" s="385"/>
      <c r="AM4145" s="359"/>
      <c r="AN4145" s="385"/>
      <c r="AO4145" s="385"/>
      <c r="AP4145" s="385"/>
      <c r="AQ4145" s="385"/>
      <c r="AR4145" s="385"/>
      <c r="AS4145" s="385"/>
      <c r="AT4145" s="385"/>
      <c r="AU4145" s="359"/>
      <c r="AW4145" s="416"/>
      <c r="AX4145" s="694"/>
      <c r="AY4145" s="641"/>
      <c r="AZ4145" s="385"/>
      <c r="BA4145" s="385"/>
      <c r="BB4145" s="416"/>
      <c r="BC4145" s="416"/>
      <c r="BD4145" s="416"/>
      <c r="BE4145" s="416"/>
      <c r="BF4145" s="416"/>
      <c r="BG4145" s="416"/>
      <c r="BH4145" s="416"/>
      <c r="BI4145" s="416"/>
      <c r="BJ4145" s="416"/>
    </row>
    <row r="4146" spans="10:62" x14ac:dyDescent="0.2">
      <c r="J4146" s="385"/>
      <c r="K4146" s="217"/>
      <c r="L4146" s="217"/>
      <c r="M4146" s="693"/>
      <c r="N4146" s="693"/>
      <c r="O4146" s="359"/>
      <c r="P4146" s="619"/>
      <c r="Q4146" s="672"/>
      <c r="R4146" s="672"/>
      <c r="S4146" s="672"/>
      <c r="T4146" s="385"/>
      <c r="U4146" s="385"/>
      <c r="V4146" s="385"/>
      <c r="W4146" s="385"/>
      <c r="X4146" s="693"/>
      <c r="Y4146" s="325"/>
      <c r="Z4146" s="308"/>
      <c r="AA4146" s="383"/>
      <c r="AC4146" s="325"/>
      <c r="AD4146" s="325"/>
      <c r="AF4146" s="383"/>
      <c r="AH4146" s="325"/>
      <c r="AI4146" s="325"/>
      <c r="AK4146" s="385"/>
      <c r="AL4146" s="385"/>
      <c r="AM4146" s="359"/>
      <c r="AN4146" s="385"/>
      <c r="AO4146" s="385"/>
      <c r="AP4146" s="385"/>
      <c r="AQ4146" s="385"/>
      <c r="AR4146" s="385"/>
      <c r="AS4146" s="385"/>
      <c r="AT4146" s="385"/>
      <c r="AU4146" s="359"/>
      <c r="AW4146" s="416"/>
      <c r="AX4146" s="694"/>
      <c r="AY4146" s="641"/>
      <c r="AZ4146" s="385"/>
      <c r="BA4146" s="385"/>
      <c r="BB4146" s="416"/>
      <c r="BC4146" s="416"/>
      <c r="BD4146" s="416"/>
      <c r="BE4146" s="416"/>
      <c r="BF4146" s="416"/>
      <c r="BG4146" s="416"/>
      <c r="BH4146" s="416"/>
      <c r="BI4146" s="416"/>
      <c r="BJ4146" s="416"/>
    </row>
    <row r="4147" spans="10:62" x14ac:dyDescent="0.2">
      <c r="J4147" s="385"/>
      <c r="K4147" s="217"/>
      <c r="L4147" s="217"/>
      <c r="M4147" s="693"/>
      <c r="N4147" s="693"/>
      <c r="O4147" s="359"/>
      <c r="P4147" s="619"/>
      <c r="Q4147" s="672"/>
      <c r="R4147" s="672"/>
      <c r="S4147" s="672"/>
      <c r="T4147" s="385"/>
      <c r="U4147" s="385"/>
      <c r="V4147" s="385"/>
      <c r="W4147" s="385"/>
      <c r="X4147" s="693"/>
      <c r="Y4147" s="325"/>
      <c r="Z4147" s="308"/>
      <c r="AA4147" s="383"/>
      <c r="AC4147" s="325"/>
      <c r="AD4147" s="325"/>
      <c r="AF4147" s="383"/>
      <c r="AH4147" s="325"/>
      <c r="AI4147" s="325"/>
      <c r="AK4147" s="385"/>
      <c r="AL4147" s="385"/>
      <c r="AM4147" s="359"/>
      <c r="AN4147" s="385"/>
      <c r="AO4147" s="385"/>
      <c r="AP4147" s="385"/>
      <c r="AQ4147" s="385"/>
      <c r="AR4147" s="385"/>
      <c r="AS4147" s="385"/>
      <c r="AT4147" s="385"/>
      <c r="AU4147" s="359"/>
      <c r="AW4147" s="416"/>
      <c r="AX4147" s="694"/>
      <c r="AY4147" s="641"/>
      <c r="AZ4147" s="385"/>
      <c r="BA4147" s="385"/>
      <c r="BB4147" s="416"/>
      <c r="BC4147" s="416"/>
      <c r="BD4147" s="416"/>
      <c r="BE4147" s="416"/>
      <c r="BF4147" s="416"/>
      <c r="BG4147" s="416"/>
      <c r="BH4147" s="416"/>
      <c r="BI4147" s="416"/>
      <c r="BJ4147" s="416"/>
    </row>
    <row r="4148" spans="10:62" x14ac:dyDescent="0.2">
      <c r="J4148" s="385"/>
      <c r="K4148" s="217"/>
      <c r="L4148" s="217"/>
      <c r="M4148" s="693"/>
      <c r="N4148" s="693"/>
      <c r="O4148" s="359"/>
      <c r="P4148" s="619"/>
      <c r="Q4148" s="672"/>
      <c r="R4148" s="672"/>
      <c r="S4148" s="672"/>
      <c r="T4148" s="385"/>
      <c r="U4148" s="385"/>
      <c r="V4148" s="385"/>
      <c r="W4148" s="385"/>
      <c r="X4148" s="693"/>
      <c r="Y4148" s="325"/>
      <c r="Z4148" s="308"/>
      <c r="AA4148" s="383"/>
      <c r="AC4148" s="325"/>
      <c r="AD4148" s="325"/>
      <c r="AF4148" s="383"/>
      <c r="AH4148" s="325"/>
      <c r="AI4148" s="325"/>
      <c r="AK4148" s="385"/>
      <c r="AL4148" s="385"/>
      <c r="AM4148" s="359"/>
      <c r="AN4148" s="385"/>
      <c r="AO4148" s="385"/>
      <c r="AP4148" s="385"/>
      <c r="AQ4148" s="385"/>
      <c r="AR4148" s="385"/>
      <c r="AS4148" s="385"/>
      <c r="AT4148" s="385"/>
      <c r="AU4148" s="359"/>
      <c r="AW4148" s="416"/>
      <c r="AX4148" s="694"/>
      <c r="AY4148" s="641"/>
      <c r="AZ4148" s="385"/>
      <c r="BA4148" s="385"/>
      <c r="BB4148" s="416"/>
      <c r="BC4148" s="416"/>
      <c r="BD4148" s="416"/>
      <c r="BE4148" s="416"/>
      <c r="BF4148" s="416"/>
      <c r="BG4148" s="416"/>
      <c r="BH4148" s="416"/>
      <c r="BI4148" s="416"/>
      <c r="BJ4148" s="416"/>
    </row>
    <row r="4149" spans="10:62" x14ac:dyDescent="0.2">
      <c r="J4149" s="385"/>
      <c r="K4149" s="217"/>
      <c r="L4149" s="217"/>
      <c r="M4149" s="693"/>
      <c r="N4149" s="693"/>
      <c r="O4149" s="359"/>
      <c r="P4149" s="619"/>
      <c r="Q4149" s="672"/>
      <c r="R4149" s="672"/>
      <c r="S4149" s="672"/>
      <c r="T4149" s="385"/>
      <c r="U4149" s="385"/>
      <c r="V4149" s="385"/>
      <c r="W4149" s="385"/>
      <c r="X4149" s="693"/>
      <c r="Y4149" s="325"/>
      <c r="Z4149" s="308"/>
      <c r="AA4149" s="383"/>
      <c r="AC4149" s="325"/>
      <c r="AD4149" s="325"/>
      <c r="AF4149" s="383"/>
      <c r="AH4149" s="325"/>
      <c r="AI4149" s="325"/>
      <c r="AK4149" s="385"/>
      <c r="AL4149" s="385"/>
      <c r="AM4149" s="359"/>
      <c r="AN4149" s="385"/>
      <c r="AO4149" s="385"/>
      <c r="AP4149" s="385"/>
      <c r="AQ4149" s="385"/>
      <c r="AR4149" s="385"/>
      <c r="AS4149" s="385"/>
      <c r="AT4149" s="385"/>
      <c r="AU4149" s="359"/>
      <c r="AW4149" s="416"/>
      <c r="AX4149" s="694"/>
      <c r="AY4149" s="641"/>
      <c r="AZ4149" s="385"/>
      <c r="BA4149" s="385"/>
      <c r="BB4149" s="416"/>
      <c r="BC4149" s="416"/>
      <c r="BD4149" s="416"/>
      <c r="BE4149" s="416"/>
      <c r="BF4149" s="416"/>
      <c r="BG4149" s="416"/>
      <c r="BH4149" s="416"/>
      <c r="BI4149" s="416"/>
      <c r="BJ4149" s="416"/>
    </row>
    <row r="4150" spans="10:62" x14ac:dyDescent="0.2">
      <c r="J4150" s="385"/>
      <c r="K4150" s="217"/>
      <c r="L4150" s="217"/>
      <c r="M4150" s="693"/>
      <c r="N4150" s="693"/>
      <c r="O4150" s="359"/>
      <c r="P4150" s="619"/>
      <c r="Q4150" s="672"/>
      <c r="R4150" s="672"/>
      <c r="S4150" s="672"/>
      <c r="T4150" s="385"/>
      <c r="U4150" s="385"/>
      <c r="V4150" s="385"/>
      <c r="W4150" s="385"/>
      <c r="X4150" s="693"/>
      <c r="Y4150" s="325"/>
      <c r="Z4150" s="308"/>
      <c r="AA4150" s="383"/>
      <c r="AC4150" s="325"/>
      <c r="AD4150" s="325"/>
      <c r="AF4150" s="383"/>
      <c r="AH4150" s="325"/>
      <c r="AI4150" s="325"/>
      <c r="AK4150" s="385"/>
      <c r="AL4150" s="385"/>
      <c r="AM4150" s="359"/>
      <c r="AN4150" s="385"/>
      <c r="AO4150" s="385"/>
      <c r="AP4150" s="385"/>
      <c r="AQ4150" s="385"/>
      <c r="AR4150" s="385"/>
      <c r="AS4150" s="385"/>
      <c r="AT4150" s="385"/>
      <c r="AU4150" s="359"/>
      <c r="AW4150" s="416"/>
      <c r="AX4150" s="694"/>
      <c r="AY4150" s="641"/>
      <c r="AZ4150" s="385"/>
      <c r="BA4150" s="385"/>
      <c r="BB4150" s="416"/>
      <c r="BC4150" s="416"/>
      <c r="BD4150" s="416"/>
      <c r="BE4150" s="416"/>
      <c r="BF4150" s="416"/>
      <c r="BG4150" s="416"/>
      <c r="BH4150" s="416"/>
      <c r="BI4150" s="416"/>
      <c r="BJ4150" s="416"/>
    </row>
    <row r="4151" spans="10:62" x14ac:dyDescent="0.2">
      <c r="J4151" s="385"/>
      <c r="K4151" s="217"/>
      <c r="L4151" s="217"/>
      <c r="M4151" s="693"/>
      <c r="N4151" s="693"/>
      <c r="O4151" s="359"/>
      <c r="P4151" s="619"/>
      <c r="Q4151" s="672"/>
      <c r="R4151" s="672"/>
      <c r="S4151" s="672"/>
      <c r="T4151" s="385"/>
      <c r="U4151" s="385"/>
      <c r="V4151" s="385"/>
      <c r="W4151" s="385"/>
      <c r="X4151" s="693"/>
      <c r="Y4151" s="325"/>
      <c r="Z4151" s="308"/>
      <c r="AA4151" s="383"/>
      <c r="AC4151" s="325"/>
      <c r="AD4151" s="325"/>
      <c r="AF4151" s="383"/>
      <c r="AH4151" s="325"/>
      <c r="AI4151" s="325"/>
      <c r="AK4151" s="385"/>
      <c r="AL4151" s="385"/>
      <c r="AM4151" s="359"/>
      <c r="AN4151" s="385"/>
      <c r="AO4151" s="385"/>
      <c r="AP4151" s="385"/>
      <c r="AQ4151" s="385"/>
      <c r="AR4151" s="385"/>
      <c r="AS4151" s="385"/>
      <c r="AT4151" s="385"/>
      <c r="AU4151" s="359"/>
      <c r="AW4151" s="416"/>
      <c r="AX4151" s="694"/>
      <c r="AY4151" s="641"/>
      <c r="AZ4151" s="385"/>
      <c r="BA4151" s="385"/>
      <c r="BB4151" s="416"/>
      <c r="BC4151" s="416"/>
      <c r="BD4151" s="416"/>
      <c r="BE4151" s="416"/>
      <c r="BF4151" s="416"/>
      <c r="BG4151" s="416"/>
      <c r="BH4151" s="416"/>
      <c r="BI4151" s="416"/>
      <c r="BJ4151" s="416"/>
    </row>
    <row r="4152" spans="10:62" x14ac:dyDescent="0.2">
      <c r="J4152" s="385"/>
      <c r="K4152" s="217"/>
      <c r="L4152" s="217"/>
      <c r="M4152" s="693"/>
      <c r="N4152" s="693"/>
      <c r="O4152" s="359"/>
      <c r="P4152" s="619"/>
      <c r="Q4152" s="672"/>
      <c r="R4152" s="672"/>
      <c r="S4152" s="672"/>
      <c r="T4152" s="385"/>
      <c r="U4152" s="385"/>
      <c r="V4152" s="385"/>
      <c r="W4152" s="385"/>
      <c r="X4152" s="693"/>
      <c r="Y4152" s="325"/>
      <c r="Z4152" s="308"/>
      <c r="AA4152" s="383"/>
      <c r="AC4152" s="325"/>
      <c r="AD4152" s="325"/>
      <c r="AF4152" s="383"/>
      <c r="AH4152" s="325"/>
      <c r="AI4152" s="325"/>
      <c r="AK4152" s="385"/>
      <c r="AL4152" s="385"/>
      <c r="AM4152" s="359"/>
      <c r="AN4152" s="385"/>
      <c r="AO4152" s="385"/>
      <c r="AP4152" s="385"/>
      <c r="AQ4152" s="385"/>
      <c r="AR4152" s="385"/>
      <c r="AS4152" s="385"/>
      <c r="AT4152" s="385"/>
      <c r="AU4152" s="359"/>
      <c r="AW4152" s="416"/>
      <c r="AX4152" s="694"/>
      <c r="AY4152" s="641"/>
      <c r="AZ4152" s="385"/>
      <c r="BA4152" s="385"/>
      <c r="BB4152" s="416"/>
      <c r="BC4152" s="416"/>
      <c r="BD4152" s="416"/>
      <c r="BE4152" s="416"/>
      <c r="BF4152" s="416"/>
      <c r="BG4152" s="416"/>
      <c r="BH4152" s="416"/>
      <c r="BI4152" s="416"/>
      <c r="BJ4152" s="416"/>
    </row>
    <row r="4153" spans="10:62" x14ac:dyDescent="0.2">
      <c r="J4153" s="385"/>
      <c r="K4153" s="217"/>
      <c r="L4153" s="217"/>
      <c r="M4153" s="693"/>
      <c r="N4153" s="693"/>
      <c r="O4153" s="359"/>
      <c r="P4153" s="619"/>
      <c r="Q4153" s="672"/>
      <c r="R4153" s="672"/>
      <c r="S4153" s="672"/>
      <c r="T4153" s="385"/>
      <c r="U4153" s="385"/>
      <c r="V4153" s="385"/>
      <c r="W4153" s="385"/>
      <c r="X4153" s="693"/>
      <c r="Y4153" s="325"/>
      <c r="Z4153" s="308"/>
      <c r="AA4153" s="383"/>
      <c r="AC4153" s="325"/>
      <c r="AD4153" s="325"/>
      <c r="AF4153" s="383"/>
      <c r="AH4153" s="325"/>
      <c r="AI4153" s="325"/>
      <c r="AK4153" s="385"/>
      <c r="AL4153" s="385"/>
      <c r="AM4153" s="359"/>
      <c r="AN4153" s="385"/>
      <c r="AO4153" s="385"/>
      <c r="AP4153" s="385"/>
      <c r="AQ4153" s="385"/>
      <c r="AR4153" s="385"/>
      <c r="AS4153" s="385"/>
      <c r="AT4153" s="385"/>
      <c r="AU4153" s="359"/>
      <c r="AW4153" s="416"/>
      <c r="AX4153" s="694"/>
      <c r="AY4153" s="641"/>
      <c r="AZ4153" s="385"/>
      <c r="BA4153" s="385"/>
      <c r="BB4153" s="416"/>
      <c r="BC4153" s="416"/>
      <c r="BD4153" s="416"/>
      <c r="BE4153" s="416"/>
      <c r="BF4153" s="416"/>
      <c r="BG4153" s="416"/>
      <c r="BH4153" s="416"/>
      <c r="BI4153" s="416"/>
      <c r="BJ4153" s="416"/>
    </row>
    <row r="4154" spans="10:62" x14ac:dyDescent="0.2">
      <c r="J4154" s="385"/>
      <c r="K4154" s="217"/>
      <c r="L4154" s="217"/>
      <c r="M4154" s="693"/>
      <c r="N4154" s="693"/>
      <c r="O4154" s="359"/>
      <c r="P4154" s="619"/>
      <c r="Q4154" s="672"/>
      <c r="R4154" s="672"/>
      <c r="S4154" s="672"/>
      <c r="T4154" s="385"/>
      <c r="U4154" s="385"/>
      <c r="V4154" s="385"/>
      <c r="W4154" s="385"/>
      <c r="X4154" s="693"/>
      <c r="Y4154" s="325"/>
      <c r="Z4154" s="308"/>
      <c r="AA4154" s="383"/>
      <c r="AC4154" s="325"/>
      <c r="AD4154" s="325"/>
      <c r="AF4154" s="383"/>
      <c r="AH4154" s="325"/>
      <c r="AI4154" s="325"/>
      <c r="AK4154" s="385"/>
      <c r="AL4154" s="385"/>
      <c r="AM4154" s="359"/>
      <c r="AN4154" s="385"/>
      <c r="AO4154" s="385"/>
      <c r="AP4154" s="385"/>
      <c r="AQ4154" s="385"/>
      <c r="AR4154" s="385"/>
      <c r="AS4154" s="385"/>
      <c r="AT4154" s="385"/>
      <c r="AU4154" s="359"/>
      <c r="AW4154" s="416"/>
      <c r="AX4154" s="694"/>
      <c r="AY4154" s="641"/>
      <c r="AZ4154" s="385"/>
      <c r="BA4154" s="385"/>
      <c r="BB4154" s="416"/>
      <c r="BC4154" s="416"/>
      <c r="BD4154" s="416"/>
      <c r="BE4154" s="416"/>
      <c r="BF4154" s="416"/>
      <c r="BG4154" s="416"/>
      <c r="BH4154" s="416"/>
      <c r="BI4154" s="416"/>
      <c r="BJ4154" s="416"/>
    </row>
    <row r="4155" spans="10:62" x14ac:dyDescent="0.2">
      <c r="J4155" s="385"/>
      <c r="K4155" s="217"/>
      <c r="L4155" s="217"/>
      <c r="M4155" s="693"/>
      <c r="N4155" s="693"/>
      <c r="O4155" s="359"/>
      <c r="P4155" s="619"/>
      <c r="Q4155" s="672"/>
      <c r="R4155" s="672"/>
      <c r="S4155" s="672"/>
      <c r="T4155" s="385"/>
      <c r="U4155" s="385"/>
      <c r="V4155" s="385"/>
      <c r="W4155" s="385"/>
      <c r="X4155" s="693"/>
      <c r="Y4155" s="325"/>
      <c r="Z4155" s="308"/>
      <c r="AA4155" s="383"/>
      <c r="AC4155" s="325"/>
      <c r="AD4155" s="325"/>
      <c r="AF4155" s="383"/>
      <c r="AH4155" s="325"/>
      <c r="AI4155" s="325"/>
      <c r="AK4155" s="385"/>
      <c r="AL4155" s="385"/>
      <c r="AM4155" s="359"/>
      <c r="AN4155" s="385"/>
      <c r="AO4155" s="385"/>
      <c r="AP4155" s="385"/>
      <c r="AQ4155" s="385"/>
      <c r="AR4155" s="385"/>
      <c r="AS4155" s="385"/>
      <c r="AT4155" s="385"/>
      <c r="AU4155" s="359"/>
      <c r="AW4155" s="416"/>
      <c r="AX4155" s="694"/>
      <c r="AY4155" s="641"/>
      <c r="AZ4155" s="385"/>
      <c r="BA4155" s="385"/>
      <c r="BB4155" s="416"/>
      <c r="BC4155" s="416"/>
      <c r="BD4155" s="416"/>
      <c r="BE4155" s="416"/>
      <c r="BF4155" s="416"/>
      <c r="BG4155" s="416"/>
      <c r="BH4155" s="416"/>
      <c r="BI4155" s="416"/>
      <c r="BJ4155" s="416"/>
    </row>
    <row r="4156" spans="10:62" x14ac:dyDescent="0.2">
      <c r="J4156" s="385"/>
      <c r="K4156" s="217"/>
      <c r="L4156" s="217"/>
      <c r="M4156" s="693"/>
      <c r="N4156" s="693"/>
      <c r="O4156" s="359"/>
      <c r="P4156" s="619"/>
      <c r="Q4156" s="672"/>
      <c r="R4156" s="672"/>
      <c r="S4156" s="672"/>
      <c r="T4156" s="385"/>
      <c r="U4156" s="385"/>
      <c r="V4156" s="385"/>
      <c r="W4156" s="385"/>
      <c r="X4156" s="693"/>
      <c r="Y4156" s="325"/>
      <c r="Z4156" s="308"/>
      <c r="AA4156" s="383"/>
      <c r="AC4156" s="325"/>
      <c r="AD4156" s="325"/>
      <c r="AF4156" s="383"/>
      <c r="AH4156" s="325"/>
      <c r="AI4156" s="325"/>
      <c r="AK4156" s="385"/>
      <c r="AL4156" s="385"/>
      <c r="AM4156" s="359"/>
      <c r="AN4156" s="385"/>
      <c r="AO4156" s="385"/>
      <c r="AP4156" s="385"/>
      <c r="AQ4156" s="385"/>
      <c r="AR4156" s="385"/>
      <c r="AS4156" s="385"/>
      <c r="AT4156" s="385"/>
      <c r="AU4156" s="359"/>
      <c r="AW4156" s="416"/>
      <c r="AX4156" s="694"/>
      <c r="AY4156" s="641"/>
      <c r="AZ4156" s="385"/>
      <c r="BA4156" s="385"/>
      <c r="BB4156" s="416"/>
      <c r="BC4156" s="416"/>
      <c r="BD4156" s="416"/>
      <c r="BE4156" s="416"/>
      <c r="BF4156" s="416"/>
      <c r="BG4156" s="416"/>
      <c r="BH4156" s="416"/>
      <c r="BI4156" s="416"/>
      <c r="BJ4156" s="416"/>
    </row>
    <row r="4157" spans="10:62" x14ac:dyDescent="0.2">
      <c r="J4157" s="385"/>
      <c r="K4157" s="217"/>
      <c r="L4157" s="217"/>
      <c r="M4157" s="693"/>
      <c r="N4157" s="693"/>
      <c r="O4157" s="359"/>
      <c r="P4157" s="619"/>
      <c r="Q4157" s="672"/>
      <c r="R4157" s="672"/>
      <c r="S4157" s="672"/>
      <c r="T4157" s="385"/>
      <c r="U4157" s="385"/>
      <c r="V4157" s="385"/>
      <c r="W4157" s="385"/>
      <c r="X4157" s="693"/>
      <c r="Y4157" s="325"/>
      <c r="Z4157" s="308"/>
      <c r="AA4157" s="383"/>
      <c r="AC4157" s="325"/>
      <c r="AD4157" s="325"/>
      <c r="AF4157" s="383"/>
      <c r="AH4157" s="325"/>
      <c r="AI4157" s="325"/>
      <c r="AK4157" s="385"/>
      <c r="AL4157" s="385"/>
      <c r="AM4157" s="359"/>
      <c r="AN4157" s="385"/>
      <c r="AO4157" s="385"/>
      <c r="AP4157" s="385"/>
      <c r="AQ4157" s="385"/>
      <c r="AR4157" s="385"/>
      <c r="AS4157" s="385"/>
      <c r="AT4157" s="385"/>
      <c r="AU4157" s="359"/>
      <c r="AW4157" s="416"/>
      <c r="AX4157" s="694"/>
      <c r="AY4157" s="641"/>
      <c r="AZ4157" s="385"/>
      <c r="BA4157" s="385"/>
      <c r="BB4157" s="416"/>
      <c r="BC4157" s="416"/>
      <c r="BD4157" s="416"/>
      <c r="BE4157" s="416"/>
      <c r="BF4157" s="416"/>
      <c r="BG4157" s="416"/>
      <c r="BH4157" s="416"/>
      <c r="BI4157" s="416"/>
      <c r="BJ4157" s="416"/>
    </row>
    <row r="4158" spans="10:62" x14ac:dyDescent="0.2">
      <c r="J4158" s="385"/>
      <c r="K4158" s="217"/>
      <c r="L4158" s="217"/>
      <c r="M4158" s="693"/>
      <c r="N4158" s="693"/>
      <c r="O4158" s="359"/>
      <c r="P4158" s="619"/>
      <c r="Q4158" s="672"/>
      <c r="R4158" s="672"/>
      <c r="S4158" s="672"/>
      <c r="T4158" s="385"/>
      <c r="U4158" s="385"/>
      <c r="V4158" s="385"/>
      <c r="W4158" s="385"/>
      <c r="X4158" s="693"/>
      <c r="Y4158" s="325"/>
      <c r="Z4158" s="308"/>
      <c r="AA4158" s="383"/>
      <c r="AC4158" s="325"/>
      <c r="AD4158" s="325"/>
      <c r="AF4158" s="383"/>
      <c r="AH4158" s="325"/>
      <c r="AI4158" s="325"/>
      <c r="AK4158" s="385"/>
      <c r="AL4158" s="385"/>
      <c r="AM4158" s="359"/>
      <c r="AN4158" s="385"/>
      <c r="AO4158" s="385"/>
      <c r="AP4158" s="385"/>
      <c r="AQ4158" s="385"/>
      <c r="AR4158" s="385"/>
      <c r="AS4158" s="385"/>
      <c r="AT4158" s="385"/>
      <c r="AU4158" s="359"/>
      <c r="AW4158" s="416"/>
      <c r="AX4158" s="694"/>
      <c r="AY4158" s="641"/>
      <c r="AZ4158" s="385"/>
      <c r="BA4158" s="385"/>
      <c r="BB4158" s="416"/>
      <c r="BC4158" s="416"/>
      <c r="BD4158" s="416"/>
      <c r="BE4158" s="416"/>
      <c r="BF4158" s="416"/>
      <c r="BG4158" s="416"/>
      <c r="BH4158" s="416"/>
      <c r="BI4158" s="416"/>
      <c r="BJ4158" s="416"/>
    </row>
    <row r="4159" spans="10:62" x14ac:dyDescent="0.2">
      <c r="J4159" s="385"/>
      <c r="K4159" s="217"/>
      <c r="L4159" s="217"/>
      <c r="M4159" s="693"/>
      <c r="N4159" s="693"/>
      <c r="O4159" s="359"/>
      <c r="P4159" s="619"/>
      <c r="Q4159" s="672"/>
      <c r="R4159" s="672"/>
      <c r="S4159" s="672"/>
      <c r="T4159" s="385"/>
      <c r="U4159" s="385"/>
      <c r="V4159" s="385"/>
      <c r="W4159" s="385"/>
      <c r="X4159" s="693"/>
      <c r="Y4159" s="325"/>
      <c r="Z4159" s="308"/>
      <c r="AA4159" s="383"/>
      <c r="AC4159" s="325"/>
      <c r="AD4159" s="325"/>
      <c r="AF4159" s="383"/>
      <c r="AH4159" s="325"/>
      <c r="AI4159" s="325"/>
      <c r="AK4159" s="385"/>
      <c r="AL4159" s="385"/>
      <c r="AM4159" s="359"/>
      <c r="AN4159" s="385"/>
      <c r="AO4159" s="385"/>
      <c r="AP4159" s="385"/>
      <c r="AQ4159" s="385"/>
      <c r="AR4159" s="385"/>
      <c r="AS4159" s="385"/>
      <c r="AT4159" s="385"/>
      <c r="AU4159" s="359"/>
      <c r="AW4159" s="416"/>
      <c r="AX4159" s="694"/>
      <c r="AY4159" s="641"/>
      <c r="AZ4159" s="385"/>
      <c r="BA4159" s="385"/>
      <c r="BB4159" s="416"/>
      <c r="BC4159" s="416"/>
      <c r="BD4159" s="416"/>
      <c r="BE4159" s="416"/>
      <c r="BF4159" s="416"/>
      <c r="BG4159" s="416"/>
      <c r="BH4159" s="416"/>
      <c r="BI4159" s="416"/>
      <c r="BJ4159" s="416"/>
    </row>
    <row r="4160" spans="10:62" x14ac:dyDescent="0.2">
      <c r="J4160" s="385"/>
      <c r="K4160" s="217"/>
      <c r="L4160" s="217"/>
      <c r="M4160" s="693"/>
      <c r="N4160" s="693"/>
      <c r="O4160" s="359"/>
      <c r="P4160" s="619"/>
      <c r="Q4160" s="672"/>
      <c r="R4160" s="672"/>
      <c r="S4160" s="672"/>
      <c r="T4160" s="385"/>
      <c r="U4160" s="385"/>
      <c r="V4160" s="385"/>
      <c r="W4160" s="385"/>
      <c r="X4160" s="693"/>
      <c r="Y4160" s="325"/>
      <c r="Z4160" s="308"/>
      <c r="AA4160" s="383"/>
      <c r="AC4160" s="325"/>
      <c r="AD4160" s="325"/>
      <c r="AF4160" s="383"/>
      <c r="AH4160" s="325"/>
      <c r="AI4160" s="325"/>
      <c r="AK4160" s="385"/>
      <c r="AL4160" s="385"/>
      <c r="AM4160" s="359"/>
      <c r="AN4160" s="385"/>
      <c r="AO4160" s="385"/>
      <c r="AP4160" s="385"/>
      <c r="AQ4160" s="385"/>
      <c r="AR4160" s="385"/>
      <c r="AS4160" s="385"/>
      <c r="AT4160" s="385"/>
      <c r="AU4160" s="359"/>
      <c r="AW4160" s="416"/>
      <c r="AX4160" s="694"/>
      <c r="AY4160" s="641"/>
      <c r="AZ4160" s="385"/>
      <c r="BA4160" s="385"/>
      <c r="BB4160" s="416"/>
      <c r="BC4160" s="416"/>
      <c r="BD4160" s="416"/>
      <c r="BE4160" s="416"/>
      <c r="BF4160" s="416"/>
      <c r="BG4160" s="416"/>
      <c r="BH4160" s="416"/>
      <c r="BI4160" s="416"/>
      <c r="BJ4160" s="416"/>
    </row>
    <row r="4161" spans="10:62" x14ac:dyDescent="0.2">
      <c r="J4161" s="385"/>
      <c r="K4161" s="217"/>
      <c r="L4161" s="217"/>
      <c r="M4161" s="693"/>
      <c r="N4161" s="693"/>
      <c r="O4161" s="359"/>
      <c r="P4161" s="619"/>
      <c r="Q4161" s="672"/>
      <c r="R4161" s="672"/>
      <c r="S4161" s="672"/>
      <c r="T4161" s="385"/>
      <c r="U4161" s="385"/>
      <c r="V4161" s="385"/>
      <c r="W4161" s="385"/>
      <c r="X4161" s="693"/>
      <c r="Y4161" s="325"/>
      <c r="Z4161" s="308"/>
      <c r="AA4161" s="383"/>
      <c r="AC4161" s="325"/>
      <c r="AD4161" s="325"/>
      <c r="AF4161" s="383"/>
      <c r="AH4161" s="325"/>
      <c r="AI4161" s="325"/>
      <c r="AK4161" s="385"/>
      <c r="AL4161" s="385"/>
      <c r="AM4161" s="359"/>
      <c r="AN4161" s="385"/>
      <c r="AO4161" s="385"/>
      <c r="AP4161" s="385"/>
      <c r="AQ4161" s="385"/>
      <c r="AR4161" s="385"/>
      <c r="AS4161" s="385"/>
      <c r="AT4161" s="385"/>
      <c r="AU4161" s="359"/>
      <c r="AW4161" s="416"/>
      <c r="AX4161" s="694"/>
      <c r="AY4161" s="641"/>
      <c r="AZ4161" s="385"/>
      <c r="BA4161" s="385"/>
      <c r="BB4161" s="416"/>
      <c r="BC4161" s="416"/>
      <c r="BD4161" s="416"/>
      <c r="BE4161" s="416"/>
      <c r="BF4161" s="416"/>
      <c r="BG4161" s="416"/>
      <c r="BH4161" s="416"/>
      <c r="BI4161" s="416"/>
      <c r="BJ4161" s="416"/>
    </row>
    <row r="4162" spans="10:62" x14ac:dyDescent="0.2">
      <c r="J4162" s="385"/>
      <c r="K4162" s="217"/>
      <c r="L4162" s="217"/>
      <c r="M4162" s="693"/>
      <c r="N4162" s="693"/>
      <c r="O4162" s="359"/>
      <c r="P4162" s="619"/>
      <c r="Q4162" s="672"/>
      <c r="R4162" s="672"/>
      <c r="S4162" s="672"/>
      <c r="T4162" s="385"/>
      <c r="U4162" s="385"/>
      <c r="V4162" s="385"/>
      <c r="W4162" s="385"/>
      <c r="X4162" s="693"/>
      <c r="Y4162" s="325"/>
      <c r="Z4162" s="308"/>
      <c r="AA4162" s="383"/>
      <c r="AC4162" s="325"/>
      <c r="AD4162" s="325"/>
      <c r="AF4162" s="383"/>
      <c r="AH4162" s="325"/>
      <c r="AI4162" s="325"/>
      <c r="AK4162" s="385"/>
      <c r="AL4162" s="385"/>
      <c r="AM4162" s="359"/>
      <c r="AN4162" s="385"/>
      <c r="AO4162" s="385"/>
      <c r="AP4162" s="385"/>
      <c r="AQ4162" s="385"/>
      <c r="AR4162" s="385"/>
      <c r="AS4162" s="385"/>
      <c r="AT4162" s="385"/>
      <c r="AU4162" s="359"/>
      <c r="AW4162" s="416"/>
      <c r="AX4162" s="694"/>
      <c r="AY4162" s="641"/>
      <c r="AZ4162" s="385"/>
      <c r="BA4162" s="385"/>
      <c r="BB4162" s="416"/>
      <c r="BC4162" s="416"/>
      <c r="BD4162" s="416"/>
      <c r="BE4162" s="416"/>
      <c r="BF4162" s="416"/>
      <c r="BG4162" s="416"/>
      <c r="BH4162" s="416"/>
      <c r="BI4162" s="416"/>
      <c r="BJ4162" s="416"/>
    </row>
    <row r="4163" spans="10:62" x14ac:dyDescent="0.2">
      <c r="J4163" s="385"/>
      <c r="K4163" s="217"/>
      <c r="L4163" s="217"/>
      <c r="M4163" s="693"/>
      <c r="N4163" s="693"/>
      <c r="O4163" s="359"/>
      <c r="P4163" s="619"/>
      <c r="Q4163" s="672"/>
      <c r="R4163" s="672"/>
      <c r="S4163" s="672"/>
      <c r="T4163" s="385"/>
      <c r="U4163" s="385"/>
      <c r="V4163" s="385"/>
      <c r="W4163" s="385"/>
      <c r="X4163" s="693"/>
      <c r="Y4163" s="325"/>
      <c r="Z4163" s="308"/>
      <c r="AA4163" s="383"/>
      <c r="AC4163" s="325"/>
      <c r="AD4163" s="325"/>
      <c r="AF4163" s="383"/>
      <c r="AH4163" s="325"/>
      <c r="AI4163" s="325"/>
      <c r="AK4163" s="385"/>
      <c r="AL4163" s="385"/>
      <c r="AM4163" s="359"/>
      <c r="AN4163" s="385"/>
      <c r="AO4163" s="385"/>
      <c r="AP4163" s="385"/>
      <c r="AQ4163" s="385"/>
      <c r="AR4163" s="385"/>
      <c r="AS4163" s="385"/>
      <c r="AT4163" s="385"/>
      <c r="AU4163" s="359"/>
      <c r="AW4163" s="416"/>
      <c r="AX4163" s="694"/>
      <c r="AY4163" s="641"/>
      <c r="AZ4163" s="385"/>
      <c r="BA4163" s="385"/>
      <c r="BB4163" s="416"/>
      <c r="BC4163" s="416"/>
      <c r="BD4163" s="416"/>
      <c r="BE4163" s="416"/>
      <c r="BF4163" s="416"/>
      <c r="BG4163" s="416"/>
      <c r="BH4163" s="416"/>
      <c r="BI4163" s="416"/>
      <c r="BJ4163" s="416"/>
    </row>
    <row r="4164" spans="10:62" x14ac:dyDescent="0.2">
      <c r="J4164" s="385"/>
      <c r="K4164" s="217"/>
      <c r="L4164" s="217"/>
      <c r="M4164" s="693"/>
      <c r="N4164" s="693"/>
      <c r="O4164" s="359"/>
      <c r="P4164" s="619"/>
      <c r="Q4164" s="672"/>
      <c r="R4164" s="672"/>
      <c r="S4164" s="672"/>
      <c r="T4164" s="385"/>
      <c r="U4164" s="385"/>
      <c r="V4164" s="385"/>
      <c r="W4164" s="385"/>
      <c r="X4164" s="693"/>
      <c r="Y4164" s="325"/>
      <c r="Z4164" s="308"/>
      <c r="AA4164" s="383"/>
      <c r="AC4164" s="325"/>
      <c r="AD4164" s="325"/>
      <c r="AF4164" s="383"/>
      <c r="AH4164" s="325"/>
      <c r="AI4164" s="325"/>
      <c r="AK4164" s="385"/>
      <c r="AL4164" s="385"/>
      <c r="AM4164" s="359"/>
      <c r="AN4164" s="385"/>
      <c r="AO4164" s="385"/>
      <c r="AP4164" s="385"/>
      <c r="AQ4164" s="385"/>
      <c r="AR4164" s="385"/>
      <c r="AS4164" s="385"/>
      <c r="AT4164" s="385"/>
      <c r="AU4164" s="359"/>
      <c r="AW4164" s="416"/>
      <c r="AX4164" s="694"/>
      <c r="AY4164" s="641"/>
      <c r="AZ4164" s="385"/>
      <c r="BA4164" s="385"/>
      <c r="BB4164" s="416"/>
      <c r="BC4164" s="416"/>
      <c r="BD4164" s="416"/>
      <c r="BE4164" s="416"/>
      <c r="BF4164" s="416"/>
      <c r="BG4164" s="416"/>
      <c r="BH4164" s="416"/>
      <c r="BI4164" s="416"/>
      <c r="BJ4164" s="416"/>
    </row>
    <row r="4165" spans="10:62" x14ac:dyDescent="0.2">
      <c r="J4165" s="385"/>
      <c r="K4165" s="217"/>
      <c r="L4165" s="217"/>
      <c r="M4165" s="693"/>
      <c r="N4165" s="693"/>
      <c r="O4165" s="359"/>
      <c r="P4165" s="619"/>
      <c r="Q4165" s="672"/>
      <c r="R4165" s="672"/>
      <c r="S4165" s="672"/>
      <c r="T4165" s="385"/>
      <c r="U4165" s="385"/>
      <c r="V4165" s="385"/>
      <c r="W4165" s="385"/>
      <c r="X4165" s="693"/>
      <c r="Y4165" s="325"/>
      <c r="Z4165" s="308"/>
      <c r="AA4165" s="383"/>
      <c r="AC4165" s="325"/>
      <c r="AD4165" s="325"/>
      <c r="AF4165" s="383"/>
      <c r="AH4165" s="325"/>
      <c r="AI4165" s="325"/>
      <c r="AK4165" s="385"/>
      <c r="AL4165" s="385"/>
      <c r="AM4165" s="359"/>
      <c r="AN4165" s="385"/>
      <c r="AO4165" s="385"/>
      <c r="AP4165" s="385"/>
      <c r="AQ4165" s="385"/>
      <c r="AR4165" s="385"/>
      <c r="AS4165" s="385"/>
      <c r="AT4165" s="385"/>
      <c r="AU4165" s="359"/>
      <c r="AW4165" s="416"/>
      <c r="AX4165" s="694"/>
      <c r="AY4165" s="641"/>
      <c r="AZ4165" s="385"/>
      <c r="BA4165" s="385"/>
      <c r="BB4165" s="416"/>
      <c r="BC4165" s="416"/>
      <c r="BD4165" s="416"/>
      <c r="BE4165" s="416"/>
      <c r="BF4165" s="416"/>
      <c r="BG4165" s="416"/>
      <c r="BH4165" s="416"/>
      <c r="BI4165" s="416"/>
      <c r="BJ4165" s="416"/>
    </row>
    <row r="4166" spans="10:62" x14ac:dyDescent="0.2">
      <c r="J4166" s="385"/>
      <c r="K4166" s="217"/>
      <c r="L4166" s="217"/>
      <c r="M4166" s="693"/>
      <c r="N4166" s="693"/>
      <c r="O4166" s="359"/>
      <c r="P4166" s="619"/>
      <c r="Q4166" s="672"/>
      <c r="R4166" s="672"/>
      <c r="S4166" s="672"/>
      <c r="T4166" s="385"/>
      <c r="U4166" s="385"/>
      <c r="V4166" s="385"/>
      <c r="W4166" s="385"/>
      <c r="X4166" s="693"/>
      <c r="Y4166" s="325"/>
      <c r="Z4166" s="308"/>
      <c r="AA4166" s="383"/>
      <c r="AC4166" s="325"/>
      <c r="AD4166" s="325"/>
      <c r="AF4166" s="383"/>
      <c r="AH4166" s="325"/>
      <c r="AI4166" s="325"/>
      <c r="AK4166" s="385"/>
      <c r="AL4166" s="385"/>
      <c r="AM4166" s="359"/>
      <c r="AN4166" s="385"/>
      <c r="AO4166" s="385"/>
      <c r="AP4166" s="385"/>
      <c r="AQ4166" s="385"/>
      <c r="AR4166" s="385"/>
      <c r="AS4166" s="385"/>
      <c r="AT4166" s="385"/>
      <c r="AU4166" s="359"/>
      <c r="AW4166" s="416"/>
      <c r="AX4166" s="694"/>
      <c r="AY4166" s="641"/>
      <c r="AZ4166" s="385"/>
      <c r="BA4166" s="385"/>
      <c r="BB4166" s="416"/>
      <c r="BC4166" s="416"/>
      <c r="BD4166" s="416"/>
      <c r="BE4166" s="416"/>
      <c r="BF4166" s="416"/>
      <c r="BG4166" s="416"/>
      <c r="BH4166" s="416"/>
      <c r="BI4166" s="416"/>
      <c r="BJ4166" s="416"/>
    </row>
    <row r="4167" spans="10:62" x14ac:dyDescent="0.2">
      <c r="J4167" s="385"/>
      <c r="K4167" s="217"/>
      <c r="L4167" s="217"/>
      <c r="M4167" s="693"/>
      <c r="N4167" s="693"/>
      <c r="O4167" s="359"/>
      <c r="P4167" s="619"/>
      <c r="Q4167" s="672"/>
      <c r="R4167" s="672"/>
      <c r="S4167" s="672"/>
      <c r="T4167" s="385"/>
      <c r="U4167" s="385"/>
      <c r="V4167" s="385"/>
      <c r="W4167" s="385"/>
      <c r="X4167" s="693"/>
      <c r="Y4167" s="325"/>
      <c r="Z4167" s="308"/>
      <c r="AA4167" s="383"/>
      <c r="AC4167" s="325"/>
      <c r="AD4167" s="325"/>
      <c r="AF4167" s="383"/>
      <c r="AH4167" s="325"/>
      <c r="AI4167" s="325"/>
      <c r="AK4167" s="385"/>
      <c r="AL4167" s="385"/>
      <c r="AM4167" s="359"/>
      <c r="AN4167" s="385"/>
      <c r="AO4167" s="385"/>
      <c r="AP4167" s="385"/>
      <c r="AQ4167" s="385"/>
      <c r="AR4167" s="385"/>
      <c r="AS4167" s="385"/>
      <c r="AT4167" s="385"/>
      <c r="AU4167" s="359"/>
      <c r="AW4167" s="416"/>
      <c r="AX4167" s="694"/>
      <c r="AY4167" s="641"/>
      <c r="AZ4167" s="385"/>
      <c r="BA4167" s="385"/>
      <c r="BB4167" s="416"/>
      <c r="BC4167" s="416"/>
      <c r="BD4167" s="416"/>
      <c r="BE4167" s="416"/>
      <c r="BF4167" s="416"/>
      <c r="BG4167" s="416"/>
      <c r="BH4167" s="416"/>
      <c r="BI4167" s="416"/>
      <c r="BJ4167" s="416"/>
    </row>
    <row r="4168" spans="10:62" x14ac:dyDescent="0.2">
      <c r="J4168" s="385"/>
      <c r="K4168" s="217"/>
      <c r="L4168" s="217"/>
      <c r="M4168" s="693"/>
      <c r="N4168" s="693"/>
      <c r="O4168" s="359"/>
      <c r="P4168" s="619"/>
      <c r="Q4168" s="672"/>
      <c r="R4168" s="672"/>
      <c r="S4168" s="672"/>
      <c r="T4168" s="385"/>
      <c r="U4168" s="385"/>
      <c r="V4168" s="385"/>
      <c r="W4168" s="385"/>
      <c r="X4168" s="693"/>
      <c r="Y4168" s="325"/>
      <c r="Z4168" s="308"/>
      <c r="AA4168" s="383"/>
      <c r="AC4168" s="325"/>
      <c r="AD4168" s="325"/>
      <c r="AF4168" s="383"/>
      <c r="AH4168" s="325"/>
      <c r="AI4168" s="325"/>
      <c r="AK4168" s="385"/>
      <c r="AL4168" s="385"/>
      <c r="AM4168" s="359"/>
      <c r="AN4168" s="385"/>
      <c r="AO4168" s="385"/>
      <c r="AP4168" s="385"/>
      <c r="AQ4168" s="385"/>
      <c r="AR4168" s="385"/>
      <c r="AS4168" s="385"/>
      <c r="AT4168" s="385"/>
      <c r="AU4168" s="359"/>
      <c r="AW4168" s="416"/>
      <c r="AX4168" s="694"/>
      <c r="AY4168" s="641"/>
      <c r="AZ4168" s="385"/>
      <c r="BA4168" s="385"/>
      <c r="BB4168" s="416"/>
      <c r="BC4168" s="416"/>
      <c r="BD4168" s="416"/>
      <c r="BE4168" s="416"/>
      <c r="BF4168" s="416"/>
      <c r="BG4168" s="416"/>
      <c r="BH4168" s="416"/>
      <c r="BI4168" s="416"/>
      <c r="BJ4168" s="416"/>
    </row>
    <row r="4169" spans="10:62" x14ac:dyDescent="0.2">
      <c r="J4169" s="385"/>
      <c r="K4169" s="217"/>
      <c r="L4169" s="217"/>
      <c r="M4169" s="693"/>
      <c r="N4169" s="693"/>
      <c r="O4169" s="359"/>
      <c r="P4169" s="619"/>
      <c r="Q4169" s="672"/>
      <c r="R4169" s="672"/>
      <c r="S4169" s="672"/>
      <c r="T4169" s="385"/>
      <c r="U4169" s="385"/>
      <c r="V4169" s="385"/>
      <c r="W4169" s="385"/>
      <c r="X4169" s="693"/>
      <c r="Y4169" s="325"/>
      <c r="Z4169" s="308"/>
      <c r="AA4169" s="383"/>
      <c r="AC4169" s="325"/>
      <c r="AD4169" s="325"/>
      <c r="AF4169" s="383"/>
      <c r="AH4169" s="325"/>
      <c r="AI4169" s="325"/>
      <c r="AK4169" s="385"/>
      <c r="AL4169" s="385"/>
      <c r="AM4169" s="359"/>
      <c r="AN4169" s="385"/>
      <c r="AO4169" s="385"/>
      <c r="AP4169" s="385"/>
      <c r="AQ4169" s="385"/>
      <c r="AR4169" s="385"/>
      <c r="AS4169" s="385"/>
      <c r="AT4169" s="385"/>
      <c r="AU4169" s="359"/>
      <c r="AW4169" s="416"/>
      <c r="AX4169" s="694"/>
      <c r="AY4169" s="641"/>
      <c r="AZ4169" s="385"/>
      <c r="BA4169" s="385"/>
      <c r="BB4169" s="416"/>
      <c r="BC4169" s="416"/>
      <c r="BD4169" s="416"/>
      <c r="BE4169" s="416"/>
      <c r="BF4169" s="416"/>
      <c r="BG4169" s="416"/>
      <c r="BH4169" s="416"/>
      <c r="BI4169" s="416"/>
      <c r="BJ4169" s="416"/>
    </row>
    <row r="4170" spans="10:62" x14ac:dyDescent="0.2">
      <c r="J4170" s="385"/>
      <c r="K4170" s="217"/>
      <c r="L4170" s="217"/>
      <c r="M4170" s="693"/>
      <c r="N4170" s="693"/>
      <c r="O4170" s="359"/>
      <c r="P4170" s="619"/>
      <c r="Q4170" s="672"/>
      <c r="R4170" s="672"/>
      <c r="S4170" s="672"/>
      <c r="T4170" s="385"/>
      <c r="U4170" s="385"/>
      <c r="V4170" s="385"/>
      <c r="W4170" s="385"/>
      <c r="X4170" s="693"/>
      <c r="Y4170" s="325"/>
      <c r="Z4170" s="308"/>
      <c r="AA4170" s="383"/>
      <c r="AC4170" s="325"/>
      <c r="AD4170" s="325"/>
      <c r="AF4170" s="383"/>
      <c r="AH4170" s="325"/>
      <c r="AI4170" s="325"/>
      <c r="AK4170" s="385"/>
      <c r="AL4170" s="385"/>
      <c r="AM4170" s="359"/>
      <c r="AN4170" s="385"/>
      <c r="AO4170" s="385"/>
      <c r="AP4170" s="385"/>
      <c r="AQ4170" s="385"/>
      <c r="AR4170" s="385"/>
      <c r="AS4170" s="385"/>
      <c r="AT4170" s="385"/>
      <c r="AU4170" s="359"/>
      <c r="AW4170" s="416"/>
      <c r="AX4170" s="694"/>
      <c r="AY4170" s="641"/>
      <c r="AZ4170" s="385"/>
      <c r="BA4170" s="385"/>
      <c r="BB4170" s="416"/>
      <c r="BC4170" s="416"/>
      <c r="BD4170" s="416"/>
      <c r="BE4170" s="416"/>
      <c r="BF4170" s="416"/>
      <c r="BG4170" s="416"/>
      <c r="BH4170" s="416"/>
      <c r="BI4170" s="416"/>
      <c r="BJ4170" s="416"/>
    </row>
    <row r="4171" spans="10:62" x14ac:dyDescent="0.2">
      <c r="J4171" s="385"/>
      <c r="K4171" s="217"/>
      <c r="L4171" s="217"/>
      <c r="M4171" s="693"/>
      <c r="N4171" s="693"/>
      <c r="O4171" s="359"/>
      <c r="P4171" s="619"/>
      <c r="Q4171" s="672"/>
      <c r="R4171" s="672"/>
      <c r="S4171" s="672"/>
      <c r="T4171" s="385"/>
      <c r="U4171" s="385"/>
      <c r="V4171" s="385"/>
      <c r="W4171" s="385"/>
      <c r="X4171" s="693"/>
      <c r="Y4171" s="325"/>
      <c r="Z4171" s="308"/>
      <c r="AA4171" s="383"/>
      <c r="AC4171" s="325"/>
      <c r="AD4171" s="325"/>
      <c r="AF4171" s="383"/>
      <c r="AH4171" s="325"/>
      <c r="AI4171" s="325"/>
      <c r="AK4171" s="385"/>
      <c r="AL4171" s="385"/>
      <c r="AM4171" s="359"/>
      <c r="AN4171" s="385"/>
      <c r="AO4171" s="385"/>
      <c r="AP4171" s="385"/>
      <c r="AQ4171" s="385"/>
      <c r="AR4171" s="385"/>
      <c r="AS4171" s="385"/>
      <c r="AT4171" s="385"/>
      <c r="AU4171" s="359"/>
      <c r="AW4171" s="416"/>
      <c r="AX4171" s="694"/>
      <c r="AY4171" s="641"/>
      <c r="AZ4171" s="385"/>
      <c r="BA4171" s="385"/>
      <c r="BB4171" s="416"/>
      <c r="BC4171" s="416"/>
      <c r="BD4171" s="416"/>
      <c r="BE4171" s="416"/>
      <c r="BF4171" s="416"/>
      <c r="BG4171" s="416"/>
      <c r="BH4171" s="416"/>
      <c r="BI4171" s="416"/>
      <c r="BJ4171" s="416"/>
    </row>
    <row r="4172" spans="10:62" x14ac:dyDescent="0.2">
      <c r="J4172" s="385"/>
      <c r="K4172" s="217"/>
      <c r="L4172" s="217"/>
      <c r="M4172" s="693"/>
      <c r="N4172" s="693"/>
      <c r="O4172" s="359"/>
      <c r="P4172" s="619"/>
      <c r="Q4172" s="672"/>
      <c r="R4172" s="672"/>
      <c r="S4172" s="672"/>
      <c r="T4172" s="385"/>
      <c r="U4172" s="385"/>
      <c r="V4172" s="385"/>
      <c r="W4172" s="385"/>
      <c r="X4172" s="693"/>
      <c r="Y4172" s="325"/>
      <c r="Z4172" s="308"/>
      <c r="AA4172" s="383"/>
      <c r="AC4172" s="325"/>
      <c r="AD4172" s="325"/>
      <c r="AF4172" s="383"/>
      <c r="AH4172" s="325"/>
      <c r="AI4172" s="325"/>
      <c r="AK4172" s="385"/>
      <c r="AL4172" s="385"/>
      <c r="AM4172" s="359"/>
      <c r="AN4172" s="385"/>
      <c r="AO4172" s="385"/>
      <c r="AP4172" s="385"/>
      <c r="AQ4172" s="385"/>
      <c r="AR4172" s="385"/>
      <c r="AS4172" s="385"/>
      <c r="AT4172" s="385"/>
      <c r="AU4172" s="359"/>
      <c r="AW4172" s="416"/>
      <c r="AX4172" s="694"/>
      <c r="AY4172" s="641"/>
      <c r="AZ4172" s="385"/>
      <c r="BA4172" s="385"/>
      <c r="BB4172" s="416"/>
      <c r="BC4172" s="416"/>
      <c r="BD4172" s="416"/>
      <c r="BE4172" s="416"/>
      <c r="BF4172" s="416"/>
      <c r="BG4172" s="416"/>
      <c r="BH4172" s="416"/>
      <c r="BI4172" s="416"/>
      <c r="BJ4172" s="416"/>
    </row>
    <row r="4173" spans="10:62" x14ac:dyDescent="0.2">
      <c r="J4173" s="385"/>
      <c r="K4173" s="217"/>
      <c r="L4173" s="217"/>
      <c r="M4173" s="693"/>
      <c r="N4173" s="693"/>
      <c r="O4173" s="359"/>
      <c r="P4173" s="619"/>
      <c r="Q4173" s="672"/>
      <c r="R4173" s="672"/>
      <c r="S4173" s="672"/>
      <c r="T4173" s="385"/>
      <c r="U4173" s="385"/>
      <c r="V4173" s="385"/>
      <c r="W4173" s="385"/>
      <c r="X4173" s="693"/>
      <c r="Y4173" s="325"/>
      <c r="Z4173" s="308"/>
      <c r="AA4173" s="383"/>
      <c r="AC4173" s="325"/>
      <c r="AD4173" s="325"/>
      <c r="AF4173" s="383"/>
      <c r="AH4173" s="325"/>
      <c r="AI4173" s="325"/>
      <c r="AK4173" s="385"/>
      <c r="AL4173" s="385"/>
      <c r="AM4173" s="359"/>
      <c r="AN4173" s="385"/>
      <c r="AO4173" s="385"/>
      <c r="AP4173" s="385"/>
      <c r="AQ4173" s="385"/>
      <c r="AR4173" s="385"/>
      <c r="AS4173" s="385"/>
      <c r="AT4173" s="385"/>
      <c r="AU4173" s="359"/>
      <c r="AW4173" s="416"/>
      <c r="AX4173" s="694"/>
      <c r="AY4173" s="641"/>
      <c r="AZ4173" s="385"/>
      <c r="BA4173" s="385"/>
      <c r="BB4173" s="416"/>
      <c r="BC4173" s="416"/>
      <c r="BD4173" s="416"/>
      <c r="BE4173" s="416"/>
      <c r="BF4173" s="416"/>
      <c r="BG4173" s="416"/>
      <c r="BH4173" s="416"/>
      <c r="BI4173" s="416"/>
      <c r="BJ4173" s="416"/>
    </row>
    <row r="4174" spans="10:62" x14ac:dyDescent="0.2">
      <c r="J4174" s="385"/>
      <c r="K4174" s="217"/>
      <c r="L4174" s="217"/>
      <c r="M4174" s="693"/>
      <c r="N4174" s="693"/>
      <c r="O4174" s="359"/>
      <c r="P4174" s="619"/>
      <c r="Q4174" s="672"/>
      <c r="R4174" s="672"/>
      <c r="S4174" s="672"/>
      <c r="T4174" s="385"/>
      <c r="U4174" s="385"/>
      <c r="V4174" s="385"/>
      <c r="W4174" s="385"/>
      <c r="X4174" s="693"/>
      <c r="Y4174" s="325"/>
      <c r="Z4174" s="308"/>
      <c r="AA4174" s="383"/>
      <c r="AC4174" s="325"/>
      <c r="AD4174" s="325"/>
      <c r="AF4174" s="383"/>
      <c r="AH4174" s="325"/>
      <c r="AI4174" s="325"/>
      <c r="AK4174" s="385"/>
      <c r="AL4174" s="385"/>
      <c r="AM4174" s="359"/>
      <c r="AN4174" s="385"/>
      <c r="AO4174" s="385"/>
      <c r="AP4174" s="385"/>
      <c r="AQ4174" s="385"/>
      <c r="AR4174" s="385"/>
      <c r="AS4174" s="385"/>
      <c r="AT4174" s="385"/>
      <c r="AU4174" s="359"/>
      <c r="AW4174" s="416"/>
      <c r="AX4174" s="694"/>
      <c r="AY4174" s="641"/>
      <c r="AZ4174" s="385"/>
      <c r="BA4174" s="385"/>
      <c r="BB4174" s="416"/>
      <c r="BC4174" s="416"/>
      <c r="BD4174" s="416"/>
      <c r="BE4174" s="416"/>
      <c r="BF4174" s="416"/>
      <c r="BG4174" s="416"/>
      <c r="BH4174" s="416"/>
      <c r="BI4174" s="416"/>
      <c r="BJ4174" s="416"/>
    </row>
    <row r="4175" spans="10:62" x14ac:dyDescent="0.2">
      <c r="J4175" s="385"/>
      <c r="K4175" s="217"/>
      <c r="L4175" s="217"/>
      <c r="M4175" s="693"/>
      <c r="N4175" s="693"/>
      <c r="O4175" s="359"/>
      <c r="P4175" s="619"/>
      <c r="Q4175" s="672"/>
      <c r="R4175" s="672"/>
      <c r="S4175" s="672"/>
      <c r="T4175" s="385"/>
      <c r="U4175" s="385"/>
      <c r="V4175" s="385"/>
      <c r="W4175" s="385"/>
      <c r="X4175" s="693"/>
      <c r="Y4175" s="325"/>
      <c r="Z4175" s="308"/>
      <c r="AA4175" s="383"/>
      <c r="AC4175" s="325"/>
      <c r="AD4175" s="325"/>
      <c r="AF4175" s="383"/>
      <c r="AH4175" s="325"/>
      <c r="AI4175" s="325"/>
      <c r="AK4175" s="385"/>
      <c r="AL4175" s="385"/>
      <c r="AM4175" s="359"/>
      <c r="AN4175" s="385"/>
      <c r="AO4175" s="385"/>
      <c r="AP4175" s="385"/>
      <c r="AQ4175" s="385"/>
      <c r="AR4175" s="385"/>
      <c r="AS4175" s="385"/>
      <c r="AT4175" s="385"/>
      <c r="AU4175" s="359"/>
      <c r="AW4175" s="416"/>
      <c r="AX4175" s="694"/>
      <c r="AY4175" s="641"/>
      <c r="AZ4175" s="385"/>
      <c r="BA4175" s="385"/>
      <c r="BB4175" s="416"/>
      <c r="BC4175" s="416"/>
      <c r="BD4175" s="416"/>
      <c r="BE4175" s="416"/>
      <c r="BF4175" s="416"/>
      <c r="BG4175" s="416"/>
      <c r="BH4175" s="416"/>
      <c r="BI4175" s="416"/>
      <c r="BJ4175" s="416"/>
    </row>
    <row r="4176" spans="10:62" x14ac:dyDescent="0.2">
      <c r="J4176" s="385"/>
      <c r="K4176" s="217"/>
      <c r="L4176" s="217"/>
      <c r="M4176" s="693"/>
      <c r="N4176" s="693"/>
      <c r="O4176" s="359"/>
      <c r="P4176" s="619"/>
      <c r="Q4176" s="672"/>
      <c r="R4176" s="672"/>
      <c r="S4176" s="672"/>
      <c r="T4176" s="385"/>
      <c r="U4176" s="385"/>
      <c r="V4176" s="385"/>
      <c r="W4176" s="385"/>
      <c r="X4176" s="693"/>
      <c r="Y4176" s="325"/>
      <c r="Z4176" s="308"/>
      <c r="AA4176" s="383"/>
      <c r="AC4176" s="325"/>
      <c r="AD4176" s="325"/>
      <c r="AF4176" s="383"/>
      <c r="AH4176" s="325"/>
      <c r="AI4176" s="325"/>
      <c r="AK4176" s="385"/>
      <c r="AL4176" s="385"/>
      <c r="AM4176" s="359"/>
      <c r="AN4176" s="385"/>
      <c r="AO4176" s="385"/>
      <c r="AP4176" s="385"/>
      <c r="AQ4176" s="385"/>
      <c r="AR4176" s="385"/>
      <c r="AS4176" s="385"/>
      <c r="AT4176" s="385"/>
      <c r="AU4176" s="359"/>
      <c r="AW4176" s="416"/>
      <c r="AX4176" s="694"/>
      <c r="AY4176" s="641"/>
      <c r="AZ4176" s="385"/>
      <c r="BA4176" s="385"/>
      <c r="BB4176" s="416"/>
      <c r="BC4176" s="416"/>
      <c r="BD4176" s="416"/>
      <c r="BE4176" s="416"/>
      <c r="BF4176" s="416"/>
      <c r="BG4176" s="416"/>
      <c r="BH4176" s="416"/>
      <c r="BI4176" s="416"/>
      <c r="BJ4176" s="416"/>
    </row>
    <row r="4177" spans="10:62" x14ac:dyDescent="0.2">
      <c r="J4177" s="385"/>
      <c r="K4177" s="217"/>
      <c r="L4177" s="217"/>
      <c r="M4177" s="693"/>
      <c r="N4177" s="693"/>
      <c r="O4177" s="359"/>
      <c r="P4177" s="619"/>
      <c r="Q4177" s="672"/>
      <c r="R4177" s="672"/>
      <c r="S4177" s="672"/>
      <c r="T4177" s="385"/>
      <c r="U4177" s="385"/>
      <c r="V4177" s="385"/>
      <c r="W4177" s="385"/>
      <c r="X4177" s="693"/>
      <c r="Y4177" s="325"/>
      <c r="Z4177" s="308"/>
      <c r="AA4177" s="383"/>
      <c r="AC4177" s="325"/>
      <c r="AD4177" s="325"/>
      <c r="AF4177" s="383"/>
      <c r="AH4177" s="325"/>
      <c r="AI4177" s="325"/>
      <c r="AK4177" s="385"/>
      <c r="AL4177" s="385"/>
      <c r="AM4177" s="359"/>
      <c r="AN4177" s="385"/>
      <c r="AO4177" s="385"/>
      <c r="AP4177" s="385"/>
      <c r="AQ4177" s="385"/>
      <c r="AR4177" s="385"/>
      <c r="AS4177" s="385"/>
      <c r="AT4177" s="385"/>
      <c r="AU4177" s="359"/>
      <c r="AW4177" s="416"/>
      <c r="AX4177" s="694"/>
      <c r="AY4177" s="641"/>
      <c r="AZ4177" s="385"/>
      <c r="BA4177" s="385"/>
      <c r="BB4177" s="416"/>
      <c r="BC4177" s="416"/>
      <c r="BD4177" s="416"/>
      <c r="BE4177" s="416"/>
      <c r="BF4177" s="416"/>
      <c r="BG4177" s="416"/>
      <c r="BH4177" s="416"/>
      <c r="BI4177" s="416"/>
      <c r="BJ4177" s="416"/>
    </row>
    <row r="4178" spans="10:62" x14ac:dyDescent="0.2">
      <c r="J4178" s="385"/>
      <c r="K4178" s="217"/>
      <c r="L4178" s="217"/>
      <c r="M4178" s="693"/>
      <c r="N4178" s="693"/>
      <c r="O4178" s="359"/>
      <c r="P4178" s="619"/>
      <c r="Q4178" s="672"/>
      <c r="R4178" s="672"/>
      <c r="S4178" s="672"/>
      <c r="T4178" s="385"/>
      <c r="U4178" s="385"/>
      <c r="V4178" s="385"/>
      <c r="W4178" s="385"/>
      <c r="X4178" s="693"/>
      <c r="Y4178" s="325"/>
      <c r="Z4178" s="308"/>
      <c r="AA4178" s="383"/>
      <c r="AC4178" s="325"/>
      <c r="AD4178" s="325"/>
      <c r="AF4178" s="383"/>
      <c r="AH4178" s="325"/>
      <c r="AI4178" s="325"/>
      <c r="AK4178" s="385"/>
      <c r="AL4178" s="385"/>
      <c r="AM4178" s="359"/>
      <c r="AN4178" s="385"/>
      <c r="AO4178" s="385"/>
      <c r="AP4178" s="385"/>
      <c r="AQ4178" s="385"/>
      <c r="AR4178" s="385"/>
      <c r="AS4178" s="385"/>
      <c r="AT4178" s="385"/>
      <c r="AU4178" s="359"/>
      <c r="AW4178" s="416"/>
      <c r="AX4178" s="694"/>
      <c r="AY4178" s="641"/>
      <c r="AZ4178" s="385"/>
      <c r="BA4178" s="385"/>
      <c r="BB4178" s="416"/>
      <c r="BC4178" s="416"/>
      <c r="BD4178" s="416"/>
      <c r="BE4178" s="416"/>
      <c r="BF4178" s="416"/>
      <c r="BG4178" s="416"/>
      <c r="BH4178" s="416"/>
      <c r="BI4178" s="416"/>
      <c r="BJ4178" s="416"/>
    </row>
    <row r="4179" spans="10:62" x14ac:dyDescent="0.2">
      <c r="J4179" s="385"/>
      <c r="K4179" s="217"/>
      <c r="L4179" s="217"/>
      <c r="M4179" s="693"/>
      <c r="N4179" s="693"/>
      <c r="O4179" s="359"/>
      <c r="P4179" s="619"/>
      <c r="Q4179" s="672"/>
      <c r="R4179" s="672"/>
      <c r="S4179" s="672"/>
      <c r="T4179" s="385"/>
      <c r="U4179" s="385"/>
      <c r="V4179" s="385"/>
      <c r="W4179" s="385"/>
      <c r="X4179" s="693"/>
      <c r="Y4179" s="325"/>
      <c r="Z4179" s="308"/>
      <c r="AA4179" s="383"/>
      <c r="AC4179" s="325"/>
      <c r="AD4179" s="325"/>
      <c r="AF4179" s="383"/>
      <c r="AH4179" s="325"/>
      <c r="AI4179" s="325"/>
      <c r="AK4179" s="385"/>
      <c r="AL4179" s="385"/>
      <c r="AM4179" s="359"/>
      <c r="AN4179" s="385"/>
      <c r="AO4179" s="385"/>
      <c r="AP4179" s="385"/>
      <c r="AQ4179" s="385"/>
      <c r="AR4179" s="385"/>
      <c r="AS4179" s="385"/>
      <c r="AT4179" s="385"/>
      <c r="AU4179" s="359"/>
      <c r="AW4179" s="416"/>
      <c r="AX4179" s="694"/>
      <c r="AY4179" s="641"/>
      <c r="AZ4179" s="385"/>
      <c r="BA4179" s="385"/>
      <c r="BB4179" s="416"/>
      <c r="BC4179" s="416"/>
      <c r="BD4179" s="416"/>
      <c r="BE4179" s="416"/>
      <c r="BF4179" s="416"/>
      <c r="BG4179" s="416"/>
      <c r="BH4179" s="416"/>
      <c r="BI4179" s="416"/>
      <c r="BJ4179" s="416"/>
    </row>
    <row r="4180" spans="10:62" x14ac:dyDescent="0.2">
      <c r="J4180" s="385"/>
      <c r="K4180" s="217"/>
      <c r="L4180" s="217"/>
      <c r="M4180" s="693"/>
      <c r="N4180" s="693"/>
      <c r="O4180" s="359"/>
      <c r="P4180" s="619"/>
      <c r="Q4180" s="672"/>
      <c r="R4180" s="672"/>
      <c r="S4180" s="672"/>
      <c r="T4180" s="385"/>
      <c r="U4180" s="385"/>
      <c r="V4180" s="385"/>
      <c r="W4180" s="385"/>
      <c r="X4180" s="693"/>
      <c r="Y4180" s="325"/>
      <c r="Z4180" s="308"/>
      <c r="AA4180" s="383"/>
      <c r="AC4180" s="325"/>
      <c r="AD4180" s="325"/>
      <c r="AF4180" s="383"/>
      <c r="AH4180" s="325"/>
      <c r="AI4180" s="325"/>
      <c r="AK4180" s="385"/>
      <c r="AL4180" s="385"/>
      <c r="AM4180" s="359"/>
      <c r="AN4180" s="385"/>
      <c r="AO4180" s="385"/>
      <c r="AP4180" s="385"/>
      <c r="AQ4180" s="385"/>
      <c r="AR4180" s="385"/>
      <c r="AS4180" s="385"/>
      <c r="AT4180" s="385"/>
      <c r="AU4180" s="359"/>
      <c r="AW4180" s="416"/>
      <c r="AX4180" s="694"/>
      <c r="AY4180" s="641"/>
      <c r="AZ4180" s="385"/>
      <c r="BA4180" s="385"/>
      <c r="BB4180" s="416"/>
      <c r="BC4180" s="416"/>
      <c r="BD4180" s="416"/>
      <c r="BE4180" s="416"/>
      <c r="BF4180" s="416"/>
      <c r="BG4180" s="416"/>
      <c r="BH4180" s="416"/>
      <c r="BI4180" s="416"/>
      <c r="BJ4180" s="416"/>
    </row>
    <row r="4181" spans="10:62" x14ac:dyDescent="0.2">
      <c r="J4181" s="385"/>
      <c r="K4181" s="217"/>
      <c r="L4181" s="217"/>
      <c r="M4181" s="693"/>
      <c r="N4181" s="693"/>
      <c r="O4181" s="359"/>
      <c r="P4181" s="619"/>
      <c r="Q4181" s="672"/>
      <c r="R4181" s="672"/>
      <c r="S4181" s="672"/>
      <c r="T4181" s="385"/>
      <c r="U4181" s="385"/>
      <c r="V4181" s="385"/>
      <c r="W4181" s="385"/>
      <c r="X4181" s="693"/>
      <c r="Y4181" s="325"/>
      <c r="Z4181" s="308"/>
      <c r="AA4181" s="383"/>
      <c r="AC4181" s="325"/>
      <c r="AD4181" s="325"/>
      <c r="AF4181" s="383"/>
      <c r="AH4181" s="325"/>
      <c r="AI4181" s="325"/>
      <c r="AK4181" s="385"/>
      <c r="AL4181" s="385"/>
      <c r="AM4181" s="359"/>
      <c r="AN4181" s="385"/>
      <c r="AO4181" s="385"/>
      <c r="AP4181" s="385"/>
      <c r="AQ4181" s="385"/>
      <c r="AR4181" s="385"/>
      <c r="AS4181" s="385"/>
      <c r="AT4181" s="385"/>
      <c r="AU4181" s="359"/>
      <c r="AW4181" s="416"/>
      <c r="AX4181" s="694"/>
      <c r="AY4181" s="641"/>
      <c r="AZ4181" s="385"/>
      <c r="BA4181" s="385"/>
      <c r="BB4181" s="416"/>
      <c r="BC4181" s="416"/>
      <c r="BD4181" s="416"/>
      <c r="BE4181" s="416"/>
      <c r="BF4181" s="416"/>
      <c r="BG4181" s="416"/>
      <c r="BH4181" s="416"/>
      <c r="BI4181" s="416"/>
      <c r="BJ4181" s="416"/>
    </row>
    <row r="4182" spans="10:62" x14ac:dyDescent="0.2">
      <c r="J4182" s="385"/>
      <c r="K4182" s="217"/>
      <c r="L4182" s="217"/>
      <c r="M4182" s="693"/>
      <c r="N4182" s="693"/>
      <c r="O4182" s="359"/>
      <c r="P4182" s="619"/>
      <c r="Q4182" s="672"/>
      <c r="R4182" s="672"/>
      <c r="S4182" s="672"/>
      <c r="T4182" s="385"/>
      <c r="U4182" s="385"/>
      <c r="V4182" s="385"/>
      <c r="W4182" s="385"/>
      <c r="X4182" s="693"/>
      <c r="Y4182" s="325"/>
      <c r="Z4182" s="308"/>
      <c r="AA4182" s="383"/>
      <c r="AC4182" s="325"/>
      <c r="AD4182" s="325"/>
      <c r="AF4182" s="383"/>
      <c r="AH4182" s="325"/>
      <c r="AI4182" s="325"/>
      <c r="AK4182" s="385"/>
      <c r="AL4182" s="385"/>
      <c r="AM4182" s="359"/>
      <c r="AN4182" s="385"/>
      <c r="AO4182" s="385"/>
      <c r="AP4182" s="385"/>
      <c r="AQ4182" s="385"/>
      <c r="AR4182" s="385"/>
      <c r="AS4182" s="385"/>
      <c r="AT4182" s="385"/>
      <c r="AU4182" s="359"/>
      <c r="AW4182" s="416"/>
      <c r="AX4182" s="694"/>
      <c r="AY4182" s="641"/>
      <c r="AZ4182" s="385"/>
      <c r="BA4182" s="385"/>
      <c r="BB4182" s="416"/>
      <c r="BC4182" s="416"/>
      <c r="BD4182" s="416"/>
      <c r="BE4182" s="416"/>
      <c r="BF4182" s="416"/>
      <c r="BG4182" s="416"/>
      <c r="BH4182" s="416"/>
      <c r="BI4182" s="416"/>
      <c r="BJ4182" s="416"/>
    </row>
    <row r="4183" spans="10:62" x14ac:dyDescent="0.2">
      <c r="J4183" s="385"/>
      <c r="K4183" s="217"/>
      <c r="L4183" s="217"/>
      <c r="M4183" s="693"/>
      <c r="N4183" s="693"/>
      <c r="O4183" s="359"/>
      <c r="P4183" s="619"/>
      <c r="Q4183" s="672"/>
      <c r="R4183" s="672"/>
      <c r="S4183" s="672"/>
      <c r="T4183" s="385"/>
      <c r="U4183" s="385"/>
      <c r="V4183" s="385"/>
      <c r="W4183" s="385"/>
      <c r="X4183" s="693"/>
      <c r="Y4183" s="325"/>
      <c r="Z4183" s="308"/>
      <c r="AA4183" s="383"/>
      <c r="AC4183" s="325"/>
      <c r="AD4183" s="325"/>
      <c r="AF4183" s="383"/>
      <c r="AH4183" s="325"/>
      <c r="AI4183" s="325"/>
      <c r="AK4183" s="385"/>
      <c r="AL4183" s="385"/>
      <c r="AM4183" s="359"/>
      <c r="AN4183" s="385"/>
      <c r="AO4183" s="385"/>
      <c r="AP4183" s="385"/>
      <c r="AQ4183" s="385"/>
      <c r="AR4183" s="385"/>
      <c r="AS4183" s="385"/>
      <c r="AT4183" s="385"/>
      <c r="AU4183" s="359"/>
      <c r="AW4183" s="416"/>
      <c r="AX4183" s="694"/>
      <c r="AY4183" s="641"/>
      <c r="AZ4183" s="385"/>
      <c r="BA4183" s="385"/>
      <c r="BB4183" s="416"/>
      <c r="BC4183" s="416"/>
      <c r="BD4183" s="416"/>
      <c r="BE4183" s="416"/>
      <c r="BF4183" s="416"/>
      <c r="BG4183" s="416"/>
      <c r="BH4183" s="416"/>
      <c r="BI4183" s="416"/>
      <c r="BJ4183" s="416"/>
    </row>
    <row r="4184" spans="10:62" x14ac:dyDescent="0.2">
      <c r="J4184" s="385"/>
      <c r="K4184" s="217"/>
      <c r="L4184" s="217"/>
      <c r="M4184" s="693"/>
      <c r="N4184" s="693"/>
      <c r="O4184" s="359"/>
      <c r="P4184" s="619"/>
      <c r="Q4184" s="672"/>
      <c r="R4184" s="672"/>
      <c r="S4184" s="672"/>
      <c r="T4184" s="385"/>
      <c r="U4184" s="385"/>
      <c r="V4184" s="385"/>
      <c r="W4184" s="385"/>
      <c r="X4184" s="693"/>
      <c r="Y4184" s="325"/>
      <c r="Z4184" s="308"/>
      <c r="AA4184" s="383"/>
      <c r="AC4184" s="325"/>
      <c r="AD4184" s="325"/>
      <c r="AF4184" s="383"/>
      <c r="AH4184" s="325"/>
      <c r="AI4184" s="325"/>
      <c r="AK4184" s="385"/>
      <c r="AL4184" s="385"/>
      <c r="AM4184" s="359"/>
      <c r="AN4184" s="385"/>
      <c r="AO4184" s="385"/>
      <c r="AP4184" s="385"/>
      <c r="AQ4184" s="385"/>
      <c r="AR4184" s="385"/>
      <c r="AS4184" s="385"/>
      <c r="AT4184" s="385"/>
      <c r="AU4184" s="359"/>
      <c r="AW4184" s="416"/>
      <c r="AX4184" s="694"/>
      <c r="AY4184" s="641"/>
      <c r="AZ4184" s="385"/>
      <c r="BA4184" s="385"/>
      <c r="BB4184" s="416"/>
      <c r="BC4184" s="416"/>
      <c r="BD4184" s="416"/>
      <c r="BE4184" s="416"/>
      <c r="BF4184" s="416"/>
      <c r="BG4184" s="416"/>
      <c r="BH4184" s="416"/>
      <c r="BI4184" s="416"/>
      <c r="BJ4184" s="416"/>
    </row>
    <row r="4185" spans="10:62" x14ac:dyDescent="0.2">
      <c r="J4185" s="385"/>
      <c r="K4185" s="217"/>
      <c r="L4185" s="217"/>
      <c r="M4185" s="693"/>
      <c r="N4185" s="693"/>
      <c r="O4185" s="359"/>
      <c r="P4185" s="619"/>
      <c r="Q4185" s="672"/>
      <c r="R4185" s="672"/>
      <c r="S4185" s="672"/>
      <c r="T4185" s="385"/>
      <c r="U4185" s="385"/>
      <c r="V4185" s="385"/>
      <c r="W4185" s="385"/>
      <c r="X4185" s="693"/>
      <c r="Y4185" s="325"/>
      <c r="Z4185" s="308"/>
      <c r="AA4185" s="383"/>
      <c r="AC4185" s="325"/>
      <c r="AD4185" s="325"/>
      <c r="AF4185" s="383"/>
      <c r="AH4185" s="325"/>
      <c r="AI4185" s="325"/>
      <c r="AK4185" s="385"/>
      <c r="AL4185" s="385"/>
      <c r="AM4185" s="359"/>
      <c r="AN4185" s="385"/>
      <c r="AO4185" s="385"/>
      <c r="AP4185" s="385"/>
      <c r="AQ4185" s="385"/>
      <c r="AR4185" s="385"/>
      <c r="AS4185" s="385"/>
      <c r="AT4185" s="385"/>
      <c r="AU4185" s="359"/>
      <c r="AW4185" s="416"/>
      <c r="AX4185" s="694"/>
      <c r="AY4185" s="641"/>
      <c r="AZ4185" s="385"/>
      <c r="BA4185" s="385"/>
      <c r="BB4185" s="416"/>
      <c r="BC4185" s="416"/>
      <c r="BD4185" s="416"/>
      <c r="BE4185" s="416"/>
      <c r="BF4185" s="416"/>
      <c r="BG4185" s="416"/>
      <c r="BH4185" s="416"/>
      <c r="BI4185" s="416"/>
      <c r="BJ4185" s="416"/>
    </row>
    <row r="4186" spans="10:62" x14ac:dyDescent="0.2">
      <c r="J4186" s="385"/>
      <c r="K4186" s="217"/>
      <c r="L4186" s="217"/>
      <c r="M4186" s="693"/>
      <c r="N4186" s="693"/>
      <c r="O4186" s="359"/>
      <c r="P4186" s="619"/>
      <c r="Q4186" s="672"/>
      <c r="R4186" s="672"/>
      <c r="S4186" s="672"/>
      <c r="T4186" s="385"/>
      <c r="U4186" s="385"/>
      <c r="V4186" s="385"/>
      <c r="W4186" s="385"/>
      <c r="X4186" s="693"/>
      <c r="Y4186" s="325"/>
      <c r="Z4186" s="308"/>
      <c r="AA4186" s="383"/>
      <c r="AC4186" s="325"/>
      <c r="AD4186" s="325"/>
      <c r="AF4186" s="383"/>
      <c r="AH4186" s="325"/>
      <c r="AI4186" s="325"/>
      <c r="AK4186" s="385"/>
      <c r="AL4186" s="385"/>
      <c r="AM4186" s="359"/>
      <c r="AN4186" s="385"/>
      <c r="AO4186" s="385"/>
      <c r="AP4186" s="385"/>
      <c r="AQ4186" s="385"/>
      <c r="AR4186" s="385"/>
      <c r="AS4186" s="385"/>
      <c r="AT4186" s="385"/>
      <c r="AU4186" s="359"/>
      <c r="AW4186" s="416"/>
      <c r="AX4186" s="694"/>
      <c r="AY4186" s="641"/>
      <c r="AZ4186" s="385"/>
      <c r="BA4186" s="385"/>
      <c r="BB4186" s="416"/>
      <c r="BC4186" s="416"/>
      <c r="BD4186" s="416"/>
      <c r="BE4186" s="416"/>
      <c r="BF4186" s="416"/>
      <c r="BG4186" s="416"/>
      <c r="BH4186" s="416"/>
      <c r="BI4186" s="416"/>
      <c r="BJ4186" s="416"/>
    </row>
    <row r="4187" spans="10:62" x14ac:dyDescent="0.2">
      <c r="J4187" s="385"/>
      <c r="K4187" s="217"/>
      <c r="L4187" s="217"/>
      <c r="M4187" s="693"/>
      <c r="N4187" s="693"/>
      <c r="O4187" s="359"/>
      <c r="P4187" s="619"/>
      <c r="Q4187" s="672"/>
      <c r="R4187" s="672"/>
      <c r="S4187" s="672"/>
      <c r="T4187" s="385"/>
      <c r="U4187" s="385"/>
      <c r="V4187" s="385"/>
      <c r="W4187" s="385"/>
      <c r="X4187" s="693"/>
      <c r="Y4187" s="325"/>
      <c r="Z4187" s="308"/>
      <c r="AA4187" s="383"/>
      <c r="AC4187" s="325"/>
      <c r="AD4187" s="325"/>
      <c r="AF4187" s="383"/>
      <c r="AH4187" s="325"/>
      <c r="AI4187" s="325"/>
      <c r="AK4187" s="385"/>
      <c r="AL4187" s="385"/>
      <c r="AM4187" s="359"/>
      <c r="AN4187" s="385"/>
      <c r="AO4187" s="385"/>
      <c r="AP4187" s="385"/>
      <c r="AQ4187" s="385"/>
      <c r="AR4187" s="385"/>
      <c r="AS4187" s="385"/>
      <c r="AT4187" s="385"/>
      <c r="AU4187" s="359"/>
      <c r="AW4187" s="416"/>
      <c r="AX4187" s="694"/>
      <c r="AY4187" s="641"/>
      <c r="AZ4187" s="385"/>
      <c r="BA4187" s="385"/>
      <c r="BB4187" s="416"/>
      <c r="BC4187" s="416"/>
      <c r="BD4187" s="416"/>
      <c r="BE4187" s="416"/>
      <c r="BF4187" s="416"/>
      <c r="BG4187" s="416"/>
      <c r="BH4187" s="416"/>
      <c r="BI4187" s="416"/>
      <c r="BJ4187" s="416"/>
    </row>
    <row r="4188" spans="10:62" x14ac:dyDescent="0.2">
      <c r="J4188" s="385"/>
      <c r="K4188" s="217"/>
      <c r="L4188" s="217"/>
      <c r="M4188" s="693"/>
      <c r="N4188" s="693"/>
      <c r="O4188" s="359"/>
      <c r="P4188" s="619"/>
      <c r="Q4188" s="672"/>
      <c r="R4188" s="672"/>
      <c r="S4188" s="672"/>
      <c r="T4188" s="385"/>
      <c r="U4188" s="385"/>
      <c r="V4188" s="385"/>
      <c r="W4188" s="385"/>
      <c r="X4188" s="693"/>
      <c r="Y4188" s="325"/>
      <c r="Z4188" s="308"/>
      <c r="AA4188" s="383"/>
      <c r="AC4188" s="325"/>
      <c r="AD4188" s="325"/>
      <c r="AF4188" s="383"/>
      <c r="AH4188" s="325"/>
      <c r="AI4188" s="325"/>
      <c r="AK4188" s="385"/>
      <c r="AL4188" s="385"/>
      <c r="AM4188" s="359"/>
      <c r="AN4188" s="385"/>
      <c r="AO4188" s="385"/>
      <c r="AP4188" s="385"/>
      <c r="AQ4188" s="385"/>
      <c r="AR4188" s="385"/>
      <c r="AS4188" s="385"/>
      <c r="AT4188" s="385"/>
      <c r="AU4188" s="359"/>
      <c r="AW4188" s="416"/>
      <c r="AX4188" s="694"/>
      <c r="AY4188" s="641"/>
      <c r="AZ4188" s="385"/>
      <c r="BA4188" s="385"/>
      <c r="BB4188" s="416"/>
      <c r="BC4188" s="416"/>
      <c r="BD4188" s="416"/>
      <c r="BE4188" s="416"/>
      <c r="BF4188" s="416"/>
      <c r="BG4188" s="416"/>
      <c r="BH4188" s="416"/>
      <c r="BI4188" s="416"/>
      <c r="BJ4188" s="416"/>
    </row>
    <row r="4189" spans="10:62" x14ac:dyDescent="0.2">
      <c r="J4189" s="385"/>
      <c r="K4189" s="217"/>
      <c r="L4189" s="217"/>
      <c r="M4189" s="693"/>
      <c r="N4189" s="693"/>
      <c r="O4189" s="359"/>
      <c r="P4189" s="619"/>
      <c r="Q4189" s="672"/>
      <c r="R4189" s="672"/>
      <c r="S4189" s="672"/>
      <c r="T4189" s="385"/>
      <c r="U4189" s="385"/>
      <c r="V4189" s="385"/>
      <c r="W4189" s="385"/>
      <c r="X4189" s="693"/>
      <c r="Y4189" s="325"/>
      <c r="Z4189" s="308"/>
      <c r="AA4189" s="383"/>
      <c r="AC4189" s="325"/>
      <c r="AD4189" s="325"/>
      <c r="AF4189" s="383"/>
      <c r="AH4189" s="325"/>
      <c r="AI4189" s="325"/>
      <c r="AK4189" s="385"/>
      <c r="AL4189" s="385"/>
      <c r="AM4189" s="359"/>
      <c r="AN4189" s="385"/>
      <c r="AO4189" s="385"/>
      <c r="AP4189" s="385"/>
      <c r="AQ4189" s="385"/>
      <c r="AR4189" s="385"/>
      <c r="AS4189" s="385"/>
      <c r="AT4189" s="385"/>
      <c r="AU4189" s="359"/>
      <c r="AW4189" s="416"/>
      <c r="AX4189" s="694"/>
      <c r="AY4189" s="641"/>
      <c r="AZ4189" s="385"/>
      <c r="BA4189" s="385"/>
      <c r="BB4189" s="416"/>
      <c r="BC4189" s="416"/>
      <c r="BD4189" s="416"/>
      <c r="BE4189" s="416"/>
      <c r="BF4189" s="416"/>
      <c r="BG4189" s="416"/>
      <c r="BH4189" s="416"/>
      <c r="BI4189" s="416"/>
      <c r="BJ4189" s="416"/>
    </row>
    <row r="4190" spans="10:62" x14ac:dyDescent="0.2">
      <c r="J4190" s="385"/>
      <c r="K4190" s="217"/>
      <c r="L4190" s="217"/>
      <c r="M4190" s="693"/>
      <c r="N4190" s="693"/>
      <c r="O4190" s="359"/>
      <c r="P4190" s="619"/>
      <c r="Q4190" s="672"/>
      <c r="R4190" s="672"/>
      <c r="S4190" s="672"/>
      <c r="T4190" s="385"/>
      <c r="U4190" s="385"/>
      <c r="V4190" s="385"/>
      <c r="W4190" s="385"/>
      <c r="X4190" s="693"/>
      <c r="Y4190" s="325"/>
      <c r="Z4190" s="308"/>
      <c r="AA4190" s="383"/>
      <c r="AC4190" s="325"/>
      <c r="AD4190" s="325"/>
      <c r="AF4190" s="383"/>
      <c r="AH4190" s="325"/>
      <c r="AI4190" s="325"/>
      <c r="AK4190" s="385"/>
      <c r="AL4190" s="385"/>
      <c r="AM4190" s="359"/>
      <c r="AN4190" s="385"/>
      <c r="AO4190" s="385"/>
      <c r="AP4190" s="385"/>
      <c r="AQ4190" s="385"/>
      <c r="AR4190" s="385"/>
      <c r="AS4190" s="385"/>
      <c r="AT4190" s="385"/>
      <c r="AU4190" s="359"/>
      <c r="AW4190" s="416"/>
      <c r="AX4190" s="694"/>
      <c r="AY4190" s="641"/>
      <c r="AZ4190" s="385"/>
      <c r="BA4190" s="385"/>
      <c r="BB4190" s="416"/>
      <c r="BC4190" s="416"/>
      <c r="BD4190" s="416"/>
      <c r="BE4190" s="416"/>
      <c r="BF4190" s="416"/>
      <c r="BG4190" s="416"/>
      <c r="BH4190" s="416"/>
      <c r="BI4190" s="416"/>
      <c r="BJ4190" s="416"/>
    </row>
    <row r="4191" spans="10:62" x14ac:dyDescent="0.2">
      <c r="J4191" s="385"/>
      <c r="K4191" s="217"/>
      <c r="L4191" s="217"/>
      <c r="M4191" s="693"/>
      <c r="N4191" s="693"/>
      <c r="O4191" s="359"/>
      <c r="P4191" s="619"/>
      <c r="Q4191" s="672"/>
      <c r="R4191" s="672"/>
      <c r="S4191" s="672"/>
      <c r="T4191" s="385"/>
      <c r="U4191" s="385"/>
      <c r="V4191" s="385"/>
      <c r="W4191" s="385"/>
      <c r="X4191" s="693"/>
      <c r="Y4191" s="325"/>
      <c r="Z4191" s="308"/>
      <c r="AA4191" s="383"/>
      <c r="AC4191" s="325"/>
      <c r="AD4191" s="325"/>
      <c r="AF4191" s="383"/>
      <c r="AH4191" s="325"/>
      <c r="AI4191" s="325"/>
      <c r="AK4191" s="385"/>
      <c r="AL4191" s="385"/>
      <c r="AM4191" s="359"/>
      <c r="AN4191" s="385"/>
      <c r="AO4191" s="385"/>
      <c r="AP4191" s="385"/>
      <c r="AQ4191" s="385"/>
      <c r="AR4191" s="385"/>
      <c r="AS4191" s="385"/>
      <c r="AT4191" s="385"/>
      <c r="AU4191" s="359"/>
      <c r="AW4191" s="416"/>
      <c r="AX4191" s="694"/>
      <c r="AY4191" s="641"/>
      <c r="AZ4191" s="385"/>
      <c r="BA4191" s="385"/>
      <c r="BB4191" s="416"/>
      <c r="BC4191" s="416"/>
      <c r="BD4191" s="416"/>
      <c r="BE4191" s="416"/>
      <c r="BF4191" s="416"/>
      <c r="BG4191" s="416"/>
      <c r="BH4191" s="416"/>
      <c r="BI4191" s="416"/>
      <c r="BJ4191" s="416"/>
    </row>
    <row r="4192" spans="10:62" x14ac:dyDescent="0.2">
      <c r="J4192" s="385"/>
      <c r="K4192" s="217"/>
      <c r="L4192" s="217"/>
      <c r="M4192" s="693"/>
      <c r="N4192" s="693"/>
      <c r="O4192" s="359"/>
      <c r="P4192" s="619"/>
      <c r="Q4192" s="672"/>
      <c r="R4192" s="672"/>
      <c r="S4192" s="672"/>
      <c r="T4192" s="385"/>
      <c r="U4192" s="385"/>
      <c r="V4192" s="385"/>
      <c r="W4192" s="385"/>
      <c r="X4192" s="693"/>
      <c r="Y4192" s="325"/>
      <c r="Z4192" s="308"/>
      <c r="AA4192" s="383"/>
      <c r="AC4192" s="325"/>
      <c r="AD4192" s="325"/>
      <c r="AF4192" s="383"/>
      <c r="AH4192" s="325"/>
      <c r="AI4192" s="325"/>
      <c r="AK4192" s="385"/>
      <c r="AL4192" s="385"/>
      <c r="AM4192" s="359"/>
      <c r="AN4192" s="385"/>
      <c r="AO4192" s="385"/>
      <c r="AP4192" s="385"/>
      <c r="AQ4192" s="385"/>
      <c r="AR4192" s="385"/>
      <c r="AS4192" s="385"/>
      <c r="AT4192" s="385"/>
      <c r="AU4192" s="359"/>
      <c r="AW4192" s="416"/>
      <c r="AX4192" s="694"/>
      <c r="AY4192" s="641"/>
      <c r="AZ4192" s="385"/>
      <c r="BA4192" s="385"/>
      <c r="BB4192" s="416"/>
      <c r="BC4192" s="416"/>
      <c r="BD4192" s="416"/>
      <c r="BE4192" s="416"/>
      <c r="BF4192" s="416"/>
      <c r="BG4192" s="416"/>
      <c r="BH4192" s="416"/>
      <c r="BI4192" s="416"/>
      <c r="BJ4192" s="416"/>
    </row>
    <row r="4193" spans="10:62" x14ac:dyDescent="0.2">
      <c r="J4193" s="385"/>
      <c r="K4193" s="217"/>
      <c r="L4193" s="217"/>
      <c r="M4193" s="693"/>
      <c r="N4193" s="693"/>
      <c r="O4193" s="359"/>
      <c r="P4193" s="619"/>
      <c r="Q4193" s="672"/>
      <c r="R4193" s="672"/>
      <c r="S4193" s="672"/>
      <c r="T4193" s="385"/>
      <c r="U4193" s="385"/>
      <c r="V4193" s="385"/>
      <c r="W4193" s="385"/>
      <c r="X4193" s="693"/>
      <c r="Y4193" s="325"/>
      <c r="Z4193" s="308"/>
      <c r="AA4193" s="383"/>
      <c r="AC4193" s="325"/>
      <c r="AD4193" s="325"/>
      <c r="AF4193" s="383"/>
      <c r="AH4193" s="325"/>
      <c r="AI4193" s="325"/>
      <c r="AK4193" s="385"/>
      <c r="AL4193" s="385"/>
      <c r="AM4193" s="359"/>
      <c r="AN4193" s="385"/>
      <c r="AO4193" s="385"/>
      <c r="AP4193" s="385"/>
      <c r="AQ4193" s="385"/>
      <c r="AR4193" s="385"/>
      <c r="AS4193" s="385"/>
      <c r="AT4193" s="385"/>
      <c r="AU4193" s="359"/>
      <c r="AW4193" s="416"/>
      <c r="AX4193" s="694"/>
      <c r="AY4193" s="641"/>
      <c r="AZ4193" s="385"/>
      <c r="BA4193" s="385"/>
      <c r="BB4193" s="416"/>
      <c r="BC4193" s="416"/>
      <c r="BD4193" s="416"/>
      <c r="BE4193" s="416"/>
      <c r="BF4193" s="416"/>
      <c r="BG4193" s="416"/>
      <c r="BH4193" s="416"/>
      <c r="BI4193" s="416"/>
      <c r="BJ4193" s="416"/>
    </row>
    <row r="4194" spans="10:62" x14ac:dyDescent="0.2">
      <c r="J4194" s="385"/>
      <c r="K4194" s="217"/>
      <c r="L4194" s="217"/>
      <c r="M4194" s="693"/>
      <c r="N4194" s="693"/>
      <c r="O4194" s="359"/>
      <c r="P4194" s="619"/>
      <c r="Q4194" s="672"/>
      <c r="R4194" s="672"/>
      <c r="S4194" s="672"/>
      <c r="T4194" s="385"/>
      <c r="U4194" s="385"/>
      <c r="V4194" s="385"/>
      <c r="W4194" s="385"/>
      <c r="X4194" s="693"/>
      <c r="Y4194" s="325"/>
      <c r="Z4194" s="308"/>
      <c r="AA4194" s="383"/>
      <c r="AC4194" s="325"/>
      <c r="AD4194" s="325"/>
      <c r="AF4194" s="383"/>
      <c r="AH4194" s="325"/>
      <c r="AI4194" s="325"/>
      <c r="AK4194" s="385"/>
      <c r="AL4194" s="385"/>
      <c r="AM4194" s="359"/>
      <c r="AN4194" s="385"/>
      <c r="AO4194" s="385"/>
      <c r="AP4194" s="385"/>
      <c r="AQ4194" s="385"/>
      <c r="AR4194" s="385"/>
      <c r="AS4194" s="385"/>
      <c r="AT4194" s="385"/>
      <c r="AU4194" s="359"/>
      <c r="AW4194" s="416"/>
      <c r="AX4194" s="694"/>
      <c r="AY4194" s="641"/>
      <c r="AZ4194" s="385"/>
      <c r="BA4194" s="385"/>
      <c r="BB4194" s="416"/>
      <c r="BC4194" s="416"/>
      <c r="BD4194" s="416"/>
      <c r="BE4194" s="416"/>
      <c r="BF4194" s="416"/>
      <c r="BG4194" s="416"/>
      <c r="BH4194" s="416"/>
      <c r="BI4194" s="416"/>
      <c r="BJ4194" s="416"/>
    </row>
    <row r="4195" spans="10:62" x14ac:dyDescent="0.2">
      <c r="J4195" s="385"/>
      <c r="K4195" s="217"/>
      <c r="L4195" s="217"/>
      <c r="M4195" s="693"/>
      <c r="N4195" s="693"/>
      <c r="O4195" s="359"/>
      <c r="P4195" s="619"/>
      <c r="Q4195" s="672"/>
      <c r="R4195" s="672"/>
      <c r="S4195" s="672"/>
      <c r="T4195" s="385"/>
      <c r="U4195" s="385"/>
      <c r="V4195" s="385"/>
      <c r="W4195" s="385"/>
      <c r="X4195" s="693"/>
      <c r="Y4195" s="325"/>
      <c r="Z4195" s="308"/>
      <c r="AA4195" s="383"/>
      <c r="AC4195" s="325"/>
      <c r="AD4195" s="325"/>
      <c r="AF4195" s="383"/>
      <c r="AH4195" s="325"/>
      <c r="AI4195" s="325"/>
      <c r="AK4195" s="385"/>
      <c r="AL4195" s="385"/>
      <c r="AM4195" s="359"/>
      <c r="AN4195" s="385"/>
      <c r="AO4195" s="385"/>
      <c r="AP4195" s="385"/>
      <c r="AQ4195" s="385"/>
      <c r="AR4195" s="385"/>
      <c r="AS4195" s="385"/>
      <c r="AT4195" s="385"/>
      <c r="AU4195" s="359"/>
      <c r="AW4195" s="416"/>
      <c r="AX4195" s="694"/>
      <c r="AY4195" s="641"/>
      <c r="AZ4195" s="385"/>
      <c r="BA4195" s="385"/>
      <c r="BB4195" s="416"/>
      <c r="BC4195" s="416"/>
      <c r="BD4195" s="416"/>
      <c r="BE4195" s="416"/>
      <c r="BF4195" s="416"/>
      <c r="BG4195" s="416"/>
      <c r="BH4195" s="416"/>
      <c r="BI4195" s="416"/>
      <c r="BJ4195" s="416"/>
    </row>
    <row r="4196" spans="10:62" x14ac:dyDescent="0.2">
      <c r="J4196" s="385"/>
      <c r="K4196" s="217"/>
      <c r="L4196" s="217"/>
      <c r="M4196" s="693"/>
      <c r="N4196" s="693"/>
      <c r="O4196" s="359"/>
      <c r="P4196" s="619"/>
      <c r="Q4196" s="672"/>
      <c r="R4196" s="672"/>
      <c r="S4196" s="672"/>
      <c r="T4196" s="385"/>
      <c r="U4196" s="385"/>
      <c r="V4196" s="385"/>
      <c r="W4196" s="385"/>
      <c r="X4196" s="693"/>
      <c r="Y4196" s="325"/>
      <c r="Z4196" s="308"/>
      <c r="AA4196" s="383"/>
      <c r="AC4196" s="325"/>
      <c r="AD4196" s="325"/>
      <c r="AF4196" s="383"/>
      <c r="AH4196" s="325"/>
      <c r="AI4196" s="325"/>
      <c r="AK4196" s="385"/>
      <c r="AL4196" s="385"/>
      <c r="AM4196" s="359"/>
      <c r="AN4196" s="385"/>
      <c r="AO4196" s="385"/>
      <c r="AP4196" s="385"/>
      <c r="AQ4196" s="385"/>
      <c r="AR4196" s="385"/>
      <c r="AS4196" s="385"/>
      <c r="AT4196" s="385"/>
      <c r="AU4196" s="359"/>
      <c r="AW4196" s="416"/>
      <c r="AX4196" s="694"/>
      <c r="AY4196" s="641"/>
      <c r="AZ4196" s="385"/>
      <c r="BA4196" s="385"/>
      <c r="BB4196" s="416"/>
      <c r="BC4196" s="416"/>
      <c r="BD4196" s="416"/>
      <c r="BE4196" s="416"/>
      <c r="BF4196" s="416"/>
      <c r="BG4196" s="416"/>
      <c r="BH4196" s="416"/>
      <c r="BI4196" s="416"/>
      <c r="BJ4196" s="416"/>
    </row>
    <row r="4197" spans="10:62" x14ac:dyDescent="0.2">
      <c r="J4197" s="385"/>
      <c r="K4197" s="217"/>
      <c r="L4197" s="217"/>
      <c r="M4197" s="693"/>
      <c r="N4197" s="693"/>
      <c r="O4197" s="359"/>
      <c r="P4197" s="619"/>
      <c r="Q4197" s="672"/>
      <c r="R4197" s="672"/>
      <c r="S4197" s="672"/>
      <c r="T4197" s="385"/>
      <c r="U4197" s="385"/>
      <c r="V4197" s="385"/>
      <c r="W4197" s="385"/>
      <c r="X4197" s="693"/>
      <c r="Y4197" s="325"/>
      <c r="Z4197" s="308"/>
      <c r="AA4197" s="383"/>
      <c r="AC4197" s="325"/>
      <c r="AD4197" s="325"/>
      <c r="AF4197" s="383"/>
      <c r="AH4197" s="325"/>
      <c r="AI4197" s="325"/>
      <c r="AK4197" s="385"/>
      <c r="AL4197" s="385"/>
      <c r="AM4197" s="359"/>
      <c r="AN4197" s="385"/>
      <c r="AO4197" s="385"/>
      <c r="AP4197" s="385"/>
      <c r="AQ4197" s="385"/>
      <c r="AR4197" s="385"/>
      <c r="AS4197" s="385"/>
      <c r="AT4197" s="385"/>
      <c r="AU4197" s="359"/>
      <c r="AW4197" s="416"/>
      <c r="AX4197" s="694"/>
      <c r="AY4197" s="641"/>
      <c r="AZ4197" s="385"/>
      <c r="BA4197" s="385"/>
      <c r="BB4197" s="416"/>
      <c r="BC4197" s="416"/>
      <c r="BD4197" s="416"/>
      <c r="BE4197" s="416"/>
      <c r="BF4197" s="416"/>
      <c r="BG4197" s="416"/>
      <c r="BH4197" s="416"/>
      <c r="BI4197" s="416"/>
      <c r="BJ4197" s="416"/>
    </row>
    <row r="4198" spans="10:62" x14ac:dyDescent="0.2">
      <c r="J4198" s="385"/>
      <c r="K4198" s="217"/>
      <c r="L4198" s="217"/>
      <c r="M4198" s="693"/>
      <c r="N4198" s="693"/>
      <c r="O4198" s="359"/>
      <c r="P4198" s="619"/>
      <c r="Q4198" s="672"/>
      <c r="R4198" s="672"/>
      <c r="S4198" s="672"/>
      <c r="T4198" s="385"/>
      <c r="U4198" s="385"/>
      <c r="V4198" s="385"/>
      <c r="W4198" s="385"/>
      <c r="X4198" s="693"/>
      <c r="Y4198" s="325"/>
      <c r="Z4198" s="308"/>
      <c r="AA4198" s="383"/>
      <c r="AC4198" s="325"/>
      <c r="AD4198" s="325"/>
      <c r="AF4198" s="383"/>
      <c r="AH4198" s="325"/>
      <c r="AI4198" s="325"/>
      <c r="AK4198" s="385"/>
      <c r="AL4198" s="385"/>
      <c r="AM4198" s="359"/>
      <c r="AN4198" s="385"/>
      <c r="AO4198" s="385"/>
      <c r="AP4198" s="385"/>
      <c r="AQ4198" s="385"/>
      <c r="AR4198" s="385"/>
      <c r="AS4198" s="385"/>
      <c r="AT4198" s="385"/>
      <c r="AU4198" s="359"/>
      <c r="AW4198" s="416"/>
      <c r="AX4198" s="694"/>
      <c r="AY4198" s="641"/>
      <c r="AZ4198" s="385"/>
      <c r="BA4198" s="385"/>
      <c r="BB4198" s="416"/>
      <c r="BC4198" s="416"/>
      <c r="BD4198" s="416"/>
      <c r="BE4198" s="416"/>
      <c r="BF4198" s="416"/>
      <c r="BG4198" s="416"/>
      <c r="BH4198" s="416"/>
      <c r="BI4198" s="416"/>
      <c r="BJ4198" s="416"/>
    </row>
    <row r="4199" spans="10:62" x14ac:dyDescent="0.2">
      <c r="J4199" s="385"/>
      <c r="K4199" s="217"/>
      <c r="L4199" s="217"/>
      <c r="M4199" s="693"/>
      <c r="N4199" s="693"/>
      <c r="O4199" s="359"/>
      <c r="P4199" s="619"/>
      <c r="Q4199" s="672"/>
      <c r="R4199" s="672"/>
      <c r="S4199" s="672"/>
      <c r="T4199" s="385"/>
      <c r="U4199" s="385"/>
      <c r="V4199" s="385"/>
      <c r="W4199" s="385"/>
      <c r="X4199" s="693"/>
      <c r="Y4199" s="325"/>
      <c r="Z4199" s="308"/>
      <c r="AA4199" s="383"/>
      <c r="AC4199" s="325"/>
      <c r="AD4199" s="325"/>
      <c r="AF4199" s="383"/>
      <c r="AH4199" s="325"/>
      <c r="AI4199" s="325"/>
      <c r="AK4199" s="385"/>
      <c r="AL4199" s="385"/>
      <c r="AM4199" s="359"/>
      <c r="AN4199" s="385"/>
      <c r="AO4199" s="385"/>
      <c r="AP4199" s="385"/>
      <c r="AQ4199" s="385"/>
      <c r="AR4199" s="385"/>
      <c r="AS4199" s="385"/>
      <c r="AT4199" s="385"/>
      <c r="AU4199" s="359"/>
      <c r="AW4199" s="416"/>
      <c r="AX4199" s="694"/>
      <c r="AY4199" s="641"/>
      <c r="AZ4199" s="385"/>
      <c r="BA4199" s="385"/>
      <c r="BB4199" s="416"/>
      <c r="BC4199" s="416"/>
      <c r="BD4199" s="416"/>
      <c r="BE4199" s="416"/>
      <c r="BF4199" s="416"/>
      <c r="BG4199" s="416"/>
      <c r="BH4199" s="416"/>
      <c r="BI4199" s="416"/>
      <c r="BJ4199" s="416"/>
    </row>
    <row r="4200" spans="10:62" x14ac:dyDescent="0.2">
      <c r="J4200" s="385"/>
      <c r="K4200" s="217"/>
      <c r="L4200" s="217"/>
      <c r="M4200" s="693"/>
      <c r="N4200" s="693"/>
      <c r="O4200" s="359"/>
      <c r="P4200" s="619"/>
      <c r="Q4200" s="672"/>
      <c r="R4200" s="672"/>
      <c r="S4200" s="672"/>
      <c r="T4200" s="385"/>
      <c r="U4200" s="385"/>
      <c r="V4200" s="385"/>
      <c r="W4200" s="385"/>
      <c r="X4200" s="693"/>
      <c r="Y4200" s="325"/>
      <c r="Z4200" s="308"/>
      <c r="AA4200" s="383"/>
      <c r="AC4200" s="325"/>
      <c r="AD4200" s="325"/>
      <c r="AF4200" s="383"/>
      <c r="AH4200" s="325"/>
      <c r="AI4200" s="325"/>
      <c r="AK4200" s="385"/>
      <c r="AL4200" s="385"/>
      <c r="AM4200" s="359"/>
      <c r="AN4200" s="385"/>
      <c r="AO4200" s="385"/>
      <c r="AP4200" s="385"/>
      <c r="AQ4200" s="385"/>
      <c r="AR4200" s="385"/>
      <c r="AS4200" s="385"/>
      <c r="AT4200" s="385"/>
      <c r="AU4200" s="359"/>
      <c r="AW4200" s="416"/>
      <c r="AX4200" s="694"/>
      <c r="AY4200" s="641"/>
      <c r="AZ4200" s="385"/>
      <c r="BA4200" s="385"/>
      <c r="BB4200" s="416"/>
      <c r="BC4200" s="416"/>
      <c r="BD4200" s="416"/>
      <c r="BE4200" s="416"/>
      <c r="BF4200" s="416"/>
      <c r="BG4200" s="416"/>
      <c r="BH4200" s="416"/>
      <c r="BI4200" s="416"/>
      <c r="BJ4200" s="416"/>
    </row>
    <row r="4201" spans="10:62" x14ac:dyDescent="0.2">
      <c r="J4201" s="385"/>
      <c r="K4201" s="217"/>
      <c r="L4201" s="217"/>
      <c r="M4201" s="693"/>
      <c r="N4201" s="693"/>
      <c r="O4201" s="359"/>
      <c r="P4201" s="619"/>
      <c r="Q4201" s="672"/>
      <c r="R4201" s="672"/>
      <c r="S4201" s="672"/>
      <c r="T4201" s="385"/>
      <c r="U4201" s="385"/>
      <c r="V4201" s="385"/>
      <c r="W4201" s="385"/>
      <c r="X4201" s="693"/>
      <c r="Y4201" s="325"/>
      <c r="Z4201" s="308"/>
      <c r="AA4201" s="383"/>
      <c r="AC4201" s="325"/>
      <c r="AD4201" s="325"/>
      <c r="AF4201" s="383"/>
      <c r="AH4201" s="325"/>
      <c r="AI4201" s="325"/>
      <c r="AK4201" s="385"/>
      <c r="AL4201" s="385"/>
      <c r="AM4201" s="359"/>
      <c r="AN4201" s="385"/>
      <c r="AO4201" s="385"/>
      <c r="AP4201" s="385"/>
      <c r="AQ4201" s="385"/>
      <c r="AR4201" s="385"/>
      <c r="AS4201" s="385"/>
      <c r="AT4201" s="385"/>
      <c r="AU4201" s="359"/>
      <c r="AW4201" s="416"/>
      <c r="AX4201" s="694"/>
      <c r="AY4201" s="641"/>
      <c r="AZ4201" s="385"/>
      <c r="BA4201" s="385"/>
      <c r="BB4201" s="416"/>
      <c r="BC4201" s="416"/>
      <c r="BD4201" s="416"/>
      <c r="BE4201" s="416"/>
      <c r="BF4201" s="416"/>
      <c r="BG4201" s="416"/>
      <c r="BH4201" s="416"/>
      <c r="BI4201" s="416"/>
      <c r="BJ4201" s="416"/>
    </row>
    <row r="4202" spans="10:62" x14ac:dyDescent="0.2">
      <c r="J4202" s="385"/>
      <c r="K4202" s="217"/>
      <c r="L4202" s="217"/>
      <c r="M4202" s="693"/>
      <c r="N4202" s="693"/>
      <c r="O4202" s="359"/>
      <c r="P4202" s="619"/>
      <c r="Q4202" s="672"/>
      <c r="R4202" s="672"/>
      <c r="S4202" s="672"/>
      <c r="T4202" s="385"/>
      <c r="U4202" s="385"/>
      <c r="V4202" s="385"/>
      <c r="W4202" s="385"/>
      <c r="X4202" s="693"/>
      <c r="Y4202" s="325"/>
      <c r="Z4202" s="308"/>
      <c r="AA4202" s="383"/>
      <c r="AC4202" s="325"/>
      <c r="AD4202" s="325"/>
      <c r="AF4202" s="383"/>
      <c r="AH4202" s="325"/>
      <c r="AI4202" s="325"/>
      <c r="AK4202" s="385"/>
      <c r="AL4202" s="385"/>
      <c r="AM4202" s="359"/>
      <c r="AN4202" s="385"/>
      <c r="AO4202" s="385"/>
      <c r="AP4202" s="385"/>
      <c r="AQ4202" s="385"/>
      <c r="AR4202" s="385"/>
      <c r="AS4202" s="385"/>
      <c r="AT4202" s="385"/>
      <c r="AU4202" s="359"/>
      <c r="AW4202" s="416"/>
      <c r="AX4202" s="694"/>
      <c r="AY4202" s="641"/>
      <c r="AZ4202" s="385"/>
      <c r="BA4202" s="385"/>
      <c r="BB4202" s="416"/>
      <c r="BC4202" s="416"/>
      <c r="BD4202" s="416"/>
      <c r="BE4202" s="416"/>
      <c r="BF4202" s="416"/>
      <c r="BG4202" s="416"/>
      <c r="BH4202" s="416"/>
      <c r="BI4202" s="416"/>
      <c r="BJ4202" s="416"/>
    </row>
    <row r="4203" spans="10:62" x14ac:dyDescent="0.2">
      <c r="J4203" s="385"/>
      <c r="K4203" s="217"/>
      <c r="L4203" s="217"/>
      <c r="M4203" s="693"/>
      <c r="N4203" s="693"/>
      <c r="O4203" s="359"/>
      <c r="P4203" s="619"/>
      <c r="Q4203" s="672"/>
      <c r="R4203" s="672"/>
      <c r="S4203" s="672"/>
      <c r="T4203" s="385"/>
      <c r="U4203" s="385"/>
      <c r="V4203" s="385"/>
      <c r="W4203" s="385"/>
      <c r="X4203" s="693"/>
      <c r="Y4203" s="325"/>
      <c r="Z4203" s="308"/>
      <c r="AA4203" s="383"/>
      <c r="AC4203" s="325"/>
      <c r="AD4203" s="325"/>
      <c r="AF4203" s="383"/>
      <c r="AH4203" s="325"/>
      <c r="AI4203" s="325"/>
      <c r="AK4203" s="385"/>
      <c r="AL4203" s="385"/>
      <c r="AM4203" s="359"/>
      <c r="AN4203" s="385"/>
      <c r="AO4203" s="385"/>
      <c r="AP4203" s="385"/>
      <c r="AQ4203" s="385"/>
      <c r="AR4203" s="385"/>
      <c r="AS4203" s="385"/>
      <c r="AT4203" s="385"/>
      <c r="AU4203" s="359"/>
      <c r="AW4203" s="416"/>
      <c r="AX4203" s="694"/>
      <c r="AY4203" s="641"/>
      <c r="AZ4203" s="385"/>
      <c r="BA4203" s="385"/>
      <c r="BB4203" s="416"/>
      <c r="BC4203" s="416"/>
      <c r="BD4203" s="416"/>
      <c r="BE4203" s="416"/>
      <c r="BF4203" s="416"/>
      <c r="BG4203" s="416"/>
      <c r="BH4203" s="416"/>
      <c r="BI4203" s="416"/>
      <c r="BJ4203" s="416"/>
    </row>
    <row r="4204" spans="10:62" x14ac:dyDescent="0.2">
      <c r="J4204" s="385"/>
      <c r="K4204" s="217"/>
      <c r="L4204" s="217"/>
      <c r="M4204" s="693"/>
      <c r="N4204" s="693"/>
      <c r="O4204" s="359"/>
      <c r="P4204" s="619"/>
      <c r="Q4204" s="672"/>
      <c r="R4204" s="672"/>
      <c r="S4204" s="672"/>
      <c r="T4204" s="385"/>
      <c r="U4204" s="385"/>
      <c r="V4204" s="385"/>
      <c r="W4204" s="385"/>
      <c r="X4204" s="693"/>
      <c r="Y4204" s="325"/>
      <c r="Z4204" s="308"/>
      <c r="AA4204" s="383"/>
      <c r="AC4204" s="325"/>
      <c r="AD4204" s="325"/>
      <c r="AF4204" s="383"/>
      <c r="AH4204" s="325"/>
      <c r="AI4204" s="325"/>
      <c r="AK4204" s="385"/>
      <c r="AL4204" s="385"/>
      <c r="AM4204" s="359"/>
      <c r="AN4204" s="385"/>
      <c r="AO4204" s="385"/>
      <c r="AP4204" s="385"/>
      <c r="AQ4204" s="385"/>
      <c r="AR4204" s="385"/>
      <c r="AS4204" s="385"/>
      <c r="AT4204" s="385"/>
      <c r="AU4204" s="359"/>
      <c r="AW4204" s="416"/>
      <c r="AX4204" s="694"/>
      <c r="AY4204" s="641"/>
      <c r="AZ4204" s="385"/>
      <c r="BA4204" s="385"/>
      <c r="BB4204" s="416"/>
      <c r="BC4204" s="416"/>
      <c r="BD4204" s="416"/>
      <c r="BE4204" s="416"/>
      <c r="BF4204" s="416"/>
      <c r="BG4204" s="416"/>
      <c r="BH4204" s="416"/>
      <c r="BI4204" s="416"/>
      <c r="BJ4204" s="416"/>
    </row>
    <row r="4205" spans="10:62" x14ac:dyDescent="0.2">
      <c r="J4205" s="385"/>
      <c r="K4205" s="217"/>
      <c r="L4205" s="217"/>
      <c r="M4205" s="693"/>
      <c r="N4205" s="693"/>
      <c r="O4205" s="359"/>
      <c r="P4205" s="619"/>
      <c r="Q4205" s="672"/>
      <c r="R4205" s="672"/>
      <c r="S4205" s="672"/>
      <c r="T4205" s="385"/>
      <c r="U4205" s="385"/>
      <c r="V4205" s="385"/>
      <c r="W4205" s="385"/>
      <c r="X4205" s="693"/>
      <c r="Y4205" s="325"/>
      <c r="Z4205" s="308"/>
      <c r="AA4205" s="383"/>
      <c r="AC4205" s="325"/>
      <c r="AD4205" s="325"/>
      <c r="AF4205" s="383"/>
      <c r="AH4205" s="325"/>
      <c r="AI4205" s="325"/>
      <c r="AK4205" s="385"/>
      <c r="AL4205" s="385"/>
      <c r="AM4205" s="359"/>
      <c r="AN4205" s="385"/>
      <c r="AO4205" s="385"/>
      <c r="AP4205" s="385"/>
      <c r="AQ4205" s="385"/>
      <c r="AR4205" s="385"/>
      <c r="AS4205" s="385"/>
      <c r="AT4205" s="385"/>
      <c r="AU4205" s="359"/>
      <c r="AW4205" s="416"/>
      <c r="AX4205" s="694"/>
      <c r="AY4205" s="641"/>
      <c r="AZ4205" s="385"/>
      <c r="BA4205" s="385"/>
      <c r="BB4205" s="416"/>
      <c r="BC4205" s="416"/>
      <c r="BD4205" s="416"/>
      <c r="BE4205" s="416"/>
      <c r="BF4205" s="416"/>
      <c r="BG4205" s="416"/>
      <c r="BH4205" s="416"/>
      <c r="BI4205" s="416"/>
      <c r="BJ4205" s="416"/>
    </row>
    <row r="4206" spans="10:62" x14ac:dyDescent="0.2">
      <c r="J4206" s="385"/>
      <c r="K4206" s="217"/>
      <c r="L4206" s="217"/>
      <c r="M4206" s="693"/>
      <c r="N4206" s="693"/>
      <c r="O4206" s="359"/>
      <c r="P4206" s="619"/>
      <c r="Q4206" s="672"/>
      <c r="R4206" s="672"/>
      <c r="S4206" s="672"/>
      <c r="T4206" s="385"/>
      <c r="U4206" s="385"/>
      <c r="V4206" s="385"/>
      <c r="W4206" s="385"/>
      <c r="X4206" s="693"/>
      <c r="Y4206" s="325"/>
      <c r="Z4206" s="308"/>
      <c r="AA4206" s="383"/>
      <c r="AC4206" s="325"/>
      <c r="AD4206" s="325"/>
      <c r="AF4206" s="383"/>
      <c r="AH4206" s="325"/>
      <c r="AI4206" s="325"/>
      <c r="AK4206" s="385"/>
      <c r="AL4206" s="385"/>
      <c r="AM4206" s="359"/>
      <c r="AN4206" s="385"/>
      <c r="AO4206" s="385"/>
      <c r="AP4206" s="385"/>
      <c r="AQ4206" s="385"/>
      <c r="AR4206" s="385"/>
      <c r="AS4206" s="385"/>
      <c r="AT4206" s="385"/>
      <c r="AU4206" s="359"/>
      <c r="AW4206" s="416"/>
      <c r="AX4206" s="694"/>
      <c r="AY4206" s="641"/>
      <c r="AZ4206" s="385"/>
      <c r="BA4206" s="385"/>
      <c r="BB4206" s="416"/>
      <c r="BC4206" s="416"/>
      <c r="BD4206" s="416"/>
      <c r="BE4206" s="416"/>
      <c r="BF4206" s="416"/>
      <c r="BG4206" s="416"/>
      <c r="BH4206" s="416"/>
      <c r="BI4206" s="416"/>
      <c r="BJ4206" s="416"/>
    </row>
    <row r="4207" spans="10:62" x14ac:dyDescent="0.2">
      <c r="J4207" s="385"/>
      <c r="K4207" s="217"/>
      <c r="L4207" s="217"/>
      <c r="M4207" s="693"/>
      <c r="N4207" s="693"/>
      <c r="O4207" s="359"/>
      <c r="P4207" s="619"/>
      <c r="Q4207" s="672"/>
      <c r="R4207" s="672"/>
      <c r="S4207" s="672"/>
      <c r="T4207" s="385"/>
      <c r="U4207" s="385"/>
      <c r="V4207" s="385"/>
      <c r="W4207" s="385"/>
      <c r="X4207" s="693"/>
      <c r="Y4207" s="325"/>
      <c r="Z4207" s="308"/>
      <c r="AA4207" s="383"/>
      <c r="AC4207" s="325"/>
      <c r="AD4207" s="325"/>
      <c r="AF4207" s="383"/>
      <c r="AH4207" s="325"/>
      <c r="AI4207" s="325"/>
      <c r="AK4207" s="385"/>
      <c r="AL4207" s="385"/>
      <c r="AM4207" s="359"/>
      <c r="AN4207" s="385"/>
      <c r="AO4207" s="385"/>
      <c r="AP4207" s="385"/>
      <c r="AQ4207" s="385"/>
      <c r="AR4207" s="385"/>
      <c r="AS4207" s="385"/>
      <c r="AT4207" s="385"/>
      <c r="AU4207" s="359"/>
      <c r="AW4207" s="416"/>
      <c r="AX4207" s="694"/>
      <c r="AY4207" s="641"/>
      <c r="AZ4207" s="385"/>
      <c r="BA4207" s="385"/>
      <c r="BB4207" s="416"/>
      <c r="BC4207" s="416"/>
      <c r="BD4207" s="416"/>
      <c r="BE4207" s="416"/>
      <c r="BF4207" s="416"/>
      <c r="BG4207" s="416"/>
      <c r="BH4207" s="416"/>
      <c r="BI4207" s="416"/>
      <c r="BJ4207" s="416"/>
    </row>
    <row r="4208" spans="10:62" x14ac:dyDescent="0.2">
      <c r="J4208" s="385"/>
      <c r="K4208" s="217"/>
      <c r="L4208" s="217"/>
      <c r="M4208" s="693"/>
      <c r="N4208" s="693"/>
      <c r="O4208" s="359"/>
      <c r="P4208" s="619"/>
      <c r="Q4208" s="672"/>
      <c r="R4208" s="672"/>
      <c r="S4208" s="672"/>
      <c r="T4208" s="385"/>
      <c r="U4208" s="385"/>
      <c r="V4208" s="385"/>
      <c r="W4208" s="385"/>
      <c r="X4208" s="693"/>
      <c r="Y4208" s="325"/>
      <c r="Z4208" s="308"/>
      <c r="AA4208" s="383"/>
      <c r="AC4208" s="325"/>
      <c r="AD4208" s="325"/>
      <c r="AF4208" s="383"/>
      <c r="AH4208" s="325"/>
      <c r="AI4208" s="325"/>
      <c r="AK4208" s="385"/>
      <c r="AL4208" s="385"/>
      <c r="AM4208" s="359"/>
      <c r="AN4208" s="385"/>
      <c r="AO4208" s="385"/>
      <c r="AP4208" s="385"/>
      <c r="AQ4208" s="385"/>
      <c r="AR4208" s="385"/>
      <c r="AS4208" s="385"/>
      <c r="AT4208" s="385"/>
      <c r="AU4208" s="359"/>
      <c r="AW4208" s="416"/>
      <c r="AX4208" s="694"/>
      <c r="AY4208" s="641"/>
      <c r="AZ4208" s="385"/>
      <c r="BA4208" s="385"/>
      <c r="BB4208" s="416"/>
      <c r="BC4208" s="416"/>
      <c r="BD4208" s="416"/>
      <c r="BE4208" s="416"/>
      <c r="BF4208" s="416"/>
      <c r="BG4208" s="416"/>
      <c r="BH4208" s="416"/>
      <c r="BI4208" s="416"/>
      <c r="BJ4208" s="416"/>
    </row>
    <row r="4209" spans="10:62" x14ac:dyDescent="0.2">
      <c r="J4209" s="385"/>
      <c r="K4209" s="217"/>
      <c r="L4209" s="217"/>
      <c r="M4209" s="693"/>
      <c r="N4209" s="693"/>
      <c r="O4209" s="359"/>
      <c r="P4209" s="619"/>
      <c r="Q4209" s="672"/>
      <c r="R4209" s="672"/>
      <c r="S4209" s="672"/>
      <c r="T4209" s="385"/>
      <c r="U4209" s="385"/>
      <c r="V4209" s="385"/>
      <c r="W4209" s="385"/>
      <c r="X4209" s="693"/>
      <c r="Y4209" s="325"/>
      <c r="Z4209" s="308"/>
      <c r="AA4209" s="383"/>
      <c r="AC4209" s="325"/>
      <c r="AD4209" s="325"/>
      <c r="AF4209" s="383"/>
      <c r="AH4209" s="325"/>
      <c r="AI4209" s="325"/>
      <c r="AK4209" s="385"/>
      <c r="AL4209" s="385"/>
      <c r="AM4209" s="359"/>
      <c r="AN4209" s="385"/>
      <c r="AO4209" s="385"/>
      <c r="AP4209" s="385"/>
      <c r="AQ4209" s="385"/>
      <c r="AR4209" s="385"/>
      <c r="AS4209" s="385"/>
      <c r="AT4209" s="385"/>
      <c r="AU4209" s="359"/>
      <c r="AW4209" s="416"/>
      <c r="AX4209" s="694"/>
      <c r="AY4209" s="641"/>
      <c r="AZ4209" s="385"/>
      <c r="BA4209" s="385"/>
      <c r="BB4209" s="416"/>
      <c r="BC4209" s="416"/>
      <c r="BD4209" s="416"/>
      <c r="BE4209" s="416"/>
      <c r="BF4209" s="416"/>
      <c r="BG4209" s="416"/>
      <c r="BH4209" s="416"/>
      <c r="BI4209" s="416"/>
      <c r="BJ4209" s="416"/>
    </row>
    <row r="4210" spans="10:62" x14ac:dyDescent="0.2">
      <c r="J4210" s="385"/>
      <c r="K4210" s="217"/>
      <c r="L4210" s="217"/>
      <c r="M4210" s="693"/>
      <c r="N4210" s="693"/>
      <c r="O4210" s="359"/>
      <c r="P4210" s="619"/>
      <c r="Q4210" s="672"/>
      <c r="R4210" s="672"/>
      <c r="S4210" s="672"/>
      <c r="T4210" s="385"/>
      <c r="U4210" s="385"/>
      <c r="V4210" s="385"/>
      <c r="W4210" s="385"/>
      <c r="X4210" s="693"/>
      <c r="Y4210" s="325"/>
      <c r="Z4210" s="308"/>
      <c r="AA4210" s="383"/>
      <c r="AC4210" s="325"/>
      <c r="AD4210" s="325"/>
      <c r="AF4210" s="383"/>
      <c r="AH4210" s="325"/>
      <c r="AI4210" s="325"/>
      <c r="AK4210" s="385"/>
      <c r="AL4210" s="385"/>
      <c r="AM4210" s="359"/>
      <c r="AN4210" s="385"/>
      <c r="AO4210" s="385"/>
      <c r="AP4210" s="385"/>
      <c r="AQ4210" s="385"/>
      <c r="AR4210" s="385"/>
      <c r="AS4210" s="385"/>
      <c r="AT4210" s="385"/>
      <c r="AU4210" s="359"/>
      <c r="AW4210" s="416"/>
      <c r="AX4210" s="694"/>
      <c r="AY4210" s="641"/>
      <c r="AZ4210" s="385"/>
      <c r="BA4210" s="385"/>
      <c r="BB4210" s="416"/>
      <c r="BC4210" s="416"/>
      <c r="BD4210" s="416"/>
      <c r="BE4210" s="416"/>
      <c r="BF4210" s="416"/>
      <c r="BG4210" s="416"/>
      <c r="BH4210" s="416"/>
      <c r="BI4210" s="416"/>
      <c r="BJ4210" s="416"/>
    </row>
    <row r="4211" spans="10:62" x14ac:dyDescent="0.2">
      <c r="J4211" s="385"/>
      <c r="K4211" s="217"/>
      <c r="L4211" s="217"/>
      <c r="M4211" s="693"/>
      <c r="N4211" s="693"/>
      <c r="O4211" s="359"/>
      <c r="P4211" s="619"/>
      <c r="Q4211" s="672"/>
      <c r="R4211" s="672"/>
      <c r="S4211" s="672"/>
      <c r="T4211" s="385"/>
      <c r="U4211" s="385"/>
      <c r="V4211" s="385"/>
      <c r="W4211" s="385"/>
      <c r="X4211" s="693"/>
      <c r="Y4211" s="325"/>
      <c r="Z4211" s="308"/>
      <c r="AA4211" s="383"/>
      <c r="AC4211" s="325"/>
      <c r="AD4211" s="325"/>
      <c r="AF4211" s="383"/>
      <c r="AH4211" s="325"/>
      <c r="AI4211" s="325"/>
      <c r="AK4211" s="385"/>
      <c r="AL4211" s="385"/>
      <c r="AM4211" s="359"/>
      <c r="AN4211" s="385"/>
      <c r="AO4211" s="385"/>
      <c r="AP4211" s="385"/>
      <c r="AQ4211" s="385"/>
      <c r="AR4211" s="385"/>
      <c r="AS4211" s="385"/>
      <c r="AT4211" s="385"/>
      <c r="AU4211" s="359"/>
      <c r="AW4211" s="416"/>
      <c r="AX4211" s="694"/>
      <c r="AY4211" s="641"/>
      <c r="AZ4211" s="385"/>
      <c r="BA4211" s="385"/>
      <c r="BB4211" s="416"/>
      <c r="BC4211" s="416"/>
      <c r="BD4211" s="416"/>
      <c r="BE4211" s="416"/>
      <c r="BF4211" s="416"/>
      <c r="BG4211" s="416"/>
      <c r="BH4211" s="416"/>
      <c r="BI4211" s="416"/>
      <c r="BJ4211" s="416"/>
    </row>
    <row r="4212" spans="10:62" x14ac:dyDescent="0.2">
      <c r="J4212" s="385"/>
      <c r="K4212" s="217"/>
      <c r="L4212" s="217"/>
      <c r="M4212" s="693"/>
      <c r="N4212" s="693"/>
      <c r="O4212" s="359"/>
      <c r="P4212" s="619"/>
      <c r="Q4212" s="672"/>
      <c r="R4212" s="672"/>
      <c r="S4212" s="672"/>
      <c r="T4212" s="385"/>
      <c r="U4212" s="385"/>
      <c r="V4212" s="385"/>
      <c r="W4212" s="385"/>
      <c r="X4212" s="693"/>
      <c r="Y4212" s="325"/>
      <c r="Z4212" s="308"/>
      <c r="AA4212" s="383"/>
      <c r="AC4212" s="325"/>
      <c r="AD4212" s="325"/>
      <c r="AF4212" s="383"/>
      <c r="AH4212" s="325"/>
      <c r="AI4212" s="325"/>
      <c r="AK4212" s="385"/>
      <c r="AL4212" s="385"/>
      <c r="AM4212" s="359"/>
      <c r="AN4212" s="385"/>
      <c r="AO4212" s="385"/>
      <c r="AP4212" s="385"/>
      <c r="AQ4212" s="385"/>
      <c r="AR4212" s="385"/>
      <c r="AS4212" s="385"/>
      <c r="AT4212" s="385"/>
      <c r="AU4212" s="359"/>
      <c r="AW4212" s="416"/>
      <c r="AX4212" s="694"/>
      <c r="AY4212" s="641"/>
      <c r="AZ4212" s="385"/>
      <c r="BA4212" s="385"/>
      <c r="BB4212" s="416"/>
      <c r="BC4212" s="416"/>
      <c r="BD4212" s="416"/>
      <c r="BE4212" s="416"/>
      <c r="BF4212" s="416"/>
      <c r="BG4212" s="416"/>
      <c r="BH4212" s="416"/>
      <c r="BI4212" s="416"/>
      <c r="BJ4212" s="416"/>
    </row>
    <row r="4213" spans="10:62" x14ac:dyDescent="0.2">
      <c r="J4213" s="385"/>
      <c r="K4213" s="217"/>
      <c r="L4213" s="217"/>
      <c r="M4213" s="693"/>
      <c r="N4213" s="693"/>
      <c r="O4213" s="359"/>
      <c r="P4213" s="619"/>
      <c r="Q4213" s="672"/>
      <c r="R4213" s="672"/>
      <c r="S4213" s="672"/>
      <c r="T4213" s="385"/>
      <c r="U4213" s="385"/>
      <c r="V4213" s="385"/>
      <c r="W4213" s="385"/>
      <c r="X4213" s="693"/>
      <c r="Y4213" s="325"/>
      <c r="Z4213" s="308"/>
      <c r="AA4213" s="383"/>
      <c r="AC4213" s="325"/>
      <c r="AD4213" s="325"/>
      <c r="AF4213" s="383"/>
      <c r="AH4213" s="325"/>
      <c r="AI4213" s="325"/>
      <c r="AK4213" s="385"/>
      <c r="AL4213" s="385"/>
      <c r="AM4213" s="359"/>
      <c r="AN4213" s="385"/>
      <c r="AO4213" s="385"/>
      <c r="AP4213" s="385"/>
      <c r="AQ4213" s="385"/>
      <c r="AR4213" s="385"/>
      <c r="AS4213" s="385"/>
      <c r="AT4213" s="385"/>
      <c r="AU4213" s="359"/>
      <c r="AW4213" s="416"/>
      <c r="AX4213" s="694"/>
      <c r="AY4213" s="641"/>
      <c r="AZ4213" s="385"/>
      <c r="BA4213" s="385"/>
      <c r="BB4213" s="416"/>
      <c r="BC4213" s="416"/>
      <c r="BD4213" s="416"/>
      <c r="BE4213" s="416"/>
      <c r="BF4213" s="416"/>
      <c r="BG4213" s="416"/>
      <c r="BH4213" s="416"/>
      <c r="BI4213" s="416"/>
      <c r="BJ4213" s="416"/>
    </row>
    <row r="4214" spans="10:62" x14ac:dyDescent="0.2">
      <c r="J4214" s="385"/>
      <c r="K4214" s="217"/>
      <c r="L4214" s="217"/>
      <c r="M4214" s="693"/>
      <c r="N4214" s="693"/>
      <c r="O4214" s="359"/>
      <c r="P4214" s="619"/>
      <c r="Q4214" s="672"/>
      <c r="R4214" s="672"/>
      <c r="S4214" s="672"/>
      <c r="T4214" s="385"/>
      <c r="U4214" s="385"/>
      <c r="V4214" s="385"/>
      <c r="W4214" s="385"/>
      <c r="X4214" s="693"/>
      <c r="Y4214" s="325"/>
      <c r="Z4214" s="308"/>
      <c r="AA4214" s="383"/>
      <c r="AC4214" s="325"/>
      <c r="AD4214" s="325"/>
      <c r="AF4214" s="383"/>
      <c r="AH4214" s="325"/>
      <c r="AI4214" s="325"/>
      <c r="AK4214" s="385"/>
      <c r="AL4214" s="385"/>
      <c r="AM4214" s="359"/>
      <c r="AN4214" s="385"/>
      <c r="AO4214" s="385"/>
      <c r="AP4214" s="385"/>
      <c r="AQ4214" s="385"/>
      <c r="AR4214" s="385"/>
      <c r="AS4214" s="385"/>
      <c r="AT4214" s="385"/>
      <c r="AU4214" s="359"/>
      <c r="AW4214" s="416"/>
      <c r="AX4214" s="694"/>
      <c r="AY4214" s="641"/>
      <c r="AZ4214" s="385"/>
      <c r="BA4214" s="385"/>
      <c r="BB4214" s="416"/>
      <c r="BC4214" s="416"/>
      <c r="BD4214" s="416"/>
      <c r="BE4214" s="416"/>
      <c r="BF4214" s="416"/>
      <c r="BG4214" s="416"/>
      <c r="BH4214" s="416"/>
      <c r="BI4214" s="416"/>
      <c r="BJ4214" s="416"/>
    </row>
    <row r="4215" spans="10:62" x14ac:dyDescent="0.2">
      <c r="J4215" s="385"/>
      <c r="K4215" s="217"/>
      <c r="L4215" s="217"/>
      <c r="M4215" s="693"/>
      <c r="N4215" s="693"/>
      <c r="O4215" s="359"/>
      <c r="P4215" s="619"/>
      <c r="Q4215" s="672"/>
      <c r="R4215" s="672"/>
      <c r="S4215" s="672"/>
      <c r="T4215" s="385"/>
      <c r="U4215" s="385"/>
      <c r="V4215" s="385"/>
      <c r="W4215" s="385"/>
      <c r="X4215" s="693"/>
      <c r="Y4215" s="325"/>
      <c r="Z4215" s="308"/>
      <c r="AA4215" s="383"/>
      <c r="AC4215" s="325"/>
      <c r="AD4215" s="325"/>
      <c r="AF4215" s="383"/>
      <c r="AH4215" s="325"/>
      <c r="AI4215" s="325"/>
      <c r="AK4215" s="385"/>
      <c r="AL4215" s="385"/>
      <c r="AM4215" s="359"/>
      <c r="AN4215" s="385"/>
      <c r="AO4215" s="385"/>
      <c r="AP4215" s="385"/>
      <c r="AQ4215" s="385"/>
      <c r="AR4215" s="385"/>
      <c r="AS4215" s="385"/>
      <c r="AT4215" s="385"/>
      <c r="AU4215" s="359"/>
      <c r="AW4215" s="416"/>
      <c r="AX4215" s="694"/>
      <c r="AY4215" s="641"/>
      <c r="AZ4215" s="385"/>
      <c r="BA4215" s="385"/>
      <c r="BB4215" s="416"/>
      <c r="BC4215" s="416"/>
      <c r="BD4215" s="416"/>
      <c r="BE4215" s="416"/>
      <c r="BF4215" s="416"/>
      <c r="BG4215" s="416"/>
      <c r="BH4215" s="416"/>
      <c r="BI4215" s="416"/>
      <c r="BJ4215" s="416"/>
    </row>
    <row r="4216" spans="10:62" x14ac:dyDescent="0.2">
      <c r="J4216" s="385"/>
      <c r="K4216" s="217"/>
      <c r="L4216" s="217"/>
      <c r="M4216" s="693"/>
      <c r="N4216" s="693"/>
      <c r="O4216" s="359"/>
      <c r="P4216" s="619"/>
      <c r="Q4216" s="672"/>
      <c r="R4216" s="672"/>
      <c r="S4216" s="672"/>
      <c r="T4216" s="385"/>
      <c r="U4216" s="385"/>
      <c r="V4216" s="385"/>
      <c r="W4216" s="385"/>
      <c r="X4216" s="693"/>
      <c r="Y4216" s="325"/>
      <c r="Z4216" s="308"/>
      <c r="AA4216" s="383"/>
      <c r="AC4216" s="325"/>
      <c r="AD4216" s="325"/>
      <c r="AF4216" s="383"/>
      <c r="AH4216" s="325"/>
      <c r="AI4216" s="325"/>
      <c r="AK4216" s="385"/>
      <c r="AL4216" s="385"/>
      <c r="AM4216" s="359"/>
      <c r="AN4216" s="385"/>
      <c r="AO4216" s="385"/>
      <c r="AP4216" s="385"/>
      <c r="AQ4216" s="385"/>
      <c r="AR4216" s="385"/>
      <c r="AS4216" s="385"/>
      <c r="AT4216" s="385"/>
      <c r="AU4216" s="359"/>
      <c r="AW4216" s="416"/>
      <c r="AX4216" s="694"/>
      <c r="AY4216" s="641"/>
      <c r="AZ4216" s="385"/>
      <c r="BA4216" s="385"/>
      <c r="BB4216" s="416"/>
      <c r="BC4216" s="416"/>
      <c r="BD4216" s="416"/>
      <c r="BE4216" s="416"/>
      <c r="BF4216" s="416"/>
      <c r="BG4216" s="416"/>
      <c r="BH4216" s="416"/>
      <c r="BI4216" s="416"/>
      <c r="BJ4216" s="416"/>
    </row>
    <row r="4217" spans="10:62" x14ac:dyDescent="0.2">
      <c r="J4217" s="385"/>
      <c r="K4217" s="217"/>
      <c r="L4217" s="217"/>
      <c r="M4217" s="693"/>
      <c r="N4217" s="693"/>
      <c r="O4217" s="359"/>
      <c r="P4217" s="619"/>
      <c r="Q4217" s="672"/>
      <c r="R4217" s="672"/>
      <c r="S4217" s="672"/>
      <c r="T4217" s="385"/>
      <c r="U4217" s="385"/>
      <c r="V4217" s="385"/>
      <c r="W4217" s="385"/>
      <c r="X4217" s="693"/>
      <c r="Y4217" s="325"/>
      <c r="Z4217" s="308"/>
      <c r="AA4217" s="383"/>
      <c r="AC4217" s="325"/>
      <c r="AD4217" s="325"/>
      <c r="AF4217" s="383"/>
      <c r="AH4217" s="325"/>
      <c r="AI4217" s="325"/>
      <c r="AK4217" s="385"/>
      <c r="AL4217" s="385"/>
      <c r="AM4217" s="359"/>
      <c r="AN4217" s="385"/>
      <c r="AO4217" s="385"/>
      <c r="AP4217" s="385"/>
      <c r="AQ4217" s="385"/>
      <c r="AR4217" s="385"/>
      <c r="AS4217" s="385"/>
      <c r="AT4217" s="385"/>
      <c r="AU4217" s="359"/>
      <c r="AW4217" s="416"/>
      <c r="AX4217" s="694"/>
      <c r="AY4217" s="641"/>
      <c r="AZ4217" s="385"/>
      <c r="BA4217" s="385"/>
      <c r="BB4217" s="416"/>
      <c r="BC4217" s="416"/>
      <c r="BD4217" s="416"/>
      <c r="BE4217" s="416"/>
      <c r="BF4217" s="416"/>
      <c r="BG4217" s="416"/>
      <c r="BH4217" s="416"/>
      <c r="BI4217" s="416"/>
      <c r="BJ4217" s="416"/>
    </row>
    <row r="4218" spans="10:62" x14ac:dyDescent="0.2">
      <c r="J4218" s="385"/>
      <c r="K4218" s="217"/>
      <c r="L4218" s="217"/>
      <c r="M4218" s="693"/>
      <c r="N4218" s="693"/>
      <c r="O4218" s="359"/>
      <c r="P4218" s="619"/>
      <c r="Q4218" s="672"/>
      <c r="R4218" s="672"/>
      <c r="S4218" s="672"/>
      <c r="T4218" s="385"/>
      <c r="U4218" s="385"/>
      <c r="V4218" s="385"/>
      <c r="W4218" s="385"/>
      <c r="X4218" s="693"/>
      <c r="Y4218" s="325"/>
      <c r="Z4218" s="308"/>
      <c r="AA4218" s="383"/>
      <c r="AC4218" s="325"/>
      <c r="AD4218" s="325"/>
      <c r="AF4218" s="383"/>
      <c r="AH4218" s="325"/>
      <c r="AI4218" s="325"/>
      <c r="AK4218" s="385"/>
      <c r="AL4218" s="385"/>
      <c r="AM4218" s="359"/>
      <c r="AN4218" s="385"/>
      <c r="AO4218" s="385"/>
      <c r="AP4218" s="385"/>
      <c r="AQ4218" s="385"/>
      <c r="AR4218" s="385"/>
      <c r="AS4218" s="385"/>
      <c r="AT4218" s="385"/>
      <c r="AU4218" s="359"/>
      <c r="AW4218" s="416"/>
      <c r="AX4218" s="694"/>
      <c r="AY4218" s="641"/>
      <c r="AZ4218" s="385"/>
      <c r="BA4218" s="385"/>
      <c r="BB4218" s="416"/>
      <c r="BC4218" s="416"/>
      <c r="BD4218" s="416"/>
      <c r="BE4218" s="416"/>
      <c r="BF4218" s="416"/>
      <c r="BG4218" s="416"/>
      <c r="BH4218" s="416"/>
      <c r="BI4218" s="416"/>
      <c r="BJ4218" s="416"/>
    </row>
    <row r="4219" spans="10:62" x14ac:dyDescent="0.2">
      <c r="J4219" s="385"/>
      <c r="K4219" s="217"/>
      <c r="L4219" s="217"/>
      <c r="M4219" s="693"/>
      <c r="N4219" s="693"/>
      <c r="O4219" s="359"/>
      <c r="P4219" s="619"/>
      <c r="Q4219" s="672"/>
      <c r="R4219" s="672"/>
      <c r="S4219" s="672"/>
      <c r="T4219" s="385"/>
      <c r="U4219" s="385"/>
      <c r="V4219" s="385"/>
      <c r="W4219" s="385"/>
      <c r="X4219" s="693"/>
      <c r="Y4219" s="325"/>
      <c r="Z4219" s="308"/>
      <c r="AA4219" s="383"/>
      <c r="AC4219" s="325"/>
      <c r="AD4219" s="325"/>
      <c r="AF4219" s="383"/>
      <c r="AH4219" s="325"/>
      <c r="AI4219" s="325"/>
      <c r="AK4219" s="385"/>
      <c r="AL4219" s="385"/>
      <c r="AM4219" s="359"/>
      <c r="AN4219" s="385"/>
      <c r="AO4219" s="385"/>
      <c r="AP4219" s="385"/>
      <c r="AQ4219" s="385"/>
      <c r="AR4219" s="385"/>
      <c r="AS4219" s="385"/>
      <c r="AT4219" s="385"/>
      <c r="AU4219" s="359"/>
      <c r="AW4219" s="416"/>
      <c r="AX4219" s="694"/>
      <c r="AY4219" s="641"/>
      <c r="AZ4219" s="385"/>
      <c r="BA4219" s="385"/>
      <c r="BB4219" s="416"/>
      <c r="BC4219" s="416"/>
      <c r="BD4219" s="416"/>
      <c r="BE4219" s="416"/>
      <c r="BF4219" s="416"/>
      <c r="BG4219" s="416"/>
      <c r="BH4219" s="416"/>
      <c r="BI4219" s="416"/>
      <c r="BJ4219" s="416"/>
    </row>
    <row r="4220" spans="10:62" x14ac:dyDescent="0.2">
      <c r="J4220" s="385"/>
      <c r="K4220" s="217"/>
      <c r="L4220" s="217"/>
      <c r="M4220" s="693"/>
      <c r="N4220" s="693"/>
      <c r="O4220" s="359"/>
      <c r="P4220" s="619"/>
      <c r="Q4220" s="672"/>
      <c r="R4220" s="672"/>
      <c r="S4220" s="672"/>
      <c r="T4220" s="385"/>
      <c r="U4220" s="385"/>
      <c r="V4220" s="385"/>
      <c r="W4220" s="385"/>
      <c r="X4220" s="693"/>
      <c r="Y4220" s="325"/>
      <c r="Z4220" s="308"/>
      <c r="AA4220" s="383"/>
      <c r="AC4220" s="325"/>
      <c r="AD4220" s="325"/>
      <c r="AF4220" s="383"/>
      <c r="AH4220" s="325"/>
      <c r="AI4220" s="325"/>
      <c r="AK4220" s="385"/>
      <c r="AL4220" s="385"/>
      <c r="AM4220" s="359"/>
      <c r="AN4220" s="385"/>
      <c r="AO4220" s="385"/>
      <c r="AP4220" s="385"/>
      <c r="AQ4220" s="385"/>
      <c r="AR4220" s="385"/>
      <c r="AS4220" s="385"/>
      <c r="AT4220" s="385"/>
      <c r="AU4220" s="359"/>
      <c r="AW4220" s="416"/>
      <c r="AX4220" s="694"/>
      <c r="AY4220" s="641"/>
      <c r="AZ4220" s="385"/>
      <c r="BA4220" s="385"/>
      <c r="BB4220" s="416"/>
      <c r="BC4220" s="416"/>
      <c r="BD4220" s="416"/>
      <c r="BE4220" s="416"/>
      <c r="BF4220" s="416"/>
      <c r="BG4220" s="416"/>
      <c r="BH4220" s="416"/>
      <c r="BI4220" s="416"/>
      <c r="BJ4220" s="416"/>
    </row>
    <row r="4221" spans="10:62" x14ac:dyDescent="0.2">
      <c r="J4221" s="385"/>
      <c r="K4221" s="217"/>
      <c r="L4221" s="217"/>
      <c r="M4221" s="693"/>
      <c r="N4221" s="693"/>
      <c r="O4221" s="359"/>
      <c r="P4221" s="619"/>
      <c r="Q4221" s="672"/>
      <c r="R4221" s="672"/>
      <c r="S4221" s="672"/>
      <c r="T4221" s="385"/>
      <c r="U4221" s="385"/>
      <c r="V4221" s="385"/>
      <c r="W4221" s="385"/>
      <c r="X4221" s="693"/>
      <c r="Y4221" s="325"/>
      <c r="Z4221" s="308"/>
      <c r="AA4221" s="383"/>
      <c r="AC4221" s="325"/>
      <c r="AD4221" s="325"/>
      <c r="AF4221" s="383"/>
      <c r="AH4221" s="325"/>
      <c r="AI4221" s="325"/>
      <c r="AK4221" s="385"/>
      <c r="AL4221" s="385"/>
      <c r="AM4221" s="359"/>
      <c r="AN4221" s="385"/>
      <c r="AO4221" s="385"/>
      <c r="AP4221" s="385"/>
      <c r="AQ4221" s="385"/>
      <c r="AR4221" s="385"/>
      <c r="AS4221" s="385"/>
      <c r="AT4221" s="385"/>
      <c r="AU4221" s="359"/>
      <c r="AW4221" s="416"/>
      <c r="AX4221" s="694"/>
      <c r="AY4221" s="641"/>
      <c r="AZ4221" s="385"/>
      <c r="BA4221" s="385"/>
      <c r="BB4221" s="416"/>
      <c r="BC4221" s="416"/>
      <c r="BD4221" s="416"/>
      <c r="BE4221" s="416"/>
      <c r="BF4221" s="416"/>
      <c r="BG4221" s="416"/>
      <c r="BH4221" s="416"/>
      <c r="BI4221" s="416"/>
      <c r="BJ4221" s="416"/>
    </row>
    <row r="4222" spans="10:62" x14ac:dyDescent="0.2">
      <c r="J4222" s="385"/>
      <c r="K4222" s="217"/>
      <c r="L4222" s="217"/>
      <c r="M4222" s="693"/>
      <c r="N4222" s="693"/>
      <c r="O4222" s="359"/>
      <c r="P4222" s="619"/>
      <c r="Q4222" s="672"/>
      <c r="R4222" s="672"/>
      <c r="S4222" s="672"/>
      <c r="T4222" s="385"/>
      <c r="U4222" s="385"/>
      <c r="V4222" s="385"/>
      <c r="W4222" s="385"/>
      <c r="X4222" s="693"/>
      <c r="Y4222" s="325"/>
      <c r="Z4222" s="308"/>
      <c r="AA4222" s="383"/>
      <c r="AC4222" s="325"/>
      <c r="AD4222" s="325"/>
      <c r="AF4222" s="383"/>
      <c r="AH4222" s="325"/>
      <c r="AI4222" s="325"/>
      <c r="AK4222" s="385"/>
      <c r="AL4222" s="385"/>
      <c r="AM4222" s="359"/>
      <c r="AN4222" s="385"/>
      <c r="AO4222" s="385"/>
      <c r="AP4222" s="385"/>
      <c r="AQ4222" s="385"/>
      <c r="AR4222" s="385"/>
      <c r="AS4222" s="385"/>
      <c r="AT4222" s="385"/>
      <c r="AU4222" s="359"/>
      <c r="AW4222" s="416"/>
      <c r="AX4222" s="694"/>
      <c r="AY4222" s="641"/>
      <c r="AZ4222" s="385"/>
      <c r="BA4222" s="385"/>
      <c r="BB4222" s="416"/>
      <c r="BC4222" s="416"/>
      <c r="BD4222" s="416"/>
      <c r="BE4222" s="416"/>
      <c r="BF4222" s="416"/>
      <c r="BG4222" s="416"/>
      <c r="BH4222" s="416"/>
      <c r="BI4222" s="416"/>
      <c r="BJ4222" s="416"/>
    </row>
    <row r="4223" spans="10:62" x14ac:dyDescent="0.2">
      <c r="J4223" s="385"/>
      <c r="K4223" s="217"/>
      <c r="L4223" s="217"/>
      <c r="M4223" s="693"/>
      <c r="N4223" s="693"/>
      <c r="O4223" s="359"/>
      <c r="P4223" s="619"/>
      <c r="Q4223" s="672"/>
      <c r="R4223" s="672"/>
      <c r="S4223" s="672"/>
      <c r="T4223" s="385"/>
      <c r="U4223" s="385"/>
      <c r="V4223" s="385"/>
      <c r="W4223" s="385"/>
      <c r="X4223" s="693"/>
      <c r="Y4223" s="325"/>
      <c r="Z4223" s="308"/>
      <c r="AA4223" s="383"/>
      <c r="AC4223" s="325"/>
      <c r="AD4223" s="325"/>
      <c r="AF4223" s="383"/>
      <c r="AH4223" s="325"/>
      <c r="AI4223" s="325"/>
      <c r="AK4223" s="385"/>
      <c r="AL4223" s="385"/>
      <c r="AM4223" s="359"/>
      <c r="AN4223" s="385"/>
      <c r="AO4223" s="385"/>
      <c r="AP4223" s="385"/>
      <c r="AQ4223" s="385"/>
      <c r="AR4223" s="385"/>
      <c r="AS4223" s="385"/>
      <c r="AT4223" s="385"/>
      <c r="AU4223" s="359"/>
      <c r="AW4223" s="416"/>
      <c r="AX4223" s="694"/>
      <c r="AY4223" s="641"/>
      <c r="AZ4223" s="385"/>
      <c r="BA4223" s="385"/>
      <c r="BB4223" s="416"/>
      <c r="BC4223" s="416"/>
      <c r="BD4223" s="416"/>
      <c r="BE4223" s="416"/>
      <c r="BF4223" s="416"/>
      <c r="BG4223" s="416"/>
      <c r="BH4223" s="416"/>
      <c r="BI4223" s="416"/>
      <c r="BJ4223" s="416"/>
    </row>
    <row r="4224" spans="10:62" x14ac:dyDescent="0.2">
      <c r="J4224" s="385"/>
      <c r="K4224" s="217"/>
      <c r="L4224" s="217"/>
      <c r="M4224" s="693"/>
      <c r="N4224" s="693"/>
      <c r="O4224" s="359"/>
      <c r="P4224" s="619"/>
      <c r="Q4224" s="672"/>
      <c r="R4224" s="672"/>
      <c r="S4224" s="672"/>
      <c r="T4224" s="385"/>
      <c r="U4224" s="385"/>
      <c r="V4224" s="385"/>
      <c r="W4224" s="385"/>
      <c r="X4224" s="693"/>
      <c r="Y4224" s="325"/>
      <c r="Z4224" s="308"/>
      <c r="AA4224" s="383"/>
      <c r="AC4224" s="325"/>
      <c r="AD4224" s="325"/>
      <c r="AF4224" s="383"/>
      <c r="AH4224" s="325"/>
      <c r="AI4224" s="325"/>
      <c r="AK4224" s="385"/>
      <c r="AL4224" s="385"/>
      <c r="AM4224" s="359"/>
      <c r="AN4224" s="385"/>
      <c r="AO4224" s="385"/>
      <c r="AP4224" s="385"/>
      <c r="AQ4224" s="385"/>
      <c r="AR4224" s="385"/>
      <c r="AS4224" s="385"/>
      <c r="AT4224" s="385"/>
      <c r="AU4224" s="359"/>
      <c r="AW4224" s="416"/>
      <c r="AX4224" s="694"/>
      <c r="AY4224" s="641"/>
      <c r="AZ4224" s="385"/>
      <c r="BA4224" s="385"/>
      <c r="BB4224" s="416"/>
      <c r="BC4224" s="416"/>
      <c r="BD4224" s="416"/>
      <c r="BE4224" s="416"/>
      <c r="BF4224" s="416"/>
      <c r="BG4224" s="416"/>
      <c r="BH4224" s="416"/>
      <c r="BI4224" s="416"/>
      <c r="BJ4224" s="416"/>
    </row>
    <row r="4225" spans="10:62" x14ac:dyDescent="0.2">
      <c r="J4225" s="385"/>
      <c r="K4225" s="217"/>
      <c r="L4225" s="217"/>
      <c r="M4225" s="693"/>
      <c r="N4225" s="693"/>
      <c r="O4225" s="359"/>
      <c r="P4225" s="619"/>
      <c r="Q4225" s="672"/>
      <c r="R4225" s="672"/>
      <c r="S4225" s="672"/>
      <c r="T4225" s="385"/>
      <c r="U4225" s="385"/>
      <c r="V4225" s="385"/>
      <c r="W4225" s="385"/>
      <c r="X4225" s="693"/>
      <c r="Y4225" s="325"/>
      <c r="Z4225" s="308"/>
      <c r="AA4225" s="383"/>
      <c r="AC4225" s="325"/>
      <c r="AD4225" s="325"/>
      <c r="AF4225" s="383"/>
      <c r="AH4225" s="325"/>
      <c r="AI4225" s="325"/>
      <c r="AK4225" s="385"/>
      <c r="AL4225" s="385"/>
      <c r="AM4225" s="359"/>
      <c r="AN4225" s="385"/>
      <c r="AO4225" s="385"/>
      <c r="AP4225" s="385"/>
      <c r="AQ4225" s="385"/>
      <c r="AR4225" s="385"/>
      <c r="AS4225" s="385"/>
      <c r="AT4225" s="385"/>
      <c r="AU4225" s="359"/>
      <c r="AW4225" s="416"/>
      <c r="AX4225" s="694"/>
      <c r="AY4225" s="641"/>
      <c r="AZ4225" s="385"/>
      <c r="BA4225" s="385"/>
      <c r="BB4225" s="416"/>
      <c r="BC4225" s="416"/>
      <c r="BD4225" s="416"/>
      <c r="BE4225" s="416"/>
      <c r="BF4225" s="416"/>
      <c r="BG4225" s="416"/>
      <c r="BH4225" s="416"/>
      <c r="BI4225" s="416"/>
      <c r="BJ4225" s="416"/>
    </row>
    <row r="4226" spans="10:62" x14ac:dyDescent="0.2">
      <c r="J4226" s="385"/>
      <c r="K4226" s="217"/>
      <c r="L4226" s="217"/>
      <c r="M4226" s="693"/>
      <c r="N4226" s="693"/>
      <c r="O4226" s="359"/>
      <c r="P4226" s="619"/>
      <c r="Q4226" s="672"/>
      <c r="R4226" s="672"/>
      <c r="S4226" s="672"/>
      <c r="T4226" s="385"/>
      <c r="U4226" s="385"/>
      <c r="V4226" s="385"/>
      <c r="W4226" s="385"/>
      <c r="X4226" s="693"/>
      <c r="Y4226" s="325"/>
      <c r="Z4226" s="308"/>
      <c r="AA4226" s="383"/>
      <c r="AC4226" s="325"/>
      <c r="AD4226" s="325"/>
      <c r="AF4226" s="383"/>
      <c r="AH4226" s="325"/>
      <c r="AI4226" s="325"/>
      <c r="AK4226" s="385"/>
      <c r="AL4226" s="385"/>
      <c r="AM4226" s="359"/>
      <c r="AN4226" s="385"/>
      <c r="AO4226" s="385"/>
      <c r="AP4226" s="385"/>
      <c r="AQ4226" s="385"/>
      <c r="AR4226" s="385"/>
      <c r="AS4226" s="385"/>
      <c r="AT4226" s="385"/>
      <c r="AU4226" s="359"/>
      <c r="AW4226" s="416"/>
      <c r="AX4226" s="694"/>
      <c r="AY4226" s="641"/>
      <c r="AZ4226" s="385"/>
      <c r="BA4226" s="385"/>
      <c r="BB4226" s="416"/>
      <c r="BC4226" s="416"/>
      <c r="BD4226" s="416"/>
      <c r="BE4226" s="416"/>
      <c r="BF4226" s="416"/>
      <c r="BG4226" s="416"/>
      <c r="BH4226" s="416"/>
      <c r="BI4226" s="416"/>
      <c r="BJ4226" s="416"/>
    </row>
    <row r="4227" spans="10:62" x14ac:dyDescent="0.2">
      <c r="J4227" s="385"/>
      <c r="K4227" s="217"/>
      <c r="L4227" s="217"/>
      <c r="M4227" s="693"/>
      <c r="N4227" s="693"/>
      <c r="O4227" s="359"/>
      <c r="P4227" s="619"/>
      <c r="Q4227" s="672"/>
      <c r="R4227" s="672"/>
      <c r="S4227" s="672"/>
      <c r="T4227" s="385"/>
      <c r="U4227" s="385"/>
      <c r="V4227" s="385"/>
      <c r="W4227" s="385"/>
      <c r="X4227" s="693"/>
      <c r="Y4227" s="325"/>
      <c r="Z4227" s="308"/>
      <c r="AA4227" s="383"/>
      <c r="AC4227" s="325"/>
      <c r="AD4227" s="325"/>
      <c r="AF4227" s="383"/>
      <c r="AH4227" s="325"/>
      <c r="AI4227" s="325"/>
      <c r="AK4227" s="385"/>
      <c r="AL4227" s="385"/>
      <c r="AM4227" s="359"/>
      <c r="AN4227" s="385"/>
      <c r="AO4227" s="385"/>
      <c r="AP4227" s="385"/>
      <c r="AQ4227" s="385"/>
      <c r="AR4227" s="385"/>
      <c r="AS4227" s="385"/>
      <c r="AT4227" s="385"/>
      <c r="AU4227" s="359"/>
      <c r="AW4227" s="416"/>
      <c r="AX4227" s="694"/>
      <c r="AY4227" s="641"/>
      <c r="AZ4227" s="385"/>
      <c r="BA4227" s="385"/>
      <c r="BB4227" s="416"/>
      <c r="BC4227" s="416"/>
      <c r="BD4227" s="416"/>
      <c r="BE4227" s="416"/>
      <c r="BF4227" s="416"/>
      <c r="BG4227" s="416"/>
      <c r="BH4227" s="416"/>
      <c r="BI4227" s="416"/>
      <c r="BJ4227" s="416"/>
    </row>
    <row r="4228" spans="10:62" x14ac:dyDescent="0.2">
      <c r="J4228" s="385"/>
      <c r="K4228" s="217"/>
      <c r="L4228" s="217"/>
      <c r="M4228" s="693"/>
      <c r="N4228" s="693"/>
      <c r="O4228" s="359"/>
      <c r="P4228" s="619"/>
      <c r="Q4228" s="672"/>
      <c r="R4228" s="672"/>
      <c r="S4228" s="672"/>
      <c r="T4228" s="385"/>
      <c r="U4228" s="385"/>
      <c r="V4228" s="385"/>
      <c r="W4228" s="385"/>
      <c r="X4228" s="693"/>
      <c r="Y4228" s="325"/>
      <c r="Z4228" s="308"/>
      <c r="AA4228" s="383"/>
      <c r="AC4228" s="325"/>
      <c r="AD4228" s="325"/>
      <c r="AF4228" s="383"/>
      <c r="AH4228" s="325"/>
      <c r="AI4228" s="325"/>
      <c r="AK4228" s="385"/>
      <c r="AL4228" s="385"/>
      <c r="AM4228" s="359"/>
      <c r="AN4228" s="385"/>
      <c r="AO4228" s="385"/>
      <c r="AP4228" s="385"/>
      <c r="AQ4228" s="385"/>
      <c r="AR4228" s="385"/>
      <c r="AS4228" s="385"/>
      <c r="AT4228" s="385"/>
      <c r="AU4228" s="359"/>
      <c r="AW4228" s="416"/>
      <c r="AX4228" s="694"/>
      <c r="AY4228" s="641"/>
      <c r="AZ4228" s="385"/>
      <c r="BA4228" s="385"/>
      <c r="BB4228" s="416"/>
      <c r="BC4228" s="416"/>
      <c r="BD4228" s="416"/>
      <c r="BE4228" s="416"/>
      <c r="BF4228" s="416"/>
      <c r="BG4228" s="416"/>
      <c r="BH4228" s="416"/>
      <c r="BI4228" s="416"/>
      <c r="BJ4228" s="416"/>
    </row>
    <row r="4229" spans="10:62" x14ac:dyDescent="0.2">
      <c r="J4229" s="385"/>
      <c r="K4229" s="217"/>
      <c r="L4229" s="217"/>
      <c r="M4229" s="693"/>
      <c r="N4229" s="693"/>
      <c r="O4229" s="359"/>
      <c r="P4229" s="619"/>
      <c r="Q4229" s="672"/>
      <c r="R4229" s="672"/>
      <c r="S4229" s="672"/>
      <c r="T4229" s="385"/>
      <c r="U4229" s="385"/>
      <c r="V4229" s="385"/>
      <c r="W4229" s="385"/>
      <c r="X4229" s="693"/>
      <c r="Y4229" s="325"/>
      <c r="Z4229" s="308"/>
      <c r="AA4229" s="383"/>
      <c r="AC4229" s="325"/>
      <c r="AD4229" s="325"/>
      <c r="AF4229" s="383"/>
      <c r="AH4229" s="325"/>
      <c r="AI4229" s="325"/>
      <c r="AK4229" s="385"/>
      <c r="AL4229" s="385"/>
      <c r="AM4229" s="359"/>
      <c r="AN4229" s="385"/>
      <c r="AO4229" s="385"/>
      <c r="AP4229" s="385"/>
      <c r="AQ4229" s="385"/>
      <c r="AR4229" s="385"/>
      <c r="AS4229" s="385"/>
      <c r="AT4229" s="385"/>
      <c r="AU4229" s="359"/>
      <c r="AW4229" s="416"/>
      <c r="AX4229" s="694"/>
      <c r="AY4229" s="641"/>
      <c r="AZ4229" s="385"/>
      <c r="BA4229" s="385"/>
      <c r="BB4229" s="416"/>
      <c r="BC4229" s="416"/>
      <c r="BD4229" s="416"/>
      <c r="BE4229" s="416"/>
      <c r="BF4229" s="416"/>
      <c r="BG4229" s="416"/>
      <c r="BH4229" s="416"/>
      <c r="BI4229" s="416"/>
      <c r="BJ4229" s="416"/>
    </row>
    <row r="4230" spans="10:62" x14ac:dyDescent="0.2">
      <c r="J4230" s="385"/>
      <c r="K4230" s="217"/>
      <c r="L4230" s="217"/>
      <c r="M4230" s="693"/>
      <c r="N4230" s="693"/>
      <c r="O4230" s="359"/>
      <c r="P4230" s="619"/>
      <c r="Q4230" s="672"/>
      <c r="R4230" s="672"/>
      <c r="S4230" s="672"/>
      <c r="T4230" s="385"/>
      <c r="U4230" s="385"/>
      <c r="V4230" s="385"/>
      <c r="W4230" s="385"/>
      <c r="X4230" s="693"/>
      <c r="Y4230" s="325"/>
      <c r="Z4230" s="308"/>
      <c r="AA4230" s="383"/>
      <c r="AC4230" s="325"/>
      <c r="AD4230" s="325"/>
      <c r="AF4230" s="383"/>
      <c r="AH4230" s="325"/>
      <c r="AI4230" s="325"/>
      <c r="AK4230" s="385"/>
      <c r="AL4230" s="385"/>
      <c r="AM4230" s="359"/>
      <c r="AN4230" s="385"/>
      <c r="AO4230" s="385"/>
      <c r="AP4230" s="385"/>
      <c r="AQ4230" s="385"/>
      <c r="AR4230" s="385"/>
      <c r="AS4230" s="385"/>
      <c r="AT4230" s="385"/>
      <c r="AU4230" s="359"/>
      <c r="AW4230" s="416"/>
      <c r="AX4230" s="694"/>
      <c r="AY4230" s="641"/>
      <c r="AZ4230" s="385"/>
      <c r="BA4230" s="385"/>
      <c r="BB4230" s="416"/>
      <c r="BC4230" s="416"/>
      <c r="BD4230" s="416"/>
      <c r="BE4230" s="416"/>
      <c r="BF4230" s="416"/>
      <c r="BG4230" s="416"/>
      <c r="BH4230" s="416"/>
      <c r="BI4230" s="416"/>
      <c r="BJ4230" s="416"/>
    </row>
    <row r="4231" spans="10:62" x14ac:dyDescent="0.2">
      <c r="J4231" s="385"/>
      <c r="K4231" s="217"/>
      <c r="L4231" s="217"/>
      <c r="M4231" s="693"/>
      <c r="N4231" s="693"/>
      <c r="O4231" s="359"/>
      <c r="P4231" s="619"/>
      <c r="Q4231" s="672"/>
      <c r="R4231" s="672"/>
      <c r="S4231" s="672"/>
      <c r="T4231" s="385"/>
      <c r="U4231" s="385"/>
      <c r="V4231" s="385"/>
      <c r="W4231" s="385"/>
      <c r="X4231" s="693"/>
      <c r="Y4231" s="325"/>
      <c r="Z4231" s="308"/>
      <c r="AA4231" s="383"/>
      <c r="AC4231" s="325"/>
      <c r="AD4231" s="325"/>
      <c r="AF4231" s="383"/>
      <c r="AH4231" s="325"/>
      <c r="AI4231" s="325"/>
      <c r="AK4231" s="385"/>
      <c r="AL4231" s="385"/>
      <c r="AM4231" s="359"/>
      <c r="AN4231" s="385"/>
      <c r="AO4231" s="385"/>
      <c r="AP4231" s="385"/>
      <c r="AQ4231" s="385"/>
      <c r="AR4231" s="385"/>
      <c r="AS4231" s="385"/>
      <c r="AT4231" s="385"/>
      <c r="AU4231" s="359"/>
      <c r="AW4231" s="416"/>
      <c r="AX4231" s="694"/>
      <c r="AY4231" s="641"/>
      <c r="AZ4231" s="385"/>
      <c r="BA4231" s="385"/>
      <c r="BB4231" s="416"/>
      <c r="BC4231" s="416"/>
      <c r="BD4231" s="416"/>
      <c r="BE4231" s="416"/>
      <c r="BF4231" s="416"/>
      <c r="BG4231" s="416"/>
      <c r="BH4231" s="416"/>
      <c r="BI4231" s="416"/>
      <c r="BJ4231" s="416"/>
    </row>
    <row r="4232" spans="10:62" x14ac:dyDescent="0.2">
      <c r="J4232" s="385"/>
      <c r="K4232" s="217"/>
      <c r="L4232" s="217"/>
      <c r="M4232" s="693"/>
      <c r="N4232" s="693"/>
      <c r="O4232" s="359"/>
      <c r="P4232" s="619"/>
      <c r="Q4232" s="672"/>
      <c r="R4232" s="672"/>
      <c r="S4232" s="672"/>
      <c r="T4232" s="385"/>
      <c r="U4232" s="385"/>
      <c r="V4232" s="385"/>
      <c r="W4232" s="385"/>
      <c r="X4232" s="693"/>
      <c r="Y4232" s="325"/>
      <c r="Z4232" s="308"/>
      <c r="AA4232" s="383"/>
      <c r="AC4232" s="325"/>
      <c r="AD4232" s="325"/>
      <c r="AF4232" s="383"/>
      <c r="AH4232" s="325"/>
      <c r="AI4232" s="325"/>
      <c r="AK4232" s="385"/>
      <c r="AL4232" s="385"/>
      <c r="AM4232" s="359"/>
      <c r="AN4232" s="385"/>
      <c r="AO4232" s="385"/>
      <c r="AP4232" s="385"/>
      <c r="AQ4232" s="385"/>
      <c r="AR4232" s="385"/>
      <c r="AS4232" s="385"/>
      <c r="AT4232" s="385"/>
      <c r="AU4232" s="359"/>
      <c r="AW4232" s="416"/>
      <c r="AX4232" s="694"/>
      <c r="AY4232" s="641"/>
      <c r="AZ4232" s="385"/>
      <c r="BA4232" s="385"/>
      <c r="BB4232" s="416"/>
      <c r="BC4232" s="416"/>
      <c r="BD4232" s="416"/>
      <c r="BE4232" s="416"/>
      <c r="BF4232" s="416"/>
      <c r="BG4232" s="416"/>
      <c r="BH4232" s="416"/>
      <c r="BI4232" s="416"/>
      <c r="BJ4232" s="416"/>
    </row>
    <row r="4233" spans="10:62" x14ac:dyDescent="0.2">
      <c r="J4233" s="385"/>
      <c r="K4233" s="217"/>
      <c r="L4233" s="217"/>
      <c r="M4233" s="693"/>
      <c r="N4233" s="693"/>
      <c r="O4233" s="359"/>
      <c r="P4233" s="619"/>
      <c r="Q4233" s="672"/>
      <c r="R4233" s="672"/>
      <c r="S4233" s="672"/>
      <c r="T4233" s="385"/>
      <c r="U4233" s="385"/>
      <c r="V4233" s="385"/>
      <c r="W4233" s="385"/>
      <c r="X4233" s="693"/>
      <c r="Y4233" s="325"/>
      <c r="Z4233" s="308"/>
      <c r="AA4233" s="383"/>
      <c r="AC4233" s="325"/>
      <c r="AD4233" s="325"/>
      <c r="AF4233" s="383"/>
      <c r="AH4233" s="325"/>
      <c r="AI4233" s="325"/>
      <c r="AK4233" s="385"/>
      <c r="AL4233" s="385"/>
      <c r="AM4233" s="359"/>
      <c r="AN4233" s="385"/>
      <c r="AO4233" s="385"/>
      <c r="AP4233" s="385"/>
      <c r="AQ4233" s="385"/>
      <c r="AR4233" s="385"/>
      <c r="AS4233" s="385"/>
      <c r="AT4233" s="385"/>
      <c r="AU4233" s="359"/>
      <c r="AW4233" s="416"/>
      <c r="AX4233" s="694"/>
      <c r="AY4233" s="641"/>
      <c r="AZ4233" s="385"/>
      <c r="BA4233" s="385"/>
      <c r="BB4233" s="416"/>
      <c r="BC4233" s="416"/>
      <c r="BD4233" s="416"/>
      <c r="BE4233" s="416"/>
      <c r="BF4233" s="416"/>
      <c r="BG4233" s="416"/>
      <c r="BH4233" s="416"/>
      <c r="BI4233" s="416"/>
      <c r="BJ4233" s="416"/>
    </row>
    <row r="4234" spans="10:62" x14ac:dyDescent="0.2">
      <c r="J4234" s="385"/>
      <c r="K4234" s="217"/>
      <c r="L4234" s="217"/>
      <c r="M4234" s="693"/>
      <c r="N4234" s="693"/>
      <c r="O4234" s="359"/>
      <c r="P4234" s="619"/>
      <c r="Q4234" s="672"/>
      <c r="R4234" s="672"/>
      <c r="S4234" s="672"/>
      <c r="T4234" s="385"/>
      <c r="U4234" s="385"/>
      <c r="V4234" s="385"/>
      <c r="W4234" s="385"/>
      <c r="X4234" s="693"/>
      <c r="Y4234" s="325"/>
      <c r="Z4234" s="308"/>
      <c r="AA4234" s="383"/>
      <c r="AC4234" s="325"/>
      <c r="AD4234" s="325"/>
      <c r="AF4234" s="383"/>
      <c r="AH4234" s="325"/>
      <c r="AI4234" s="325"/>
      <c r="AK4234" s="385"/>
      <c r="AL4234" s="385"/>
      <c r="AM4234" s="359"/>
      <c r="AN4234" s="385"/>
      <c r="AO4234" s="385"/>
      <c r="AP4234" s="385"/>
      <c r="AQ4234" s="385"/>
      <c r="AR4234" s="385"/>
      <c r="AS4234" s="385"/>
      <c r="AT4234" s="385"/>
      <c r="AU4234" s="359"/>
      <c r="AW4234" s="416"/>
      <c r="AX4234" s="694"/>
      <c r="AY4234" s="641"/>
      <c r="AZ4234" s="385"/>
      <c r="BA4234" s="385"/>
      <c r="BB4234" s="416"/>
      <c r="BC4234" s="416"/>
      <c r="BD4234" s="416"/>
      <c r="BE4234" s="416"/>
      <c r="BF4234" s="416"/>
      <c r="BG4234" s="416"/>
      <c r="BH4234" s="416"/>
      <c r="BI4234" s="416"/>
      <c r="BJ4234" s="416"/>
    </row>
    <row r="4235" spans="10:62" x14ac:dyDescent="0.2">
      <c r="J4235" s="385"/>
      <c r="K4235" s="217"/>
      <c r="L4235" s="217"/>
      <c r="M4235" s="693"/>
      <c r="N4235" s="693"/>
      <c r="O4235" s="359"/>
      <c r="P4235" s="619"/>
      <c r="Q4235" s="672"/>
      <c r="R4235" s="672"/>
      <c r="S4235" s="672"/>
      <c r="T4235" s="385"/>
      <c r="U4235" s="385"/>
      <c r="V4235" s="385"/>
      <c r="W4235" s="385"/>
      <c r="X4235" s="693"/>
      <c r="Y4235" s="325"/>
      <c r="Z4235" s="308"/>
      <c r="AA4235" s="383"/>
      <c r="AC4235" s="325"/>
      <c r="AD4235" s="325"/>
      <c r="AF4235" s="383"/>
      <c r="AH4235" s="325"/>
      <c r="AI4235" s="325"/>
      <c r="AK4235" s="385"/>
      <c r="AL4235" s="385"/>
      <c r="AM4235" s="359"/>
      <c r="AN4235" s="385"/>
      <c r="AO4235" s="385"/>
      <c r="AP4235" s="385"/>
      <c r="AQ4235" s="385"/>
      <c r="AR4235" s="385"/>
      <c r="AS4235" s="385"/>
      <c r="AT4235" s="385"/>
      <c r="AU4235" s="359"/>
      <c r="AW4235" s="416"/>
      <c r="AX4235" s="694"/>
      <c r="AY4235" s="641"/>
      <c r="AZ4235" s="385"/>
      <c r="BA4235" s="385"/>
      <c r="BB4235" s="416"/>
      <c r="BC4235" s="416"/>
      <c r="BD4235" s="416"/>
      <c r="BE4235" s="416"/>
      <c r="BF4235" s="416"/>
      <c r="BG4235" s="416"/>
      <c r="BH4235" s="416"/>
      <c r="BI4235" s="416"/>
      <c r="BJ4235" s="416"/>
    </row>
    <row r="4236" spans="10:62" x14ac:dyDescent="0.2">
      <c r="J4236" s="385"/>
      <c r="K4236" s="217"/>
      <c r="L4236" s="217"/>
      <c r="M4236" s="693"/>
      <c r="N4236" s="693"/>
      <c r="O4236" s="359"/>
      <c r="P4236" s="619"/>
      <c r="Q4236" s="672"/>
      <c r="R4236" s="672"/>
      <c r="S4236" s="672"/>
      <c r="T4236" s="385"/>
      <c r="U4236" s="385"/>
      <c r="V4236" s="385"/>
      <c r="W4236" s="385"/>
      <c r="X4236" s="693"/>
      <c r="Y4236" s="325"/>
      <c r="Z4236" s="308"/>
      <c r="AA4236" s="383"/>
      <c r="AC4236" s="325"/>
      <c r="AD4236" s="325"/>
      <c r="AF4236" s="383"/>
      <c r="AH4236" s="325"/>
      <c r="AI4236" s="325"/>
      <c r="AK4236" s="385"/>
      <c r="AL4236" s="385"/>
      <c r="AM4236" s="359"/>
      <c r="AN4236" s="385"/>
      <c r="AO4236" s="385"/>
      <c r="AP4236" s="385"/>
      <c r="AQ4236" s="385"/>
      <c r="AR4236" s="385"/>
      <c r="AS4236" s="385"/>
      <c r="AT4236" s="385"/>
      <c r="AU4236" s="359"/>
      <c r="AW4236" s="416"/>
      <c r="AX4236" s="694"/>
      <c r="AY4236" s="641"/>
      <c r="AZ4236" s="385"/>
      <c r="BA4236" s="385"/>
      <c r="BB4236" s="416"/>
      <c r="BC4236" s="416"/>
      <c r="BD4236" s="416"/>
      <c r="BE4236" s="416"/>
      <c r="BF4236" s="416"/>
      <c r="BG4236" s="416"/>
      <c r="BH4236" s="416"/>
      <c r="BI4236" s="416"/>
      <c r="BJ4236" s="416"/>
    </row>
    <row r="4237" spans="10:62" x14ac:dyDescent="0.2">
      <c r="J4237" s="385"/>
      <c r="K4237" s="217"/>
      <c r="L4237" s="217"/>
      <c r="M4237" s="693"/>
      <c r="N4237" s="693"/>
      <c r="O4237" s="359"/>
      <c r="P4237" s="619"/>
      <c r="Q4237" s="672"/>
      <c r="R4237" s="672"/>
      <c r="S4237" s="672"/>
      <c r="T4237" s="385"/>
      <c r="U4237" s="385"/>
      <c r="V4237" s="385"/>
      <c r="W4237" s="385"/>
      <c r="X4237" s="693"/>
      <c r="Y4237" s="325"/>
      <c r="Z4237" s="308"/>
      <c r="AA4237" s="383"/>
      <c r="AC4237" s="325"/>
      <c r="AD4237" s="325"/>
      <c r="AF4237" s="383"/>
      <c r="AH4237" s="325"/>
      <c r="AI4237" s="325"/>
      <c r="AK4237" s="385"/>
      <c r="AL4237" s="385"/>
      <c r="AM4237" s="359"/>
      <c r="AN4237" s="385"/>
      <c r="AO4237" s="385"/>
      <c r="AP4237" s="385"/>
      <c r="AQ4237" s="385"/>
      <c r="AR4237" s="385"/>
      <c r="AS4237" s="385"/>
      <c r="AT4237" s="385"/>
      <c r="AU4237" s="359"/>
      <c r="AW4237" s="416"/>
      <c r="AX4237" s="694"/>
      <c r="AY4237" s="641"/>
      <c r="AZ4237" s="385"/>
      <c r="BA4237" s="385"/>
      <c r="BB4237" s="416"/>
      <c r="BC4237" s="416"/>
      <c r="BD4237" s="416"/>
      <c r="BE4237" s="416"/>
      <c r="BF4237" s="416"/>
      <c r="BG4237" s="416"/>
      <c r="BH4237" s="416"/>
      <c r="BI4237" s="416"/>
      <c r="BJ4237" s="416"/>
    </row>
    <row r="4238" spans="10:62" x14ac:dyDescent="0.2">
      <c r="J4238" s="385"/>
      <c r="K4238" s="217"/>
      <c r="L4238" s="217"/>
      <c r="M4238" s="693"/>
      <c r="N4238" s="693"/>
      <c r="O4238" s="359"/>
      <c r="P4238" s="619"/>
      <c r="Q4238" s="672"/>
      <c r="R4238" s="672"/>
      <c r="S4238" s="672"/>
      <c r="T4238" s="385"/>
      <c r="U4238" s="385"/>
      <c r="V4238" s="385"/>
      <c r="W4238" s="385"/>
      <c r="X4238" s="693"/>
      <c r="Y4238" s="325"/>
      <c r="Z4238" s="308"/>
      <c r="AA4238" s="383"/>
      <c r="AC4238" s="325"/>
      <c r="AD4238" s="325"/>
      <c r="AF4238" s="383"/>
      <c r="AH4238" s="325"/>
      <c r="AI4238" s="325"/>
      <c r="AK4238" s="385"/>
      <c r="AL4238" s="385"/>
      <c r="AM4238" s="359"/>
      <c r="AN4238" s="385"/>
      <c r="AO4238" s="385"/>
      <c r="AP4238" s="385"/>
      <c r="AQ4238" s="385"/>
      <c r="AR4238" s="385"/>
      <c r="AS4238" s="385"/>
      <c r="AT4238" s="385"/>
      <c r="AU4238" s="359"/>
      <c r="AW4238" s="416"/>
      <c r="AX4238" s="694"/>
      <c r="AY4238" s="641"/>
      <c r="AZ4238" s="385"/>
      <c r="BA4238" s="385"/>
      <c r="BB4238" s="416"/>
      <c r="BC4238" s="416"/>
      <c r="BD4238" s="416"/>
      <c r="BE4238" s="416"/>
      <c r="BF4238" s="416"/>
      <c r="BG4238" s="416"/>
      <c r="BH4238" s="416"/>
      <c r="BI4238" s="416"/>
      <c r="BJ4238" s="416"/>
    </row>
    <row r="4239" spans="10:62" x14ac:dyDescent="0.2">
      <c r="J4239" s="385"/>
      <c r="K4239" s="217"/>
      <c r="L4239" s="217"/>
      <c r="M4239" s="693"/>
      <c r="N4239" s="693"/>
      <c r="O4239" s="359"/>
      <c r="P4239" s="619"/>
      <c r="Q4239" s="672"/>
      <c r="R4239" s="672"/>
      <c r="S4239" s="672"/>
      <c r="T4239" s="385"/>
      <c r="U4239" s="385"/>
      <c r="V4239" s="385"/>
      <c r="W4239" s="385"/>
      <c r="X4239" s="693"/>
      <c r="Y4239" s="325"/>
      <c r="Z4239" s="308"/>
      <c r="AA4239" s="383"/>
      <c r="AC4239" s="325"/>
      <c r="AD4239" s="325"/>
      <c r="AF4239" s="383"/>
      <c r="AH4239" s="325"/>
      <c r="AI4239" s="325"/>
      <c r="AK4239" s="385"/>
      <c r="AL4239" s="385"/>
      <c r="AM4239" s="359"/>
      <c r="AN4239" s="385"/>
      <c r="AO4239" s="385"/>
      <c r="AP4239" s="385"/>
      <c r="AQ4239" s="385"/>
      <c r="AR4239" s="385"/>
      <c r="AS4239" s="385"/>
      <c r="AT4239" s="385"/>
      <c r="AU4239" s="359"/>
      <c r="AW4239" s="416"/>
      <c r="AX4239" s="694"/>
      <c r="AY4239" s="641"/>
      <c r="AZ4239" s="385"/>
      <c r="BA4239" s="385"/>
      <c r="BB4239" s="416"/>
      <c r="BC4239" s="416"/>
      <c r="BD4239" s="416"/>
      <c r="BE4239" s="416"/>
      <c r="BF4239" s="416"/>
      <c r="BG4239" s="416"/>
      <c r="BH4239" s="416"/>
      <c r="BI4239" s="416"/>
      <c r="BJ4239" s="416"/>
    </row>
    <row r="4240" spans="10:62" x14ac:dyDescent="0.2">
      <c r="J4240" s="385"/>
      <c r="K4240" s="217"/>
      <c r="L4240" s="217"/>
      <c r="M4240" s="693"/>
      <c r="N4240" s="693"/>
      <c r="O4240" s="359"/>
      <c r="P4240" s="619"/>
      <c r="Q4240" s="672"/>
      <c r="R4240" s="672"/>
      <c r="S4240" s="672"/>
      <c r="T4240" s="385"/>
      <c r="U4240" s="385"/>
      <c r="V4240" s="385"/>
      <c r="W4240" s="385"/>
      <c r="X4240" s="693"/>
      <c r="Y4240" s="325"/>
      <c r="Z4240" s="308"/>
      <c r="AA4240" s="383"/>
      <c r="AC4240" s="325"/>
      <c r="AD4240" s="325"/>
      <c r="AF4240" s="383"/>
      <c r="AH4240" s="325"/>
      <c r="AI4240" s="325"/>
      <c r="AK4240" s="385"/>
      <c r="AL4240" s="385"/>
      <c r="AM4240" s="359"/>
      <c r="AN4240" s="385"/>
      <c r="AO4240" s="385"/>
      <c r="AP4240" s="385"/>
      <c r="AQ4240" s="385"/>
      <c r="AR4240" s="385"/>
      <c r="AS4240" s="385"/>
      <c r="AT4240" s="385"/>
      <c r="AU4240" s="359"/>
      <c r="AW4240" s="416"/>
      <c r="AX4240" s="694"/>
      <c r="AY4240" s="641"/>
      <c r="AZ4240" s="385"/>
      <c r="BA4240" s="385"/>
      <c r="BB4240" s="416"/>
      <c r="BC4240" s="416"/>
      <c r="BD4240" s="416"/>
      <c r="BE4240" s="416"/>
      <c r="BF4240" s="416"/>
      <c r="BG4240" s="416"/>
      <c r="BH4240" s="416"/>
      <c r="BI4240" s="416"/>
      <c r="BJ4240" s="416"/>
    </row>
    <row r="4241" spans="10:62" x14ac:dyDescent="0.2">
      <c r="J4241" s="385"/>
      <c r="K4241" s="217"/>
      <c r="L4241" s="217"/>
      <c r="M4241" s="693"/>
      <c r="N4241" s="693"/>
      <c r="O4241" s="359"/>
      <c r="P4241" s="619"/>
      <c r="Q4241" s="672"/>
      <c r="R4241" s="672"/>
      <c r="S4241" s="672"/>
      <c r="T4241" s="385"/>
      <c r="U4241" s="385"/>
      <c r="V4241" s="385"/>
      <c r="W4241" s="385"/>
      <c r="X4241" s="693"/>
      <c r="Y4241" s="325"/>
      <c r="Z4241" s="308"/>
      <c r="AA4241" s="383"/>
      <c r="AC4241" s="325"/>
      <c r="AD4241" s="325"/>
      <c r="AF4241" s="383"/>
      <c r="AH4241" s="325"/>
      <c r="AI4241" s="325"/>
      <c r="AK4241" s="385"/>
      <c r="AL4241" s="385"/>
      <c r="AM4241" s="359"/>
      <c r="AN4241" s="385"/>
      <c r="AO4241" s="385"/>
      <c r="AP4241" s="385"/>
      <c r="AQ4241" s="385"/>
      <c r="AR4241" s="385"/>
      <c r="AS4241" s="385"/>
      <c r="AT4241" s="385"/>
      <c r="AU4241" s="359"/>
      <c r="AW4241" s="416"/>
      <c r="AX4241" s="694"/>
      <c r="AY4241" s="641"/>
      <c r="AZ4241" s="385"/>
      <c r="BA4241" s="385"/>
      <c r="BB4241" s="416"/>
      <c r="BC4241" s="416"/>
      <c r="BD4241" s="416"/>
      <c r="BE4241" s="416"/>
      <c r="BF4241" s="416"/>
      <c r="BG4241" s="416"/>
      <c r="BH4241" s="416"/>
      <c r="BI4241" s="416"/>
      <c r="BJ4241" s="416"/>
    </row>
    <row r="4242" spans="10:62" x14ac:dyDescent="0.2">
      <c r="J4242" s="385"/>
      <c r="K4242" s="217"/>
      <c r="L4242" s="217"/>
      <c r="M4242" s="693"/>
      <c r="N4242" s="693"/>
      <c r="O4242" s="359"/>
      <c r="P4242" s="619"/>
      <c r="Q4242" s="672"/>
      <c r="R4242" s="672"/>
      <c r="S4242" s="672"/>
      <c r="T4242" s="385"/>
      <c r="U4242" s="385"/>
      <c r="V4242" s="385"/>
      <c r="W4242" s="385"/>
      <c r="X4242" s="693"/>
      <c r="Y4242" s="325"/>
      <c r="Z4242" s="308"/>
      <c r="AA4242" s="383"/>
      <c r="AC4242" s="325"/>
      <c r="AD4242" s="325"/>
      <c r="AF4242" s="383"/>
      <c r="AH4242" s="325"/>
      <c r="AI4242" s="325"/>
      <c r="AK4242" s="385"/>
      <c r="AL4242" s="385"/>
      <c r="AM4242" s="359"/>
      <c r="AN4242" s="385"/>
      <c r="AO4242" s="385"/>
      <c r="AP4242" s="385"/>
      <c r="AQ4242" s="385"/>
      <c r="AR4242" s="385"/>
      <c r="AS4242" s="385"/>
      <c r="AT4242" s="385"/>
      <c r="AU4242" s="359"/>
      <c r="AW4242" s="416"/>
      <c r="AX4242" s="694"/>
      <c r="AY4242" s="641"/>
      <c r="AZ4242" s="385"/>
      <c r="BA4242" s="385"/>
      <c r="BB4242" s="416"/>
      <c r="BC4242" s="416"/>
      <c r="BD4242" s="416"/>
      <c r="BE4242" s="416"/>
      <c r="BF4242" s="416"/>
      <c r="BG4242" s="416"/>
      <c r="BH4242" s="416"/>
      <c r="BI4242" s="416"/>
      <c r="BJ4242" s="416"/>
    </row>
    <row r="4243" spans="10:62" x14ac:dyDescent="0.2">
      <c r="J4243" s="385"/>
      <c r="K4243" s="217"/>
      <c r="L4243" s="217"/>
      <c r="M4243" s="693"/>
      <c r="N4243" s="693"/>
      <c r="O4243" s="359"/>
      <c r="P4243" s="619"/>
      <c r="Q4243" s="672"/>
      <c r="R4243" s="672"/>
      <c r="S4243" s="672"/>
      <c r="T4243" s="385"/>
      <c r="U4243" s="385"/>
      <c r="V4243" s="385"/>
      <c r="W4243" s="385"/>
      <c r="X4243" s="693"/>
      <c r="Y4243" s="325"/>
      <c r="Z4243" s="308"/>
      <c r="AA4243" s="383"/>
      <c r="AC4243" s="325"/>
      <c r="AD4243" s="325"/>
      <c r="AF4243" s="383"/>
      <c r="AH4243" s="325"/>
      <c r="AI4243" s="325"/>
      <c r="AK4243" s="385"/>
      <c r="AL4243" s="385"/>
      <c r="AM4243" s="359"/>
      <c r="AN4243" s="385"/>
      <c r="AO4243" s="385"/>
      <c r="AP4243" s="385"/>
      <c r="AQ4243" s="385"/>
      <c r="AR4243" s="385"/>
      <c r="AS4243" s="385"/>
      <c r="AT4243" s="385"/>
      <c r="AU4243" s="359"/>
      <c r="AW4243" s="416"/>
      <c r="AX4243" s="694"/>
      <c r="AY4243" s="641"/>
      <c r="AZ4243" s="385"/>
      <c r="BA4243" s="385"/>
      <c r="BB4243" s="416"/>
      <c r="BC4243" s="416"/>
      <c r="BD4243" s="416"/>
      <c r="BE4243" s="416"/>
      <c r="BF4243" s="416"/>
      <c r="BG4243" s="416"/>
      <c r="BH4243" s="416"/>
      <c r="BI4243" s="416"/>
      <c r="BJ4243" s="416"/>
    </row>
    <row r="4244" spans="10:62" x14ac:dyDescent="0.2">
      <c r="J4244" s="385"/>
      <c r="K4244" s="217"/>
      <c r="L4244" s="217"/>
      <c r="M4244" s="693"/>
      <c r="N4244" s="693"/>
      <c r="O4244" s="359"/>
      <c r="P4244" s="619"/>
      <c r="Q4244" s="672"/>
      <c r="R4244" s="672"/>
      <c r="S4244" s="672"/>
      <c r="T4244" s="385"/>
      <c r="U4244" s="385"/>
      <c r="V4244" s="385"/>
      <c r="W4244" s="385"/>
      <c r="X4244" s="693"/>
      <c r="Y4244" s="325"/>
      <c r="Z4244" s="308"/>
      <c r="AA4244" s="383"/>
      <c r="AC4244" s="325"/>
      <c r="AD4244" s="325"/>
      <c r="AF4244" s="383"/>
      <c r="AH4244" s="325"/>
      <c r="AI4244" s="325"/>
      <c r="AK4244" s="385"/>
      <c r="AL4244" s="385"/>
      <c r="AM4244" s="359"/>
      <c r="AN4244" s="385"/>
      <c r="AO4244" s="385"/>
      <c r="AP4244" s="385"/>
      <c r="AQ4244" s="385"/>
      <c r="AR4244" s="385"/>
      <c r="AS4244" s="385"/>
      <c r="AT4244" s="385"/>
      <c r="AU4244" s="359"/>
      <c r="AW4244" s="416"/>
      <c r="AX4244" s="694"/>
      <c r="AY4244" s="641"/>
      <c r="AZ4244" s="385"/>
      <c r="BA4244" s="385"/>
      <c r="BB4244" s="416"/>
      <c r="BC4244" s="416"/>
      <c r="BD4244" s="416"/>
      <c r="BE4244" s="416"/>
      <c r="BF4244" s="416"/>
      <c r="BG4244" s="416"/>
      <c r="BH4244" s="416"/>
      <c r="BI4244" s="416"/>
      <c r="BJ4244" s="416"/>
    </row>
    <row r="4245" spans="10:62" x14ac:dyDescent="0.2">
      <c r="J4245" s="385"/>
      <c r="K4245" s="217"/>
      <c r="L4245" s="217"/>
      <c r="M4245" s="693"/>
      <c r="N4245" s="693"/>
      <c r="O4245" s="359"/>
      <c r="P4245" s="619"/>
      <c r="Q4245" s="672"/>
      <c r="R4245" s="672"/>
      <c r="S4245" s="672"/>
      <c r="T4245" s="385"/>
      <c r="U4245" s="385"/>
      <c r="V4245" s="385"/>
      <c r="W4245" s="385"/>
      <c r="X4245" s="693"/>
      <c r="Y4245" s="325"/>
      <c r="Z4245" s="308"/>
      <c r="AA4245" s="383"/>
      <c r="AC4245" s="325"/>
      <c r="AD4245" s="325"/>
      <c r="AF4245" s="383"/>
      <c r="AH4245" s="325"/>
      <c r="AI4245" s="325"/>
      <c r="AK4245" s="385"/>
      <c r="AL4245" s="385"/>
      <c r="AM4245" s="359"/>
      <c r="AN4245" s="385"/>
      <c r="AO4245" s="385"/>
      <c r="AP4245" s="385"/>
      <c r="AQ4245" s="385"/>
      <c r="AR4245" s="385"/>
      <c r="AS4245" s="385"/>
      <c r="AT4245" s="385"/>
      <c r="AU4245" s="359"/>
      <c r="AW4245" s="416"/>
      <c r="AX4245" s="694"/>
      <c r="AY4245" s="641"/>
      <c r="AZ4245" s="385"/>
      <c r="BA4245" s="385"/>
      <c r="BB4245" s="416"/>
      <c r="BC4245" s="416"/>
      <c r="BD4245" s="416"/>
      <c r="BE4245" s="416"/>
      <c r="BF4245" s="416"/>
      <c r="BG4245" s="416"/>
      <c r="BH4245" s="416"/>
      <c r="BI4245" s="416"/>
      <c r="BJ4245" s="416"/>
    </row>
    <row r="4246" spans="10:62" x14ac:dyDescent="0.2">
      <c r="J4246" s="385"/>
      <c r="K4246" s="217"/>
      <c r="L4246" s="217"/>
      <c r="M4246" s="693"/>
      <c r="N4246" s="693"/>
      <c r="O4246" s="359"/>
      <c r="P4246" s="619"/>
      <c r="Q4246" s="672"/>
      <c r="R4246" s="672"/>
      <c r="S4246" s="672"/>
      <c r="T4246" s="385"/>
      <c r="U4246" s="385"/>
      <c r="V4246" s="385"/>
      <c r="W4246" s="385"/>
      <c r="X4246" s="693"/>
      <c r="Y4246" s="325"/>
      <c r="Z4246" s="308"/>
      <c r="AA4246" s="383"/>
      <c r="AC4246" s="325"/>
      <c r="AD4246" s="325"/>
      <c r="AF4246" s="383"/>
      <c r="AH4246" s="325"/>
      <c r="AI4246" s="325"/>
      <c r="AK4246" s="385"/>
      <c r="AL4246" s="385"/>
      <c r="AM4246" s="359"/>
      <c r="AN4246" s="385"/>
      <c r="AO4246" s="385"/>
      <c r="AP4246" s="385"/>
      <c r="AQ4246" s="385"/>
      <c r="AR4246" s="385"/>
      <c r="AS4246" s="385"/>
      <c r="AT4246" s="385"/>
      <c r="AU4246" s="359"/>
      <c r="AW4246" s="416"/>
      <c r="AX4246" s="694"/>
      <c r="AY4246" s="641"/>
      <c r="AZ4246" s="385"/>
      <c r="BA4246" s="385"/>
      <c r="BB4246" s="416"/>
      <c r="BC4246" s="416"/>
      <c r="BD4246" s="416"/>
      <c r="BE4246" s="416"/>
      <c r="BF4246" s="416"/>
      <c r="BG4246" s="416"/>
      <c r="BH4246" s="416"/>
      <c r="BI4246" s="416"/>
      <c r="BJ4246" s="416"/>
    </row>
    <row r="4247" spans="10:62" x14ac:dyDescent="0.2">
      <c r="J4247" s="385"/>
      <c r="K4247" s="217"/>
      <c r="L4247" s="217"/>
      <c r="M4247" s="693"/>
      <c r="N4247" s="693"/>
      <c r="O4247" s="359"/>
      <c r="P4247" s="619"/>
      <c r="Q4247" s="672"/>
      <c r="R4247" s="672"/>
      <c r="S4247" s="672"/>
      <c r="T4247" s="385"/>
      <c r="U4247" s="385"/>
      <c r="V4247" s="385"/>
      <c r="W4247" s="385"/>
      <c r="X4247" s="693"/>
      <c r="Y4247" s="325"/>
      <c r="Z4247" s="308"/>
      <c r="AA4247" s="383"/>
      <c r="AC4247" s="325"/>
      <c r="AD4247" s="325"/>
      <c r="AF4247" s="383"/>
      <c r="AH4247" s="325"/>
      <c r="AI4247" s="325"/>
      <c r="AK4247" s="385"/>
      <c r="AL4247" s="385"/>
      <c r="AM4247" s="359"/>
      <c r="AN4247" s="385"/>
      <c r="AO4247" s="385"/>
      <c r="AP4247" s="385"/>
      <c r="AQ4247" s="385"/>
      <c r="AR4247" s="385"/>
      <c r="AS4247" s="385"/>
      <c r="AT4247" s="385"/>
      <c r="AU4247" s="359"/>
      <c r="AW4247" s="416"/>
      <c r="AX4247" s="694"/>
      <c r="AY4247" s="641"/>
      <c r="AZ4247" s="385"/>
      <c r="BA4247" s="385"/>
      <c r="BB4247" s="416"/>
      <c r="BC4247" s="416"/>
      <c r="BD4247" s="416"/>
      <c r="BE4247" s="416"/>
      <c r="BF4247" s="416"/>
      <c r="BG4247" s="416"/>
      <c r="BH4247" s="416"/>
      <c r="BI4247" s="416"/>
      <c r="BJ4247" s="416"/>
    </row>
    <row r="4248" spans="10:62" x14ac:dyDescent="0.2">
      <c r="J4248" s="385"/>
      <c r="K4248" s="217"/>
      <c r="L4248" s="217"/>
      <c r="M4248" s="693"/>
      <c r="N4248" s="693"/>
      <c r="O4248" s="359"/>
      <c r="P4248" s="619"/>
      <c r="Q4248" s="672"/>
      <c r="R4248" s="672"/>
      <c r="S4248" s="672"/>
      <c r="T4248" s="385"/>
      <c r="U4248" s="385"/>
      <c r="V4248" s="385"/>
      <c r="W4248" s="385"/>
      <c r="X4248" s="693"/>
      <c r="Y4248" s="325"/>
      <c r="Z4248" s="308"/>
      <c r="AA4248" s="383"/>
      <c r="AC4248" s="325"/>
      <c r="AD4248" s="325"/>
      <c r="AF4248" s="383"/>
      <c r="AH4248" s="325"/>
      <c r="AI4248" s="325"/>
      <c r="AK4248" s="385"/>
      <c r="AL4248" s="385"/>
      <c r="AM4248" s="359"/>
      <c r="AN4248" s="385"/>
      <c r="AO4248" s="385"/>
      <c r="AP4248" s="385"/>
      <c r="AQ4248" s="385"/>
      <c r="AR4248" s="385"/>
      <c r="AS4248" s="385"/>
      <c r="AT4248" s="385"/>
      <c r="AU4248" s="359"/>
      <c r="AW4248" s="416"/>
      <c r="AX4248" s="694"/>
      <c r="AY4248" s="641"/>
      <c r="AZ4248" s="385"/>
      <c r="BA4248" s="385"/>
      <c r="BB4248" s="416"/>
      <c r="BC4248" s="416"/>
      <c r="BD4248" s="416"/>
      <c r="BE4248" s="416"/>
      <c r="BF4248" s="416"/>
      <c r="BG4248" s="416"/>
      <c r="BH4248" s="416"/>
      <c r="BI4248" s="416"/>
      <c r="BJ4248" s="416"/>
    </row>
    <row r="4249" spans="10:62" x14ac:dyDescent="0.2">
      <c r="J4249" s="385"/>
      <c r="K4249" s="217"/>
      <c r="L4249" s="217"/>
      <c r="M4249" s="693"/>
      <c r="N4249" s="693"/>
      <c r="O4249" s="359"/>
      <c r="P4249" s="619"/>
      <c r="Q4249" s="672"/>
      <c r="R4249" s="672"/>
      <c r="S4249" s="672"/>
      <c r="T4249" s="385"/>
      <c r="U4249" s="385"/>
      <c r="V4249" s="385"/>
      <c r="W4249" s="385"/>
      <c r="X4249" s="693"/>
      <c r="Y4249" s="325"/>
      <c r="Z4249" s="308"/>
      <c r="AA4249" s="383"/>
      <c r="AC4249" s="325"/>
      <c r="AD4249" s="325"/>
      <c r="AF4249" s="383"/>
      <c r="AH4249" s="325"/>
      <c r="AI4249" s="325"/>
      <c r="AK4249" s="385"/>
      <c r="AL4249" s="385"/>
      <c r="AM4249" s="359"/>
      <c r="AN4249" s="385"/>
      <c r="AO4249" s="385"/>
      <c r="AP4249" s="385"/>
      <c r="AQ4249" s="385"/>
      <c r="AR4249" s="385"/>
      <c r="AS4249" s="385"/>
      <c r="AT4249" s="385"/>
      <c r="AU4249" s="359"/>
      <c r="AW4249" s="416"/>
      <c r="AX4249" s="694"/>
      <c r="AY4249" s="641"/>
      <c r="AZ4249" s="385"/>
      <c r="BA4249" s="385"/>
      <c r="BB4249" s="416"/>
      <c r="BC4249" s="416"/>
      <c r="BD4249" s="416"/>
      <c r="BE4249" s="416"/>
      <c r="BF4249" s="416"/>
      <c r="BG4249" s="416"/>
      <c r="BH4249" s="416"/>
      <c r="BI4249" s="416"/>
      <c r="BJ4249" s="416"/>
    </row>
    <row r="4250" spans="10:62" x14ac:dyDescent="0.2">
      <c r="J4250" s="385"/>
      <c r="K4250" s="217"/>
      <c r="L4250" s="217"/>
      <c r="M4250" s="693"/>
      <c r="N4250" s="693"/>
      <c r="O4250" s="359"/>
      <c r="P4250" s="619"/>
      <c r="Q4250" s="672"/>
      <c r="R4250" s="672"/>
      <c r="S4250" s="672"/>
      <c r="T4250" s="385"/>
      <c r="U4250" s="385"/>
      <c r="V4250" s="385"/>
      <c r="W4250" s="385"/>
      <c r="X4250" s="693"/>
      <c r="Y4250" s="325"/>
      <c r="Z4250" s="308"/>
      <c r="AA4250" s="383"/>
      <c r="AC4250" s="325"/>
      <c r="AD4250" s="325"/>
      <c r="AF4250" s="383"/>
      <c r="AH4250" s="325"/>
      <c r="AI4250" s="325"/>
      <c r="AK4250" s="385"/>
      <c r="AL4250" s="385"/>
      <c r="AM4250" s="359"/>
      <c r="AN4250" s="385"/>
      <c r="AO4250" s="385"/>
      <c r="AP4250" s="385"/>
      <c r="AQ4250" s="385"/>
      <c r="AR4250" s="385"/>
      <c r="AS4250" s="385"/>
      <c r="AT4250" s="385"/>
      <c r="AU4250" s="359"/>
      <c r="AW4250" s="416"/>
      <c r="AX4250" s="694"/>
      <c r="AY4250" s="641"/>
      <c r="AZ4250" s="385"/>
      <c r="BA4250" s="385"/>
      <c r="BB4250" s="416"/>
      <c r="BC4250" s="416"/>
      <c r="BD4250" s="416"/>
      <c r="BE4250" s="416"/>
      <c r="BF4250" s="416"/>
      <c r="BG4250" s="416"/>
      <c r="BH4250" s="416"/>
      <c r="BI4250" s="416"/>
      <c r="BJ4250" s="416"/>
    </row>
    <row r="4251" spans="10:62" x14ac:dyDescent="0.2">
      <c r="J4251" s="385"/>
      <c r="K4251" s="217"/>
      <c r="L4251" s="217"/>
      <c r="M4251" s="693"/>
      <c r="N4251" s="693"/>
      <c r="O4251" s="359"/>
      <c r="P4251" s="619"/>
      <c r="Q4251" s="672"/>
      <c r="R4251" s="672"/>
      <c r="S4251" s="672"/>
      <c r="T4251" s="385"/>
      <c r="U4251" s="385"/>
      <c r="V4251" s="385"/>
      <c r="W4251" s="385"/>
      <c r="X4251" s="693"/>
      <c r="Y4251" s="325"/>
      <c r="Z4251" s="308"/>
      <c r="AA4251" s="383"/>
      <c r="AC4251" s="325"/>
      <c r="AD4251" s="325"/>
      <c r="AF4251" s="383"/>
      <c r="AH4251" s="325"/>
      <c r="AI4251" s="325"/>
      <c r="AK4251" s="385"/>
      <c r="AL4251" s="385"/>
      <c r="AM4251" s="359"/>
      <c r="AN4251" s="385"/>
      <c r="AO4251" s="385"/>
      <c r="AP4251" s="385"/>
      <c r="AQ4251" s="385"/>
      <c r="AR4251" s="385"/>
      <c r="AS4251" s="385"/>
      <c r="AT4251" s="385"/>
      <c r="AU4251" s="359"/>
      <c r="AW4251" s="416"/>
      <c r="AX4251" s="694"/>
      <c r="AY4251" s="641"/>
      <c r="AZ4251" s="385"/>
      <c r="BA4251" s="385"/>
      <c r="BB4251" s="416"/>
      <c r="BC4251" s="416"/>
      <c r="BD4251" s="416"/>
      <c r="BE4251" s="416"/>
      <c r="BF4251" s="416"/>
      <c r="BG4251" s="416"/>
      <c r="BH4251" s="416"/>
      <c r="BI4251" s="416"/>
      <c r="BJ4251" s="416"/>
    </row>
    <row r="4252" spans="10:62" x14ac:dyDescent="0.2">
      <c r="J4252" s="385"/>
      <c r="K4252" s="217"/>
      <c r="L4252" s="217"/>
      <c r="M4252" s="693"/>
      <c r="N4252" s="693"/>
      <c r="O4252" s="359"/>
      <c r="P4252" s="619"/>
      <c r="Q4252" s="672"/>
      <c r="R4252" s="672"/>
      <c r="S4252" s="672"/>
      <c r="T4252" s="385"/>
      <c r="U4252" s="385"/>
      <c r="V4252" s="385"/>
      <c r="W4252" s="385"/>
      <c r="X4252" s="693"/>
      <c r="Y4252" s="325"/>
      <c r="Z4252" s="308"/>
      <c r="AA4252" s="383"/>
      <c r="AC4252" s="325"/>
      <c r="AD4252" s="325"/>
      <c r="AF4252" s="383"/>
      <c r="AH4252" s="325"/>
      <c r="AI4252" s="325"/>
      <c r="AK4252" s="385"/>
      <c r="AL4252" s="385"/>
      <c r="AM4252" s="359"/>
      <c r="AN4252" s="385"/>
      <c r="AO4252" s="385"/>
      <c r="AP4252" s="385"/>
      <c r="AQ4252" s="385"/>
      <c r="AR4252" s="385"/>
      <c r="AS4252" s="385"/>
      <c r="AT4252" s="385"/>
      <c r="AU4252" s="359"/>
      <c r="AW4252" s="416"/>
      <c r="AX4252" s="694"/>
      <c r="AY4252" s="641"/>
      <c r="AZ4252" s="385"/>
      <c r="BA4252" s="385"/>
      <c r="BB4252" s="416"/>
      <c r="BC4252" s="416"/>
      <c r="BD4252" s="416"/>
      <c r="BE4252" s="416"/>
      <c r="BF4252" s="416"/>
      <c r="BG4252" s="416"/>
      <c r="BH4252" s="416"/>
      <c r="BI4252" s="416"/>
      <c r="BJ4252" s="416"/>
    </row>
    <row r="4253" spans="10:62" x14ac:dyDescent="0.2">
      <c r="J4253" s="385"/>
      <c r="K4253" s="217"/>
      <c r="L4253" s="217"/>
      <c r="M4253" s="693"/>
      <c r="N4253" s="693"/>
      <c r="O4253" s="359"/>
      <c r="P4253" s="619"/>
      <c r="Q4253" s="672"/>
      <c r="R4253" s="672"/>
      <c r="S4253" s="672"/>
      <c r="T4253" s="385"/>
      <c r="U4253" s="385"/>
      <c r="V4253" s="385"/>
      <c r="W4253" s="385"/>
      <c r="X4253" s="693"/>
      <c r="Y4253" s="325"/>
      <c r="Z4253" s="308"/>
      <c r="AA4253" s="383"/>
      <c r="AC4253" s="325"/>
      <c r="AD4253" s="325"/>
      <c r="AF4253" s="383"/>
      <c r="AH4253" s="325"/>
      <c r="AI4253" s="325"/>
      <c r="AK4253" s="385"/>
      <c r="AL4253" s="385"/>
      <c r="AM4253" s="359"/>
      <c r="AN4253" s="385"/>
      <c r="AO4253" s="385"/>
      <c r="AP4253" s="385"/>
      <c r="AQ4253" s="385"/>
      <c r="AR4253" s="385"/>
      <c r="AS4253" s="385"/>
      <c r="AT4253" s="385"/>
      <c r="AU4253" s="359"/>
      <c r="AW4253" s="416"/>
      <c r="AX4253" s="694"/>
      <c r="AY4253" s="641"/>
      <c r="AZ4253" s="385"/>
      <c r="BA4253" s="385"/>
      <c r="BB4253" s="416"/>
      <c r="BC4253" s="416"/>
      <c r="BD4253" s="416"/>
      <c r="BE4253" s="416"/>
      <c r="BF4253" s="416"/>
      <c r="BG4253" s="416"/>
      <c r="BH4253" s="416"/>
      <c r="BI4253" s="416"/>
      <c r="BJ4253" s="416"/>
    </row>
    <row r="4254" spans="10:62" x14ac:dyDescent="0.2">
      <c r="J4254" s="385"/>
      <c r="K4254" s="217"/>
      <c r="L4254" s="217"/>
      <c r="M4254" s="693"/>
      <c r="N4254" s="693"/>
      <c r="O4254" s="359"/>
      <c r="P4254" s="619"/>
      <c r="Q4254" s="672"/>
      <c r="R4254" s="672"/>
      <c r="S4254" s="672"/>
      <c r="T4254" s="385"/>
      <c r="U4254" s="385"/>
      <c r="V4254" s="385"/>
      <c r="W4254" s="385"/>
      <c r="X4254" s="693"/>
      <c r="Y4254" s="325"/>
      <c r="Z4254" s="308"/>
      <c r="AA4254" s="383"/>
      <c r="AC4254" s="325"/>
      <c r="AD4254" s="325"/>
      <c r="AF4254" s="383"/>
      <c r="AH4254" s="325"/>
      <c r="AI4254" s="325"/>
      <c r="AK4254" s="385"/>
      <c r="AL4254" s="385"/>
      <c r="AM4254" s="359"/>
      <c r="AN4254" s="385"/>
      <c r="AO4254" s="385"/>
      <c r="AP4254" s="385"/>
      <c r="AQ4254" s="385"/>
      <c r="AR4254" s="385"/>
      <c r="AS4254" s="385"/>
      <c r="AT4254" s="385"/>
      <c r="AU4254" s="359"/>
      <c r="AW4254" s="416"/>
      <c r="AX4254" s="694"/>
      <c r="AY4254" s="641"/>
      <c r="AZ4254" s="385"/>
      <c r="BA4254" s="385"/>
      <c r="BB4254" s="416"/>
      <c r="BC4254" s="416"/>
      <c r="BD4254" s="416"/>
      <c r="BE4254" s="416"/>
      <c r="BF4254" s="416"/>
      <c r="BG4254" s="416"/>
      <c r="BH4254" s="416"/>
      <c r="BI4254" s="416"/>
      <c r="BJ4254" s="416"/>
    </row>
    <row r="4255" spans="10:62" x14ac:dyDescent="0.2">
      <c r="J4255" s="385"/>
      <c r="K4255" s="217"/>
      <c r="L4255" s="217"/>
      <c r="M4255" s="693"/>
      <c r="N4255" s="693"/>
      <c r="O4255" s="359"/>
      <c r="P4255" s="619"/>
      <c r="Q4255" s="672"/>
      <c r="R4255" s="672"/>
      <c r="S4255" s="672"/>
      <c r="T4255" s="385"/>
      <c r="U4255" s="385"/>
      <c r="V4255" s="385"/>
      <c r="W4255" s="385"/>
      <c r="X4255" s="693"/>
      <c r="Y4255" s="325"/>
      <c r="Z4255" s="308"/>
      <c r="AA4255" s="383"/>
      <c r="AC4255" s="325"/>
      <c r="AD4255" s="325"/>
      <c r="AF4255" s="383"/>
      <c r="AH4255" s="325"/>
      <c r="AI4255" s="325"/>
      <c r="AK4255" s="385"/>
      <c r="AL4255" s="385"/>
      <c r="AM4255" s="359"/>
      <c r="AN4255" s="385"/>
      <c r="AO4255" s="385"/>
      <c r="AP4255" s="385"/>
      <c r="AQ4255" s="385"/>
      <c r="AR4255" s="385"/>
      <c r="AS4255" s="385"/>
      <c r="AT4255" s="385"/>
      <c r="AU4255" s="359"/>
      <c r="AW4255" s="416"/>
      <c r="AX4255" s="694"/>
      <c r="AY4255" s="641"/>
      <c r="AZ4255" s="385"/>
      <c r="BA4255" s="385"/>
      <c r="BB4255" s="416"/>
      <c r="BC4255" s="416"/>
      <c r="BD4255" s="416"/>
      <c r="BE4255" s="416"/>
      <c r="BF4255" s="416"/>
      <c r="BG4255" s="416"/>
      <c r="BH4255" s="416"/>
      <c r="BI4255" s="416"/>
      <c r="BJ4255" s="416"/>
    </row>
    <row r="4256" spans="10:62" x14ac:dyDescent="0.2">
      <c r="J4256" s="385"/>
      <c r="K4256" s="217"/>
      <c r="L4256" s="217"/>
      <c r="M4256" s="693"/>
      <c r="N4256" s="693"/>
      <c r="O4256" s="359"/>
      <c r="P4256" s="619"/>
      <c r="Q4256" s="672"/>
      <c r="R4256" s="672"/>
      <c r="S4256" s="672"/>
      <c r="T4256" s="385"/>
      <c r="U4256" s="385"/>
      <c r="V4256" s="385"/>
      <c r="W4256" s="385"/>
      <c r="X4256" s="693"/>
      <c r="Y4256" s="325"/>
      <c r="Z4256" s="308"/>
      <c r="AA4256" s="383"/>
      <c r="AC4256" s="325"/>
      <c r="AD4256" s="325"/>
      <c r="AF4256" s="383"/>
      <c r="AH4256" s="325"/>
      <c r="AI4256" s="325"/>
      <c r="AK4256" s="385"/>
      <c r="AL4256" s="385"/>
      <c r="AM4256" s="359"/>
      <c r="AN4256" s="385"/>
      <c r="AO4256" s="385"/>
      <c r="AP4256" s="385"/>
      <c r="AQ4256" s="385"/>
      <c r="AR4256" s="385"/>
      <c r="AS4256" s="385"/>
      <c r="AT4256" s="385"/>
      <c r="AU4256" s="359"/>
      <c r="AW4256" s="416"/>
      <c r="AX4256" s="694"/>
      <c r="AY4256" s="641"/>
      <c r="AZ4256" s="385"/>
      <c r="BA4256" s="385"/>
      <c r="BB4256" s="416"/>
      <c r="BC4256" s="416"/>
      <c r="BD4256" s="416"/>
      <c r="BE4256" s="416"/>
      <c r="BF4256" s="416"/>
      <c r="BG4256" s="416"/>
      <c r="BH4256" s="416"/>
      <c r="BI4256" s="416"/>
      <c r="BJ4256" s="416"/>
    </row>
    <row r="4257" spans="10:62" x14ac:dyDescent="0.2">
      <c r="J4257" s="385"/>
      <c r="K4257" s="217"/>
      <c r="L4257" s="217"/>
      <c r="M4257" s="693"/>
      <c r="N4257" s="693"/>
      <c r="O4257" s="359"/>
      <c r="P4257" s="619"/>
      <c r="Q4257" s="672"/>
      <c r="R4257" s="672"/>
      <c r="S4257" s="672"/>
      <c r="T4257" s="385"/>
      <c r="U4257" s="385"/>
      <c r="V4257" s="385"/>
      <c r="W4257" s="385"/>
      <c r="X4257" s="693"/>
      <c r="Y4257" s="325"/>
      <c r="Z4257" s="308"/>
      <c r="AA4257" s="383"/>
      <c r="AC4257" s="325"/>
      <c r="AD4257" s="325"/>
      <c r="AF4257" s="383"/>
      <c r="AH4257" s="325"/>
      <c r="AI4257" s="325"/>
      <c r="AK4257" s="385"/>
      <c r="AL4257" s="385"/>
      <c r="AM4257" s="359"/>
      <c r="AN4257" s="385"/>
      <c r="AO4257" s="385"/>
      <c r="AP4257" s="385"/>
      <c r="AQ4257" s="385"/>
      <c r="AR4257" s="385"/>
      <c r="AS4257" s="385"/>
      <c r="AT4257" s="385"/>
      <c r="AU4257" s="359"/>
      <c r="AW4257" s="416"/>
      <c r="AX4257" s="694"/>
      <c r="AY4257" s="641"/>
      <c r="AZ4257" s="385"/>
      <c r="BA4257" s="385"/>
      <c r="BB4257" s="416"/>
      <c r="BC4257" s="416"/>
      <c r="BD4257" s="416"/>
      <c r="BE4257" s="416"/>
      <c r="BF4257" s="416"/>
      <c r="BG4257" s="416"/>
      <c r="BH4257" s="416"/>
      <c r="BI4257" s="416"/>
      <c r="BJ4257" s="416"/>
    </row>
    <row r="4258" spans="10:62" x14ac:dyDescent="0.2">
      <c r="J4258" s="385"/>
      <c r="K4258" s="217"/>
      <c r="L4258" s="217"/>
      <c r="M4258" s="693"/>
      <c r="N4258" s="693"/>
      <c r="O4258" s="359"/>
      <c r="P4258" s="619"/>
      <c r="Q4258" s="672"/>
      <c r="R4258" s="672"/>
      <c r="S4258" s="672"/>
      <c r="T4258" s="385"/>
      <c r="U4258" s="385"/>
      <c r="V4258" s="385"/>
      <c r="W4258" s="385"/>
      <c r="X4258" s="693"/>
      <c r="Y4258" s="325"/>
      <c r="Z4258" s="308"/>
      <c r="AA4258" s="383"/>
      <c r="AC4258" s="325"/>
      <c r="AD4258" s="325"/>
      <c r="AF4258" s="383"/>
      <c r="AH4258" s="325"/>
      <c r="AI4258" s="325"/>
      <c r="AK4258" s="385"/>
      <c r="AL4258" s="385"/>
      <c r="AM4258" s="359"/>
      <c r="AN4258" s="385"/>
      <c r="AO4258" s="385"/>
      <c r="AP4258" s="385"/>
      <c r="AQ4258" s="385"/>
      <c r="AR4258" s="385"/>
      <c r="AS4258" s="385"/>
      <c r="AT4258" s="385"/>
      <c r="AU4258" s="359"/>
      <c r="AW4258" s="416"/>
      <c r="AX4258" s="694"/>
      <c r="AY4258" s="641"/>
      <c r="AZ4258" s="385"/>
      <c r="BA4258" s="385"/>
      <c r="BB4258" s="416"/>
      <c r="BC4258" s="416"/>
      <c r="BD4258" s="416"/>
      <c r="BE4258" s="416"/>
      <c r="BF4258" s="416"/>
      <c r="BG4258" s="416"/>
      <c r="BH4258" s="416"/>
      <c r="BI4258" s="416"/>
      <c r="BJ4258" s="416"/>
    </row>
    <row r="4259" spans="10:62" x14ac:dyDescent="0.2">
      <c r="J4259" s="385"/>
      <c r="K4259" s="217"/>
      <c r="L4259" s="217"/>
      <c r="M4259" s="693"/>
      <c r="N4259" s="693"/>
      <c r="O4259" s="359"/>
      <c r="P4259" s="619"/>
      <c r="Q4259" s="672"/>
      <c r="R4259" s="672"/>
      <c r="S4259" s="672"/>
      <c r="T4259" s="385"/>
      <c r="U4259" s="385"/>
      <c r="V4259" s="385"/>
      <c r="W4259" s="385"/>
      <c r="X4259" s="693"/>
      <c r="Y4259" s="325"/>
      <c r="Z4259" s="308"/>
      <c r="AA4259" s="383"/>
      <c r="AC4259" s="325"/>
      <c r="AD4259" s="325"/>
      <c r="AF4259" s="383"/>
      <c r="AH4259" s="325"/>
      <c r="AI4259" s="325"/>
      <c r="AK4259" s="385"/>
      <c r="AL4259" s="385"/>
      <c r="AM4259" s="359"/>
      <c r="AN4259" s="385"/>
      <c r="AO4259" s="385"/>
      <c r="AP4259" s="385"/>
      <c r="AQ4259" s="385"/>
      <c r="AR4259" s="385"/>
      <c r="AS4259" s="385"/>
      <c r="AT4259" s="385"/>
      <c r="AU4259" s="359"/>
      <c r="AW4259" s="416"/>
      <c r="AX4259" s="694"/>
      <c r="AY4259" s="641"/>
      <c r="AZ4259" s="385"/>
      <c r="BA4259" s="385"/>
      <c r="BB4259" s="416"/>
      <c r="BC4259" s="416"/>
      <c r="BD4259" s="416"/>
      <c r="BE4259" s="416"/>
      <c r="BF4259" s="416"/>
      <c r="BG4259" s="416"/>
      <c r="BH4259" s="416"/>
      <c r="BI4259" s="416"/>
      <c r="BJ4259" s="416"/>
    </row>
    <row r="4260" spans="10:62" x14ac:dyDescent="0.2">
      <c r="J4260" s="385"/>
      <c r="K4260" s="217"/>
      <c r="L4260" s="217"/>
      <c r="M4260" s="693"/>
      <c r="N4260" s="693"/>
      <c r="O4260" s="359"/>
      <c r="P4260" s="619"/>
      <c r="Q4260" s="672"/>
      <c r="R4260" s="672"/>
      <c r="S4260" s="672"/>
      <c r="T4260" s="385"/>
      <c r="U4260" s="385"/>
      <c r="V4260" s="385"/>
      <c r="W4260" s="385"/>
      <c r="X4260" s="693"/>
      <c r="Y4260" s="325"/>
      <c r="Z4260" s="308"/>
      <c r="AA4260" s="383"/>
      <c r="AC4260" s="325"/>
      <c r="AD4260" s="325"/>
      <c r="AF4260" s="383"/>
      <c r="AH4260" s="325"/>
      <c r="AI4260" s="325"/>
      <c r="AK4260" s="385"/>
      <c r="AL4260" s="385"/>
      <c r="AM4260" s="359"/>
      <c r="AN4260" s="385"/>
      <c r="AO4260" s="385"/>
      <c r="AP4260" s="385"/>
      <c r="AQ4260" s="385"/>
      <c r="AR4260" s="385"/>
      <c r="AS4260" s="385"/>
      <c r="AT4260" s="385"/>
      <c r="AU4260" s="359"/>
      <c r="AW4260" s="416"/>
      <c r="AX4260" s="694"/>
      <c r="AY4260" s="641"/>
      <c r="AZ4260" s="385"/>
      <c r="BA4260" s="385"/>
      <c r="BB4260" s="416"/>
      <c r="BC4260" s="416"/>
      <c r="BD4260" s="416"/>
      <c r="BE4260" s="416"/>
      <c r="BF4260" s="416"/>
      <c r="BG4260" s="416"/>
      <c r="BH4260" s="416"/>
      <c r="BI4260" s="416"/>
      <c r="BJ4260" s="416"/>
    </row>
    <row r="4261" spans="10:62" x14ac:dyDescent="0.2">
      <c r="J4261" s="385"/>
      <c r="K4261" s="217"/>
      <c r="L4261" s="217"/>
      <c r="M4261" s="693"/>
      <c r="N4261" s="693"/>
      <c r="O4261" s="359"/>
      <c r="P4261" s="619"/>
      <c r="Q4261" s="672"/>
      <c r="R4261" s="672"/>
      <c r="S4261" s="672"/>
      <c r="T4261" s="385"/>
      <c r="U4261" s="385"/>
      <c r="V4261" s="385"/>
      <c r="W4261" s="385"/>
      <c r="X4261" s="693"/>
      <c r="Y4261" s="325"/>
      <c r="Z4261" s="308"/>
      <c r="AA4261" s="383"/>
      <c r="AC4261" s="325"/>
      <c r="AD4261" s="325"/>
      <c r="AF4261" s="383"/>
      <c r="AH4261" s="325"/>
      <c r="AI4261" s="325"/>
      <c r="AK4261" s="385"/>
      <c r="AL4261" s="385"/>
      <c r="AM4261" s="359"/>
      <c r="AN4261" s="385"/>
      <c r="AO4261" s="385"/>
      <c r="AP4261" s="385"/>
      <c r="AQ4261" s="385"/>
      <c r="AR4261" s="385"/>
      <c r="AS4261" s="385"/>
      <c r="AT4261" s="385"/>
      <c r="AU4261" s="359"/>
      <c r="AW4261" s="416"/>
      <c r="AX4261" s="694"/>
      <c r="AY4261" s="641"/>
      <c r="AZ4261" s="385"/>
      <c r="BA4261" s="385"/>
      <c r="BB4261" s="416"/>
      <c r="BC4261" s="416"/>
      <c r="BD4261" s="416"/>
      <c r="BE4261" s="416"/>
      <c r="BF4261" s="416"/>
      <c r="BG4261" s="416"/>
      <c r="BH4261" s="416"/>
      <c r="BI4261" s="416"/>
      <c r="BJ4261" s="416"/>
    </row>
    <row r="4262" spans="10:62" x14ac:dyDescent="0.2">
      <c r="J4262" s="385"/>
      <c r="K4262" s="217"/>
      <c r="L4262" s="217"/>
      <c r="M4262" s="693"/>
      <c r="N4262" s="693"/>
      <c r="O4262" s="359"/>
      <c r="P4262" s="619"/>
      <c r="Q4262" s="672"/>
      <c r="R4262" s="672"/>
      <c r="S4262" s="672"/>
      <c r="T4262" s="385"/>
      <c r="U4262" s="385"/>
      <c r="V4262" s="385"/>
      <c r="W4262" s="385"/>
      <c r="X4262" s="693"/>
      <c r="Y4262" s="325"/>
      <c r="Z4262" s="308"/>
      <c r="AA4262" s="383"/>
      <c r="AC4262" s="325"/>
      <c r="AD4262" s="325"/>
      <c r="AF4262" s="383"/>
      <c r="AH4262" s="325"/>
      <c r="AI4262" s="325"/>
      <c r="AK4262" s="385"/>
      <c r="AL4262" s="385"/>
      <c r="AM4262" s="359"/>
      <c r="AN4262" s="385"/>
      <c r="AO4262" s="385"/>
      <c r="AP4262" s="385"/>
      <c r="AQ4262" s="385"/>
      <c r="AR4262" s="385"/>
      <c r="AS4262" s="385"/>
      <c r="AT4262" s="385"/>
      <c r="AU4262" s="359"/>
      <c r="AW4262" s="416"/>
      <c r="AX4262" s="694"/>
      <c r="AY4262" s="641"/>
      <c r="AZ4262" s="385"/>
      <c r="BA4262" s="385"/>
      <c r="BB4262" s="416"/>
      <c r="BC4262" s="416"/>
      <c r="BD4262" s="416"/>
      <c r="BE4262" s="416"/>
      <c r="BF4262" s="416"/>
      <c r="BG4262" s="416"/>
      <c r="BH4262" s="416"/>
      <c r="BI4262" s="416"/>
      <c r="BJ4262" s="416"/>
    </row>
    <row r="4263" spans="10:62" x14ac:dyDescent="0.2">
      <c r="J4263" s="385"/>
      <c r="K4263" s="217"/>
      <c r="L4263" s="217"/>
      <c r="M4263" s="693"/>
      <c r="N4263" s="693"/>
      <c r="O4263" s="359"/>
      <c r="P4263" s="619"/>
      <c r="Q4263" s="672"/>
      <c r="R4263" s="672"/>
      <c r="S4263" s="672"/>
      <c r="T4263" s="385"/>
      <c r="U4263" s="385"/>
      <c r="V4263" s="385"/>
      <c r="W4263" s="385"/>
      <c r="X4263" s="693"/>
      <c r="Y4263" s="325"/>
      <c r="Z4263" s="308"/>
      <c r="AA4263" s="383"/>
      <c r="AC4263" s="325"/>
      <c r="AD4263" s="325"/>
      <c r="AF4263" s="383"/>
      <c r="AH4263" s="325"/>
      <c r="AI4263" s="325"/>
      <c r="AK4263" s="385"/>
      <c r="AL4263" s="385"/>
      <c r="AM4263" s="359"/>
      <c r="AN4263" s="385"/>
      <c r="AO4263" s="385"/>
      <c r="AP4263" s="385"/>
      <c r="AQ4263" s="385"/>
      <c r="AR4263" s="385"/>
      <c r="AS4263" s="385"/>
      <c r="AT4263" s="385"/>
      <c r="AU4263" s="359"/>
      <c r="AW4263" s="416"/>
      <c r="AX4263" s="694"/>
      <c r="AY4263" s="641"/>
      <c r="AZ4263" s="385"/>
      <c r="BA4263" s="385"/>
      <c r="BB4263" s="416"/>
      <c r="BC4263" s="416"/>
      <c r="BD4263" s="416"/>
      <c r="BE4263" s="416"/>
      <c r="BF4263" s="416"/>
      <c r="BG4263" s="416"/>
      <c r="BH4263" s="416"/>
      <c r="BI4263" s="416"/>
      <c r="BJ4263" s="416"/>
    </row>
    <row r="4264" spans="10:62" x14ac:dyDescent="0.2">
      <c r="J4264" s="385"/>
      <c r="K4264" s="217"/>
      <c r="L4264" s="217"/>
      <c r="M4264" s="693"/>
      <c r="N4264" s="693"/>
      <c r="O4264" s="359"/>
      <c r="P4264" s="619"/>
      <c r="Q4264" s="672"/>
      <c r="R4264" s="672"/>
      <c r="S4264" s="672"/>
      <c r="T4264" s="385"/>
      <c r="U4264" s="385"/>
      <c r="V4264" s="385"/>
      <c r="W4264" s="385"/>
      <c r="X4264" s="693"/>
      <c r="Y4264" s="325"/>
      <c r="Z4264" s="308"/>
      <c r="AA4264" s="383"/>
      <c r="AC4264" s="325"/>
      <c r="AD4264" s="325"/>
      <c r="AF4264" s="383"/>
      <c r="AH4264" s="325"/>
      <c r="AI4264" s="325"/>
      <c r="AK4264" s="385"/>
      <c r="AL4264" s="385"/>
      <c r="AM4264" s="359"/>
      <c r="AN4264" s="385"/>
      <c r="AO4264" s="385"/>
      <c r="AP4264" s="385"/>
      <c r="AQ4264" s="385"/>
      <c r="AR4264" s="385"/>
      <c r="AS4264" s="385"/>
      <c r="AT4264" s="385"/>
      <c r="AU4264" s="359"/>
      <c r="AW4264" s="416"/>
      <c r="AX4264" s="694"/>
      <c r="AY4264" s="641"/>
      <c r="AZ4264" s="385"/>
      <c r="BA4264" s="385"/>
      <c r="BB4264" s="416"/>
      <c r="BC4264" s="416"/>
      <c r="BD4264" s="416"/>
      <c r="BE4264" s="416"/>
      <c r="BF4264" s="416"/>
      <c r="BG4264" s="416"/>
      <c r="BH4264" s="416"/>
      <c r="BI4264" s="416"/>
      <c r="BJ4264" s="416"/>
    </row>
    <row r="4265" spans="10:62" x14ac:dyDescent="0.2">
      <c r="J4265" s="385"/>
      <c r="K4265" s="217"/>
      <c r="L4265" s="217"/>
      <c r="M4265" s="693"/>
      <c r="N4265" s="693"/>
      <c r="O4265" s="359"/>
      <c r="P4265" s="619"/>
      <c r="Q4265" s="672"/>
      <c r="R4265" s="672"/>
      <c r="S4265" s="672"/>
      <c r="T4265" s="385"/>
      <c r="U4265" s="385"/>
      <c r="V4265" s="385"/>
      <c r="W4265" s="385"/>
      <c r="X4265" s="693"/>
      <c r="Y4265" s="325"/>
      <c r="Z4265" s="308"/>
      <c r="AA4265" s="383"/>
      <c r="AC4265" s="325"/>
      <c r="AD4265" s="325"/>
      <c r="AF4265" s="383"/>
      <c r="AH4265" s="325"/>
      <c r="AI4265" s="325"/>
      <c r="AK4265" s="385"/>
      <c r="AL4265" s="385"/>
      <c r="AM4265" s="359"/>
      <c r="AN4265" s="385"/>
      <c r="AO4265" s="385"/>
      <c r="AP4265" s="385"/>
      <c r="AQ4265" s="385"/>
      <c r="AR4265" s="385"/>
      <c r="AS4265" s="385"/>
      <c r="AT4265" s="385"/>
      <c r="AU4265" s="359"/>
      <c r="AW4265" s="416"/>
      <c r="AX4265" s="694"/>
      <c r="AY4265" s="641"/>
      <c r="AZ4265" s="385"/>
      <c r="BA4265" s="385"/>
      <c r="BB4265" s="416"/>
      <c r="BC4265" s="416"/>
      <c r="BD4265" s="416"/>
      <c r="BE4265" s="416"/>
      <c r="BF4265" s="416"/>
      <c r="BG4265" s="416"/>
      <c r="BH4265" s="416"/>
      <c r="BI4265" s="416"/>
      <c r="BJ4265" s="416"/>
    </row>
    <row r="4266" spans="10:62" x14ac:dyDescent="0.2">
      <c r="J4266" s="385"/>
      <c r="K4266" s="217"/>
      <c r="L4266" s="217"/>
      <c r="M4266" s="693"/>
      <c r="N4266" s="693"/>
      <c r="O4266" s="359"/>
      <c r="P4266" s="619"/>
      <c r="Q4266" s="672"/>
      <c r="R4266" s="672"/>
      <c r="S4266" s="672"/>
      <c r="T4266" s="385"/>
      <c r="U4266" s="385"/>
      <c r="V4266" s="385"/>
      <c r="W4266" s="385"/>
      <c r="X4266" s="693"/>
      <c r="Y4266" s="325"/>
      <c r="Z4266" s="308"/>
      <c r="AA4266" s="383"/>
      <c r="AC4266" s="325"/>
      <c r="AD4266" s="325"/>
      <c r="AF4266" s="383"/>
      <c r="AH4266" s="325"/>
      <c r="AI4266" s="325"/>
      <c r="AK4266" s="385"/>
      <c r="AL4266" s="385"/>
      <c r="AM4266" s="359"/>
      <c r="AN4266" s="385"/>
      <c r="AO4266" s="385"/>
      <c r="AP4266" s="385"/>
      <c r="AQ4266" s="385"/>
      <c r="AR4266" s="385"/>
      <c r="AS4266" s="385"/>
      <c r="AT4266" s="385"/>
      <c r="AU4266" s="359"/>
      <c r="AW4266" s="416"/>
      <c r="AX4266" s="694"/>
      <c r="AY4266" s="641"/>
      <c r="AZ4266" s="385"/>
      <c r="BA4266" s="385"/>
      <c r="BB4266" s="416"/>
      <c r="BC4266" s="416"/>
      <c r="BD4266" s="416"/>
      <c r="BE4266" s="416"/>
      <c r="BF4266" s="416"/>
      <c r="BG4266" s="416"/>
      <c r="BH4266" s="416"/>
      <c r="BI4266" s="416"/>
      <c r="BJ4266" s="416"/>
    </row>
    <row r="4267" spans="10:62" x14ac:dyDescent="0.2">
      <c r="J4267" s="385"/>
      <c r="K4267" s="217"/>
      <c r="L4267" s="217"/>
      <c r="M4267" s="693"/>
      <c r="N4267" s="693"/>
      <c r="O4267" s="359"/>
      <c r="P4267" s="619"/>
      <c r="Q4267" s="672"/>
      <c r="R4267" s="672"/>
      <c r="S4267" s="672"/>
      <c r="T4267" s="385"/>
      <c r="U4267" s="385"/>
      <c r="V4267" s="385"/>
      <c r="W4267" s="385"/>
      <c r="X4267" s="693"/>
      <c r="Y4267" s="325"/>
      <c r="Z4267" s="308"/>
      <c r="AA4267" s="383"/>
      <c r="AC4267" s="325"/>
      <c r="AD4267" s="325"/>
      <c r="AF4267" s="383"/>
      <c r="AH4267" s="325"/>
      <c r="AI4267" s="325"/>
      <c r="AK4267" s="385"/>
      <c r="AL4267" s="385"/>
      <c r="AM4267" s="359"/>
      <c r="AN4267" s="385"/>
      <c r="AO4267" s="385"/>
      <c r="AP4267" s="385"/>
      <c r="AQ4267" s="385"/>
      <c r="AR4267" s="385"/>
      <c r="AS4267" s="385"/>
      <c r="AT4267" s="385"/>
      <c r="AU4267" s="359"/>
      <c r="AW4267" s="416"/>
      <c r="AX4267" s="694"/>
      <c r="AY4267" s="641"/>
      <c r="AZ4267" s="385"/>
      <c r="BA4267" s="385"/>
      <c r="BB4267" s="416"/>
      <c r="BC4267" s="416"/>
      <c r="BD4267" s="416"/>
      <c r="BE4267" s="416"/>
      <c r="BF4267" s="416"/>
      <c r="BG4267" s="416"/>
      <c r="BH4267" s="416"/>
      <c r="BI4267" s="416"/>
      <c r="BJ4267" s="416"/>
    </row>
    <row r="4268" spans="10:62" x14ac:dyDescent="0.2">
      <c r="J4268" s="385"/>
      <c r="K4268" s="217"/>
      <c r="L4268" s="217"/>
      <c r="M4268" s="693"/>
      <c r="N4268" s="693"/>
      <c r="O4268" s="359"/>
      <c r="P4268" s="619"/>
      <c r="Q4268" s="672"/>
      <c r="R4268" s="672"/>
      <c r="S4268" s="672"/>
      <c r="T4268" s="385"/>
      <c r="U4268" s="385"/>
      <c r="V4268" s="385"/>
      <c r="W4268" s="385"/>
      <c r="X4268" s="693"/>
      <c r="Y4268" s="325"/>
      <c r="Z4268" s="308"/>
      <c r="AA4268" s="383"/>
      <c r="AC4268" s="325"/>
      <c r="AD4268" s="325"/>
      <c r="AF4268" s="383"/>
      <c r="AH4268" s="325"/>
      <c r="AI4268" s="325"/>
      <c r="AK4268" s="385"/>
      <c r="AL4268" s="385"/>
      <c r="AM4268" s="359"/>
      <c r="AN4268" s="385"/>
      <c r="AO4268" s="385"/>
      <c r="AP4268" s="385"/>
      <c r="AQ4268" s="385"/>
      <c r="AR4268" s="385"/>
      <c r="AS4268" s="385"/>
      <c r="AT4268" s="385"/>
      <c r="AU4268" s="359"/>
      <c r="AW4268" s="416"/>
      <c r="AX4268" s="694"/>
      <c r="AY4268" s="641"/>
      <c r="AZ4268" s="385"/>
      <c r="BA4268" s="385"/>
      <c r="BB4268" s="416"/>
      <c r="BC4268" s="416"/>
      <c r="BD4268" s="416"/>
      <c r="BE4268" s="416"/>
      <c r="BF4268" s="416"/>
      <c r="BG4268" s="416"/>
      <c r="BH4268" s="416"/>
      <c r="BI4268" s="416"/>
      <c r="BJ4268" s="416"/>
    </row>
    <row r="4269" spans="10:62" x14ac:dyDescent="0.2">
      <c r="J4269" s="385"/>
      <c r="K4269" s="217"/>
      <c r="L4269" s="217"/>
      <c r="M4269" s="693"/>
      <c r="N4269" s="693"/>
      <c r="O4269" s="359"/>
      <c r="P4269" s="619"/>
      <c r="Q4269" s="672"/>
      <c r="R4269" s="672"/>
      <c r="S4269" s="672"/>
      <c r="T4269" s="385"/>
      <c r="U4269" s="385"/>
      <c r="V4269" s="385"/>
      <c r="W4269" s="385"/>
      <c r="X4269" s="693"/>
      <c r="Y4269" s="325"/>
      <c r="Z4269" s="308"/>
      <c r="AA4269" s="383"/>
      <c r="AC4269" s="325"/>
      <c r="AD4269" s="325"/>
      <c r="AF4269" s="383"/>
      <c r="AH4269" s="325"/>
      <c r="AI4269" s="325"/>
      <c r="AK4269" s="385"/>
      <c r="AL4269" s="385"/>
      <c r="AM4269" s="359"/>
      <c r="AN4269" s="385"/>
      <c r="AO4269" s="385"/>
      <c r="AP4269" s="385"/>
      <c r="AQ4269" s="385"/>
      <c r="AR4269" s="385"/>
      <c r="AS4269" s="385"/>
      <c r="AT4269" s="385"/>
      <c r="AU4269" s="359"/>
      <c r="AW4269" s="416"/>
      <c r="AX4269" s="694"/>
      <c r="AY4269" s="641"/>
      <c r="AZ4269" s="385"/>
      <c r="BA4269" s="385"/>
      <c r="BB4269" s="416"/>
      <c r="BC4269" s="416"/>
      <c r="BD4269" s="416"/>
      <c r="BE4269" s="416"/>
      <c r="BF4269" s="416"/>
      <c r="BG4269" s="416"/>
      <c r="BH4269" s="416"/>
      <c r="BI4269" s="416"/>
      <c r="BJ4269" s="416"/>
    </row>
    <row r="4270" spans="10:62" x14ac:dyDescent="0.2">
      <c r="J4270" s="385"/>
      <c r="K4270" s="217"/>
      <c r="L4270" s="217"/>
      <c r="M4270" s="693"/>
      <c r="N4270" s="693"/>
      <c r="O4270" s="359"/>
      <c r="P4270" s="619"/>
      <c r="Q4270" s="672"/>
      <c r="R4270" s="672"/>
      <c r="S4270" s="672"/>
      <c r="T4270" s="385"/>
      <c r="U4270" s="385"/>
      <c r="V4270" s="385"/>
      <c r="W4270" s="385"/>
      <c r="X4270" s="693"/>
      <c r="Y4270" s="325"/>
      <c r="Z4270" s="308"/>
      <c r="AA4270" s="383"/>
      <c r="AC4270" s="325"/>
      <c r="AD4270" s="325"/>
      <c r="AF4270" s="383"/>
      <c r="AH4270" s="325"/>
      <c r="AI4270" s="325"/>
      <c r="AK4270" s="385"/>
      <c r="AL4270" s="385"/>
      <c r="AM4270" s="359"/>
      <c r="AN4270" s="385"/>
      <c r="AO4270" s="385"/>
      <c r="AP4270" s="385"/>
      <c r="AQ4270" s="385"/>
      <c r="AR4270" s="385"/>
      <c r="AS4270" s="385"/>
      <c r="AT4270" s="385"/>
      <c r="AU4270" s="359"/>
      <c r="AW4270" s="416"/>
      <c r="AX4270" s="694"/>
      <c r="AY4270" s="641"/>
      <c r="AZ4270" s="385"/>
      <c r="BA4270" s="385"/>
      <c r="BB4270" s="416"/>
      <c r="BC4270" s="416"/>
      <c r="BD4270" s="416"/>
      <c r="BE4270" s="416"/>
      <c r="BF4270" s="416"/>
      <c r="BG4270" s="416"/>
      <c r="BH4270" s="416"/>
      <c r="BI4270" s="416"/>
      <c r="BJ4270" s="416"/>
    </row>
    <row r="4271" spans="10:62" x14ac:dyDescent="0.2">
      <c r="J4271" s="385"/>
      <c r="K4271" s="217"/>
      <c r="L4271" s="217"/>
      <c r="M4271" s="693"/>
      <c r="N4271" s="693"/>
      <c r="O4271" s="359"/>
      <c r="P4271" s="619"/>
      <c r="Q4271" s="672"/>
      <c r="R4271" s="672"/>
      <c r="S4271" s="672"/>
      <c r="T4271" s="385"/>
      <c r="U4271" s="385"/>
      <c r="V4271" s="385"/>
      <c r="W4271" s="385"/>
      <c r="X4271" s="693"/>
      <c r="Y4271" s="325"/>
      <c r="Z4271" s="308"/>
      <c r="AA4271" s="383"/>
      <c r="AC4271" s="325"/>
      <c r="AD4271" s="325"/>
      <c r="AF4271" s="383"/>
      <c r="AH4271" s="325"/>
      <c r="AI4271" s="325"/>
      <c r="AK4271" s="385"/>
      <c r="AL4271" s="385"/>
      <c r="AM4271" s="359"/>
      <c r="AN4271" s="385"/>
      <c r="AO4271" s="385"/>
      <c r="AP4271" s="385"/>
      <c r="AQ4271" s="385"/>
      <c r="AR4271" s="385"/>
      <c r="AS4271" s="385"/>
      <c r="AT4271" s="385"/>
      <c r="AU4271" s="359"/>
      <c r="AW4271" s="416"/>
      <c r="AX4271" s="694"/>
      <c r="AY4271" s="641"/>
      <c r="AZ4271" s="385"/>
      <c r="BA4271" s="385"/>
      <c r="BB4271" s="416"/>
      <c r="BC4271" s="416"/>
      <c r="BD4271" s="416"/>
      <c r="BE4271" s="416"/>
      <c r="BF4271" s="416"/>
      <c r="BG4271" s="416"/>
      <c r="BH4271" s="416"/>
      <c r="BI4271" s="416"/>
      <c r="BJ4271" s="416"/>
    </row>
    <row r="4272" spans="10:62" x14ac:dyDescent="0.2">
      <c r="J4272" s="385"/>
      <c r="K4272" s="217"/>
      <c r="L4272" s="217"/>
      <c r="M4272" s="693"/>
      <c r="N4272" s="693"/>
      <c r="O4272" s="359"/>
      <c r="P4272" s="619"/>
      <c r="Q4272" s="672"/>
      <c r="R4272" s="672"/>
      <c r="S4272" s="672"/>
      <c r="T4272" s="385"/>
      <c r="U4272" s="385"/>
      <c r="V4272" s="385"/>
      <c r="W4272" s="385"/>
      <c r="X4272" s="693"/>
      <c r="Y4272" s="325"/>
      <c r="Z4272" s="308"/>
      <c r="AA4272" s="383"/>
      <c r="AC4272" s="325"/>
      <c r="AD4272" s="325"/>
      <c r="AF4272" s="383"/>
      <c r="AH4272" s="325"/>
      <c r="AI4272" s="325"/>
      <c r="AK4272" s="385"/>
      <c r="AL4272" s="385"/>
      <c r="AM4272" s="359"/>
      <c r="AN4272" s="385"/>
      <c r="AO4272" s="385"/>
      <c r="AP4272" s="385"/>
      <c r="AQ4272" s="385"/>
      <c r="AR4272" s="385"/>
      <c r="AS4272" s="385"/>
      <c r="AT4272" s="385"/>
      <c r="AU4272" s="359"/>
      <c r="AW4272" s="416"/>
      <c r="AX4272" s="694"/>
      <c r="AY4272" s="641"/>
      <c r="AZ4272" s="385"/>
      <c r="BA4272" s="385"/>
      <c r="BB4272" s="416"/>
      <c r="BC4272" s="416"/>
      <c r="BD4272" s="416"/>
      <c r="BE4272" s="416"/>
      <c r="BF4272" s="416"/>
      <c r="BG4272" s="416"/>
      <c r="BH4272" s="416"/>
      <c r="BI4272" s="416"/>
      <c r="BJ4272" s="416"/>
    </row>
    <row r="4273" spans="10:62" x14ac:dyDescent="0.2">
      <c r="J4273" s="385"/>
      <c r="K4273" s="217"/>
      <c r="L4273" s="217"/>
      <c r="M4273" s="693"/>
      <c r="N4273" s="693"/>
      <c r="O4273" s="359"/>
      <c r="P4273" s="619"/>
      <c r="Q4273" s="672"/>
      <c r="R4273" s="672"/>
      <c r="S4273" s="672"/>
      <c r="T4273" s="385"/>
      <c r="U4273" s="385"/>
      <c r="V4273" s="385"/>
      <c r="W4273" s="385"/>
      <c r="X4273" s="693"/>
      <c r="Y4273" s="325"/>
      <c r="Z4273" s="308"/>
      <c r="AA4273" s="383"/>
      <c r="AC4273" s="325"/>
      <c r="AD4273" s="325"/>
      <c r="AF4273" s="383"/>
      <c r="AH4273" s="325"/>
      <c r="AI4273" s="325"/>
      <c r="AK4273" s="385"/>
      <c r="AL4273" s="385"/>
      <c r="AM4273" s="359"/>
      <c r="AN4273" s="385"/>
      <c r="AO4273" s="385"/>
      <c r="AP4273" s="385"/>
      <c r="AQ4273" s="385"/>
      <c r="AR4273" s="385"/>
      <c r="AS4273" s="385"/>
      <c r="AT4273" s="385"/>
      <c r="AU4273" s="359"/>
      <c r="AW4273" s="416"/>
      <c r="AX4273" s="694"/>
      <c r="AY4273" s="641"/>
      <c r="AZ4273" s="385"/>
      <c r="BA4273" s="385"/>
      <c r="BB4273" s="416"/>
      <c r="BC4273" s="416"/>
      <c r="BD4273" s="416"/>
      <c r="BE4273" s="416"/>
      <c r="BF4273" s="416"/>
      <c r="BG4273" s="416"/>
      <c r="BH4273" s="416"/>
      <c r="BI4273" s="416"/>
      <c r="BJ4273" s="416"/>
    </row>
    <row r="4274" spans="10:62" x14ac:dyDescent="0.2">
      <c r="J4274" s="385"/>
      <c r="K4274" s="217"/>
      <c r="L4274" s="217"/>
      <c r="M4274" s="693"/>
      <c r="N4274" s="693"/>
      <c r="O4274" s="359"/>
      <c r="P4274" s="619"/>
      <c r="Q4274" s="672"/>
      <c r="R4274" s="672"/>
      <c r="S4274" s="672"/>
      <c r="T4274" s="385"/>
      <c r="U4274" s="385"/>
      <c r="V4274" s="385"/>
      <c r="W4274" s="385"/>
      <c r="X4274" s="693"/>
      <c r="Y4274" s="325"/>
      <c r="Z4274" s="308"/>
      <c r="AA4274" s="383"/>
      <c r="AC4274" s="325"/>
      <c r="AD4274" s="325"/>
      <c r="AF4274" s="383"/>
      <c r="AH4274" s="325"/>
      <c r="AI4274" s="325"/>
      <c r="AK4274" s="385"/>
      <c r="AL4274" s="385"/>
      <c r="AM4274" s="359"/>
      <c r="AN4274" s="385"/>
      <c r="AO4274" s="385"/>
      <c r="AP4274" s="385"/>
      <c r="AQ4274" s="385"/>
      <c r="AR4274" s="385"/>
      <c r="AS4274" s="385"/>
      <c r="AT4274" s="385"/>
      <c r="AU4274" s="359"/>
      <c r="AW4274" s="416"/>
      <c r="AX4274" s="694"/>
      <c r="AY4274" s="641"/>
      <c r="AZ4274" s="385"/>
      <c r="BA4274" s="385"/>
      <c r="BB4274" s="416"/>
      <c r="BC4274" s="416"/>
      <c r="BD4274" s="416"/>
      <c r="BE4274" s="416"/>
      <c r="BF4274" s="416"/>
      <c r="BG4274" s="416"/>
      <c r="BH4274" s="416"/>
      <c r="BI4274" s="416"/>
      <c r="BJ4274" s="416"/>
    </row>
    <row r="4275" spans="10:62" x14ac:dyDescent="0.2">
      <c r="J4275" s="385"/>
      <c r="K4275" s="217"/>
      <c r="L4275" s="217"/>
      <c r="M4275" s="693"/>
      <c r="N4275" s="693"/>
      <c r="O4275" s="359"/>
      <c r="P4275" s="619"/>
      <c r="Q4275" s="672"/>
      <c r="R4275" s="672"/>
      <c r="S4275" s="672"/>
      <c r="T4275" s="385"/>
      <c r="U4275" s="385"/>
      <c r="V4275" s="385"/>
      <c r="W4275" s="385"/>
      <c r="X4275" s="693"/>
      <c r="Y4275" s="325"/>
      <c r="Z4275" s="308"/>
      <c r="AA4275" s="383"/>
      <c r="AC4275" s="325"/>
      <c r="AD4275" s="325"/>
      <c r="AF4275" s="383"/>
      <c r="AH4275" s="325"/>
      <c r="AI4275" s="325"/>
      <c r="AK4275" s="385"/>
      <c r="AL4275" s="385"/>
      <c r="AM4275" s="359"/>
      <c r="AN4275" s="385"/>
      <c r="AO4275" s="385"/>
      <c r="AP4275" s="385"/>
      <c r="AQ4275" s="385"/>
      <c r="AR4275" s="385"/>
      <c r="AS4275" s="385"/>
      <c r="AT4275" s="385"/>
      <c r="AU4275" s="359"/>
      <c r="AW4275" s="416"/>
      <c r="AX4275" s="694"/>
      <c r="AY4275" s="641"/>
      <c r="AZ4275" s="385"/>
      <c r="BA4275" s="385"/>
      <c r="BB4275" s="416"/>
      <c r="BC4275" s="416"/>
      <c r="BD4275" s="416"/>
      <c r="BE4275" s="416"/>
      <c r="BF4275" s="416"/>
      <c r="BG4275" s="416"/>
      <c r="BH4275" s="416"/>
      <c r="BI4275" s="416"/>
      <c r="BJ4275" s="416"/>
    </row>
    <row r="4276" spans="10:62" x14ac:dyDescent="0.2">
      <c r="J4276" s="385"/>
      <c r="K4276" s="217"/>
      <c r="L4276" s="217"/>
      <c r="M4276" s="693"/>
      <c r="N4276" s="693"/>
      <c r="O4276" s="359"/>
      <c r="P4276" s="619"/>
      <c r="Q4276" s="672"/>
      <c r="R4276" s="672"/>
      <c r="S4276" s="672"/>
      <c r="T4276" s="385"/>
      <c r="U4276" s="385"/>
      <c r="V4276" s="385"/>
      <c r="W4276" s="385"/>
      <c r="X4276" s="693"/>
      <c r="Y4276" s="325"/>
      <c r="Z4276" s="308"/>
      <c r="AA4276" s="383"/>
      <c r="AC4276" s="325"/>
      <c r="AD4276" s="325"/>
      <c r="AF4276" s="383"/>
      <c r="AH4276" s="325"/>
      <c r="AI4276" s="325"/>
      <c r="AK4276" s="385"/>
      <c r="AL4276" s="385"/>
      <c r="AM4276" s="359"/>
      <c r="AN4276" s="385"/>
      <c r="AO4276" s="385"/>
      <c r="AP4276" s="385"/>
      <c r="AQ4276" s="385"/>
      <c r="AR4276" s="385"/>
      <c r="AS4276" s="385"/>
      <c r="AT4276" s="385"/>
      <c r="AU4276" s="359"/>
      <c r="AW4276" s="416"/>
      <c r="AX4276" s="694"/>
      <c r="AY4276" s="641"/>
      <c r="AZ4276" s="385"/>
      <c r="BA4276" s="385"/>
      <c r="BB4276" s="416"/>
      <c r="BC4276" s="416"/>
      <c r="BD4276" s="416"/>
      <c r="BE4276" s="416"/>
      <c r="BF4276" s="416"/>
      <c r="BG4276" s="416"/>
      <c r="BH4276" s="416"/>
      <c r="BI4276" s="416"/>
      <c r="BJ4276" s="416"/>
    </row>
    <row r="4277" spans="10:62" x14ac:dyDescent="0.2">
      <c r="J4277" s="385"/>
      <c r="K4277" s="217"/>
      <c r="L4277" s="217"/>
      <c r="M4277" s="693"/>
      <c r="N4277" s="693"/>
      <c r="O4277" s="359"/>
      <c r="P4277" s="619"/>
      <c r="Q4277" s="672"/>
      <c r="R4277" s="672"/>
      <c r="S4277" s="672"/>
      <c r="T4277" s="385"/>
      <c r="U4277" s="385"/>
      <c r="V4277" s="385"/>
      <c r="W4277" s="385"/>
      <c r="X4277" s="693"/>
      <c r="Y4277" s="325"/>
      <c r="Z4277" s="308"/>
      <c r="AA4277" s="383"/>
      <c r="AC4277" s="325"/>
      <c r="AD4277" s="325"/>
      <c r="AF4277" s="383"/>
      <c r="AH4277" s="325"/>
      <c r="AI4277" s="325"/>
      <c r="AK4277" s="385"/>
      <c r="AL4277" s="385"/>
      <c r="AM4277" s="359"/>
      <c r="AN4277" s="385"/>
      <c r="AO4277" s="385"/>
      <c r="AP4277" s="385"/>
      <c r="AQ4277" s="385"/>
      <c r="AR4277" s="385"/>
      <c r="AS4277" s="385"/>
      <c r="AT4277" s="385"/>
      <c r="AU4277" s="359"/>
      <c r="AW4277" s="416"/>
      <c r="AX4277" s="694"/>
      <c r="AY4277" s="641"/>
      <c r="AZ4277" s="385"/>
      <c r="BA4277" s="385"/>
      <c r="BB4277" s="416"/>
      <c r="BC4277" s="416"/>
      <c r="BD4277" s="416"/>
      <c r="BE4277" s="416"/>
      <c r="BF4277" s="416"/>
      <c r="BG4277" s="416"/>
      <c r="BH4277" s="416"/>
      <c r="BI4277" s="416"/>
      <c r="BJ4277" s="416"/>
    </row>
    <row r="4278" spans="10:62" x14ac:dyDescent="0.2">
      <c r="J4278" s="385"/>
      <c r="K4278" s="217"/>
      <c r="L4278" s="217"/>
      <c r="M4278" s="693"/>
      <c r="N4278" s="693"/>
      <c r="O4278" s="359"/>
      <c r="P4278" s="619"/>
      <c r="Q4278" s="672"/>
      <c r="R4278" s="672"/>
      <c r="S4278" s="672"/>
      <c r="T4278" s="385"/>
      <c r="U4278" s="385"/>
      <c r="V4278" s="385"/>
      <c r="W4278" s="385"/>
      <c r="X4278" s="693"/>
      <c r="Y4278" s="325"/>
      <c r="Z4278" s="308"/>
      <c r="AA4278" s="383"/>
      <c r="AC4278" s="325"/>
      <c r="AD4278" s="325"/>
      <c r="AF4278" s="383"/>
      <c r="AH4278" s="325"/>
      <c r="AI4278" s="325"/>
      <c r="AK4278" s="385"/>
      <c r="AL4278" s="385"/>
      <c r="AM4278" s="359"/>
      <c r="AN4278" s="385"/>
      <c r="AO4278" s="385"/>
      <c r="AP4278" s="385"/>
      <c r="AQ4278" s="385"/>
      <c r="AR4278" s="385"/>
      <c r="AS4278" s="385"/>
      <c r="AT4278" s="385"/>
      <c r="AU4278" s="359"/>
      <c r="AW4278" s="416"/>
      <c r="AX4278" s="694"/>
      <c r="AY4278" s="641"/>
      <c r="AZ4278" s="385"/>
      <c r="BA4278" s="385"/>
      <c r="BB4278" s="416"/>
      <c r="BC4278" s="416"/>
      <c r="BD4278" s="416"/>
      <c r="BE4278" s="416"/>
      <c r="BF4278" s="416"/>
      <c r="BG4278" s="416"/>
      <c r="BH4278" s="416"/>
      <c r="BI4278" s="416"/>
      <c r="BJ4278" s="416"/>
    </row>
    <row r="4279" spans="10:62" x14ac:dyDescent="0.2">
      <c r="J4279" s="385"/>
      <c r="K4279" s="217"/>
      <c r="L4279" s="217"/>
      <c r="M4279" s="693"/>
      <c r="N4279" s="693"/>
      <c r="O4279" s="359"/>
      <c r="P4279" s="619"/>
      <c r="Q4279" s="672"/>
      <c r="R4279" s="672"/>
      <c r="S4279" s="672"/>
      <c r="T4279" s="385"/>
      <c r="U4279" s="385"/>
      <c r="V4279" s="385"/>
      <c r="W4279" s="385"/>
      <c r="X4279" s="693"/>
      <c r="Y4279" s="325"/>
      <c r="Z4279" s="308"/>
      <c r="AA4279" s="383"/>
      <c r="AC4279" s="325"/>
      <c r="AD4279" s="325"/>
      <c r="AF4279" s="383"/>
      <c r="AH4279" s="325"/>
      <c r="AI4279" s="325"/>
      <c r="AK4279" s="385"/>
      <c r="AL4279" s="385"/>
      <c r="AM4279" s="359"/>
      <c r="AN4279" s="385"/>
      <c r="AO4279" s="385"/>
      <c r="AP4279" s="385"/>
      <c r="AQ4279" s="385"/>
      <c r="AR4279" s="385"/>
      <c r="AS4279" s="385"/>
      <c r="AT4279" s="385"/>
      <c r="AU4279" s="359"/>
      <c r="AW4279" s="416"/>
      <c r="AX4279" s="694"/>
      <c r="AY4279" s="641"/>
      <c r="AZ4279" s="385"/>
      <c r="BA4279" s="385"/>
      <c r="BB4279" s="416"/>
      <c r="BC4279" s="416"/>
      <c r="BD4279" s="416"/>
      <c r="BE4279" s="416"/>
      <c r="BF4279" s="416"/>
      <c r="BG4279" s="416"/>
      <c r="BH4279" s="416"/>
      <c r="BI4279" s="416"/>
      <c r="BJ4279" s="416"/>
    </row>
    <row r="4280" spans="10:62" x14ac:dyDescent="0.2">
      <c r="J4280" s="385"/>
      <c r="K4280" s="217"/>
      <c r="L4280" s="217"/>
      <c r="M4280" s="693"/>
      <c r="N4280" s="693"/>
      <c r="O4280" s="359"/>
      <c r="P4280" s="619"/>
      <c r="Q4280" s="672"/>
      <c r="R4280" s="672"/>
      <c r="S4280" s="672"/>
      <c r="T4280" s="385"/>
      <c r="U4280" s="385"/>
      <c r="V4280" s="385"/>
      <c r="W4280" s="385"/>
      <c r="X4280" s="693"/>
      <c r="Y4280" s="325"/>
      <c r="Z4280" s="308"/>
      <c r="AA4280" s="383"/>
      <c r="AC4280" s="325"/>
      <c r="AD4280" s="325"/>
      <c r="AF4280" s="383"/>
      <c r="AH4280" s="325"/>
      <c r="AI4280" s="325"/>
      <c r="AK4280" s="385"/>
      <c r="AL4280" s="385"/>
      <c r="AM4280" s="359"/>
      <c r="AN4280" s="385"/>
      <c r="AO4280" s="385"/>
      <c r="AP4280" s="385"/>
      <c r="AQ4280" s="385"/>
      <c r="AR4280" s="385"/>
      <c r="AS4280" s="385"/>
      <c r="AT4280" s="385"/>
      <c r="AU4280" s="359"/>
      <c r="AW4280" s="416"/>
      <c r="AX4280" s="694"/>
      <c r="AY4280" s="641"/>
      <c r="AZ4280" s="385"/>
      <c r="BA4280" s="385"/>
      <c r="BB4280" s="416"/>
      <c r="BC4280" s="416"/>
      <c r="BD4280" s="416"/>
      <c r="BE4280" s="416"/>
      <c r="BF4280" s="416"/>
      <c r="BG4280" s="416"/>
      <c r="BH4280" s="416"/>
      <c r="BI4280" s="416"/>
      <c r="BJ4280" s="416"/>
    </row>
    <row r="4281" spans="10:62" x14ac:dyDescent="0.2">
      <c r="J4281" s="385"/>
      <c r="K4281" s="217"/>
      <c r="L4281" s="217"/>
      <c r="M4281" s="693"/>
      <c r="N4281" s="693"/>
      <c r="O4281" s="359"/>
      <c r="P4281" s="619"/>
      <c r="Q4281" s="672"/>
      <c r="R4281" s="672"/>
      <c r="S4281" s="672"/>
      <c r="T4281" s="385"/>
      <c r="U4281" s="385"/>
      <c r="V4281" s="385"/>
      <c r="W4281" s="385"/>
      <c r="X4281" s="693"/>
      <c r="Y4281" s="325"/>
      <c r="Z4281" s="308"/>
      <c r="AA4281" s="383"/>
      <c r="AC4281" s="325"/>
      <c r="AD4281" s="325"/>
      <c r="AF4281" s="383"/>
      <c r="AH4281" s="325"/>
      <c r="AI4281" s="325"/>
      <c r="AK4281" s="385"/>
      <c r="AL4281" s="385"/>
      <c r="AM4281" s="359"/>
      <c r="AN4281" s="385"/>
      <c r="AO4281" s="385"/>
      <c r="AP4281" s="385"/>
      <c r="AQ4281" s="385"/>
      <c r="AR4281" s="385"/>
      <c r="AS4281" s="385"/>
      <c r="AT4281" s="385"/>
      <c r="AU4281" s="359"/>
      <c r="AW4281" s="416"/>
      <c r="AX4281" s="694"/>
      <c r="AY4281" s="641"/>
      <c r="AZ4281" s="385"/>
      <c r="BA4281" s="385"/>
      <c r="BB4281" s="416"/>
      <c r="BC4281" s="416"/>
      <c r="BD4281" s="416"/>
      <c r="BE4281" s="416"/>
      <c r="BF4281" s="416"/>
      <c r="BG4281" s="416"/>
      <c r="BH4281" s="416"/>
      <c r="BI4281" s="416"/>
      <c r="BJ4281" s="416"/>
    </row>
    <row r="4282" spans="10:62" x14ac:dyDescent="0.2">
      <c r="J4282" s="385"/>
      <c r="K4282" s="217"/>
      <c r="L4282" s="217"/>
      <c r="M4282" s="693"/>
      <c r="N4282" s="693"/>
      <c r="O4282" s="359"/>
      <c r="P4282" s="619"/>
      <c r="Q4282" s="672"/>
      <c r="R4282" s="672"/>
      <c r="S4282" s="672"/>
      <c r="T4282" s="385"/>
      <c r="U4282" s="385"/>
      <c r="V4282" s="385"/>
      <c r="W4282" s="385"/>
      <c r="X4282" s="693"/>
      <c r="Y4282" s="325"/>
      <c r="Z4282" s="308"/>
      <c r="AA4282" s="383"/>
      <c r="AC4282" s="325"/>
      <c r="AD4282" s="325"/>
      <c r="AF4282" s="383"/>
      <c r="AH4282" s="325"/>
      <c r="AI4282" s="325"/>
      <c r="AK4282" s="385"/>
      <c r="AL4282" s="385"/>
      <c r="AM4282" s="359"/>
      <c r="AN4282" s="385"/>
      <c r="AO4282" s="385"/>
      <c r="AP4282" s="385"/>
      <c r="AQ4282" s="385"/>
      <c r="AR4282" s="385"/>
      <c r="AS4282" s="385"/>
      <c r="AT4282" s="385"/>
      <c r="AU4282" s="359"/>
      <c r="AW4282" s="416"/>
      <c r="AX4282" s="694"/>
      <c r="AY4282" s="641"/>
      <c r="AZ4282" s="385"/>
      <c r="BA4282" s="385"/>
      <c r="BB4282" s="416"/>
      <c r="BC4282" s="416"/>
      <c r="BD4282" s="416"/>
      <c r="BE4282" s="416"/>
      <c r="BF4282" s="416"/>
      <c r="BG4282" s="416"/>
      <c r="BH4282" s="416"/>
      <c r="BI4282" s="416"/>
      <c r="BJ4282" s="416"/>
    </row>
    <row r="4283" spans="10:62" x14ac:dyDescent="0.2">
      <c r="J4283" s="385"/>
      <c r="K4283" s="217"/>
      <c r="L4283" s="217"/>
      <c r="M4283" s="693"/>
      <c r="N4283" s="693"/>
      <c r="O4283" s="359"/>
      <c r="P4283" s="619"/>
      <c r="Q4283" s="672"/>
      <c r="R4283" s="672"/>
      <c r="S4283" s="672"/>
      <c r="T4283" s="385"/>
      <c r="U4283" s="385"/>
      <c r="V4283" s="385"/>
      <c r="W4283" s="385"/>
      <c r="X4283" s="693"/>
      <c r="Y4283" s="325"/>
      <c r="Z4283" s="308"/>
      <c r="AA4283" s="383"/>
      <c r="AC4283" s="325"/>
      <c r="AD4283" s="325"/>
      <c r="AF4283" s="383"/>
      <c r="AH4283" s="325"/>
      <c r="AI4283" s="325"/>
      <c r="AK4283" s="385"/>
      <c r="AL4283" s="385"/>
      <c r="AM4283" s="359"/>
      <c r="AN4283" s="385"/>
      <c r="AO4283" s="385"/>
      <c r="AP4283" s="385"/>
      <c r="AQ4283" s="385"/>
      <c r="AR4283" s="385"/>
      <c r="AS4283" s="385"/>
      <c r="AT4283" s="385"/>
      <c r="AU4283" s="359"/>
      <c r="AW4283" s="416"/>
      <c r="AX4283" s="694"/>
      <c r="AY4283" s="641"/>
      <c r="AZ4283" s="385"/>
      <c r="BA4283" s="385"/>
      <c r="BB4283" s="416"/>
      <c r="BC4283" s="416"/>
      <c r="BD4283" s="416"/>
      <c r="BE4283" s="416"/>
      <c r="BF4283" s="416"/>
      <c r="BG4283" s="416"/>
      <c r="BH4283" s="416"/>
      <c r="BI4283" s="416"/>
      <c r="BJ4283" s="416"/>
    </row>
    <row r="4284" spans="10:62" x14ac:dyDescent="0.2">
      <c r="J4284" s="385"/>
      <c r="K4284" s="217"/>
      <c r="L4284" s="217"/>
      <c r="M4284" s="693"/>
      <c r="N4284" s="693"/>
      <c r="O4284" s="359"/>
      <c r="P4284" s="619"/>
      <c r="Q4284" s="672"/>
      <c r="R4284" s="672"/>
      <c r="S4284" s="672"/>
      <c r="T4284" s="385"/>
      <c r="U4284" s="385"/>
      <c r="V4284" s="385"/>
      <c r="W4284" s="385"/>
      <c r="X4284" s="693"/>
      <c r="Y4284" s="325"/>
      <c r="Z4284" s="308"/>
      <c r="AA4284" s="383"/>
      <c r="AC4284" s="325"/>
      <c r="AD4284" s="325"/>
      <c r="AF4284" s="383"/>
      <c r="AH4284" s="325"/>
      <c r="AI4284" s="325"/>
      <c r="AK4284" s="385"/>
      <c r="AL4284" s="385"/>
      <c r="AM4284" s="359"/>
      <c r="AN4284" s="385"/>
      <c r="AO4284" s="385"/>
      <c r="AP4284" s="385"/>
      <c r="AQ4284" s="385"/>
      <c r="AR4284" s="385"/>
      <c r="AS4284" s="385"/>
      <c r="AT4284" s="385"/>
      <c r="AU4284" s="359"/>
      <c r="AW4284" s="416"/>
      <c r="AX4284" s="694"/>
      <c r="AY4284" s="641"/>
      <c r="AZ4284" s="385"/>
      <c r="BA4284" s="385"/>
      <c r="BB4284" s="416"/>
      <c r="BC4284" s="416"/>
      <c r="BD4284" s="416"/>
      <c r="BE4284" s="416"/>
      <c r="BF4284" s="416"/>
      <c r="BG4284" s="416"/>
      <c r="BH4284" s="416"/>
      <c r="BI4284" s="416"/>
      <c r="BJ4284" s="416"/>
    </row>
    <row r="4285" spans="10:62" x14ac:dyDescent="0.2">
      <c r="J4285" s="385"/>
      <c r="K4285" s="217"/>
      <c r="L4285" s="217"/>
      <c r="M4285" s="693"/>
      <c r="N4285" s="693"/>
      <c r="O4285" s="359"/>
      <c r="P4285" s="619"/>
      <c r="Q4285" s="672"/>
      <c r="R4285" s="672"/>
      <c r="S4285" s="672"/>
      <c r="T4285" s="385"/>
      <c r="U4285" s="385"/>
      <c r="V4285" s="385"/>
      <c r="W4285" s="385"/>
      <c r="X4285" s="693"/>
      <c r="Y4285" s="325"/>
      <c r="Z4285" s="308"/>
      <c r="AA4285" s="383"/>
      <c r="AC4285" s="325"/>
      <c r="AD4285" s="325"/>
      <c r="AF4285" s="383"/>
      <c r="AH4285" s="325"/>
      <c r="AI4285" s="325"/>
      <c r="AK4285" s="385"/>
      <c r="AL4285" s="385"/>
      <c r="AM4285" s="359"/>
      <c r="AN4285" s="385"/>
      <c r="AO4285" s="385"/>
      <c r="AP4285" s="385"/>
      <c r="AQ4285" s="385"/>
      <c r="AR4285" s="385"/>
      <c r="AS4285" s="385"/>
      <c r="AT4285" s="385"/>
      <c r="AU4285" s="359"/>
      <c r="AW4285" s="416"/>
      <c r="AX4285" s="694"/>
      <c r="AY4285" s="641"/>
      <c r="AZ4285" s="385"/>
      <c r="BA4285" s="385"/>
      <c r="BB4285" s="416"/>
      <c r="BC4285" s="416"/>
      <c r="BD4285" s="416"/>
      <c r="BE4285" s="416"/>
      <c r="BF4285" s="416"/>
      <c r="BG4285" s="416"/>
      <c r="BH4285" s="416"/>
      <c r="BI4285" s="416"/>
      <c r="BJ4285" s="416"/>
    </row>
    <row r="4286" spans="10:62" x14ac:dyDescent="0.2">
      <c r="J4286" s="385"/>
      <c r="K4286" s="217"/>
      <c r="L4286" s="217"/>
      <c r="M4286" s="693"/>
      <c r="N4286" s="693"/>
      <c r="O4286" s="359"/>
      <c r="P4286" s="619"/>
      <c r="Q4286" s="672"/>
      <c r="R4286" s="672"/>
      <c r="S4286" s="672"/>
      <c r="T4286" s="385"/>
      <c r="U4286" s="385"/>
      <c r="V4286" s="385"/>
      <c r="W4286" s="385"/>
      <c r="X4286" s="693"/>
      <c r="Y4286" s="325"/>
      <c r="Z4286" s="308"/>
      <c r="AA4286" s="383"/>
      <c r="AC4286" s="325"/>
      <c r="AD4286" s="325"/>
      <c r="AF4286" s="383"/>
      <c r="AH4286" s="325"/>
      <c r="AI4286" s="325"/>
      <c r="AK4286" s="385"/>
      <c r="AL4286" s="385"/>
      <c r="AM4286" s="359"/>
      <c r="AN4286" s="385"/>
      <c r="AO4286" s="385"/>
      <c r="AP4286" s="385"/>
      <c r="AQ4286" s="385"/>
      <c r="AR4286" s="385"/>
      <c r="AS4286" s="385"/>
      <c r="AT4286" s="385"/>
      <c r="AU4286" s="359"/>
      <c r="AW4286" s="416"/>
      <c r="AX4286" s="694"/>
      <c r="AY4286" s="641"/>
      <c r="AZ4286" s="385"/>
      <c r="BA4286" s="385"/>
      <c r="BB4286" s="416"/>
      <c r="BC4286" s="416"/>
      <c r="BD4286" s="416"/>
      <c r="BE4286" s="416"/>
      <c r="BF4286" s="416"/>
      <c r="BG4286" s="416"/>
      <c r="BH4286" s="416"/>
      <c r="BI4286" s="416"/>
      <c r="BJ4286" s="416"/>
    </row>
    <row r="4287" spans="10:62" x14ac:dyDescent="0.2">
      <c r="J4287" s="385"/>
      <c r="K4287" s="217"/>
      <c r="L4287" s="217"/>
      <c r="M4287" s="693"/>
      <c r="N4287" s="693"/>
      <c r="O4287" s="359"/>
      <c r="P4287" s="619"/>
      <c r="Q4287" s="672"/>
      <c r="R4287" s="672"/>
      <c r="S4287" s="672"/>
      <c r="T4287" s="385"/>
      <c r="U4287" s="385"/>
      <c r="V4287" s="385"/>
      <c r="W4287" s="385"/>
      <c r="X4287" s="693"/>
      <c r="Y4287" s="325"/>
      <c r="Z4287" s="308"/>
      <c r="AA4287" s="383"/>
      <c r="AC4287" s="325"/>
      <c r="AD4287" s="325"/>
      <c r="AF4287" s="383"/>
      <c r="AH4287" s="325"/>
      <c r="AI4287" s="325"/>
      <c r="AK4287" s="385"/>
      <c r="AL4287" s="385"/>
      <c r="AM4287" s="359"/>
      <c r="AN4287" s="385"/>
      <c r="AO4287" s="385"/>
      <c r="AP4287" s="385"/>
      <c r="AQ4287" s="385"/>
      <c r="AR4287" s="385"/>
      <c r="AS4287" s="385"/>
      <c r="AT4287" s="385"/>
      <c r="AU4287" s="359"/>
      <c r="AW4287" s="416"/>
      <c r="AX4287" s="694"/>
      <c r="AY4287" s="641"/>
      <c r="AZ4287" s="385"/>
      <c r="BA4287" s="385"/>
      <c r="BB4287" s="416"/>
      <c r="BC4287" s="416"/>
      <c r="BD4287" s="416"/>
      <c r="BE4287" s="416"/>
      <c r="BF4287" s="416"/>
      <c r="BG4287" s="416"/>
      <c r="BH4287" s="416"/>
      <c r="BI4287" s="416"/>
      <c r="BJ4287" s="416"/>
    </row>
    <row r="4288" spans="10:62" x14ac:dyDescent="0.2">
      <c r="J4288" s="385"/>
      <c r="K4288" s="217"/>
      <c r="L4288" s="217"/>
      <c r="M4288" s="693"/>
      <c r="N4288" s="693"/>
      <c r="O4288" s="359"/>
      <c r="P4288" s="619"/>
      <c r="Q4288" s="672"/>
      <c r="R4288" s="672"/>
      <c r="S4288" s="672"/>
      <c r="T4288" s="385"/>
      <c r="U4288" s="385"/>
      <c r="V4288" s="385"/>
      <c r="W4288" s="385"/>
      <c r="X4288" s="693"/>
      <c r="Y4288" s="325"/>
      <c r="Z4288" s="308"/>
      <c r="AA4288" s="383"/>
      <c r="AC4288" s="325"/>
      <c r="AD4288" s="325"/>
      <c r="AF4288" s="383"/>
      <c r="AH4288" s="325"/>
      <c r="AI4288" s="325"/>
      <c r="AK4288" s="385"/>
      <c r="AL4288" s="385"/>
      <c r="AM4288" s="359"/>
      <c r="AN4288" s="385"/>
      <c r="AO4288" s="385"/>
      <c r="AP4288" s="385"/>
      <c r="AQ4288" s="385"/>
      <c r="AR4288" s="385"/>
      <c r="AS4288" s="385"/>
      <c r="AT4288" s="385"/>
      <c r="AU4288" s="359"/>
      <c r="AW4288" s="416"/>
      <c r="AX4288" s="694"/>
      <c r="AY4288" s="641"/>
      <c r="AZ4288" s="385"/>
      <c r="BA4288" s="385"/>
      <c r="BB4288" s="416"/>
      <c r="BC4288" s="416"/>
      <c r="BD4288" s="416"/>
      <c r="BE4288" s="416"/>
      <c r="BF4288" s="416"/>
      <c r="BG4288" s="416"/>
      <c r="BH4288" s="416"/>
      <c r="BI4288" s="416"/>
      <c r="BJ4288" s="416"/>
    </row>
    <row r="4289" spans="10:62" x14ac:dyDescent="0.2">
      <c r="J4289" s="385"/>
      <c r="K4289" s="217"/>
      <c r="L4289" s="217"/>
      <c r="M4289" s="693"/>
      <c r="N4289" s="693"/>
      <c r="O4289" s="359"/>
      <c r="P4289" s="619"/>
      <c r="Q4289" s="672"/>
      <c r="R4289" s="672"/>
      <c r="S4289" s="672"/>
      <c r="T4289" s="385"/>
      <c r="U4289" s="385"/>
      <c r="V4289" s="385"/>
      <c r="W4289" s="385"/>
      <c r="X4289" s="693"/>
      <c r="Y4289" s="325"/>
      <c r="Z4289" s="308"/>
      <c r="AA4289" s="383"/>
      <c r="AC4289" s="325"/>
      <c r="AD4289" s="325"/>
      <c r="AF4289" s="383"/>
      <c r="AH4289" s="325"/>
      <c r="AI4289" s="325"/>
      <c r="AK4289" s="385"/>
      <c r="AL4289" s="385"/>
      <c r="AM4289" s="359"/>
      <c r="AN4289" s="385"/>
      <c r="AO4289" s="385"/>
      <c r="AP4289" s="385"/>
      <c r="AQ4289" s="385"/>
      <c r="AR4289" s="385"/>
      <c r="AS4289" s="385"/>
      <c r="AT4289" s="385"/>
      <c r="AU4289" s="359"/>
      <c r="AW4289" s="416"/>
      <c r="AX4289" s="694"/>
      <c r="AY4289" s="641"/>
      <c r="AZ4289" s="385"/>
      <c r="BA4289" s="385"/>
      <c r="BB4289" s="416"/>
      <c r="BC4289" s="416"/>
      <c r="BD4289" s="416"/>
      <c r="BE4289" s="416"/>
      <c r="BF4289" s="416"/>
      <c r="BG4289" s="416"/>
      <c r="BH4289" s="416"/>
      <c r="BI4289" s="416"/>
      <c r="BJ4289" s="416"/>
    </row>
    <row r="4290" spans="10:62" x14ac:dyDescent="0.2">
      <c r="J4290" s="385"/>
      <c r="K4290" s="217"/>
      <c r="L4290" s="217"/>
      <c r="M4290" s="693"/>
      <c r="N4290" s="693"/>
      <c r="O4290" s="359"/>
      <c r="P4290" s="619"/>
      <c r="Q4290" s="672"/>
      <c r="R4290" s="672"/>
      <c r="S4290" s="672"/>
      <c r="T4290" s="385"/>
      <c r="U4290" s="385"/>
      <c r="V4290" s="385"/>
      <c r="W4290" s="385"/>
      <c r="X4290" s="693"/>
      <c r="Y4290" s="325"/>
      <c r="Z4290" s="308"/>
      <c r="AA4290" s="383"/>
      <c r="AC4290" s="325"/>
      <c r="AD4290" s="325"/>
      <c r="AF4290" s="383"/>
      <c r="AH4290" s="325"/>
      <c r="AI4290" s="325"/>
      <c r="AK4290" s="385"/>
      <c r="AL4290" s="385"/>
      <c r="AM4290" s="359"/>
      <c r="AN4290" s="385"/>
      <c r="AO4290" s="385"/>
      <c r="AP4290" s="385"/>
      <c r="AQ4290" s="385"/>
      <c r="AR4290" s="385"/>
      <c r="AS4290" s="385"/>
      <c r="AT4290" s="385"/>
      <c r="AU4290" s="359"/>
      <c r="AW4290" s="416"/>
      <c r="AX4290" s="694"/>
      <c r="AY4290" s="641"/>
      <c r="AZ4290" s="385"/>
      <c r="BA4290" s="385"/>
      <c r="BB4290" s="416"/>
      <c r="BC4290" s="416"/>
      <c r="BD4290" s="416"/>
      <c r="BE4290" s="416"/>
      <c r="BF4290" s="416"/>
      <c r="BG4290" s="416"/>
      <c r="BH4290" s="416"/>
      <c r="BI4290" s="416"/>
      <c r="BJ4290" s="416"/>
    </row>
    <row r="4291" spans="10:62" x14ac:dyDescent="0.2">
      <c r="J4291" s="385"/>
      <c r="K4291" s="217"/>
      <c r="L4291" s="217"/>
      <c r="M4291" s="693"/>
      <c r="N4291" s="693"/>
      <c r="O4291" s="359"/>
      <c r="P4291" s="619"/>
      <c r="Q4291" s="672"/>
      <c r="R4291" s="672"/>
      <c r="S4291" s="672"/>
      <c r="T4291" s="385"/>
      <c r="U4291" s="385"/>
      <c r="V4291" s="385"/>
      <c r="W4291" s="385"/>
      <c r="X4291" s="693"/>
      <c r="Y4291" s="325"/>
      <c r="Z4291" s="308"/>
      <c r="AA4291" s="383"/>
      <c r="AC4291" s="325"/>
      <c r="AD4291" s="325"/>
      <c r="AF4291" s="383"/>
      <c r="AH4291" s="325"/>
      <c r="AI4291" s="325"/>
      <c r="AK4291" s="385"/>
      <c r="AL4291" s="385"/>
      <c r="AM4291" s="359"/>
      <c r="AN4291" s="385"/>
      <c r="AO4291" s="385"/>
      <c r="AP4291" s="385"/>
      <c r="AQ4291" s="385"/>
      <c r="AR4291" s="385"/>
      <c r="AS4291" s="385"/>
      <c r="AT4291" s="385"/>
      <c r="AU4291" s="359"/>
      <c r="AW4291" s="416"/>
      <c r="AX4291" s="694"/>
      <c r="AY4291" s="641"/>
      <c r="AZ4291" s="385"/>
      <c r="BA4291" s="385"/>
      <c r="BB4291" s="416"/>
      <c r="BC4291" s="416"/>
      <c r="BD4291" s="416"/>
      <c r="BE4291" s="416"/>
      <c r="BF4291" s="416"/>
      <c r="BG4291" s="416"/>
      <c r="BH4291" s="416"/>
      <c r="BI4291" s="416"/>
      <c r="BJ4291" s="416"/>
    </row>
    <row r="4292" spans="10:62" x14ac:dyDescent="0.2">
      <c r="J4292" s="385"/>
      <c r="K4292" s="217"/>
      <c r="L4292" s="217"/>
      <c r="M4292" s="693"/>
      <c r="N4292" s="693"/>
      <c r="O4292" s="359"/>
      <c r="P4292" s="619"/>
      <c r="Q4292" s="672"/>
      <c r="R4292" s="672"/>
      <c r="S4292" s="672"/>
      <c r="T4292" s="385"/>
      <c r="U4292" s="385"/>
      <c r="V4292" s="385"/>
      <c r="W4292" s="385"/>
      <c r="X4292" s="693"/>
      <c r="Y4292" s="325"/>
      <c r="Z4292" s="308"/>
      <c r="AA4292" s="383"/>
      <c r="AC4292" s="325"/>
      <c r="AD4292" s="325"/>
      <c r="AF4292" s="383"/>
      <c r="AH4292" s="325"/>
      <c r="AI4292" s="325"/>
      <c r="AK4292" s="385"/>
      <c r="AL4292" s="385"/>
      <c r="AM4292" s="359"/>
      <c r="AN4292" s="385"/>
      <c r="AO4292" s="385"/>
      <c r="AP4292" s="385"/>
      <c r="AQ4292" s="385"/>
      <c r="AR4292" s="385"/>
      <c r="AS4292" s="385"/>
      <c r="AT4292" s="385"/>
      <c r="AU4292" s="359"/>
      <c r="AW4292" s="416"/>
      <c r="AX4292" s="694"/>
      <c r="AY4292" s="641"/>
      <c r="AZ4292" s="385"/>
      <c r="BA4292" s="385"/>
      <c r="BB4292" s="416"/>
      <c r="BC4292" s="416"/>
      <c r="BD4292" s="416"/>
      <c r="BE4292" s="416"/>
      <c r="BF4292" s="416"/>
      <c r="BG4292" s="416"/>
      <c r="BH4292" s="416"/>
      <c r="BI4292" s="416"/>
      <c r="BJ4292" s="416"/>
    </row>
    <row r="4293" spans="10:62" x14ac:dyDescent="0.2">
      <c r="J4293" s="385"/>
      <c r="K4293" s="217"/>
      <c r="L4293" s="217"/>
      <c r="M4293" s="693"/>
      <c r="N4293" s="693"/>
      <c r="O4293" s="359"/>
      <c r="P4293" s="619"/>
      <c r="Q4293" s="672"/>
      <c r="R4293" s="672"/>
      <c r="S4293" s="672"/>
      <c r="T4293" s="385"/>
      <c r="U4293" s="385"/>
      <c r="V4293" s="385"/>
      <c r="W4293" s="385"/>
      <c r="X4293" s="693"/>
      <c r="Y4293" s="325"/>
      <c r="Z4293" s="308"/>
      <c r="AA4293" s="383"/>
      <c r="AC4293" s="325"/>
      <c r="AD4293" s="325"/>
      <c r="AF4293" s="383"/>
      <c r="AH4293" s="325"/>
      <c r="AI4293" s="325"/>
      <c r="AK4293" s="385"/>
      <c r="AL4293" s="385"/>
      <c r="AM4293" s="359"/>
      <c r="AN4293" s="385"/>
      <c r="AO4293" s="385"/>
      <c r="AP4293" s="385"/>
      <c r="AQ4293" s="385"/>
      <c r="AR4293" s="385"/>
      <c r="AS4293" s="385"/>
      <c r="AT4293" s="385"/>
      <c r="AU4293" s="359"/>
      <c r="AW4293" s="416"/>
      <c r="AX4293" s="694"/>
      <c r="AY4293" s="641"/>
      <c r="AZ4293" s="385"/>
      <c r="BA4293" s="385"/>
      <c r="BB4293" s="416"/>
      <c r="BC4293" s="416"/>
      <c r="BD4293" s="416"/>
      <c r="BE4293" s="416"/>
      <c r="BF4293" s="416"/>
      <c r="BG4293" s="416"/>
      <c r="BH4293" s="416"/>
      <c r="BI4293" s="416"/>
      <c r="BJ4293" s="416"/>
    </row>
    <row r="4294" spans="10:62" x14ac:dyDescent="0.2">
      <c r="J4294" s="385"/>
      <c r="K4294" s="217"/>
      <c r="L4294" s="217"/>
      <c r="M4294" s="693"/>
      <c r="N4294" s="693"/>
      <c r="O4294" s="359"/>
      <c r="P4294" s="619"/>
      <c r="Q4294" s="672"/>
      <c r="R4294" s="672"/>
      <c r="S4294" s="672"/>
      <c r="T4294" s="385"/>
      <c r="U4294" s="385"/>
      <c r="V4294" s="385"/>
      <c r="W4294" s="385"/>
      <c r="X4294" s="693"/>
      <c r="Y4294" s="325"/>
      <c r="Z4294" s="308"/>
      <c r="AA4294" s="383"/>
      <c r="AC4294" s="325"/>
      <c r="AD4294" s="325"/>
      <c r="AF4294" s="383"/>
      <c r="AH4294" s="325"/>
      <c r="AI4294" s="325"/>
      <c r="AK4294" s="385"/>
      <c r="AL4294" s="385"/>
      <c r="AM4294" s="359"/>
      <c r="AN4294" s="385"/>
      <c r="AO4294" s="385"/>
      <c r="AP4294" s="385"/>
      <c r="AQ4294" s="385"/>
      <c r="AR4294" s="385"/>
      <c r="AS4294" s="385"/>
      <c r="AT4294" s="385"/>
      <c r="AU4294" s="359"/>
      <c r="AW4294" s="416"/>
      <c r="AX4294" s="694"/>
      <c r="AY4294" s="641"/>
      <c r="AZ4294" s="385"/>
      <c r="BA4294" s="385"/>
      <c r="BB4294" s="416"/>
      <c r="BC4294" s="416"/>
      <c r="BD4294" s="416"/>
      <c r="BE4294" s="416"/>
      <c r="BF4294" s="416"/>
      <c r="BG4294" s="416"/>
      <c r="BH4294" s="416"/>
      <c r="BI4294" s="416"/>
      <c r="BJ4294" s="416"/>
    </row>
    <row r="4295" spans="10:62" x14ac:dyDescent="0.2">
      <c r="J4295" s="385"/>
      <c r="K4295" s="217"/>
      <c r="L4295" s="217"/>
      <c r="M4295" s="693"/>
      <c r="N4295" s="693"/>
      <c r="O4295" s="359"/>
      <c r="P4295" s="619"/>
      <c r="Q4295" s="672"/>
      <c r="R4295" s="672"/>
      <c r="S4295" s="672"/>
      <c r="T4295" s="385"/>
      <c r="U4295" s="385"/>
      <c r="V4295" s="385"/>
      <c r="W4295" s="385"/>
      <c r="X4295" s="693"/>
      <c r="Y4295" s="325"/>
      <c r="Z4295" s="308"/>
      <c r="AA4295" s="383"/>
      <c r="AC4295" s="325"/>
      <c r="AD4295" s="325"/>
      <c r="AF4295" s="383"/>
      <c r="AH4295" s="325"/>
      <c r="AI4295" s="325"/>
      <c r="AK4295" s="385"/>
      <c r="AL4295" s="385"/>
      <c r="AM4295" s="359"/>
      <c r="AN4295" s="385"/>
      <c r="AO4295" s="385"/>
      <c r="AP4295" s="385"/>
      <c r="AQ4295" s="385"/>
      <c r="AR4295" s="385"/>
      <c r="AS4295" s="385"/>
      <c r="AT4295" s="385"/>
      <c r="AU4295" s="359"/>
      <c r="AW4295" s="416"/>
      <c r="AX4295" s="694"/>
      <c r="AY4295" s="641"/>
      <c r="AZ4295" s="385"/>
      <c r="BA4295" s="385"/>
      <c r="BB4295" s="416"/>
      <c r="BC4295" s="416"/>
      <c r="BD4295" s="416"/>
      <c r="BE4295" s="416"/>
      <c r="BF4295" s="416"/>
      <c r="BG4295" s="416"/>
      <c r="BH4295" s="416"/>
      <c r="BI4295" s="416"/>
      <c r="BJ4295" s="416"/>
    </row>
    <row r="4296" spans="10:62" x14ac:dyDescent="0.2">
      <c r="J4296" s="385"/>
      <c r="K4296" s="217"/>
      <c r="L4296" s="217"/>
      <c r="M4296" s="693"/>
      <c r="N4296" s="693"/>
      <c r="O4296" s="359"/>
      <c r="P4296" s="619"/>
      <c r="Q4296" s="672"/>
      <c r="R4296" s="672"/>
      <c r="S4296" s="672"/>
      <c r="T4296" s="385"/>
      <c r="U4296" s="385"/>
      <c r="V4296" s="385"/>
      <c r="W4296" s="385"/>
      <c r="X4296" s="693"/>
      <c r="Y4296" s="325"/>
      <c r="Z4296" s="308"/>
      <c r="AA4296" s="383"/>
      <c r="AC4296" s="325"/>
      <c r="AD4296" s="325"/>
      <c r="AF4296" s="383"/>
      <c r="AH4296" s="325"/>
      <c r="AI4296" s="325"/>
      <c r="AK4296" s="385"/>
      <c r="AL4296" s="385"/>
      <c r="AM4296" s="359"/>
      <c r="AN4296" s="385"/>
      <c r="AO4296" s="385"/>
      <c r="AP4296" s="385"/>
      <c r="AQ4296" s="385"/>
      <c r="AR4296" s="385"/>
      <c r="AS4296" s="385"/>
      <c r="AT4296" s="385"/>
      <c r="AU4296" s="359"/>
      <c r="AW4296" s="416"/>
      <c r="AX4296" s="694"/>
      <c r="AY4296" s="641"/>
      <c r="AZ4296" s="385"/>
      <c r="BA4296" s="385"/>
      <c r="BB4296" s="416"/>
      <c r="BC4296" s="416"/>
      <c r="BD4296" s="416"/>
      <c r="BE4296" s="416"/>
      <c r="BF4296" s="416"/>
      <c r="BG4296" s="416"/>
      <c r="BH4296" s="416"/>
      <c r="BI4296" s="416"/>
      <c r="BJ4296" s="416"/>
    </row>
    <row r="4297" spans="10:62" x14ac:dyDescent="0.2">
      <c r="J4297" s="385"/>
      <c r="K4297" s="217"/>
      <c r="L4297" s="217"/>
      <c r="M4297" s="693"/>
      <c r="N4297" s="693"/>
      <c r="O4297" s="359"/>
      <c r="P4297" s="619"/>
      <c r="Q4297" s="672"/>
      <c r="R4297" s="672"/>
      <c r="S4297" s="672"/>
      <c r="T4297" s="385"/>
      <c r="U4297" s="385"/>
      <c r="V4297" s="385"/>
      <c r="W4297" s="385"/>
      <c r="X4297" s="693"/>
      <c r="Y4297" s="325"/>
      <c r="Z4297" s="308"/>
      <c r="AA4297" s="383"/>
      <c r="AC4297" s="325"/>
      <c r="AD4297" s="325"/>
      <c r="AF4297" s="383"/>
      <c r="AH4297" s="325"/>
      <c r="AI4297" s="325"/>
      <c r="AK4297" s="385"/>
      <c r="AL4297" s="385"/>
      <c r="AM4297" s="359"/>
      <c r="AN4297" s="385"/>
      <c r="AO4297" s="385"/>
      <c r="AP4297" s="385"/>
      <c r="AQ4297" s="385"/>
      <c r="AR4297" s="385"/>
      <c r="AS4297" s="385"/>
      <c r="AT4297" s="385"/>
      <c r="AU4297" s="359"/>
      <c r="AW4297" s="416"/>
      <c r="AX4297" s="694"/>
      <c r="AY4297" s="641"/>
      <c r="AZ4297" s="385"/>
      <c r="BA4297" s="385"/>
      <c r="BB4297" s="416"/>
      <c r="BC4297" s="416"/>
      <c r="BD4297" s="416"/>
      <c r="BE4297" s="416"/>
      <c r="BF4297" s="416"/>
      <c r="BG4297" s="416"/>
      <c r="BH4297" s="416"/>
      <c r="BI4297" s="416"/>
      <c r="BJ4297" s="416"/>
    </row>
    <row r="4298" spans="10:62" x14ac:dyDescent="0.2">
      <c r="J4298" s="385"/>
      <c r="K4298" s="217"/>
      <c r="L4298" s="217"/>
      <c r="M4298" s="693"/>
      <c r="N4298" s="693"/>
      <c r="O4298" s="359"/>
      <c r="P4298" s="619"/>
      <c r="Q4298" s="672"/>
      <c r="R4298" s="672"/>
      <c r="S4298" s="672"/>
      <c r="T4298" s="385"/>
      <c r="U4298" s="385"/>
      <c r="V4298" s="385"/>
      <c r="W4298" s="385"/>
      <c r="X4298" s="693"/>
      <c r="Y4298" s="325"/>
      <c r="Z4298" s="308"/>
      <c r="AA4298" s="383"/>
      <c r="AC4298" s="325"/>
      <c r="AD4298" s="325"/>
      <c r="AF4298" s="383"/>
      <c r="AH4298" s="325"/>
      <c r="AI4298" s="325"/>
      <c r="AK4298" s="385"/>
      <c r="AL4298" s="385"/>
      <c r="AM4298" s="359"/>
      <c r="AN4298" s="385"/>
      <c r="AO4298" s="385"/>
      <c r="AP4298" s="385"/>
      <c r="AQ4298" s="385"/>
      <c r="AR4298" s="385"/>
      <c r="AS4298" s="385"/>
      <c r="AT4298" s="385"/>
      <c r="AU4298" s="359"/>
      <c r="AW4298" s="416"/>
      <c r="AX4298" s="694"/>
      <c r="AY4298" s="641"/>
      <c r="AZ4298" s="385"/>
      <c r="BA4298" s="385"/>
      <c r="BB4298" s="416"/>
      <c r="BC4298" s="416"/>
      <c r="BD4298" s="416"/>
      <c r="BE4298" s="416"/>
      <c r="BF4298" s="416"/>
      <c r="BG4298" s="416"/>
      <c r="BH4298" s="416"/>
      <c r="BI4298" s="416"/>
      <c r="BJ4298" s="416"/>
    </row>
    <row r="4299" spans="10:62" x14ac:dyDescent="0.2">
      <c r="J4299" s="385"/>
      <c r="K4299" s="217"/>
      <c r="L4299" s="217"/>
      <c r="M4299" s="693"/>
      <c r="N4299" s="693"/>
      <c r="O4299" s="359"/>
      <c r="P4299" s="619"/>
      <c r="Q4299" s="672"/>
      <c r="R4299" s="672"/>
      <c r="S4299" s="672"/>
      <c r="T4299" s="385"/>
      <c r="U4299" s="385"/>
      <c r="V4299" s="385"/>
      <c r="W4299" s="385"/>
      <c r="X4299" s="693"/>
      <c r="Y4299" s="325"/>
      <c r="Z4299" s="308"/>
      <c r="AA4299" s="383"/>
      <c r="AC4299" s="325"/>
      <c r="AD4299" s="325"/>
      <c r="AF4299" s="383"/>
      <c r="AH4299" s="325"/>
      <c r="AI4299" s="325"/>
      <c r="AK4299" s="385"/>
      <c r="AL4299" s="385"/>
      <c r="AM4299" s="359"/>
      <c r="AN4299" s="385"/>
      <c r="AO4299" s="385"/>
      <c r="AP4299" s="385"/>
      <c r="AQ4299" s="385"/>
      <c r="AR4299" s="385"/>
      <c r="AS4299" s="385"/>
      <c r="AT4299" s="385"/>
      <c r="AU4299" s="359"/>
      <c r="AW4299" s="416"/>
      <c r="AX4299" s="694"/>
      <c r="AY4299" s="641"/>
      <c r="AZ4299" s="385"/>
      <c r="BA4299" s="385"/>
      <c r="BB4299" s="416"/>
      <c r="BC4299" s="416"/>
      <c r="BD4299" s="416"/>
      <c r="BE4299" s="416"/>
      <c r="BF4299" s="416"/>
      <c r="BG4299" s="416"/>
      <c r="BH4299" s="416"/>
      <c r="BI4299" s="416"/>
      <c r="BJ4299" s="416"/>
    </row>
    <row r="4300" spans="10:62" x14ac:dyDescent="0.2">
      <c r="J4300" s="385"/>
      <c r="K4300" s="217"/>
      <c r="L4300" s="217"/>
      <c r="M4300" s="693"/>
      <c r="N4300" s="693"/>
      <c r="O4300" s="359"/>
      <c r="P4300" s="619"/>
      <c r="Q4300" s="672"/>
      <c r="R4300" s="672"/>
      <c r="S4300" s="672"/>
      <c r="T4300" s="385"/>
      <c r="U4300" s="385"/>
      <c r="V4300" s="385"/>
      <c r="W4300" s="385"/>
      <c r="X4300" s="693"/>
      <c r="Y4300" s="325"/>
      <c r="Z4300" s="308"/>
      <c r="AA4300" s="383"/>
      <c r="AC4300" s="325"/>
      <c r="AD4300" s="325"/>
      <c r="AF4300" s="383"/>
      <c r="AH4300" s="325"/>
      <c r="AI4300" s="325"/>
      <c r="AK4300" s="385"/>
      <c r="AL4300" s="385"/>
      <c r="AM4300" s="359"/>
      <c r="AN4300" s="385"/>
      <c r="AO4300" s="385"/>
      <c r="AP4300" s="385"/>
      <c r="AQ4300" s="385"/>
      <c r="AR4300" s="385"/>
      <c r="AS4300" s="385"/>
      <c r="AT4300" s="385"/>
      <c r="AU4300" s="359"/>
      <c r="AW4300" s="416"/>
      <c r="AX4300" s="694"/>
      <c r="AY4300" s="641"/>
      <c r="AZ4300" s="385"/>
      <c r="BA4300" s="385"/>
      <c r="BB4300" s="416"/>
      <c r="BC4300" s="416"/>
      <c r="BD4300" s="416"/>
      <c r="BE4300" s="416"/>
      <c r="BF4300" s="416"/>
      <c r="BG4300" s="416"/>
      <c r="BH4300" s="416"/>
      <c r="BI4300" s="416"/>
      <c r="BJ4300" s="416"/>
    </row>
    <row r="4301" spans="10:62" x14ac:dyDescent="0.2">
      <c r="J4301" s="385"/>
      <c r="K4301" s="217"/>
      <c r="L4301" s="217"/>
      <c r="M4301" s="693"/>
      <c r="N4301" s="693"/>
      <c r="O4301" s="359"/>
      <c r="P4301" s="619"/>
      <c r="Q4301" s="672"/>
      <c r="R4301" s="672"/>
      <c r="S4301" s="672"/>
      <c r="T4301" s="385"/>
      <c r="U4301" s="385"/>
      <c r="V4301" s="385"/>
      <c r="W4301" s="385"/>
      <c r="X4301" s="693"/>
      <c r="Y4301" s="325"/>
      <c r="Z4301" s="308"/>
      <c r="AA4301" s="383"/>
      <c r="AC4301" s="325"/>
      <c r="AD4301" s="325"/>
      <c r="AF4301" s="383"/>
      <c r="AH4301" s="325"/>
      <c r="AI4301" s="325"/>
      <c r="AK4301" s="385"/>
      <c r="AL4301" s="385"/>
      <c r="AM4301" s="359"/>
      <c r="AN4301" s="385"/>
      <c r="AO4301" s="385"/>
      <c r="AP4301" s="385"/>
      <c r="AQ4301" s="385"/>
      <c r="AR4301" s="385"/>
      <c r="AS4301" s="385"/>
      <c r="AT4301" s="385"/>
      <c r="AU4301" s="359"/>
      <c r="AW4301" s="416"/>
      <c r="AX4301" s="694"/>
      <c r="AY4301" s="641"/>
      <c r="AZ4301" s="385"/>
      <c r="BA4301" s="385"/>
      <c r="BB4301" s="416"/>
      <c r="BC4301" s="416"/>
      <c r="BD4301" s="416"/>
      <c r="BE4301" s="416"/>
      <c r="BF4301" s="416"/>
      <c r="BG4301" s="416"/>
      <c r="BH4301" s="416"/>
      <c r="BI4301" s="416"/>
      <c r="BJ4301" s="416"/>
    </row>
    <row r="4302" spans="10:62" x14ac:dyDescent="0.2">
      <c r="J4302" s="385"/>
      <c r="K4302" s="217"/>
      <c r="L4302" s="217"/>
      <c r="M4302" s="693"/>
      <c r="N4302" s="693"/>
      <c r="O4302" s="359"/>
      <c r="P4302" s="619"/>
      <c r="Q4302" s="672"/>
      <c r="R4302" s="672"/>
      <c r="S4302" s="672"/>
      <c r="T4302" s="385"/>
      <c r="U4302" s="385"/>
      <c r="V4302" s="385"/>
      <c r="W4302" s="385"/>
      <c r="X4302" s="693"/>
      <c r="Y4302" s="325"/>
      <c r="Z4302" s="308"/>
      <c r="AA4302" s="383"/>
      <c r="AC4302" s="325"/>
      <c r="AD4302" s="325"/>
      <c r="AF4302" s="383"/>
      <c r="AH4302" s="325"/>
      <c r="AI4302" s="325"/>
      <c r="AK4302" s="385"/>
      <c r="AL4302" s="385"/>
      <c r="AM4302" s="359"/>
      <c r="AN4302" s="385"/>
      <c r="AO4302" s="385"/>
      <c r="AP4302" s="385"/>
      <c r="AQ4302" s="385"/>
      <c r="AR4302" s="385"/>
      <c r="AS4302" s="385"/>
      <c r="AT4302" s="385"/>
      <c r="AU4302" s="359"/>
      <c r="AW4302" s="416"/>
      <c r="AX4302" s="694"/>
      <c r="AY4302" s="641"/>
      <c r="AZ4302" s="385"/>
      <c r="BA4302" s="385"/>
      <c r="BB4302" s="416"/>
      <c r="BC4302" s="416"/>
      <c r="BD4302" s="416"/>
      <c r="BE4302" s="416"/>
      <c r="BF4302" s="416"/>
      <c r="BG4302" s="416"/>
      <c r="BH4302" s="416"/>
      <c r="BI4302" s="416"/>
      <c r="BJ4302" s="416"/>
    </row>
    <row r="4303" spans="10:62" x14ac:dyDescent="0.2">
      <c r="J4303" s="385"/>
      <c r="K4303" s="217"/>
      <c r="L4303" s="217"/>
      <c r="M4303" s="693"/>
      <c r="N4303" s="693"/>
      <c r="O4303" s="359"/>
      <c r="P4303" s="619"/>
      <c r="Q4303" s="672"/>
      <c r="R4303" s="672"/>
      <c r="S4303" s="672"/>
      <c r="T4303" s="385"/>
      <c r="U4303" s="385"/>
      <c r="V4303" s="385"/>
      <c r="W4303" s="385"/>
      <c r="X4303" s="693"/>
      <c r="Y4303" s="325"/>
      <c r="Z4303" s="308"/>
      <c r="AA4303" s="383"/>
      <c r="AC4303" s="325"/>
      <c r="AD4303" s="325"/>
      <c r="AF4303" s="383"/>
      <c r="AH4303" s="325"/>
      <c r="AI4303" s="325"/>
      <c r="AK4303" s="385"/>
      <c r="AL4303" s="385"/>
      <c r="AM4303" s="359"/>
      <c r="AN4303" s="385"/>
      <c r="AO4303" s="385"/>
      <c r="AP4303" s="385"/>
      <c r="AQ4303" s="385"/>
      <c r="AR4303" s="385"/>
      <c r="AS4303" s="385"/>
      <c r="AT4303" s="385"/>
      <c r="AU4303" s="359"/>
      <c r="AW4303" s="416"/>
      <c r="AX4303" s="694"/>
      <c r="AY4303" s="641"/>
      <c r="AZ4303" s="385"/>
      <c r="BA4303" s="385"/>
      <c r="BB4303" s="416"/>
      <c r="BC4303" s="416"/>
      <c r="BD4303" s="416"/>
      <c r="BE4303" s="416"/>
      <c r="BF4303" s="416"/>
      <c r="BG4303" s="416"/>
      <c r="BH4303" s="416"/>
      <c r="BI4303" s="416"/>
      <c r="BJ4303" s="416"/>
    </row>
    <row r="4304" spans="10:62" x14ac:dyDescent="0.2">
      <c r="J4304" s="385"/>
      <c r="K4304" s="217"/>
      <c r="L4304" s="217"/>
      <c r="M4304" s="693"/>
      <c r="N4304" s="693"/>
      <c r="O4304" s="359"/>
      <c r="P4304" s="619"/>
      <c r="Q4304" s="672"/>
      <c r="R4304" s="672"/>
      <c r="S4304" s="672"/>
      <c r="T4304" s="385"/>
      <c r="U4304" s="385"/>
      <c r="V4304" s="385"/>
      <c r="W4304" s="385"/>
      <c r="X4304" s="693"/>
      <c r="Y4304" s="325"/>
      <c r="Z4304" s="308"/>
      <c r="AA4304" s="383"/>
      <c r="AC4304" s="325"/>
      <c r="AD4304" s="325"/>
      <c r="AF4304" s="383"/>
      <c r="AH4304" s="325"/>
      <c r="AI4304" s="325"/>
      <c r="AK4304" s="385"/>
      <c r="AL4304" s="385"/>
      <c r="AM4304" s="359"/>
      <c r="AN4304" s="385"/>
      <c r="AO4304" s="385"/>
      <c r="AP4304" s="385"/>
      <c r="AQ4304" s="385"/>
      <c r="AR4304" s="385"/>
      <c r="AS4304" s="385"/>
      <c r="AT4304" s="385"/>
      <c r="AU4304" s="359"/>
      <c r="AW4304" s="416"/>
      <c r="AX4304" s="694"/>
      <c r="AY4304" s="641"/>
      <c r="AZ4304" s="385"/>
      <c r="BA4304" s="385"/>
      <c r="BB4304" s="416"/>
      <c r="BC4304" s="416"/>
      <c r="BD4304" s="416"/>
      <c r="BE4304" s="416"/>
      <c r="BF4304" s="416"/>
      <c r="BG4304" s="416"/>
      <c r="BH4304" s="416"/>
      <c r="BI4304" s="416"/>
      <c r="BJ4304" s="416"/>
    </row>
    <row r="4305" spans="10:62" x14ac:dyDescent="0.2">
      <c r="J4305" s="385"/>
      <c r="K4305" s="217"/>
      <c r="L4305" s="217"/>
      <c r="M4305" s="693"/>
      <c r="N4305" s="693"/>
      <c r="O4305" s="359"/>
      <c r="P4305" s="619"/>
      <c r="Q4305" s="672"/>
      <c r="R4305" s="672"/>
      <c r="S4305" s="672"/>
      <c r="T4305" s="385"/>
      <c r="U4305" s="385"/>
      <c r="V4305" s="385"/>
      <c r="W4305" s="385"/>
      <c r="X4305" s="693"/>
      <c r="Y4305" s="325"/>
      <c r="Z4305" s="308"/>
      <c r="AA4305" s="383"/>
      <c r="AC4305" s="325"/>
      <c r="AD4305" s="325"/>
      <c r="AF4305" s="383"/>
      <c r="AH4305" s="325"/>
      <c r="AI4305" s="325"/>
      <c r="AK4305" s="385"/>
      <c r="AL4305" s="385"/>
      <c r="AM4305" s="359"/>
      <c r="AN4305" s="385"/>
      <c r="AO4305" s="385"/>
      <c r="AP4305" s="385"/>
      <c r="AQ4305" s="385"/>
      <c r="AR4305" s="385"/>
      <c r="AS4305" s="385"/>
      <c r="AT4305" s="385"/>
      <c r="AU4305" s="359"/>
      <c r="AW4305" s="416"/>
      <c r="AX4305" s="694"/>
      <c r="AY4305" s="641"/>
      <c r="AZ4305" s="385"/>
      <c r="BA4305" s="385"/>
      <c r="BB4305" s="416"/>
      <c r="BC4305" s="416"/>
      <c r="BD4305" s="416"/>
      <c r="BE4305" s="416"/>
      <c r="BF4305" s="416"/>
      <c r="BG4305" s="416"/>
      <c r="BH4305" s="416"/>
      <c r="BI4305" s="416"/>
      <c r="BJ4305" s="416"/>
    </row>
    <row r="4306" spans="10:62" x14ac:dyDescent="0.2">
      <c r="J4306" s="385"/>
      <c r="K4306" s="217"/>
      <c r="L4306" s="217"/>
      <c r="M4306" s="693"/>
      <c r="N4306" s="693"/>
      <c r="O4306" s="359"/>
      <c r="P4306" s="619"/>
      <c r="Q4306" s="672"/>
      <c r="R4306" s="672"/>
      <c r="S4306" s="672"/>
      <c r="T4306" s="385"/>
      <c r="U4306" s="385"/>
      <c r="V4306" s="385"/>
      <c r="W4306" s="385"/>
      <c r="X4306" s="693"/>
      <c r="Y4306" s="325"/>
      <c r="Z4306" s="308"/>
      <c r="AA4306" s="383"/>
      <c r="AC4306" s="325"/>
      <c r="AD4306" s="325"/>
      <c r="AF4306" s="383"/>
      <c r="AH4306" s="325"/>
      <c r="AI4306" s="325"/>
      <c r="AK4306" s="385"/>
      <c r="AL4306" s="385"/>
      <c r="AM4306" s="359"/>
      <c r="AN4306" s="385"/>
      <c r="AO4306" s="385"/>
      <c r="AP4306" s="385"/>
      <c r="AQ4306" s="385"/>
      <c r="AR4306" s="385"/>
      <c r="AS4306" s="385"/>
      <c r="AT4306" s="385"/>
      <c r="AU4306" s="359"/>
      <c r="AW4306" s="416"/>
      <c r="AX4306" s="694"/>
      <c r="AY4306" s="641"/>
      <c r="AZ4306" s="385"/>
      <c r="BA4306" s="385"/>
      <c r="BB4306" s="416"/>
      <c r="BC4306" s="416"/>
      <c r="BD4306" s="416"/>
      <c r="BE4306" s="416"/>
      <c r="BF4306" s="416"/>
      <c r="BG4306" s="416"/>
      <c r="BH4306" s="416"/>
      <c r="BI4306" s="416"/>
      <c r="BJ4306" s="416"/>
    </row>
    <row r="4307" spans="10:62" x14ac:dyDescent="0.2">
      <c r="J4307" s="385"/>
      <c r="K4307" s="217"/>
      <c r="L4307" s="217"/>
      <c r="M4307" s="693"/>
      <c r="N4307" s="693"/>
      <c r="O4307" s="359"/>
      <c r="P4307" s="619"/>
      <c r="Q4307" s="672"/>
      <c r="R4307" s="672"/>
      <c r="S4307" s="672"/>
      <c r="T4307" s="385"/>
      <c r="U4307" s="385"/>
      <c r="V4307" s="385"/>
      <c r="W4307" s="385"/>
      <c r="X4307" s="693"/>
      <c r="Y4307" s="325"/>
      <c r="Z4307" s="308"/>
      <c r="AA4307" s="383"/>
      <c r="AC4307" s="325"/>
      <c r="AD4307" s="325"/>
      <c r="AF4307" s="383"/>
      <c r="AH4307" s="325"/>
      <c r="AI4307" s="325"/>
      <c r="AK4307" s="385"/>
      <c r="AL4307" s="385"/>
      <c r="AM4307" s="359"/>
      <c r="AN4307" s="385"/>
      <c r="AO4307" s="385"/>
      <c r="AP4307" s="385"/>
      <c r="AQ4307" s="385"/>
      <c r="AR4307" s="385"/>
      <c r="AS4307" s="385"/>
      <c r="AT4307" s="385"/>
      <c r="AU4307" s="359"/>
      <c r="AW4307" s="416"/>
      <c r="AX4307" s="694"/>
      <c r="AY4307" s="641"/>
      <c r="AZ4307" s="385"/>
      <c r="BA4307" s="385"/>
      <c r="BB4307" s="416"/>
      <c r="BC4307" s="416"/>
      <c r="BD4307" s="416"/>
      <c r="BE4307" s="416"/>
      <c r="BF4307" s="416"/>
      <c r="BG4307" s="416"/>
      <c r="BH4307" s="416"/>
      <c r="BI4307" s="416"/>
      <c r="BJ4307" s="416"/>
    </row>
    <row r="4308" spans="10:62" x14ac:dyDescent="0.2">
      <c r="J4308" s="385"/>
      <c r="K4308" s="217"/>
      <c r="L4308" s="217"/>
      <c r="M4308" s="693"/>
      <c r="N4308" s="693"/>
      <c r="O4308" s="359"/>
      <c r="P4308" s="619"/>
      <c r="Q4308" s="672"/>
      <c r="R4308" s="672"/>
      <c r="S4308" s="672"/>
      <c r="T4308" s="385"/>
      <c r="U4308" s="385"/>
      <c r="V4308" s="385"/>
      <c r="W4308" s="385"/>
      <c r="X4308" s="693"/>
      <c r="Y4308" s="325"/>
      <c r="Z4308" s="308"/>
      <c r="AA4308" s="383"/>
      <c r="AC4308" s="325"/>
      <c r="AD4308" s="325"/>
      <c r="AF4308" s="383"/>
      <c r="AH4308" s="325"/>
      <c r="AI4308" s="325"/>
      <c r="AK4308" s="385"/>
      <c r="AL4308" s="385"/>
      <c r="AM4308" s="359"/>
      <c r="AN4308" s="385"/>
      <c r="AO4308" s="385"/>
      <c r="AP4308" s="385"/>
      <c r="AQ4308" s="385"/>
      <c r="AR4308" s="385"/>
      <c r="AS4308" s="385"/>
      <c r="AT4308" s="385"/>
      <c r="AU4308" s="359"/>
      <c r="AW4308" s="416"/>
      <c r="AX4308" s="694"/>
      <c r="AY4308" s="641"/>
      <c r="AZ4308" s="385"/>
      <c r="BA4308" s="385"/>
      <c r="BB4308" s="416"/>
      <c r="BC4308" s="416"/>
      <c r="BD4308" s="416"/>
      <c r="BE4308" s="416"/>
      <c r="BF4308" s="416"/>
      <c r="BG4308" s="416"/>
      <c r="BH4308" s="416"/>
      <c r="BI4308" s="416"/>
      <c r="BJ4308" s="416"/>
    </row>
    <row r="4309" spans="10:62" x14ac:dyDescent="0.2">
      <c r="J4309" s="385"/>
      <c r="K4309" s="217"/>
      <c r="L4309" s="217"/>
      <c r="M4309" s="693"/>
      <c r="N4309" s="693"/>
      <c r="O4309" s="359"/>
      <c r="P4309" s="619"/>
      <c r="Q4309" s="672"/>
      <c r="R4309" s="672"/>
      <c r="S4309" s="672"/>
      <c r="T4309" s="385"/>
      <c r="U4309" s="385"/>
      <c r="V4309" s="385"/>
      <c r="W4309" s="385"/>
      <c r="X4309" s="693"/>
      <c r="Y4309" s="325"/>
      <c r="Z4309" s="308"/>
      <c r="AA4309" s="383"/>
      <c r="AC4309" s="325"/>
      <c r="AD4309" s="325"/>
      <c r="AF4309" s="383"/>
      <c r="AH4309" s="325"/>
      <c r="AI4309" s="325"/>
      <c r="AK4309" s="385"/>
      <c r="AL4309" s="385"/>
      <c r="AM4309" s="359"/>
      <c r="AN4309" s="385"/>
      <c r="AO4309" s="385"/>
      <c r="AP4309" s="385"/>
      <c r="AQ4309" s="385"/>
      <c r="AR4309" s="385"/>
      <c r="AS4309" s="385"/>
      <c r="AT4309" s="385"/>
      <c r="AU4309" s="359"/>
      <c r="AW4309" s="416"/>
      <c r="AX4309" s="694"/>
      <c r="AY4309" s="641"/>
      <c r="AZ4309" s="385"/>
      <c r="BA4309" s="385"/>
      <c r="BB4309" s="416"/>
      <c r="BC4309" s="416"/>
      <c r="BD4309" s="416"/>
      <c r="BE4309" s="416"/>
      <c r="BF4309" s="416"/>
      <c r="BG4309" s="416"/>
      <c r="BH4309" s="416"/>
      <c r="BI4309" s="416"/>
      <c r="BJ4309" s="416"/>
    </row>
    <row r="4310" spans="10:62" x14ac:dyDescent="0.2">
      <c r="J4310" s="385"/>
      <c r="K4310" s="217"/>
      <c r="L4310" s="217"/>
      <c r="M4310" s="693"/>
      <c r="N4310" s="693"/>
      <c r="O4310" s="359"/>
      <c r="P4310" s="619"/>
      <c r="Q4310" s="672"/>
      <c r="R4310" s="672"/>
      <c r="S4310" s="672"/>
      <c r="T4310" s="385"/>
      <c r="U4310" s="385"/>
      <c r="V4310" s="385"/>
      <c r="W4310" s="385"/>
      <c r="X4310" s="693"/>
      <c r="Y4310" s="325"/>
      <c r="Z4310" s="308"/>
      <c r="AA4310" s="383"/>
      <c r="AC4310" s="325"/>
      <c r="AD4310" s="325"/>
      <c r="AF4310" s="383"/>
      <c r="AH4310" s="325"/>
      <c r="AI4310" s="325"/>
      <c r="AK4310" s="385"/>
      <c r="AL4310" s="385"/>
      <c r="AM4310" s="359"/>
      <c r="AN4310" s="385"/>
      <c r="AO4310" s="385"/>
      <c r="AP4310" s="385"/>
      <c r="AQ4310" s="385"/>
      <c r="AR4310" s="385"/>
      <c r="AS4310" s="385"/>
      <c r="AT4310" s="385"/>
      <c r="AU4310" s="359"/>
      <c r="AW4310" s="416"/>
      <c r="AX4310" s="694"/>
      <c r="AY4310" s="641"/>
      <c r="AZ4310" s="385"/>
      <c r="BA4310" s="385"/>
      <c r="BB4310" s="416"/>
      <c r="BC4310" s="416"/>
      <c r="BD4310" s="416"/>
      <c r="BE4310" s="416"/>
      <c r="BF4310" s="416"/>
      <c r="BG4310" s="416"/>
      <c r="BH4310" s="416"/>
      <c r="BI4310" s="416"/>
      <c r="BJ4310" s="416"/>
    </row>
    <row r="4311" spans="10:62" x14ac:dyDescent="0.2">
      <c r="J4311" s="385"/>
      <c r="K4311" s="217"/>
      <c r="L4311" s="217"/>
      <c r="M4311" s="693"/>
      <c r="N4311" s="693"/>
      <c r="O4311" s="359"/>
      <c r="P4311" s="619"/>
      <c r="Q4311" s="672"/>
      <c r="R4311" s="672"/>
      <c r="S4311" s="672"/>
      <c r="T4311" s="385"/>
      <c r="U4311" s="385"/>
      <c r="V4311" s="385"/>
      <c r="W4311" s="385"/>
      <c r="X4311" s="693"/>
      <c r="Y4311" s="325"/>
      <c r="Z4311" s="308"/>
      <c r="AA4311" s="383"/>
      <c r="AC4311" s="325"/>
      <c r="AD4311" s="325"/>
      <c r="AF4311" s="383"/>
      <c r="AH4311" s="325"/>
      <c r="AI4311" s="325"/>
      <c r="AK4311" s="385"/>
      <c r="AL4311" s="385"/>
      <c r="AM4311" s="359"/>
      <c r="AN4311" s="385"/>
      <c r="AO4311" s="385"/>
      <c r="AP4311" s="385"/>
      <c r="AQ4311" s="385"/>
      <c r="AR4311" s="385"/>
      <c r="AS4311" s="385"/>
      <c r="AT4311" s="385"/>
      <c r="AU4311" s="359"/>
      <c r="AW4311" s="416"/>
      <c r="AX4311" s="694"/>
      <c r="AY4311" s="641"/>
      <c r="AZ4311" s="385"/>
      <c r="BA4311" s="385"/>
      <c r="BB4311" s="416"/>
      <c r="BC4311" s="416"/>
      <c r="BD4311" s="416"/>
      <c r="BE4311" s="416"/>
      <c r="BF4311" s="416"/>
      <c r="BG4311" s="416"/>
      <c r="BH4311" s="416"/>
      <c r="BI4311" s="416"/>
      <c r="BJ4311" s="416"/>
    </row>
    <row r="4312" spans="10:62" x14ac:dyDescent="0.2">
      <c r="J4312" s="385"/>
      <c r="K4312" s="217"/>
      <c r="L4312" s="217"/>
      <c r="M4312" s="693"/>
      <c r="N4312" s="693"/>
      <c r="O4312" s="359"/>
      <c r="P4312" s="619"/>
      <c r="Q4312" s="672"/>
      <c r="R4312" s="672"/>
      <c r="S4312" s="672"/>
      <c r="T4312" s="385"/>
      <c r="U4312" s="385"/>
      <c r="V4312" s="385"/>
      <c r="W4312" s="385"/>
      <c r="X4312" s="693"/>
      <c r="Y4312" s="325"/>
      <c r="Z4312" s="308"/>
      <c r="AA4312" s="383"/>
      <c r="AC4312" s="325"/>
      <c r="AD4312" s="325"/>
      <c r="AF4312" s="383"/>
      <c r="AH4312" s="325"/>
      <c r="AI4312" s="325"/>
      <c r="AK4312" s="385"/>
      <c r="AL4312" s="385"/>
      <c r="AM4312" s="359"/>
      <c r="AN4312" s="385"/>
      <c r="AO4312" s="385"/>
      <c r="AP4312" s="385"/>
      <c r="AQ4312" s="385"/>
      <c r="AR4312" s="385"/>
      <c r="AS4312" s="385"/>
      <c r="AT4312" s="385"/>
      <c r="AU4312" s="359"/>
      <c r="AW4312" s="416"/>
      <c r="AX4312" s="694"/>
      <c r="AY4312" s="641"/>
      <c r="AZ4312" s="385"/>
      <c r="BA4312" s="385"/>
      <c r="BB4312" s="416"/>
      <c r="BC4312" s="416"/>
      <c r="BD4312" s="416"/>
      <c r="BE4312" s="416"/>
      <c r="BF4312" s="416"/>
      <c r="BG4312" s="416"/>
      <c r="BH4312" s="416"/>
      <c r="BI4312" s="416"/>
      <c r="BJ4312" s="416"/>
    </row>
    <row r="4313" spans="10:62" x14ac:dyDescent="0.2">
      <c r="J4313" s="385"/>
      <c r="K4313" s="217"/>
      <c r="L4313" s="217"/>
      <c r="M4313" s="693"/>
      <c r="N4313" s="693"/>
      <c r="O4313" s="359"/>
      <c r="P4313" s="619"/>
      <c r="Q4313" s="672"/>
      <c r="R4313" s="672"/>
      <c r="S4313" s="672"/>
      <c r="T4313" s="385"/>
      <c r="U4313" s="385"/>
      <c r="V4313" s="385"/>
      <c r="W4313" s="385"/>
      <c r="X4313" s="693"/>
      <c r="Y4313" s="325"/>
      <c r="Z4313" s="308"/>
      <c r="AA4313" s="383"/>
      <c r="AC4313" s="325"/>
      <c r="AD4313" s="325"/>
      <c r="AF4313" s="383"/>
      <c r="AH4313" s="325"/>
      <c r="AI4313" s="325"/>
      <c r="AK4313" s="385"/>
      <c r="AL4313" s="385"/>
      <c r="AM4313" s="359"/>
      <c r="AN4313" s="385"/>
      <c r="AO4313" s="385"/>
      <c r="AP4313" s="385"/>
      <c r="AQ4313" s="385"/>
      <c r="AR4313" s="385"/>
      <c r="AS4313" s="385"/>
      <c r="AT4313" s="385"/>
      <c r="AU4313" s="359"/>
      <c r="AW4313" s="416"/>
      <c r="AX4313" s="694"/>
      <c r="AY4313" s="641"/>
      <c r="AZ4313" s="385"/>
      <c r="BA4313" s="385"/>
      <c r="BB4313" s="416"/>
      <c r="BC4313" s="416"/>
      <c r="BD4313" s="416"/>
      <c r="BE4313" s="416"/>
      <c r="BF4313" s="416"/>
      <c r="BG4313" s="416"/>
      <c r="BH4313" s="416"/>
      <c r="BI4313" s="416"/>
      <c r="BJ4313" s="416"/>
    </row>
    <row r="4314" spans="10:62" x14ac:dyDescent="0.2">
      <c r="J4314" s="385"/>
      <c r="K4314" s="217"/>
      <c r="L4314" s="217"/>
      <c r="M4314" s="693"/>
      <c r="N4314" s="693"/>
      <c r="O4314" s="359"/>
      <c r="P4314" s="619"/>
      <c r="Q4314" s="672"/>
      <c r="R4314" s="672"/>
      <c r="S4314" s="672"/>
      <c r="T4314" s="385"/>
      <c r="U4314" s="385"/>
      <c r="V4314" s="385"/>
      <c r="W4314" s="385"/>
      <c r="X4314" s="693"/>
      <c r="Y4314" s="325"/>
      <c r="Z4314" s="308"/>
      <c r="AA4314" s="383"/>
      <c r="AC4314" s="325"/>
      <c r="AD4314" s="325"/>
      <c r="AF4314" s="383"/>
      <c r="AH4314" s="325"/>
      <c r="AI4314" s="325"/>
      <c r="AK4314" s="385"/>
      <c r="AL4314" s="385"/>
      <c r="AM4314" s="359"/>
      <c r="AN4314" s="385"/>
      <c r="AO4314" s="385"/>
      <c r="AP4314" s="385"/>
      <c r="AQ4314" s="385"/>
      <c r="AR4314" s="385"/>
      <c r="AS4314" s="385"/>
      <c r="AT4314" s="385"/>
      <c r="AU4314" s="359"/>
      <c r="AW4314" s="416"/>
      <c r="AX4314" s="694"/>
      <c r="AY4314" s="641"/>
      <c r="AZ4314" s="385"/>
      <c r="BA4314" s="385"/>
      <c r="BB4314" s="416"/>
      <c r="BC4314" s="416"/>
      <c r="BD4314" s="416"/>
      <c r="BE4314" s="416"/>
      <c r="BF4314" s="416"/>
      <c r="BG4314" s="416"/>
      <c r="BH4314" s="416"/>
      <c r="BI4314" s="416"/>
      <c r="BJ4314" s="416"/>
    </row>
    <row r="4315" spans="10:62" x14ac:dyDescent="0.2">
      <c r="J4315" s="385"/>
      <c r="K4315" s="217"/>
      <c r="L4315" s="217"/>
      <c r="M4315" s="693"/>
      <c r="N4315" s="693"/>
      <c r="O4315" s="359"/>
      <c r="P4315" s="619"/>
      <c r="Q4315" s="672"/>
      <c r="R4315" s="672"/>
      <c r="S4315" s="672"/>
      <c r="T4315" s="385"/>
      <c r="U4315" s="385"/>
      <c r="V4315" s="385"/>
      <c r="W4315" s="385"/>
      <c r="X4315" s="693"/>
      <c r="Y4315" s="325"/>
      <c r="Z4315" s="308"/>
      <c r="AA4315" s="383"/>
      <c r="AC4315" s="325"/>
      <c r="AD4315" s="325"/>
      <c r="AF4315" s="383"/>
      <c r="AH4315" s="325"/>
      <c r="AI4315" s="325"/>
      <c r="AK4315" s="385"/>
      <c r="AL4315" s="385"/>
      <c r="AM4315" s="359"/>
      <c r="AN4315" s="385"/>
      <c r="AO4315" s="385"/>
      <c r="AP4315" s="385"/>
      <c r="AQ4315" s="385"/>
      <c r="AR4315" s="385"/>
      <c r="AS4315" s="385"/>
      <c r="AT4315" s="385"/>
      <c r="AU4315" s="359"/>
      <c r="AW4315" s="416"/>
      <c r="AX4315" s="694"/>
      <c r="AY4315" s="641"/>
      <c r="AZ4315" s="385"/>
      <c r="BA4315" s="385"/>
      <c r="BB4315" s="416"/>
      <c r="BC4315" s="416"/>
      <c r="BD4315" s="416"/>
      <c r="BE4315" s="416"/>
      <c r="BF4315" s="416"/>
      <c r="BG4315" s="416"/>
      <c r="BH4315" s="416"/>
      <c r="BI4315" s="416"/>
      <c r="BJ4315" s="416"/>
    </row>
    <row r="4316" spans="10:62" x14ac:dyDescent="0.2">
      <c r="J4316" s="385"/>
      <c r="K4316" s="217"/>
      <c r="L4316" s="217"/>
      <c r="M4316" s="693"/>
      <c r="N4316" s="693"/>
      <c r="O4316" s="359"/>
      <c r="P4316" s="619"/>
      <c r="Q4316" s="672"/>
      <c r="R4316" s="672"/>
      <c r="S4316" s="672"/>
      <c r="T4316" s="385"/>
      <c r="U4316" s="385"/>
      <c r="V4316" s="385"/>
      <c r="W4316" s="385"/>
      <c r="X4316" s="693"/>
      <c r="Y4316" s="325"/>
      <c r="Z4316" s="308"/>
      <c r="AA4316" s="383"/>
      <c r="AC4316" s="325"/>
      <c r="AD4316" s="325"/>
      <c r="AF4316" s="383"/>
      <c r="AH4316" s="325"/>
      <c r="AI4316" s="325"/>
      <c r="AK4316" s="385"/>
      <c r="AL4316" s="385"/>
      <c r="AM4316" s="359"/>
      <c r="AN4316" s="385"/>
      <c r="AO4316" s="385"/>
      <c r="AP4316" s="385"/>
      <c r="AQ4316" s="385"/>
      <c r="AR4316" s="385"/>
      <c r="AS4316" s="385"/>
      <c r="AT4316" s="385"/>
      <c r="AU4316" s="359"/>
      <c r="AW4316" s="416"/>
      <c r="AX4316" s="694"/>
      <c r="AY4316" s="641"/>
      <c r="AZ4316" s="385"/>
      <c r="BA4316" s="385"/>
      <c r="BB4316" s="416"/>
      <c r="BC4316" s="416"/>
      <c r="BD4316" s="416"/>
      <c r="BE4316" s="416"/>
      <c r="BF4316" s="416"/>
      <c r="BG4316" s="416"/>
      <c r="BH4316" s="416"/>
      <c r="BI4316" s="416"/>
      <c r="BJ4316" s="416"/>
    </row>
    <row r="4317" spans="10:62" x14ac:dyDescent="0.2">
      <c r="J4317" s="385"/>
      <c r="K4317" s="217"/>
      <c r="L4317" s="217"/>
      <c r="M4317" s="693"/>
      <c r="N4317" s="693"/>
      <c r="O4317" s="359"/>
      <c r="P4317" s="619"/>
      <c r="Q4317" s="672"/>
      <c r="R4317" s="672"/>
      <c r="S4317" s="672"/>
      <c r="T4317" s="385"/>
      <c r="U4317" s="385"/>
      <c r="V4317" s="385"/>
      <c r="W4317" s="385"/>
      <c r="X4317" s="693"/>
      <c r="Y4317" s="325"/>
      <c r="Z4317" s="308"/>
      <c r="AA4317" s="383"/>
      <c r="AC4317" s="325"/>
      <c r="AD4317" s="325"/>
      <c r="AF4317" s="383"/>
      <c r="AH4317" s="325"/>
      <c r="AI4317" s="325"/>
      <c r="AK4317" s="385"/>
      <c r="AL4317" s="385"/>
      <c r="AM4317" s="359"/>
      <c r="AN4317" s="385"/>
      <c r="AO4317" s="385"/>
      <c r="AP4317" s="385"/>
      <c r="AQ4317" s="385"/>
      <c r="AR4317" s="385"/>
      <c r="AS4317" s="385"/>
      <c r="AT4317" s="385"/>
      <c r="AU4317" s="359"/>
      <c r="AW4317" s="416"/>
      <c r="AX4317" s="694"/>
      <c r="AY4317" s="641"/>
      <c r="AZ4317" s="385"/>
      <c r="BA4317" s="385"/>
      <c r="BB4317" s="416"/>
      <c r="BC4317" s="416"/>
      <c r="BD4317" s="416"/>
      <c r="BE4317" s="416"/>
      <c r="BF4317" s="416"/>
      <c r="BG4317" s="416"/>
      <c r="BH4317" s="416"/>
      <c r="BI4317" s="416"/>
      <c r="BJ4317" s="416"/>
    </row>
    <row r="4318" spans="10:62" x14ac:dyDescent="0.2">
      <c r="J4318" s="385"/>
      <c r="K4318" s="217"/>
      <c r="L4318" s="217"/>
      <c r="M4318" s="693"/>
      <c r="N4318" s="693"/>
      <c r="O4318" s="359"/>
      <c r="P4318" s="619"/>
      <c r="Q4318" s="672"/>
      <c r="R4318" s="672"/>
      <c r="S4318" s="672"/>
      <c r="T4318" s="385"/>
      <c r="U4318" s="385"/>
      <c r="V4318" s="385"/>
      <c r="W4318" s="385"/>
      <c r="X4318" s="693"/>
      <c r="Y4318" s="325"/>
      <c r="Z4318" s="308"/>
      <c r="AA4318" s="383"/>
      <c r="AC4318" s="325"/>
      <c r="AD4318" s="325"/>
      <c r="AF4318" s="383"/>
      <c r="AH4318" s="325"/>
      <c r="AI4318" s="325"/>
      <c r="AK4318" s="385"/>
      <c r="AL4318" s="385"/>
      <c r="AM4318" s="359"/>
      <c r="AN4318" s="385"/>
      <c r="AO4318" s="385"/>
      <c r="AP4318" s="385"/>
      <c r="AQ4318" s="385"/>
      <c r="AR4318" s="385"/>
      <c r="AS4318" s="385"/>
      <c r="AT4318" s="385"/>
      <c r="AU4318" s="359"/>
      <c r="AW4318" s="416"/>
      <c r="AX4318" s="694"/>
      <c r="AY4318" s="641"/>
      <c r="AZ4318" s="385"/>
      <c r="BA4318" s="385"/>
      <c r="BB4318" s="416"/>
      <c r="BC4318" s="416"/>
      <c r="BD4318" s="416"/>
      <c r="BE4318" s="416"/>
      <c r="BF4318" s="416"/>
      <c r="BG4318" s="416"/>
      <c r="BH4318" s="416"/>
      <c r="BI4318" s="416"/>
      <c r="BJ4318" s="416"/>
    </row>
    <row r="4319" spans="10:62" x14ac:dyDescent="0.2">
      <c r="J4319" s="385"/>
      <c r="K4319" s="217"/>
      <c r="L4319" s="217"/>
      <c r="M4319" s="693"/>
      <c r="N4319" s="693"/>
      <c r="O4319" s="359"/>
      <c r="P4319" s="619"/>
      <c r="Q4319" s="672"/>
      <c r="R4319" s="672"/>
      <c r="S4319" s="672"/>
      <c r="T4319" s="385"/>
      <c r="U4319" s="385"/>
      <c r="V4319" s="385"/>
      <c r="W4319" s="385"/>
      <c r="X4319" s="693"/>
      <c r="Y4319" s="325"/>
      <c r="Z4319" s="308"/>
      <c r="AA4319" s="383"/>
      <c r="AC4319" s="325"/>
      <c r="AD4319" s="325"/>
      <c r="AF4319" s="383"/>
      <c r="AH4319" s="325"/>
      <c r="AI4319" s="325"/>
      <c r="AK4319" s="385"/>
      <c r="AL4319" s="385"/>
      <c r="AM4319" s="359"/>
      <c r="AN4319" s="385"/>
      <c r="AO4319" s="385"/>
      <c r="AP4319" s="385"/>
      <c r="AQ4319" s="385"/>
      <c r="AR4319" s="385"/>
      <c r="AS4319" s="385"/>
      <c r="AT4319" s="385"/>
      <c r="AU4319" s="359"/>
      <c r="AW4319" s="416"/>
      <c r="AX4319" s="694"/>
      <c r="AY4319" s="641"/>
      <c r="AZ4319" s="385"/>
      <c r="BA4319" s="385"/>
      <c r="BB4319" s="416"/>
      <c r="BC4319" s="416"/>
      <c r="BD4319" s="416"/>
      <c r="BE4319" s="416"/>
      <c r="BF4319" s="416"/>
      <c r="BG4319" s="416"/>
      <c r="BH4319" s="416"/>
      <c r="BI4319" s="416"/>
      <c r="BJ4319" s="416"/>
    </row>
    <row r="4320" spans="10:62" x14ac:dyDescent="0.2">
      <c r="J4320" s="385"/>
      <c r="K4320" s="217"/>
      <c r="L4320" s="217"/>
      <c r="M4320" s="693"/>
      <c r="N4320" s="693"/>
      <c r="O4320" s="359"/>
      <c r="P4320" s="619"/>
      <c r="Q4320" s="672"/>
      <c r="R4320" s="672"/>
      <c r="S4320" s="672"/>
      <c r="T4320" s="385"/>
      <c r="U4320" s="385"/>
      <c r="V4320" s="385"/>
      <c r="W4320" s="385"/>
      <c r="X4320" s="693"/>
      <c r="Y4320" s="325"/>
      <c r="Z4320" s="308"/>
      <c r="AA4320" s="383"/>
      <c r="AC4320" s="325"/>
      <c r="AD4320" s="325"/>
      <c r="AF4320" s="383"/>
      <c r="AH4320" s="325"/>
      <c r="AI4320" s="325"/>
      <c r="AK4320" s="385"/>
      <c r="AL4320" s="385"/>
      <c r="AM4320" s="359"/>
      <c r="AN4320" s="385"/>
      <c r="AO4320" s="385"/>
      <c r="AP4320" s="385"/>
      <c r="AQ4320" s="385"/>
      <c r="AR4320" s="385"/>
      <c r="AS4320" s="385"/>
      <c r="AT4320" s="385"/>
      <c r="AU4320" s="359"/>
      <c r="AW4320" s="416"/>
      <c r="AX4320" s="694"/>
      <c r="AY4320" s="641"/>
      <c r="AZ4320" s="385"/>
      <c r="BA4320" s="385"/>
      <c r="BB4320" s="416"/>
      <c r="BC4320" s="416"/>
      <c r="BD4320" s="416"/>
      <c r="BE4320" s="416"/>
      <c r="BF4320" s="416"/>
      <c r="BG4320" s="416"/>
      <c r="BH4320" s="416"/>
      <c r="BI4320" s="416"/>
      <c r="BJ4320" s="416"/>
    </row>
    <row r="4321" spans="10:62" x14ac:dyDescent="0.2">
      <c r="J4321" s="385"/>
      <c r="K4321" s="217"/>
      <c r="L4321" s="217"/>
      <c r="M4321" s="693"/>
      <c r="N4321" s="693"/>
      <c r="O4321" s="359"/>
      <c r="P4321" s="619"/>
      <c r="Q4321" s="672"/>
      <c r="R4321" s="672"/>
      <c r="S4321" s="672"/>
      <c r="T4321" s="385"/>
      <c r="U4321" s="385"/>
      <c r="V4321" s="385"/>
      <c r="W4321" s="385"/>
      <c r="X4321" s="693"/>
      <c r="Y4321" s="325"/>
      <c r="Z4321" s="308"/>
      <c r="AA4321" s="383"/>
      <c r="AC4321" s="325"/>
      <c r="AD4321" s="325"/>
      <c r="AF4321" s="383"/>
      <c r="AH4321" s="325"/>
      <c r="AI4321" s="325"/>
      <c r="AK4321" s="385"/>
      <c r="AL4321" s="385"/>
      <c r="AM4321" s="359"/>
      <c r="AN4321" s="385"/>
      <c r="AO4321" s="385"/>
      <c r="AP4321" s="385"/>
      <c r="AQ4321" s="385"/>
      <c r="AR4321" s="385"/>
      <c r="AS4321" s="385"/>
      <c r="AT4321" s="385"/>
      <c r="AU4321" s="359"/>
      <c r="AW4321" s="416"/>
      <c r="AX4321" s="694"/>
      <c r="AY4321" s="641"/>
      <c r="AZ4321" s="385"/>
      <c r="BA4321" s="385"/>
      <c r="BB4321" s="416"/>
      <c r="BC4321" s="416"/>
      <c r="BD4321" s="416"/>
      <c r="BE4321" s="416"/>
      <c r="BF4321" s="416"/>
      <c r="BG4321" s="416"/>
      <c r="BH4321" s="416"/>
      <c r="BI4321" s="416"/>
      <c r="BJ4321" s="416"/>
    </row>
    <row r="4322" spans="10:62" x14ac:dyDescent="0.2">
      <c r="J4322" s="385"/>
      <c r="K4322" s="217"/>
      <c r="L4322" s="217"/>
      <c r="M4322" s="693"/>
      <c r="N4322" s="693"/>
      <c r="O4322" s="359"/>
      <c r="P4322" s="619"/>
      <c r="Q4322" s="672"/>
      <c r="R4322" s="672"/>
      <c r="S4322" s="672"/>
      <c r="T4322" s="385"/>
      <c r="U4322" s="385"/>
      <c r="V4322" s="385"/>
      <c r="W4322" s="385"/>
      <c r="X4322" s="693"/>
      <c r="Y4322" s="325"/>
      <c r="Z4322" s="308"/>
      <c r="AA4322" s="383"/>
      <c r="AC4322" s="325"/>
      <c r="AD4322" s="325"/>
      <c r="AF4322" s="383"/>
      <c r="AH4322" s="325"/>
      <c r="AI4322" s="325"/>
      <c r="AK4322" s="385"/>
      <c r="AL4322" s="385"/>
      <c r="AM4322" s="359"/>
      <c r="AN4322" s="385"/>
      <c r="AO4322" s="385"/>
      <c r="AP4322" s="385"/>
      <c r="AQ4322" s="385"/>
      <c r="AR4322" s="385"/>
      <c r="AS4322" s="385"/>
      <c r="AT4322" s="385"/>
      <c r="AU4322" s="359"/>
      <c r="AW4322" s="416"/>
      <c r="AX4322" s="694"/>
      <c r="AY4322" s="641"/>
      <c r="AZ4322" s="385"/>
      <c r="BA4322" s="385"/>
      <c r="BB4322" s="416"/>
      <c r="BC4322" s="416"/>
      <c r="BD4322" s="416"/>
      <c r="BE4322" s="416"/>
      <c r="BF4322" s="416"/>
      <c r="BG4322" s="416"/>
      <c r="BH4322" s="416"/>
      <c r="BI4322" s="416"/>
      <c r="BJ4322" s="416"/>
    </row>
    <row r="4323" spans="10:62" x14ac:dyDescent="0.2">
      <c r="J4323" s="385"/>
      <c r="K4323" s="217"/>
      <c r="L4323" s="217"/>
      <c r="M4323" s="693"/>
      <c r="N4323" s="693"/>
      <c r="O4323" s="359"/>
      <c r="P4323" s="619"/>
      <c r="Q4323" s="672"/>
      <c r="R4323" s="672"/>
      <c r="S4323" s="672"/>
      <c r="T4323" s="385"/>
      <c r="U4323" s="385"/>
      <c r="V4323" s="385"/>
      <c r="W4323" s="385"/>
      <c r="X4323" s="693"/>
      <c r="Y4323" s="325"/>
      <c r="Z4323" s="308"/>
      <c r="AA4323" s="383"/>
      <c r="AC4323" s="325"/>
      <c r="AD4323" s="325"/>
      <c r="AF4323" s="383"/>
      <c r="AH4323" s="325"/>
      <c r="AI4323" s="325"/>
      <c r="AK4323" s="385"/>
      <c r="AL4323" s="385"/>
      <c r="AM4323" s="359"/>
      <c r="AN4323" s="385"/>
      <c r="AO4323" s="385"/>
      <c r="AP4323" s="385"/>
      <c r="AQ4323" s="385"/>
      <c r="AR4323" s="385"/>
      <c r="AS4323" s="385"/>
      <c r="AT4323" s="385"/>
      <c r="AU4323" s="359"/>
      <c r="AW4323" s="416"/>
      <c r="AX4323" s="694"/>
      <c r="AY4323" s="641"/>
      <c r="AZ4323" s="385"/>
      <c r="BA4323" s="385"/>
      <c r="BB4323" s="416"/>
      <c r="BC4323" s="416"/>
      <c r="BD4323" s="416"/>
      <c r="BE4323" s="416"/>
      <c r="BF4323" s="416"/>
      <c r="BG4323" s="416"/>
      <c r="BH4323" s="416"/>
      <c r="BI4323" s="416"/>
      <c r="BJ4323" s="416"/>
    </row>
    <row r="4324" spans="10:62" x14ac:dyDescent="0.2">
      <c r="J4324" s="385"/>
      <c r="K4324" s="217"/>
      <c r="L4324" s="217"/>
      <c r="M4324" s="693"/>
      <c r="N4324" s="693"/>
      <c r="O4324" s="359"/>
      <c r="P4324" s="619"/>
      <c r="Q4324" s="672"/>
      <c r="R4324" s="672"/>
      <c r="S4324" s="672"/>
      <c r="T4324" s="385"/>
      <c r="U4324" s="385"/>
      <c r="V4324" s="385"/>
      <c r="W4324" s="385"/>
      <c r="X4324" s="693"/>
      <c r="Y4324" s="325"/>
      <c r="Z4324" s="308"/>
      <c r="AA4324" s="383"/>
      <c r="AC4324" s="325"/>
      <c r="AD4324" s="325"/>
      <c r="AF4324" s="383"/>
      <c r="AH4324" s="325"/>
      <c r="AI4324" s="325"/>
      <c r="AK4324" s="385"/>
      <c r="AL4324" s="385"/>
      <c r="AM4324" s="359"/>
      <c r="AN4324" s="385"/>
      <c r="AO4324" s="385"/>
      <c r="AP4324" s="385"/>
      <c r="AQ4324" s="385"/>
      <c r="AR4324" s="385"/>
      <c r="AS4324" s="385"/>
      <c r="AT4324" s="385"/>
      <c r="AU4324" s="359"/>
      <c r="AW4324" s="416"/>
      <c r="AX4324" s="694"/>
      <c r="AY4324" s="641"/>
      <c r="AZ4324" s="385"/>
      <c r="BA4324" s="385"/>
      <c r="BB4324" s="416"/>
      <c r="BC4324" s="416"/>
      <c r="BD4324" s="416"/>
      <c r="BE4324" s="416"/>
      <c r="BF4324" s="416"/>
      <c r="BG4324" s="416"/>
      <c r="BH4324" s="416"/>
      <c r="BI4324" s="416"/>
      <c r="BJ4324" s="416"/>
    </row>
    <row r="4325" spans="10:62" x14ac:dyDescent="0.2">
      <c r="J4325" s="385"/>
      <c r="K4325" s="217"/>
      <c r="L4325" s="217"/>
      <c r="M4325" s="693"/>
      <c r="N4325" s="693"/>
      <c r="O4325" s="359"/>
      <c r="P4325" s="619"/>
      <c r="Q4325" s="672"/>
      <c r="R4325" s="672"/>
      <c r="S4325" s="672"/>
      <c r="T4325" s="385"/>
      <c r="U4325" s="385"/>
      <c r="V4325" s="385"/>
      <c r="W4325" s="385"/>
      <c r="X4325" s="693"/>
      <c r="Y4325" s="325"/>
      <c r="Z4325" s="308"/>
      <c r="AA4325" s="383"/>
      <c r="AC4325" s="325"/>
      <c r="AD4325" s="325"/>
      <c r="AF4325" s="383"/>
      <c r="AH4325" s="325"/>
      <c r="AI4325" s="325"/>
      <c r="AK4325" s="385"/>
      <c r="AL4325" s="385"/>
      <c r="AM4325" s="359"/>
      <c r="AN4325" s="385"/>
      <c r="AO4325" s="385"/>
      <c r="AP4325" s="385"/>
      <c r="AQ4325" s="385"/>
      <c r="AR4325" s="385"/>
      <c r="AS4325" s="385"/>
      <c r="AT4325" s="385"/>
      <c r="AU4325" s="359"/>
      <c r="AW4325" s="416"/>
      <c r="AX4325" s="694"/>
      <c r="AY4325" s="641"/>
      <c r="AZ4325" s="385"/>
      <c r="BA4325" s="385"/>
      <c r="BB4325" s="416"/>
      <c r="BC4325" s="416"/>
      <c r="BD4325" s="416"/>
      <c r="BE4325" s="416"/>
      <c r="BF4325" s="416"/>
      <c r="BG4325" s="416"/>
      <c r="BH4325" s="416"/>
      <c r="BI4325" s="416"/>
      <c r="BJ4325" s="416"/>
    </row>
    <row r="4326" spans="10:62" x14ac:dyDescent="0.2">
      <c r="J4326" s="385"/>
      <c r="K4326" s="217"/>
      <c r="L4326" s="217"/>
      <c r="M4326" s="693"/>
      <c r="N4326" s="693"/>
      <c r="O4326" s="359"/>
      <c r="P4326" s="619"/>
      <c r="Q4326" s="672"/>
      <c r="R4326" s="672"/>
      <c r="S4326" s="672"/>
      <c r="T4326" s="385"/>
      <c r="U4326" s="385"/>
      <c r="V4326" s="385"/>
      <c r="W4326" s="385"/>
      <c r="X4326" s="693"/>
      <c r="Y4326" s="325"/>
      <c r="Z4326" s="308"/>
      <c r="AA4326" s="383"/>
      <c r="AC4326" s="325"/>
      <c r="AD4326" s="325"/>
      <c r="AF4326" s="383"/>
      <c r="AH4326" s="325"/>
      <c r="AI4326" s="325"/>
      <c r="AK4326" s="385"/>
      <c r="AL4326" s="385"/>
      <c r="AM4326" s="359"/>
      <c r="AN4326" s="385"/>
      <c r="AO4326" s="385"/>
      <c r="AP4326" s="385"/>
      <c r="AQ4326" s="385"/>
      <c r="AR4326" s="385"/>
      <c r="AS4326" s="385"/>
      <c r="AT4326" s="385"/>
      <c r="AU4326" s="359"/>
      <c r="AW4326" s="416"/>
      <c r="AX4326" s="694"/>
      <c r="AY4326" s="641"/>
      <c r="AZ4326" s="385"/>
      <c r="BA4326" s="385"/>
      <c r="BB4326" s="416"/>
      <c r="BC4326" s="416"/>
      <c r="BD4326" s="416"/>
      <c r="BE4326" s="416"/>
      <c r="BF4326" s="416"/>
      <c r="BG4326" s="416"/>
      <c r="BH4326" s="416"/>
      <c r="BI4326" s="416"/>
      <c r="BJ4326" s="416"/>
    </row>
    <row r="4327" spans="10:62" x14ac:dyDescent="0.2">
      <c r="J4327" s="385"/>
      <c r="K4327" s="217"/>
      <c r="L4327" s="217"/>
      <c r="M4327" s="693"/>
      <c r="N4327" s="693"/>
      <c r="O4327" s="359"/>
      <c r="P4327" s="619"/>
      <c r="Q4327" s="672"/>
      <c r="R4327" s="672"/>
      <c r="S4327" s="672"/>
      <c r="T4327" s="385"/>
      <c r="U4327" s="385"/>
      <c r="V4327" s="385"/>
      <c r="W4327" s="385"/>
      <c r="X4327" s="693"/>
      <c r="Y4327" s="325"/>
      <c r="Z4327" s="308"/>
      <c r="AA4327" s="383"/>
      <c r="AC4327" s="325"/>
      <c r="AD4327" s="325"/>
      <c r="AF4327" s="383"/>
      <c r="AH4327" s="325"/>
      <c r="AI4327" s="325"/>
      <c r="AK4327" s="385"/>
      <c r="AL4327" s="385"/>
      <c r="AM4327" s="359"/>
      <c r="AN4327" s="385"/>
      <c r="AO4327" s="385"/>
      <c r="AP4327" s="385"/>
      <c r="AQ4327" s="385"/>
      <c r="AR4327" s="385"/>
      <c r="AS4327" s="385"/>
      <c r="AT4327" s="385"/>
      <c r="AU4327" s="359"/>
      <c r="AW4327" s="416"/>
      <c r="AX4327" s="694"/>
      <c r="AY4327" s="641"/>
      <c r="AZ4327" s="385"/>
      <c r="BA4327" s="385"/>
      <c r="BB4327" s="416"/>
      <c r="BC4327" s="416"/>
      <c r="BD4327" s="416"/>
      <c r="BE4327" s="416"/>
      <c r="BF4327" s="416"/>
      <c r="BG4327" s="416"/>
      <c r="BH4327" s="416"/>
      <c r="BI4327" s="416"/>
      <c r="BJ4327" s="416"/>
    </row>
    <row r="4328" spans="10:62" x14ac:dyDescent="0.2">
      <c r="J4328" s="385"/>
      <c r="K4328" s="217"/>
      <c r="L4328" s="217"/>
      <c r="M4328" s="693"/>
      <c r="N4328" s="693"/>
      <c r="O4328" s="359"/>
      <c r="P4328" s="619"/>
      <c r="Q4328" s="672"/>
      <c r="R4328" s="672"/>
      <c r="S4328" s="672"/>
      <c r="T4328" s="385"/>
      <c r="U4328" s="385"/>
      <c r="V4328" s="385"/>
      <c r="W4328" s="385"/>
      <c r="X4328" s="693"/>
      <c r="Y4328" s="325"/>
      <c r="Z4328" s="308"/>
      <c r="AA4328" s="383"/>
      <c r="AC4328" s="325"/>
      <c r="AD4328" s="325"/>
      <c r="AF4328" s="383"/>
      <c r="AH4328" s="325"/>
      <c r="AI4328" s="325"/>
      <c r="AK4328" s="385"/>
      <c r="AL4328" s="385"/>
      <c r="AM4328" s="359"/>
      <c r="AN4328" s="385"/>
      <c r="AO4328" s="385"/>
      <c r="AP4328" s="385"/>
      <c r="AQ4328" s="385"/>
      <c r="AR4328" s="385"/>
      <c r="AS4328" s="385"/>
      <c r="AT4328" s="385"/>
      <c r="AU4328" s="359"/>
      <c r="AW4328" s="416"/>
      <c r="AX4328" s="694"/>
      <c r="AY4328" s="641"/>
      <c r="AZ4328" s="385"/>
      <c r="BA4328" s="385"/>
      <c r="BB4328" s="416"/>
      <c r="BC4328" s="416"/>
      <c r="BD4328" s="416"/>
      <c r="BE4328" s="416"/>
      <c r="BF4328" s="416"/>
      <c r="BG4328" s="416"/>
      <c r="BH4328" s="416"/>
      <c r="BI4328" s="416"/>
      <c r="BJ4328" s="416"/>
    </row>
    <row r="4329" spans="10:62" x14ac:dyDescent="0.2">
      <c r="J4329" s="385"/>
      <c r="K4329" s="217"/>
      <c r="L4329" s="217"/>
      <c r="M4329" s="693"/>
      <c r="N4329" s="693"/>
      <c r="O4329" s="359"/>
      <c r="P4329" s="619"/>
      <c r="Q4329" s="672"/>
      <c r="R4329" s="672"/>
      <c r="S4329" s="672"/>
      <c r="T4329" s="385"/>
      <c r="U4329" s="385"/>
      <c r="V4329" s="385"/>
      <c r="W4329" s="385"/>
      <c r="X4329" s="693"/>
      <c r="Y4329" s="325"/>
      <c r="Z4329" s="308"/>
      <c r="AA4329" s="383"/>
      <c r="AC4329" s="325"/>
      <c r="AD4329" s="325"/>
      <c r="AF4329" s="383"/>
      <c r="AH4329" s="325"/>
      <c r="AI4329" s="325"/>
      <c r="AK4329" s="385"/>
      <c r="AL4329" s="385"/>
      <c r="AM4329" s="359"/>
      <c r="AN4329" s="385"/>
      <c r="AO4329" s="385"/>
      <c r="AP4329" s="385"/>
      <c r="AQ4329" s="385"/>
      <c r="AR4329" s="385"/>
      <c r="AS4329" s="385"/>
      <c r="AT4329" s="385"/>
      <c r="AU4329" s="359"/>
      <c r="AW4329" s="416"/>
      <c r="AX4329" s="694"/>
      <c r="AY4329" s="641"/>
      <c r="AZ4329" s="385"/>
      <c r="BA4329" s="385"/>
      <c r="BB4329" s="416"/>
      <c r="BC4329" s="416"/>
      <c r="BD4329" s="416"/>
      <c r="BE4329" s="416"/>
      <c r="BF4329" s="416"/>
      <c r="BG4329" s="416"/>
      <c r="BH4329" s="416"/>
      <c r="BI4329" s="416"/>
      <c r="BJ4329" s="416"/>
    </row>
    <row r="4330" spans="10:62" x14ac:dyDescent="0.2">
      <c r="J4330" s="385"/>
      <c r="K4330" s="217"/>
      <c r="L4330" s="217"/>
      <c r="M4330" s="693"/>
      <c r="N4330" s="693"/>
      <c r="O4330" s="359"/>
      <c r="P4330" s="619"/>
      <c r="Q4330" s="672"/>
      <c r="R4330" s="672"/>
      <c r="S4330" s="672"/>
      <c r="T4330" s="385"/>
      <c r="U4330" s="385"/>
      <c r="V4330" s="385"/>
      <c r="W4330" s="385"/>
      <c r="X4330" s="693"/>
      <c r="Y4330" s="325"/>
      <c r="Z4330" s="308"/>
      <c r="AA4330" s="383"/>
      <c r="AC4330" s="325"/>
      <c r="AD4330" s="325"/>
      <c r="AF4330" s="383"/>
      <c r="AH4330" s="325"/>
      <c r="AI4330" s="325"/>
      <c r="AK4330" s="385"/>
      <c r="AL4330" s="385"/>
      <c r="AM4330" s="359"/>
      <c r="AN4330" s="385"/>
      <c r="AO4330" s="385"/>
      <c r="AP4330" s="385"/>
      <c r="AQ4330" s="385"/>
      <c r="AR4330" s="385"/>
      <c r="AS4330" s="385"/>
      <c r="AT4330" s="385"/>
      <c r="AU4330" s="359"/>
      <c r="AW4330" s="416"/>
      <c r="AX4330" s="694"/>
      <c r="AY4330" s="641"/>
      <c r="AZ4330" s="385"/>
      <c r="BA4330" s="385"/>
      <c r="BB4330" s="416"/>
      <c r="BC4330" s="416"/>
      <c r="BD4330" s="416"/>
      <c r="BE4330" s="416"/>
      <c r="BF4330" s="416"/>
      <c r="BG4330" s="416"/>
      <c r="BH4330" s="416"/>
      <c r="BI4330" s="416"/>
      <c r="BJ4330" s="416"/>
    </row>
    <row r="4331" spans="10:62" x14ac:dyDescent="0.2">
      <c r="J4331" s="385"/>
      <c r="K4331" s="217"/>
      <c r="L4331" s="217"/>
      <c r="M4331" s="693"/>
      <c r="N4331" s="693"/>
      <c r="O4331" s="359"/>
      <c r="P4331" s="619"/>
      <c r="Q4331" s="672"/>
      <c r="R4331" s="672"/>
      <c r="S4331" s="672"/>
      <c r="T4331" s="385"/>
      <c r="U4331" s="385"/>
      <c r="V4331" s="385"/>
      <c r="W4331" s="385"/>
      <c r="X4331" s="693"/>
      <c r="Y4331" s="325"/>
      <c r="Z4331" s="308"/>
      <c r="AA4331" s="383"/>
      <c r="AC4331" s="325"/>
      <c r="AD4331" s="325"/>
      <c r="AF4331" s="383"/>
      <c r="AH4331" s="325"/>
      <c r="AI4331" s="325"/>
      <c r="AK4331" s="385"/>
      <c r="AL4331" s="385"/>
      <c r="AM4331" s="359"/>
      <c r="AN4331" s="385"/>
      <c r="AO4331" s="385"/>
      <c r="AP4331" s="385"/>
      <c r="AQ4331" s="385"/>
      <c r="AR4331" s="385"/>
      <c r="AS4331" s="385"/>
      <c r="AT4331" s="385"/>
      <c r="AU4331" s="359"/>
      <c r="AW4331" s="416"/>
      <c r="AX4331" s="694"/>
      <c r="AY4331" s="641"/>
      <c r="AZ4331" s="385"/>
      <c r="BA4331" s="385"/>
      <c r="BB4331" s="416"/>
      <c r="BC4331" s="416"/>
      <c r="BD4331" s="416"/>
      <c r="BE4331" s="416"/>
      <c r="BF4331" s="416"/>
      <c r="BG4331" s="416"/>
      <c r="BH4331" s="416"/>
      <c r="BI4331" s="416"/>
      <c r="BJ4331" s="416"/>
    </row>
    <row r="4332" spans="10:62" x14ac:dyDescent="0.2">
      <c r="J4332" s="385"/>
      <c r="K4332" s="217"/>
      <c r="L4332" s="217"/>
      <c r="M4332" s="693"/>
      <c r="N4332" s="693"/>
      <c r="O4332" s="359"/>
      <c r="P4332" s="619"/>
      <c r="Q4332" s="672"/>
      <c r="R4332" s="672"/>
      <c r="S4332" s="672"/>
      <c r="T4332" s="385"/>
      <c r="U4332" s="385"/>
      <c r="V4332" s="385"/>
      <c r="W4332" s="385"/>
      <c r="X4332" s="693"/>
      <c r="Y4332" s="325"/>
      <c r="Z4332" s="308"/>
      <c r="AA4332" s="383"/>
      <c r="AC4332" s="325"/>
      <c r="AD4332" s="325"/>
      <c r="AF4332" s="383"/>
      <c r="AH4332" s="325"/>
      <c r="AI4332" s="325"/>
      <c r="AK4332" s="385"/>
      <c r="AL4332" s="385"/>
      <c r="AM4332" s="359"/>
      <c r="AN4332" s="385"/>
      <c r="AO4332" s="385"/>
      <c r="AP4332" s="385"/>
      <c r="AQ4332" s="385"/>
      <c r="AR4332" s="385"/>
      <c r="AS4332" s="385"/>
      <c r="AT4332" s="385"/>
      <c r="AU4332" s="359"/>
      <c r="AW4332" s="416"/>
      <c r="AX4332" s="694"/>
      <c r="AY4332" s="641"/>
      <c r="AZ4332" s="385"/>
      <c r="BA4332" s="385"/>
      <c r="BB4332" s="416"/>
      <c r="BC4332" s="416"/>
      <c r="BD4332" s="416"/>
      <c r="BE4332" s="416"/>
      <c r="BF4332" s="416"/>
      <c r="BG4332" s="416"/>
      <c r="BH4332" s="416"/>
      <c r="BI4332" s="416"/>
      <c r="BJ4332" s="416"/>
    </row>
    <row r="4333" spans="10:62" x14ac:dyDescent="0.2">
      <c r="J4333" s="385"/>
      <c r="K4333" s="217"/>
      <c r="L4333" s="217"/>
      <c r="M4333" s="693"/>
      <c r="N4333" s="693"/>
      <c r="O4333" s="359"/>
      <c r="P4333" s="619"/>
      <c r="Q4333" s="672"/>
      <c r="R4333" s="672"/>
      <c r="S4333" s="672"/>
      <c r="T4333" s="385"/>
      <c r="U4333" s="385"/>
      <c r="V4333" s="385"/>
      <c r="W4333" s="385"/>
      <c r="X4333" s="693"/>
      <c r="Y4333" s="325"/>
      <c r="Z4333" s="308"/>
      <c r="AA4333" s="383"/>
      <c r="AC4333" s="325"/>
      <c r="AD4333" s="325"/>
      <c r="AF4333" s="383"/>
      <c r="AH4333" s="325"/>
      <c r="AI4333" s="325"/>
      <c r="AK4333" s="385"/>
      <c r="AL4333" s="385"/>
      <c r="AM4333" s="359"/>
      <c r="AN4333" s="385"/>
      <c r="AO4333" s="385"/>
      <c r="AP4333" s="385"/>
      <c r="AQ4333" s="385"/>
      <c r="AR4333" s="385"/>
      <c r="AS4333" s="385"/>
      <c r="AT4333" s="385"/>
      <c r="AU4333" s="359"/>
      <c r="AW4333" s="416"/>
      <c r="AX4333" s="694"/>
      <c r="AY4333" s="641"/>
      <c r="AZ4333" s="385"/>
      <c r="BA4333" s="385"/>
      <c r="BB4333" s="416"/>
      <c r="BC4333" s="416"/>
      <c r="BD4333" s="416"/>
      <c r="BE4333" s="416"/>
      <c r="BF4333" s="416"/>
      <c r="BG4333" s="416"/>
      <c r="BH4333" s="416"/>
      <c r="BI4333" s="416"/>
      <c r="BJ4333" s="416"/>
    </row>
    <row r="4334" spans="10:62" x14ac:dyDescent="0.2">
      <c r="J4334" s="385"/>
      <c r="K4334" s="217"/>
      <c r="L4334" s="217"/>
      <c r="M4334" s="693"/>
      <c r="N4334" s="693"/>
      <c r="O4334" s="359"/>
      <c r="P4334" s="619"/>
      <c r="Q4334" s="672"/>
      <c r="R4334" s="672"/>
      <c r="S4334" s="672"/>
      <c r="T4334" s="385"/>
      <c r="U4334" s="385"/>
      <c r="V4334" s="385"/>
      <c r="W4334" s="385"/>
      <c r="X4334" s="693"/>
      <c r="Y4334" s="325"/>
      <c r="Z4334" s="308"/>
      <c r="AA4334" s="383"/>
      <c r="AC4334" s="325"/>
      <c r="AD4334" s="325"/>
      <c r="AF4334" s="383"/>
      <c r="AH4334" s="325"/>
      <c r="AI4334" s="325"/>
      <c r="AK4334" s="385"/>
      <c r="AL4334" s="385"/>
      <c r="AM4334" s="359"/>
      <c r="AN4334" s="385"/>
      <c r="AO4334" s="385"/>
      <c r="AP4334" s="385"/>
      <c r="AQ4334" s="385"/>
      <c r="AR4334" s="385"/>
      <c r="AS4334" s="385"/>
      <c r="AT4334" s="385"/>
      <c r="AU4334" s="359"/>
      <c r="AW4334" s="416"/>
      <c r="AX4334" s="694"/>
      <c r="AY4334" s="641"/>
      <c r="AZ4334" s="385"/>
      <c r="BA4334" s="385"/>
      <c r="BB4334" s="416"/>
      <c r="BC4334" s="416"/>
      <c r="BD4334" s="416"/>
      <c r="BE4334" s="416"/>
      <c r="BF4334" s="416"/>
      <c r="BG4334" s="416"/>
      <c r="BH4334" s="416"/>
      <c r="BI4334" s="416"/>
      <c r="BJ4334" s="416"/>
    </row>
    <row r="4335" spans="10:62" x14ac:dyDescent="0.2">
      <c r="J4335" s="385"/>
      <c r="K4335" s="217"/>
      <c r="L4335" s="217"/>
      <c r="M4335" s="693"/>
      <c r="N4335" s="693"/>
      <c r="O4335" s="359"/>
      <c r="P4335" s="619"/>
      <c r="Q4335" s="672"/>
      <c r="R4335" s="672"/>
      <c r="S4335" s="672"/>
      <c r="T4335" s="385"/>
      <c r="U4335" s="385"/>
      <c r="V4335" s="385"/>
      <c r="W4335" s="385"/>
      <c r="X4335" s="693"/>
      <c r="Y4335" s="325"/>
      <c r="Z4335" s="308"/>
      <c r="AA4335" s="383"/>
      <c r="AC4335" s="325"/>
      <c r="AD4335" s="325"/>
      <c r="AF4335" s="383"/>
      <c r="AH4335" s="325"/>
      <c r="AI4335" s="325"/>
      <c r="AK4335" s="385"/>
      <c r="AL4335" s="385"/>
      <c r="AM4335" s="359"/>
      <c r="AN4335" s="385"/>
      <c r="AO4335" s="385"/>
      <c r="AP4335" s="385"/>
      <c r="AQ4335" s="385"/>
      <c r="AR4335" s="385"/>
      <c r="AS4335" s="385"/>
      <c r="AT4335" s="385"/>
      <c r="AU4335" s="359"/>
      <c r="AW4335" s="416"/>
      <c r="AX4335" s="694"/>
      <c r="AY4335" s="641"/>
      <c r="AZ4335" s="385"/>
      <c r="BA4335" s="385"/>
      <c r="BB4335" s="416"/>
      <c r="BC4335" s="416"/>
      <c r="BD4335" s="416"/>
      <c r="BE4335" s="416"/>
      <c r="BF4335" s="416"/>
      <c r="BG4335" s="416"/>
      <c r="BH4335" s="416"/>
      <c r="BI4335" s="416"/>
      <c r="BJ4335" s="416"/>
    </row>
    <row r="4336" spans="10:62" x14ac:dyDescent="0.2">
      <c r="J4336" s="385"/>
      <c r="K4336" s="217"/>
      <c r="L4336" s="217"/>
      <c r="M4336" s="693"/>
      <c r="N4336" s="693"/>
      <c r="O4336" s="359"/>
      <c r="P4336" s="619"/>
      <c r="Q4336" s="672"/>
      <c r="R4336" s="672"/>
      <c r="S4336" s="672"/>
      <c r="T4336" s="385"/>
      <c r="U4336" s="385"/>
      <c r="V4336" s="385"/>
      <c r="W4336" s="385"/>
      <c r="X4336" s="693"/>
      <c r="Y4336" s="325"/>
      <c r="Z4336" s="308"/>
      <c r="AA4336" s="383"/>
      <c r="AC4336" s="325"/>
      <c r="AD4336" s="325"/>
      <c r="AF4336" s="383"/>
      <c r="AH4336" s="325"/>
      <c r="AI4336" s="325"/>
      <c r="AK4336" s="385"/>
      <c r="AL4336" s="385"/>
      <c r="AM4336" s="359"/>
      <c r="AN4336" s="385"/>
      <c r="AO4336" s="385"/>
      <c r="AP4336" s="385"/>
      <c r="AQ4336" s="385"/>
      <c r="AR4336" s="385"/>
      <c r="AS4336" s="385"/>
      <c r="AT4336" s="385"/>
      <c r="AU4336" s="359"/>
      <c r="AW4336" s="416"/>
      <c r="AX4336" s="694"/>
      <c r="AY4336" s="641"/>
      <c r="AZ4336" s="385"/>
      <c r="BA4336" s="385"/>
      <c r="BB4336" s="416"/>
      <c r="BC4336" s="416"/>
      <c r="BD4336" s="416"/>
      <c r="BE4336" s="416"/>
      <c r="BF4336" s="416"/>
      <c r="BG4336" s="416"/>
      <c r="BH4336" s="416"/>
      <c r="BI4336" s="416"/>
      <c r="BJ4336" s="416"/>
    </row>
    <row r="4337" spans="10:62" x14ac:dyDescent="0.2">
      <c r="J4337" s="385"/>
      <c r="K4337" s="217"/>
      <c r="L4337" s="217"/>
      <c r="M4337" s="693"/>
      <c r="N4337" s="693"/>
      <c r="O4337" s="359"/>
      <c r="P4337" s="619"/>
      <c r="Q4337" s="672"/>
      <c r="R4337" s="672"/>
      <c r="S4337" s="672"/>
      <c r="T4337" s="385"/>
      <c r="U4337" s="385"/>
      <c r="V4337" s="385"/>
      <c r="W4337" s="385"/>
      <c r="X4337" s="693"/>
      <c r="Y4337" s="325"/>
      <c r="Z4337" s="308"/>
      <c r="AA4337" s="383"/>
      <c r="AC4337" s="325"/>
      <c r="AD4337" s="325"/>
      <c r="AF4337" s="383"/>
      <c r="AH4337" s="325"/>
      <c r="AI4337" s="325"/>
      <c r="AK4337" s="385"/>
      <c r="AL4337" s="385"/>
      <c r="AM4337" s="359"/>
      <c r="AN4337" s="385"/>
      <c r="AO4337" s="385"/>
      <c r="AP4337" s="385"/>
      <c r="AQ4337" s="385"/>
      <c r="AR4337" s="385"/>
      <c r="AS4337" s="385"/>
      <c r="AT4337" s="385"/>
      <c r="AU4337" s="359"/>
      <c r="AW4337" s="416"/>
      <c r="AX4337" s="694"/>
      <c r="AY4337" s="641"/>
      <c r="AZ4337" s="385"/>
      <c r="BA4337" s="385"/>
      <c r="BB4337" s="416"/>
      <c r="BC4337" s="416"/>
      <c r="BD4337" s="416"/>
      <c r="BE4337" s="416"/>
      <c r="BF4337" s="416"/>
      <c r="BG4337" s="416"/>
      <c r="BH4337" s="416"/>
      <c r="BI4337" s="416"/>
      <c r="BJ4337" s="416"/>
    </row>
    <row r="4338" spans="10:62" x14ac:dyDescent="0.2">
      <c r="J4338" s="385"/>
      <c r="K4338" s="217"/>
      <c r="L4338" s="217"/>
      <c r="M4338" s="693"/>
      <c r="N4338" s="693"/>
      <c r="O4338" s="359"/>
      <c r="P4338" s="619"/>
      <c r="Q4338" s="672"/>
      <c r="R4338" s="672"/>
      <c r="S4338" s="672"/>
      <c r="T4338" s="385"/>
      <c r="U4338" s="385"/>
      <c r="V4338" s="385"/>
      <c r="W4338" s="385"/>
      <c r="X4338" s="693"/>
      <c r="Y4338" s="325"/>
      <c r="Z4338" s="308"/>
      <c r="AA4338" s="383"/>
      <c r="AC4338" s="325"/>
      <c r="AD4338" s="325"/>
      <c r="AF4338" s="383"/>
      <c r="AH4338" s="325"/>
      <c r="AI4338" s="325"/>
      <c r="AK4338" s="385"/>
      <c r="AL4338" s="385"/>
      <c r="AM4338" s="359"/>
      <c r="AN4338" s="385"/>
      <c r="AO4338" s="385"/>
      <c r="AP4338" s="385"/>
      <c r="AQ4338" s="385"/>
      <c r="AR4338" s="385"/>
      <c r="AS4338" s="385"/>
      <c r="AT4338" s="385"/>
      <c r="AU4338" s="359"/>
      <c r="AW4338" s="416"/>
      <c r="AX4338" s="694"/>
      <c r="AY4338" s="641"/>
      <c r="AZ4338" s="385"/>
      <c r="BA4338" s="385"/>
      <c r="BB4338" s="416"/>
      <c r="BC4338" s="416"/>
      <c r="BD4338" s="416"/>
      <c r="BE4338" s="416"/>
      <c r="BF4338" s="416"/>
      <c r="BG4338" s="416"/>
      <c r="BH4338" s="416"/>
      <c r="BI4338" s="416"/>
      <c r="BJ4338" s="416"/>
    </row>
    <row r="4339" spans="10:62" x14ac:dyDescent="0.2">
      <c r="J4339" s="385"/>
      <c r="K4339" s="217"/>
      <c r="L4339" s="217"/>
      <c r="M4339" s="693"/>
      <c r="N4339" s="693"/>
      <c r="O4339" s="359"/>
      <c r="P4339" s="619"/>
      <c r="Q4339" s="672"/>
      <c r="R4339" s="672"/>
      <c r="S4339" s="672"/>
      <c r="T4339" s="385"/>
      <c r="U4339" s="385"/>
      <c r="V4339" s="385"/>
      <c r="W4339" s="385"/>
      <c r="X4339" s="693"/>
      <c r="Y4339" s="325"/>
      <c r="Z4339" s="308"/>
      <c r="AA4339" s="383"/>
      <c r="AC4339" s="325"/>
      <c r="AD4339" s="325"/>
      <c r="AF4339" s="383"/>
      <c r="AH4339" s="325"/>
      <c r="AI4339" s="325"/>
      <c r="AK4339" s="385"/>
      <c r="AL4339" s="385"/>
      <c r="AM4339" s="359"/>
      <c r="AN4339" s="385"/>
      <c r="AO4339" s="385"/>
      <c r="AP4339" s="385"/>
      <c r="AQ4339" s="385"/>
      <c r="AR4339" s="385"/>
      <c r="AS4339" s="385"/>
      <c r="AT4339" s="385"/>
      <c r="AU4339" s="359"/>
      <c r="AW4339" s="416"/>
      <c r="AX4339" s="694"/>
      <c r="AY4339" s="641"/>
      <c r="AZ4339" s="385"/>
      <c r="BA4339" s="385"/>
      <c r="BB4339" s="416"/>
      <c r="BC4339" s="416"/>
      <c r="BD4339" s="416"/>
      <c r="BE4339" s="416"/>
      <c r="BF4339" s="416"/>
      <c r="BG4339" s="416"/>
      <c r="BH4339" s="416"/>
      <c r="BI4339" s="416"/>
      <c r="BJ4339" s="416"/>
    </row>
    <row r="4340" spans="10:62" x14ac:dyDescent="0.2">
      <c r="J4340" s="385"/>
      <c r="K4340" s="217"/>
      <c r="L4340" s="217"/>
      <c r="M4340" s="693"/>
      <c r="N4340" s="693"/>
      <c r="O4340" s="359"/>
      <c r="P4340" s="619"/>
      <c r="Q4340" s="672"/>
      <c r="R4340" s="672"/>
      <c r="S4340" s="672"/>
      <c r="T4340" s="385"/>
      <c r="U4340" s="385"/>
      <c r="V4340" s="385"/>
      <c r="W4340" s="385"/>
      <c r="X4340" s="693"/>
      <c r="Y4340" s="325"/>
      <c r="Z4340" s="308"/>
      <c r="AA4340" s="383"/>
      <c r="AC4340" s="325"/>
      <c r="AD4340" s="325"/>
      <c r="AF4340" s="383"/>
      <c r="AH4340" s="325"/>
      <c r="AI4340" s="325"/>
      <c r="AK4340" s="385"/>
      <c r="AL4340" s="385"/>
      <c r="AM4340" s="359"/>
      <c r="AN4340" s="385"/>
      <c r="AO4340" s="385"/>
      <c r="AP4340" s="385"/>
      <c r="AQ4340" s="385"/>
      <c r="AR4340" s="385"/>
      <c r="AS4340" s="385"/>
      <c r="AT4340" s="385"/>
      <c r="AU4340" s="359"/>
      <c r="AW4340" s="416"/>
      <c r="AX4340" s="694"/>
      <c r="AY4340" s="641"/>
      <c r="AZ4340" s="385"/>
      <c r="BA4340" s="385"/>
      <c r="BB4340" s="416"/>
      <c r="BC4340" s="416"/>
      <c r="BD4340" s="416"/>
      <c r="BE4340" s="416"/>
      <c r="BF4340" s="416"/>
      <c r="BG4340" s="416"/>
      <c r="BH4340" s="416"/>
      <c r="BI4340" s="416"/>
      <c r="BJ4340" s="416"/>
    </row>
    <row r="4341" spans="10:62" x14ac:dyDescent="0.2">
      <c r="J4341" s="385"/>
      <c r="K4341" s="217"/>
      <c r="L4341" s="217"/>
      <c r="M4341" s="693"/>
      <c r="N4341" s="693"/>
      <c r="O4341" s="359"/>
      <c r="P4341" s="619"/>
      <c r="Q4341" s="672"/>
      <c r="R4341" s="672"/>
      <c r="S4341" s="672"/>
      <c r="T4341" s="385"/>
      <c r="U4341" s="385"/>
      <c r="V4341" s="385"/>
      <c r="W4341" s="385"/>
      <c r="X4341" s="693"/>
      <c r="Y4341" s="325"/>
      <c r="Z4341" s="308"/>
      <c r="AA4341" s="383"/>
      <c r="AC4341" s="325"/>
      <c r="AD4341" s="325"/>
      <c r="AF4341" s="383"/>
      <c r="AH4341" s="325"/>
      <c r="AI4341" s="325"/>
      <c r="AK4341" s="385"/>
      <c r="AL4341" s="385"/>
      <c r="AM4341" s="359"/>
      <c r="AN4341" s="385"/>
      <c r="AO4341" s="385"/>
      <c r="AP4341" s="385"/>
      <c r="AQ4341" s="385"/>
      <c r="AR4341" s="385"/>
      <c r="AS4341" s="385"/>
      <c r="AT4341" s="385"/>
      <c r="AU4341" s="359"/>
      <c r="AW4341" s="416"/>
      <c r="AX4341" s="694"/>
      <c r="AY4341" s="641"/>
      <c r="AZ4341" s="385"/>
      <c r="BA4341" s="385"/>
      <c r="BB4341" s="416"/>
      <c r="BC4341" s="416"/>
      <c r="BD4341" s="416"/>
      <c r="BE4341" s="416"/>
      <c r="BF4341" s="416"/>
      <c r="BG4341" s="416"/>
      <c r="BH4341" s="416"/>
      <c r="BI4341" s="416"/>
      <c r="BJ4341" s="416"/>
    </row>
    <row r="4342" spans="10:62" x14ac:dyDescent="0.2">
      <c r="J4342" s="385"/>
      <c r="K4342" s="217"/>
      <c r="L4342" s="217"/>
      <c r="M4342" s="693"/>
      <c r="N4342" s="693"/>
      <c r="O4342" s="359"/>
      <c r="P4342" s="619"/>
      <c r="Q4342" s="672"/>
      <c r="R4342" s="672"/>
      <c r="S4342" s="672"/>
      <c r="T4342" s="385"/>
      <c r="U4342" s="385"/>
      <c r="V4342" s="385"/>
      <c r="W4342" s="385"/>
      <c r="X4342" s="693"/>
      <c r="Y4342" s="325"/>
      <c r="Z4342" s="308"/>
      <c r="AA4342" s="383"/>
      <c r="AC4342" s="325"/>
      <c r="AD4342" s="325"/>
      <c r="AF4342" s="383"/>
      <c r="AH4342" s="325"/>
      <c r="AI4342" s="325"/>
      <c r="AK4342" s="385"/>
      <c r="AL4342" s="385"/>
      <c r="AM4342" s="359"/>
      <c r="AN4342" s="385"/>
      <c r="AO4342" s="385"/>
      <c r="AP4342" s="385"/>
      <c r="AQ4342" s="385"/>
      <c r="AR4342" s="385"/>
      <c r="AS4342" s="385"/>
      <c r="AT4342" s="385"/>
      <c r="AU4342" s="359"/>
      <c r="AW4342" s="416"/>
      <c r="AX4342" s="694"/>
      <c r="AY4342" s="641"/>
      <c r="AZ4342" s="385"/>
      <c r="BA4342" s="385"/>
      <c r="BB4342" s="416"/>
      <c r="BC4342" s="416"/>
      <c r="BD4342" s="416"/>
      <c r="BE4342" s="416"/>
      <c r="BF4342" s="416"/>
      <c r="BG4342" s="416"/>
      <c r="BH4342" s="416"/>
      <c r="BI4342" s="416"/>
      <c r="BJ4342" s="416"/>
    </row>
    <row r="4343" spans="10:62" x14ac:dyDescent="0.2">
      <c r="J4343" s="385"/>
      <c r="K4343" s="217"/>
      <c r="L4343" s="217"/>
      <c r="M4343" s="693"/>
      <c r="N4343" s="693"/>
      <c r="O4343" s="359"/>
      <c r="P4343" s="619"/>
      <c r="Q4343" s="672"/>
      <c r="R4343" s="672"/>
      <c r="S4343" s="672"/>
      <c r="T4343" s="385"/>
      <c r="U4343" s="385"/>
      <c r="V4343" s="385"/>
      <c r="W4343" s="385"/>
      <c r="X4343" s="693"/>
      <c r="Y4343" s="325"/>
      <c r="Z4343" s="308"/>
      <c r="AA4343" s="383"/>
      <c r="AC4343" s="325"/>
      <c r="AD4343" s="325"/>
      <c r="AF4343" s="383"/>
      <c r="AH4343" s="325"/>
      <c r="AI4343" s="325"/>
      <c r="AK4343" s="385"/>
      <c r="AL4343" s="385"/>
      <c r="AM4343" s="359"/>
      <c r="AN4343" s="385"/>
      <c r="AO4343" s="385"/>
      <c r="AP4343" s="385"/>
      <c r="AQ4343" s="385"/>
      <c r="AR4343" s="385"/>
      <c r="AS4343" s="385"/>
      <c r="AT4343" s="385"/>
      <c r="AU4343" s="359"/>
      <c r="AW4343" s="416"/>
      <c r="AX4343" s="694"/>
      <c r="AY4343" s="641"/>
      <c r="AZ4343" s="385"/>
      <c r="BA4343" s="385"/>
      <c r="BB4343" s="416"/>
      <c r="BC4343" s="416"/>
      <c r="BD4343" s="416"/>
      <c r="BE4343" s="416"/>
      <c r="BF4343" s="416"/>
      <c r="BG4343" s="416"/>
      <c r="BH4343" s="416"/>
      <c r="BI4343" s="416"/>
      <c r="BJ4343" s="416"/>
    </row>
    <row r="4344" spans="10:62" x14ac:dyDescent="0.2">
      <c r="J4344" s="385"/>
      <c r="K4344" s="217"/>
      <c r="L4344" s="217"/>
      <c r="M4344" s="693"/>
      <c r="N4344" s="693"/>
      <c r="O4344" s="359"/>
      <c r="P4344" s="619"/>
      <c r="Q4344" s="672"/>
      <c r="R4344" s="672"/>
      <c r="S4344" s="672"/>
      <c r="T4344" s="385"/>
      <c r="U4344" s="385"/>
      <c r="V4344" s="385"/>
      <c r="W4344" s="385"/>
      <c r="X4344" s="693"/>
      <c r="Y4344" s="325"/>
      <c r="Z4344" s="308"/>
      <c r="AA4344" s="383"/>
      <c r="AC4344" s="325"/>
      <c r="AD4344" s="325"/>
      <c r="AF4344" s="383"/>
      <c r="AH4344" s="325"/>
      <c r="AI4344" s="325"/>
      <c r="AK4344" s="385"/>
      <c r="AL4344" s="385"/>
      <c r="AM4344" s="359"/>
      <c r="AN4344" s="385"/>
      <c r="AO4344" s="385"/>
      <c r="AP4344" s="385"/>
      <c r="AQ4344" s="385"/>
      <c r="AR4344" s="385"/>
      <c r="AS4344" s="385"/>
      <c r="AT4344" s="385"/>
      <c r="AU4344" s="359"/>
      <c r="AW4344" s="416"/>
      <c r="AX4344" s="694"/>
      <c r="AY4344" s="641"/>
      <c r="AZ4344" s="385"/>
      <c r="BA4344" s="385"/>
      <c r="BB4344" s="416"/>
      <c r="BC4344" s="416"/>
      <c r="BD4344" s="416"/>
      <c r="BE4344" s="416"/>
      <c r="BF4344" s="416"/>
      <c r="BG4344" s="416"/>
      <c r="BH4344" s="416"/>
      <c r="BI4344" s="416"/>
      <c r="BJ4344" s="416"/>
    </row>
    <row r="4345" spans="10:62" x14ac:dyDescent="0.2">
      <c r="J4345" s="385"/>
      <c r="K4345" s="217"/>
      <c r="L4345" s="217"/>
      <c r="M4345" s="693"/>
      <c r="N4345" s="693"/>
      <c r="O4345" s="359"/>
      <c r="P4345" s="619"/>
      <c r="Q4345" s="672"/>
      <c r="R4345" s="672"/>
      <c r="S4345" s="672"/>
      <c r="T4345" s="385"/>
      <c r="U4345" s="385"/>
      <c r="V4345" s="385"/>
      <c r="W4345" s="385"/>
      <c r="X4345" s="693"/>
      <c r="Y4345" s="325"/>
      <c r="Z4345" s="308"/>
      <c r="AA4345" s="383"/>
      <c r="AC4345" s="325"/>
      <c r="AD4345" s="325"/>
      <c r="AF4345" s="383"/>
      <c r="AH4345" s="325"/>
      <c r="AI4345" s="325"/>
      <c r="AK4345" s="385"/>
      <c r="AL4345" s="385"/>
      <c r="AM4345" s="359"/>
      <c r="AN4345" s="385"/>
      <c r="AO4345" s="385"/>
      <c r="AP4345" s="385"/>
      <c r="AQ4345" s="385"/>
      <c r="AR4345" s="385"/>
      <c r="AS4345" s="385"/>
      <c r="AT4345" s="385"/>
      <c r="AU4345" s="359"/>
      <c r="AW4345" s="416"/>
      <c r="AX4345" s="694"/>
      <c r="AY4345" s="641"/>
      <c r="AZ4345" s="385"/>
      <c r="BA4345" s="385"/>
      <c r="BB4345" s="416"/>
      <c r="BC4345" s="416"/>
      <c r="BD4345" s="416"/>
      <c r="BE4345" s="416"/>
      <c r="BF4345" s="416"/>
      <c r="BG4345" s="416"/>
      <c r="BH4345" s="416"/>
      <c r="BI4345" s="416"/>
      <c r="BJ4345" s="416"/>
    </row>
    <row r="4346" spans="10:62" x14ac:dyDescent="0.2">
      <c r="J4346" s="385"/>
      <c r="K4346" s="217"/>
      <c r="L4346" s="217"/>
      <c r="M4346" s="693"/>
      <c r="N4346" s="693"/>
      <c r="O4346" s="359"/>
      <c r="P4346" s="619"/>
      <c r="Q4346" s="672"/>
      <c r="R4346" s="672"/>
      <c r="S4346" s="672"/>
      <c r="T4346" s="385"/>
      <c r="U4346" s="385"/>
      <c r="V4346" s="385"/>
      <c r="W4346" s="385"/>
      <c r="X4346" s="693"/>
      <c r="Y4346" s="325"/>
      <c r="Z4346" s="308"/>
      <c r="AA4346" s="383"/>
      <c r="AC4346" s="325"/>
      <c r="AD4346" s="325"/>
      <c r="AF4346" s="383"/>
      <c r="AH4346" s="325"/>
      <c r="AI4346" s="325"/>
      <c r="AK4346" s="385"/>
      <c r="AL4346" s="385"/>
      <c r="AM4346" s="359"/>
      <c r="AN4346" s="385"/>
      <c r="AO4346" s="385"/>
      <c r="AP4346" s="385"/>
      <c r="AQ4346" s="385"/>
      <c r="AR4346" s="385"/>
      <c r="AS4346" s="385"/>
      <c r="AT4346" s="385"/>
      <c r="AU4346" s="359"/>
      <c r="AW4346" s="416"/>
      <c r="AX4346" s="694"/>
      <c r="AY4346" s="641"/>
      <c r="AZ4346" s="385"/>
      <c r="BA4346" s="385"/>
      <c r="BB4346" s="416"/>
      <c r="BC4346" s="416"/>
      <c r="BD4346" s="416"/>
      <c r="BE4346" s="416"/>
      <c r="BF4346" s="416"/>
      <c r="BG4346" s="416"/>
      <c r="BH4346" s="416"/>
      <c r="BI4346" s="416"/>
      <c r="BJ4346" s="416"/>
    </row>
    <row r="4347" spans="10:62" x14ac:dyDescent="0.2">
      <c r="J4347" s="385"/>
      <c r="K4347" s="217"/>
      <c r="L4347" s="217"/>
      <c r="M4347" s="693"/>
      <c r="N4347" s="693"/>
      <c r="O4347" s="359"/>
      <c r="P4347" s="619"/>
      <c r="Q4347" s="672"/>
      <c r="R4347" s="672"/>
      <c r="S4347" s="672"/>
      <c r="T4347" s="385"/>
      <c r="U4347" s="385"/>
      <c r="V4347" s="385"/>
      <c r="W4347" s="385"/>
      <c r="X4347" s="693"/>
      <c r="Y4347" s="325"/>
      <c r="Z4347" s="308"/>
      <c r="AA4347" s="383"/>
      <c r="AC4347" s="325"/>
      <c r="AD4347" s="325"/>
      <c r="AF4347" s="383"/>
      <c r="AH4347" s="325"/>
      <c r="AI4347" s="325"/>
      <c r="AK4347" s="385"/>
      <c r="AL4347" s="385"/>
      <c r="AM4347" s="359"/>
      <c r="AN4347" s="385"/>
      <c r="AO4347" s="385"/>
      <c r="AP4347" s="385"/>
      <c r="AQ4347" s="385"/>
      <c r="AR4347" s="385"/>
      <c r="AS4347" s="385"/>
      <c r="AT4347" s="385"/>
      <c r="AU4347" s="359"/>
      <c r="AW4347" s="416"/>
      <c r="AX4347" s="694"/>
      <c r="AY4347" s="641"/>
      <c r="AZ4347" s="385"/>
      <c r="BA4347" s="385"/>
      <c r="BB4347" s="416"/>
      <c r="BC4347" s="416"/>
      <c r="BD4347" s="416"/>
      <c r="BE4347" s="416"/>
      <c r="BF4347" s="416"/>
      <c r="BG4347" s="416"/>
      <c r="BH4347" s="416"/>
      <c r="BI4347" s="416"/>
      <c r="BJ4347" s="416"/>
    </row>
    <row r="4348" spans="10:62" x14ac:dyDescent="0.2">
      <c r="J4348" s="385"/>
      <c r="K4348" s="217"/>
      <c r="L4348" s="217"/>
      <c r="M4348" s="693"/>
      <c r="N4348" s="693"/>
      <c r="O4348" s="359"/>
      <c r="P4348" s="619"/>
      <c r="Q4348" s="672"/>
      <c r="R4348" s="672"/>
      <c r="S4348" s="672"/>
      <c r="T4348" s="385"/>
      <c r="U4348" s="385"/>
      <c r="V4348" s="385"/>
      <c r="W4348" s="385"/>
      <c r="X4348" s="693"/>
      <c r="Y4348" s="325"/>
      <c r="Z4348" s="308"/>
      <c r="AA4348" s="383"/>
      <c r="AC4348" s="325"/>
      <c r="AD4348" s="325"/>
      <c r="AF4348" s="383"/>
      <c r="AH4348" s="325"/>
      <c r="AI4348" s="325"/>
      <c r="AK4348" s="385"/>
      <c r="AL4348" s="385"/>
      <c r="AM4348" s="359"/>
      <c r="AN4348" s="385"/>
      <c r="AO4348" s="385"/>
      <c r="AP4348" s="385"/>
      <c r="AQ4348" s="385"/>
      <c r="AR4348" s="385"/>
      <c r="AS4348" s="385"/>
      <c r="AT4348" s="385"/>
      <c r="AU4348" s="359"/>
      <c r="AW4348" s="416"/>
      <c r="AX4348" s="694"/>
      <c r="AY4348" s="641"/>
      <c r="AZ4348" s="385"/>
      <c r="BA4348" s="385"/>
      <c r="BB4348" s="416"/>
      <c r="BC4348" s="416"/>
      <c r="BD4348" s="416"/>
      <c r="BE4348" s="416"/>
      <c r="BF4348" s="416"/>
      <c r="BG4348" s="416"/>
      <c r="BH4348" s="416"/>
      <c r="BI4348" s="416"/>
      <c r="BJ4348" s="416"/>
    </row>
    <row r="4349" spans="10:62" x14ac:dyDescent="0.2">
      <c r="J4349" s="385"/>
      <c r="K4349" s="217"/>
      <c r="L4349" s="217"/>
      <c r="M4349" s="693"/>
      <c r="N4349" s="693"/>
      <c r="O4349" s="359"/>
      <c r="P4349" s="619"/>
      <c r="Q4349" s="672"/>
      <c r="R4349" s="672"/>
      <c r="S4349" s="672"/>
      <c r="T4349" s="385"/>
      <c r="U4349" s="385"/>
      <c r="V4349" s="385"/>
      <c r="W4349" s="385"/>
      <c r="X4349" s="693"/>
      <c r="Y4349" s="325"/>
      <c r="Z4349" s="308"/>
      <c r="AA4349" s="383"/>
      <c r="AC4349" s="325"/>
      <c r="AD4349" s="325"/>
      <c r="AF4349" s="383"/>
      <c r="AH4349" s="325"/>
      <c r="AI4349" s="325"/>
      <c r="AK4349" s="385"/>
      <c r="AL4349" s="385"/>
      <c r="AM4349" s="359"/>
      <c r="AN4349" s="385"/>
      <c r="AO4349" s="385"/>
      <c r="AP4349" s="385"/>
      <c r="AQ4349" s="385"/>
      <c r="AR4349" s="385"/>
      <c r="AS4349" s="385"/>
      <c r="AT4349" s="385"/>
      <c r="AU4349" s="359"/>
      <c r="AW4349" s="416"/>
      <c r="AX4349" s="694"/>
      <c r="AY4349" s="641"/>
      <c r="AZ4349" s="385"/>
      <c r="BA4349" s="385"/>
      <c r="BB4349" s="416"/>
      <c r="BC4349" s="416"/>
      <c r="BD4349" s="416"/>
      <c r="BE4349" s="416"/>
      <c r="BF4349" s="416"/>
      <c r="BG4349" s="416"/>
      <c r="BH4349" s="416"/>
      <c r="BI4349" s="416"/>
      <c r="BJ4349" s="416"/>
    </row>
    <row r="4350" spans="10:62" x14ac:dyDescent="0.2">
      <c r="J4350" s="385"/>
      <c r="K4350" s="217"/>
      <c r="L4350" s="217"/>
      <c r="M4350" s="693"/>
      <c r="N4350" s="693"/>
      <c r="O4350" s="359"/>
      <c r="P4350" s="619"/>
      <c r="Q4350" s="672"/>
      <c r="R4350" s="672"/>
      <c r="S4350" s="672"/>
      <c r="T4350" s="385"/>
      <c r="U4350" s="385"/>
      <c r="V4350" s="385"/>
      <c r="W4350" s="385"/>
      <c r="X4350" s="693"/>
      <c r="Y4350" s="325"/>
      <c r="Z4350" s="308"/>
      <c r="AA4350" s="383"/>
      <c r="AC4350" s="325"/>
      <c r="AD4350" s="325"/>
      <c r="AF4350" s="383"/>
      <c r="AH4350" s="325"/>
      <c r="AI4350" s="325"/>
      <c r="AK4350" s="385"/>
      <c r="AL4350" s="385"/>
      <c r="AM4350" s="359"/>
      <c r="AN4350" s="385"/>
      <c r="AO4350" s="385"/>
      <c r="AP4350" s="385"/>
      <c r="AQ4350" s="385"/>
      <c r="AR4350" s="385"/>
      <c r="AS4350" s="385"/>
      <c r="AT4350" s="385"/>
      <c r="AU4350" s="359"/>
      <c r="AW4350" s="416"/>
      <c r="AX4350" s="694"/>
      <c r="AY4350" s="641"/>
      <c r="AZ4350" s="385"/>
      <c r="BA4350" s="385"/>
      <c r="BB4350" s="416"/>
      <c r="BC4350" s="416"/>
      <c r="BD4350" s="416"/>
      <c r="BE4350" s="416"/>
      <c r="BF4350" s="416"/>
      <c r="BG4350" s="416"/>
      <c r="BH4350" s="416"/>
      <c r="BI4350" s="416"/>
      <c r="BJ4350" s="416"/>
    </row>
    <row r="4351" spans="10:62" x14ac:dyDescent="0.2">
      <c r="J4351" s="385"/>
      <c r="K4351" s="217"/>
      <c r="L4351" s="217"/>
      <c r="M4351" s="693"/>
      <c r="N4351" s="693"/>
      <c r="O4351" s="359"/>
      <c r="P4351" s="619"/>
      <c r="Q4351" s="672"/>
      <c r="R4351" s="672"/>
      <c r="S4351" s="672"/>
      <c r="T4351" s="385"/>
      <c r="U4351" s="385"/>
      <c r="V4351" s="385"/>
      <c r="W4351" s="385"/>
      <c r="X4351" s="693"/>
      <c r="Y4351" s="325"/>
      <c r="Z4351" s="308"/>
      <c r="AA4351" s="383"/>
      <c r="AC4351" s="325"/>
      <c r="AD4351" s="325"/>
      <c r="AF4351" s="383"/>
      <c r="AH4351" s="325"/>
      <c r="AI4351" s="325"/>
      <c r="AK4351" s="385"/>
      <c r="AL4351" s="385"/>
      <c r="AM4351" s="359"/>
      <c r="AN4351" s="385"/>
      <c r="AO4351" s="385"/>
      <c r="AP4351" s="385"/>
      <c r="AQ4351" s="385"/>
      <c r="AR4351" s="385"/>
      <c r="AS4351" s="385"/>
      <c r="AT4351" s="385"/>
      <c r="AU4351" s="359"/>
      <c r="AW4351" s="416"/>
      <c r="AX4351" s="694"/>
      <c r="AY4351" s="641"/>
      <c r="AZ4351" s="385"/>
      <c r="BA4351" s="385"/>
      <c r="BB4351" s="416"/>
      <c r="BC4351" s="416"/>
      <c r="BD4351" s="416"/>
      <c r="BE4351" s="416"/>
      <c r="BF4351" s="416"/>
      <c r="BG4351" s="416"/>
      <c r="BH4351" s="416"/>
      <c r="BI4351" s="416"/>
      <c r="BJ4351" s="416"/>
    </row>
    <row r="4352" spans="10:62" x14ac:dyDescent="0.2">
      <c r="J4352" s="385"/>
      <c r="K4352" s="217"/>
      <c r="L4352" s="217"/>
      <c r="M4352" s="693"/>
      <c r="N4352" s="693"/>
      <c r="O4352" s="359"/>
      <c r="P4352" s="619"/>
      <c r="Q4352" s="672"/>
      <c r="R4352" s="672"/>
      <c r="S4352" s="672"/>
      <c r="T4352" s="385"/>
      <c r="U4352" s="385"/>
      <c r="V4352" s="385"/>
      <c r="W4352" s="385"/>
      <c r="X4352" s="693"/>
      <c r="Y4352" s="325"/>
      <c r="Z4352" s="308"/>
      <c r="AA4352" s="383"/>
      <c r="AC4352" s="325"/>
      <c r="AD4352" s="325"/>
      <c r="AF4352" s="383"/>
      <c r="AH4352" s="325"/>
      <c r="AI4352" s="325"/>
      <c r="AK4352" s="385"/>
      <c r="AL4352" s="385"/>
      <c r="AM4352" s="359"/>
      <c r="AN4352" s="385"/>
      <c r="AO4352" s="385"/>
      <c r="AP4352" s="385"/>
      <c r="AQ4352" s="385"/>
      <c r="AR4352" s="385"/>
      <c r="AS4352" s="385"/>
      <c r="AT4352" s="385"/>
      <c r="AU4352" s="359"/>
      <c r="AW4352" s="416"/>
      <c r="AX4352" s="694"/>
      <c r="AY4352" s="641"/>
      <c r="AZ4352" s="385"/>
      <c r="BA4352" s="385"/>
      <c r="BB4352" s="416"/>
      <c r="BC4352" s="416"/>
      <c r="BD4352" s="416"/>
      <c r="BE4352" s="416"/>
      <c r="BF4352" s="416"/>
      <c r="BG4352" s="416"/>
      <c r="BH4352" s="416"/>
      <c r="BI4352" s="416"/>
      <c r="BJ4352" s="416"/>
    </row>
    <row r="4353" spans="10:62" x14ac:dyDescent="0.2">
      <c r="J4353" s="385"/>
      <c r="K4353" s="217"/>
      <c r="L4353" s="217"/>
      <c r="M4353" s="693"/>
      <c r="N4353" s="693"/>
      <c r="O4353" s="359"/>
      <c r="P4353" s="619"/>
      <c r="Q4353" s="672"/>
      <c r="R4353" s="672"/>
      <c r="S4353" s="672"/>
      <c r="T4353" s="385"/>
      <c r="U4353" s="385"/>
      <c r="V4353" s="385"/>
      <c r="W4353" s="385"/>
      <c r="X4353" s="693"/>
      <c r="Y4353" s="325"/>
      <c r="Z4353" s="308"/>
      <c r="AA4353" s="383"/>
      <c r="AC4353" s="325"/>
      <c r="AD4353" s="325"/>
      <c r="AF4353" s="383"/>
      <c r="AH4353" s="325"/>
      <c r="AI4353" s="325"/>
      <c r="AK4353" s="385"/>
      <c r="AL4353" s="385"/>
      <c r="AM4353" s="359"/>
      <c r="AN4353" s="385"/>
      <c r="AO4353" s="385"/>
      <c r="AP4353" s="385"/>
      <c r="AQ4353" s="385"/>
      <c r="AR4353" s="385"/>
      <c r="AS4353" s="385"/>
      <c r="AT4353" s="385"/>
      <c r="AU4353" s="359"/>
      <c r="AW4353" s="416"/>
      <c r="AX4353" s="694"/>
      <c r="AY4353" s="641"/>
      <c r="AZ4353" s="385"/>
      <c r="BA4353" s="385"/>
      <c r="BB4353" s="416"/>
      <c r="BC4353" s="416"/>
      <c r="BD4353" s="416"/>
      <c r="BE4353" s="416"/>
      <c r="BF4353" s="416"/>
      <c r="BG4353" s="416"/>
      <c r="BH4353" s="416"/>
      <c r="BI4353" s="416"/>
      <c r="BJ4353" s="416"/>
    </row>
    <row r="4354" spans="10:62" x14ac:dyDescent="0.2">
      <c r="J4354" s="385"/>
      <c r="K4354" s="217"/>
      <c r="L4354" s="217"/>
      <c r="M4354" s="693"/>
      <c r="N4354" s="693"/>
      <c r="O4354" s="359"/>
      <c r="P4354" s="619"/>
      <c r="Q4354" s="672"/>
      <c r="R4354" s="672"/>
      <c r="S4354" s="672"/>
      <c r="T4354" s="385"/>
      <c r="U4354" s="385"/>
      <c r="V4354" s="385"/>
      <c r="W4354" s="385"/>
      <c r="X4354" s="693"/>
      <c r="Y4354" s="325"/>
      <c r="Z4354" s="308"/>
      <c r="AA4354" s="383"/>
      <c r="AC4354" s="325"/>
      <c r="AD4354" s="325"/>
      <c r="AF4354" s="383"/>
      <c r="AH4354" s="325"/>
      <c r="AI4354" s="325"/>
      <c r="AK4354" s="385"/>
      <c r="AL4354" s="385"/>
      <c r="AM4354" s="359"/>
      <c r="AN4354" s="385"/>
      <c r="AO4354" s="385"/>
      <c r="AP4354" s="385"/>
      <c r="AQ4354" s="385"/>
      <c r="AR4354" s="385"/>
      <c r="AS4354" s="385"/>
      <c r="AT4354" s="385"/>
      <c r="AU4354" s="359"/>
      <c r="AW4354" s="416"/>
      <c r="AX4354" s="694"/>
      <c r="AY4354" s="641"/>
      <c r="AZ4354" s="385"/>
      <c r="BA4354" s="385"/>
      <c r="BB4354" s="416"/>
      <c r="BC4354" s="416"/>
      <c r="BD4354" s="416"/>
      <c r="BE4354" s="416"/>
      <c r="BF4354" s="416"/>
      <c r="BG4354" s="416"/>
      <c r="BH4354" s="416"/>
      <c r="BI4354" s="416"/>
      <c r="BJ4354" s="416"/>
    </row>
    <row r="4355" spans="10:62" x14ac:dyDescent="0.2">
      <c r="J4355" s="385"/>
      <c r="K4355" s="217"/>
      <c r="L4355" s="217"/>
      <c r="M4355" s="693"/>
      <c r="N4355" s="693"/>
      <c r="O4355" s="359"/>
      <c r="P4355" s="619"/>
      <c r="Q4355" s="672"/>
      <c r="R4355" s="672"/>
      <c r="S4355" s="672"/>
      <c r="T4355" s="385"/>
      <c r="U4355" s="385"/>
      <c r="V4355" s="385"/>
      <c r="W4355" s="385"/>
      <c r="X4355" s="693"/>
      <c r="Y4355" s="325"/>
      <c r="Z4355" s="308"/>
      <c r="AA4355" s="383"/>
      <c r="AC4355" s="325"/>
      <c r="AD4355" s="325"/>
      <c r="AF4355" s="383"/>
      <c r="AH4355" s="325"/>
      <c r="AI4355" s="325"/>
      <c r="AK4355" s="385"/>
      <c r="AL4355" s="385"/>
      <c r="AM4355" s="359"/>
      <c r="AN4355" s="385"/>
      <c r="AO4355" s="385"/>
      <c r="AP4355" s="385"/>
      <c r="AQ4355" s="385"/>
      <c r="AR4355" s="385"/>
      <c r="AS4355" s="385"/>
      <c r="AT4355" s="385"/>
      <c r="AU4355" s="359"/>
      <c r="AW4355" s="416"/>
      <c r="AX4355" s="694"/>
      <c r="AY4355" s="641"/>
      <c r="AZ4355" s="385"/>
      <c r="BA4355" s="385"/>
      <c r="BB4355" s="416"/>
      <c r="BC4355" s="416"/>
      <c r="BD4355" s="416"/>
      <c r="BE4355" s="416"/>
      <c r="BF4355" s="416"/>
      <c r="BG4355" s="416"/>
      <c r="BH4355" s="416"/>
      <c r="BI4355" s="416"/>
      <c r="BJ4355" s="416"/>
    </row>
    <row r="4356" spans="10:62" x14ac:dyDescent="0.2">
      <c r="J4356" s="385"/>
      <c r="K4356" s="217"/>
      <c r="L4356" s="217"/>
      <c r="M4356" s="693"/>
      <c r="N4356" s="693"/>
      <c r="O4356" s="359"/>
      <c r="P4356" s="619"/>
      <c r="Q4356" s="672"/>
      <c r="R4356" s="672"/>
      <c r="S4356" s="672"/>
      <c r="T4356" s="385"/>
      <c r="U4356" s="385"/>
      <c r="V4356" s="385"/>
      <c r="W4356" s="385"/>
      <c r="X4356" s="693"/>
      <c r="Y4356" s="325"/>
      <c r="Z4356" s="308"/>
      <c r="AA4356" s="383"/>
      <c r="AC4356" s="325"/>
      <c r="AD4356" s="325"/>
      <c r="AF4356" s="383"/>
      <c r="AH4356" s="325"/>
      <c r="AI4356" s="325"/>
      <c r="AK4356" s="385"/>
      <c r="AL4356" s="385"/>
      <c r="AM4356" s="359"/>
      <c r="AN4356" s="385"/>
      <c r="AO4356" s="385"/>
      <c r="AP4356" s="385"/>
      <c r="AQ4356" s="385"/>
      <c r="AR4356" s="385"/>
      <c r="AS4356" s="385"/>
      <c r="AT4356" s="385"/>
      <c r="AU4356" s="359"/>
      <c r="AW4356" s="416"/>
      <c r="AX4356" s="694"/>
      <c r="AY4356" s="641"/>
      <c r="AZ4356" s="385"/>
      <c r="BA4356" s="385"/>
      <c r="BB4356" s="416"/>
      <c r="BC4356" s="416"/>
      <c r="BD4356" s="416"/>
      <c r="BE4356" s="416"/>
      <c r="BF4356" s="416"/>
      <c r="BG4356" s="416"/>
      <c r="BH4356" s="416"/>
      <c r="BI4356" s="416"/>
      <c r="BJ4356" s="416"/>
    </row>
    <row r="4357" spans="10:62" x14ac:dyDescent="0.2">
      <c r="J4357" s="385"/>
      <c r="K4357" s="217"/>
      <c r="L4357" s="217"/>
      <c r="M4357" s="693"/>
      <c r="N4357" s="693"/>
      <c r="O4357" s="359"/>
      <c r="P4357" s="619"/>
      <c r="Q4357" s="672"/>
      <c r="R4357" s="672"/>
      <c r="S4357" s="672"/>
      <c r="T4357" s="385"/>
      <c r="U4357" s="385"/>
      <c r="V4357" s="385"/>
      <c r="W4357" s="385"/>
      <c r="X4357" s="693"/>
      <c r="Y4357" s="325"/>
      <c r="Z4357" s="308"/>
      <c r="AA4357" s="383"/>
      <c r="AC4357" s="325"/>
      <c r="AD4357" s="325"/>
      <c r="AF4357" s="383"/>
      <c r="AH4357" s="325"/>
      <c r="AI4357" s="325"/>
      <c r="AK4357" s="385"/>
      <c r="AL4357" s="385"/>
      <c r="AM4357" s="359"/>
      <c r="AN4357" s="385"/>
      <c r="AO4357" s="385"/>
      <c r="AP4357" s="385"/>
      <c r="AQ4357" s="385"/>
      <c r="AR4357" s="385"/>
      <c r="AS4357" s="385"/>
      <c r="AT4357" s="385"/>
      <c r="AU4357" s="359"/>
      <c r="AW4357" s="416"/>
      <c r="AX4357" s="694"/>
      <c r="AY4357" s="641"/>
      <c r="AZ4357" s="385"/>
      <c r="BA4357" s="385"/>
      <c r="BB4357" s="416"/>
      <c r="BC4357" s="416"/>
      <c r="BD4357" s="416"/>
      <c r="BE4357" s="416"/>
      <c r="BF4357" s="416"/>
      <c r="BG4357" s="416"/>
      <c r="BH4357" s="416"/>
      <c r="BI4357" s="416"/>
      <c r="BJ4357" s="416"/>
    </row>
    <row r="4358" spans="10:62" x14ac:dyDescent="0.2">
      <c r="J4358" s="385"/>
      <c r="K4358" s="217"/>
      <c r="L4358" s="217"/>
      <c r="M4358" s="693"/>
      <c r="N4358" s="693"/>
      <c r="O4358" s="359"/>
      <c r="P4358" s="619"/>
      <c r="Q4358" s="672"/>
      <c r="R4358" s="672"/>
      <c r="S4358" s="672"/>
      <c r="T4358" s="385"/>
      <c r="U4358" s="385"/>
      <c r="V4358" s="385"/>
      <c r="W4358" s="385"/>
      <c r="X4358" s="693"/>
      <c r="Y4358" s="325"/>
      <c r="Z4358" s="308"/>
      <c r="AA4358" s="383"/>
      <c r="AC4358" s="325"/>
      <c r="AD4358" s="325"/>
      <c r="AF4358" s="383"/>
      <c r="AH4358" s="325"/>
      <c r="AI4358" s="325"/>
      <c r="AK4358" s="385"/>
      <c r="AL4358" s="385"/>
      <c r="AM4358" s="359"/>
      <c r="AN4358" s="385"/>
      <c r="AO4358" s="385"/>
      <c r="AP4358" s="385"/>
      <c r="AQ4358" s="385"/>
      <c r="AR4358" s="385"/>
      <c r="AS4358" s="385"/>
      <c r="AT4358" s="385"/>
      <c r="AU4358" s="359"/>
      <c r="AW4358" s="416"/>
      <c r="AX4358" s="694"/>
      <c r="AY4358" s="641"/>
      <c r="AZ4358" s="385"/>
      <c r="BA4358" s="385"/>
      <c r="BB4358" s="416"/>
      <c r="BC4358" s="416"/>
      <c r="BD4358" s="416"/>
      <c r="BE4358" s="416"/>
      <c r="BF4358" s="416"/>
      <c r="BG4358" s="416"/>
      <c r="BH4358" s="416"/>
      <c r="BI4358" s="416"/>
      <c r="BJ4358" s="416"/>
    </row>
    <row r="4359" spans="10:62" x14ac:dyDescent="0.2">
      <c r="J4359" s="385"/>
      <c r="K4359" s="217"/>
      <c r="L4359" s="217"/>
      <c r="M4359" s="693"/>
      <c r="N4359" s="693"/>
      <c r="O4359" s="359"/>
      <c r="P4359" s="619"/>
      <c r="Q4359" s="672"/>
      <c r="R4359" s="672"/>
      <c r="S4359" s="672"/>
      <c r="T4359" s="385"/>
      <c r="U4359" s="385"/>
      <c r="V4359" s="385"/>
      <c r="W4359" s="385"/>
      <c r="X4359" s="693"/>
      <c r="Y4359" s="325"/>
      <c r="Z4359" s="308"/>
      <c r="AA4359" s="383"/>
      <c r="AC4359" s="325"/>
      <c r="AD4359" s="325"/>
      <c r="AF4359" s="383"/>
      <c r="AH4359" s="325"/>
      <c r="AI4359" s="325"/>
      <c r="AK4359" s="385"/>
      <c r="AL4359" s="385"/>
      <c r="AM4359" s="359"/>
      <c r="AN4359" s="385"/>
      <c r="AO4359" s="385"/>
      <c r="AP4359" s="385"/>
      <c r="AQ4359" s="385"/>
      <c r="AR4359" s="385"/>
      <c r="AS4359" s="385"/>
      <c r="AT4359" s="385"/>
      <c r="AU4359" s="359"/>
      <c r="AW4359" s="416"/>
      <c r="AX4359" s="694"/>
      <c r="AY4359" s="641"/>
      <c r="AZ4359" s="385"/>
      <c r="BA4359" s="385"/>
      <c r="BB4359" s="416"/>
      <c r="BC4359" s="416"/>
      <c r="BD4359" s="416"/>
      <c r="BE4359" s="416"/>
      <c r="BF4359" s="416"/>
      <c r="BG4359" s="416"/>
      <c r="BH4359" s="416"/>
      <c r="BI4359" s="416"/>
      <c r="BJ4359" s="416"/>
    </row>
    <row r="4360" spans="10:62" x14ac:dyDescent="0.2">
      <c r="J4360" s="385"/>
      <c r="K4360" s="217"/>
      <c r="L4360" s="217"/>
      <c r="M4360" s="693"/>
      <c r="N4360" s="693"/>
      <c r="O4360" s="359"/>
      <c r="P4360" s="619"/>
      <c r="Q4360" s="672"/>
      <c r="R4360" s="672"/>
      <c r="S4360" s="672"/>
      <c r="T4360" s="385"/>
      <c r="U4360" s="385"/>
      <c r="V4360" s="385"/>
      <c r="W4360" s="385"/>
      <c r="X4360" s="693"/>
      <c r="Y4360" s="325"/>
      <c r="Z4360" s="308"/>
      <c r="AA4360" s="383"/>
      <c r="AC4360" s="325"/>
      <c r="AD4360" s="325"/>
      <c r="AF4360" s="383"/>
      <c r="AH4360" s="325"/>
      <c r="AI4360" s="325"/>
      <c r="AK4360" s="385"/>
      <c r="AL4360" s="385"/>
      <c r="AM4360" s="359"/>
      <c r="AN4360" s="385"/>
      <c r="AO4360" s="385"/>
      <c r="AP4360" s="385"/>
      <c r="AQ4360" s="385"/>
      <c r="AR4360" s="385"/>
      <c r="AS4360" s="385"/>
      <c r="AT4360" s="385"/>
      <c r="AU4360" s="359"/>
      <c r="AW4360" s="416"/>
      <c r="AX4360" s="694"/>
      <c r="AY4360" s="641"/>
      <c r="AZ4360" s="385"/>
      <c r="BA4360" s="385"/>
      <c r="BB4360" s="416"/>
      <c r="BC4360" s="416"/>
      <c r="BD4360" s="416"/>
      <c r="BE4360" s="416"/>
      <c r="BF4360" s="416"/>
      <c r="BG4360" s="416"/>
      <c r="BH4360" s="416"/>
      <c r="BI4360" s="416"/>
      <c r="BJ4360" s="416"/>
    </row>
    <row r="4361" spans="10:62" x14ac:dyDescent="0.2">
      <c r="J4361" s="385"/>
      <c r="K4361" s="217"/>
      <c r="L4361" s="217"/>
      <c r="M4361" s="693"/>
      <c r="N4361" s="693"/>
      <c r="O4361" s="359"/>
      <c r="P4361" s="619"/>
      <c r="Q4361" s="672"/>
      <c r="R4361" s="672"/>
      <c r="S4361" s="672"/>
      <c r="T4361" s="385"/>
      <c r="U4361" s="385"/>
      <c r="V4361" s="385"/>
      <c r="W4361" s="385"/>
      <c r="X4361" s="693"/>
      <c r="Y4361" s="325"/>
      <c r="Z4361" s="308"/>
      <c r="AA4361" s="383"/>
      <c r="AC4361" s="325"/>
      <c r="AD4361" s="325"/>
      <c r="AF4361" s="383"/>
      <c r="AH4361" s="325"/>
      <c r="AI4361" s="325"/>
      <c r="AK4361" s="385"/>
      <c r="AL4361" s="385"/>
      <c r="AM4361" s="359"/>
      <c r="AN4361" s="385"/>
      <c r="AO4361" s="385"/>
      <c r="AP4361" s="385"/>
      <c r="AQ4361" s="385"/>
      <c r="AR4361" s="385"/>
      <c r="AS4361" s="385"/>
      <c r="AT4361" s="385"/>
      <c r="AU4361" s="359"/>
      <c r="AW4361" s="416"/>
      <c r="AX4361" s="694"/>
      <c r="AY4361" s="641"/>
      <c r="AZ4361" s="385"/>
      <c r="BA4361" s="385"/>
      <c r="BB4361" s="416"/>
      <c r="BC4361" s="416"/>
      <c r="BD4361" s="416"/>
      <c r="BE4361" s="416"/>
      <c r="BF4361" s="416"/>
      <c r="BG4361" s="416"/>
      <c r="BH4361" s="416"/>
      <c r="BI4361" s="416"/>
      <c r="BJ4361" s="416"/>
    </row>
    <row r="4362" spans="10:62" x14ac:dyDescent="0.2">
      <c r="J4362" s="385"/>
      <c r="K4362" s="217"/>
      <c r="L4362" s="217"/>
      <c r="M4362" s="693"/>
      <c r="N4362" s="693"/>
      <c r="O4362" s="359"/>
      <c r="P4362" s="619"/>
      <c r="Q4362" s="672"/>
      <c r="R4362" s="672"/>
      <c r="S4362" s="672"/>
      <c r="T4362" s="385"/>
      <c r="U4362" s="385"/>
      <c r="V4362" s="385"/>
      <c r="W4362" s="385"/>
      <c r="X4362" s="693"/>
      <c r="Y4362" s="325"/>
      <c r="Z4362" s="308"/>
      <c r="AA4362" s="383"/>
      <c r="AC4362" s="325"/>
      <c r="AD4362" s="325"/>
      <c r="AF4362" s="383"/>
      <c r="AH4362" s="325"/>
      <c r="AI4362" s="325"/>
      <c r="AK4362" s="385"/>
      <c r="AL4362" s="385"/>
      <c r="AM4362" s="359"/>
      <c r="AN4362" s="385"/>
      <c r="AO4362" s="385"/>
      <c r="AP4362" s="385"/>
      <c r="AQ4362" s="385"/>
      <c r="AR4362" s="385"/>
      <c r="AS4362" s="385"/>
      <c r="AT4362" s="385"/>
      <c r="AU4362" s="359"/>
      <c r="AW4362" s="416"/>
      <c r="AX4362" s="694"/>
      <c r="AY4362" s="641"/>
      <c r="AZ4362" s="385"/>
      <c r="BA4362" s="385"/>
      <c r="BB4362" s="416"/>
      <c r="BC4362" s="416"/>
      <c r="BD4362" s="416"/>
      <c r="BE4362" s="416"/>
      <c r="BF4362" s="416"/>
      <c r="BG4362" s="416"/>
      <c r="BH4362" s="416"/>
      <c r="BI4362" s="416"/>
      <c r="BJ4362" s="416"/>
    </row>
    <row r="4363" spans="10:62" x14ac:dyDescent="0.2">
      <c r="J4363" s="385"/>
      <c r="K4363" s="217"/>
      <c r="L4363" s="217"/>
      <c r="M4363" s="693"/>
      <c r="N4363" s="693"/>
      <c r="O4363" s="359"/>
      <c r="P4363" s="619"/>
      <c r="Q4363" s="672"/>
      <c r="R4363" s="672"/>
      <c r="S4363" s="672"/>
      <c r="T4363" s="385"/>
      <c r="U4363" s="385"/>
      <c r="V4363" s="385"/>
      <c r="W4363" s="385"/>
      <c r="X4363" s="693"/>
      <c r="Y4363" s="325"/>
      <c r="Z4363" s="308"/>
      <c r="AA4363" s="383"/>
      <c r="AC4363" s="325"/>
      <c r="AD4363" s="325"/>
      <c r="AF4363" s="383"/>
      <c r="AH4363" s="325"/>
      <c r="AI4363" s="325"/>
      <c r="AK4363" s="385"/>
      <c r="AL4363" s="385"/>
      <c r="AM4363" s="359"/>
      <c r="AN4363" s="385"/>
      <c r="AO4363" s="385"/>
      <c r="AP4363" s="385"/>
      <c r="AQ4363" s="385"/>
      <c r="AR4363" s="385"/>
      <c r="AS4363" s="385"/>
      <c r="AT4363" s="385"/>
      <c r="AU4363" s="359"/>
      <c r="AW4363" s="416"/>
      <c r="AX4363" s="694"/>
      <c r="AY4363" s="641"/>
      <c r="AZ4363" s="385"/>
      <c r="BA4363" s="385"/>
      <c r="BB4363" s="416"/>
      <c r="BC4363" s="416"/>
      <c r="BD4363" s="416"/>
      <c r="BE4363" s="416"/>
      <c r="BF4363" s="416"/>
      <c r="BG4363" s="416"/>
      <c r="BH4363" s="416"/>
      <c r="BI4363" s="416"/>
      <c r="BJ4363" s="416"/>
    </row>
    <row r="4364" spans="10:62" x14ac:dyDescent="0.2">
      <c r="J4364" s="385"/>
      <c r="K4364" s="217"/>
      <c r="L4364" s="217"/>
      <c r="M4364" s="693"/>
      <c r="N4364" s="693"/>
      <c r="O4364" s="359"/>
      <c r="P4364" s="619"/>
      <c r="Q4364" s="672"/>
      <c r="R4364" s="672"/>
      <c r="S4364" s="672"/>
      <c r="T4364" s="385"/>
      <c r="U4364" s="385"/>
      <c r="V4364" s="385"/>
      <c r="W4364" s="385"/>
      <c r="X4364" s="693"/>
      <c r="Y4364" s="325"/>
      <c r="Z4364" s="308"/>
      <c r="AA4364" s="383"/>
      <c r="AC4364" s="325"/>
      <c r="AD4364" s="325"/>
      <c r="AF4364" s="383"/>
      <c r="AH4364" s="325"/>
      <c r="AI4364" s="325"/>
      <c r="AK4364" s="385"/>
      <c r="AL4364" s="385"/>
      <c r="AM4364" s="359"/>
      <c r="AN4364" s="385"/>
      <c r="AO4364" s="385"/>
      <c r="AP4364" s="385"/>
      <c r="AQ4364" s="385"/>
      <c r="AR4364" s="385"/>
      <c r="AS4364" s="385"/>
      <c r="AT4364" s="385"/>
      <c r="AU4364" s="359"/>
      <c r="AW4364" s="416"/>
      <c r="AX4364" s="694"/>
      <c r="AY4364" s="641"/>
      <c r="AZ4364" s="385"/>
      <c r="BA4364" s="385"/>
      <c r="BB4364" s="416"/>
      <c r="BC4364" s="416"/>
      <c r="BD4364" s="416"/>
      <c r="BE4364" s="416"/>
      <c r="BF4364" s="416"/>
      <c r="BG4364" s="416"/>
      <c r="BH4364" s="416"/>
      <c r="BI4364" s="416"/>
      <c r="BJ4364" s="416"/>
    </row>
    <row r="4365" spans="10:62" x14ac:dyDescent="0.2">
      <c r="J4365" s="385"/>
      <c r="K4365" s="217"/>
      <c r="L4365" s="217"/>
      <c r="M4365" s="693"/>
      <c r="N4365" s="693"/>
      <c r="O4365" s="359"/>
      <c r="P4365" s="619"/>
      <c r="Q4365" s="672"/>
      <c r="R4365" s="672"/>
      <c r="S4365" s="672"/>
      <c r="T4365" s="385"/>
      <c r="U4365" s="385"/>
      <c r="V4365" s="385"/>
      <c r="W4365" s="385"/>
      <c r="X4365" s="693"/>
      <c r="Y4365" s="325"/>
      <c r="Z4365" s="308"/>
      <c r="AA4365" s="383"/>
      <c r="AC4365" s="325"/>
      <c r="AD4365" s="325"/>
      <c r="AF4365" s="383"/>
      <c r="AH4365" s="325"/>
      <c r="AI4365" s="325"/>
      <c r="AK4365" s="385"/>
      <c r="AL4365" s="385"/>
      <c r="AM4365" s="359"/>
      <c r="AN4365" s="385"/>
      <c r="AO4365" s="385"/>
      <c r="AP4365" s="385"/>
      <c r="AQ4365" s="385"/>
      <c r="AR4365" s="385"/>
      <c r="AS4365" s="385"/>
      <c r="AT4365" s="385"/>
      <c r="AU4365" s="359"/>
      <c r="AW4365" s="416"/>
      <c r="AX4365" s="694"/>
      <c r="AY4365" s="641"/>
      <c r="AZ4365" s="385"/>
      <c r="BA4365" s="385"/>
      <c r="BB4365" s="416"/>
      <c r="BC4365" s="416"/>
      <c r="BD4365" s="416"/>
      <c r="BE4365" s="416"/>
      <c r="BF4365" s="416"/>
      <c r="BG4365" s="416"/>
      <c r="BH4365" s="416"/>
      <c r="BI4365" s="416"/>
      <c r="BJ4365" s="416"/>
    </row>
    <row r="4366" spans="10:62" x14ac:dyDescent="0.2">
      <c r="J4366" s="385"/>
      <c r="K4366" s="217"/>
      <c r="L4366" s="217"/>
      <c r="M4366" s="693"/>
      <c r="N4366" s="693"/>
      <c r="O4366" s="359"/>
      <c r="P4366" s="619"/>
      <c r="Q4366" s="672"/>
      <c r="R4366" s="672"/>
      <c r="S4366" s="672"/>
      <c r="T4366" s="385"/>
      <c r="U4366" s="385"/>
      <c r="V4366" s="385"/>
      <c r="W4366" s="385"/>
      <c r="X4366" s="693"/>
      <c r="Y4366" s="325"/>
      <c r="Z4366" s="308"/>
      <c r="AA4366" s="383"/>
      <c r="AC4366" s="325"/>
      <c r="AD4366" s="325"/>
      <c r="AF4366" s="383"/>
      <c r="AH4366" s="325"/>
      <c r="AI4366" s="325"/>
      <c r="AK4366" s="385"/>
      <c r="AL4366" s="385"/>
      <c r="AM4366" s="359"/>
      <c r="AN4366" s="385"/>
      <c r="AO4366" s="385"/>
      <c r="AP4366" s="385"/>
      <c r="AQ4366" s="385"/>
      <c r="AR4366" s="385"/>
      <c r="AS4366" s="385"/>
      <c r="AT4366" s="385"/>
      <c r="AU4366" s="359"/>
      <c r="AW4366" s="416"/>
      <c r="AX4366" s="694"/>
      <c r="AY4366" s="641"/>
      <c r="AZ4366" s="385"/>
      <c r="BA4366" s="385"/>
      <c r="BB4366" s="416"/>
      <c r="BC4366" s="416"/>
      <c r="BD4366" s="416"/>
      <c r="BE4366" s="416"/>
      <c r="BF4366" s="416"/>
      <c r="BG4366" s="416"/>
      <c r="BH4366" s="416"/>
      <c r="BI4366" s="416"/>
      <c r="BJ4366" s="416"/>
    </row>
    <row r="4367" spans="10:62" x14ac:dyDescent="0.2">
      <c r="J4367" s="385"/>
      <c r="K4367" s="217"/>
      <c r="L4367" s="217"/>
      <c r="M4367" s="693"/>
      <c r="N4367" s="693"/>
      <c r="O4367" s="359"/>
      <c r="P4367" s="619"/>
      <c r="Q4367" s="672"/>
      <c r="R4367" s="672"/>
      <c r="S4367" s="672"/>
      <c r="T4367" s="385"/>
      <c r="U4367" s="385"/>
      <c r="V4367" s="385"/>
      <c r="W4367" s="385"/>
      <c r="X4367" s="693"/>
      <c r="Y4367" s="325"/>
      <c r="Z4367" s="308"/>
      <c r="AA4367" s="383"/>
      <c r="AC4367" s="325"/>
      <c r="AD4367" s="325"/>
      <c r="AF4367" s="383"/>
      <c r="AH4367" s="325"/>
      <c r="AI4367" s="325"/>
      <c r="AK4367" s="385"/>
      <c r="AL4367" s="385"/>
      <c r="AM4367" s="359"/>
      <c r="AN4367" s="385"/>
      <c r="AO4367" s="385"/>
      <c r="AP4367" s="385"/>
      <c r="AQ4367" s="385"/>
      <c r="AR4367" s="385"/>
      <c r="AS4367" s="385"/>
      <c r="AT4367" s="385"/>
      <c r="AU4367" s="359"/>
      <c r="AW4367" s="416"/>
      <c r="AX4367" s="694"/>
      <c r="AY4367" s="641"/>
      <c r="AZ4367" s="385"/>
      <c r="BA4367" s="385"/>
      <c r="BB4367" s="416"/>
      <c r="BC4367" s="416"/>
      <c r="BD4367" s="416"/>
      <c r="BE4367" s="416"/>
      <c r="BF4367" s="416"/>
      <c r="BG4367" s="416"/>
      <c r="BH4367" s="416"/>
      <c r="BI4367" s="416"/>
      <c r="BJ4367" s="416"/>
    </row>
    <row r="4368" spans="10:62" x14ac:dyDescent="0.2">
      <c r="J4368" s="385"/>
      <c r="K4368" s="217"/>
      <c r="L4368" s="217"/>
      <c r="M4368" s="693"/>
      <c r="N4368" s="693"/>
      <c r="O4368" s="359"/>
      <c r="P4368" s="619"/>
      <c r="Q4368" s="672"/>
      <c r="R4368" s="672"/>
      <c r="S4368" s="672"/>
      <c r="T4368" s="385"/>
      <c r="U4368" s="385"/>
      <c r="V4368" s="385"/>
      <c r="W4368" s="385"/>
      <c r="X4368" s="693"/>
      <c r="Y4368" s="325"/>
      <c r="Z4368" s="308"/>
      <c r="AA4368" s="383"/>
      <c r="AC4368" s="325"/>
      <c r="AD4368" s="325"/>
      <c r="AF4368" s="383"/>
      <c r="AH4368" s="325"/>
      <c r="AI4368" s="325"/>
      <c r="AK4368" s="385"/>
      <c r="AL4368" s="385"/>
      <c r="AM4368" s="359"/>
      <c r="AN4368" s="385"/>
      <c r="AO4368" s="385"/>
      <c r="AP4368" s="385"/>
      <c r="AQ4368" s="385"/>
      <c r="AR4368" s="385"/>
      <c r="AS4368" s="385"/>
      <c r="AT4368" s="385"/>
      <c r="AU4368" s="359"/>
      <c r="AW4368" s="416"/>
      <c r="AX4368" s="694"/>
      <c r="AY4368" s="641"/>
      <c r="AZ4368" s="385"/>
      <c r="BA4368" s="385"/>
      <c r="BB4368" s="416"/>
      <c r="BC4368" s="416"/>
      <c r="BD4368" s="416"/>
      <c r="BE4368" s="416"/>
      <c r="BF4368" s="416"/>
      <c r="BG4368" s="416"/>
      <c r="BH4368" s="416"/>
      <c r="BI4368" s="416"/>
      <c r="BJ4368" s="416"/>
    </row>
    <row r="4369" spans="10:62" x14ac:dyDescent="0.2">
      <c r="J4369" s="385"/>
      <c r="K4369" s="217"/>
      <c r="L4369" s="217"/>
      <c r="M4369" s="693"/>
      <c r="N4369" s="693"/>
      <c r="O4369" s="359"/>
      <c r="P4369" s="619"/>
      <c r="Q4369" s="672"/>
      <c r="R4369" s="672"/>
      <c r="S4369" s="672"/>
      <c r="T4369" s="385"/>
      <c r="U4369" s="385"/>
      <c r="V4369" s="385"/>
      <c r="W4369" s="385"/>
      <c r="X4369" s="693"/>
      <c r="Y4369" s="325"/>
      <c r="Z4369" s="308"/>
      <c r="AA4369" s="383"/>
      <c r="AC4369" s="325"/>
      <c r="AD4369" s="325"/>
      <c r="AF4369" s="383"/>
      <c r="AH4369" s="325"/>
      <c r="AI4369" s="325"/>
      <c r="AK4369" s="385"/>
      <c r="AL4369" s="385"/>
      <c r="AM4369" s="359"/>
      <c r="AN4369" s="385"/>
      <c r="AO4369" s="385"/>
      <c r="AP4369" s="385"/>
      <c r="AQ4369" s="385"/>
      <c r="AR4369" s="385"/>
      <c r="AS4369" s="385"/>
      <c r="AT4369" s="385"/>
      <c r="AU4369" s="359"/>
      <c r="AW4369" s="416"/>
      <c r="AX4369" s="694"/>
      <c r="AY4369" s="641"/>
      <c r="AZ4369" s="385"/>
      <c r="BA4369" s="385"/>
      <c r="BB4369" s="416"/>
      <c r="BC4369" s="416"/>
      <c r="BD4369" s="416"/>
      <c r="BE4369" s="416"/>
      <c r="BF4369" s="416"/>
      <c r="BG4369" s="416"/>
      <c r="BH4369" s="416"/>
      <c r="BI4369" s="416"/>
      <c r="BJ4369" s="416"/>
    </row>
    <row r="4370" spans="10:62" x14ac:dyDescent="0.2">
      <c r="J4370" s="385"/>
      <c r="K4370" s="217"/>
      <c r="L4370" s="217"/>
      <c r="M4370" s="693"/>
      <c r="N4370" s="693"/>
      <c r="O4370" s="359"/>
      <c r="P4370" s="619"/>
      <c r="Q4370" s="672"/>
      <c r="R4370" s="672"/>
      <c r="S4370" s="672"/>
      <c r="T4370" s="385"/>
      <c r="U4370" s="385"/>
      <c r="V4370" s="385"/>
      <c r="W4370" s="385"/>
      <c r="X4370" s="693"/>
      <c r="Y4370" s="325"/>
      <c r="Z4370" s="308"/>
      <c r="AA4370" s="383"/>
      <c r="AC4370" s="325"/>
      <c r="AD4370" s="325"/>
      <c r="AF4370" s="383"/>
      <c r="AH4370" s="325"/>
      <c r="AI4370" s="325"/>
      <c r="AK4370" s="385"/>
      <c r="AL4370" s="385"/>
      <c r="AM4370" s="359"/>
      <c r="AN4370" s="385"/>
      <c r="AO4370" s="385"/>
      <c r="AP4370" s="385"/>
      <c r="AQ4370" s="385"/>
      <c r="AR4370" s="385"/>
      <c r="AS4370" s="385"/>
      <c r="AT4370" s="385"/>
      <c r="AU4370" s="359"/>
      <c r="AW4370" s="416"/>
      <c r="AX4370" s="694"/>
      <c r="AY4370" s="641"/>
      <c r="AZ4370" s="385"/>
      <c r="BA4370" s="385"/>
      <c r="BB4370" s="416"/>
      <c r="BC4370" s="416"/>
      <c r="BD4370" s="416"/>
      <c r="BE4370" s="416"/>
      <c r="BF4370" s="416"/>
      <c r="BG4370" s="416"/>
      <c r="BH4370" s="416"/>
      <c r="BI4370" s="416"/>
      <c r="BJ4370" s="416"/>
    </row>
    <row r="4371" spans="10:62" x14ac:dyDescent="0.2">
      <c r="J4371" s="385"/>
      <c r="K4371" s="217"/>
      <c r="L4371" s="217"/>
      <c r="M4371" s="693"/>
      <c r="N4371" s="693"/>
      <c r="O4371" s="359"/>
      <c r="P4371" s="619"/>
      <c r="Q4371" s="672"/>
      <c r="R4371" s="672"/>
      <c r="S4371" s="672"/>
      <c r="T4371" s="385"/>
      <c r="U4371" s="385"/>
      <c r="V4371" s="385"/>
      <c r="W4371" s="385"/>
      <c r="X4371" s="693"/>
      <c r="Y4371" s="325"/>
      <c r="Z4371" s="308"/>
      <c r="AA4371" s="383"/>
      <c r="AC4371" s="325"/>
      <c r="AD4371" s="325"/>
      <c r="AF4371" s="383"/>
      <c r="AH4371" s="325"/>
      <c r="AI4371" s="325"/>
      <c r="AK4371" s="385"/>
      <c r="AL4371" s="385"/>
      <c r="AM4371" s="359"/>
      <c r="AN4371" s="385"/>
      <c r="AO4371" s="385"/>
      <c r="AP4371" s="385"/>
      <c r="AQ4371" s="385"/>
      <c r="AR4371" s="385"/>
      <c r="AS4371" s="385"/>
      <c r="AT4371" s="385"/>
      <c r="AU4371" s="359"/>
      <c r="AW4371" s="416"/>
      <c r="AX4371" s="694"/>
      <c r="AY4371" s="641"/>
      <c r="AZ4371" s="385"/>
      <c r="BA4371" s="385"/>
      <c r="BB4371" s="416"/>
      <c r="BC4371" s="416"/>
      <c r="BD4371" s="416"/>
      <c r="BE4371" s="416"/>
      <c r="BF4371" s="416"/>
      <c r="BG4371" s="416"/>
      <c r="BH4371" s="416"/>
      <c r="BI4371" s="416"/>
      <c r="BJ4371" s="416"/>
    </row>
    <row r="4372" spans="10:62" x14ac:dyDescent="0.2">
      <c r="J4372" s="385"/>
      <c r="K4372" s="217"/>
      <c r="L4372" s="217"/>
      <c r="M4372" s="693"/>
      <c r="N4372" s="693"/>
      <c r="O4372" s="359"/>
      <c r="P4372" s="619"/>
      <c r="Q4372" s="672"/>
      <c r="R4372" s="672"/>
      <c r="S4372" s="672"/>
      <c r="T4372" s="385"/>
      <c r="U4372" s="385"/>
      <c r="V4372" s="385"/>
      <c r="W4372" s="385"/>
      <c r="X4372" s="693"/>
      <c r="Y4372" s="325"/>
      <c r="Z4372" s="308"/>
      <c r="AA4372" s="383"/>
      <c r="AC4372" s="325"/>
      <c r="AD4372" s="325"/>
      <c r="AF4372" s="383"/>
      <c r="AH4372" s="325"/>
      <c r="AI4372" s="325"/>
      <c r="AK4372" s="385"/>
      <c r="AL4372" s="385"/>
      <c r="AM4372" s="359"/>
      <c r="AN4372" s="385"/>
      <c r="AO4372" s="385"/>
      <c r="AP4372" s="385"/>
      <c r="AQ4372" s="385"/>
      <c r="AR4372" s="385"/>
      <c r="AS4372" s="385"/>
      <c r="AT4372" s="385"/>
      <c r="AU4372" s="359"/>
      <c r="AW4372" s="416"/>
      <c r="AX4372" s="694"/>
      <c r="AY4372" s="641"/>
      <c r="AZ4372" s="385"/>
      <c r="BA4372" s="385"/>
      <c r="BB4372" s="416"/>
      <c r="BC4372" s="416"/>
      <c r="BD4372" s="416"/>
      <c r="BE4372" s="416"/>
      <c r="BF4372" s="416"/>
      <c r="BG4372" s="416"/>
      <c r="BH4372" s="416"/>
      <c r="BI4372" s="416"/>
      <c r="BJ4372" s="416"/>
    </row>
    <row r="4373" spans="10:62" x14ac:dyDescent="0.2">
      <c r="J4373" s="385"/>
      <c r="K4373" s="217"/>
      <c r="L4373" s="217"/>
      <c r="M4373" s="693"/>
      <c r="N4373" s="693"/>
      <c r="O4373" s="359"/>
      <c r="P4373" s="619"/>
      <c r="Q4373" s="672"/>
      <c r="R4373" s="672"/>
      <c r="S4373" s="672"/>
      <c r="T4373" s="385"/>
      <c r="U4373" s="385"/>
      <c r="V4373" s="385"/>
      <c r="W4373" s="385"/>
      <c r="X4373" s="693"/>
      <c r="Y4373" s="325"/>
      <c r="Z4373" s="308"/>
      <c r="AA4373" s="383"/>
      <c r="AC4373" s="325"/>
      <c r="AD4373" s="325"/>
      <c r="AF4373" s="383"/>
      <c r="AH4373" s="325"/>
      <c r="AI4373" s="325"/>
      <c r="AK4373" s="385"/>
      <c r="AL4373" s="385"/>
      <c r="AM4373" s="359"/>
      <c r="AN4373" s="385"/>
      <c r="AO4373" s="385"/>
      <c r="AP4373" s="385"/>
      <c r="AQ4373" s="385"/>
      <c r="AR4373" s="385"/>
      <c r="AS4373" s="385"/>
      <c r="AT4373" s="385"/>
      <c r="AU4373" s="359"/>
      <c r="AW4373" s="416"/>
      <c r="AX4373" s="694"/>
      <c r="AY4373" s="641"/>
      <c r="AZ4373" s="385"/>
      <c r="BA4373" s="385"/>
      <c r="BB4373" s="416"/>
      <c r="BC4373" s="416"/>
      <c r="BD4373" s="416"/>
      <c r="BE4373" s="416"/>
      <c r="BF4373" s="416"/>
      <c r="BG4373" s="416"/>
      <c r="BH4373" s="416"/>
      <c r="BI4373" s="416"/>
      <c r="BJ4373" s="416"/>
    </row>
    <row r="4374" spans="10:62" x14ac:dyDescent="0.2">
      <c r="J4374" s="385"/>
      <c r="K4374" s="217"/>
      <c r="L4374" s="217"/>
      <c r="M4374" s="693"/>
      <c r="N4374" s="693"/>
      <c r="O4374" s="359"/>
      <c r="P4374" s="619"/>
      <c r="Q4374" s="672"/>
      <c r="R4374" s="672"/>
      <c r="S4374" s="672"/>
      <c r="T4374" s="385"/>
      <c r="U4374" s="385"/>
      <c r="V4374" s="385"/>
      <c r="W4374" s="385"/>
      <c r="X4374" s="693"/>
      <c r="Y4374" s="325"/>
      <c r="Z4374" s="308"/>
      <c r="AA4374" s="383"/>
      <c r="AC4374" s="325"/>
      <c r="AD4374" s="325"/>
      <c r="AF4374" s="383"/>
      <c r="AH4374" s="325"/>
      <c r="AI4374" s="325"/>
      <c r="AK4374" s="385"/>
      <c r="AL4374" s="385"/>
      <c r="AM4374" s="359"/>
      <c r="AN4374" s="385"/>
      <c r="AO4374" s="385"/>
      <c r="AP4374" s="385"/>
      <c r="AQ4374" s="385"/>
      <c r="AR4374" s="385"/>
      <c r="AS4374" s="385"/>
      <c r="AT4374" s="385"/>
      <c r="AU4374" s="359"/>
      <c r="AW4374" s="416"/>
      <c r="AX4374" s="694"/>
      <c r="AY4374" s="641"/>
      <c r="AZ4374" s="385"/>
      <c r="BA4374" s="385"/>
      <c r="BB4374" s="416"/>
      <c r="BC4374" s="416"/>
      <c r="BD4374" s="416"/>
      <c r="BE4374" s="416"/>
      <c r="BF4374" s="416"/>
      <c r="BG4374" s="416"/>
      <c r="BH4374" s="416"/>
      <c r="BI4374" s="416"/>
      <c r="BJ4374" s="416"/>
    </row>
    <row r="4375" spans="10:62" x14ac:dyDescent="0.2">
      <c r="J4375" s="385"/>
      <c r="K4375" s="217"/>
      <c r="L4375" s="217"/>
      <c r="M4375" s="693"/>
      <c r="N4375" s="693"/>
      <c r="O4375" s="359"/>
      <c r="P4375" s="619"/>
      <c r="Q4375" s="672"/>
      <c r="R4375" s="672"/>
      <c r="S4375" s="672"/>
      <c r="T4375" s="385"/>
      <c r="U4375" s="385"/>
      <c r="V4375" s="385"/>
      <c r="W4375" s="385"/>
      <c r="X4375" s="693"/>
      <c r="Y4375" s="325"/>
      <c r="Z4375" s="308"/>
      <c r="AA4375" s="383"/>
      <c r="AC4375" s="325"/>
      <c r="AD4375" s="325"/>
      <c r="AF4375" s="383"/>
      <c r="AH4375" s="325"/>
      <c r="AI4375" s="325"/>
      <c r="AK4375" s="385"/>
      <c r="AL4375" s="385"/>
      <c r="AM4375" s="359"/>
      <c r="AN4375" s="385"/>
      <c r="AO4375" s="385"/>
      <c r="AP4375" s="385"/>
      <c r="AQ4375" s="385"/>
      <c r="AR4375" s="385"/>
      <c r="AS4375" s="385"/>
      <c r="AT4375" s="385"/>
      <c r="AU4375" s="359"/>
      <c r="AW4375" s="416"/>
      <c r="AX4375" s="694"/>
      <c r="AY4375" s="641"/>
      <c r="AZ4375" s="385"/>
      <c r="BA4375" s="385"/>
      <c r="BB4375" s="416"/>
      <c r="BC4375" s="416"/>
      <c r="BD4375" s="416"/>
      <c r="BE4375" s="416"/>
      <c r="BF4375" s="416"/>
      <c r="BG4375" s="416"/>
      <c r="BH4375" s="416"/>
      <c r="BI4375" s="416"/>
      <c r="BJ4375" s="416"/>
    </row>
    <row r="4376" spans="10:62" x14ac:dyDescent="0.2">
      <c r="J4376" s="385"/>
      <c r="K4376" s="217"/>
      <c r="L4376" s="217"/>
      <c r="M4376" s="693"/>
      <c r="N4376" s="693"/>
      <c r="O4376" s="359"/>
      <c r="P4376" s="619"/>
      <c r="Q4376" s="672"/>
      <c r="R4376" s="672"/>
      <c r="S4376" s="672"/>
      <c r="T4376" s="385"/>
      <c r="U4376" s="385"/>
      <c r="V4376" s="385"/>
      <c r="W4376" s="385"/>
      <c r="X4376" s="693"/>
      <c r="Y4376" s="325"/>
      <c r="Z4376" s="308"/>
      <c r="AA4376" s="383"/>
      <c r="AC4376" s="325"/>
      <c r="AD4376" s="325"/>
      <c r="AF4376" s="383"/>
      <c r="AH4376" s="325"/>
      <c r="AI4376" s="325"/>
      <c r="AK4376" s="385"/>
      <c r="AL4376" s="385"/>
      <c r="AM4376" s="359"/>
      <c r="AN4376" s="385"/>
      <c r="AO4376" s="385"/>
      <c r="AP4376" s="385"/>
      <c r="AQ4376" s="385"/>
      <c r="AR4376" s="385"/>
      <c r="AS4376" s="385"/>
      <c r="AT4376" s="385"/>
      <c r="AU4376" s="359"/>
      <c r="AW4376" s="416"/>
      <c r="AX4376" s="694"/>
      <c r="AY4376" s="641"/>
      <c r="AZ4376" s="385"/>
      <c r="BA4376" s="385"/>
      <c r="BB4376" s="416"/>
      <c r="BC4376" s="416"/>
      <c r="BD4376" s="416"/>
      <c r="BE4376" s="416"/>
      <c r="BF4376" s="416"/>
      <c r="BG4376" s="416"/>
      <c r="BH4376" s="416"/>
      <c r="BI4376" s="416"/>
      <c r="BJ4376" s="416"/>
    </row>
    <row r="4377" spans="10:62" x14ac:dyDescent="0.2">
      <c r="J4377" s="385"/>
      <c r="K4377" s="217"/>
      <c r="L4377" s="217"/>
      <c r="M4377" s="693"/>
      <c r="N4377" s="693"/>
      <c r="O4377" s="359"/>
      <c r="P4377" s="619"/>
      <c r="Q4377" s="672"/>
      <c r="R4377" s="672"/>
      <c r="S4377" s="672"/>
      <c r="T4377" s="385"/>
      <c r="U4377" s="385"/>
      <c r="V4377" s="385"/>
      <c r="W4377" s="385"/>
      <c r="X4377" s="693"/>
      <c r="Y4377" s="325"/>
      <c r="Z4377" s="308"/>
      <c r="AA4377" s="383"/>
      <c r="AC4377" s="325"/>
      <c r="AD4377" s="325"/>
      <c r="AF4377" s="383"/>
      <c r="AH4377" s="325"/>
      <c r="AI4377" s="325"/>
      <c r="AK4377" s="385"/>
      <c r="AL4377" s="385"/>
      <c r="AM4377" s="359"/>
      <c r="AN4377" s="385"/>
      <c r="AO4377" s="385"/>
      <c r="AP4377" s="385"/>
      <c r="AQ4377" s="385"/>
      <c r="AR4377" s="385"/>
      <c r="AS4377" s="385"/>
      <c r="AT4377" s="385"/>
      <c r="AU4377" s="359"/>
      <c r="AW4377" s="416"/>
      <c r="AX4377" s="694"/>
      <c r="AY4377" s="641"/>
      <c r="AZ4377" s="385"/>
      <c r="BA4377" s="385"/>
      <c r="BB4377" s="416"/>
      <c r="BC4377" s="416"/>
      <c r="BD4377" s="416"/>
      <c r="BE4377" s="416"/>
      <c r="BF4377" s="416"/>
      <c r="BG4377" s="416"/>
      <c r="BH4377" s="416"/>
      <c r="BI4377" s="416"/>
      <c r="BJ4377" s="416"/>
    </row>
    <row r="4378" spans="10:62" x14ac:dyDescent="0.2">
      <c r="J4378" s="385"/>
      <c r="K4378" s="217"/>
      <c r="L4378" s="217"/>
      <c r="M4378" s="693"/>
      <c r="N4378" s="693"/>
      <c r="O4378" s="359"/>
      <c r="P4378" s="619"/>
      <c r="Q4378" s="672"/>
      <c r="R4378" s="672"/>
      <c r="S4378" s="672"/>
      <c r="T4378" s="385"/>
      <c r="U4378" s="385"/>
      <c r="V4378" s="385"/>
      <c r="W4378" s="385"/>
      <c r="X4378" s="693"/>
      <c r="Y4378" s="325"/>
      <c r="Z4378" s="308"/>
      <c r="AA4378" s="383"/>
      <c r="AC4378" s="325"/>
      <c r="AD4378" s="325"/>
      <c r="AF4378" s="383"/>
      <c r="AH4378" s="325"/>
      <c r="AI4378" s="325"/>
      <c r="AK4378" s="385"/>
      <c r="AL4378" s="385"/>
      <c r="AM4378" s="359"/>
      <c r="AN4378" s="385"/>
      <c r="AO4378" s="385"/>
      <c r="AP4378" s="385"/>
      <c r="AQ4378" s="385"/>
      <c r="AR4378" s="385"/>
      <c r="AS4378" s="385"/>
      <c r="AT4378" s="385"/>
      <c r="AU4378" s="359"/>
      <c r="AW4378" s="416"/>
      <c r="AX4378" s="694"/>
      <c r="AY4378" s="641"/>
      <c r="AZ4378" s="385"/>
      <c r="BA4378" s="385"/>
      <c r="BB4378" s="416"/>
      <c r="BC4378" s="416"/>
      <c r="BD4378" s="416"/>
      <c r="BE4378" s="416"/>
      <c r="BF4378" s="416"/>
      <c r="BG4378" s="416"/>
      <c r="BH4378" s="416"/>
      <c r="BI4378" s="416"/>
      <c r="BJ4378" s="416"/>
    </row>
    <row r="4379" spans="10:62" x14ac:dyDescent="0.2">
      <c r="J4379" s="385"/>
      <c r="K4379" s="217"/>
      <c r="L4379" s="217"/>
      <c r="M4379" s="693"/>
      <c r="N4379" s="693"/>
      <c r="O4379" s="359"/>
      <c r="P4379" s="619"/>
      <c r="Q4379" s="672"/>
      <c r="R4379" s="672"/>
      <c r="S4379" s="672"/>
      <c r="T4379" s="385"/>
      <c r="U4379" s="385"/>
      <c r="V4379" s="385"/>
      <c r="W4379" s="385"/>
      <c r="X4379" s="693"/>
      <c r="Y4379" s="325"/>
      <c r="Z4379" s="308"/>
      <c r="AA4379" s="383"/>
      <c r="AC4379" s="325"/>
      <c r="AD4379" s="325"/>
      <c r="AF4379" s="383"/>
      <c r="AH4379" s="325"/>
      <c r="AI4379" s="325"/>
      <c r="AK4379" s="385"/>
      <c r="AL4379" s="385"/>
      <c r="AM4379" s="359"/>
      <c r="AN4379" s="385"/>
      <c r="AO4379" s="385"/>
      <c r="AP4379" s="385"/>
      <c r="AQ4379" s="385"/>
      <c r="AR4379" s="385"/>
      <c r="AS4379" s="385"/>
      <c r="AT4379" s="385"/>
      <c r="AU4379" s="359"/>
      <c r="AW4379" s="416"/>
      <c r="AX4379" s="694"/>
      <c r="AY4379" s="641"/>
      <c r="AZ4379" s="385"/>
      <c r="BA4379" s="385"/>
      <c r="BB4379" s="416"/>
      <c r="BC4379" s="416"/>
      <c r="BD4379" s="416"/>
      <c r="BE4379" s="416"/>
      <c r="BF4379" s="416"/>
      <c r="BG4379" s="416"/>
      <c r="BH4379" s="416"/>
      <c r="BI4379" s="416"/>
      <c r="BJ4379" s="416"/>
    </row>
    <row r="4380" spans="10:62" x14ac:dyDescent="0.2">
      <c r="J4380" s="385"/>
      <c r="K4380" s="217"/>
      <c r="L4380" s="217"/>
      <c r="M4380" s="693"/>
      <c r="N4380" s="693"/>
      <c r="O4380" s="359"/>
      <c r="P4380" s="619"/>
      <c r="Q4380" s="672"/>
      <c r="R4380" s="672"/>
      <c r="S4380" s="672"/>
      <c r="T4380" s="385"/>
      <c r="U4380" s="385"/>
      <c r="V4380" s="385"/>
      <c r="W4380" s="385"/>
      <c r="X4380" s="693"/>
      <c r="Y4380" s="325"/>
      <c r="Z4380" s="308"/>
      <c r="AA4380" s="383"/>
      <c r="AC4380" s="325"/>
      <c r="AD4380" s="325"/>
      <c r="AF4380" s="383"/>
      <c r="AH4380" s="325"/>
      <c r="AI4380" s="325"/>
      <c r="AK4380" s="385"/>
      <c r="AL4380" s="385"/>
      <c r="AM4380" s="359"/>
      <c r="AN4380" s="385"/>
      <c r="AO4380" s="385"/>
      <c r="AP4380" s="385"/>
      <c r="AQ4380" s="385"/>
      <c r="AR4380" s="385"/>
      <c r="AS4380" s="385"/>
      <c r="AT4380" s="385"/>
      <c r="AU4380" s="359"/>
      <c r="AW4380" s="416"/>
      <c r="AX4380" s="694"/>
      <c r="AY4380" s="641"/>
      <c r="AZ4380" s="385"/>
      <c r="BA4380" s="385"/>
      <c r="BB4380" s="416"/>
      <c r="BC4380" s="416"/>
      <c r="BD4380" s="416"/>
      <c r="BE4380" s="416"/>
      <c r="BF4380" s="416"/>
      <c r="BG4380" s="416"/>
      <c r="BH4380" s="416"/>
      <c r="BI4380" s="416"/>
      <c r="BJ4380" s="416"/>
    </row>
    <row r="4381" spans="10:62" x14ac:dyDescent="0.2">
      <c r="J4381" s="385"/>
      <c r="K4381" s="217"/>
      <c r="L4381" s="217"/>
      <c r="M4381" s="693"/>
      <c r="N4381" s="693"/>
      <c r="O4381" s="359"/>
      <c r="P4381" s="619"/>
      <c r="Q4381" s="672"/>
      <c r="R4381" s="672"/>
      <c r="S4381" s="672"/>
      <c r="T4381" s="385"/>
      <c r="U4381" s="385"/>
      <c r="V4381" s="385"/>
      <c r="W4381" s="385"/>
      <c r="X4381" s="693"/>
      <c r="Y4381" s="325"/>
      <c r="Z4381" s="308"/>
      <c r="AA4381" s="383"/>
      <c r="AC4381" s="325"/>
      <c r="AD4381" s="325"/>
      <c r="AF4381" s="383"/>
      <c r="AH4381" s="325"/>
      <c r="AI4381" s="325"/>
      <c r="AK4381" s="385"/>
      <c r="AL4381" s="385"/>
      <c r="AM4381" s="359"/>
      <c r="AN4381" s="385"/>
      <c r="AO4381" s="385"/>
      <c r="AP4381" s="385"/>
      <c r="AQ4381" s="385"/>
      <c r="AR4381" s="385"/>
      <c r="AS4381" s="385"/>
      <c r="AT4381" s="385"/>
      <c r="AU4381" s="359"/>
      <c r="AW4381" s="416"/>
      <c r="AX4381" s="694"/>
      <c r="AY4381" s="641"/>
      <c r="AZ4381" s="385"/>
      <c r="BA4381" s="385"/>
      <c r="BB4381" s="416"/>
      <c r="BC4381" s="416"/>
      <c r="BD4381" s="416"/>
      <c r="BE4381" s="416"/>
      <c r="BF4381" s="416"/>
      <c r="BG4381" s="416"/>
      <c r="BH4381" s="416"/>
      <c r="BI4381" s="416"/>
      <c r="BJ4381" s="416"/>
    </row>
    <row r="4382" spans="10:62" x14ac:dyDescent="0.2">
      <c r="J4382" s="385"/>
      <c r="K4382" s="217"/>
      <c r="L4382" s="217"/>
      <c r="M4382" s="693"/>
      <c r="N4382" s="693"/>
      <c r="O4382" s="359"/>
      <c r="P4382" s="619"/>
      <c r="Q4382" s="672"/>
      <c r="R4382" s="672"/>
      <c r="S4382" s="672"/>
      <c r="T4382" s="385"/>
      <c r="U4382" s="385"/>
      <c r="V4382" s="385"/>
      <c r="W4382" s="385"/>
      <c r="X4382" s="693"/>
      <c r="Y4382" s="325"/>
      <c r="Z4382" s="308"/>
      <c r="AA4382" s="383"/>
      <c r="AC4382" s="325"/>
      <c r="AD4382" s="325"/>
      <c r="AF4382" s="383"/>
      <c r="AH4382" s="325"/>
      <c r="AI4382" s="325"/>
      <c r="AK4382" s="385"/>
      <c r="AL4382" s="385"/>
      <c r="AM4382" s="359"/>
      <c r="AN4382" s="385"/>
      <c r="AO4382" s="385"/>
      <c r="AP4382" s="385"/>
      <c r="AQ4382" s="385"/>
      <c r="AR4382" s="385"/>
      <c r="AS4382" s="385"/>
      <c r="AT4382" s="385"/>
      <c r="AU4382" s="359"/>
      <c r="AW4382" s="416"/>
      <c r="AX4382" s="694"/>
      <c r="AY4382" s="641"/>
      <c r="AZ4382" s="385"/>
      <c r="BA4382" s="385"/>
      <c r="BB4382" s="416"/>
      <c r="BC4382" s="416"/>
      <c r="BD4382" s="416"/>
      <c r="BE4382" s="416"/>
      <c r="BF4382" s="416"/>
      <c r="BG4382" s="416"/>
      <c r="BH4382" s="416"/>
      <c r="BI4382" s="416"/>
      <c r="BJ4382" s="416"/>
    </row>
    <row r="4383" spans="10:62" x14ac:dyDescent="0.2">
      <c r="J4383" s="385"/>
      <c r="K4383" s="217"/>
      <c r="L4383" s="217"/>
      <c r="M4383" s="693"/>
      <c r="N4383" s="693"/>
      <c r="O4383" s="359"/>
      <c r="P4383" s="619"/>
      <c r="Q4383" s="672"/>
      <c r="R4383" s="672"/>
      <c r="S4383" s="672"/>
      <c r="T4383" s="385"/>
      <c r="U4383" s="385"/>
      <c r="V4383" s="385"/>
      <c r="W4383" s="385"/>
      <c r="X4383" s="693"/>
      <c r="Y4383" s="325"/>
      <c r="Z4383" s="308"/>
      <c r="AA4383" s="383"/>
      <c r="AC4383" s="325"/>
      <c r="AD4383" s="325"/>
      <c r="AF4383" s="383"/>
      <c r="AH4383" s="325"/>
      <c r="AI4383" s="325"/>
      <c r="AK4383" s="385"/>
      <c r="AL4383" s="385"/>
      <c r="AM4383" s="359"/>
      <c r="AN4383" s="385"/>
      <c r="AO4383" s="385"/>
      <c r="AP4383" s="385"/>
      <c r="AQ4383" s="385"/>
      <c r="AR4383" s="385"/>
      <c r="AS4383" s="385"/>
      <c r="AT4383" s="385"/>
      <c r="AU4383" s="359"/>
      <c r="AW4383" s="416"/>
      <c r="AX4383" s="694"/>
      <c r="AY4383" s="641"/>
      <c r="AZ4383" s="385"/>
      <c r="BA4383" s="385"/>
      <c r="BB4383" s="416"/>
      <c r="BC4383" s="416"/>
      <c r="BD4383" s="416"/>
      <c r="BE4383" s="416"/>
      <c r="BF4383" s="416"/>
      <c r="BG4383" s="416"/>
      <c r="BH4383" s="416"/>
      <c r="BI4383" s="416"/>
      <c r="BJ4383" s="416"/>
    </row>
    <row r="4384" spans="10:62" x14ac:dyDescent="0.2">
      <c r="J4384" s="385"/>
      <c r="K4384" s="217"/>
      <c r="L4384" s="217"/>
      <c r="M4384" s="693"/>
      <c r="N4384" s="693"/>
      <c r="O4384" s="359"/>
      <c r="P4384" s="619"/>
      <c r="Q4384" s="672"/>
      <c r="R4384" s="672"/>
      <c r="S4384" s="672"/>
      <c r="T4384" s="385"/>
      <c r="U4384" s="385"/>
      <c r="V4384" s="385"/>
      <c r="W4384" s="385"/>
      <c r="X4384" s="693"/>
      <c r="Y4384" s="325"/>
      <c r="Z4384" s="308"/>
      <c r="AA4384" s="383"/>
      <c r="AC4384" s="325"/>
      <c r="AD4384" s="325"/>
      <c r="AF4384" s="383"/>
      <c r="AH4384" s="325"/>
      <c r="AI4384" s="325"/>
      <c r="AK4384" s="385"/>
      <c r="AL4384" s="385"/>
      <c r="AM4384" s="359"/>
      <c r="AN4384" s="385"/>
      <c r="AO4384" s="385"/>
      <c r="AP4384" s="385"/>
      <c r="AQ4384" s="385"/>
      <c r="AR4384" s="385"/>
      <c r="AS4384" s="385"/>
      <c r="AT4384" s="385"/>
      <c r="AU4384" s="359"/>
      <c r="AW4384" s="416"/>
      <c r="AX4384" s="694"/>
      <c r="AY4384" s="641"/>
      <c r="AZ4384" s="385"/>
      <c r="BA4384" s="385"/>
      <c r="BB4384" s="416"/>
      <c r="BC4384" s="416"/>
      <c r="BD4384" s="416"/>
      <c r="BE4384" s="416"/>
      <c r="BF4384" s="416"/>
      <c r="BG4384" s="416"/>
      <c r="BH4384" s="416"/>
      <c r="BI4384" s="416"/>
      <c r="BJ4384" s="416"/>
    </row>
    <row r="4385" spans="10:62" x14ac:dyDescent="0.2">
      <c r="J4385" s="385"/>
      <c r="K4385" s="217"/>
      <c r="L4385" s="217"/>
      <c r="M4385" s="693"/>
      <c r="N4385" s="693"/>
      <c r="O4385" s="359"/>
      <c r="P4385" s="619"/>
      <c r="Q4385" s="672"/>
      <c r="R4385" s="672"/>
      <c r="S4385" s="672"/>
      <c r="T4385" s="385"/>
      <c r="U4385" s="385"/>
      <c r="V4385" s="385"/>
      <c r="W4385" s="385"/>
      <c r="X4385" s="693"/>
      <c r="Y4385" s="325"/>
      <c r="Z4385" s="308"/>
      <c r="AA4385" s="383"/>
      <c r="AC4385" s="325"/>
      <c r="AD4385" s="325"/>
      <c r="AF4385" s="383"/>
      <c r="AH4385" s="325"/>
      <c r="AI4385" s="325"/>
      <c r="AK4385" s="385"/>
      <c r="AL4385" s="385"/>
      <c r="AM4385" s="359"/>
      <c r="AN4385" s="385"/>
      <c r="AO4385" s="385"/>
      <c r="AP4385" s="385"/>
      <c r="AQ4385" s="385"/>
      <c r="AR4385" s="385"/>
      <c r="AS4385" s="385"/>
      <c r="AT4385" s="385"/>
      <c r="AU4385" s="359"/>
      <c r="AW4385" s="416"/>
      <c r="AX4385" s="694"/>
      <c r="AY4385" s="641"/>
      <c r="AZ4385" s="385"/>
      <c r="BA4385" s="385"/>
      <c r="BB4385" s="416"/>
      <c r="BC4385" s="416"/>
      <c r="BD4385" s="416"/>
      <c r="BE4385" s="416"/>
      <c r="BF4385" s="416"/>
      <c r="BG4385" s="416"/>
      <c r="BH4385" s="416"/>
      <c r="BI4385" s="416"/>
      <c r="BJ4385" s="416"/>
    </row>
    <row r="4386" spans="10:62" x14ac:dyDescent="0.2">
      <c r="J4386" s="385"/>
      <c r="K4386" s="217"/>
      <c r="L4386" s="217"/>
      <c r="M4386" s="693"/>
      <c r="N4386" s="693"/>
      <c r="O4386" s="359"/>
      <c r="P4386" s="619"/>
      <c r="Q4386" s="672"/>
      <c r="R4386" s="672"/>
      <c r="S4386" s="672"/>
      <c r="T4386" s="385"/>
      <c r="U4386" s="385"/>
      <c r="V4386" s="385"/>
      <c r="W4386" s="385"/>
      <c r="X4386" s="693"/>
      <c r="Y4386" s="325"/>
      <c r="Z4386" s="308"/>
      <c r="AA4386" s="383"/>
      <c r="AC4386" s="325"/>
      <c r="AD4386" s="325"/>
      <c r="AF4386" s="383"/>
      <c r="AH4386" s="325"/>
      <c r="AI4386" s="325"/>
      <c r="AK4386" s="385"/>
      <c r="AL4386" s="385"/>
      <c r="AM4386" s="359"/>
      <c r="AN4386" s="385"/>
      <c r="AO4386" s="385"/>
      <c r="AP4386" s="385"/>
      <c r="AQ4386" s="385"/>
      <c r="AR4386" s="385"/>
      <c r="AS4386" s="385"/>
      <c r="AT4386" s="385"/>
      <c r="AU4386" s="359"/>
      <c r="AW4386" s="416"/>
      <c r="AX4386" s="694"/>
      <c r="AY4386" s="641"/>
      <c r="AZ4386" s="385"/>
      <c r="BA4386" s="385"/>
      <c r="BB4386" s="416"/>
      <c r="BC4386" s="416"/>
      <c r="BD4386" s="416"/>
      <c r="BE4386" s="416"/>
      <c r="BF4386" s="416"/>
      <c r="BG4386" s="416"/>
      <c r="BH4386" s="416"/>
      <c r="BI4386" s="416"/>
      <c r="BJ4386" s="416"/>
    </row>
    <row r="4387" spans="10:62" x14ac:dyDescent="0.2">
      <c r="J4387" s="385"/>
      <c r="K4387" s="217"/>
      <c r="L4387" s="217"/>
      <c r="M4387" s="693"/>
      <c r="N4387" s="693"/>
      <c r="O4387" s="359"/>
      <c r="P4387" s="619"/>
      <c r="Q4387" s="672"/>
      <c r="R4387" s="672"/>
      <c r="S4387" s="672"/>
      <c r="T4387" s="385"/>
      <c r="U4387" s="385"/>
      <c r="V4387" s="385"/>
      <c r="W4387" s="385"/>
      <c r="X4387" s="693"/>
      <c r="Y4387" s="325"/>
      <c r="Z4387" s="308"/>
      <c r="AA4387" s="383"/>
      <c r="AC4387" s="325"/>
      <c r="AD4387" s="325"/>
      <c r="AF4387" s="383"/>
      <c r="AH4387" s="325"/>
      <c r="AI4387" s="325"/>
      <c r="AK4387" s="385"/>
      <c r="AL4387" s="385"/>
      <c r="AM4387" s="359"/>
      <c r="AN4387" s="385"/>
      <c r="AO4387" s="385"/>
      <c r="AP4387" s="385"/>
      <c r="AQ4387" s="385"/>
      <c r="AR4387" s="385"/>
      <c r="AS4387" s="385"/>
      <c r="AT4387" s="385"/>
      <c r="AU4387" s="359"/>
      <c r="AW4387" s="416"/>
      <c r="AX4387" s="694"/>
      <c r="AY4387" s="641"/>
      <c r="AZ4387" s="385"/>
      <c r="BA4387" s="385"/>
      <c r="BB4387" s="416"/>
      <c r="BC4387" s="416"/>
      <c r="BD4387" s="416"/>
      <c r="BE4387" s="416"/>
      <c r="BF4387" s="416"/>
      <c r="BG4387" s="416"/>
      <c r="BH4387" s="416"/>
      <c r="BI4387" s="416"/>
      <c r="BJ4387" s="416"/>
    </row>
    <row r="4388" spans="10:62" x14ac:dyDescent="0.2">
      <c r="J4388" s="385"/>
      <c r="K4388" s="217"/>
      <c r="L4388" s="217"/>
      <c r="M4388" s="693"/>
      <c r="N4388" s="693"/>
      <c r="O4388" s="359"/>
      <c r="P4388" s="619"/>
      <c r="Q4388" s="672"/>
      <c r="R4388" s="672"/>
      <c r="S4388" s="672"/>
      <c r="T4388" s="385"/>
      <c r="U4388" s="385"/>
      <c r="V4388" s="385"/>
      <c r="W4388" s="385"/>
      <c r="X4388" s="693"/>
      <c r="Y4388" s="325"/>
      <c r="Z4388" s="308"/>
      <c r="AA4388" s="383"/>
      <c r="AC4388" s="325"/>
      <c r="AD4388" s="325"/>
      <c r="AF4388" s="383"/>
      <c r="AH4388" s="325"/>
      <c r="AI4388" s="325"/>
      <c r="AK4388" s="385"/>
      <c r="AL4388" s="385"/>
      <c r="AM4388" s="359"/>
      <c r="AN4388" s="385"/>
      <c r="AO4388" s="385"/>
      <c r="AP4388" s="385"/>
      <c r="AQ4388" s="385"/>
      <c r="AR4388" s="385"/>
      <c r="AS4388" s="385"/>
      <c r="AT4388" s="385"/>
      <c r="AU4388" s="359"/>
      <c r="AW4388" s="416"/>
      <c r="AX4388" s="694"/>
      <c r="AY4388" s="641"/>
      <c r="AZ4388" s="385"/>
      <c r="BA4388" s="385"/>
      <c r="BB4388" s="416"/>
      <c r="BC4388" s="416"/>
      <c r="BD4388" s="416"/>
      <c r="BE4388" s="416"/>
      <c r="BF4388" s="416"/>
      <c r="BG4388" s="416"/>
      <c r="BH4388" s="416"/>
      <c r="BI4388" s="416"/>
      <c r="BJ4388" s="416"/>
    </row>
    <row r="4389" spans="10:62" x14ac:dyDescent="0.2">
      <c r="J4389" s="385"/>
      <c r="K4389" s="217"/>
      <c r="L4389" s="217"/>
      <c r="M4389" s="693"/>
      <c r="N4389" s="693"/>
      <c r="O4389" s="359"/>
      <c r="P4389" s="619"/>
      <c r="Q4389" s="672"/>
      <c r="R4389" s="672"/>
      <c r="S4389" s="672"/>
      <c r="T4389" s="385"/>
      <c r="U4389" s="385"/>
      <c r="V4389" s="385"/>
      <c r="W4389" s="385"/>
      <c r="X4389" s="693"/>
      <c r="Y4389" s="325"/>
      <c r="Z4389" s="308"/>
      <c r="AA4389" s="383"/>
      <c r="AC4389" s="325"/>
      <c r="AD4389" s="325"/>
      <c r="AF4389" s="383"/>
      <c r="AH4389" s="325"/>
      <c r="AI4389" s="325"/>
      <c r="AK4389" s="385"/>
      <c r="AL4389" s="385"/>
      <c r="AM4389" s="359"/>
      <c r="AN4389" s="385"/>
      <c r="AO4389" s="385"/>
      <c r="AP4389" s="385"/>
      <c r="AQ4389" s="385"/>
      <c r="AR4389" s="385"/>
      <c r="AS4389" s="385"/>
      <c r="AT4389" s="385"/>
      <c r="AU4389" s="359"/>
      <c r="AW4389" s="416"/>
      <c r="AX4389" s="694"/>
      <c r="AY4389" s="641"/>
      <c r="AZ4389" s="385"/>
      <c r="BA4389" s="385"/>
      <c r="BB4389" s="416"/>
      <c r="BC4389" s="416"/>
      <c r="BD4389" s="416"/>
      <c r="BE4389" s="416"/>
      <c r="BF4389" s="416"/>
      <c r="BG4389" s="416"/>
      <c r="BH4389" s="416"/>
      <c r="BI4389" s="416"/>
      <c r="BJ4389" s="416"/>
    </row>
    <row r="4390" spans="10:62" x14ac:dyDescent="0.2">
      <c r="J4390" s="385"/>
      <c r="K4390" s="217"/>
      <c r="L4390" s="217"/>
      <c r="M4390" s="693"/>
      <c r="N4390" s="693"/>
      <c r="O4390" s="359"/>
      <c r="P4390" s="619"/>
      <c r="Q4390" s="672"/>
      <c r="R4390" s="672"/>
      <c r="S4390" s="672"/>
      <c r="T4390" s="385"/>
      <c r="U4390" s="385"/>
      <c r="V4390" s="385"/>
      <c r="W4390" s="385"/>
      <c r="X4390" s="693"/>
      <c r="Y4390" s="325"/>
      <c r="Z4390" s="308"/>
      <c r="AA4390" s="383"/>
      <c r="AC4390" s="325"/>
      <c r="AD4390" s="325"/>
      <c r="AF4390" s="383"/>
      <c r="AH4390" s="325"/>
      <c r="AI4390" s="325"/>
      <c r="AK4390" s="385"/>
      <c r="AL4390" s="385"/>
      <c r="AM4390" s="359"/>
      <c r="AN4390" s="385"/>
      <c r="AO4390" s="385"/>
      <c r="AP4390" s="385"/>
      <c r="AQ4390" s="385"/>
      <c r="AR4390" s="385"/>
      <c r="AS4390" s="385"/>
      <c r="AT4390" s="385"/>
      <c r="AU4390" s="359"/>
      <c r="AW4390" s="416"/>
      <c r="AX4390" s="694"/>
      <c r="AY4390" s="641"/>
      <c r="AZ4390" s="385"/>
      <c r="BA4390" s="385"/>
      <c r="BB4390" s="416"/>
      <c r="BC4390" s="416"/>
      <c r="BD4390" s="416"/>
      <c r="BE4390" s="416"/>
      <c r="BF4390" s="416"/>
      <c r="BG4390" s="416"/>
      <c r="BH4390" s="416"/>
      <c r="BI4390" s="416"/>
      <c r="BJ4390" s="416"/>
    </row>
    <row r="4391" spans="10:62" x14ac:dyDescent="0.2">
      <c r="J4391" s="385"/>
      <c r="K4391" s="217"/>
      <c r="L4391" s="217"/>
      <c r="M4391" s="693"/>
      <c r="N4391" s="693"/>
      <c r="O4391" s="359"/>
      <c r="P4391" s="619"/>
      <c r="Q4391" s="672"/>
      <c r="R4391" s="672"/>
      <c r="S4391" s="672"/>
      <c r="T4391" s="385"/>
      <c r="U4391" s="385"/>
      <c r="V4391" s="385"/>
      <c r="W4391" s="385"/>
      <c r="X4391" s="693"/>
      <c r="Y4391" s="325"/>
      <c r="Z4391" s="308"/>
      <c r="AA4391" s="383"/>
      <c r="AC4391" s="325"/>
      <c r="AD4391" s="325"/>
      <c r="AF4391" s="383"/>
      <c r="AH4391" s="325"/>
      <c r="AI4391" s="325"/>
      <c r="AK4391" s="385"/>
      <c r="AL4391" s="385"/>
      <c r="AM4391" s="359"/>
      <c r="AN4391" s="385"/>
      <c r="AO4391" s="385"/>
      <c r="AP4391" s="385"/>
      <c r="AQ4391" s="385"/>
      <c r="AR4391" s="385"/>
      <c r="AS4391" s="385"/>
      <c r="AT4391" s="385"/>
      <c r="AU4391" s="359"/>
      <c r="AW4391" s="416"/>
      <c r="AX4391" s="694"/>
      <c r="AY4391" s="641"/>
      <c r="AZ4391" s="385"/>
      <c r="BA4391" s="385"/>
      <c r="BB4391" s="416"/>
      <c r="BC4391" s="416"/>
      <c r="BD4391" s="416"/>
      <c r="BE4391" s="416"/>
      <c r="BF4391" s="416"/>
      <c r="BG4391" s="416"/>
      <c r="BH4391" s="416"/>
      <c r="BI4391" s="416"/>
      <c r="BJ4391" s="416"/>
    </row>
    <row r="4392" spans="10:62" x14ac:dyDescent="0.2">
      <c r="J4392" s="385"/>
      <c r="K4392" s="217"/>
      <c r="L4392" s="217"/>
      <c r="M4392" s="693"/>
      <c r="N4392" s="693"/>
      <c r="O4392" s="359"/>
      <c r="P4392" s="619"/>
      <c r="Q4392" s="672"/>
      <c r="R4392" s="672"/>
      <c r="S4392" s="672"/>
      <c r="T4392" s="385"/>
      <c r="U4392" s="385"/>
      <c r="V4392" s="385"/>
      <c r="W4392" s="385"/>
      <c r="X4392" s="693"/>
      <c r="Y4392" s="325"/>
      <c r="Z4392" s="308"/>
      <c r="AA4392" s="383"/>
      <c r="AC4392" s="325"/>
      <c r="AD4392" s="325"/>
      <c r="AF4392" s="383"/>
      <c r="AH4392" s="325"/>
      <c r="AI4392" s="325"/>
      <c r="AK4392" s="385"/>
      <c r="AL4392" s="385"/>
      <c r="AM4392" s="359"/>
      <c r="AN4392" s="385"/>
      <c r="AO4392" s="385"/>
      <c r="AP4392" s="385"/>
      <c r="AQ4392" s="385"/>
      <c r="AR4392" s="385"/>
      <c r="AS4392" s="385"/>
      <c r="AT4392" s="385"/>
      <c r="AU4392" s="359"/>
      <c r="AW4392" s="416"/>
      <c r="AX4392" s="694"/>
      <c r="AY4392" s="641"/>
      <c r="AZ4392" s="385"/>
      <c r="BA4392" s="385"/>
      <c r="BB4392" s="416"/>
      <c r="BC4392" s="416"/>
      <c r="BD4392" s="416"/>
      <c r="BE4392" s="416"/>
      <c r="BF4392" s="416"/>
      <c r="BG4392" s="416"/>
      <c r="BH4392" s="416"/>
      <c r="BI4392" s="416"/>
      <c r="BJ4392" s="416"/>
    </row>
    <row r="4393" spans="10:62" x14ac:dyDescent="0.2">
      <c r="J4393" s="385"/>
      <c r="K4393" s="217"/>
      <c r="L4393" s="217"/>
      <c r="M4393" s="693"/>
      <c r="N4393" s="693"/>
      <c r="O4393" s="359"/>
      <c r="P4393" s="619"/>
      <c r="Q4393" s="672"/>
      <c r="R4393" s="672"/>
      <c r="S4393" s="672"/>
      <c r="T4393" s="385"/>
      <c r="U4393" s="385"/>
      <c r="V4393" s="385"/>
      <c r="W4393" s="385"/>
      <c r="X4393" s="693"/>
      <c r="Y4393" s="325"/>
      <c r="Z4393" s="308"/>
      <c r="AA4393" s="383"/>
      <c r="AC4393" s="325"/>
      <c r="AD4393" s="325"/>
      <c r="AF4393" s="383"/>
      <c r="AH4393" s="325"/>
      <c r="AI4393" s="325"/>
      <c r="AK4393" s="385"/>
      <c r="AL4393" s="385"/>
      <c r="AM4393" s="359"/>
      <c r="AN4393" s="385"/>
      <c r="AO4393" s="385"/>
      <c r="AP4393" s="385"/>
      <c r="AQ4393" s="385"/>
      <c r="AR4393" s="385"/>
      <c r="AS4393" s="385"/>
      <c r="AT4393" s="385"/>
      <c r="AU4393" s="359"/>
      <c r="AW4393" s="416"/>
      <c r="AX4393" s="694"/>
      <c r="AY4393" s="641"/>
      <c r="AZ4393" s="385"/>
      <c r="BA4393" s="385"/>
      <c r="BB4393" s="416"/>
      <c r="BC4393" s="416"/>
      <c r="BD4393" s="416"/>
      <c r="BE4393" s="416"/>
      <c r="BF4393" s="416"/>
      <c r="BG4393" s="416"/>
      <c r="BH4393" s="416"/>
      <c r="BI4393" s="416"/>
      <c r="BJ4393" s="416"/>
    </row>
    <row r="4394" spans="10:62" x14ac:dyDescent="0.2">
      <c r="J4394" s="385"/>
      <c r="K4394" s="217"/>
      <c r="L4394" s="217"/>
      <c r="M4394" s="693"/>
      <c r="N4394" s="693"/>
      <c r="O4394" s="359"/>
      <c r="P4394" s="619"/>
      <c r="Q4394" s="672"/>
      <c r="R4394" s="672"/>
      <c r="S4394" s="672"/>
      <c r="T4394" s="385"/>
      <c r="U4394" s="385"/>
      <c r="V4394" s="385"/>
      <c r="W4394" s="385"/>
      <c r="X4394" s="693"/>
      <c r="Y4394" s="325"/>
      <c r="Z4394" s="308"/>
      <c r="AA4394" s="383"/>
      <c r="AC4394" s="325"/>
      <c r="AD4394" s="325"/>
      <c r="AF4394" s="383"/>
      <c r="AH4394" s="325"/>
      <c r="AI4394" s="325"/>
      <c r="AK4394" s="385"/>
      <c r="AL4394" s="385"/>
      <c r="AM4394" s="359"/>
      <c r="AN4394" s="385"/>
      <c r="AO4394" s="385"/>
      <c r="AP4394" s="385"/>
      <c r="AQ4394" s="385"/>
      <c r="AR4394" s="385"/>
      <c r="AS4394" s="385"/>
      <c r="AT4394" s="385"/>
      <c r="AU4394" s="359"/>
      <c r="AW4394" s="416"/>
      <c r="AX4394" s="694"/>
      <c r="AY4394" s="641"/>
      <c r="AZ4394" s="385"/>
      <c r="BA4394" s="385"/>
      <c r="BB4394" s="416"/>
      <c r="BC4394" s="416"/>
      <c r="BD4394" s="416"/>
      <c r="BE4394" s="416"/>
      <c r="BF4394" s="416"/>
      <c r="BG4394" s="416"/>
      <c r="BH4394" s="416"/>
      <c r="BI4394" s="416"/>
      <c r="BJ4394" s="416"/>
    </row>
    <row r="4395" spans="10:62" x14ac:dyDescent="0.2">
      <c r="J4395" s="385"/>
      <c r="K4395" s="217"/>
      <c r="L4395" s="217"/>
      <c r="M4395" s="693"/>
      <c r="N4395" s="693"/>
      <c r="O4395" s="359"/>
      <c r="P4395" s="619"/>
      <c r="Q4395" s="672"/>
      <c r="R4395" s="672"/>
      <c r="S4395" s="672"/>
      <c r="T4395" s="385"/>
      <c r="U4395" s="385"/>
      <c r="V4395" s="385"/>
      <c r="W4395" s="385"/>
      <c r="X4395" s="693"/>
      <c r="Y4395" s="325"/>
      <c r="Z4395" s="308"/>
      <c r="AA4395" s="383"/>
      <c r="AC4395" s="325"/>
      <c r="AD4395" s="325"/>
      <c r="AF4395" s="383"/>
      <c r="AH4395" s="325"/>
      <c r="AI4395" s="325"/>
      <c r="AK4395" s="385"/>
      <c r="AL4395" s="385"/>
      <c r="AM4395" s="359"/>
      <c r="AN4395" s="385"/>
      <c r="AO4395" s="385"/>
      <c r="AP4395" s="385"/>
      <c r="AQ4395" s="385"/>
      <c r="AR4395" s="385"/>
      <c r="AS4395" s="385"/>
      <c r="AT4395" s="385"/>
      <c r="AU4395" s="359"/>
      <c r="AW4395" s="416"/>
      <c r="AX4395" s="694"/>
      <c r="AY4395" s="641"/>
      <c r="AZ4395" s="385"/>
      <c r="BA4395" s="385"/>
      <c r="BB4395" s="416"/>
      <c r="BC4395" s="416"/>
      <c r="BD4395" s="416"/>
      <c r="BE4395" s="416"/>
      <c r="BF4395" s="416"/>
      <c r="BG4395" s="416"/>
      <c r="BH4395" s="416"/>
      <c r="BI4395" s="416"/>
      <c r="BJ4395" s="416"/>
    </row>
    <row r="4396" spans="10:62" x14ac:dyDescent="0.2">
      <c r="J4396" s="385"/>
      <c r="K4396" s="217"/>
      <c r="L4396" s="217"/>
      <c r="M4396" s="693"/>
      <c r="N4396" s="693"/>
      <c r="O4396" s="359"/>
      <c r="P4396" s="619"/>
      <c r="Q4396" s="672"/>
      <c r="R4396" s="672"/>
      <c r="S4396" s="672"/>
      <c r="T4396" s="385"/>
      <c r="U4396" s="385"/>
      <c r="V4396" s="385"/>
      <c r="W4396" s="385"/>
      <c r="X4396" s="693"/>
      <c r="Y4396" s="325"/>
      <c r="Z4396" s="308"/>
      <c r="AA4396" s="383"/>
      <c r="AC4396" s="325"/>
      <c r="AD4396" s="325"/>
      <c r="AF4396" s="383"/>
      <c r="AH4396" s="325"/>
      <c r="AI4396" s="325"/>
      <c r="AK4396" s="385"/>
      <c r="AL4396" s="385"/>
      <c r="AM4396" s="359"/>
      <c r="AN4396" s="385"/>
      <c r="AO4396" s="385"/>
      <c r="AP4396" s="385"/>
      <c r="AQ4396" s="385"/>
      <c r="AR4396" s="385"/>
      <c r="AS4396" s="385"/>
      <c r="AT4396" s="385"/>
      <c r="AU4396" s="359"/>
      <c r="AW4396" s="416"/>
      <c r="AX4396" s="694"/>
      <c r="AY4396" s="641"/>
      <c r="AZ4396" s="385"/>
      <c r="BA4396" s="385"/>
      <c r="BB4396" s="416"/>
      <c r="BC4396" s="416"/>
      <c r="BD4396" s="416"/>
      <c r="BE4396" s="416"/>
      <c r="BF4396" s="416"/>
      <c r="BG4396" s="416"/>
      <c r="BH4396" s="416"/>
      <c r="BI4396" s="416"/>
      <c r="BJ4396" s="416"/>
    </row>
    <row r="4397" spans="10:62" x14ac:dyDescent="0.2">
      <c r="J4397" s="385"/>
      <c r="K4397" s="217"/>
      <c r="L4397" s="217"/>
      <c r="M4397" s="693"/>
      <c r="N4397" s="693"/>
      <c r="O4397" s="359"/>
      <c r="P4397" s="619"/>
      <c r="Q4397" s="672"/>
      <c r="R4397" s="672"/>
      <c r="S4397" s="672"/>
      <c r="T4397" s="385"/>
      <c r="U4397" s="385"/>
      <c r="V4397" s="385"/>
      <c r="W4397" s="385"/>
      <c r="X4397" s="693"/>
      <c r="Y4397" s="325"/>
      <c r="Z4397" s="308"/>
      <c r="AA4397" s="383"/>
      <c r="AC4397" s="325"/>
      <c r="AD4397" s="325"/>
      <c r="AF4397" s="383"/>
      <c r="AH4397" s="325"/>
      <c r="AI4397" s="325"/>
      <c r="AK4397" s="385"/>
      <c r="AL4397" s="385"/>
      <c r="AM4397" s="359"/>
      <c r="AN4397" s="385"/>
      <c r="AO4397" s="385"/>
      <c r="AP4397" s="385"/>
      <c r="AQ4397" s="385"/>
      <c r="AR4397" s="385"/>
      <c r="AS4397" s="385"/>
      <c r="AT4397" s="385"/>
      <c r="AU4397" s="359"/>
      <c r="AW4397" s="416"/>
      <c r="AX4397" s="694"/>
      <c r="AY4397" s="641"/>
      <c r="AZ4397" s="385"/>
      <c r="BA4397" s="385"/>
      <c r="BB4397" s="416"/>
      <c r="BC4397" s="416"/>
      <c r="BD4397" s="416"/>
      <c r="BE4397" s="416"/>
      <c r="BF4397" s="416"/>
      <c r="BG4397" s="416"/>
      <c r="BH4397" s="416"/>
      <c r="BI4397" s="416"/>
      <c r="BJ4397" s="416"/>
    </row>
    <row r="4398" spans="10:62" x14ac:dyDescent="0.2">
      <c r="J4398" s="385"/>
      <c r="K4398" s="217"/>
      <c r="L4398" s="217"/>
      <c r="M4398" s="693"/>
      <c r="N4398" s="693"/>
      <c r="O4398" s="359"/>
      <c r="P4398" s="619"/>
      <c r="Q4398" s="672"/>
      <c r="R4398" s="672"/>
      <c r="S4398" s="672"/>
      <c r="T4398" s="385"/>
      <c r="U4398" s="385"/>
      <c r="V4398" s="385"/>
      <c r="W4398" s="385"/>
      <c r="X4398" s="693"/>
      <c r="Y4398" s="325"/>
      <c r="Z4398" s="308"/>
      <c r="AA4398" s="383"/>
      <c r="AC4398" s="325"/>
      <c r="AD4398" s="325"/>
      <c r="AF4398" s="383"/>
      <c r="AH4398" s="325"/>
      <c r="AI4398" s="325"/>
      <c r="AK4398" s="385"/>
      <c r="AL4398" s="385"/>
      <c r="AM4398" s="359"/>
      <c r="AN4398" s="385"/>
      <c r="AO4398" s="385"/>
      <c r="AP4398" s="385"/>
      <c r="AQ4398" s="385"/>
      <c r="AR4398" s="385"/>
      <c r="AS4398" s="385"/>
      <c r="AT4398" s="385"/>
      <c r="AU4398" s="359"/>
      <c r="AW4398" s="416"/>
      <c r="AX4398" s="694"/>
      <c r="AY4398" s="641"/>
      <c r="AZ4398" s="385"/>
      <c r="BA4398" s="385"/>
      <c r="BB4398" s="416"/>
      <c r="BC4398" s="416"/>
      <c r="BD4398" s="416"/>
      <c r="BE4398" s="416"/>
      <c r="BF4398" s="416"/>
      <c r="BG4398" s="416"/>
      <c r="BH4398" s="416"/>
      <c r="BI4398" s="416"/>
      <c r="BJ4398" s="416"/>
    </row>
    <row r="4399" spans="10:62" x14ac:dyDescent="0.2">
      <c r="J4399" s="385"/>
      <c r="K4399" s="217"/>
      <c r="L4399" s="217"/>
      <c r="M4399" s="693"/>
      <c r="N4399" s="693"/>
      <c r="O4399" s="359"/>
      <c r="P4399" s="619"/>
      <c r="Q4399" s="672"/>
      <c r="R4399" s="672"/>
      <c r="S4399" s="672"/>
      <c r="T4399" s="385"/>
      <c r="U4399" s="385"/>
      <c r="V4399" s="385"/>
      <c r="W4399" s="385"/>
      <c r="X4399" s="693"/>
      <c r="Y4399" s="325"/>
      <c r="Z4399" s="308"/>
      <c r="AA4399" s="383"/>
      <c r="AC4399" s="325"/>
      <c r="AD4399" s="325"/>
      <c r="AF4399" s="383"/>
      <c r="AH4399" s="325"/>
      <c r="AI4399" s="325"/>
      <c r="AK4399" s="385"/>
      <c r="AL4399" s="385"/>
      <c r="AM4399" s="359"/>
      <c r="AN4399" s="385"/>
      <c r="AO4399" s="385"/>
      <c r="AP4399" s="385"/>
      <c r="AQ4399" s="385"/>
      <c r="AR4399" s="385"/>
      <c r="AS4399" s="385"/>
      <c r="AT4399" s="385"/>
      <c r="AU4399" s="359"/>
      <c r="AW4399" s="416"/>
      <c r="AX4399" s="694"/>
      <c r="AY4399" s="641"/>
      <c r="AZ4399" s="385"/>
      <c r="BA4399" s="385"/>
      <c r="BB4399" s="416"/>
      <c r="BC4399" s="416"/>
      <c r="BD4399" s="416"/>
      <c r="BE4399" s="416"/>
      <c r="BF4399" s="416"/>
      <c r="BG4399" s="416"/>
      <c r="BH4399" s="416"/>
      <c r="BI4399" s="416"/>
      <c r="BJ4399" s="416"/>
    </row>
    <row r="4400" spans="10:62" x14ac:dyDescent="0.2">
      <c r="J4400" s="385"/>
      <c r="K4400" s="217"/>
      <c r="L4400" s="217"/>
      <c r="M4400" s="693"/>
      <c r="N4400" s="693"/>
      <c r="O4400" s="359"/>
      <c r="P4400" s="619"/>
      <c r="Q4400" s="672"/>
      <c r="R4400" s="672"/>
      <c r="S4400" s="672"/>
      <c r="T4400" s="385"/>
      <c r="U4400" s="385"/>
      <c r="V4400" s="385"/>
      <c r="W4400" s="385"/>
      <c r="X4400" s="693"/>
      <c r="Y4400" s="325"/>
      <c r="Z4400" s="308"/>
      <c r="AA4400" s="383"/>
      <c r="AC4400" s="325"/>
      <c r="AD4400" s="325"/>
      <c r="AF4400" s="383"/>
      <c r="AH4400" s="325"/>
      <c r="AI4400" s="325"/>
      <c r="AK4400" s="385"/>
      <c r="AL4400" s="385"/>
      <c r="AM4400" s="359"/>
      <c r="AN4400" s="385"/>
      <c r="AO4400" s="385"/>
      <c r="AP4400" s="385"/>
      <c r="AQ4400" s="385"/>
      <c r="AR4400" s="385"/>
      <c r="AS4400" s="385"/>
      <c r="AT4400" s="385"/>
      <c r="AU4400" s="359"/>
      <c r="AW4400" s="416"/>
      <c r="AX4400" s="694"/>
      <c r="AY4400" s="641"/>
      <c r="AZ4400" s="385"/>
      <c r="BA4400" s="385"/>
      <c r="BB4400" s="416"/>
      <c r="BC4400" s="416"/>
      <c r="BD4400" s="416"/>
      <c r="BE4400" s="416"/>
      <c r="BF4400" s="416"/>
      <c r="BG4400" s="416"/>
      <c r="BH4400" s="416"/>
      <c r="BI4400" s="416"/>
      <c r="BJ4400" s="416"/>
    </row>
    <row r="4401" spans="10:62" x14ac:dyDescent="0.2">
      <c r="J4401" s="385"/>
      <c r="K4401" s="217"/>
      <c r="L4401" s="217"/>
      <c r="M4401" s="693"/>
      <c r="N4401" s="693"/>
      <c r="O4401" s="359"/>
      <c r="P4401" s="619"/>
      <c r="Q4401" s="672"/>
      <c r="R4401" s="672"/>
      <c r="S4401" s="672"/>
      <c r="T4401" s="385"/>
      <c r="U4401" s="385"/>
      <c r="V4401" s="385"/>
      <c r="W4401" s="385"/>
      <c r="X4401" s="693"/>
      <c r="Y4401" s="325"/>
      <c r="Z4401" s="308"/>
      <c r="AA4401" s="383"/>
      <c r="AC4401" s="325"/>
      <c r="AD4401" s="325"/>
      <c r="AF4401" s="383"/>
      <c r="AH4401" s="325"/>
      <c r="AI4401" s="325"/>
      <c r="AK4401" s="385"/>
      <c r="AL4401" s="385"/>
      <c r="AM4401" s="359"/>
      <c r="AN4401" s="385"/>
      <c r="AO4401" s="385"/>
      <c r="AP4401" s="385"/>
      <c r="AQ4401" s="385"/>
      <c r="AR4401" s="385"/>
      <c r="AS4401" s="385"/>
      <c r="AT4401" s="385"/>
      <c r="AU4401" s="359"/>
      <c r="AW4401" s="416"/>
      <c r="AX4401" s="694"/>
      <c r="AY4401" s="641"/>
      <c r="AZ4401" s="385"/>
      <c r="BA4401" s="385"/>
      <c r="BB4401" s="416"/>
      <c r="BC4401" s="416"/>
      <c r="BD4401" s="416"/>
      <c r="BE4401" s="416"/>
      <c r="BF4401" s="416"/>
      <c r="BG4401" s="416"/>
      <c r="BH4401" s="416"/>
      <c r="BI4401" s="416"/>
      <c r="BJ4401" s="416"/>
    </row>
    <row r="4402" spans="10:62" x14ac:dyDescent="0.2">
      <c r="J4402" s="385"/>
      <c r="K4402" s="217"/>
      <c r="L4402" s="217"/>
      <c r="M4402" s="693"/>
      <c r="N4402" s="693"/>
      <c r="O4402" s="359"/>
      <c r="P4402" s="619"/>
      <c r="Q4402" s="672"/>
      <c r="R4402" s="672"/>
      <c r="S4402" s="672"/>
      <c r="T4402" s="385"/>
      <c r="U4402" s="385"/>
      <c r="V4402" s="385"/>
      <c r="W4402" s="385"/>
      <c r="X4402" s="693"/>
      <c r="Y4402" s="325"/>
      <c r="Z4402" s="308"/>
      <c r="AA4402" s="383"/>
      <c r="AC4402" s="325"/>
      <c r="AD4402" s="325"/>
      <c r="AF4402" s="383"/>
      <c r="AH4402" s="325"/>
      <c r="AI4402" s="325"/>
      <c r="AK4402" s="385"/>
      <c r="AL4402" s="385"/>
      <c r="AM4402" s="359"/>
      <c r="AN4402" s="385"/>
      <c r="AO4402" s="385"/>
      <c r="AP4402" s="385"/>
      <c r="AQ4402" s="385"/>
      <c r="AR4402" s="385"/>
      <c r="AS4402" s="385"/>
      <c r="AT4402" s="385"/>
      <c r="AU4402" s="359"/>
      <c r="AW4402" s="416"/>
      <c r="AX4402" s="694"/>
      <c r="AY4402" s="641"/>
      <c r="AZ4402" s="385"/>
      <c r="BA4402" s="385"/>
      <c r="BB4402" s="416"/>
      <c r="BC4402" s="416"/>
      <c r="BD4402" s="416"/>
      <c r="BE4402" s="416"/>
      <c r="BF4402" s="416"/>
      <c r="BG4402" s="416"/>
      <c r="BH4402" s="416"/>
      <c r="BI4402" s="416"/>
      <c r="BJ4402" s="416"/>
    </row>
    <row r="4403" spans="10:62" x14ac:dyDescent="0.2">
      <c r="J4403" s="385"/>
      <c r="K4403" s="217"/>
      <c r="L4403" s="217"/>
      <c r="M4403" s="693"/>
      <c r="N4403" s="693"/>
      <c r="O4403" s="359"/>
      <c r="P4403" s="619"/>
      <c r="Q4403" s="672"/>
      <c r="R4403" s="672"/>
      <c r="S4403" s="672"/>
      <c r="T4403" s="385"/>
      <c r="U4403" s="385"/>
      <c r="V4403" s="385"/>
      <c r="W4403" s="385"/>
      <c r="X4403" s="693"/>
      <c r="Y4403" s="325"/>
      <c r="Z4403" s="308"/>
      <c r="AA4403" s="383"/>
      <c r="AC4403" s="325"/>
      <c r="AD4403" s="325"/>
      <c r="AF4403" s="383"/>
      <c r="AH4403" s="325"/>
      <c r="AI4403" s="325"/>
      <c r="AK4403" s="385"/>
      <c r="AL4403" s="385"/>
      <c r="AM4403" s="359"/>
      <c r="AN4403" s="385"/>
      <c r="AO4403" s="385"/>
      <c r="AP4403" s="385"/>
      <c r="AQ4403" s="385"/>
      <c r="AR4403" s="385"/>
      <c r="AS4403" s="385"/>
      <c r="AT4403" s="385"/>
      <c r="AU4403" s="359"/>
      <c r="AW4403" s="416"/>
      <c r="AX4403" s="694"/>
      <c r="AY4403" s="641"/>
      <c r="AZ4403" s="385"/>
      <c r="BA4403" s="385"/>
      <c r="BB4403" s="416"/>
      <c r="BC4403" s="416"/>
      <c r="BD4403" s="416"/>
      <c r="BE4403" s="416"/>
      <c r="BF4403" s="416"/>
      <c r="BG4403" s="416"/>
      <c r="BH4403" s="416"/>
      <c r="BI4403" s="416"/>
      <c r="BJ4403" s="416"/>
    </row>
    <row r="4404" spans="10:62" x14ac:dyDescent="0.2">
      <c r="J4404" s="385"/>
      <c r="K4404" s="217"/>
      <c r="L4404" s="217"/>
      <c r="M4404" s="693"/>
      <c r="N4404" s="693"/>
      <c r="O4404" s="359"/>
      <c r="P4404" s="619"/>
      <c r="Q4404" s="672"/>
      <c r="R4404" s="672"/>
      <c r="S4404" s="672"/>
      <c r="T4404" s="385"/>
      <c r="U4404" s="385"/>
      <c r="V4404" s="385"/>
      <c r="W4404" s="385"/>
      <c r="X4404" s="693"/>
      <c r="Y4404" s="325"/>
      <c r="Z4404" s="308"/>
      <c r="AA4404" s="383"/>
      <c r="AC4404" s="325"/>
      <c r="AD4404" s="325"/>
      <c r="AF4404" s="383"/>
      <c r="AH4404" s="325"/>
      <c r="AI4404" s="325"/>
      <c r="AK4404" s="385"/>
      <c r="AL4404" s="385"/>
      <c r="AM4404" s="359"/>
      <c r="AN4404" s="385"/>
      <c r="AO4404" s="385"/>
      <c r="AP4404" s="385"/>
      <c r="AQ4404" s="385"/>
      <c r="AR4404" s="385"/>
      <c r="AS4404" s="385"/>
      <c r="AT4404" s="385"/>
      <c r="AU4404" s="359"/>
      <c r="AW4404" s="416"/>
      <c r="AX4404" s="694"/>
      <c r="AY4404" s="641"/>
      <c r="AZ4404" s="385"/>
      <c r="BA4404" s="385"/>
      <c r="BB4404" s="416"/>
      <c r="BC4404" s="416"/>
      <c r="BD4404" s="416"/>
      <c r="BE4404" s="416"/>
      <c r="BF4404" s="416"/>
      <c r="BG4404" s="416"/>
      <c r="BH4404" s="416"/>
      <c r="BI4404" s="416"/>
      <c r="BJ4404" s="416"/>
    </row>
    <row r="4405" spans="10:62" x14ac:dyDescent="0.2">
      <c r="J4405" s="385"/>
      <c r="K4405" s="217"/>
      <c r="L4405" s="217"/>
      <c r="M4405" s="693"/>
      <c r="N4405" s="693"/>
      <c r="O4405" s="359"/>
      <c r="P4405" s="619"/>
      <c r="Q4405" s="672"/>
      <c r="R4405" s="672"/>
      <c r="S4405" s="672"/>
      <c r="T4405" s="385"/>
      <c r="U4405" s="385"/>
      <c r="V4405" s="385"/>
      <c r="W4405" s="385"/>
      <c r="X4405" s="693"/>
      <c r="Y4405" s="325"/>
      <c r="Z4405" s="308"/>
      <c r="AA4405" s="383"/>
      <c r="AC4405" s="325"/>
      <c r="AD4405" s="325"/>
      <c r="AF4405" s="383"/>
      <c r="AH4405" s="325"/>
      <c r="AI4405" s="325"/>
      <c r="AK4405" s="385"/>
      <c r="AL4405" s="385"/>
      <c r="AM4405" s="359"/>
      <c r="AN4405" s="385"/>
      <c r="AO4405" s="385"/>
      <c r="AP4405" s="385"/>
      <c r="AQ4405" s="385"/>
      <c r="AR4405" s="385"/>
      <c r="AS4405" s="385"/>
      <c r="AT4405" s="385"/>
      <c r="AU4405" s="359"/>
      <c r="AW4405" s="416"/>
      <c r="AX4405" s="694"/>
      <c r="AY4405" s="641"/>
      <c r="AZ4405" s="385"/>
      <c r="BA4405" s="385"/>
      <c r="BB4405" s="416"/>
      <c r="BC4405" s="416"/>
      <c r="BD4405" s="416"/>
      <c r="BE4405" s="416"/>
      <c r="BF4405" s="416"/>
      <c r="BG4405" s="416"/>
      <c r="BH4405" s="416"/>
      <c r="BI4405" s="416"/>
      <c r="BJ4405" s="416"/>
    </row>
    <row r="4406" spans="10:62" x14ac:dyDescent="0.2">
      <c r="J4406" s="385"/>
      <c r="K4406" s="217"/>
      <c r="L4406" s="217"/>
      <c r="M4406" s="693"/>
      <c r="N4406" s="693"/>
      <c r="O4406" s="359"/>
      <c r="P4406" s="619"/>
      <c r="Q4406" s="672"/>
      <c r="R4406" s="672"/>
      <c r="S4406" s="672"/>
      <c r="T4406" s="385"/>
      <c r="U4406" s="385"/>
      <c r="V4406" s="385"/>
      <c r="W4406" s="385"/>
      <c r="X4406" s="693"/>
      <c r="Y4406" s="325"/>
      <c r="Z4406" s="308"/>
      <c r="AA4406" s="383"/>
      <c r="AC4406" s="325"/>
      <c r="AD4406" s="325"/>
      <c r="AF4406" s="383"/>
      <c r="AH4406" s="325"/>
      <c r="AI4406" s="325"/>
      <c r="AK4406" s="385"/>
      <c r="AL4406" s="385"/>
      <c r="AM4406" s="359"/>
      <c r="AN4406" s="385"/>
      <c r="AO4406" s="385"/>
      <c r="AP4406" s="385"/>
      <c r="AQ4406" s="385"/>
      <c r="AR4406" s="385"/>
      <c r="AS4406" s="385"/>
      <c r="AT4406" s="385"/>
      <c r="AU4406" s="359"/>
      <c r="AW4406" s="416"/>
      <c r="AX4406" s="694"/>
      <c r="AY4406" s="641"/>
      <c r="AZ4406" s="385"/>
      <c r="BA4406" s="385"/>
      <c r="BB4406" s="416"/>
      <c r="BC4406" s="416"/>
      <c r="BD4406" s="416"/>
      <c r="BE4406" s="416"/>
      <c r="BF4406" s="416"/>
      <c r="BG4406" s="416"/>
      <c r="BH4406" s="416"/>
      <c r="BI4406" s="416"/>
      <c r="BJ4406" s="416"/>
    </row>
    <row r="4407" spans="10:62" x14ac:dyDescent="0.2">
      <c r="J4407" s="385"/>
      <c r="K4407" s="217"/>
      <c r="L4407" s="217"/>
      <c r="M4407" s="693"/>
      <c r="N4407" s="693"/>
      <c r="O4407" s="359"/>
      <c r="P4407" s="619"/>
      <c r="Q4407" s="672"/>
      <c r="R4407" s="672"/>
      <c r="S4407" s="672"/>
      <c r="T4407" s="385"/>
      <c r="U4407" s="385"/>
      <c r="V4407" s="385"/>
      <c r="W4407" s="385"/>
      <c r="X4407" s="693"/>
      <c r="Y4407" s="325"/>
      <c r="Z4407" s="308"/>
      <c r="AA4407" s="383"/>
      <c r="AC4407" s="325"/>
      <c r="AD4407" s="325"/>
      <c r="AF4407" s="383"/>
      <c r="AH4407" s="325"/>
      <c r="AI4407" s="325"/>
      <c r="AK4407" s="385"/>
      <c r="AL4407" s="385"/>
      <c r="AM4407" s="359"/>
      <c r="AN4407" s="385"/>
      <c r="AO4407" s="385"/>
      <c r="AP4407" s="385"/>
      <c r="AQ4407" s="385"/>
      <c r="AR4407" s="385"/>
      <c r="AS4407" s="385"/>
      <c r="AT4407" s="385"/>
      <c r="AU4407" s="359"/>
      <c r="AW4407" s="416"/>
      <c r="AX4407" s="694"/>
      <c r="AY4407" s="641"/>
      <c r="AZ4407" s="385"/>
      <c r="BA4407" s="385"/>
      <c r="BB4407" s="416"/>
      <c r="BC4407" s="416"/>
      <c r="BD4407" s="416"/>
      <c r="BE4407" s="416"/>
      <c r="BF4407" s="416"/>
      <c r="BG4407" s="416"/>
      <c r="BH4407" s="416"/>
      <c r="BI4407" s="416"/>
      <c r="BJ4407" s="416"/>
    </row>
    <row r="4408" spans="10:62" x14ac:dyDescent="0.2">
      <c r="J4408" s="385"/>
      <c r="K4408" s="217"/>
      <c r="L4408" s="217"/>
      <c r="M4408" s="693"/>
      <c r="N4408" s="693"/>
      <c r="O4408" s="359"/>
      <c r="P4408" s="619"/>
      <c r="Q4408" s="672"/>
      <c r="R4408" s="672"/>
      <c r="S4408" s="672"/>
      <c r="T4408" s="385"/>
      <c r="U4408" s="385"/>
      <c r="V4408" s="385"/>
      <c r="W4408" s="385"/>
      <c r="X4408" s="693"/>
      <c r="Y4408" s="325"/>
      <c r="Z4408" s="308"/>
      <c r="AA4408" s="383"/>
      <c r="AC4408" s="325"/>
      <c r="AD4408" s="325"/>
      <c r="AF4408" s="383"/>
      <c r="AH4408" s="325"/>
      <c r="AI4408" s="325"/>
      <c r="AK4408" s="385"/>
      <c r="AL4408" s="385"/>
      <c r="AM4408" s="359"/>
      <c r="AN4408" s="385"/>
      <c r="AO4408" s="385"/>
      <c r="AP4408" s="385"/>
      <c r="AQ4408" s="385"/>
      <c r="AR4408" s="385"/>
      <c r="AS4408" s="385"/>
      <c r="AT4408" s="385"/>
      <c r="AU4408" s="359"/>
      <c r="AW4408" s="416"/>
      <c r="AX4408" s="694"/>
      <c r="AY4408" s="641"/>
      <c r="AZ4408" s="385"/>
      <c r="BA4408" s="385"/>
      <c r="BB4408" s="416"/>
      <c r="BC4408" s="416"/>
      <c r="BD4408" s="416"/>
      <c r="BE4408" s="416"/>
      <c r="BF4408" s="416"/>
      <c r="BG4408" s="416"/>
      <c r="BH4408" s="416"/>
      <c r="BI4408" s="416"/>
      <c r="BJ4408" s="416"/>
    </row>
    <row r="4409" spans="10:62" x14ac:dyDescent="0.2">
      <c r="J4409" s="385"/>
      <c r="K4409" s="217"/>
      <c r="L4409" s="217"/>
      <c r="M4409" s="693"/>
      <c r="N4409" s="693"/>
      <c r="O4409" s="359"/>
      <c r="P4409" s="619"/>
      <c r="Q4409" s="672"/>
      <c r="R4409" s="672"/>
      <c r="S4409" s="672"/>
      <c r="T4409" s="385"/>
      <c r="U4409" s="385"/>
      <c r="V4409" s="385"/>
      <c r="W4409" s="385"/>
      <c r="X4409" s="693"/>
      <c r="Y4409" s="325"/>
      <c r="Z4409" s="308"/>
      <c r="AA4409" s="383"/>
      <c r="AC4409" s="325"/>
      <c r="AD4409" s="325"/>
      <c r="AF4409" s="383"/>
      <c r="AH4409" s="325"/>
      <c r="AI4409" s="325"/>
      <c r="AK4409" s="385"/>
      <c r="AL4409" s="385"/>
      <c r="AM4409" s="359"/>
      <c r="AN4409" s="385"/>
      <c r="AO4409" s="385"/>
      <c r="AP4409" s="385"/>
      <c r="AQ4409" s="385"/>
      <c r="AR4409" s="385"/>
      <c r="AS4409" s="385"/>
      <c r="AT4409" s="385"/>
      <c r="AU4409" s="359"/>
      <c r="AW4409" s="416"/>
      <c r="AX4409" s="694"/>
      <c r="AY4409" s="641"/>
      <c r="AZ4409" s="385"/>
      <c r="BA4409" s="385"/>
      <c r="BB4409" s="416"/>
      <c r="BC4409" s="416"/>
      <c r="BD4409" s="416"/>
      <c r="BE4409" s="416"/>
      <c r="BF4409" s="416"/>
      <c r="BG4409" s="416"/>
      <c r="BH4409" s="416"/>
      <c r="BI4409" s="416"/>
      <c r="BJ4409" s="416"/>
    </row>
    <row r="4410" spans="10:62" x14ac:dyDescent="0.2">
      <c r="J4410" s="385"/>
      <c r="K4410" s="217"/>
      <c r="L4410" s="217"/>
      <c r="M4410" s="693"/>
      <c r="N4410" s="693"/>
      <c r="O4410" s="359"/>
      <c r="P4410" s="619"/>
      <c r="Q4410" s="672"/>
      <c r="R4410" s="672"/>
      <c r="S4410" s="672"/>
      <c r="T4410" s="385"/>
      <c r="U4410" s="385"/>
      <c r="V4410" s="385"/>
      <c r="W4410" s="385"/>
      <c r="X4410" s="693"/>
      <c r="Y4410" s="325"/>
      <c r="Z4410" s="308"/>
      <c r="AA4410" s="383"/>
      <c r="AC4410" s="325"/>
      <c r="AD4410" s="325"/>
      <c r="AF4410" s="383"/>
      <c r="AH4410" s="325"/>
      <c r="AI4410" s="325"/>
      <c r="AK4410" s="385"/>
      <c r="AL4410" s="385"/>
      <c r="AM4410" s="359"/>
      <c r="AN4410" s="385"/>
      <c r="AO4410" s="385"/>
      <c r="AP4410" s="385"/>
      <c r="AQ4410" s="385"/>
      <c r="AR4410" s="385"/>
      <c r="AS4410" s="385"/>
      <c r="AT4410" s="385"/>
      <c r="AU4410" s="359"/>
      <c r="AW4410" s="416"/>
      <c r="AX4410" s="694"/>
      <c r="AY4410" s="641"/>
      <c r="AZ4410" s="385"/>
      <c r="BA4410" s="385"/>
      <c r="BB4410" s="416"/>
      <c r="BC4410" s="416"/>
      <c r="BD4410" s="416"/>
      <c r="BE4410" s="416"/>
      <c r="BF4410" s="416"/>
      <c r="BG4410" s="416"/>
      <c r="BH4410" s="416"/>
      <c r="BI4410" s="416"/>
      <c r="BJ4410" s="416"/>
    </row>
    <row r="4411" spans="10:62" x14ac:dyDescent="0.2">
      <c r="J4411" s="385"/>
      <c r="K4411" s="217"/>
      <c r="L4411" s="217"/>
      <c r="M4411" s="693"/>
      <c r="N4411" s="693"/>
      <c r="O4411" s="359"/>
      <c r="P4411" s="619"/>
      <c r="Q4411" s="672"/>
      <c r="R4411" s="672"/>
      <c r="S4411" s="672"/>
      <c r="T4411" s="385"/>
      <c r="U4411" s="385"/>
      <c r="V4411" s="385"/>
      <c r="W4411" s="385"/>
      <c r="X4411" s="693"/>
      <c r="Y4411" s="325"/>
      <c r="Z4411" s="308"/>
      <c r="AA4411" s="383"/>
      <c r="AC4411" s="325"/>
      <c r="AD4411" s="325"/>
      <c r="AF4411" s="383"/>
      <c r="AH4411" s="325"/>
      <c r="AI4411" s="325"/>
      <c r="AK4411" s="385"/>
      <c r="AL4411" s="385"/>
      <c r="AM4411" s="359"/>
      <c r="AN4411" s="385"/>
      <c r="AO4411" s="385"/>
      <c r="AP4411" s="385"/>
      <c r="AQ4411" s="385"/>
      <c r="AR4411" s="385"/>
      <c r="AS4411" s="385"/>
      <c r="AT4411" s="385"/>
      <c r="AU4411" s="359"/>
      <c r="AW4411" s="416"/>
      <c r="AX4411" s="694"/>
      <c r="AY4411" s="641"/>
      <c r="AZ4411" s="385"/>
      <c r="BA4411" s="385"/>
      <c r="BB4411" s="416"/>
      <c r="BC4411" s="416"/>
      <c r="BD4411" s="416"/>
      <c r="BE4411" s="416"/>
      <c r="BF4411" s="416"/>
      <c r="BG4411" s="416"/>
      <c r="BH4411" s="416"/>
      <c r="BI4411" s="416"/>
      <c r="BJ4411" s="416"/>
    </row>
    <row r="4412" spans="10:62" x14ac:dyDescent="0.2">
      <c r="J4412" s="385"/>
      <c r="K4412" s="217"/>
      <c r="L4412" s="217"/>
      <c r="M4412" s="693"/>
      <c r="N4412" s="693"/>
      <c r="O4412" s="359"/>
      <c r="P4412" s="619"/>
      <c r="Q4412" s="672"/>
      <c r="R4412" s="672"/>
      <c r="S4412" s="672"/>
      <c r="T4412" s="385"/>
      <c r="U4412" s="385"/>
      <c r="V4412" s="385"/>
      <c r="W4412" s="385"/>
      <c r="X4412" s="693"/>
      <c r="Y4412" s="325"/>
      <c r="Z4412" s="308"/>
      <c r="AA4412" s="383"/>
      <c r="AC4412" s="325"/>
      <c r="AD4412" s="325"/>
      <c r="AF4412" s="383"/>
      <c r="AH4412" s="325"/>
      <c r="AI4412" s="325"/>
      <c r="AK4412" s="385"/>
      <c r="AL4412" s="385"/>
      <c r="AM4412" s="359"/>
      <c r="AN4412" s="385"/>
      <c r="AO4412" s="385"/>
      <c r="AP4412" s="385"/>
      <c r="AQ4412" s="385"/>
      <c r="AR4412" s="385"/>
      <c r="AS4412" s="385"/>
      <c r="AT4412" s="385"/>
      <c r="AU4412" s="359"/>
      <c r="AW4412" s="416"/>
      <c r="AX4412" s="694"/>
      <c r="AY4412" s="641"/>
      <c r="AZ4412" s="385"/>
      <c r="BA4412" s="385"/>
      <c r="BB4412" s="416"/>
      <c r="BC4412" s="416"/>
      <c r="BD4412" s="416"/>
      <c r="BE4412" s="416"/>
      <c r="BF4412" s="416"/>
      <c r="BG4412" s="416"/>
      <c r="BH4412" s="416"/>
      <c r="BI4412" s="416"/>
      <c r="BJ4412" s="416"/>
    </row>
    <row r="4413" spans="10:62" x14ac:dyDescent="0.2">
      <c r="J4413" s="385"/>
      <c r="K4413" s="217"/>
      <c r="L4413" s="217"/>
      <c r="M4413" s="693"/>
      <c r="N4413" s="693"/>
      <c r="O4413" s="359"/>
      <c r="P4413" s="619"/>
      <c r="Q4413" s="672"/>
      <c r="R4413" s="672"/>
      <c r="S4413" s="672"/>
      <c r="T4413" s="385"/>
      <c r="U4413" s="385"/>
      <c r="V4413" s="385"/>
      <c r="W4413" s="385"/>
      <c r="X4413" s="693"/>
      <c r="Y4413" s="325"/>
      <c r="Z4413" s="308"/>
      <c r="AA4413" s="383"/>
      <c r="AC4413" s="325"/>
      <c r="AD4413" s="325"/>
      <c r="AF4413" s="383"/>
      <c r="AH4413" s="325"/>
      <c r="AI4413" s="325"/>
      <c r="AK4413" s="385"/>
      <c r="AL4413" s="385"/>
      <c r="AM4413" s="359"/>
      <c r="AN4413" s="385"/>
      <c r="AO4413" s="385"/>
      <c r="AP4413" s="385"/>
      <c r="AQ4413" s="385"/>
      <c r="AR4413" s="385"/>
      <c r="AS4413" s="385"/>
      <c r="AT4413" s="385"/>
      <c r="AU4413" s="359"/>
      <c r="AW4413" s="416"/>
      <c r="AX4413" s="694"/>
      <c r="AY4413" s="641"/>
      <c r="AZ4413" s="385"/>
      <c r="BA4413" s="385"/>
      <c r="BB4413" s="416"/>
      <c r="BC4413" s="416"/>
      <c r="BD4413" s="416"/>
      <c r="BE4413" s="416"/>
      <c r="BF4413" s="416"/>
      <c r="BG4413" s="416"/>
      <c r="BH4413" s="416"/>
      <c r="BI4413" s="416"/>
      <c r="BJ4413" s="416"/>
    </row>
    <row r="4414" spans="10:62" x14ac:dyDescent="0.2">
      <c r="J4414" s="385"/>
      <c r="K4414" s="217"/>
      <c r="L4414" s="217"/>
      <c r="M4414" s="693"/>
      <c r="N4414" s="693"/>
      <c r="O4414" s="359"/>
      <c r="P4414" s="619"/>
      <c r="Q4414" s="672"/>
      <c r="R4414" s="672"/>
      <c r="S4414" s="672"/>
      <c r="T4414" s="385"/>
      <c r="U4414" s="385"/>
      <c r="V4414" s="385"/>
      <c r="W4414" s="385"/>
      <c r="X4414" s="693"/>
      <c r="Y4414" s="325"/>
      <c r="Z4414" s="308"/>
      <c r="AA4414" s="383"/>
      <c r="AC4414" s="325"/>
      <c r="AD4414" s="325"/>
      <c r="AF4414" s="383"/>
      <c r="AH4414" s="325"/>
      <c r="AI4414" s="325"/>
      <c r="AK4414" s="385"/>
      <c r="AL4414" s="385"/>
      <c r="AM4414" s="359"/>
      <c r="AN4414" s="385"/>
      <c r="AO4414" s="385"/>
      <c r="AP4414" s="385"/>
      <c r="AQ4414" s="385"/>
      <c r="AR4414" s="385"/>
      <c r="AS4414" s="385"/>
      <c r="AT4414" s="385"/>
      <c r="AU4414" s="359"/>
      <c r="AW4414" s="416"/>
      <c r="AX4414" s="694"/>
      <c r="AY4414" s="641"/>
      <c r="AZ4414" s="385"/>
      <c r="BA4414" s="385"/>
      <c r="BB4414" s="416"/>
      <c r="BC4414" s="416"/>
      <c r="BD4414" s="416"/>
      <c r="BE4414" s="416"/>
      <c r="BF4414" s="416"/>
      <c r="BG4414" s="416"/>
      <c r="BH4414" s="416"/>
      <c r="BI4414" s="416"/>
      <c r="BJ4414" s="416"/>
    </row>
    <row r="4415" spans="10:62" x14ac:dyDescent="0.2">
      <c r="J4415" s="385"/>
      <c r="K4415" s="217"/>
      <c r="L4415" s="217"/>
      <c r="M4415" s="693"/>
      <c r="N4415" s="693"/>
      <c r="O4415" s="359"/>
      <c r="P4415" s="619"/>
      <c r="Q4415" s="672"/>
      <c r="R4415" s="672"/>
      <c r="S4415" s="672"/>
      <c r="T4415" s="385"/>
      <c r="U4415" s="385"/>
      <c r="V4415" s="385"/>
      <c r="W4415" s="385"/>
      <c r="X4415" s="693"/>
      <c r="Y4415" s="325"/>
      <c r="Z4415" s="308"/>
      <c r="AA4415" s="383"/>
      <c r="AC4415" s="325"/>
      <c r="AD4415" s="325"/>
      <c r="AF4415" s="383"/>
      <c r="AH4415" s="325"/>
      <c r="AI4415" s="325"/>
      <c r="AK4415" s="385"/>
      <c r="AL4415" s="385"/>
      <c r="AM4415" s="359"/>
      <c r="AN4415" s="385"/>
      <c r="AO4415" s="385"/>
      <c r="AP4415" s="385"/>
      <c r="AQ4415" s="385"/>
      <c r="AR4415" s="385"/>
      <c r="AS4415" s="385"/>
      <c r="AT4415" s="385"/>
      <c r="AU4415" s="359"/>
      <c r="AW4415" s="416"/>
      <c r="AX4415" s="694"/>
      <c r="AY4415" s="641"/>
      <c r="AZ4415" s="385"/>
      <c r="BA4415" s="385"/>
      <c r="BB4415" s="416"/>
      <c r="BC4415" s="416"/>
      <c r="BD4415" s="416"/>
      <c r="BE4415" s="416"/>
      <c r="BF4415" s="416"/>
      <c r="BG4415" s="416"/>
      <c r="BH4415" s="416"/>
      <c r="BI4415" s="416"/>
      <c r="BJ4415" s="416"/>
    </row>
    <row r="4416" spans="10:62" x14ac:dyDescent="0.2">
      <c r="J4416" s="385"/>
      <c r="K4416" s="217"/>
      <c r="L4416" s="217"/>
      <c r="M4416" s="693"/>
      <c r="N4416" s="693"/>
      <c r="O4416" s="359"/>
      <c r="P4416" s="619"/>
      <c r="Q4416" s="672"/>
      <c r="R4416" s="672"/>
      <c r="S4416" s="672"/>
      <c r="T4416" s="385"/>
      <c r="U4416" s="385"/>
      <c r="V4416" s="385"/>
      <c r="W4416" s="385"/>
      <c r="X4416" s="693"/>
      <c r="Y4416" s="325"/>
      <c r="Z4416" s="308"/>
      <c r="AA4416" s="383"/>
      <c r="AC4416" s="325"/>
      <c r="AD4416" s="325"/>
      <c r="AF4416" s="383"/>
      <c r="AH4416" s="325"/>
      <c r="AI4416" s="325"/>
      <c r="AK4416" s="385"/>
      <c r="AL4416" s="385"/>
      <c r="AM4416" s="359"/>
      <c r="AN4416" s="385"/>
      <c r="AO4416" s="385"/>
      <c r="AP4416" s="385"/>
      <c r="AQ4416" s="385"/>
      <c r="AR4416" s="385"/>
      <c r="AS4416" s="385"/>
      <c r="AT4416" s="385"/>
      <c r="AU4416" s="359"/>
      <c r="AW4416" s="416"/>
      <c r="AX4416" s="694"/>
      <c r="AY4416" s="641"/>
      <c r="AZ4416" s="385"/>
      <c r="BA4416" s="385"/>
      <c r="BB4416" s="416"/>
      <c r="BC4416" s="416"/>
      <c r="BD4416" s="416"/>
      <c r="BE4416" s="416"/>
      <c r="BF4416" s="416"/>
      <c r="BG4416" s="416"/>
      <c r="BH4416" s="416"/>
      <c r="BI4416" s="416"/>
      <c r="BJ4416" s="416"/>
    </row>
    <row r="4417" spans="10:62" x14ac:dyDescent="0.2">
      <c r="J4417" s="385"/>
      <c r="K4417" s="217"/>
      <c r="L4417" s="217"/>
      <c r="M4417" s="693"/>
      <c r="N4417" s="693"/>
      <c r="O4417" s="359"/>
      <c r="P4417" s="619"/>
      <c r="Q4417" s="672"/>
      <c r="R4417" s="672"/>
      <c r="S4417" s="672"/>
      <c r="T4417" s="385"/>
      <c r="U4417" s="385"/>
      <c r="V4417" s="385"/>
      <c r="W4417" s="385"/>
      <c r="X4417" s="693"/>
      <c r="Y4417" s="325"/>
      <c r="Z4417" s="308"/>
      <c r="AA4417" s="383"/>
      <c r="AC4417" s="325"/>
      <c r="AD4417" s="325"/>
      <c r="AF4417" s="383"/>
      <c r="AH4417" s="325"/>
      <c r="AI4417" s="325"/>
      <c r="AK4417" s="385"/>
      <c r="AL4417" s="385"/>
      <c r="AM4417" s="359"/>
      <c r="AN4417" s="385"/>
      <c r="AO4417" s="385"/>
      <c r="AP4417" s="385"/>
      <c r="AQ4417" s="385"/>
      <c r="AR4417" s="385"/>
      <c r="AS4417" s="385"/>
      <c r="AT4417" s="385"/>
      <c r="AU4417" s="359"/>
      <c r="AW4417" s="416"/>
      <c r="AX4417" s="694"/>
      <c r="AY4417" s="641"/>
      <c r="AZ4417" s="385"/>
      <c r="BA4417" s="385"/>
      <c r="BB4417" s="416"/>
      <c r="BC4417" s="416"/>
      <c r="BD4417" s="416"/>
      <c r="BE4417" s="416"/>
      <c r="BF4417" s="416"/>
      <c r="BG4417" s="416"/>
      <c r="BH4417" s="416"/>
      <c r="BI4417" s="416"/>
      <c r="BJ4417" s="416"/>
    </row>
    <row r="4418" spans="10:62" x14ac:dyDescent="0.2">
      <c r="J4418" s="385"/>
      <c r="K4418" s="217"/>
      <c r="L4418" s="217"/>
      <c r="M4418" s="693"/>
      <c r="N4418" s="693"/>
      <c r="O4418" s="359"/>
      <c r="P4418" s="619"/>
      <c r="Q4418" s="672"/>
      <c r="R4418" s="672"/>
      <c r="S4418" s="672"/>
      <c r="T4418" s="385"/>
      <c r="U4418" s="385"/>
      <c r="V4418" s="385"/>
      <c r="W4418" s="385"/>
      <c r="X4418" s="693"/>
      <c r="Y4418" s="325"/>
      <c r="Z4418" s="308"/>
      <c r="AA4418" s="383"/>
      <c r="AC4418" s="325"/>
      <c r="AD4418" s="325"/>
      <c r="AF4418" s="383"/>
      <c r="AH4418" s="325"/>
      <c r="AI4418" s="325"/>
      <c r="AK4418" s="385"/>
      <c r="AL4418" s="385"/>
      <c r="AM4418" s="359"/>
      <c r="AN4418" s="385"/>
      <c r="AO4418" s="385"/>
      <c r="AP4418" s="385"/>
      <c r="AQ4418" s="385"/>
      <c r="AR4418" s="385"/>
      <c r="AS4418" s="385"/>
      <c r="AT4418" s="385"/>
      <c r="AU4418" s="359"/>
      <c r="AW4418" s="416"/>
      <c r="AX4418" s="694"/>
      <c r="AY4418" s="641"/>
      <c r="AZ4418" s="385"/>
      <c r="BA4418" s="385"/>
      <c r="BB4418" s="416"/>
      <c r="BC4418" s="416"/>
      <c r="BD4418" s="416"/>
      <c r="BE4418" s="416"/>
      <c r="BF4418" s="416"/>
      <c r="BG4418" s="416"/>
      <c r="BH4418" s="416"/>
      <c r="BI4418" s="416"/>
      <c r="BJ4418" s="416"/>
    </row>
    <row r="4419" spans="10:62" x14ac:dyDescent="0.2">
      <c r="J4419" s="385"/>
      <c r="K4419" s="217"/>
      <c r="L4419" s="217"/>
      <c r="M4419" s="693"/>
      <c r="N4419" s="693"/>
      <c r="O4419" s="359"/>
      <c r="P4419" s="619"/>
      <c r="Q4419" s="672"/>
      <c r="R4419" s="672"/>
      <c r="S4419" s="672"/>
      <c r="T4419" s="385"/>
      <c r="U4419" s="385"/>
      <c r="V4419" s="385"/>
      <c r="W4419" s="385"/>
      <c r="X4419" s="693"/>
      <c r="Y4419" s="325"/>
      <c r="Z4419" s="308"/>
      <c r="AA4419" s="383"/>
      <c r="AC4419" s="325"/>
      <c r="AD4419" s="325"/>
      <c r="AF4419" s="383"/>
      <c r="AH4419" s="325"/>
      <c r="AI4419" s="325"/>
      <c r="AK4419" s="385"/>
      <c r="AL4419" s="385"/>
      <c r="AM4419" s="359"/>
      <c r="AN4419" s="385"/>
      <c r="AO4419" s="385"/>
      <c r="AP4419" s="385"/>
      <c r="AQ4419" s="385"/>
      <c r="AR4419" s="385"/>
      <c r="AS4419" s="385"/>
      <c r="AT4419" s="385"/>
      <c r="AU4419" s="359"/>
      <c r="AW4419" s="416"/>
      <c r="AX4419" s="694"/>
      <c r="AY4419" s="641"/>
      <c r="AZ4419" s="385"/>
      <c r="BA4419" s="385"/>
      <c r="BB4419" s="416"/>
      <c r="BC4419" s="416"/>
      <c r="BD4419" s="416"/>
      <c r="BE4419" s="416"/>
      <c r="BF4419" s="416"/>
      <c r="BG4419" s="416"/>
      <c r="BH4419" s="416"/>
      <c r="BI4419" s="416"/>
      <c r="BJ4419" s="416"/>
    </row>
    <row r="4420" spans="10:62" x14ac:dyDescent="0.2">
      <c r="J4420" s="385"/>
      <c r="K4420" s="217"/>
      <c r="L4420" s="217"/>
      <c r="M4420" s="693"/>
      <c r="N4420" s="693"/>
      <c r="O4420" s="359"/>
      <c r="P4420" s="619"/>
      <c r="Q4420" s="672"/>
      <c r="R4420" s="672"/>
      <c r="S4420" s="672"/>
      <c r="T4420" s="385"/>
      <c r="U4420" s="385"/>
      <c r="V4420" s="385"/>
      <c r="W4420" s="385"/>
      <c r="X4420" s="693"/>
      <c r="Y4420" s="325"/>
      <c r="Z4420" s="308"/>
      <c r="AA4420" s="383"/>
      <c r="AC4420" s="325"/>
      <c r="AD4420" s="325"/>
      <c r="AF4420" s="383"/>
      <c r="AH4420" s="325"/>
      <c r="AI4420" s="325"/>
      <c r="AK4420" s="385"/>
      <c r="AL4420" s="385"/>
      <c r="AM4420" s="359"/>
      <c r="AN4420" s="385"/>
      <c r="AO4420" s="385"/>
      <c r="AP4420" s="385"/>
      <c r="AQ4420" s="385"/>
      <c r="AR4420" s="385"/>
      <c r="AS4420" s="385"/>
      <c r="AT4420" s="385"/>
      <c r="AU4420" s="359"/>
      <c r="AW4420" s="416"/>
      <c r="AX4420" s="694"/>
      <c r="AY4420" s="641"/>
      <c r="AZ4420" s="385"/>
      <c r="BA4420" s="385"/>
      <c r="BB4420" s="416"/>
      <c r="BC4420" s="416"/>
      <c r="BD4420" s="416"/>
      <c r="BE4420" s="416"/>
      <c r="BF4420" s="416"/>
      <c r="BG4420" s="416"/>
      <c r="BH4420" s="416"/>
      <c r="BI4420" s="416"/>
      <c r="BJ4420" s="416"/>
    </row>
    <row r="4421" spans="10:62" x14ac:dyDescent="0.2">
      <c r="J4421" s="385"/>
      <c r="K4421" s="217"/>
      <c r="L4421" s="217"/>
      <c r="M4421" s="693"/>
      <c r="N4421" s="693"/>
      <c r="O4421" s="359"/>
      <c r="P4421" s="619"/>
      <c r="Q4421" s="672"/>
      <c r="R4421" s="672"/>
      <c r="S4421" s="672"/>
      <c r="T4421" s="385"/>
      <c r="U4421" s="385"/>
      <c r="V4421" s="385"/>
      <c r="W4421" s="385"/>
      <c r="X4421" s="693"/>
      <c r="Y4421" s="325"/>
      <c r="Z4421" s="308"/>
      <c r="AA4421" s="383"/>
      <c r="AC4421" s="325"/>
      <c r="AD4421" s="325"/>
      <c r="AF4421" s="383"/>
      <c r="AH4421" s="325"/>
      <c r="AI4421" s="325"/>
      <c r="AK4421" s="385"/>
      <c r="AL4421" s="385"/>
      <c r="AM4421" s="359"/>
      <c r="AN4421" s="385"/>
      <c r="AO4421" s="385"/>
      <c r="AP4421" s="385"/>
      <c r="AQ4421" s="385"/>
      <c r="AR4421" s="385"/>
      <c r="AS4421" s="385"/>
      <c r="AT4421" s="385"/>
      <c r="AU4421" s="359"/>
      <c r="AW4421" s="416"/>
      <c r="AX4421" s="694"/>
      <c r="AY4421" s="641"/>
      <c r="AZ4421" s="385"/>
      <c r="BA4421" s="385"/>
      <c r="BB4421" s="416"/>
      <c r="BC4421" s="416"/>
      <c r="BD4421" s="416"/>
      <c r="BE4421" s="416"/>
      <c r="BF4421" s="416"/>
      <c r="BG4421" s="416"/>
      <c r="BH4421" s="416"/>
      <c r="BI4421" s="416"/>
      <c r="BJ4421" s="416"/>
    </row>
    <row r="4422" spans="10:62" x14ac:dyDescent="0.2">
      <c r="J4422" s="385"/>
      <c r="K4422" s="217"/>
      <c r="L4422" s="217"/>
      <c r="M4422" s="693"/>
      <c r="N4422" s="693"/>
      <c r="O4422" s="359"/>
      <c r="P4422" s="619"/>
      <c r="Q4422" s="672"/>
      <c r="R4422" s="672"/>
      <c r="S4422" s="672"/>
      <c r="T4422" s="385"/>
      <c r="U4422" s="385"/>
      <c r="V4422" s="385"/>
      <c r="W4422" s="385"/>
      <c r="X4422" s="693"/>
      <c r="Y4422" s="325"/>
      <c r="Z4422" s="308"/>
      <c r="AA4422" s="383"/>
      <c r="AC4422" s="325"/>
      <c r="AD4422" s="325"/>
      <c r="AF4422" s="383"/>
      <c r="AH4422" s="325"/>
      <c r="AI4422" s="325"/>
      <c r="AK4422" s="385"/>
      <c r="AL4422" s="385"/>
      <c r="AM4422" s="359"/>
      <c r="AN4422" s="385"/>
      <c r="AO4422" s="385"/>
      <c r="AP4422" s="385"/>
      <c r="AQ4422" s="385"/>
      <c r="AR4422" s="385"/>
      <c r="AS4422" s="385"/>
      <c r="AT4422" s="385"/>
      <c r="AU4422" s="359"/>
      <c r="AW4422" s="416"/>
      <c r="AX4422" s="694"/>
      <c r="AY4422" s="641"/>
      <c r="AZ4422" s="385"/>
      <c r="BA4422" s="385"/>
      <c r="BB4422" s="416"/>
      <c r="BC4422" s="416"/>
      <c r="BD4422" s="416"/>
      <c r="BE4422" s="416"/>
      <c r="BF4422" s="416"/>
      <c r="BG4422" s="416"/>
      <c r="BH4422" s="416"/>
      <c r="BI4422" s="416"/>
      <c r="BJ4422" s="416"/>
    </row>
    <row r="4423" spans="10:62" x14ac:dyDescent="0.2">
      <c r="J4423" s="385"/>
      <c r="K4423" s="217"/>
      <c r="L4423" s="217"/>
      <c r="M4423" s="693"/>
      <c r="N4423" s="693"/>
      <c r="O4423" s="359"/>
      <c r="P4423" s="619"/>
      <c r="Q4423" s="672"/>
      <c r="R4423" s="672"/>
      <c r="S4423" s="672"/>
      <c r="T4423" s="385"/>
      <c r="U4423" s="385"/>
      <c r="V4423" s="385"/>
      <c r="W4423" s="385"/>
      <c r="X4423" s="693"/>
      <c r="Y4423" s="325"/>
      <c r="Z4423" s="308"/>
      <c r="AA4423" s="383"/>
      <c r="AC4423" s="325"/>
      <c r="AD4423" s="325"/>
      <c r="AF4423" s="383"/>
      <c r="AH4423" s="325"/>
      <c r="AI4423" s="325"/>
      <c r="AK4423" s="385"/>
      <c r="AL4423" s="385"/>
      <c r="AM4423" s="359"/>
      <c r="AN4423" s="385"/>
      <c r="AO4423" s="385"/>
      <c r="AP4423" s="385"/>
      <c r="AQ4423" s="385"/>
      <c r="AR4423" s="385"/>
      <c r="AS4423" s="385"/>
      <c r="AT4423" s="385"/>
      <c r="AU4423" s="359"/>
      <c r="AW4423" s="416"/>
      <c r="AX4423" s="694"/>
      <c r="AY4423" s="641"/>
      <c r="AZ4423" s="385"/>
      <c r="BA4423" s="385"/>
      <c r="BB4423" s="416"/>
      <c r="BC4423" s="416"/>
      <c r="BD4423" s="416"/>
      <c r="BE4423" s="416"/>
      <c r="BF4423" s="416"/>
      <c r="BG4423" s="416"/>
      <c r="BH4423" s="416"/>
      <c r="BI4423" s="416"/>
      <c r="BJ4423" s="416"/>
    </row>
    <row r="4424" spans="10:62" x14ac:dyDescent="0.2">
      <c r="J4424" s="385"/>
      <c r="K4424" s="217"/>
      <c r="L4424" s="217"/>
      <c r="M4424" s="693"/>
      <c r="N4424" s="693"/>
      <c r="O4424" s="359"/>
      <c r="P4424" s="619"/>
      <c r="Q4424" s="672"/>
      <c r="R4424" s="672"/>
      <c r="S4424" s="672"/>
      <c r="T4424" s="385"/>
      <c r="U4424" s="385"/>
      <c r="V4424" s="385"/>
      <c r="W4424" s="385"/>
      <c r="X4424" s="693"/>
      <c r="Y4424" s="325"/>
      <c r="Z4424" s="308"/>
      <c r="AA4424" s="383"/>
      <c r="AC4424" s="325"/>
      <c r="AD4424" s="325"/>
      <c r="AF4424" s="383"/>
      <c r="AH4424" s="325"/>
      <c r="AI4424" s="325"/>
      <c r="AK4424" s="385"/>
      <c r="AL4424" s="385"/>
      <c r="AM4424" s="359"/>
      <c r="AN4424" s="385"/>
      <c r="AO4424" s="385"/>
      <c r="AP4424" s="385"/>
      <c r="AQ4424" s="385"/>
      <c r="AR4424" s="385"/>
      <c r="AS4424" s="385"/>
      <c r="AT4424" s="385"/>
      <c r="AU4424" s="359"/>
      <c r="AW4424" s="416"/>
      <c r="AX4424" s="694"/>
      <c r="AY4424" s="641"/>
      <c r="AZ4424" s="385"/>
      <c r="BA4424" s="385"/>
      <c r="BB4424" s="416"/>
      <c r="BC4424" s="416"/>
      <c r="BD4424" s="416"/>
      <c r="BE4424" s="416"/>
      <c r="BF4424" s="416"/>
      <c r="BG4424" s="416"/>
      <c r="BH4424" s="416"/>
      <c r="BI4424" s="416"/>
      <c r="BJ4424" s="416"/>
    </row>
    <row r="4425" spans="10:62" x14ac:dyDescent="0.2">
      <c r="J4425" s="385"/>
      <c r="K4425" s="217"/>
      <c r="L4425" s="217"/>
      <c r="M4425" s="693"/>
      <c r="N4425" s="693"/>
      <c r="O4425" s="359"/>
      <c r="P4425" s="619"/>
      <c r="Q4425" s="672"/>
      <c r="R4425" s="672"/>
      <c r="S4425" s="672"/>
      <c r="T4425" s="385"/>
      <c r="U4425" s="385"/>
      <c r="V4425" s="385"/>
      <c r="W4425" s="385"/>
      <c r="X4425" s="693"/>
      <c r="Y4425" s="325"/>
      <c r="Z4425" s="308"/>
      <c r="AA4425" s="383"/>
      <c r="AC4425" s="325"/>
      <c r="AD4425" s="325"/>
      <c r="AF4425" s="383"/>
      <c r="AH4425" s="325"/>
      <c r="AI4425" s="325"/>
      <c r="AK4425" s="385"/>
      <c r="AL4425" s="385"/>
      <c r="AM4425" s="359"/>
      <c r="AN4425" s="385"/>
      <c r="AO4425" s="385"/>
      <c r="AP4425" s="385"/>
      <c r="AQ4425" s="385"/>
      <c r="AR4425" s="385"/>
      <c r="AS4425" s="385"/>
      <c r="AT4425" s="385"/>
      <c r="AU4425" s="359"/>
      <c r="AW4425" s="416"/>
      <c r="AX4425" s="694"/>
      <c r="AY4425" s="641"/>
      <c r="AZ4425" s="385"/>
      <c r="BA4425" s="385"/>
      <c r="BB4425" s="416"/>
      <c r="BC4425" s="416"/>
      <c r="BD4425" s="416"/>
      <c r="BE4425" s="416"/>
      <c r="BF4425" s="416"/>
      <c r="BG4425" s="416"/>
      <c r="BH4425" s="416"/>
      <c r="BI4425" s="416"/>
      <c r="BJ4425" s="416"/>
    </row>
    <row r="4426" spans="10:62" x14ac:dyDescent="0.2">
      <c r="J4426" s="385"/>
      <c r="K4426" s="217"/>
      <c r="L4426" s="217"/>
      <c r="M4426" s="693"/>
      <c r="N4426" s="693"/>
      <c r="O4426" s="359"/>
      <c r="P4426" s="619"/>
      <c r="Q4426" s="672"/>
      <c r="R4426" s="672"/>
      <c r="S4426" s="672"/>
      <c r="T4426" s="385"/>
      <c r="U4426" s="385"/>
      <c r="V4426" s="385"/>
      <c r="W4426" s="385"/>
      <c r="X4426" s="693"/>
      <c r="Y4426" s="325"/>
      <c r="Z4426" s="308"/>
      <c r="AA4426" s="383"/>
      <c r="AC4426" s="325"/>
      <c r="AD4426" s="325"/>
      <c r="AF4426" s="383"/>
      <c r="AH4426" s="325"/>
      <c r="AI4426" s="325"/>
      <c r="AK4426" s="385"/>
      <c r="AL4426" s="385"/>
      <c r="AM4426" s="359"/>
      <c r="AN4426" s="385"/>
      <c r="AO4426" s="385"/>
      <c r="AP4426" s="385"/>
      <c r="AQ4426" s="385"/>
      <c r="AR4426" s="385"/>
      <c r="AS4426" s="385"/>
      <c r="AT4426" s="385"/>
      <c r="AU4426" s="359"/>
      <c r="AW4426" s="416"/>
      <c r="AX4426" s="694"/>
      <c r="AY4426" s="641"/>
      <c r="AZ4426" s="385"/>
      <c r="BA4426" s="385"/>
      <c r="BB4426" s="416"/>
      <c r="BC4426" s="416"/>
      <c r="BD4426" s="416"/>
      <c r="BE4426" s="416"/>
      <c r="BF4426" s="416"/>
      <c r="BG4426" s="416"/>
      <c r="BH4426" s="416"/>
      <c r="BI4426" s="416"/>
      <c r="BJ4426" s="416"/>
    </row>
    <row r="4427" spans="10:62" x14ac:dyDescent="0.2">
      <c r="J4427" s="385"/>
      <c r="K4427" s="217"/>
      <c r="L4427" s="217"/>
      <c r="M4427" s="693"/>
      <c r="N4427" s="693"/>
      <c r="O4427" s="359"/>
      <c r="P4427" s="619"/>
      <c r="Q4427" s="672"/>
      <c r="R4427" s="672"/>
      <c r="S4427" s="672"/>
      <c r="T4427" s="385"/>
      <c r="U4427" s="385"/>
      <c r="V4427" s="385"/>
      <c r="W4427" s="385"/>
      <c r="X4427" s="693"/>
      <c r="Y4427" s="325"/>
      <c r="Z4427" s="308"/>
      <c r="AA4427" s="383"/>
      <c r="AC4427" s="325"/>
      <c r="AD4427" s="325"/>
      <c r="AF4427" s="383"/>
      <c r="AH4427" s="325"/>
      <c r="AI4427" s="325"/>
      <c r="AK4427" s="385"/>
      <c r="AL4427" s="385"/>
      <c r="AM4427" s="359"/>
      <c r="AN4427" s="385"/>
      <c r="AO4427" s="385"/>
      <c r="AP4427" s="385"/>
      <c r="AQ4427" s="385"/>
      <c r="AR4427" s="385"/>
      <c r="AS4427" s="385"/>
      <c r="AT4427" s="385"/>
      <c r="AU4427" s="359"/>
      <c r="AW4427" s="416"/>
      <c r="AX4427" s="694"/>
      <c r="AY4427" s="641"/>
      <c r="AZ4427" s="385"/>
      <c r="BA4427" s="385"/>
      <c r="BB4427" s="416"/>
      <c r="BC4427" s="416"/>
      <c r="BD4427" s="416"/>
      <c r="BE4427" s="416"/>
      <c r="BF4427" s="416"/>
      <c r="BG4427" s="416"/>
      <c r="BH4427" s="416"/>
      <c r="BI4427" s="416"/>
      <c r="BJ4427" s="416"/>
    </row>
    <row r="4428" spans="10:62" x14ac:dyDescent="0.2">
      <c r="J4428" s="385"/>
      <c r="K4428" s="217"/>
      <c r="L4428" s="217"/>
      <c r="M4428" s="693"/>
      <c r="N4428" s="693"/>
      <c r="O4428" s="359"/>
      <c r="P4428" s="619"/>
      <c r="Q4428" s="672"/>
      <c r="R4428" s="672"/>
      <c r="S4428" s="672"/>
      <c r="T4428" s="385"/>
      <c r="U4428" s="385"/>
      <c r="V4428" s="385"/>
      <c r="W4428" s="385"/>
      <c r="X4428" s="693"/>
      <c r="Y4428" s="325"/>
      <c r="Z4428" s="308"/>
      <c r="AA4428" s="383"/>
      <c r="AC4428" s="325"/>
      <c r="AD4428" s="325"/>
      <c r="AF4428" s="383"/>
      <c r="AH4428" s="325"/>
      <c r="AI4428" s="325"/>
      <c r="AK4428" s="385"/>
      <c r="AL4428" s="385"/>
      <c r="AM4428" s="359"/>
      <c r="AN4428" s="385"/>
      <c r="AO4428" s="385"/>
      <c r="AP4428" s="385"/>
      <c r="AQ4428" s="385"/>
      <c r="AR4428" s="385"/>
      <c r="AS4428" s="385"/>
      <c r="AT4428" s="385"/>
      <c r="AU4428" s="359"/>
      <c r="AW4428" s="416"/>
      <c r="AX4428" s="694"/>
      <c r="AY4428" s="641"/>
      <c r="AZ4428" s="385"/>
      <c r="BA4428" s="385"/>
      <c r="BB4428" s="416"/>
      <c r="BC4428" s="416"/>
      <c r="BD4428" s="416"/>
      <c r="BE4428" s="416"/>
      <c r="BF4428" s="416"/>
      <c r="BG4428" s="416"/>
      <c r="BH4428" s="416"/>
      <c r="BI4428" s="416"/>
      <c r="BJ4428" s="416"/>
    </row>
    <row r="4429" spans="10:62" x14ac:dyDescent="0.2">
      <c r="J4429" s="385"/>
      <c r="K4429" s="217"/>
      <c r="L4429" s="217"/>
      <c r="M4429" s="693"/>
      <c r="N4429" s="693"/>
      <c r="O4429" s="359"/>
      <c r="P4429" s="619"/>
      <c r="Q4429" s="672"/>
      <c r="R4429" s="672"/>
      <c r="S4429" s="672"/>
      <c r="T4429" s="385"/>
      <c r="U4429" s="385"/>
      <c r="V4429" s="385"/>
      <c r="W4429" s="385"/>
      <c r="X4429" s="693"/>
      <c r="Y4429" s="325"/>
      <c r="Z4429" s="308"/>
      <c r="AA4429" s="383"/>
      <c r="AC4429" s="325"/>
      <c r="AD4429" s="325"/>
      <c r="AF4429" s="383"/>
      <c r="AH4429" s="325"/>
      <c r="AI4429" s="325"/>
      <c r="AK4429" s="385"/>
      <c r="AL4429" s="385"/>
      <c r="AM4429" s="359"/>
      <c r="AN4429" s="385"/>
      <c r="AO4429" s="385"/>
      <c r="AP4429" s="385"/>
      <c r="AQ4429" s="385"/>
      <c r="AR4429" s="385"/>
      <c r="AS4429" s="385"/>
      <c r="AT4429" s="385"/>
      <c r="AU4429" s="359"/>
      <c r="AW4429" s="416"/>
      <c r="AX4429" s="694"/>
      <c r="AY4429" s="641"/>
      <c r="AZ4429" s="385"/>
      <c r="BA4429" s="385"/>
      <c r="BB4429" s="416"/>
      <c r="BC4429" s="416"/>
      <c r="BD4429" s="416"/>
      <c r="BE4429" s="416"/>
      <c r="BF4429" s="416"/>
      <c r="BG4429" s="416"/>
      <c r="BH4429" s="416"/>
      <c r="BI4429" s="416"/>
      <c r="BJ4429" s="416"/>
    </row>
    <row r="4430" spans="10:62" x14ac:dyDescent="0.2">
      <c r="J4430" s="385"/>
      <c r="K4430" s="217"/>
      <c r="L4430" s="217"/>
      <c r="M4430" s="693"/>
      <c r="N4430" s="693"/>
      <c r="O4430" s="359"/>
      <c r="P4430" s="619"/>
      <c r="Q4430" s="672"/>
      <c r="R4430" s="672"/>
      <c r="S4430" s="672"/>
      <c r="T4430" s="385"/>
      <c r="U4430" s="385"/>
      <c r="V4430" s="385"/>
      <c r="W4430" s="385"/>
      <c r="X4430" s="693"/>
      <c r="Y4430" s="325"/>
      <c r="Z4430" s="308"/>
      <c r="AA4430" s="383"/>
      <c r="AC4430" s="325"/>
      <c r="AD4430" s="325"/>
      <c r="AF4430" s="383"/>
      <c r="AH4430" s="325"/>
      <c r="AI4430" s="325"/>
      <c r="AK4430" s="385"/>
      <c r="AL4430" s="385"/>
      <c r="AM4430" s="359"/>
      <c r="AN4430" s="385"/>
      <c r="AO4430" s="385"/>
      <c r="AP4430" s="385"/>
      <c r="AQ4430" s="385"/>
      <c r="AR4430" s="385"/>
      <c r="AS4430" s="385"/>
      <c r="AT4430" s="385"/>
      <c r="AU4430" s="359"/>
      <c r="AW4430" s="416"/>
      <c r="AX4430" s="694"/>
      <c r="AY4430" s="641"/>
      <c r="AZ4430" s="385"/>
      <c r="BA4430" s="385"/>
      <c r="BB4430" s="416"/>
      <c r="BC4430" s="416"/>
      <c r="BD4430" s="416"/>
      <c r="BE4430" s="416"/>
      <c r="BF4430" s="416"/>
      <c r="BG4430" s="416"/>
      <c r="BH4430" s="416"/>
      <c r="BI4430" s="416"/>
      <c r="BJ4430" s="416"/>
    </row>
    <row r="4431" spans="10:62" x14ac:dyDescent="0.2">
      <c r="J4431" s="385"/>
      <c r="K4431" s="217"/>
      <c r="L4431" s="217"/>
      <c r="M4431" s="693"/>
      <c r="N4431" s="693"/>
      <c r="O4431" s="359"/>
      <c r="P4431" s="619"/>
      <c r="Q4431" s="672"/>
      <c r="R4431" s="672"/>
      <c r="S4431" s="672"/>
      <c r="T4431" s="385"/>
      <c r="U4431" s="385"/>
      <c r="V4431" s="385"/>
      <c r="W4431" s="385"/>
      <c r="X4431" s="693"/>
      <c r="Y4431" s="325"/>
      <c r="Z4431" s="308"/>
      <c r="AA4431" s="383"/>
      <c r="AC4431" s="325"/>
      <c r="AD4431" s="325"/>
      <c r="AF4431" s="383"/>
      <c r="AH4431" s="325"/>
      <c r="AI4431" s="325"/>
      <c r="AK4431" s="385"/>
      <c r="AL4431" s="385"/>
      <c r="AM4431" s="359"/>
      <c r="AN4431" s="385"/>
      <c r="AO4431" s="385"/>
      <c r="AP4431" s="385"/>
      <c r="AQ4431" s="385"/>
      <c r="AR4431" s="385"/>
      <c r="AS4431" s="385"/>
      <c r="AT4431" s="385"/>
      <c r="AU4431" s="359"/>
      <c r="AW4431" s="416"/>
      <c r="AX4431" s="694"/>
      <c r="AY4431" s="641"/>
      <c r="AZ4431" s="385"/>
      <c r="BA4431" s="385"/>
      <c r="BB4431" s="416"/>
      <c r="BC4431" s="416"/>
      <c r="BD4431" s="416"/>
      <c r="BE4431" s="416"/>
      <c r="BF4431" s="416"/>
      <c r="BG4431" s="416"/>
      <c r="BH4431" s="416"/>
      <c r="BI4431" s="416"/>
      <c r="BJ4431" s="416"/>
    </row>
    <row r="4432" spans="10:62" x14ac:dyDescent="0.2">
      <c r="J4432" s="385"/>
      <c r="K4432" s="217"/>
      <c r="L4432" s="217"/>
      <c r="M4432" s="693"/>
      <c r="N4432" s="693"/>
      <c r="O4432" s="359"/>
      <c r="P4432" s="619"/>
      <c r="Q4432" s="672"/>
      <c r="R4432" s="672"/>
      <c r="S4432" s="672"/>
      <c r="T4432" s="385"/>
      <c r="U4432" s="385"/>
      <c r="V4432" s="385"/>
      <c r="W4432" s="385"/>
      <c r="X4432" s="693"/>
      <c r="Y4432" s="325"/>
      <c r="Z4432" s="308"/>
      <c r="AA4432" s="383"/>
      <c r="AC4432" s="325"/>
      <c r="AD4432" s="325"/>
      <c r="AF4432" s="383"/>
      <c r="AH4432" s="325"/>
      <c r="AI4432" s="325"/>
      <c r="AK4432" s="385"/>
      <c r="AL4432" s="385"/>
      <c r="AM4432" s="359"/>
      <c r="AN4432" s="385"/>
      <c r="AO4432" s="385"/>
      <c r="AP4432" s="385"/>
      <c r="AQ4432" s="385"/>
      <c r="AR4432" s="385"/>
      <c r="AS4432" s="385"/>
      <c r="AT4432" s="385"/>
      <c r="AU4432" s="359"/>
      <c r="AW4432" s="416"/>
      <c r="AX4432" s="694"/>
      <c r="AY4432" s="641"/>
      <c r="AZ4432" s="385"/>
      <c r="BA4432" s="385"/>
      <c r="BB4432" s="416"/>
      <c r="BC4432" s="416"/>
      <c r="BD4432" s="416"/>
      <c r="BE4432" s="416"/>
      <c r="BF4432" s="416"/>
      <c r="BG4432" s="416"/>
      <c r="BH4432" s="416"/>
      <c r="BI4432" s="416"/>
      <c r="BJ4432" s="416"/>
    </row>
    <row r="4433" spans="10:62" x14ac:dyDescent="0.2">
      <c r="J4433" s="385"/>
      <c r="K4433" s="217"/>
      <c r="L4433" s="217"/>
      <c r="M4433" s="693"/>
      <c r="N4433" s="693"/>
      <c r="O4433" s="359"/>
      <c r="P4433" s="619"/>
      <c r="Q4433" s="672"/>
      <c r="R4433" s="672"/>
      <c r="S4433" s="672"/>
      <c r="T4433" s="385"/>
      <c r="U4433" s="385"/>
      <c r="V4433" s="385"/>
      <c r="W4433" s="385"/>
      <c r="X4433" s="693"/>
      <c r="Y4433" s="325"/>
      <c r="Z4433" s="308"/>
      <c r="AA4433" s="383"/>
      <c r="AC4433" s="325"/>
      <c r="AD4433" s="325"/>
      <c r="AF4433" s="383"/>
      <c r="AH4433" s="325"/>
      <c r="AI4433" s="325"/>
      <c r="AK4433" s="385"/>
      <c r="AL4433" s="385"/>
      <c r="AM4433" s="359"/>
      <c r="AN4433" s="385"/>
      <c r="AO4433" s="385"/>
      <c r="AP4433" s="385"/>
      <c r="AQ4433" s="385"/>
      <c r="AR4433" s="385"/>
      <c r="AS4433" s="385"/>
      <c r="AT4433" s="385"/>
      <c r="AU4433" s="359"/>
      <c r="AW4433" s="416"/>
      <c r="AX4433" s="694"/>
      <c r="AY4433" s="641"/>
      <c r="AZ4433" s="385"/>
      <c r="BA4433" s="385"/>
      <c r="BB4433" s="416"/>
      <c r="BC4433" s="416"/>
      <c r="BD4433" s="416"/>
      <c r="BE4433" s="416"/>
      <c r="BF4433" s="416"/>
      <c r="BG4433" s="416"/>
      <c r="BH4433" s="416"/>
      <c r="BI4433" s="416"/>
      <c r="BJ4433" s="416"/>
    </row>
    <row r="4434" spans="10:62" x14ac:dyDescent="0.2">
      <c r="J4434" s="385"/>
      <c r="K4434" s="217"/>
      <c r="L4434" s="217"/>
      <c r="M4434" s="693"/>
      <c r="N4434" s="693"/>
      <c r="O4434" s="359"/>
      <c r="P4434" s="619"/>
      <c r="Q4434" s="672"/>
      <c r="R4434" s="672"/>
      <c r="S4434" s="672"/>
      <c r="T4434" s="385"/>
      <c r="U4434" s="385"/>
      <c r="V4434" s="385"/>
      <c r="W4434" s="385"/>
      <c r="X4434" s="693"/>
      <c r="Y4434" s="325"/>
      <c r="Z4434" s="308"/>
      <c r="AA4434" s="383"/>
      <c r="AC4434" s="325"/>
      <c r="AD4434" s="325"/>
      <c r="AF4434" s="383"/>
      <c r="AH4434" s="325"/>
      <c r="AI4434" s="325"/>
      <c r="AK4434" s="385"/>
      <c r="AL4434" s="385"/>
      <c r="AM4434" s="359"/>
      <c r="AN4434" s="385"/>
      <c r="AO4434" s="385"/>
      <c r="AP4434" s="385"/>
      <c r="AQ4434" s="385"/>
      <c r="AR4434" s="385"/>
      <c r="AS4434" s="385"/>
      <c r="AT4434" s="385"/>
      <c r="AU4434" s="359"/>
      <c r="AW4434" s="416"/>
      <c r="AX4434" s="694"/>
      <c r="AY4434" s="641"/>
      <c r="AZ4434" s="385"/>
      <c r="BA4434" s="385"/>
      <c r="BB4434" s="416"/>
      <c r="BC4434" s="416"/>
      <c r="BD4434" s="416"/>
      <c r="BE4434" s="416"/>
      <c r="BF4434" s="416"/>
      <c r="BG4434" s="416"/>
      <c r="BH4434" s="416"/>
      <c r="BI4434" s="416"/>
      <c r="BJ4434" s="416"/>
    </row>
    <row r="4435" spans="10:62" x14ac:dyDescent="0.2">
      <c r="J4435" s="385"/>
      <c r="K4435" s="217"/>
      <c r="L4435" s="217"/>
      <c r="M4435" s="693"/>
      <c r="N4435" s="693"/>
      <c r="O4435" s="359"/>
      <c r="P4435" s="619"/>
      <c r="Q4435" s="672"/>
      <c r="R4435" s="672"/>
      <c r="S4435" s="672"/>
      <c r="T4435" s="385"/>
      <c r="U4435" s="385"/>
      <c r="V4435" s="385"/>
      <c r="W4435" s="385"/>
      <c r="X4435" s="693"/>
      <c r="Y4435" s="325"/>
      <c r="Z4435" s="308"/>
      <c r="AA4435" s="383"/>
      <c r="AC4435" s="325"/>
      <c r="AD4435" s="325"/>
      <c r="AF4435" s="383"/>
      <c r="AH4435" s="325"/>
      <c r="AI4435" s="325"/>
      <c r="AK4435" s="385"/>
      <c r="AL4435" s="385"/>
      <c r="AM4435" s="359"/>
      <c r="AN4435" s="385"/>
      <c r="AO4435" s="385"/>
      <c r="AP4435" s="385"/>
      <c r="AQ4435" s="385"/>
      <c r="AR4435" s="385"/>
      <c r="AS4435" s="385"/>
      <c r="AT4435" s="385"/>
      <c r="AU4435" s="359"/>
      <c r="AW4435" s="416"/>
      <c r="AX4435" s="694"/>
      <c r="AY4435" s="641"/>
      <c r="AZ4435" s="385"/>
      <c r="BA4435" s="385"/>
      <c r="BB4435" s="416"/>
      <c r="BC4435" s="416"/>
      <c r="BD4435" s="416"/>
      <c r="BE4435" s="416"/>
      <c r="BF4435" s="416"/>
      <c r="BG4435" s="416"/>
      <c r="BH4435" s="416"/>
      <c r="BI4435" s="416"/>
      <c r="BJ4435" s="416"/>
    </row>
    <row r="4436" spans="10:62" x14ac:dyDescent="0.2">
      <c r="J4436" s="385"/>
      <c r="K4436" s="217"/>
      <c r="L4436" s="217"/>
      <c r="M4436" s="693"/>
      <c r="N4436" s="693"/>
      <c r="O4436" s="359"/>
      <c r="P4436" s="619"/>
      <c r="Q4436" s="672"/>
      <c r="R4436" s="672"/>
      <c r="S4436" s="672"/>
      <c r="T4436" s="385"/>
      <c r="U4436" s="385"/>
      <c r="V4436" s="385"/>
      <c r="W4436" s="385"/>
      <c r="X4436" s="693"/>
      <c r="Y4436" s="325"/>
      <c r="Z4436" s="308"/>
      <c r="AA4436" s="383"/>
      <c r="AC4436" s="325"/>
      <c r="AD4436" s="325"/>
      <c r="AF4436" s="383"/>
      <c r="AH4436" s="325"/>
      <c r="AI4436" s="325"/>
      <c r="AK4436" s="385"/>
      <c r="AL4436" s="385"/>
      <c r="AM4436" s="359"/>
      <c r="AN4436" s="385"/>
      <c r="AO4436" s="385"/>
      <c r="AP4436" s="385"/>
      <c r="AQ4436" s="385"/>
      <c r="AR4436" s="385"/>
      <c r="AS4436" s="385"/>
      <c r="AT4436" s="385"/>
      <c r="AU4436" s="359"/>
      <c r="AW4436" s="416"/>
      <c r="AX4436" s="694"/>
      <c r="AY4436" s="641"/>
      <c r="AZ4436" s="385"/>
      <c r="BA4436" s="385"/>
      <c r="BB4436" s="416"/>
      <c r="BC4436" s="416"/>
      <c r="BD4436" s="416"/>
      <c r="BE4436" s="416"/>
      <c r="BF4436" s="416"/>
      <c r="BG4436" s="416"/>
      <c r="BH4436" s="416"/>
      <c r="BI4436" s="416"/>
      <c r="BJ4436" s="416"/>
    </row>
    <row r="4437" spans="10:62" x14ac:dyDescent="0.2">
      <c r="J4437" s="385"/>
      <c r="K4437" s="217"/>
      <c r="L4437" s="217"/>
      <c r="M4437" s="693"/>
      <c r="N4437" s="693"/>
      <c r="O4437" s="359"/>
      <c r="P4437" s="619"/>
      <c r="Q4437" s="672"/>
      <c r="R4437" s="672"/>
      <c r="S4437" s="672"/>
      <c r="T4437" s="385"/>
      <c r="U4437" s="385"/>
      <c r="V4437" s="385"/>
      <c r="W4437" s="385"/>
      <c r="X4437" s="693"/>
      <c r="Y4437" s="325"/>
      <c r="Z4437" s="308"/>
      <c r="AA4437" s="383"/>
      <c r="AC4437" s="325"/>
      <c r="AD4437" s="325"/>
      <c r="AF4437" s="383"/>
      <c r="AH4437" s="325"/>
      <c r="AI4437" s="325"/>
      <c r="AK4437" s="385"/>
      <c r="AL4437" s="385"/>
      <c r="AM4437" s="359"/>
      <c r="AN4437" s="385"/>
      <c r="AO4437" s="385"/>
      <c r="AP4437" s="385"/>
      <c r="AQ4437" s="385"/>
      <c r="AR4437" s="385"/>
      <c r="AS4437" s="385"/>
      <c r="AT4437" s="385"/>
      <c r="AU4437" s="359"/>
      <c r="AW4437" s="416"/>
      <c r="AX4437" s="694"/>
      <c r="AY4437" s="641"/>
      <c r="AZ4437" s="385"/>
      <c r="BA4437" s="385"/>
      <c r="BB4437" s="416"/>
      <c r="BC4437" s="416"/>
      <c r="BD4437" s="416"/>
      <c r="BE4437" s="416"/>
      <c r="BF4437" s="416"/>
      <c r="BG4437" s="416"/>
      <c r="BH4437" s="416"/>
      <c r="BI4437" s="416"/>
      <c r="BJ4437" s="416"/>
    </row>
    <row r="4438" spans="10:62" x14ac:dyDescent="0.2">
      <c r="J4438" s="385"/>
      <c r="K4438" s="217"/>
      <c r="L4438" s="217"/>
      <c r="M4438" s="693"/>
      <c r="N4438" s="693"/>
      <c r="O4438" s="359"/>
      <c r="P4438" s="619"/>
      <c r="Q4438" s="672"/>
      <c r="R4438" s="672"/>
      <c r="S4438" s="672"/>
      <c r="T4438" s="385"/>
      <c r="U4438" s="385"/>
      <c r="V4438" s="385"/>
      <c r="W4438" s="385"/>
      <c r="X4438" s="693"/>
      <c r="Y4438" s="325"/>
      <c r="Z4438" s="308"/>
      <c r="AA4438" s="383"/>
      <c r="AC4438" s="325"/>
      <c r="AD4438" s="325"/>
      <c r="AF4438" s="383"/>
      <c r="AH4438" s="325"/>
      <c r="AI4438" s="325"/>
      <c r="AK4438" s="385"/>
      <c r="AL4438" s="385"/>
      <c r="AM4438" s="359"/>
      <c r="AN4438" s="385"/>
      <c r="AO4438" s="385"/>
      <c r="AP4438" s="385"/>
      <c r="AQ4438" s="385"/>
      <c r="AR4438" s="385"/>
      <c r="AS4438" s="385"/>
      <c r="AT4438" s="385"/>
      <c r="AU4438" s="359"/>
      <c r="AW4438" s="416"/>
      <c r="AX4438" s="694"/>
      <c r="AY4438" s="641"/>
      <c r="AZ4438" s="385"/>
      <c r="BA4438" s="385"/>
      <c r="BB4438" s="416"/>
      <c r="BC4438" s="416"/>
      <c r="BD4438" s="416"/>
      <c r="BE4438" s="416"/>
      <c r="BF4438" s="416"/>
      <c r="BG4438" s="416"/>
      <c r="BH4438" s="416"/>
      <c r="BI4438" s="416"/>
      <c r="BJ4438" s="416"/>
    </row>
    <row r="4439" spans="10:62" x14ac:dyDescent="0.2">
      <c r="J4439" s="385"/>
      <c r="K4439" s="217"/>
      <c r="L4439" s="217"/>
      <c r="M4439" s="693"/>
      <c r="N4439" s="693"/>
      <c r="O4439" s="359"/>
      <c r="P4439" s="619"/>
      <c r="Q4439" s="672"/>
      <c r="R4439" s="672"/>
      <c r="S4439" s="672"/>
      <c r="T4439" s="385"/>
      <c r="U4439" s="385"/>
      <c r="V4439" s="385"/>
      <c r="W4439" s="385"/>
      <c r="X4439" s="693"/>
      <c r="Y4439" s="325"/>
      <c r="Z4439" s="308"/>
      <c r="AA4439" s="383"/>
      <c r="AC4439" s="325"/>
      <c r="AD4439" s="325"/>
      <c r="AF4439" s="383"/>
      <c r="AH4439" s="325"/>
      <c r="AI4439" s="325"/>
      <c r="AK4439" s="385"/>
      <c r="AL4439" s="385"/>
      <c r="AM4439" s="359"/>
      <c r="AN4439" s="385"/>
      <c r="AO4439" s="385"/>
      <c r="AP4439" s="385"/>
      <c r="AQ4439" s="385"/>
      <c r="AR4439" s="385"/>
      <c r="AS4439" s="385"/>
      <c r="AT4439" s="385"/>
      <c r="AU4439" s="359"/>
      <c r="AW4439" s="416"/>
      <c r="AX4439" s="694"/>
      <c r="AY4439" s="641"/>
      <c r="AZ4439" s="385"/>
      <c r="BA4439" s="385"/>
      <c r="BB4439" s="416"/>
      <c r="BC4439" s="416"/>
      <c r="BD4439" s="416"/>
      <c r="BE4439" s="416"/>
      <c r="BF4439" s="416"/>
      <c r="BG4439" s="416"/>
      <c r="BH4439" s="416"/>
      <c r="BI4439" s="416"/>
      <c r="BJ4439" s="416"/>
    </row>
    <row r="4440" spans="10:62" x14ac:dyDescent="0.2">
      <c r="J4440" s="385"/>
      <c r="K4440" s="217"/>
      <c r="L4440" s="217"/>
      <c r="M4440" s="693"/>
      <c r="N4440" s="693"/>
      <c r="O4440" s="359"/>
      <c r="P4440" s="619"/>
      <c r="Q4440" s="672"/>
      <c r="R4440" s="672"/>
      <c r="S4440" s="672"/>
      <c r="T4440" s="385"/>
      <c r="U4440" s="385"/>
      <c r="V4440" s="385"/>
      <c r="W4440" s="385"/>
      <c r="X4440" s="693"/>
      <c r="Y4440" s="325"/>
      <c r="Z4440" s="308"/>
      <c r="AA4440" s="383"/>
      <c r="AC4440" s="325"/>
      <c r="AD4440" s="325"/>
      <c r="AF4440" s="383"/>
      <c r="AH4440" s="325"/>
      <c r="AI4440" s="325"/>
      <c r="AK4440" s="385"/>
      <c r="AL4440" s="385"/>
      <c r="AM4440" s="359"/>
      <c r="AN4440" s="385"/>
      <c r="AO4440" s="385"/>
      <c r="AP4440" s="385"/>
      <c r="AQ4440" s="385"/>
      <c r="AR4440" s="385"/>
      <c r="AS4440" s="385"/>
      <c r="AT4440" s="385"/>
      <c r="AU4440" s="359"/>
      <c r="AW4440" s="416"/>
      <c r="AX4440" s="694"/>
      <c r="AY4440" s="641"/>
      <c r="AZ4440" s="385"/>
      <c r="BA4440" s="385"/>
      <c r="BB4440" s="416"/>
      <c r="BC4440" s="416"/>
      <c r="BD4440" s="416"/>
      <c r="BE4440" s="416"/>
      <c r="BF4440" s="416"/>
      <c r="BG4440" s="416"/>
      <c r="BH4440" s="416"/>
      <c r="BI4440" s="416"/>
      <c r="BJ4440" s="416"/>
    </row>
    <row r="4441" spans="10:62" x14ac:dyDescent="0.2">
      <c r="J4441" s="385"/>
      <c r="K4441" s="217"/>
      <c r="L4441" s="217"/>
      <c r="M4441" s="693"/>
      <c r="N4441" s="693"/>
      <c r="O4441" s="359"/>
      <c r="P4441" s="619"/>
      <c r="Q4441" s="672"/>
      <c r="R4441" s="672"/>
      <c r="S4441" s="672"/>
      <c r="T4441" s="385"/>
      <c r="U4441" s="385"/>
      <c r="V4441" s="385"/>
      <c r="W4441" s="385"/>
      <c r="X4441" s="693"/>
      <c r="Y4441" s="325"/>
      <c r="Z4441" s="308"/>
      <c r="AA4441" s="383"/>
      <c r="AC4441" s="325"/>
      <c r="AD4441" s="325"/>
      <c r="AF4441" s="383"/>
      <c r="AH4441" s="325"/>
      <c r="AI4441" s="325"/>
      <c r="AK4441" s="385"/>
      <c r="AL4441" s="385"/>
      <c r="AM4441" s="359"/>
      <c r="AN4441" s="385"/>
      <c r="AO4441" s="385"/>
      <c r="AP4441" s="385"/>
      <c r="AQ4441" s="385"/>
      <c r="AR4441" s="385"/>
      <c r="AS4441" s="385"/>
      <c r="AT4441" s="385"/>
      <c r="AU4441" s="359"/>
      <c r="AW4441" s="416"/>
      <c r="AX4441" s="694"/>
      <c r="AY4441" s="641"/>
      <c r="AZ4441" s="385"/>
      <c r="BA4441" s="385"/>
      <c r="BB4441" s="416"/>
      <c r="BC4441" s="416"/>
      <c r="BD4441" s="416"/>
      <c r="BE4441" s="416"/>
      <c r="BF4441" s="416"/>
      <c r="BG4441" s="416"/>
      <c r="BH4441" s="416"/>
      <c r="BI4441" s="416"/>
      <c r="BJ4441" s="416"/>
    </row>
    <row r="4442" spans="10:62" x14ac:dyDescent="0.2">
      <c r="J4442" s="385"/>
      <c r="K4442" s="217"/>
      <c r="L4442" s="217"/>
      <c r="M4442" s="693"/>
      <c r="N4442" s="693"/>
      <c r="O4442" s="359"/>
      <c r="P4442" s="619"/>
      <c r="Q4442" s="672"/>
      <c r="R4442" s="672"/>
      <c r="S4442" s="672"/>
      <c r="T4442" s="385"/>
      <c r="U4442" s="385"/>
      <c r="V4442" s="385"/>
      <c r="W4442" s="385"/>
      <c r="X4442" s="693"/>
      <c r="Y4442" s="325"/>
      <c r="Z4442" s="308"/>
      <c r="AA4442" s="383"/>
      <c r="AC4442" s="325"/>
      <c r="AD4442" s="325"/>
      <c r="AF4442" s="383"/>
      <c r="AH4442" s="325"/>
      <c r="AI4442" s="325"/>
      <c r="AK4442" s="385"/>
      <c r="AL4442" s="385"/>
      <c r="AM4442" s="359"/>
      <c r="AN4442" s="385"/>
      <c r="AO4442" s="385"/>
      <c r="AP4442" s="385"/>
      <c r="AQ4442" s="385"/>
      <c r="AR4442" s="385"/>
      <c r="AS4442" s="385"/>
      <c r="AT4442" s="385"/>
      <c r="AU4442" s="359"/>
      <c r="AW4442" s="416"/>
      <c r="AX4442" s="694"/>
      <c r="AY4442" s="641"/>
      <c r="AZ4442" s="385"/>
      <c r="BA4442" s="385"/>
      <c r="BB4442" s="416"/>
      <c r="BC4442" s="416"/>
      <c r="BD4442" s="416"/>
      <c r="BE4442" s="416"/>
      <c r="BF4442" s="416"/>
      <c r="BG4442" s="416"/>
      <c r="BH4442" s="416"/>
      <c r="BI4442" s="416"/>
      <c r="BJ4442" s="416"/>
    </row>
    <row r="4443" spans="10:62" x14ac:dyDescent="0.2">
      <c r="J4443" s="385"/>
      <c r="K4443" s="217"/>
      <c r="L4443" s="217"/>
      <c r="M4443" s="693"/>
      <c r="N4443" s="693"/>
      <c r="O4443" s="359"/>
      <c r="P4443" s="619"/>
      <c r="Q4443" s="672"/>
      <c r="R4443" s="672"/>
      <c r="S4443" s="672"/>
      <c r="T4443" s="385"/>
      <c r="U4443" s="385"/>
      <c r="V4443" s="385"/>
      <c r="W4443" s="385"/>
      <c r="X4443" s="693"/>
      <c r="Y4443" s="325"/>
      <c r="Z4443" s="308"/>
      <c r="AA4443" s="383"/>
      <c r="AC4443" s="325"/>
      <c r="AD4443" s="325"/>
      <c r="AF4443" s="383"/>
      <c r="AH4443" s="325"/>
      <c r="AI4443" s="325"/>
      <c r="AK4443" s="385"/>
      <c r="AL4443" s="385"/>
      <c r="AM4443" s="359"/>
      <c r="AN4443" s="385"/>
      <c r="AO4443" s="385"/>
      <c r="AP4443" s="385"/>
      <c r="AQ4443" s="385"/>
      <c r="AR4443" s="385"/>
      <c r="AS4443" s="385"/>
      <c r="AT4443" s="385"/>
      <c r="AU4443" s="359"/>
      <c r="AW4443" s="416"/>
      <c r="AX4443" s="694"/>
      <c r="AY4443" s="641"/>
      <c r="AZ4443" s="385"/>
      <c r="BA4443" s="385"/>
      <c r="BB4443" s="416"/>
      <c r="BC4443" s="416"/>
      <c r="BD4443" s="416"/>
      <c r="BE4443" s="416"/>
      <c r="BF4443" s="416"/>
      <c r="BG4443" s="416"/>
      <c r="BH4443" s="416"/>
      <c r="BI4443" s="416"/>
      <c r="BJ4443" s="416"/>
    </row>
    <row r="4444" spans="10:62" x14ac:dyDescent="0.2">
      <c r="J4444" s="385"/>
      <c r="K4444" s="217"/>
      <c r="L4444" s="217"/>
      <c r="M4444" s="693"/>
      <c r="N4444" s="693"/>
      <c r="O4444" s="359"/>
      <c r="P4444" s="619"/>
      <c r="Q4444" s="672"/>
      <c r="R4444" s="672"/>
      <c r="S4444" s="672"/>
      <c r="T4444" s="385"/>
      <c r="U4444" s="385"/>
      <c r="V4444" s="385"/>
      <c r="W4444" s="385"/>
      <c r="X4444" s="693"/>
      <c r="Y4444" s="325"/>
      <c r="Z4444" s="308"/>
      <c r="AA4444" s="383"/>
      <c r="AC4444" s="325"/>
      <c r="AD4444" s="325"/>
      <c r="AF4444" s="383"/>
      <c r="AH4444" s="325"/>
      <c r="AI4444" s="325"/>
      <c r="AK4444" s="385"/>
      <c r="AL4444" s="385"/>
      <c r="AM4444" s="359"/>
      <c r="AN4444" s="385"/>
      <c r="AO4444" s="385"/>
      <c r="AP4444" s="385"/>
      <c r="AQ4444" s="385"/>
      <c r="AR4444" s="385"/>
      <c r="AS4444" s="385"/>
      <c r="AT4444" s="385"/>
      <c r="AU4444" s="359"/>
      <c r="AW4444" s="416"/>
      <c r="AX4444" s="694"/>
      <c r="AY4444" s="641"/>
      <c r="AZ4444" s="385"/>
      <c r="BA4444" s="385"/>
      <c r="BB4444" s="416"/>
      <c r="BC4444" s="416"/>
      <c r="BD4444" s="416"/>
      <c r="BE4444" s="416"/>
      <c r="BF4444" s="416"/>
      <c r="BG4444" s="416"/>
      <c r="BH4444" s="416"/>
      <c r="BI4444" s="416"/>
      <c r="BJ4444" s="416"/>
    </row>
    <row r="4445" spans="10:62" x14ac:dyDescent="0.2">
      <c r="J4445" s="385"/>
      <c r="K4445" s="217"/>
      <c r="L4445" s="217"/>
      <c r="M4445" s="693"/>
      <c r="N4445" s="693"/>
      <c r="O4445" s="359"/>
      <c r="P4445" s="619"/>
      <c r="Q4445" s="672"/>
      <c r="R4445" s="672"/>
      <c r="S4445" s="672"/>
      <c r="T4445" s="385"/>
      <c r="U4445" s="385"/>
      <c r="V4445" s="385"/>
      <c r="W4445" s="385"/>
      <c r="X4445" s="693"/>
      <c r="Y4445" s="325"/>
      <c r="Z4445" s="308"/>
      <c r="AA4445" s="383"/>
      <c r="AC4445" s="325"/>
      <c r="AD4445" s="325"/>
      <c r="AF4445" s="383"/>
      <c r="AH4445" s="325"/>
      <c r="AI4445" s="325"/>
      <c r="AK4445" s="385"/>
      <c r="AL4445" s="385"/>
      <c r="AM4445" s="359"/>
      <c r="AN4445" s="385"/>
      <c r="AO4445" s="385"/>
      <c r="AP4445" s="385"/>
      <c r="AQ4445" s="385"/>
      <c r="AR4445" s="385"/>
      <c r="AS4445" s="385"/>
      <c r="AT4445" s="385"/>
      <c r="AU4445" s="359"/>
      <c r="AW4445" s="416"/>
      <c r="AX4445" s="694"/>
      <c r="AY4445" s="641"/>
      <c r="AZ4445" s="385"/>
      <c r="BA4445" s="385"/>
      <c r="BB4445" s="416"/>
      <c r="BC4445" s="416"/>
      <c r="BD4445" s="416"/>
      <c r="BE4445" s="416"/>
      <c r="BF4445" s="416"/>
      <c r="BG4445" s="416"/>
      <c r="BH4445" s="416"/>
      <c r="BI4445" s="416"/>
      <c r="BJ4445" s="416"/>
    </row>
    <row r="4446" spans="10:62" x14ac:dyDescent="0.2">
      <c r="J4446" s="385"/>
      <c r="K4446" s="217"/>
      <c r="L4446" s="217"/>
      <c r="M4446" s="693"/>
      <c r="N4446" s="693"/>
      <c r="O4446" s="359"/>
      <c r="P4446" s="619"/>
      <c r="Q4446" s="672"/>
      <c r="R4446" s="672"/>
      <c r="S4446" s="672"/>
      <c r="T4446" s="385"/>
      <c r="U4446" s="385"/>
      <c r="V4446" s="385"/>
      <c r="W4446" s="385"/>
      <c r="X4446" s="693"/>
      <c r="Y4446" s="325"/>
      <c r="Z4446" s="308"/>
      <c r="AA4446" s="383"/>
      <c r="AC4446" s="325"/>
      <c r="AD4446" s="325"/>
      <c r="AF4446" s="383"/>
      <c r="AH4446" s="325"/>
      <c r="AI4446" s="325"/>
      <c r="AK4446" s="385"/>
      <c r="AL4446" s="385"/>
      <c r="AM4446" s="359"/>
      <c r="AN4446" s="385"/>
      <c r="AO4446" s="385"/>
      <c r="AP4446" s="385"/>
      <c r="AQ4446" s="385"/>
      <c r="AR4446" s="385"/>
      <c r="AS4446" s="385"/>
      <c r="AT4446" s="385"/>
      <c r="AU4446" s="359"/>
      <c r="AW4446" s="416"/>
      <c r="AX4446" s="694"/>
      <c r="AY4446" s="641"/>
      <c r="AZ4446" s="385"/>
      <c r="BA4446" s="385"/>
      <c r="BB4446" s="416"/>
      <c r="BC4446" s="416"/>
      <c r="BD4446" s="416"/>
      <c r="BE4446" s="416"/>
      <c r="BF4446" s="416"/>
      <c r="BG4446" s="416"/>
      <c r="BH4446" s="416"/>
      <c r="BI4446" s="416"/>
      <c r="BJ4446" s="416"/>
    </row>
    <row r="4447" spans="10:62" x14ac:dyDescent="0.2">
      <c r="J4447" s="385"/>
      <c r="K4447" s="217"/>
      <c r="L4447" s="217"/>
      <c r="M4447" s="693"/>
      <c r="N4447" s="693"/>
      <c r="O4447" s="359"/>
      <c r="P4447" s="619"/>
      <c r="Q4447" s="672"/>
      <c r="R4447" s="672"/>
      <c r="S4447" s="672"/>
      <c r="T4447" s="385"/>
      <c r="U4447" s="385"/>
      <c r="V4447" s="385"/>
      <c r="W4447" s="385"/>
      <c r="X4447" s="693"/>
      <c r="Y4447" s="325"/>
      <c r="Z4447" s="308"/>
      <c r="AA4447" s="383"/>
      <c r="AC4447" s="325"/>
      <c r="AD4447" s="325"/>
      <c r="AF4447" s="383"/>
      <c r="AH4447" s="325"/>
      <c r="AI4447" s="325"/>
      <c r="AK4447" s="385"/>
      <c r="AL4447" s="385"/>
      <c r="AM4447" s="359"/>
      <c r="AN4447" s="385"/>
      <c r="AO4447" s="385"/>
      <c r="AP4447" s="385"/>
      <c r="AQ4447" s="385"/>
      <c r="AR4447" s="385"/>
      <c r="AS4447" s="385"/>
      <c r="AT4447" s="385"/>
      <c r="AU4447" s="359"/>
      <c r="AW4447" s="416"/>
      <c r="AX4447" s="694"/>
      <c r="AY4447" s="641"/>
      <c r="AZ4447" s="385"/>
      <c r="BA4447" s="385"/>
      <c r="BB4447" s="416"/>
      <c r="BC4447" s="416"/>
      <c r="BD4447" s="416"/>
      <c r="BE4447" s="416"/>
      <c r="BF4447" s="416"/>
      <c r="BG4447" s="416"/>
      <c r="BH4447" s="416"/>
      <c r="BI4447" s="416"/>
      <c r="BJ4447" s="416"/>
    </row>
    <row r="4448" spans="10:62" x14ac:dyDescent="0.2">
      <c r="J4448" s="385"/>
      <c r="K4448" s="217"/>
      <c r="L4448" s="217"/>
      <c r="M4448" s="693"/>
      <c r="N4448" s="693"/>
      <c r="O4448" s="359"/>
      <c r="P4448" s="619"/>
      <c r="Q4448" s="672"/>
      <c r="R4448" s="672"/>
      <c r="S4448" s="672"/>
      <c r="T4448" s="385"/>
      <c r="U4448" s="385"/>
      <c r="V4448" s="385"/>
      <c r="W4448" s="385"/>
      <c r="X4448" s="693"/>
      <c r="Y4448" s="325"/>
      <c r="Z4448" s="308"/>
      <c r="AA4448" s="383"/>
      <c r="AC4448" s="325"/>
      <c r="AD4448" s="325"/>
      <c r="AF4448" s="383"/>
      <c r="AH4448" s="325"/>
      <c r="AI4448" s="325"/>
      <c r="AK4448" s="385"/>
      <c r="AL4448" s="385"/>
      <c r="AM4448" s="359"/>
      <c r="AN4448" s="385"/>
      <c r="AO4448" s="385"/>
      <c r="AP4448" s="385"/>
      <c r="AQ4448" s="385"/>
      <c r="AR4448" s="385"/>
      <c r="AS4448" s="385"/>
      <c r="AT4448" s="385"/>
      <c r="AU4448" s="359"/>
      <c r="AW4448" s="416"/>
      <c r="AX4448" s="694"/>
      <c r="AY4448" s="641"/>
      <c r="AZ4448" s="385"/>
      <c r="BA4448" s="385"/>
      <c r="BB4448" s="416"/>
      <c r="BC4448" s="416"/>
      <c r="BD4448" s="416"/>
      <c r="BE4448" s="416"/>
      <c r="BF4448" s="416"/>
      <c r="BG4448" s="416"/>
      <c r="BH4448" s="416"/>
      <c r="BI4448" s="416"/>
      <c r="BJ4448" s="416"/>
    </row>
    <row r="4449" spans="10:62" x14ac:dyDescent="0.2">
      <c r="J4449" s="385"/>
      <c r="K4449" s="217"/>
      <c r="L4449" s="217"/>
      <c r="M4449" s="693"/>
      <c r="N4449" s="693"/>
      <c r="O4449" s="359"/>
      <c r="P4449" s="619"/>
      <c r="Q4449" s="672"/>
      <c r="R4449" s="672"/>
      <c r="S4449" s="672"/>
      <c r="T4449" s="385"/>
      <c r="U4449" s="385"/>
      <c r="V4449" s="385"/>
      <c r="W4449" s="385"/>
      <c r="X4449" s="693"/>
      <c r="Y4449" s="325"/>
      <c r="Z4449" s="308"/>
      <c r="AA4449" s="383"/>
      <c r="AC4449" s="325"/>
      <c r="AD4449" s="325"/>
      <c r="AF4449" s="383"/>
      <c r="AH4449" s="325"/>
      <c r="AI4449" s="325"/>
      <c r="AK4449" s="385"/>
      <c r="AL4449" s="385"/>
      <c r="AM4449" s="359"/>
      <c r="AN4449" s="385"/>
      <c r="AO4449" s="385"/>
      <c r="AP4449" s="385"/>
      <c r="AQ4449" s="385"/>
      <c r="AR4449" s="385"/>
      <c r="AS4449" s="385"/>
      <c r="AT4449" s="385"/>
      <c r="AU4449" s="359"/>
      <c r="AW4449" s="416"/>
      <c r="AX4449" s="694"/>
      <c r="AY4449" s="641"/>
      <c r="AZ4449" s="385"/>
      <c r="BA4449" s="385"/>
      <c r="BB4449" s="416"/>
      <c r="BC4449" s="416"/>
      <c r="BD4449" s="416"/>
      <c r="BE4449" s="416"/>
      <c r="BF4449" s="416"/>
      <c r="BG4449" s="416"/>
      <c r="BH4449" s="416"/>
      <c r="BI4449" s="416"/>
      <c r="BJ4449" s="416"/>
    </row>
    <row r="4450" spans="10:62" x14ac:dyDescent="0.2">
      <c r="J4450" s="385"/>
      <c r="K4450" s="217"/>
      <c r="L4450" s="217"/>
      <c r="M4450" s="693"/>
      <c r="N4450" s="693"/>
      <c r="O4450" s="359"/>
      <c r="P4450" s="619"/>
      <c r="Q4450" s="672"/>
      <c r="R4450" s="672"/>
      <c r="S4450" s="672"/>
      <c r="T4450" s="385"/>
      <c r="U4450" s="385"/>
      <c r="V4450" s="385"/>
      <c r="W4450" s="385"/>
      <c r="X4450" s="693"/>
      <c r="Y4450" s="325"/>
      <c r="Z4450" s="308"/>
      <c r="AA4450" s="383"/>
      <c r="AC4450" s="325"/>
      <c r="AD4450" s="325"/>
      <c r="AF4450" s="383"/>
      <c r="AH4450" s="325"/>
      <c r="AI4450" s="325"/>
      <c r="AK4450" s="385"/>
      <c r="AL4450" s="385"/>
      <c r="AM4450" s="359"/>
      <c r="AN4450" s="385"/>
      <c r="AO4450" s="385"/>
      <c r="AP4450" s="385"/>
      <c r="AQ4450" s="385"/>
      <c r="AR4450" s="385"/>
      <c r="AS4450" s="385"/>
      <c r="AT4450" s="385"/>
      <c r="AU4450" s="359"/>
      <c r="AW4450" s="416"/>
      <c r="AX4450" s="694"/>
      <c r="AY4450" s="641"/>
      <c r="AZ4450" s="385"/>
      <c r="BA4450" s="385"/>
      <c r="BB4450" s="416"/>
      <c r="BC4450" s="416"/>
      <c r="BD4450" s="416"/>
      <c r="BE4450" s="416"/>
      <c r="BF4450" s="416"/>
      <c r="BG4450" s="416"/>
      <c r="BH4450" s="416"/>
      <c r="BI4450" s="416"/>
      <c r="BJ4450" s="416"/>
    </row>
    <row r="4451" spans="10:62" x14ac:dyDescent="0.2">
      <c r="J4451" s="385"/>
      <c r="K4451" s="217"/>
      <c r="L4451" s="217"/>
      <c r="M4451" s="693"/>
      <c r="N4451" s="693"/>
      <c r="O4451" s="359"/>
      <c r="P4451" s="619"/>
      <c r="Q4451" s="672"/>
      <c r="R4451" s="672"/>
      <c r="S4451" s="672"/>
      <c r="T4451" s="385"/>
      <c r="U4451" s="385"/>
      <c r="V4451" s="385"/>
      <c r="W4451" s="385"/>
      <c r="X4451" s="693"/>
      <c r="Y4451" s="325"/>
      <c r="Z4451" s="308"/>
      <c r="AA4451" s="383"/>
      <c r="AC4451" s="325"/>
      <c r="AD4451" s="325"/>
      <c r="AF4451" s="383"/>
      <c r="AH4451" s="325"/>
      <c r="AI4451" s="325"/>
      <c r="AK4451" s="385"/>
      <c r="AL4451" s="385"/>
      <c r="AM4451" s="359"/>
      <c r="AN4451" s="385"/>
      <c r="AO4451" s="385"/>
      <c r="AP4451" s="385"/>
      <c r="AQ4451" s="385"/>
      <c r="AR4451" s="385"/>
      <c r="AS4451" s="385"/>
      <c r="AT4451" s="385"/>
      <c r="AU4451" s="359"/>
      <c r="AW4451" s="416"/>
      <c r="AX4451" s="694"/>
      <c r="AY4451" s="641"/>
      <c r="AZ4451" s="385"/>
      <c r="BA4451" s="385"/>
      <c r="BB4451" s="416"/>
      <c r="BC4451" s="416"/>
      <c r="BD4451" s="416"/>
      <c r="BE4451" s="416"/>
      <c r="BF4451" s="416"/>
      <c r="BG4451" s="416"/>
      <c r="BH4451" s="416"/>
      <c r="BI4451" s="416"/>
      <c r="BJ4451" s="416"/>
    </row>
    <row r="4452" spans="10:62" x14ac:dyDescent="0.2">
      <c r="J4452" s="385"/>
      <c r="K4452" s="217"/>
      <c r="L4452" s="217"/>
      <c r="M4452" s="693"/>
      <c r="N4452" s="693"/>
      <c r="O4452" s="359"/>
      <c r="P4452" s="619"/>
      <c r="Q4452" s="672"/>
      <c r="R4452" s="672"/>
      <c r="S4452" s="672"/>
      <c r="T4452" s="385"/>
      <c r="U4452" s="385"/>
      <c r="V4452" s="385"/>
      <c r="W4452" s="385"/>
      <c r="X4452" s="693"/>
      <c r="Y4452" s="325"/>
      <c r="Z4452" s="308"/>
      <c r="AA4452" s="383"/>
      <c r="AC4452" s="325"/>
      <c r="AD4452" s="325"/>
      <c r="AF4452" s="383"/>
      <c r="AH4452" s="325"/>
      <c r="AI4452" s="325"/>
      <c r="AK4452" s="385"/>
      <c r="AL4452" s="385"/>
      <c r="AM4452" s="359"/>
      <c r="AN4452" s="385"/>
      <c r="AO4452" s="385"/>
      <c r="AP4452" s="385"/>
      <c r="AQ4452" s="385"/>
      <c r="AR4452" s="385"/>
      <c r="AS4452" s="385"/>
      <c r="AT4452" s="385"/>
      <c r="AU4452" s="359"/>
      <c r="AW4452" s="416"/>
      <c r="AX4452" s="694"/>
      <c r="AY4452" s="641"/>
      <c r="AZ4452" s="385"/>
      <c r="BA4452" s="385"/>
      <c r="BB4452" s="416"/>
      <c r="BC4452" s="416"/>
      <c r="BD4452" s="416"/>
      <c r="BE4452" s="416"/>
      <c r="BF4452" s="416"/>
      <c r="BG4452" s="416"/>
      <c r="BH4452" s="416"/>
      <c r="BI4452" s="416"/>
      <c r="BJ4452" s="416"/>
    </row>
    <row r="4453" spans="10:62" x14ac:dyDescent="0.2">
      <c r="J4453" s="385"/>
      <c r="K4453" s="217"/>
      <c r="L4453" s="217"/>
      <c r="M4453" s="693"/>
      <c r="N4453" s="693"/>
      <c r="O4453" s="359"/>
      <c r="P4453" s="619"/>
      <c r="Q4453" s="672"/>
      <c r="R4453" s="672"/>
      <c r="S4453" s="672"/>
      <c r="T4453" s="385"/>
      <c r="U4453" s="385"/>
      <c r="V4453" s="385"/>
      <c r="W4453" s="385"/>
      <c r="X4453" s="693"/>
      <c r="Y4453" s="325"/>
      <c r="Z4453" s="308"/>
      <c r="AA4453" s="383"/>
      <c r="AC4453" s="325"/>
      <c r="AD4453" s="325"/>
      <c r="AF4453" s="383"/>
      <c r="AH4453" s="325"/>
      <c r="AI4453" s="325"/>
      <c r="AK4453" s="385"/>
      <c r="AL4453" s="385"/>
      <c r="AM4453" s="359"/>
      <c r="AN4453" s="385"/>
      <c r="AO4453" s="385"/>
      <c r="AP4453" s="385"/>
      <c r="AQ4453" s="385"/>
      <c r="AR4453" s="385"/>
      <c r="AS4453" s="385"/>
      <c r="AT4453" s="385"/>
      <c r="AU4453" s="359"/>
      <c r="AW4453" s="416"/>
      <c r="AX4453" s="694"/>
      <c r="AY4453" s="641"/>
      <c r="AZ4453" s="385"/>
      <c r="BA4453" s="385"/>
      <c r="BB4453" s="416"/>
      <c r="BC4453" s="416"/>
      <c r="BD4453" s="416"/>
      <c r="BE4453" s="416"/>
      <c r="BF4453" s="416"/>
      <c r="BG4453" s="416"/>
      <c r="BH4453" s="416"/>
      <c r="BI4453" s="416"/>
      <c r="BJ4453" s="416"/>
    </row>
    <row r="4454" spans="10:62" x14ac:dyDescent="0.2">
      <c r="J4454" s="385"/>
      <c r="K4454" s="217"/>
      <c r="L4454" s="217"/>
      <c r="M4454" s="693"/>
      <c r="N4454" s="693"/>
      <c r="O4454" s="359"/>
      <c r="P4454" s="619"/>
      <c r="Q4454" s="672"/>
      <c r="R4454" s="672"/>
      <c r="S4454" s="672"/>
      <c r="T4454" s="385"/>
      <c r="U4454" s="385"/>
      <c r="V4454" s="385"/>
      <c r="W4454" s="385"/>
      <c r="X4454" s="693"/>
      <c r="Y4454" s="325"/>
      <c r="Z4454" s="308"/>
      <c r="AA4454" s="383"/>
      <c r="AC4454" s="325"/>
      <c r="AD4454" s="325"/>
      <c r="AF4454" s="383"/>
      <c r="AH4454" s="325"/>
      <c r="AI4454" s="325"/>
      <c r="AK4454" s="385"/>
      <c r="AL4454" s="385"/>
      <c r="AM4454" s="359"/>
      <c r="AN4454" s="385"/>
      <c r="AO4454" s="385"/>
      <c r="AP4454" s="385"/>
      <c r="AQ4454" s="385"/>
      <c r="AR4454" s="385"/>
      <c r="AS4454" s="385"/>
      <c r="AT4454" s="385"/>
      <c r="AU4454" s="359"/>
      <c r="AW4454" s="416"/>
      <c r="AX4454" s="694"/>
      <c r="AY4454" s="641"/>
      <c r="AZ4454" s="385"/>
      <c r="BA4454" s="385"/>
      <c r="BB4454" s="416"/>
      <c r="BC4454" s="416"/>
      <c r="BD4454" s="416"/>
      <c r="BE4454" s="416"/>
      <c r="BF4454" s="416"/>
      <c r="BG4454" s="416"/>
      <c r="BH4454" s="416"/>
      <c r="BI4454" s="416"/>
      <c r="BJ4454" s="416"/>
    </row>
    <row r="4455" spans="10:62" x14ac:dyDescent="0.2">
      <c r="J4455" s="385"/>
      <c r="K4455" s="217"/>
      <c r="L4455" s="217"/>
      <c r="M4455" s="693"/>
      <c r="N4455" s="693"/>
      <c r="O4455" s="359"/>
      <c r="P4455" s="619"/>
      <c r="Q4455" s="672"/>
      <c r="R4455" s="672"/>
      <c r="S4455" s="672"/>
      <c r="T4455" s="385"/>
      <c r="U4455" s="385"/>
      <c r="V4455" s="385"/>
      <c r="W4455" s="385"/>
      <c r="X4455" s="693"/>
      <c r="Y4455" s="325"/>
      <c r="Z4455" s="308"/>
      <c r="AA4455" s="383"/>
      <c r="AC4455" s="325"/>
      <c r="AD4455" s="325"/>
      <c r="AF4455" s="383"/>
      <c r="AH4455" s="325"/>
      <c r="AI4455" s="325"/>
      <c r="AK4455" s="385"/>
      <c r="AL4455" s="385"/>
      <c r="AM4455" s="359"/>
      <c r="AN4455" s="385"/>
      <c r="AO4455" s="385"/>
      <c r="AP4455" s="385"/>
      <c r="AQ4455" s="385"/>
      <c r="AR4455" s="385"/>
      <c r="AS4455" s="385"/>
      <c r="AT4455" s="385"/>
      <c r="AU4455" s="359"/>
      <c r="AW4455" s="416"/>
      <c r="AX4455" s="694"/>
      <c r="AY4455" s="641"/>
      <c r="AZ4455" s="385"/>
      <c r="BA4455" s="385"/>
      <c r="BB4455" s="416"/>
      <c r="BC4455" s="416"/>
      <c r="BD4455" s="416"/>
      <c r="BE4455" s="416"/>
      <c r="BF4455" s="416"/>
      <c r="BG4455" s="416"/>
      <c r="BH4455" s="416"/>
      <c r="BI4455" s="416"/>
      <c r="BJ4455" s="416"/>
    </row>
    <row r="4456" spans="10:62" x14ac:dyDescent="0.2">
      <c r="J4456" s="385"/>
      <c r="K4456" s="217"/>
      <c r="L4456" s="217"/>
      <c r="M4456" s="693"/>
      <c r="N4456" s="693"/>
      <c r="O4456" s="359"/>
      <c r="P4456" s="619"/>
      <c r="Q4456" s="672"/>
      <c r="R4456" s="672"/>
      <c r="S4456" s="672"/>
      <c r="T4456" s="385"/>
      <c r="U4456" s="385"/>
      <c r="V4456" s="385"/>
      <c r="W4456" s="385"/>
      <c r="X4456" s="693"/>
      <c r="Y4456" s="325"/>
      <c r="Z4456" s="308"/>
      <c r="AA4456" s="383"/>
      <c r="AC4456" s="325"/>
      <c r="AD4456" s="325"/>
      <c r="AF4456" s="383"/>
      <c r="AH4456" s="325"/>
      <c r="AI4456" s="325"/>
      <c r="AK4456" s="385"/>
      <c r="AL4456" s="385"/>
      <c r="AM4456" s="359"/>
      <c r="AN4456" s="385"/>
      <c r="AO4456" s="385"/>
      <c r="AP4456" s="385"/>
      <c r="AQ4456" s="385"/>
      <c r="AR4456" s="385"/>
      <c r="AS4456" s="385"/>
      <c r="AT4456" s="385"/>
      <c r="AU4456" s="359"/>
      <c r="AW4456" s="416"/>
      <c r="AX4456" s="694"/>
      <c r="AY4456" s="641"/>
      <c r="AZ4456" s="385"/>
      <c r="BA4456" s="385"/>
      <c r="BB4456" s="416"/>
      <c r="BC4456" s="416"/>
      <c r="BD4456" s="416"/>
      <c r="BE4456" s="416"/>
      <c r="BF4456" s="416"/>
      <c r="BG4456" s="416"/>
      <c r="BH4456" s="416"/>
      <c r="BI4456" s="416"/>
      <c r="BJ4456" s="416"/>
    </row>
    <row r="4457" spans="10:62" x14ac:dyDescent="0.2">
      <c r="J4457" s="385"/>
      <c r="K4457" s="217"/>
      <c r="L4457" s="217"/>
      <c r="M4457" s="693"/>
      <c r="N4457" s="693"/>
      <c r="O4457" s="359"/>
      <c r="P4457" s="619"/>
      <c r="Q4457" s="672"/>
      <c r="R4457" s="672"/>
      <c r="S4457" s="672"/>
      <c r="T4457" s="385"/>
      <c r="U4457" s="385"/>
      <c r="V4457" s="385"/>
      <c r="W4457" s="385"/>
      <c r="X4457" s="693"/>
      <c r="Y4457" s="325"/>
      <c r="Z4457" s="308"/>
      <c r="AA4457" s="383"/>
      <c r="AC4457" s="325"/>
      <c r="AD4457" s="325"/>
      <c r="AF4457" s="383"/>
      <c r="AH4457" s="325"/>
      <c r="AI4457" s="325"/>
      <c r="AK4457" s="385"/>
      <c r="AL4457" s="385"/>
      <c r="AM4457" s="359"/>
      <c r="AN4457" s="385"/>
      <c r="AO4457" s="385"/>
      <c r="AP4457" s="385"/>
      <c r="AQ4457" s="385"/>
      <c r="AR4457" s="385"/>
      <c r="AS4457" s="385"/>
      <c r="AT4457" s="385"/>
      <c r="AU4457" s="359"/>
      <c r="AW4457" s="416"/>
      <c r="AX4457" s="694"/>
      <c r="AY4457" s="641"/>
      <c r="AZ4457" s="385"/>
      <c r="BA4457" s="385"/>
      <c r="BB4457" s="416"/>
      <c r="BC4457" s="416"/>
      <c r="BD4457" s="416"/>
      <c r="BE4457" s="416"/>
      <c r="BF4457" s="416"/>
      <c r="BG4457" s="416"/>
      <c r="BH4457" s="416"/>
      <c r="BI4457" s="416"/>
      <c r="BJ4457" s="416"/>
    </row>
    <row r="4458" spans="10:62" x14ac:dyDescent="0.2">
      <c r="J4458" s="385"/>
      <c r="K4458" s="217"/>
      <c r="L4458" s="217"/>
      <c r="M4458" s="693"/>
      <c r="N4458" s="693"/>
      <c r="O4458" s="359"/>
      <c r="P4458" s="619"/>
      <c r="Q4458" s="672"/>
      <c r="R4458" s="672"/>
      <c r="S4458" s="672"/>
      <c r="T4458" s="385"/>
      <c r="U4458" s="385"/>
      <c r="V4458" s="385"/>
      <c r="W4458" s="385"/>
      <c r="X4458" s="693"/>
      <c r="Y4458" s="325"/>
      <c r="Z4458" s="308"/>
      <c r="AA4458" s="383"/>
      <c r="AC4458" s="325"/>
      <c r="AD4458" s="325"/>
      <c r="AF4458" s="383"/>
      <c r="AH4458" s="325"/>
      <c r="AI4458" s="325"/>
      <c r="AK4458" s="385"/>
      <c r="AL4458" s="385"/>
      <c r="AM4458" s="359"/>
      <c r="AN4458" s="385"/>
      <c r="AO4458" s="385"/>
      <c r="AP4458" s="385"/>
      <c r="AQ4458" s="385"/>
      <c r="AR4458" s="385"/>
      <c r="AS4458" s="385"/>
      <c r="AT4458" s="385"/>
      <c r="AU4458" s="359"/>
      <c r="AW4458" s="416"/>
      <c r="AX4458" s="694"/>
      <c r="AY4458" s="641"/>
      <c r="AZ4458" s="385"/>
      <c r="BA4458" s="385"/>
      <c r="BB4458" s="416"/>
      <c r="BC4458" s="416"/>
      <c r="BD4458" s="416"/>
      <c r="BE4458" s="416"/>
      <c r="BF4458" s="416"/>
      <c r="BG4458" s="416"/>
      <c r="BH4458" s="416"/>
      <c r="BI4458" s="416"/>
      <c r="BJ4458" s="416"/>
    </row>
    <row r="4459" spans="10:62" x14ac:dyDescent="0.2">
      <c r="J4459" s="385"/>
      <c r="K4459" s="217"/>
      <c r="L4459" s="217"/>
      <c r="M4459" s="693"/>
      <c r="N4459" s="693"/>
      <c r="O4459" s="359"/>
      <c r="P4459" s="619"/>
      <c r="Q4459" s="672"/>
      <c r="R4459" s="672"/>
      <c r="S4459" s="672"/>
      <c r="T4459" s="385"/>
      <c r="U4459" s="385"/>
      <c r="V4459" s="385"/>
      <c r="W4459" s="385"/>
      <c r="X4459" s="693"/>
      <c r="Y4459" s="325"/>
      <c r="Z4459" s="308"/>
      <c r="AA4459" s="383"/>
      <c r="AC4459" s="325"/>
      <c r="AD4459" s="325"/>
      <c r="AF4459" s="383"/>
      <c r="AH4459" s="325"/>
      <c r="AI4459" s="325"/>
      <c r="AK4459" s="385"/>
      <c r="AL4459" s="385"/>
      <c r="AM4459" s="359"/>
      <c r="AN4459" s="385"/>
      <c r="AO4459" s="385"/>
      <c r="AP4459" s="385"/>
      <c r="AQ4459" s="385"/>
      <c r="AR4459" s="385"/>
      <c r="AS4459" s="385"/>
      <c r="AT4459" s="385"/>
      <c r="AU4459" s="359"/>
      <c r="AW4459" s="416"/>
      <c r="AX4459" s="694"/>
      <c r="AY4459" s="641"/>
      <c r="AZ4459" s="385"/>
      <c r="BA4459" s="385"/>
      <c r="BB4459" s="416"/>
      <c r="BC4459" s="416"/>
      <c r="BD4459" s="416"/>
      <c r="BE4459" s="416"/>
      <c r="BF4459" s="416"/>
      <c r="BG4459" s="416"/>
      <c r="BH4459" s="416"/>
      <c r="BI4459" s="416"/>
      <c r="BJ4459" s="416"/>
    </row>
    <row r="4460" spans="10:62" x14ac:dyDescent="0.2">
      <c r="J4460" s="385"/>
      <c r="K4460" s="217"/>
      <c r="L4460" s="217"/>
      <c r="M4460" s="693"/>
      <c r="N4460" s="693"/>
      <c r="O4460" s="359"/>
      <c r="P4460" s="619"/>
      <c r="Q4460" s="672"/>
      <c r="R4460" s="672"/>
      <c r="S4460" s="672"/>
      <c r="T4460" s="385"/>
      <c r="U4460" s="385"/>
      <c r="V4460" s="385"/>
      <c r="W4460" s="385"/>
      <c r="X4460" s="693"/>
      <c r="Y4460" s="325"/>
      <c r="Z4460" s="308"/>
      <c r="AA4460" s="383"/>
      <c r="AC4460" s="325"/>
      <c r="AD4460" s="325"/>
      <c r="AF4460" s="383"/>
      <c r="AH4460" s="325"/>
      <c r="AI4460" s="325"/>
      <c r="AK4460" s="385"/>
      <c r="AL4460" s="385"/>
      <c r="AM4460" s="359"/>
      <c r="AN4460" s="385"/>
      <c r="AO4460" s="385"/>
      <c r="AP4460" s="385"/>
      <c r="AQ4460" s="385"/>
      <c r="AR4460" s="385"/>
      <c r="AS4460" s="385"/>
      <c r="AT4460" s="385"/>
      <c r="AU4460" s="359"/>
      <c r="AW4460" s="416"/>
      <c r="AX4460" s="694"/>
      <c r="AY4460" s="641"/>
      <c r="AZ4460" s="385"/>
      <c r="BA4460" s="385"/>
      <c r="BB4460" s="416"/>
      <c r="BC4460" s="416"/>
      <c r="BD4460" s="416"/>
      <c r="BE4460" s="416"/>
      <c r="BF4460" s="416"/>
      <c r="BG4460" s="416"/>
      <c r="BH4460" s="416"/>
      <c r="BI4460" s="416"/>
      <c r="BJ4460" s="416"/>
    </row>
    <row r="4461" spans="10:62" x14ac:dyDescent="0.2">
      <c r="J4461" s="385"/>
      <c r="K4461" s="217"/>
      <c r="L4461" s="217"/>
      <c r="M4461" s="693"/>
      <c r="N4461" s="693"/>
      <c r="O4461" s="359"/>
      <c r="P4461" s="619"/>
      <c r="Q4461" s="672"/>
      <c r="R4461" s="672"/>
      <c r="S4461" s="672"/>
      <c r="T4461" s="385"/>
      <c r="U4461" s="385"/>
      <c r="V4461" s="385"/>
      <c r="W4461" s="385"/>
      <c r="X4461" s="693"/>
      <c r="Y4461" s="325"/>
      <c r="Z4461" s="308"/>
      <c r="AA4461" s="383"/>
      <c r="AC4461" s="325"/>
      <c r="AD4461" s="325"/>
      <c r="AF4461" s="383"/>
      <c r="AH4461" s="325"/>
      <c r="AI4461" s="325"/>
      <c r="AK4461" s="385"/>
      <c r="AL4461" s="385"/>
      <c r="AM4461" s="359"/>
      <c r="AN4461" s="385"/>
      <c r="AO4461" s="385"/>
      <c r="AP4461" s="385"/>
      <c r="AQ4461" s="385"/>
      <c r="AR4461" s="385"/>
      <c r="AS4461" s="385"/>
      <c r="AT4461" s="385"/>
      <c r="AU4461" s="359"/>
      <c r="AW4461" s="416"/>
      <c r="AX4461" s="694"/>
      <c r="AY4461" s="641"/>
      <c r="AZ4461" s="385"/>
      <c r="BA4461" s="385"/>
      <c r="BB4461" s="416"/>
      <c r="BC4461" s="416"/>
      <c r="BD4461" s="416"/>
      <c r="BE4461" s="416"/>
      <c r="BF4461" s="416"/>
      <c r="BG4461" s="416"/>
      <c r="BH4461" s="416"/>
      <c r="BI4461" s="416"/>
      <c r="BJ4461" s="416"/>
    </row>
    <row r="4462" spans="10:62" x14ac:dyDescent="0.2">
      <c r="J4462" s="385"/>
      <c r="K4462" s="217"/>
      <c r="L4462" s="217"/>
      <c r="M4462" s="693"/>
      <c r="N4462" s="693"/>
      <c r="O4462" s="359"/>
      <c r="P4462" s="619"/>
      <c r="Q4462" s="672"/>
      <c r="R4462" s="672"/>
      <c r="S4462" s="672"/>
      <c r="T4462" s="385"/>
      <c r="U4462" s="385"/>
      <c r="V4462" s="385"/>
      <c r="W4462" s="385"/>
      <c r="X4462" s="693"/>
      <c r="Y4462" s="325"/>
      <c r="Z4462" s="308"/>
      <c r="AA4462" s="383"/>
      <c r="AC4462" s="325"/>
      <c r="AD4462" s="325"/>
      <c r="AF4462" s="383"/>
      <c r="AH4462" s="325"/>
      <c r="AI4462" s="325"/>
      <c r="AK4462" s="385"/>
      <c r="AL4462" s="385"/>
      <c r="AM4462" s="359"/>
      <c r="AN4462" s="385"/>
      <c r="AO4462" s="385"/>
      <c r="AP4462" s="385"/>
      <c r="AQ4462" s="385"/>
      <c r="AR4462" s="385"/>
      <c r="AS4462" s="385"/>
      <c r="AT4462" s="385"/>
      <c r="AU4462" s="359"/>
      <c r="AW4462" s="416"/>
      <c r="AX4462" s="694"/>
      <c r="AY4462" s="641"/>
      <c r="AZ4462" s="385"/>
      <c r="BA4462" s="385"/>
      <c r="BB4462" s="416"/>
      <c r="BC4462" s="416"/>
      <c r="BD4462" s="416"/>
      <c r="BE4462" s="416"/>
      <c r="BF4462" s="416"/>
      <c r="BG4462" s="416"/>
      <c r="BH4462" s="416"/>
      <c r="BI4462" s="416"/>
      <c r="BJ4462" s="416"/>
    </row>
    <row r="4463" spans="10:62" x14ac:dyDescent="0.2">
      <c r="J4463" s="385"/>
      <c r="K4463" s="217"/>
      <c r="L4463" s="217"/>
      <c r="M4463" s="693"/>
      <c r="N4463" s="693"/>
      <c r="O4463" s="359"/>
      <c r="P4463" s="619"/>
      <c r="Q4463" s="672"/>
      <c r="R4463" s="672"/>
      <c r="S4463" s="672"/>
      <c r="T4463" s="385"/>
      <c r="U4463" s="385"/>
      <c r="V4463" s="385"/>
      <c r="W4463" s="385"/>
      <c r="X4463" s="693"/>
      <c r="Y4463" s="325"/>
      <c r="Z4463" s="308"/>
      <c r="AA4463" s="383"/>
      <c r="AC4463" s="325"/>
      <c r="AD4463" s="325"/>
      <c r="AF4463" s="383"/>
      <c r="AH4463" s="325"/>
      <c r="AI4463" s="325"/>
      <c r="AK4463" s="385"/>
      <c r="AL4463" s="385"/>
      <c r="AM4463" s="359"/>
      <c r="AN4463" s="385"/>
      <c r="AO4463" s="385"/>
      <c r="AP4463" s="385"/>
      <c r="AQ4463" s="385"/>
      <c r="AR4463" s="385"/>
      <c r="AS4463" s="385"/>
      <c r="AT4463" s="385"/>
      <c r="AU4463" s="359"/>
      <c r="AW4463" s="416"/>
      <c r="AX4463" s="694"/>
      <c r="AY4463" s="641"/>
      <c r="AZ4463" s="385"/>
      <c r="BA4463" s="385"/>
      <c r="BB4463" s="416"/>
      <c r="BC4463" s="416"/>
      <c r="BD4463" s="416"/>
      <c r="BE4463" s="416"/>
      <c r="BF4463" s="416"/>
      <c r="BG4463" s="416"/>
      <c r="BH4463" s="416"/>
      <c r="BI4463" s="416"/>
      <c r="BJ4463" s="416"/>
    </row>
    <row r="4464" spans="10:62" x14ac:dyDescent="0.2">
      <c r="J4464" s="385"/>
      <c r="K4464" s="217"/>
      <c r="L4464" s="217"/>
      <c r="M4464" s="693"/>
      <c r="N4464" s="693"/>
      <c r="O4464" s="359"/>
      <c r="P4464" s="619"/>
      <c r="Q4464" s="672"/>
      <c r="R4464" s="672"/>
      <c r="S4464" s="672"/>
      <c r="T4464" s="385"/>
      <c r="U4464" s="385"/>
      <c r="V4464" s="385"/>
      <c r="W4464" s="385"/>
      <c r="X4464" s="693"/>
      <c r="Y4464" s="325"/>
      <c r="Z4464" s="308"/>
      <c r="AA4464" s="383"/>
      <c r="AC4464" s="325"/>
      <c r="AD4464" s="325"/>
      <c r="AF4464" s="383"/>
      <c r="AH4464" s="325"/>
      <c r="AI4464" s="325"/>
      <c r="AK4464" s="385"/>
      <c r="AL4464" s="385"/>
      <c r="AM4464" s="359"/>
      <c r="AN4464" s="385"/>
      <c r="AO4464" s="385"/>
      <c r="AP4464" s="385"/>
      <c r="AQ4464" s="385"/>
      <c r="AR4464" s="385"/>
      <c r="AS4464" s="385"/>
      <c r="AT4464" s="385"/>
      <c r="AU4464" s="359"/>
      <c r="AW4464" s="416"/>
      <c r="AX4464" s="694"/>
      <c r="AY4464" s="641"/>
      <c r="AZ4464" s="385"/>
      <c r="BA4464" s="385"/>
      <c r="BB4464" s="416"/>
      <c r="BC4464" s="416"/>
      <c r="BD4464" s="416"/>
      <c r="BE4464" s="416"/>
      <c r="BF4464" s="416"/>
      <c r="BG4464" s="416"/>
      <c r="BH4464" s="416"/>
      <c r="BI4464" s="416"/>
      <c r="BJ4464" s="416"/>
    </row>
    <row r="4465" spans="10:62" x14ac:dyDescent="0.2">
      <c r="J4465" s="385"/>
      <c r="K4465" s="217"/>
      <c r="L4465" s="217"/>
      <c r="M4465" s="693"/>
      <c r="N4465" s="693"/>
      <c r="O4465" s="359"/>
      <c r="P4465" s="619"/>
      <c r="Q4465" s="672"/>
      <c r="R4465" s="672"/>
      <c r="S4465" s="672"/>
      <c r="T4465" s="385"/>
      <c r="U4465" s="385"/>
      <c r="V4465" s="385"/>
      <c r="W4465" s="385"/>
      <c r="X4465" s="693"/>
      <c r="Y4465" s="325"/>
      <c r="Z4465" s="308"/>
      <c r="AA4465" s="383"/>
      <c r="AC4465" s="325"/>
      <c r="AD4465" s="325"/>
      <c r="AF4465" s="383"/>
      <c r="AH4465" s="325"/>
      <c r="AI4465" s="325"/>
      <c r="AK4465" s="385"/>
      <c r="AL4465" s="385"/>
      <c r="AM4465" s="359"/>
      <c r="AN4465" s="385"/>
      <c r="AO4465" s="385"/>
      <c r="AP4465" s="385"/>
      <c r="AQ4465" s="385"/>
      <c r="AR4465" s="385"/>
      <c r="AS4465" s="385"/>
      <c r="AT4465" s="385"/>
      <c r="AU4465" s="359"/>
      <c r="AW4465" s="416"/>
      <c r="AX4465" s="694"/>
      <c r="AY4465" s="641"/>
      <c r="AZ4465" s="385"/>
      <c r="BA4465" s="385"/>
      <c r="BB4465" s="416"/>
      <c r="BC4465" s="416"/>
      <c r="BD4465" s="416"/>
      <c r="BE4465" s="416"/>
      <c r="BF4465" s="416"/>
      <c r="BG4465" s="416"/>
      <c r="BH4465" s="416"/>
      <c r="BI4465" s="416"/>
      <c r="BJ4465" s="416"/>
    </row>
    <row r="4466" spans="10:62" x14ac:dyDescent="0.2">
      <c r="J4466" s="385"/>
      <c r="K4466" s="217"/>
      <c r="L4466" s="217"/>
      <c r="M4466" s="693"/>
      <c r="N4466" s="693"/>
      <c r="O4466" s="359"/>
      <c r="P4466" s="619"/>
      <c r="Q4466" s="672"/>
      <c r="R4466" s="672"/>
      <c r="S4466" s="672"/>
      <c r="T4466" s="385"/>
      <c r="U4466" s="385"/>
      <c r="V4466" s="385"/>
      <c r="W4466" s="385"/>
      <c r="X4466" s="693"/>
      <c r="Y4466" s="325"/>
      <c r="Z4466" s="308"/>
      <c r="AA4466" s="383"/>
      <c r="AC4466" s="325"/>
      <c r="AD4466" s="325"/>
      <c r="AF4466" s="383"/>
      <c r="AH4466" s="325"/>
      <c r="AI4466" s="325"/>
      <c r="AK4466" s="385"/>
      <c r="AL4466" s="385"/>
      <c r="AM4466" s="359"/>
      <c r="AN4466" s="385"/>
      <c r="AO4466" s="385"/>
      <c r="AP4466" s="385"/>
      <c r="AQ4466" s="385"/>
      <c r="AR4466" s="385"/>
      <c r="AS4466" s="385"/>
      <c r="AT4466" s="385"/>
      <c r="AU4466" s="359"/>
      <c r="AW4466" s="416"/>
      <c r="AX4466" s="694"/>
      <c r="AY4466" s="641"/>
      <c r="AZ4466" s="385"/>
      <c r="BA4466" s="385"/>
      <c r="BB4466" s="416"/>
      <c r="BC4466" s="416"/>
      <c r="BD4466" s="416"/>
      <c r="BE4466" s="416"/>
      <c r="BF4466" s="416"/>
      <c r="BG4466" s="416"/>
      <c r="BH4466" s="416"/>
      <c r="BI4466" s="416"/>
      <c r="BJ4466" s="416"/>
    </row>
    <row r="4467" spans="10:62" x14ac:dyDescent="0.2">
      <c r="J4467" s="385"/>
      <c r="K4467" s="217"/>
      <c r="L4467" s="217"/>
      <c r="M4467" s="693"/>
      <c r="N4467" s="693"/>
      <c r="O4467" s="359"/>
      <c r="P4467" s="619"/>
      <c r="Q4467" s="672"/>
      <c r="R4467" s="672"/>
      <c r="S4467" s="672"/>
      <c r="T4467" s="385"/>
      <c r="U4467" s="385"/>
      <c r="V4467" s="385"/>
      <c r="W4467" s="385"/>
      <c r="X4467" s="693"/>
      <c r="Y4467" s="325"/>
      <c r="Z4467" s="308"/>
      <c r="AA4467" s="383"/>
      <c r="AC4467" s="325"/>
      <c r="AD4467" s="325"/>
      <c r="AF4467" s="383"/>
      <c r="AH4467" s="325"/>
      <c r="AI4467" s="325"/>
      <c r="AK4467" s="385"/>
      <c r="AL4467" s="385"/>
      <c r="AM4467" s="359"/>
      <c r="AN4467" s="385"/>
      <c r="AO4467" s="385"/>
      <c r="AP4467" s="385"/>
      <c r="AQ4467" s="385"/>
      <c r="AR4467" s="385"/>
      <c r="AS4467" s="385"/>
      <c r="AT4467" s="385"/>
      <c r="AU4467" s="359"/>
      <c r="AW4467" s="416"/>
      <c r="AX4467" s="694"/>
      <c r="AY4467" s="641"/>
      <c r="AZ4467" s="385"/>
      <c r="BA4467" s="385"/>
      <c r="BB4467" s="416"/>
      <c r="BC4467" s="416"/>
      <c r="BD4467" s="416"/>
      <c r="BE4467" s="416"/>
      <c r="BF4467" s="416"/>
      <c r="BG4467" s="416"/>
      <c r="BH4467" s="416"/>
      <c r="BI4467" s="416"/>
      <c r="BJ4467" s="416"/>
    </row>
    <row r="4468" spans="10:62" x14ac:dyDescent="0.2">
      <c r="J4468" s="385"/>
      <c r="K4468" s="217"/>
      <c r="L4468" s="217"/>
      <c r="M4468" s="693"/>
      <c r="N4468" s="693"/>
      <c r="O4468" s="359"/>
      <c r="P4468" s="619"/>
      <c r="Q4468" s="672"/>
      <c r="R4468" s="672"/>
      <c r="S4468" s="672"/>
      <c r="T4468" s="385"/>
      <c r="U4468" s="385"/>
      <c r="V4468" s="385"/>
      <c r="W4468" s="385"/>
      <c r="X4468" s="693"/>
      <c r="Y4468" s="325"/>
      <c r="Z4468" s="308"/>
      <c r="AA4468" s="383"/>
      <c r="AC4468" s="325"/>
      <c r="AD4468" s="325"/>
      <c r="AF4468" s="383"/>
      <c r="AH4468" s="325"/>
      <c r="AI4468" s="325"/>
      <c r="AK4468" s="385"/>
      <c r="AL4468" s="385"/>
      <c r="AM4468" s="359"/>
      <c r="AN4468" s="385"/>
      <c r="AO4468" s="385"/>
      <c r="AP4468" s="385"/>
      <c r="AQ4468" s="385"/>
      <c r="AR4468" s="385"/>
      <c r="AS4468" s="385"/>
      <c r="AT4468" s="385"/>
      <c r="AU4468" s="359"/>
      <c r="AW4468" s="416"/>
      <c r="AX4468" s="694"/>
      <c r="AY4468" s="641"/>
      <c r="AZ4468" s="385"/>
      <c r="BA4468" s="385"/>
      <c r="BB4468" s="416"/>
      <c r="BC4468" s="416"/>
      <c r="BD4468" s="416"/>
      <c r="BE4468" s="416"/>
      <c r="BF4468" s="416"/>
      <c r="BG4468" s="416"/>
      <c r="BH4468" s="416"/>
      <c r="BI4468" s="416"/>
      <c r="BJ4468" s="416"/>
    </row>
    <row r="4469" spans="10:62" x14ac:dyDescent="0.2">
      <c r="J4469" s="385"/>
      <c r="K4469" s="217"/>
      <c r="L4469" s="217"/>
      <c r="M4469" s="693"/>
      <c r="N4469" s="693"/>
      <c r="O4469" s="359"/>
      <c r="P4469" s="619"/>
      <c r="Q4469" s="672"/>
      <c r="R4469" s="672"/>
      <c r="S4469" s="672"/>
      <c r="T4469" s="385"/>
      <c r="U4469" s="385"/>
      <c r="V4469" s="385"/>
      <c r="W4469" s="385"/>
      <c r="X4469" s="693"/>
      <c r="Y4469" s="325"/>
      <c r="Z4469" s="308"/>
      <c r="AA4469" s="383"/>
      <c r="AC4469" s="325"/>
      <c r="AD4469" s="325"/>
      <c r="AF4469" s="383"/>
      <c r="AH4469" s="325"/>
      <c r="AI4469" s="325"/>
      <c r="AK4469" s="385"/>
      <c r="AL4469" s="385"/>
      <c r="AM4469" s="359"/>
      <c r="AN4469" s="385"/>
      <c r="AO4469" s="385"/>
      <c r="AP4469" s="385"/>
      <c r="AQ4469" s="385"/>
      <c r="AR4469" s="385"/>
      <c r="AS4469" s="385"/>
      <c r="AT4469" s="385"/>
      <c r="AU4469" s="359"/>
      <c r="AW4469" s="416"/>
      <c r="AX4469" s="694"/>
      <c r="AY4469" s="641"/>
      <c r="AZ4469" s="385"/>
      <c r="BA4469" s="385"/>
      <c r="BB4469" s="416"/>
      <c r="BC4469" s="416"/>
      <c r="BD4469" s="416"/>
      <c r="BE4469" s="416"/>
      <c r="BF4469" s="416"/>
      <c r="BG4469" s="416"/>
      <c r="BH4469" s="416"/>
      <c r="BI4469" s="416"/>
      <c r="BJ4469" s="416"/>
    </row>
    <row r="4470" spans="10:62" x14ac:dyDescent="0.2">
      <c r="J4470" s="385"/>
      <c r="K4470" s="217"/>
      <c r="L4470" s="217"/>
      <c r="M4470" s="693"/>
      <c r="N4470" s="693"/>
      <c r="O4470" s="359"/>
      <c r="P4470" s="619"/>
      <c r="Q4470" s="672"/>
      <c r="R4470" s="672"/>
      <c r="S4470" s="672"/>
      <c r="T4470" s="385"/>
      <c r="U4470" s="385"/>
      <c r="V4470" s="385"/>
      <c r="W4470" s="385"/>
      <c r="X4470" s="693"/>
      <c r="Y4470" s="325"/>
      <c r="Z4470" s="308"/>
      <c r="AA4470" s="383"/>
      <c r="AC4470" s="325"/>
      <c r="AD4470" s="325"/>
      <c r="AF4470" s="383"/>
      <c r="AH4470" s="325"/>
      <c r="AI4470" s="325"/>
      <c r="AK4470" s="385"/>
      <c r="AL4470" s="385"/>
      <c r="AM4470" s="359"/>
      <c r="AN4470" s="385"/>
      <c r="AO4470" s="385"/>
      <c r="AP4470" s="385"/>
      <c r="AQ4470" s="385"/>
      <c r="AR4470" s="385"/>
      <c r="AS4470" s="385"/>
      <c r="AT4470" s="385"/>
      <c r="AU4470" s="359"/>
      <c r="AW4470" s="416"/>
      <c r="AX4470" s="694"/>
      <c r="AY4470" s="641"/>
      <c r="AZ4470" s="385"/>
      <c r="BA4470" s="385"/>
      <c r="BB4470" s="416"/>
      <c r="BC4470" s="416"/>
      <c r="BD4470" s="416"/>
      <c r="BE4470" s="416"/>
      <c r="BF4470" s="416"/>
      <c r="BG4470" s="416"/>
      <c r="BH4470" s="416"/>
      <c r="BI4470" s="416"/>
      <c r="BJ4470" s="416"/>
    </row>
    <row r="4471" spans="10:62" x14ac:dyDescent="0.2">
      <c r="J4471" s="385"/>
      <c r="K4471" s="217"/>
      <c r="L4471" s="217"/>
      <c r="M4471" s="693"/>
      <c r="N4471" s="693"/>
      <c r="O4471" s="359"/>
      <c r="P4471" s="619"/>
      <c r="Q4471" s="672"/>
      <c r="R4471" s="672"/>
      <c r="S4471" s="672"/>
      <c r="T4471" s="385"/>
      <c r="U4471" s="385"/>
      <c r="V4471" s="385"/>
      <c r="W4471" s="385"/>
      <c r="X4471" s="693"/>
      <c r="Y4471" s="325"/>
      <c r="Z4471" s="308"/>
      <c r="AA4471" s="383"/>
      <c r="AC4471" s="325"/>
      <c r="AD4471" s="325"/>
      <c r="AF4471" s="383"/>
      <c r="AH4471" s="325"/>
      <c r="AI4471" s="325"/>
      <c r="AK4471" s="385"/>
      <c r="AL4471" s="385"/>
      <c r="AM4471" s="359"/>
      <c r="AN4471" s="385"/>
      <c r="AO4471" s="385"/>
      <c r="AP4471" s="385"/>
      <c r="AQ4471" s="385"/>
      <c r="AR4471" s="385"/>
      <c r="AS4471" s="385"/>
      <c r="AT4471" s="385"/>
      <c r="AU4471" s="359"/>
      <c r="AW4471" s="416"/>
      <c r="AX4471" s="694"/>
      <c r="AY4471" s="641"/>
      <c r="AZ4471" s="385"/>
      <c r="BA4471" s="385"/>
      <c r="BB4471" s="416"/>
      <c r="BC4471" s="416"/>
      <c r="BD4471" s="416"/>
      <c r="BE4471" s="416"/>
      <c r="BF4471" s="416"/>
      <c r="BG4471" s="416"/>
      <c r="BH4471" s="416"/>
      <c r="BI4471" s="416"/>
      <c r="BJ4471" s="416"/>
    </row>
    <row r="4472" spans="10:62" x14ac:dyDescent="0.2">
      <c r="J4472" s="385"/>
      <c r="K4472" s="217"/>
      <c r="L4472" s="217"/>
      <c r="M4472" s="693"/>
      <c r="N4472" s="693"/>
      <c r="O4472" s="359"/>
      <c r="P4472" s="619"/>
      <c r="Q4472" s="672"/>
      <c r="R4472" s="672"/>
      <c r="S4472" s="672"/>
      <c r="T4472" s="385"/>
      <c r="U4472" s="385"/>
      <c r="V4472" s="385"/>
      <c r="W4472" s="385"/>
      <c r="X4472" s="693"/>
      <c r="Y4472" s="325"/>
      <c r="Z4472" s="308"/>
      <c r="AA4472" s="383"/>
      <c r="AC4472" s="325"/>
      <c r="AD4472" s="325"/>
      <c r="AF4472" s="383"/>
      <c r="AH4472" s="325"/>
      <c r="AI4472" s="325"/>
      <c r="AK4472" s="385"/>
      <c r="AL4472" s="385"/>
      <c r="AM4472" s="359"/>
      <c r="AN4472" s="385"/>
      <c r="AO4472" s="385"/>
      <c r="AP4472" s="385"/>
      <c r="AQ4472" s="385"/>
      <c r="AR4472" s="385"/>
      <c r="AS4472" s="385"/>
      <c r="AT4472" s="385"/>
      <c r="AU4472" s="359"/>
      <c r="AW4472" s="416"/>
      <c r="AX4472" s="694"/>
      <c r="AY4472" s="641"/>
      <c r="AZ4472" s="385"/>
      <c r="BA4472" s="385"/>
      <c r="BB4472" s="416"/>
      <c r="BC4472" s="416"/>
      <c r="BD4472" s="416"/>
      <c r="BE4472" s="416"/>
      <c r="BF4472" s="416"/>
      <c r="BG4472" s="416"/>
      <c r="BH4472" s="416"/>
      <c r="BI4472" s="416"/>
      <c r="BJ4472" s="416"/>
    </row>
    <row r="4473" spans="10:62" x14ac:dyDescent="0.2">
      <c r="J4473" s="385"/>
      <c r="K4473" s="217"/>
      <c r="L4473" s="217"/>
      <c r="M4473" s="693"/>
      <c r="N4473" s="693"/>
      <c r="O4473" s="359"/>
      <c r="P4473" s="619"/>
      <c r="Q4473" s="672"/>
      <c r="R4473" s="672"/>
      <c r="S4473" s="672"/>
      <c r="T4473" s="385"/>
      <c r="U4473" s="385"/>
      <c r="V4473" s="385"/>
      <c r="W4473" s="385"/>
      <c r="X4473" s="693"/>
      <c r="Y4473" s="325"/>
      <c r="Z4473" s="308"/>
      <c r="AA4473" s="383"/>
      <c r="AC4473" s="325"/>
      <c r="AD4473" s="325"/>
      <c r="AF4473" s="383"/>
      <c r="AH4473" s="325"/>
      <c r="AI4473" s="325"/>
      <c r="AK4473" s="385"/>
      <c r="AL4473" s="385"/>
      <c r="AM4473" s="359"/>
      <c r="AN4473" s="385"/>
      <c r="AO4473" s="385"/>
      <c r="AP4473" s="385"/>
      <c r="AQ4473" s="385"/>
      <c r="AR4473" s="385"/>
      <c r="AS4473" s="385"/>
      <c r="AT4473" s="385"/>
      <c r="AU4473" s="359"/>
      <c r="AW4473" s="416"/>
      <c r="AX4473" s="694"/>
      <c r="AY4473" s="641"/>
      <c r="AZ4473" s="385"/>
      <c r="BA4473" s="385"/>
      <c r="BB4473" s="416"/>
      <c r="BC4473" s="416"/>
      <c r="BD4473" s="416"/>
      <c r="BE4473" s="416"/>
      <c r="BF4473" s="416"/>
      <c r="BG4473" s="416"/>
      <c r="BH4473" s="416"/>
      <c r="BI4473" s="416"/>
      <c r="BJ4473" s="416"/>
    </row>
    <row r="4474" spans="10:62" x14ac:dyDescent="0.2">
      <c r="J4474" s="385"/>
      <c r="K4474" s="217"/>
      <c r="L4474" s="217"/>
      <c r="M4474" s="693"/>
      <c r="N4474" s="693"/>
      <c r="O4474" s="359"/>
      <c r="P4474" s="619"/>
      <c r="Q4474" s="672"/>
      <c r="R4474" s="672"/>
      <c r="S4474" s="672"/>
      <c r="T4474" s="385"/>
      <c r="U4474" s="385"/>
      <c r="V4474" s="385"/>
      <c r="W4474" s="385"/>
      <c r="X4474" s="693"/>
      <c r="Y4474" s="325"/>
      <c r="Z4474" s="308"/>
      <c r="AA4474" s="383"/>
      <c r="AC4474" s="325"/>
      <c r="AD4474" s="325"/>
      <c r="AF4474" s="383"/>
      <c r="AH4474" s="325"/>
      <c r="AI4474" s="325"/>
      <c r="AK4474" s="385"/>
      <c r="AL4474" s="385"/>
      <c r="AM4474" s="359"/>
      <c r="AN4474" s="385"/>
      <c r="AO4474" s="385"/>
      <c r="AP4474" s="385"/>
      <c r="AQ4474" s="385"/>
      <c r="AR4474" s="385"/>
      <c r="AS4474" s="385"/>
      <c r="AT4474" s="385"/>
      <c r="AU4474" s="359"/>
      <c r="AW4474" s="416"/>
      <c r="AX4474" s="694"/>
      <c r="AY4474" s="641"/>
      <c r="AZ4474" s="385"/>
      <c r="BA4474" s="385"/>
      <c r="BB4474" s="416"/>
      <c r="BC4474" s="416"/>
      <c r="BD4474" s="416"/>
      <c r="BE4474" s="416"/>
      <c r="BF4474" s="416"/>
      <c r="BG4474" s="416"/>
      <c r="BH4474" s="416"/>
      <c r="BI4474" s="416"/>
      <c r="BJ4474" s="416"/>
    </row>
    <row r="4475" spans="10:62" x14ac:dyDescent="0.2">
      <c r="J4475" s="385"/>
      <c r="K4475" s="217"/>
      <c r="L4475" s="217"/>
      <c r="M4475" s="693"/>
      <c r="N4475" s="693"/>
      <c r="O4475" s="359"/>
      <c r="P4475" s="619"/>
      <c r="Q4475" s="672"/>
      <c r="R4475" s="672"/>
      <c r="S4475" s="672"/>
      <c r="T4475" s="385"/>
      <c r="U4475" s="385"/>
      <c r="V4475" s="385"/>
      <c r="W4475" s="385"/>
      <c r="X4475" s="693"/>
      <c r="Y4475" s="325"/>
      <c r="Z4475" s="308"/>
      <c r="AA4475" s="383"/>
      <c r="AC4475" s="325"/>
      <c r="AD4475" s="325"/>
      <c r="AF4475" s="383"/>
      <c r="AH4475" s="325"/>
      <c r="AI4475" s="325"/>
      <c r="AK4475" s="385"/>
      <c r="AL4475" s="385"/>
      <c r="AM4475" s="359"/>
      <c r="AN4475" s="385"/>
      <c r="AO4475" s="385"/>
      <c r="AP4475" s="385"/>
      <c r="AQ4475" s="385"/>
      <c r="AR4475" s="385"/>
      <c r="AS4475" s="385"/>
      <c r="AT4475" s="385"/>
      <c r="AU4475" s="359"/>
      <c r="AW4475" s="416"/>
      <c r="AX4475" s="694"/>
      <c r="AY4475" s="641"/>
      <c r="AZ4475" s="385"/>
      <c r="BA4475" s="385"/>
      <c r="BB4475" s="416"/>
      <c r="BC4475" s="416"/>
      <c r="BD4475" s="416"/>
      <c r="BE4475" s="416"/>
      <c r="BF4475" s="416"/>
      <c r="BG4475" s="416"/>
      <c r="BH4475" s="416"/>
      <c r="BI4475" s="416"/>
      <c r="BJ4475" s="416"/>
    </row>
    <row r="4476" spans="10:62" x14ac:dyDescent="0.2">
      <c r="J4476" s="385"/>
      <c r="K4476" s="217"/>
      <c r="L4476" s="217"/>
      <c r="M4476" s="693"/>
      <c r="N4476" s="693"/>
      <c r="O4476" s="359"/>
      <c r="P4476" s="619"/>
      <c r="Q4476" s="672"/>
      <c r="R4476" s="672"/>
      <c r="S4476" s="672"/>
      <c r="T4476" s="385"/>
      <c r="U4476" s="385"/>
      <c r="V4476" s="385"/>
      <c r="W4476" s="385"/>
      <c r="X4476" s="693"/>
      <c r="Y4476" s="325"/>
      <c r="Z4476" s="308"/>
      <c r="AA4476" s="383"/>
      <c r="AC4476" s="325"/>
      <c r="AD4476" s="325"/>
      <c r="AF4476" s="383"/>
      <c r="AH4476" s="325"/>
      <c r="AI4476" s="325"/>
      <c r="AK4476" s="385"/>
      <c r="AL4476" s="385"/>
      <c r="AM4476" s="359"/>
      <c r="AN4476" s="385"/>
      <c r="AO4476" s="385"/>
      <c r="AP4476" s="385"/>
      <c r="AQ4476" s="385"/>
      <c r="AR4476" s="385"/>
      <c r="AS4476" s="385"/>
      <c r="AT4476" s="385"/>
      <c r="AU4476" s="359"/>
      <c r="AW4476" s="416"/>
      <c r="AX4476" s="694"/>
      <c r="AY4476" s="641"/>
      <c r="AZ4476" s="385"/>
      <c r="BA4476" s="385"/>
      <c r="BB4476" s="416"/>
      <c r="BC4476" s="416"/>
      <c r="BD4476" s="416"/>
      <c r="BE4476" s="416"/>
      <c r="BF4476" s="416"/>
      <c r="BG4476" s="416"/>
      <c r="BH4476" s="416"/>
      <c r="BI4476" s="416"/>
      <c r="BJ4476" s="416"/>
    </row>
    <row r="4477" spans="10:62" x14ac:dyDescent="0.2">
      <c r="J4477" s="385"/>
      <c r="K4477" s="217"/>
      <c r="L4477" s="217"/>
      <c r="M4477" s="693"/>
      <c r="N4477" s="693"/>
      <c r="O4477" s="359"/>
      <c r="P4477" s="619"/>
      <c r="Q4477" s="672"/>
      <c r="R4477" s="672"/>
      <c r="S4477" s="672"/>
      <c r="T4477" s="385"/>
      <c r="U4477" s="385"/>
      <c r="V4477" s="385"/>
      <c r="W4477" s="385"/>
      <c r="X4477" s="693"/>
      <c r="Y4477" s="325"/>
      <c r="Z4477" s="308"/>
      <c r="AA4477" s="383"/>
      <c r="AC4477" s="325"/>
      <c r="AD4477" s="325"/>
      <c r="AF4477" s="383"/>
      <c r="AH4477" s="325"/>
      <c r="AI4477" s="325"/>
      <c r="AK4477" s="385"/>
      <c r="AL4477" s="385"/>
      <c r="AM4477" s="359"/>
      <c r="AN4477" s="385"/>
      <c r="AO4477" s="385"/>
      <c r="AP4477" s="385"/>
      <c r="AQ4477" s="385"/>
      <c r="AR4477" s="385"/>
      <c r="AS4477" s="385"/>
      <c r="AT4477" s="385"/>
      <c r="AU4477" s="359"/>
      <c r="AW4477" s="416"/>
      <c r="AX4477" s="694"/>
      <c r="AY4477" s="641"/>
      <c r="AZ4477" s="385"/>
      <c r="BA4477" s="385"/>
      <c r="BB4477" s="416"/>
      <c r="BC4477" s="416"/>
      <c r="BD4477" s="416"/>
      <c r="BE4477" s="416"/>
      <c r="BF4477" s="416"/>
      <c r="BG4477" s="416"/>
      <c r="BH4477" s="416"/>
      <c r="BI4477" s="416"/>
      <c r="BJ4477" s="416"/>
    </row>
    <row r="4478" spans="10:62" x14ac:dyDescent="0.2">
      <c r="J4478" s="385"/>
      <c r="K4478" s="217"/>
      <c r="L4478" s="217"/>
      <c r="M4478" s="693"/>
      <c r="N4478" s="693"/>
      <c r="O4478" s="359"/>
      <c r="P4478" s="619"/>
      <c r="Q4478" s="672"/>
      <c r="R4478" s="672"/>
      <c r="S4478" s="672"/>
      <c r="T4478" s="385"/>
      <c r="U4478" s="385"/>
      <c r="V4478" s="385"/>
      <c r="W4478" s="385"/>
      <c r="X4478" s="693"/>
      <c r="Y4478" s="325"/>
      <c r="Z4478" s="308"/>
      <c r="AA4478" s="383"/>
      <c r="AC4478" s="325"/>
      <c r="AD4478" s="325"/>
      <c r="AF4478" s="383"/>
      <c r="AH4478" s="325"/>
      <c r="AI4478" s="325"/>
      <c r="AK4478" s="385"/>
      <c r="AL4478" s="385"/>
      <c r="AM4478" s="359"/>
      <c r="AN4478" s="385"/>
      <c r="AO4478" s="385"/>
      <c r="AP4478" s="385"/>
      <c r="AQ4478" s="385"/>
      <c r="AR4478" s="385"/>
      <c r="AS4478" s="385"/>
      <c r="AT4478" s="385"/>
      <c r="AU4478" s="359"/>
      <c r="AW4478" s="416"/>
      <c r="AX4478" s="694"/>
      <c r="AY4478" s="641"/>
      <c r="AZ4478" s="385"/>
      <c r="BA4478" s="385"/>
      <c r="BB4478" s="416"/>
      <c r="BC4478" s="416"/>
      <c r="BD4478" s="416"/>
      <c r="BE4478" s="416"/>
      <c r="BF4478" s="416"/>
      <c r="BG4478" s="416"/>
      <c r="BH4478" s="416"/>
      <c r="BI4478" s="416"/>
      <c r="BJ4478" s="416"/>
    </row>
    <row r="4479" spans="10:62" x14ac:dyDescent="0.2">
      <c r="J4479" s="385"/>
      <c r="K4479" s="217"/>
      <c r="L4479" s="217"/>
      <c r="M4479" s="693"/>
      <c r="N4479" s="693"/>
      <c r="O4479" s="359"/>
      <c r="P4479" s="619"/>
      <c r="Q4479" s="672"/>
      <c r="R4479" s="672"/>
      <c r="S4479" s="672"/>
      <c r="T4479" s="385"/>
      <c r="U4479" s="385"/>
      <c r="V4479" s="385"/>
      <c r="W4479" s="385"/>
      <c r="X4479" s="693"/>
      <c r="Y4479" s="325"/>
      <c r="Z4479" s="308"/>
      <c r="AA4479" s="383"/>
      <c r="AC4479" s="325"/>
      <c r="AD4479" s="325"/>
      <c r="AF4479" s="383"/>
      <c r="AH4479" s="325"/>
      <c r="AI4479" s="325"/>
      <c r="AK4479" s="385"/>
      <c r="AL4479" s="385"/>
      <c r="AM4479" s="359"/>
      <c r="AN4479" s="385"/>
      <c r="AO4479" s="385"/>
      <c r="AP4479" s="385"/>
      <c r="AQ4479" s="385"/>
      <c r="AR4479" s="385"/>
      <c r="AS4479" s="385"/>
      <c r="AT4479" s="385"/>
      <c r="AU4479" s="359"/>
      <c r="AW4479" s="416"/>
      <c r="AX4479" s="694"/>
      <c r="AY4479" s="641"/>
      <c r="AZ4479" s="385"/>
      <c r="BA4479" s="385"/>
      <c r="BB4479" s="416"/>
      <c r="BC4479" s="416"/>
      <c r="BD4479" s="416"/>
      <c r="BE4479" s="416"/>
      <c r="BF4479" s="416"/>
      <c r="BG4479" s="416"/>
      <c r="BH4479" s="416"/>
      <c r="BI4479" s="416"/>
      <c r="BJ4479" s="416"/>
    </row>
    <row r="4480" spans="10:62" x14ac:dyDescent="0.2">
      <c r="J4480" s="385"/>
      <c r="K4480" s="217"/>
      <c r="L4480" s="217"/>
      <c r="M4480" s="693"/>
      <c r="N4480" s="693"/>
      <c r="O4480" s="359"/>
      <c r="P4480" s="619"/>
      <c r="Q4480" s="672"/>
      <c r="R4480" s="672"/>
      <c r="S4480" s="672"/>
      <c r="T4480" s="385"/>
      <c r="U4480" s="385"/>
      <c r="V4480" s="385"/>
      <c r="W4480" s="385"/>
      <c r="X4480" s="693"/>
      <c r="Y4480" s="325"/>
      <c r="Z4480" s="308"/>
      <c r="AA4480" s="383"/>
      <c r="AC4480" s="325"/>
      <c r="AD4480" s="325"/>
      <c r="AF4480" s="383"/>
      <c r="AH4480" s="325"/>
      <c r="AI4480" s="325"/>
      <c r="AK4480" s="385"/>
      <c r="AL4480" s="385"/>
      <c r="AM4480" s="359"/>
      <c r="AN4480" s="385"/>
      <c r="AO4480" s="385"/>
      <c r="AP4480" s="385"/>
      <c r="AQ4480" s="385"/>
      <c r="AR4480" s="385"/>
      <c r="AS4480" s="385"/>
      <c r="AT4480" s="385"/>
      <c r="AU4480" s="359"/>
      <c r="AW4480" s="416"/>
      <c r="AX4480" s="694"/>
      <c r="AY4480" s="641"/>
      <c r="AZ4480" s="385"/>
      <c r="BA4480" s="385"/>
      <c r="BB4480" s="416"/>
      <c r="BC4480" s="416"/>
      <c r="BD4480" s="416"/>
      <c r="BE4480" s="416"/>
      <c r="BF4480" s="416"/>
      <c r="BG4480" s="416"/>
      <c r="BH4480" s="416"/>
      <c r="BI4480" s="416"/>
      <c r="BJ4480" s="416"/>
    </row>
    <row r="4481" spans="10:62" x14ac:dyDescent="0.2">
      <c r="J4481" s="385"/>
      <c r="K4481" s="217"/>
      <c r="L4481" s="217"/>
      <c r="M4481" s="693"/>
      <c r="N4481" s="693"/>
      <c r="O4481" s="359"/>
      <c r="P4481" s="619"/>
      <c r="Q4481" s="672"/>
      <c r="R4481" s="672"/>
      <c r="S4481" s="672"/>
      <c r="T4481" s="385"/>
      <c r="U4481" s="385"/>
      <c r="V4481" s="385"/>
      <c r="W4481" s="385"/>
      <c r="X4481" s="693"/>
      <c r="Y4481" s="325"/>
      <c r="Z4481" s="308"/>
      <c r="AA4481" s="383"/>
      <c r="AC4481" s="325"/>
      <c r="AD4481" s="325"/>
      <c r="AF4481" s="383"/>
      <c r="AH4481" s="325"/>
      <c r="AI4481" s="325"/>
      <c r="AK4481" s="385"/>
      <c r="AL4481" s="385"/>
      <c r="AM4481" s="359"/>
      <c r="AN4481" s="385"/>
      <c r="AO4481" s="385"/>
      <c r="AP4481" s="385"/>
      <c r="AQ4481" s="385"/>
      <c r="AR4481" s="385"/>
      <c r="AS4481" s="385"/>
      <c r="AT4481" s="385"/>
      <c r="AU4481" s="359"/>
      <c r="AW4481" s="416"/>
      <c r="AX4481" s="694"/>
      <c r="AY4481" s="641"/>
      <c r="AZ4481" s="385"/>
      <c r="BA4481" s="385"/>
      <c r="BB4481" s="416"/>
      <c r="BC4481" s="416"/>
      <c r="BD4481" s="416"/>
      <c r="BE4481" s="416"/>
      <c r="BF4481" s="416"/>
      <c r="BG4481" s="416"/>
      <c r="BH4481" s="416"/>
      <c r="BI4481" s="416"/>
      <c r="BJ4481" s="416"/>
    </row>
    <row r="4482" spans="10:62" x14ac:dyDescent="0.2">
      <c r="J4482" s="385"/>
      <c r="K4482" s="217"/>
      <c r="L4482" s="217"/>
      <c r="M4482" s="693"/>
      <c r="N4482" s="693"/>
      <c r="O4482" s="359"/>
      <c r="P4482" s="619"/>
      <c r="Q4482" s="672"/>
      <c r="R4482" s="672"/>
      <c r="S4482" s="672"/>
      <c r="T4482" s="385"/>
      <c r="U4482" s="385"/>
      <c r="V4482" s="385"/>
      <c r="W4482" s="385"/>
      <c r="X4482" s="693"/>
      <c r="Y4482" s="325"/>
      <c r="Z4482" s="308"/>
      <c r="AA4482" s="383"/>
      <c r="AC4482" s="325"/>
      <c r="AD4482" s="325"/>
      <c r="AF4482" s="383"/>
      <c r="AH4482" s="325"/>
      <c r="AI4482" s="325"/>
      <c r="AK4482" s="385"/>
      <c r="AL4482" s="385"/>
      <c r="AM4482" s="359"/>
      <c r="AN4482" s="385"/>
      <c r="AO4482" s="385"/>
      <c r="AP4482" s="385"/>
      <c r="AQ4482" s="385"/>
      <c r="AR4482" s="385"/>
      <c r="AS4482" s="385"/>
      <c r="AT4482" s="385"/>
      <c r="AU4482" s="359"/>
      <c r="AW4482" s="416"/>
      <c r="AX4482" s="694"/>
      <c r="AY4482" s="641"/>
      <c r="AZ4482" s="385"/>
      <c r="BA4482" s="385"/>
      <c r="BB4482" s="416"/>
      <c r="BC4482" s="416"/>
      <c r="BD4482" s="416"/>
      <c r="BE4482" s="416"/>
      <c r="BF4482" s="416"/>
      <c r="BG4482" s="416"/>
      <c r="BH4482" s="416"/>
      <c r="BI4482" s="416"/>
      <c r="BJ4482" s="416"/>
    </row>
    <row r="4483" spans="10:62" x14ac:dyDescent="0.2">
      <c r="J4483" s="385"/>
      <c r="K4483" s="217"/>
      <c r="L4483" s="217"/>
      <c r="M4483" s="693"/>
      <c r="N4483" s="693"/>
      <c r="O4483" s="359"/>
      <c r="P4483" s="619"/>
      <c r="Q4483" s="672"/>
      <c r="R4483" s="672"/>
      <c r="S4483" s="672"/>
      <c r="T4483" s="385"/>
      <c r="U4483" s="385"/>
      <c r="V4483" s="385"/>
      <c r="W4483" s="385"/>
      <c r="X4483" s="693"/>
      <c r="Y4483" s="325"/>
      <c r="Z4483" s="308"/>
      <c r="AA4483" s="383"/>
      <c r="AC4483" s="325"/>
      <c r="AD4483" s="325"/>
      <c r="AF4483" s="383"/>
      <c r="AH4483" s="325"/>
      <c r="AI4483" s="325"/>
      <c r="AK4483" s="385"/>
      <c r="AL4483" s="385"/>
      <c r="AM4483" s="359"/>
      <c r="AN4483" s="385"/>
      <c r="AO4483" s="385"/>
      <c r="AP4483" s="385"/>
      <c r="AQ4483" s="385"/>
      <c r="AR4483" s="385"/>
      <c r="AS4483" s="385"/>
      <c r="AT4483" s="385"/>
      <c r="AU4483" s="359"/>
      <c r="AW4483" s="416"/>
      <c r="AX4483" s="694"/>
      <c r="AY4483" s="641"/>
      <c r="AZ4483" s="385"/>
      <c r="BA4483" s="385"/>
      <c r="BB4483" s="416"/>
      <c r="BC4483" s="416"/>
      <c r="BD4483" s="416"/>
      <c r="BE4483" s="416"/>
      <c r="BF4483" s="416"/>
      <c r="BG4483" s="416"/>
      <c r="BH4483" s="416"/>
      <c r="BI4483" s="416"/>
      <c r="BJ4483" s="416"/>
    </row>
    <row r="4484" spans="10:62" x14ac:dyDescent="0.2">
      <c r="J4484" s="385"/>
      <c r="K4484" s="217"/>
      <c r="L4484" s="217"/>
      <c r="M4484" s="693"/>
      <c r="N4484" s="693"/>
      <c r="O4484" s="359"/>
      <c r="P4484" s="619"/>
      <c r="Q4484" s="672"/>
      <c r="R4484" s="672"/>
      <c r="S4484" s="672"/>
      <c r="T4484" s="385"/>
      <c r="U4484" s="385"/>
      <c r="V4484" s="385"/>
      <c r="W4484" s="385"/>
      <c r="X4484" s="693"/>
      <c r="Y4484" s="325"/>
      <c r="Z4484" s="308"/>
      <c r="AA4484" s="383"/>
      <c r="AC4484" s="325"/>
      <c r="AD4484" s="325"/>
      <c r="AF4484" s="383"/>
      <c r="AH4484" s="325"/>
      <c r="AI4484" s="325"/>
      <c r="AK4484" s="385"/>
      <c r="AL4484" s="385"/>
      <c r="AM4484" s="359"/>
      <c r="AN4484" s="385"/>
      <c r="AO4484" s="385"/>
      <c r="AP4484" s="385"/>
      <c r="AQ4484" s="385"/>
      <c r="AR4484" s="385"/>
      <c r="AS4484" s="385"/>
      <c r="AT4484" s="385"/>
      <c r="AU4484" s="359"/>
      <c r="AW4484" s="416"/>
      <c r="AX4484" s="694"/>
      <c r="AY4484" s="641"/>
      <c r="AZ4484" s="385"/>
      <c r="BA4484" s="385"/>
      <c r="BB4484" s="416"/>
      <c r="BC4484" s="416"/>
      <c r="BD4484" s="416"/>
      <c r="BE4484" s="416"/>
      <c r="BF4484" s="416"/>
      <c r="BG4484" s="416"/>
      <c r="BH4484" s="416"/>
      <c r="BI4484" s="416"/>
      <c r="BJ4484" s="416"/>
    </row>
    <row r="4485" spans="10:62" x14ac:dyDescent="0.2">
      <c r="J4485" s="385"/>
      <c r="K4485" s="217"/>
      <c r="L4485" s="217"/>
      <c r="M4485" s="693"/>
      <c r="N4485" s="693"/>
      <c r="O4485" s="359"/>
      <c r="P4485" s="619"/>
      <c r="Q4485" s="672"/>
      <c r="R4485" s="672"/>
      <c r="S4485" s="672"/>
      <c r="T4485" s="385"/>
      <c r="U4485" s="385"/>
      <c r="V4485" s="385"/>
      <c r="W4485" s="385"/>
      <c r="X4485" s="693"/>
      <c r="Y4485" s="325"/>
      <c r="Z4485" s="308"/>
      <c r="AA4485" s="383"/>
      <c r="AC4485" s="325"/>
      <c r="AD4485" s="325"/>
      <c r="AF4485" s="383"/>
      <c r="AH4485" s="325"/>
      <c r="AI4485" s="325"/>
      <c r="AK4485" s="385"/>
      <c r="AL4485" s="385"/>
      <c r="AM4485" s="359"/>
      <c r="AN4485" s="385"/>
      <c r="AO4485" s="385"/>
      <c r="AP4485" s="385"/>
      <c r="AQ4485" s="385"/>
      <c r="AR4485" s="385"/>
      <c r="AS4485" s="385"/>
      <c r="AT4485" s="385"/>
      <c r="AU4485" s="359"/>
      <c r="AW4485" s="416"/>
      <c r="AX4485" s="694"/>
      <c r="AY4485" s="641"/>
      <c r="AZ4485" s="385"/>
      <c r="BA4485" s="385"/>
      <c r="BB4485" s="416"/>
      <c r="BC4485" s="416"/>
      <c r="BD4485" s="416"/>
      <c r="BE4485" s="416"/>
      <c r="BF4485" s="416"/>
      <c r="BG4485" s="416"/>
      <c r="BH4485" s="416"/>
      <c r="BI4485" s="416"/>
      <c r="BJ4485" s="416"/>
    </row>
    <row r="4486" spans="10:62" x14ac:dyDescent="0.2">
      <c r="J4486" s="385"/>
      <c r="K4486" s="217"/>
      <c r="L4486" s="217"/>
      <c r="M4486" s="693"/>
      <c r="N4486" s="693"/>
      <c r="O4486" s="359"/>
      <c r="P4486" s="619"/>
      <c r="Q4486" s="672"/>
      <c r="R4486" s="672"/>
      <c r="S4486" s="672"/>
      <c r="T4486" s="385"/>
      <c r="U4486" s="385"/>
      <c r="V4486" s="385"/>
      <c r="W4486" s="385"/>
      <c r="X4486" s="693"/>
      <c r="Y4486" s="325"/>
      <c r="Z4486" s="308"/>
      <c r="AA4486" s="383"/>
      <c r="AC4486" s="325"/>
      <c r="AD4486" s="325"/>
      <c r="AF4486" s="383"/>
      <c r="AH4486" s="325"/>
      <c r="AI4486" s="325"/>
      <c r="AK4486" s="385"/>
      <c r="AL4486" s="385"/>
      <c r="AM4486" s="359"/>
      <c r="AN4486" s="385"/>
      <c r="AO4486" s="385"/>
      <c r="AP4486" s="385"/>
      <c r="AQ4486" s="385"/>
      <c r="AR4486" s="385"/>
      <c r="AS4486" s="385"/>
      <c r="AT4486" s="385"/>
      <c r="AU4486" s="359"/>
      <c r="AW4486" s="416"/>
      <c r="AX4486" s="694"/>
      <c r="AY4486" s="641"/>
      <c r="AZ4486" s="385"/>
      <c r="BA4486" s="385"/>
      <c r="BB4486" s="416"/>
      <c r="BC4486" s="416"/>
      <c r="BD4486" s="416"/>
      <c r="BE4486" s="416"/>
      <c r="BF4486" s="416"/>
      <c r="BG4486" s="416"/>
      <c r="BH4486" s="416"/>
      <c r="BI4486" s="416"/>
      <c r="BJ4486" s="416"/>
    </row>
    <row r="4487" spans="10:62" x14ac:dyDescent="0.2">
      <c r="J4487" s="385"/>
      <c r="K4487" s="217"/>
      <c r="L4487" s="217"/>
      <c r="M4487" s="693"/>
      <c r="N4487" s="693"/>
      <c r="O4487" s="359"/>
      <c r="P4487" s="619"/>
      <c r="Q4487" s="672"/>
      <c r="R4487" s="672"/>
      <c r="S4487" s="672"/>
      <c r="T4487" s="385"/>
      <c r="U4487" s="385"/>
      <c r="V4487" s="385"/>
      <c r="W4487" s="385"/>
      <c r="X4487" s="693"/>
      <c r="Y4487" s="325"/>
      <c r="Z4487" s="308"/>
      <c r="AA4487" s="383"/>
      <c r="AC4487" s="325"/>
      <c r="AD4487" s="325"/>
      <c r="AF4487" s="383"/>
      <c r="AH4487" s="325"/>
      <c r="AI4487" s="325"/>
      <c r="AK4487" s="385"/>
      <c r="AL4487" s="385"/>
      <c r="AM4487" s="359"/>
      <c r="AN4487" s="385"/>
      <c r="AO4487" s="385"/>
      <c r="AP4487" s="385"/>
      <c r="AQ4487" s="385"/>
      <c r="AR4487" s="385"/>
      <c r="AS4487" s="385"/>
      <c r="AT4487" s="385"/>
      <c r="AU4487" s="359"/>
      <c r="AW4487" s="416"/>
      <c r="AX4487" s="694"/>
      <c r="AY4487" s="641"/>
      <c r="AZ4487" s="385"/>
      <c r="BA4487" s="385"/>
      <c r="BB4487" s="416"/>
      <c r="BC4487" s="416"/>
      <c r="BD4487" s="416"/>
      <c r="BE4487" s="416"/>
      <c r="BF4487" s="416"/>
      <c r="BG4487" s="416"/>
      <c r="BH4487" s="416"/>
      <c r="BI4487" s="416"/>
      <c r="BJ4487" s="416"/>
    </row>
    <row r="4488" spans="10:62" x14ac:dyDescent="0.2">
      <c r="J4488" s="385"/>
      <c r="K4488" s="217"/>
      <c r="L4488" s="217"/>
      <c r="M4488" s="693"/>
      <c r="N4488" s="693"/>
      <c r="O4488" s="359"/>
      <c r="P4488" s="619"/>
      <c r="Q4488" s="672"/>
      <c r="R4488" s="672"/>
      <c r="S4488" s="672"/>
      <c r="T4488" s="385"/>
      <c r="U4488" s="385"/>
      <c r="V4488" s="385"/>
      <c r="W4488" s="385"/>
      <c r="X4488" s="693"/>
      <c r="Y4488" s="325"/>
      <c r="Z4488" s="308"/>
      <c r="AA4488" s="383"/>
      <c r="AC4488" s="325"/>
      <c r="AD4488" s="325"/>
      <c r="AF4488" s="383"/>
      <c r="AH4488" s="325"/>
      <c r="AI4488" s="325"/>
      <c r="AK4488" s="385"/>
      <c r="AL4488" s="385"/>
      <c r="AM4488" s="359"/>
      <c r="AN4488" s="385"/>
      <c r="AO4488" s="385"/>
      <c r="AP4488" s="385"/>
      <c r="AQ4488" s="385"/>
      <c r="AR4488" s="385"/>
      <c r="AS4488" s="385"/>
      <c r="AT4488" s="385"/>
      <c r="AU4488" s="359"/>
      <c r="AW4488" s="416"/>
      <c r="AX4488" s="694"/>
      <c r="AY4488" s="641"/>
      <c r="AZ4488" s="385"/>
      <c r="BA4488" s="385"/>
      <c r="BB4488" s="416"/>
      <c r="BC4488" s="416"/>
      <c r="BD4488" s="416"/>
      <c r="BE4488" s="416"/>
      <c r="BF4488" s="416"/>
      <c r="BG4488" s="416"/>
      <c r="BH4488" s="416"/>
      <c r="BI4488" s="416"/>
      <c r="BJ4488" s="416"/>
    </row>
    <row r="4489" spans="10:62" x14ac:dyDescent="0.2">
      <c r="J4489" s="385"/>
      <c r="K4489" s="217"/>
      <c r="L4489" s="217"/>
      <c r="M4489" s="693"/>
      <c r="N4489" s="693"/>
      <c r="O4489" s="359"/>
      <c r="P4489" s="619"/>
      <c r="Q4489" s="672"/>
      <c r="R4489" s="672"/>
      <c r="S4489" s="672"/>
      <c r="T4489" s="385"/>
      <c r="U4489" s="385"/>
      <c r="V4489" s="385"/>
      <c r="W4489" s="385"/>
      <c r="X4489" s="693"/>
      <c r="Y4489" s="325"/>
      <c r="Z4489" s="308"/>
      <c r="AA4489" s="383"/>
      <c r="AC4489" s="325"/>
      <c r="AD4489" s="325"/>
      <c r="AF4489" s="383"/>
      <c r="AH4489" s="325"/>
      <c r="AI4489" s="325"/>
      <c r="AK4489" s="385"/>
      <c r="AL4489" s="385"/>
      <c r="AM4489" s="359"/>
      <c r="AN4489" s="385"/>
      <c r="AO4489" s="385"/>
      <c r="AP4489" s="385"/>
      <c r="AQ4489" s="385"/>
      <c r="AR4489" s="385"/>
      <c r="AS4489" s="385"/>
      <c r="AT4489" s="385"/>
      <c r="AU4489" s="359"/>
      <c r="AW4489" s="416"/>
      <c r="AX4489" s="694"/>
      <c r="AY4489" s="641"/>
      <c r="AZ4489" s="385"/>
      <c r="BA4489" s="385"/>
      <c r="BB4489" s="416"/>
      <c r="BC4489" s="416"/>
      <c r="BD4489" s="416"/>
      <c r="BE4489" s="416"/>
      <c r="BF4489" s="416"/>
      <c r="BG4489" s="416"/>
      <c r="BH4489" s="416"/>
      <c r="BI4489" s="416"/>
      <c r="BJ4489" s="416"/>
    </row>
    <row r="4490" spans="10:62" x14ac:dyDescent="0.2">
      <c r="J4490" s="385"/>
      <c r="K4490" s="217"/>
      <c r="L4490" s="217"/>
      <c r="M4490" s="693"/>
      <c r="N4490" s="693"/>
      <c r="O4490" s="359"/>
      <c r="P4490" s="619"/>
      <c r="Q4490" s="672"/>
      <c r="R4490" s="672"/>
      <c r="S4490" s="672"/>
      <c r="T4490" s="385"/>
      <c r="U4490" s="385"/>
      <c r="V4490" s="385"/>
      <c r="W4490" s="385"/>
      <c r="X4490" s="693"/>
      <c r="Y4490" s="325"/>
      <c r="Z4490" s="308"/>
      <c r="AA4490" s="383"/>
      <c r="AC4490" s="325"/>
      <c r="AD4490" s="325"/>
      <c r="AF4490" s="383"/>
      <c r="AH4490" s="325"/>
      <c r="AI4490" s="325"/>
      <c r="AK4490" s="385"/>
      <c r="AL4490" s="385"/>
      <c r="AM4490" s="359"/>
      <c r="AN4490" s="385"/>
      <c r="AO4490" s="385"/>
      <c r="AP4490" s="385"/>
      <c r="AQ4490" s="385"/>
      <c r="AR4490" s="385"/>
      <c r="AS4490" s="385"/>
      <c r="AT4490" s="385"/>
      <c r="AU4490" s="359"/>
      <c r="AW4490" s="416"/>
      <c r="AX4490" s="694"/>
      <c r="AY4490" s="641"/>
      <c r="AZ4490" s="385"/>
      <c r="BA4490" s="385"/>
      <c r="BB4490" s="416"/>
      <c r="BC4490" s="416"/>
      <c r="BD4490" s="416"/>
      <c r="BE4490" s="416"/>
      <c r="BF4490" s="416"/>
      <c r="BG4490" s="416"/>
      <c r="BH4490" s="416"/>
      <c r="BI4490" s="416"/>
      <c r="BJ4490" s="416"/>
    </row>
    <row r="4491" spans="10:62" x14ac:dyDescent="0.2">
      <c r="J4491" s="385"/>
      <c r="K4491" s="217"/>
      <c r="L4491" s="217"/>
      <c r="M4491" s="693"/>
      <c r="N4491" s="693"/>
      <c r="O4491" s="359"/>
      <c r="P4491" s="619"/>
      <c r="Q4491" s="672"/>
      <c r="R4491" s="672"/>
      <c r="S4491" s="672"/>
      <c r="T4491" s="385"/>
      <c r="U4491" s="385"/>
      <c r="V4491" s="385"/>
      <c r="W4491" s="385"/>
      <c r="X4491" s="693"/>
      <c r="Y4491" s="325"/>
      <c r="Z4491" s="308"/>
      <c r="AA4491" s="383"/>
      <c r="AC4491" s="325"/>
      <c r="AD4491" s="325"/>
      <c r="AF4491" s="383"/>
      <c r="AH4491" s="325"/>
      <c r="AI4491" s="325"/>
      <c r="AK4491" s="385"/>
      <c r="AL4491" s="385"/>
      <c r="AM4491" s="359"/>
      <c r="AN4491" s="385"/>
      <c r="AO4491" s="385"/>
      <c r="AP4491" s="385"/>
      <c r="AQ4491" s="385"/>
      <c r="AR4491" s="385"/>
      <c r="AS4491" s="385"/>
      <c r="AT4491" s="385"/>
      <c r="AU4491" s="359"/>
      <c r="AW4491" s="416"/>
      <c r="AX4491" s="694"/>
      <c r="AY4491" s="641"/>
      <c r="AZ4491" s="385"/>
      <c r="BA4491" s="385"/>
      <c r="BB4491" s="416"/>
      <c r="BC4491" s="416"/>
      <c r="BD4491" s="416"/>
      <c r="BE4491" s="416"/>
      <c r="BF4491" s="416"/>
      <c r="BG4491" s="416"/>
      <c r="BH4491" s="416"/>
      <c r="BI4491" s="416"/>
      <c r="BJ4491" s="416"/>
    </row>
    <row r="4492" spans="10:62" x14ac:dyDescent="0.2">
      <c r="J4492" s="385"/>
      <c r="K4492" s="217"/>
      <c r="L4492" s="217"/>
      <c r="M4492" s="693"/>
      <c r="N4492" s="693"/>
      <c r="O4492" s="359"/>
      <c r="P4492" s="619"/>
      <c r="Q4492" s="672"/>
      <c r="R4492" s="672"/>
      <c r="S4492" s="672"/>
      <c r="T4492" s="385"/>
      <c r="U4492" s="385"/>
      <c r="V4492" s="385"/>
      <c r="W4492" s="385"/>
      <c r="X4492" s="693"/>
      <c r="Y4492" s="325"/>
      <c r="Z4492" s="308"/>
      <c r="AA4492" s="383"/>
      <c r="AC4492" s="325"/>
      <c r="AD4492" s="325"/>
      <c r="AF4492" s="383"/>
      <c r="AH4492" s="325"/>
      <c r="AI4492" s="325"/>
      <c r="AK4492" s="385"/>
      <c r="AL4492" s="385"/>
      <c r="AM4492" s="359"/>
      <c r="AN4492" s="385"/>
      <c r="AO4492" s="385"/>
      <c r="AP4492" s="385"/>
      <c r="AQ4492" s="385"/>
      <c r="AR4492" s="385"/>
      <c r="AS4492" s="385"/>
      <c r="AT4492" s="385"/>
      <c r="AU4492" s="359"/>
      <c r="AW4492" s="416"/>
      <c r="AX4492" s="694"/>
      <c r="AY4492" s="641"/>
      <c r="AZ4492" s="385"/>
      <c r="BA4492" s="385"/>
      <c r="BB4492" s="416"/>
      <c r="BC4492" s="416"/>
      <c r="BD4492" s="416"/>
      <c r="BE4492" s="416"/>
      <c r="BF4492" s="416"/>
      <c r="BG4492" s="416"/>
      <c r="BH4492" s="416"/>
      <c r="BI4492" s="416"/>
      <c r="BJ4492" s="416"/>
    </row>
    <row r="4493" spans="10:62" x14ac:dyDescent="0.2">
      <c r="J4493" s="385"/>
      <c r="K4493" s="217"/>
      <c r="L4493" s="217"/>
      <c r="M4493" s="693"/>
      <c r="N4493" s="693"/>
      <c r="O4493" s="359"/>
      <c r="P4493" s="619"/>
      <c r="Q4493" s="672"/>
      <c r="R4493" s="672"/>
      <c r="S4493" s="672"/>
      <c r="T4493" s="385"/>
      <c r="U4493" s="385"/>
      <c r="V4493" s="385"/>
      <c r="W4493" s="385"/>
      <c r="X4493" s="693"/>
      <c r="Y4493" s="325"/>
      <c r="Z4493" s="308"/>
      <c r="AA4493" s="383"/>
      <c r="AC4493" s="325"/>
      <c r="AD4493" s="325"/>
      <c r="AF4493" s="383"/>
      <c r="AH4493" s="325"/>
      <c r="AI4493" s="325"/>
      <c r="AK4493" s="385"/>
      <c r="AL4493" s="385"/>
      <c r="AM4493" s="359"/>
      <c r="AN4493" s="385"/>
      <c r="AO4493" s="385"/>
      <c r="AP4493" s="385"/>
      <c r="AQ4493" s="385"/>
      <c r="AR4493" s="385"/>
      <c r="AS4493" s="385"/>
      <c r="AT4493" s="385"/>
      <c r="AU4493" s="359"/>
      <c r="AW4493" s="416"/>
      <c r="AX4493" s="694"/>
      <c r="AY4493" s="641"/>
      <c r="AZ4493" s="385"/>
      <c r="BA4493" s="385"/>
      <c r="BB4493" s="416"/>
      <c r="BC4493" s="416"/>
      <c r="BD4493" s="416"/>
      <c r="BE4493" s="416"/>
      <c r="BF4493" s="416"/>
      <c r="BG4493" s="416"/>
      <c r="BH4493" s="416"/>
      <c r="BI4493" s="416"/>
      <c r="BJ4493" s="416"/>
    </row>
    <row r="4494" spans="10:62" x14ac:dyDescent="0.2">
      <c r="J4494" s="385"/>
      <c r="K4494" s="217"/>
      <c r="L4494" s="217"/>
      <c r="M4494" s="693"/>
      <c r="N4494" s="693"/>
      <c r="O4494" s="359"/>
      <c r="P4494" s="619"/>
      <c r="Q4494" s="672"/>
      <c r="R4494" s="672"/>
      <c r="S4494" s="672"/>
      <c r="T4494" s="385"/>
      <c r="U4494" s="385"/>
      <c r="V4494" s="385"/>
      <c r="W4494" s="385"/>
      <c r="X4494" s="693"/>
      <c r="Y4494" s="325"/>
      <c r="Z4494" s="308"/>
      <c r="AA4494" s="383"/>
      <c r="AC4494" s="325"/>
      <c r="AD4494" s="325"/>
      <c r="AF4494" s="383"/>
      <c r="AH4494" s="325"/>
      <c r="AI4494" s="325"/>
      <c r="AK4494" s="385"/>
      <c r="AL4494" s="385"/>
      <c r="AM4494" s="359"/>
      <c r="AN4494" s="385"/>
      <c r="AO4494" s="385"/>
      <c r="AP4494" s="385"/>
      <c r="AQ4494" s="385"/>
      <c r="AR4494" s="385"/>
      <c r="AS4494" s="385"/>
      <c r="AT4494" s="385"/>
      <c r="AU4494" s="359"/>
      <c r="AW4494" s="416"/>
      <c r="AX4494" s="694"/>
      <c r="AY4494" s="641"/>
      <c r="AZ4494" s="385"/>
      <c r="BA4494" s="385"/>
      <c r="BB4494" s="416"/>
      <c r="BC4494" s="416"/>
      <c r="BD4494" s="416"/>
      <c r="BE4494" s="416"/>
      <c r="BF4494" s="416"/>
      <c r="BG4494" s="416"/>
      <c r="BH4494" s="416"/>
      <c r="BI4494" s="416"/>
      <c r="BJ4494" s="416"/>
    </row>
    <row r="4495" spans="10:62" x14ac:dyDescent="0.2">
      <c r="J4495" s="385"/>
      <c r="K4495" s="217"/>
      <c r="L4495" s="217"/>
      <c r="M4495" s="693"/>
      <c r="N4495" s="693"/>
      <c r="O4495" s="359"/>
      <c r="P4495" s="619"/>
      <c r="Q4495" s="672"/>
      <c r="R4495" s="672"/>
      <c r="S4495" s="672"/>
      <c r="T4495" s="385"/>
      <c r="U4495" s="385"/>
      <c r="V4495" s="385"/>
      <c r="W4495" s="385"/>
      <c r="X4495" s="693"/>
      <c r="Y4495" s="325"/>
      <c r="Z4495" s="308"/>
      <c r="AA4495" s="383"/>
      <c r="AC4495" s="325"/>
      <c r="AD4495" s="325"/>
      <c r="AF4495" s="383"/>
      <c r="AH4495" s="325"/>
      <c r="AI4495" s="325"/>
      <c r="AK4495" s="385"/>
      <c r="AL4495" s="385"/>
      <c r="AM4495" s="359"/>
      <c r="AN4495" s="385"/>
      <c r="AO4495" s="385"/>
      <c r="AP4495" s="385"/>
      <c r="AQ4495" s="385"/>
      <c r="AR4495" s="385"/>
      <c r="AS4495" s="385"/>
      <c r="AT4495" s="385"/>
      <c r="AU4495" s="359"/>
      <c r="AW4495" s="416"/>
      <c r="AX4495" s="694"/>
      <c r="AY4495" s="641"/>
      <c r="AZ4495" s="385"/>
      <c r="BA4495" s="385"/>
      <c r="BB4495" s="416"/>
      <c r="BC4495" s="416"/>
      <c r="BD4495" s="416"/>
      <c r="BE4495" s="416"/>
      <c r="BF4495" s="416"/>
      <c r="BG4495" s="416"/>
      <c r="BH4495" s="416"/>
      <c r="BI4495" s="416"/>
      <c r="BJ4495" s="416"/>
    </row>
    <row r="4496" spans="10:62" x14ac:dyDescent="0.2">
      <c r="J4496" s="385"/>
      <c r="K4496" s="217"/>
      <c r="L4496" s="217"/>
      <c r="M4496" s="693"/>
      <c r="N4496" s="693"/>
      <c r="O4496" s="359"/>
      <c r="P4496" s="619"/>
      <c r="Q4496" s="672"/>
      <c r="R4496" s="672"/>
      <c r="S4496" s="672"/>
      <c r="T4496" s="385"/>
      <c r="U4496" s="385"/>
      <c r="V4496" s="385"/>
      <c r="W4496" s="385"/>
      <c r="X4496" s="693"/>
      <c r="Y4496" s="325"/>
      <c r="Z4496" s="308"/>
      <c r="AA4496" s="383"/>
      <c r="AC4496" s="325"/>
      <c r="AD4496" s="325"/>
      <c r="AF4496" s="383"/>
      <c r="AH4496" s="325"/>
      <c r="AI4496" s="325"/>
      <c r="AK4496" s="385"/>
      <c r="AL4496" s="385"/>
      <c r="AM4496" s="359"/>
      <c r="AN4496" s="385"/>
      <c r="AO4496" s="385"/>
      <c r="AP4496" s="385"/>
      <c r="AQ4496" s="385"/>
      <c r="AR4496" s="385"/>
      <c r="AS4496" s="385"/>
      <c r="AT4496" s="385"/>
      <c r="AU4496" s="359"/>
      <c r="AW4496" s="416"/>
      <c r="AX4496" s="694"/>
      <c r="AY4496" s="641"/>
      <c r="AZ4496" s="385"/>
      <c r="BA4496" s="385"/>
      <c r="BB4496" s="416"/>
      <c r="BC4496" s="416"/>
      <c r="BD4496" s="416"/>
      <c r="BE4496" s="416"/>
      <c r="BF4496" s="416"/>
      <c r="BG4496" s="416"/>
      <c r="BH4496" s="416"/>
      <c r="BI4496" s="416"/>
      <c r="BJ4496" s="416"/>
    </row>
    <row r="4497" spans="10:62" x14ac:dyDescent="0.2">
      <c r="J4497" s="385"/>
      <c r="K4497" s="217"/>
      <c r="L4497" s="217"/>
      <c r="M4497" s="693"/>
      <c r="N4497" s="693"/>
      <c r="O4497" s="359"/>
      <c r="P4497" s="619"/>
      <c r="Q4497" s="672"/>
      <c r="R4497" s="672"/>
      <c r="S4497" s="672"/>
      <c r="T4497" s="385"/>
      <c r="U4497" s="385"/>
      <c r="V4497" s="385"/>
      <c r="W4497" s="385"/>
      <c r="X4497" s="693"/>
      <c r="Y4497" s="325"/>
      <c r="Z4497" s="308"/>
      <c r="AA4497" s="383"/>
      <c r="AC4497" s="325"/>
      <c r="AD4497" s="325"/>
      <c r="AF4497" s="383"/>
      <c r="AH4497" s="325"/>
      <c r="AI4497" s="325"/>
      <c r="AK4497" s="385"/>
      <c r="AL4497" s="385"/>
      <c r="AM4497" s="359"/>
      <c r="AN4497" s="385"/>
      <c r="AO4497" s="385"/>
      <c r="AP4497" s="385"/>
      <c r="AQ4497" s="385"/>
      <c r="AR4497" s="385"/>
      <c r="AS4497" s="385"/>
      <c r="AT4497" s="385"/>
      <c r="AU4497" s="359"/>
      <c r="AW4497" s="416"/>
      <c r="AX4497" s="694"/>
      <c r="AY4497" s="641"/>
      <c r="AZ4497" s="385"/>
      <c r="BA4497" s="385"/>
      <c r="BB4497" s="416"/>
      <c r="BC4497" s="416"/>
      <c r="BD4497" s="416"/>
      <c r="BE4497" s="416"/>
      <c r="BF4497" s="416"/>
      <c r="BG4497" s="416"/>
      <c r="BH4497" s="416"/>
      <c r="BI4497" s="416"/>
      <c r="BJ4497" s="416"/>
    </row>
    <row r="4498" spans="10:62" x14ac:dyDescent="0.2">
      <c r="J4498" s="385"/>
      <c r="K4498" s="217"/>
      <c r="L4498" s="217"/>
      <c r="M4498" s="693"/>
      <c r="N4498" s="693"/>
      <c r="O4498" s="359"/>
      <c r="P4498" s="619"/>
      <c r="Q4498" s="672"/>
      <c r="R4498" s="672"/>
      <c r="S4498" s="672"/>
      <c r="T4498" s="385"/>
      <c r="U4498" s="385"/>
      <c r="V4498" s="385"/>
      <c r="W4498" s="385"/>
      <c r="X4498" s="693"/>
      <c r="Y4498" s="325"/>
      <c r="Z4498" s="308"/>
      <c r="AA4498" s="383"/>
      <c r="AC4498" s="325"/>
      <c r="AD4498" s="325"/>
      <c r="AF4498" s="383"/>
      <c r="AH4498" s="325"/>
      <c r="AI4498" s="325"/>
      <c r="AK4498" s="385"/>
      <c r="AL4498" s="385"/>
      <c r="AM4498" s="359"/>
      <c r="AN4498" s="385"/>
      <c r="AO4498" s="385"/>
      <c r="AP4498" s="385"/>
      <c r="AQ4498" s="385"/>
      <c r="AR4498" s="385"/>
      <c r="AS4498" s="385"/>
      <c r="AT4498" s="385"/>
      <c r="AU4498" s="359"/>
      <c r="AW4498" s="416"/>
      <c r="AX4498" s="694"/>
      <c r="AY4498" s="641"/>
      <c r="AZ4498" s="385"/>
      <c r="BA4498" s="385"/>
      <c r="BB4498" s="416"/>
      <c r="BC4498" s="416"/>
      <c r="BD4498" s="416"/>
      <c r="BE4498" s="416"/>
      <c r="BF4498" s="416"/>
      <c r="BG4498" s="416"/>
      <c r="BH4498" s="416"/>
      <c r="BI4498" s="416"/>
      <c r="BJ4498" s="416"/>
    </row>
    <row r="4499" spans="10:62" x14ac:dyDescent="0.2">
      <c r="J4499" s="385"/>
      <c r="K4499" s="217"/>
      <c r="L4499" s="217"/>
      <c r="M4499" s="693"/>
      <c r="N4499" s="693"/>
      <c r="O4499" s="359"/>
      <c r="P4499" s="619"/>
      <c r="Q4499" s="672"/>
      <c r="R4499" s="672"/>
      <c r="S4499" s="672"/>
      <c r="T4499" s="385"/>
      <c r="U4499" s="385"/>
      <c r="V4499" s="385"/>
      <c r="W4499" s="385"/>
      <c r="X4499" s="693"/>
      <c r="Y4499" s="325"/>
      <c r="Z4499" s="308"/>
      <c r="AA4499" s="383"/>
      <c r="AC4499" s="325"/>
      <c r="AD4499" s="325"/>
      <c r="AF4499" s="383"/>
      <c r="AH4499" s="325"/>
      <c r="AI4499" s="325"/>
      <c r="AK4499" s="385"/>
      <c r="AL4499" s="385"/>
      <c r="AM4499" s="359"/>
      <c r="AN4499" s="385"/>
      <c r="AO4499" s="385"/>
      <c r="AP4499" s="385"/>
      <c r="AQ4499" s="385"/>
      <c r="AR4499" s="385"/>
      <c r="AS4499" s="385"/>
      <c r="AT4499" s="385"/>
      <c r="AU4499" s="359"/>
      <c r="AW4499" s="416"/>
      <c r="AX4499" s="694"/>
      <c r="AY4499" s="641"/>
      <c r="AZ4499" s="385"/>
      <c r="BA4499" s="385"/>
      <c r="BB4499" s="416"/>
      <c r="BC4499" s="416"/>
      <c r="BD4499" s="416"/>
      <c r="BE4499" s="416"/>
      <c r="BF4499" s="416"/>
      <c r="BG4499" s="416"/>
      <c r="BH4499" s="416"/>
      <c r="BI4499" s="416"/>
      <c r="BJ4499" s="416"/>
    </row>
    <row r="4500" spans="10:62" x14ac:dyDescent="0.2">
      <c r="J4500" s="385"/>
      <c r="K4500" s="217"/>
      <c r="L4500" s="217"/>
      <c r="M4500" s="693"/>
      <c r="N4500" s="693"/>
      <c r="O4500" s="359"/>
      <c r="P4500" s="619"/>
      <c r="Q4500" s="672"/>
      <c r="R4500" s="672"/>
      <c r="S4500" s="672"/>
      <c r="T4500" s="385"/>
      <c r="U4500" s="385"/>
      <c r="V4500" s="385"/>
      <c r="W4500" s="385"/>
      <c r="X4500" s="693"/>
      <c r="Y4500" s="325"/>
      <c r="Z4500" s="308"/>
      <c r="AA4500" s="383"/>
      <c r="AC4500" s="325"/>
      <c r="AD4500" s="325"/>
      <c r="AF4500" s="383"/>
      <c r="AH4500" s="325"/>
      <c r="AI4500" s="325"/>
      <c r="AK4500" s="385"/>
      <c r="AL4500" s="385"/>
      <c r="AM4500" s="359"/>
      <c r="AN4500" s="385"/>
      <c r="AO4500" s="385"/>
      <c r="AP4500" s="385"/>
      <c r="AQ4500" s="385"/>
      <c r="AR4500" s="385"/>
      <c r="AS4500" s="385"/>
      <c r="AT4500" s="385"/>
      <c r="AU4500" s="359"/>
      <c r="AW4500" s="416"/>
      <c r="AX4500" s="694"/>
      <c r="AY4500" s="641"/>
      <c r="AZ4500" s="385"/>
      <c r="BA4500" s="385"/>
      <c r="BB4500" s="416"/>
      <c r="BC4500" s="416"/>
      <c r="BD4500" s="416"/>
      <c r="BE4500" s="416"/>
      <c r="BF4500" s="416"/>
      <c r="BG4500" s="416"/>
      <c r="BH4500" s="416"/>
      <c r="BI4500" s="416"/>
      <c r="BJ4500" s="416"/>
    </row>
    <row r="4501" spans="10:62" x14ac:dyDescent="0.2">
      <c r="J4501" s="385"/>
      <c r="K4501" s="217"/>
      <c r="L4501" s="217"/>
      <c r="M4501" s="693"/>
      <c r="N4501" s="693"/>
      <c r="O4501" s="359"/>
      <c r="P4501" s="619"/>
      <c r="Q4501" s="672"/>
      <c r="R4501" s="672"/>
      <c r="S4501" s="672"/>
      <c r="T4501" s="385"/>
      <c r="U4501" s="385"/>
      <c r="V4501" s="385"/>
      <c r="W4501" s="385"/>
      <c r="X4501" s="693"/>
      <c r="Y4501" s="325"/>
      <c r="Z4501" s="308"/>
      <c r="AA4501" s="383"/>
      <c r="AC4501" s="325"/>
      <c r="AD4501" s="325"/>
      <c r="AF4501" s="383"/>
      <c r="AH4501" s="325"/>
      <c r="AI4501" s="325"/>
      <c r="AK4501" s="385"/>
      <c r="AL4501" s="385"/>
      <c r="AM4501" s="359"/>
      <c r="AN4501" s="385"/>
      <c r="AO4501" s="385"/>
      <c r="AP4501" s="385"/>
      <c r="AQ4501" s="385"/>
      <c r="AR4501" s="385"/>
      <c r="AS4501" s="385"/>
      <c r="AT4501" s="385"/>
      <c r="AU4501" s="359"/>
      <c r="AW4501" s="416"/>
      <c r="AX4501" s="694"/>
      <c r="AY4501" s="641"/>
      <c r="AZ4501" s="385"/>
      <c r="BA4501" s="385"/>
      <c r="BB4501" s="416"/>
      <c r="BC4501" s="416"/>
      <c r="BD4501" s="416"/>
      <c r="BE4501" s="416"/>
      <c r="BF4501" s="416"/>
      <c r="BG4501" s="416"/>
      <c r="BH4501" s="416"/>
      <c r="BI4501" s="416"/>
      <c r="BJ4501" s="416"/>
    </row>
    <row r="4502" spans="10:62" x14ac:dyDescent="0.2">
      <c r="J4502" s="385"/>
      <c r="K4502" s="217"/>
      <c r="L4502" s="217"/>
      <c r="M4502" s="693"/>
      <c r="N4502" s="693"/>
      <c r="O4502" s="359"/>
      <c r="P4502" s="619"/>
      <c r="Q4502" s="672"/>
      <c r="R4502" s="672"/>
      <c r="S4502" s="672"/>
      <c r="T4502" s="385"/>
      <c r="U4502" s="385"/>
      <c r="V4502" s="385"/>
      <c r="W4502" s="385"/>
      <c r="X4502" s="693"/>
      <c r="Y4502" s="325"/>
      <c r="Z4502" s="308"/>
      <c r="AA4502" s="383"/>
      <c r="AC4502" s="325"/>
      <c r="AD4502" s="325"/>
      <c r="AF4502" s="383"/>
      <c r="AH4502" s="325"/>
      <c r="AI4502" s="325"/>
      <c r="AK4502" s="385"/>
      <c r="AL4502" s="385"/>
      <c r="AM4502" s="359"/>
      <c r="AN4502" s="385"/>
      <c r="AO4502" s="385"/>
      <c r="AP4502" s="385"/>
      <c r="AQ4502" s="385"/>
      <c r="AR4502" s="385"/>
      <c r="AS4502" s="385"/>
      <c r="AT4502" s="385"/>
      <c r="AU4502" s="359"/>
      <c r="AW4502" s="416"/>
      <c r="AX4502" s="694"/>
      <c r="AY4502" s="641"/>
      <c r="AZ4502" s="385"/>
      <c r="BA4502" s="385"/>
      <c r="BB4502" s="416"/>
      <c r="BC4502" s="416"/>
      <c r="BD4502" s="416"/>
      <c r="BE4502" s="416"/>
      <c r="BF4502" s="416"/>
      <c r="BG4502" s="416"/>
      <c r="BH4502" s="416"/>
      <c r="BI4502" s="416"/>
      <c r="BJ4502" s="416"/>
    </row>
    <row r="4503" spans="10:62" x14ac:dyDescent="0.2">
      <c r="J4503" s="385"/>
      <c r="K4503" s="217"/>
      <c r="L4503" s="217"/>
      <c r="M4503" s="693"/>
      <c r="N4503" s="693"/>
      <c r="O4503" s="359"/>
      <c r="P4503" s="619"/>
      <c r="Q4503" s="672"/>
      <c r="R4503" s="672"/>
      <c r="S4503" s="672"/>
      <c r="T4503" s="385"/>
      <c r="U4503" s="385"/>
      <c r="V4503" s="385"/>
      <c r="W4503" s="385"/>
      <c r="X4503" s="693"/>
      <c r="Y4503" s="325"/>
      <c r="Z4503" s="308"/>
      <c r="AA4503" s="383"/>
      <c r="AC4503" s="325"/>
      <c r="AD4503" s="325"/>
      <c r="AF4503" s="383"/>
      <c r="AH4503" s="325"/>
      <c r="AI4503" s="325"/>
      <c r="AK4503" s="385"/>
      <c r="AL4503" s="385"/>
      <c r="AM4503" s="359"/>
      <c r="AN4503" s="385"/>
      <c r="AO4503" s="385"/>
      <c r="AP4503" s="385"/>
      <c r="AQ4503" s="385"/>
      <c r="AR4503" s="385"/>
      <c r="AS4503" s="385"/>
      <c r="AT4503" s="385"/>
      <c r="AU4503" s="359"/>
      <c r="AW4503" s="416"/>
      <c r="AX4503" s="694"/>
      <c r="AY4503" s="641"/>
      <c r="AZ4503" s="385"/>
      <c r="BA4503" s="385"/>
      <c r="BB4503" s="416"/>
      <c r="BC4503" s="416"/>
      <c r="BD4503" s="416"/>
      <c r="BE4503" s="416"/>
      <c r="BF4503" s="416"/>
      <c r="BG4503" s="416"/>
      <c r="BH4503" s="416"/>
      <c r="BI4503" s="416"/>
      <c r="BJ4503" s="416"/>
    </row>
    <row r="4504" spans="10:62" x14ac:dyDescent="0.2">
      <c r="J4504" s="385"/>
      <c r="K4504" s="217"/>
      <c r="L4504" s="217"/>
      <c r="M4504" s="693"/>
      <c r="N4504" s="693"/>
      <c r="O4504" s="359"/>
      <c r="P4504" s="619"/>
      <c r="Q4504" s="672"/>
      <c r="R4504" s="672"/>
      <c r="S4504" s="672"/>
      <c r="T4504" s="385"/>
      <c r="U4504" s="385"/>
      <c r="V4504" s="385"/>
      <c r="W4504" s="385"/>
      <c r="X4504" s="693"/>
      <c r="Y4504" s="325"/>
      <c r="Z4504" s="308"/>
      <c r="AA4504" s="383"/>
      <c r="AC4504" s="325"/>
      <c r="AD4504" s="325"/>
      <c r="AF4504" s="383"/>
      <c r="AH4504" s="325"/>
      <c r="AI4504" s="325"/>
      <c r="AK4504" s="385"/>
      <c r="AL4504" s="385"/>
      <c r="AM4504" s="359"/>
      <c r="AN4504" s="385"/>
      <c r="AO4504" s="385"/>
      <c r="AP4504" s="385"/>
      <c r="AQ4504" s="385"/>
      <c r="AR4504" s="385"/>
      <c r="AS4504" s="385"/>
      <c r="AT4504" s="385"/>
      <c r="AU4504" s="359"/>
      <c r="AW4504" s="416"/>
      <c r="AX4504" s="694"/>
      <c r="AY4504" s="641"/>
      <c r="AZ4504" s="385"/>
      <c r="BA4504" s="385"/>
      <c r="BB4504" s="416"/>
      <c r="BC4504" s="416"/>
      <c r="BD4504" s="416"/>
      <c r="BE4504" s="416"/>
      <c r="BF4504" s="416"/>
      <c r="BG4504" s="416"/>
      <c r="BH4504" s="416"/>
      <c r="BI4504" s="416"/>
      <c r="BJ4504" s="416"/>
    </row>
    <row r="4505" spans="10:62" x14ac:dyDescent="0.2">
      <c r="J4505" s="385"/>
      <c r="K4505" s="217"/>
      <c r="L4505" s="217"/>
      <c r="M4505" s="693"/>
      <c r="N4505" s="693"/>
      <c r="O4505" s="359"/>
      <c r="P4505" s="619"/>
      <c r="Q4505" s="672"/>
      <c r="R4505" s="672"/>
      <c r="S4505" s="672"/>
      <c r="T4505" s="385"/>
      <c r="U4505" s="385"/>
      <c r="V4505" s="385"/>
      <c r="W4505" s="385"/>
      <c r="X4505" s="693"/>
      <c r="Y4505" s="325"/>
      <c r="Z4505" s="308"/>
      <c r="AA4505" s="383"/>
      <c r="AC4505" s="325"/>
      <c r="AD4505" s="325"/>
      <c r="AF4505" s="383"/>
      <c r="AH4505" s="325"/>
      <c r="AI4505" s="325"/>
      <c r="AK4505" s="385"/>
      <c r="AL4505" s="385"/>
      <c r="AM4505" s="359"/>
      <c r="AN4505" s="385"/>
      <c r="AO4505" s="385"/>
      <c r="AP4505" s="385"/>
      <c r="AQ4505" s="385"/>
      <c r="AR4505" s="385"/>
      <c r="AS4505" s="385"/>
      <c r="AT4505" s="385"/>
      <c r="AU4505" s="359"/>
      <c r="AW4505" s="416"/>
      <c r="AX4505" s="694"/>
      <c r="AY4505" s="641"/>
      <c r="AZ4505" s="385"/>
      <c r="BA4505" s="385"/>
      <c r="BB4505" s="416"/>
      <c r="BC4505" s="416"/>
      <c r="BD4505" s="416"/>
      <c r="BE4505" s="416"/>
      <c r="BF4505" s="416"/>
      <c r="BG4505" s="416"/>
      <c r="BH4505" s="416"/>
      <c r="BI4505" s="416"/>
      <c r="BJ4505" s="416"/>
    </row>
    <row r="4506" spans="10:62" x14ac:dyDescent="0.2">
      <c r="J4506" s="385"/>
      <c r="K4506" s="217"/>
      <c r="L4506" s="217"/>
      <c r="M4506" s="693"/>
      <c r="N4506" s="693"/>
      <c r="O4506" s="359"/>
      <c r="P4506" s="619"/>
      <c r="Q4506" s="672"/>
      <c r="R4506" s="672"/>
      <c r="S4506" s="672"/>
      <c r="T4506" s="385"/>
      <c r="U4506" s="385"/>
      <c r="V4506" s="385"/>
      <c r="W4506" s="385"/>
      <c r="X4506" s="693"/>
      <c r="Y4506" s="325"/>
      <c r="Z4506" s="308"/>
      <c r="AA4506" s="383"/>
      <c r="AC4506" s="325"/>
      <c r="AD4506" s="325"/>
      <c r="AF4506" s="383"/>
      <c r="AH4506" s="325"/>
      <c r="AI4506" s="325"/>
      <c r="AK4506" s="385"/>
      <c r="AL4506" s="385"/>
      <c r="AM4506" s="359"/>
      <c r="AN4506" s="385"/>
      <c r="AO4506" s="385"/>
      <c r="AP4506" s="385"/>
      <c r="AQ4506" s="385"/>
      <c r="AR4506" s="385"/>
      <c r="AS4506" s="385"/>
      <c r="AT4506" s="385"/>
      <c r="AU4506" s="359"/>
      <c r="AW4506" s="416"/>
      <c r="AX4506" s="694"/>
      <c r="AY4506" s="641"/>
      <c r="AZ4506" s="385"/>
      <c r="BA4506" s="385"/>
      <c r="BB4506" s="416"/>
      <c r="BC4506" s="416"/>
      <c r="BD4506" s="416"/>
      <c r="BE4506" s="416"/>
      <c r="BF4506" s="416"/>
      <c r="BG4506" s="416"/>
      <c r="BH4506" s="416"/>
      <c r="BI4506" s="416"/>
      <c r="BJ4506" s="416"/>
    </row>
    <row r="4507" spans="10:62" x14ac:dyDescent="0.2">
      <c r="J4507" s="385"/>
      <c r="K4507" s="217"/>
      <c r="L4507" s="217"/>
      <c r="M4507" s="693"/>
      <c r="N4507" s="693"/>
      <c r="O4507" s="359"/>
      <c r="P4507" s="619"/>
      <c r="Q4507" s="672"/>
      <c r="R4507" s="672"/>
      <c r="S4507" s="672"/>
      <c r="T4507" s="385"/>
      <c r="U4507" s="385"/>
      <c r="V4507" s="385"/>
      <c r="W4507" s="385"/>
      <c r="X4507" s="693"/>
      <c r="Y4507" s="325"/>
      <c r="Z4507" s="308"/>
      <c r="AA4507" s="383"/>
      <c r="AC4507" s="325"/>
      <c r="AD4507" s="325"/>
      <c r="AF4507" s="383"/>
      <c r="AH4507" s="325"/>
      <c r="AI4507" s="325"/>
      <c r="AK4507" s="385"/>
      <c r="AL4507" s="385"/>
      <c r="AM4507" s="359"/>
      <c r="AN4507" s="385"/>
      <c r="AO4507" s="385"/>
      <c r="AP4507" s="385"/>
      <c r="AQ4507" s="385"/>
      <c r="AR4507" s="385"/>
      <c r="AS4507" s="385"/>
      <c r="AT4507" s="385"/>
      <c r="AU4507" s="359"/>
      <c r="AW4507" s="416"/>
      <c r="AX4507" s="694"/>
      <c r="AY4507" s="641"/>
      <c r="AZ4507" s="385"/>
      <c r="BA4507" s="385"/>
      <c r="BB4507" s="416"/>
      <c r="BC4507" s="416"/>
      <c r="BD4507" s="416"/>
      <c r="BE4507" s="416"/>
      <c r="BF4507" s="416"/>
      <c r="BG4507" s="416"/>
      <c r="BH4507" s="416"/>
      <c r="BI4507" s="416"/>
      <c r="BJ4507" s="416"/>
    </row>
    <row r="4508" spans="10:62" x14ac:dyDescent="0.2">
      <c r="J4508" s="385"/>
      <c r="K4508" s="217"/>
      <c r="L4508" s="217"/>
      <c r="M4508" s="693"/>
      <c r="N4508" s="693"/>
      <c r="O4508" s="359"/>
      <c r="P4508" s="619"/>
      <c r="Q4508" s="672"/>
      <c r="R4508" s="672"/>
      <c r="S4508" s="672"/>
      <c r="T4508" s="385"/>
      <c r="U4508" s="385"/>
      <c r="V4508" s="385"/>
      <c r="W4508" s="385"/>
      <c r="X4508" s="693"/>
      <c r="Y4508" s="325"/>
      <c r="Z4508" s="308"/>
      <c r="AA4508" s="383"/>
      <c r="AC4508" s="325"/>
      <c r="AD4508" s="325"/>
      <c r="AF4508" s="383"/>
      <c r="AH4508" s="325"/>
      <c r="AI4508" s="325"/>
      <c r="AK4508" s="385"/>
      <c r="AL4508" s="385"/>
      <c r="AM4508" s="359"/>
      <c r="AN4508" s="385"/>
      <c r="AO4508" s="385"/>
      <c r="AP4508" s="385"/>
      <c r="AQ4508" s="385"/>
      <c r="AR4508" s="385"/>
      <c r="AS4508" s="385"/>
      <c r="AT4508" s="385"/>
      <c r="AU4508" s="359"/>
      <c r="AW4508" s="416"/>
      <c r="AX4508" s="694"/>
      <c r="AY4508" s="641"/>
      <c r="AZ4508" s="385"/>
      <c r="BA4508" s="385"/>
      <c r="BB4508" s="416"/>
      <c r="BC4508" s="416"/>
      <c r="BD4508" s="416"/>
      <c r="BE4508" s="416"/>
      <c r="BF4508" s="416"/>
      <c r="BG4508" s="416"/>
      <c r="BH4508" s="416"/>
      <c r="BI4508" s="416"/>
      <c r="BJ4508" s="416"/>
    </row>
    <row r="4509" spans="10:62" x14ac:dyDescent="0.2">
      <c r="J4509" s="385"/>
      <c r="K4509" s="217"/>
      <c r="L4509" s="217"/>
      <c r="M4509" s="693"/>
      <c r="N4509" s="693"/>
      <c r="O4509" s="359"/>
      <c r="P4509" s="619"/>
      <c r="Q4509" s="672"/>
      <c r="R4509" s="672"/>
      <c r="S4509" s="672"/>
      <c r="T4509" s="385"/>
      <c r="U4509" s="385"/>
      <c r="V4509" s="385"/>
      <c r="W4509" s="385"/>
      <c r="X4509" s="693"/>
      <c r="Y4509" s="325"/>
      <c r="Z4509" s="308"/>
      <c r="AA4509" s="383"/>
      <c r="AC4509" s="325"/>
      <c r="AD4509" s="325"/>
      <c r="AF4509" s="383"/>
      <c r="AH4509" s="325"/>
      <c r="AI4509" s="325"/>
      <c r="AK4509" s="385"/>
      <c r="AL4509" s="385"/>
      <c r="AM4509" s="359"/>
      <c r="AN4509" s="385"/>
      <c r="AO4509" s="385"/>
      <c r="AP4509" s="385"/>
      <c r="AQ4509" s="385"/>
      <c r="AR4509" s="385"/>
      <c r="AS4509" s="385"/>
      <c r="AT4509" s="385"/>
      <c r="AU4509" s="359"/>
      <c r="AW4509" s="416"/>
      <c r="AX4509" s="694"/>
      <c r="AY4509" s="641"/>
      <c r="AZ4509" s="385"/>
      <c r="BA4509" s="385"/>
      <c r="BB4509" s="416"/>
      <c r="BC4509" s="416"/>
      <c r="BD4509" s="416"/>
      <c r="BE4509" s="416"/>
      <c r="BF4509" s="416"/>
      <c r="BG4509" s="416"/>
      <c r="BH4509" s="416"/>
      <c r="BI4509" s="416"/>
      <c r="BJ4509" s="416"/>
    </row>
    <row r="4510" spans="10:62" x14ac:dyDescent="0.2">
      <c r="J4510" s="385"/>
      <c r="K4510" s="217"/>
      <c r="L4510" s="217"/>
      <c r="M4510" s="693"/>
      <c r="N4510" s="693"/>
      <c r="O4510" s="359"/>
      <c r="P4510" s="619"/>
      <c r="Q4510" s="672"/>
      <c r="R4510" s="672"/>
      <c r="S4510" s="672"/>
      <c r="T4510" s="385"/>
      <c r="U4510" s="385"/>
      <c r="V4510" s="385"/>
      <c r="W4510" s="385"/>
      <c r="X4510" s="693"/>
      <c r="Y4510" s="325"/>
      <c r="Z4510" s="308"/>
      <c r="AA4510" s="383"/>
      <c r="AC4510" s="325"/>
      <c r="AD4510" s="325"/>
      <c r="AF4510" s="383"/>
      <c r="AH4510" s="325"/>
      <c r="AI4510" s="325"/>
      <c r="AK4510" s="385"/>
      <c r="AL4510" s="385"/>
      <c r="AM4510" s="359"/>
      <c r="AN4510" s="385"/>
      <c r="AO4510" s="385"/>
      <c r="AP4510" s="385"/>
      <c r="AQ4510" s="385"/>
      <c r="AR4510" s="385"/>
      <c r="AS4510" s="385"/>
      <c r="AT4510" s="385"/>
      <c r="AU4510" s="359"/>
      <c r="AW4510" s="416"/>
      <c r="AX4510" s="694"/>
      <c r="AY4510" s="641"/>
      <c r="AZ4510" s="385"/>
      <c r="BA4510" s="385"/>
      <c r="BB4510" s="416"/>
      <c r="BC4510" s="416"/>
      <c r="BD4510" s="416"/>
      <c r="BE4510" s="416"/>
      <c r="BF4510" s="416"/>
      <c r="BG4510" s="416"/>
      <c r="BH4510" s="416"/>
      <c r="BI4510" s="416"/>
      <c r="BJ4510" s="416"/>
    </row>
    <row r="4511" spans="10:62" x14ac:dyDescent="0.2">
      <c r="J4511" s="385"/>
      <c r="K4511" s="217"/>
      <c r="L4511" s="217"/>
      <c r="M4511" s="693"/>
      <c r="N4511" s="693"/>
      <c r="O4511" s="359"/>
      <c r="P4511" s="619"/>
      <c r="Q4511" s="672"/>
      <c r="R4511" s="672"/>
      <c r="S4511" s="672"/>
      <c r="T4511" s="385"/>
      <c r="U4511" s="385"/>
      <c r="V4511" s="385"/>
      <c r="W4511" s="385"/>
      <c r="X4511" s="693"/>
      <c r="Y4511" s="325"/>
      <c r="Z4511" s="308"/>
      <c r="AA4511" s="383"/>
      <c r="AC4511" s="325"/>
      <c r="AD4511" s="325"/>
      <c r="AF4511" s="383"/>
      <c r="AH4511" s="325"/>
      <c r="AI4511" s="325"/>
      <c r="AK4511" s="385"/>
      <c r="AL4511" s="385"/>
      <c r="AM4511" s="359"/>
      <c r="AN4511" s="385"/>
      <c r="AO4511" s="385"/>
      <c r="AP4511" s="385"/>
      <c r="AQ4511" s="385"/>
      <c r="AR4511" s="385"/>
      <c r="AS4511" s="385"/>
      <c r="AT4511" s="385"/>
      <c r="AU4511" s="359"/>
      <c r="AW4511" s="416"/>
      <c r="AX4511" s="694"/>
      <c r="AY4511" s="641"/>
      <c r="AZ4511" s="385"/>
      <c r="BA4511" s="385"/>
      <c r="BB4511" s="416"/>
      <c r="BC4511" s="416"/>
      <c r="BD4511" s="416"/>
      <c r="BE4511" s="416"/>
      <c r="BF4511" s="416"/>
      <c r="BG4511" s="416"/>
      <c r="BH4511" s="416"/>
      <c r="BI4511" s="416"/>
      <c r="BJ4511" s="416"/>
    </row>
    <row r="4512" spans="10:62" x14ac:dyDescent="0.2">
      <c r="J4512" s="385"/>
      <c r="K4512" s="217"/>
      <c r="L4512" s="217"/>
      <c r="M4512" s="693"/>
      <c r="N4512" s="693"/>
      <c r="O4512" s="359"/>
      <c r="P4512" s="619"/>
      <c r="Q4512" s="672"/>
      <c r="R4512" s="672"/>
      <c r="S4512" s="672"/>
      <c r="T4512" s="385"/>
      <c r="U4512" s="385"/>
      <c r="V4512" s="385"/>
      <c r="W4512" s="385"/>
      <c r="X4512" s="693"/>
      <c r="Y4512" s="325"/>
      <c r="Z4512" s="308"/>
      <c r="AA4512" s="383"/>
      <c r="AC4512" s="325"/>
      <c r="AD4512" s="325"/>
      <c r="AF4512" s="383"/>
      <c r="AH4512" s="325"/>
      <c r="AI4512" s="325"/>
      <c r="AK4512" s="385"/>
      <c r="AL4512" s="385"/>
      <c r="AM4512" s="359"/>
      <c r="AN4512" s="385"/>
      <c r="AO4512" s="385"/>
      <c r="AP4512" s="385"/>
      <c r="AQ4512" s="385"/>
      <c r="AR4512" s="385"/>
      <c r="AS4512" s="385"/>
      <c r="AT4512" s="385"/>
      <c r="AU4512" s="359"/>
      <c r="AW4512" s="416"/>
      <c r="AX4512" s="694"/>
      <c r="AY4512" s="641"/>
      <c r="AZ4512" s="385"/>
      <c r="BA4512" s="385"/>
      <c r="BB4512" s="416"/>
      <c r="BC4512" s="416"/>
      <c r="BD4512" s="416"/>
      <c r="BE4512" s="416"/>
      <c r="BF4512" s="416"/>
      <c r="BG4512" s="416"/>
      <c r="BH4512" s="416"/>
      <c r="BI4512" s="416"/>
      <c r="BJ4512" s="416"/>
    </row>
    <row r="4513" spans="10:62" x14ac:dyDescent="0.2">
      <c r="J4513" s="385"/>
      <c r="K4513" s="217"/>
      <c r="L4513" s="217"/>
      <c r="M4513" s="693"/>
      <c r="N4513" s="693"/>
      <c r="O4513" s="359"/>
      <c r="P4513" s="619"/>
      <c r="Q4513" s="672"/>
      <c r="R4513" s="672"/>
      <c r="S4513" s="672"/>
      <c r="T4513" s="385"/>
      <c r="U4513" s="385"/>
      <c r="V4513" s="385"/>
      <c r="W4513" s="385"/>
      <c r="X4513" s="693"/>
      <c r="Y4513" s="325"/>
      <c r="Z4513" s="308"/>
      <c r="AA4513" s="383"/>
      <c r="AC4513" s="325"/>
      <c r="AD4513" s="325"/>
      <c r="AF4513" s="383"/>
      <c r="AH4513" s="325"/>
      <c r="AI4513" s="325"/>
      <c r="AK4513" s="385"/>
      <c r="AL4513" s="385"/>
      <c r="AM4513" s="359"/>
      <c r="AN4513" s="385"/>
      <c r="AO4513" s="385"/>
      <c r="AP4513" s="385"/>
      <c r="AQ4513" s="385"/>
      <c r="AR4513" s="385"/>
      <c r="AS4513" s="385"/>
      <c r="AT4513" s="385"/>
      <c r="AU4513" s="359"/>
      <c r="AW4513" s="416"/>
      <c r="AX4513" s="694"/>
      <c r="AY4513" s="641"/>
      <c r="AZ4513" s="385"/>
      <c r="BA4513" s="385"/>
      <c r="BB4513" s="416"/>
      <c r="BC4513" s="416"/>
      <c r="BD4513" s="416"/>
      <c r="BE4513" s="416"/>
      <c r="BF4513" s="416"/>
      <c r="BG4513" s="416"/>
      <c r="BH4513" s="416"/>
      <c r="BI4513" s="416"/>
      <c r="BJ4513" s="416"/>
    </row>
    <row r="4514" spans="10:62" x14ac:dyDescent="0.2">
      <c r="J4514" s="385"/>
      <c r="K4514" s="217"/>
      <c r="L4514" s="217"/>
      <c r="M4514" s="693"/>
      <c r="N4514" s="693"/>
      <c r="O4514" s="359"/>
      <c r="P4514" s="619"/>
      <c r="Q4514" s="672"/>
      <c r="R4514" s="672"/>
      <c r="S4514" s="672"/>
      <c r="T4514" s="385"/>
      <c r="U4514" s="385"/>
      <c r="V4514" s="385"/>
      <c r="W4514" s="385"/>
      <c r="X4514" s="693"/>
      <c r="Y4514" s="325"/>
      <c r="Z4514" s="308"/>
      <c r="AA4514" s="383"/>
      <c r="AC4514" s="325"/>
      <c r="AD4514" s="325"/>
      <c r="AF4514" s="383"/>
      <c r="AH4514" s="325"/>
      <c r="AI4514" s="325"/>
      <c r="AK4514" s="385"/>
      <c r="AL4514" s="385"/>
      <c r="AM4514" s="359"/>
      <c r="AN4514" s="385"/>
      <c r="AO4514" s="385"/>
      <c r="AP4514" s="385"/>
      <c r="AQ4514" s="385"/>
      <c r="AR4514" s="385"/>
      <c r="AS4514" s="385"/>
      <c r="AT4514" s="385"/>
      <c r="AU4514" s="359"/>
      <c r="AW4514" s="416"/>
      <c r="AX4514" s="694"/>
      <c r="AY4514" s="641"/>
      <c r="AZ4514" s="385"/>
      <c r="BA4514" s="385"/>
      <c r="BB4514" s="416"/>
      <c r="BC4514" s="416"/>
      <c r="BD4514" s="416"/>
      <c r="BE4514" s="416"/>
      <c r="BF4514" s="416"/>
      <c r="BG4514" s="416"/>
      <c r="BH4514" s="416"/>
      <c r="BI4514" s="416"/>
      <c r="BJ4514" s="416"/>
    </row>
    <row r="4515" spans="10:62" x14ac:dyDescent="0.2">
      <c r="J4515" s="385"/>
      <c r="K4515" s="217"/>
      <c r="L4515" s="217"/>
      <c r="M4515" s="693"/>
      <c r="N4515" s="693"/>
      <c r="O4515" s="359"/>
      <c r="P4515" s="619"/>
      <c r="Q4515" s="672"/>
      <c r="R4515" s="672"/>
      <c r="S4515" s="672"/>
      <c r="T4515" s="385"/>
      <c r="U4515" s="385"/>
      <c r="V4515" s="385"/>
      <c r="W4515" s="385"/>
      <c r="X4515" s="693"/>
      <c r="Y4515" s="325"/>
      <c r="Z4515" s="308"/>
      <c r="AA4515" s="383"/>
      <c r="AC4515" s="325"/>
      <c r="AD4515" s="325"/>
      <c r="AF4515" s="383"/>
      <c r="AH4515" s="325"/>
      <c r="AI4515" s="325"/>
      <c r="AK4515" s="385"/>
      <c r="AL4515" s="385"/>
      <c r="AM4515" s="359"/>
      <c r="AN4515" s="385"/>
      <c r="AO4515" s="385"/>
      <c r="AP4515" s="385"/>
      <c r="AQ4515" s="385"/>
      <c r="AR4515" s="385"/>
      <c r="AS4515" s="385"/>
      <c r="AT4515" s="385"/>
      <c r="AU4515" s="359"/>
      <c r="AW4515" s="416"/>
      <c r="AX4515" s="694"/>
      <c r="AY4515" s="641"/>
      <c r="AZ4515" s="385"/>
      <c r="BA4515" s="385"/>
      <c r="BB4515" s="416"/>
      <c r="BC4515" s="416"/>
      <c r="BD4515" s="416"/>
      <c r="BE4515" s="416"/>
      <c r="BF4515" s="416"/>
      <c r="BG4515" s="416"/>
      <c r="BH4515" s="416"/>
      <c r="BI4515" s="416"/>
      <c r="BJ4515" s="416"/>
    </row>
    <row r="4516" spans="10:62" x14ac:dyDescent="0.2">
      <c r="J4516" s="385"/>
      <c r="K4516" s="217"/>
      <c r="L4516" s="217"/>
      <c r="M4516" s="693"/>
      <c r="N4516" s="693"/>
      <c r="O4516" s="359"/>
      <c r="P4516" s="619"/>
      <c r="Q4516" s="672"/>
      <c r="R4516" s="672"/>
      <c r="S4516" s="672"/>
      <c r="T4516" s="385"/>
      <c r="U4516" s="385"/>
      <c r="V4516" s="385"/>
      <c r="W4516" s="385"/>
      <c r="X4516" s="693"/>
      <c r="Y4516" s="325"/>
      <c r="Z4516" s="308"/>
      <c r="AA4516" s="383"/>
      <c r="AC4516" s="325"/>
      <c r="AD4516" s="325"/>
      <c r="AF4516" s="383"/>
      <c r="AH4516" s="325"/>
      <c r="AI4516" s="325"/>
      <c r="AK4516" s="385"/>
      <c r="AL4516" s="385"/>
      <c r="AM4516" s="359"/>
      <c r="AN4516" s="385"/>
      <c r="AO4516" s="385"/>
      <c r="AP4516" s="385"/>
      <c r="AQ4516" s="385"/>
      <c r="AR4516" s="385"/>
      <c r="AS4516" s="385"/>
      <c r="AT4516" s="385"/>
      <c r="AU4516" s="359"/>
      <c r="AW4516" s="416"/>
      <c r="AX4516" s="694"/>
      <c r="AY4516" s="641"/>
      <c r="AZ4516" s="385"/>
      <c r="BA4516" s="385"/>
      <c r="BB4516" s="416"/>
      <c r="BC4516" s="416"/>
      <c r="BD4516" s="416"/>
      <c r="BE4516" s="416"/>
      <c r="BF4516" s="416"/>
      <c r="BG4516" s="416"/>
      <c r="BH4516" s="416"/>
      <c r="BI4516" s="416"/>
      <c r="BJ4516" s="416"/>
    </row>
    <row r="4517" spans="10:62" x14ac:dyDescent="0.2">
      <c r="J4517" s="385"/>
      <c r="K4517" s="217"/>
      <c r="L4517" s="217"/>
      <c r="M4517" s="693"/>
      <c r="N4517" s="693"/>
      <c r="O4517" s="359"/>
      <c r="P4517" s="619"/>
      <c r="Q4517" s="672"/>
      <c r="R4517" s="672"/>
      <c r="S4517" s="672"/>
      <c r="T4517" s="385"/>
      <c r="U4517" s="385"/>
      <c r="V4517" s="385"/>
      <c r="W4517" s="385"/>
      <c r="X4517" s="693"/>
      <c r="Y4517" s="325"/>
      <c r="Z4517" s="308"/>
      <c r="AA4517" s="383"/>
      <c r="AC4517" s="325"/>
      <c r="AD4517" s="325"/>
      <c r="AF4517" s="383"/>
      <c r="AH4517" s="325"/>
      <c r="AI4517" s="325"/>
      <c r="AK4517" s="385"/>
      <c r="AL4517" s="385"/>
      <c r="AM4517" s="359"/>
      <c r="AN4517" s="385"/>
      <c r="AO4517" s="385"/>
      <c r="AP4517" s="385"/>
      <c r="AQ4517" s="385"/>
      <c r="AR4517" s="385"/>
      <c r="AS4517" s="385"/>
      <c r="AT4517" s="385"/>
      <c r="AU4517" s="359"/>
      <c r="AW4517" s="416"/>
      <c r="AX4517" s="694"/>
      <c r="AY4517" s="641"/>
      <c r="AZ4517" s="385"/>
      <c r="BA4517" s="385"/>
      <c r="BB4517" s="416"/>
      <c r="BC4517" s="416"/>
      <c r="BD4517" s="416"/>
      <c r="BE4517" s="416"/>
      <c r="BF4517" s="416"/>
      <c r="BG4517" s="416"/>
      <c r="BH4517" s="416"/>
      <c r="BI4517" s="416"/>
      <c r="BJ4517" s="416"/>
    </row>
    <row r="4518" spans="10:62" x14ac:dyDescent="0.2">
      <c r="J4518" s="385"/>
      <c r="K4518" s="217"/>
      <c r="L4518" s="217"/>
      <c r="M4518" s="693"/>
      <c r="N4518" s="693"/>
      <c r="O4518" s="359"/>
      <c r="P4518" s="619"/>
      <c r="Q4518" s="672"/>
      <c r="R4518" s="672"/>
      <c r="S4518" s="672"/>
      <c r="T4518" s="385"/>
      <c r="U4518" s="385"/>
      <c r="V4518" s="385"/>
      <c r="W4518" s="385"/>
      <c r="X4518" s="693"/>
      <c r="Y4518" s="325"/>
      <c r="Z4518" s="308"/>
      <c r="AA4518" s="383"/>
      <c r="AC4518" s="325"/>
      <c r="AD4518" s="325"/>
      <c r="AF4518" s="383"/>
      <c r="AH4518" s="325"/>
      <c r="AI4518" s="325"/>
      <c r="AK4518" s="385"/>
      <c r="AL4518" s="385"/>
      <c r="AM4518" s="359"/>
      <c r="AN4518" s="385"/>
      <c r="AO4518" s="385"/>
      <c r="AP4518" s="385"/>
      <c r="AQ4518" s="385"/>
      <c r="AR4518" s="385"/>
      <c r="AS4518" s="385"/>
      <c r="AT4518" s="385"/>
      <c r="AU4518" s="359"/>
      <c r="AW4518" s="416"/>
      <c r="AX4518" s="694"/>
      <c r="AY4518" s="641"/>
      <c r="AZ4518" s="385"/>
      <c r="BA4518" s="385"/>
      <c r="BB4518" s="416"/>
      <c r="BC4518" s="416"/>
      <c r="BD4518" s="416"/>
      <c r="BE4518" s="416"/>
      <c r="BF4518" s="416"/>
      <c r="BG4518" s="416"/>
      <c r="BH4518" s="416"/>
      <c r="BI4518" s="416"/>
      <c r="BJ4518" s="416"/>
    </row>
    <row r="4519" spans="10:62" x14ac:dyDescent="0.2">
      <c r="J4519" s="385"/>
      <c r="K4519" s="217"/>
      <c r="L4519" s="217"/>
      <c r="M4519" s="693"/>
      <c r="N4519" s="693"/>
      <c r="O4519" s="359"/>
      <c r="P4519" s="619"/>
      <c r="Q4519" s="672"/>
      <c r="R4519" s="672"/>
      <c r="S4519" s="672"/>
      <c r="T4519" s="385"/>
      <c r="U4519" s="385"/>
      <c r="V4519" s="385"/>
      <c r="W4519" s="385"/>
      <c r="X4519" s="693"/>
      <c r="Y4519" s="325"/>
      <c r="Z4519" s="308"/>
      <c r="AA4519" s="383"/>
      <c r="AC4519" s="325"/>
      <c r="AD4519" s="325"/>
      <c r="AF4519" s="383"/>
      <c r="AH4519" s="325"/>
      <c r="AI4519" s="325"/>
      <c r="AK4519" s="385"/>
      <c r="AL4519" s="385"/>
      <c r="AM4519" s="359"/>
      <c r="AN4519" s="385"/>
      <c r="AO4519" s="385"/>
      <c r="AP4519" s="385"/>
      <c r="AQ4519" s="385"/>
      <c r="AR4519" s="385"/>
      <c r="AS4519" s="385"/>
      <c r="AT4519" s="385"/>
      <c r="AU4519" s="359"/>
      <c r="AW4519" s="416"/>
      <c r="AX4519" s="694"/>
      <c r="AY4519" s="641"/>
      <c r="AZ4519" s="385"/>
      <c r="BA4519" s="385"/>
      <c r="BB4519" s="416"/>
      <c r="BC4519" s="416"/>
      <c r="BD4519" s="416"/>
      <c r="BE4519" s="416"/>
      <c r="BF4519" s="416"/>
      <c r="BG4519" s="416"/>
      <c r="BH4519" s="416"/>
      <c r="BI4519" s="416"/>
      <c r="BJ4519" s="416"/>
    </row>
    <row r="4520" spans="10:62" x14ac:dyDescent="0.2">
      <c r="J4520" s="385"/>
      <c r="K4520" s="217"/>
      <c r="L4520" s="217"/>
      <c r="M4520" s="693"/>
      <c r="N4520" s="693"/>
      <c r="O4520" s="359"/>
      <c r="P4520" s="619"/>
      <c r="Q4520" s="672"/>
      <c r="R4520" s="672"/>
      <c r="S4520" s="672"/>
      <c r="T4520" s="385"/>
      <c r="U4520" s="385"/>
      <c r="V4520" s="385"/>
      <c r="W4520" s="385"/>
      <c r="X4520" s="693"/>
      <c r="Y4520" s="325"/>
      <c r="Z4520" s="308"/>
      <c r="AA4520" s="383"/>
      <c r="AC4520" s="325"/>
      <c r="AD4520" s="325"/>
      <c r="AF4520" s="383"/>
      <c r="AH4520" s="325"/>
      <c r="AI4520" s="325"/>
      <c r="AK4520" s="385"/>
      <c r="AL4520" s="385"/>
      <c r="AM4520" s="359"/>
      <c r="AN4520" s="385"/>
      <c r="AO4520" s="385"/>
      <c r="AP4520" s="385"/>
      <c r="AQ4520" s="385"/>
      <c r="AR4520" s="385"/>
      <c r="AS4520" s="385"/>
      <c r="AT4520" s="385"/>
      <c r="AU4520" s="359"/>
      <c r="AW4520" s="416"/>
      <c r="AX4520" s="694"/>
      <c r="AY4520" s="641"/>
      <c r="AZ4520" s="385"/>
      <c r="BA4520" s="385"/>
      <c r="BB4520" s="416"/>
      <c r="BC4520" s="416"/>
      <c r="BD4520" s="416"/>
      <c r="BE4520" s="416"/>
      <c r="BF4520" s="416"/>
      <c r="BG4520" s="416"/>
      <c r="BH4520" s="416"/>
      <c r="BI4520" s="416"/>
      <c r="BJ4520" s="416"/>
    </row>
    <row r="4521" spans="10:62" x14ac:dyDescent="0.2">
      <c r="J4521" s="385"/>
      <c r="K4521" s="217"/>
      <c r="L4521" s="217"/>
      <c r="M4521" s="693"/>
      <c r="N4521" s="693"/>
      <c r="O4521" s="359"/>
      <c r="P4521" s="619"/>
      <c r="Q4521" s="672"/>
      <c r="R4521" s="672"/>
      <c r="S4521" s="672"/>
      <c r="T4521" s="385"/>
      <c r="U4521" s="385"/>
      <c r="V4521" s="385"/>
      <c r="W4521" s="385"/>
      <c r="X4521" s="693"/>
      <c r="Y4521" s="325"/>
      <c r="Z4521" s="308"/>
      <c r="AA4521" s="383"/>
      <c r="AC4521" s="325"/>
      <c r="AD4521" s="325"/>
      <c r="AF4521" s="383"/>
      <c r="AH4521" s="325"/>
      <c r="AI4521" s="325"/>
      <c r="AK4521" s="385"/>
      <c r="AL4521" s="385"/>
      <c r="AM4521" s="359"/>
      <c r="AN4521" s="385"/>
      <c r="AO4521" s="385"/>
      <c r="AP4521" s="385"/>
      <c r="AQ4521" s="385"/>
      <c r="AR4521" s="385"/>
      <c r="AS4521" s="385"/>
      <c r="AT4521" s="385"/>
      <c r="AU4521" s="359"/>
      <c r="AW4521" s="416"/>
      <c r="AX4521" s="694"/>
      <c r="AY4521" s="641"/>
      <c r="AZ4521" s="385"/>
      <c r="BA4521" s="385"/>
      <c r="BB4521" s="416"/>
      <c r="BC4521" s="416"/>
      <c r="BD4521" s="416"/>
      <c r="BE4521" s="416"/>
      <c r="BF4521" s="416"/>
      <c r="BG4521" s="416"/>
      <c r="BH4521" s="416"/>
      <c r="BI4521" s="416"/>
      <c r="BJ4521" s="416"/>
    </row>
    <row r="4522" spans="10:62" x14ac:dyDescent="0.2">
      <c r="J4522" s="385"/>
      <c r="K4522" s="217"/>
      <c r="L4522" s="217"/>
      <c r="M4522" s="693"/>
      <c r="N4522" s="693"/>
      <c r="O4522" s="359"/>
      <c r="P4522" s="619"/>
      <c r="Q4522" s="672"/>
      <c r="R4522" s="672"/>
      <c r="S4522" s="672"/>
      <c r="T4522" s="385"/>
      <c r="U4522" s="385"/>
      <c r="V4522" s="385"/>
      <c r="W4522" s="385"/>
      <c r="X4522" s="693"/>
      <c r="Y4522" s="325"/>
      <c r="Z4522" s="308"/>
      <c r="AA4522" s="383"/>
      <c r="AC4522" s="325"/>
      <c r="AD4522" s="325"/>
      <c r="AF4522" s="383"/>
      <c r="AH4522" s="325"/>
      <c r="AI4522" s="325"/>
      <c r="AK4522" s="385"/>
      <c r="AL4522" s="385"/>
      <c r="AM4522" s="359"/>
      <c r="AN4522" s="385"/>
      <c r="AO4522" s="385"/>
      <c r="AP4522" s="385"/>
      <c r="AQ4522" s="385"/>
      <c r="AR4522" s="385"/>
      <c r="AS4522" s="385"/>
      <c r="AT4522" s="385"/>
      <c r="AU4522" s="359"/>
      <c r="AW4522" s="416"/>
      <c r="AX4522" s="694"/>
      <c r="AY4522" s="641"/>
      <c r="AZ4522" s="385"/>
      <c r="BA4522" s="385"/>
      <c r="BB4522" s="416"/>
      <c r="BC4522" s="416"/>
      <c r="BD4522" s="416"/>
      <c r="BE4522" s="416"/>
      <c r="BF4522" s="416"/>
      <c r="BG4522" s="416"/>
      <c r="BH4522" s="416"/>
      <c r="BI4522" s="416"/>
      <c r="BJ4522" s="416"/>
    </row>
    <row r="4523" spans="10:62" x14ac:dyDescent="0.2">
      <c r="J4523" s="385"/>
      <c r="K4523" s="217"/>
      <c r="L4523" s="217"/>
      <c r="M4523" s="693"/>
      <c r="N4523" s="693"/>
      <c r="O4523" s="359"/>
      <c r="P4523" s="619"/>
      <c r="Q4523" s="672"/>
      <c r="R4523" s="672"/>
      <c r="S4523" s="672"/>
      <c r="T4523" s="385"/>
      <c r="U4523" s="385"/>
      <c r="V4523" s="385"/>
      <c r="W4523" s="385"/>
      <c r="X4523" s="693"/>
      <c r="Y4523" s="325"/>
      <c r="Z4523" s="308"/>
      <c r="AA4523" s="383"/>
      <c r="AC4523" s="325"/>
      <c r="AD4523" s="325"/>
      <c r="AF4523" s="383"/>
      <c r="AH4523" s="325"/>
      <c r="AI4523" s="325"/>
      <c r="AK4523" s="385"/>
      <c r="AL4523" s="385"/>
      <c r="AM4523" s="359"/>
      <c r="AN4523" s="385"/>
      <c r="AO4523" s="385"/>
      <c r="AP4523" s="385"/>
      <c r="AQ4523" s="385"/>
      <c r="AR4523" s="385"/>
      <c r="AS4523" s="385"/>
      <c r="AT4523" s="385"/>
      <c r="AU4523" s="359"/>
      <c r="AW4523" s="416"/>
      <c r="AX4523" s="694"/>
      <c r="AY4523" s="641"/>
      <c r="AZ4523" s="385"/>
      <c r="BA4523" s="385"/>
      <c r="BB4523" s="416"/>
      <c r="BC4523" s="416"/>
      <c r="BD4523" s="416"/>
      <c r="BE4523" s="416"/>
      <c r="BF4523" s="416"/>
      <c r="BG4523" s="416"/>
      <c r="BH4523" s="416"/>
      <c r="BI4523" s="416"/>
      <c r="BJ4523" s="416"/>
    </row>
    <row r="4524" spans="10:62" x14ac:dyDescent="0.2">
      <c r="J4524" s="385"/>
      <c r="K4524" s="217"/>
      <c r="L4524" s="217"/>
      <c r="M4524" s="693"/>
      <c r="N4524" s="693"/>
      <c r="O4524" s="359"/>
      <c r="P4524" s="619"/>
      <c r="Q4524" s="672"/>
      <c r="R4524" s="672"/>
      <c r="S4524" s="672"/>
      <c r="T4524" s="385"/>
      <c r="U4524" s="385"/>
      <c r="V4524" s="385"/>
      <c r="W4524" s="385"/>
      <c r="X4524" s="693"/>
      <c r="Y4524" s="325"/>
      <c r="Z4524" s="308"/>
      <c r="AA4524" s="383"/>
      <c r="AC4524" s="325"/>
      <c r="AD4524" s="325"/>
      <c r="AF4524" s="383"/>
      <c r="AH4524" s="325"/>
      <c r="AI4524" s="325"/>
      <c r="AK4524" s="385"/>
      <c r="AL4524" s="385"/>
      <c r="AM4524" s="359"/>
      <c r="AN4524" s="385"/>
      <c r="AO4524" s="385"/>
      <c r="AP4524" s="385"/>
      <c r="AQ4524" s="385"/>
      <c r="AR4524" s="385"/>
      <c r="AS4524" s="385"/>
      <c r="AT4524" s="385"/>
      <c r="AU4524" s="359"/>
      <c r="AW4524" s="416"/>
      <c r="AX4524" s="694"/>
      <c r="AY4524" s="641"/>
      <c r="AZ4524" s="385"/>
      <c r="BA4524" s="385"/>
      <c r="BB4524" s="416"/>
      <c r="BC4524" s="416"/>
      <c r="BD4524" s="416"/>
      <c r="BE4524" s="416"/>
      <c r="BF4524" s="416"/>
      <c r="BG4524" s="416"/>
      <c r="BH4524" s="416"/>
      <c r="BI4524" s="416"/>
      <c r="BJ4524" s="416"/>
    </row>
    <row r="4525" spans="10:62" x14ac:dyDescent="0.2">
      <c r="J4525" s="385"/>
      <c r="K4525" s="217"/>
      <c r="L4525" s="217"/>
      <c r="M4525" s="693"/>
      <c r="N4525" s="693"/>
      <c r="O4525" s="359"/>
      <c r="P4525" s="619"/>
      <c r="Q4525" s="672"/>
      <c r="R4525" s="672"/>
      <c r="S4525" s="672"/>
      <c r="T4525" s="385"/>
      <c r="U4525" s="385"/>
      <c r="V4525" s="385"/>
      <c r="W4525" s="385"/>
      <c r="X4525" s="693"/>
      <c r="Y4525" s="325"/>
      <c r="Z4525" s="308"/>
      <c r="AA4525" s="383"/>
      <c r="AC4525" s="325"/>
      <c r="AD4525" s="325"/>
      <c r="AF4525" s="383"/>
      <c r="AH4525" s="325"/>
      <c r="AI4525" s="325"/>
      <c r="AK4525" s="385"/>
      <c r="AL4525" s="385"/>
      <c r="AM4525" s="359"/>
      <c r="AN4525" s="385"/>
      <c r="AO4525" s="385"/>
      <c r="AP4525" s="385"/>
      <c r="AQ4525" s="385"/>
      <c r="AR4525" s="385"/>
      <c r="AS4525" s="385"/>
      <c r="AT4525" s="385"/>
      <c r="AU4525" s="359"/>
      <c r="AW4525" s="416"/>
      <c r="AX4525" s="694"/>
      <c r="AY4525" s="641"/>
      <c r="AZ4525" s="385"/>
      <c r="BA4525" s="385"/>
      <c r="BB4525" s="416"/>
      <c r="BC4525" s="416"/>
      <c r="BD4525" s="416"/>
      <c r="BE4525" s="416"/>
      <c r="BF4525" s="416"/>
      <c r="BG4525" s="416"/>
      <c r="BH4525" s="416"/>
      <c r="BI4525" s="416"/>
      <c r="BJ4525" s="416"/>
    </row>
    <row r="4526" spans="10:62" x14ac:dyDescent="0.2">
      <c r="J4526" s="385"/>
      <c r="K4526" s="217"/>
      <c r="L4526" s="217"/>
      <c r="M4526" s="693"/>
      <c r="N4526" s="693"/>
      <c r="O4526" s="359"/>
      <c r="P4526" s="619"/>
      <c r="Q4526" s="672"/>
      <c r="R4526" s="672"/>
      <c r="S4526" s="672"/>
      <c r="T4526" s="385"/>
      <c r="U4526" s="385"/>
      <c r="V4526" s="385"/>
      <c r="W4526" s="385"/>
      <c r="X4526" s="693"/>
      <c r="Y4526" s="325"/>
      <c r="Z4526" s="308"/>
      <c r="AA4526" s="383"/>
      <c r="AC4526" s="325"/>
      <c r="AD4526" s="325"/>
      <c r="AF4526" s="383"/>
      <c r="AH4526" s="325"/>
      <c r="AI4526" s="325"/>
      <c r="AK4526" s="385"/>
      <c r="AL4526" s="385"/>
      <c r="AM4526" s="359"/>
      <c r="AN4526" s="385"/>
      <c r="AO4526" s="385"/>
      <c r="AP4526" s="385"/>
      <c r="AQ4526" s="385"/>
      <c r="AR4526" s="385"/>
      <c r="AS4526" s="385"/>
      <c r="AT4526" s="385"/>
      <c r="AU4526" s="359"/>
      <c r="AW4526" s="416"/>
      <c r="AX4526" s="694"/>
      <c r="AY4526" s="641"/>
      <c r="AZ4526" s="385"/>
      <c r="BA4526" s="385"/>
      <c r="BB4526" s="416"/>
      <c r="BC4526" s="416"/>
      <c r="BD4526" s="416"/>
      <c r="BE4526" s="416"/>
      <c r="BF4526" s="416"/>
      <c r="BG4526" s="416"/>
      <c r="BH4526" s="416"/>
      <c r="BI4526" s="416"/>
      <c r="BJ4526" s="416"/>
    </row>
    <row r="4527" spans="10:62" x14ac:dyDescent="0.2">
      <c r="J4527" s="385"/>
      <c r="K4527" s="217"/>
      <c r="L4527" s="217"/>
      <c r="M4527" s="693"/>
      <c r="N4527" s="693"/>
      <c r="O4527" s="359"/>
      <c r="P4527" s="619"/>
      <c r="Q4527" s="672"/>
      <c r="R4527" s="672"/>
      <c r="S4527" s="672"/>
      <c r="T4527" s="385"/>
      <c r="U4527" s="385"/>
      <c r="V4527" s="385"/>
      <c r="W4527" s="385"/>
      <c r="X4527" s="693"/>
      <c r="Y4527" s="325"/>
      <c r="Z4527" s="308"/>
      <c r="AA4527" s="383"/>
      <c r="AC4527" s="325"/>
      <c r="AD4527" s="325"/>
      <c r="AF4527" s="383"/>
      <c r="AH4527" s="325"/>
      <c r="AI4527" s="325"/>
      <c r="AK4527" s="385"/>
      <c r="AL4527" s="385"/>
      <c r="AM4527" s="359"/>
      <c r="AN4527" s="385"/>
      <c r="AO4527" s="385"/>
      <c r="AP4527" s="385"/>
      <c r="AQ4527" s="385"/>
      <c r="AR4527" s="385"/>
      <c r="AS4527" s="385"/>
      <c r="AT4527" s="385"/>
      <c r="AU4527" s="359"/>
      <c r="AW4527" s="416"/>
      <c r="AX4527" s="694"/>
      <c r="AY4527" s="641"/>
      <c r="AZ4527" s="385"/>
      <c r="BA4527" s="385"/>
      <c r="BB4527" s="416"/>
      <c r="BC4527" s="416"/>
      <c r="BD4527" s="416"/>
      <c r="BE4527" s="416"/>
      <c r="BF4527" s="416"/>
      <c r="BG4527" s="416"/>
      <c r="BH4527" s="416"/>
      <c r="BI4527" s="416"/>
      <c r="BJ4527" s="416"/>
    </row>
    <row r="4528" spans="10:62" x14ac:dyDescent="0.2">
      <c r="J4528" s="385"/>
      <c r="K4528" s="217"/>
      <c r="L4528" s="217"/>
      <c r="M4528" s="693"/>
      <c r="N4528" s="693"/>
      <c r="O4528" s="359"/>
      <c r="P4528" s="619"/>
      <c r="Q4528" s="672"/>
      <c r="R4528" s="672"/>
      <c r="S4528" s="672"/>
      <c r="T4528" s="385"/>
      <c r="U4528" s="385"/>
      <c r="V4528" s="385"/>
      <c r="W4528" s="385"/>
      <c r="X4528" s="693"/>
      <c r="Y4528" s="325"/>
      <c r="Z4528" s="308"/>
      <c r="AA4528" s="383"/>
      <c r="AC4528" s="325"/>
      <c r="AD4528" s="325"/>
      <c r="AF4528" s="383"/>
      <c r="AH4528" s="325"/>
      <c r="AI4528" s="325"/>
      <c r="AK4528" s="385"/>
      <c r="AL4528" s="385"/>
      <c r="AM4528" s="359"/>
      <c r="AN4528" s="385"/>
      <c r="AO4528" s="385"/>
      <c r="AP4528" s="385"/>
      <c r="AQ4528" s="385"/>
      <c r="AR4528" s="385"/>
      <c r="AS4528" s="385"/>
      <c r="AT4528" s="385"/>
      <c r="AU4528" s="359"/>
      <c r="AW4528" s="416"/>
      <c r="AX4528" s="694"/>
      <c r="AY4528" s="641"/>
      <c r="AZ4528" s="385"/>
      <c r="BA4528" s="385"/>
      <c r="BB4528" s="416"/>
      <c r="BC4528" s="416"/>
      <c r="BD4528" s="416"/>
      <c r="BE4528" s="416"/>
      <c r="BF4528" s="416"/>
      <c r="BG4528" s="416"/>
      <c r="BH4528" s="416"/>
      <c r="BI4528" s="416"/>
      <c r="BJ4528" s="416"/>
    </row>
    <row r="4529" spans="10:62" x14ac:dyDescent="0.2">
      <c r="J4529" s="385"/>
      <c r="K4529" s="217"/>
      <c r="L4529" s="217"/>
      <c r="M4529" s="693"/>
      <c r="N4529" s="693"/>
      <c r="O4529" s="359"/>
      <c r="P4529" s="619"/>
      <c r="Q4529" s="672"/>
      <c r="R4529" s="672"/>
      <c r="S4529" s="672"/>
      <c r="T4529" s="385"/>
      <c r="U4529" s="385"/>
      <c r="V4529" s="385"/>
      <c r="W4529" s="385"/>
      <c r="X4529" s="693"/>
      <c r="Y4529" s="325"/>
      <c r="Z4529" s="308"/>
      <c r="AA4529" s="383"/>
      <c r="AC4529" s="325"/>
      <c r="AD4529" s="325"/>
      <c r="AF4529" s="383"/>
      <c r="AH4529" s="325"/>
      <c r="AI4529" s="325"/>
      <c r="AK4529" s="385"/>
      <c r="AL4529" s="385"/>
      <c r="AM4529" s="359"/>
      <c r="AN4529" s="385"/>
      <c r="AO4529" s="385"/>
      <c r="AP4529" s="385"/>
      <c r="AQ4529" s="385"/>
      <c r="AR4529" s="385"/>
      <c r="AS4529" s="385"/>
      <c r="AT4529" s="385"/>
      <c r="AU4529" s="359"/>
      <c r="AW4529" s="416"/>
      <c r="AX4529" s="694"/>
      <c r="AY4529" s="641"/>
      <c r="AZ4529" s="385"/>
      <c r="BA4529" s="385"/>
      <c r="BB4529" s="416"/>
      <c r="BC4529" s="416"/>
      <c r="BD4529" s="416"/>
      <c r="BE4529" s="416"/>
      <c r="BF4529" s="416"/>
      <c r="BG4529" s="416"/>
      <c r="BH4529" s="416"/>
      <c r="BI4529" s="416"/>
      <c r="BJ4529" s="416"/>
    </row>
    <row r="4530" spans="10:62" x14ac:dyDescent="0.2">
      <c r="J4530" s="385"/>
      <c r="K4530" s="217"/>
      <c r="L4530" s="217"/>
      <c r="M4530" s="693"/>
      <c r="N4530" s="693"/>
      <c r="O4530" s="359"/>
      <c r="P4530" s="619"/>
      <c r="Q4530" s="672"/>
      <c r="R4530" s="672"/>
      <c r="S4530" s="672"/>
      <c r="T4530" s="385"/>
      <c r="U4530" s="385"/>
      <c r="V4530" s="385"/>
      <c r="W4530" s="385"/>
      <c r="X4530" s="693"/>
      <c r="Y4530" s="325"/>
      <c r="Z4530" s="308"/>
      <c r="AA4530" s="383"/>
      <c r="AC4530" s="325"/>
      <c r="AD4530" s="325"/>
      <c r="AF4530" s="383"/>
      <c r="AH4530" s="325"/>
      <c r="AI4530" s="325"/>
      <c r="AK4530" s="385"/>
      <c r="AL4530" s="385"/>
      <c r="AM4530" s="359"/>
      <c r="AN4530" s="385"/>
      <c r="AO4530" s="385"/>
      <c r="AP4530" s="385"/>
      <c r="AQ4530" s="385"/>
      <c r="AR4530" s="385"/>
      <c r="AS4530" s="385"/>
      <c r="AT4530" s="385"/>
      <c r="AU4530" s="359"/>
      <c r="AW4530" s="416"/>
      <c r="AX4530" s="694"/>
      <c r="AY4530" s="641"/>
      <c r="AZ4530" s="385"/>
      <c r="BA4530" s="385"/>
      <c r="BB4530" s="416"/>
      <c r="BC4530" s="416"/>
      <c r="BD4530" s="416"/>
      <c r="BE4530" s="416"/>
      <c r="BF4530" s="416"/>
      <c r="BG4530" s="416"/>
      <c r="BH4530" s="416"/>
      <c r="BI4530" s="416"/>
      <c r="BJ4530" s="416"/>
    </row>
    <row r="4531" spans="10:62" x14ac:dyDescent="0.2">
      <c r="J4531" s="385"/>
      <c r="K4531" s="217"/>
      <c r="L4531" s="217"/>
      <c r="M4531" s="693"/>
      <c r="N4531" s="693"/>
      <c r="O4531" s="359"/>
      <c r="P4531" s="619"/>
      <c r="Q4531" s="672"/>
      <c r="R4531" s="672"/>
      <c r="S4531" s="672"/>
      <c r="T4531" s="385"/>
      <c r="U4531" s="385"/>
      <c r="V4531" s="385"/>
      <c r="W4531" s="385"/>
      <c r="X4531" s="693"/>
      <c r="Y4531" s="325"/>
      <c r="Z4531" s="308"/>
      <c r="AA4531" s="383"/>
      <c r="AC4531" s="325"/>
      <c r="AD4531" s="325"/>
      <c r="AF4531" s="383"/>
      <c r="AH4531" s="325"/>
      <c r="AI4531" s="325"/>
      <c r="AK4531" s="385"/>
      <c r="AL4531" s="385"/>
      <c r="AM4531" s="359"/>
      <c r="AN4531" s="385"/>
      <c r="AO4531" s="385"/>
      <c r="AP4531" s="385"/>
      <c r="AQ4531" s="385"/>
      <c r="AR4531" s="385"/>
      <c r="AS4531" s="385"/>
      <c r="AT4531" s="385"/>
      <c r="AU4531" s="359"/>
      <c r="AW4531" s="416"/>
      <c r="AX4531" s="694"/>
      <c r="AY4531" s="641"/>
      <c r="AZ4531" s="385"/>
      <c r="BA4531" s="385"/>
      <c r="BB4531" s="416"/>
      <c r="BC4531" s="416"/>
      <c r="BD4531" s="416"/>
      <c r="BE4531" s="416"/>
      <c r="BF4531" s="416"/>
      <c r="BG4531" s="416"/>
      <c r="BH4531" s="416"/>
      <c r="BI4531" s="416"/>
      <c r="BJ4531" s="416"/>
    </row>
    <row r="4532" spans="10:62" x14ac:dyDescent="0.2">
      <c r="J4532" s="385"/>
      <c r="K4532" s="217"/>
      <c r="L4532" s="217"/>
      <c r="M4532" s="693"/>
      <c r="N4532" s="693"/>
      <c r="O4532" s="359"/>
      <c r="P4532" s="619"/>
      <c r="Q4532" s="672"/>
      <c r="R4532" s="672"/>
      <c r="S4532" s="672"/>
      <c r="T4532" s="385"/>
      <c r="U4532" s="385"/>
      <c r="V4532" s="385"/>
      <c r="W4532" s="385"/>
      <c r="X4532" s="693"/>
      <c r="Y4532" s="325"/>
      <c r="Z4532" s="308"/>
      <c r="AA4532" s="383"/>
      <c r="AC4532" s="325"/>
      <c r="AD4532" s="325"/>
      <c r="AF4532" s="383"/>
      <c r="AH4532" s="325"/>
      <c r="AI4532" s="325"/>
      <c r="AK4532" s="385"/>
      <c r="AL4532" s="385"/>
      <c r="AM4532" s="359"/>
      <c r="AN4532" s="385"/>
      <c r="AO4532" s="385"/>
      <c r="AP4532" s="385"/>
      <c r="AQ4532" s="385"/>
      <c r="AR4532" s="385"/>
      <c r="AS4532" s="385"/>
      <c r="AT4532" s="385"/>
      <c r="AU4532" s="359"/>
      <c r="AW4532" s="416"/>
      <c r="AX4532" s="694"/>
      <c r="AY4532" s="641"/>
      <c r="AZ4532" s="385"/>
      <c r="BA4532" s="385"/>
      <c r="BB4532" s="416"/>
      <c r="BC4532" s="416"/>
      <c r="BD4532" s="416"/>
      <c r="BE4532" s="416"/>
      <c r="BF4532" s="416"/>
      <c r="BG4532" s="416"/>
      <c r="BH4532" s="416"/>
      <c r="BI4532" s="416"/>
      <c r="BJ4532" s="416"/>
    </row>
    <row r="4533" spans="10:62" x14ac:dyDescent="0.2">
      <c r="J4533" s="385"/>
      <c r="K4533" s="217"/>
      <c r="L4533" s="217"/>
      <c r="M4533" s="693"/>
      <c r="N4533" s="693"/>
      <c r="O4533" s="359"/>
      <c r="P4533" s="619"/>
      <c r="Q4533" s="672"/>
      <c r="R4533" s="672"/>
      <c r="S4533" s="672"/>
      <c r="T4533" s="385"/>
      <c r="U4533" s="385"/>
      <c r="V4533" s="385"/>
      <c r="W4533" s="385"/>
      <c r="X4533" s="693"/>
      <c r="Y4533" s="325"/>
      <c r="Z4533" s="308"/>
      <c r="AA4533" s="383"/>
      <c r="AC4533" s="325"/>
      <c r="AD4533" s="325"/>
      <c r="AF4533" s="383"/>
      <c r="AH4533" s="325"/>
      <c r="AI4533" s="325"/>
      <c r="AK4533" s="385"/>
      <c r="AL4533" s="385"/>
      <c r="AM4533" s="359"/>
      <c r="AN4533" s="385"/>
      <c r="AO4533" s="385"/>
      <c r="AP4533" s="385"/>
      <c r="AQ4533" s="385"/>
      <c r="AR4533" s="385"/>
      <c r="AS4533" s="385"/>
      <c r="AT4533" s="385"/>
      <c r="AU4533" s="359"/>
      <c r="AW4533" s="416"/>
      <c r="AX4533" s="694"/>
      <c r="AY4533" s="641"/>
      <c r="AZ4533" s="385"/>
      <c r="BA4533" s="385"/>
      <c r="BB4533" s="416"/>
      <c r="BC4533" s="416"/>
      <c r="BD4533" s="416"/>
      <c r="BE4533" s="416"/>
      <c r="BF4533" s="416"/>
      <c r="BG4533" s="416"/>
      <c r="BH4533" s="416"/>
      <c r="BI4533" s="416"/>
      <c r="BJ4533" s="416"/>
    </row>
    <row r="4534" spans="10:62" x14ac:dyDescent="0.2">
      <c r="J4534" s="385"/>
      <c r="K4534" s="217"/>
      <c r="L4534" s="217"/>
      <c r="M4534" s="693"/>
      <c r="N4534" s="693"/>
      <c r="O4534" s="359"/>
      <c r="P4534" s="619"/>
      <c r="Q4534" s="672"/>
      <c r="R4534" s="672"/>
      <c r="S4534" s="672"/>
      <c r="T4534" s="385"/>
      <c r="U4534" s="385"/>
      <c r="V4534" s="385"/>
      <c r="W4534" s="385"/>
      <c r="X4534" s="693"/>
      <c r="Y4534" s="325"/>
      <c r="Z4534" s="308"/>
      <c r="AA4534" s="383"/>
      <c r="AC4534" s="325"/>
      <c r="AD4534" s="325"/>
      <c r="AF4534" s="383"/>
      <c r="AH4534" s="325"/>
      <c r="AI4534" s="325"/>
      <c r="AK4534" s="385"/>
      <c r="AL4534" s="385"/>
      <c r="AM4534" s="359"/>
      <c r="AN4534" s="385"/>
      <c r="AO4534" s="385"/>
      <c r="AP4534" s="385"/>
      <c r="AQ4534" s="385"/>
      <c r="AR4534" s="385"/>
      <c r="AS4534" s="385"/>
      <c r="AT4534" s="385"/>
      <c r="AU4534" s="359"/>
      <c r="AW4534" s="416"/>
      <c r="AX4534" s="694"/>
      <c r="AY4534" s="641"/>
      <c r="AZ4534" s="385"/>
      <c r="BA4534" s="385"/>
      <c r="BB4534" s="416"/>
      <c r="BC4534" s="416"/>
      <c r="BD4534" s="416"/>
      <c r="BE4534" s="416"/>
      <c r="BF4534" s="416"/>
      <c r="BG4534" s="416"/>
      <c r="BH4534" s="416"/>
      <c r="BI4534" s="416"/>
      <c r="BJ4534" s="416"/>
    </row>
    <row r="4535" spans="10:62" x14ac:dyDescent="0.2">
      <c r="J4535" s="385"/>
      <c r="K4535" s="217"/>
      <c r="L4535" s="217"/>
      <c r="M4535" s="693"/>
      <c r="N4535" s="693"/>
      <c r="O4535" s="359"/>
      <c r="P4535" s="619"/>
      <c r="Q4535" s="672"/>
      <c r="R4535" s="672"/>
      <c r="S4535" s="672"/>
      <c r="T4535" s="385"/>
      <c r="U4535" s="385"/>
      <c r="V4535" s="385"/>
      <c r="W4535" s="385"/>
      <c r="X4535" s="693"/>
      <c r="Y4535" s="325"/>
      <c r="Z4535" s="308"/>
      <c r="AA4535" s="383"/>
      <c r="AC4535" s="325"/>
      <c r="AD4535" s="325"/>
      <c r="AF4535" s="383"/>
      <c r="AH4535" s="325"/>
      <c r="AI4535" s="325"/>
      <c r="AK4535" s="385"/>
      <c r="AL4535" s="385"/>
      <c r="AM4535" s="359"/>
      <c r="AN4535" s="385"/>
      <c r="AO4535" s="385"/>
      <c r="AP4535" s="385"/>
      <c r="AQ4535" s="385"/>
      <c r="AR4535" s="385"/>
      <c r="AS4535" s="385"/>
      <c r="AT4535" s="385"/>
      <c r="AU4535" s="359"/>
      <c r="AW4535" s="416"/>
      <c r="AX4535" s="694"/>
      <c r="AY4535" s="641"/>
      <c r="AZ4535" s="385"/>
      <c r="BA4535" s="385"/>
      <c r="BB4535" s="416"/>
      <c r="BC4535" s="416"/>
      <c r="BD4535" s="416"/>
      <c r="BE4535" s="416"/>
      <c r="BF4535" s="416"/>
      <c r="BG4535" s="416"/>
      <c r="BH4535" s="416"/>
      <c r="BI4535" s="416"/>
      <c r="BJ4535" s="416"/>
    </row>
    <row r="4536" spans="10:62" x14ac:dyDescent="0.2">
      <c r="J4536" s="385"/>
      <c r="K4536" s="217"/>
      <c r="L4536" s="217"/>
      <c r="M4536" s="693"/>
      <c r="N4536" s="693"/>
      <c r="O4536" s="359"/>
      <c r="P4536" s="619"/>
      <c r="Q4536" s="672"/>
      <c r="R4536" s="672"/>
      <c r="S4536" s="672"/>
      <c r="T4536" s="385"/>
      <c r="U4536" s="385"/>
      <c r="V4536" s="385"/>
      <c r="W4536" s="385"/>
      <c r="X4536" s="693"/>
      <c r="Y4536" s="325"/>
      <c r="Z4536" s="308"/>
      <c r="AA4536" s="383"/>
      <c r="AC4536" s="325"/>
      <c r="AD4536" s="325"/>
      <c r="AF4536" s="383"/>
      <c r="AH4536" s="325"/>
      <c r="AI4536" s="325"/>
      <c r="AK4536" s="385"/>
      <c r="AL4536" s="385"/>
      <c r="AM4536" s="359"/>
      <c r="AN4536" s="385"/>
      <c r="AO4536" s="385"/>
      <c r="AP4536" s="385"/>
      <c r="AQ4536" s="385"/>
      <c r="AR4536" s="385"/>
      <c r="AS4536" s="385"/>
      <c r="AT4536" s="385"/>
      <c r="AU4536" s="359"/>
      <c r="AW4536" s="416"/>
      <c r="AX4536" s="694"/>
      <c r="AY4536" s="641"/>
      <c r="AZ4536" s="385"/>
      <c r="BA4536" s="385"/>
      <c r="BB4536" s="416"/>
      <c r="BC4536" s="416"/>
      <c r="BD4536" s="416"/>
      <c r="BE4536" s="416"/>
      <c r="BF4536" s="416"/>
      <c r="BG4536" s="416"/>
      <c r="BH4536" s="416"/>
      <c r="BI4536" s="416"/>
      <c r="BJ4536" s="416"/>
    </row>
    <row r="4537" spans="10:62" x14ac:dyDescent="0.2">
      <c r="J4537" s="385"/>
      <c r="K4537" s="217"/>
      <c r="L4537" s="217"/>
      <c r="M4537" s="693"/>
      <c r="N4537" s="693"/>
      <c r="O4537" s="359"/>
      <c r="P4537" s="619"/>
      <c r="Q4537" s="672"/>
      <c r="R4537" s="672"/>
      <c r="S4537" s="672"/>
      <c r="T4537" s="385"/>
      <c r="U4537" s="385"/>
      <c r="V4537" s="385"/>
      <c r="W4537" s="385"/>
      <c r="X4537" s="693"/>
      <c r="Y4537" s="325"/>
      <c r="Z4537" s="308"/>
      <c r="AA4537" s="383"/>
      <c r="AC4537" s="325"/>
      <c r="AD4537" s="325"/>
      <c r="AF4537" s="383"/>
      <c r="AH4537" s="325"/>
      <c r="AI4537" s="325"/>
      <c r="AK4537" s="385"/>
      <c r="AL4537" s="385"/>
      <c r="AM4537" s="359"/>
      <c r="AN4537" s="385"/>
      <c r="AO4537" s="385"/>
      <c r="AP4537" s="385"/>
      <c r="AQ4537" s="385"/>
      <c r="AR4537" s="385"/>
      <c r="AS4537" s="385"/>
      <c r="AT4537" s="385"/>
      <c r="AU4537" s="359"/>
      <c r="AW4537" s="416"/>
      <c r="AX4537" s="694"/>
      <c r="AY4537" s="641"/>
      <c r="AZ4537" s="385"/>
      <c r="BA4537" s="385"/>
      <c r="BB4537" s="416"/>
      <c r="BC4537" s="416"/>
      <c r="BD4537" s="416"/>
      <c r="BE4537" s="416"/>
      <c r="BF4537" s="416"/>
      <c r="BG4537" s="416"/>
      <c r="BH4537" s="416"/>
      <c r="BI4537" s="416"/>
      <c r="BJ4537" s="416"/>
    </row>
    <row r="4538" spans="10:62" x14ac:dyDescent="0.2">
      <c r="J4538" s="385"/>
      <c r="K4538" s="217"/>
      <c r="L4538" s="217"/>
      <c r="M4538" s="693"/>
      <c r="N4538" s="693"/>
      <c r="O4538" s="359"/>
      <c r="P4538" s="619"/>
      <c r="Q4538" s="672"/>
      <c r="R4538" s="672"/>
      <c r="S4538" s="672"/>
      <c r="T4538" s="385"/>
      <c r="U4538" s="385"/>
      <c r="V4538" s="385"/>
      <c r="W4538" s="385"/>
      <c r="X4538" s="693"/>
      <c r="Y4538" s="325"/>
      <c r="Z4538" s="308"/>
      <c r="AA4538" s="383"/>
      <c r="AC4538" s="325"/>
      <c r="AD4538" s="325"/>
      <c r="AF4538" s="383"/>
      <c r="AH4538" s="325"/>
      <c r="AI4538" s="325"/>
      <c r="AK4538" s="385"/>
      <c r="AL4538" s="385"/>
      <c r="AM4538" s="359"/>
      <c r="AN4538" s="385"/>
      <c r="AO4538" s="385"/>
      <c r="AP4538" s="385"/>
      <c r="AQ4538" s="385"/>
      <c r="AR4538" s="385"/>
      <c r="AS4538" s="385"/>
      <c r="AT4538" s="385"/>
      <c r="AU4538" s="359"/>
      <c r="AW4538" s="416"/>
      <c r="AX4538" s="694"/>
      <c r="AY4538" s="641"/>
      <c r="AZ4538" s="385"/>
      <c r="BA4538" s="385"/>
      <c r="BB4538" s="416"/>
      <c r="BC4538" s="416"/>
      <c r="BD4538" s="416"/>
      <c r="BE4538" s="416"/>
      <c r="BF4538" s="416"/>
      <c r="BG4538" s="416"/>
      <c r="BH4538" s="416"/>
      <c r="BI4538" s="416"/>
      <c r="BJ4538" s="416"/>
    </row>
    <row r="4539" spans="10:62" x14ac:dyDescent="0.2">
      <c r="J4539" s="385"/>
      <c r="K4539" s="217"/>
      <c r="L4539" s="217"/>
      <c r="M4539" s="693"/>
      <c r="N4539" s="693"/>
      <c r="O4539" s="359"/>
      <c r="P4539" s="619"/>
      <c r="Q4539" s="672"/>
      <c r="R4539" s="672"/>
      <c r="S4539" s="672"/>
      <c r="T4539" s="385"/>
      <c r="U4539" s="385"/>
      <c r="V4539" s="385"/>
      <c r="W4539" s="385"/>
      <c r="X4539" s="693"/>
      <c r="Y4539" s="325"/>
      <c r="Z4539" s="308"/>
      <c r="AA4539" s="383"/>
      <c r="AC4539" s="325"/>
      <c r="AD4539" s="325"/>
      <c r="AF4539" s="383"/>
      <c r="AH4539" s="325"/>
      <c r="AI4539" s="325"/>
      <c r="AK4539" s="385"/>
      <c r="AL4539" s="385"/>
      <c r="AM4539" s="359"/>
      <c r="AN4539" s="385"/>
      <c r="AO4539" s="385"/>
      <c r="AP4539" s="385"/>
      <c r="AQ4539" s="385"/>
      <c r="AR4539" s="385"/>
      <c r="AS4539" s="385"/>
      <c r="AT4539" s="385"/>
      <c r="AU4539" s="359"/>
      <c r="AW4539" s="416"/>
      <c r="AX4539" s="694"/>
      <c r="AY4539" s="641"/>
      <c r="AZ4539" s="385"/>
      <c r="BA4539" s="385"/>
      <c r="BB4539" s="416"/>
      <c r="BC4539" s="416"/>
      <c r="BD4539" s="416"/>
      <c r="BE4539" s="416"/>
      <c r="BF4539" s="416"/>
      <c r="BG4539" s="416"/>
      <c r="BH4539" s="416"/>
      <c r="BI4539" s="416"/>
      <c r="BJ4539" s="416"/>
    </row>
    <row r="4540" spans="10:62" x14ac:dyDescent="0.2">
      <c r="J4540" s="385"/>
      <c r="K4540" s="217"/>
      <c r="L4540" s="217"/>
      <c r="M4540" s="693"/>
      <c r="N4540" s="693"/>
      <c r="O4540" s="359"/>
      <c r="P4540" s="619"/>
      <c r="Q4540" s="672"/>
      <c r="R4540" s="672"/>
      <c r="S4540" s="672"/>
      <c r="T4540" s="385"/>
      <c r="U4540" s="385"/>
      <c r="V4540" s="385"/>
      <c r="W4540" s="385"/>
      <c r="X4540" s="693"/>
      <c r="Y4540" s="325"/>
      <c r="Z4540" s="308"/>
      <c r="AA4540" s="383"/>
      <c r="AC4540" s="325"/>
      <c r="AD4540" s="325"/>
      <c r="AF4540" s="383"/>
      <c r="AH4540" s="325"/>
      <c r="AI4540" s="325"/>
      <c r="AK4540" s="385"/>
      <c r="AL4540" s="385"/>
      <c r="AM4540" s="359"/>
      <c r="AN4540" s="385"/>
      <c r="AO4540" s="385"/>
      <c r="AP4540" s="385"/>
      <c r="AQ4540" s="385"/>
      <c r="AR4540" s="385"/>
      <c r="AS4540" s="385"/>
      <c r="AT4540" s="385"/>
      <c r="AU4540" s="359"/>
      <c r="AW4540" s="416"/>
      <c r="AX4540" s="694"/>
      <c r="AY4540" s="641"/>
      <c r="AZ4540" s="385"/>
      <c r="BA4540" s="385"/>
      <c r="BB4540" s="416"/>
      <c r="BC4540" s="416"/>
      <c r="BD4540" s="416"/>
      <c r="BE4540" s="416"/>
      <c r="BF4540" s="416"/>
      <c r="BG4540" s="416"/>
      <c r="BH4540" s="416"/>
      <c r="BI4540" s="416"/>
      <c r="BJ4540" s="416"/>
    </row>
    <row r="4541" spans="10:62" x14ac:dyDescent="0.2">
      <c r="J4541" s="385"/>
      <c r="K4541" s="217"/>
      <c r="L4541" s="217"/>
      <c r="M4541" s="693"/>
      <c r="N4541" s="693"/>
      <c r="O4541" s="359"/>
      <c r="P4541" s="619"/>
      <c r="Q4541" s="672"/>
      <c r="R4541" s="672"/>
      <c r="S4541" s="672"/>
      <c r="T4541" s="385"/>
      <c r="U4541" s="385"/>
      <c r="V4541" s="385"/>
      <c r="W4541" s="385"/>
      <c r="X4541" s="693"/>
      <c r="Y4541" s="325"/>
      <c r="Z4541" s="308"/>
      <c r="AA4541" s="383"/>
      <c r="AC4541" s="325"/>
      <c r="AD4541" s="325"/>
      <c r="AF4541" s="383"/>
      <c r="AH4541" s="325"/>
      <c r="AI4541" s="325"/>
      <c r="AK4541" s="385"/>
      <c r="AL4541" s="385"/>
      <c r="AM4541" s="359"/>
      <c r="AN4541" s="385"/>
      <c r="AO4541" s="385"/>
      <c r="AP4541" s="385"/>
      <c r="AQ4541" s="385"/>
      <c r="AR4541" s="385"/>
      <c r="AS4541" s="385"/>
      <c r="AT4541" s="385"/>
      <c r="AU4541" s="359"/>
      <c r="AW4541" s="416"/>
      <c r="AX4541" s="694"/>
      <c r="AY4541" s="641"/>
      <c r="AZ4541" s="385"/>
      <c r="BA4541" s="385"/>
      <c r="BB4541" s="416"/>
      <c r="BC4541" s="416"/>
      <c r="BD4541" s="416"/>
      <c r="BE4541" s="416"/>
      <c r="BF4541" s="416"/>
      <c r="BG4541" s="416"/>
      <c r="BH4541" s="416"/>
      <c r="BI4541" s="416"/>
      <c r="BJ4541" s="416"/>
    </row>
    <row r="4542" spans="10:62" x14ac:dyDescent="0.2">
      <c r="J4542" s="385"/>
      <c r="K4542" s="217"/>
      <c r="L4542" s="217"/>
      <c r="M4542" s="693"/>
      <c r="N4542" s="693"/>
      <c r="O4542" s="359"/>
      <c r="P4542" s="619"/>
      <c r="Q4542" s="672"/>
      <c r="R4542" s="672"/>
      <c r="S4542" s="672"/>
      <c r="T4542" s="385"/>
      <c r="U4542" s="385"/>
      <c r="V4542" s="385"/>
      <c r="W4542" s="385"/>
      <c r="X4542" s="693"/>
      <c r="Y4542" s="325"/>
      <c r="Z4542" s="308"/>
      <c r="AA4542" s="383"/>
      <c r="AC4542" s="325"/>
      <c r="AD4542" s="325"/>
      <c r="AF4542" s="383"/>
      <c r="AH4542" s="325"/>
      <c r="AI4542" s="325"/>
      <c r="AK4542" s="385"/>
      <c r="AL4542" s="385"/>
      <c r="AM4542" s="359"/>
      <c r="AN4542" s="385"/>
      <c r="AO4542" s="385"/>
      <c r="AP4542" s="385"/>
      <c r="AQ4542" s="385"/>
      <c r="AR4542" s="385"/>
      <c r="AS4542" s="385"/>
      <c r="AT4542" s="385"/>
      <c r="AU4542" s="359"/>
      <c r="AW4542" s="416"/>
      <c r="AX4542" s="694"/>
      <c r="AY4542" s="641"/>
      <c r="AZ4542" s="385"/>
      <c r="BA4542" s="385"/>
      <c r="BB4542" s="416"/>
      <c r="BC4542" s="416"/>
      <c r="BD4542" s="416"/>
      <c r="BE4542" s="416"/>
      <c r="BF4542" s="416"/>
      <c r="BG4542" s="416"/>
      <c r="BH4542" s="416"/>
      <c r="BI4542" s="416"/>
      <c r="BJ4542" s="416"/>
    </row>
    <row r="4543" spans="10:62" x14ac:dyDescent="0.2">
      <c r="J4543" s="385"/>
      <c r="K4543" s="217"/>
      <c r="L4543" s="217"/>
      <c r="M4543" s="693"/>
      <c r="N4543" s="693"/>
      <c r="O4543" s="359"/>
      <c r="P4543" s="619"/>
      <c r="Q4543" s="672"/>
      <c r="R4543" s="672"/>
      <c r="S4543" s="672"/>
      <c r="T4543" s="385"/>
      <c r="U4543" s="385"/>
      <c r="V4543" s="385"/>
      <c r="W4543" s="385"/>
      <c r="X4543" s="693"/>
      <c r="Y4543" s="325"/>
      <c r="Z4543" s="308"/>
      <c r="AA4543" s="383"/>
      <c r="AC4543" s="325"/>
      <c r="AD4543" s="325"/>
      <c r="AF4543" s="383"/>
      <c r="AH4543" s="325"/>
      <c r="AI4543" s="325"/>
      <c r="AK4543" s="385"/>
      <c r="AL4543" s="385"/>
      <c r="AM4543" s="359"/>
      <c r="AN4543" s="385"/>
      <c r="AO4543" s="385"/>
      <c r="AP4543" s="385"/>
      <c r="AQ4543" s="385"/>
      <c r="AR4543" s="385"/>
      <c r="AS4543" s="385"/>
      <c r="AT4543" s="385"/>
      <c r="AU4543" s="359"/>
      <c r="AW4543" s="416"/>
      <c r="AX4543" s="694"/>
      <c r="AY4543" s="641"/>
      <c r="AZ4543" s="385"/>
      <c r="BA4543" s="385"/>
      <c r="BB4543" s="416"/>
      <c r="BC4543" s="416"/>
      <c r="BD4543" s="416"/>
      <c r="BE4543" s="416"/>
      <c r="BF4543" s="416"/>
      <c r="BG4543" s="416"/>
      <c r="BH4543" s="416"/>
      <c r="BI4543" s="416"/>
      <c r="BJ4543" s="416"/>
    </row>
    <row r="4544" spans="10:62" x14ac:dyDescent="0.2">
      <c r="J4544" s="385"/>
      <c r="K4544" s="217"/>
      <c r="L4544" s="217"/>
      <c r="M4544" s="693"/>
      <c r="N4544" s="693"/>
      <c r="O4544" s="359"/>
      <c r="P4544" s="619"/>
      <c r="Q4544" s="672"/>
      <c r="R4544" s="672"/>
      <c r="S4544" s="672"/>
      <c r="T4544" s="385"/>
      <c r="U4544" s="385"/>
      <c r="V4544" s="385"/>
      <c r="W4544" s="385"/>
      <c r="X4544" s="693"/>
      <c r="Y4544" s="325"/>
      <c r="Z4544" s="308"/>
      <c r="AA4544" s="383"/>
      <c r="AC4544" s="325"/>
      <c r="AD4544" s="325"/>
      <c r="AF4544" s="383"/>
      <c r="AH4544" s="325"/>
      <c r="AI4544" s="325"/>
      <c r="AK4544" s="385"/>
      <c r="AL4544" s="385"/>
      <c r="AM4544" s="359"/>
      <c r="AN4544" s="385"/>
      <c r="AO4544" s="385"/>
      <c r="AP4544" s="385"/>
      <c r="AQ4544" s="385"/>
      <c r="AR4544" s="385"/>
      <c r="AS4544" s="385"/>
      <c r="AT4544" s="385"/>
      <c r="AU4544" s="359"/>
      <c r="AW4544" s="416"/>
      <c r="AX4544" s="694"/>
      <c r="AY4544" s="641"/>
      <c r="AZ4544" s="385"/>
      <c r="BA4544" s="385"/>
      <c r="BB4544" s="416"/>
      <c r="BC4544" s="416"/>
      <c r="BD4544" s="416"/>
      <c r="BE4544" s="416"/>
      <c r="BF4544" s="416"/>
      <c r="BG4544" s="416"/>
      <c r="BH4544" s="416"/>
      <c r="BI4544" s="416"/>
      <c r="BJ4544" s="416"/>
    </row>
    <row r="4545" spans="10:62" x14ac:dyDescent="0.2">
      <c r="J4545" s="385"/>
      <c r="K4545" s="217"/>
      <c r="L4545" s="217"/>
      <c r="M4545" s="693"/>
      <c r="N4545" s="693"/>
      <c r="O4545" s="359"/>
      <c r="P4545" s="619"/>
      <c r="Q4545" s="672"/>
      <c r="R4545" s="672"/>
      <c r="S4545" s="672"/>
      <c r="T4545" s="385"/>
      <c r="U4545" s="385"/>
      <c r="V4545" s="385"/>
      <c r="W4545" s="385"/>
      <c r="X4545" s="693"/>
      <c r="Y4545" s="325"/>
      <c r="Z4545" s="308"/>
      <c r="AA4545" s="383"/>
      <c r="AC4545" s="325"/>
      <c r="AD4545" s="325"/>
      <c r="AF4545" s="383"/>
      <c r="AH4545" s="325"/>
      <c r="AI4545" s="325"/>
      <c r="AK4545" s="385"/>
      <c r="AL4545" s="385"/>
      <c r="AM4545" s="359"/>
      <c r="AN4545" s="385"/>
      <c r="AO4545" s="385"/>
      <c r="AP4545" s="385"/>
      <c r="AQ4545" s="385"/>
      <c r="AR4545" s="385"/>
      <c r="AS4545" s="385"/>
      <c r="AT4545" s="385"/>
      <c r="AU4545" s="359"/>
      <c r="AW4545" s="416"/>
      <c r="AX4545" s="694"/>
      <c r="AY4545" s="641"/>
      <c r="AZ4545" s="385"/>
      <c r="BA4545" s="385"/>
      <c r="BB4545" s="416"/>
      <c r="BC4545" s="416"/>
      <c r="BD4545" s="416"/>
      <c r="BE4545" s="416"/>
      <c r="BF4545" s="416"/>
      <c r="BG4545" s="416"/>
      <c r="BH4545" s="416"/>
      <c r="BI4545" s="416"/>
      <c r="BJ4545" s="416"/>
    </row>
    <row r="4546" spans="10:62" x14ac:dyDescent="0.2">
      <c r="J4546" s="385"/>
      <c r="K4546" s="217"/>
      <c r="L4546" s="217"/>
      <c r="M4546" s="693"/>
      <c r="N4546" s="693"/>
      <c r="O4546" s="359"/>
      <c r="P4546" s="619"/>
      <c r="Q4546" s="672"/>
      <c r="R4546" s="672"/>
      <c r="S4546" s="672"/>
      <c r="T4546" s="385"/>
      <c r="U4546" s="385"/>
      <c r="V4546" s="385"/>
      <c r="W4546" s="385"/>
      <c r="X4546" s="693"/>
      <c r="Y4546" s="325"/>
      <c r="Z4546" s="308"/>
      <c r="AA4546" s="383"/>
      <c r="AC4546" s="325"/>
      <c r="AD4546" s="325"/>
      <c r="AF4546" s="383"/>
      <c r="AH4546" s="325"/>
      <c r="AI4546" s="325"/>
      <c r="AK4546" s="385"/>
      <c r="AL4546" s="385"/>
      <c r="AM4546" s="359"/>
      <c r="AN4546" s="385"/>
      <c r="AO4546" s="385"/>
      <c r="AP4546" s="385"/>
      <c r="AQ4546" s="385"/>
      <c r="AR4546" s="385"/>
      <c r="AS4546" s="385"/>
      <c r="AT4546" s="385"/>
      <c r="AU4546" s="359"/>
      <c r="AW4546" s="416"/>
      <c r="AX4546" s="694"/>
      <c r="AY4546" s="641"/>
      <c r="AZ4546" s="385"/>
      <c r="BA4546" s="385"/>
      <c r="BB4546" s="416"/>
      <c r="BC4546" s="416"/>
      <c r="BD4546" s="416"/>
      <c r="BE4546" s="416"/>
      <c r="BF4546" s="416"/>
      <c r="BG4546" s="416"/>
      <c r="BH4546" s="416"/>
      <c r="BI4546" s="416"/>
      <c r="BJ4546" s="416"/>
    </row>
    <row r="4547" spans="10:62" x14ac:dyDescent="0.2">
      <c r="J4547" s="385"/>
      <c r="K4547" s="217"/>
      <c r="L4547" s="217"/>
      <c r="M4547" s="693"/>
      <c r="N4547" s="693"/>
      <c r="O4547" s="359"/>
      <c r="P4547" s="619"/>
      <c r="Q4547" s="672"/>
      <c r="R4547" s="672"/>
      <c r="S4547" s="672"/>
      <c r="T4547" s="385"/>
      <c r="U4547" s="385"/>
      <c r="V4547" s="385"/>
      <c r="W4547" s="385"/>
      <c r="X4547" s="693"/>
      <c r="Y4547" s="325"/>
      <c r="Z4547" s="308"/>
      <c r="AA4547" s="383"/>
      <c r="AC4547" s="325"/>
      <c r="AD4547" s="325"/>
      <c r="AF4547" s="383"/>
      <c r="AH4547" s="325"/>
      <c r="AI4547" s="325"/>
      <c r="AK4547" s="385"/>
      <c r="AL4547" s="385"/>
      <c r="AM4547" s="359"/>
      <c r="AN4547" s="385"/>
      <c r="AO4547" s="385"/>
      <c r="AP4547" s="385"/>
      <c r="AQ4547" s="385"/>
      <c r="AR4547" s="385"/>
      <c r="AS4547" s="385"/>
      <c r="AT4547" s="385"/>
      <c r="AU4547" s="359"/>
      <c r="AW4547" s="416"/>
      <c r="AX4547" s="694"/>
      <c r="AY4547" s="641"/>
      <c r="AZ4547" s="385"/>
      <c r="BA4547" s="385"/>
      <c r="BB4547" s="416"/>
      <c r="BC4547" s="416"/>
      <c r="BD4547" s="416"/>
      <c r="BE4547" s="416"/>
      <c r="BF4547" s="416"/>
      <c r="BG4547" s="416"/>
      <c r="BH4547" s="416"/>
      <c r="BI4547" s="416"/>
      <c r="BJ4547" s="416"/>
    </row>
    <row r="4548" spans="10:62" x14ac:dyDescent="0.2">
      <c r="J4548" s="385"/>
      <c r="K4548" s="217"/>
      <c r="L4548" s="217"/>
      <c r="M4548" s="693"/>
      <c r="N4548" s="693"/>
      <c r="O4548" s="359"/>
      <c r="P4548" s="619"/>
      <c r="Q4548" s="672"/>
      <c r="R4548" s="672"/>
      <c r="S4548" s="672"/>
      <c r="T4548" s="385"/>
      <c r="U4548" s="385"/>
      <c r="V4548" s="385"/>
      <c r="W4548" s="385"/>
      <c r="X4548" s="693"/>
      <c r="Y4548" s="325"/>
      <c r="Z4548" s="308"/>
      <c r="AA4548" s="383"/>
      <c r="AC4548" s="325"/>
      <c r="AD4548" s="325"/>
      <c r="AF4548" s="383"/>
      <c r="AH4548" s="325"/>
      <c r="AI4548" s="325"/>
      <c r="AK4548" s="385"/>
      <c r="AL4548" s="385"/>
      <c r="AM4548" s="359"/>
      <c r="AN4548" s="385"/>
      <c r="AO4548" s="385"/>
      <c r="AP4548" s="385"/>
      <c r="AQ4548" s="385"/>
      <c r="AR4548" s="385"/>
      <c r="AS4548" s="385"/>
      <c r="AT4548" s="385"/>
      <c r="AU4548" s="359"/>
      <c r="AW4548" s="416"/>
      <c r="AX4548" s="694"/>
      <c r="AY4548" s="641"/>
      <c r="AZ4548" s="385"/>
      <c r="BA4548" s="385"/>
      <c r="BB4548" s="416"/>
      <c r="BC4548" s="416"/>
      <c r="BD4548" s="416"/>
      <c r="BE4548" s="416"/>
      <c r="BF4548" s="416"/>
      <c r="BG4548" s="416"/>
      <c r="BH4548" s="416"/>
      <c r="BI4548" s="416"/>
      <c r="BJ4548" s="416"/>
    </row>
    <row r="4549" spans="10:62" x14ac:dyDescent="0.2">
      <c r="J4549" s="385"/>
      <c r="K4549" s="217"/>
      <c r="L4549" s="217"/>
      <c r="M4549" s="693"/>
      <c r="N4549" s="693"/>
      <c r="O4549" s="359"/>
      <c r="P4549" s="619"/>
      <c r="Q4549" s="672"/>
      <c r="R4549" s="672"/>
      <c r="S4549" s="672"/>
      <c r="T4549" s="385"/>
      <c r="U4549" s="385"/>
      <c r="V4549" s="385"/>
      <c r="W4549" s="385"/>
      <c r="X4549" s="693"/>
      <c r="Y4549" s="325"/>
      <c r="Z4549" s="308"/>
      <c r="AA4549" s="383"/>
      <c r="AC4549" s="325"/>
      <c r="AD4549" s="325"/>
      <c r="AF4549" s="383"/>
      <c r="AH4549" s="325"/>
      <c r="AI4549" s="325"/>
      <c r="AK4549" s="385"/>
      <c r="AL4549" s="385"/>
      <c r="AM4549" s="359"/>
      <c r="AN4549" s="385"/>
      <c r="AO4549" s="385"/>
      <c r="AP4549" s="385"/>
      <c r="AQ4549" s="385"/>
      <c r="AR4549" s="385"/>
      <c r="AS4549" s="385"/>
      <c r="AT4549" s="385"/>
      <c r="AU4549" s="359"/>
      <c r="AW4549" s="416"/>
      <c r="AX4549" s="694"/>
      <c r="AY4549" s="641"/>
      <c r="AZ4549" s="385"/>
      <c r="BA4549" s="385"/>
      <c r="BB4549" s="416"/>
      <c r="BC4549" s="416"/>
      <c r="BD4549" s="416"/>
      <c r="BE4549" s="416"/>
      <c r="BF4549" s="416"/>
      <c r="BG4549" s="416"/>
      <c r="BH4549" s="416"/>
      <c r="BI4549" s="416"/>
      <c r="BJ4549" s="416"/>
    </row>
    <row r="4550" spans="10:62" x14ac:dyDescent="0.2">
      <c r="J4550" s="385"/>
      <c r="K4550" s="217"/>
      <c r="L4550" s="217"/>
      <c r="M4550" s="693"/>
      <c r="N4550" s="693"/>
      <c r="O4550" s="359"/>
      <c r="P4550" s="619"/>
      <c r="Q4550" s="672"/>
      <c r="R4550" s="672"/>
      <c r="S4550" s="672"/>
      <c r="T4550" s="385"/>
      <c r="U4550" s="385"/>
      <c r="V4550" s="385"/>
      <c r="W4550" s="385"/>
      <c r="X4550" s="693"/>
      <c r="Y4550" s="325"/>
      <c r="Z4550" s="308"/>
      <c r="AA4550" s="383"/>
      <c r="AC4550" s="325"/>
      <c r="AD4550" s="325"/>
      <c r="AF4550" s="383"/>
      <c r="AH4550" s="325"/>
      <c r="AI4550" s="325"/>
      <c r="AK4550" s="385"/>
      <c r="AL4550" s="385"/>
      <c r="AM4550" s="359"/>
      <c r="AN4550" s="385"/>
      <c r="AO4550" s="385"/>
      <c r="AP4550" s="385"/>
      <c r="AQ4550" s="385"/>
      <c r="AR4550" s="385"/>
      <c r="AS4550" s="385"/>
      <c r="AT4550" s="385"/>
      <c r="AU4550" s="359"/>
      <c r="AW4550" s="416"/>
      <c r="AX4550" s="694"/>
      <c r="AY4550" s="641"/>
      <c r="AZ4550" s="385"/>
      <c r="BA4550" s="385"/>
      <c r="BB4550" s="416"/>
      <c r="BC4550" s="416"/>
      <c r="BD4550" s="416"/>
      <c r="BE4550" s="416"/>
      <c r="BF4550" s="416"/>
      <c r="BG4550" s="416"/>
      <c r="BH4550" s="416"/>
      <c r="BI4550" s="416"/>
      <c r="BJ4550" s="416"/>
    </row>
    <row r="4551" spans="10:62" x14ac:dyDescent="0.2">
      <c r="J4551" s="385"/>
      <c r="K4551" s="217"/>
      <c r="L4551" s="217"/>
      <c r="M4551" s="693"/>
      <c r="N4551" s="693"/>
      <c r="O4551" s="359"/>
      <c r="P4551" s="619"/>
      <c r="Q4551" s="672"/>
      <c r="R4551" s="672"/>
      <c r="S4551" s="672"/>
      <c r="T4551" s="385"/>
      <c r="U4551" s="385"/>
      <c r="V4551" s="385"/>
      <c r="W4551" s="385"/>
      <c r="X4551" s="693"/>
      <c r="Y4551" s="325"/>
      <c r="Z4551" s="308"/>
      <c r="AA4551" s="383"/>
      <c r="AC4551" s="325"/>
      <c r="AD4551" s="325"/>
      <c r="AF4551" s="383"/>
      <c r="AH4551" s="325"/>
      <c r="AI4551" s="325"/>
      <c r="AK4551" s="385"/>
      <c r="AL4551" s="385"/>
      <c r="AM4551" s="359"/>
      <c r="AN4551" s="385"/>
      <c r="AO4551" s="385"/>
      <c r="AP4551" s="385"/>
      <c r="AQ4551" s="385"/>
      <c r="AR4551" s="385"/>
      <c r="AS4551" s="385"/>
      <c r="AT4551" s="385"/>
      <c r="AU4551" s="359"/>
      <c r="AW4551" s="416"/>
      <c r="AX4551" s="694"/>
      <c r="AY4551" s="641"/>
      <c r="AZ4551" s="385"/>
      <c r="BA4551" s="385"/>
      <c r="BB4551" s="416"/>
      <c r="BC4551" s="416"/>
      <c r="BD4551" s="416"/>
      <c r="BE4551" s="416"/>
      <c r="BF4551" s="416"/>
      <c r="BG4551" s="416"/>
      <c r="BH4551" s="416"/>
      <c r="BI4551" s="416"/>
      <c r="BJ4551" s="416"/>
    </row>
    <row r="4552" spans="10:62" x14ac:dyDescent="0.2">
      <c r="J4552" s="385"/>
      <c r="K4552" s="217"/>
      <c r="L4552" s="217"/>
      <c r="M4552" s="693"/>
      <c r="N4552" s="693"/>
      <c r="O4552" s="359"/>
      <c r="P4552" s="619"/>
      <c r="Q4552" s="672"/>
      <c r="R4552" s="672"/>
      <c r="S4552" s="672"/>
      <c r="T4552" s="385"/>
      <c r="U4552" s="385"/>
      <c r="V4552" s="385"/>
      <c r="W4552" s="385"/>
      <c r="X4552" s="693"/>
      <c r="Y4552" s="325"/>
      <c r="Z4552" s="308"/>
      <c r="AA4552" s="383"/>
      <c r="AC4552" s="325"/>
      <c r="AD4552" s="325"/>
      <c r="AF4552" s="383"/>
      <c r="AH4552" s="325"/>
      <c r="AI4552" s="325"/>
      <c r="AK4552" s="385"/>
      <c r="AL4552" s="385"/>
      <c r="AM4552" s="359"/>
      <c r="AN4552" s="385"/>
      <c r="AO4552" s="385"/>
      <c r="AP4552" s="385"/>
      <c r="AQ4552" s="385"/>
      <c r="AR4552" s="385"/>
      <c r="AS4552" s="385"/>
      <c r="AT4552" s="385"/>
      <c r="AU4552" s="359"/>
      <c r="AW4552" s="416"/>
      <c r="AX4552" s="694"/>
      <c r="AY4552" s="641"/>
      <c r="AZ4552" s="385"/>
      <c r="BA4552" s="385"/>
      <c r="BB4552" s="416"/>
      <c r="BC4552" s="416"/>
      <c r="BD4552" s="416"/>
      <c r="BE4552" s="416"/>
      <c r="BF4552" s="416"/>
      <c r="BG4552" s="416"/>
      <c r="BH4552" s="416"/>
      <c r="BI4552" s="416"/>
      <c r="BJ4552" s="416"/>
    </row>
    <row r="4553" spans="10:62" x14ac:dyDescent="0.2">
      <c r="J4553" s="385"/>
      <c r="K4553" s="217"/>
      <c r="L4553" s="217"/>
      <c r="M4553" s="693"/>
      <c r="N4553" s="693"/>
      <c r="O4553" s="359"/>
      <c r="P4553" s="619"/>
      <c r="Q4553" s="672"/>
      <c r="R4553" s="672"/>
      <c r="S4553" s="672"/>
      <c r="T4553" s="385"/>
      <c r="U4553" s="385"/>
      <c r="V4553" s="385"/>
      <c r="W4553" s="385"/>
      <c r="X4553" s="693"/>
      <c r="Y4553" s="325"/>
      <c r="Z4553" s="308"/>
      <c r="AA4553" s="383"/>
      <c r="AC4553" s="325"/>
      <c r="AD4553" s="325"/>
      <c r="AF4553" s="383"/>
      <c r="AH4553" s="325"/>
      <c r="AI4553" s="325"/>
      <c r="AK4553" s="385"/>
      <c r="AL4553" s="385"/>
      <c r="AM4553" s="359"/>
      <c r="AN4553" s="385"/>
      <c r="AO4553" s="385"/>
      <c r="AP4553" s="385"/>
      <c r="AQ4553" s="385"/>
      <c r="AR4553" s="385"/>
      <c r="AS4553" s="385"/>
      <c r="AT4553" s="385"/>
      <c r="AU4553" s="359"/>
      <c r="AW4553" s="416"/>
      <c r="AX4553" s="694"/>
      <c r="AY4553" s="641"/>
      <c r="AZ4553" s="385"/>
      <c r="BA4553" s="385"/>
      <c r="BB4553" s="416"/>
      <c r="BC4553" s="416"/>
      <c r="BD4553" s="416"/>
      <c r="BE4553" s="416"/>
      <c r="BF4553" s="416"/>
      <c r="BG4553" s="416"/>
      <c r="BH4553" s="416"/>
      <c r="BI4553" s="416"/>
      <c r="BJ4553" s="416"/>
    </row>
    <row r="4554" spans="10:62" x14ac:dyDescent="0.2">
      <c r="J4554" s="385"/>
      <c r="K4554" s="217"/>
      <c r="L4554" s="217"/>
      <c r="M4554" s="693"/>
      <c r="N4554" s="693"/>
      <c r="O4554" s="359"/>
      <c r="P4554" s="619"/>
      <c r="Q4554" s="672"/>
      <c r="R4554" s="672"/>
      <c r="S4554" s="672"/>
      <c r="T4554" s="385"/>
      <c r="U4554" s="385"/>
      <c r="V4554" s="385"/>
      <c r="W4554" s="385"/>
      <c r="X4554" s="693"/>
      <c r="Y4554" s="325"/>
      <c r="Z4554" s="308"/>
      <c r="AA4554" s="383"/>
      <c r="AC4554" s="325"/>
      <c r="AD4554" s="325"/>
      <c r="AF4554" s="383"/>
      <c r="AH4554" s="325"/>
      <c r="AI4554" s="325"/>
      <c r="AK4554" s="385"/>
      <c r="AL4554" s="385"/>
      <c r="AM4554" s="359"/>
      <c r="AN4554" s="385"/>
      <c r="AO4554" s="385"/>
      <c r="AP4554" s="385"/>
      <c r="AQ4554" s="385"/>
      <c r="AR4554" s="385"/>
      <c r="AS4554" s="385"/>
      <c r="AT4554" s="385"/>
      <c r="AU4554" s="359"/>
      <c r="AW4554" s="416"/>
      <c r="AX4554" s="694"/>
      <c r="AY4554" s="641"/>
      <c r="AZ4554" s="385"/>
      <c r="BA4554" s="385"/>
      <c r="BB4554" s="416"/>
      <c r="BC4554" s="416"/>
      <c r="BD4554" s="416"/>
      <c r="BE4554" s="416"/>
      <c r="BF4554" s="416"/>
      <c r="BG4554" s="416"/>
      <c r="BH4554" s="416"/>
      <c r="BI4554" s="416"/>
      <c r="BJ4554" s="416"/>
    </row>
    <row r="4555" spans="10:62" x14ac:dyDescent="0.2">
      <c r="J4555" s="385"/>
      <c r="K4555" s="217"/>
      <c r="L4555" s="217"/>
      <c r="M4555" s="693"/>
      <c r="N4555" s="693"/>
      <c r="O4555" s="359"/>
      <c r="P4555" s="619"/>
      <c r="Q4555" s="672"/>
      <c r="R4555" s="672"/>
      <c r="S4555" s="672"/>
      <c r="T4555" s="385"/>
      <c r="U4555" s="385"/>
      <c r="V4555" s="385"/>
      <c r="W4555" s="385"/>
      <c r="X4555" s="693"/>
      <c r="Y4555" s="325"/>
      <c r="Z4555" s="308"/>
      <c r="AA4555" s="383"/>
      <c r="AC4555" s="325"/>
      <c r="AD4555" s="325"/>
      <c r="AF4555" s="383"/>
      <c r="AH4555" s="325"/>
      <c r="AI4555" s="325"/>
      <c r="AK4555" s="385"/>
      <c r="AL4555" s="385"/>
      <c r="AM4555" s="359"/>
      <c r="AN4555" s="385"/>
      <c r="AO4555" s="385"/>
      <c r="AP4555" s="385"/>
      <c r="AQ4555" s="385"/>
      <c r="AR4555" s="385"/>
      <c r="AS4555" s="385"/>
      <c r="AT4555" s="385"/>
      <c r="AU4555" s="359"/>
      <c r="AW4555" s="416"/>
      <c r="AX4555" s="694"/>
      <c r="AY4555" s="641"/>
      <c r="AZ4555" s="385"/>
      <c r="BA4555" s="385"/>
      <c r="BB4555" s="416"/>
      <c r="BC4555" s="416"/>
      <c r="BD4555" s="416"/>
      <c r="BE4555" s="416"/>
      <c r="BF4555" s="416"/>
      <c r="BG4555" s="416"/>
      <c r="BH4555" s="416"/>
      <c r="BI4555" s="416"/>
      <c r="BJ4555" s="416"/>
    </row>
    <row r="4556" spans="10:62" x14ac:dyDescent="0.2">
      <c r="J4556" s="385"/>
      <c r="K4556" s="217"/>
      <c r="L4556" s="217"/>
      <c r="M4556" s="693"/>
      <c r="N4556" s="693"/>
      <c r="O4556" s="359"/>
      <c r="P4556" s="619"/>
      <c r="Q4556" s="672"/>
      <c r="R4556" s="672"/>
      <c r="S4556" s="672"/>
      <c r="T4556" s="385"/>
      <c r="U4556" s="385"/>
      <c r="V4556" s="385"/>
      <c r="W4556" s="385"/>
      <c r="X4556" s="693"/>
      <c r="Y4556" s="325"/>
      <c r="Z4556" s="308"/>
      <c r="AA4556" s="383"/>
      <c r="AC4556" s="325"/>
      <c r="AD4556" s="325"/>
      <c r="AF4556" s="383"/>
      <c r="AH4556" s="325"/>
      <c r="AI4556" s="325"/>
      <c r="AK4556" s="385"/>
      <c r="AL4556" s="385"/>
      <c r="AM4556" s="359"/>
      <c r="AN4556" s="385"/>
      <c r="AO4556" s="385"/>
      <c r="AP4556" s="385"/>
      <c r="AQ4556" s="385"/>
      <c r="AR4556" s="385"/>
      <c r="AS4556" s="385"/>
      <c r="AT4556" s="385"/>
      <c r="AU4556" s="359"/>
      <c r="AW4556" s="416"/>
      <c r="AX4556" s="694"/>
      <c r="AY4556" s="641"/>
      <c r="AZ4556" s="385"/>
      <c r="BA4556" s="385"/>
      <c r="BB4556" s="416"/>
      <c r="BC4556" s="416"/>
      <c r="BD4556" s="416"/>
      <c r="BE4556" s="416"/>
      <c r="BF4556" s="416"/>
      <c r="BG4556" s="416"/>
      <c r="BH4556" s="416"/>
      <c r="BI4556" s="416"/>
      <c r="BJ4556" s="416"/>
    </row>
    <row r="4557" spans="10:62" x14ac:dyDescent="0.2">
      <c r="J4557" s="385"/>
      <c r="K4557" s="217"/>
      <c r="L4557" s="217"/>
      <c r="M4557" s="693"/>
      <c r="N4557" s="693"/>
      <c r="O4557" s="359"/>
      <c r="P4557" s="619"/>
      <c r="Q4557" s="672"/>
      <c r="R4557" s="672"/>
      <c r="S4557" s="672"/>
      <c r="T4557" s="385"/>
      <c r="U4557" s="385"/>
      <c r="V4557" s="385"/>
      <c r="W4557" s="385"/>
      <c r="X4557" s="693"/>
      <c r="Y4557" s="325"/>
      <c r="Z4557" s="308"/>
      <c r="AA4557" s="383"/>
      <c r="AC4557" s="325"/>
      <c r="AD4557" s="325"/>
      <c r="AF4557" s="383"/>
      <c r="AH4557" s="325"/>
      <c r="AI4557" s="325"/>
      <c r="AK4557" s="385"/>
      <c r="AL4557" s="385"/>
      <c r="AM4557" s="359"/>
      <c r="AN4557" s="385"/>
      <c r="AO4557" s="385"/>
      <c r="AP4557" s="385"/>
      <c r="AQ4557" s="385"/>
      <c r="AR4557" s="385"/>
      <c r="AS4557" s="385"/>
      <c r="AT4557" s="385"/>
      <c r="AU4557" s="359"/>
      <c r="AW4557" s="416"/>
      <c r="AX4557" s="694"/>
      <c r="AY4557" s="641"/>
      <c r="AZ4557" s="385"/>
      <c r="BA4557" s="385"/>
      <c r="BB4557" s="416"/>
      <c r="BC4557" s="416"/>
      <c r="BD4557" s="416"/>
      <c r="BE4557" s="416"/>
      <c r="BF4557" s="416"/>
      <c r="BG4557" s="416"/>
      <c r="BH4557" s="416"/>
      <c r="BI4557" s="416"/>
      <c r="BJ4557" s="416"/>
    </row>
    <row r="4558" spans="10:62" x14ac:dyDescent="0.2">
      <c r="J4558" s="385"/>
      <c r="K4558" s="217"/>
      <c r="L4558" s="217"/>
      <c r="M4558" s="693"/>
      <c r="N4558" s="693"/>
      <c r="O4558" s="359"/>
      <c r="P4558" s="619"/>
      <c r="Q4558" s="672"/>
      <c r="R4558" s="672"/>
      <c r="S4558" s="672"/>
      <c r="T4558" s="385"/>
      <c r="U4558" s="385"/>
      <c r="V4558" s="385"/>
      <c r="W4558" s="385"/>
      <c r="X4558" s="693"/>
      <c r="Y4558" s="325"/>
      <c r="Z4558" s="308"/>
      <c r="AA4558" s="383"/>
      <c r="AC4558" s="325"/>
      <c r="AD4558" s="325"/>
      <c r="AF4558" s="383"/>
      <c r="AH4558" s="325"/>
      <c r="AI4558" s="325"/>
      <c r="AK4558" s="385"/>
      <c r="AL4558" s="385"/>
      <c r="AM4558" s="359"/>
      <c r="AN4558" s="385"/>
      <c r="AO4558" s="385"/>
      <c r="AP4558" s="385"/>
      <c r="AQ4558" s="385"/>
      <c r="AR4558" s="385"/>
      <c r="AS4558" s="385"/>
      <c r="AT4558" s="385"/>
      <c r="AU4558" s="359"/>
      <c r="AW4558" s="416"/>
      <c r="AX4558" s="694"/>
      <c r="AY4558" s="641"/>
      <c r="AZ4558" s="385"/>
      <c r="BA4558" s="385"/>
      <c r="BB4558" s="416"/>
      <c r="BC4558" s="416"/>
      <c r="BD4558" s="416"/>
      <c r="BE4558" s="416"/>
      <c r="BF4558" s="416"/>
      <c r="BG4558" s="416"/>
      <c r="BH4558" s="416"/>
      <c r="BI4558" s="416"/>
      <c r="BJ4558" s="416"/>
    </row>
    <row r="4559" spans="10:62" x14ac:dyDescent="0.2">
      <c r="J4559" s="385"/>
      <c r="K4559" s="217"/>
      <c r="L4559" s="217"/>
      <c r="M4559" s="693"/>
      <c r="N4559" s="693"/>
      <c r="O4559" s="359"/>
      <c r="P4559" s="619"/>
      <c r="Q4559" s="672"/>
      <c r="R4559" s="672"/>
      <c r="S4559" s="672"/>
      <c r="T4559" s="385"/>
      <c r="U4559" s="385"/>
      <c r="V4559" s="385"/>
      <c r="W4559" s="385"/>
      <c r="X4559" s="693"/>
      <c r="Y4559" s="325"/>
      <c r="Z4559" s="308"/>
      <c r="AA4559" s="383"/>
      <c r="AC4559" s="325"/>
      <c r="AD4559" s="325"/>
      <c r="AF4559" s="383"/>
      <c r="AH4559" s="325"/>
      <c r="AI4559" s="325"/>
      <c r="AK4559" s="385"/>
      <c r="AL4559" s="385"/>
      <c r="AM4559" s="359"/>
      <c r="AN4559" s="385"/>
      <c r="AO4559" s="385"/>
      <c r="AP4559" s="385"/>
      <c r="AQ4559" s="385"/>
      <c r="AR4559" s="385"/>
      <c r="AS4559" s="385"/>
      <c r="AT4559" s="385"/>
      <c r="AU4559" s="359"/>
      <c r="AW4559" s="416"/>
      <c r="AX4559" s="694"/>
      <c r="AY4559" s="641"/>
      <c r="AZ4559" s="385"/>
      <c r="BA4559" s="385"/>
      <c r="BB4559" s="416"/>
      <c r="BC4559" s="416"/>
      <c r="BD4559" s="416"/>
      <c r="BE4559" s="416"/>
      <c r="BF4559" s="416"/>
      <c r="BG4559" s="416"/>
      <c r="BH4559" s="416"/>
      <c r="BI4559" s="416"/>
      <c r="BJ4559" s="416"/>
    </row>
    <row r="4560" spans="10:62" x14ac:dyDescent="0.2">
      <c r="J4560" s="385"/>
      <c r="K4560" s="217"/>
      <c r="L4560" s="217"/>
      <c r="M4560" s="693"/>
      <c r="N4560" s="693"/>
      <c r="O4560" s="359"/>
      <c r="P4560" s="619"/>
      <c r="Q4560" s="672"/>
      <c r="R4560" s="672"/>
      <c r="S4560" s="672"/>
      <c r="T4560" s="385"/>
      <c r="U4560" s="385"/>
      <c r="V4560" s="385"/>
      <c r="W4560" s="385"/>
      <c r="X4560" s="693"/>
      <c r="Y4560" s="325"/>
      <c r="Z4560" s="308"/>
      <c r="AA4560" s="383"/>
      <c r="AC4560" s="325"/>
      <c r="AD4560" s="325"/>
      <c r="AF4560" s="383"/>
      <c r="AH4560" s="325"/>
      <c r="AI4560" s="325"/>
      <c r="AK4560" s="385"/>
      <c r="AL4560" s="385"/>
      <c r="AM4560" s="359"/>
      <c r="AN4560" s="385"/>
      <c r="AO4560" s="385"/>
      <c r="AP4560" s="385"/>
      <c r="AQ4560" s="385"/>
      <c r="AR4560" s="385"/>
      <c r="AS4560" s="385"/>
      <c r="AT4560" s="385"/>
      <c r="AU4560" s="359"/>
      <c r="AW4560" s="416"/>
      <c r="AX4560" s="694"/>
      <c r="AY4560" s="641"/>
      <c r="AZ4560" s="385"/>
      <c r="BA4560" s="385"/>
      <c r="BB4560" s="416"/>
      <c r="BC4560" s="416"/>
      <c r="BD4560" s="416"/>
      <c r="BE4560" s="416"/>
      <c r="BF4560" s="416"/>
      <c r="BG4560" s="416"/>
      <c r="BH4560" s="416"/>
      <c r="BI4560" s="416"/>
      <c r="BJ4560" s="416"/>
    </row>
    <row r="4561" spans="10:62" x14ac:dyDescent="0.2">
      <c r="J4561" s="385"/>
      <c r="K4561" s="217"/>
      <c r="L4561" s="217"/>
      <c r="M4561" s="693"/>
      <c r="N4561" s="693"/>
      <c r="O4561" s="359"/>
      <c r="P4561" s="619"/>
      <c r="Q4561" s="672"/>
      <c r="R4561" s="672"/>
      <c r="S4561" s="672"/>
      <c r="T4561" s="385"/>
      <c r="U4561" s="385"/>
      <c r="V4561" s="385"/>
      <c r="W4561" s="385"/>
      <c r="X4561" s="693"/>
      <c r="Y4561" s="325"/>
      <c r="Z4561" s="308"/>
      <c r="AA4561" s="383"/>
      <c r="AC4561" s="325"/>
      <c r="AD4561" s="325"/>
      <c r="AF4561" s="383"/>
      <c r="AH4561" s="325"/>
      <c r="AI4561" s="325"/>
      <c r="AK4561" s="385"/>
      <c r="AL4561" s="385"/>
      <c r="AM4561" s="359"/>
      <c r="AN4561" s="385"/>
      <c r="AO4561" s="385"/>
      <c r="AP4561" s="385"/>
      <c r="AQ4561" s="385"/>
      <c r="AR4561" s="385"/>
      <c r="AS4561" s="385"/>
      <c r="AT4561" s="385"/>
      <c r="AU4561" s="359"/>
      <c r="AW4561" s="416"/>
      <c r="AX4561" s="694"/>
      <c r="AY4561" s="641"/>
      <c r="AZ4561" s="385"/>
      <c r="BA4561" s="385"/>
      <c r="BB4561" s="416"/>
      <c r="BC4561" s="416"/>
      <c r="BD4561" s="416"/>
      <c r="BE4561" s="416"/>
      <c r="BF4561" s="416"/>
      <c r="BG4561" s="416"/>
      <c r="BH4561" s="416"/>
      <c r="BI4561" s="416"/>
      <c r="BJ4561" s="416"/>
    </row>
    <row r="4562" spans="10:62" x14ac:dyDescent="0.2">
      <c r="J4562" s="385"/>
      <c r="K4562" s="217"/>
      <c r="L4562" s="217"/>
      <c r="M4562" s="693"/>
      <c r="N4562" s="693"/>
      <c r="O4562" s="359"/>
      <c r="P4562" s="619"/>
      <c r="Q4562" s="672"/>
      <c r="R4562" s="672"/>
      <c r="S4562" s="672"/>
      <c r="T4562" s="385"/>
      <c r="U4562" s="385"/>
      <c r="V4562" s="385"/>
      <c r="W4562" s="385"/>
      <c r="X4562" s="693"/>
      <c r="Y4562" s="325"/>
      <c r="Z4562" s="308"/>
      <c r="AA4562" s="383"/>
      <c r="AC4562" s="325"/>
      <c r="AD4562" s="325"/>
      <c r="AF4562" s="383"/>
      <c r="AH4562" s="325"/>
      <c r="AI4562" s="325"/>
      <c r="AK4562" s="385"/>
      <c r="AL4562" s="385"/>
      <c r="AM4562" s="359"/>
      <c r="AN4562" s="385"/>
      <c r="AO4562" s="385"/>
      <c r="AP4562" s="385"/>
      <c r="AQ4562" s="385"/>
      <c r="AR4562" s="385"/>
      <c r="AS4562" s="385"/>
      <c r="AT4562" s="385"/>
      <c r="AU4562" s="359"/>
      <c r="AW4562" s="416"/>
      <c r="AX4562" s="694"/>
      <c r="AY4562" s="641"/>
      <c r="AZ4562" s="385"/>
      <c r="BA4562" s="385"/>
      <c r="BB4562" s="416"/>
      <c r="BC4562" s="416"/>
      <c r="BD4562" s="416"/>
      <c r="BE4562" s="416"/>
      <c r="BF4562" s="416"/>
      <c r="BG4562" s="416"/>
      <c r="BH4562" s="416"/>
      <c r="BI4562" s="416"/>
      <c r="BJ4562" s="416"/>
    </row>
    <row r="4563" spans="10:62" x14ac:dyDescent="0.2">
      <c r="J4563" s="385"/>
      <c r="K4563" s="217"/>
      <c r="L4563" s="217"/>
      <c r="M4563" s="693"/>
      <c r="N4563" s="693"/>
      <c r="O4563" s="359"/>
      <c r="P4563" s="619"/>
      <c r="Q4563" s="672"/>
      <c r="R4563" s="672"/>
      <c r="S4563" s="672"/>
      <c r="T4563" s="385"/>
      <c r="U4563" s="385"/>
      <c r="V4563" s="385"/>
      <c r="W4563" s="385"/>
      <c r="X4563" s="693"/>
      <c r="Y4563" s="325"/>
      <c r="Z4563" s="308"/>
      <c r="AA4563" s="383"/>
      <c r="AC4563" s="325"/>
      <c r="AD4563" s="325"/>
      <c r="AF4563" s="383"/>
      <c r="AH4563" s="325"/>
      <c r="AI4563" s="325"/>
      <c r="AK4563" s="385"/>
      <c r="AL4563" s="385"/>
      <c r="AM4563" s="359"/>
      <c r="AN4563" s="385"/>
      <c r="AO4563" s="385"/>
      <c r="AP4563" s="385"/>
      <c r="AQ4563" s="385"/>
      <c r="AR4563" s="385"/>
      <c r="AS4563" s="385"/>
      <c r="AT4563" s="385"/>
      <c r="AU4563" s="359"/>
      <c r="AW4563" s="416"/>
      <c r="AX4563" s="694"/>
      <c r="AY4563" s="641"/>
      <c r="AZ4563" s="385"/>
      <c r="BA4563" s="385"/>
      <c r="BB4563" s="416"/>
      <c r="BC4563" s="416"/>
      <c r="BD4563" s="416"/>
      <c r="BE4563" s="416"/>
      <c r="BF4563" s="416"/>
      <c r="BG4563" s="416"/>
      <c r="BH4563" s="416"/>
      <c r="BI4563" s="416"/>
      <c r="BJ4563" s="416"/>
    </row>
    <row r="4564" spans="10:62" x14ac:dyDescent="0.2">
      <c r="J4564" s="385"/>
      <c r="K4564" s="217"/>
      <c r="L4564" s="217"/>
      <c r="M4564" s="693"/>
      <c r="N4564" s="693"/>
      <c r="O4564" s="359"/>
      <c r="P4564" s="619"/>
      <c r="Q4564" s="672"/>
      <c r="R4564" s="672"/>
      <c r="S4564" s="672"/>
      <c r="T4564" s="385"/>
      <c r="U4564" s="385"/>
      <c r="V4564" s="385"/>
      <c r="W4564" s="385"/>
      <c r="X4564" s="693"/>
      <c r="Y4564" s="325"/>
      <c r="Z4564" s="308"/>
      <c r="AA4564" s="383"/>
      <c r="AC4564" s="325"/>
      <c r="AD4564" s="325"/>
      <c r="AF4564" s="383"/>
      <c r="AH4564" s="325"/>
      <c r="AI4564" s="325"/>
      <c r="AK4564" s="385"/>
      <c r="AL4564" s="385"/>
      <c r="AM4564" s="359"/>
      <c r="AN4564" s="385"/>
      <c r="AO4564" s="385"/>
      <c r="AP4564" s="385"/>
      <c r="AQ4564" s="385"/>
      <c r="AR4564" s="385"/>
      <c r="AS4564" s="385"/>
      <c r="AT4564" s="385"/>
      <c r="AU4564" s="359"/>
      <c r="AW4564" s="416"/>
      <c r="AX4564" s="694"/>
      <c r="AY4564" s="641"/>
      <c r="AZ4564" s="385"/>
      <c r="BA4564" s="385"/>
      <c r="BB4564" s="416"/>
      <c r="BC4564" s="416"/>
      <c r="BD4564" s="416"/>
      <c r="BE4564" s="416"/>
      <c r="BF4564" s="416"/>
      <c r="BG4564" s="416"/>
      <c r="BH4564" s="416"/>
      <c r="BI4564" s="416"/>
      <c r="BJ4564" s="416"/>
    </row>
    <row r="4565" spans="10:62" x14ac:dyDescent="0.2">
      <c r="J4565" s="385"/>
      <c r="K4565" s="217"/>
      <c r="L4565" s="217"/>
      <c r="M4565" s="693"/>
      <c r="N4565" s="693"/>
      <c r="O4565" s="359"/>
      <c r="P4565" s="619"/>
      <c r="Q4565" s="672"/>
      <c r="R4565" s="672"/>
      <c r="S4565" s="672"/>
      <c r="T4565" s="385"/>
      <c r="U4565" s="385"/>
      <c r="V4565" s="385"/>
      <c r="W4565" s="385"/>
      <c r="X4565" s="693"/>
      <c r="Y4565" s="325"/>
      <c r="Z4565" s="308"/>
      <c r="AA4565" s="383"/>
      <c r="AC4565" s="325"/>
      <c r="AD4565" s="325"/>
      <c r="AF4565" s="383"/>
      <c r="AH4565" s="325"/>
      <c r="AI4565" s="325"/>
      <c r="AK4565" s="385"/>
      <c r="AL4565" s="385"/>
      <c r="AM4565" s="359"/>
      <c r="AN4565" s="385"/>
      <c r="AO4565" s="385"/>
      <c r="AP4565" s="385"/>
      <c r="AQ4565" s="385"/>
      <c r="AR4565" s="385"/>
      <c r="AS4565" s="385"/>
      <c r="AT4565" s="385"/>
      <c r="AU4565" s="359"/>
      <c r="AW4565" s="416"/>
      <c r="AX4565" s="694"/>
      <c r="AY4565" s="641"/>
      <c r="AZ4565" s="385"/>
      <c r="BA4565" s="385"/>
      <c r="BB4565" s="416"/>
      <c r="BC4565" s="416"/>
      <c r="BD4565" s="416"/>
      <c r="BE4565" s="416"/>
      <c r="BF4565" s="416"/>
      <c r="BG4565" s="416"/>
      <c r="BH4565" s="416"/>
      <c r="BI4565" s="416"/>
      <c r="BJ4565" s="416"/>
    </row>
    <row r="4566" spans="10:62" x14ac:dyDescent="0.2">
      <c r="J4566" s="385"/>
      <c r="K4566" s="217"/>
      <c r="L4566" s="217"/>
      <c r="M4566" s="693"/>
      <c r="N4566" s="693"/>
      <c r="O4566" s="359"/>
      <c r="P4566" s="619"/>
      <c r="Q4566" s="672"/>
      <c r="R4566" s="672"/>
      <c r="S4566" s="672"/>
      <c r="T4566" s="385"/>
      <c r="U4566" s="385"/>
      <c r="V4566" s="385"/>
      <c r="W4566" s="385"/>
      <c r="X4566" s="693"/>
      <c r="Y4566" s="325"/>
      <c r="Z4566" s="308"/>
      <c r="AA4566" s="383"/>
      <c r="AC4566" s="325"/>
      <c r="AD4566" s="325"/>
      <c r="AF4566" s="383"/>
      <c r="AH4566" s="325"/>
      <c r="AI4566" s="325"/>
      <c r="AK4566" s="385"/>
      <c r="AL4566" s="385"/>
      <c r="AM4566" s="359"/>
      <c r="AN4566" s="385"/>
      <c r="AO4566" s="385"/>
      <c r="AP4566" s="385"/>
      <c r="AQ4566" s="385"/>
      <c r="AR4566" s="385"/>
      <c r="AS4566" s="385"/>
      <c r="AT4566" s="385"/>
      <c r="AU4566" s="359"/>
      <c r="AW4566" s="416"/>
      <c r="AX4566" s="694"/>
      <c r="AY4566" s="641"/>
      <c r="AZ4566" s="385"/>
      <c r="BA4566" s="385"/>
      <c r="BB4566" s="416"/>
      <c r="BC4566" s="416"/>
      <c r="BD4566" s="416"/>
      <c r="BE4566" s="416"/>
      <c r="BF4566" s="416"/>
      <c r="BG4566" s="416"/>
      <c r="BH4566" s="416"/>
      <c r="BI4566" s="416"/>
      <c r="BJ4566" s="416"/>
    </row>
    <row r="4567" spans="10:62" x14ac:dyDescent="0.2">
      <c r="J4567" s="385"/>
      <c r="K4567" s="217"/>
      <c r="L4567" s="217"/>
      <c r="M4567" s="693"/>
      <c r="N4567" s="693"/>
      <c r="O4567" s="359"/>
      <c r="P4567" s="619"/>
      <c r="Q4567" s="672"/>
      <c r="R4567" s="672"/>
      <c r="S4567" s="672"/>
      <c r="T4567" s="385"/>
      <c r="U4567" s="385"/>
      <c r="V4567" s="385"/>
      <c r="W4567" s="385"/>
      <c r="X4567" s="693"/>
      <c r="Y4567" s="325"/>
      <c r="Z4567" s="308"/>
      <c r="AA4567" s="383"/>
      <c r="AC4567" s="325"/>
      <c r="AD4567" s="325"/>
      <c r="AF4567" s="383"/>
      <c r="AH4567" s="325"/>
      <c r="AI4567" s="325"/>
      <c r="AK4567" s="385"/>
      <c r="AL4567" s="385"/>
      <c r="AM4567" s="359"/>
      <c r="AN4567" s="385"/>
      <c r="AO4567" s="385"/>
      <c r="AP4567" s="385"/>
      <c r="AQ4567" s="385"/>
      <c r="AR4567" s="385"/>
      <c r="AS4567" s="385"/>
      <c r="AT4567" s="385"/>
      <c r="AU4567" s="359"/>
      <c r="AW4567" s="416"/>
      <c r="AX4567" s="694"/>
      <c r="AY4567" s="641"/>
      <c r="AZ4567" s="385"/>
      <c r="BA4567" s="385"/>
      <c r="BB4567" s="416"/>
      <c r="BC4567" s="416"/>
      <c r="BD4567" s="416"/>
      <c r="BE4567" s="416"/>
      <c r="BF4567" s="416"/>
      <c r="BG4567" s="416"/>
      <c r="BH4567" s="416"/>
      <c r="BI4567" s="416"/>
      <c r="BJ4567" s="416"/>
    </row>
    <row r="4568" spans="10:62" x14ac:dyDescent="0.2">
      <c r="J4568" s="385"/>
      <c r="K4568" s="217"/>
      <c r="L4568" s="217"/>
      <c r="M4568" s="693"/>
      <c r="N4568" s="693"/>
      <c r="O4568" s="359"/>
      <c r="P4568" s="619"/>
      <c r="Q4568" s="672"/>
      <c r="R4568" s="672"/>
      <c r="S4568" s="672"/>
      <c r="T4568" s="385"/>
      <c r="U4568" s="385"/>
      <c r="V4568" s="385"/>
      <c r="W4568" s="385"/>
      <c r="X4568" s="693"/>
      <c r="Y4568" s="325"/>
      <c r="Z4568" s="308"/>
      <c r="AA4568" s="383"/>
      <c r="AC4568" s="325"/>
      <c r="AD4568" s="325"/>
      <c r="AF4568" s="383"/>
      <c r="AH4568" s="325"/>
      <c r="AI4568" s="325"/>
      <c r="AK4568" s="385"/>
      <c r="AL4568" s="385"/>
      <c r="AM4568" s="359"/>
      <c r="AN4568" s="385"/>
      <c r="AO4568" s="385"/>
      <c r="AP4568" s="385"/>
      <c r="AQ4568" s="385"/>
      <c r="AR4568" s="385"/>
      <c r="AS4568" s="385"/>
      <c r="AT4568" s="385"/>
      <c r="AU4568" s="359"/>
      <c r="AW4568" s="416"/>
      <c r="AX4568" s="694"/>
      <c r="AY4568" s="641"/>
      <c r="AZ4568" s="385"/>
      <c r="BA4568" s="385"/>
      <c r="BB4568" s="416"/>
      <c r="BC4568" s="416"/>
      <c r="BD4568" s="416"/>
      <c r="BE4568" s="416"/>
      <c r="BF4568" s="416"/>
      <c r="BG4568" s="416"/>
      <c r="BH4568" s="416"/>
      <c r="BI4568" s="416"/>
      <c r="BJ4568" s="416"/>
    </row>
    <row r="4569" spans="10:62" x14ac:dyDescent="0.2">
      <c r="J4569" s="385"/>
      <c r="K4569" s="217"/>
      <c r="L4569" s="217"/>
      <c r="M4569" s="693"/>
      <c r="N4569" s="693"/>
      <c r="O4569" s="359"/>
      <c r="P4569" s="619"/>
      <c r="Q4569" s="672"/>
      <c r="R4569" s="672"/>
      <c r="S4569" s="672"/>
      <c r="T4569" s="385"/>
      <c r="U4569" s="385"/>
      <c r="V4569" s="385"/>
      <c r="W4569" s="385"/>
      <c r="X4569" s="693"/>
      <c r="Y4569" s="325"/>
      <c r="Z4569" s="308"/>
      <c r="AA4569" s="383"/>
      <c r="AC4569" s="325"/>
      <c r="AD4569" s="325"/>
      <c r="AF4569" s="383"/>
      <c r="AH4569" s="325"/>
      <c r="AI4569" s="325"/>
      <c r="AK4569" s="385"/>
      <c r="AL4569" s="385"/>
      <c r="AM4569" s="359"/>
      <c r="AN4569" s="385"/>
      <c r="AO4569" s="385"/>
      <c r="AP4569" s="385"/>
      <c r="AQ4569" s="385"/>
      <c r="AR4569" s="385"/>
      <c r="AS4569" s="385"/>
      <c r="AT4569" s="385"/>
      <c r="AU4569" s="359"/>
      <c r="AW4569" s="416"/>
      <c r="AX4569" s="694"/>
      <c r="AY4569" s="641"/>
      <c r="AZ4569" s="385"/>
      <c r="BA4569" s="385"/>
      <c r="BB4569" s="416"/>
      <c r="BC4569" s="416"/>
      <c r="BD4569" s="416"/>
      <c r="BE4569" s="416"/>
      <c r="BF4569" s="416"/>
      <c r="BG4569" s="416"/>
      <c r="BH4569" s="416"/>
      <c r="BI4569" s="416"/>
      <c r="BJ4569" s="416"/>
    </row>
    <row r="4570" spans="10:62" x14ac:dyDescent="0.2">
      <c r="J4570" s="385"/>
      <c r="K4570" s="217"/>
      <c r="L4570" s="217"/>
      <c r="M4570" s="693"/>
      <c r="N4570" s="693"/>
      <c r="O4570" s="359"/>
      <c r="P4570" s="619"/>
      <c r="Q4570" s="672"/>
      <c r="R4570" s="672"/>
      <c r="S4570" s="672"/>
      <c r="T4570" s="385"/>
      <c r="U4570" s="385"/>
      <c r="V4570" s="385"/>
      <c r="W4570" s="385"/>
      <c r="X4570" s="693"/>
      <c r="Y4570" s="325"/>
      <c r="Z4570" s="308"/>
      <c r="AA4570" s="383"/>
      <c r="AC4570" s="325"/>
      <c r="AD4570" s="325"/>
      <c r="AF4570" s="383"/>
      <c r="AH4570" s="325"/>
      <c r="AI4570" s="325"/>
      <c r="AK4570" s="385"/>
      <c r="AL4570" s="385"/>
      <c r="AM4570" s="359"/>
      <c r="AN4570" s="385"/>
      <c r="AO4570" s="385"/>
      <c r="AP4570" s="385"/>
      <c r="AQ4570" s="385"/>
      <c r="AR4570" s="385"/>
      <c r="AS4570" s="385"/>
      <c r="AT4570" s="385"/>
      <c r="AU4570" s="359"/>
      <c r="AW4570" s="416"/>
      <c r="AX4570" s="694"/>
      <c r="AY4570" s="641"/>
      <c r="AZ4570" s="385"/>
      <c r="BA4570" s="385"/>
      <c r="BB4570" s="416"/>
      <c r="BC4570" s="416"/>
      <c r="BD4570" s="416"/>
      <c r="BE4570" s="416"/>
      <c r="BF4570" s="416"/>
      <c r="BG4570" s="416"/>
      <c r="BH4570" s="416"/>
      <c r="BI4570" s="416"/>
      <c r="BJ4570" s="416"/>
    </row>
    <row r="4571" spans="10:62" x14ac:dyDescent="0.2">
      <c r="J4571" s="385"/>
      <c r="K4571" s="217"/>
      <c r="L4571" s="217"/>
      <c r="M4571" s="693"/>
      <c r="N4571" s="693"/>
      <c r="O4571" s="359"/>
      <c r="P4571" s="619"/>
      <c r="Q4571" s="672"/>
      <c r="R4571" s="672"/>
      <c r="S4571" s="672"/>
      <c r="T4571" s="385"/>
      <c r="U4571" s="385"/>
      <c r="V4571" s="385"/>
      <c r="W4571" s="385"/>
      <c r="X4571" s="693"/>
      <c r="Y4571" s="325"/>
      <c r="Z4571" s="308"/>
      <c r="AA4571" s="383"/>
      <c r="AC4571" s="325"/>
      <c r="AD4571" s="325"/>
      <c r="AF4571" s="383"/>
      <c r="AH4571" s="325"/>
      <c r="AI4571" s="325"/>
      <c r="AK4571" s="385"/>
      <c r="AL4571" s="385"/>
      <c r="AM4571" s="359"/>
      <c r="AN4571" s="385"/>
      <c r="AO4571" s="385"/>
      <c r="AP4571" s="385"/>
      <c r="AQ4571" s="385"/>
      <c r="AR4571" s="385"/>
      <c r="AS4571" s="385"/>
      <c r="AT4571" s="385"/>
      <c r="AU4571" s="359"/>
      <c r="AW4571" s="416"/>
      <c r="AX4571" s="694"/>
      <c r="AY4571" s="641"/>
      <c r="AZ4571" s="385"/>
      <c r="BA4571" s="385"/>
      <c r="BB4571" s="416"/>
      <c r="BC4571" s="416"/>
      <c r="BD4571" s="416"/>
      <c r="BE4571" s="416"/>
      <c r="BF4571" s="416"/>
      <c r="BG4571" s="416"/>
      <c r="BH4571" s="416"/>
      <c r="BI4571" s="416"/>
      <c r="BJ4571" s="416"/>
    </row>
    <row r="4572" spans="10:62" x14ac:dyDescent="0.2">
      <c r="J4572" s="385"/>
      <c r="K4572" s="217"/>
      <c r="L4572" s="217"/>
      <c r="M4572" s="693"/>
      <c r="N4572" s="693"/>
      <c r="O4572" s="359"/>
      <c r="P4572" s="619"/>
      <c r="Q4572" s="672"/>
      <c r="R4572" s="672"/>
      <c r="S4572" s="672"/>
      <c r="T4572" s="385"/>
      <c r="U4572" s="385"/>
      <c r="V4572" s="385"/>
      <c r="W4572" s="385"/>
      <c r="X4572" s="693"/>
      <c r="Y4572" s="325"/>
      <c r="Z4572" s="308"/>
      <c r="AA4572" s="383"/>
      <c r="AC4572" s="325"/>
      <c r="AD4572" s="325"/>
      <c r="AF4572" s="383"/>
      <c r="AH4572" s="325"/>
      <c r="AI4572" s="325"/>
      <c r="AK4572" s="385"/>
      <c r="AL4572" s="385"/>
      <c r="AM4572" s="359"/>
      <c r="AN4572" s="385"/>
      <c r="AO4572" s="385"/>
      <c r="AP4572" s="385"/>
      <c r="AQ4572" s="385"/>
      <c r="AR4572" s="385"/>
      <c r="AS4572" s="385"/>
      <c r="AT4572" s="385"/>
      <c r="AU4572" s="359"/>
      <c r="AW4572" s="416"/>
      <c r="AX4572" s="694"/>
      <c r="AY4572" s="641"/>
      <c r="AZ4572" s="385"/>
      <c r="BA4572" s="385"/>
      <c r="BB4572" s="416"/>
      <c r="BC4572" s="416"/>
      <c r="BD4572" s="416"/>
      <c r="BE4572" s="416"/>
      <c r="BF4572" s="416"/>
      <c r="BG4572" s="416"/>
      <c r="BH4572" s="416"/>
      <c r="BI4572" s="416"/>
      <c r="BJ4572" s="416"/>
    </row>
    <row r="4573" spans="10:62" x14ac:dyDescent="0.2">
      <c r="J4573" s="385"/>
      <c r="K4573" s="217"/>
      <c r="L4573" s="217"/>
      <c r="M4573" s="693"/>
      <c r="N4573" s="693"/>
      <c r="O4573" s="359"/>
      <c r="P4573" s="619"/>
      <c r="Q4573" s="672"/>
      <c r="R4573" s="672"/>
      <c r="S4573" s="672"/>
      <c r="T4573" s="385"/>
      <c r="U4573" s="385"/>
      <c r="V4573" s="385"/>
      <c r="W4573" s="385"/>
      <c r="X4573" s="693"/>
      <c r="Y4573" s="325"/>
      <c r="Z4573" s="308"/>
      <c r="AA4573" s="383"/>
      <c r="AC4573" s="325"/>
      <c r="AD4573" s="325"/>
      <c r="AF4573" s="383"/>
      <c r="AH4573" s="325"/>
      <c r="AI4573" s="325"/>
      <c r="AK4573" s="385"/>
      <c r="AL4573" s="385"/>
      <c r="AM4573" s="359"/>
      <c r="AN4573" s="385"/>
      <c r="AO4573" s="385"/>
      <c r="AP4573" s="385"/>
      <c r="AQ4573" s="385"/>
      <c r="AR4573" s="385"/>
      <c r="AS4573" s="385"/>
      <c r="AT4573" s="385"/>
      <c r="AU4573" s="359"/>
      <c r="AW4573" s="416"/>
      <c r="AX4573" s="694"/>
      <c r="AY4573" s="641"/>
      <c r="AZ4573" s="385"/>
      <c r="BA4573" s="385"/>
      <c r="BB4573" s="416"/>
      <c r="BC4573" s="416"/>
      <c r="BD4573" s="416"/>
      <c r="BE4573" s="416"/>
      <c r="BF4573" s="416"/>
      <c r="BG4573" s="416"/>
      <c r="BH4573" s="416"/>
      <c r="BI4573" s="416"/>
      <c r="BJ4573" s="416"/>
    </row>
    <row r="4574" spans="10:62" x14ac:dyDescent="0.2">
      <c r="J4574" s="385"/>
      <c r="K4574" s="217"/>
      <c r="L4574" s="217"/>
      <c r="M4574" s="693"/>
      <c r="N4574" s="693"/>
      <c r="O4574" s="359"/>
      <c r="P4574" s="619"/>
      <c r="Q4574" s="672"/>
      <c r="R4574" s="672"/>
      <c r="S4574" s="672"/>
      <c r="T4574" s="385"/>
      <c r="U4574" s="385"/>
      <c r="V4574" s="385"/>
      <c r="W4574" s="385"/>
      <c r="X4574" s="693"/>
      <c r="Y4574" s="325"/>
      <c r="Z4574" s="308"/>
      <c r="AA4574" s="383"/>
      <c r="AC4574" s="325"/>
      <c r="AD4574" s="325"/>
      <c r="AF4574" s="383"/>
      <c r="AH4574" s="325"/>
      <c r="AI4574" s="325"/>
      <c r="AK4574" s="385"/>
      <c r="AL4574" s="385"/>
      <c r="AM4574" s="359"/>
      <c r="AN4574" s="385"/>
      <c r="AO4574" s="385"/>
      <c r="AP4574" s="385"/>
      <c r="AQ4574" s="385"/>
      <c r="AR4574" s="385"/>
      <c r="AS4574" s="385"/>
      <c r="AT4574" s="385"/>
      <c r="AU4574" s="359"/>
      <c r="AW4574" s="416"/>
      <c r="AX4574" s="694"/>
      <c r="AY4574" s="641"/>
      <c r="AZ4574" s="385"/>
      <c r="BA4574" s="385"/>
      <c r="BB4574" s="416"/>
      <c r="BC4574" s="416"/>
      <c r="BD4574" s="416"/>
      <c r="BE4574" s="416"/>
      <c r="BF4574" s="416"/>
      <c r="BG4574" s="416"/>
      <c r="BH4574" s="416"/>
      <c r="BI4574" s="416"/>
      <c r="BJ4574" s="416"/>
    </row>
    <row r="4575" spans="10:62" x14ac:dyDescent="0.2">
      <c r="J4575" s="385"/>
      <c r="K4575" s="217"/>
      <c r="L4575" s="217"/>
      <c r="M4575" s="693"/>
      <c r="N4575" s="693"/>
      <c r="O4575" s="359"/>
      <c r="P4575" s="619"/>
      <c r="Q4575" s="672"/>
      <c r="R4575" s="672"/>
      <c r="S4575" s="672"/>
      <c r="T4575" s="385"/>
      <c r="U4575" s="385"/>
      <c r="V4575" s="385"/>
      <c r="W4575" s="385"/>
      <c r="X4575" s="693"/>
      <c r="Y4575" s="325"/>
      <c r="Z4575" s="308"/>
      <c r="AA4575" s="383"/>
      <c r="AC4575" s="325"/>
      <c r="AD4575" s="325"/>
      <c r="AF4575" s="383"/>
      <c r="AH4575" s="325"/>
      <c r="AI4575" s="325"/>
      <c r="AK4575" s="385"/>
      <c r="AL4575" s="385"/>
      <c r="AM4575" s="359"/>
      <c r="AN4575" s="385"/>
      <c r="AO4575" s="385"/>
      <c r="AP4575" s="385"/>
      <c r="AQ4575" s="385"/>
      <c r="AR4575" s="385"/>
      <c r="AS4575" s="385"/>
      <c r="AT4575" s="385"/>
      <c r="AU4575" s="359"/>
      <c r="AW4575" s="416"/>
      <c r="AX4575" s="694"/>
      <c r="AY4575" s="641"/>
      <c r="AZ4575" s="385"/>
      <c r="BA4575" s="385"/>
      <c r="BB4575" s="416"/>
      <c r="BC4575" s="416"/>
      <c r="BD4575" s="416"/>
      <c r="BE4575" s="416"/>
      <c r="BF4575" s="416"/>
      <c r="BG4575" s="416"/>
      <c r="BH4575" s="416"/>
      <c r="BI4575" s="416"/>
      <c r="BJ4575" s="416"/>
    </row>
    <row r="4576" spans="10:62" x14ac:dyDescent="0.2">
      <c r="J4576" s="385"/>
      <c r="K4576" s="217"/>
      <c r="L4576" s="217"/>
      <c r="M4576" s="693"/>
      <c r="N4576" s="693"/>
      <c r="O4576" s="359"/>
      <c r="P4576" s="619"/>
      <c r="Q4576" s="672"/>
      <c r="R4576" s="672"/>
      <c r="S4576" s="672"/>
      <c r="T4576" s="385"/>
      <c r="U4576" s="385"/>
      <c r="V4576" s="385"/>
      <c r="W4576" s="385"/>
      <c r="X4576" s="693"/>
      <c r="Y4576" s="325"/>
      <c r="Z4576" s="308"/>
      <c r="AA4576" s="383"/>
      <c r="AC4576" s="325"/>
      <c r="AD4576" s="325"/>
      <c r="AF4576" s="383"/>
      <c r="AH4576" s="325"/>
      <c r="AI4576" s="325"/>
      <c r="AK4576" s="385"/>
      <c r="AL4576" s="385"/>
      <c r="AM4576" s="359"/>
      <c r="AN4576" s="385"/>
      <c r="AO4576" s="385"/>
      <c r="AP4576" s="385"/>
      <c r="AQ4576" s="385"/>
      <c r="AR4576" s="385"/>
      <c r="AS4576" s="385"/>
      <c r="AT4576" s="385"/>
      <c r="AU4576" s="359"/>
      <c r="AW4576" s="416"/>
      <c r="AX4576" s="694"/>
      <c r="AY4576" s="641"/>
      <c r="AZ4576" s="385"/>
      <c r="BA4576" s="385"/>
      <c r="BB4576" s="416"/>
      <c r="BC4576" s="416"/>
      <c r="BD4576" s="416"/>
      <c r="BE4576" s="416"/>
      <c r="BF4576" s="416"/>
      <c r="BG4576" s="416"/>
      <c r="BH4576" s="416"/>
      <c r="BI4576" s="416"/>
      <c r="BJ4576" s="416"/>
    </row>
    <row r="4577" spans="10:62" x14ac:dyDescent="0.2">
      <c r="J4577" s="385"/>
      <c r="K4577" s="217"/>
      <c r="L4577" s="217"/>
      <c r="M4577" s="693"/>
      <c r="N4577" s="693"/>
      <c r="O4577" s="359"/>
      <c r="P4577" s="619"/>
      <c r="Q4577" s="672"/>
      <c r="R4577" s="672"/>
      <c r="S4577" s="672"/>
      <c r="T4577" s="385"/>
      <c r="U4577" s="385"/>
      <c r="V4577" s="385"/>
      <c r="W4577" s="385"/>
      <c r="X4577" s="693"/>
      <c r="Y4577" s="325"/>
      <c r="Z4577" s="308"/>
      <c r="AA4577" s="383"/>
      <c r="AC4577" s="325"/>
      <c r="AD4577" s="325"/>
      <c r="AF4577" s="383"/>
      <c r="AH4577" s="325"/>
      <c r="AI4577" s="325"/>
      <c r="AK4577" s="385"/>
      <c r="AL4577" s="385"/>
      <c r="AM4577" s="359"/>
      <c r="AN4577" s="385"/>
      <c r="AO4577" s="385"/>
      <c r="AP4577" s="385"/>
      <c r="AQ4577" s="385"/>
      <c r="AR4577" s="385"/>
      <c r="AS4577" s="385"/>
      <c r="AT4577" s="385"/>
      <c r="AU4577" s="359"/>
      <c r="AW4577" s="416"/>
      <c r="AX4577" s="694"/>
      <c r="AY4577" s="641"/>
      <c r="AZ4577" s="385"/>
      <c r="BA4577" s="385"/>
      <c r="BB4577" s="416"/>
      <c r="BC4577" s="416"/>
      <c r="BD4577" s="416"/>
      <c r="BE4577" s="416"/>
      <c r="BF4577" s="416"/>
      <c r="BG4577" s="416"/>
      <c r="BH4577" s="416"/>
      <c r="BI4577" s="416"/>
      <c r="BJ4577" s="416"/>
    </row>
    <row r="4578" spans="10:62" x14ac:dyDescent="0.2">
      <c r="J4578" s="385"/>
      <c r="K4578" s="217"/>
      <c r="L4578" s="217"/>
      <c r="M4578" s="693"/>
      <c r="N4578" s="693"/>
      <c r="O4578" s="359"/>
      <c r="P4578" s="619"/>
      <c r="Q4578" s="672"/>
      <c r="R4578" s="672"/>
      <c r="S4578" s="672"/>
      <c r="T4578" s="385"/>
      <c r="U4578" s="385"/>
      <c r="V4578" s="385"/>
      <c r="W4578" s="385"/>
      <c r="X4578" s="693"/>
      <c r="Y4578" s="325"/>
      <c r="Z4578" s="308"/>
      <c r="AA4578" s="383"/>
      <c r="AC4578" s="325"/>
      <c r="AD4578" s="325"/>
      <c r="AF4578" s="383"/>
      <c r="AH4578" s="325"/>
      <c r="AI4578" s="325"/>
      <c r="AK4578" s="385"/>
      <c r="AL4578" s="385"/>
      <c r="AM4578" s="359"/>
      <c r="AN4578" s="385"/>
      <c r="AO4578" s="385"/>
      <c r="AP4578" s="385"/>
      <c r="AQ4578" s="385"/>
      <c r="AR4578" s="385"/>
      <c r="AS4578" s="385"/>
      <c r="AT4578" s="385"/>
      <c r="AU4578" s="359"/>
      <c r="AW4578" s="416"/>
      <c r="AX4578" s="694"/>
      <c r="AY4578" s="641"/>
      <c r="AZ4578" s="385"/>
      <c r="BA4578" s="385"/>
      <c r="BB4578" s="416"/>
      <c r="BC4578" s="416"/>
      <c r="BD4578" s="416"/>
      <c r="BE4578" s="416"/>
      <c r="BF4578" s="416"/>
      <c r="BG4578" s="416"/>
      <c r="BH4578" s="416"/>
      <c r="BI4578" s="416"/>
      <c r="BJ4578" s="416"/>
    </row>
    <row r="4579" spans="10:62" x14ac:dyDescent="0.2">
      <c r="J4579" s="385"/>
      <c r="K4579" s="217"/>
      <c r="L4579" s="217"/>
      <c r="M4579" s="693"/>
      <c r="N4579" s="693"/>
      <c r="O4579" s="359"/>
      <c r="P4579" s="619"/>
      <c r="Q4579" s="672"/>
      <c r="R4579" s="672"/>
      <c r="S4579" s="672"/>
      <c r="T4579" s="385"/>
      <c r="U4579" s="385"/>
      <c r="V4579" s="385"/>
      <c r="W4579" s="385"/>
      <c r="X4579" s="693"/>
      <c r="Y4579" s="325"/>
      <c r="Z4579" s="308"/>
      <c r="AA4579" s="383"/>
      <c r="AC4579" s="325"/>
      <c r="AD4579" s="325"/>
      <c r="AF4579" s="383"/>
      <c r="AH4579" s="325"/>
      <c r="AI4579" s="325"/>
      <c r="AK4579" s="385"/>
      <c r="AL4579" s="385"/>
      <c r="AM4579" s="359"/>
      <c r="AN4579" s="385"/>
      <c r="AO4579" s="385"/>
      <c r="AP4579" s="385"/>
      <c r="AQ4579" s="385"/>
      <c r="AR4579" s="385"/>
      <c r="AS4579" s="385"/>
      <c r="AT4579" s="385"/>
      <c r="AU4579" s="359"/>
      <c r="AW4579" s="416"/>
      <c r="AX4579" s="694"/>
      <c r="AY4579" s="641"/>
      <c r="AZ4579" s="385"/>
      <c r="BA4579" s="385"/>
      <c r="BB4579" s="416"/>
      <c r="BC4579" s="416"/>
      <c r="BD4579" s="416"/>
      <c r="BE4579" s="416"/>
      <c r="BF4579" s="416"/>
      <c r="BG4579" s="416"/>
      <c r="BH4579" s="416"/>
      <c r="BI4579" s="416"/>
      <c r="BJ4579" s="416"/>
    </row>
    <row r="4580" spans="10:62" x14ac:dyDescent="0.2">
      <c r="J4580" s="385"/>
      <c r="K4580" s="217"/>
      <c r="L4580" s="217"/>
      <c r="M4580" s="693"/>
      <c r="N4580" s="693"/>
      <c r="O4580" s="359"/>
      <c r="P4580" s="619"/>
      <c r="Q4580" s="672"/>
      <c r="R4580" s="672"/>
      <c r="S4580" s="672"/>
      <c r="T4580" s="385"/>
      <c r="U4580" s="385"/>
      <c r="V4580" s="385"/>
      <c r="W4580" s="385"/>
      <c r="X4580" s="693"/>
      <c r="Y4580" s="325"/>
      <c r="Z4580" s="308"/>
      <c r="AA4580" s="383"/>
      <c r="AC4580" s="325"/>
      <c r="AD4580" s="325"/>
      <c r="AF4580" s="383"/>
      <c r="AH4580" s="325"/>
      <c r="AI4580" s="325"/>
      <c r="AK4580" s="385"/>
      <c r="AL4580" s="385"/>
      <c r="AM4580" s="359"/>
      <c r="AN4580" s="385"/>
      <c r="AO4580" s="385"/>
      <c r="AP4580" s="385"/>
      <c r="AQ4580" s="385"/>
      <c r="AR4580" s="385"/>
      <c r="AS4580" s="385"/>
      <c r="AT4580" s="385"/>
      <c r="AU4580" s="359"/>
      <c r="AW4580" s="416"/>
      <c r="AX4580" s="694"/>
      <c r="AY4580" s="641"/>
      <c r="AZ4580" s="385"/>
      <c r="BA4580" s="385"/>
      <c r="BB4580" s="416"/>
      <c r="BC4580" s="416"/>
      <c r="BD4580" s="416"/>
      <c r="BE4580" s="416"/>
      <c r="BF4580" s="416"/>
      <c r="BG4580" s="416"/>
      <c r="BH4580" s="416"/>
      <c r="BI4580" s="416"/>
      <c r="BJ4580" s="416"/>
    </row>
    <row r="4581" spans="10:62" x14ac:dyDescent="0.2">
      <c r="J4581" s="385"/>
      <c r="K4581" s="217"/>
      <c r="L4581" s="217"/>
      <c r="M4581" s="693"/>
      <c r="N4581" s="693"/>
      <c r="O4581" s="359"/>
      <c r="P4581" s="619"/>
      <c r="Q4581" s="672"/>
      <c r="R4581" s="672"/>
      <c r="S4581" s="672"/>
      <c r="T4581" s="385"/>
      <c r="U4581" s="385"/>
      <c r="V4581" s="385"/>
      <c r="W4581" s="385"/>
      <c r="X4581" s="693"/>
      <c r="Y4581" s="325"/>
      <c r="Z4581" s="308"/>
      <c r="AA4581" s="383"/>
      <c r="AC4581" s="325"/>
      <c r="AD4581" s="325"/>
      <c r="AF4581" s="383"/>
      <c r="AH4581" s="325"/>
      <c r="AI4581" s="325"/>
      <c r="AK4581" s="385"/>
      <c r="AL4581" s="385"/>
      <c r="AM4581" s="359"/>
      <c r="AN4581" s="385"/>
      <c r="AO4581" s="385"/>
      <c r="AP4581" s="385"/>
      <c r="AQ4581" s="385"/>
      <c r="AR4581" s="385"/>
      <c r="AS4581" s="385"/>
      <c r="AT4581" s="385"/>
      <c r="AU4581" s="359"/>
      <c r="AW4581" s="416"/>
      <c r="AX4581" s="694"/>
      <c r="AY4581" s="641"/>
      <c r="AZ4581" s="385"/>
      <c r="BA4581" s="385"/>
      <c r="BB4581" s="416"/>
      <c r="BC4581" s="416"/>
      <c r="BD4581" s="416"/>
      <c r="BE4581" s="416"/>
      <c r="BF4581" s="416"/>
      <c r="BG4581" s="416"/>
      <c r="BH4581" s="416"/>
      <c r="BI4581" s="416"/>
      <c r="BJ4581" s="416"/>
    </row>
    <row r="4582" spans="10:62" x14ac:dyDescent="0.2">
      <c r="J4582" s="385"/>
      <c r="K4582" s="217"/>
      <c r="L4582" s="217"/>
      <c r="M4582" s="693"/>
      <c r="N4582" s="693"/>
      <c r="O4582" s="359"/>
      <c r="P4582" s="619"/>
      <c r="Q4582" s="672"/>
      <c r="R4582" s="672"/>
      <c r="S4582" s="672"/>
      <c r="T4582" s="385"/>
      <c r="U4582" s="385"/>
      <c r="V4582" s="385"/>
      <c r="W4582" s="385"/>
      <c r="X4582" s="693"/>
      <c r="Y4582" s="325"/>
      <c r="Z4582" s="308"/>
      <c r="AA4582" s="383"/>
      <c r="AC4582" s="325"/>
      <c r="AD4582" s="325"/>
      <c r="AF4582" s="383"/>
      <c r="AH4582" s="325"/>
      <c r="AI4582" s="325"/>
      <c r="AK4582" s="385"/>
      <c r="AL4582" s="385"/>
      <c r="AM4582" s="359"/>
      <c r="AN4582" s="385"/>
      <c r="AO4582" s="385"/>
      <c r="AP4582" s="385"/>
      <c r="AQ4582" s="385"/>
      <c r="AR4582" s="385"/>
      <c r="AS4582" s="385"/>
      <c r="AT4582" s="385"/>
      <c r="AU4582" s="359"/>
      <c r="AW4582" s="416"/>
      <c r="AX4582" s="694"/>
      <c r="AY4582" s="641"/>
      <c r="AZ4582" s="385"/>
      <c r="BA4582" s="385"/>
      <c r="BB4582" s="416"/>
      <c r="BC4582" s="416"/>
      <c r="BD4582" s="416"/>
      <c r="BE4582" s="416"/>
      <c r="BF4582" s="416"/>
      <c r="BG4582" s="416"/>
      <c r="BH4582" s="416"/>
      <c r="BI4582" s="416"/>
      <c r="BJ4582" s="416"/>
    </row>
    <row r="4583" spans="10:62" x14ac:dyDescent="0.2">
      <c r="J4583" s="385"/>
      <c r="K4583" s="217"/>
      <c r="L4583" s="217"/>
      <c r="M4583" s="693"/>
      <c r="N4583" s="693"/>
      <c r="O4583" s="359"/>
      <c r="P4583" s="619"/>
      <c r="Q4583" s="672"/>
      <c r="R4583" s="672"/>
      <c r="S4583" s="672"/>
      <c r="T4583" s="385"/>
      <c r="U4583" s="385"/>
      <c r="V4583" s="385"/>
      <c r="W4583" s="385"/>
      <c r="X4583" s="693"/>
      <c r="Y4583" s="325"/>
      <c r="Z4583" s="308"/>
      <c r="AA4583" s="383"/>
      <c r="AC4583" s="325"/>
      <c r="AD4583" s="325"/>
      <c r="AF4583" s="383"/>
      <c r="AH4583" s="325"/>
      <c r="AI4583" s="325"/>
      <c r="AK4583" s="385"/>
      <c r="AL4583" s="385"/>
      <c r="AM4583" s="359"/>
      <c r="AN4583" s="385"/>
      <c r="AO4583" s="385"/>
      <c r="AP4583" s="385"/>
      <c r="AQ4583" s="385"/>
      <c r="AR4583" s="385"/>
      <c r="AS4583" s="385"/>
      <c r="AT4583" s="385"/>
      <c r="AU4583" s="359"/>
      <c r="AW4583" s="416"/>
      <c r="AX4583" s="694"/>
      <c r="AY4583" s="641"/>
      <c r="AZ4583" s="385"/>
      <c r="BA4583" s="385"/>
      <c r="BB4583" s="416"/>
      <c r="BC4583" s="416"/>
      <c r="BD4583" s="416"/>
      <c r="BE4583" s="416"/>
      <c r="BF4583" s="416"/>
      <c r="BG4583" s="416"/>
      <c r="BH4583" s="416"/>
      <c r="BI4583" s="416"/>
      <c r="BJ4583" s="416"/>
    </row>
    <row r="4584" spans="10:62" x14ac:dyDescent="0.2">
      <c r="J4584" s="385"/>
      <c r="K4584" s="217"/>
      <c r="L4584" s="217"/>
      <c r="M4584" s="693"/>
      <c r="N4584" s="693"/>
      <c r="O4584" s="359"/>
      <c r="P4584" s="619"/>
      <c r="Q4584" s="672"/>
      <c r="R4584" s="672"/>
      <c r="S4584" s="672"/>
      <c r="T4584" s="385"/>
      <c r="U4584" s="385"/>
      <c r="V4584" s="385"/>
      <c r="W4584" s="385"/>
      <c r="X4584" s="693"/>
      <c r="Y4584" s="325"/>
      <c r="Z4584" s="308"/>
      <c r="AA4584" s="383"/>
      <c r="AC4584" s="325"/>
      <c r="AD4584" s="325"/>
      <c r="AF4584" s="383"/>
      <c r="AH4584" s="325"/>
      <c r="AI4584" s="325"/>
      <c r="AK4584" s="385"/>
      <c r="AL4584" s="385"/>
      <c r="AM4584" s="359"/>
      <c r="AN4584" s="385"/>
      <c r="AO4584" s="385"/>
      <c r="AP4584" s="385"/>
      <c r="AQ4584" s="385"/>
      <c r="AR4584" s="385"/>
      <c r="AS4584" s="385"/>
      <c r="AT4584" s="385"/>
      <c r="AU4584" s="359"/>
      <c r="AW4584" s="416"/>
      <c r="AX4584" s="694"/>
      <c r="AY4584" s="641"/>
      <c r="AZ4584" s="385"/>
      <c r="BA4584" s="385"/>
      <c r="BB4584" s="416"/>
      <c r="BC4584" s="416"/>
      <c r="BD4584" s="416"/>
      <c r="BE4584" s="416"/>
      <c r="BF4584" s="416"/>
      <c r="BG4584" s="416"/>
      <c r="BH4584" s="416"/>
      <c r="BI4584" s="416"/>
      <c r="BJ4584" s="416"/>
    </row>
    <row r="4585" spans="10:62" x14ac:dyDescent="0.2">
      <c r="J4585" s="385"/>
      <c r="K4585" s="217"/>
      <c r="L4585" s="217"/>
      <c r="M4585" s="693"/>
      <c r="N4585" s="693"/>
      <c r="O4585" s="359"/>
      <c r="P4585" s="619"/>
      <c r="Q4585" s="672"/>
      <c r="R4585" s="672"/>
      <c r="S4585" s="672"/>
      <c r="T4585" s="385"/>
      <c r="U4585" s="385"/>
      <c r="V4585" s="385"/>
      <c r="W4585" s="385"/>
      <c r="X4585" s="693"/>
      <c r="Y4585" s="325"/>
      <c r="Z4585" s="308"/>
      <c r="AA4585" s="383"/>
      <c r="AC4585" s="325"/>
      <c r="AD4585" s="325"/>
      <c r="AF4585" s="383"/>
      <c r="AH4585" s="325"/>
      <c r="AI4585" s="325"/>
      <c r="AK4585" s="385"/>
      <c r="AL4585" s="385"/>
      <c r="AM4585" s="359"/>
      <c r="AN4585" s="385"/>
      <c r="AO4585" s="385"/>
      <c r="AP4585" s="385"/>
      <c r="AQ4585" s="385"/>
      <c r="AR4585" s="385"/>
      <c r="AS4585" s="385"/>
      <c r="AT4585" s="385"/>
      <c r="AU4585" s="359"/>
      <c r="AW4585" s="416"/>
      <c r="AX4585" s="694"/>
      <c r="AY4585" s="641"/>
      <c r="AZ4585" s="385"/>
      <c r="BA4585" s="385"/>
      <c r="BB4585" s="416"/>
      <c r="BC4585" s="416"/>
      <c r="BD4585" s="416"/>
      <c r="BE4585" s="416"/>
      <c r="BF4585" s="416"/>
      <c r="BG4585" s="416"/>
      <c r="BH4585" s="416"/>
      <c r="BI4585" s="416"/>
      <c r="BJ4585" s="416"/>
    </row>
    <row r="4586" spans="10:62" x14ac:dyDescent="0.2">
      <c r="J4586" s="385"/>
      <c r="K4586" s="217"/>
      <c r="L4586" s="217"/>
      <c r="M4586" s="693"/>
      <c r="N4586" s="693"/>
      <c r="O4586" s="359"/>
      <c r="P4586" s="619"/>
      <c r="Q4586" s="672"/>
      <c r="R4586" s="672"/>
      <c r="S4586" s="672"/>
      <c r="T4586" s="385"/>
      <c r="U4586" s="385"/>
      <c r="V4586" s="385"/>
      <c r="W4586" s="385"/>
      <c r="X4586" s="693"/>
      <c r="Y4586" s="325"/>
      <c r="Z4586" s="308"/>
      <c r="AA4586" s="383"/>
      <c r="AC4586" s="325"/>
      <c r="AD4586" s="325"/>
      <c r="AF4586" s="383"/>
      <c r="AH4586" s="325"/>
      <c r="AI4586" s="325"/>
      <c r="AK4586" s="385"/>
      <c r="AL4586" s="385"/>
      <c r="AM4586" s="359"/>
      <c r="AN4586" s="385"/>
      <c r="AO4586" s="385"/>
      <c r="AP4586" s="385"/>
      <c r="AQ4586" s="385"/>
      <c r="AR4586" s="385"/>
      <c r="AS4586" s="385"/>
      <c r="AT4586" s="385"/>
      <c r="AU4586" s="359"/>
      <c r="AW4586" s="416"/>
      <c r="AX4586" s="694"/>
      <c r="AY4586" s="641"/>
      <c r="AZ4586" s="385"/>
      <c r="BA4586" s="385"/>
      <c r="BB4586" s="416"/>
      <c r="BC4586" s="416"/>
      <c r="BD4586" s="416"/>
      <c r="BE4586" s="416"/>
      <c r="BF4586" s="416"/>
      <c r="BG4586" s="416"/>
      <c r="BH4586" s="416"/>
      <c r="BI4586" s="416"/>
      <c r="BJ4586" s="416"/>
    </row>
    <row r="4587" spans="10:62" x14ac:dyDescent="0.2">
      <c r="J4587" s="385"/>
      <c r="K4587" s="217"/>
      <c r="L4587" s="217"/>
      <c r="M4587" s="693"/>
      <c r="N4587" s="693"/>
      <c r="O4587" s="359"/>
      <c r="P4587" s="619"/>
      <c r="Q4587" s="672"/>
      <c r="R4587" s="672"/>
      <c r="S4587" s="672"/>
      <c r="T4587" s="385"/>
      <c r="U4587" s="385"/>
      <c r="V4587" s="385"/>
      <c r="W4587" s="385"/>
      <c r="X4587" s="693"/>
      <c r="Y4587" s="325"/>
      <c r="Z4587" s="308"/>
      <c r="AA4587" s="383"/>
      <c r="AC4587" s="325"/>
      <c r="AD4587" s="325"/>
      <c r="AF4587" s="383"/>
      <c r="AH4587" s="325"/>
      <c r="AI4587" s="325"/>
      <c r="AK4587" s="385"/>
      <c r="AL4587" s="385"/>
      <c r="AM4587" s="359"/>
      <c r="AN4587" s="385"/>
      <c r="AO4587" s="385"/>
      <c r="AP4587" s="385"/>
      <c r="AQ4587" s="385"/>
      <c r="AR4587" s="385"/>
      <c r="AS4587" s="385"/>
      <c r="AT4587" s="385"/>
      <c r="AU4587" s="359"/>
      <c r="AW4587" s="416"/>
      <c r="AX4587" s="694"/>
      <c r="AY4587" s="641"/>
      <c r="AZ4587" s="385"/>
      <c r="BA4587" s="385"/>
      <c r="BB4587" s="416"/>
      <c r="BC4587" s="416"/>
      <c r="BD4587" s="416"/>
      <c r="BE4587" s="416"/>
      <c r="BF4587" s="416"/>
      <c r="BG4587" s="416"/>
      <c r="BH4587" s="416"/>
      <c r="BI4587" s="416"/>
      <c r="BJ4587" s="416"/>
    </row>
    <row r="4588" spans="10:62" x14ac:dyDescent="0.2">
      <c r="J4588" s="385"/>
      <c r="K4588" s="217"/>
      <c r="L4588" s="217"/>
      <c r="M4588" s="693"/>
      <c r="N4588" s="693"/>
      <c r="O4588" s="359"/>
      <c r="P4588" s="619"/>
      <c r="Q4588" s="672"/>
      <c r="R4588" s="672"/>
      <c r="S4588" s="672"/>
      <c r="T4588" s="385"/>
      <c r="U4588" s="385"/>
      <c r="V4588" s="385"/>
      <c r="W4588" s="385"/>
      <c r="X4588" s="693"/>
      <c r="Y4588" s="325"/>
      <c r="Z4588" s="308"/>
      <c r="AA4588" s="383"/>
      <c r="AC4588" s="325"/>
      <c r="AD4588" s="325"/>
      <c r="AF4588" s="383"/>
      <c r="AH4588" s="325"/>
      <c r="AI4588" s="325"/>
      <c r="AK4588" s="385"/>
      <c r="AL4588" s="385"/>
      <c r="AM4588" s="359"/>
      <c r="AN4588" s="385"/>
      <c r="AO4588" s="385"/>
      <c r="AP4588" s="385"/>
      <c r="AQ4588" s="385"/>
      <c r="AR4588" s="385"/>
      <c r="AS4588" s="385"/>
      <c r="AT4588" s="385"/>
      <c r="AU4588" s="359"/>
      <c r="AW4588" s="416"/>
      <c r="AX4588" s="694"/>
      <c r="AY4588" s="641"/>
      <c r="AZ4588" s="385"/>
      <c r="BA4588" s="385"/>
      <c r="BB4588" s="416"/>
      <c r="BC4588" s="416"/>
      <c r="BD4588" s="416"/>
      <c r="BE4588" s="416"/>
      <c r="BF4588" s="416"/>
      <c r="BG4588" s="416"/>
      <c r="BH4588" s="416"/>
      <c r="BI4588" s="416"/>
      <c r="BJ4588" s="416"/>
    </row>
    <row r="4589" spans="10:62" x14ac:dyDescent="0.2">
      <c r="J4589" s="385"/>
      <c r="K4589" s="217"/>
      <c r="L4589" s="217"/>
      <c r="M4589" s="693"/>
      <c r="N4589" s="693"/>
      <c r="O4589" s="359"/>
      <c r="P4589" s="619"/>
      <c r="Q4589" s="672"/>
      <c r="R4589" s="672"/>
      <c r="S4589" s="672"/>
      <c r="T4589" s="385"/>
      <c r="U4589" s="385"/>
      <c r="V4589" s="385"/>
      <c r="W4589" s="385"/>
      <c r="X4589" s="693"/>
      <c r="Y4589" s="325"/>
      <c r="Z4589" s="308"/>
      <c r="AA4589" s="383"/>
      <c r="AC4589" s="325"/>
      <c r="AD4589" s="325"/>
      <c r="AF4589" s="383"/>
      <c r="AH4589" s="325"/>
      <c r="AI4589" s="325"/>
      <c r="AK4589" s="385"/>
      <c r="AL4589" s="385"/>
      <c r="AM4589" s="359"/>
      <c r="AN4589" s="385"/>
      <c r="AO4589" s="385"/>
      <c r="AP4589" s="385"/>
      <c r="AQ4589" s="385"/>
      <c r="AR4589" s="385"/>
      <c r="AS4589" s="385"/>
      <c r="AT4589" s="385"/>
      <c r="AU4589" s="359"/>
      <c r="AW4589" s="416"/>
      <c r="AX4589" s="694"/>
      <c r="AY4589" s="641"/>
      <c r="AZ4589" s="385"/>
      <c r="BA4589" s="385"/>
      <c r="BB4589" s="416"/>
      <c r="BC4589" s="416"/>
      <c r="BD4589" s="416"/>
      <c r="BE4589" s="416"/>
      <c r="BF4589" s="416"/>
      <c r="BG4589" s="416"/>
      <c r="BH4589" s="416"/>
      <c r="BI4589" s="416"/>
      <c r="BJ4589" s="416"/>
    </row>
    <row r="4590" spans="10:62" x14ac:dyDescent="0.2">
      <c r="J4590" s="385"/>
      <c r="K4590" s="217"/>
      <c r="L4590" s="217"/>
      <c r="M4590" s="693"/>
      <c r="N4590" s="693"/>
      <c r="O4590" s="359"/>
      <c r="P4590" s="619"/>
      <c r="Q4590" s="672"/>
      <c r="R4590" s="672"/>
      <c r="S4590" s="672"/>
      <c r="T4590" s="385"/>
      <c r="U4590" s="385"/>
      <c r="V4590" s="385"/>
      <c r="W4590" s="385"/>
      <c r="X4590" s="693"/>
      <c r="Y4590" s="325"/>
      <c r="Z4590" s="308"/>
      <c r="AA4590" s="383"/>
      <c r="AC4590" s="325"/>
      <c r="AD4590" s="325"/>
      <c r="AF4590" s="383"/>
      <c r="AH4590" s="325"/>
      <c r="AI4590" s="325"/>
      <c r="AK4590" s="385"/>
      <c r="AL4590" s="385"/>
      <c r="AM4590" s="359"/>
      <c r="AN4590" s="385"/>
      <c r="AO4590" s="385"/>
      <c r="AP4590" s="385"/>
      <c r="AQ4590" s="385"/>
      <c r="AR4590" s="385"/>
      <c r="AS4590" s="385"/>
      <c r="AT4590" s="385"/>
      <c r="AU4590" s="359"/>
      <c r="AW4590" s="416"/>
      <c r="AX4590" s="694"/>
      <c r="AY4590" s="641"/>
      <c r="AZ4590" s="385"/>
      <c r="BA4590" s="385"/>
      <c r="BB4590" s="416"/>
      <c r="BC4590" s="416"/>
      <c r="BD4590" s="416"/>
      <c r="BE4590" s="416"/>
      <c r="BF4590" s="416"/>
      <c r="BG4590" s="416"/>
      <c r="BH4590" s="416"/>
      <c r="BI4590" s="416"/>
      <c r="BJ4590" s="416"/>
    </row>
    <row r="4591" spans="10:62" x14ac:dyDescent="0.2">
      <c r="J4591" s="385"/>
      <c r="K4591" s="217"/>
      <c r="L4591" s="217"/>
      <c r="M4591" s="693"/>
      <c r="N4591" s="693"/>
      <c r="O4591" s="359"/>
      <c r="P4591" s="619"/>
      <c r="Q4591" s="672"/>
      <c r="R4591" s="672"/>
      <c r="S4591" s="672"/>
      <c r="T4591" s="385"/>
      <c r="U4591" s="385"/>
      <c r="V4591" s="385"/>
      <c r="W4591" s="385"/>
      <c r="X4591" s="693"/>
      <c r="Y4591" s="325"/>
      <c r="Z4591" s="308"/>
      <c r="AA4591" s="383"/>
      <c r="AC4591" s="325"/>
      <c r="AD4591" s="325"/>
      <c r="AF4591" s="383"/>
      <c r="AH4591" s="325"/>
      <c r="AI4591" s="325"/>
      <c r="AK4591" s="385"/>
      <c r="AL4591" s="385"/>
      <c r="AM4591" s="359"/>
      <c r="AN4591" s="385"/>
      <c r="AO4591" s="385"/>
      <c r="AP4591" s="385"/>
      <c r="AQ4591" s="385"/>
      <c r="AR4591" s="385"/>
      <c r="AS4591" s="385"/>
      <c r="AT4591" s="385"/>
      <c r="AU4591" s="359"/>
      <c r="AW4591" s="416"/>
      <c r="AX4591" s="694"/>
      <c r="AY4591" s="641"/>
      <c r="AZ4591" s="385"/>
      <c r="BA4591" s="385"/>
      <c r="BB4591" s="416"/>
      <c r="BC4591" s="416"/>
      <c r="BD4591" s="416"/>
      <c r="BE4591" s="416"/>
      <c r="BF4591" s="416"/>
      <c r="BG4591" s="416"/>
      <c r="BH4591" s="416"/>
      <c r="BI4591" s="416"/>
      <c r="BJ4591" s="416"/>
    </row>
    <row r="4592" spans="10:62" x14ac:dyDescent="0.2">
      <c r="J4592" s="385"/>
      <c r="K4592" s="217"/>
      <c r="L4592" s="217"/>
      <c r="M4592" s="693"/>
      <c r="N4592" s="693"/>
      <c r="O4592" s="359"/>
      <c r="P4592" s="619"/>
      <c r="Q4592" s="672"/>
      <c r="R4592" s="672"/>
      <c r="S4592" s="672"/>
      <c r="T4592" s="385"/>
      <c r="U4592" s="385"/>
      <c r="V4592" s="385"/>
      <c r="W4592" s="385"/>
      <c r="X4592" s="693"/>
      <c r="Y4592" s="325"/>
      <c r="Z4592" s="308"/>
      <c r="AA4592" s="383"/>
      <c r="AC4592" s="325"/>
      <c r="AD4592" s="325"/>
      <c r="AF4592" s="383"/>
      <c r="AH4592" s="325"/>
      <c r="AI4592" s="325"/>
      <c r="AK4592" s="385"/>
      <c r="AL4592" s="385"/>
      <c r="AM4592" s="359"/>
      <c r="AN4592" s="385"/>
      <c r="AO4592" s="385"/>
      <c r="AP4592" s="385"/>
      <c r="AQ4592" s="385"/>
      <c r="AR4592" s="385"/>
      <c r="AS4592" s="385"/>
      <c r="AT4592" s="385"/>
      <c r="AU4592" s="359"/>
      <c r="AW4592" s="416"/>
      <c r="AX4592" s="694"/>
      <c r="AY4592" s="641"/>
      <c r="AZ4592" s="385"/>
      <c r="BA4592" s="385"/>
      <c r="BB4592" s="416"/>
      <c r="BC4592" s="416"/>
      <c r="BD4592" s="416"/>
      <c r="BE4592" s="416"/>
      <c r="BF4592" s="416"/>
      <c r="BG4592" s="416"/>
      <c r="BH4592" s="416"/>
      <c r="BI4592" s="416"/>
      <c r="BJ4592" s="416"/>
    </row>
    <row r="4593" spans="10:62" x14ac:dyDescent="0.2">
      <c r="J4593" s="385"/>
      <c r="K4593" s="217"/>
      <c r="L4593" s="217"/>
      <c r="M4593" s="693"/>
      <c r="N4593" s="693"/>
      <c r="O4593" s="359"/>
      <c r="P4593" s="619"/>
      <c r="Q4593" s="672"/>
      <c r="R4593" s="672"/>
      <c r="S4593" s="672"/>
      <c r="T4593" s="385"/>
      <c r="U4593" s="385"/>
      <c r="V4593" s="385"/>
      <c r="W4593" s="385"/>
      <c r="X4593" s="693"/>
      <c r="Y4593" s="325"/>
      <c r="Z4593" s="308"/>
      <c r="AA4593" s="383"/>
      <c r="AC4593" s="325"/>
      <c r="AD4593" s="325"/>
      <c r="AF4593" s="383"/>
      <c r="AH4593" s="325"/>
      <c r="AI4593" s="325"/>
      <c r="AK4593" s="385"/>
      <c r="AL4593" s="385"/>
      <c r="AM4593" s="359"/>
      <c r="AN4593" s="385"/>
      <c r="AO4593" s="385"/>
      <c r="AP4593" s="385"/>
      <c r="AQ4593" s="385"/>
      <c r="AR4593" s="385"/>
      <c r="AS4593" s="385"/>
      <c r="AT4593" s="385"/>
      <c r="AU4593" s="359"/>
      <c r="AW4593" s="416"/>
      <c r="AX4593" s="694"/>
      <c r="AY4593" s="641"/>
      <c r="AZ4593" s="385"/>
      <c r="BA4593" s="385"/>
      <c r="BB4593" s="416"/>
      <c r="BC4593" s="416"/>
      <c r="BD4593" s="416"/>
      <c r="BE4593" s="416"/>
      <c r="BF4593" s="416"/>
      <c r="BG4593" s="416"/>
      <c r="BH4593" s="416"/>
      <c r="BI4593" s="416"/>
      <c r="BJ4593" s="416"/>
    </row>
    <row r="4594" spans="10:62" x14ac:dyDescent="0.2">
      <c r="J4594" s="385"/>
      <c r="K4594" s="217"/>
      <c r="L4594" s="217"/>
      <c r="M4594" s="693"/>
      <c r="N4594" s="693"/>
      <c r="O4594" s="359"/>
      <c r="P4594" s="619"/>
      <c r="Q4594" s="672"/>
      <c r="R4594" s="672"/>
      <c r="S4594" s="672"/>
      <c r="T4594" s="385"/>
      <c r="U4594" s="385"/>
      <c r="V4594" s="385"/>
      <c r="W4594" s="385"/>
      <c r="X4594" s="693"/>
      <c r="Y4594" s="325"/>
      <c r="Z4594" s="308"/>
      <c r="AA4594" s="383"/>
      <c r="AC4594" s="325"/>
      <c r="AD4594" s="325"/>
      <c r="AF4594" s="383"/>
      <c r="AH4594" s="325"/>
      <c r="AI4594" s="325"/>
      <c r="AK4594" s="385"/>
      <c r="AL4594" s="385"/>
      <c r="AM4594" s="359"/>
      <c r="AN4594" s="385"/>
      <c r="AO4594" s="385"/>
      <c r="AP4594" s="385"/>
      <c r="AQ4594" s="385"/>
      <c r="AR4594" s="385"/>
      <c r="AS4594" s="385"/>
      <c r="AT4594" s="385"/>
      <c r="AU4594" s="359"/>
      <c r="AW4594" s="416"/>
      <c r="AX4594" s="694"/>
      <c r="AY4594" s="641"/>
      <c r="AZ4594" s="385"/>
      <c r="BA4594" s="385"/>
      <c r="BB4594" s="416"/>
      <c r="BC4594" s="416"/>
      <c r="BD4594" s="416"/>
      <c r="BE4594" s="416"/>
      <c r="BF4594" s="416"/>
      <c r="BG4594" s="416"/>
      <c r="BH4594" s="416"/>
      <c r="BI4594" s="416"/>
      <c r="BJ4594" s="416"/>
    </row>
    <row r="4595" spans="10:62" x14ac:dyDescent="0.2">
      <c r="J4595" s="385"/>
      <c r="K4595" s="217"/>
      <c r="L4595" s="217"/>
      <c r="M4595" s="693"/>
      <c r="N4595" s="693"/>
      <c r="O4595" s="359"/>
      <c r="P4595" s="619"/>
      <c r="Q4595" s="672"/>
      <c r="R4595" s="672"/>
      <c r="S4595" s="672"/>
      <c r="T4595" s="385"/>
      <c r="U4595" s="385"/>
      <c r="V4595" s="385"/>
      <c r="W4595" s="385"/>
      <c r="X4595" s="693"/>
      <c r="Y4595" s="325"/>
      <c r="Z4595" s="308"/>
      <c r="AA4595" s="383"/>
      <c r="AC4595" s="325"/>
      <c r="AD4595" s="325"/>
      <c r="AF4595" s="383"/>
      <c r="AH4595" s="325"/>
      <c r="AI4595" s="325"/>
      <c r="AK4595" s="385"/>
      <c r="AL4595" s="385"/>
      <c r="AM4595" s="359"/>
      <c r="AN4595" s="385"/>
      <c r="AO4595" s="385"/>
      <c r="AP4595" s="385"/>
      <c r="AQ4595" s="385"/>
      <c r="AR4595" s="385"/>
      <c r="AS4595" s="385"/>
      <c r="AT4595" s="385"/>
      <c r="AU4595" s="359"/>
      <c r="AW4595" s="416"/>
      <c r="AX4595" s="694"/>
      <c r="AY4595" s="641"/>
      <c r="AZ4595" s="385"/>
      <c r="BA4595" s="385"/>
      <c r="BB4595" s="416"/>
      <c r="BC4595" s="416"/>
      <c r="BD4595" s="416"/>
      <c r="BE4595" s="416"/>
      <c r="BF4595" s="416"/>
      <c r="BG4595" s="416"/>
      <c r="BH4595" s="416"/>
      <c r="BI4595" s="416"/>
      <c r="BJ4595" s="416"/>
    </row>
    <row r="4596" spans="10:62" x14ac:dyDescent="0.2">
      <c r="J4596" s="385"/>
      <c r="K4596" s="217"/>
      <c r="L4596" s="217"/>
      <c r="M4596" s="693"/>
      <c r="N4596" s="693"/>
      <c r="O4596" s="359"/>
      <c r="P4596" s="619"/>
      <c r="Q4596" s="672"/>
      <c r="R4596" s="672"/>
      <c r="S4596" s="672"/>
      <c r="T4596" s="385"/>
      <c r="U4596" s="385"/>
      <c r="V4596" s="385"/>
      <c r="W4596" s="385"/>
      <c r="X4596" s="693"/>
      <c r="Y4596" s="325"/>
      <c r="Z4596" s="308"/>
      <c r="AA4596" s="383"/>
      <c r="AC4596" s="325"/>
      <c r="AD4596" s="325"/>
      <c r="AF4596" s="383"/>
      <c r="AH4596" s="325"/>
      <c r="AI4596" s="325"/>
      <c r="AK4596" s="385"/>
      <c r="AL4596" s="385"/>
      <c r="AM4596" s="359"/>
      <c r="AN4596" s="385"/>
      <c r="AO4596" s="385"/>
      <c r="AP4596" s="385"/>
      <c r="AQ4596" s="385"/>
      <c r="AR4596" s="385"/>
      <c r="AS4596" s="385"/>
      <c r="AT4596" s="385"/>
      <c r="AU4596" s="359"/>
      <c r="AW4596" s="416"/>
      <c r="AX4596" s="694"/>
      <c r="AY4596" s="641"/>
      <c r="AZ4596" s="385"/>
      <c r="BA4596" s="385"/>
      <c r="BB4596" s="416"/>
      <c r="BC4596" s="416"/>
      <c r="BD4596" s="416"/>
      <c r="BE4596" s="416"/>
      <c r="BF4596" s="416"/>
      <c r="BG4596" s="416"/>
      <c r="BH4596" s="416"/>
      <c r="BI4596" s="416"/>
      <c r="BJ4596" s="416"/>
    </row>
    <row r="4597" spans="10:62" x14ac:dyDescent="0.2">
      <c r="J4597" s="385"/>
      <c r="K4597" s="217"/>
      <c r="L4597" s="217"/>
      <c r="M4597" s="693"/>
      <c r="N4597" s="693"/>
      <c r="O4597" s="359"/>
      <c r="P4597" s="619"/>
      <c r="Q4597" s="672"/>
      <c r="R4597" s="672"/>
      <c r="S4597" s="672"/>
      <c r="T4597" s="385"/>
      <c r="U4597" s="385"/>
      <c r="V4597" s="385"/>
      <c r="W4597" s="385"/>
      <c r="X4597" s="693"/>
      <c r="Y4597" s="325"/>
      <c r="Z4597" s="308"/>
      <c r="AA4597" s="383"/>
      <c r="AC4597" s="325"/>
      <c r="AD4597" s="325"/>
      <c r="AF4597" s="383"/>
      <c r="AH4597" s="325"/>
      <c r="AI4597" s="325"/>
      <c r="AK4597" s="385"/>
      <c r="AL4597" s="385"/>
      <c r="AM4597" s="359"/>
      <c r="AN4597" s="385"/>
      <c r="AO4597" s="385"/>
      <c r="AP4597" s="385"/>
      <c r="AQ4597" s="385"/>
      <c r="AR4597" s="385"/>
      <c r="AS4597" s="385"/>
      <c r="AT4597" s="385"/>
      <c r="AU4597" s="359"/>
      <c r="AW4597" s="416"/>
      <c r="AX4597" s="694"/>
      <c r="AY4597" s="641"/>
      <c r="AZ4597" s="385"/>
      <c r="BA4597" s="385"/>
      <c r="BB4597" s="416"/>
      <c r="BC4597" s="416"/>
      <c r="BD4597" s="416"/>
      <c r="BE4597" s="416"/>
      <c r="BF4597" s="416"/>
      <c r="BG4597" s="416"/>
      <c r="BH4597" s="416"/>
      <c r="BI4597" s="416"/>
      <c r="BJ4597" s="416"/>
    </row>
    <row r="4598" spans="10:62" x14ac:dyDescent="0.2">
      <c r="J4598" s="385"/>
      <c r="K4598" s="217"/>
      <c r="L4598" s="217"/>
      <c r="M4598" s="693"/>
      <c r="N4598" s="693"/>
      <c r="O4598" s="359"/>
      <c r="P4598" s="619"/>
      <c r="Q4598" s="672"/>
      <c r="R4598" s="672"/>
      <c r="S4598" s="672"/>
      <c r="T4598" s="385"/>
      <c r="U4598" s="385"/>
      <c r="V4598" s="385"/>
      <c r="W4598" s="385"/>
      <c r="X4598" s="693"/>
      <c r="Y4598" s="325"/>
      <c r="Z4598" s="308"/>
      <c r="AA4598" s="383"/>
      <c r="AC4598" s="325"/>
      <c r="AD4598" s="325"/>
      <c r="AF4598" s="383"/>
      <c r="AH4598" s="325"/>
      <c r="AI4598" s="325"/>
      <c r="AK4598" s="385"/>
      <c r="AL4598" s="385"/>
      <c r="AM4598" s="359"/>
      <c r="AN4598" s="385"/>
      <c r="AO4598" s="385"/>
      <c r="AP4598" s="385"/>
      <c r="AQ4598" s="385"/>
      <c r="AR4598" s="385"/>
      <c r="AS4598" s="385"/>
      <c r="AT4598" s="385"/>
      <c r="AU4598" s="359"/>
      <c r="AW4598" s="416"/>
      <c r="AX4598" s="694"/>
      <c r="AY4598" s="641"/>
      <c r="AZ4598" s="385"/>
      <c r="BA4598" s="385"/>
      <c r="BB4598" s="416"/>
      <c r="BC4598" s="416"/>
      <c r="BD4598" s="416"/>
      <c r="BE4598" s="416"/>
      <c r="BF4598" s="416"/>
      <c r="BG4598" s="416"/>
      <c r="BH4598" s="416"/>
      <c r="BI4598" s="416"/>
      <c r="BJ4598" s="416"/>
    </row>
    <row r="4599" spans="10:62" x14ac:dyDescent="0.2">
      <c r="J4599" s="385"/>
      <c r="K4599" s="217"/>
      <c r="L4599" s="217"/>
      <c r="M4599" s="693"/>
      <c r="N4599" s="693"/>
      <c r="O4599" s="359"/>
      <c r="P4599" s="619"/>
      <c r="Q4599" s="672"/>
      <c r="R4599" s="672"/>
      <c r="S4599" s="672"/>
      <c r="T4599" s="385"/>
      <c r="U4599" s="385"/>
      <c r="V4599" s="385"/>
      <c r="W4599" s="385"/>
      <c r="X4599" s="693"/>
      <c r="Y4599" s="325"/>
      <c r="Z4599" s="308"/>
      <c r="AA4599" s="383"/>
      <c r="AC4599" s="325"/>
      <c r="AD4599" s="325"/>
      <c r="AF4599" s="383"/>
      <c r="AH4599" s="325"/>
      <c r="AI4599" s="325"/>
      <c r="AK4599" s="385"/>
      <c r="AL4599" s="385"/>
      <c r="AM4599" s="359"/>
      <c r="AN4599" s="385"/>
      <c r="AO4599" s="385"/>
      <c r="AP4599" s="385"/>
      <c r="AQ4599" s="385"/>
      <c r="AR4599" s="385"/>
      <c r="AS4599" s="385"/>
      <c r="AT4599" s="385"/>
      <c r="AU4599" s="359"/>
      <c r="AW4599" s="416"/>
      <c r="AX4599" s="694"/>
      <c r="AY4599" s="641"/>
      <c r="AZ4599" s="385"/>
      <c r="BA4599" s="385"/>
      <c r="BB4599" s="416"/>
      <c r="BC4599" s="416"/>
      <c r="BD4599" s="416"/>
      <c r="BE4599" s="416"/>
      <c r="BF4599" s="416"/>
      <c r="BG4599" s="416"/>
      <c r="BH4599" s="416"/>
      <c r="BI4599" s="416"/>
      <c r="BJ4599" s="416"/>
    </row>
    <row r="4600" spans="10:62" x14ac:dyDescent="0.2">
      <c r="J4600" s="385"/>
      <c r="K4600" s="217"/>
      <c r="L4600" s="217"/>
      <c r="M4600" s="693"/>
      <c r="N4600" s="693"/>
      <c r="O4600" s="359"/>
      <c r="P4600" s="619"/>
      <c r="Q4600" s="672"/>
      <c r="R4600" s="672"/>
      <c r="S4600" s="672"/>
      <c r="T4600" s="385"/>
      <c r="U4600" s="385"/>
      <c r="V4600" s="385"/>
      <c r="W4600" s="385"/>
      <c r="X4600" s="693"/>
      <c r="Y4600" s="325"/>
      <c r="Z4600" s="308"/>
      <c r="AA4600" s="383"/>
      <c r="AC4600" s="325"/>
      <c r="AD4600" s="325"/>
      <c r="AF4600" s="383"/>
      <c r="AH4600" s="325"/>
      <c r="AI4600" s="325"/>
      <c r="AK4600" s="385"/>
      <c r="AL4600" s="385"/>
      <c r="AM4600" s="359"/>
      <c r="AN4600" s="385"/>
      <c r="AO4600" s="385"/>
      <c r="AP4600" s="385"/>
      <c r="AQ4600" s="385"/>
      <c r="AR4600" s="385"/>
      <c r="AS4600" s="385"/>
      <c r="AT4600" s="385"/>
      <c r="AU4600" s="359"/>
      <c r="AW4600" s="416"/>
      <c r="AX4600" s="694"/>
      <c r="AY4600" s="641"/>
      <c r="AZ4600" s="385"/>
      <c r="BA4600" s="385"/>
      <c r="BB4600" s="416"/>
      <c r="BC4600" s="416"/>
      <c r="BD4600" s="416"/>
      <c r="BE4600" s="416"/>
      <c r="BF4600" s="416"/>
      <c r="BG4600" s="416"/>
      <c r="BH4600" s="416"/>
      <c r="BI4600" s="416"/>
      <c r="BJ4600" s="416"/>
    </row>
    <row r="4601" spans="10:62" x14ac:dyDescent="0.2">
      <c r="J4601" s="385"/>
      <c r="K4601" s="217"/>
      <c r="L4601" s="217"/>
      <c r="M4601" s="693"/>
      <c r="N4601" s="693"/>
      <c r="O4601" s="359"/>
      <c r="P4601" s="619"/>
      <c r="Q4601" s="672"/>
      <c r="R4601" s="672"/>
      <c r="S4601" s="672"/>
      <c r="T4601" s="385"/>
      <c r="U4601" s="385"/>
      <c r="V4601" s="385"/>
      <c r="W4601" s="385"/>
      <c r="X4601" s="693"/>
      <c r="Y4601" s="325"/>
      <c r="Z4601" s="308"/>
      <c r="AA4601" s="383"/>
      <c r="AC4601" s="325"/>
      <c r="AD4601" s="325"/>
      <c r="AF4601" s="383"/>
      <c r="AH4601" s="325"/>
      <c r="AI4601" s="325"/>
      <c r="AK4601" s="385"/>
      <c r="AL4601" s="385"/>
      <c r="AM4601" s="359"/>
      <c r="AN4601" s="385"/>
      <c r="AO4601" s="385"/>
      <c r="AP4601" s="385"/>
      <c r="AQ4601" s="385"/>
      <c r="AR4601" s="385"/>
      <c r="AS4601" s="385"/>
      <c r="AT4601" s="385"/>
      <c r="AU4601" s="359"/>
      <c r="AW4601" s="416"/>
      <c r="AX4601" s="694"/>
      <c r="AY4601" s="641"/>
      <c r="AZ4601" s="385"/>
      <c r="BA4601" s="385"/>
      <c r="BB4601" s="416"/>
      <c r="BC4601" s="416"/>
      <c r="BD4601" s="416"/>
      <c r="BE4601" s="416"/>
      <c r="BF4601" s="416"/>
      <c r="BG4601" s="416"/>
      <c r="BH4601" s="416"/>
      <c r="BI4601" s="416"/>
      <c r="BJ4601" s="416"/>
    </row>
    <row r="4602" spans="10:62" x14ac:dyDescent="0.2">
      <c r="J4602" s="385"/>
      <c r="K4602" s="217"/>
      <c r="L4602" s="217"/>
      <c r="M4602" s="693"/>
      <c r="N4602" s="693"/>
      <c r="O4602" s="359"/>
      <c r="P4602" s="619"/>
      <c r="Q4602" s="672"/>
      <c r="R4602" s="672"/>
      <c r="S4602" s="672"/>
      <c r="T4602" s="385"/>
      <c r="U4602" s="385"/>
      <c r="V4602" s="385"/>
      <c r="W4602" s="385"/>
      <c r="X4602" s="693"/>
      <c r="Y4602" s="325"/>
      <c r="Z4602" s="308"/>
      <c r="AA4602" s="383"/>
      <c r="AC4602" s="325"/>
      <c r="AD4602" s="325"/>
      <c r="AF4602" s="383"/>
      <c r="AH4602" s="325"/>
      <c r="AI4602" s="325"/>
      <c r="AK4602" s="385"/>
      <c r="AL4602" s="385"/>
      <c r="AM4602" s="359"/>
      <c r="AN4602" s="385"/>
      <c r="AO4602" s="385"/>
      <c r="AP4602" s="385"/>
      <c r="AQ4602" s="385"/>
      <c r="AR4602" s="385"/>
      <c r="AS4602" s="385"/>
      <c r="AT4602" s="385"/>
      <c r="AU4602" s="359"/>
      <c r="AW4602" s="416"/>
      <c r="AX4602" s="694"/>
      <c r="AY4602" s="641"/>
      <c r="AZ4602" s="385"/>
      <c r="BA4602" s="385"/>
      <c r="BB4602" s="416"/>
      <c r="BC4602" s="416"/>
      <c r="BD4602" s="416"/>
      <c r="BE4602" s="416"/>
      <c r="BF4602" s="416"/>
      <c r="BG4602" s="416"/>
      <c r="BH4602" s="416"/>
      <c r="BI4602" s="416"/>
      <c r="BJ4602" s="416"/>
    </row>
    <row r="4603" spans="10:62" x14ac:dyDescent="0.2">
      <c r="J4603" s="385"/>
      <c r="K4603" s="217"/>
      <c r="L4603" s="217"/>
      <c r="M4603" s="693"/>
      <c r="N4603" s="693"/>
      <c r="O4603" s="359"/>
      <c r="P4603" s="619"/>
      <c r="Q4603" s="672"/>
      <c r="R4603" s="672"/>
      <c r="S4603" s="672"/>
      <c r="T4603" s="385"/>
      <c r="U4603" s="385"/>
      <c r="V4603" s="385"/>
      <c r="W4603" s="385"/>
      <c r="X4603" s="693"/>
      <c r="Y4603" s="325"/>
      <c r="Z4603" s="308"/>
      <c r="AA4603" s="383"/>
      <c r="AC4603" s="325"/>
      <c r="AD4603" s="325"/>
      <c r="AF4603" s="383"/>
      <c r="AH4603" s="325"/>
      <c r="AI4603" s="325"/>
      <c r="AK4603" s="385"/>
      <c r="AL4603" s="385"/>
      <c r="AM4603" s="359"/>
      <c r="AN4603" s="385"/>
      <c r="AO4603" s="385"/>
      <c r="AP4603" s="385"/>
      <c r="AQ4603" s="385"/>
      <c r="AR4603" s="385"/>
      <c r="AS4603" s="385"/>
      <c r="AT4603" s="385"/>
      <c r="AU4603" s="359"/>
      <c r="AW4603" s="416"/>
      <c r="AX4603" s="694"/>
      <c r="AY4603" s="641"/>
      <c r="AZ4603" s="385"/>
      <c r="BA4603" s="385"/>
      <c r="BB4603" s="416"/>
      <c r="BC4603" s="416"/>
      <c r="BD4603" s="416"/>
      <c r="BE4603" s="416"/>
      <c r="BF4603" s="416"/>
      <c r="BG4603" s="416"/>
      <c r="BH4603" s="416"/>
      <c r="BI4603" s="416"/>
      <c r="BJ4603" s="416"/>
    </row>
    <row r="4604" spans="10:62" x14ac:dyDescent="0.2">
      <c r="J4604" s="385"/>
      <c r="K4604" s="217"/>
      <c r="L4604" s="217"/>
      <c r="M4604" s="693"/>
      <c r="N4604" s="693"/>
      <c r="O4604" s="359"/>
      <c r="P4604" s="619"/>
      <c r="Q4604" s="672"/>
      <c r="R4604" s="672"/>
      <c r="S4604" s="672"/>
      <c r="T4604" s="385"/>
      <c r="U4604" s="385"/>
      <c r="V4604" s="385"/>
      <c r="W4604" s="385"/>
      <c r="X4604" s="693"/>
      <c r="Y4604" s="325"/>
      <c r="Z4604" s="308"/>
      <c r="AA4604" s="383"/>
      <c r="AC4604" s="325"/>
      <c r="AD4604" s="325"/>
      <c r="AF4604" s="383"/>
      <c r="AH4604" s="325"/>
      <c r="AI4604" s="325"/>
      <c r="AK4604" s="385"/>
      <c r="AL4604" s="385"/>
      <c r="AM4604" s="359"/>
      <c r="AN4604" s="385"/>
      <c r="AO4604" s="385"/>
      <c r="AP4604" s="385"/>
      <c r="AQ4604" s="385"/>
      <c r="AR4604" s="385"/>
      <c r="AS4604" s="385"/>
      <c r="AT4604" s="385"/>
      <c r="AU4604" s="359"/>
      <c r="AW4604" s="416"/>
      <c r="AX4604" s="694"/>
      <c r="AY4604" s="641"/>
      <c r="AZ4604" s="385"/>
      <c r="BA4604" s="385"/>
      <c r="BB4604" s="416"/>
      <c r="BC4604" s="416"/>
      <c r="BD4604" s="416"/>
      <c r="BE4604" s="416"/>
      <c r="BF4604" s="416"/>
      <c r="BG4604" s="416"/>
      <c r="BH4604" s="416"/>
      <c r="BI4604" s="416"/>
      <c r="BJ4604" s="416"/>
    </row>
    <row r="4605" spans="10:62" x14ac:dyDescent="0.2">
      <c r="J4605" s="385"/>
      <c r="K4605" s="217"/>
      <c r="L4605" s="217"/>
      <c r="M4605" s="693"/>
      <c r="N4605" s="693"/>
      <c r="O4605" s="359"/>
      <c r="P4605" s="619"/>
      <c r="Q4605" s="672"/>
      <c r="R4605" s="672"/>
      <c r="S4605" s="672"/>
      <c r="T4605" s="385"/>
      <c r="U4605" s="385"/>
      <c r="V4605" s="385"/>
      <c r="W4605" s="385"/>
      <c r="X4605" s="693"/>
      <c r="Y4605" s="325"/>
      <c r="Z4605" s="308"/>
      <c r="AA4605" s="383"/>
      <c r="AC4605" s="325"/>
      <c r="AD4605" s="325"/>
      <c r="AF4605" s="383"/>
      <c r="AH4605" s="325"/>
      <c r="AI4605" s="325"/>
      <c r="AK4605" s="385"/>
      <c r="AL4605" s="385"/>
      <c r="AM4605" s="359"/>
      <c r="AN4605" s="385"/>
      <c r="AO4605" s="385"/>
      <c r="AP4605" s="385"/>
      <c r="AQ4605" s="385"/>
      <c r="AR4605" s="385"/>
      <c r="AS4605" s="385"/>
      <c r="AT4605" s="385"/>
      <c r="AU4605" s="359"/>
      <c r="AW4605" s="416"/>
      <c r="AX4605" s="694"/>
      <c r="AY4605" s="641"/>
      <c r="AZ4605" s="385"/>
      <c r="BA4605" s="385"/>
      <c r="BB4605" s="416"/>
      <c r="BC4605" s="416"/>
      <c r="BD4605" s="416"/>
      <c r="BE4605" s="416"/>
      <c r="BF4605" s="416"/>
      <c r="BG4605" s="416"/>
      <c r="BH4605" s="416"/>
      <c r="BI4605" s="416"/>
      <c r="BJ4605" s="416"/>
    </row>
    <row r="4606" spans="10:62" x14ac:dyDescent="0.2">
      <c r="J4606" s="385"/>
      <c r="K4606" s="217"/>
      <c r="L4606" s="217"/>
      <c r="M4606" s="693"/>
      <c r="N4606" s="693"/>
      <c r="O4606" s="359"/>
      <c r="P4606" s="619"/>
      <c r="Q4606" s="672"/>
      <c r="R4606" s="672"/>
      <c r="S4606" s="672"/>
      <c r="T4606" s="385"/>
      <c r="U4606" s="385"/>
      <c r="V4606" s="385"/>
      <c r="W4606" s="385"/>
      <c r="X4606" s="693"/>
      <c r="Y4606" s="325"/>
      <c r="Z4606" s="308"/>
      <c r="AA4606" s="383"/>
      <c r="AC4606" s="325"/>
      <c r="AD4606" s="325"/>
      <c r="AF4606" s="383"/>
      <c r="AH4606" s="325"/>
      <c r="AI4606" s="325"/>
      <c r="AK4606" s="385"/>
      <c r="AL4606" s="385"/>
      <c r="AM4606" s="359"/>
      <c r="AN4606" s="385"/>
      <c r="AO4606" s="385"/>
      <c r="AP4606" s="385"/>
      <c r="AQ4606" s="385"/>
      <c r="AR4606" s="385"/>
      <c r="AS4606" s="385"/>
      <c r="AT4606" s="385"/>
      <c r="AU4606" s="359"/>
      <c r="AW4606" s="416"/>
      <c r="AX4606" s="694"/>
      <c r="AY4606" s="641"/>
      <c r="AZ4606" s="385"/>
      <c r="BA4606" s="385"/>
      <c r="BB4606" s="416"/>
      <c r="BC4606" s="416"/>
      <c r="BD4606" s="416"/>
      <c r="BE4606" s="416"/>
      <c r="BF4606" s="416"/>
      <c r="BG4606" s="416"/>
      <c r="BH4606" s="416"/>
      <c r="BI4606" s="416"/>
      <c r="BJ4606" s="416"/>
    </row>
    <row r="4607" spans="10:62" x14ac:dyDescent="0.2">
      <c r="J4607" s="385"/>
      <c r="K4607" s="217"/>
      <c r="L4607" s="217"/>
      <c r="M4607" s="693"/>
      <c r="N4607" s="693"/>
      <c r="O4607" s="359"/>
      <c r="P4607" s="619"/>
      <c r="Q4607" s="672"/>
      <c r="R4607" s="672"/>
      <c r="S4607" s="672"/>
      <c r="T4607" s="385"/>
      <c r="U4607" s="385"/>
      <c r="V4607" s="385"/>
      <c r="W4607" s="385"/>
      <c r="X4607" s="693"/>
      <c r="Y4607" s="325"/>
      <c r="Z4607" s="308"/>
      <c r="AA4607" s="383"/>
      <c r="AC4607" s="325"/>
      <c r="AD4607" s="325"/>
      <c r="AF4607" s="383"/>
      <c r="AH4607" s="325"/>
      <c r="AI4607" s="325"/>
      <c r="AK4607" s="385"/>
      <c r="AL4607" s="385"/>
      <c r="AM4607" s="359"/>
      <c r="AN4607" s="385"/>
      <c r="AO4607" s="385"/>
      <c r="AP4607" s="385"/>
      <c r="AQ4607" s="385"/>
      <c r="AR4607" s="385"/>
      <c r="AS4607" s="385"/>
      <c r="AT4607" s="385"/>
      <c r="AU4607" s="359"/>
      <c r="AW4607" s="416"/>
      <c r="AX4607" s="694"/>
      <c r="AY4607" s="641"/>
      <c r="AZ4607" s="385"/>
      <c r="BA4607" s="385"/>
      <c r="BB4607" s="416"/>
      <c r="BC4607" s="416"/>
      <c r="BD4607" s="416"/>
      <c r="BE4607" s="416"/>
      <c r="BF4607" s="416"/>
      <c r="BG4607" s="416"/>
      <c r="BH4607" s="416"/>
      <c r="BI4607" s="416"/>
      <c r="BJ4607" s="416"/>
    </row>
    <row r="4608" spans="10:62" x14ac:dyDescent="0.2">
      <c r="J4608" s="385"/>
      <c r="K4608" s="217"/>
      <c r="L4608" s="217"/>
      <c r="M4608" s="693"/>
      <c r="N4608" s="693"/>
      <c r="O4608" s="359"/>
      <c r="P4608" s="619"/>
      <c r="Q4608" s="672"/>
      <c r="R4608" s="672"/>
      <c r="S4608" s="672"/>
      <c r="T4608" s="385"/>
      <c r="U4608" s="385"/>
      <c r="V4608" s="385"/>
      <c r="W4608" s="385"/>
      <c r="X4608" s="693"/>
      <c r="Y4608" s="325"/>
      <c r="Z4608" s="308"/>
      <c r="AA4608" s="383"/>
      <c r="AC4608" s="325"/>
      <c r="AD4608" s="325"/>
      <c r="AF4608" s="383"/>
      <c r="AH4608" s="325"/>
      <c r="AI4608" s="325"/>
      <c r="AK4608" s="385"/>
      <c r="AL4608" s="385"/>
      <c r="AM4608" s="359"/>
      <c r="AN4608" s="385"/>
      <c r="AO4608" s="385"/>
      <c r="AP4608" s="385"/>
      <c r="AQ4608" s="385"/>
      <c r="AR4608" s="385"/>
      <c r="AS4608" s="385"/>
      <c r="AT4608" s="385"/>
      <c r="AU4608" s="359"/>
      <c r="AW4608" s="416"/>
      <c r="AX4608" s="694"/>
      <c r="AY4608" s="641"/>
      <c r="AZ4608" s="385"/>
      <c r="BA4608" s="385"/>
      <c r="BB4608" s="416"/>
      <c r="BC4608" s="416"/>
      <c r="BD4608" s="416"/>
      <c r="BE4608" s="416"/>
      <c r="BF4608" s="416"/>
      <c r="BG4608" s="416"/>
      <c r="BH4608" s="416"/>
      <c r="BI4608" s="416"/>
      <c r="BJ4608" s="416"/>
    </row>
    <row r="4609" spans="10:62" x14ac:dyDescent="0.2">
      <c r="J4609" s="385"/>
      <c r="K4609" s="217"/>
      <c r="L4609" s="217"/>
      <c r="M4609" s="693"/>
      <c r="N4609" s="693"/>
      <c r="O4609" s="359"/>
      <c r="P4609" s="619"/>
      <c r="Q4609" s="672"/>
      <c r="R4609" s="672"/>
      <c r="S4609" s="672"/>
      <c r="T4609" s="385"/>
      <c r="U4609" s="385"/>
      <c r="V4609" s="385"/>
      <c r="W4609" s="385"/>
      <c r="X4609" s="693"/>
      <c r="Y4609" s="325"/>
      <c r="Z4609" s="308"/>
      <c r="AA4609" s="383"/>
      <c r="AC4609" s="325"/>
      <c r="AD4609" s="325"/>
      <c r="AF4609" s="383"/>
      <c r="AH4609" s="325"/>
      <c r="AI4609" s="325"/>
      <c r="AK4609" s="385"/>
      <c r="AL4609" s="385"/>
      <c r="AM4609" s="359"/>
      <c r="AN4609" s="385"/>
      <c r="AO4609" s="385"/>
      <c r="AP4609" s="385"/>
      <c r="AQ4609" s="385"/>
      <c r="AR4609" s="385"/>
      <c r="AS4609" s="385"/>
      <c r="AT4609" s="385"/>
      <c r="AU4609" s="359"/>
      <c r="AW4609" s="416"/>
      <c r="AX4609" s="694"/>
      <c r="AY4609" s="641"/>
      <c r="AZ4609" s="385"/>
      <c r="BA4609" s="385"/>
      <c r="BB4609" s="416"/>
      <c r="BC4609" s="416"/>
      <c r="BD4609" s="416"/>
      <c r="BE4609" s="416"/>
      <c r="BF4609" s="416"/>
      <c r="BG4609" s="416"/>
      <c r="BH4609" s="416"/>
      <c r="BI4609" s="416"/>
      <c r="BJ4609" s="416"/>
    </row>
    <row r="4610" spans="10:62" x14ac:dyDescent="0.2">
      <c r="J4610" s="385"/>
      <c r="K4610" s="217"/>
      <c r="L4610" s="217"/>
      <c r="M4610" s="693"/>
      <c r="N4610" s="693"/>
      <c r="O4610" s="359"/>
      <c r="P4610" s="619"/>
      <c r="Q4610" s="672"/>
      <c r="R4610" s="672"/>
      <c r="S4610" s="672"/>
      <c r="T4610" s="385"/>
      <c r="U4610" s="385"/>
      <c r="V4610" s="385"/>
      <c r="W4610" s="385"/>
      <c r="X4610" s="693"/>
      <c r="Y4610" s="325"/>
      <c r="Z4610" s="308"/>
      <c r="AA4610" s="383"/>
      <c r="AC4610" s="325"/>
      <c r="AD4610" s="325"/>
      <c r="AF4610" s="383"/>
      <c r="AH4610" s="325"/>
      <c r="AI4610" s="325"/>
      <c r="AK4610" s="385"/>
      <c r="AL4610" s="385"/>
      <c r="AM4610" s="359"/>
      <c r="AN4610" s="385"/>
      <c r="AO4610" s="385"/>
      <c r="AP4610" s="385"/>
      <c r="AQ4610" s="385"/>
      <c r="AR4610" s="385"/>
      <c r="AS4610" s="385"/>
      <c r="AT4610" s="385"/>
      <c r="AU4610" s="359"/>
      <c r="AW4610" s="416"/>
      <c r="AX4610" s="694"/>
      <c r="AY4610" s="641"/>
      <c r="AZ4610" s="385"/>
      <c r="BA4610" s="385"/>
      <c r="BB4610" s="416"/>
      <c r="BC4610" s="416"/>
      <c r="BD4610" s="416"/>
      <c r="BE4610" s="416"/>
      <c r="BF4610" s="416"/>
      <c r="BG4610" s="416"/>
      <c r="BH4610" s="416"/>
      <c r="BI4610" s="416"/>
      <c r="BJ4610" s="416"/>
    </row>
    <row r="4611" spans="10:62" x14ac:dyDescent="0.2">
      <c r="J4611" s="385"/>
      <c r="K4611" s="217"/>
      <c r="L4611" s="217"/>
      <c r="M4611" s="693"/>
      <c r="N4611" s="693"/>
      <c r="O4611" s="359"/>
      <c r="P4611" s="619"/>
      <c r="Q4611" s="672"/>
      <c r="R4611" s="672"/>
      <c r="S4611" s="672"/>
      <c r="T4611" s="385"/>
      <c r="U4611" s="385"/>
      <c r="V4611" s="385"/>
      <c r="W4611" s="385"/>
      <c r="X4611" s="693"/>
      <c r="Y4611" s="325"/>
      <c r="Z4611" s="308"/>
      <c r="AA4611" s="383"/>
      <c r="AC4611" s="325"/>
      <c r="AD4611" s="325"/>
      <c r="AF4611" s="383"/>
      <c r="AH4611" s="325"/>
      <c r="AI4611" s="325"/>
      <c r="AK4611" s="385"/>
      <c r="AL4611" s="385"/>
      <c r="AM4611" s="359"/>
      <c r="AN4611" s="385"/>
      <c r="AO4611" s="385"/>
      <c r="AP4611" s="385"/>
      <c r="AQ4611" s="385"/>
      <c r="AR4611" s="385"/>
      <c r="AS4611" s="385"/>
      <c r="AT4611" s="385"/>
      <c r="AU4611" s="359"/>
      <c r="AW4611" s="416"/>
      <c r="AX4611" s="694"/>
      <c r="AY4611" s="641"/>
      <c r="AZ4611" s="385"/>
      <c r="BA4611" s="385"/>
      <c r="BB4611" s="416"/>
      <c r="BC4611" s="416"/>
      <c r="BD4611" s="416"/>
      <c r="BE4611" s="416"/>
      <c r="BF4611" s="416"/>
      <c r="BG4611" s="416"/>
      <c r="BH4611" s="416"/>
      <c r="BI4611" s="416"/>
      <c r="BJ4611" s="416"/>
    </row>
    <row r="4612" spans="10:62" x14ac:dyDescent="0.2">
      <c r="J4612" s="385"/>
      <c r="K4612" s="217"/>
      <c r="L4612" s="217"/>
      <c r="M4612" s="693"/>
      <c r="N4612" s="693"/>
      <c r="O4612" s="359"/>
      <c r="P4612" s="619"/>
      <c r="Q4612" s="672"/>
      <c r="R4612" s="672"/>
      <c r="S4612" s="672"/>
      <c r="T4612" s="385"/>
      <c r="U4612" s="385"/>
      <c r="V4612" s="385"/>
      <c r="W4612" s="385"/>
      <c r="X4612" s="693"/>
      <c r="Y4612" s="325"/>
      <c r="Z4612" s="308"/>
      <c r="AA4612" s="383"/>
      <c r="AC4612" s="325"/>
      <c r="AD4612" s="325"/>
      <c r="AF4612" s="383"/>
      <c r="AH4612" s="325"/>
      <c r="AI4612" s="325"/>
      <c r="AK4612" s="385"/>
      <c r="AL4612" s="385"/>
      <c r="AM4612" s="359"/>
      <c r="AN4612" s="385"/>
      <c r="AO4612" s="385"/>
      <c r="AP4612" s="385"/>
      <c r="AQ4612" s="385"/>
      <c r="AR4612" s="385"/>
      <c r="AS4612" s="385"/>
      <c r="AT4612" s="385"/>
      <c r="AU4612" s="359"/>
      <c r="AW4612" s="416"/>
      <c r="AX4612" s="694"/>
      <c r="AY4612" s="641"/>
      <c r="AZ4612" s="385"/>
      <c r="BA4612" s="385"/>
      <c r="BB4612" s="416"/>
      <c r="BC4612" s="416"/>
      <c r="BD4612" s="416"/>
      <c r="BE4612" s="416"/>
      <c r="BF4612" s="416"/>
      <c r="BG4612" s="416"/>
      <c r="BH4612" s="416"/>
      <c r="BI4612" s="416"/>
      <c r="BJ4612" s="416"/>
    </row>
    <row r="4613" spans="10:62" x14ac:dyDescent="0.2">
      <c r="J4613" s="385"/>
      <c r="K4613" s="217"/>
      <c r="L4613" s="217"/>
      <c r="M4613" s="693"/>
      <c r="N4613" s="693"/>
      <c r="O4613" s="359"/>
      <c r="P4613" s="619"/>
      <c r="Q4613" s="672"/>
      <c r="R4613" s="672"/>
      <c r="S4613" s="672"/>
      <c r="T4613" s="385"/>
      <c r="U4613" s="385"/>
      <c r="V4613" s="385"/>
      <c r="W4613" s="385"/>
      <c r="X4613" s="693"/>
      <c r="Y4613" s="325"/>
      <c r="Z4613" s="308"/>
      <c r="AA4613" s="383"/>
      <c r="AC4613" s="325"/>
      <c r="AD4613" s="325"/>
      <c r="AF4613" s="383"/>
      <c r="AH4613" s="325"/>
      <c r="AI4613" s="325"/>
      <c r="AK4613" s="385"/>
      <c r="AL4613" s="385"/>
      <c r="AM4613" s="359"/>
      <c r="AN4613" s="385"/>
      <c r="AO4613" s="385"/>
      <c r="AP4613" s="385"/>
      <c r="AQ4613" s="385"/>
      <c r="AR4613" s="385"/>
      <c r="AS4613" s="385"/>
      <c r="AT4613" s="385"/>
      <c r="AU4613" s="359"/>
      <c r="AW4613" s="416"/>
      <c r="AX4613" s="694"/>
      <c r="AY4613" s="641"/>
      <c r="AZ4613" s="385"/>
      <c r="BA4613" s="385"/>
      <c r="BB4613" s="416"/>
      <c r="BC4613" s="416"/>
      <c r="BD4613" s="416"/>
      <c r="BE4613" s="416"/>
      <c r="BF4613" s="416"/>
      <c r="BG4613" s="416"/>
      <c r="BH4613" s="416"/>
      <c r="BI4613" s="416"/>
      <c r="BJ4613" s="416"/>
    </row>
    <row r="4614" spans="10:62" x14ac:dyDescent="0.2">
      <c r="J4614" s="385"/>
      <c r="K4614" s="217"/>
      <c r="L4614" s="217"/>
      <c r="M4614" s="693"/>
      <c r="N4614" s="693"/>
      <c r="O4614" s="359"/>
      <c r="P4614" s="619"/>
      <c r="Q4614" s="672"/>
      <c r="R4614" s="672"/>
      <c r="S4614" s="672"/>
      <c r="T4614" s="385"/>
      <c r="U4614" s="385"/>
      <c r="V4614" s="385"/>
      <c r="W4614" s="385"/>
      <c r="X4614" s="693"/>
      <c r="Y4614" s="325"/>
      <c r="Z4614" s="308"/>
      <c r="AA4614" s="383"/>
      <c r="AC4614" s="325"/>
      <c r="AD4614" s="325"/>
      <c r="AF4614" s="383"/>
      <c r="AH4614" s="325"/>
      <c r="AI4614" s="325"/>
      <c r="AK4614" s="385"/>
      <c r="AL4614" s="385"/>
      <c r="AM4614" s="359"/>
      <c r="AN4614" s="385"/>
      <c r="AO4614" s="385"/>
      <c r="AP4614" s="385"/>
      <c r="AQ4614" s="385"/>
      <c r="AR4614" s="385"/>
      <c r="AS4614" s="385"/>
      <c r="AT4614" s="385"/>
      <c r="AU4614" s="359"/>
      <c r="AW4614" s="416"/>
      <c r="AX4614" s="694"/>
      <c r="AY4614" s="641"/>
      <c r="AZ4614" s="385"/>
      <c r="BA4614" s="385"/>
      <c r="BB4614" s="416"/>
      <c r="BC4614" s="416"/>
      <c r="BD4614" s="416"/>
      <c r="BE4614" s="416"/>
      <c r="BF4614" s="416"/>
      <c r="BG4614" s="416"/>
      <c r="BH4614" s="416"/>
      <c r="BI4614" s="416"/>
      <c r="BJ4614" s="416"/>
    </row>
    <row r="4615" spans="10:62" x14ac:dyDescent="0.2">
      <c r="J4615" s="385"/>
      <c r="K4615" s="217"/>
      <c r="L4615" s="217"/>
      <c r="M4615" s="693"/>
      <c r="N4615" s="693"/>
      <c r="O4615" s="359"/>
      <c r="P4615" s="619"/>
      <c r="Q4615" s="672"/>
      <c r="R4615" s="672"/>
      <c r="S4615" s="672"/>
      <c r="T4615" s="385"/>
      <c r="U4615" s="385"/>
      <c r="V4615" s="385"/>
      <c r="W4615" s="385"/>
      <c r="X4615" s="693"/>
      <c r="Y4615" s="325"/>
      <c r="Z4615" s="308"/>
      <c r="AA4615" s="383"/>
      <c r="AC4615" s="325"/>
      <c r="AD4615" s="325"/>
      <c r="AF4615" s="383"/>
      <c r="AH4615" s="325"/>
      <c r="AI4615" s="325"/>
      <c r="AK4615" s="385"/>
      <c r="AL4615" s="385"/>
      <c r="AM4615" s="359"/>
      <c r="AN4615" s="385"/>
      <c r="AO4615" s="385"/>
      <c r="AP4615" s="385"/>
      <c r="AQ4615" s="385"/>
      <c r="AR4615" s="385"/>
      <c r="AS4615" s="385"/>
      <c r="AT4615" s="385"/>
      <c r="AU4615" s="359"/>
      <c r="AW4615" s="416"/>
      <c r="AX4615" s="694"/>
      <c r="AY4615" s="641"/>
      <c r="AZ4615" s="385"/>
      <c r="BA4615" s="385"/>
      <c r="BB4615" s="416"/>
      <c r="BC4615" s="416"/>
      <c r="BD4615" s="416"/>
      <c r="BE4615" s="416"/>
      <c r="BF4615" s="416"/>
      <c r="BG4615" s="416"/>
      <c r="BH4615" s="416"/>
      <c r="BI4615" s="416"/>
      <c r="BJ4615" s="416"/>
    </row>
    <row r="4616" spans="10:62" x14ac:dyDescent="0.2">
      <c r="J4616" s="385"/>
      <c r="K4616" s="217"/>
      <c r="L4616" s="217"/>
      <c r="M4616" s="693"/>
      <c r="N4616" s="693"/>
      <c r="O4616" s="359"/>
      <c r="P4616" s="619"/>
      <c r="Q4616" s="672"/>
      <c r="R4616" s="672"/>
      <c r="S4616" s="672"/>
      <c r="T4616" s="385"/>
      <c r="U4616" s="385"/>
      <c r="V4616" s="385"/>
      <c r="W4616" s="385"/>
      <c r="X4616" s="693"/>
      <c r="Y4616" s="325"/>
      <c r="Z4616" s="308"/>
      <c r="AA4616" s="383"/>
      <c r="AC4616" s="325"/>
      <c r="AD4616" s="325"/>
      <c r="AF4616" s="383"/>
      <c r="AH4616" s="325"/>
      <c r="AI4616" s="325"/>
      <c r="AK4616" s="385"/>
      <c r="AL4616" s="385"/>
      <c r="AM4616" s="359"/>
      <c r="AN4616" s="385"/>
      <c r="AO4616" s="385"/>
      <c r="AP4616" s="385"/>
      <c r="AQ4616" s="385"/>
      <c r="AR4616" s="385"/>
      <c r="AS4616" s="385"/>
      <c r="AT4616" s="385"/>
      <c r="AU4616" s="359"/>
      <c r="AW4616" s="416"/>
      <c r="AX4616" s="694"/>
      <c r="AY4616" s="641"/>
      <c r="AZ4616" s="385"/>
      <c r="BA4616" s="385"/>
      <c r="BB4616" s="416"/>
      <c r="BC4616" s="416"/>
      <c r="BD4616" s="416"/>
      <c r="BE4616" s="416"/>
      <c r="BF4616" s="416"/>
      <c r="BG4616" s="416"/>
      <c r="BH4616" s="416"/>
      <c r="BI4616" s="416"/>
      <c r="BJ4616" s="416"/>
    </row>
    <row r="4617" spans="10:62" x14ac:dyDescent="0.2">
      <c r="J4617" s="385"/>
      <c r="K4617" s="217"/>
      <c r="L4617" s="217"/>
      <c r="M4617" s="693"/>
      <c r="N4617" s="693"/>
      <c r="O4617" s="359"/>
      <c r="P4617" s="619"/>
      <c r="Q4617" s="672"/>
      <c r="R4617" s="672"/>
      <c r="S4617" s="672"/>
      <c r="T4617" s="385"/>
      <c r="U4617" s="385"/>
      <c r="V4617" s="385"/>
      <c r="W4617" s="385"/>
      <c r="X4617" s="693"/>
      <c r="Y4617" s="325"/>
      <c r="Z4617" s="308"/>
      <c r="AA4617" s="383"/>
      <c r="AC4617" s="325"/>
      <c r="AD4617" s="325"/>
      <c r="AF4617" s="383"/>
      <c r="AH4617" s="325"/>
      <c r="AI4617" s="325"/>
      <c r="AK4617" s="385"/>
      <c r="AL4617" s="385"/>
      <c r="AM4617" s="359"/>
      <c r="AN4617" s="385"/>
      <c r="AO4617" s="385"/>
      <c r="AP4617" s="385"/>
      <c r="AQ4617" s="385"/>
      <c r="AR4617" s="385"/>
      <c r="AS4617" s="385"/>
      <c r="AT4617" s="385"/>
      <c r="AU4617" s="359"/>
      <c r="AW4617" s="416"/>
      <c r="AX4617" s="694"/>
      <c r="AY4617" s="641"/>
      <c r="AZ4617" s="385"/>
      <c r="BA4617" s="385"/>
      <c r="BB4617" s="416"/>
      <c r="BC4617" s="416"/>
      <c r="BD4617" s="416"/>
      <c r="BE4617" s="416"/>
      <c r="BF4617" s="416"/>
      <c r="BG4617" s="416"/>
      <c r="BH4617" s="416"/>
      <c r="BI4617" s="416"/>
      <c r="BJ4617" s="416"/>
    </row>
    <row r="4618" spans="10:62" x14ac:dyDescent="0.2">
      <c r="J4618" s="385"/>
      <c r="K4618" s="217"/>
      <c r="L4618" s="217"/>
      <c r="M4618" s="693"/>
      <c r="N4618" s="693"/>
      <c r="O4618" s="359"/>
      <c r="P4618" s="619"/>
      <c r="Q4618" s="672"/>
      <c r="R4618" s="672"/>
      <c r="S4618" s="672"/>
      <c r="T4618" s="385"/>
      <c r="U4618" s="385"/>
      <c r="V4618" s="385"/>
      <c r="W4618" s="385"/>
      <c r="X4618" s="693"/>
      <c r="Y4618" s="325"/>
      <c r="Z4618" s="308"/>
      <c r="AA4618" s="383"/>
      <c r="AC4618" s="325"/>
      <c r="AD4618" s="325"/>
      <c r="AF4618" s="383"/>
      <c r="AH4618" s="325"/>
      <c r="AI4618" s="325"/>
      <c r="AK4618" s="385"/>
      <c r="AL4618" s="385"/>
      <c r="AM4618" s="359"/>
      <c r="AN4618" s="385"/>
      <c r="AO4618" s="385"/>
      <c r="AP4618" s="385"/>
      <c r="AQ4618" s="385"/>
      <c r="AR4618" s="385"/>
      <c r="AS4618" s="385"/>
      <c r="AT4618" s="385"/>
      <c r="AU4618" s="359"/>
      <c r="AW4618" s="416"/>
      <c r="AX4618" s="694"/>
      <c r="AY4618" s="641"/>
      <c r="AZ4618" s="385"/>
      <c r="BA4618" s="385"/>
      <c r="BB4618" s="416"/>
      <c r="BC4618" s="416"/>
      <c r="BD4618" s="416"/>
      <c r="BE4618" s="416"/>
      <c r="BF4618" s="416"/>
      <c r="BG4618" s="416"/>
      <c r="BH4618" s="416"/>
      <c r="BI4618" s="416"/>
      <c r="BJ4618" s="416"/>
    </row>
    <row r="4619" spans="10:62" x14ac:dyDescent="0.2">
      <c r="J4619" s="385"/>
      <c r="K4619" s="217"/>
      <c r="L4619" s="217"/>
      <c r="M4619" s="693"/>
      <c r="N4619" s="693"/>
      <c r="O4619" s="359"/>
      <c r="P4619" s="619"/>
      <c r="Q4619" s="672"/>
      <c r="R4619" s="672"/>
      <c r="S4619" s="672"/>
      <c r="T4619" s="385"/>
      <c r="U4619" s="385"/>
      <c r="V4619" s="385"/>
      <c r="W4619" s="385"/>
      <c r="X4619" s="693"/>
      <c r="Y4619" s="325"/>
      <c r="Z4619" s="308"/>
      <c r="AA4619" s="383"/>
      <c r="AC4619" s="325"/>
      <c r="AD4619" s="325"/>
      <c r="AF4619" s="383"/>
      <c r="AH4619" s="325"/>
      <c r="AI4619" s="325"/>
      <c r="AK4619" s="385"/>
      <c r="AL4619" s="385"/>
      <c r="AM4619" s="359"/>
      <c r="AN4619" s="385"/>
      <c r="AO4619" s="385"/>
      <c r="AP4619" s="385"/>
      <c r="AQ4619" s="385"/>
      <c r="AR4619" s="385"/>
      <c r="AS4619" s="385"/>
      <c r="AT4619" s="385"/>
      <c r="AU4619" s="359"/>
      <c r="AW4619" s="416"/>
      <c r="AX4619" s="694"/>
      <c r="AY4619" s="641"/>
      <c r="AZ4619" s="385"/>
      <c r="BA4619" s="385"/>
      <c r="BB4619" s="416"/>
      <c r="BC4619" s="416"/>
      <c r="BD4619" s="416"/>
      <c r="BE4619" s="416"/>
      <c r="BF4619" s="416"/>
      <c r="BG4619" s="416"/>
      <c r="BH4619" s="416"/>
      <c r="BI4619" s="416"/>
      <c r="BJ4619" s="416"/>
    </row>
    <row r="4620" spans="10:62" x14ac:dyDescent="0.2">
      <c r="J4620" s="385"/>
      <c r="K4620" s="217"/>
      <c r="L4620" s="217"/>
      <c r="M4620" s="693"/>
      <c r="N4620" s="693"/>
      <c r="O4620" s="359"/>
      <c r="P4620" s="619"/>
      <c r="Q4620" s="672"/>
      <c r="R4620" s="672"/>
      <c r="S4620" s="672"/>
      <c r="T4620" s="385"/>
      <c r="U4620" s="385"/>
      <c r="V4620" s="385"/>
      <c r="W4620" s="385"/>
      <c r="X4620" s="693"/>
      <c r="Y4620" s="325"/>
      <c r="Z4620" s="308"/>
      <c r="AA4620" s="383"/>
      <c r="AC4620" s="325"/>
      <c r="AD4620" s="325"/>
      <c r="AF4620" s="383"/>
      <c r="AH4620" s="325"/>
      <c r="AI4620" s="325"/>
      <c r="AK4620" s="385"/>
      <c r="AL4620" s="385"/>
      <c r="AM4620" s="359"/>
      <c r="AN4620" s="385"/>
      <c r="AO4620" s="385"/>
      <c r="AP4620" s="385"/>
      <c r="AQ4620" s="385"/>
      <c r="AR4620" s="385"/>
      <c r="AS4620" s="385"/>
      <c r="AT4620" s="385"/>
      <c r="AU4620" s="359"/>
      <c r="AW4620" s="416"/>
      <c r="AX4620" s="694"/>
      <c r="AY4620" s="641"/>
      <c r="AZ4620" s="385"/>
      <c r="BA4620" s="385"/>
      <c r="BB4620" s="416"/>
      <c r="BC4620" s="416"/>
      <c r="BD4620" s="416"/>
      <c r="BE4620" s="416"/>
      <c r="BF4620" s="416"/>
      <c r="BG4620" s="416"/>
      <c r="BH4620" s="416"/>
      <c r="BI4620" s="416"/>
      <c r="BJ4620" s="416"/>
    </row>
    <row r="4621" spans="10:62" x14ac:dyDescent="0.2">
      <c r="J4621" s="385"/>
      <c r="K4621" s="217"/>
      <c r="L4621" s="217"/>
      <c r="M4621" s="693"/>
      <c r="N4621" s="693"/>
      <c r="O4621" s="359"/>
      <c r="P4621" s="619"/>
      <c r="Q4621" s="672"/>
      <c r="R4621" s="672"/>
      <c r="S4621" s="672"/>
      <c r="T4621" s="385"/>
      <c r="U4621" s="385"/>
      <c r="V4621" s="385"/>
      <c r="W4621" s="385"/>
      <c r="X4621" s="693"/>
      <c r="Y4621" s="325"/>
      <c r="Z4621" s="308"/>
      <c r="AA4621" s="383"/>
      <c r="AC4621" s="325"/>
      <c r="AD4621" s="325"/>
      <c r="AF4621" s="383"/>
      <c r="AH4621" s="325"/>
      <c r="AI4621" s="325"/>
      <c r="AK4621" s="385"/>
      <c r="AL4621" s="385"/>
      <c r="AM4621" s="359"/>
      <c r="AN4621" s="385"/>
      <c r="AO4621" s="385"/>
      <c r="AP4621" s="385"/>
      <c r="AQ4621" s="385"/>
      <c r="AR4621" s="385"/>
      <c r="AS4621" s="385"/>
      <c r="AT4621" s="385"/>
      <c r="AU4621" s="359"/>
      <c r="AW4621" s="416"/>
      <c r="AX4621" s="694"/>
      <c r="AY4621" s="641"/>
      <c r="AZ4621" s="385"/>
      <c r="BA4621" s="385"/>
      <c r="BB4621" s="416"/>
      <c r="BC4621" s="416"/>
      <c r="BD4621" s="416"/>
      <c r="BE4621" s="416"/>
      <c r="BF4621" s="416"/>
      <c r="BG4621" s="416"/>
      <c r="BH4621" s="416"/>
      <c r="BI4621" s="416"/>
      <c r="BJ4621" s="416"/>
    </row>
    <row r="4622" spans="10:62" x14ac:dyDescent="0.2">
      <c r="J4622" s="385"/>
      <c r="K4622" s="217"/>
      <c r="L4622" s="217"/>
      <c r="M4622" s="693"/>
      <c r="N4622" s="693"/>
      <c r="O4622" s="359"/>
      <c r="P4622" s="619"/>
      <c r="Q4622" s="672"/>
      <c r="R4622" s="672"/>
      <c r="S4622" s="672"/>
      <c r="T4622" s="385"/>
      <c r="U4622" s="385"/>
      <c r="V4622" s="385"/>
      <c r="W4622" s="385"/>
      <c r="X4622" s="693"/>
      <c r="Y4622" s="325"/>
      <c r="Z4622" s="308"/>
      <c r="AA4622" s="383"/>
      <c r="AC4622" s="325"/>
      <c r="AD4622" s="325"/>
      <c r="AF4622" s="383"/>
      <c r="AH4622" s="325"/>
      <c r="AI4622" s="325"/>
      <c r="AK4622" s="385"/>
      <c r="AL4622" s="385"/>
      <c r="AM4622" s="359"/>
      <c r="AN4622" s="385"/>
      <c r="AO4622" s="385"/>
      <c r="AP4622" s="385"/>
      <c r="AQ4622" s="385"/>
      <c r="AR4622" s="385"/>
      <c r="AS4622" s="385"/>
      <c r="AT4622" s="385"/>
      <c r="AU4622" s="359"/>
      <c r="AW4622" s="416"/>
      <c r="AX4622" s="694"/>
      <c r="AY4622" s="641"/>
      <c r="AZ4622" s="385"/>
      <c r="BA4622" s="385"/>
      <c r="BB4622" s="416"/>
      <c r="BC4622" s="416"/>
      <c r="BD4622" s="416"/>
      <c r="BE4622" s="416"/>
      <c r="BF4622" s="416"/>
      <c r="BG4622" s="416"/>
      <c r="BH4622" s="416"/>
      <c r="BI4622" s="416"/>
      <c r="BJ4622" s="416"/>
    </row>
    <row r="4623" spans="10:62" x14ac:dyDescent="0.2">
      <c r="J4623" s="385"/>
      <c r="K4623" s="217"/>
      <c r="L4623" s="217"/>
      <c r="M4623" s="693"/>
      <c r="N4623" s="693"/>
      <c r="O4623" s="359"/>
      <c r="P4623" s="619"/>
      <c r="Q4623" s="672"/>
      <c r="R4623" s="672"/>
      <c r="S4623" s="672"/>
      <c r="T4623" s="385"/>
      <c r="U4623" s="385"/>
      <c r="V4623" s="385"/>
      <c r="W4623" s="385"/>
      <c r="X4623" s="693"/>
      <c r="Y4623" s="325"/>
      <c r="Z4623" s="308"/>
      <c r="AA4623" s="383"/>
      <c r="AC4623" s="325"/>
      <c r="AD4623" s="325"/>
      <c r="AF4623" s="383"/>
      <c r="AH4623" s="325"/>
      <c r="AI4623" s="325"/>
      <c r="AK4623" s="385"/>
      <c r="AL4623" s="385"/>
      <c r="AM4623" s="359"/>
      <c r="AN4623" s="385"/>
      <c r="AO4623" s="385"/>
      <c r="AP4623" s="385"/>
      <c r="AQ4623" s="385"/>
      <c r="AR4623" s="385"/>
      <c r="AS4623" s="385"/>
      <c r="AT4623" s="385"/>
      <c r="AU4623" s="359"/>
      <c r="AW4623" s="416"/>
      <c r="AX4623" s="694"/>
      <c r="AY4623" s="641"/>
      <c r="AZ4623" s="385"/>
      <c r="BA4623" s="385"/>
      <c r="BB4623" s="416"/>
      <c r="BC4623" s="416"/>
      <c r="BD4623" s="416"/>
      <c r="BE4623" s="416"/>
      <c r="BF4623" s="416"/>
      <c r="BG4623" s="416"/>
      <c r="BH4623" s="416"/>
      <c r="BI4623" s="416"/>
      <c r="BJ4623" s="416"/>
    </row>
    <row r="4624" spans="10:62" x14ac:dyDescent="0.2">
      <c r="J4624" s="385"/>
      <c r="K4624" s="217"/>
      <c r="L4624" s="217"/>
      <c r="M4624" s="693"/>
      <c r="N4624" s="693"/>
      <c r="O4624" s="359"/>
      <c r="P4624" s="619"/>
      <c r="Q4624" s="672"/>
      <c r="R4624" s="672"/>
      <c r="S4624" s="672"/>
      <c r="T4624" s="385"/>
      <c r="U4624" s="385"/>
      <c r="V4624" s="385"/>
      <c r="W4624" s="385"/>
      <c r="X4624" s="693"/>
      <c r="Y4624" s="325"/>
      <c r="Z4624" s="308"/>
      <c r="AA4624" s="383"/>
      <c r="AC4624" s="325"/>
      <c r="AD4624" s="325"/>
      <c r="AF4624" s="383"/>
      <c r="AH4624" s="325"/>
      <c r="AI4624" s="325"/>
      <c r="AK4624" s="385"/>
      <c r="AL4624" s="385"/>
      <c r="AM4624" s="359"/>
      <c r="AN4624" s="385"/>
      <c r="AO4624" s="385"/>
      <c r="AP4624" s="385"/>
      <c r="AQ4624" s="385"/>
      <c r="AR4624" s="385"/>
      <c r="AS4624" s="385"/>
      <c r="AT4624" s="385"/>
      <c r="AU4624" s="359"/>
      <c r="AW4624" s="416"/>
      <c r="AX4624" s="694"/>
      <c r="AY4624" s="641"/>
      <c r="AZ4624" s="385"/>
      <c r="BA4624" s="385"/>
      <c r="BB4624" s="416"/>
      <c r="BC4624" s="416"/>
      <c r="BD4624" s="416"/>
      <c r="BE4624" s="416"/>
      <c r="BF4624" s="416"/>
      <c r="BG4624" s="416"/>
      <c r="BH4624" s="416"/>
      <c r="BI4624" s="416"/>
      <c r="BJ4624" s="416"/>
    </row>
    <row r="4625" spans="10:62" x14ac:dyDescent="0.2">
      <c r="J4625" s="385"/>
      <c r="K4625" s="217"/>
      <c r="L4625" s="217"/>
      <c r="M4625" s="693"/>
      <c r="N4625" s="693"/>
      <c r="O4625" s="359"/>
      <c r="P4625" s="619"/>
      <c r="Q4625" s="672"/>
      <c r="R4625" s="672"/>
      <c r="S4625" s="672"/>
      <c r="T4625" s="385"/>
      <c r="U4625" s="385"/>
      <c r="V4625" s="385"/>
      <c r="W4625" s="385"/>
      <c r="X4625" s="693"/>
      <c r="Y4625" s="325"/>
      <c r="Z4625" s="308"/>
      <c r="AA4625" s="383"/>
      <c r="AC4625" s="325"/>
      <c r="AD4625" s="325"/>
      <c r="AF4625" s="383"/>
      <c r="AH4625" s="325"/>
      <c r="AI4625" s="325"/>
      <c r="AK4625" s="385"/>
      <c r="AL4625" s="385"/>
      <c r="AM4625" s="359"/>
      <c r="AN4625" s="385"/>
      <c r="AO4625" s="385"/>
      <c r="AP4625" s="385"/>
      <c r="AQ4625" s="385"/>
      <c r="AR4625" s="385"/>
      <c r="AS4625" s="385"/>
      <c r="AT4625" s="385"/>
      <c r="AU4625" s="359"/>
      <c r="AW4625" s="416"/>
      <c r="AX4625" s="694"/>
      <c r="AY4625" s="641"/>
      <c r="AZ4625" s="385"/>
      <c r="BA4625" s="385"/>
      <c r="BB4625" s="416"/>
      <c r="BC4625" s="416"/>
      <c r="BD4625" s="416"/>
      <c r="BE4625" s="416"/>
      <c r="BF4625" s="416"/>
      <c r="BG4625" s="416"/>
      <c r="BH4625" s="416"/>
      <c r="BI4625" s="416"/>
      <c r="BJ4625" s="416"/>
    </row>
    <row r="4626" spans="10:62" x14ac:dyDescent="0.2">
      <c r="J4626" s="385"/>
      <c r="K4626" s="217"/>
      <c r="L4626" s="217"/>
      <c r="M4626" s="693"/>
      <c r="N4626" s="693"/>
      <c r="O4626" s="359"/>
      <c r="P4626" s="619"/>
      <c r="Q4626" s="672"/>
      <c r="R4626" s="672"/>
      <c r="S4626" s="672"/>
      <c r="T4626" s="385"/>
      <c r="U4626" s="385"/>
      <c r="V4626" s="385"/>
      <c r="W4626" s="385"/>
      <c r="X4626" s="693"/>
      <c r="Y4626" s="325"/>
      <c r="Z4626" s="308"/>
      <c r="AA4626" s="383"/>
      <c r="AC4626" s="325"/>
      <c r="AD4626" s="325"/>
      <c r="AF4626" s="383"/>
      <c r="AH4626" s="325"/>
      <c r="AI4626" s="325"/>
      <c r="AK4626" s="385"/>
      <c r="AL4626" s="385"/>
      <c r="AM4626" s="359"/>
      <c r="AN4626" s="385"/>
      <c r="AO4626" s="385"/>
      <c r="AP4626" s="385"/>
      <c r="AQ4626" s="385"/>
      <c r="AR4626" s="385"/>
      <c r="AS4626" s="385"/>
      <c r="AT4626" s="385"/>
      <c r="AU4626" s="359"/>
      <c r="AW4626" s="416"/>
      <c r="AX4626" s="694"/>
      <c r="AY4626" s="641"/>
      <c r="AZ4626" s="385"/>
      <c r="BA4626" s="385"/>
      <c r="BB4626" s="416"/>
      <c r="BC4626" s="416"/>
      <c r="BD4626" s="416"/>
      <c r="BE4626" s="416"/>
      <c r="BF4626" s="416"/>
      <c r="BG4626" s="416"/>
      <c r="BH4626" s="416"/>
      <c r="BI4626" s="416"/>
      <c r="BJ4626" s="416"/>
    </row>
    <row r="4627" spans="10:62" x14ac:dyDescent="0.2">
      <c r="J4627" s="385"/>
      <c r="K4627" s="217"/>
      <c r="L4627" s="217"/>
      <c r="M4627" s="693"/>
      <c r="N4627" s="693"/>
      <c r="O4627" s="359"/>
      <c r="P4627" s="619"/>
      <c r="Q4627" s="672"/>
      <c r="R4627" s="672"/>
      <c r="S4627" s="672"/>
      <c r="T4627" s="385"/>
      <c r="U4627" s="385"/>
      <c r="V4627" s="385"/>
      <c r="W4627" s="385"/>
      <c r="X4627" s="693"/>
      <c r="Y4627" s="325"/>
      <c r="Z4627" s="308"/>
      <c r="AA4627" s="383"/>
      <c r="AC4627" s="325"/>
      <c r="AD4627" s="325"/>
      <c r="AF4627" s="383"/>
      <c r="AH4627" s="325"/>
      <c r="AI4627" s="325"/>
      <c r="AK4627" s="385"/>
      <c r="AL4627" s="385"/>
      <c r="AM4627" s="359"/>
      <c r="AN4627" s="385"/>
      <c r="AO4627" s="385"/>
      <c r="AP4627" s="385"/>
      <c r="AQ4627" s="385"/>
      <c r="AR4627" s="385"/>
      <c r="AS4627" s="385"/>
      <c r="AT4627" s="385"/>
      <c r="AU4627" s="359"/>
      <c r="AW4627" s="416"/>
      <c r="AX4627" s="694"/>
      <c r="AY4627" s="641"/>
      <c r="AZ4627" s="385"/>
      <c r="BA4627" s="385"/>
      <c r="BB4627" s="416"/>
      <c r="BC4627" s="416"/>
      <c r="BD4627" s="416"/>
      <c r="BE4627" s="416"/>
      <c r="BF4627" s="416"/>
      <c r="BG4627" s="416"/>
      <c r="BH4627" s="416"/>
      <c r="BI4627" s="416"/>
      <c r="BJ4627" s="416"/>
    </row>
    <row r="4628" spans="10:62" x14ac:dyDescent="0.2">
      <c r="J4628" s="385"/>
      <c r="K4628" s="217"/>
      <c r="L4628" s="217"/>
      <c r="M4628" s="693"/>
      <c r="N4628" s="693"/>
      <c r="O4628" s="359"/>
      <c r="P4628" s="619"/>
      <c r="Q4628" s="672"/>
      <c r="R4628" s="672"/>
      <c r="S4628" s="672"/>
      <c r="T4628" s="385"/>
      <c r="U4628" s="385"/>
      <c r="V4628" s="385"/>
      <c r="W4628" s="385"/>
      <c r="X4628" s="693"/>
      <c r="Y4628" s="325"/>
      <c r="Z4628" s="308"/>
      <c r="AA4628" s="383"/>
      <c r="AC4628" s="325"/>
      <c r="AD4628" s="325"/>
      <c r="AF4628" s="383"/>
      <c r="AH4628" s="325"/>
      <c r="AI4628" s="325"/>
      <c r="AK4628" s="385"/>
      <c r="AL4628" s="385"/>
      <c r="AM4628" s="359"/>
      <c r="AN4628" s="385"/>
      <c r="AO4628" s="385"/>
      <c r="AP4628" s="385"/>
      <c r="AQ4628" s="385"/>
      <c r="AR4628" s="385"/>
      <c r="AS4628" s="385"/>
      <c r="AT4628" s="385"/>
      <c r="AU4628" s="359"/>
      <c r="AW4628" s="416"/>
      <c r="AX4628" s="694"/>
      <c r="AY4628" s="641"/>
      <c r="AZ4628" s="385"/>
      <c r="BA4628" s="385"/>
      <c r="BB4628" s="416"/>
      <c r="BC4628" s="416"/>
      <c r="BD4628" s="416"/>
      <c r="BE4628" s="416"/>
      <c r="BF4628" s="416"/>
      <c r="BG4628" s="416"/>
      <c r="BH4628" s="416"/>
      <c r="BI4628" s="416"/>
      <c r="BJ4628" s="416"/>
    </row>
    <row r="4629" spans="10:62" x14ac:dyDescent="0.2">
      <c r="J4629" s="385"/>
      <c r="K4629" s="217"/>
      <c r="L4629" s="217"/>
      <c r="M4629" s="693"/>
      <c r="N4629" s="693"/>
      <c r="O4629" s="359"/>
      <c r="P4629" s="619"/>
      <c r="Q4629" s="672"/>
      <c r="R4629" s="672"/>
      <c r="S4629" s="672"/>
      <c r="T4629" s="385"/>
      <c r="U4629" s="385"/>
      <c r="V4629" s="385"/>
      <c r="W4629" s="385"/>
      <c r="X4629" s="693"/>
      <c r="Y4629" s="325"/>
      <c r="Z4629" s="308"/>
      <c r="AA4629" s="383"/>
      <c r="AC4629" s="325"/>
      <c r="AD4629" s="325"/>
      <c r="AF4629" s="383"/>
      <c r="AH4629" s="325"/>
      <c r="AI4629" s="325"/>
      <c r="AK4629" s="385"/>
      <c r="AL4629" s="385"/>
      <c r="AM4629" s="359"/>
      <c r="AN4629" s="385"/>
      <c r="AO4629" s="385"/>
      <c r="AP4629" s="385"/>
      <c r="AQ4629" s="385"/>
      <c r="AR4629" s="385"/>
      <c r="AS4629" s="385"/>
      <c r="AT4629" s="385"/>
      <c r="AU4629" s="359"/>
      <c r="AW4629" s="416"/>
      <c r="AX4629" s="694"/>
      <c r="AY4629" s="641"/>
      <c r="AZ4629" s="385"/>
      <c r="BA4629" s="385"/>
      <c r="BB4629" s="416"/>
      <c r="BC4629" s="416"/>
      <c r="BD4629" s="416"/>
      <c r="BE4629" s="416"/>
      <c r="BF4629" s="416"/>
      <c r="BG4629" s="416"/>
      <c r="BH4629" s="416"/>
      <c r="BI4629" s="416"/>
      <c r="BJ4629" s="416"/>
    </row>
    <row r="4630" spans="10:62" x14ac:dyDescent="0.2">
      <c r="J4630" s="385"/>
      <c r="K4630" s="217"/>
      <c r="L4630" s="217"/>
      <c r="M4630" s="693"/>
      <c r="N4630" s="693"/>
      <c r="O4630" s="359"/>
      <c r="P4630" s="619"/>
      <c r="Q4630" s="672"/>
      <c r="R4630" s="672"/>
      <c r="S4630" s="672"/>
      <c r="T4630" s="385"/>
      <c r="U4630" s="385"/>
      <c r="V4630" s="385"/>
      <c r="W4630" s="385"/>
      <c r="X4630" s="693"/>
      <c r="Y4630" s="325"/>
      <c r="Z4630" s="308"/>
      <c r="AA4630" s="383"/>
      <c r="AC4630" s="325"/>
      <c r="AD4630" s="325"/>
      <c r="AF4630" s="383"/>
      <c r="AH4630" s="325"/>
      <c r="AI4630" s="325"/>
      <c r="AK4630" s="385"/>
      <c r="AL4630" s="385"/>
      <c r="AM4630" s="359"/>
      <c r="AN4630" s="385"/>
      <c r="AO4630" s="385"/>
      <c r="AP4630" s="385"/>
      <c r="AQ4630" s="385"/>
      <c r="AR4630" s="385"/>
      <c r="AS4630" s="385"/>
      <c r="AT4630" s="385"/>
      <c r="AU4630" s="359"/>
      <c r="AW4630" s="416"/>
      <c r="AX4630" s="694"/>
      <c r="AY4630" s="641"/>
      <c r="AZ4630" s="385"/>
      <c r="BA4630" s="385"/>
      <c r="BB4630" s="416"/>
      <c r="BC4630" s="416"/>
      <c r="BD4630" s="416"/>
      <c r="BE4630" s="416"/>
      <c r="BF4630" s="416"/>
      <c r="BG4630" s="416"/>
      <c r="BH4630" s="416"/>
      <c r="BI4630" s="416"/>
      <c r="BJ4630" s="416"/>
    </row>
    <row r="4631" spans="10:62" x14ac:dyDescent="0.2">
      <c r="J4631" s="385"/>
      <c r="K4631" s="217"/>
      <c r="L4631" s="217"/>
      <c r="M4631" s="693"/>
      <c r="N4631" s="693"/>
      <c r="O4631" s="359"/>
      <c r="P4631" s="619"/>
      <c r="Q4631" s="672"/>
      <c r="R4631" s="672"/>
      <c r="S4631" s="672"/>
      <c r="T4631" s="385"/>
      <c r="U4631" s="385"/>
      <c r="V4631" s="385"/>
      <c r="W4631" s="385"/>
      <c r="X4631" s="693"/>
      <c r="Y4631" s="325"/>
      <c r="Z4631" s="308"/>
      <c r="AA4631" s="383"/>
      <c r="AC4631" s="325"/>
      <c r="AD4631" s="325"/>
      <c r="AF4631" s="383"/>
      <c r="AH4631" s="325"/>
      <c r="AI4631" s="325"/>
      <c r="AK4631" s="385"/>
      <c r="AL4631" s="385"/>
      <c r="AM4631" s="359"/>
      <c r="AN4631" s="385"/>
      <c r="AO4631" s="385"/>
      <c r="AP4631" s="385"/>
      <c r="AQ4631" s="385"/>
      <c r="AR4631" s="385"/>
      <c r="AS4631" s="385"/>
      <c r="AT4631" s="385"/>
      <c r="AU4631" s="359"/>
      <c r="AW4631" s="416"/>
      <c r="AX4631" s="694"/>
      <c r="AY4631" s="641"/>
      <c r="AZ4631" s="385"/>
      <c r="BA4631" s="385"/>
      <c r="BB4631" s="416"/>
      <c r="BC4631" s="416"/>
      <c r="BD4631" s="416"/>
      <c r="BE4631" s="416"/>
      <c r="BF4631" s="416"/>
      <c r="BG4631" s="416"/>
      <c r="BH4631" s="416"/>
      <c r="BI4631" s="416"/>
      <c r="BJ4631" s="416"/>
    </row>
    <row r="4632" spans="10:62" x14ac:dyDescent="0.2">
      <c r="J4632" s="385"/>
      <c r="K4632" s="217"/>
      <c r="L4632" s="217"/>
      <c r="M4632" s="693"/>
      <c r="N4632" s="693"/>
      <c r="O4632" s="359"/>
      <c r="P4632" s="619"/>
      <c r="Q4632" s="672"/>
      <c r="R4632" s="672"/>
      <c r="S4632" s="672"/>
      <c r="T4632" s="385"/>
      <c r="U4632" s="385"/>
      <c r="V4632" s="385"/>
      <c r="W4632" s="385"/>
      <c r="X4632" s="693"/>
      <c r="Y4632" s="325"/>
      <c r="Z4632" s="308"/>
      <c r="AA4632" s="383"/>
      <c r="AC4632" s="325"/>
      <c r="AD4632" s="325"/>
      <c r="AF4632" s="383"/>
      <c r="AH4632" s="325"/>
      <c r="AI4632" s="325"/>
      <c r="AK4632" s="385"/>
      <c r="AL4632" s="385"/>
      <c r="AM4632" s="359"/>
      <c r="AN4632" s="385"/>
      <c r="AO4632" s="385"/>
      <c r="AP4632" s="385"/>
      <c r="AQ4632" s="385"/>
      <c r="AR4632" s="385"/>
      <c r="AS4632" s="385"/>
      <c r="AT4632" s="385"/>
      <c r="AU4632" s="359"/>
      <c r="AW4632" s="416"/>
      <c r="AX4632" s="694"/>
      <c r="AY4632" s="641"/>
      <c r="AZ4632" s="385"/>
      <c r="BA4632" s="385"/>
      <c r="BB4632" s="416"/>
      <c r="BC4632" s="416"/>
      <c r="BD4632" s="416"/>
      <c r="BE4632" s="416"/>
      <c r="BF4632" s="416"/>
      <c r="BG4632" s="416"/>
      <c r="BH4632" s="416"/>
      <c r="BI4632" s="416"/>
      <c r="BJ4632" s="416"/>
    </row>
    <row r="4633" spans="10:62" x14ac:dyDescent="0.2">
      <c r="J4633" s="385"/>
      <c r="K4633" s="217"/>
      <c r="L4633" s="217"/>
      <c r="M4633" s="693"/>
      <c r="N4633" s="693"/>
      <c r="O4633" s="359"/>
      <c r="P4633" s="619"/>
      <c r="Q4633" s="672"/>
      <c r="R4633" s="672"/>
      <c r="S4633" s="672"/>
      <c r="T4633" s="385"/>
      <c r="U4633" s="385"/>
      <c r="V4633" s="385"/>
      <c r="W4633" s="385"/>
      <c r="X4633" s="693"/>
      <c r="Y4633" s="325"/>
      <c r="Z4633" s="308"/>
      <c r="AA4633" s="383"/>
      <c r="AC4633" s="325"/>
      <c r="AD4633" s="325"/>
      <c r="AF4633" s="383"/>
      <c r="AH4633" s="325"/>
      <c r="AI4633" s="325"/>
      <c r="AK4633" s="385"/>
      <c r="AL4633" s="385"/>
      <c r="AM4633" s="359"/>
      <c r="AN4633" s="385"/>
      <c r="AO4633" s="385"/>
      <c r="AP4633" s="385"/>
      <c r="AQ4633" s="385"/>
      <c r="AR4633" s="385"/>
      <c r="AS4633" s="385"/>
      <c r="AT4633" s="385"/>
      <c r="AU4633" s="359"/>
      <c r="AW4633" s="416"/>
      <c r="AX4633" s="694"/>
      <c r="AY4633" s="641"/>
      <c r="AZ4633" s="385"/>
      <c r="BA4633" s="385"/>
      <c r="BB4633" s="416"/>
      <c r="BC4633" s="416"/>
      <c r="BD4633" s="416"/>
      <c r="BE4633" s="416"/>
      <c r="BF4633" s="416"/>
      <c r="BG4633" s="416"/>
      <c r="BH4633" s="416"/>
      <c r="BI4633" s="416"/>
      <c r="BJ4633" s="416"/>
    </row>
    <row r="4634" spans="10:62" x14ac:dyDescent="0.2">
      <c r="J4634" s="385"/>
      <c r="K4634" s="217"/>
      <c r="L4634" s="217"/>
      <c r="M4634" s="693"/>
      <c r="N4634" s="693"/>
      <c r="O4634" s="359"/>
      <c r="P4634" s="619"/>
      <c r="Q4634" s="672"/>
      <c r="R4634" s="672"/>
      <c r="S4634" s="672"/>
      <c r="T4634" s="385"/>
      <c r="U4634" s="385"/>
      <c r="V4634" s="385"/>
      <c r="W4634" s="385"/>
      <c r="X4634" s="693"/>
      <c r="Y4634" s="325"/>
      <c r="Z4634" s="308"/>
      <c r="AA4634" s="383"/>
      <c r="AC4634" s="325"/>
      <c r="AD4634" s="325"/>
      <c r="AF4634" s="383"/>
      <c r="AH4634" s="325"/>
      <c r="AI4634" s="325"/>
      <c r="AK4634" s="385"/>
      <c r="AL4634" s="385"/>
      <c r="AM4634" s="359"/>
      <c r="AN4634" s="385"/>
      <c r="AO4634" s="385"/>
      <c r="AP4634" s="385"/>
      <c r="AQ4634" s="385"/>
      <c r="AR4634" s="385"/>
      <c r="AS4634" s="385"/>
      <c r="AT4634" s="385"/>
      <c r="AU4634" s="359"/>
      <c r="AW4634" s="416"/>
      <c r="AX4634" s="694"/>
      <c r="AY4634" s="641"/>
      <c r="AZ4634" s="385"/>
      <c r="BA4634" s="385"/>
      <c r="BB4634" s="416"/>
      <c r="BC4634" s="416"/>
      <c r="BD4634" s="416"/>
      <c r="BE4634" s="416"/>
      <c r="BF4634" s="416"/>
      <c r="BG4634" s="416"/>
      <c r="BH4634" s="416"/>
      <c r="BI4634" s="416"/>
      <c r="BJ4634" s="416"/>
    </row>
    <row r="4635" spans="10:62" x14ac:dyDescent="0.2">
      <c r="J4635" s="385"/>
      <c r="K4635" s="217"/>
      <c r="L4635" s="217"/>
      <c r="M4635" s="693"/>
      <c r="N4635" s="693"/>
      <c r="O4635" s="359"/>
      <c r="P4635" s="619"/>
      <c r="Q4635" s="672"/>
      <c r="R4635" s="672"/>
      <c r="S4635" s="672"/>
      <c r="T4635" s="385"/>
      <c r="U4635" s="385"/>
      <c r="V4635" s="385"/>
      <c r="W4635" s="385"/>
      <c r="X4635" s="693"/>
      <c r="Y4635" s="325"/>
      <c r="Z4635" s="308"/>
      <c r="AA4635" s="383"/>
      <c r="AC4635" s="325"/>
      <c r="AD4635" s="325"/>
      <c r="AF4635" s="383"/>
      <c r="AH4635" s="325"/>
      <c r="AI4635" s="325"/>
      <c r="AK4635" s="385"/>
      <c r="AL4635" s="385"/>
      <c r="AM4635" s="359"/>
      <c r="AN4635" s="385"/>
      <c r="AO4635" s="385"/>
      <c r="AP4635" s="385"/>
      <c r="AQ4635" s="385"/>
      <c r="AR4635" s="385"/>
      <c r="AS4635" s="385"/>
      <c r="AT4635" s="385"/>
      <c r="AU4635" s="359"/>
      <c r="AW4635" s="416"/>
      <c r="AX4635" s="694"/>
      <c r="AY4635" s="641"/>
      <c r="AZ4635" s="385"/>
      <c r="BA4635" s="385"/>
      <c r="BB4635" s="416"/>
      <c r="BC4635" s="416"/>
      <c r="BD4635" s="416"/>
      <c r="BE4635" s="416"/>
      <c r="BF4635" s="416"/>
      <c r="BG4635" s="416"/>
      <c r="BH4635" s="416"/>
      <c r="BI4635" s="416"/>
      <c r="BJ4635" s="416"/>
    </row>
    <row r="4636" spans="10:62" x14ac:dyDescent="0.2">
      <c r="J4636" s="385"/>
      <c r="K4636" s="217"/>
      <c r="L4636" s="217"/>
      <c r="M4636" s="693"/>
      <c r="N4636" s="693"/>
      <c r="O4636" s="359"/>
      <c r="P4636" s="619"/>
      <c r="Q4636" s="672"/>
      <c r="R4636" s="672"/>
      <c r="S4636" s="672"/>
      <c r="T4636" s="385"/>
      <c r="U4636" s="385"/>
      <c r="V4636" s="385"/>
      <c r="W4636" s="385"/>
      <c r="X4636" s="693"/>
      <c r="Y4636" s="325"/>
      <c r="Z4636" s="308"/>
      <c r="AA4636" s="383"/>
      <c r="AC4636" s="325"/>
      <c r="AD4636" s="325"/>
      <c r="AF4636" s="383"/>
      <c r="AH4636" s="325"/>
      <c r="AI4636" s="325"/>
      <c r="AK4636" s="385"/>
      <c r="AL4636" s="385"/>
      <c r="AM4636" s="359"/>
      <c r="AN4636" s="385"/>
      <c r="AO4636" s="385"/>
      <c r="AP4636" s="385"/>
      <c r="AQ4636" s="385"/>
      <c r="AR4636" s="385"/>
      <c r="AS4636" s="385"/>
      <c r="AT4636" s="385"/>
      <c r="AU4636" s="359"/>
      <c r="AW4636" s="416"/>
      <c r="AX4636" s="694"/>
      <c r="AY4636" s="641"/>
      <c r="AZ4636" s="385"/>
      <c r="BA4636" s="385"/>
      <c r="BB4636" s="416"/>
      <c r="BC4636" s="416"/>
      <c r="BD4636" s="416"/>
      <c r="BE4636" s="416"/>
      <c r="BF4636" s="416"/>
      <c r="BG4636" s="416"/>
      <c r="BH4636" s="416"/>
      <c r="BI4636" s="416"/>
      <c r="BJ4636" s="416"/>
    </row>
    <row r="4637" spans="10:62" x14ac:dyDescent="0.2">
      <c r="J4637" s="385"/>
      <c r="K4637" s="217"/>
      <c r="L4637" s="217"/>
      <c r="M4637" s="693"/>
      <c r="N4637" s="693"/>
      <c r="O4637" s="359"/>
      <c r="P4637" s="619"/>
      <c r="Q4637" s="672"/>
      <c r="R4637" s="672"/>
      <c r="S4637" s="672"/>
      <c r="T4637" s="385"/>
      <c r="U4637" s="385"/>
      <c r="V4637" s="385"/>
      <c r="W4637" s="385"/>
      <c r="X4637" s="693"/>
      <c r="Y4637" s="325"/>
      <c r="Z4637" s="308"/>
      <c r="AA4637" s="383"/>
      <c r="AC4637" s="325"/>
      <c r="AD4637" s="325"/>
      <c r="AF4637" s="383"/>
      <c r="AH4637" s="325"/>
      <c r="AI4637" s="325"/>
      <c r="AK4637" s="385"/>
      <c r="AL4637" s="385"/>
      <c r="AM4637" s="359"/>
      <c r="AN4637" s="385"/>
      <c r="AO4637" s="385"/>
      <c r="AP4637" s="385"/>
      <c r="AQ4637" s="385"/>
      <c r="AR4637" s="385"/>
      <c r="AS4637" s="385"/>
      <c r="AT4637" s="385"/>
      <c r="AU4637" s="359"/>
      <c r="AW4637" s="416"/>
      <c r="AX4637" s="694"/>
      <c r="AY4637" s="641"/>
      <c r="AZ4637" s="385"/>
      <c r="BA4637" s="385"/>
      <c r="BB4637" s="416"/>
      <c r="BC4637" s="416"/>
      <c r="BD4637" s="416"/>
      <c r="BE4637" s="416"/>
      <c r="BF4637" s="416"/>
      <c r="BG4637" s="416"/>
      <c r="BH4637" s="416"/>
      <c r="BI4637" s="416"/>
      <c r="BJ4637" s="416"/>
    </row>
    <row r="4638" spans="10:62" x14ac:dyDescent="0.2">
      <c r="J4638" s="385"/>
      <c r="K4638" s="217"/>
      <c r="L4638" s="217"/>
      <c r="M4638" s="693"/>
      <c r="N4638" s="693"/>
      <c r="O4638" s="359"/>
      <c r="P4638" s="619"/>
      <c r="Q4638" s="672"/>
      <c r="R4638" s="672"/>
      <c r="S4638" s="672"/>
      <c r="T4638" s="385"/>
      <c r="U4638" s="385"/>
      <c r="V4638" s="385"/>
      <c r="W4638" s="385"/>
      <c r="X4638" s="693"/>
      <c r="Y4638" s="325"/>
      <c r="Z4638" s="308"/>
      <c r="AA4638" s="383"/>
      <c r="AC4638" s="325"/>
      <c r="AD4638" s="325"/>
      <c r="AF4638" s="383"/>
      <c r="AH4638" s="325"/>
      <c r="AI4638" s="325"/>
      <c r="AK4638" s="385"/>
      <c r="AL4638" s="385"/>
      <c r="AM4638" s="359"/>
      <c r="AN4638" s="385"/>
      <c r="AO4638" s="385"/>
      <c r="AP4638" s="385"/>
      <c r="AQ4638" s="385"/>
      <c r="AR4638" s="385"/>
      <c r="AS4638" s="385"/>
      <c r="AT4638" s="385"/>
      <c r="AU4638" s="359"/>
      <c r="AW4638" s="416"/>
      <c r="AX4638" s="694"/>
      <c r="AY4638" s="641"/>
      <c r="AZ4638" s="385"/>
      <c r="BA4638" s="385"/>
      <c r="BB4638" s="416"/>
      <c r="BC4638" s="416"/>
      <c r="BD4638" s="416"/>
      <c r="BE4638" s="416"/>
      <c r="BF4638" s="416"/>
      <c r="BG4638" s="416"/>
      <c r="BH4638" s="416"/>
      <c r="BI4638" s="416"/>
      <c r="BJ4638" s="416"/>
    </row>
    <row r="4639" spans="10:62" x14ac:dyDescent="0.2">
      <c r="J4639" s="385"/>
      <c r="K4639" s="217"/>
      <c r="L4639" s="217"/>
      <c r="M4639" s="693"/>
      <c r="N4639" s="693"/>
      <c r="O4639" s="359"/>
      <c r="P4639" s="619"/>
      <c r="Q4639" s="672"/>
      <c r="R4639" s="672"/>
      <c r="S4639" s="672"/>
      <c r="T4639" s="385"/>
      <c r="U4639" s="385"/>
      <c r="V4639" s="385"/>
      <c r="W4639" s="385"/>
      <c r="X4639" s="693"/>
      <c r="Y4639" s="325"/>
      <c r="Z4639" s="308"/>
      <c r="AA4639" s="383"/>
      <c r="AC4639" s="325"/>
      <c r="AD4639" s="325"/>
      <c r="AF4639" s="383"/>
      <c r="AH4639" s="325"/>
      <c r="AI4639" s="325"/>
      <c r="AK4639" s="385"/>
      <c r="AL4639" s="385"/>
      <c r="AM4639" s="359"/>
      <c r="AN4639" s="385"/>
      <c r="AO4639" s="385"/>
      <c r="AP4639" s="385"/>
      <c r="AQ4639" s="385"/>
      <c r="AR4639" s="385"/>
      <c r="AS4639" s="385"/>
      <c r="AT4639" s="385"/>
      <c r="AU4639" s="359"/>
      <c r="AW4639" s="416"/>
      <c r="AX4639" s="694"/>
      <c r="AY4639" s="641"/>
      <c r="AZ4639" s="385"/>
      <c r="BA4639" s="385"/>
      <c r="BB4639" s="416"/>
      <c r="BC4639" s="416"/>
      <c r="BD4639" s="416"/>
      <c r="BE4639" s="416"/>
      <c r="BF4639" s="416"/>
      <c r="BG4639" s="416"/>
      <c r="BH4639" s="416"/>
      <c r="BI4639" s="416"/>
      <c r="BJ4639" s="416"/>
    </row>
    <row r="4640" spans="10:62" x14ac:dyDescent="0.2">
      <c r="J4640" s="385"/>
      <c r="K4640" s="217"/>
      <c r="L4640" s="217"/>
      <c r="M4640" s="693"/>
      <c r="N4640" s="693"/>
      <c r="O4640" s="359"/>
      <c r="P4640" s="619"/>
      <c r="Q4640" s="672"/>
      <c r="R4640" s="672"/>
      <c r="S4640" s="672"/>
      <c r="T4640" s="385"/>
      <c r="U4640" s="385"/>
      <c r="V4640" s="385"/>
      <c r="W4640" s="385"/>
      <c r="X4640" s="693"/>
      <c r="Y4640" s="325"/>
      <c r="Z4640" s="308"/>
      <c r="AA4640" s="383"/>
      <c r="AC4640" s="325"/>
      <c r="AD4640" s="325"/>
      <c r="AF4640" s="383"/>
      <c r="AH4640" s="325"/>
      <c r="AI4640" s="325"/>
      <c r="AK4640" s="385"/>
      <c r="AL4640" s="385"/>
      <c r="AM4640" s="359"/>
      <c r="AN4640" s="385"/>
      <c r="AO4640" s="385"/>
      <c r="AP4640" s="385"/>
      <c r="AQ4640" s="385"/>
      <c r="AR4640" s="385"/>
      <c r="AS4640" s="385"/>
      <c r="AT4640" s="385"/>
      <c r="AU4640" s="359"/>
      <c r="AW4640" s="416"/>
      <c r="AX4640" s="694"/>
      <c r="AY4640" s="641"/>
      <c r="AZ4640" s="385"/>
      <c r="BA4640" s="385"/>
      <c r="BB4640" s="416"/>
      <c r="BC4640" s="416"/>
      <c r="BD4640" s="416"/>
      <c r="BE4640" s="416"/>
      <c r="BF4640" s="416"/>
      <c r="BG4640" s="416"/>
      <c r="BH4640" s="416"/>
      <c r="BI4640" s="416"/>
      <c r="BJ4640" s="416"/>
    </row>
    <row r="4641" spans="10:62" x14ac:dyDescent="0.2">
      <c r="J4641" s="385"/>
      <c r="K4641" s="217"/>
      <c r="L4641" s="217"/>
      <c r="M4641" s="693"/>
      <c r="N4641" s="693"/>
      <c r="O4641" s="359"/>
      <c r="P4641" s="619"/>
      <c r="Q4641" s="672"/>
      <c r="R4641" s="672"/>
      <c r="S4641" s="672"/>
      <c r="T4641" s="385"/>
      <c r="U4641" s="385"/>
      <c r="V4641" s="385"/>
      <c r="W4641" s="385"/>
      <c r="X4641" s="693"/>
      <c r="Y4641" s="325"/>
      <c r="Z4641" s="308"/>
      <c r="AA4641" s="383"/>
      <c r="AC4641" s="325"/>
      <c r="AD4641" s="325"/>
      <c r="AF4641" s="383"/>
      <c r="AH4641" s="325"/>
      <c r="AI4641" s="325"/>
      <c r="AK4641" s="385"/>
      <c r="AL4641" s="385"/>
      <c r="AM4641" s="359"/>
      <c r="AN4641" s="385"/>
      <c r="AO4641" s="385"/>
      <c r="AP4641" s="385"/>
      <c r="AQ4641" s="385"/>
      <c r="AR4641" s="385"/>
      <c r="AS4641" s="385"/>
      <c r="AT4641" s="385"/>
      <c r="AU4641" s="359"/>
      <c r="AW4641" s="416"/>
      <c r="AX4641" s="694"/>
      <c r="AY4641" s="641"/>
      <c r="AZ4641" s="385"/>
      <c r="BA4641" s="385"/>
      <c r="BB4641" s="416"/>
      <c r="BC4641" s="416"/>
      <c r="BD4641" s="416"/>
      <c r="BE4641" s="416"/>
      <c r="BF4641" s="416"/>
      <c r="BG4641" s="416"/>
      <c r="BH4641" s="416"/>
      <c r="BI4641" s="416"/>
      <c r="BJ4641" s="416"/>
    </row>
    <row r="4642" spans="10:62" x14ac:dyDescent="0.2">
      <c r="J4642" s="385"/>
      <c r="K4642" s="217"/>
      <c r="L4642" s="217"/>
      <c r="M4642" s="693"/>
      <c r="N4642" s="693"/>
      <c r="O4642" s="359"/>
      <c r="P4642" s="619"/>
      <c r="Q4642" s="672"/>
      <c r="R4642" s="672"/>
      <c r="S4642" s="672"/>
      <c r="T4642" s="385"/>
      <c r="U4642" s="385"/>
      <c r="V4642" s="385"/>
      <c r="W4642" s="385"/>
      <c r="X4642" s="693"/>
      <c r="Y4642" s="325"/>
      <c r="Z4642" s="308"/>
      <c r="AA4642" s="383"/>
      <c r="AC4642" s="325"/>
      <c r="AD4642" s="325"/>
      <c r="AF4642" s="383"/>
      <c r="AH4642" s="325"/>
      <c r="AI4642" s="325"/>
      <c r="AK4642" s="385"/>
      <c r="AL4642" s="385"/>
      <c r="AM4642" s="359"/>
      <c r="AN4642" s="385"/>
      <c r="AO4642" s="385"/>
      <c r="AP4642" s="385"/>
      <c r="AQ4642" s="385"/>
      <c r="AR4642" s="385"/>
      <c r="AS4642" s="385"/>
      <c r="AT4642" s="385"/>
      <c r="AU4642" s="359"/>
      <c r="AW4642" s="416"/>
      <c r="AX4642" s="694"/>
      <c r="AY4642" s="641"/>
      <c r="AZ4642" s="385"/>
      <c r="BA4642" s="385"/>
      <c r="BB4642" s="416"/>
      <c r="BC4642" s="416"/>
      <c r="BD4642" s="416"/>
      <c r="BE4642" s="416"/>
      <c r="BF4642" s="416"/>
      <c r="BG4642" s="416"/>
      <c r="BH4642" s="416"/>
      <c r="BI4642" s="416"/>
      <c r="BJ4642" s="416"/>
    </row>
    <row r="4643" spans="10:62" x14ac:dyDescent="0.2">
      <c r="J4643" s="385"/>
      <c r="K4643" s="217"/>
      <c r="L4643" s="217"/>
      <c r="M4643" s="693"/>
      <c r="N4643" s="693"/>
      <c r="O4643" s="359"/>
      <c r="P4643" s="619"/>
      <c r="Q4643" s="672"/>
      <c r="R4643" s="672"/>
      <c r="S4643" s="672"/>
      <c r="T4643" s="385"/>
      <c r="U4643" s="385"/>
      <c r="V4643" s="385"/>
      <c r="W4643" s="385"/>
      <c r="X4643" s="693"/>
      <c r="Y4643" s="325"/>
      <c r="Z4643" s="308"/>
      <c r="AA4643" s="383"/>
      <c r="AC4643" s="325"/>
      <c r="AD4643" s="325"/>
      <c r="AF4643" s="383"/>
      <c r="AH4643" s="325"/>
      <c r="AI4643" s="325"/>
      <c r="AK4643" s="385"/>
      <c r="AL4643" s="385"/>
      <c r="AM4643" s="359"/>
      <c r="AN4643" s="385"/>
      <c r="AO4643" s="385"/>
      <c r="AP4643" s="385"/>
      <c r="AQ4643" s="385"/>
      <c r="AR4643" s="385"/>
      <c r="AS4643" s="385"/>
      <c r="AT4643" s="385"/>
      <c r="AU4643" s="359"/>
      <c r="AW4643" s="416"/>
      <c r="AX4643" s="694"/>
      <c r="AY4643" s="641"/>
      <c r="AZ4643" s="385"/>
      <c r="BA4643" s="385"/>
      <c r="BB4643" s="416"/>
      <c r="BC4643" s="416"/>
      <c r="BD4643" s="416"/>
      <c r="BE4643" s="416"/>
      <c r="BF4643" s="416"/>
      <c r="BG4643" s="416"/>
      <c r="BH4643" s="416"/>
      <c r="BI4643" s="416"/>
      <c r="BJ4643" s="416"/>
    </row>
    <row r="4644" spans="10:62" x14ac:dyDescent="0.2">
      <c r="J4644" s="385"/>
      <c r="K4644" s="217"/>
      <c r="L4644" s="217"/>
      <c r="M4644" s="693"/>
      <c r="N4644" s="693"/>
      <c r="O4644" s="359"/>
      <c r="P4644" s="619"/>
      <c r="Q4644" s="672"/>
      <c r="R4644" s="672"/>
      <c r="S4644" s="672"/>
      <c r="T4644" s="385"/>
      <c r="U4644" s="385"/>
      <c r="V4644" s="385"/>
      <c r="W4644" s="385"/>
      <c r="X4644" s="693"/>
      <c r="Y4644" s="325"/>
      <c r="Z4644" s="308"/>
      <c r="AA4644" s="383"/>
      <c r="AC4644" s="325"/>
      <c r="AD4644" s="325"/>
      <c r="AF4644" s="383"/>
      <c r="AH4644" s="325"/>
      <c r="AI4644" s="325"/>
      <c r="AK4644" s="385"/>
      <c r="AL4644" s="385"/>
      <c r="AM4644" s="359"/>
      <c r="AN4644" s="385"/>
      <c r="AO4644" s="385"/>
      <c r="AP4644" s="385"/>
      <c r="AQ4644" s="385"/>
      <c r="AR4644" s="385"/>
      <c r="AS4644" s="385"/>
      <c r="AT4644" s="385"/>
      <c r="AU4644" s="359"/>
      <c r="AW4644" s="416"/>
      <c r="AX4644" s="694"/>
      <c r="AY4644" s="641"/>
      <c r="AZ4644" s="385"/>
      <c r="BA4644" s="385"/>
      <c r="BB4644" s="416"/>
      <c r="BC4644" s="416"/>
      <c r="BD4644" s="416"/>
      <c r="BE4644" s="416"/>
      <c r="BF4644" s="416"/>
      <c r="BG4644" s="416"/>
      <c r="BH4644" s="416"/>
      <c r="BI4644" s="416"/>
      <c r="BJ4644" s="416"/>
    </row>
    <row r="4645" spans="10:62" x14ac:dyDescent="0.2">
      <c r="J4645" s="385"/>
      <c r="K4645" s="217"/>
      <c r="L4645" s="217"/>
      <c r="M4645" s="693"/>
      <c r="N4645" s="693"/>
      <c r="O4645" s="359"/>
      <c r="P4645" s="619"/>
      <c r="Q4645" s="672"/>
      <c r="R4645" s="672"/>
      <c r="S4645" s="672"/>
      <c r="T4645" s="385"/>
      <c r="U4645" s="385"/>
      <c r="V4645" s="385"/>
      <c r="W4645" s="385"/>
      <c r="X4645" s="693"/>
      <c r="Y4645" s="325"/>
      <c r="Z4645" s="308"/>
      <c r="AA4645" s="383"/>
      <c r="AC4645" s="325"/>
      <c r="AD4645" s="325"/>
      <c r="AF4645" s="383"/>
      <c r="AH4645" s="325"/>
      <c r="AI4645" s="325"/>
      <c r="AK4645" s="385"/>
      <c r="AL4645" s="385"/>
      <c r="AM4645" s="359"/>
      <c r="AN4645" s="385"/>
      <c r="AO4645" s="385"/>
      <c r="AP4645" s="385"/>
      <c r="AQ4645" s="385"/>
      <c r="AR4645" s="385"/>
      <c r="AS4645" s="385"/>
      <c r="AT4645" s="385"/>
      <c r="AU4645" s="359"/>
      <c r="AW4645" s="416"/>
      <c r="AX4645" s="694"/>
      <c r="AY4645" s="641"/>
      <c r="AZ4645" s="385"/>
      <c r="BA4645" s="385"/>
      <c r="BB4645" s="416"/>
      <c r="BC4645" s="416"/>
      <c r="BD4645" s="416"/>
      <c r="BE4645" s="416"/>
      <c r="BF4645" s="416"/>
      <c r="BG4645" s="416"/>
      <c r="BH4645" s="416"/>
      <c r="BI4645" s="416"/>
      <c r="BJ4645" s="416"/>
    </row>
    <row r="4646" spans="10:62" x14ac:dyDescent="0.2">
      <c r="J4646" s="385"/>
      <c r="K4646" s="217"/>
      <c r="L4646" s="217"/>
      <c r="M4646" s="693"/>
      <c r="N4646" s="693"/>
      <c r="O4646" s="359"/>
      <c r="P4646" s="619"/>
      <c r="Q4646" s="672"/>
      <c r="R4646" s="672"/>
      <c r="S4646" s="672"/>
      <c r="T4646" s="385"/>
      <c r="U4646" s="385"/>
      <c r="V4646" s="385"/>
      <c r="W4646" s="385"/>
      <c r="X4646" s="693"/>
      <c r="Y4646" s="325"/>
      <c r="Z4646" s="308"/>
      <c r="AA4646" s="383"/>
      <c r="AC4646" s="325"/>
      <c r="AD4646" s="325"/>
      <c r="AF4646" s="383"/>
      <c r="AH4646" s="325"/>
      <c r="AI4646" s="325"/>
      <c r="AK4646" s="385"/>
      <c r="AL4646" s="385"/>
      <c r="AM4646" s="359"/>
      <c r="AN4646" s="385"/>
      <c r="AO4646" s="385"/>
      <c r="AP4646" s="385"/>
      <c r="AQ4646" s="385"/>
      <c r="AR4646" s="385"/>
      <c r="AS4646" s="385"/>
      <c r="AT4646" s="385"/>
      <c r="AU4646" s="359"/>
      <c r="AW4646" s="416"/>
      <c r="AX4646" s="694"/>
      <c r="AY4646" s="641"/>
      <c r="AZ4646" s="385"/>
      <c r="BA4646" s="385"/>
      <c r="BB4646" s="416"/>
      <c r="BC4646" s="416"/>
      <c r="BD4646" s="416"/>
      <c r="BE4646" s="416"/>
      <c r="BF4646" s="416"/>
      <c r="BG4646" s="416"/>
      <c r="BH4646" s="416"/>
      <c r="BI4646" s="416"/>
      <c r="BJ4646" s="416"/>
    </row>
    <row r="4647" spans="10:62" x14ac:dyDescent="0.2">
      <c r="J4647" s="385"/>
      <c r="K4647" s="217"/>
      <c r="L4647" s="217"/>
      <c r="M4647" s="693"/>
      <c r="N4647" s="693"/>
      <c r="O4647" s="359"/>
      <c r="P4647" s="619"/>
      <c r="Q4647" s="672"/>
      <c r="R4647" s="672"/>
      <c r="S4647" s="672"/>
      <c r="T4647" s="385"/>
      <c r="U4647" s="385"/>
      <c r="V4647" s="385"/>
      <c r="W4647" s="385"/>
      <c r="X4647" s="693"/>
      <c r="Y4647" s="325"/>
      <c r="Z4647" s="308"/>
      <c r="AA4647" s="383"/>
      <c r="AC4647" s="325"/>
      <c r="AD4647" s="325"/>
      <c r="AF4647" s="383"/>
      <c r="AH4647" s="325"/>
      <c r="AI4647" s="325"/>
      <c r="AK4647" s="385"/>
      <c r="AL4647" s="385"/>
      <c r="AM4647" s="359"/>
      <c r="AN4647" s="385"/>
      <c r="AO4647" s="385"/>
      <c r="AP4647" s="385"/>
      <c r="AQ4647" s="385"/>
      <c r="AR4647" s="385"/>
      <c r="AS4647" s="385"/>
      <c r="AT4647" s="385"/>
      <c r="AU4647" s="359"/>
      <c r="AW4647" s="416"/>
      <c r="AX4647" s="694"/>
      <c r="AY4647" s="641"/>
      <c r="AZ4647" s="385"/>
      <c r="BA4647" s="385"/>
      <c r="BB4647" s="416"/>
      <c r="BC4647" s="416"/>
      <c r="BD4647" s="416"/>
      <c r="BE4647" s="416"/>
      <c r="BF4647" s="416"/>
      <c r="BG4647" s="416"/>
      <c r="BH4647" s="416"/>
      <c r="BI4647" s="416"/>
      <c r="BJ4647" s="416"/>
    </row>
    <row r="4648" spans="10:62" x14ac:dyDescent="0.2">
      <c r="J4648" s="385"/>
      <c r="K4648" s="217"/>
      <c r="L4648" s="217"/>
      <c r="M4648" s="693"/>
      <c r="N4648" s="693"/>
      <c r="O4648" s="359"/>
      <c r="P4648" s="619"/>
      <c r="Q4648" s="672"/>
      <c r="R4648" s="672"/>
      <c r="S4648" s="672"/>
      <c r="T4648" s="385"/>
      <c r="U4648" s="385"/>
      <c r="V4648" s="385"/>
      <c r="W4648" s="385"/>
      <c r="X4648" s="693"/>
      <c r="Y4648" s="325"/>
      <c r="Z4648" s="308"/>
      <c r="AA4648" s="383"/>
      <c r="AC4648" s="325"/>
      <c r="AD4648" s="325"/>
      <c r="AF4648" s="383"/>
      <c r="AH4648" s="325"/>
      <c r="AI4648" s="325"/>
      <c r="AK4648" s="385"/>
      <c r="AL4648" s="385"/>
      <c r="AM4648" s="359"/>
      <c r="AN4648" s="385"/>
      <c r="AO4648" s="385"/>
      <c r="AP4648" s="385"/>
      <c r="AQ4648" s="385"/>
      <c r="AR4648" s="385"/>
      <c r="AS4648" s="385"/>
      <c r="AT4648" s="385"/>
      <c r="AU4648" s="359"/>
      <c r="AW4648" s="416"/>
      <c r="AX4648" s="694"/>
      <c r="AY4648" s="641"/>
      <c r="AZ4648" s="385"/>
      <c r="BA4648" s="385"/>
      <c r="BB4648" s="416"/>
      <c r="BC4648" s="416"/>
      <c r="BD4648" s="416"/>
      <c r="BE4648" s="416"/>
      <c r="BF4648" s="416"/>
      <c r="BG4648" s="416"/>
      <c r="BH4648" s="416"/>
      <c r="BI4648" s="416"/>
      <c r="BJ4648" s="416"/>
    </row>
    <row r="4649" spans="10:62" x14ac:dyDescent="0.2">
      <c r="J4649" s="385"/>
      <c r="K4649" s="217"/>
      <c r="L4649" s="217"/>
      <c r="M4649" s="693"/>
      <c r="N4649" s="693"/>
      <c r="O4649" s="359"/>
      <c r="P4649" s="619"/>
      <c r="Q4649" s="672"/>
      <c r="R4649" s="672"/>
      <c r="S4649" s="672"/>
      <c r="T4649" s="385"/>
      <c r="U4649" s="385"/>
      <c r="V4649" s="385"/>
      <c r="W4649" s="385"/>
      <c r="X4649" s="693"/>
      <c r="Y4649" s="325"/>
      <c r="Z4649" s="308"/>
      <c r="AA4649" s="383"/>
      <c r="AC4649" s="325"/>
      <c r="AD4649" s="325"/>
      <c r="AF4649" s="383"/>
      <c r="AH4649" s="325"/>
      <c r="AI4649" s="325"/>
      <c r="AK4649" s="385"/>
      <c r="AL4649" s="385"/>
      <c r="AM4649" s="359"/>
      <c r="AN4649" s="385"/>
      <c r="AO4649" s="385"/>
      <c r="AP4649" s="385"/>
      <c r="AQ4649" s="385"/>
      <c r="AR4649" s="385"/>
      <c r="AS4649" s="385"/>
      <c r="AT4649" s="385"/>
      <c r="AU4649" s="359"/>
      <c r="AW4649" s="416"/>
      <c r="AX4649" s="694"/>
      <c r="AY4649" s="641"/>
      <c r="AZ4649" s="385"/>
      <c r="BA4649" s="385"/>
      <c r="BB4649" s="416"/>
      <c r="BC4649" s="416"/>
      <c r="BD4649" s="416"/>
      <c r="BE4649" s="416"/>
      <c r="BF4649" s="416"/>
      <c r="BG4649" s="416"/>
      <c r="BH4649" s="416"/>
      <c r="BI4649" s="416"/>
      <c r="BJ4649" s="416"/>
    </row>
    <row r="4650" spans="10:62" x14ac:dyDescent="0.2">
      <c r="J4650" s="385"/>
      <c r="K4650" s="217"/>
      <c r="L4650" s="217"/>
      <c r="M4650" s="693"/>
      <c r="N4650" s="693"/>
      <c r="O4650" s="359"/>
      <c r="P4650" s="619"/>
      <c r="Q4650" s="672"/>
      <c r="R4650" s="672"/>
      <c r="S4650" s="672"/>
      <c r="T4650" s="385"/>
      <c r="U4650" s="385"/>
      <c r="V4650" s="385"/>
      <c r="W4650" s="385"/>
      <c r="X4650" s="693"/>
      <c r="Y4650" s="325"/>
      <c r="Z4650" s="308"/>
      <c r="AA4650" s="383"/>
      <c r="AC4650" s="325"/>
      <c r="AD4650" s="325"/>
      <c r="AF4650" s="383"/>
      <c r="AH4650" s="325"/>
      <c r="AI4650" s="325"/>
      <c r="AK4650" s="385"/>
      <c r="AL4650" s="385"/>
      <c r="AM4650" s="359"/>
      <c r="AN4650" s="385"/>
      <c r="AO4650" s="385"/>
      <c r="AP4650" s="385"/>
      <c r="AQ4650" s="385"/>
      <c r="AR4650" s="385"/>
      <c r="AS4650" s="385"/>
      <c r="AT4650" s="385"/>
      <c r="AU4650" s="359"/>
      <c r="AW4650" s="416"/>
      <c r="AX4650" s="694"/>
      <c r="AY4650" s="641"/>
      <c r="AZ4650" s="385"/>
      <c r="BA4650" s="385"/>
      <c r="BB4650" s="416"/>
      <c r="BC4650" s="416"/>
      <c r="BD4650" s="416"/>
      <c r="BE4650" s="416"/>
      <c r="BF4650" s="416"/>
      <c r="BG4650" s="416"/>
      <c r="BH4650" s="416"/>
      <c r="BI4650" s="416"/>
      <c r="BJ4650" s="416"/>
    </row>
    <row r="4651" spans="10:62" x14ac:dyDescent="0.2">
      <c r="J4651" s="385"/>
      <c r="K4651" s="217"/>
      <c r="L4651" s="217"/>
      <c r="M4651" s="693"/>
      <c r="N4651" s="693"/>
      <c r="O4651" s="359"/>
      <c r="P4651" s="619"/>
      <c r="Q4651" s="672"/>
      <c r="R4651" s="672"/>
      <c r="S4651" s="672"/>
      <c r="T4651" s="385"/>
      <c r="U4651" s="385"/>
      <c r="V4651" s="385"/>
      <c r="W4651" s="385"/>
      <c r="X4651" s="693"/>
      <c r="Y4651" s="325"/>
      <c r="Z4651" s="308"/>
      <c r="AA4651" s="383"/>
      <c r="AC4651" s="325"/>
      <c r="AD4651" s="325"/>
      <c r="AF4651" s="383"/>
      <c r="AH4651" s="325"/>
      <c r="AI4651" s="325"/>
      <c r="AK4651" s="385"/>
      <c r="AL4651" s="385"/>
      <c r="AM4651" s="359"/>
      <c r="AN4651" s="385"/>
      <c r="AO4651" s="385"/>
      <c r="AP4651" s="385"/>
      <c r="AQ4651" s="385"/>
      <c r="AR4651" s="385"/>
      <c r="AS4651" s="385"/>
      <c r="AT4651" s="385"/>
      <c r="AU4651" s="359"/>
      <c r="AW4651" s="416"/>
      <c r="AX4651" s="694"/>
      <c r="AY4651" s="641"/>
      <c r="AZ4651" s="385"/>
      <c r="BA4651" s="385"/>
      <c r="BB4651" s="416"/>
      <c r="BC4651" s="416"/>
      <c r="BD4651" s="416"/>
      <c r="BE4651" s="416"/>
      <c r="BF4651" s="416"/>
      <c r="BG4651" s="416"/>
      <c r="BH4651" s="416"/>
      <c r="BI4651" s="416"/>
      <c r="BJ4651" s="416"/>
    </row>
    <row r="4652" spans="10:62" x14ac:dyDescent="0.2">
      <c r="J4652" s="385"/>
      <c r="K4652" s="217"/>
      <c r="L4652" s="217"/>
      <c r="M4652" s="693"/>
      <c r="N4652" s="693"/>
      <c r="O4652" s="359"/>
      <c r="P4652" s="619"/>
      <c r="Q4652" s="672"/>
      <c r="R4652" s="672"/>
      <c r="S4652" s="672"/>
      <c r="T4652" s="385"/>
      <c r="U4652" s="385"/>
      <c r="V4652" s="385"/>
      <c r="W4652" s="385"/>
      <c r="X4652" s="693"/>
      <c r="Y4652" s="325"/>
      <c r="Z4652" s="308"/>
      <c r="AA4652" s="383"/>
      <c r="AC4652" s="325"/>
      <c r="AD4652" s="325"/>
      <c r="AF4652" s="383"/>
      <c r="AH4652" s="325"/>
      <c r="AI4652" s="325"/>
      <c r="AK4652" s="385"/>
      <c r="AL4652" s="385"/>
      <c r="AM4652" s="359"/>
      <c r="AN4652" s="385"/>
      <c r="AO4652" s="385"/>
      <c r="AP4652" s="385"/>
      <c r="AQ4652" s="385"/>
      <c r="AR4652" s="385"/>
      <c r="AS4652" s="385"/>
      <c r="AT4652" s="385"/>
      <c r="AU4652" s="359"/>
      <c r="AW4652" s="416"/>
      <c r="AX4652" s="694"/>
      <c r="AY4652" s="641"/>
      <c r="AZ4652" s="385"/>
      <c r="BA4652" s="385"/>
      <c r="BB4652" s="416"/>
      <c r="BC4652" s="416"/>
      <c r="BD4652" s="416"/>
      <c r="BE4652" s="416"/>
      <c r="BF4652" s="416"/>
      <c r="BG4652" s="416"/>
      <c r="BH4652" s="416"/>
      <c r="BI4652" s="416"/>
      <c r="BJ4652" s="416"/>
    </row>
    <row r="4653" spans="10:62" x14ac:dyDescent="0.2">
      <c r="J4653" s="385"/>
      <c r="K4653" s="217"/>
      <c r="L4653" s="217"/>
      <c r="M4653" s="693"/>
      <c r="N4653" s="693"/>
      <c r="O4653" s="359"/>
      <c r="P4653" s="619"/>
      <c r="Q4653" s="672"/>
      <c r="R4653" s="672"/>
      <c r="S4653" s="672"/>
      <c r="T4653" s="385"/>
      <c r="U4653" s="385"/>
      <c r="V4653" s="385"/>
      <c r="W4653" s="385"/>
      <c r="X4653" s="693"/>
      <c r="Y4653" s="325"/>
      <c r="Z4653" s="308"/>
      <c r="AA4653" s="383"/>
      <c r="AC4653" s="325"/>
      <c r="AD4653" s="325"/>
      <c r="AF4653" s="383"/>
      <c r="AH4653" s="325"/>
      <c r="AI4653" s="325"/>
      <c r="AK4653" s="385"/>
      <c r="AL4653" s="385"/>
      <c r="AM4653" s="359"/>
      <c r="AN4653" s="385"/>
      <c r="AO4653" s="385"/>
      <c r="AP4653" s="385"/>
      <c r="AQ4653" s="385"/>
      <c r="AR4653" s="385"/>
      <c r="AS4653" s="385"/>
      <c r="AT4653" s="385"/>
      <c r="AU4653" s="359"/>
      <c r="AW4653" s="416"/>
      <c r="AX4653" s="694"/>
      <c r="AY4653" s="641"/>
      <c r="AZ4653" s="385"/>
      <c r="BA4653" s="385"/>
      <c r="BB4653" s="416"/>
      <c r="BC4653" s="416"/>
      <c r="BD4653" s="416"/>
      <c r="BE4653" s="416"/>
      <c r="BF4653" s="416"/>
      <c r="BG4653" s="416"/>
      <c r="BH4653" s="416"/>
      <c r="BI4653" s="416"/>
      <c r="BJ4653" s="416"/>
    </row>
    <row r="4654" spans="10:62" x14ac:dyDescent="0.2">
      <c r="J4654" s="385"/>
      <c r="K4654" s="217"/>
      <c r="L4654" s="217"/>
      <c r="M4654" s="693"/>
      <c r="N4654" s="693"/>
      <c r="O4654" s="359"/>
      <c r="P4654" s="619"/>
      <c r="Q4654" s="672"/>
      <c r="R4654" s="672"/>
      <c r="S4654" s="672"/>
      <c r="T4654" s="385"/>
      <c r="U4654" s="385"/>
      <c r="V4654" s="385"/>
      <c r="W4654" s="385"/>
      <c r="X4654" s="693"/>
      <c r="Y4654" s="325"/>
      <c r="Z4654" s="308"/>
      <c r="AA4654" s="383"/>
      <c r="AC4654" s="325"/>
      <c r="AD4654" s="325"/>
      <c r="AF4654" s="383"/>
      <c r="AH4654" s="325"/>
      <c r="AI4654" s="325"/>
      <c r="AK4654" s="385"/>
      <c r="AL4654" s="385"/>
      <c r="AM4654" s="359"/>
      <c r="AN4654" s="385"/>
      <c r="AO4654" s="385"/>
      <c r="AP4654" s="385"/>
      <c r="AQ4654" s="385"/>
      <c r="AR4654" s="385"/>
      <c r="AS4654" s="385"/>
      <c r="AT4654" s="385"/>
      <c r="AU4654" s="359"/>
      <c r="AW4654" s="416"/>
      <c r="AX4654" s="694"/>
      <c r="AY4654" s="641"/>
      <c r="AZ4654" s="385"/>
      <c r="BA4654" s="385"/>
      <c r="BB4654" s="416"/>
      <c r="BC4654" s="416"/>
      <c r="BD4654" s="416"/>
      <c r="BE4654" s="416"/>
      <c r="BF4654" s="416"/>
      <c r="BG4654" s="416"/>
      <c r="BH4654" s="416"/>
      <c r="BI4654" s="416"/>
      <c r="BJ4654" s="416"/>
    </row>
    <row r="4655" spans="10:62" x14ac:dyDescent="0.2">
      <c r="J4655" s="385"/>
      <c r="K4655" s="217"/>
      <c r="L4655" s="217"/>
      <c r="M4655" s="693"/>
      <c r="N4655" s="693"/>
      <c r="O4655" s="359"/>
      <c r="P4655" s="619"/>
      <c r="Q4655" s="672"/>
      <c r="R4655" s="672"/>
      <c r="S4655" s="672"/>
      <c r="T4655" s="385"/>
      <c r="U4655" s="385"/>
      <c r="V4655" s="385"/>
      <c r="W4655" s="385"/>
      <c r="X4655" s="693"/>
      <c r="Y4655" s="325"/>
      <c r="Z4655" s="308"/>
      <c r="AA4655" s="383"/>
      <c r="AC4655" s="325"/>
      <c r="AD4655" s="325"/>
      <c r="AF4655" s="383"/>
      <c r="AH4655" s="325"/>
      <c r="AI4655" s="325"/>
      <c r="AK4655" s="385"/>
      <c r="AL4655" s="385"/>
      <c r="AM4655" s="359"/>
      <c r="AN4655" s="385"/>
      <c r="AO4655" s="385"/>
      <c r="AP4655" s="385"/>
      <c r="AQ4655" s="385"/>
      <c r="AR4655" s="385"/>
      <c r="AS4655" s="385"/>
      <c r="AT4655" s="385"/>
      <c r="AU4655" s="359"/>
      <c r="AW4655" s="416"/>
      <c r="AX4655" s="694"/>
      <c r="AY4655" s="641"/>
      <c r="AZ4655" s="385"/>
      <c r="BA4655" s="385"/>
      <c r="BB4655" s="416"/>
      <c r="BC4655" s="416"/>
      <c r="BD4655" s="416"/>
      <c r="BE4655" s="416"/>
      <c r="BF4655" s="416"/>
      <c r="BG4655" s="416"/>
      <c r="BH4655" s="416"/>
      <c r="BI4655" s="416"/>
      <c r="BJ4655" s="416"/>
    </row>
    <row r="4656" spans="10:62" x14ac:dyDescent="0.2">
      <c r="J4656" s="385"/>
      <c r="K4656" s="217"/>
      <c r="L4656" s="217"/>
      <c r="M4656" s="693"/>
      <c r="N4656" s="693"/>
      <c r="O4656" s="359"/>
      <c r="P4656" s="619"/>
      <c r="Q4656" s="672"/>
      <c r="R4656" s="672"/>
      <c r="S4656" s="672"/>
      <c r="T4656" s="385"/>
      <c r="U4656" s="385"/>
      <c r="V4656" s="385"/>
      <c r="W4656" s="385"/>
      <c r="X4656" s="693"/>
      <c r="Y4656" s="325"/>
      <c r="Z4656" s="308"/>
      <c r="AA4656" s="383"/>
      <c r="AC4656" s="325"/>
      <c r="AD4656" s="325"/>
      <c r="AF4656" s="383"/>
      <c r="AH4656" s="325"/>
      <c r="AI4656" s="325"/>
      <c r="AK4656" s="385"/>
      <c r="AL4656" s="385"/>
      <c r="AM4656" s="359"/>
      <c r="AN4656" s="385"/>
      <c r="AO4656" s="385"/>
      <c r="AP4656" s="385"/>
      <c r="AQ4656" s="385"/>
      <c r="AR4656" s="385"/>
      <c r="AS4656" s="385"/>
      <c r="AT4656" s="385"/>
      <c r="AU4656" s="359"/>
      <c r="AW4656" s="416"/>
      <c r="AX4656" s="694"/>
      <c r="AY4656" s="641"/>
      <c r="AZ4656" s="385"/>
      <c r="BA4656" s="385"/>
      <c r="BB4656" s="416"/>
      <c r="BC4656" s="416"/>
      <c r="BD4656" s="416"/>
      <c r="BE4656" s="416"/>
      <c r="BF4656" s="416"/>
      <c r="BG4656" s="416"/>
      <c r="BH4656" s="416"/>
      <c r="BI4656" s="416"/>
      <c r="BJ4656" s="416"/>
    </row>
    <row r="4657" spans="10:62" x14ac:dyDescent="0.2">
      <c r="J4657" s="385"/>
      <c r="K4657" s="217"/>
      <c r="L4657" s="217"/>
      <c r="M4657" s="693"/>
      <c r="N4657" s="693"/>
      <c r="O4657" s="359"/>
      <c r="P4657" s="619"/>
      <c r="Q4657" s="672"/>
      <c r="R4657" s="672"/>
      <c r="S4657" s="672"/>
      <c r="T4657" s="385"/>
      <c r="U4657" s="385"/>
      <c r="V4657" s="385"/>
      <c r="W4657" s="385"/>
      <c r="X4657" s="693"/>
      <c r="Y4657" s="325"/>
      <c r="Z4657" s="308"/>
      <c r="AA4657" s="383"/>
      <c r="AC4657" s="325"/>
      <c r="AD4657" s="325"/>
      <c r="AF4657" s="383"/>
      <c r="AH4657" s="325"/>
      <c r="AI4657" s="325"/>
      <c r="AK4657" s="385"/>
      <c r="AL4657" s="385"/>
      <c r="AM4657" s="359"/>
      <c r="AN4657" s="385"/>
      <c r="AO4657" s="385"/>
      <c r="AP4657" s="385"/>
      <c r="AQ4657" s="385"/>
      <c r="AR4657" s="385"/>
      <c r="AS4657" s="385"/>
      <c r="AT4657" s="385"/>
      <c r="AU4657" s="359"/>
      <c r="AW4657" s="416"/>
      <c r="AX4657" s="694"/>
      <c r="AY4657" s="641"/>
      <c r="AZ4657" s="385"/>
      <c r="BA4657" s="385"/>
      <c r="BB4657" s="416"/>
      <c r="BC4657" s="416"/>
      <c r="BD4657" s="416"/>
      <c r="BE4657" s="416"/>
      <c r="BF4657" s="416"/>
      <c r="BG4657" s="416"/>
      <c r="BH4657" s="416"/>
      <c r="BI4657" s="416"/>
      <c r="BJ4657" s="416"/>
    </row>
    <row r="4658" spans="10:62" x14ac:dyDescent="0.2">
      <c r="J4658" s="385"/>
      <c r="K4658" s="217"/>
      <c r="L4658" s="217"/>
      <c r="M4658" s="693"/>
      <c r="N4658" s="693"/>
      <c r="O4658" s="359"/>
      <c r="P4658" s="619"/>
      <c r="Q4658" s="672"/>
      <c r="R4658" s="672"/>
      <c r="S4658" s="672"/>
      <c r="T4658" s="385"/>
      <c r="U4658" s="385"/>
      <c r="V4658" s="385"/>
      <c r="W4658" s="385"/>
      <c r="X4658" s="693"/>
      <c r="Y4658" s="325"/>
      <c r="Z4658" s="308"/>
      <c r="AA4658" s="383"/>
      <c r="AC4658" s="325"/>
      <c r="AD4658" s="325"/>
      <c r="AF4658" s="383"/>
      <c r="AH4658" s="325"/>
      <c r="AI4658" s="325"/>
      <c r="AK4658" s="385"/>
      <c r="AL4658" s="385"/>
      <c r="AM4658" s="359"/>
      <c r="AN4658" s="385"/>
      <c r="AO4658" s="385"/>
      <c r="AP4658" s="385"/>
      <c r="AQ4658" s="385"/>
      <c r="AR4658" s="385"/>
      <c r="AS4658" s="385"/>
      <c r="AT4658" s="385"/>
      <c r="AU4658" s="359"/>
      <c r="AW4658" s="416"/>
      <c r="AX4658" s="694"/>
      <c r="AY4658" s="641"/>
      <c r="AZ4658" s="385"/>
      <c r="BA4658" s="385"/>
      <c r="BB4658" s="416"/>
      <c r="BC4658" s="416"/>
      <c r="BD4658" s="416"/>
      <c r="BE4658" s="416"/>
      <c r="BF4658" s="416"/>
      <c r="BG4658" s="416"/>
      <c r="BH4658" s="416"/>
      <c r="BI4658" s="416"/>
      <c r="BJ4658" s="416"/>
    </row>
    <row r="4659" spans="10:62" x14ac:dyDescent="0.2">
      <c r="J4659" s="385"/>
      <c r="K4659" s="217"/>
      <c r="L4659" s="217"/>
      <c r="M4659" s="693"/>
      <c r="N4659" s="693"/>
      <c r="O4659" s="359"/>
      <c r="P4659" s="619"/>
      <c r="Q4659" s="672"/>
      <c r="R4659" s="672"/>
      <c r="S4659" s="672"/>
      <c r="T4659" s="385"/>
      <c r="U4659" s="385"/>
      <c r="V4659" s="385"/>
      <c r="W4659" s="385"/>
      <c r="X4659" s="693"/>
      <c r="Y4659" s="325"/>
      <c r="Z4659" s="308"/>
      <c r="AA4659" s="383"/>
      <c r="AC4659" s="325"/>
      <c r="AD4659" s="325"/>
      <c r="AF4659" s="383"/>
      <c r="AH4659" s="325"/>
      <c r="AI4659" s="325"/>
      <c r="AK4659" s="385"/>
      <c r="AL4659" s="385"/>
      <c r="AM4659" s="359"/>
      <c r="AN4659" s="385"/>
      <c r="AO4659" s="385"/>
      <c r="AP4659" s="385"/>
      <c r="AQ4659" s="385"/>
      <c r="AR4659" s="385"/>
      <c r="AS4659" s="385"/>
      <c r="AT4659" s="385"/>
      <c r="AU4659" s="359"/>
      <c r="AW4659" s="416"/>
      <c r="AX4659" s="694"/>
      <c r="AY4659" s="641"/>
      <c r="AZ4659" s="385"/>
      <c r="BA4659" s="385"/>
      <c r="BB4659" s="416"/>
      <c r="BC4659" s="416"/>
      <c r="BD4659" s="416"/>
      <c r="BE4659" s="416"/>
      <c r="BF4659" s="416"/>
      <c r="BG4659" s="416"/>
      <c r="BH4659" s="416"/>
      <c r="BI4659" s="416"/>
      <c r="BJ4659" s="416"/>
    </row>
    <row r="4660" spans="10:62" x14ac:dyDescent="0.2">
      <c r="J4660" s="385"/>
      <c r="K4660" s="217"/>
      <c r="L4660" s="217"/>
      <c r="M4660" s="693"/>
      <c r="N4660" s="693"/>
      <c r="O4660" s="359"/>
      <c r="P4660" s="619"/>
      <c r="Q4660" s="672"/>
      <c r="R4660" s="672"/>
      <c r="S4660" s="672"/>
      <c r="T4660" s="385"/>
      <c r="U4660" s="385"/>
      <c r="V4660" s="385"/>
      <c r="W4660" s="385"/>
      <c r="X4660" s="693"/>
      <c r="Y4660" s="325"/>
      <c r="Z4660" s="308"/>
      <c r="AA4660" s="383"/>
      <c r="AC4660" s="325"/>
      <c r="AD4660" s="325"/>
      <c r="AF4660" s="383"/>
      <c r="AH4660" s="325"/>
      <c r="AI4660" s="325"/>
      <c r="AK4660" s="385"/>
      <c r="AL4660" s="385"/>
      <c r="AM4660" s="359"/>
      <c r="AN4660" s="385"/>
      <c r="AO4660" s="385"/>
      <c r="AP4660" s="385"/>
      <c r="AQ4660" s="385"/>
      <c r="AR4660" s="385"/>
      <c r="AS4660" s="385"/>
      <c r="AT4660" s="385"/>
      <c r="AU4660" s="359"/>
      <c r="AW4660" s="416"/>
      <c r="AX4660" s="694"/>
      <c r="AY4660" s="641"/>
      <c r="AZ4660" s="385"/>
      <c r="BA4660" s="385"/>
      <c r="BB4660" s="416"/>
      <c r="BC4660" s="416"/>
      <c r="BD4660" s="416"/>
      <c r="BE4660" s="416"/>
      <c r="BF4660" s="416"/>
      <c r="BG4660" s="416"/>
      <c r="BH4660" s="416"/>
      <c r="BI4660" s="416"/>
      <c r="BJ4660" s="416"/>
    </row>
    <row r="4661" spans="10:62" x14ac:dyDescent="0.2">
      <c r="J4661" s="385"/>
      <c r="K4661" s="217"/>
      <c r="L4661" s="217"/>
      <c r="M4661" s="693"/>
      <c r="N4661" s="693"/>
      <c r="O4661" s="359"/>
      <c r="P4661" s="619"/>
      <c r="Q4661" s="672"/>
      <c r="R4661" s="672"/>
      <c r="S4661" s="672"/>
      <c r="T4661" s="385"/>
      <c r="U4661" s="385"/>
      <c r="V4661" s="385"/>
      <c r="W4661" s="385"/>
      <c r="X4661" s="693"/>
      <c r="Y4661" s="325"/>
      <c r="Z4661" s="308"/>
      <c r="AA4661" s="383"/>
      <c r="AC4661" s="325"/>
      <c r="AD4661" s="325"/>
      <c r="AF4661" s="383"/>
      <c r="AH4661" s="325"/>
      <c r="AI4661" s="325"/>
      <c r="AK4661" s="385"/>
      <c r="AL4661" s="385"/>
      <c r="AM4661" s="359"/>
      <c r="AN4661" s="385"/>
      <c r="AO4661" s="385"/>
      <c r="AP4661" s="385"/>
      <c r="AQ4661" s="385"/>
      <c r="AR4661" s="385"/>
      <c r="AS4661" s="385"/>
      <c r="AT4661" s="385"/>
      <c r="AU4661" s="359"/>
      <c r="AW4661" s="416"/>
      <c r="AX4661" s="694"/>
      <c r="AY4661" s="641"/>
      <c r="AZ4661" s="385"/>
      <c r="BA4661" s="385"/>
      <c r="BB4661" s="416"/>
      <c r="BC4661" s="416"/>
      <c r="BD4661" s="416"/>
      <c r="BE4661" s="416"/>
      <c r="BF4661" s="416"/>
      <c r="BG4661" s="416"/>
      <c r="BH4661" s="416"/>
      <c r="BI4661" s="416"/>
      <c r="BJ4661" s="416"/>
    </row>
    <row r="4662" spans="10:62" x14ac:dyDescent="0.2">
      <c r="J4662" s="385"/>
      <c r="K4662" s="217"/>
      <c r="L4662" s="217"/>
      <c r="M4662" s="693"/>
      <c r="N4662" s="693"/>
      <c r="O4662" s="359"/>
      <c r="P4662" s="619"/>
      <c r="Q4662" s="672"/>
      <c r="R4662" s="672"/>
      <c r="S4662" s="672"/>
      <c r="T4662" s="385"/>
      <c r="U4662" s="385"/>
      <c r="V4662" s="385"/>
      <c r="W4662" s="385"/>
      <c r="X4662" s="693"/>
      <c r="Y4662" s="325"/>
      <c r="Z4662" s="308"/>
      <c r="AA4662" s="383"/>
      <c r="AC4662" s="325"/>
      <c r="AD4662" s="325"/>
      <c r="AF4662" s="383"/>
      <c r="AH4662" s="325"/>
      <c r="AI4662" s="325"/>
      <c r="AK4662" s="385"/>
      <c r="AL4662" s="385"/>
      <c r="AM4662" s="359"/>
      <c r="AN4662" s="385"/>
      <c r="AO4662" s="385"/>
      <c r="AP4662" s="385"/>
      <c r="AQ4662" s="385"/>
      <c r="AR4662" s="385"/>
      <c r="AS4662" s="385"/>
      <c r="AT4662" s="385"/>
      <c r="AU4662" s="359"/>
      <c r="AW4662" s="416"/>
      <c r="AX4662" s="694"/>
      <c r="AY4662" s="641"/>
      <c r="AZ4662" s="385"/>
      <c r="BA4662" s="385"/>
      <c r="BB4662" s="416"/>
      <c r="BC4662" s="416"/>
      <c r="BD4662" s="416"/>
      <c r="BE4662" s="416"/>
      <c r="BF4662" s="416"/>
      <c r="BG4662" s="416"/>
      <c r="BH4662" s="416"/>
      <c r="BI4662" s="416"/>
      <c r="BJ4662" s="416"/>
    </row>
    <row r="4663" spans="10:62" x14ac:dyDescent="0.2">
      <c r="J4663" s="385"/>
      <c r="K4663" s="217"/>
      <c r="L4663" s="217"/>
      <c r="M4663" s="693"/>
      <c r="N4663" s="693"/>
      <c r="O4663" s="359"/>
      <c r="P4663" s="619"/>
      <c r="Q4663" s="672"/>
      <c r="R4663" s="672"/>
      <c r="S4663" s="672"/>
      <c r="T4663" s="385"/>
      <c r="U4663" s="385"/>
      <c r="V4663" s="385"/>
      <c r="W4663" s="385"/>
      <c r="X4663" s="693"/>
      <c r="Y4663" s="325"/>
      <c r="Z4663" s="308"/>
      <c r="AA4663" s="383"/>
      <c r="AC4663" s="325"/>
      <c r="AD4663" s="325"/>
      <c r="AF4663" s="383"/>
      <c r="AH4663" s="325"/>
      <c r="AI4663" s="325"/>
      <c r="AK4663" s="385"/>
      <c r="AL4663" s="385"/>
      <c r="AM4663" s="359"/>
      <c r="AN4663" s="385"/>
      <c r="AO4663" s="385"/>
      <c r="AP4663" s="385"/>
      <c r="AQ4663" s="385"/>
      <c r="AR4663" s="385"/>
      <c r="AS4663" s="385"/>
      <c r="AT4663" s="385"/>
      <c r="AU4663" s="359"/>
      <c r="AW4663" s="416"/>
      <c r="AX4663" s="694"/>
      <c r="AY4663" s="641"/>
      <c r="AZ4663" s="385"/>
      <c r="BA4663" s="385"/>
      <c r="BB4663" s="416"/>
      <c r="BC4663" s="416"/>
      <c r="BD4663" s="416"/>
      <c r="BE4663" s="416"/>
      <c r="BF4663" s="416"/>
      <c r="BG4663" s="416"/>
      <c r="BH4663" s="416"/>
      <c r="BI4663" s="416"/>
      <c r="BJ4663" s="416"/>
    </row>
    <row r="4664" spans="10:62" x14ac:dyDescent="0.2">
      <c r="J4664" s="385"/>
      <c r="K4664" s="217"/>
      <c r="L4664" s="217"/>
      <c r="M4664" s="693"/>
      <c r="N4664" s="693"/>
      <c r="O4664" s="359"/>
      <c r="P4664" s="619"/>
      <c r="Q4664" s="672"/>
      <c r="R4664" s="672"/>
      <c r="S4664" s="672"/>
      <c r="T4664" s="385"/>
      <c r="U4664" s="385"/>
      <c r="V4664" s="385"/>
      <c r="W4664" s="385"/>
      <c r="X4664" s="693"/>
      <c r="Y4664" s="325"/>
      <c r="Z4664" s="308"/>
      <c r="AA4664" s="383"/>
      <c r="AC4664" s="325"/>
      <c r="AD4664" s="325"/>
      <c r="AF4664" s="383"/>
      <c r="AH4664" s="325"/>
      <c r="AI4664" s="325"/>
      <c r="AK4664" s="385"/>
      <c r="AL4664" s="385"/>
      <c r="AM4664" s="359"/>
      <c r="AN4664" s="385"/>
      <c r="AO4664" s="385"/>
      <c r="AP4664" s="385"/>
      <c r="AQ4664" s="385"/>
      <c r="AR4664" s="385"/>
      <c r="AS4664" s="385"/>
      <c r="AT4664" s="385"/>
      <c r="AU4664" s="359"/>
      <c r="AW4664" s="416"/>
      <c r="AX4664" s="694"/>
      <c r="AY4664" s="641"/>
      <c r="AZ4664" s="385"/>
      <c r="BA4664" s="385"/>
      <c r="BB4664" s="416"/>
      <c r="BC4664" s="416"/>
      <c r="BD4664" s="416"/>
      <c r="BE4664" s="416"/>
      <c r="BF4664" s="416"/>
      <c r="BG4664" s="416"/>
      <c r="BH4664" s="416"/>
      <c r="BI4664" s="416"/>
      <c r="BJ4664" s="416"/>
    </row>
    <row r="4665" spans="10:62" x14ac:dyDescent="0.2">
      <c r="J4665" s="385"/>
      <c r="K4665" s="217"/>
      <c r="L4665" s="217"/>
      <c r="M4665" s="693"/>
      <c r="N4665" s="693"/>
      <c r="O4665" s="359"/>
      <c r="P4665" s="619"/>
      <c r="Q4665" s="672"/>
      <c r="R4665" s="672"/>
      <c r="S4665" s="672"/>
      <c r="T4665" s="385"/>
      <c r="U4665" s="385"/>
      <c r="V4665" s="385"/>
      <c r="W4665" s="385"/>
      <c r="X4665" s="693"/>
      <c r="Y4665" s="325"/>
      <c r="Z4665" s="308"/>
      <c r="AA4665" s="383"/>
      <c r="AC4665" s="325"/>
      <c r="AD4665" s="325"/>
      <c r="AF4665" s="383"/>
      <c r="AH4665" s="325"/>
      <c r="AI4665" s="325"/>
      <c r="AK4665" s="385"/>
      <c r="AL4665" s="385"/>
      <c r="AM4665" s="359"/>
      <c r="AN4665" s="385"/>
      <c r="AO4665" s="385"/>
      <c r="AP4665" s="385"/>
      <c r="AQ4665" s="385"/>
      <c r="AR4665" s="385"/>
      <c r="AS4665" s="385"/>
      <c r="AT4665" s="385"/>
      <c r="AU4665" s="359"/>
      <c r="AW4665" s="416"/>
      <c r="AX4665" s="694"/>
      <c r="AY4665" s="641"/>
      <c r="AZ4665" s="385"/>
      <c r="BA4665" s="385"/>
      <c r="BB4665" s="416"/>
      <c r="BC4665" s="416"/>
      <c r="BD4665" s="416"/>
      <c r="BE4665" s="416"/>
      <c r="BF4665" s="416"/>
      <c r="BG4665" s="416"/>
      <c r="BH4665" s="416"/>
      <c r="BI4665" s="416"/>
      <c r="BJ4665" s="416"/>
    </row>
    <row r="4666" spans="10:62" x14ac:dyDescent="0.2">
      <c r="J4666" s="385"/>
      <c r="K4666" s="217"/>
      <c r="L4666" s="217"/>
      <c r="M4666" s="693"/>
      <c r="N4666" s="693"/>
      <c r="O4666" s="359"/>
      <c r="P4666" s="619"/>
      <c r="Q4666" s="672"/>
      <c r="R4666" s="672"/>
      <c r="S4666" s="672"/>
      <c r="T4666" s="385"/>
      <c r="U4666" s="385"/>
      <c r="V4666" s="385"/>
      <c r="W4666" s="385"/>
      <c r="X4666" s="693"/>
      <c r="Y4666" s="325"/>
      <c r="Z4666" s="308"/>
      <c r="AA4666" s="383"/>
      <c r="AC4666" s="325"/>
      <c r="AD4666" s="325"/>
      <c r="AF4666" s="383"/>
      <c r="AH4666" s="325"/>
      <c r="AI4666" s="325"/>
      <c r="AK4666" s="385"/>
      <c r="AL4666" s="385"/>
      <c r="AM4666" s="359"/>
      <c r="AN4666" s="385"/>
      <c r="AO4666" s="385"/>
      <c r="AP4666" s="385"/>
      <c r="AQ4666" s="385"/>
      <c r="AR4666" s="385"/>
      <c r="AS4666" s="385"/>
      <c r="AT4666" s="385"/>
      <c r="AU4666" s="359"/>
      <c r="AW4666" s="416"/>
      <c r="AX4666" s="694"/>
      <c r="AY4666" s="641"/>
      <c r="AZ4666" s="385"/>
      <c r="BA4666" s="385"/>
      <c r="BB4666" s="416"/>
      <c r="BC4666" s="416"/>
      <c r="BD4666" s="416"/>
      <c r="BE4666" s="416"/>
      <c r="BF4666" s="416"/>
      <c r="BG4666" s="416"/>
      <c r="BH4666" s="416"/>
      <c r="BI4666" s="416"/>
      <c r="BJ4666" s="416"/>
    </row>
    <row r="4667" spans="10:62" x14ac:dyDescent="0.2">
      <c r="J4667" s="385"/>
      <c r="K4667" s="217"/>
      <c r="L4667" s="217"/>
      <c r="M4667" s="693"/>
      <c r="N4667" s="693"/>
      <c r="O4667" s="359"/>
      <c r="P4667" s="619"/>
      <c r="Q4667" s="672"/>
      <c r="R4667" s="672"/>
      <c r="S4667" s="672"/>
      <c r="T4667" s="385"/>
      <c r="U4667" s="385"/>
      <c r="V4667" s="385"/>
      <c r="W4667" s="385"/>
      <c r="X4667" s="693"/>
      <c r="Y4667" s="325"/>
      <c r="Z4667" s="308"/>
      <c r="AA4667" s="383"/>
      <c r="AC4667" s="325"/>
      <c r="AD4667" s="325"/>
      <c r="AF4667" s="383"/>
      <c r="AH4667" s="325"/>
      <c r="AI4667" s="325"/>
      <c r="AK4667" s="385"/>
      <c r="AL4667" s="385"/>
      <c r="AM4667" s="359"/>
      <c r="AN4667" s="385"/>
      <c r="AO4667" s="385"/>
      <c r="AP4667" s="385"/>
      <c r="AQ4667" s="385"/>
      <c r="AR4667" s="385"/>
      <c r="AS4667" s="385"/>
      <c r="AT4667" s="385"/>
      <c r="AU4667" s="359"/>
      <c r="AW4667" s="416"/>
      <c r="AX4667" s="694"/>
      <c r="AY4667" s="641"/>
      <c r="AZ4667" s="385"/>
      <c r="BA4667" s="385"/>
      <c r="BB4667" s="416"/>
      <c r="BC4667" s="416"/>
      <c r="BD4667" s="416"/>
      <c r="BE4667" s="416"/>
      <c r="BF4667" s="416"/>
      <c r="BG4667" s="416"/>
      <c r="BH4667" s="416"/>
      <c r="BI4667" s="416"/>
      <c r="BJ4667" s="416"/>
    </row>
    <row r="4668" spans="10:62" x14ac:dyDescent="0.2">
      <c r="J4668" s="385"/>
      <c r="K4668" s="217"/>
      <c r="L4668" s="217"/>
      <c r="M4668" s="693"/>
      <c r="N4668" s="693"/>
      <c r="O4668" s="359"/>
      <c r="P4668" s="619"/>
      <c r="Q4668" s="672"/>
      <c r="R4668" s="672"/>
      <c r="S4668" s="672"/>
      <c r="T4668" s="385"/>
      <c r="U4668" s="385"/>
      <c r="V4668" s="385"/>
      <c r="W4668" s="385"/>
      <c r="X4668" s="693"/>
      <c r="Y4668" s="325"/>
      <c r="Z4668" s="308"/>
      <c r="AA4668" s="383"/>
      <c r="AC4668" s="325"/>
      <c r="AD4668" s="325"/>
      <c r="AF4668" s="383"/>
      <c r="AH4668" s="325"/>
      <c r="AI4668" s="325"/>
      <c r="AK4668" s="385"/>
      <c r="AL4668" s="385"/>
      <c r="AM4668" s="359"/>
      <c r="AN4668" s="385"/>
      <c r="AO4668" s="385"/>
      <c r="AP4668" s="385"/>
      <c r="AQ4668" s="385"/>
      <c r="AR4668" s="385"/>
      <c r="AS4668" s="385"/>
      <c r="AT4668" s="385"/>
      <c r="AU4668" s="359"/>
      <c r="AW4668" s="416"/>
      <c r="AX4668" s="694"/>
      <c r="AY4668" s="641"/>
      <c r="AZ4668" s="385"/>
      <c r="BA4668" s="385"/>
      <c r="BB4668" s="416"/>
      <c r="BC4668" s="416"/>
      <c r="BD4668" s="416"/>
      <c r="BE4668" s="416"/>
      <c r="BF4668" s="416"/>
      <c r="BG4668" s="416"/>
      <c r="BH4668" s="416"/>
      <c r="BI4668" s="416"/>
      <c r="BJ4668" s="416"/>
    </row>
    <row r="4669" spans="10:62" x14ac:dyDescent="0.2">
      <c r="J4669" s="385"/>
      <c r="K4669" s="217"/>
      <c r="L4669" s="217"/>
      <c r="M4669" s="693"/>
      <c r="N4669" s="693"/>
      <c r="O4669" s="359"/>
      <c r="P4669" s="619"/>
      <c r="Q4669" s="672"/>
      <c r="R4669" s="672"/>
      <c r="S4669" s="672"/>
      <c r="T4669" s="385"/>
      <c r="U4669" s="385"/>
      <c r="V4669" s="385"/>
      <c r="W4669" s="385"/>
      <c r="X4669" s="693"/>
      <c r="Y4669" s="325"/>
      <c r="Z4669" s="308"/>
      <c r="AA4669" s="383"/>
      <c r="AC4669" s="325"/>
      <c r="AD4669" s="325"/>
      <c r="AF4669" s="383"/>
      <c r="AH4669" s="325"/>
      <c r="AI4669" s="325"/>
      <c r="AK4669" s="385"/>
      <c r="AL4669" s="385"/>
      <c r="AM4669" s="359"/>
      <c r="AN4669" s="385"/>
      <c r="AO4669" s="385"/>
      <c r="AP4669" s="385"/>
      <c r="AQ4669" s="385"/>
      <c r="AR4669" s="385"/>
      <c r="AS4669" s="385"/>
      <c r="AT4669" s="385"/>
      <c r="AU4669" s="359"/>
      <c r="AW4669" s="416"/>
      <c r="AX4669" s="694"/>
      <c r="AY4669" s="641"/>
      <c r="AZ4669" s="385"/>
      <c r="BA4669" s="385"/>
      <c r="BB4669" s="416"/>
      <c r="BC4669" s="416"/>
      <c r="BD4669" s="416"/>
      <c r="BE4669" s="416"/>
      <c r="BF4669" s="416"/>
      <c r="BG4669" s="416"/>
      <c r="BH4669" s="416"/>
      <c r="BI4669" s="416"/>
      <c r="BJ4669" s="416"/>
    </row>
    <row r="4670" spans="10:62" x14ac:dyDescent="0.2">
      <c r="J4670" s="385"/>
      <c r="K4670" s="217"/>
      <c r="L4670" s="217"/>
      <c r="M4670" s="693"/>
      <c r="N4670" s="693"/>
      <c r="O4670" s="359"/>
      <c r="P4670" s="619"/>
      <c r="Q4670" s="672"/>
      <c r="R4670" s="672"/>
      <c r="S4670" s="672"/>
      <c r="T4670" s="385"/>
      <c r="U4670" s="385"/>
      <c r="V4670" s="385"/>
      <c r="W4670" s="385"/>
      <c r="X4670" s="693"/>
      <c r="Y4670" s="325"/>
      <c r="Z4670" s="308"/>
      <c r="AA4670" s="383"/>
      <c r="AC4670" s="325"/>
      <c r="AD4670" s="325"/>
      <c r="AF4670" s="383"/>
      <c r="AH4670" s="325"/>
      <c r="AI4670" s="325"/>
      <c r="AK4670" s="385"/>
      <c r="AL4670" s="385"/>
      <c r="AM4670" s="359"/>
      <c r="AN4670" s="385"/>
      <c r="AO4670" s="385"/>
      <c r="AP4670" s="385"/>
      <c r="AQ4670" s="385"/>
      <c r="AR4670" s="385"/>
      <c r="AS4670" s="385"/>
      <c r="AT4670" s="385"/>
      <c r="AU4670" s="359"/>
      <c r="AW4670" s="416"/>
      <c r="AX4670" s="694"/>
      <c r="AY4670" s="641"/>
      <c r="AZ4670" s="385"/>
      <c r="BA4670" s="385"/>
      <c r="BB4670" s="416"/>
      <c r="BC4670" s="416"/>
      <c r="BD4670" s="416"/>
      <c r="BE4670" s="416"/>
      <c r="BF4670" s="416"/>
      <c r="BG4670" s="416"/>
      <c r="BH4670" s="416"/>
      <c r="BI4670" s="416"/>
      <c r="BJ4670" s="416"/>
    </row>
    <row r="4671" spans="10:62" x14ac:dyDescent="0.2">
      <c r="J4671" s="385"/>
      <c r="K4671" s="217"/>
      <c r="L4671" s="217"/>
      <c r="M4671" s="693"/>
      <c r="N4671" s="693"/>
      <c r="O4671" s="359"/>
      <c r="P4671" s="619"/>
      <c r="Q4671" s="672"/>
      <c r="R4671" s="672"/>
      <c r="S4671" s="672"/>
      <c r="T4671" s="385"/>
      <c r="U4671" s="385"/>
      <c r="V4671" s="385"/>
      <c r="W4671" s="385"/>
      <c r="X4671" s="693"/>
      <c r="Y4671" s="325"/>
      <c r="Z4671" s="308"/>
      <c r="AA4671" s="383"/>
      <c r="AC4671" s="325"/>
      <c r="AD4671" s="325"/>
      <c r="AF4671" s="383"/>
      <c r="AH4671" s="325"/>
      <c r="AI4671" s="325"/>
      <c r="AK4671" s="385"/>
      <c r="AL4671" s="385"/>
      <c r="AM4671" s="359"/>
      <c r="AN4671" s="385"/>
      <c r="AO4671" s="385"/>
      <c r="AP4671" s="385"/>
      <c r="AQ4671" s="385"/>
      <c r="AR4671" s="385"/>
      <c r="AS4671" s="385"/>
      <c r="AT4671" s="385"/>
      <c r="AU4671" s="359"/>
      <c r="AW4671" s="416"/>
      <c r="AX4671" s="694"/>
      <c r="AY4671" s="641"/>
      <c r="AZ4671" s="385"/>
      <c r="BA4671" s="385"/>
      <c r="BB4671" s="416"/>
      <c r="BC4671" s="416"/>
      <c r="BD4671" s="416"/>
      <c r="BE4671" s="416"/>
      <c r="BF4671" s="416"/>
      <c r="BG4671" s="416"/>
      <c r="BH4671" s="416"/>
      <c r="BI4671" s="416"/>
      <c r="BJ4671" s="416"/>
    </row>
    <row r="4672" spans="10:62" x14ac:dyDescent="0.2">
      <c r="J4672" s="385"/>
      <c r="K4672" s="217"/>
      <c r="L4672" s="217"/>
      <c r="M4672" s="693"/>
      <c r="N4672" s="693"/>
      <c r="O4672" s="359"/>
      <c r="P4672" s="619"/>
      <c r="Q4672" s="672"/>
      <c r="R4672" s="672"/>
      <c r="S4672" s="672"/>
      <c r="T4672" s="385"/>
      <c r="U4672" s="385"/>
      <c r="V4672" s="385"/>
      <c r="W4672" s="385"/>
      <c r="X4672" s="693"/>
      <c r="Y4672" s="325"/>
      <c r="Z4672" s="308"/>
      <c r="AA4672" s="383"/>
      <c r="AC4672" s="325"/>
      <c r="AD4672" s="325"/>
      <c r="AF4672" s="383"/>
      <c r="AH4672" s="325"/>
      <c r="AI4672" s="325"/>
      <c r="AK4672" s="385"/>
      <c r="AL4672" s="385"/>
      <c r="AM4672" s="359"/>
      <c r="AN4672" s="385"/>
      <c r="AO4672" s="385"/>
      <c r="AP4672" s="385"/>
      <c r="AQ4672" s="385"/>
      <c r="AR4672" s="385"/>
      <c r="AS4672" s="385"/>
      <c r="AT4672" s="385"/>
      <c r="AU4672" s="359"/>
      <c r="AW4672" s="416"/>
      <c r="AX4672" s="694"/>
      <c r="AY4672" s="641"/>
      <c r="AZ4672" s="385"/>
      <c r="BA4672" s="385"/>
      <c r="BB4672" s="416"/>
      <c r="BC4672" s="416"/>
      <c r="BD4672" s="416"/>
      <c r="BE4672" s="416"/>
      <c r="BF4672" s="416"/>
      <c r="BG4672" s="416"/>
      <c r="BH4672" s="416"/>
      <c r="BI4672" s="416"/>
      <c r="BJ4672" s="416"/>
    </row>
    <row r="4673" spans="10:62" x14ac:dyDescent="0.2">
      <c r="J4673" s="385"/>
      <c r="K4673" s="217"/>
      <c r="L4673" s="217"/>
      <c r="M4673" s="693"/>
      <c r="N4673" s="693"/>
      <c r="O4673" s="359"/>
      <c r="P4673" s="619"/>
      <c r="Q4673" s="672"/>
      <c r="R4673" s="672"/>
      <c r="S4673" s="672"/>
      <c r="T4673" s="385"/>
      <c r="U4673" s="385"/>
      <c r="V4673" s="385"/>
      <c r="W4673" s="385"/>
      <c r="X4673" s="693"/>
      <c r="Y4673" s="325"/>
      <c r="Z4673" s="308"/>
      <c r="AA4673" s="383"/>
      <c r="AC4673" s="325"/>
      <c r="AD4673" s="325"/>
      <c r="AF4673" s="383"/>
      <c r="AH4673" s="325"/>
      <c r="AI4673" s="325"/>
      <c r="AK4673" s="385"/>
      <c r="AL4673" s="385"/>
      <c r="AM4673" s="359"/>
      <c r="AN4673" s="385"/>
      <c r="AO4673" s="385"/>
      <c r="AP4673" s="385"/>
      <c r="AQ4673" s="385"/>
      <c r="AR4673" s="385"/>
      <c r="AS4673" s="385"/>
      <c r="AT4673" s="385"/>
      <c r="AU4673" s="359"/>
      <c r="AW4673" s="416"/>
      <c r="AX4673" s="694"/>
      <c r="AY4673" s="641"/>
      <c r="AZ4673" s="385"/>
      <c r="BA4673" s="385"/>
      <c r="BB4673" s="416"/>
      <c r="BC4673" s="416"/>
      <c r="BD4673" s="416"/>
      <c r="BE4673" s="416"/>
      <c r="BF4673" s="416"/>
      <c r="BG4673" s="416"/>
      <c r="BH4673" s="416"/>
      <c r="BI4673" s="416"/>
      <c r="BJ4673" s="416"/>
    </row>
    <row r="4674" spans="10:62" x14ac:dyDescent="0.2">
      <c r="J4674" s="385"/>
      <c r="K4674" s="217"/>
      <c r="L4674" s="217"/>
      <c r="M4674" s="693"/>
      <c r="N4674" s="693"/>
      <c r="O4674" s="359"/>
      <c r="P4674" s="619"/>
      <c r="Q4674" s="672"/>
      <c r="R4674" s="672"/>
      <c r="S4674" s="672"/>
      <c r="T4674" s="385"/>
      <c r="U4674" s="385"/>
      <c r="V4674" s="385"/>
      <c r="W4674" s="385"/>
      <c r="X4674" s="693"/>
      <c r="Y4674" s="325"/>
      <c r="Z4674" s="308"/>
      <c r="AA4674" s="383"/>
      <c r="AC4674" s="325"/>
      <c r="AD4674" s="325"/>
      <c r="AF4674" s="383"/>
      <c r="AH4674" s="325"/>
      <c r="AI4674" s="325"/>
      <c r="AK4674" s="385"/>
      <c r="AL4674" s="385"/>
      <c r="AM4674" s="359"/>
      <c r="AN4674" s="385"/>
      <c r="AO4674" s="385"/>
      <c r="AP4674" s="385"/>
      <c r="AQ4674" s="385"/>
      <c r="AR4674" s="385"/>
      <c r="AS4674" s="385"/>
      <c r="AT4674" s="385"/>
      <c r="AU4674" s="359"/>
      <c r="AW4674" s="416"/>
      <c r="AX4674" s="694"/>
      <c r="AY4674" s="641"/>
      <c r="AZ4674" s="385"/>
      <c r="BA4674" s="385"/>
      <c r="BB4674" s="416"/>
      <c r="BC4674" s="416"/>
      <c r="BD4674" s="416"/>
      <c r="BE4674" s="416"/>
      <c r="BF4674" s="416"/>
      <c r="BG4674" s="416"/>
      <c r="BH4674" s="416"/>
      <c r="BI4674" s="416"/>
      <c r="BJ4674" s="416"/>
    </row>
    <row r="4675" spans="10:62" x14ac:dyDescent="0.2">
      <c r="J4675" s="385"/>
      <c r="K4675" s="217"/>
      <c r="L4675" s="217"/>
      <c r="M4675" s="693"/>
      <c r="N4675" s="693"/>
      <c r="O4675" s="359"/>
      <c r="P4675" s="619"/>
      <c r="Q4675" s="672"/>
      <c r="R4675" s="672"/>
      <c r="S4675" s="672"/>
      <c r="T4675" s="385"/>
      <c r="U4675" s="385"/>
      <c r="V4675" s="385"/>
      <c r="W4675" s="385"/>
      <c r="X4675" s="693"/>
      <c r="Y4675" s="325"/>
      <c r="Z4675" s="308"/>
      <c r="AA4675" s="383"/>
      <c r="AC4675" s="325"/>
      <c r="AD4675" s="325"/>
      <c r="AF4675" s="383"/>
      <c r="AH4675" s="325"/>
      <c r="AI4675" s="325"/>
      <c r="AK4675" s="385"/>
      <c r="AL4675" s="385"/>
      <c r="AM4675" s="359"/>
      <c r="AN4675" s="385"/>
      <c r="AO4675" s="385"/>
      <c r="AP4675" s="385"/>
      <c r="AQ4675" s="385"/>
      <c r="AR4675" s="385"/>
      <c r="AS4675" s="385"/>
      <c r="AT4675" s="385"/>
      <c r="AU4675" s="359"/>
      <c r="AW4675" s="416"/>
      <c r="AX4675" s="694"/>
      <c r="AY4675" s="641"/>
      <c r="AZ4675" s="385"/>
      <c r="BA4675" s="385"/>
      <c r="BB4675" s="416"/>
      <c r="BC4675" s="416"/>
      <c r="BD4675" s="416"/>
      <c r="BE4675" s="416"/>
      <c r="BF4675" s="416"/>
      <c r="BG4675" s="416"/>
      <c r="BH4675" s="416"/>
      <c r="BI4675" s="416"/>
      <c r="BJ4675" s="416"/>
    </row>
    <row r="4676" spans="10:62" x14ac:dyDescent="0.2">
      <c r="J4676" s="385"/>
      <c r="K4676" s="217"/>
      <c r="L4676" s="217"/>
      <c r="M4676" s="693"/>
      <c r="N4676" s="693"/>
      <c r="O4676" s="359"/>
      <c r="P4676" s="619"/>
      <c r="Q4676" s="672"/>
      <c r="R4676" s="672"/>
      <c r="S4676" s="672"/>
      <c r="T4676" s="385"/>
      <c r="U4676" s="385"/>
      <c r="V4676" s="385"/>
      <c r="W4676" s="385"/>
      <c r="X4676" s="693"/>
      <c r="Y4676" s="325"/>
      <c r="Z4676" s="308"/>
      <c r="AA4676" s="383"/>
      <c r="AC4676" s="325"/>
      <c r="AD4676" s="325"/>
      <c r="AF4676" s="383"/>
      <c r="AH4676" s="325"/>
      <c r="AI4676" s="325"/>
      <c r="AK4676" s="385"/>
      <c r="AL4676" s="385"/>
      <c r="AM4676" s="359"/>
      <c r="AN4676" s="385"/>
      <c r="AO4676" s="385"/>
      <c r="AP4676" s="385"/>
      <c r="AQ4676" s="385"/>
      <c r="AR4676" s="385"/>
      <c r="AS4676" s="385"/>
      <c r="AT4676" s="385"/>
      <c r="AU4676" s="359"/>
      <c r="AW4676" s="416"/>
      <c r="AX4676" s="694"/>
      <c r="AY4676" s="641"/>
      <c r="AZ4676" s="385"/>
      <c r="BA4676" s="385"/>
      <c r="BB4676" s="416"/>
      <c r="BC4676" s="416"/>
      <c r="BD4676" s="416"/>
      <c r="BE4676" s="416"/>
      <c r="BF4676" s="416"/>
      <c r="BG4676" s="416"/>
      <c r="BH4676" s="416"/>
      <c r="BI4676" s="416"/>
      <c r="BJ4676" s="416"/>
    </row>
    <row r="4677" spans="10:62" x14ac:dyDescent="0.2">
      <c r="J4677" s="385"/>
      <c r="K4677" s="217"/>
      <c r="L4677" s="217"/>
      <c r="M4677" s="693"/>
      <c r="N4677" s="693"/>
      <c r="O4677" s="359"/>
      <c r="P4677" s="619"/>
      <c r="Q4677" s="672"/>
      <c r="R4677" s="672"/>
      <c r="S4677" s="672"/>
      <c r="T4677" s="385"/>
      <c r="U4677" s="385"/>
      <c r="V4677" s="385"/>
      <c r="W4677" s="385"/>
      <c r="X4677" s="693"/>
      <c r="Y4677" s="325"/>
      <c r="Z4677" s="308"/>
      <c r="AA4677" s="383"/>
      <c r="AC4677" s="325"/>
      <c r="AD4677" s="325"/>
      <c r="AF4677" s="383"/>
      <c r="AH4677" s="325"/>
      <c r="AI4677" s="325"/>
      <c r="AK4677" s="385"/>
      <c r="AL4677" s="385"/>
      <c r="AM4677" s="359"/>
      <c r="AN4677" s="385"/>
      <c r="AO4677" s="385"/>
      <c r="AP4677" s="385"/>
      <c r="AQ4677" s="385"/>
      <c r="AR4677" s="385"/>
      <c r="AS4677" s="385"/>
      <c r="AT4677" s="385"/>
      <c r="AU4677" s="359"/>
      <c r="AW4677" s="416"/>
      <c r="AX4677" s="694"/>
      <c r="AY4677" s="641"/>
      <c r="AZ4677" s="385"/>
      <c r="BA4677" s="385"/>
      <c r="BB4677" s="416"/>
      <c r="BC4677" s="416"/>
      <c r="BD4677" s="416"/>
      <c r="BE4677" s="416"/>
      <c r="BF4677" s="416"/>
      <c r="BG4677" s="416"/>
      <c r="BH4677" s="416"/>
      <c r="BI4677" s="416"/>
      <c r="BJ4677" s="416"/>
    </row>
    <row r="4678" spans="10:62" x14ac:dyDescent="0.2">
      <c r="J4678" s="385"/>
      <c r="K4678" s="217"/>
      <c r="L4678" s="217"/>
      <c r="M4678" s="693"/>
      <c r="N4678" s="693"/>
      <c r="O4678" s="359"/>
      <c r="P4678" s="619"/>
      <c r="Q4678" s="672"/>
      <c r="R4678" s="672"/>
      <c r="S4678" s="672"/>
      <c r="T4678" s="385"/>
      <c r="U4678" s="385"/>
      <c r="V4678" s="385"/>
      <c r="W4678" s="385"/>
      <c r="X4678" s="693"/>
      <c r="Y4678" s="325"/>
      <c r="Z4678" s="308"/>
      <c r="AA4678" s="383"/>
      <c r="AC4678" s="325"/>
      <c r="AD4678" s="325"/>
      <c r="AF4678" s="383"/>
      <c r="AH4678" s="325"/>
      <c r="AI4678" s="325"/>
      <c r="AK4678" s="385"/>
      <c r="AL4678" s="385"/>
      <c r="AM4678" s="359"/>
      <c r="AN4678" s="385"/>
      <c r="AO4678" s="385"/>
      <c r="AP4678" s="385"/>
      <c r="AQ4678" s="385"/>
      <c r="AR4678" s="385"/>
      <c r="AS4678" s="385"/>
      <c r="AT4678" s="385"/>
      <c r="AU4678" s="359"/>
      <c r="AW4678" s="416"/>
      <c r="AX4678" s="694"/>
      <c r="AY4678" s="641"/>
      <c r="AZ4678" s="385"/>
      <c r="BA4678" s="385"/>
      <c r="BB4678" s="416"/>
      <c r="BC4678" s="416"/>
      <c r="BD4678" s="416"/>
      <c r="BE4678" s="416"/>
      <c r="BF4678" s="416"/>
      <c r="BG4678" s="416"/>
      <c r="BH4678" s="416"/>
      <c r="BI4678" s="416"/>
      <c r="BJ4678" s="416"/>
    </row>
    <row r="4679" spans="10:62" x14ac:dyDescent="0.2">
      <c r="J4679" s="385"/>
      <c r="K4679" s="217"/>
      <c r="L4679" s="217"/>
      <c r="M4679" s="693"/>
      <c r="N4679" s="693"/>
      <c r="O4679" s="359"/>
      <c r="P4679" s="619"/>
      <c r="Q4679" s="672"/>
      <c r="R4679" s="672"/>
      <c r="S4679" s="672"/>
      <c r="T4679" s="385"/>
      <c r="U4679" s="385"/>
      <c r="V4679" s="385"/>
      <c r="W4679" s="385"/>
      <c r="X4679" s="693"/>
      <c r="Y4679" s="325"/>
      <c r="Z4679" s="308"/>
      <c r="AA4679" s="383"/>
      <c r="AC4679" s="325"/>
      <c r="AD4679" s="325"/>
      <c r="AF4679" s="383"/>
      <c r="AH4679" s="325"/>
      <c r="AI4679" s="325"/>
      <c r="AK4679" s="385"/>
      <c r="AL4679" s="385"/>
      <c r="AM4679" s="359"/>
      <c r="AN4679" s="385"/>
      <c r="AO4679" s="385"/>
      <c r="AP4679" s="385"/>
      <c r="AQ4679" s="385"/>
      <c r="AR4679" s="385"/>
      <c r="AS4679" s="385"/>
      <c r="AT4679" s="385"/>
      <c r="AU4679" s="359"/>
      <c r="AW4679" s="416"/>
      <c r="AX4679" s="694"/>
      <c r="AY4679" s="641"/>
      <c r="AZ4679" s="385"/>
      <c r="BA4679" s="385"/>
      <c r="BB4679" s="416"/>
      <c r="BC4679" s="416"/>
      <c r="BD4679" s="416"/>
      <c r="BE4679" s="416"/>
      <c r="BF4679" s="416"/>
      <c r="BG4679" s="416"/>
      <c r="BH4679" s="416"/>
      <c r="BI4679" s="416"/>
      <c r="BJ4679" s="416"/>
    </row>
    <row r="4680" spans="10:62" x14ac:dyDescent="0.2">
      <c r="J4680" s="385"/>
      <c r="K4680" s="217"/>
      <c r="L4680" s="217"/>
      <c r="M4680" s="693"/>
      <c r="N4680" s="693"/>
      <c r="O4680" s="359"/>
      <c r="P4680" s="619"/>
      <c r="Q4680" s="672"/>
      <c r="R4680" s="672"/>
      <c r="S4680" s="672"/>
      <c r="T4680" s="385"/>
      <c r="U4680" s="385"/>
      <c r="V4680" s="385"/>
      <c r="W4680" s="385"/>
      <c r="X4680" s="693"/>
      <c r="Y4680" s="325"/>
      <c r="Z4680" s="308"/>
      <c r="AA4680" s="383"/>
      <c r="AC4680" s="325"/>
      <c r="AD4680" s="325"/>
      <c r="AF4680" s="383"/>
      <c r="AH4680" s="325"/>
      <c r="AI4680" s="325"/>
      <c r="AK4680" s="385"/>
      <c r="AL4680" s="385"/>
      <c r="AM4680" s="359"/>
      <c r="AN4680" s="385"/>
      <c r="AO4680" s="385"/>
      <c r="AP4680" s="385"/>
      <c r="AQ4680" s="385"/>
      <c r="AR4680" s="385"/>
      <c r="AS4680" s="385"/>
      <c r="AT4680" s="385"/>
      <c r="AU4680" s="359"/>
      <c r="AW4680" s="416"/>
      <c r="AX4680" s="694"/>
      <c r="AY4680" s="641"/>
      <c r="AZ4680" s="385"/>
      <c r="BA4680" s="385"/>
      <c r="BB4680" s="416"/>
      <c r="BC4680" s="416"/>
      <c r="BD4680" s="416"/>
      <c r="BE4680" s="416"/>
      <c r="BF4680" s="416"/>
      <c r="BG4680" s="416"/>
      <c r="BH4680" s="416"/>
      <c r="BI4680" s="416"/>
      <c r="BJ4680" s="416"/>
    </row>
    <row r="4681" spans="10:62" x14ac:dyDescent="0.2">
      <c r="J4681" s="385"/>
      <c r="K4681" s="217"/>
      <c r="L4681" s="217"/>
      <c r="M4681" s="693"/>
      <c r="N4681" s="693"/>
      <c r="O4681" s="359"/>
      <c r="P4681" s="619"/>
      <c r="Q4681" s="672"/>
      <c r="R4681" s="672"/>
      <c r="S4681" s="672"/>
      <c r="T4681" s="385"/>
      <c r="U4681" s="385"/>
      <c r="V4681" s="385"/>
      <c r="W4681" s="385"/>
      <c r="X4681" s="693"/>
      <c r="Y4681" s="325"/>
      <c r="Z4681" s="308"/>
      <c r="AA4681" s="383"/>
      <c r="AC4681" s="325"/>
      <c r="AD4681" s="325"/>
      <c r="AF4681" s="383"/>
      <c r="AH4681" s="325"/>
      <c r="AI4681" s="325"/>
      <c r="AK4681" s="385"/>
      <c r="AL4681" s="385"/>
      <c r="AM4681" s="359"/>
      <c r="AN4681" s="385"/>
      <c r="AO4681" s="385"/>
      <c r="AP4681" s="385"/>
      <c r="AQ4681" s="385"/>
      <c r="AR4681" s="385"/>
      <c r="AS4681" s="385"/>
      <c r="AT4681" s="385"/>
      <c r="AU4681" s="359"/>
      <c r="AW4681" s="416"/>
      <c r="AX4681" s="694"/>
      <c r="AY4681" s="641"/>
      <c r="AZ4681" s="385"/>
      <c r="BA4681" s="385"/>
      <c r="BB4681" s="416"/>
      <c r="BC4681" s="416"/>
      <c r="BD4681" s="416"/>
      <c r="BE4681" s="416"/>
      <c r="BF4681" s="416"/>
      <c r="BG4681" s="416"/>
      <c r="BH4681" s="416"/>
      <c r="BI4681" s="416"/>
      <c r="BJ4681" s="416"/>
    </row>
    <row r="4682" spans="10:62" x14ac:dyDescent="0.2">
      <c r="J4682" s="385"/>
      <c r="K4682" s="217"/>
      <c r="L4682" s="217"/>
      <c r="M4682" s="693"/>
      <c r="N4682" s="693"/>
      <c r="O4682" s="359"/>
      <c r="P4682" s="619"/>
      <c r="Q4682" s="672"/>
      <c r="R4682" s="672"/>
      <c r="S4682" s="672"/>
      <c r="T4682" s="385"/>
      <c r="U4682" s="385"/>
      <c r="V4682" s="385"/>
      <c r="W4682" s="385"/>
      <c r="X4682" s="693"/>
      <c r="Y4682" s="325"/>
      <c r="Z4682" s="308"/>
      <c r="AA4682" s="383"/>
      <c r="AC4682" s="325"/>
      <c r="AD4682" s="325"/>
      <c r="AF4682" s="383"/>
      <c r="AH4682" s="325"/>
      <c r="AI4682" s="325"/>
      <c r="AK4682" s="385"/>
      <c r="AL4682" s="385"/>
      <c r="AM4682" s="359"/>
      <c r="AN4682" s="385"/>
      <c r="AO4682" s="385"/>
      <c r="AP4682" s="385"/>
      <c r="AQ4682" s="385"/>
      <c r="AR4682" s="385"/>
      <c r="AS4682" s="385"/>
      <c r="AT4682" s="385"/>
      <c r="AU4682" s="359"/>
      <c r="AW4682" s="416"/>
      <c r="AX4682" s="694"/>
      <c r="AY4682" s="641"/>
      <c r="AZ4682" s="385"/>
      <c r="BA4682" s="385"/>
      <c r="BB4682" s="416"/>
      <c r="BC4682" s="416"/>
      <c r="BD4682" s="416"/>
      <c r="BE4682" s="416"/>
      <c r="BF4682" s="416"/>
      <c r="BG4682" s="416"/>
      <c r="BH4682" s="416"/>
      <c r="BI4682" s="416"/>
      <c r="BJ4682" s="416"/>
    </row>
    <row r="4683" spans="10:62" x14ac:dyDescent="0.2">
      <c r="J4683" s="385"/>
      <c r="K4683" s="217"/>
      <c r="L4683" s="217"/>
      <c r="M4683" s="693"/>
      <c r="N4683" s="693"/>
      <c r="O4683" s="359"/>
      <c r="P4683" s="619"/>
      <c r="Q4683" s="672"/>
      <c r="R4683" s="672"/>
      <c r="S4683" s="672"/>
      <c r="T4683" s="385"/>
      <c r="U4683" s="385"/>
      <c r="V4683" s="385"/>
      <c r="W4683" s="385"/>
      <c r="X4683" s="693"/>
      <c r="Y4683" s="325"/>
      <c r="Z4683" s="308"/>
      <c r="AA4683" s="383"/>
      <c r="AC4683" s="325"/>
      <c r="AD4683" s="325"/>
      <c r="AF4683" s="383"/>
      <c r="AH4683" s="325"/>
      <c r="AI4683" s="325"/>
      <c r="AK4683" s="385"/>
      <c r="AL4683" s="385"/>
      <c r="AM4683" s="359"/>
      <c r="AN4683" s="385"/>
      <c r="AO4683" s="385"/>
      <c r="AP4683" s="385"/>
      <c r="AQ4683" s="385"/>
      <c r="AR4683" s="385"/>
      <c r="AS4683" s="385"/>
      <c r="AT4683" s="385"/>
      <c r="AU4683" s="359"/>
      <c r="AW4683" s="416"/>
      <c r="AX4683" s="694"/>
      <c r="AY4683" s="641"/>
      <c r="AZ4683" s="385"/>
      <c r="BA4683" s="385"/>
      <c r="BB4683" s="416"/>
      <c r="BC4683" s="416"/>
      <c r="BD4683" s="416"/>
      <c r="BE4683" s="416"/>
      <c r="BF4683" s="416"/>
      <c r="BG4683" s="416"/>
      <c r="BH4683" s="416"/>
      <c r="BI4683" s="416"/>
      <c r="BJ4683" s="416"/>
    </row>
    <row r="4684" spans="10:62" x14ac:dyDescent="0.2">
      <c r="J4684" s="385"/>
      <c r="K4684" s="217"/>
      <c r="L4684" s="217"/>
      <c r="M4684" s="693"/>
      <c r="N4684" s="693"/>
      <c r="O4684" s="359"/>
      <c r="P4684" s="619"/>
      <c r="Q4684" s="672"/>
      <c r="R4684" s="672"/>
      <c r="S4684" s="672"/>
      <c r="T4684" s="385"/>
      <c r="U4684" s="385"/>
      <c r="V4684" s="385"/>
      <c r="W4684" s="385"/>
      <c r="X4684" s="693"/>
      <c r="Y4684" s="325"/>
      <c r="Z4684" s="308"/>
      <c r="AA4684" s="383"/>
      <c r="AC4684" s="325"/>
      <c r="AD4684" s="325"/>
      <c r="AF4684" s="383"/>
      <c r="AH4684" s="325"/>
      <c r="AI4684" s="325"/>
      <c r="AK4684" s="385"/>
      <c r="AL4684" s="385"/>
      <c r="AM4684" s="359"/>
      <c r="AN4684" s="385"/>
      <c r="AO4684" s="385"/>
      <c r="AP4684" s="385"/>
      <c r="AQ4684" s="385"/>
      <c r="AR4684" s="385"/>
      <c r="AS4684" s="385"/>
      <c r="AT4684" s="385"/>
      <c r="AU4684" s="359"/>
      <c r="AW4684" s="416"/>
      <c r="AX4684" s="694"/>
      <c r="AY4684" s="641"/>
      <c r="AZ4684" s="385"/>
      <c r="BA4684" s="385"/>
      <c r="BB4684" s="416"/>
      <c r="BC4684" s="416"/>
      <c r="BD4684" s="416"/>
      <c r="BE4684" s="416"/>
      <c r="BF4684" s="416"/>
      <c r="BG4684" s="416"/>
      <c r="BH4684" s="416"/>
      <c r="BI4684" s="416"/>
      <c r="BJ4684" s="416"/>
    </row>
    <row r="4685" spans="10:62" x14ac:dyDescent="0.2">
      <c r="J4685" s="385"/>
      <c r="K4685" s="217"/>
      <c r="L4685" s="217"/>
      <c r="M4685" s="693"/>
      <c r="N4685" s="693"/>
      <c r="O4685" s="359"/>
      <c r="P4685" s="619"/>
      <c r="Q4685" s="672"/>
      <c r="R4685" s="672"/>
      <c r="S4685" s="672"/>
      <c r="T4685" s="385"/>
      <c r="U4685" s="385"/>
      <c r="V4685" s="385"/>
      <c r="W4685" s="385"/>
      <c r="X4685" s="693"/>
      <c r="Y4685" s="325"/>
      <c r="Z4685" s="308"/>
      <c r="AA4685" s="383"/>
      <c r="AC4685" s="325"/>
      <c r="AD4685" s="325"/>
      <c r="AF4685" s="383"/>
      <c r="AH4685" s="325"/>
      <c r="AI4685" s="325"/>
      <c r="AK4685" s="385"/>
      <c r="AL4685" s="385"/>
      <c r="AM4685" s="359"/>
      <c r="AN4685" s="385"/>
      <c r="AO4685" s="385"/>
      <c r="AP4685" s="385"/>
      <c r="AQ4685" s="385"/>
      <c r="AR4685" s="385"/>
      <c r="AS4685" s="385"/>
      <c r="AT4685" s="385"/>
      <c r="AU4685" s="359"/>
      <c r="AW4685" s="416"/>
      <c r="AX4685" s="694"/>
      <c r="AY4685" s="641"/>
      <c r="AZ4685" s="385"/>
      <c r="BA4685" s="385"/>
      <c r="BB4685" s="416"/>
      <c r="BC4685" s="416"/>
      <c r="BD4685" s="416"/>
      <c r="BE4685" s="416"/>
      <c r="BF4685" s="416"/>
      <c r="BG4685" s="416"/>
      <c r="BH4685" s="416"/>
      <c r="BI4685" s="416"/>
      <c r="BJ4685" s="416"/>
    </row>
    <row r="4686" spans="10:62" x14ac:dyDescent="0.2">
      <c r="J4686" s="385"/>
      <c r="K4686" s="217"/>
      <c r="L4686" s="217"/>
      <c r="M4686" s="693"/>
      <c r="N4686" s="693"/>
      <c r="O4686" s="359"/>
      <c r="P4686" s="619"/>
      <c r="Q4686" s="672"/>
      <c r="R4686" s="672"/>
      <c r="S4686" s="672"/>
      <c r="T4686" s="385"/>
      <c r="U4686" s="385"/>
      <c r="V4686" s="385"/>
      <c r="W4686" s="385"/>
      <c r="X4686" s="693"/>
      <c r="Y4686" s="325"/>
      <c r="Z4686" s="308"/>
      <c r="AA4686" s="383"/>
      <c r="AC4686" s="325"/>
      <c r="AD4686" s="325"/>
      <c r="AF4686" s="383"/>
      <c r="AH4686" s="325"/>
      <c r="AI4686" s="325"/>
      <c r="AK4686" s="385"/>
      <c r="AL4686" s="385"/>
      <c r="AM4686" s="359"/>
      <c r="AN4686" s="385"/>
      <c r="AO4686" s="385"/>
      <c r="AP4686" s="385"/>
      <c r="AQ4686" s="385"/>
      <c r="AR4686" s="385"/>
      <c r="AS4686" s="385"/>
      <c r="AT4686" s="385"/>
      <c r="AU4686" s="359"/>
      <c r="AW4686" s="416"/>
      <c r="AX4686" s="694"/>
      <c r="AY4686" s="641"/>
      <c r="AZ4686" s="385"/>
      <c r="BA4686" s="385"/>
      <c r="BB4686" s="416"/>
      <c r="BC4686" s="416"/>
      <c r="BD4686" s="416"/>
      <c r="BE4686" s="416"/>
      <c r="BF4686" s="416"/>
      <c r="BG4686" s="416"/>
      <c r="BH4686" s="416"/>
      <c r="BI4686" s="416"/>
      <c r="BJ4686" s="416"/>
    </row>
    <row r="4687" spans="10:62" x14ac:dyDescent="0.2">
      <c r="J4687" s="385"/>
      <c r="K4687" s="217"/>
      <c r="L4687" s="217"/>
      <c r="M4687" s="693"/>
      <c r="N4687" s="693"/>
      <c r="O4687" s="359"/>
      <c r="P4687" s="619"/>
      <c r="Q4687" s="672"/>
      <c r="R4687" s="672"/>
      <c r="S4687" s="672"/>
      <c r="T4687" s="385"/>
      <c r="U4687" s="385"/>
      <c r="V4687" s="385"/>
      <c r="W4687" s="385"/>
      <c r="X4687" s="693"/>
      <c r="Y4687" s="325"/>
      <c r="Z4687" s="308"/>
      <c r="AA4687" s="383"/>
      <c r="AC4687" s="325"/>
      <c r="AD4687" s="325"/>
      <c r="AF4687" s="383"/>
      <c r="AH4687" s="325"/>
      <c r="AI4687" s="325"/>
      <c r="AK4687" s="385"/>
      <c r="AL4687" s="385"/>
      <c r="AM4687" s="359"/>
      <c r="AN4687" s="385"/>
      <c r="AO4687" s="385"/>
      <c r="AP4687" s="385"/>
      <c r="AQ4687" s="385"/>
      <c r="AR4687" s="385"/>
      <c r="AS4687" s="385"/>
      <c r="AT4687" s="385"/>
      <c r="AU4687" s="359"/>
      <c r="AW4687" s="416"/>
      <c r="AX4687" s="694"/>
      <c r="AY4687" s="641"/>
      <c r="AZ4687" s="385"/>
      <c r="BA4687" s="385"/>
      <c r="BB4687" s="416"/>
      <c r="BC4687" s="416"/>
      <c r="BD4687" s="416"/>
      <c r="BE4687" s="416"/>
      <c r="BF4687" s="416"/>
      <c r="BG4687" s="416"/>
      <c r="BH4687" s="416"/>
      <c r="BI4687" s="416"/>
      <c r="BJ4687" s="416"/>
    </row>
    <row r="4688" spans="10:62" x14ac:dyDescent="0.2">
      <c r="J4688" s="385"/>
      <c r="K4688" s="217"/>
      <c r="L4688" s="217"/>
      <c r="M4688" s="693"/>
      <c r="N4688" s="693"/>
      <c r="O4688" s="359"/>
      <c r="P4688" s="619"/>
      <c r="Q4688" s="672"/>
      <c r="R4688" s="672"/>
      <c r="S4688" s="672"/>
      <c r="T4688" s="385"/>
      <c r="U4688" s="385"/>
      <c r="V4688" s="385"/>
      <c r="W4688" s="385"/>
      <c r="X4688" s="693"/>
      <c r="Y4688" s="325"/>
      <c r="Z4688" s="308"/>
      <c r="AA4688" s="383"/>
      <c r="AC4688" s="325"/>
      <c r="AD4688" s="325"/>
      <c r="AF4688" s="383"/>
      <c r="AH4688" s="325"/>
      <c r="AI4688" s="325"/>
      <c r="AK4688" s="385"/>
      <c r="AL4688" s="385"/>
      <c r="AM4688" s="359"/>
      <c r="AN4688" s="385"/>
      <c r="AO4688" s="385"/>
      <c r="AP4688" s="385"/>
      <c r="AQ4688" s="385"/>
      <c r="AR4688" s="385"/>
      <c r="AS4688" s="385"/>
      <c r="AT4688" s="385"/>
      <c r="AU4688" s="359"/>
      <c r="AW4688" s="416"/>
      <c r="AX4688" s="694"/>
      <c r="AY4688" s="641"/>
      <c r="AZ4688" s="385"/>
      <c r="BA4688" s="385"/>
      <c r="BB4688" s="416"/>
      <c r="BC4688" s="416"/>
      <c r="BD4688" s="416"/>
      <c r="BE4688" s="416"/>
      <c r="BF4688" s="416"/>
      <c r="BG4688" s="416"/>
      <c r="BH4688" s="416"/>
      <c r="BI4688" s="416"/>
      <c r="BJ4688" s="416"/>
    </row>
    <row r="4689" spans="10:62" x14ac:dyDescent="0.2">
      <c r="J4689" s="385"/>
      <c r="K4689" s="217"/>
      <c r="L4689" s="217"/>
      <c r="M4689" s="693"/>
      <c r="N4689" s="693"/>
      <c r="O4689" s="359"/>
      <c r="P4689" s="619"/>
      <c r="Q4689" s="672"/>
      <c r="R4689" s="672"/>
      <c r="S4689" s="672"/>
      <c r="T4689" s="385"/>
      <c r="U4689" s="385"/>
      <c r="V4689" s="385"/>
      <c r="W4689" s="385"/>
      <c r="X4689" s="693"/>
      <c r="Y4689" s="325"/>
      <c r="Z4689" s="308"/>
      <c r="AA4689" s="383"/>
      <c r="AC4689" s="325"/>
      <c r="AD4689" s="325"/>
      <c r="AF4689" s="383"/>
      <c r="AH4689" s="325"/>
      <c r="AI4689" s="325"/>
      <c r="AK4689" s="385"/>
      <c r="AL4689" s="385"/>
      <c r="AM4689" s="359"/>
      <c r="AN4689" s="385"/>
      <c r="AO4689" s="385"/>
      <c r="AP4689" s="385"/>
      <c r="AQ4689" s="385"/>
      <c r="AR4689" s="385"/>
      <c r="AS4689" s="385"/>
      <c r="AT4689" s="385"/>
      <c r="AU4689" s="359"/>
      <c r="AW4689" s="416"/>
      <c r="AX4689" s="694"/>
      <c r="AY4689" s="641"/>
      <c r="AZ4689" s="385"/>
      <c r="BA4689" s="385"/>
      <c r="BB4689" s="416"/>
      <c r="BC4689" s="416"/>
      <c r="BD4689" s="416"/>
      <c r="BE4689" s="416"/>
      <c r="BF4689" s="416"/>
      <c r="BG4689" s="416"/>
      <c r="BH4689" s="416"/>
      <c r="BI4689" s="416"/>
      <c r="BJ4689" s="416"/>
    </row>
    <row r="4690" spans="10:62" x14ac:dyDescent="0.2">
      <c r="J4690" s="385"/>
      <c r="K4690" s="217"/>
      <c r="L4690" s="217"/>
      <c r="M4690" s="693"/>
      <c r="N4690" s="693"/>
      <c r="O4690" s="359"/>
      <c r="P4690" s="619"/>
      <c r="Q4690" s="672"/>
      <c r="R4690" s="672"/>
      <c r="S4690" s="672"/>
      <c r="T4690" s="385"/>
      <c r="U4690" s="385"/>
      <c r="V4690" s="385"/>
      <c r="W4690" s="385"/>
      <c r="X4690" s="693"/>
      <c r="Y4690" s="325"/>
      <c r="Z4690" s="308"/>
      <c r="AA4690" s="383"/>
      <c r="AC4690" s="325"/>
      <c r="AD4690" s="325"/>
      <c r="AF4690" s="383"/>
      <c r="AH4690" s="325"/>
      <c r="AI4690" s="325"/>
      <c r="AK4690" s="385"/>
      <c r="AL4690" s="385"/>
      <c r="AM4690" s="359"/>
      <c r="AN4690" s="385"/>
      <c r="AO4690" s="385"/>
      <c r="AP4690" s="385"/>
      <c r="AQ4690" s="385"/>
      <c r="AR4690" s="385"/>
      <c r="AS4690" s="385"/>
      <c r="AT4690" s="385"/>
      <c r="AU4690" s="359"/>
      <c r="AW4690" s="416"/>
      <c r="AX4690" s="694"/>
      <c r="AY4690" s="641"/>
      <c r="AZ4690" s="385"/>
      <c r="BA4690" s="385"/>
      <c r="BB4690" s="416"/>
      <c r="BC4690" s="416"/>
      <c r="BD4690" s="416"/>
      <c r="BE4690" s="416"/>
      <c r="BF4690" s="416"/>
      <c r="BG4690" s="416"/>
      <c r="BH4690" s="416"/>
      <c r="BI4690" s="416"/>
      <c r="BJ4690" s="416"/>
    </row>
    <row r="4691" spans="10:62" x14ac:dyDescent="0.2">
      <c r="J4691" s="385"/>
      <c r="K4691" s="217"/>
      <c r="L4691" s="217"/>
      <c r="M4691" s="693"/>
      <c r="N4691" s="693"/>
      <c r="O4691" s="359"/>
      <c r="P4691" s="619"/>
      <c r="Q4691" s="672"/>
      <c r="R4691" s="672"/>
      <c r="S4691" s="672"/>
      <c r="T4691" s="385"/>
      <c r="U4691" s="385"/>
      <c r="V4691" s="385"/>
      <c r="W4691" s="385"/>
      <c r="X4691" s="693"/>
      <c r="Y4691" s="325"/>
      <c r="Z4691" s="308"/>
      <c r="AA4691" s="383"/>
      <c r="AC4691" s="325"/>
      <c r="AD4691" s="325"/>
      <c r="AF4691" s="383"/>
      <c r="AH4691" s="325"/>
      <c r="AI4691" s="325"/>
      <c r="AK4691" s="385"/>
      <c r="AL4691" s="385"/>
      <c r="AM4691" s="359"/>
      <c r="AN4691" s="385"/>
      <c r="AO4691" s="385"/>
      <c r="AP4691" s="385"/>
      <c r="AQ4691" s="385"/>
      <c r="AR4691" s="385"/>
      <c r="AS4691" s="385"/>
      <c r="AT4691" s="385"/>
      <c r="AU4691" s="359"/>
      <c r="AW4691" s="416"/>
      <c r="AX4691" s="694"/>
      <c r="AY4691" s="641"/>
      <c r="AZ4691" s="385"/>
      <c r="BA4691" s="385"/>
      <c r="BB4691" s="416"/>
      <c r="BC4691" s="416"/>
      <c r="BD4691" s="416"/>
      <c r="BE4691" s="416"/>
      <c r="BF4691" s="416"/>
      <c r="BG4691" s="416"/>
      <c r="BH4691" s="416"/>
      <c r="BI4691" s="416"/>
      <c r="BJ4691" s="416"/>
    </row>
    <row r="4692" spans="10:62" x14ac:dyDescent="0.2">
      <c r="J4692" s="385"/>
      <c r="K4692" s="217"/>
      <c r="L4692" s="217"/>
      <c r="M4692" s="693"/>
      <c r="N4692" s="693"/>
      <c r="O4692" s="359"/>
      <c r="P4692" s="619"/>
      <c r="Q4692" s="672"/>
      <c r="R4692" s="672"/>
      <c r="S4692" s="672"/>
      <c r="T4692" s="385"/>
      <c r="U4692" s="385"/>
      <c r="V4692" s="385"/>
      <c r="W4692" s="385"/>
      <c r="X4692" s="693"/>
      <c r="Y4692" s="325"/>
      <c r="Z4692" s="308"/>
      <c r="AA4692" s="383"/>
      <c r="AC4692" s="325"/>
      <c r="AD4692" s="325"/>
      <c r="AF4692" s="383"/>
      <c r="AH4692" s="325"/>
      <c r="AI4692" s="325"/>
      <c r="AK4692" s="385"/>
      <c r="AL4692" s="385"/>
      <c r="AM4692" s="359"/>
      <c r="AN4692" s="385"/>
      <c r="AO4692" s="385"/>
      <c r="AP4692" s="385"/>
      <c r="AQ4692" s="385"/>
      <c r="AR4692" s="385"/>
      <c r="AS4692" s="385"/>
      <c r="AT4692" s="385"/>
      <c r="AU4692" s="359"/>
      <c r="AW4692" s="416"/>
      <c r="AX4692" s="694"/>
      <c r="AY4692" s="641"/>
      <c r="AZ4692" s="385"/>
      <c r="BA4692" s="385"/>
      <c r="BB4692" s="416"/>
      <c r="BC4692" s="416"/>
      <c r="BD4692" s="416"/>
      <c r="BE4692" s="416"/>
      <c r="BF4692" s="416"/>
      <c r="BG4692" s="416"/>
      <c r="BH4692" s="416"/>
      <c r="BI4692" s="416"/>
      <c r="BJ4692" s="416"/>
    </row>
    <row r="4693" spans="10:62" x14ac:dyDescent="0.2">
      <c r="J4693" s="385"/>
      <c r="K4693" s="217"/>
      <c r="L4693" s="217"/>
      <c r="M4693" s="693"/>
      <c r="N4693" s="693"/>
      <c r="O4693" s="359"/>
      <c r="P4693" s="619"/>
      <c r="Q4693" s="672"/>
      <c r="R4693" s="672"/>
      <c r="S4693" s="672"/>
      <c r="T4693" s="385"/>
      <c r="U4693" s="385"/>
      <c r="V4693" s="385"/>
      <c r="W4693" s="385"/>
      <c r="X4693" s="693"/>
      <c r="Y4693" s="325"/>
      <c r="Z4693" s="308"/>
      <c r="AA4693" s="383"/>
      <c r="AC4693" s="325"/>
      <c r="AD4693" s="325"/>
      <c r="AF4693" s="383"/>
      <c r="AH4693" s="325"/>
      <c r="AI4693" s="325"/>
      <c r="AK4693" s="385"/>
      <c r="AL4693" s="385"/>
      <c r="AM4693" s="359"/>
      <c r="AN4693" s="385"/>
      <c r="AO4693" s="385"/>
      <c r="AP4693" s="385"/>
      <c r="AQ4693" s="385"/>
      <c r="AR4693" s="385"/>
      <c r="AS4693" s="385"/>
      <c r="AT4693" s="385"/>
      <c r="AU4693" s="359"/>
      <c r="AW4693" s="416"/>
      <c r="AX4693" s="694"/>
      <c r="AY4693" s="641"/>
      <c r="AZ4693" s="385"/>
      <c r="BA4693" s="385"/>
      <c r="BB4693" s="416"/>
      <c r="BC4693" s="416"/>
      <c r="BD4693" s="416"/>
      <c r="BE4693" s="416"/>
      <c r="BF4693" s="416"/>
      <c r="BG4693" s="416"/>
      <c r="BH4693" s="416"/>
      <c r="BI4693" s="416"/>
      <c r="BJ4693" s="416"/>
    </row>
    <row r="4694" spans="10:62" x14ac:dyDescent="0.2">
      <c r="J4694" s="385"/>
      <c r="K4694" s="217"/>
      <c r="L4694" s="217"/>
      <c r="M4694" s="693"/>
      <c r="N4694" s="693"/>
      <c r="O4694" s="359"/>
      <c r="P4694" s="619"/>
      <c r="Q4694" s="672"/>
      <c r="R4694" s="672"/>
      <c r="S4694" s="672"/>
      <c r="T4694" s="385"/>
      <c r="U4694" s="385"/>
      <c r="V4694" s="385"/>
      <c r="W4694" s="385"/>
      <c r="X4694" s="693"/>
      <c r="Y4694" s="325"/>
      <c r="Z4694" s="308"/>
      <c r="AA4694" s="383"/>
      <c r="AC4694" s="325"/>
      <c r="AD4694" s="325"/>
      <c r="AF4694" s="383"/>
      <c r="AH4694" s="325"/>
      <c r="AI4694" s="325"/>
      <c r="AK4694" s="385"/>
      <c r="AL4694" s="385"/>
      <c r="AM4694" s="359"/>
      <c r="AN4694" s="385"/>
      <c r="AO4694" s="385"/>
      <c r="AP4694" s="385"/>
      <c r="AQ4694" s="385"/>
      <c r="AR4694" s="385"/>
      <c r="AS4694" s="385"/>
      <c r="AT4694" s="385"/>
      <c r="AU4694" s="359"/>
      <c r="AW4694" s="416"/>
      <c r="AX4694" s="694"/>
      <c r="AY4694" s="641"/>
      <c r="AZ4694" s="385"/>
      <c r="BA4694" s="385"/>
      <c r="BB4694" s="416"/>
      <c r="BC4694" s="416"/>
      <c r="BD4694" s="416"/>
      <c r="BE4694" s="416"/>
      <c r="BF4694" s="416"/>
      <c r="BG4694" s="416"/>
      <c r="BH4694" s="416"/>
      <c r="BI4694" s="416"/>
      <c r="BJ4694" s="416"/>
    </row>
    <row r="4695" spans="10:62" x14ac:dyDescent="0.2">
      <c r="J4695" s="385"/>
      <c r="K4695" s="217"/>
      <c r="L4695" s="217"/>
      <c r="M4695" s="693"/>
      <c r="N4695" s="693"/>
      <c r="O4695" s="359"/>
      <c r="P4695" s="619"/>
      <c r="Q4695" s="672"/>
      <c r="R4695" s="672"/>
      <c r="S4695" s="672"/>
      <c r="T4695" s="385"/>
      <c r="U4695" s="385"/>
      <c r="V4695" s="385"/>
      <c r="W4695" s="385"/>
      <c r="X4695" s="693"/>
      <c r="Y4695" s="325"/>
      <c r="Z4695" s="308"/>
      <c r="AA4695" s="383"/>
      <c r="AC4695" s="325"/>
      <c r="AD4695" s="325"/>
      <c r="AF4695" s="383"/>
      <c r="AH4695" s="325"/>
      <c r="AI4695" s="325"/>
      <c r="AK4695" s="385"/>
      <c r="AL4695" s="385"/>
      <c r="AM4695" s="359"/>
      <c r="AN4695" s="385"/>
      <c r="AO4695" s="385"/>
      <c r="AP4695" s="385"/>
      <c r="AQ4695" s="385"/>
      <c r="AR4695" s="385"/>
      <c r="AS4695" s="385"/>
      <c r="AT4695" s="385"/>
      <c r="AU4695" s="359"/>
      <c r="AW4695" s="416"/>
      <c r="AX4695" s="694"/>
      <c r="AY4695" s="641"/>
      <c r="AZ4695" s="385"/>
      <c r="BA4695" s="385"/>
      <c r="BB4695" s="416"/>
      <c r="BC4695" s="416"/>
      <c r="BD4695" s="416"/>
      <c r="BE4695" s="416"/>
      <c r="BF4695" s="416"/>
      <c r="BG4695" s="416"/>
      <c r="BH4695" s="416"/>
      <c r="BI4695" s="416"/>
      <c r="BJ4695" s="416"/>
    </row>
    <row r="4696" spans="10:62" x14ac:dyDescent="0.2">
      <c r="J4696" s="385"/>
      <c r="K4696" s="217"/>
      <c r="L4696" s="217"/>
      <c r="M4696" s="693"/>
      <c r="N4696" s="693"/>
      <c r="O4696" s="359"/>
      <c r="P4696" s="619"/>
      <c r="Q4696" s="672"/>
      <c r="R4696" s="672"/>
      <c r="S4696" s="672"/>
      <c r="T4696" s="385"/>
      <c r="U4696" s="385"/>
      <c r="V4696" s="385"/>
      <c r="W4696" s="385"/>
      <c r="X4696" s="693"/>
      <c r="Y4696" s="325"/>
      <c r="Z4696" s="308"/>
      <c r="AA4696" s="383"/>
      <c r="AC4696" s="325"/>
      <c r="AD4696" s="325"/>
      <c r="AF4696" s="383"/>
      <c r="AH4696" s="325"/>
      <c r="AI4696" s="325"/>
      <c r="AK4696" s="385"/>
      <c r="AL4696" s="385"/>
      <c r="AM4696" s="359"/>
      <c r="AN4696" s="385"/>
      <c r="AO4696" s="385"/>
      <c r="AP4696" s="385"/>
      <c r="AQ4696" s="385"/>
      <c r="AR4696" s="385"/>
      <c r="AS4696" s="385"/>
      <c r="AT4696" s="385"/>
      <c r="AU4696" s="359"/>
      <c r="AW4696" s="416"/>
      <c r="AX4696" s="694"/>
      <c r="AY4696" s="641"/>
      <c r="AZ4696" s="385"/>
      <c r="BA4696" s="385"/>
      <c r="BB4696" s="416"/>
      <c r="BC4696" s="416"/>
      <c r="BD4696" s="416"/>
      <c r="BE4696" s="416"/>
      <c r="BF4696" s="416"/>
      <c r="BG4696" s="416"/>
      <c r="BH4696" s="416"/>
      <c r="BI4696" s="416"/>
      <c r="BJ4696" s="416"/>
    </row>
    <row r="4697" spans="10:62" x14ac:dyDescent="0.2">
      <c r="J4697" s="385"/>
      <c r="K4697" s="217"/>
      <c r="L4697" s="217"/>
      <c r="M4697" s="693"/>
      <c r="N4697" s="693"/>
      <c r="O4697" s="359"/>
      <c r="P4697" s="619"/>
      <c r="Q4697" s="672"/>
      <c r="R4697" s="672"/>
      <c r="S4697" s="672"/>
      <c r="T4697" s="385"/>
      <c r="U4697" s="385"/>
      <c r="V4697" s="385"/>
      <c r="W4697" s="385"/>
      <c r="X4697" s="693"/>
      <c r="Y4697" s="325"/>
      <c r="Z4697" s="308"/>
      <c r="AA4697" s="383"/>
      <c r="AC4697" s="325"/>
      <c r="AD4697" s="325"/>
      <c r="AF4697" s="383"/>
      <c r="AH4697" s="325"/>
      <c r="AI4697" s="325"/>
      <c r="AK4697" s="385"/>
      <c r="AL4697" s="385"/>
      <c r="AM4697" s="359"/>
      <c r="AN4697" s="385"/>
      <c r="AO4697" s="385"/>
      <c r="AP4697" s="385"/>
      <c r="AQ4697" s="385"/>
      <c r="AR4697" s="385"/>
      <c r="AS4697" s="385"/>
      <c r="AT4697" s="385"/>
      <c r="AU4697" s="359"/>
      <c r="AW4697" s="416"/>
      <c r="AX4697" s="694"/>
      <c r="AY4697" s="641"/>
      <c r="AZ4697" s="385"/>
      <c r="BA4697" s="385"/>
      <c r="BB4697" s="416"/>
      <c r="BC4697" s="416"/>
      <c r="BD4697" s="416"/>
      <c r="BE4697" s="416"/>
      <c r="BF4697" s="416"/>
      <c r="BG4697" s="416"/>
      <c r="BH4697" s="416"/>
      <c r="BI4697" s="416"/>
      <c r="BJ4697" s="416"/>
    </row>
    <row r="4698" spans="10:62" x14ac:dyDescent="0.2">
      <c r="J4698" s="385"/>
      <c r="K4698" s="217"/>
      <c r="L4698" s="217"/>
      <c r="M4698" s="693"/>
      <c r="N4698" s="693"/>
      <c r="O4698" s="359"/>
      <c r="P4698" s="619"/>
      <c r="Q4698" s="672"/>
      <c r="R4698" s="672"/>
      <c r="S4698" s="672"/>
      <c r="T4698" s="385"/>
      <c r="U4698" s="385"/>
      <c r="V4698" s="385"/>
      <c r="W4698" s="385"/>
      <c r="X4698" s="693"/>
      <c r="Y4698" s="325"/>
      <c r="Z4698" s="308"/>
      <c r="AA4698" s="383"/>
      <c r="AC4698" s="325"/>
      <c r="AD4698" s="325"/>
      <c r="AF4698" s="383"/>
      <c r="AH4698" s="325"/>
      <c r="AI4698" s="325"/>
      <c r="AK4698" s="385"/>
      <c r="AL4698" s="385"/>
      <c r="AM4698" s="359"/>
      <c r="AN4698" s="385"/>
      <c r="AO4698" s="385"/>
      <c r="AP4698" s="385"/>
      <c r="AQ4698" s="385"/>
      <c r="AR4698" s="385"/>
      <c r="AS4698" s="385"/>
      <c r="AT4698" s="385"/>
      <c r="AU4698" s="359"/>
      <c r="AW4698" s="416"/>
      <c r="AX4698" s="694"/>
      <c r="AY4698" s="641"/>
      <c r="AZ4698" s="385"/>
      <c r="BA4698" s="385"/>
      <c r="BB4698" s="416"/>
      <c r="BC4698" s="416"/>
      <c r="BD4698" s="416"/>
      <c r="BE4698" s="416"/>
      <c r="BF4698" s="416"/>
      <c r="BG4698" s="416"/>
      <c r="BH4698" s="416"/>
      <c r="BI4698" s="416"/>
      <c r="BJ4698" s="416"/>
    </row>
    <row r="4699" spans="10:62" x14ac:dyDescent="0.2">
      <c r="J4699" s="385"/>
      <c r="K4699" s="217"/>
      <c r="L4699" s="217"/>
      <c r="M4699" s="693"/>
      <c r="N4699" s="693"/>
      <c r="O4699" s="359"/>
      <c r="P4699" s="619"/>
      <c r="Q4699" s="672"/>
      <c r="R4699" s="672"/>
      <c r="S4699" s="672"/>
      <c r="T4699" s="385"/>
      <c r="U4699" s="385"/>
      <c r="V4699" s="385"/>
      <c r="W4699" s="385"/>
      <c r="X4699" s="693"/>
      <c r="Y4699" s="325"/>
      <c r="Z4699" s="308"/>
      <c r="AA4699" s="383"/>
      <c r="AC4699" s="325"/>
      <c r="AD4699" s="325"/>
      <c r="AF4699" s="383"/>
      <c r="AH4699" s="325"/>
      <c r="AI4699" s="325"/>
      <c r="AK4699" s="385"/>
      <c r="AL4699" s="385"/>
      <c r="AM4699" s="359"/>
      <c r="AN4699" s="385"/>
      <c r="AO4699" s="385"/>
      <c r="AP4699" s="385"/>
      <c r="AQ4699" s="385"/>
      <c r="AR4699" s="385"/>
      <c r="AS4699" s="385"/>
      <c r="AT4699" s="385"/>
      <c r="AU4699" s="359"/>
      <c r="AW4699" s="416"/>
      <c r="AX4699" s="694"/>
      <c r="AY4699" s="641"/>
      <c r="AZ4699" s="385"/>
      <c r="BA4699" s="385"/>
      <c r="BB4699" s="416"/>
      <c r="BC4699" s="416"/>
      <c r="BD4699" s="416"/>
      <c r="BE4699" s="416"/>
      <c r="BF4699" s="416"/>
      <c r="BG4699" s="416"/>
      <c r="BH4699" s="416"/>
      <c r="BI4699" s="416"/>
      <c r="BJ4699" s="416"/>
    </row>
    <row r="4700" spans="10:62" x14ac:dyDescent="0.2">
      <c r="J4700" s="385"/>
      <c r="K4700" s="217"/>
      <c r="L4700" s="217"/>
      <c r="M4700" s="693"/>
      <c r="N4700" s="693"/>
      <c r="O4700" s="359"/>
      <c r="P4700" s="619"/>
      <c r="Q4700" s="672"/>
      <c r="R4700" s="672"/>
      <c r="S4700" s="672"/>
      <c r="T4700" s="385"/>
      <c r="U4700" s="385"/>
      <c r="V4700" s="385"/>
      <c r="W4700" s="385"/>
      <c r="X4700" s="693"/>
      <c r="Y4700" s="325"/>
      <c r="Z4700" s="308"/>
      <c r="AA4700" s="383"/>
      <c r="AC4700" s="325"/>
      <c r="AD4700" s="325"/>
      <c r="AF4700" s="383"/>
      <c r="AH4700" s="325"/>
      <c r="AI4700" s="325"/>
      <c r="AK4700" s="385"/>
      <c r="AL4700" s="385"/>
      <c r="AM4700" s="359"/>
      <c r="AN4700" s="385"/>
      <c r="AO4700" s="385"/>
      <c r="AP4700" s="385"/>
      <c r="AQ4700" s="385"/>
      <c r="AR4700" s="385"/>
      <c r="AS4700" s="385"/>
      <c r="AT4700" s="385"/>
      <c r="AU4700" s="359"/>
      <c r="AW4700" s="416"/>
      <c r="AX4700" s="694"/>
      <c r="AY4700" s="641"/>
      <c r="AZ4700" s="385"/>
      <c r="BA4700" s="385"/>
      <c r="BB4700" s="416"/>
      <c r="BC4700" s="416"/>
      <c r="BD4700" s="416"/>
      <c r="BE4700" s="416"/>
      <c r="BF4700" s="416"/>
      <c r="BG4700" s="416"/>
      <c r="BH4700" s="416"/>
      <c r="BI4700" s="416"/>
      <c r="BJ4700" s="416"/>
    </row>
    <row r="4701" spans="10:62" x14ac:dyDescent="0.2">
      <c r="J4701" s="385"/>
      <c r="K4701" s="217"/>
      <c r="L4701" s="217"/>
      <c r="M4701" s="693"/>
      <c r="N4701" s="693"/>
      <c r="O4701" s="359"/>
      <c r="P4701" s="619"/>
      <c r="Q4701" s="672"/>
      <c r="R4701" s="672"/>
      <c r="S4701" s="672"/>
      <c r="T4701" s="385"/>
      <c r="U4701" s="385"/>
      <c r="V4701" s="385"/>
      <c r="W4701" s="385"/>
      <c r="X4701" s="693"/>
      <c r="Y4701" s="325"/>
      <c r="Z4701" s="308"/>
      <c r="AA4701" s="383"/>
      <c r="AC4701" s="325"/>
      <c r="AD4701" s="325"/>
      <c r="AF4701" s="383"/>
      <c r="AH4701" s="325"/>
      <c r="AI4701" s="325"/>
      <c r="AK4701" s="385"/>
      <c r="AL4701" s="385"/>
      <c r="AM4701" s="359"/>
      <c r="AN4701" s="385"/>
      <c r="AO4701" s="385"/>
      <c r="AP4701" s="385"/>
      <c r="AQ4701" s="385"/>
      <c r="AR4701" s="385"/>
      <c r="AS4701" s="385"/>
      <c r="AT4701" s="385"/>
      <c r="AU4701" s="359"/>
      <c r="AW4701" s="416"/>
      <c r="AX4701" s="694"/>
      <c r="AY4701" s="641"/>
      <c r="AZ4701" s="385"/>
      <c r="BA4701" s="385"/>
      <c r="BB4701" s="416"/>
      <c r="BC4701" s="416"/>
      <c r="BD4701" s="416"/>
      <c r="BE4701" s="416"/>
      <c r="BF4701" s="416"/>
      <c r="BG4701" s="416"/>
      <c r="BH4701" s="416"/>
      <c r="BI4701" s="416"/>
      <c r="BJ4701" s="416"/>
    </row>
    <row r="4702" spans="10:62" x14ac:dyDescent="0.2">
      <c r="J4702" s="385"/>
      <c r="K4702" s="217"/>
      <c r="L4702" s="217"/>
      <c r="M4702" s="693"/>
      <c r="N4702" s="693"/>
      <c r="O4702" s="359"/>
      <c r="P4702" s="619"/>
      <c r="Q4702" s="672"/>
      <c r="R4702" s="672"/>
      <c r="S4702" s="672"/>
      <c r="T4702" s="385"/>
      <c r="U4702" s="385"/>
      <c r="V4702" s="385"/>
      <c r="W4702" s="385"/>
      <c r="X4702" s="693"/>
      <c r="Y4702" s="325"/>
      <c r="Z4702" s="308"/>
      <c r="AA4702" s="383"/>
      <c r="AC4702" s="325"/>
      <c r="AD4702" s="325"/>
      <c r="AF4702" s="383"/>
      <c r="AH4702" s="325"/>
      <c r="AI4702" s="325"/>
      <c r="AK4702" s="385"/>
      <c r="AL4702" s="385"/>
      <c r="AM4702" s="359"/>
      <c r="AN4702" s="385"/>
      <c r="AO4702" s="385"/>
      <c r="AP4702" s="385"/>
      <c r="AQ4702" s="385"/>
      <c r="AR4702" s="385"/>
      <c r="AS4702" s="385"/>
      <c r="AT4702" s="385"/>
      <c r="AU4702" s="359"/>
      <c r="AW4702" s="416"/>
      <c r="AX4702" s="694"/>
      <c r="AY4702" s="641"/>
      <c r="AZ4702" s="385"/>
      <c r="BA4702" s="385"/>
      <c r="BB4702" s="416"/>
      <c r="BC4702" s="416"/>
      <c r="BD4702" s="416"/>
      <c r="BE4702" s="416"/>
      <c r="BF4702" s="416"/>
      <c r="BG4702" s="416"/>
      <c r="BH4702" s="416"/>
      <c r="BI4702" s="416"/>
      <c r="BJ4702" s="416"/>
    </row>
    <row r="4703" spans="10:62" x14ac:dyDescent="0.2">
      <c r="J4703" s="385"/>
      <c r="K4703" s="217"/>
      <c r="L4703" s="217"/>
      <c r="M4703" s="693"/>
      <c r="N4703" s="693"/>
      <c r="O4703" s="359"/>
      <c r="P4703" s="619"/>
      <c r="Q4703" s="672"/>
      <c r="R4703" s="672"/>
      <c r="S4703" s="672"/>
      <c r="T4703" s="385"/>
      <c r="U4703" s="385"/>
      <c r="V4703" s="385"/>
      <c r="W4703" s="385"/>
      <c r="X4703" s="693"/>
      <c r="Y4703" s="325"/>
      <c r="Z4703" s="308"/>
      <c r="AA4703" s="383"/>
      <c r="AC4703" s="325"/>
      <c r="AD4703" s="325"/>
      <c r="AF4703" s="383"/>
      <c r="AH4703" s="325"/>
      <c r="AI4703" s="325"/>
      <c r="AK4703" s="385"/>
      <c r="AL4703" s="385"/>
      <c r="AM4703" s="359"/>
      <c r="AN4703" s="385"/>
      <c r="AO4703" s="385"/>
      <c r="AP4703" s="385"/>
      <c r="AQ4703" s="385"/>
      <c r="AR4703" s="385"/>
      <c r="AS4703" s="385"/>
      <c r="AT4703" s="385"/>
      <c r="AU4703" s="359"/>
      <c r="AW4703" s="416"/>
      <c r="AX4703" s="694"/>
      <c r="AY4703" s="641"/>
      <c r="AZ4703" s="385"/>
      <c r="BA4703" s="385"/>
      <c r="BB4703" s="416"/>
      <c r="BC4703" s="416"/>
      <c r="BD4703" s="416"/>
      <c r="BE4703" s="416"/>
      <c r="BF4703" s="416"/>
      <c r="BG4703" s="416"/>
      <c r="BH4703" s="416"/>
      <c r="BI4703" s="416"/>
      <c r="BJ4703" s="416"/>
    </row>
    <row r="4704" spans="10:62" x14ac:dyDescent="0.2">
      <c r="J4704" s="385"/>
      <c r="K4704" s="217"/>
      <c r="L4704" s="217"/>
      <c r="M4704" s="693"/>
      <c r="N4704" s="693"/>
      <c r="O4704" s="359"/>
      <c r="P4704" s="619"/>
      <c r="Q4704" s="672"/>
      <c r="R4704" s="672"/>
      <c r="S4704" s="672"/>
      <c r="T4704" s="385"/>
      <c r="U4704" s="385"/>
      <c r="V4704" s="385"/>
      <c r="W4704" s="385"/>
      <c r="X4704" s="693"/>
      <c r="Y4704" s="325"/>
      <c r="Z4704" s="308"/>
      <c r="AA4704" s="383"/>
      <c r="AC4704" s="325"/>
      <c r="AD4704" s="325"/>
      <c r="AF4704" s="383"/>
      <c r="AH4704" s="325"/>
      <c r="AI4704" s="325"/>
      <c r="AK4704" s="385"/>
      <c r="AL4704" s="385"/>
      <c r="AM4704" s="359"/>
      <c r="AN4704" s="385"/>
      <c r="AO4704" s="385"/>
      <c r="AP4704" s="385"/>
      <c r="AQ4704" s="385"/>
      <c r="AR4704" s="385"/>
      <c r="AS4704" s="385"/>
      <c r="AT4704" s="385"/>
      <c r="AU4704" s="359"/>
      <c r="AW4704" s="416"/>
      <c r="AX4704" s="694"/>
      <c r="AY4704" s="641"/>
      <c r="AZ4704" s="385"/>
      <c r="BA4704" s="385"/>
      <c r="BB4704" s="416"/>
      <c r="BC4704" s="416"/>
      <c r="BD4704" s="416"/>
      <c r="BE4704" s="416"/>
      <c r="BF4704" s="416"/>
      <c r="BG4704" s="416"/>
      <c r="BH4704" s="416"/>
      <c r="BI4704" s="416"/>
      <c r="BJ4704" s="416"/>
    </row>
    <row r="4705" spans="10:62" x14ac:dyDescent="0.2">
      <c r="J4705" s="385"/>
      <c r="K4705" s="217"/>
      <c r="L4705" s="217"/>
      <c r="M4705" s="693"/>
      <c r="N4705" s="693"/>
      <c r="O4705" s="359"/>
      <c r="P4705" s="619"/>
      <c r="Q4705" s="672"/>
      <c r="R4705" s="672"/>
      <c r="S4705" s="672"/>
      <c r="T4705" s="385"/>
      <c r="U4705" s="385"/>
      <c r="V4705" s="385"/>
      <c r="W4705" s="385"/>
      <c r="X4705" s="693"/>
      <c r="Y4705" s="325"/>
      <c r="Z4705" s="308"/>
      <c r="AA4705" s="383"/>
      <c r="AC4705" s="325"/>
      <c r="AD4705" s="325"/>
      <c r="AF4705" s="383"/>
      <c r="AH4705" s="325"/>
      <c r="AI4705" s="325"/>
      <c r="AK4705" s="385"/>
      <c r="AL4705" s="385"/>
      <c r="AM4705" s="359"/>
      <c r="AN4705" s="385"/>
      <c r="AO4705" s="385"/>
      <c r="AP4705" s="385"/>
      <c r="AQ4705" s="385"/>
      <c r="AR4705" s="385"/>
      <c r="AS4705" s="385"/>
      <c r="AT4705" s="385"/>
      <c r="AU4705" s="359"/>
      <c r="AW4705" s="416"/>
      <c r="AX4705" s="694"/>
      <c r="AY4705" s="641"/>
      <c r="AZ4705" s="385"/>
      <c r="BA4705" s="385"/>
      <c r="BB4705" s="416"/>
      <c r="BC4705" s="416"/>
      <c r="BD4705" s="416"/>
      <c r="BE4705" s="416"/>
      <c r="BF4705" s="416"/>
      <c r="BG4705" s="416"/>
      <c r="BH4705" s="416"/>
      <c r="BI4705" s="416"/>
      <c r="BJ4705" s="416"/>
    </row>
    <row r="4706" spans="10:62" x14ac:dyDescent="0.2">
      <c r="J4706" s="385"/>
      <c r="K4706" s="217"/>
      <c r="L4706" s="217"/>
      <c r="M4706" s="693"/>
      <c r="N4706" s="693"/>
      <c r="O4706" s="359"/>
      <c r="P4706" s="619"/>
      <c r="Q4706" s="672"/>
      <c r="R4706" s="672"/>
      <c r="S4706" s="672"/>
      <c r="T4706" s="385"/>
      <c r="U4706" s="385"/>
      <c r="V4706" s="385"/>
      <c r="W4706" s="385"/>
      <c r="X4706" s="693"/>
      <c r="Y4706" s="325"/>
      <c r="Z4706" s="308"/>
      <c r="AA4706" s="383"/>
      <c r="AC4706" s="325"/>
      <c r="AD4706" s="325"/>
      <c r="AF4706" s="383"/>
      <c r="AH4706" s="325"/>
      <c r="AI4706" s="325"/>
      <c r="AK4706" s="385"/>
      <c r="AL4706" s="385"/>
      <c r="AM4706" s="359"/>
      <c r="AN4706" s="385"/>
      <c r="AO4706" s="385"/>
      <c r="AP4706" s="385"/>
      <c r="AQ4706" s="385"/>
      <c r="AR4706" s="385"/>
      <c r="AS4706" s="385"/>
      <c r="AT4706" s="385"/>
      <c r="AU4706" s="359"/>
      <c r="AW4706" s="416"/>
      <c r="AX4706" s="694"/>
      <c r="AY4706" s="641"/>
      <c r="AZ4706" s="385"/>
      <c r="BA4706" s="385"/>
      <c r="BB4706" s="416"/>
      <c r="BC4706" s="416"/>
      <c r="BD4706" s="416"/>
      <c r="BE4706" s="416"/>
      <c r="BF4706" s="416"/>
      <c r="BG4706" s="416"/>
      <c r="BH4706" s="416"/>
      <c r="BI4706" s="416"/>
      <c r="BJ4706" s="416"/>
    </row>
    <row r="4707" spans="10:62" x14ac:dyDescent="0.2">
      <c r="J4707" s="385"/>
      <c r="K4707" s="217"/>
      <c r="L4707" s="217"/>
      <c r="M4707" s="693"/>
      <c r="N4707" s="693"/>
      <c r="O4707" s="359"/>
      <c r="P4707" s="619"/>
      <c r="Q4707" s="672"/>
      <c r="R4707" s="672"/>
      <c r="S4707" s="672"/>
      <c r="T4707" s="385"/>
      <c r="U4707" s="385"/>
      <c r="V4707" s="385"/>
      <c r="W4707" s="385"/>
      <c r="X4707" s="693"/>
      <c r="Y4707" s="325"/>
      <c r="Z4707" s="308"/>
      <c r="AA4707" s="383"/>
      <c r="AC4707" s="325"/>
      <c r="AD4707" s="325"/>
      <c r="AF4707" s="383"/>
      <c r="AH4707" s="325"/>
      <c r="AI4707" s="325"/>
      <c r="AK4707" s="385"/>
      <c r="AL4707" s="385"/>
      <c r="AM4707" s="359"/>
      <c r="AN4707" s="385"/>
      <c r="AO4707" s="385"/>
      <c r="AP4707" s="385"/>
      <c r="AQ4707" s="385"/>
      <c r="AR4707" s="385"/>
      <c r="AS4707" s="385"/>
      <c r="AT4707" s="385"/>
      <c r="AU4707" s="359"/>
      <c r="AW4707" s="416"/>
      <c r="AX4707" s="694"/>
      <c r="AY4707" s="641"/>
      <c r="AZ4707" s="385"/>
      <c r="BA4707" s="385"/>
      <c r="BB4707" s="416"/>
      <c r="BC4707" s="416"/>
      <c r="BD4707" s="416"/>
      <c r="BE4707" s="416"/>
      <c r="BF4707" s="416"/>
      <c r="BG4707" s="416"/>
      <c r="BH4707" s="416"/>
      <c r="BI4707" s="416"/>
      <c r="BJ4707" s="416"/>
    </row>
    <row r="4708" spans="10:62" x14ac:dyDescent="0.2">
      <c r="J4708" s="385"/>
      <c r="K4708" s="217"/>
      <c r="L4708" s="217"/>
      <c r="M4708" s="693"/>
      <c r="N4708" s="693"/>
      <c r="O4708" s="359"/>
      <c r="P4708" s="619"/>
      <c r="Q4708" s="672"/>
      <c r="R4708" s="672"/>
      <c r="S4708" s="672"/>
      <c r="T4708" s="385"/>
      <c r="U4708" s="385"/>
      <c r="V4708" s="385"/>
      <c r="W4708" s="385"/>
      <c r="X4708" s="693"/>
      <c r="Y4708" s="325"/>
      <c r="Z4708" s="308"/>
      <c r="AA4708" s="383"/>
      <c r="AC4708" s="325"/>
      <c r="AD4708" s="325"/>
      <c r="AF4708" s="383"/>
      <c r="AH4708" s="325"/>
      <c r="AI4708" s="325"/>
      <c r="AK4708" s="385"/>
      <c r="AL4708" s="385"/>
      <c r="AM4708" s="359"/>
      <c r="AN4708" s="385"/>
      <c r="AO4708" s="385"/>
      <c r="AP4708" s="385"/>
      <c r="AQ4708" s="385"/>
      <c r="AR4708" s="385"/>
      <c r="AS4708" s="385"/>
      <c r="AT4708" s="385"/>
      <c r="AU4708" s="359"/>
      <c r="AW4708" s="416"/>
      <c r="AX4708" s="694"/>
      <c r="AY4708" s="641"/>
      <c r="AZ4708" s="385"/>
      <c r="BA4708" s="385"/>
      <c r="BB4708" s="416"/>
      <c r="BC4708" s="416"/>
      <c r="BD4708" s="416"/>
      <c r="BE4708" s="416"/>
      <c r="BF4708" s="416"/>
      <c r="BG4708" s="416"/>
      <c r="BH4708" s="416"/>
      <c r="BI4708" s="416"/>
      <c r="BJ4708" s="416"/>
    </row>
    <row r="4709" spans="10:62" x14ac:dyDescent="0.2">
      <c r="J4709" s="385"/>
      <c r="K4709" s="217"/>
      <c r="L4709" s="217"/>
      <c r="M4709" s="693"/>
      <c r="N4709" s="693"/>
      <c r="O4709" s="359"/>
      <c r="P4709" s="619"/>
      <c r="Q4709" s="672"/>
      <c r="R4709" s="672"/>
      <c r="S4709" s="672"/>
      <c r="T4709" s="385"/>
      <c r="U4709" s="385"/>
      <c r="V4709" s="385"/>
      <c r="W4709" s="385"/>
      <c r="X4709" s="693"/>
      <c r="Y4709" s="325"/>
      <c r="Z4709" s="308"/>
      <c r="AA4709" s="383"/>
      <c r="AC4709" s="325"/>
      <c r="AD4709" s="325"/>
      <c r="AF4709" s="383"/>
      <c r="AH4709" s="325"/>
      <c r="AI4709" s="325"/>
      <c r="AK4709" s="385"/>
      <c r="AL4709" s="385"/>
      <c r="AM4709" s="359"/>
      <c r="AN4709" s="385"/>
      <c r="AO4709" s="385"/>
      <c r="AP4709" s="385"/>
      <c r="AQ4709" s="385"/>
      <c r="AR4709" s="385"/>
      <c r="AS4709" s="385"/>
      <c r="AT4709" s="385"/>
      <c r="AU4709" s="359"/>
      <c r="AW4709" s="416"/>
      <c r="AX4709" s="694"/>
      <c r="AY4709" s="641"/>
      <c r="AZ4709" s="385"/>
      <c r="BA4709" s="385"/>
      <c r="BB4709" s="416"/>
      <c r="BC4709" s="416"/>
      <c r="BD4709" s="416"/>
      <c r="BE4709" s="416"/>
      <c r="BF4709" s="416"/>
      <c r="BG4709" s="416"/>
      <c r="BH4709" s="416"/>
      <c r="BI4709" s="416"/>
      <c r="BJ4709" s="416"/>
    </row>
    <row r="4710" spans="10:62" x14ac:dyDescent="0.2">
      <c r="J4710" s="385"/>
      <c r="K4710" s="217"/>
      <c r="L4710" s="217"/>
      <c r="M4710" s="693"/>
      <c r="N4710" s="693"/>
      <c r="O4710" s="359"/>
      <c r="P4710" s="619"/>
      <c r="Q4710" s="672"/>
      <c r="R4710" s="672"/>
      <c r="S4710" s="672"/>
      <c r="T4710" s="385"/>
      <c r="U4710" s="385"/>
      <c r="V4710" s="385"/>
      <c r="W4710" s="385"/>
      <c r="X4710" s="693"/>
      <c r="Y4710" s="325"/>
      <c r="Z4710" s="308"/>
      <c r="AA4710" s="383"/>
      <c r="AC4710" s="325"/>
      <c r="AD4710" s="325"/>
      <c r="AF4710" s="383"/>
      <c r="AH4710" s="325"/>
      <c r="AI4710" s="325"/>
      <c r="AK4710" s="385"/>
      <c r="AL4710" s="385"/>
      <c r="AM4710" s="359"/>
      <c r="AN4710" s="385"/>
      <c r="AO4710" s="385"/>
      <c r="AP4710" s="385"/>
      <c r="AQ4710" s="385"/>
      <c r="AR4710" s="385"/>
      <c r="AS4710" s="385"/>
      <c r="AT4710" s="385"/>
      <c r="AU4710" s="359"/>
      <c r="AW4710" s="416"/>
      <c r="AX4710" s="694"/>
      <c r="AY4710" s="641"/>
      <c r="AZ4710" s="385"/>
      <c r="BA4710" s="385"/>
      <c r="BB4710" s="416"/>
      <c r="BC4710" s="416"/>
      <c r="BD4710" s="416"/>
      <c r="BE4710" s="416"/>
      <c r="BF4710" s="416"/>
      <c r="BG4710" s="416"/>
      <c r="BH4710" s="416"/>
      <c r="BI4710" s="416"/>
      <c r="BJ4710" s="416"/>
    </row>
    <row r="4711" spans="10:62" x14ac:dyDescent="0.2">
      <c r="J4711" s="385"/>
      <c r="K4711" s="217"/>
      <c r="L4711" s="217"/>
      <c r="M4711" s="693"/>
      <c r="N4711" s="693"/>
      <c r="O4711" s="359"/>
      <c r="P4711" s="619"/>
      <c r="Q4711" s="672"/>
      <c r="R4711" s="672"/>
      <c r="S4711" s="672"/>
      <c r="T4711" s="385"/>
      <c r="U4711" s="385"/>
      <c r="V4711" s="385"/>
      <c r="W4711" s="385"/>
      <c r="X4711" s="693"/>
      <c r="Y4711" s="325"/>
      <c r="Z4711" s="308"/>
      <c r="AA4711" s="383"/>
      <c r="AC4711" s="325"/>
      <c r="AD4711" s="325"/>
      <c r="AF4711" s="383"/>
      <c r="AH4711" s="325"/>
      <c r="AI4711" s="325"/>
      <c r="AK4711" s="385"/>
      <c r="AL4711" s="385"/>
      <c r="AM4711" s="359"/>
      <c r="AN4711" s="385"/>
      <c r="AO4711" s="385"/>
      <c r="AP4711" s="385"/>
      <c r="AQ4711" s="385"/>
      <c r="AR4711" s="385"/>
      <c r="AS4711" s="385"/>
      <c r="AT4711" s="385"/>
      <c r="AU4711" s="359"/>
      <c r="AW4711" s="416"/>
      <c r="AX4711" s="694"/>
      <c r="AY4711" s="641"/>
      <c r="AZ4711" s="385"/>
      <c r="BA4711" s="385"/>
      <c r="BB4711" s="416"/>
      <c r="BC4711" s="416"/>
      <c r="BD4711" s="416"/>
      <c r="BE4711" s="416"/>
      <c r="BF4711" s="416"/>
      <c r="BG4711" s="416"/>
      <c r="BH4711" s="416"/>
      <c r="BI4711" s="416"/>
      <c r="BJ4711" s="416"/>
    </row>
    <row r="4712" spans="10:62" x14ac:dyDescent="0.2">
      <c r="J4712" s="385"/>
      <c r="K4712" s="217"/>
      <c r="L4712" s="217"/>
      <c r="M4712" s="693"/>
      <c r="N4712" s="693"/>
      <c r="O4712" s="359"/>
      <c r="P4712" s="619"/>
      <c r="Q4712" s="672"/>
      <c r="R4712" s="672"/>
      <c r="S4712" s="672"/>
      <c r="T4712" s="385"/>
      <c r="U4712" s="385"/>
      <c r="V4712" s="385"/>
      <c r="W4712" s="385"/>
      <c r="X4712" s="693"/>
      <c r="Y4712" s="325"/>
      <c r="Z4712" s="308"/>
      <c r="AA4712" s="383"/>
      <c r="AC4712" s="325"/>
      <c r="AD4712" s="325"/>
      <c r="AF4712" s="383"/>
      <c r="AH4712" s="325"/>
      <c r="AI4712" s="325"/>
      <c r="AK4712" s="385"/>
      <c r="AL4712" s="385"/>
      <c r="AM4712" s="359"/>
      <c r="AN4712" s="385"/>
      <c r="AO4712" s="385"/>
      <c r="AP4712" s="385"/>
      <c r="AQ4712" s="385"/>
      <c r="AR4712" s="385"/>
      <c r="AS4712" s="385"/>
      <c r="AT4712" s="385"/>
      <c r="AU4712" s="359"/>
      <c r="AW4712" s="416"/>
      <c r="AX4712" s="694"/>
      <c r="AY4712" s="641"/>
      <c r="AZ4712" s="385"/>
      <c r="BA4712" s="385"/>
      <c r="BB4712" s="416"/>
      <c r="BC4712" s="416"/>
      <c r="BD4712" s="416"/>
      <c r="BE4712" s="416"/>
      <c r="BF4712" s="416"/>
      <c r="BG4712" s="416"/>
      <c r="BH4712" s="416"/>
      <c r="BI4712" s="416"/>
      <c r="BJ4712" s="416"/>
    </row>
    <row r="4713" spans="10:62" x14ac:dyDescent="0.2">
      <c r="J4713" s="385"/>
      <c r="K4713" s="217"/>
      <c r="L4713" s="217"/>
      <c r="M4713" s="693"/>
      <c r="N4713" s="693"/>
      <c r="O4713" s="359"/>
      <c r="P4713" s="619"/>
      <c r="Q4713" s="672"/>
      <c r="R4713" s="672"/>
      <c r="S4713" s="672"/>
      <c r="T4713" s="385"/>
      <c r="U4713" s="385"/>
      <c r="V4713" s="385"/>
      <c r="W4713" s="385"/>
      <c r="X4713" s="693"/>
      <c r="Y4713" s="325"/>
      <c r="Z4713" s="308"/>
      <c r="AA4713" s="383"/>
      <c r="AC4713" s="325"/>
      <c r="AD4713" s="325"/>
      <c r="AF4713" s="383"/>
      <c r="AH4713" s="325"/>
      <c r="AI4713" s="325"/>
      <c r="AK4713" s="385"/>
      <c r="AL4713" s="385"/>
      <c r="AM4713" s="359"/>
      <c r="AN4713" s="385"/>
      <c r="AO4713" s="385"/>
      <c r="AP4713" s="385"/>
      <c r="AQ4713" s="385"/>
      <c r="AR4713" s="385"/>
      <c r="AS4713" s="385"/>
      <c r="AT4713" s="385"/>
      <c r="AU4713" s="359"/>
      <c r="AW4713" s="416"/>
      <c r="AX4713" s="694"/>
      <c r="AY4713" s="641"/>
      <c r="AZ4713" s="385"/>
      <c r="BA4713" s="385"/>
      <c r="BB4713" s="416"/>
      <c r="BC4713" s="416"/>
      <c r="BD4713" s="416"/>
      <c r="BE4713" s="416"/>
      <c r="BF4713" s="416"/>
      <c r="BG4713" s="416"/>
      <c r="BH4713" s="416"/>
      <c r="BI4713" s="416"/>
      <c r="BJ4713" s="416"/>
    </row>
    <row r="4714" spans="10:62" x14ac:dyDescent="0.2">
      <c r="J4714" s="385"/>
      <c r="K4714" s="217"/>
      <c r="L4714" s="217"/>
      <c r="M4714" s="693"/>
      <c r="N4714" s="693"/>
      <c r="O4714" s="359"/>
      <c r="P4714" s="619"/>
      <c r="Q4714" s="672"/>
      <c r="R4714" s="672"/>
      <c r="S4714" s="672"/>
      <c r="T4714" s="385"/>
      <c r="U4714" s="385"/>
      <c r="V4714" s="385"/>
      <c r="W4714" s="385"/>
      <c r="X4714" s="693"/>
      <c r="Y4714" s="325"/>
      <c r="Z4714" s="308"/>
      <c r="AA4714" s="383"/>
      <c r="AC4714" s="325"/>
      <c r="AD4714" s="325"/>
      <c r="AF4714" s="383"/>
      <c r="AH4714" s="325"/>
      <c r="AI4714" s="325"/>
      <c r="AK4714" s="385"/>
      <c r="AL4714" s="385"/>
      <c r="AM4714" s="359"/>
      <c r="AN4714" s="385"/>
      <c r="AO4714" s="385"/>
      <c r="AP4714" s="385"/>
      <c r="AQ4714" s="385"/>
      <c r="AR4714" s="385"/>
      <c r="AS4714" s="385"/>
      <c r="AT4714" s="385"/>
      <c r="AU4714" s="359"/>
      <c r="AW4714" s="416"/>
      <c r="AX4714" s="694"/>
      <c r="AY4714" s="641"/>
      <c r="AZ4714" s="385"/>
      <c r="BA4714" s="385"/>
      <c r="BB4714" s="416"/>
      <c r="BC4714" s="416"/>
      <c r="BD4714" s="416"/>
      <c r="BE4714" s="416"/>
      <c r="BF4714" s="416"/>
      <c r="BG4714" s="416"/>
      <c r="BH4714" s="416"/>
      <c r="BI4714" s="416"/>
      <c r="BJ4714" s="416"/>
    </row>
    <row r="4715" spans="10:62" x14ac:dyDescent="0.2">
      <c r="J4715" s="385"/>
      <c r="K4715" s="217"/>
      <c r="L4715" s="217"/>
      <c r="M4715" s="693"/>
      <c r="N4715" s="693"/>
      <c r="O4715" s="359"/>
      <c r="P4715" s="619"/>
      <c r="Q4715" s="672"/>
      <c r="R4715" s="672"/>
      <c r="S4715" s="672"/>
      <c r="T4715" s="385"/>
      <c r="U4715" s="385"/>
      <c r="V4715" s="385"/>
      <c r="W4715" s="385"/>
      <c r="X4715" s="693"/>
      <c r="Y4715" s="325"/>
      <c r="Z4715" s="308"/>
      <c r="AA4715" s="383"/>
      <c r="AC4715" s="325"/>
      <c r="AD4715" s="325"/>
      <c r="AF4715" s="383"/>
      <c r="AH4715" s="325"/>
      <c r="AI4715" s="325"/>
      <c r="AK4715" s="385"/>
      <c r="AL4715" s="385"/>
      <c r="AM4715" s="359"/>
      <c r="AN4715" s="385"/>
      <c r="AO4715" s="385"/>
      <c r="AP4715" s="385"/>
      <c r="AQ4715" s="385"/>
      <c r="AR4715" s="385"/>
      <c r="AS4715" s="385"/>
      <c r="AT4715" s="385"/>
      <c r="AU4715" s="359"/>
      <c r="AW4715" s="416"/>
      <c r="AX4715" s="694"/>
      <c r="AY4715" s="641"/>
      <c r="AZ4715" s="385"/>
      <c r="BA4715" s="385"/>
      <c r="BB4715" s="416"/>
      <c r="BC4715" s="416"/>
      <c r="BD4715" s="416"/>
      <c r="BE4715" s="416"/>
      <c r="BF4715" s="416"/>
      <c r="BG4715" s="416"/>
      <c r="BH4715" s="416"/>
      <c r="BI4715" s="416"/>
      <c r="BJ4715" s="416"/>
    </row>
    <row r="4716" spans="10:62" x14ac:dyDescent="0.2">
      <c r="J4716" s="385"/>
      <c r="K4716" s="217"/>
      <c r="L4716" s="217"/>
      <c r="M4716" s="693"/>
      <c r="N4716" s="693"/>
      <c r="O4716" s="359"/>
      <c r="P4716" s="619"/>
      <c r="Q4716" s="672"/>
      <c r="R4716" s="672"/>
      <c r="S4716" s="672"/>
      <c r="T4716" s="385"/>
      <c r="U4716" s="385"/>
      <c r="V4716" s="385"/>
      <c r="W4716" s="385"/>
      <c r="X4716" s="693"/>
      <c r="Y4716" s="325"/>
      <c r="Z4716" s="308"/>
      <c r="AA4716" s="383"/>
      <c r="AC4716" s="325"/>
      <c r="AD4716" s="325"/>
      <c r="AF4716" s="383"/>
      <c r="AH4716" s="325"/>
      <c r="AI4716" s="325"/>
      <c r="AK4716" s="385"/>
      <c r="AL4716" s="385"/>
      <c r="AM4716" s="359"/>
      <c r="AN4716" s="385"/>
      <c r="AO4716" s="385"/>
      <c r="AP4716" s="385"/>
      <c r="AQ4716" s="385"/>
      <c r="AR4716" s="385"/>
      <c r="AS4716" s="385"/>
      <c r="AT4716" s="385"/>
      <c r="AU4716" s="359"/>
      <c r="AW4716" s="416"/>
      <c r="AX4716" s="694"/>
      <c r="AY4716" s="641"/>
      <c r="AZ4716" s="385"/>
      <c r="BA4716" s="385"/>
      <c r="BB4716" s="416"/>
      <c r="BC4716" s="416"/>
      <c r="BD4716" s="416"/>
      <c r="BE4716" s="416"/>
      <c r="BF4716" s="416"/>
      <c r="BG4716" s="416"/>
      <c r="BH4716" s="416"/>
      <c r="BI4716" s="416"/>
      <c r="BJ4716" s="416"/>
    </row>
    <row r="4717" spans="10:62" x14ac:dyDescent="0.2">
      <c r="J4717" s="385"/>
      <c r="K4717" s="217"/>
      <c r="L4717" s="217"/>
      <c r="M4717" s="693"/>
      <c r="N4717" s="693"/>
      <c r="O4717" s="359"/>
      <c r="P4717" s="619"/>
      <c r="Q4717" s="672"/>
      <c r="R4717" s="672"/>
      <c r="S4717" s="672"/>
      <c r="T4717" s="385"/>
      <c r="U4717" s="385"/>
      <c r="V4717" s="385"/>
      <c r="W4717" s="385"/>
      <c r="X4717" s="693"/>
      <c r="Y4717" s="325"/>
      <c r="Z4717" s="308"/>
      <c r="AA4717" s="383"/>
      <c r="AC4717" s="325"/>
      <c r="AD4717" s="325"/>
      <c r="AF4717" s="383"/>
      <c r="AH4717" s="325"/>
      <c r="AI4717" s="325"/>
      <c r="AK4717" s="385"/>
      <c r="AL4717" s="385"/>
      <c r="AM4717" s="359"/>
      <c r="AN4717" s="385"/>
      <c r="AO4717" s="385"/>
      <c r="AP4717" s="385"/>
      <c r="AQ4717" s="385"/>
      <c r="AR4717" s="385"/>
      <c r="AS4717" s="385"/>
      <c r="AT4717" s="385"/>
      <c r="AU4717" s="359"/>
      <c r="AW4717" s="416"/>
      <c r="AX4717" s="694"/>
      <c r="AY4717" s="641"/>
      <c r="AZ4717" s="385"/>
      <c r="BA4717" s="385"/>
      <c r="BB4717" s="416"/>
      <c r="BC4717" s="416"/>
      <c r="BD4717" s="416"/>
      <c r="BE4717" s="416"/>
      <c r="BF4717" s="416"/>
      <c r="BG4717" s="416"/>
      <c r="BH4717" s="416"/>
      <c r="BI4717" s="416"/>
      <c r="BJ4717" s="416"/>
    </row>
    <row r="4718" spans="10:62" x14ac:dyDescent="0.2">
      <c r="J4718" s="385"/>
      <c r="K4718" s="217"/>
      <c r="L4718" s="217"/>
      <c r="M4718" s="693"/>
      <c r="N4718" s="693"/>
      <c r="O4718" s="359"/>
      <c r="P4718" s="619"/>
      <c r="Q4718" s="672"/>
      <c r="R4718" s="672"/>
      <c r="S4718" s="672"/>
      <c r="T4718" s="385"/>
      <c r="U4718" s="385"/>
      <c r="V4718" s="385"/>
      <c r="W4718" s="385"/>
      <c r="X4718" s="693"/>
      <c r="Y4718" s="325"/>
      <c r="Z4718" s="308"/>
      <c r="AA4718" s="383"/>
      <c r="AC4718" s="325"/>
      <c r="AD4718" s="325"/>
      <c r="AF4718" s="383"/>
      <c r="AH4718" s="325"/>
      <c r="AI4718" s="325"/>
      <c r="AK4718" s="385"/>
      <c r="AL4718" s="385"/>
      <c r="AM4718" s="359"/>
      <c r="AN4718" s="385"/>
      <c r="AO4718" s="385"/>
      <c r="AP4718" s="385"/>
      <c r="AQ4718" s="385"/>
      <c r="AR4718" s="385"/>
      <c r="AS4718" s="385"/>
      <c r="AT4718" s="385"/>
      <c r="AU4718" s="359"/>
      <c r="AW4718" s="416"/>
      <c r="AX4718" s="694"/>
      <c r="AY4718" s="641"/>
      <c r="AZ4718" s="385"/>
      <c r="BA4718" s="385"/>
      <c r="BB4718" s="416"/>
      <c r="BC4718" s="416"/>
      <c r="BD4718" s="416"/>
      <c r="BE4718" s="416"/>
      <c r="BF4718" s="416"/>
      <c r="BG4718" s="416"/>
      <c r="BH4718" s="416"/>
      <c r="BI4718" s="416"/>
      <c r="BJ4718" s="416"/>
    </row>
    <row r="4719" spans="10:62" x14ac:dyDescent="0.2">
      <c r="J4719" s="385"/>
      <c r="K4719" s="217"/>
      <c r="L4719" s="217"/>
      <c r="M4719" s="693"/>
      <c r="N4719" s="693"/>
      <c r="O4719" s="359"/>
      <c r="P4719" s="619"/>
      <c r="Q4719" s="672"/>
      <c r="R4719" s="672"/>
      <c r="S4719" s="672"/>
      <c r="T4719" s="385"/>
      <c r="U4719" s="385"/>
      <c r="V4719" s="385"/>
      <c r="W4719" s="385"/>
      <c r="X4719" s="693"/>
      <c r="Y4719" s="325"/>
      <c r="Z4719" s="308"/>
      <c r="AA4719" s="383"/>
      <c r="AC4719" s="325"/>
      <c r="AD4719" s="325"/>
      <c r="AF4719" s="383"/>
      <c r="AH4719" s="325"/>
      <c r="AI4719" s="325"/>
      <c r="AK4719" s="385"/>
      <c r="AL4719" s="385"/>
      <c r="AM4719" s="359"/>
      <c r="AN4719" s="385"/>
      <c r="AO4719" s="385"/>
      <c r="AP4719" s="385"/>
      <c r="AQ4719" s="385"/>
      <c r="AR4719" s="385"/>
      <c r="AS4719" s="385"/>
      <c r="AT4719" s="385"/>
      <c r="AU4719" s="359"/>
      <c r="AW4719" s="416"/>
      <c r="AX4719" s="694"/>
      <c r="AY4719" s="641"/>
      <c r="AZ4719" s="385"/>
      <c r="BA4719" s="385"/>
      <c r="BB4719" s="416"/>
      <c r="BC4719" s="416"/>
      <c r="BD4719" s="416"/>
      <c r="BE4719" s="416"/>
      <c r="BF4719" s="416"/>
      <c r="BG4719" s="416"/>
      <c r="BH4719" s="416"/>
      <c r="BI4719" s="416"/>
      <c r="BJ4719" s="416"/>
    </row>
    <row r="4720" spans="10:62" x14ac:dyDescent="0.2">
      <c r="J4720" s="385"/>
      <c r="K4720" s="217"/>
      <c r="L4720" s="217"/>
      <c r="M4720" s="693"/>
      <c r="N4720" s="693"/>
      <c r="O4720" s="359"/>
      <c r="P4720" s="619"/>
      <c r="Q4720" s="672"/>
      <c r="R4720" s="672"/>
      <c r="S4720" s="672"/>
      <c r="T4720" s="385"/>
      <c r="U4720" s="385"/>
      <c r="V4720" s="385"/>
      <c r="W4720" s="385"/>
      <c r="X4720" s="693"/>
      <c r="Y4720" s="325"/>
      <c r="Z4720" s="308"/>
      <c r="AA4720" s="383"/>
      <c r="AC4720" s="325"/>
      <c r="AD4720" s="325"/>
      <c r="AF4720" s="383"/>
      <c r="AH4720" s="325"/>
      <c r="AI4720" s="325"/>
      <c r="AK4720" s="385"/>
      <c r="AL4720" s="385"/>
      <c r="AM4720" s="359"/>
      <c r="AN4720" s="385"/>
      <c r="AO4720" s="385"/>
      <c r="AP4720" s="385"/>
      <c r="AQ4720" s="385"/>
      <c r="AR4720" s="385"/>
      <c r="AS4720" s="385"/>
      <c r="AT4720" s="385"/>
      <c r="AU4720" s="359"/>
      <c r="AW4720" s="416"/>
      <c r="AX4720" s="694"/>
      <c r="AY4720" s="641"/>
      <c r="AZ4720" s="385"/>
      <c r="BA4720" s="385"/>
      <c r="BB4720" s="416"/>
      <c r="BC4720" s="416"/>
      <c r="BD4720" s="416"/>
      <c r="BE4720" s="416"/>
      <c r="BF4720" s="416"/>
      <c r="BG4720" s="416"/>
      <c r="BH4720" s="416"/>
      <c r="BI4720" s="416"/>
      <c r="BJ4720" s="416"/>
    </row>
    <row r="4721" spans="10:62" x14ac:dyDescent="0.2">
      <c r="J4721" s="385"/>
      <c r="K4721" s="217"/>
      <c r="L4721" s="217"/>
      <c r="M4721" s="693"/>
      <c r="N4721" s="693"/>
      <c r="O4721" s="359"/>
      <c r="P4721" s="619"/>
      <c r="Q4721" s="672"/>
      <c r="R4721" s="672"/>
      <c r="S4721" s="672"/>
      <c r="T4721" s="385"/>
      <c r="U4721" s="385"/>
      <c r="V4721" s="385"/>
      <c r="W4721" s="385"/>
      <c r="X4721" s="693"/>
      <c r="Y4721" s="325"/>
      <c r="Z4721" s="308"/>
      <c r="AA4721" s="383"/>
      <c r="AC4721" s="325"/>
      <c r="AD4721" s="325"/>
      <c r="AF4721" s="383"/>
      <c r="AH4721" s="325"/>
      <c r="AI4721" s="325"/>
      <c r="AK4721" s="385"/>
      <c r="AL4721" s="385"/>
      <c r="AM4721" s="359"/>
      <c r="AN4721" s="385"/>
      <c r="AO4721" s="385"/>
      <c r="AP4721" s="385"/>
      <c r="AQ4721" s="385"/>
      <c r="AR4721" s="385"/>
      <c r="AS4721" s="385"/>
      <c r="AT4721" s="385"/>
      <c r="AU4721" s="359"/>
      <c r="AW4721" s="416"/>
      <c r="AX4721" s="694"/>
      <c r="AY4721" s="641"/>
      <c r="AZ4721" s="385"/>
      <c r="BA4721" s="385"/>
      <c r="BB4721" s="416"/>
      <c r="BC4721" s="416"/>
      <c r="BD4721" s="416"/>
      <c r="BE4721" s="416"/>
      <c r="BF4721" s="416"/>
      <c r="BG4721" s="416"/>
      <c r="BH4721" s="416"/>
      <c r="BI4721" s="416"/>
      <c r="BJ4721" s="416"/>
    </row>
    <row r="4722" spans="10:62" x14ac:dyDescent="0.2">
      <c r="J4722" s="385"/>
      <c r="K4722" s="217"/>
      <c r="L4722" s="217"/>
      <c r="M4722" s="693"/>
      <c r="N4722" s="693"/>
      <c r="O4722" s="359"/>
      <c r="P4722" s="619"/>
      <c r="Q4722" s="672"/>
      <c r="R4722" s="672"/>
      <c r="S4722" s="672"/>
      <c r="T4722" s="385"/>
      <c r="U4722" s="385"/>
      <c r="V4722" s="385"/>
      <c r="W4722" s="385"/>
      <c r="X4722" s="693"/>
      <c r="Y4722" s="325"/>
      <c r="Z4722" s="308"/>
      <c r="AA4722" s="383"/>
      <c r="AC4722" s="325"/>
      <c r="AD4722" s="325"/>
      <c r="AF4722" s="383"/>
      <c r="AH4722" s="325"/>
      <c r="AI4722" s="325"/>
      <c r="AK4722" s="385"/>
      <c r="AL4722" s="385"/>
      <c r="AM4722" s="359"/>
      <c r="AN4722" s="385"/>
      <c r="AO4722" s="385"/>
      <c r="AP4722" s="385"/>
      <c r="AQ4722" s="385"/>
      <c r="AR4722" s="385"/>
      <c r="AS4722" s="385"/>
      <c r="AT4722" s="385"/>
      <c r="AU4722" s="359"/>
      <c r="AW4722" s="416"/>
      <c r="AX4722" s="694"/>
      <c r="AY4722" s="641"/>
      <c r="AZ4722" s="385"/>
      <c r="BA4722" s="385"/>
      <c r="BB4722" s="416"/>
      <c r="BC4722" s="416"/>
      <c r="BD4722" s="416"/>
      <c r="BE4722" s="416"/>
      <c r="BF4722" s="416"/>
      <c r="BG4722" s="416"/>
      <c r="BH4722" s="416"/>
      <c r="BI4722" s="416"/>
      <c r="BJ4722" s="416"/>
    </row>
    <row r="4723" spans="10:62" x14ac:dyDescent="0.2">
      <c r="J4723" s="385"/>
      <c r="K4723" s="217"/>
      <c r="L4723" s="217"/>
      <c r="M4723" s="693"/>
      <c r="N4723" s="693"/>
      <c r="O4723" s="359"/>
      <c r="P4723" s="619"/>
      <c r="Q4723" s="672"/>
      <c r="R4723" s="672"/>
      <c r="S4723" s="672"/>
      <c r="T4723" s="385"/>
      <c r="U4723" s="385"/>
      <c r="V4723" s="385"/>
      <c r="W4723" s="385"/>
      <c r="X4723" s="693"/>
      <c r="Y4723" s="325"/>
      <c r="Z4723" s="308"/>
      <c r="AA4723" s="383"/>
      <c r="AC4723" s="325"/>
      <c r="AD4723" s="325"/>
      <c r="AF4723" s="383"/>
      <c r="AH4723" s="325"/>
      <c r="AI4723" s="325"/>
      <c r="AK4723" s="385"/>
      <c r="AL4723" s="385"/>
      <c r="AM4723" s="359"/>
      <c r="AN4723" s="385"/>
      <c r="AO4723" s="385"/>
      <c r="AP4723" s="385"/>
      <c r="AQ4723" s="385"/>
      <c r="AR4723" s="385"/>
      <c r="AS4723" s="385"/>
      <c r="AT4723" s="385"/>
      <c r="AU4723" s="359"/>
      <c r="AW4723" s="416"/>
      <c r="AX4723" s="694"/>
      <c r="AY4723" s="641"/>
      <c r="AZ4723" s="385"/>
      <c r="BA4723" s="385"/>
      <c r="BB4723" s="416"/>
      <c r="BC4723" s="416"/>
      <c r="BD4723" s="416"/>
      <c r="BE4723" s="416"/>
      <c r="BF4723" s="416"/>
      <c r="BG4723" s="416"/>
      <c r="BH4723" s="416"/>
      <c r="BI4723" s="416"/>
      <c r="BJ4723" s="416"/>
    </row>
    <row r="4724" spans="10:62" x14ac:dyDescent="0.2">
      <c r="J4724" s="385"/>
      <c r="K4724" s="217"/>
      <c r="L4724" s="217"/>
      <c r="M4724" s="693"/>
      <c r="N4724" s="693"/>
      <c r="O4724" s="359"/>
      <c r="P4724" s="619"/>
      <c r="Q4724" s="672"/>
      <c r="R4724" s="672"/>
      <c r="S4724" s="672"/>
      <c r="T4724" s="385"/>
      <c r="U4724" s="385"/>
      <c r="V4724" s="385"/>
      <c r="W4724" s="385"/>
      <c r="X4724" s="693"/>
      <c r="Y4724" s="325"/>
      <c r="Z4724" s="308"/>
      <c r="AA4724" s="383"/>
      <c r="AC4724" s="325"/>
      <c r="AD4724" s="325"/>
      <c r="AF4724" s="383"/>
      <c r="AH4724" s="325"/>
      <c r="AI4724" s="325"/>
      <c r="AK4724" s="385"/>
      <c r="AL4724" s="385"/>
      <c r="AM4724" s="359"/>
      <c r="AN4724" s="385"/>
      <c r="AO4724" s="385"/>
      <c r="AP4724" s="385"/>
      <c r="AQ4724" s="385"/>
      <c r="AR4724" s="385"/>
      <c r="AS4724" s="385"/>
      <c r="AT4724" s="385"/>
      <c r="AU4724" s="359"/>
      <c r="AW4724" s="416"/>
      <c r="AX4724" s="694"/>
      <c r="AY4724" s="641"/>
      <c r="AZ4724" s="385"/>
      <c r="BA4724" s="385"/>
      <c r="BB4724" s="416"/>
      <c r="BC4724" s="416"/>
      <c r="BD4724" s="416"/>
      <c r="BE4724" s="416"/>
      <c r="BF4724" s="416"/>
      <c r="BG4724" s="416"/>
      <c r="BH4724" s="416"/>
      <c r="BI4724" s="416"/>
      <c r="BJ4724" s="416"/>
    </row>
    <row r="4725" spans="10:62" x14ac:dyDescent="0.2">
      <c r="J4725" s="385"/>
      <c r="K4725" s="217"/>
      <c r="L4725" s="217"/>
      <c r="M4725" s="693"/>
      <c r="N4725" s="693"/>
      <c r="O4725" s="359"/>
      <c r="P4725" s="619"/>
      <c r="Q4725" s="672"/>
      <c r="R4725" s="672"/>
      <c r="S4725" s="672"/>
      <c r="T4725" s="385"/>
      <c r="U4725" s="385"/>
      <c r="V4725" s="385"/>
      <c r="W4725" s="385"/>
      <c r="X4725" s="693"/>
      <c r="Y4725" s="325"/>
      <c r="Z4725" s="308"/>
      <c r="AA4725" s="383"/>
      <c r="AC4725" s="325"/>
      <c r="AD4725" s="325"/>
      <c r="AF4725" s="383"/>
      <c r="AH4725" s="325"/>
      <c r="AI4725" s="325"/>
      <c r="AK4725" s="385"/>
      <c r="AL4725" s="385"/>
      <c r="AM4725" s="359"/>
      <c r="AN4725" s="385"/>
      <c r="AO4725" s="385"/>
      <c r="AP4725" s="385"/>
      <c r="AQ4725" s="385"/>
      <c r="AR4725" s="385"/>
      <c r="AS4725" s="385"/>
      <c r="AT4725" s="385"/>
      <c r="AU4725" s="359"/>
      <c r="AW4725" s="416"/>
      <c r="AX4725" s="694"/>
      <c r="AY4725" s="641"/>
      <c r="AZ4725" s="385"/>
      <c r="BA4725" s="385"/>
      <c r="BB4725" s="416"/>
      <c r="BC4725" s="416"/>
      <c r="BD4725" s="416"/>
      <c r="BE4725" s="416"/>
      <c r="BF4725" s="416"/>
      <c r="BG4725" s="416"/>
      <c r="BH4725" s="416"/>
      <c r="BI4725" s="416"/>
      <c r="BJ4725" s="416"/>
    </row>
    <row r="4726" spans="10:62" x14ac:dyDescent="0.2">
      <c r="J4726" s="385"/>
      <c r="K4726" s="217"/>
      <c r="L4726" s="217"/>
      <c r="M4726" s="693"/>
      <c r="N4726" s="693"/>
      <c r="O4726" s="359"/>
      <c r="P4726" s="619"/>
      <c r="Q4726" s="672"/>
      <c r="R4726" s="672"/>
      <c r="S4726" s="672"/>
      <c r="T4726" s="385"/>
      <c r="U4726" s="385"/>
      <c r="V4726" s="385"/>
      <c r="W4726" s="385"/>
      <c r="X4726" s="693"/>
      <c r="Y4726" s="325"/>
      <c r="Z4726" s="308"/>
      <c r="AA4726" s="383"/>
      <c r="AC4726" s="325"/>
      <c r="AD4726" s="325"/>
      <c r="AF4726" s="383"/>
      <c r="AH4726" s="325"/>
      <c r="AI4726" s="325"/>
      <c r="AK4726" s="385"/>
      <c r="AL4726" s="385"/>
      <c r="AM4726" s="359"/>
      <c r="AN4726" s="385"/>
      <c r="AO4726" s="385"/>
      <c r="AP4726" s="385"/>
      <c r="AQ4726" s="385"/>
      <c r="AR4726" s="385"/>
      <c r="AS4726" s="385"/>
      <c r="AT4726" s="385"/>
      <c r="AU4726" s="359"/>
      <c r="AW4726" s="416"/>
      <c r="AX4726" s="694"/>
      <c r="AY4726" s="641"/>
      <c r="AZ4726" s="385"/>
      <c r="BA4726" s="385"/>
      <c r="BB4726" s="416"/>
      <c r="BC4726" s="416"/>
      <c r="BD4726" s="416"/>
      <c r="BE4726" s="416"/>
      <c r="BF4726" s="416"/>
      <c r="BG4726" s="416"/>
      <c r="BH4726" s="416"/>
      <c r="BI4726" s="416"/>
      <c r="BJ4726" s="416"/>
    </row>
    <row r="4727" spans="10:62" x14ac:dyDescent="0.2">
      <c r="J4727" s="385"/>
      <c r="K4727" s="217"/>
      <c r="L4727" s="217"/>
      <c r="M4727" s="693"/>
      <c r="N4727" s="693"/>
      <c r="O4727" s="359"/>
      <c r="P4727" s="619"/>
      <c r="Q4727" s="672"/>
      <c r="R4727" s="672"/>
      <c r="S4727" s="672"/>
      <c r="T4727" s="385"/>
      <c r="U4727" s="385"/>
      <c r="V4727" s="385"/>
      <c r="W4727" s="385"/>
      <c r="X4727" s="693"/>
      <c r="Y4727" s="325"/>
      <c r="Z4727" s="308"/>
      <c r="AA4727" s="383"/>
      <c r="AC4727" s="325"/>
      <c r="AD4727" s="325"/>
      <c r="AF4727" s="383"/>
      <c r="AH4727" s="325"/>
      <c r="AI4727" s="325"/>
      <c r="AK4727" s="385"/>
      <c r="AL4727" s="385"/>
      <c r="AM4727" s="359"/>
      <c r="AN4727" s="385"/>
      <c r="AO4727" s="385"/>
      <c r="AP4727" s="385"/>
      <c r="AQ4727" s="385"/>
      <c r="AR4727" s="385"/>
      <c r="AS4727" s="385"/>
      <c r="AT4727" s="385"/>
      <c r="AU4727" s="359"/>
      <c r="AW4727" s="416"/>
      <c r="AX4727" s="694"/>
      <c r="AY4727" s="641"/>
      <c r="AZ4727" s="385"/>
      <c r="BA4727" s="385"/>
      <c r="BB4727" s="416"/>
      <c r="BC4727" s="416"/>
      <c r="BD4727" s="416"/>
      <c r="BE4727" s="416"/>
      <c r="BF4727" s="416"/>
      <c r="BG4727" s="416"/>
      <c r="BH4727" s="416"/>
      <c r="BI4727" s="416"/>
      <c r="BJ4727" s="416"/>
    </row>
    <row r="4728" spans="10:62" x14ac:dyDescent="0.2">
      <c r="J4728" s="385"/>
      <c r="K4728" s="217"/>
      <c r="L4728" s="217"/>
      <c r="M4728" s="693"/>
      <c r="N4728" s="693"/>
      <c r="O4728" s="359"/>
      <c r="P4728" s="619"/>
      <c r="Q4728" s="672"/>
      <c r="R4728" s="672"/>
      <c r="S4728" s="672"/>
      <c r="T4728" s="385"/>
      <c r="U4728" s="385"/>
      <c r="V4728" s="385"/>
      <c r="W4728" s="385"/>
      <c r="X4728" s="693"/>
      <c r="Y4728" s="325"/>
      <c r="Z4728" s="308"/>
      <c r="AA4728" s="383"/>
      <c r="AC4728" s="325"/>
      <c r="AD4728" s="325"/>
      <c r="AF4728" s="383"/>
      <c r="AH4728" s="325"/>
      <c r="AI4728" s="325"/>
      <c r="AK4728" s="385"/>
      <c r="AL4728" s="385"/>
      <c r="AM4728" s="359"/>
      <c r="AN4728" s="385"/>
      <c r="AO4728" s="385"/>
      <c r="AP4728" s="385"/>
      <c r="AQ4728" s="385"/>
      <c r="AR4728" s="385"/>
      <c r="AS4728" s="385"/>
      <c r="AT4728" s="385"/>
      <c r="AU4728" s="359"/>
      <c r="AW4728" s="416"/>
      <c r="AX4728" s="694"/>
      <c r="AY4728" s="641"/>
      <c r="AZ4728" s="385"/>
      <c r="BA4728" s="385"/>
      <c r="BB4728" s="416"/>
      <c r="BC4728" s="416"/>
      <c r="BD4728" s="416"/>
      <c r="BE4728" s="416"/>
      <c r="BF4728" s="416"/>
      <c r="BG4728" s="416"/>
      <c r="BH4728" s="416"/>
      <c r="BI4728" s="416"/>
      <c r="BJ4728" s="416"/>
    </row>
    <row r="4729" spans="10:62" x14ac:dyDescent="0.2">
      <c r="J4729" s="385"/>
      <c r="K4729" s="217"/>
      <c r="L4729" s="217"/>
      <c r="M4729" s="693"/>
      <c r="N4729" s="693"/>
      <c r="O4729" s="359"/>
      <c r="P4729" s="619"/>
      <c r="Q4729" s="672"/>
      <c r="R4729" s="672"/>
      <c r="S4729" s="672"/>
      <c r="T4729" s="385"/>
      <c r="U4729" s="385"/>
      <c r="V4729" s="385"/>
      <c r="W4729" s="385"/>
      <c r="X4729" s="693"/>
      <c r="Y4729" s="325"/>
      <c r="Z4729" s="308"/>
      <c r="AA4729" s="383"/>
      <c r="AC4729" s="325"/>
      <c r="AD4729" s="325"/>
      <c r="AF4729" s="383"/>
      <c r="AH4729" s="325"/>
      <c r="AI4729" s="325"/>
      <c r="AK4729" s="385"/>
      <c r="AL4729" s="385"/>
      <c r="AM4729" s="359"/>
      <c r="AN4729" s="385"/>
      <c r="AO4729" s="385"/>
      <c r="AP4729" s="385"/>
      <c r="AQ4729" s="385"/>
      <c r="AR4729" s="385"/>
      <c r="AS4729" s="385"/>
      <c r="AT4729" s="385"/>
      <c r="AU4729" s="359"/>
      <c r="AW4729" s="416"/>
      <c r="AX4729" s="694"/>
      <c r="AY4729" s="641"/>
      <c r="AZ4729" s="385"/>
      <c r="BA4729" s="385"/>
      <c r="BB4729" s="416"/>
      <c r="BC4729" s="416"/>
      <c r="BD4729" s="416"/>
      <c r="BE4729" s="416"/>
      <c r="BF4729" s="416"/>
      <c r="BG4729" s="416"/>
      <c r="BH4729" s="416"/>
      <c r="BI4729" s="416"/>
      <c r="BJ4729" s="416"/>
    </row>
    <row r="4730" spans="10:62" x14ac:dyDescent="0.2">
      <c r="J4730" s="385"/>
      <c r="K4730" s="217"/>
      <c r="L4730" s="217"/>
      <c r="M4730" s="693"/>
      <c r="N4730" s="693"/>
      <c r="O4730" s="359"/>
      <c r="P4730" s="619"/>
      <c r="Q4730" s="672"/>
      <c r="R4730" s="672"/>
      <c r="S4730" s="672"/>
      <c r="T4730" s="385"/>
      <c r="U4730" s="385"/>
      <c r="V4730" s="385"/>
      <c r="W4730" s="385"/>
      <c r="X4730" s="693"/>
      <c r="Y4730" s="325"/>
      <c r="Z4730" s="308"/>
      <c r="AA4730" s="383"/>
      <c r="AC4730" s="325"/>
      <c r="AD4730" s="325"/>
      <c r="AF4730" s="383"/>
      <c r="AH4730" s="325"/>
      <c r="AI4730" s="325"/>
      <c r="AK4730" s="385"/>
      <c r="AL4730" s="385"/>
      <c r="AM4730" s="359"/>
      <c r="AN4730" s="385"/>
      <c r="AO4730" s="385"/>
      <c r="AP4730" s="385"/>
      <c r="AQ4730" s="385"/>
      <c r="AR4730" s="385"/>
      <c r="AS4730" s="385"/>
      <c r="AT4730" s="385"/>
      <c r="AU4730" s="359"/>
      <c r="AW4730" s="416"/>
      <c r="AX4730" s="694"/>
      <c r="AY4730" s="641"/>
      <c r="AZ4730" s="385"/>
      <c r="BA4730" s="385"/>
      <c r="BB4730" s="416"/>
      <c r="BC4730" s="416"/>
      <c r="BD4730" s="416"/>
      <c r="BE4730" s="416"/>
      <c r="BF4730" s="416"/>
      <c r="BG4730" s="416"/>
      <c r="BH4730" s="416"/>
      <c r="BI4730" s="416"/>
      <c r="BJ4730" s="416"/>
    </row>
    <row r="4731" spans="10:62" x14ac:dyDescent="0.2">
      <c r="J4731" s="385"/>
      <c r="K4731" s="217"/>
      <c r="L4731" s="217"/>
      <c r="M4731" s="693"/>
      <c r="N4731" s="693"/>
      <c r="O4731" s="359"/>
      <c r="P4731" s="619"/>
      <c r="Q4731" s="672"/>
      <c r="R4731" s="672"/>
      <c r="S4731" s="672"/>
      <c r="T4731" s="385"/>
      <c r="U4731" s="385"/>
      <c r="V4731" s="385"/>
      <c r="W4731" s="385"/>
      <c r="X4731" s="693"/>
      <c r="Y4731" s="325"/>
      <c r="Z4731" s="308"/>
      <c r="AA4731" s="383"/>
      <c r="AC4731" s="325"/>
      <c r="AD4731" s="325"/>
      <c r="AF4731" s="383"/>
      <c r="AH4731" s="325"/>
      <c r="AI4731" s="325"/>
      <c r="AK4731" s="385"/>
      <c r="AL4731" s="385"/>
      <c r="AM4731" s="359"/>
      <c r="AN4731" s="385"/>
      <c r="AO4731" s="385"/>
      <c r="AP4731" s="385"/>
      <c r="AQ4731" s="385"/>
      <c r="AR4731" s="385"/>
      <c r="AS4731" s="385"/>
      <c r="AT4731" s="385"/>
      <c r="AU4731" s="359"/>
      <c r="AW4731" s="416"/>
      <c r="AX4731" s="694"/>
      <c r="AY4731" s="641"/>
      <c r="AZ4731" s="385"/>
      <c r="BA4731" s="385"/>
      <c r="BB4731" s="416"/>
      <c r="BC4731" s="416"/>
      <c r="BD4731" s="416"/>
      <c r="BE4731" s="416"/>
      <c r="BF4731" s="416"/>
      <c r="BG4731" s="416"/>
      <c r="BH4731" s="416"/>
      <c r="BI4731" s="416"/>
      <c r="BJ4731" s="416"/>
    </row>
    <row r="4732" spans="10:62" x14ac:dyDescent="0.2">
      <c r="J4732" s="385"/>
      <c r="K4732" s="217"/>
      <c r="L4732" s="217"/>
      <c r="M4732" s="693"/>
      <c r="N4732" s="693"/>
      <c r="O4732" s="359"/>
      <c r="P4732" s="619"/>
      <c r="Q4732" s="672"/>
      <c r="R4732" s="672"/>
      <c r="S4732" s="672"/>
      <c r="T4732" s="385"/>
      <c r="U4732" s="385"/>
      <c r="V4732" s="385"/>
      <c r="W4732" s="385"/>
      <c r="X4732" s="693"/>
      <c r="Y4732" s="325"/>
      <c r="Z4732" s="308"/>
      <c r="AA4732" s="383"/>
      <c r="AC4732" s="325"/>
      <c r="AD4732" s="325"/>
      <c r="AF4732" s="383"/>
      <c r="AH4732" s="325"/>
      <c r="AI4732" s="325"/>
      <c r="AK4732" s="385"/>
      <c r="AL4732" s="385"/>
      <c r="AM4732" s="359"/>
      <c r="AN4732" s="385"/>
      <c r="AO4732" s="385"/>
      <c r="AP4732" s="385"/>
      <c r="AQ4732" s="385"/>
      <c r="AR4732" s="385"/>
      <c r="AS4732" s="385"/>
      <c r="AT4732" s="385"/>
      <c r="AU4732" s="359"/>
      <c r="AW4732" s="416"/>
      <c r="AX4732" s="694"/>
      <c r="AY4732" s="641"/>
      <c r="AZ4732" s="385"/>
      <c r="BA4732" s="385"/>
      <c r="BB4732" s="416"/>
      <c r="BC4732" s="416"/>
      <c r="BD4732" s="416"/>
      <c r="BE4732" s="416"/>
      <c r="BF4732" s="416"/>
      <c r="BG4732" s="416"/>
      <c r="BH4732" s="416"/>
      <c r="BI4732" s="416"/>
      <c r="BJ4732" s="416"/>
    </row>
    <row r="4733" spans="10:62" x14ac:dyDescent="0.2">
      <c r="J4733" s="385"/>
      <c r="K4733" s="217"/>
      <c r="L4733" s="217"/>
      <c r="M4733" s="693"/>
      <c r="N4733" s="693"/>
      <c r="O4733" s="359"/>
      <c r="P4733" s="619"/>
      <c r="Q4733" s="672"/>
      <c r="R4733" s="672"/>
      <c r="S4733" s="672"/>
      <c r="T4733" s="385"/>
      <c r="U4733" s="385"/>
      <c r="V4733" s="385"/>
      <c r="W4733" s="385"/>
      <c r="X4733" s="693"/>
      <c r="Y4733" s="325"/>
      <c r="Z4733" s="308"/>
      <c r="AA4733" s="383"/>
      <c r="AC4733" s="325"/>
      <c r="AD4733" s="325"/>
      <c r="AF4733" s="383"/>
      <c r="AH4733" s="325"/>
      <c r="AI4733" s="325"/>
      <c r="AK4733" s="385"/>
      <c r="AL4733" s="385"/>
      <c r="AM4733" s="359"/>
      <c r="AN4733" s="385"/>
      <c r="AO4733" s="385"/>
      <c r="AP4733" s="385"/>
      <c r="AQ4733" s="385"/>
      <c r="AR4733" s="385"/>
      <c r="AS4733" s="385"/>
      <c r="AT4733" s="385"/>
      <c r="AU4733" s="359"/>
      <c r="AW4733" s="416"/>
      <c r="AX4733" s="694"/>
      <c r="AY4733" s="641"/>
      <c r="AZ4733" s="385"/>
      <c r="BA4733" s="385"/>
      <c r="BB4733" s="416"/>
      <c r="BC4733" s="416"/>
      <c r="BD4733" s="416"/>
      <c r="BE4733" s="416"/>
      <c r="BF4733" s="416"/>
      <c r="BG4733" s="416"/>
      <c r="BH4733" s="416"/>
      <c r="BI4733" s="416"/>
      <c r="BJ4733" s="416"/>
    </row>
    <row r="4734" spans="10:62" x14ac:dyDescent="0.2">
      <c r="J4734" s="385"/>
      <c r="K4734" s="217"/>
      <c r="L4734" s="217"/>
      <c r="M4734" s="693"/>
      <c r="N4734" s="693"/>
      <c r="O4734" s="359"/>
      <c r="P4734" s="619"/>
      <c r="Q4734" s="672"/>
      <c r="R4734" s="672"/>
      <c r="S4734" s="672"/>
      <c r="T4734" s="385"/>
      <c r="U4734" s="385"/>
      <c r="V4734" s="385"/>
      <c r="W4734" s="385"/>
      <c r="X4734" s="693"/>
      <c r="Y4734" s="325"/>
      <c r="Z4734" s="308"/>
      <c r="AA4734" s="383"/>
      <c r="AC4734" s="325"/>
      <c r="AD4734" s="325"/>
      <c r="AF4734" s="383"/>
      <c r="AH4734" s="325"/>
      <c r="AI4734" s="325"/>
      <c r="AK4734" s="385"/>
      <c r="AL4734" s="385"/>
      <c r="AM4734" s="359"/>
      <c r="AN4734" s="385"/>
      <c r="AO4734" s="385"/>
      <c r="AP4734" s="385"/>
      <c r="AQ4734" s="385"/>
      <c r="AR4734" s="385"/>
      <c r="AS4734" s="385"/>
      <c r="AT4734" s="385"/>
      <c r="AU4734" s="359"/>
      <c r="AW4734" s="416"/>
      <c r="AX4734" s="694"/>
      <c r="AY4734" s="641"/>
      <c r="AZ4734" s="385"/>
      <c r="BA4734" s="385"/>
      <c r="BB4734" s="416"/>
      <c r="BC4734" s="416"/>
      <c r="BD4734" s="416"/>
      <c r="BE4734" s="416"/>
      <c r="BF4734" s="416"/>
      <c r="BG4734" s="416"/>
      <c r="BH4734" s="416"/>
      <c r="BI4734" s="416"/>
      <c r="BJ4734" s="416"/>
    </row>
    <row r="4735" spans="10:62" x14ac:dyDescent="0.2">
      <c r="J4735" s="385"/>
      <c r="K4735" s="217"/>
      <c r="L4735" s="217"/>
      <c r="M4735" s="693"/>
      <c r="N4735" s="693"/>
      <c r="O4735" s="359"/>
      <c r="P4735" s="619"/>
      <c r="Q4735" s="672"/>
      <c r="R4735" s="672"/>
      <c r="S4735" s="672"/>
      <c r="T4735" s="385"/>
      <c r="U4735" s="385"/>
      <c r="V4735" s="385"/>
      <c r="W4735" s="385"/>
      <c r="X4735" s="693"/>
      <c r="Y4735" s="325"/>
      <c r="Z4735" s="308"/>
      <c r="AA4735" s="383"/>
      <c r="AC4735" s="325"/>
      <c r="AD4735" s="325"/>
      <c r="AF4735" s="383"/>
      <c r="AH4735" s="325"/>
      <c r="AI4735" s="325"/>
      <c r="AK4735" s="385"/>
      <c r="AL4735" s="385"/>
      <c r="AM4735" s="359"/>
      <c r="AN4735" s="385"/>
      <c r="AO4735" s="385"/>
      <c r="AP4735" s="385"/>
      <c r="AQ4735" s="385"/>
      <c r="AR4735" s="385"/>
      <c r="AS4735" s="385"/>
      <c r="AT4735" s="385"/>
      <c r="AU4735" s="359"/>
      <c r="AW4735" s="416"/>
      <c r="AX4735" s="694"/>
      <c r="AY4735" s="641"/>
      <c r="AZ4735" s="385"/>
      <c r="BA4735" s="385"/>
      <c r="BB4735" s="416"/>
      <c r="BC4735" s="416"/>
      <c r="BD4735" s="416"/>
      <c r="BE4735" s="416"/>
      <c r="BF4735" s="416"/>
      <c r="BG4735" s="416"/>
      <c r="BH4735" s="416"/>
      <c r="BI4735" s="416"/>
      <c r="BJ4735" s="416"/>
    </row>
    <row r="4736" spans="10:62" x14ac:dyDescent="0.2">
      <c r="J4736" s="385"/>
      <c r="K4736" s="217"/>
      <c r="L4736" s="217"/>
      <c r="M4736" s="693"/>
      <c r="N4736" s="693"/>
      <c r="O4736" s="359"/>
      <c r="P4736" s="619"/>
      <c r="Q4736" s="672"/>
      <c r="R4736" s="672"/>
      <c r="S4736" s="672"/>
      <c r="T4736" s="385"/>
      <c r="U4736" s="385"/>
      <c r="V4736" s="385"/>
      <c r="W4736" s="385"/>
      <c r="X4736" s="693"/>
      <c r="Y4736" s="325"/>
      <c r="Z4736" s="308"/>
      <c r="AA4736" s="383"/>
      <c r="AC4736" s="325"/>
      <c r="AD4736" s="325"/>
      <c r="AF4736" s="383"/>
      <c r="AH4736" s="325"/>
      <c r="AI4736" s="325"/>
      <c r="AK4736" s="385"/>
      <c r="AL4736" s="385"/>
      <c r="AM4736" s="359"/>
      <c r="AN4736" s="385"/>
      <c r="AO4736" s="385"/>
      <c r="AP4736" s="385"/>
      <c r="AQ4736" s="385"/>
      <c r="AR4736" s="385"/>
      <c r="AS4736" s="385"/>
      <c r="AT4736" s="385"/>
      <c r="AU4736" s="359"/>
      <c r="AW4736" s="416"/>
      <c r="AX4736" s="694"/>
      <c r="AY4736" s="641"/>
      <c r="AZ4736" s="385"/>
      <c r="BA4736" s="385"/>
      <c r="BB4736" s="416"/>
      <c r="BC4736" s="416"/>
      <c r="BD4736" s="416"/>
      <c r="BE4736" s="416"/>
      <c r="BF4736" s="416"/>
      <c r="BG4736" s="416"/>
      <c r="BH4736" s="416"/>
      <c r="BI4736" s="416"/>
      <c r="BJ4736" s="416"/>
    </row>
    <row r="4737" spans="10:62" x14ac:dyDescent="0.2">
      <c r="J4737" s="385"/>
      <c r="K4737" s="217"/>
      <c r="L4737" s="217"/>
      <c r="M4737" s="693"/>
      <c r="N4737" s="693"/>
      <c r="O4737" s="359"/>
      <c r="P4737" s="619"/>
      <c r="Q4737" s="672"/>
      <c r="R4737" s="672"/>
      <c r="S4737" s="672"/>
      <c r="T4737" s="385"/>
      <c r="U4737" s="385"/>
      <c r="V4737" s="385"/>
      <c r="W4737" s="385"/>
      <c r="X4737" s="693"/>
      <c r="Y4737" s="325"/>
      <c r="Z4737" s="308"/>
      <c r="AA4737" s="383"/>
      <c r="AC4737" s="325"/>
      <c r="AD4737" s="325"/>
      <c r="AF4737" s="383"/>
      <c r="AH4737" s="325"/>
      <c r="AI4737" s="325"/>
      <c r="AK4737" s="385"/>
      <c r="AL4737" s="385"/>
      <c r="AM4737" s="359"/>
      <c r="AN4737" s="385"/>
      <c r="AO4737" s="385"/>
      <c r="AP4737" s="385"/>
      <c r="AQ4737" s="385"/>
      <c r="AR4737" s="385"/>
      <c r="AS4737" s="385"/>
      <c r="AT4737" s="385"/>
      <c r="AU4737" s="359"/>
      <c r="AW4737" s="416"/>
      <c r="AX4737" s="694"/>
      <c r="AY4737" s="641"/>
      <c r="AZ4737" s="385"/>
      <c r="BA4737" s="385"/>
      <c r="BB4737" s="416"/>
      <c r="BC4737" s="416"/>
      <c r="BD4737" s="416"/>
      <c r="BE4737" s="416"/>
      <c r="BF4737" s="416"/>
      <c r="BG4737" s="416"/>
      <c r="BH4737" s="416"/>
      <c r="BI4737" s="416"/>
      <c r="BJ4737" s="416"/>
    </row>
    <row r="4738" spans="10:62" x14ac:dyDescent="0.2">
      <c r="J4738" s="385"/>
      <c r="K4738" s="217"/>
      <c r="L4738" s="217"/>
      <c r="M4738" s="693"/>
      <c r="N4738" s="693"/>
      <c r="O4738" s="359"/>
      <c r="P4738" s="619"/>
      <c r="Q4738" s="672"/>
      <c r="R4738" s="672"/>
      <c r="S4738" s="672"/>
      <c r="T4738" s="385"/>
      <c r="U4738" s="385"/>
      <c r="V4738" s="385"/>
      <c r="W4738" s="385"/>
      <c r="X4738" s="693"/>
      <c r="Y4738" s="325"/>
      <c r="Z4738" s="308"/>
      <c r="AA4738" s="383"/>
      <c r="AC4738" s="325"/>
      <c r="AD4738" s="325"/>
      <c r="AF4738" s="383"/>
      <c r="AH4738" s="325"/>
      <c r="AI4738" s="325"/>
      <c r="AK4738" s="385"/>
      <c r="AL4738" s="385"/>
      <c r="AM4738" s="359"/>
      <c r="AN4738" s="385"/>
      <c r="AO4738" s="385"/>
      <c r="AP4738" s="385"/>
      <c r="AQ4738" s="385"/>
      <c r="AR4738" s="385"/>
      <c r="AS4738" s="385"/>
      <c r="AT4738" s="385"/>
      <c r="AU4738" s="359"/>
      <c r="AW4738" s="416"/>
      <c r="AX4738" s="694"/>
      <c r="AY4738" s="641"/>
      <c r="AZ4738" s="385"/>
      <c r="BA4738" s="385"/>
      <c r="BB4738" s="416"/>
      <c r="BC4738" s="416"/>
      <c r="BD4738" s="416"/>
      <c r="BE4738" s="416"/>
      <c r="BF4738" s="416"/>
      <c r="BG4738" s="416"/>
      <c r="BH4738" s="416"/>
      <c r="BI4738" s="416"/>
      <c r="BJ4738" s="416"/>
    </row>
    <row r="4739" spans="10:62" x14ac:dyDescent="0.2">
      <c r="J4739" s="385"/>
      <c r="K4739" s="217"/>
      <c r="L4739" s="217"/>
      <c r="M4739" s="693"/>
      <c r="N4739" s="693"/>
      <c r="O4739" s="359"/>
      <c r="P4739" s="619"/>
      <c r="Q4739" s="672"/>
      <c r="R4739" s="672"/>
      <c r="S4739" s="672"/>
      <c r="T4739" s="385"/>
      <c r="U4739" s="385"/>
      <c r="V4739" s="385"/>
      <c r="W4739" s="385"/>
      <c r="X4739" s="693"/>
      <c r="Y4739" s="325"/>
      <c r="Z4739" s="308"/>
      <c r="AA4739" s="383"/>
      <c r="AC4739" s="325"/>
      <c r="AD4739" s="325"/>
      <c r="AF4739" s="383"/>
      <c r="AH4739" s="325"/>
      <c r="AI4739" s="325"/>
      <c r="AK4739" s="385"/>
      <c r="AL4739" s="385"/>
      <c r="AM4739" s="359"/>
      <c r="AN4739" s="385"/>
      <c r="AO4739" s="385"/>
      <c r="AP4739" s="385"/>
      <c r="AQ4739" s="385"/>
      <c r="AR4739" s="385"/>
      <c r="AS4739" s="385"/>
      <c r="AT4739" s="385"/>
      <c r="AU4739" s="359"/>
      <c r="AW4739" s="416"/>
      <c r="AX4739" s="694"/>
      <c r="AY4739" s="641"/>
      <c r="AZ4739" s="385"/>
      <c r="BA4739" s="385"/>
      <c r="BB4739" s="416"/>
      <c r="BC4739" s="416"/>
      <c r="BD4739" s="416"/>
      <c r="BE4739" s="416"/>
      <c r="BF4739" s="416"/>
      <c r="BG4739" s="416"/>
      <c r="BH4739" s="416"/>
      <c r="BI4739" s="416"/>
      <c r="BJ4739" s="416"/>
    </row>
    <row r="4740" spans="10:62" x14ac:dyDescent="0.2">
      <c r="J4740" s="385"/>
      <c r="K4740" s="217"/>
      <c r="L4740" s="217"/>
      <c r="M4740" s="693"/>
      <c r="N4740" s="693"/>
      <c r="O4740" s="359"/>
      <c r="P4740" s="619"/>
      <c r="Q4740" s="672"/>
      <c r="R4740" s="672"/>
      <c r="S4740" s="672"/>
      <c r="T4740" s="385"/>
      <c r="U4740" s="385"/>
      <c r="V4740" s="385"/>
      <c r="W4740" s="385"/>
      <c r="X4740" s="693"/>
      <c r="Y4740" s="325"/>
      <c r="Z4740" s="308"/>
      <c r="AA4740" s="383"/>
      <c r="AC4740" s="325"/>
      <c r="AD4740" s="325"/>
      <c r="AF4740" s="383"/>
      <c r="AH4740" s="325"/>
      <c r="AI4740" s="325"/>
      <c r="AK4740" s="385"/>
      <c r="AL4740" s="385"/>
      <c r="AM4740" s="359"/>
      <c r="AN4740" s="385"/>
      <c r="AO4740" s="385"/>
      <c r="AP4740" s="385"/>
      <c r="AQ4740" s="385"/>
      <c r="AR4740" s="385"/>
      <c r="AS4740" s="385"/>
      <c r="AT4740" s="385"/>
      <c r="AU4740" s="359"/>
      <c r="AW4740" s="416"/>
      <c r="AX4740" s="694"/>
      <c r="AY4740" s="641"/>
      <c r="AZ4740" s="385"/>
      <c r="BA4740" s="385"/>
      <c r="BB4740" s="416"/>
      <c r="BC4740" s="416"/>
      <c r="BD4740" s="416"/>
      <c r="BE4740" s="416"/>
      <c r="BF4740" s="416"/>
      <c r="BG4740" s="416"/>
      <c r="BH4740" s="416"/>
      <c r="BI4740" s="416"/>
      <c r="BJ4740" s="416"/>
    </row>
    <row r="4741" spans="10:62" x14ac:dyDescent="0.2">
      <c r="J4741" s="385"/>
      <c r="K4741" s="217"/>
      <c r="L4741" s="217"/>
      <c r="M4741" s="693"/>
      <c r="N4741" s="693"/>
      <c r="O4741" s="359"/>
      <c r="P4741" s="619"/>
      <c r="Q4741" s="672"/>
      <c r="R4741" s="672"/>
      <c r="S4741" s="672"/>
      <c r="T4741" s="385"/>
      <c r="U4741" s="385"/>
      <c r="V4741" s="385"/>
      <c r="W4741" s="385"/>
      <c r="X4741" s="693"/>
      <c r="Y4741" s="325"/>
      <c r="Z4741" s="308"/>
      <c r="AA4741" s="383"/>
      <c r="AC4741" s="325"/>
      <c r="AD4741" s="325"/>
      <c r="AF4741" s="383"/>
      <c r="AH4741" s="325"/>
      <c r="AI4741" s="325"/>
      <c r="AK4741" s="385"/>
      <c r="AL4741" s="385"/>
      <c r="AM4741" s="359"/>
      <c r="AN4741" s="385"/>
      <c r="AO4741" s="385"/>
      <c r="AP4741" s="385"/>
      <c r="AQ4741" s="385"/>
      <c r="AR4741" s="385"/>
      <c r="AS4741" s="385"/>
      <c r="AT4741" s="385"/>
      <c r="AU4741" s="359"/>
      <c r="AW4741" s="416"/>
      <c r="AX4741" s="694"/>
      <c r="AY4741" s="641"/>
      <c r="AZ4741" s="385"/>
      <c r="BA4741" s="385"/>
      <c r="BB4741" s="416"/>
      <c r="BC4741" s="416"/>
      <c r="BD4741" s="416"/>
      <c r="BE4741" s="416"/>
      <c r="BF4741" s="416"/>
      <c r="BG4741" s="416"/>
      <c r="BH4741" s="416"/>
      <c r="BI4741" s="416"/>
      <c r="BJ4741" s="416"/>
    </row>
    <row r="4742" spans="10:62" x14ac:dyDescent="0.2">
      <c r="J4742" s="385"/>
      <c r="K4742" s="217"/>
      <c r="L4742" s="217"/>
      <c r="M4742" s="693"/>
      <c r="N4742" s="693"/>
      <c r="O4742" s="359"/>
      <c r="P4742" s="619"/>
      <c r="Q4742" s="672"/>
      <c r="R4742" s="672"/>
      <c r="S4742" s="672"/>
      <c r="T4742" s="385"/>
      <c r="U4742" s="385"/>
      <c r="V4742" s="385"/>
      <c r="W4742" s="385"/>
      <c r="X4742" s="693"/>
      <c r="Y4742" s="325"/>
      <c r="Z4742" s="308"/>
      <c r="AA4742" s="383"/>
      <c r="AC4742" s="325"/>
      <c r="AD4742" s="325"/>
      <c r="AF4742" s="383"/>
      <c r="AH4742" s="325"/>
      <c r="AI4742" s="325"/>
      <c r="AK4742" s="385"/>
      <c r="AL4742" s="385"/>
      <c r="AM4742" s="359"/>
      <c r="AN4742" s="385"/>
      <c r="AO4742" s="385"/>
      <c r="AP4742" s="385"/>
      <c r="AQ4742" s="385"/>
      <c r="AR4742" s="385"/>
      <c r="AS4742" s="385"/>
      <c r="AT4742" s="385"/>
      <c r="AU4742" s="359"/>
      <c r="AW4742" s="416"/>
      <c r="AX4742" s="694"/>
      <c r="AY4742" s="641"/>
      <c r="AZ4742" s="385"/>
      <c r="BA4742" s="385"/>
      <c r="BB4742" s="416"/>
      <c r="BC4742" s="416"/>
      <c r="BD4742" s="416"/>
      <c r="BE4742" s="416"/>
      <c r="BF4742" s="416"/>
      <c r="BG4742" s="416"/>
      <c r="BH4742" s="416"/>
      <c r="BI4742" s="416"/>
      <c r="BJ4742" s="416"/>
    </row>
    <row r="4743" spans="10:62" x14ac:dyDescent="0.2">
      <c r="J4743" s="385"/>
      <c r="K4743" s="217"/>
      <c r="L4743" s="217"/>
      <c r="M4743" s="693"/>
      <c r="N4743" s="693"/>
      <c r="O4743" s="359"/>
      <c r="P4743" s="619"/>
      <c r="Q4743" s="672"/>
      <c r="R4743" s="672"/>
      <c r="S4743" s="672"/>
      <c r="T4743" s="385"/>
      <c r="U4743" s="385"/>
      <c r="V4743" s="385"/>
      <c r="W4743" s="385"/>
      <c r="X4743" s="693"/>
      <c r="Y4743" s="325"/>
      <c r="Z4743" s="308"/>
      <c r="AA4743" s="383"/>
      <c r="AC4743" s="325"/>
      <c r="AD4743" s="325"/>
      <c r="AF4743" s="383"/>
      <c r="AH4743" s="325"/>
      <c r="AI4743" s="325"/>
      <c r="AK4743" s="385"/>
      <c r="AL4743" s="385"/>
      <c r="AM4743" s="359"/>
      <c r="AN4743" s="385"/>
      <c r="AO4743" s="385"/>
      <c r="AP4743" s="385"/>
      <c r="AQ4743" s="385"/>
      <c r="AR4743" s="385"/>
      <c r="AS4743" s="385"/>
      <c r="AT4743" s="385"/>
      <c r="AU4743" s="359"/>
      <c r="AW4743" s="416"/>
      <c r="AX4743" s="694"/>
      <c r="AY4743" s="641"/>
      <c r="AZ4743" s="385"/>
      <c r="BA4743" s="385"/>
      <c r="BB4743" s="416"/>
      <c r="BC4743" s="416"/>
      <c r="BD4743" s="416"/>
      <c r="BE4743" s="416"/>
      <c r="BF4743" s="416"/>
      <c r="BG4743" s="416"/>
      <c r="BH4743" s="416"/>
      <c r="BI4743" s="416"/>
      <c r="BJ4743" s="416"/>
    </row>
    <row r="4744" spans="10:62" x14ac:dyDescent="0.2">
      <c r="J4744" s="385"/>
      <c r="K4744" s="217"/>
      <c r="L4744" s="217"/>
      <c r="M4744" s="693"/>
      <c r="N4744" s="693"/>
      <c r="O4744" s="359"/>
      <c r="P4744" s="619"/>
      <c r="Q4744" s="672"/>
      <c r="R4744" s="672"/>
      <c r="S4744" s="672"/>
      <c r="T4744" s="385"/>
      <c r="U4744" s="385"/>
      <c r="V4744" s="385"/>
      <c r="W4744" s="385"/>
      <c r="X4744" s="693"/>
      <c r="Y4744" s="325"/>
      <c r="Z4744" s="308"/>
      <c r="AA4744" s="383"/>
      <c r="AC4744" s="325"/>
      <c r="AD4744" s="325"/>
      <c r="AF4744" s="383"/>
      <c r="AH4744" s="325"/>
      <c r="AI4744" s="325"/>
      <c r="AK4744" s="385"/>
      <c r="AL4744" s="385"/>
      <c r="AM4744" s="359"/>
      <c r="AN4744" s="385"/>
      <c r="AO4744" s="385"/>
      <c r="AP4744" s="385"/>
      <c r="AQ4744" s="385"/>
      <c r="AR4744" s="385"/>
      <c r="AS4744" s="385"/>
      <c r="AT4744" s="385"/>
      <c r="AU4744" s="359"/>
      <c r="AW4744" s="416"/>
      <c r="AX4744" s="694"/>
      <c r="AY4744" s="641"/>
      <c r="AZ4744" s="385"/>
      <c r="BA4744" s="385"/>
      <c r="BB4744" s="416"/>
      <c r="BC4744" s="416"/>
      <c r="BD4744" s="416"/>
      <c r="BE4744" s="416"/>
      <c r="BF4744" s="416"/>
      <c r="BG4744" s="416"/>
      <c r="BH4744" s="416"/>
      <c r="BI4744" s="416"/>
      <c r="BJ4744" s="416"/>
    </row>
    <row r="4745" spans="10:62" x14ac:dyDescent="0.2">
      <c r="J4745" s="385"/>
      <c r="K4745" s="217"/>
      <c r="L4745" s="217"/>
      <c r="M4745" s="693"/>
      <c r="N4745" s="693"/>
      <c r="O4745" s="359"/>
      <c r="P4745" s="619"/>
      <c r="Q4745" s="672"/>
      <c r="R4745" s="672"/>
      <c r="S4745" s="672"/>
      <c r="T4745" s="385"/>
      <c r="U4745" s="385"/>
      <c r="V4745" s="385"/>
      <c r="W4745" s="385"/>
      <c r="X4745" s="693"/>
      <c r="Y4745" s="325"/>
      <c r="Z4745" s="308"/>
      <c r="AA4745" s="383"/>
      <c r="AC4745" s="325"/>
      <c r="AD4745" s="325"/>
      <c r="AF4745" s="383"/>
      <c r="AH4745" s="325"/>
      <c r="AI4745" s="325"/>
      <c r="AK4745" s="385"/>
      <c r="AL4745" s="385"/>
      <c r="AM4745" s="359"/>
      <c r="AN4745" s="385"/>
      <c r="AO4745" s="385"/>
      <c r="AP4745" s="385"/>
      <c r="AQ4745" s="385"/>
      <c r="AR4745" s="385"/>
      <c r="AS4745" s="385"/>
      <c r="AT4745" s="385"/>
      <c r="AU4745" s="359"/>
      <c r="AW4745" s="416"/>
      <c r="AX4745" s="694"/>
      <c r="AY4745" s="641"/>
      <c r="AZ4745" s="385"/>
      <c r="BA4745" s="385"/>
      <c r="BB4745" s="416"/>
      <c r="BC4745" s="416"/>
      <c r="BD4745" s="416"/>
      <c r="BE4745" s="416"/>
      <c r="BF4745" s="416"/>
      <c r="BG4745" s="416"/>
      <c r="BH4745" s="416"/>
      <c r="BI4745" s="416"/>
      <c r="BJ4745" s="416"/>
    </row>
    <row r="4746" spans="10:62" x14ac:dyDescent="0.2">
      <c r="J4746" s="385"/>
      <c r="K4746" s="217"/>
      <c r="L4746" s="217"/>
      <c r="M4746" s="693"/>
      <c r="N4746" s="693"/>
      <c r="O4746" s="359"/>
      <c r="P4746" s="619"/>
      <c r="Q4746" s="672"/>
      <c r="R4746" s="672"/>
      <c r="S4746" s="672"/>
      <c r="T4746" s="385"/>
      <c r="U4746" s="385"/>
      <c r="V4746" s="385"/>
      <c r="W4746" s="385"/>
      <c r="X4746" s="693"/>
      <c r="Y4746" s="325"/>
      <c r="Z4746" s="308"/>
      <c r="AA4746" s="383"/>
      <c r="AC4746" s="325"/>
      <c r="AD4746" s="325"/>
      <c r="AF4746" s="383"/>
      <c r="AH4746" s="325"/>
      <c r="AI4746" s="325"/>
      <c r="AK4746" s="385"/>
      <c r="AL4746" s="385"/>
      <c r="AM4746" s="359"/>
      <c r="AN4746" s="385"/>
      <c r="AO4746" s="385"/>
      <c r="AP4746" s="385"/>
      <c r="AQ4746" s="385"/>
      <c r="AR4746" s="385"/>
      <c r="AS4746" s="385"/>
      <c r="AT4746" s="385"/>
      <c r="AU4746" s="359"/>
      <c r="AW4746" s="416"/>
      <c r="AX4746" s="694"/>
      <c r="AY4746" s="641"/>
      <c r="AZ4746" s="385"/>
      <c r="BA4746" s="385"/>
      <c r="BB4746" s="416"/>
      <c r="BC4746" s="416"/>
      <c r="BD4746" s="416"/>
      <c r="BE4746" s="416"/>
      <c r="BF4746" s="416"/>
      <c r="BG4746" s="416"/>
      <c r="BH4746" s="416"/>
      <c r="BI4746" s="416"/>
      <c r="BJ4746" s="416"/>
    </row>
    <row r="4747" spans="10:62" x14ac:dyDescent="0.2">
      <c r="J4747" s="385"/>
      <c r="K4747" s="217"/>
      <c r="L4747" s="217"/>
      <c r="M4747" s="693"/>
      <c r="N4747" s="693"/>
      <c r="O4747" s="359"/>
      <c r="P4747" s="619"/>
      <c r="Q4747" s="672"/>
      <c r="R4747" s="672"/>
      <c r="S4747" s="672"/>
      <c r="T4747" s="385"/>
      <c r="U4747" s="385"/>
      <c r="V4747" s="385"/>
      <c r="W4747" s="385"/>
      <c r="X4747" s="693"/>
      <c r="Y4747" s="325"/>
      <c r="Z4747" s="308"/>
      <c r="AA4747" s="383"/>
      <c r="AC4747" s="325"/>
      <c r="AD4747" s="325"/>
      <c r="AF4747" s="383"/>
      <c r="AH4747" s="325"/>
      <c r="AI4747" s="325"/>
      <c r="AK4747" s="385"/>
      <c r="AL4747" s="385"/>
      <c r="AM4747" s="359"/>
      <c r="AN4747" s="385"/>
      <c r="AO4747" s="385"/>
      <c r="AP4747" s="385"/>
      <c r="AQ4747" s="385"/>
      <c r="AR4747" s="385"/>
      <c r="AS4747" s="385"/>
      <c r="AT4747" s="385"/>
      <c r="AU4747" s="359"/>
      <c r="AW4747" s="416"/>
      <c r="AX4747" s="694"/>
      <c r="AY4747" s="641"/>
      <c r="AZ4747" s="385"/>
      <c r="BA4747" s="385"/>
      <c r="BB4747" s="416"/>
      <c r="BC4747" s="416"/>
      <c r="BD4747" s="416"/>
      <c r="BE4747" s="416"/>
      <c r="BF4747" s="416"/>
      <c r="BG4747" s="416"/>
      <c r="BH4747" s="416"/>
      <c r="BI4747" s="416"/>
      <c r="BJ4747" s="416"/>
    </row>
    <row r="4748" spans="10:62" x14ac:dyDescent="0.2">
      <c r="J4748" s="385"/>
      <c r="K4748" s="217"/>
      <c r="L4748" s="217"/>
      <c r="M4748" s="693"/>
      <c r="N4748" s="693"/>
      <c r="O4748" s="359"/>
      <c r="P4748" s="619"/>
      <c r="Q4748" s="672"/>
      <c r="R4748" s="672"/>
      <c r="S4748" s="672"/>
      <c r="T4748" s="385"/>
      <c r="U4748" s="385"/>
      <c r="V4748" s="385"/>
      <c r="W4748" s="385"/>
      <c r="X4748" s="693"/>
      <c r="Y4748" s="325"/>
      <c r="Z4748" s="308"/>
      <c r="AA4748" s="383"/>
      <c r="AC4748" s="325"/>
      <c r="AD4748" s="325"/>
      <c r="AF4748" s="383"/>
      <c r="AH4748" s="325"/>
      <c r="AI4748" s="325"/>
      <c r="AK4748" s="385"/>
      <c r="AL4748" s="385"/>
      <c r="AM4748" s="359"/>
      <c r="AN4748" s="385"/>
      <c r="AO4748" s="385"/>
      <c r="AP4748" s="385"/>
      <c r="AQ4748" s="385"/>
      <c r="AR4748" s="385"/>
      <c r="AS4748" s="385"/>
      <c r="AT4748" s="385"/>
      <c r="AU4748" s="359"/>
      <c r="AW4748" s="416"/>
      <c r="AX4748" s="694"/>
      <c r="AY4748" s="641"/>
      <c r="AZ4748" s="385"/>
      <c r="BA4748" s="385"/>
      <c r="BB4748" s="416"/>
      <c r="BC4748" s="416"/>
      <c r="BD4748" s="416"/>
      <c r="BE4748" s="416"/>
      <c r="BF4748" s="416"/>
      <c r="BG4748" s="416"/>
      <c r="BH4748" s="416"/>
      <c r="BI4748" s="416"/>
      <c r="BJ4748" s="416"/>
    </row>
    <row r="4749" spans="10:62" x14ac:dyDescent="0.2">
      <c r="J4749" s="385"/>
      <c r="K4749" s="217"/>
      <c r="L4749" s="217"/>
      <c r="M4749" s="693"/>
      <c r="N4749" s="693"/>
      <c r="O4749" s="359"/>
      <c r="P4749" s="619"/>
      <c r="Q4749" s="672"/>
      <c r="R4749" s="672"/>
      <c r="S4749" s="672"/>
      <c r="T4749" s="385"/>
      <c r="U4749" s="385"/>
      <c r="V4749" s="385"/>
      <c r="W4749" s="385"/>
      <c r="X4749" s="693"/>
      <c r="Y4749" s="325"/>
      <c r="Z4749" s="308"/>
      <c r="AA4749" s="383"/>
      <c r="AC4749" s="325"/>
      <c r="AD4749" s="325"/>
      <c r="AF4749" s="383"/>
      <c r="AH4749" s="325"/>
      <c r="AI4749" s="325"/>
      <c r="AK4749" s="385"/>
      <c r="AL4749" s="385"/>
      <c r="AM4749" s="359"/>
      <c r="AN4749" s="385"/>
      <c r="AO4749" s="385"/>
      <c r="AP4749" s="385"/>
      <c r="AQ4749" s="385"/>
      <c r="AR4749" s="385"/>
      <c r="AS4749" s="385"/>
      <c r="AT4749" s="385"/>
      <c r="AU4749" s="359"/>
      <c r="AW4749" s="416"/>
      <c r="AX4749" s="694"/>
      <c r="AY4749" s="641"/>
      <c r="AZ4749" s="385"/>
      <c r="BA4749" s="385"/>
      <c r="BB4749" s="416"/>
      <c r="BC4749" s="416"/>
      <c r="BD4749" s="416"/>
      <c r="BE4749" s="416"/>
      <c r="BF4749" s="416"/>
      <c r="BG4749" s="416"/>
      <c r="BH4749" s="416"/>
      <c r="BI4749" s="416"/>
      <c r="BJ4749" s="416"/>
    </row>
    <row r="4750" spans="10:62" x14ac:dyDescent="0.2">
      <c r="J4750" s="385"/>
      <c r="K4750" s="217"/>
      <c r="L4750" s="217"/>
      <c r="M4750" s="693"/>
      <c r="N4750" s="693"/>
      <c r="O4750" s="359"/>
      <c r="P4750" s="619"/>
      <c r="Q4750" s="672"/>
      <c r="R4750" s="672"/>
      <c r="S4750" s="672"/>
      <c r="T4750" s="385"/>
      <c r="U4750" s="385"/>
      <c r="V4750" s="385"/>
      <c r="W4750" s="385"/>
      <c r="X4750" s="693"/>
      <c r="Y4750" s="325"/>
      <c r="Z4750" s="308"/>
      <c r="AA4750" s="383"/>
      <c r="AC4750" s="325"/>
      <c r="AD4750" s="325"/>
      <c r="AF4750" s="383"/>
      <c r="AH4750" s="325"/>
      <c r="AI4750" s="325"/>
      <c r="AK4750" s="385"/>
      <c r="AL4750" s="385"/>
      <c r="AM4750" s="359"/>
      <c r="AN4750" s="385"/>
      <c r="AO4750" s="385"/>
      <c r="AP4750" s="385"/>
      <c r="AQ4750" s="385"/>
      <c r="AR4750" s="385"/>
      <c r="AS4750" s="385"/>
      <c r="AT4750" s="385"/>
      <c r="AU4750" s="359"/>
      <c r="AW4750" s="416"/>
      <c r="AX4750" s="694"/>
      <c r="AY4750" s="641"/>
      <c r="AZ4750" s="385"/>
      <c r="BA4750" s="385"/>
      <c r="BB4750" s="416"/>
      <c r="BC4750" s="416"/>
      <c r="BD4750" s="416"/>
      <c r="BE4750" s="416"/>
      <c r="BF4750" s="416"/>
      <c r="BG4750" s="416"/>
      <c r="BH4750" s="416"/>
      <c r="BI4750" s="416"/>
      <c r="BJ4750" s="416"/>
    </row>
    <row r="4751" spans="10:62" x14ac:dyDescent="0.2">
      <c r="J4751" s="385"/>
      <c r="K4751" s="217"/>
      <c r="L4751" s="217"/>
      <c r="M4751" s="693"/>
      <c r="N4751" s="693"/>
      <c r="O4751" s="359"/>
      <c r="P4751" s="619"/>
      <c r="Q4751" s="672"/>
      <c r="R4751" s="672"/>
      <c r="S4751" s="672"/>
      <c r="T4751" s="385"/>
      <c r="U4751" s="385"/>
      <c r="V4751" s="385"/>
      <c r="W4751" s="385"/>
      <c r="X4751" s="693"/>
      <c r="Y4751" s="325"/>
      <c r="Z4751" s="308"/>
      <c r="AA4751" s="383"/>
      <c r="AC4751" s="325"/>
      <c r="AD4751" s="325"/>
      <c r="AF4751" s="383"/>
      <c r="AH4751" s="325"/>
      <c r="AI4751" s="325"/>
      <c r="AK4751" s="385"/>
      <c r="AL4751" s="385"/>
      <c r="AM4751" s="359"/>
      <c r="AN4751" s="385"/>
      <c r="AO4751" s="385"/>
      <c r="AP4751" s="385"/>
      <c r="AQ4751" s="385"/>
      <c r="AR4751" s="385"/>
      <c r="AS4751" s="385"/>
      <c r="AT4751" s="385"/>
      <c r="AU4751" s="359"/>
      <c r="AW4751" s="416"/>
      <c r="AX4751" s="694"/>
      <c r="AY4751" s="641"/>
      <c r="AZ4751" s="385"/>
      <c r="BA4751" s="385"/>
      <c r="BB4751" s="416"/>
      <c r="BC4751" s="416"/>
      <c r="BD4751" s="416"/>
      <c r="BE4751" s="416"/>
      <c r="BF4751" s="416"/>
      <c r="BG4751" s="416"/>
      <c r="BH4751" s="416"/>
      <c r="BI4751" s="416"/>
      <c r="BJ4751" s="416"/>
    </row>
    <row r="4752" spans="10:62" x14ac:dyDescent="0.2">
      <c r="J4752" s="385"/>
      <c r="K4752" s="217"/>
      <c r="L4752" s="217"/>
      <c r="M4752" s="693"/>
      <c r="N4752" s="693"/>
      <c r="O4752" s="359"/>
      <c r="P4752" s="619"/>
      <c r="Q4752" s="672"/>
      <c r="R4752" s="672"/>
      <c r="S4752" s="672"/>
      <c r="T4752" s="385"/>
      <c r="U4752" s="385"/>
      <c r="V4752" s="385"/>
      <c r="W4752" s="385"/>
      <c r="X4752" s="693"/>
      <c r="Y4752" s="325"/>
      <c r="Z4752" s="308"/>
      <c r="AA4752" s="383"/>
      <c r="AC4752" s="325"/>
      <c r="AD4752" s="325"/>
      <c r="AF4752" s="383"/>
      <c r="AH4752" s="325"/>
      <c r="AI4752" s="325"/>
      <c r="AK4752" s="385"/>
      <c r="AL4752" s="385"/>
      <c r="AM4752" s="359"/>
      <c r="AN4752" s="385"/>
      <c r="AO4752" s="385"/>
      <c r="AP4752" s="385"/>
      <c r="AQ4752" s="385"/>
      <c r="AR4752" s="385"/>
      <c r="AS4752" s="385"/>
      <c r="AT4752" s="385"/>
      <c r="AU4752" s="359"/>
      <c r="AW4752" s="416"/>
      <c r="AX4752" s="694"/>
      <c r="AY4752" s="641"/>
      <c r="AZ4752" s="385"/>
      <c r="BA4752" s="385"/>
      <c r="BB4752" s="416"/>
      <c r="BC4752" s="416"/>
      <c r="BD4752" s="416"/>
      <c r="BE4752" s="416"/>
      <c r="BF4752" s="416"/>
      <c r="BG4752" s="416"/>
      <c r="BH4752" s="416"/>
      <c r="BI4752" s="416"/>
      <c r="BJ4752" s="416"/>
    </row>
    <row r="4753" spans="10:62" x14ac:dyDescent="0.2">
      <c r="J4753" s="385"/>
      <c r="K4753" s="217"/>
      <c r="L4753" s="217"/>
      <c r="M4753" s="693"/>
      <c r="N4753" s="693"/>
      <c r="O4753" s="359"/>
      <c r="P4753" s="619"/>
      <c r="Q4753" s="672"/>
      <c r="R4753" s="672"/>
      <c r="S4753" s="672"/>
      <c r="T4753" s="385"/>
      <c r="U4753" s="385"/>
      <c r="V4753" s="385"/>
      <c r="W4753" s="385"/>
      <c r="X4753" s="693"/>
      <c r="Y4753" s="325"/>
      <c r="Z4753" s="308"/>
      <c r="AA4753" s="383"/>
      <c r="AC4753" s="325"/>
      <c r="AD4753" s="325"/>
      <c r="AF4753" s="383"/>
      <c r="AH4753" s="325"/>
      <c r="AI4753" s="325"/>
      <c r="AK4753" s="385"/>
      <c r="AL4753" s="385"/>
      <c r="AM4753" s="359"/>
      <c r="AN4753" s="385"/>
      <c r="AO4753" s="385"/>
      <c r="AP4753" s="385"/>
      <c r="AQ4753" s="385"/>
      <c r="AR4753" s="385"/>
      <c r="AS4753" s="385"/>
      <c r="AT4753" s="385"/>
      <c r="AU4753" s="359"/>
      <c r="AW4753" s="416"/>
      <c r="AX4753" s="694"/>
      <c r="AY4753" s="641"/>
      <c r="AZ4753" s="385"/>
      <c r="BA4753" s="385"/>
      <c r="BB4753" s="416"/>
      <c r="BC4753" s="416"/>
      <c r="BD4753" s="416"/>
      <c r="BE4753" s="416"/>
      <c r="BF4753" s="416"/>
      <c r="BG4753" s="416"/>
      <c r="BH4753" s="416"/>
      <c r="BI4753" s="416"/>
      <c r="BJ4753" s="416"/>
    </row>
    <row r="4754" spans="10:62" x14ac:dyDescent="0.2">
      <c r="J4754" s="385"/>
      <c r="K4754" s="217"/>
      <c r="L4754" s="217"/>
      <c r="M4754" s="693"/>
      <c r="N4754" s="693"/>
      <c r="O4754" s="359"/>
      <c r="P4754" s="619"/>
      <c r="Q4754" s="672"/>
      <c r="R4754" s="672"/>
      <c r="S4754" s="672"/>
      <c r="T4754" s="385"/>
      <c r="U4754" s="385"/>
      <c r="V4754" s="385"/>
      <c r="W4754" s="385"/>
      <c r="X4754" s="693"/>
      <c r="Y4754" s="325"/>
      <c r="Z4754" s="308"/>
      <c r="AA4754" s="383"/>
      <c r="AC4754" s="325"/>
      <c r="AD4754" s="325"/>
      <c r="AF4754" s="383"/>
      <c r="AH4754" s="325"/>
      <c r="AI4754" s="325"/>
      <c r="AK4754" s="385"/>
      <c r="AL4754" s="385"/>
      <c r="AM4754" s="359"/>
      <c r="AN4754" s="385"/>
      <c r="AO4754" s="385"/>
      <c r="AP4754" s="385"/>
      <c r="AQ4754" s="385"/>
      <c r="AR4754" s="385"/>
      <c r="AS4754" s="385"/>
      <c r="AT4754" s="385"/>
      <c r="AU4754" s="359"/>
      <c r="AW4754" s="416"/>
      <c r="AX4754" s="694"/>
      <c r="AY4754" s="641"/>
      <c r="AZ4754" s="385"/>
      <c r="BA4754" s="385"/>
      <c r="BB4754" s="416"/>
      <c r="BC4754" s="416"/>
      <c r="BD4754" s="416"/>
      <c r="BE4754" s="416"/>
      <c r="BF4754" s="416"/>
      <c r="BG4754" s="416"/>
      <c r="BH4754" s="416"/>
      <c r="BI4754" s="416"/>
      <c r="BJ4754" s="416"/>
    </row>
    <row r="4755" spans="10:62" x14ac:dyDescent="0.2">
      <c r="J4755" s="385"/>
      <c r="K4755" s="217"/>
      <c r="L4755" s="217"/>
      <c r="M4755" s="693"/>
      <c r="N4755" s="693"/>
      <c r="O4755" s="359"/>
      <c r="P4755" s="619"/>
      <c r="Q4755" s="672"/>
      <c r="R4755" s="672"/>
      <c r="S4755" s="672"/>
      <c r="T4755" s="385"/>
      <c r="U4755" s="385"/>
      <c r="V4755" s="385"/>
      <c r="W4755" s="385"/>
      <c r="X4755" s="693"/>
      <c r="Y4755" s="325"/>
      <c r="Z4755" s="308"/>
      <c r="AA4755" s="383"/>
      <c r="AC4755" s="325"/>
      <c r="AD4755" s="325"/>
      <c r="AF4755" s="383"/>
      <c r="AH4755" s="325"/>
      <c r="AI4755" s="325"/>
      <c r="AK4755" s="385"/>
      <c r="AL4755" s="385"/>
      <c r="AM4755" s="359"/>
      <c r="AN4755" s="385"/>
      <c r="AO4755" s="385"/>
      <c r="AP4755" s="385"/>
      <c r="AQ4755" s="385"/>
      <c r="AR4755" s="385"/>
      <c r="AS4755" s="385"/>
      <c r="AT4755" s="385"/>
      <c r="AU4755" s="359"/>
      <c r="AW4755" s="416"/>
      <c r="AX4755" s="694"/>
      <c r="AY4755" s="641"/>
      <c r="AZ4755" s="385"/>
      <c r="BA4755" s="385"/>
      <c r="BB4755" s="416"/>
      <c r="BC4755" s="416"/>
      <c r="BD4755" s="416"/>
      <c r="BE4755" s="416"/>
      <c r="BF4755" s="416"/>
      <c r="BG4755" s="416"/>
      <c r="BH4755" s="416"/>
      <c r="BI4755" s="416"/>
      <c r="BJ4755" s="416"/>
    </row>
    <row r="4756" spans="10:62" x14ac:dyDescent="0.2">
      <c r="J4756" s="385"/>
      <c r="K4756" s="217"/>
      <c r="L4756" s="217"/>
      <c r="M4756" s="693"/>
      <c r="N4756" s="693"/>
      <c r="O4756" s="359"/>
      <c r="P4756" s="619"/>
      <c r="Q4756" s="672"/>
      <c r="R4756" s="672"/>
      <c r="S4756" s="672"/>
      <c r="T4756" s="385"/>
      <c r="U4756" s="385"/>
      <c r="V4756" s="385"/>
      <c r="W4756" s="385"/>
      <c r="X4756" s="693"/>
      <c r="Y4756" s="325"/>
      <c r="Z4756" s="308"/>
      <c r="AA4756" s="383"/>
      <c r="AC4756" s="325"/>
      <c r="AD4756" s="325"/>
      <c r="AF4756" s="383"/>
      <c r="AH4756" s="325"/>
      <c r="AI4756" s="325"/>
      <c r="AK4756" s="385"/>
      <c r="AL4756" s="385"/>
      <c r="AM4756" s="359"/>
      <c r="AN4756" s="385"/>
      <c r="AO4756" s="385"/>
      <c r="AP4756" s="385"/>
      <c r="AQ4756" s="385"/>
      <c r="AR4756" s="385"/>
      <c r="AS4756" s="385"/>
      <c r="AT4756" s="385"/>
      <c r="AU4756" s="359"/>
      <c r="AW4756" s="416"/>
      <c r="AX4756" s="694"/>
      <c r="AY4756" s="641"/>
      <c r="AZ4756" s="385"/>
      <c r="BA4756" s="385"/>
      <c r="BB4756" s="416"/>
      <c r="BC4756" s="416"/>
      <c r="BD4756" s="416"/>
      <c r="BE4756" s="416"/>
      <c r="BF4756" s="416"/>
      <c r="BG4756" s="416"/>
      <c r="BH4756" s="416"/>
      <c r="BI4756" s="416"/>
      <c r="BJ4756" s="416"/>
    </row>
    <row r="4757" spans="10:62" x14ac:dyDescent="0.2">
      <c r="J4757" s="385"/>
      <c r="K4757" s="217"/>
      <c r="L4757" s="217"/>
      <c r="M4757" s="693"/>
      <c r="N4757" s="693"/>
      <c r="O4757" s="359"/>
      <c r="P4757" s="619"/>
      <c r="Q4757" s="672"/>
      <c r="R4757" s="672"/>
      <c r="S4757" s="672"/>
      <c r="T4757" s="385"/>
      <c r="U4757" s="385"/>
      <c r="V4757" s="385"/>
      <c r="W4757" s="385"/>
      <c r="X4757" s="693"/>
      <c r="Y4757" s="325"/>
      <c r="Z4757" s="308"/>
      <c r="AA4757" s="383"/>
      <c r="AC4757" s="325"/>
      <c r="AD4757" s="325"/>
      <c r="AF4757" s="383"/>
      <c r="AH4757" s="325"/>
      <c r="AI4757" s="325"/>
      <c r="AK4757" s="385"/>
      <c r="AL4757" s="385"/>
      <c r="AM4757" s="359"/>
      <c r="AN4757" s="385"/>
      <c r="AO4757" s="385"/>
      <c r="AP4757" s="385"/>
      <c r="AQ4757" s="385"/>
      <c r="AR4757" s="385"/>
      <c r="AS4757" s="385"/>
      <c r="AT4757" s="385"/>
      <c r="AU4757" s="359"/>
      <c r="AW4757" s="416"/>
      <c r="AX4757" s="694"/>
      <c r="AY4757" s="641"/>
      <c r="AZ4757" s="385"/>
      <c r="BA4757" s="385"/>
      <c r="BB4757" s="416"/>
      <c r="BC4757" s="416"/>
      <c r="BD4757" s="416"/>
      <c r="BE4757" s="416"/>
      <c r="BF4757" s="416"/>
      <c r="BG4757" s="416"/>
      <c r="BH4757" s="416"/>
      <c r="BI4757" s="416"/>
      <c r="BJ4757" s="416"/>
    </row>
    <row r="4758" spans="10:62" x14ac:dyDescent="0.2">
      <c r="J4758" s="385"/>
      <c r="K4758" s="217"/>
      <c r="L4758" s="217"/>
      <c r="M4758" s="693"/>
      <c r="N4758" s="693"/>
      <c r="O4758" s="359"/>
      <c r="P4758" s="619"/>
      <c r="Q4758" s="672"/>
      <c r="R4758" s="672"/>
      <c r="S4758" s="672"/>
      <c r="T4758" s="385"/>
      <c r="U4758" s="385"/>
      <c r="V4758" s="385"/>
      <c r="W4758" s="385"/>
      <c r="X4758" s="693"/>
      <c r="Y4758" s="325"/>
      <c r="Z4758" s="308"/>
      <c r="AA4758" s="383"/>
      <c r="AC4758" s="325"/>
      <c r="AD4758" s="325"/>
      <c r="AF4758" s="383"/>
      <c r="AH4758" s="325"/>
      <c r="AI4758" s="325"/>
      <c r="AK4758" s="385"/>
      <c r="AL4758" s="385"/>
      <c r="AM4758" s="359"/>
      <c r="AN4758" s="385"/>
      <c r="AO4758" s="385"/>
      <c r="AP4758" s="385"/>
      <c r="AQ4758" s="385"/>
      <c r="AR4758" s="385"/>
      <c r="AS4758" s="385"/>
      <c r="AT4758" s="385"/>
      <c r="AU4758" s="359"/>
      <c r="AW4758" s="416"/>
      <c r="AX4758" s="694"/>
      <c r="AY4758" s="641"/>
      <c r="AZ4758" s="385"/>
      <c r="BA4758" s="385"/>
      <c r="BB4758" s="416"/>
      <c r="BC4758" s="416"/>
      <c r="BD4758" s="416"/>
      <c r="BE4758" s="416"/>
      <c r="BF4758" s="416"/>
      <c r="BG4758" s="416"/>
      <c r="BH4758" s="416"/>
      <c r="BI4758" s="416"/>
      <c r="BJ4758" s="416"/>
    </row>
    <row r="4759" spans="10:62" x14ac:dyDescent="0.2">
      <c r="J4759" s="385"/>
      <c r="K4759" s="217"/>
      <c r="L4759" s="217"/>
      <c r="M4759" s="693"/>
      <c r="N4759" s="693"/>
      <c r="O4759" s="359"/>
      <c r="P4759" s="619"/>
      <c r="Q4759" s="672"/>
      <c r="R4759" s="672"/>
      <c r="S4759" s="672"/>
      <c r="T4759" s="385"/>
      <c r="U4759" s="385"/>
      <c r="V4759" s="385"/>
      <c r="W4759" s="385"/>
      <c r="X4759" s="693"/>
      <c r="Y4759" s="325"/>
      <c r="Z4759" s="308"/>
      <c r="AA4759" s="383"/>
      <c r="AC4759" s="325"/>
      <c r="AD4759" s="325"/>
      <c r="AF4759" s="383"/>
      <c r="AH4759" s="325"/>
      <c r="AI4759" s="325"/>
      <c r="AK4759" s="385"/>
      <c r="AL4759" s="385"/>
      <c r="AM4759" s="359"/>
      <c r="AN4759" s="385"/>
      <c r="AO4759" s="385"/>
      <c r="AP4759" s="385"/>
      <c r="AQ4759" s="385"/>
      <c r="AR4759" s="385"/>
      <c r="AS4759" s="385"/>
      <c r="AT4759" s="385"/>
      <c r="AU4759" s="359"/>
      <c r="AW4759" s="416"/>
      <c r="AX4759" s="694"/>
      <c r="AY4759" s="641"/>
      <c r="AZ4759" s="385"/>
      <c r="BA4759" s="385"/>
      <c r="BB4759" s="416"/>
      <c r="BC4759" s="416"/>
      <c r="BD4759" s="416"/>
      <c r="BE4759" s="416"/>
      <c r="BF4759" s="416"/>
      <c r="BG4759" s="416"/>
      <c r="BH4759" s="416"/>
      <c r="BI4759" s="416"/>
      <c r="BJ4759" s="416"/>
    </row>
    <row r="4760" spans="10:62" x14ac:dyDescent="0.2">
      <c r="J4760" s="385"/>
      <c r="K4760" s="217"/>
      <c r="L4760" s="217"/>
      <c r="M4760" s="693"/>
      <c r="N4760" s="693"/>
      <c r="O4760" s="359"/>
      <c r="P4760" s="619"/>
      <c r="Q4760" s="672"/>
      <c r="R4760" s="672"/>
      <c r="S4760" s="672"/>
      <c r="T4760" s="385"/>
      <c r="U4760" s="385"/>
      <c r="V4760" s="385"/>
      <c r="W4760" s="385"/>
      <c r="X4760" s="693"/>
      <c r="Y4760" s="325"/>
      <c r="Z4760" s="308"/>
      <c r="AA4760" s="383"/>
      <c r="AC4760" s="325"/>
      <c r="AD4760" s="325"/>
      <c r="AF4760" s="383"/>
      <c r="AH4760" s="325"/>
      <c r="AI4760" s="325"/>
      <c r="AK4760" s="385"/>
      <c r="AL4760" s="385"/>
      <c r="AM4760" s="359"/>
      <c r="AN4760" s="385"/>
      <c r="AO4760" s="385"/>
      <c r="AP4760" s="385"/>
      <c r="AQ4760" s="385"/>
      <c r="AR4760" s="385"/>
      <c r="AS4760" s="385"/>
      <c r="AT4760" s="385"/>
      <c r="AU4760" s="359"/>
      <c r="AW4760" s="416"/>
      <c r="AX4760" s="694"/>
      <c r="AY4760" s="641"/>
      <c r="AZ4760" s="385"/>
      <c r="BA4760" s="385"/>
      <c r="BB4760" s="416"/>
      <c r="BC4760" s="416"/>
      <c r="BD4760" s="416"/>
      <c r="BE4760" s="416"/>
      <c r="BF4760" s="416"/>
      <c r="BG4760" s="416"/>
      <c r="BH4760" s="416"/>
      <c r="BI4760" s="416"/>
      <c r="BJ4760" s="416"/>
    </row>
    <row r="4761" spans="10:62" x14ac:dyDescent="0.2">
      <c r="J4761" s="385"/>
      <c r="K4761" s="217"/>
      <c r="L4761" s="217"/>
      <c r="M4761" s="693"/>
      <c r="N4761" s="693"/>
      <c r="O4761" s="359"/>
      <c r="P4761" s="619"/>
      <c r="Q4761" s="672"/>
      <c r="R4761" s="672"/>
      <c r="S4761" s="672"/>
      <c r="T4761" s="385"/>
      <c r="U4761" s="385"/>
      <c r="V4761" s="385"/>
      <c r="W4761" s="385"/>
      <c r="X4761" s="693"/>
      <c r="Y4761" s="325"/>
      <c r="Z4761" s="308"/>
      <c r="AA4761" s="383"/>
      <c r="AC4761" s="325"/>
      <c r="AD4761" s="325"/>
      <c r="AF4761" s="383"/>
      <c r="AH4761" s="325"/>
      <c r="AI4761" s="325"/>
      <c r="AK4761" s="385"/>
      <c r="AL4761" s="385"/>
      <c r="AM4761" s="359"/>
      <c r="AN4761" s="385"/>
      <c r="AO4761" s="385"/>
      <c r="AP4761" s="385"/>
      <c r="AQ4761" s="385"/>
      <c r="AR4761" s="385"/>
      <c r="AS4761" s="385"/>
      <c r="AT4761" s="385"/>
      <c r="AU4761" s="359"/>
      <c r="AW4761" s="416"/>
      <c r="AX4761" s="694"/>
      <c r="AY4761" s="641"/>
      <c r="AZ4761" s="385"/>
      <c r="BA4761" s="385"/>
      <c r="BB4761" s="416"/>
      <c r="BC4761" s="416"/>
      <c r="BD4761" s="416"/>
      <c r="BE4761" s="416"/>
      <c r="BF4761" s="416"/>
      <c r="BG4761" s="416"/>
      <c r="BH4761" s="416"/>
      <c r="BI4761" s="416"/>
      <c r="BJ4761" s="416"/>
    </row>
    <row r="4762" spans="10:62" x14ac:dyDescent="0.2">
      <c r="J4762" s="385"/>
      <c r="K4762" s="217"/>
      <c r="L4762" s="217"/>
      <c r="M4762" s="693"/>
      <c r="N4762" s="693"/>
      <c r="O4762" s="359"/>
      <c r="P4762" s="619"/>
      <c r="Q4762" s="672"/>
      <c r="R4762" s="672"/>
      <c r="S4762" s="672"/>
      <c r="T4762" s="385"/>
      <c r="U4762" s="385"/>
      <c r="V4762" s="385"/>
      <c r="W4762" s="385"/>
      <c r="X4762" s="693"/>
      <c r="Y4762" s="325"/>
      <c r="Z4762" s="308"/>
      <c r="AA4762" s="383"/>
      <c r="AC4762" s="325"/>
      <c r="AD4762" s="325"/>
      <c r="AF4762" s="383"/>
      <c r="AH4762" s="325"/>
      <c r="AI4762" s="325"/>
      <c r="AK4762" s="385"/>
      <c r="AL4762" s="385"/>
      <c r="AM4762" s="359"/>
      <c r="AN4762" s="385"/>
      <c r="AO4762" s="385"/>
      <c r="AP4762" s="385"/>
      <c r="AQ4762" s="385"/>
      <c r="AR4762" s="385"/>
      <c r="AS4762" s="385"/>
      <c r="AT4762" s="385"/>
      <c r="AU4762" s="359"/>
      <c r="AW4762" s="416"/>
      <c r="AX4762" s="694"/>
      <c r="AY4762" s="641"/>
      <c r="AZ4762" s="385"/>
      <c r="BA4762" s="385"/>
      <c r="BB4762" s="416"/>
      <c r="BC4762" s="416"/>
      <c r="BD4762" s="416"/>
      <c r="BE4762" s="416"/>
      <c r="BF4762" s="416"/>
      <c r="BG4762" s="416"/>
      <c r="BH4762" s="416"/>
      <c r="BI4762" s="416"/>
      <c r="BJ4762" s="416"/>
    </row>
    <row r="4763" spans="10:62" x14ac:dyDescent="0.2">
      <c r="J4763" s="385"/>
      <c r="K4763" s="217"/>
      <c r="L4763" s="217"/>
      <c r="M4763" s="693"/>
      <c r="N4763" s="693"/>
      <c r="O4763" s="359"/>
      <c r="P4763" s="619"/>
      <c r="Q4763" s="672"/>
      <c r="R4763" s="672"/>
      <c r="S4763" s="672"/>
      <c r="T4763" s="385"/>
      <c r="U4763" s="385"/>
      <c r="V4763" s="385"/>
      <c r="W4763" s="385"/>
      <c r="X4763" s="693"/>
      <c r="Y4763" s="325"/>
      <c r="Z4763" s="308"/>
      <c r="AA4763" s="383"/>
      <c r="AC4763" s="325"/>
      <c r="AD4763" s="325"/>
      <c r="AF4763" s="383"/>
      <c r="AH4763" s="325"/>
      <c r="AI4763" s="325"/>
      <c r="AK4763" s="385"/>
      <c r="AL4763" s="385"/>
      <c r="AM4763" s="359"/>
      <c r="AN4763" s="385"/>
      <c r="AO4763" s="385"/>
      <c r="AP4763" s="385"/>
      <c r="AQ4763" s="385"/>
      <c r="AR4763" s="385"/>
      <c r="AS4763" s="385"/>
      <c r="AT4763" s="385"/>
      <c r="AU4763" s="359"/>
      <c r="AW4763" s="416"/>
      <c r="AX4763" s="694"/>
      <c r="AY4763" s="641"/>
      <c r="AZ4763" s="385"/>
      <c r="BA4763" s="385"/>
      <c r="BB4763" s="416"/>
      <c r="BC4763" s="416"/>
      <c r="BD4763" s="416"/>
      <c r="BE4763" s="416"/>
      <c r="BF4763" s="416"/>
      <c r="BG4763" s="416"/>
      <c r="BH4763" s="416"/>
      <c r="BI4763" s="416"/>
      <c r="BJ4763" s="416"/>
    </row>
    <row r="4764" spans="10:62" x14ac:dyDescent="0.2">
      <c r="J4764" s="385"/>
      <c r="K4764" s="217"/>
      <c r="L4764" s="217"/>
      <c r="M4764" s="693"/>
      <c r="N4764" s="693"/>
      <c r="O4764" s="359"/>
      <c r="P4764" s="619"/>
      <c r="Q4764" s="672"/>
      <c r="R4764" s="672"/>
      <c r="S4764" s="672"/>
      <c r="T4764" s="385"/>
      <c r="U4764" s="385"/>
      <c r="V4764" s="385"/>
      <c r="W4764" s="385"/>
      <c r="X4764" s="693"/>
      <c r="Y4764" s="325"/>
      <c r="Z4764" s="308"/>
      <c r="AA4764" s="383"/>
      <c r="AC4764" s="325"/>
      <c r="AD4764" s="325"/>
      <c r="AF4764" s="383"/>
      <c r="AH4764" s="325"/>
      <c r="AI4764" s="325"/>
      <c r="AK4764" s="385"/>
      <c r="AL4764" s="385"/>
      <c r="AM4764" s="359"/>
      <c r="AN4764" s="385"/>
      <c r="AO4764" s="385"/>
      <c r="AP4764" s="385"/>
      <c r="AQ4764" s="385"/>
      <c r="AR4764" s="385"/>
      <c r="AS4764" s="385"/>
      <c r="AT4764" s="385"/>
      <c r="AU4764" s="359"/>
      <c r="AW4764" s="416"/>
      <c r="AX4764" s="694"/>
      <c r="AY4764" s="641"/>
      <c r="AZ4764" s="385"/>
      <c r="BA4764" s="385"/>
      <c r="BB4764" s="416"/>
      <c r="BC4764" s="416"/>
      <c r="BD4764" s="416"/>
      <c r="BE4764" s="416"/>
      <c r="BF4764" s="416"/>
      <c r="BG4764" s="416"/>
      <c r="BH4764" s="416"/>
      <c r="BI4764" s="416"/>
      <c r="BJ4764" s="416"/>
    </row>
    <row r="4765" spans="10:62" x14ac:dyDescent="0.2">
      <c r="J4765" s="385"/>
      <c r="K4765" s="217"/>
      <c r="L4765" s="217"/>
      <c r="M4765" s="693"/>
      <c r="N4765" s="693"/>
      <c r="O4765" s="359"/>
      <c r="P4765" s="619"/>
      <c r="Q4765" s="672"/>
      <c r="R4765" s="672"/>
      <c r="S4765" s="672"/>
      <c r="T4765" s="385"/>
      <c r="U4765" s="385"/>
      <c r="V4765" s="385"/>
      <c r="W4765" s="385"/>
      <c r="X4765" s="693"/>
      <c r="Y4765" s="325"/>
      <c r="Z4765" s="308"/>
      <c r="AA4765" s="383"/>
      <c r="AC4765" s="325"/>
      <c r="AD4765" s="325"/>
      <c r="AF4765" s="383"/>
      <c r="AH4765" s="325"/>
      <c r="AI4765" s="325"/>
      <c r="AK4765" s="385"/>
      <c r="AL4765" s="385"/>
      <c r="AM4765" s="359"/>
      <c r="AN4765" s="385"/>
      <c r="AO4765" s="385"/>
      <c r="AP4765" s="385"/>
      <c r="AQ4765" s="385"/>
      <c r="AR4765" s="385"/>
      <c r="AS4765" s="385"/>
      <c r="AT4765" s="385"/>
      <c r="AU4765" s="359"/>
      <c r="AW4765" s="416"/>
      <c r="AX4765" s="694"/>
      <c r="AY4765" s="641"/>
      <c r="AZ4765" s="385"/>
      <c r="BA4765" s="385"/>
      <c r="BB4765" s="416"/>
      <c r="BC4765" s="416"/>
      <c r="BD4765" s="416"/>
      <c r="BE4765" s="416"/>
      <c r="BF4765" s="416"/>
      <c r="BG4765" s="416"/>
      <c r="BH4765" s="416"/>
      <c r="BI4765" s="416"/>
      <c r="BJ4765" s="416"/>
    </row>
    <row r="4766" spans="10:62" x14ac:dyDescent="0.2">
      <c r="J4766" s="385"/>
      <c r="K4766" s="217"/>
      <c r="L4766" s="217"/>
      <c r="M4766" s="693"/>
      <c r="N4766" s="693"/>
      <c r="O4766" s="359"/>
      <c r="P4766" s="619"/>
      <c r="Q4766" s="672"/>
      <c r="R4766" s="672"/>
      <c r="S4766" s="672"/>
      <c r="T4766" s="385"/>
      <c r="U4766" s="385"/>
      <c r="V4766" s="385"/>
      <c r="W4766" s="385"/>
      <c r="X4766" s="693"/>
      <c r="Y4766" s="325"/>
      <c r="Z4766" s="308"/>
      <c r="AA4766" s="383"/>
      <c r="AC4766" s="325"/>
      <c r="AD4766" s="325"/>
      <c r="AF4766" s="383"/>
      <c r="AH4766" s="325"/>
      <c r="AI4766" s="325"/>
      <c r="AK4766" s="385"/>
      <c r="AL4766" s="385"/>
      <c r="AM4766" s="359"/>
      <c r="AN4766" s="385"/>
      <c r="AO4766" s="385"/>
      <c r="AP4766" s="385"/>
      <c r="AQ4766" s="385"/>
      <c r="AR4766" s="385"/>
      <c r="AS4766" s="385"/>
      <c r="AT4766" s="385"/>
      <c r="AU4766" s="359"/>
      <c r="AW4766" s="416"/>
      <c r="AX4766" s="694"/>
      <c r="AY4766" s="641"/>
      <c r="AZ4766" s="385"/>
      <c r="BA4766" s="385"/>
      <c r="BB4766" s="416"/>
      <c r="BC4766" s="416"/>
      <c r="BD4766" s="416"/>
      <c r="BE4766" s="416"/>
      <c r="BF4766" s="416"/>
      <c r="BG4766" s="416"/>
      <c r="BH4766" s="416"/>
      <c r="BI4766" s="416"/>
      <c r="BJ4766" s="416"/>
    </row>
    <row r="4767" spans="10:62" x14ac:dyDescent="0.2">
      <c r="J4767" s="385"/>
      <c r="K4767" s="217"/>
      <c r="L4767" s="217"/>
      <c r="M4767" s="693"/>
      <c r="N4767" s="693"/>
      <c r="O4767" s="359"/>
      <c r="P4767" s="619"/>
      <c r="Q4767" s="672"/>
      <c r="R4767" s="672"/>
      <c r="S4767" s="672"/>
      <c r="T4767" s="385"/>
      <c r="U4767" s="385"/>
      <c r="V4767" s="385"/>
      <c r="W4767" s="385"/>
      <c r="X4767" s="693"/>
      <c r="Y4767" s="325"/>
      <c r="Z4767" s="308"/>
      <c r="AA4767" s="383"/>
      <c r="AC4767" s="325"/>
      <c r="AD4767" s="325"/>
      <c r="AF4767" s="383"/>
      <c r="AH4767" s="325"/>
      <c r="AI4767" s="325"/>
      <c r="AK4767" s="385"/>
      <c r="AL4767" s="385"/>
      <c r="AM4767" s="359"/>
      <c r="AN4767" s="385"/>
      <c r="AO4767" s="385"/>
      <c r="AP4767" s="385"/>
      <c r="AQ4767" s="385"/>
      <c r="AR4767" s="385"/>
      <c r="AS4767" s="385"/>
      <c r="AT4767" s="385"/>
      <c r="AU4767" s="359"/>
      <c r="AW4767" s="416"/>
      <c r="AX4767" s="694"/>
      <c r="AY4767" s="641"/>
      <c r="AZ4767" s="385"/>
      <c r="BA4767" s="385"/>
      <c r="BB4767" s="416"/>
      <c r="BC4767" s="416"/>
      <c r="BD4767" s="416"/>
      <c r="BE4767" s="416"/>
      <c r="BF4767" s="416"/>
      <c r="BG4767" s="416"/>
      <c r="BH4767" s="416"/>
      <c r="BI4767" s="416"/>
      <c r="BJ4767" s="416"/>
    </row>
    <row r="4768" spans="10:62" x14ac:dyDescent="0.2">
      <c r="J4768" s="385"/>
      <c r="K4768" s="217"/>
      <c r="L4768" s="217"/>
      <c r="M4768" s="693"/>
      <c r="N4768" s="693"/>
      <c r="O4768" s="359"/>
      <c r="P4768" s="619"/>
      <c r="Q4768" s="672"/>
      <c r="R4768" s="672"/>
      <c r="S4768" s="672"/>
      <c r="T4768" s="385"/>
      <c r="U4768" s="385"/>
      <c r="V4768" s="385"/>
      <c r="W4768" s="385"/>
      <c r="X4768" s="693"/>
      <c r="Y4768" s="325"/>
      <c r="Z4768" s="308"/>
      <c r="AA4768" s="383"/>
      <c r="AC4768" s="325"/>
      <c r="AD4768" s="325"/>
      <c r="AF4768" s="383"/>
      <c r="AH4768" s="325"/>
      <c r="AI4768" s="325"/>
      <c r="AK4768" s="385"/>
      <c r="AL4768" s="385"/>
      <c r="AM4768" s="359"/>
      <c r="AN4768" s="385"/>
      <c r="AO4768" s="385"/>
      <c r="AP4768" s="385"/>
      <c r="AQ4768" s="385"/>
      <c r="AR4768" s="385"/>
      <c r="AS4768" s="385"/>
      <c r="AT4768" s="385"/>
      <c r="AU4768" s="359"/>
      <c r="AW4768" s="416"/>
      <c r="AX4768" s="694"/>
      <c r="AY4768" s="641"/>
      <c r="AZ4768" s="385"/>
      <c r="BA4768" s="385"/>
      <c r="BB4768" s="416"/>
      <c r="BC4768" s="416"/>
      <c r="BD4768" s="416"/>
      <c r="BE4768" s="416"/>
      <c r="BF4768" s="416"/>
      <c r="BG4768" s="416"/>
      <c r="BH4768" s="416"/>
      <c r="BI4768" s="416"/>
      <c r="BJ4768" s="416"/>
    </row>
    <row r="4769" spans="10:62" x14ac:dyDescent="0.2">
      <c r="J4769" s="385"/>
      <c r="K4769" s="217"/>
      <c r="L4769" s="217"/>
      <c r="M4769" s="693"/>
      <c r="N4769" s="693"/>
      <c r="O4769" s="359"/>
      <c r="P4769" s="619"/>
      <c r="Q4769" s="672"/>
      <c r="R4769" s="672"/>
      <c r="S4769" s="672"/>
      <c r="T4769" s="385"/>
      <c r="U4769" s="385"/>
      <c r="V4769" s="385"/>
      <c r="W4769" s="385"/>
      <c r="X4769" s="693"/>
      <c r="Y4769" s="325"/>
      <c r="Z4769" s="308"/>
      <c r="AA4769" s="383"/>
      <c r="AC4769" s="325"/>
      <c r="AD4769" s="325"/>
      <c r="AF4769" s="383"/>
      <c r="AH4769" s="325"/>
      <c r="AI4769" s="325"/>
      <c r="AK4769" s="385"/>
      <c r="AL4769" s="385"/>
      <c r="AM4769" s="359"/>
      <c r="AN4769" s="385"/>
      <c r="AO4769" s="385"/>
      <c r="AP4769" s="385"/>
      <c r="AQ4769" s="385"/>
      <c r="AR4769" s="385"/>
      <c r="AS4769" s="385"/>
      <c r="AT4769" s="385"/>
      <c r="AU4769" s="359"/>
      <c r="AW4769" s="416"/>
      <c r="AX4769" s="694"/>
      <c r="AY4769" s="641"/>
      <c r="AZ4769" s="385"/>
      <c r="BA4769" s="385"/>
      <c r="BB4769" s="416"/>
      <c r="BC4769" s="416"/>
      <c r="BD4769" s="416"/>
      <c r="BE4769" s="416"/>
      <c r="BF4769" s="416"/>
      <c r="BG4769" s="416"/>
      <c r="BH4769" s="416"/>
      <c r="BI4769" s="416"/>
      <c r="BJ4769" s="416"/>
    </row>
    <row r="4770" spans="10:62" x14ac:dyDescent="0.2">
      <c r="J4770" s="385"/>
      <c r="K4770" s="217"/>
      <c r="L4770" s="217"/>
      <c r="M4770" s="693"/>
      <c r="N4770" s="693"/>
      <c r="O4770" s="359"/>
      <c r="P4770" s="619"/>
      <c r="Q4770" s="672"/>
      <c r="R4770" s="672"/>
      <c r="S4770" s="672"/>
      <c r="T4770" s="385"/>
      <c r="U4770" s="385"/>
      <c r="V4770" s="385"/>
      <c r="W4770" s="385"/>
      <c r="X4770" s="693"/>
      <c r="Y4770" s="325"/>
      <c r="Z4770" s="308"/>
      <c r="AA4770" s="383"/>
      <c r="AC4770" s="325"/>
      <c r="AD4770" s="325"/>
      <c r="AF4770" s="383"/>
      <c r="AH4770" s="325"/>
      <c r="AI4770" s="325"/>
      <c r="AK4770" s="385"/>
      <c r="AL4770" s="385"/>
      <c r="AM4770" s="359"/>
      <c r="AN4770" s="385"/>
      <c r="AO4770" s="385"/>
      <c r="AP4770" s="385"/>
      <c r="AQ4770" s="385"/>
      <c r="AR4770" s="385"/>
      <c r="AS4770" s="385"/>
      <c r="AT4770" s="385"/>
      <c r="AU4770" s="359"/>
      <c r="AW4770" s="416"/>
      <c r="AX4770" s="694"/>
      <c r="AY4770" s="641"/>
      <c r="AZ4770" s="385"/>
      <c r="BA4770" s="385"/>
      <c r="BB4770" s="416"/>
      <c r="BC4770" s="416"/>
      <c r="BD4770" s="416"/>
      <c r="BE4770" s="416"/>
      <c r="BF4770" s="416"/>
      <c r="BG4770" s="416"/>
      <c r="BH4770" s="416"/>
      <c r="BI4770" s="416"/>
      <c r="BJ4770" s="416"/>
    </row>
    <row r="4771" spans="10:62" x14ac:dyDescent="0.2">
      <c r="J4771" s="385"/>
      <c r="K4771" s="217"/>
      <c r="L4771" s="217"/>
      <c r="M4771" s="693"/>
      <c r="N4771" s="693"/>
      <c r="O4771" s="359"/>
      <c r="P4771" s="619"/>
      <c r="Q4771" s="672"/>
      <c r="R4771" s="672"/>
      <c r="S4771" s="672"/>
      <c r="T4771" s="385"/>
      <c r="U4771" s="385"/>
      <c r="V4771" s="385"/>
      <c r="W4771" s="385"/>
      <c r="X4771" s="693"/>
      <c r="Y4771" s="325"/>
      <c r="Z4771" s="308"/>
      <c r="AA4771" s="383"/>
      <c r="AC4771" s="325"/>
      <c r="AD4771" s="325"/>
      <c r="AF4771" s="383"/>
      <c r="AH4771" s="325"/>
      <c r="AI4771" s="325"/>
      <c r="AK4771" s="385"/>
      <c r="AL4771" s="385"/>
      <c r="AM4771" s="359"/>
      <c r="AN4771" s="385"/>
      <c r="AO4771" s="385"/>
      <c r="AP4771" s="385"/>
      <c r="AQ4771" s="385"/>
      <c r="AR4771" s="385"/>
      <c r="AS4771" s="385"/>
      <c r="AT4771" s="385"/>
      <c r="AU4771" s="359"/>
      <c r="AW4771" s="416"/>
      <c r="AX4771" s="694"/>
      <c r="AY4771" s="641"/>
      <c r="AZ4771" s="385"/>
      <c r="BA4771" s="385"/>
      <c r="BB4771" s="416"/>
      <c r="BC4771" s="416"/>
      <c r="BD4771" s="416"/>
      <c r="BE4771" s="416"/>
      <c r="BF4771" s="416"/>
      <c r="BG4771" s="416"/>
      <c r="BH4771" s="416"/>
      <c r="BI4771" s="416"/>
      <c r="BJ4771" s="416"/>
    </row>
    <row r="4772" spans="10:62" x14ac:dyDescent="0.2">
      <c r="J4772" s="385"/>
      <c r="K4772" s="217"/>
      <c r="L4772" s="217"/>
      <c r="M4772" s="693"/>
      <c r="N4772" s="693"/>
      <c r="O4772" s="359"/>
      <c r="P4772" s="619"/>
      <c r="Q4772" s="672"/>
      <c r="R4772" s="672"/>
      <c r="S4772" s="672"/>
      <c r="T4772" s="385"/>
      <c r="U4772" s="385"/>
      <c r="V4772" s="385"/>
      <c r="W4772" s="385"/>
      <c r="X4772" s="693"/>
      <c r="Y4772" s="325"/>
      <c r="Z4772" s="308"/>
      <c r="AA4772" s="383"/>
      <c r="AC4772" s="325"/>
      <c r="AD4772" s="325"/>
      <c r="AF4772" s="383"/>
      <c r="AH4772" s="325"/>
      <c r="AI4772" s="325"/>
      <c r="AK4772" s="385"/>
      <c r="AL4772" s="385"/>
      <c r="AM4772" s="359"/>
      <c r="AN4772" s="385"/>
      <c r="AO4772" s="385"/>
      <c r="AP4772" s="385"/>
      <c r="AQ4772" s="385"/>
      <c r="AR4772" s="385"/>
      <c r="AS4772" s="385"/>
      <c r="AT4772" s="385"/>
      <c r="AU4772" s="359"/>
      <c r="AW4772" s="416"/>
      <c r="AX4772" s="694"/>
      <c r="AY4772" s="641"/>
      <c r="AZ4772" s="385"/>
      <c r="BA4772" s="385"/>
      <c r="BB4772" s="416"/>
      <c r="BC4772" s="416"/>
      <c r="BD4772" s="416"/>
      <c r="BE4772" s="416"/>
      <c r="BF4772" s="416"/>
      <c r="BG4772" s="416"/>
      <c r="BH4772" s="416"/>
      <c r="BI4772" s="416"/>
      <c r="BJ4772" s="416"/>
    </row>
    <row r="4773" spans="10:62" x14ac:dyDescent="0.2">
      <c r="J4773" s="385"/>
      <c r="K4773" s="217"/>
      <c r="L4773" s="217"/>
      <c r="M4773" s="693"/>
      <c r="N4773" s="693"/>
      <c r="O4773" s="359"/>
      <c r="P4773" s="619"/>
      <c r="Q4773" s="672"/>
      <c r="R4773" s="672"/>
      <c r="S4773" s="672"/>
      <c r="T4773" s="385"/>
      <c r="U4773" s="385"/>
      <c r="V4773" s="385"/>
      <c r="W4773" s="385"/>
      <c r="X4773" s="693"/>
      <c r="Y4773" s="325"/>
      <c r="Z4773" s="308"/>
      <c r="AA4773" s="383"/>
      <c r="AC4773" s="325"/>
      <c r="AD4773" s="325"/>
      <c r="AF4773" s="383"/>
      <c r="AH4773" s="325"/>
      <c r="AI4773" s="325"/>
      <c r="AK4773" s="385"/>
      <c r="AL4773" s="385"/>
      <c r="AM4773" s="359"/>
      <c r="AN4773" s="385"/>
      <c r="AO4773" s="385"/>
      <c r="AP4773" s="385"/>
      <c r="AQ4773" s="385"/>
      <c r="AR4773" s="385"/>
      <c r="AS4773" s="385"/>
      <c r="AT4773" s="385"/>
      <c r="AU4773" s="359"/>
      <c r="AW4773" s="416"/>
      <c r="AX4773" s="694"/>
      <c r="AY4773" s="641"/>
      <c r="AZ4773" s="385"/>
      <c r="BA4773" s="385"/>
      <c r="BB4773" s="416"/>
      <c r="BC4773" s="416"/>
      <c r="BD4773" s="416"/>
      <c r="BE4773" s="416"/>
      <c r="BF4773" s="416"/>
      <c r="BG4773" s="416"/>
      <c r="BH4773" s="416"/>
      <c r="BI4773" s="416"/>
      <c r="BJ4773" s="416"/>
    </row>
    <row r="4774" spans="10:62" x14ac:dyDescent="0.2">
      <c r="J4774" s="385"/>
      <c r="K4774" s="217"/>
      <c r="L4774" s="217"/>
      <c r="M4774" s="693"/>
      <c r="N4774" s="693"/>
      <c r="O4774" s="359"/>
      <c r="P4774" s="619"/>
      <c r="Q4774" s="672"/>
      <c r="R4774" s="672"/>
      <c r="S4774" s="672"/>
      <c r="T4774" s="385"/>
      <c r="U4774" s="385"/>
      <c r="V4774" s="385"/>
      <c r="W4774" s="385"/>
      <c r="X4774" s="693"/>
      <c r="Y4774" s="325"/>
      <c r="Z4774" s="308"/>
      <c r="AA4774" s="383"/>
      <c r="AC4774" s="325"/>
      <c r="AD4774" s="325"/>
      <c r="AF4774" s="383"/>
      <c r="AH4774" s="325"/>
      <c r="AI4774" s="325"/>
      <c r="AK4774" s="385"/>
      <c r="AL4774" s="385"/>
      <c r="AM4774" s="359"/>
      <c r="AN4774" s="385"/>
      <c r="AO4774" s="385"/>
      <c r="AP4774" s="385"/>
      <c r="AQ4774" s="385"/>
      <c r="AR4774" s="385"/>
      <c r="AS4774" s="385"/>
      <c r="AT4774" s="385"/>
      <c r="AU4774" s="359"/>
      <c r="AW4774" s="416"/>
      <c r="AX4774" s="694"/>
      <c r="AY4774" s="641"/>
      <c r="AZ4774" s="385"/>
      <c r="BA4774" s="385"/>
      <c r="BB4774" s="416"/>
      <c r="BC4774" s="416"/>
      <c r="BD4774" s="416"/>
      <c r="BE4774" s="416"/>
      <c r="BF4774" s="416"/>
      <c r="BG4774" s="416"/>
      <c r="BH4774" s="416"/>
      <c r="BI4774" s="416"/>
      <c r="BJ4774" s="416"/>
    </row>
    <row r="4775" spans="10:62" x14ac:dyDescent="0.2">
      <c r="J4775" s="385"/>
      <c r="K4775" s="217"/>
      <c r="L4775" s="217"/>
      <c r="M4775" s="693"/>
      <c r="N4775" s="693"/>
      <c r="O4775" s="359"/>
      <c r="P4775" s="619"/>
      <c r="Q4775" s="672"/>
      <c r="R4775" s="672"/>
      <c r="S4775" s="672"/>
      <c r="T4775" s="385"/>
      <c r="U4775" s="385"/>
      <c r="V4775" s="385"/>
      <c r="W4775" s="385"/>
      <c r="X4775" s="693"/>
      <c r="Y4775" s="325"/>
      <c r="Z4775" s="308"/>
      <c r="AA4775" s="383"/>
      <c r="AC4775" s="325"/>
      <c r="AD4775" s="325"/>
      <c r="AF4775" s="383"/>
      <c r="AH4775" s="325"/>
      <c r="AI4775" s="325"/>
      <c r="AK4775" s="385"/>
      <c r="AL4775" s="385"/>
      <c r="AM4775" s="359"/>
      <c r="AN4775" s="385"/>
      <c r="AO4775" s="385"/>
      <c r="AP4775" s="385"/>
      <c r="AQ4775" s="385"/>
      <c r="AR4775" s="385"/>
      <c r="AS4775" s="385"/>
      <c r="AT4775" s="385"/>
      <c r="AU4775" s="359"/>
      <c r="AW4775" s="416"/>
      <c r="AX4775" s="694"/>
      <c r="AY4775" s="641"/>
      <c r="AZ4775" s="385"/>
      <c r="BA4775" s="385"/>
      <c r="BB4775" s="416"/>
      <c r="BC4775" s="416"/>
      <c r="BD4775" s="416"/>
      <c r="BE4775" s="416"/>
      <c r="BF4775" s="416"/>
      <c r="BG4775" s="416"/>
      <c r="BH4775" s="416"/>
      <c r="BI4775" s="416"/>
      <c r="BJ4775" s="416"/>
    </row>
    <row r="4776" spans="10:62" x14ac:dyDescent="0.2">
      <c r="J4776" s="385"/>
      <c r="K4776" s="217"/>
      <c r="L4776" s="217"/>
      <c r="M4776" s="693"/>
      <c r="N4776" s="693"/>
      <c r="O4776" s="359"/>
      <c r="P4776" s="619"/>
      <c r="Q4776" s="672"/>
      <c r="R4776" s="672"/>
      <c r="S4776" s="672"/>
      <c r="T4776" s="385"/>
      <c r="U4776" s="385"/>
      <c r="V4776" s="385"/>
      <c r="W4776" s="385"/>
      <c r="X4776" s="693"/>
      <c r="Y4776" s="325"/>
      <c r="Z4776" s="308"/>
      <c r="AA4776" s="383"/>
      <c r="AC4776" s="325"/>
      <c r="AD4776" s="325"/>
      <c r="AF4776" s="383"/>
      <c r="AH4776" s="325"/>
      <c r="AI4776" s="325"/>
      <c r="AK4776" s="385"/>
      <c r="AL4776" s="385"/>
      <c r="AM4776" s="359"/>
      <c r="AN4776" s="385"/>
      <c r="AO4776" s="385"/>
      <c r="AP4776" s="385"/>
      <c r="AQ4776" s="385"/>
      <c r="AR4776" s="385"/>
      <c r="AS4776" s="385"/>
      <c r="AT4776" s="385"/>
      <c r="AU4776" s="359"/>
      <c r="AW4776" s="416"/>
      <c r="AX4776" s="694"/>
      <c r="AY4776" s="641"/>
      <c r="AZ4776" s="385"/>
      <c r="BA4776" s="385"/>
      <c r="BB4776" s="416"/>
      <c r="BC4776" s="416"/>
      <c r="BD4776" s="416"/>
      <c r="BE4776" s="416"/>
      <c r="BF4776" s="416"/>
      <c r="BG4776" s="416"/>
      <c r="BH4776" s="416"/>
      <c r="BI4776" s="416"/>
      <c r="BJ4776" s="416"/>
    </row>
    <row r="4777" spans="10:62" x14ac:dyDescent="0.2">
      <c r="J4777" s="385"/>
      <c r="K4777" s="217"/>
      <c r="L4777" s="217"/>
      <c r="M4777" s="693"/>
      <c r="N4777" s="693"/>
      <c r="O4777" s="359"/>
      <c r="P4777" s="619"/>
      <c r="Q4777" s="672"/>
      <c r="R4777" s="672"/>
      <c r="S4777" s="672"/>
      <c r="T4777" s="385"/>
      <c r="U4777" s="385"/>
      <c r="V4777" s="385"/>
      <c r="W4777" s="385"/>
      <c r="X4777" s="693"/>
      <c r="Y4777" s="325"/>
      <c r="Z4777" s="308"/>
      <c r="AA4777" s="383"/>
      <c r="AC4777" s="325"/>
      <c r="AD4777" s="325"/>
      <c r="AF4777" s="383"/>
      <c r="AH4777" s="325"/>
      <c r="AI4777" s="325"/>
      <c r="AK4777" s="385"/>
      <c r="AL4777" s="385"/>
      <c r="AM4777" s="359"/>
      <c r="AN4777" s="385"/>
      <c r="AO4777" s="385"/>
      <c r="AP4777" s="385"/>
      <c r="AQ4777" s="385"/>
      <c r="AR4777" s="385"/>
      <c r="AS4777" s="385"/>
      <c r="AT4777" s="385"/>
      <c r="AU4777" s="359"/>
      <c r="AW4777" s="416"/>
      <c r="AX4777" s="694"/>
      <c r="AY4777" s="641"/>
      <c r="AZ4777" s="385"/>
      <c r="BA4777" s="385"/>
      <c r="BB4777" s="416"/>
      <c r="BC4777" s="416"/>
      <c r="BD4777" s="416"/>
      <c r="BE4777" s="416"/>
      <c r="BF4777" s="416"/>
      <c r="BG4777" s="416"/>
      <c r="BH4777" s="416"/>
      <c r="BI4777" s="416"/>
      <c r="BJ4777" s="416"/>
    </row>
    <row r="4778" spans="10:62" x14ac:dyDescent="0.2">
      <c r="J4778" s="385"/>
      <c r="K4778" s="217"/>
      <c r="L4778" s="217"/>
      <c r="M4778" s="693"/>
      <c r="N4778" s="693"/>
      <c r="O4778" s="359"/>
      <c r="P4778" s="619"/>
      <c r="Q4778" s="672"/>
      <c r="R4778" s="672"/>
      <c r="S4778" s="672"/>
      <c r="T4778" s="385"/>
      <c r="U4778" s="385"/>
      <c r="V4778" s="385"/>
      <c r="W4778" s="385"/>
      <c r="X4778" s="693"/>
      <c r="Y4778" s="325"/>
      <c r="Z4778" s="308"/>
      <c r="AA4778" s="383"/>
      <c r="AC4778" s="325"/>
      <c r="AD4778" s="325"/>
      <c r="AF4778" s="383"/>
      <c r="AH4778" s="325"/>
      <c r="AI4778" s="325"/>
      <c r="AK4778" s="385"/>
      <c r="AL4778" s="385"/>
      <c r="AM4778" s="359"/>
      <c r="AN4778" s="385"/>
      <c r="AO4778" s="385"/>
      <c r="AP4778" s="385"/>
      <c r="AQ4778" s="385"/>
      <c r="AR4778" s="385"/>
      <c r="AS4778" s="385"/>
      <c r="AT4778" s="385"/>
      <c r="AU4778" s="359"/>
      <c r="AW4778" s="416"/>
      <c r="AX4778" s="694"/>
      <c r="AY4778" s="641"/>
      <c r="AZ4778" s="385"/>
      <c r="BA4778" s="385"/>
      <c r="BB4778" s="416"/>
      <c r="BC4778" s="416"/>
      <c r="BD4778" s="416"/>
      <c r="BE4778" s="416"/>
      <c r="BF4778" s="416"/>
      <c r="BG4778" s="416"/>
      <c r="BH4778" s="416"/>
      <c r="BI4778" s="416"/>
      <c r="BJ4778" s="416"/>
    </row>
    <row r="4779" spans="10:62" x14ac:dyDescent="0.2">
      <c r="J4779" s="385"/>
      <c r="K4779" s="217"/>
      <c r="L4779" s="217"/>
      <c r="M4779" s="693"/>
      <c r="N4779" s="693"/>
      <c r="O4779" s="359"/>
      <c r="P4779" s="619"/>
      <c r="Q4779" s="672"/>
      <c r="R4779" s="672"/>
      <c r="S4779" s="672"/>
      <c r="T4779" s="385"/>
      <c r="U4779" s="385"/>
      <c r="V4779" s="385"/>
      <c r="W4779" s="385"/>
      <c r="X4779" s="693"/>
      <c r="Y4779" s="325"/>
      <c r="Z4779" s="308"/>
      <c r="AA4779" s="383"/>
      <c r="AC4779" s="325"/>
      <c r="AD4779" s="325"/>
      <c r="AF4779" s="383"/>
      <c r="AH4779" s="325"/>
      <c r="AI4779" s="325"/>
      <c r="AK4779" s="385"/>
      <c r="AL4779" s="385"/>
      <c r="AM4779" s="359"/>
      <c r="AN4779" s="385"/>
      <c r="AO4779" s="385"/>
      <c r="AP4779" s="385"/>
      <c r="AQ4779" s="385"/>
      <c r="AR4779" s="385"/>
      <c r="AS4779" s="385"/>
      <c r="AT4779" s="385"/>
      <c r="AU4779" s="359"/>
      <c r="AW4779" s="416"/>
      <c r="AX4779" s="694"/>
      <c r="AY4779" s="641"/>
      <c r="AZ4779" s="385"/>
      <c r="BA4779" s="385"/>
      <c r="BB4779" s="416"/>
      <c r="BC4779" s="416"/>
      <c r="BD4779" s="416"/>
      <c r="BE4779" s="416"/>
      <c r="BF4779" s="416"/>
      <c r="BG4779" s="416"/>
      <c r="BH4779" s="416"/>
      <c r="BI4779" s="416"/>
      <c r="BJ4779" s="416"/>
    </row>
    <row r="4780" spans="10:62" x14ac:dyDescent="0.2">
      <c r="J4780" s="385"/>
      <c r="K4780" s="217"/>
      <c r="L4780" s="217"/>
      <c r="M4780" s="693"/>
      <c r="N4780" s="693"/>
      <c r="O4780" s="359"/>
      <c r="P4780" s="619"/>
      <c r="Q4780" s="672"/>
      <c r="R4780" s="672"/>
      <c r="S4780" s="672"/>
      <c r="T4780" s="385"/>
      <c r="U4780" s="385"/>
      <c r="V4780" s="385"/>
      <c r="W4780" s="385"/>
      <c r="X4780" s="693"/>
      <c r="Y4780" s="325"/>
      <c r="Z4780" s="308"/>
      <c r="AA4780" s="383"/>
      <c r="AC4780" s="325"/>
      <c r="AD4780" s="325"/>
      <c r="AF4780" s="383"/>
      <c r="AH4780" s="325"/>
      <c r="AI4780" s="325"/>
      <c r="AK4780" s="385"/>
      <c r="AL4780" s="385"/>
      <c r="AM4780" s="359"/>
      <c r="AN4780" s="385"/>
      <c r="AO4780" s="385"/>
      <c r="AP4780" s="385"/>
      <c r="AQ4780" s="385"/>
      <c r="AR4780" s="385"/>
      <c r="AS4780" s="385"/>
      <c r="AT4780" s="385"/>
      <c r="AU4780" s="359"/>
      <c r="AW4780" s="416"/>
      <c r="AX4780" s="694"/>
      <c r="AY4780" s="641"/>
      <c r="AZ4780" s="385"/>
      <c r="BA4780" s="385"/>
      <c r="BB4780" s="416"/>
      <c r="BC4780" s="416"/>
      <c r="BD4780" s="416"/>
      <c r="BE4780" s="416"/>
      <c r="BF4780" s="416"/>
      <c r="BG4780" s="416"/>
      <c r="BH4780" s="416"/>
      <c r="BI4780" s="416"/>
      <c r="BJ4780" s="416"/>
    </row>
    <row r="4781" spans="10:62" x14ac:dyDescent="0.2">
      <c r="J4781" s="385"/>
      <c r="K4781" s="217"/>
      <c r="L4781" s="217"/>
      <c r="M4781" s="693"/>
      <c r="N4781" s="693"/>
      <c r="O4781" s="359"/>
      <c r="P4781" s="619"/>
      <c r="Q4781" s="672"/>
      <c r="R4781" s="672"/>
      <c r="S4781" s="672"/>
      <c r="T4781" s="385"/>
      <c r="U4781" s="385"/>
      <c r="V4781" s="385"/>
      <c r="W4781" s="385"/>
      <c r="X4781" s="693"/>
      <c r="Y4781" s="325"/>
      <c r="Z4781" s="308"/>
      <c r="AA4781" s="383"/>
      <c r="AC4781" s="325"/>
      <c r="AD4781" s="325"/>
      <c r="AF4781" s="383"/>
      <c r="AH4781" s="325"/>
      <c r="AI4781" s="325"/>
      <c r="AK4781" s="385"/>
      <c r="AL4781" s="385"/>
      <c r="AM4781" s="359"/>
      <c r="AN4781" s="385"/>
      <c r="AO4781" s="385"/>
      <c r="AP4781" s="385"/>
      <c r="AQ4781" s="385"/>
      <c r="AR4781" s="385"/>
      <c r="AS4781" s="385"/>
      <c r="AT4781" s="385"/>
      <c r="AU4781" s="359"/>
      <c r="AW4781" s="416"/>
      <c r="AX4781" s="694"/>
      <c r="AY4781" s="641"/>
      <c r="AZ4781" s="385"/>
      <c r="BA4781" s="385"/>
      <c r="BB4781" s="416"/>
      <c r="BC4781" s="416"/>
      <c r="BD4781" s="416"/>
      <c r="BE4781" s="416"/>
      <c r="BF4781" s="416"/>
      <c r="BG4781" s="416"/>
      <c r="BH4781" s="416"/>
      <c r="BI4781" s="416"/>
      <c r="BJ4781" s="416"/>
    </row>
    <row r="4782" spans="10:62" x14ac:dyDescent="0.2">
      <c r="J4782" s="385"/>
      <c r="K4782" s="217"/>
      <c r="L4782" s="217"/>
      <c r="M4782" s="693"/>
      <c r="N4782" s="693"/>
      <c r="O4782" s="359"/>
      <c r="P4782" s="619"/>
      <c r="Q4782" s="672"/>
      <c r="R4782" s="672"/>
      <c r="S4782" s="672"/>
      <c r="T4782" s="385"/>
      <c r="U4782" s="385"/>
      <c r="V4782" s="385"/>
      <c r="W4782" s="385"/>
      <c r="X4782" s="693"/>
      <c r="Y4782" s="325"/>
      <c r="Z4782" s="308"/>
      <c r="AA4782" s="383"/>
      <c r="AC4782" s="325"/>
      <c r="AD4782" s="325"/>
      <c r="AF4782" s="383"/>
      <c r="AH4782" s="325"/>
      <c r="AI4782" s="325"/>
      <c r="AK4782" s="385"/>
      <c r="AL4782" s="385"/>
      <c r="AM4782" s="359"/>
      <c r="AN4782" s="385"/>
      <c r="AO4782" s="385"/>
      <c r="AP4782" s="385"/>
      <c r="AQ4782" s="385"/>
      <c r="AR4782" s="385"/>
      <c r="AS4782" s="385"/>
      <c r="AT4782" s="385"/>
      <c r="AU4782" s="359"/>
      <c r="AW4782" s="416"/>
      <c r="AX4782" s="694"/>
      <c r="AY4782" s="641"/>
      <c r="AZ4782" s="385"/>
      <c r="BA4782" s="385"/>
      <c r="BB4782" s="416"/>
      <c r="BC4782" s="416"/>
      <c r="BD4782" s="416"/>
      <c r="BE4782" s="416"/>
      <c r="BF4782" s="416"/>
      <c r="BG4782" s="416"/>
      <c r="BH4782" s="416"/>
      <c r="BI4782" s="416"/>
      <c r="BJ4782" s="416"/>
    </row>
    <row r="4783" spans="10:62" x14ac:dyDescent="0.2">
      <c r="J4783" s="385"/>
      <c r="K4783" s="217"/>
      <c r="L4783" s="217"/>
      <c r="M4783" s="693"/>
      <c r="N4783" s="693"/>
      <c r="O4783" s="359"/>
      <c r="P4783" s="619"/>
      <c r="Q4783" s="672"/>
      <c r="R4783" s="672"/>
      <c r="S4783" s="672"/>
      <c r="T4783" s="385"/>
      <c r="U4783" s="385"/>
      <c r="V4783" s="385"/>
      <c r="W4783" s="385"/>
      <c r="X4783" s="693"/>
      <c r="Y4783" s="325"/>
      <c r="Z4783" s="308"/>
      <c r="AA4783" s="383"/>
      <c r="AC4783" s="325"/>
      <c r="AD4783" s="325"/>
      <c r="AF4783" s="383"/>
      <c r="AH4783" s="325"/>
      <c r="AI4783" s="325"/>
      <c r="AK4783" s="385"/>
      <c r="AL4783" s="385"/>
      <c r="AM4783" s="359"/>
      <c r="AN4783" s="385"/>
      <c r="AO4783" s="385"/>
      <c r="AP4783" s="385"/>
      <c r="AQ4783" s="385"/>
      <c r="AR4783" s="385"/>
      <c r="AS4783" s="385"/>
      <c r="AT4783" s="385"/>
      <c r="AU4783" s="359"/>
      <c r="AW4783" s="416"/>
      <c r="AX4783" s="694"/>
      <c r="AY4783" s="641"/>
      <c r="AZ4783" s="385"/>
      <c r="BA4783" s="385"/>
      <c r="BB4783" s="416"/>
      <c r="BC4783" s="416"/>
      <c r="BD4783" s="416"/>
      <c r="BE4783" s="416"/>
      <c r="BF4783" s="416"/>
      <c r="BG4783" s="416"/>
      <c r="BH4783" s="416"/>
      <c r="BI4783" s="416"/>
      <c r="BJ4783" s="416"/>
    </row>
    <row r="4784" spans="10:62" x14ac:dyDescent="0.2">
      <c r="J4784" s="385"/>
      <c r="K4784" s="217"/>
      <c r="L4784" s="217"/>
      <c r="M4784" s="693"/>
      <c r="N4784" s="693"/>
      <c r="O4784" s="359"/>
      <c r="P4784" s="619"/>
      <c r="Q4784" s="672"/>
      <c r="R4784" s="672"/>
      <c r="S4784" s="672"/>
      <c r="T4784" s="385"/>
      <c r="U4784" s="385"/>
      <c r="V4784" s="385"/>
      <c r="W4784" s="385"/>
      <c r="X4784" s="693"/>
      <c r="Y4784" s="325"/>
      <c r="Z4784" s="308"/>
      <c r="AA4784" s="383"/>
      <c r="AC4784" s="325"/>
      <c r="AD4784" s="325"/>
      <c r="AF4784" s="383"/>
      <c r="AH4784" s="325"/>
      <c r="AI4784" s="325"/>
      <c r="AK4784" s="385"/>
      <c r="AL4784" s="385"/>
      <c r="AM4784" s="359"/>
      <c r="AN4784" s="385"/>
      <c r="AO4784" s="385"/>
      <c r="AP4784" s="385"/>
      <c r="AQ4784" s="385"/>
      <c r="AR4784" s="385"/>
      <c r="AS4784" s="385"/>
      <c r="AT4784" s="385"/>
      <c r="AU4784" s="359"/>
      <c r="AW4784" s="416"/>
      <c r="AX4784" s="694"/>
      <c r="AY4784" s="641"/>
      <c r="AZ4784" s="385"/>
      <c r="BA4784" s="385"/>
      <c r="BB4784" s="416"/>
      <c r="BC4784" s="416"/>
      <c r="BD4784" s="416"/>
      <c r="BE4784" s="416"/>
      <c r="BF4784" s="416"/>
      <c r="BG4784" s="416"/>
      <c r="BH4784" s="416"/>
      <c r="BI4784" s="416"/>
      <c r="BJ4784" s="416"/>
    </row>
    <row r="4785" spans="10:62" x14ac:dyDescent="0.2">
      <c r="J4785" s="385"/>
      <c r="K4785" s="217"/>
      <c r="L4785" s="217"/>
      <c r="M4785" s="693"/>
      <c r="N4785" s="693"/>
      <c r="O4785" s="359"/>
      <c r="P4785" s="619"/>
      <c r="Q4785" s="672"/>
      <c r="R4785" s="672"/>
      <c r="S4785" s="672"/>
      <c r="T4785" s="385"/>
      <c r="U4785" s="385"/>
      <c r="V4785" s="385"/>
      <c r="W4785" s="385"/>
      <c r="X4785" s="693"/>
      <c r="Y4785" s="325"/>
      <c r="Z4785" s="308"/>
      <c r="AA4785" s="383"/>
      <c r="AC4785" s="325"/>
      <c r="AD4785" s="325"/>
      <c r="AF4785" s="383"/>
      <c r="AH4785" s="325"/>
      <c r="AI4785" s="325"/>
      <c r="AK4785" s="385"/>
      <c r="AL4785" s="385"/>
      <c r="AM4785" s="359"/>
      <c r="AN4785" s="385"/>
      <c r="AO4785" s="385"/>
      <c r="AP4785" s="385"/>
      <c r="AQ4785" s="385"/>
      <c r="AR4785" s="385"/>
      <c r="AS4785" s="385"/>
      <c r="AT4785" s="385"/>
      <c r="AU4785" s="359"/>
      <c r="AW4785" s="416"/>
      <c r="AX4785" s="694"/>
      <c r="AY4785" s="641"/>
      <c r="AZ4785" s="385"/>
      <c r="BA4785" s="385"/>
      <c r="BB4785" s="416"/>
      <c r="BC4785" s="416"/>
      <c r="BD4785" s="416"/>
      <c r="BE4785" s="416"/>
      <c r="BF4785" s="416"/>
      <c r="BG4785" s="416"/>
      <c r="BH4785" s="416"/>
      <c r="BI4785" s="416"/>
      <c r="BJ4785" s="416"/>
    </row>
    <row r="4786" spans="10:62" x14ac:dyDescent="0.2">
      <c r="J4786" s="385"/>
      <c r="K4786" s="217"/>
      <c r="L4786" s="217"/>
      <c r="M4786" s="693"/>
      <c r="N4786" s="693"/>
      <c r="O4786" s="359"/>
      <c r="P4786" s="619"/>
      <c r="Q4786" s="672"/>
      <c r="R4786" s="672"/>
      <c r="S4786" s="672"/>
      <c r="T4786" s="385"/>
      <c r="U4786" s="385"/>
      <c r="V4786" s="385"/>
      <c r="W4786" s="385"/>
      <c r="X4786" s="693"/>
      <c r="Y4786" s="325"/>
      <c r="Z4786" s="308"/>
      <c r="AA4786" s="383"/>
      <c r="AC4786" s="325"/>
      <c r="AD4786" s="325"/>
      <c r="AF4786" s="383"/>
      <c r="AH4786" s="325"/>
      <c r="AI4786" s="325"/>
      <c r="AK4786" s="385"/>
      <c r="AL4786" s="385"/>
      <c r="AM4786" s="359"/>
      <c r="AN4786" s="385"/>
      <c r="AO4786" s="385"/>
      <c r="AP4786" s="385"/>
      <c r="AQ4786" s="385"/>
      <c r="AR4786" s="385"/>
      <c r="AS4786" s="385"/>
      <c r="AT4786" s="385"/>
      <c r="AU4786" s="359"/>
      <c r="AW4786" s="416"/>
      <c r="AX4786" s="694"/>
      <c r="AY4786" s="641"/>
      <c r="AZ4786" s="385"/>
      <c r="BA4786" s="385"/>
      <c r="BB4786" s="416"/>
      <c r="BC4786" s="416"/>
      <c r="BD4786" s="416"/>
      <c r="BE4786" s="416"/>
      <c r="BF4786" s="416"/>
      <c r="BG4786" s="416"/>
      <c r="BH4786" s="416"/>
      <c r="BI4786" s="416"/>
      <c r="BJ4786" s="416"/>
    </row>
    <row r="4787" spans="10:62" x14ac:dyDescent="0.2">
      <c r="J4787" s="385"/>
      <c r="K4787" s="217"/>
      <c r="L4787" s="217"/>
      <c r="M4787" s="693"/>
      <c r="N4787" s="693"/>
      <c r="O4787" s="359"/>
      <c r="P4787" s="619"/>
      <c r="Q4787" s="672"/>
      <c r="R4787" s="672"/>
      <c r="S4787" s="672"/>
      <c r="T4787" s="385"/>
      <c r="U4787" s="385"/>
      <c r="V4787" s="385"/>
      <c r="W4787" s="385"/>
      <c r="X4787" s="693"/>
      <c r="Y4787" s="325"/>
      <c r="Z4787" s="308"/>
      <c r="AA4787" s="383"/>
      <c r="AC4787" s="325"/>
      <c r="AD4787" s="325"/>
      <c r="AF4787" s="383"/>
      <c r="AH4787" s="325"/>
      <c r="AI4787" s="325"/>
      <c r="AK4787" s="385"/>
      <c r="AL4787" s="385"/>
      <c r="AM4787" s="359"/>
      <c r="AN4787" s="385"/>
      <c r="AO4787" s="385"/>
      <c r="AP4787" s="385"/>
      <c r="AQ4787" s="385"/>
      <c r="AR4787" s="385"/>
      <c r="AS4787" s="385"/>
      <c r="AT4787" s="385"/>
      <c r="AU4787" s="359"/>
      <c r="AW4787" s="416"/>
      <c r="AX4787" s="694"/>
      <c r="AY4787" s="641"/>
      <c r="AZ4787" s="385"/>
      <c r="BA4787" s="385"/>
      <c r="BB4787" s="416"/>
      <c r="BC4787" s="416"/>
      <c r="BD4787" s="416"/>
      <c r="BE4787" s="416"/>
      <c r="BF4787" s="416"/>
      <c r="BG4787" s="416"/>
      <c r="BH4787" s="416"/>
      <c r="BI4787" s="416"/>
      <c r="BJ4787" s="416"/>
    </row>
    <row r="4788" spans="10:62" x14ac:dyDescent="0.2">
      <c r="J4788" s="385"/>
      <c r="K4788" s="217"/>
      <c r="L4788" s="217"/>
      <c r="M4788" s="693"/>
      <c r="N4788" s="693"/>
      <c r="O4788" s="359"/>
      <c r="P4788" s="619"/>
      <c r="Q4788" s="672"/>
      <c r="R4788" s="672"/>
      <c r="S4788" s="672"/>
      <c r="T4788" s="385"/>
      <c r="U4788" s="385"/>
      <c r="V4788" s="385"/>
      <c r="W4788" s="385"/>
      <c r="X4788" s="693"/>
      <c r="Y4788" s="325"/>
      <c r="Z4788" s="308"/>
      <c r="AA4788" s="383"/>
      <c r="AC4788" s="325"/>
      <c r="AD4788" s="325"/>
      <c r="AF4788" s="383"/>
      <c r="AH4788" s="325"/>
      <c r="AI4788" s="325"/>
      <c r="AK4788" s="385"/>
      <c r="AL4788" s="385"/>
      <c r="AM4788" s="359"/>
      <c r="AN4788" s="385"/>
      <c r="AO4788" s="385"/>
      <c r="AP4788" s="385"/>
      <c r="AQ4788" s="385"/>
      <c r="AR4788" s="385"/>
      <c r="AS4788" s="385"/>
      <c r="AT4788" s="385"/>
      <c r="AU4788" s="359"/>
      <c r="AW4788" s="416"/>
      <c r="AX4788" s="694"/>
      <c r="AY4788" s="641"/>
      <c r="AZ4788" s="385"/>
      <c r="BA4788" s="385"/>
      <c r="BB4788" s="416"/>
      <c r="BC4788" s="416"/>
      <c r="BD4788" s="416"/>
      <c r="BE4788" s="416"/>
      <c r="BF4788" s="416"/>
      <c r="BG4788" s="416"/>
      <c r="BH4788" s="416"/>
      <c r="BI4788" s="416"/>
      <c r="BJ4788" s="416"/>
    </row>
    <row r="4789" spans="10:62" x14ac:dyDescent="0.2">
      <c r="J4789" s="385"/>
      <c r="K4789" s="217"/>
      <c r="L4789" s="217"/>
      <c r="M4789" s="693"/>
      <c r="N4789" s="693"/>
      <c r="O4789" s="359"/>
      <c r="P4789" s="619"/>
      <c r="Q4789" s="672"/>
      <c r="R4789" s="672"/>
      <c r="S4789" s="672"/>
      <c r="T4789" s="385"/>
      <c r="U4789" s="385"/>
      <c r="V4789" s="385"/>
      <c r="W4789" s="385"/>
      <c r="X4789" s="693"/>
      <c r="Y4789" s="325"/>
      <c r="Z4789" s="308"/>
      <c r="AA4789" s="383"/>
      <c r="AC4789" s="325"/>
      <c r="AD4789" s="325"/>
      <c r="AF4789" s="383"/>
      <c r="AH4789" s="325"/>
      <c r="AI4789" s="325"/>
      <c r="AK4789" s="385"/>
      <c r="AL4789" s="385"/>
      <c r="AM4789" s="359"/>
      <c r="AN4789" s="385"/>
      <c r="AO4789" s="385"/>
      <c r="AP4789" s="385"/>
      <c r="AQ4789" s="385"/>
      <c r="AR4789" s="385"/>
      <c r="AS4789" s="385"/>
      <c r="AT4789" s="385"/>
      <c r="AU4789" s="359"/>
      <c r="AW4789" s="416"/>
      <c r="AX4789" s="694"/>
      <c r="AY4789" s="641"/>
      <c r="AZ4789" s="385"/>
      <c r="BA4789" s="385"/>
      <c r="BB4789" s="416"/>
      <c r="BC4789" s="416"/>
      <c r="BD4789" s="416"/>
      <c r="BE4789" s="416"/>
      <c r="BF4789" s="416"/>
      <c r="BG4789" s="416"/>
      <c r="BH4789" s="416"/>
      <c r="BI4789" s="416"/>
      <c r="BJ4789" s="416"/>
    </row>
    <row r="4790" spans="10:62" x14ac:dyDescent="0.2">
      <c r="J4790" s="385"/>
      <c r="K4790" s="217"/>
      <c r="L4790" s="217"/>
      <c r="M4790" s="693"/>
      <c r="N4790" s="693"/>
      <c r="O4790" s="359"/>
      <c r="P4790" s="619"/>
      <c r="Q4790" s="672"/>
      <c r="R4790" s="672"/>
      <c r="S4790" s="672"/>
      <c r="T4790" s="385"/>
      <c r="U4790" s="385"/>
      <c r="V4790" s="385"/>
      <c r="W4790" s="385"/>
      <c r="X4790" s="693"/>
      <c r="Y4790" s="325"/>
      <c r="Z4790" s="308"/>
      <c r="AA4790" s="383"/>
      <c r="AC4790" s="325"/>
      <c r="AD4790" s="325"/>
      <c r="AF4790" s="383"/>
      <c r="AH4790" s="325"/>
      <c r="AI4790" s="325"/>
      <c r="AK4790" s="385"/>
      <c r="AL4790" s="385"/>
      <c r="AM4790" s="359"/>
      <c r="AN4790" s="385"/>
      <c r="AO4790" s="385"/>
      <c r="AP4790" s="385"/>
      <c r="AQ4790" s="385"/>
      <c r="AR4790" s="385"/>
      <c r="AS4790" s="385"/>
      <c r="AT4790" s="385"/>
      <c r="AU4790" s="359"/>
      <c r="AW4790" s="416"/>
      <c r="AX4790" s="694"/>
      <c r="AY4790" s="641"/>
      <c r="AZ4790" s="385"/>
      <c r="BA4790" s="385"/>
      <c r="BB4790" s="416"/>
      <c r="BC4790" s="416"/>
      <c r="BD4790" s="416"/>
      <c r="BE4790" s="416"/>
      <c r="BF4790" s="416"/>
      <c r="BG4790" s="416"/>
      <c r="BH4790" s="416"/>
      <c r="BI4790" s="416"/>
      <c r="BJ4790" s="416"/>
    </row>
    <row r="4791" spans="10:62" x14ac:dyDescent="0.2">
      <c r="J4791" s="385"/>
      <c r="K4791" s="217"/>
      <c r="L4791" s="217"/>
      <c r="M4791" s="693"/>
      <c r="N4791" s="693"/>
      <c r="O4791" s="359"/>
      <c r="P4791" s="619"/>
      <c r="Q4791" s="672"/>
      <c r="R4791" s="672"/>
      <c r="S4791" s="672"/>
      <c r="T4791" s="385"/>
      <c r="U4791" s="385"/>
      <c r="V4791" s="385"/>
      <c r="W4791" s="385"/>
      <c r="X4791" s="693"/>
      <c r="Y4791" s="325"/>
      <c r="Z4791" s="308"/>
      <c r="AA4791" s="383"/>
      <c r="AC4791" s="325"/>
      <c r="AD4791" s="325"/>
      <c r="AF4791" s="383"/>
      <c r="AH4791" s="325"/>
      <c r="AI4791" s="325"/>
      <c r="AK4791" s="385"/>
      <c r="AL4791" s="385"/>
      <c r="AM4791" s="359"/>
      <c r="AN4791" s="385"/>
      <c r="AO4791" s="385"/>
      <c r="AP4791" s="385"/>
      <c r="AQ4791" s="385"/>
      <c r="AR4791" s="385"/>
      <c r="AS4791" s="385"/>
      <c r="AT4791" s="385"/>
      <c r="AU4791" s="359"/>
      <c r="AW4791" s="416"/>
      <c r="AX4791" s="694"/>
      <c r="AY4791" s="641"/>
      <c r="AZ4791" s="385"/>
      <c r="BA4791" s="385"/>
      <c r="BB4791" s="416"/>
      <c r="BC4791" s="416"/>
      <c r="BD4791" s="416"/>
      <c r="BE4791" s="416"/>
      <c r="BF4791" s="416"/>
      <c r="BG4791" s="416"/>
      <c r="BH4791" s="416"/>
      <c r="BI4791" s="416"/>
      <c r="BJ4791" s="416"/>
    </row>
    <row r="4792" spans="10:62" x14ac:dyDescent="0.2">
      <c r="J4792" s="385"/>
      <c r="K4792" s="217"/>
      <c r="L4792" s="217"/>
      <c r="M4792" s="693"/>
      <c r="N4792" s="693"/>
      <c r="O4792" s="359"/>
      <c r="P4792" s="619"/>
      <c r="Q4792" s="672"/>
      <c r="R4792" s="672"/>
      <c r="S4792" s="672"/>
      <c r="T4792" s="385"/>
      <c r="U4792" s="385"/>
      <c r="V4792" s="385"/>
      <c r="W4792" s="385"/>
      <c r="X4792" s="693"/>
      <c r="Y4792" s="325"/>
      <c r="Z4792" s="308"/>
      <c r="AA4792" s="383"/>
      <c r="AC4792" s="325"/>
      <c r="AD4792" s="325"/>
      <c r="AF4792" s="383"/>
      <c r="AH4792" s="325"/>
      <c r="AI4792" s="325"/>
      <c r="AK4792" s="385"/>
      <c r="AL4792" s="385"/>
      <c r="AM4792" s="359"/>
      <c r="AN4792" s="385"/>
      <c r="AO4792" s="385"/>
      <c r="AP4792" s="385"/>
      <c r="AQ4792" s="385"/>
      <c r="AR4792" s="385"/>
      <c r="AS4792" s="385"/>
      <c r="AT4792" s="385"/>
      <c r="AU4792" s="359"/>
      <c r="AW4792" s="416"/>
      <c r="AX4792" s="694"/>
      <c r="AY4792" s="641"/>
      <c r="AZ4792" s="385"/>
      <c r="BA4792" s="385"/>
      <c r="BB4792" s="416"/>
      <c r="BC4792" s="416"/>
      <c r="BD4792" s="416"/>
      <c r="BE4792" s="416"/>
      <c r="BF4792" s="416"/>
      <c r="BG4792" s="416"/>
      <c r="BH4792" s="416"/>
      <c r="BI4792" s="416"/>
      <c r="BJ4792" s="416"/>
    </row>
    <row r="4793" spans="10:62" x14ac:dyDescent="0.2">
      <c r="J4793" s="385"/>
      <c r="K4793" s="217"/>
      <c r="L4793" s="217"/>
      <c r="M4793" s="693"/>
      <c r="N4793" s="693"/>
      <c r="O4793" s="359"/>
      <c r="P4793" s="619"/>
      <c r="Q4793" s="672"/>
      <c r="R4793" s="672"/>
      <c r="S4793" s="672"/>
      <c r="T4793" s="385"/>
      <c r="U4793" s="385"/>
      <c r="V4793" s="385"/>
      <c r="W4793" s="385"/>
      <c r="X4793" s="693"/>
      <c r="Y4793" s="325"/>
      <c r="Z4793" s="308"/>
      <c r="AA4793" s="383"/>
      <c r="AC4793" s="325"/>
      <c r="AD4793" s="325"/>
      <c r="AF4793" s="383"/>
      <c r="AH4793" s="325"/>
      <c r="AI4793" s="325"/>
      <c r="AK4793" s="385"/>
      <c r="AL4793" s="385"/>
      <c r="AM4793" s="359"/>
      <c r="AN4793" s="385"/>
      <c r="AO4793" s="385"/>
      <c r="AP4793" s="385"/>
      <c r="AQ4793" s="385"/>
      <c r="AR4793" s="385"/>
      <c r="AS4793" s="385"/>
      <c r="AT4793" s="385"/>
      <c r="AU4793" s="359"/>
      <c r="AW4793" s="416"/>
      <c r="AX4793" s="694"/>
      <c r="AY4793" s="641"/>
      <c r="AZ4793" s="385"/>
      <c r="BA4793" s="385"/>
      <c r="BB4793" s="416"/>
      <c r="BC4793" s="416"/>
      <c r="BD4793" s="416"/>
      <c r="BE4793" s="416"/>
      <c r="BF4793" s="416"/>
      <c r="BG4793" s="416"/>
      <c r="BH4793" s="416"/>
      <c r="BI4793" s="416"/>
      <c r="BJ4793" s="416"/>
    </row>
    <row r="4794" spans="10:62" x14ac:dyDescent="0.2">
      <c r="J4794" s="385"/>
      <c r="K4794" s="217"/>
      <c r="L4794" s="217"/>
      <c r="M4794" s="693"/>
      <c r="N4794" s="693"/>
      <c r="O4794" s="359"/>
      <c r="P4794" s="619"/>
      <c r="Q4794" s="672"/>
      <c r="R4794" s="672"/>
      <c r="S4794" s="672"/>
      <c r="T4794" s="385"/>
      <c r="U4794" s="385"/>
      <c r="V4794" s="385"/>
      <c r="W4794" s="385"/>
      <c r="X4794" s="693"/>
      <c r="Y4794" s="325"/>
      <c r="Z4794" s="308"/>
      <c r="AA4794" s="383"/>
      <c r="AC4794" s="325"/>
      <c r="AD4794" s="325"/>
      <c r="AF4794" s="383"/>
      <c r="AH4794" s="325"/>
      <c r="AI4794" s="325"/>
      <c r="AK4794" s="385"/>
      <c r="AL4794" s="385"/>
      <c r="AM4794" s="359"/>
      <c r="AN4794" s="385"/>
      <c r="AO4794" s="385"/>
      <c r="AP4794" s="385"/>
      <c r="AQ4794" s="385"/>
      <c r="AR4794" s="385"/>
      <c r="AS4794" s="385"/>
      <c r="AT4794" s="385"/>
      <c r="AU4794" s="359"/>
      <c r="AW4794" s="416"/>
      <c r="AX4794" s="694"/>
      <c r="AY4794" s="641"/>
      <c r="AZ4794" s="385"/>
      <c r="BA4794" s="385"/>
      <c r="BB4794" s="416"/>
      <c r="BC4794" s="416"/>
      <c r="BD4794" s="416"/>
      <c r="BE4794" s="416"/>
      <c r="BF4794" s="416"/>
      <c r="BG4794" s="416"/>
      <c r="BH4794" s="416"/>
      <c r="BI4794" s="416"/>
      <c r="BJ4794" s="416"/>
    </row>
    <row r="4795" spans="10:62" x14ac:dyDescent="0.2">
      <c r="J4795" s="385"/>
      <c r="K4795" s="217"/>
      <c r="L4795" s="217"/>
      <c r="M4795" s="693"/>
      <c r="N4795" s="693"/>
      <c r="O4795" s="359"/>
      <c r="P4795" s="619"/>
      <c r="Q4795" s="672"/>
      <c r="R4795" s="672"/>
      <c r="S4795" s="672"/>
      <c r="T4795" s="385"/>
      <c r="U4795" s="385"/>
      <c r="V4795" s="385"/>
      <c r="W4795" s="385"/>
      <c r="X4795" s="693"/>
      <c r="Y4795" s="325"/>
      <c r="Z4795" s="308"/>
      <c r="AA4795" s="383"/>
      <c r="AC4795" s="325"/>
      <c r="AD4795" s="325"/>
      <c r="AF4795" s="383"/>
      <c r="AH4795" s="325"/>
      <c r="AI4795" s="325"/>
      <c r="AK4795" s="385"/>
      <c r="AL4795" s="385"/>
      <c r="AM4795" s="359"/>
      <c r="AN4795" s="385"/>
      <c r="AO4795" s="385"/>
      <c r="AP4795" s="385"/>
      <c r="AQ4795" s="385"/>
      <c r="AR4795" s="385"/>
      <c r="AS4795" s="385"/>
      <c r="AT4795" s="385"/>
      <c r="AU4795" s="359"/>
      <c r="AW4795" s="416"/>
      <c r="AX4795" s="694"/>
      <c r="AY4795" s="641"/>
      <c r="AZ4795" s="385"/>
      <c r="BA4795" s="385"/>
      <c r="BB4795" s="416"/>
      <c r="BC4795" s="416"/>
      <c r="BD4795" s="416"/>
      <c r="BE4795" s="416"/>
      <c r="BF4795" s="416"/>
      <c r="BG4795" s="416"/>
      <c r="BH4795" s="416"/>
      <c r="BI4795" s="416"/>
      <c r="BJ4795" s="416"/>
    </row>
    <row r="4796" spans="10:62" x14ac:dyDescent="0.2">
      <c r="J4796" s="385"/>
      <c r="K4796" s="217"/>
      <c r="L4796" s="217"/>
      <c r="M4796" s="693"/>
      <c r="N4796" s="693"/>
      <c r="O4796" s="359"/>
      <c r="P4796" s="619"/>
      <c r="Q4796" s="672"/>
      <c r="R4796" s="672"/>
      <c r="S4796" s="672"/>
      <c r="T4796" s="385"/>
      <c r="U4796" s="385"/>
      <c r="V4796" s="385"/>
      <c r="W4796" s="385"/>
      <c r="X4796" s="693"/>
      <c r="Y4796" s="325"/>
      <c r="Z4796" s="308"/>
      <c r="AA4796" s="383"/>
      <c r="AC4796" s="325"/>
      <c r="AD4796" s="325"/>
      <c r="AF4796" s="383"/>
      <c r="AH4796" s="325"/>
      <c r="AI4796" s="325"/>
      <c r="AK4796" s="385"/>
      <c r="AL4796" s="385"/>
      <c r="AM4796" s="359"/>
      <c r="AN4796" s="385"/>
      <c r="AO4796" s="385"/>
      <c r="AP4796" s="385"/>
      <c r="AQ4796" s="385"/>
      <c r="AR4796" s="385"/>
      <c r="AS4796" s="385"/>
      <c r="AT4796" s="385"/>
      <c r="AU4796" s="359"/>
      <c r="AW4796" s="416"/>
      <c r="AX4796" s="694"/>
      <c r="AY4796" s="641"/>
      <c r="AZ4796" s="385"/>
      <c r="BA4796" s="385"/>
      <c r="BB4796" s="416"/>
      <c r="BC4796" s="416"/>
      <c r="BD4796" s="416"/>
      <c r="BE4796" s="416"/>
      <c r="BF4796" s="416"/>
      <c r="BG4796" s="416"/>
      <c r="BH4796" s="416"/>
      <c r="BI4796" s="416"/>
      <c r="BJ4796" s="416"/>
    </row>
    <row r="4797" spans="10:62" x14ac:dyDescent="0.2">
      <c r="J4797" s="385"/>
      <c r="K4797" s="217"/>
      <c r="L4797" s="217"/>
      <c r="M4797" s="693"/>
      <c r="N4797" s="693"/>
      <c r="O4797" s="359"/>
      <c r="P4797" s="619"/>
      <c r="Q4797" s="672"/>
      <c r="R4797" s="672"/>
      <c r="S4797" s="672"/>
      <c r="T4797" s="385"/>
      <c r="U4797" s="385"/>
      <c r="V4797" s="385"/>
      <c r="W4797" s="385"/>
      <c r="X4797" s="693"/>
      <c r="Y4797" s="325"/>
      <c r="Z4797" s="308"/>
      <c r="AA4797" s="383"/>
      <c r="AC4797" s="325"/>
      <c r="AD4797" s="325"/>
      <c r="AF4797" s="383"/>
      <c r="AH4797" s="325"/>
      <c r="AI4797" s="325"/>
      <c r="AK4797" s="385"/>
      <c r="AL4797" s="385"/>
      <c r="AM4797" s="359"/>
      <c r="AN4797" s="385"/>
      <c r="AO4797" s="385"/>
      <c r="AP4797" s="385"/>
      <c r="AQ4797" s="385"/>
      <c r="AR4797" s="385"/>
      <c r="AS4797" s="385"/>
      <c r="AT4797" s="385"/>
      <c r="AU4797" s="359"/>
      <c r="AW4797" s="416"/>
      <c r="AX4797" s="694"/>
      <c r="AY4797" s="641"/>
      <c r="AZ4797" s="385"/>
      <c r="BA4797" s="385"/>
      <c r="BB4797" s="416"/>
      <c r="BC4797" s="416"/>
      <c r="BD4797" s="416"/>
      <c r="BE4797" s="416"/>
      <c r="BF4797" s="416"/>
      <c r="BG4797" s="416"/>
      <c r="BH4797" s="416"/>
      <c r="BI4797" s="416"/>
      <c r="BJ4797" s="416"/>
    </row>
    <row r="4798" spans="10:62" x14ac:dyDescent="0.2">
      <c r="J4798" s="385"/>
      <c r="K4798" s="217"/>
      <c r="L4798" s="217"/>
      <c r="M4798" s="693"/>
      <c r="N4798" s="693"/>
      <c r="O4798" s="359"/>
      <c r="P4798" s="619"/>
      <c r="Q4798" s="672"/>
      <c r="R4798" s="672"/>
      <c r="S4798" s="672"/>
      <c r="T4798" s="385"/>
      <c r="U4798" s="385"/>
      <c r="V4798" s="385"/>
      <c r="W4798" s="385"/>
      <c r="X4798" s="693"/>
      <c r="Y4798" s="325"/>
      <c r="Z4798" s="308"/>
      <c r="AA4798" s="383"/>
      <c r="AC4798" s="325"/>
      <c r="AD4798" s="325"/>
      <c r="AF4798" s="383"/>
      <c r="AH4798" s="325"/>
      <c r="AI4798" s="325"/>
      <c r="AK4798" s="385"/>
      <c r="AL4798" s="385"/>
      <c r="AM4798" s="359"/>
      <c r="AN4798" s="385"/>
      <c r="AO4798" s="385"/>
      <c r="AP4798" s="385"/>
      <c r="AQ4798" s="385"/>
      <c r="AR4798" s="385"/>
      <c r="AS4798" s="385"/>
      <c r="AT4798" s="385"/>
      <c r="AU4798" s="359"/>
      <c r="AW4798" s="416"/>
      <c r="AX4798" s="694"/>
      <c r="AY4798" s="641"/>
      <c r="AZ4798" s="385"/>
      <c r="BA4798" s="385"/>
      <c r="BB4798" s="416"/>
      <c r="BC4798" s="416"/>
      <c r="BD4798" s="416"/>
      <c r="BE4798" s="416"/>
      <c r="BF4798" s="416"/>
      <c r="BG4798" s="416"/>
      <c r="BH4798" s="416"/>
      <c r="BI4798" s="416"/>
      <c r="BJ4798" s="416"/>
    </row>
    <row r="4799" spans="10:62" x14ac:dyDescent="0.2">
      <c r="J4799" s="385"/>
      <c r="K4799" s="217"/>
      <c r="L4799" s="217"/>
      <c r="M4799" s="693"/>
      <c r="N4799" s="693"/>
      <c r="O4799" s="359"/>
      <c r="P4799" s="619"/>
      <c r="Q4799" s="672"/>
      <c r="R4799" s="672"/>
      <c r="S4799" s="672"/>
      <c r="T4799" s="385"/>
      <c r="U4799" s="385"/>
      <c r="V4799" s="385"/>
      <c r="W4799" s="385"/>
      <c r="X4799" s="693"/>
      <c r="Y4799" s="325"/>
      <c r="Z4799" s="308"/>
      <c r="AA4799" s="383"/>
      <c r="AC4799" s="325"/>
      <c r="AD4799" s="325"/>
      <c r="AF4799" s="383"/>
      <c r="AH4799" s="325"/>
      <c r="AI4799" s="325"/>
      <c r="AK4799" s="385"/>
      <c r="AL4799" s="385"/>
      <c r="AM4799" s="359"/>
      <c r="AN4799" s="385"/>
      <c r="AO4799" s="385"/>
      <c r="AP4799" s="385"/>
      <c r="AQ4799" s="385"/>
      <c r="AR4799" s="385"/>
      <c r="AS4799" s="385"/>
      <c r="AT4799" s="385"/>
      <c r="AU4799" s="359"/>
      <c r="AW4799" s="416"/>
      <c r="AX4799" s="694"/>
      <c r="AY4799" s="641"/>
      <c r="AZ4799" s="385"/>
      <c r="BA4799" s="385"/>
      <c r="BB4799" s="416"/>
      <c r="BC4799" s="416"/>
      <c r="BD4799" s="416"/>
      <c r="BE4799" s="416"/>
      <c r="BF4799" s="416"/>
      <c r="BG4799" s="416"/>
      <c r="BH4799" s="416"/>
      <c r="BI4799" s="416"/>
      <c r="BJ4799" s="416"/>
    </row>
    <row r="4800" spans="10:62" x14ac:dyDescent="0.2">
      <c r="J4800" s="385"/>
      <c r="K4800" s="217"/>
      <c r="L4800" s="217"/>
      <c r="M4800" s="693"/>
      <c r="N4800" s="693"/>
      <c r="O4800" s="359"/>
      <c r="P4800" s="619"/>
      <c r="Q4800" s="672"/>
      <c r="R4800" s="672"/>
      <c r="S4800" s="672"/>
      <c r="T4800" s="385"/>
      <c r="U4800" s="385"/>
      <c r="V4800" s="385"/>
      <c r="W4800" s="385"/>
      <c r="X4800" s="693"/>
      <c r="Y4800" s="325"/>
      <c r="Z4800" s="308"/>
      <c r="AA4800" s="383"/>
      <c r="AC4800" s="325"/>
      <c r="AD4800" s="325"/>
      <c r="AF4800" s="383"/>
      <c r="AH4800" s="325"/>
      <c r="AI4800" s="325"/>
      <c r="AK4800" s="385"/>
      <c r="AL4800" s="385"/>
      <c r="AM4800" s="359"/>
      <c r="AN4800" s="385"/>
      <c r="AO4800" s="385"/>
      <c r="AP4800" s="385"/>
      <c r="AQ4800" s="385"/>
      <c r="AR4800" s="385"/>
      <c r="AS4800" s="385"/>
      <c r="AT4800" s="385"/>
      <c r="AU4800" s="359"/>
      <c r="AW4800" s="416"/>
      <c r="AX4800" s="694"/>
      <c r="AY4800" s="641"/>
      <c r="AZ4800" s="385"/>
      <c r="BA4800" s="385"/>
      <c r="BB4800" s="416"/>
      <c r="BC4800" s="416"/>
      <c r="BD4800" s="416"/>
      <c r="BE4800" s="416"/>
      <c r="BF4800" s="416"/>
      <c r="BG4800" s="416"/>
      <c r="BH4800" s="416"/>
      <c r="BI4800" s="416"/>
      <c r="BJ4800" s="416"/>
    </row>
    <row r="4801" spans="10:62" x14ac:dyDescent="0.2">
      <c r="J4801" s="385"/>
      <c r="K4801" s="217"/>
      <c r="L4801" s="217"/>
      <c r="M4801" s="693"/>
      <c r="N4801" s="693"/>
      <c r="O4801" s="359"/>
      <c r="P4801" s="619"/>
      <c r="Q4801" s="672"/>
      <c r="R4801" s="672"/>
      <c r="S4801" s="672"/>
      <c r="T4801" s="385"/>
      <c r="U4801" s="385"/>
      <c r="V4801" s="385"/>
      <c r="W4801" s="385"/>
      <c r="X4801" s="693"/>
      <c r="Y4801" s="325"/>
      <c r="Z4801" s="308"/>
      <c r="AA4801" s="383"/>
      <c r="AC4801" s="325"/>
      <c r="AD4801" s="325"/>
      <c r="AF4801" s="383"/>
      <c r="AH4801" s="325"/>
      <c r="AI4801" s="325"/>
      <c r="AK4801" s="385"/>
      <c r="AL4801" s="385"/>
      <c r="AM4801" s="359"/>
      <c r="AN4801" s="385"/>
      <c r="AO4801" s="385"/>
      <c r="AP4801" s="385"/>
      <c r="AQ4801" s="385"/>
      <c r="AR4801" s="385"/>
      <c r="AS4801" s="385"/>
      <c r="AT4801" s="385"/>
      <c r="AU4801" s="359"/>
      <c r="AW4801" s="416"/>
      <c r="AX4801" s="694"/>
      <c r="AY4801" s="641"/>
      <c r="AZ4801" s="385"/>
      <c r="BA4801" s="385"/>
      <c r="BB4801" s="416"/>
      <c r="BC4801" s="416"/>
      <c r="BD4801" s="416"/>
      <c r="BE4801" s="416"/>
      <c r="BF4801" s="416"/>
      <c r="BG4801" s="416"/>
      <c r="BH4801" s="416"/>
      <c r="BI4801" s="416"/>
      <c r="BJ4801" s="416"/>
    </row>
    <row r="4802" spans="10:62" x14ac:dyDescent="0.2">
      <c r="J4802" s="385"/>
      <c r="K4802" s="217"/>
      <c r="L4802" s="217"/>
      <c r="M4802" s="693"/>
      <c r="N4802" s="693"/>
      <c r="O4802" s="359"/>
      <c r="P4802" s="619"/>
      <c r="Q4802" s="672"/>
      <c r="R4802" s="672"/>
      <c r="S4802" s="672"/>
      <c r="T4802" s="385"/>
      <c r="U4802" s="385"/>
      <c r="V4802" s="385"/>
      <c r="W4802" s="385"/>
      <c r="X4802" s="693"/>
      <c r="Y4802" s="325"/>
      <c r="Z4802" s="308"/>
      <c r="AA4802" s="383"/>
      <c r="AC4802" s="325"/>
      <c r="AD4802" s="325"/>
      <c r="AF4802" s="383"/>
      <c r="AH4802" s="325"/>
      <c r="AI4802" s="325"/>
      <c r="AK4802" s="385"/>
      <c r="AL4802" s="385"/>
      <c r="AM4802" s="359"/>
      <c r="AN4802" s="385"/>
      <c r="AO4802" s="385"/>
      <c r="AP4802" s="385"/>
      <c r="AQ4802" s="385"/>
      <c r="AR4802" s="385"/>
      <c r="AS4802" s="385"/>
      <c r="AT4802" s="385"/>
      <c r="AU4802" s="359"/>
      <c r="AW4802" s="416"/>
      <c r="AX4802" s="694"/>
      <c r="AY4802" s="641"/>
      <c r="AZ4802" s="385"/>
      <c r="BA4802" s="385"/>
      <c r="BB4802" s="416"/>
      <c r="BC4802" s="416"/>
      <c r="BD4802" s="416"/>
      <c r="BE4802" s="416"/>
      <c r="BF4802" s="416"/>
      <c r="BG4802" s="416"/>
      <c r="BH4802" s="416"/>
      <c r="BI4802" s="416"/>
      <c r="BJ4802" s="416"/>
    </row>
    <row r="4803" spans="10:62" x14ac:dyDescent="0.2">
      <c r="J4803" s="385"/>
      <c r="K4803" s="217"/>
      <c r="L4803" s="217"/>
      <c r="M4803" s="693"/>
      <c r="N4803" s="693"/>
      <c r="O4803" s="359"/>
      <c r="P4803" s="619"/>
      <c r="Q4803" s="672"/>
      <c r="R4803" s="672"/>
      <c r="S4803" s="672"/>
      <c r="T4803" s="385"/>
      <c r="U4803" s="385"/>
      <c r="V4803" s="385"/>
      <c r="W4803" s="385"/>
      <c r="X4803" s="693"/>
      <c r="Y4803" s="325"/>
      <c r="Z4803" s="308"/>
      <c r="AA4803" s="383"/>
      <c r="AC4803" s="325"/>
      <c r="AD4803" s="325"/>
      <c r="AF4803" s="383"/>
      <c r="AH4803" s="325"/>
      <c r="AI4803" s="325"/>
      <c r="AK4803" s="385"/>
      <c r="AL4803" s="385"/>
      <c r="AM4803" s="359"/>
      <c r="AN4803" s="385"/>
      <c r="AO4803" s="385"/>
      <c r="AP4803" s="385"/>
      <c r="AQ4803" s="385"/>
      <c r="AR4803" s="385"/>
      <c r="AS4803" s="385"/>
      <c r="AT4803" s="385"/>
      <c r="AU4803" s="359"/>
      <c r="AW4803" s="416"/>
      <c r="AX4803" s="694"/>
      <c r="AY4803" s="641"/>
      <c r="AZ4803" s="385"/>
      <c r="BA4803" s="385"/>
      <c r="BB4803" s="416"/>
      <c r="BC4803" s="416"/>
      <c r="BD4803" s="416"/>
      <c r="BE4803" s="416"/>
      <c r="BF4803" s="416"/>
      <c r="BG4803" s="416"/>
      <c r="BH4803" s="416"/>
      <c r="BI4803" s="416"/>
      <c r="BJ4803" s="416"/>
    </row>
    <row r="4804" spans="10:62" x14ac:dyDescent="0.2">
      <c r="J4804" s="385"/>
      <c r="K4804" s="217"/>
      <c r="L4804" s="217"/>
      <c r="M4804" s="693"/>
      <c r="N4804" s="693"/>
      <c r="O4804" s="359"/>
      <c r="P4804" s="619"/>
      <c r="Q4804" s="672"/>
      <c r="R4804" s="672"/>
      <c r="S4804" s="672"/>
      <c r="T4804" s="385"/>
      <c r="U4804" s="385"/>
      <c r="V4804" s="385"/>
      <c r="W4804" s="385"/>
      <c r="X4804" s="693"/>
      <c r="Y4804" s="325"/>
      <c r="Z4804" s="308"/>
      <c r="AA4804" s="383"/>
      <c r="AC4804" s="325"/>
      <c r="AD4804" s="325"/>
      <c r="AF4804" s="383"/>
      <c r="AH4804" s="325"/>
      <c r="AI4804" s="325"/>
      <c r="AK4804" s="385"/>
      <c r="AL4804" s="385"/>
      <c r="AM4804" s="359"/>
      <c r="AN4804" s="385"/>
      <c r="AO4804" s="385"/>
      <c r="AP4804" s="385"/>
      <c r="AQ4804" s="385"/>
      <c r="AR4804" s="385"/>
      <c r="AS4804" s="385"/>
      <c r="AT4804" s="385"/>
      <c r="AU4804" s="359"/>
      <c r="AW4804" s="416"/>
      <c r="AX4804" s="694"/>
      <c r="AY4804" s="641"/>
      <c r="AZ4804" s="385"/>
      <c r="BA4804" s="385"/>
      <c r="BB4804" s="416"/>
      <c r="BC4804" s="416"/>
      <c r="BD4804" s="416"/>
      <c r="BE4804" s="416"/>
      <c r="BF4804" s="416"/>
      <c r="BG4804" s="416"/>
      <c r="BH4804" s="416"/>
      <c r="BI4804" s="416"/>
      <c r="BJ4804" s="416"/>
    </row>
    <row r="4805" spans="10:62" x14ac:dyDescent="0.2">
      <c r="J4805" s="385"/>
      <c r="K4805" s="217"/>
      <c r="L4805" s="217"/>
      <c r="M4805" s="693"/>
      <c r="N4805" s="693"/>
      <c r="O4805" s="359"/>
      <c r="P4805" s="619"/>
      <c r="Q4805" s="672"/>
      <c r="R4805" s="672"/>
      <c r="S4805" s="672"/>
      <c r="T4805" s="385"/>
      <c r="U4805" s="385"/>
      <c r="V4805" s="385"/>
      <c r="W4805" s="385"/>
      <c r="X4805" s="693"/>
      <c r="Y4805" s="325"/>
      <c r="Z4805" s="308"/>
      <c r="AA4805" s="383"/>
      <c r="AC4805" s="325"/>
      <c r="AD4805" s="325"/>
      <c r="AF4805" s="383"/>
      <c r="AH4805" s="325"/>
      <c r="AI4805" s="325"/>
      <c r="AK4805" s="385"/>
      <c r="AL4805" s="385"/>
      <c r="AM4805" s="359"/>
      <c r="AN4805" s="385"/>
      <c r="AO4805" s="385"/>
      <c r="AP4805" s="385"/>
      <c r="AQ4805" s="385"/>
      <c r="AR4805" s="385"/>
      <c r="AS4805" s="385"/>
      <c r="AT4805" s="385"/>
      <c r="AU4805" s="359"/>
      <c r="AW4805" s="416"/>
      <c r="AX4805" s="694"/>
      <c r="AY4805" s="641"/>
      <c r="AZ4805" s="385"/>
      <c r="BA4805" s="385"/>
      <c r="BB4805" s="416"/>
      <c r="BC4805" s="416"/>
      <c r="BD4805" s="416"/>
      <c r="BE4805" s="416"/>
      <c r="BF4805" s="416"/>
      <c r="BG4805" s="416"/>
      <c r="BH4805" s="416"/>
      <c r="BI4805" s="416"/>
      <c r="BJ4805" s="416"/>
    </row>
    <row r="4806" spans="10:62" x14ac:dyDescent="0.2">
      <c r="J4806" s="385"/>
      <c r="K4806" s="217"/>
      <c r="L4806" s="217"/>
      <c r="M4806" s="693"/>
      <c r="N4806" s="693"/>
      <c r="O4806" s="359"/>
      <c r="P4806" s="619"/>
      <c r="Q4806" s="672"/>
      <c r="R4806" s="672"/>
      <c r="S4806" s="672"/>
      <c r="T4806" s="385"/>
      <c r="U4806" s="385"/>
      <c r="V4806" s="385"/>
      <c r="W4806" s="385"/>
      <c r="X4806" s="693"/>
      <c r="Y4806" s="325"/>
      <c r="Z4806" s="308"/>
      <c r="AA4806" s="383"/>
      <c r="AC4806" s="325"/>
      <c r="AD4806" s="325"/>
      <c r="AF4806" s="383"/>
      <c r="AH4806" s="325"/>
      <c r="AI4806" s="325"/>
      <c r="AK4806" s="385"/>
      <c r="AL4806" s="385"/>
      <c r="AM4806" s="359"/>
      <c r="AN4806" s="385"/>
      <c r="AO4806" s="385"/>
      <c r="AP4806" s="385"/>
      <c r="AQ4806" s="385"/>
      <c r="AR4806" s="385"/>
      <c r="AS4806" s="385"/>
      <c r="AT4806" s="385"/>
      <c r="AU4806" s="359"/>
      <c r="AW4806" s="416"/>
      <c r="AX4806" s="694"/>
      <c r="AY4806" s="641"/>
      <c r="AZ4806" s="385"/>
      <c r="BA4806" s="385"/>
      <c r="BB4806" s="416"/>
      <c r="BC4806" s="416"/>
      <c r="BD4806" s="416"/>
      <c r="BE4806" s="416"/>
      <c r="BF4806" s="416"/>
      <c r="BG4806" s="416"/>
      <c r="BH4806" s="416"/>
      <c r="BI4806" s="416"/>
      <c r="BJ4806" s="416"/>
    </row>
    <row r="4807" spans="10:62" x14ac:dyDescent="0.2">
      <c r="J4807" s="385"/>
      <c r="K4807" s="217"/>
      <c r="L4807" s="217"/>
      <c r="M4807" s="693"/>
      <c r="N4807" s="693"/>
      <c r="O4807" s="359"/>
      <c r="P4807" s="619"/>
      <c r="Q4807" s="672"/>
      <c r="R4807" s="672"/>
      <c r="S4807" s="672"/>
      <c r="T4807" s="385"/>
      <c r="U4807" s="385"/>
      <c r="V4807" s="385"/>
      <c r="W4807" s="385"/>
      <c r="X4807" s="693"/>
      <c r="Y4807" s="325"/>
      <c r="Z4807" s="308"/>
      <c r="AA4807" s="383"/>
      <c r="AC4807" s="325"/>
      <c r="AD4807" s="325"/>
      <c r="AF4807" s="383"/>
      <c r="AH4807" s="325"/>
      <c r="AI4807" s="325"/>
      <c r="AK4807" s="385"/>
      <c r="AL4807" s="385"/>
      <c r="AM4807" s="359"/>
      <c r="AN4807" s="385"/>
      <c r="AO4807" s="385"/>
      <c r="AP4807" s="385"/>
      <c r="AQ4807" s="385"/>
      <c r="AR4807" s="385"/>
      <c r="AS4807" s="385"/>
      <c r="AT4807" s="385"/>
      <c r="AU4807" s="359"/>
      <c r="AW4807" s="416"/>
      <c r="AX4807" s="694"/>
      <c r="AY4807" s="641"/>
      <c r="AZ4807" s="385"/>
      <c r="BA4807" s="385"/>
      <c r="BB4807" s="416"/>
      <c r="BC4807" s="416"/>
      <c r="BD4807" s="416"/>
      <c r="BE4807" s="416"/>
      <c r="BF4807" s="416"/>
      <c r="BG4807" s="416"/>
      <c r="BH4807" s="416"/>
      <c r="BI4807" s="416"/>
      <c r="BJ4807" s="416"/>
    </row>
    <row r="4808" spans="10:62" x14ac:dyDescent="0.2">
      <c r="J4808" s="385"/>
      <c r="K4808" s="217"/>
      <c r="L4808" s="217"/>
      <c r="M4808" s="693"/>
      <c r="N4808" s="693"/>
      <c r="O4808" s="359"/>
      <c r="P4808" s="619"/>
      <c r="Q4808" s="672"/>
      <c r="R4808" s="672"/>
      <c r="S4808" s="672"/>
      <c r="T4808" s="385"/>
      <c r="U4808" s="385"/>
      <c r="V4808" s="385"/>
      <c r="W4808" s="385"/>
      <c r="X4808" s="693"/>
      <c r="Y4808" s="325"/>
      <c r="Z4808" s="308"/>
      <c r="AA4808" s="383"/>
      <c r="AC4808" s="325"/>
      <c r="AD4808" s="325"/>
      <c r="AF4808" s="383"/>
      <c r="AH4808" s="325"/>
      <c r="AI4808" s="325"/>
      <c r="AK4808" s="385"/>
      <c r="AL4808" s="385"/>
      <c r="AM4808" s="359"/>
      <c r="AN4808" s="385"/>
      <c r="AO4808" s="385"/>
      <c r="AP4808" s="385"/>
      <c r="AQ4808" s="385"/>
      <c r="AR4808" s="385"/>
      <c r="AS4808" s="385"/>
      <c r="AT4808" s="385"/>
      <c r="AU4808" s="359"/>
      <c r="AW4808" s="416"/>
      <c r="AX4808" s="694"/>
      <c r="AY4808" s="641"/>
      <c r="AZ4808" s="385"/>
      <c r="BA4808" s="385"/>
      <c r="BB4808" s="416"/>
      <c r="BC4808" s="416"/>
      <c r="BD4808" s="416"/>
      <c r="BE4808" s="416"/>
      <c r="BF4808" s="416"/>
      <c r="BG4808" s="416"/>
      <c r="BH4808" s="416"/>
      <c r="BI4808" s="416"/>
      <c r="BJ4808" s="416"/>
    </row>
    <row r="4809" spans="10:62" x14ac:dyDescent="0.2">
      <c r="J4809" s="385"/>
      <c r="K4809" s="217"/>
      <c r="L4809" s="217"/>
      <c r="M4809" s="693"/>
      <c r="N4809" s="693"/>
      <c r="O4809" s="359"/>
      <c r="P4809" s="619"/>
      <c r="Q4809" s="672"/>
      <c r="R4809" s="672"/>
      <c r="S4809" s="672"/>
      <c r="T4809" s="385"/>
      <c r="U4809" s="385"/>
      <c r="V4809" s="385"/>
      <c r="W4809" s="385"/>
      <c r="X4809" s="693"/>
      <c r="Y4809" s="325"/>
      <c r="Z4809" s="308"/>
      <c r="AA4809" s="383"/>
      <c r="AC4809" s="325"/>
      <c r="AD4809" s="325"/>
      <c r="AF4809" s="383"/>
      <c r="AH4809" s="325"/>
      <c r="AI4809" s="325"/>
      <c r="AK4809" s="385"/>
      <c r="AL4809" s="385"/>
      <c r="AM4809" s="359"/>
      <c r="AN4809" s="385"/>
      <c r="AO4809" s="385"/>
      <c r="AP4809" s="385"/>
      <c r="AQ4809" s="385"/>
      <c r="AR4809" s="385"/>
      <c r="AS4809" s="385"/>
      <c r="AT4809" s="385"/>
      <c r="AU4809" s="359"/>
      <c r="AW4809" s="416"/>
      <c r="AX4809" s="694"/>
      <c r="AY4809" s="641"/>
      <c r="AZ4809" s="385"/>
      <c r="BA4809" s="385"/>
      <c r="BB4809" s="416"/>
      <c r="BC4809" s="416"/>
      <c r="BD4809" s="416"/>
      <c r="BE4809" s="416"/>
      <c r="BF4809" s="416"/>
      <c r="BG4809" s="416"/>
      <c r="BH4809" s="416"/>
      <c r="BI4809" s="416"/>
      <c r="BJ4809" s="416"/>
    </row>
    <row r="4810" spans="10:62" x14ac:dyDescent="0.2">
      <c r="J4810" s="385"/>
      <c r="K4810" s="217"/>
      <c r="L4810" s="217"/>
      <c r="M4810" s="693"/>
      <c r="N4810" s="693"/>
      <c r="O4810" s="359"/>
      <c r="P4810" s="619"/>
      <c r="Q4810" s="672"/>
      <c r="R4810" s="672"/>
      <c r="S4810" s="672"/>
      <c r="T4810" s="385"/>
      <c r="U4810" s="385"/>
      <c r="V4810" s="385"/>
      <c r="W4810" s="385"/>
      <c r="X4810" s="693"/>
      <c r="Y4810" s="325"/>
      <c r="Z4810" s="308"/>
      <c r="AA4810" s="383"/>
      <c r="AC4810" s="325"/>
      <c r="AD4810" s="325"/>
      <c r="AF4810" s="383"/>
      <c r="AH4810" s="325"/>
      <c r="AI4810" s="325"/>
      <c r="AK4810" s="385"/>
      <c r="AL4810" s="385"/>
      <c r="AM4810" s="359"/>
      <c r="AN4810" s="385"/>
      <c r="AO4810" s="385"/>
      <c r="AP4810" s="385"/>
      <c r="AQ4810" s="385"/>
      <c r="AR4810" s="385"/>
      <c r="AS4810" s="385"/>
      <c r="AT4810" s="385"/>
      <c r="AU4810" s="359"/>
      <c r="AW4810" s="416"/>
      <c r="AX4810" s="694"/>
      <c r="AY4810" s="641"/>
      <c r="AZ4810" s="385"/>
      <c r="BA4810" s="385"/>
      <c r="BB4810" s="416"/>
      <c r="BC4810" s="416"/>
      <c r="BD4810" s="416"/>
      <c r="BE4810" s="416"/>
      <c r="BF4810" s="416"/>
      <c r="BG4810" s="416"/>
      <c r="BH4810" s="416"/>
      <c r="BI4810" s="416"/>
      <c r="BJ4810" s="416"/>
    </row>
    <row r="4811" spans="10:62" x14ac:dyDescent="0.2">
      <c r="J4811" s="385"/>
      <c r="K4811" s="217"/>
      <c r="L4811" s="217"/>
      <c r="M4811" s="693"/>
      <c r="N4811" s="693"/>
      <c r="O4811" s="359"/>
      <c r="P4811" s="619"/>
      <c r="Q4811" s="672"/>
      <c r="R4811" s="672"/>
      <c r="S4811" s="672"/>
      <c r="T4811" s="385"/>
      <c r="U4811" s="385"/>
      <c r="V4811" s="385"/>
      <c r="W4811" s="385"/>
      <c r="X4811" s="693"/>
      <c r="Y4811" s="325"/>
      <c r="Z4811" s="308"/>
      <c r="AA4811" s="383"/>
      <c r="AC4811" s="325"/>
      <c r="AD4811" s="325"/>
      <c r="AF4811" s="383"/>
      <c r="AH4811" s="325"/>
      <c r="AI4811" s="325"/>
      <c r="AK4811" s="385"/>
      <c r="AL4811" s="385"/>
      <c r="AM4811" s="359"/>
      <c r="AN4811" s="385"/>
      <c r="AO4811" s="385"/>
      <c r="AP4811" s="385"/>
      <c r="AQ4811" s="385"/>
      <c r="AR4811" s="385"/>
      <c r="AS4811" s="385"/>
      <c r="AT4811" s="385"/>
      <c r="AU4811" s="359"/>
      <c r="AW4811" s="416"/>
      <c r="AX4811" s="694"/>
      <c r="AY4811" s="641"/>
      <c r="AZ4811" s="385"/>
      <c r="BA4811" s="385"/>
      <c r="BB4811" s="416"/>
      <c r="BC4811" s="416"/>
      <c r="BD4811" s="416"/>
      <c r="BE4811" s="416"/>
      <c r="BF4811" s="416"/>
      <c r="BG4811" s="416"/>
      <c r="BH4811" s="416"/>
      <c r="BI4811" s="416"/>
      <c r="BJ4811" s="416"/>
    </row>
    <row r="4812" spans="10:62" x14ac:dyDescent="0.2">
      <c r="J4812" s="385"/>
      <c r="K4812" s="217"/>
      <c r="L4812" s="217"/>
      <c r="M4812" s="693"/>
      <c r="N4812" s="693"/>
      <c r="O4812" s="359"/>
      <c r="P4812" s="619"/>
      <c r="Q4812" s="672"/>
      <c r="R4812" s="672"/>
      <c r="S4812" s="672"/>
      <c r="T4812" s="385"/>
      <c r="U4812" s="385"/>
      <c r="V4812" s="385"/>
      <c r="W4812" s="385"/>
      <c r="X4812" s="693"/>
      <c r="Y4812" s="325"/>
      <c r="Z4812" s="308"/>
      <c r="AA4812" s="383"/>
      <c r="AC4812" s="325"/>
      <c r="AD4812" s="325"/>
      <c r="AF4812" s="383"/>
      <c r="AH4812" s="325"/>
      <c r="AI4812" s="325"/>
      <c r="AK4812" s="385"/>
      <c r="AL4812" s="385"/>
      <c r="AM4812" s="359"/>
      <c r="AN4812" s="385"/>
      <c r="AO4812" s="385"/>
      <c r="AP4812" s="385"/>
      <c r="AQ4812" s="385"/>
      <c r="AR4812" s="385"/>
      <c r="AS4812" s="385"/>
      <c r="AT4812" s="385"/>
      <c r="AU4812" s="359"/>
      <c r="AW4812" s="416"/>
      <c r="AX4812" s="694"/>
      <c r="AY4812" s="641"/>
      <c r="AZ4812" s="385"/>
      <c r="BA4812" s="385"/>
      <c r="BB4812" s="416"/>
      <c r="BC4812" s="416"/>
      <c r="BD4812" s="416"/>
      <c r="BE4812" s="416"/>
      <c r="BF4812" s="416"/>
      <c r="BG4812" s="416"/>
      <c r="BH4812" s="416"/>
      <c r="BI4812" s="416"/>
      <c r="BJ4812" s="416"/>
    </row>
    <row r="4813" spans="10:62" x14ac:dyDescent="0.2">
      <c r="J4813" s="385"/>
      <c r="K4813" s="217"/>
      <c r="L4813" s="217"/>
      <c r="M4813" s="693"/>
      <c r="N4813" s="693"/>
      <c r="O4813" s="359"/>
      <c r="P4813" s="619"/>
      <c r="Q4813" s="672"/>
      <c r="R4813" s="672"/>
      <c r="S4813" s="672"/>
      <c r="T4813" s="385"/>
      <c r="U4813" s="385"/>
      <c r="V4813" s="385"/>
      <c r="W4813" s="385"/>
      <c r="X4813" s="693"/>
      <c r="Y4813" s="325"/>
      <c r="Z4813" s="308"/>
      <c r="AA4813" s="383"/>
      <c r="AC4813" s="325"/>
      <c r="AD4813" s="325"/>
      <c r="AF4813" s="383"/>
      <c r="AH4813" s="325"/>
      <c r="AI4813" s="325"/>
      <c r="AK4813" s="385"/>
      <c r="AL4813" s="385"/>
      <c r="AM4813" s="359"/>
      <c r="AN4813" s="385"/>
      <c r="AO4813" s="385"/>
      <c r="AP4813" s="385"/>
      <c r="AQ4813" s="385"/>
      <c r="AR4813" s="385"/>
      <c r="AS4813" s="385"/>
      <c r="AT4813" s="385"/>
      <c r="AU4813" s="359"/>
      <c r="AW4813" s="416"/>
      <c r="AX4813" s="694"/>
      <c r="AY4813" s="641"/>
      <c r="AZ4813" s="385"/>
      <c r="BA4813" s="385"/>
      <c r="BB4813" s="416"/>
      <c r="BC4813" s="416"/>
      <c r="BD4813" s="416"/>
      <c r="BE4813" s="416"/>
      <c r="BF4813" s="416"/>
      <c r="BG4813" s="416"/>
      <c r="BH4813" s="416"/>
      <c r="BI4813" s="416"/>
      <c r="BJ4813" s="416"/>
    </row>
    <row r="4814" spans="10:62" x14ac:dyDescent="0.2">
      <c r="J4814" s="385"/>
      <c r="K4814" s="217"/>
      <c r="L4814" s="217"/>
      <c r="M4814" s="693"/>
      <c r="N4814" s="693"/>
      <c r="O4814" s="359"/>
      <c r="P4814" s="619"/>
      <c r="Q4814" s="672"/>
      <c r="R4814" s="672"/>
      <c r="S4814" s="672"/>
      <c r="T4814" s="385"/>
      <c r="U4814" s="385"/>
      <c r="V4814" s="385"/>
      <c r="W4814" s="385"/>
      <c r="X4814" s="693"/>
      <c r="Y4814" s="325"/>
      <c r="Z4814" s="308"/>
      <c r="AA4814" s="383"/>
      <c r="AC4814" s="325"/>
      <c r="AD4814" s="325"/>
      <c r="AF4814" s="383"/>
      <c r="AH4814" s="325"/>
      <c r="AI4814" s="325"/>
      <c r="AK4814" s="385"/>
      <c r="AL4814" s="385"/>
      <c r="AM4814" s="359"/>
      <c r="AN4814" s="385"/>
      <c r="AO4814" s="385"/>
      <c r="AP4814" s="385"/>
      <c r="AQ4814" s="385"/>
      <c r="AR4814" s="385"/>
      <c r="AS4814" s="385"/>
      <c r="AT4814" s="385"/>
      <c r="AU4814" s="359"/>
      <c r="AW4814" s="416"/>
      <c r="AX4814" s="694"/>
      <c r="AY4814" s="641"/>
      <c r="AZ4814" s="385"/>
      <c r="BA4814" s="385"/>
      <c r="BB4814" s="416"/>
      <c r="BC4814" s="416"/>
      <c r="BD4814" s="416"/>
      <c r="BE4814" s="416"/>
      <c r="BF4814" s="416"/>
      <c r="BG4814" s="416"/>
      <c r="BH4814" s="416"/>
      <c r="BI4814" s="416"/>
      <c r="BJ4814" s="416"/>
    </row>
    <row r="4815" spans="10:62" x14ac:dyDescent="0.2">
      <c r="J4815" s="385"/>
      <c r="K4815" s="217"/>
      <c r="L4815" s="217"/>
      <c r="M4815" s="693"/>
      <c r="N4815" s="693"/>
      <c r="O4815" s="359"/>
      <c r="P4815" s="619"/>
      <c r="Q4815" s="672"/>
      <c r="R4815" s="672"/>
      <c r="S4815" s="672"/>
      <c r="T4815" s="385"/>
      <c r="U4815" s="385"/>
      <c r="V4815" s="385"/>
      <c r="W4815" s="385"/>
      <c r="X4815" s="693"/>
      <c r="Y4815" s="325"/>
      <c r="Z4815" s="308"/>
      <c r="AA4815" s="383"/>
      <c r="AC4815" s="325"/>
      <c r="AD4815" s="325"/>
      <c r="AF4815" s="383"/>
      <c r="AH4815" s="325"/>
      <c r="AI4815" s="325"/>
      <c r="AK4815" s="385"/>
      <c r="AL4815" s="385"/>
      <c r="AM4815" s="359"/>
      <c r="AN4815" s="385"/>
      <c r="AO4815" s="385"/>
      <c r="AP4815" s="385"/>
      <c r="AQ4815" s="385"/>
      <c r="AR4815" s="385"/>
      <c r="AS4815" s="385"/>
      <c r="AT4815" s="385"/>
      <c r="AU4815" s="359"/>
      <c r="AW4815" s="416"/>
      <c r="AX4815" s="694"/>
      <c r="AY4815" s="641"/>
      <c r="AZ4815" s="385"/>
      <c r="BA4815" s="385"/>
      <c r="BB4815" s="416"/>
      <c r="BC4815" s="416"/>
      <c r="BD4815" s="416"/>
      <c r="BE4815" s="416"/>
      <c r="BF4815" s="416"/>
      <c r="BG4815" s="416"/>
      <c r="BH4815" s="416"/>
      <c r="BI4815" s="416"/>
      <c r="BJ4815" s="416"/>
    </row>
    <row r="4816" spans="10:62" x14ac:dyDescent="0.2">
      <c r="J4816" s="385"/>
      <c r="K4816" s="217"/>
      <c r="L4816" s="217"/>
      <c r="M4816" s="693"/>
      <c r="N4816" s="693"/>
      <c r="O4816" s="359"/>
      <c r="P4816" s="619"/>
      <c r="Q4816" s="672"/>
      <c r="R4816" s="672"/>
      <c r="S4816" s="672"/>
      <c r="T4816" s="385"/>
      <c r="U4816" s="385"/>
      <c r="V4816" s="385"/>
      <c r="W4816" s="385"/>
      <c r="X4816" s="693"/>
      <c r="Y4816" s="325"/>
      <c r="Z4816" s="308"/>
      <c r="AA4816" s="383"/>
      <c r="AC4816" s="325"/>
      <c r="AD4816" s="325"/>
      <c r="AF4816" s="383"/>
      <c r="AH4816" s="325"/>
      <c r="AI4816" s="325"/>
      <c r="AK4816" s="385"/>
      <c r="AL4816" s="385"/>
      <c r="AM4816" s="359"/>
      <c r="AN4816" s="385"/>
      <c r="AO4816" s="385"/>
      <c r="AP4816" s="385"/>
      <c r="AQ4816" s="385"/>
      <c r="AR4816" s="385"/>
      <c r="AS4816" s="385"/>
      <c r="AT4816" s="385"/>
      <c r="AU4816" s="359"/>
      <c r="AW4816" s="416"/>
      <c r="AX4816" s="694"/>
      <c r="AY4816" s="641"/>
      <c r="AZ4816" s="385"/>
      <c r="BA4816" s="385"/>
      <c r="BB4816" s="416"/>
      <c r="BC4816" s="416"/>
      <c r="BD4816" s="416"/>
      <c r="BE4816" s="416"/>
      <c r="BF4816" s="416"/>
      <c r="BG4816" s="416"/>
      <c r="BH4816" s="416"/>
      <c r="BI4816" s="416"/>
      <c r="BJ4816" s="416"/>
    </row>
    <row r="4817" spans="10:62" x14ac:dyDescent="0.2">
      <c r="J4817" s="385"/>
      <c r="K4817" s="217"/>
      <c r="L4817" s="217"/>
      <c r="M4817" s="693"/>
      <c r="N4817" s="693"/>
      <c r="O4817" s="359"/>
      <c r="P4817" s="619"/>
      <c r="Q4817" s="672"/>
      <c r="R4817" s="672"/>
      <c r="S4817" s="672"/>
      <c r="T4817" s="385"/>
      <c r="U4817" s="385"/>
      <c r="V4817" s="385"/>
      <c r="W4817" s="385"/>
      <c r="X4817" s="693"/>
      <c r="Y4817" s="325"/>
      <c r="Z4817" s="308"/>
      <c r="AA4817" s="383"/>
      <c r="AC4817" s="325"/>
      <c r="AD4817" s="325"/>
      <c r="AF4817" s="383"/>
      <c r="AH4817" s="325"/>
      <c r="AI4817" s="325"/>
      <c r="AK4817" s="385"/>
      <c r="AL4817" s="385"/>
      <c r="AM4817" s="359"/>
      <c r="AN4817" s="385"/>
      <c r="AO4817" s="385"/>
      <c r="AP4817" s="385"/>
      <c r="AQ4817" s="385"/>
      <c r="AR4817" s="385"/>
      <c r="AS4817" s="385"/>
      <c r="AT4817" s="385"/>
      <c r="AU4817" s="359"/>
      <c r="AW4817" s="416"/>
      <c r="AX4817" s="694"/>
      <c r="AY4817" s="641"/>
      <c r="AZ4817" s="385"/>
      <c r="BA4817" s="385"/>
      <c r="BB4817" s="416"/>
      <c r="BC4817" s="416"/>
      <c r="BD4817" s="416"/>
      <c r="BE4817" s="416"/>
      <c r="BF4817" s="416"/>
      <c r="BG4817" s="416"/>
      <c r="BH4817" s="416"/>
      <c r="BI4817" s="416"/>
      <c r="BJ4817" s="416"/>
    </row>
    <row r="4818" spans="10:62" x14ac:dyDescent="0.2">
      <c r="J4818" s="385"/>
      <c r="K4818" s="217"/>
      <c r="L4818" s="217"/>
      <c r="M4818" s="693"/>
      <c r="N4818" s="693"/>
      <c r="O4818" s="359"/>
      <c r="P4818" s="619"/>
      <c r="Q4818" s="672"/>
      <c r="R4818" s="672"/>
      <c r="S4818" s="672"/>
      <c r="T4818" s="385"/>
      <c r="U4818" s="385"/>
      <c r="V4818" s="385"/>
      <c r="W4818" s="385"/>
      <c r="X4818" s="693"/>
      <c r="Y4818" s="325"/>
      <c r="Z4818" s="308"/>
      <c r="AA4818" s="383"/>
      <c r="AC4818" s="325"/>
      <c r="AD4818" s="325"/>
      <c r="AF4818" s="383"/>
      <c r="AH4818" s="325"/>
      <c r="AI4818" s="325"/>
      <c r="AK4818" s="385"/>
      <c r="AL4818" s="385"/>
      <c r="AM4818" s="359"/>
      <c r="AN4818" s="385"/>
      <c r="AO4818" s="385"/>
      <c r="AP4818" s="385"/>
      <c r="AQ4818" s="385"/>
      <c r="AR4818" s="385"/>
      <c r="AS4818" s="385"/>
      <c r="AT4818" s="385"/>
      <c r="AU4818" s="359"/>
      <c r="AW4818" s="416"/>
      <c r="AX4818" s="694"/>
      <c r="AY4818" s="641"/>
      <c r="AZ4818" s="385"/>
      <c r="BA4818" s="385"/>
      <c r="BB4818" s="416"/>
      <c r="BC4818" s="416"/>
      <c r="BD4818" s="416"/>
      <c r="BE4818" s="416"/>
      <c r="BF4818" s="416"/>
      <c r="BG4818" s="416"/>
      <c r="BH4818" s="416"/>
      <c r="BI4818" s="416"/>
      <c r="BJ4818" s="416"/>
    </row>
    <row r="4819" spans="10:62" x14ac:dyDescent="0.2">
      <c r="J4819" s="385"/>
      <c r="K4819" s="217"/>
      <c r="L4819" s="217"/>
      <c r="M4819" s="693"/>
      <c r="N4819" s="693"/>
      <c r="O4819" s="359"/>
      <c r="P4819" s="619"/>
      <c r="Q4819" s="672"/>
      <c r="R4819" s="672"/>
      <c r="S4819" s="672"/>
      <c r="T4819" s="385"/>
      <c r="U4819" s="385"/>
      <c r="V4819" s="385"/>
      <c r="W4819" s="385"/>
      <c r="X4819" s="693"/>
      <c r="Y4819" s="325"/>
      <c r="Z4819" s="308"/>
      <c r="AA4819" s="383"/>
      <c r="AC4819" s="325"/>
      <c r="AD4819" s="325"/>
      <c r="AF4819" s="383"/>
      <c r="AH4819" s="325"/>
      <c r="AI4819" s="325"/>
      <c r="AK4819" s="385"/>
      <c r="AL4819" s="385"/>
      <c r="AM4819" s="359"/>
      <c r="AN4819" s="385"/>
      <c r="AO4819" s="385"/>
      <c r="AP4819" s="385"/>
      <c r="AQ4819" s="385"/>
      <c r="AR4819" s="385"/>
      <c r="AS4819" s="385"/>
      <c r="AT4819" s="385"/>
      <c r="AU4819" s="359"/>
      <c r="AW4819" s="416"/>
      <c r="AX4819" s="694"/>
      <c r="AY4819" s="641"/>
      <c r="AZ4819" s="385"/>
      <c r="BA4819" s="385"/>
      <c r="BB4819" s="416"/>
      <c r="BC4819" s="416"/>
      <c r="BD4819" s="416"/>
      <c r="BE4819" s="416"/>
      <c r="BF4819" s="416"/>
      <c r="BG4819" s="416"/>
      <c r="BH4819" s="416"/>
      <c r="BI4819" s="416"/>
      <c r="BJ4819" s="416"/>
    </row>
    <row r="4820" spans="10:62" x14ac:dyDescent="0.2">
      <c r="J4820" s="385"/>
      <c r="K4820" s="217"/>
      <c r="L4820" s="217"/>
      <c r="M4820" s="693"/>
      <c r="N4820" s="693"/>
      <c r="O4820" s="359"/>
      <c r="P4820" s="619"/>
      <c r="Q4820" s="672"/>
      <c r="R4820" s="672"/>
      <c r="S4820" s="672"/>
      <c r="T4820" s="385"/>
      <c r="U4820" s="385"/>
      <c r="V4820" s="385"/>
      <c r="W4820" s="385"/>
      <c r="X4820" s="693"/>
      <c r="Y4820" s="325"/>
      <c r="Z4820" s="308"/>
      <c r="AA4820" s="383"/>
      <c r="AC4820" s="325"/>
      <c r="AD4820" s="325"/>
      <c r="AF4820" s="383"/>
      <c r="AH4820" s="325"/>
      <c r="AI4820" s="325"/>
      <c r="AK4820" s="385"/>
      <c r="AL4820" s="385"/>
      <c r="AM4820" s="359"/>
      <c r="AN4820" s="385"/>
      <c r="AO4820" s="385"/>
      <c r="AP4820" s="385"/>
      <c r="AQ4820" s="385"/>
      <c r="AR4820" s="385"/>
      <c r="AS4820" s="385"/>
      <c r="AT4820" s="385"/>
      <c r="AU4820" s="359"/>
      <c r="AW4820" s="416"/>
      <c r="AX4820" s="694"/>
      <c r="AY4820" s="641"/>
      <c r="AZ4820" s="385"/>
      <c r="BA4820" s="385"/>
      <c r="BB4820" s="416"/>
      <c r="BC4820" s="416"/>
      <c r="BD4820" s="416"/>
      <c r="BE4820" s="416"/>
      <c r="BF4820" s="416"/>
      <c r="BG4820" s="416"/>
      <c r="BH4820" s="416"/>
      <c r="BI4820" s="416"/>
      <c r="BJ4820" s="416"/>
    </row>
    <row r="4821" spans="10:62" x14ac:dyDescent="0.2">
      <c r="J4821" s="385"/>
      <c r="K4821" s="217"/>
      <c r="L4821" s="217"/>
      <c r="M4821" s="693"/>
      <c r="N4821" s="693"/>
      <c r="O4821" s="359"/>
      <c r="P4821" s="619"/>
      <c r="Q4821" s="672"/>
      <c r="R4821" s="672"/>
      <c r="S4821" s="672"/>
      <c r="T4821" s="385"/>
      <c r="U4821" s="385"/>
      <c r="V4821" s="385"/>
      <c r="W4821" s="385"/>
      <c r="X4821" s="693"/>
      <c r="Y4821" s="325"/>
      <c r="Z4821" s="308"/>
      <c r="AA4821" s="383"/>
      <c r="AC4821" s="325"/>
      <c r="AD4821" s="325"/>
      <c r="AF4821" s="383"/>
      <c r="AH4821" s="325"/>
      <c r="AI4821" s="325"/>
      <c r="AK4821" s="385"/>
      <c r="AL4821" s="385"/>
      <c r="AM4821" s="359"/>
      <c r="AN4821" s="385"/>
      <c r="AO4821" s="385"/>
      <c r="AP4821" s="385"/>
      <c r="AQ4821" s="385"/>
      <c r="AR4821" s="385"/>
      <c r="AS4821" s="385"/>
      <c r="AT4821" s="385"/>
      <c r="AU4821" s="359"/>
      <c r="AW4821" s="416"/>
      <c r="AX4821" s="694"/>
      <c r="AY4821" s="641"/>
      <c r="AZ4821" s="385"/>
      <c r="BA4821" s="385"/>
      <c r="BB4821" s="416"/>
      <c r="BC4821" s="416"/>
      <c r="BD4821" s="416"/>
      <c r="BE4821" s="416"/>
      <c r="BF4821" s="416"/>
      <c r="BG4821" s="416"/>
      <c r="BH4821" s="416"/>
      <c r="BI4821" s="416"/>
      <c r="BJ4821" s="416"/>
    </row>
    <row r="4822" spans="10:62" x14ac:dyDescent="0.2">
      <c r="J4822" s="385"/>
      <c r="K4822" s="217"/>
      <c r="L4822" s="217"/>
      <c r="M4822" s="693"/>
      <c r="N4822" s="693"/>
      <c r="O4822" s="359"/>
      <c r="P4822" s="619"/>
      <c r="Q4822" s="672"/>
      <c r="R4822" s="672"/>
      <c r="S4822" s="672"/>
      <c r="T4822" s="385"/>
      <c r="U4822" s="385"/>
      <c r="V4822" s="385"/>
      <c r="W4822" s="385"/>
      <c r="X4822" s="693"/>
      <c r="Y4822" s="325"/>
      <c r="Z4822" s="308"/>
      <c r="AA4822" s="383"/>
      <c r="AC4822" s="325"/>
      <c r="AD4822" s="325"/>
      <c r="AF4822" s="383"/>
      <c r="AH4822" s="325"/>
      <c r="AI4822" s="325"/>
      <c r="AK4822" s="385"/>
      <c r="AL4822" s="385"/>
      <c r="AM4822" s="359"/>
      <c r="AN4822" s="385"/>
      <c r="AO4822" s="385"/>
      <c r="AP4822" s="385"/>
      <c r="AQ4822" s="385"/>
      <c r="AR4822" s="385"/>
      <c r="AS4822" s="385"/>
      <c r="AT4822" s="385"/>
      <c r="AU4822" s="359"/>
      <c r="AW4822" s="416"/>
      <c r="AX4822" s="694"/>
      <c r="AY4822" s="641"/>
      <c r="AZ4822" s="385"/>
      <c r="BA4822" s="385"/>
      <c r="BB4822" s="416"/>
      <c r="BC4822" s="416"/>
      <c r="BD4822" s="416"/>
      <c r="BE4822" s="416"/>
      <c r="BF4822" s="416"/>
      <c r="BG4822" s="416"/>
      <c r="BH4822" s="416"/>
      <c r="BI4822" s="416"/>
      <c r="BJ4822" s="416"/>
    </row>
    <row r="4823" spans="10:62" x14ac:dyDescent="0.2">
      <c r="J4823" s="385"/>
      <c r="K4823" s="217"/>
      <c r="L4823" s="217"/>
      <c r="M4823" s="693"/>
      <c r="N4823" s="693"/>
      <c r="O4823" s="359"/>
      <c r="P4823" s="619"/>
      <c r="Q4823" s="672"/>
      <c r="R4823" s="672"/>
      <c r="S4823" s="672"/>
      <c r="T4823" s="385"/>
      <c r="U4823" s="385"/>
      <c r="V4823" s="385"/>
      <c r="W4823" s="385"/>
      <c r="X4823" s="693"/>
      <c r="Y4823" s="325"/>
      <c r="Z4823" s="308"/>
      <c r="AA4823" s="383"/>
      <c r="AC4823" s="325"/>
      <c r="AD4823" s="325"/>
      <c r="AF4823" s="383"/>
      <c r="AH4823" s="325"/>
      <c r="AI4823" s="325"/>
      <c r="AK4823" s="385"/>
      <c r="AL4823" s="385"/>
      <c r="AM4823" s="359"/>
      <c r="AN4823" s="385"/>
      <c r="AO4823" s="385"/>
      <c r="AP4823" s="385"/>
      <c r="AQ4823" s="385"/>
      <c r="AR4823" s="385"/>
      <c r="AS4823" s="385"/>
      <c r="AT4823" s="385"/>
      <c r="AU4823" s="359"/>
      <c r="AW4823" s="416"/>
      <c r="AX4823" s="694"/>
      <c r="AY4823" s="641"/>
      <c r="AZ4823" s="385"/>
      <c r="BA4823" s="385"/>
      <c r="BB4823" s="416"/>
      <c r="BC4823" s="416"/>
      <c r="BD4823" s="416"/>
      <c r="BE4823" s="416"/>
      <c r="BF4823" s="416"/>
      <c r="BG4823" s="416"/>
      <c r="BH4823" s="416"/>
      <c r="BI4823" s="416"/>
      <c r="BJ4823" s="416"/>
    </row>
    <row r="4824" spans="10:62" x14ac:dyDescent="0.2">
      <c r="J4824" s="385"/>
      <c r="K4824" s="217"/>
      <c r="L4824" s="217"/>
      <c r="M4824" s="693"/>
      <c r="N4824" s="693"/>
      <c r="O4824" s="359"/>
      <c r="P4824" s="619"/>
      <c r="Q4824" s="672"/>
      <c r="R4824" s="672"/>
      <c r="S4824" s="672"/>
      <c r="T4824" s="385"/>
      <c r="U4824" s="385"/>
      <c r="V4824" s="385"/>
      <c r="W4824" s="385"/>
      <c r="X4824" s="693"/>
      <c r="Y4824" s="325"/>
      <c r="Z4824" s="308"/>
      <c r="AA4824" s="383"/>
      <c r="AC4824" s="325"/>
      <c r="AD4824" s="325"/>
      <c r="AF4824" s="383"/>
      <c r="AH4824" s="325"/>
      <c r="AI4824" s="325"/>
      <c r="AK4824" s="385"/>
      <c r="AL4824" s="385"/>
      <c r="AM4824" s="359"/>
      <c r="AN4824" s="385"/>
      <c r="AO4824" s="385"/>
      <c r="AP4824" s="385"/>
      <c r="AQ4824" s="385"/>
      <c r="AR4824" s="385"/>
      <c r="AS4824" s="385"/>
      <c r="AT4824" s="385"/>
      <c r="AU4824" s="359"/>
      <c r="AW4824" s="416"/>
      <c r="AX4824" s="694"/>
      <c r="AY4824" s="641"/>
      <c r="AZ4824" s="385"/>
      <c r="BA4824" s="385"/>
      <c r="BB4824" s="416"/>
      <c r="BC4824" s="416"/>
      <c r="BD4824" s="416"/>
      <c r="BE4824" s="416"/>
      <c r="BF4824" s="416"/>
      <c r="BG4824" s="416"/>
      <c r="BH4824" s="416"/>
      <c r="BI4824" s="416"/>
      <c r="BJ4824" s="416"/>
    </row>
    <row r="4825" spans="10:62" x14ac:dyDescent="0.2">
      <c r="J4825" s="385"/>
      <c r="K4825" s="217"/>
      <c r="L4825" s="217"/>
      <c r="M4825" s="693"/>
      <c r="N4825" s="693"/>
      <c r="O4825" s="359"/>
      <c r="P4825" s="619"/>
      <c r="Q4825" s="672"/>
      <c r="R4825" s="672"/>
      <c r="S4825" s="672"/>
      <c r="T4825" s="385"/>
      <c r="U4825" s="385"/>
      <c r="V4825" s="385"/>
      <c r="W4825" s="385"/>
      <c r="X4825" s="693"/>
      <c r="Y4825" s="325"/>
      <c r="Z4825" s="308"/>
      <c r="AA4825" s="383"/>
      <c r="AC4825" s="325"/>
      <c r="AD4825" s="325"/>
      <c r="AF4825" s="383"/>
      <c r="AH4825" s="325"/>
      <c r="AI4825" s="325"/>
      <c r="AK4825" s="385"/>
      <c r="AL4825" s="385"/>
      <c r="AM4825" s="359"/>
      <c r="AN4825" s="385"/>
      <c r="AO4825" s="385"/>
      <c r="AP4825" s="385"/>
      <c r="AQ4825" s="385"/>
      <c r="AR4825" s="385"/>
      <c r="AS4825" s="385"/>
      <c r="AT4825" s="385"/>
      <c r="AU4825" s="359"/>
      <c r="AW4825" s="416"/>
      <c r="AX4825" s="694"/>
      <c r="AY4825" s="641"/>
      <c r="AZ4825" s="385"/>
      <c r="BA4825" s="385"/>
      <c r="BB4825" s="416"/>
      <c r="BC4825" s="416"/>
      <c r="BD4825" s="416"/>
      <c r="BE4825" s="416"/>
      <c r="BF4825" s="416"/>
      <c r="BG4825" s="416"/>
      <c r="BH4825" s="416"/>
      <c r="BI4825" s="416"/>
      <c r="BJ4825" s="416"/>
    </row>
    <row r="4826" spans="10:62" x14ac:dyDescent="0.2">
      <c r="J4826" s="385"/>
      <c r="K4826" s="217"/>
      <c r="L4826" s="217"/>
      <c r="M4826" s="693"/>
      <c r="N4826" s="693"/>
      <c r="O4826" s="359"/>
      <c r="P4826" s="619"/>
      <c r="Q4826" s="672"/>
      <c r="R4826" s="672"/>
      <c r="S4826" s="672"/>
      <c r="T4826" s="385"/>
      <c r="U4826" s="385"/>
      <c r="V4826" s="385"/>
      <c r="W4826" s="385"/>
      <c r="X4826" s="693"/>
      <c r="Y4826" s="325"/>
      <c r="Z4826" s="308"/>
      <c r="AA4826" s="383"/>
      <c r="AC4826" s="325"/>
      <c r="AD4826" s="325"/>
      <c r="AF4826" s="383"/>
      <c r="AH4826" s="325"/>
      <c r="AI4826" s="325"/>
      <c r="AK4826" s="385"/>
      <c r="AL4826" s="385"/>
      <c r="AM4826" s="359"/>
      <c r="AN4826" s="385"/>
      <c r="AO4826" s="385"/>
      <c r="AP4826" s="385"/>
      <c r="AQ4826" s="385"/>
      <c r="AR4826" s="385"/>
      <c r="AS4826" s="385"/>
      <c r="AT4826" s="385"/>
      <c r="AU4826" s="359"/>
      <c r="AW4826" s="416"/>
      <c r="AX4826" s="694"/>
      <c r="AY4826" s="641"/>
      <c r="AZ4826" s="385"/>
      <c r="BA4826" s="385"/>
      <c r="BB4826" s="416"/>
      <c r="BC4826" s="416"/>
      <c r="BD4826" s="416"/>
      <c r="BE4826" s="416"/>
      <c r="BF4826" s="416"/>
      <c r="BG4826" s="416"/>
      <c r="BH4826" s="416"/>
      <c r="BI4826" s="416"/>
      <c r="BJ4826" s="416"/>
    </row>
    <row r="4827" spans="10:62" x14ac:dyDescent="0.2">
      <c r="J4827" s="385"/>
      <c r="K4827" s="217"/>
      <c r="L4827" s="217"/>
      <c r="M4827" s="693"/>
      <c r="N4827" s="693"/>
      <c r="O4827" s="359"/>
      <c r="P4827" s="619"/>
      <c r="Q4827" s="672"/>
      <c r="R4827" s="672"/>
      <c r="S4827" s="672"/>
      <c r="T4827" s="385"/>
      <c r="U4827" s="385"/>
      <c r="V4827" s="385"/>
      <c r="W4827" s="385"/>
      <c r="X4827" s="693"/>
      <c r="Y4827" s="325"/>
      <c r="Z4827" s="308"/>
      <c r="AA4827" s="383"/>
      <c r="AC4827" s="325"/>
      <c r="AD4827" s="325"/>
      <c r="AF4827" s="383"/>
      <c r="AH4827" s="325"/>
      <c r="AI4827" s="325"/>
      <c r="AK4827" s="385"/>
      <c r="AL4827" s="385"/>
      <c r="AM4827" s="359"/>
      <c r="AN4827" s="385"/>
      <c r="AO4827" s="385"/>
      <c r="AP4827" s="385"/>
      <c r="AQ4827" s="385"/>
      <c r="AR4827" s="385"/>
      <c r="AS4827" s="385"/>
      <c r="AT4827" s="385"/>
      <c r="AU4827" s="359"/>
      <c r="AW4827" s="416"/>
      <c r="AX4827" s="694"/>
      <c r="AY4827" s="641"/>
      <c r="AZ4827" s="385"/>
      <c r="BA4827" s="385"/>
      <c r="BB4827" s="416"/>
      <c r="BC4827" s="416"/>
      <c r="BD4827" s="416"/>
      <c r="BE4827" s="416"/>
      <c r="BF4827" s="416"/>
      <c r="BG4827" s="416"/>
      <c r="BH4827" s="416"/>
      <c r="BI4827" s="416"/>
      <c r="BJ4827" s="416"/>
    </row>
    <row r="4828" spans="10:62" x14ac:dyDescent="0.2">
      <c r="J4828" s="385"/>
      <c r="K4828" s="217"/>
      <c r="L4828" s="217"/>
      <c r="M4828" s="693"/>
      <c r="N4828" s="693"/>
      <c r="O4828" s="359"/>
      <c r="P4828" s="619"/>
      <c r="Q4828" s="672"/>
      <c r="R4828" s="672"/>
      <c r="S4828" s="672"/>
      <c r="T4828" s="385"/>
      <c r="U4828" s="385"/>
      <c r="V4828" s="385"/>
      <c r="W4828" s="385"/>
      <c r="X4828" s="693"/>
      <c r="Y4828" s="325"/>
      <c r="Z4828" s="308"/>
      <c r="AA4828" s="383"/>
      <c r="AC4828" s="325"/>
      <c r="AD4828" s="325"/>
      <c r="AF4828" s="383"/>
      <c r="AH4828" s="325"/>
      <c r="AI4828" s="325"/>
      <c r="AK4828" s="385"/>
      <c r="AL4828" s="385"/>
      <c r="AM4828" s="359"/>
      <c r="AN4828" s="385"/>
      <c r="AO4828" s="385"/>
      <c r="AP4828" s="385"/>
      <c r="AQ4828" s="385"/>
      <c r="AR4828" s="385"/>
      <c r="AS4828" s="385"/>
      <c r="AT4828" s="385"/>
      <c r="AU4828" s="359"/>
      <c r="AW4828" s="416"/>
      <c r="AX4828" s="694"/>
      <c r="AY4828" s="641"/>
      <c r="AZ4828" s="385"/>
      <c r="BA4828" s="385"/>
      <c r="BB4828" s="416"/>
      <c r="BC4828" s="416"/>
      <c r="BD4828" s="416"/>
      <c r="BE4828" s="416"/>
      <c r="BF4828" s="416"/>
      <c r="BG4828" s="416"/>
      <c r="BH4828" s="416"/>
      <c r="BI4828" s="416"/>
      <c r="BJ4828" s="416"/>
    </row>
    <row r="4829" spans="10:62" x14ac:dyDescent="0.2">
      <c r="J4829" s="385"/>
      <c r="K4829" s="217"/>
      <c r="L4829" s="217"/>
      <c r="M4829" s="693"/>
      <c r="N4829" s="693"/>
      <c r="O4829" s="359"/>
      <c r="P4829" s="619"/>
      <c r="Q4829" s="672"/>
      <c r="R4829" s="672"/>
      <c r="S4829" s="672"/>
      <c r="T4829" s="385"/>
      <c r="U4829" s="385"/>
      <c r="V4829" s="385"/>
      <c r="W4829" s="385"/>
      <c r="X4829" s="693"/>
      <c r="Y4829" s="325"/>
      <c r="Z4829" s="308"/>
      <c r="AA4829" s="383"/>
      <c r="AC4829" s="325"/>
      <c r="AD4829" s="325"/>
      <c r="AF4829" s="383"/>
      <c r="AH4829" s="325"/>
      <c r="AI4829" s="325"/>
      <c r="AK4829" s="385"/>
      <c r="AL4829" s="385"/>
      <c r="AM4829" s="359"/>
      <c r="AN4829" s="385"/>
      <c r="AO4829" s="385"/>
      <c r="AP4829" s="385"/>
      <c r="AQ4829" s="385"/>
      <c r="AR4829" s="385"/>
      <c r="AS4829" s="385"/>
      <c r="AT4829" s="385"/>
      <c r="AU4829" s="359"/>
      <c r="AW4829" s="416"/>
      <c r="AX4829" s="694"/>
      <c r="AY4829" s="641"/>
      <c r="AZ4829" s="385"/>
      <c r="BA4829" s="385"/>
      <c r="BB4829" s="416"/>
      <c r="BC4829" s="416"/>
      <c r="BD4829" s="416"/>
      <c r="BE4829" s="416"/>
      <c r="BF4829" s="416"/>
      <c r="BG4829" s="416"/>
      <c r="BH4829" s="416"/>
      <c r="BI4829" s="416"/>
      <c r="BJ4829" s="416"/>
    </row>
    <row r="4830" spans="10:62" x14ac:dyDescent="0.2">
      <c r="J4830" s="385"/>
      <c r="K4830" s="217"/>
      <c r="L4830" s="217"/>
      <c r="M4830" s="693"/>
      <c r="N4830" s="693"/>
      <c r="O4830" s="359"/>
      <c r="P4830" s="619"/>
      <c r="Q4830" s="672"/>
      <c r="R4830" s="672"/>
      <c r="S4830" s="672"/>
      <c r="T4830" s="385"/>
      <c r="U4830" s="385"/>
      <c r="V4830" s="385"/>
      <c r="W4830" s="385"/>
      <c r="X4830" s="693"/>
      <c r="Y4830" s="325"/>
      <c r="Z4830" s="308"/>
      <c r="AA4830" s="383"/>
      <c r="AC4830" s="325"/>
      <c r="AD4830" s="325"/>
      <c r="AF4830" s="383"/>
      <c r="AH4830" s="325"/>
      <c r="AI4830" s="325"/>
      <c r="AK4830" s="385"/>
      <c r="AL4830" s="385"/>
      <c r="AM4830" s="359"/>
      <c r="AN4830" s="385"/>
      <c r="AO4830" s="385"/>
      <c r="AP4830" s="385"/>
      <c r="AQ4830" s="385"/>
      <c r="AR4830" s="385"/>
      <c r="AS4830" s="385"/>
      <c r="AT4830" s="385"/>
      <c r="AU4830" s="359"/>
      <c r="AW4830" s="416"/>
      <c r="AX4830" s="694"/>
      <c r="AY4830" s="641"/>
      <c r="AZ4830" s="385"/>
      <c r="BA4830" s="385"/>
      <c r="BB4830" s="416"/>
      <c r="BC4830" s="416"/>
      <c r="BD4830" s="416"/>
      <c r="BE4830" s="416"/>
      <c r="BF4830" s="416"/>
      <c r="BG4830" s="416"/>
      <c r="BH4830" s="416"/>
      <c r="BI4830" s="416"/>
      <c r="BJ4830" s="416"/>
    </row>
    <row r="4831" spans="10:62" x14ac:dyDescent="0.2">
      <c r="J4831" s="385"/>
      <c r="K4831" s="217"/>
      <c r="L4831" s="217"/>
      <c r="M4831" s="693"/>
      <c r="N4831" s="693"/>
      <c r="O4831" s="359"/>
      <c r="P4831" s="619"/>
      <c r="Q4831" s="672"/>
      <c r="R4831" s="672"/>
      <c r="S4831" s="672"/>
      <c r="T4831" s="385"/>
      <c r="U4831" s="385"/>
      <c r="V4831" s="385"/>
      <c r="W4831" s="385"/>
      <c r="X4831" s="693"/>
      <c r="Y4831" s="325"/>
      <c r="Z4831" s="308"/>
      <c r="AA4831" s="383"/>
      <c r="AC4831" s="325"/>
      <c r="AD4831" s="325"/>
      <c r="AF4831" s="383"/>
      <c r="AH4831" s="325"/>
      <c r="AI4831" s="325"/>
      <c r="AK4831" s="385"/>
      <c r="AL4831" s="385"/>
      <c r="AM4831" s="359"/>
      <c r="AN4831" s="385"/>
      <c r="AO4831" s="385"/>
      <c r="AP4831" s="385"/>
      <c r="AQ4831" s="385"/>
      <c r="AR4831" s="385"/>
      <c r="AS4831" s="385"/>
      <c r="AT4831" s="385"/>
      <c r="AU4831" s="359"/>
      <c r="AW4831" s="416"/>
      <c r="AX4831" s="694"/>
      <c r="AY4831" s="641"/>
      <c r="AZ4831" s="385"/>
      <c r="BA4831" s="385"/>
      <c r="BB4831" s="416"/>
      <c r="BC4831" s="416"/>
      <c r="BD4831" s="416"/>
      <c r="BE4831" s="416"/>
      <c r="BF4831" s="416"/>
      <c r="BG4831" s="416"/>
      <c r="BH4831" s="416"/>
      <c r="BI4831" s="416"/>
      <c r="BJ4831" s="416"/>
    </row>
    <row r="4832" spans="10:62" x14ac:dyDescent="0.2">
      <c r="J4832" s="385"/>
      <c r="K4832" s="217"/>
      <c r="L4832" s="217"/>
      <c r="M4832" s="693"/>
      <c r="N4832" s="693"/>
      <c r="O4832" s="359"/>
      <c r="P4832" s="619"/>
      <c r="Q4832" s="672"/>
      <c r="R4832" s="672"/>
      <c r="S4832" s="672"/>
      <c r="T4832" s="385"/>
      <c r="U4832" s="385"/>
      <c r="V4832" s="385"/>
      <c r="W4832" s="385"/>
      <c r="X4832" s="693"/>
      <c r="Y4832" s="325"/>
      <c r="Z4832" s="308"/>
      <c r="AA4832" s="383"/>
      <c r="AC4832" s="325"/>
      <c r="AD4832" s="325"/>
      <c r="AF4832" s="383"/>
      <c r="AH4832" s="325"/>
      <c r="AI4832" s="325"/>
      <c r="AK4832" s="385"/>
      <c r="AL4832" s="385"/>
      <c r="AM4832" s="359"/>
      <c r="AN4832" s="385"/>
      <c r="AO4832" s="385"/>
      <c r="AP4832" s="385"/>
      <c r="AQ4832" s="385"/>
      <c r="AR4832" s="385"/>
      <c r="AS4832" s="385"/>
      <c r="AT4832" s="385"/>
      <c r="AU4832" s="359"/>
      <c r="AW4832" s="416"/>
      <c r="AX4832" s="694"/>
      <c r="AY4832" s="641"/>
      <c r="AZ4832" s="385"/>
      <c r="BA4832" s="385"/>
      <c r="BB4832" s="416"/>
      <c r="BC4832" s="416"/>
      <c r="BD4832" s="416"/>
      <c r="BE4832" s="416"/>
      <c r="BF4832" s="416"/>
      <c r="BG4832" s="416"/>
      <c r="BH4832" s="416"/>
      <c r="BI4832" s="416"/>
      <c r="BJ4832" s="416"/>
    </row>
    <row r="4833" spans="10:62" x14ac:dyDescent="0.2">
      <c r="J4833" s="385"/>
      <c r="K4833" s="217"/>
      <c r="L4833" s="217"/>
      <c r="M4833" s="693"/>
      <c r="N4833" s="693"/>
      <c r="O4833" s="359"/>
      <c r="P4833" s="619"/>
      <c r="Q4833" s="672"/>
      <c r="R4833" s="672"/>
      <c r="S4833" s="672"/>
      <c r="T4833" s="385"/>
      <c r="U4833" s="385"/>
      <c r="V4833" s="385"/>
      <c r="W4833" s="385"/>
      <c r="X4833" s="693"/>
      <c r="Y4833" s="325"/>
      <c r="Z4833" s="308"/>
      <c r="AA4833" s="383"/>
      <c r="AC4833" s="325"/>
      <c r="AD4833" s="325"/>
      <c r="AF4833" s="383"/>
      <c r="AH4833" s="325"/>
      <c r="AI4833" s="325"/>
      <c r="AK4833" s="385"/>
      <c r="AL4833" s="385"/>
      <c r="AM4833" s="359"/>
      <c r="AN4833" s="385"/>
      <c r="AO4833" s="385"/>
      <c r="AP4833" s="385"/>
      <c r="AQ4833" s="385"/>
      <c r="AR4833" s="385"/>
      <c r="AS4833" s="385"/>
      <c r="AT4833" s="385"/>
      <c r="AU4833" s="359"/>
      <c r="AW4833" s="416"/>
      <c r="AX4833" s="694"/>
      <c r="AY4833" s="641"/>
      <c r="AZ4833" s="385"/>
      <c r="BA4833" s="385"/>
      <c r="BB4833" s="416"/>
      <c r="BC4833" s="416"/>
      <c r="BD4833" s="416"/>
      <c r="BE4833" s="416"/>
      <c r="BF4833" s="416"/>
      <c r="BG4833" s="416"/>
      <c r="BH4833" s="416"/>
      <c r="BI4833" s="416"/>
      <c r="BJ4833" s="416"/>
    </row>
    <row r="4834" spans="10:62" x14ac:dyDescent="0.2">
      <c r="J4834" s="385"/>
      <c r="K4834" s="217"/>
      <c r="L4834" s="217"/>
      <c r="M4834" s="693"/>
      <c r="N4834" s="693"/>
      <c r="O4834" s="359"/>
      <c r="P4834" s="619"/>
      <c r="Q4834" s="672"/>
      <c r="R4834" s="672"/>
      <c r="S4834" s="672"/>
      <c r="T4834" s="385"/>
      <c r="U4834" s="385"/>
      <c r="V4834" s="385"/>
      <c r="W4834" s="385"/>
      <c r="X4834" s="693"/>
      <c r="Y4834" s="325"/>
      <c r="Z4834" s="308"/>
      <c r="AA4834" s="383"/>
      <c r="AC4834" s="325"/>
      <c r="AD4834" s="325"/>
      <c r="AF4834" s="383"/>
      <c r="AH4834" s="325"/>
      <c r="AI4834" s="325"/>
      <c r="AK4834" s="385"/>
      <c r="AL4834" s="385"/>
      <c r="AM4834" s="359"/>
      <c r="AN4834" s="385"/>
      <c r="AO4834" s="385"/>
      <c r="AP4834" s="385"/>
      <c r="AQ4834" s="385"/>
      <c r="AR4834" s="385"/>
      <c r="AS4834" s="385"/>
      <c r="AT4834" s="385"/>
      <c r="AU4834" s="359"/>
      <c r="AW4834" s="416"/>
      <c r="AX4834" s="694"/>
      <c r="AY4834" s="641"/>
      <c r="AZ4834" s="385"/>
      <c r="BA4834" s="385"/>
      <c r="BB4834" s="416"/>
      <c r="BC4834" s="416"/>
      <c r="BD4834" s="416"/>
      <c r="BE4834" s="416"/>
      <c r="BF4834" s="416"/>
      <c r="BG4834" s="416"/>
      <c r="BH4834" s="416"/>
      <c r="BI4834" s="416"/>
      <c r="BJ4834" s="416"/>
    </row>
    <row r="4835" spans="10:62" x14ac:dyDescent="0.2">
      <c r="J4835" s="385"/>
      <c r="K4835" s="217"/>
      <c r="L4835" s="217"/>
      <c r="M4835" s="693"/>
      <c r="N4835" s="693"/>
      <c r="O4835" s="359"/>
      <c r="P4835" s="619"/>
      <c r="Q4835" s="672"/>
      <c r="R4835" s="672"/>
      <c r="S4835" s="672"/>
      <c r="T4835" s="385"/>
      <c r="U4835" s="385"/>
      <c r="V4835" s="385"/>
      <c r="W4835" s="385"/>
      <c r="X4835" s="693"/>
      <c r="Y4835" s="325"/>
      <c r="Z4835" s="308"/>
      <c r="AA4835" s="383"/>
      <c r="AC4835" s="325"/>
      <c r="AD4835" s="325"/>
      <c r="AF4835" s="383"/>
      <c r="AH4835" s="325"/>
      <c r="AI4835" s="325"/>
      <c r="AK4835" s="385"/>
      <c r="AL4835" s="385"/>
      <c r="AM4835" s="359"/>
      <c r="AN4835" s="385"/>
      <c r="AO4835" s="385"/>
      <c r="AP4835" s="385"/>
      <c r="AQ4835" s="385"/>
      <c r="AR4835" s="385"/>
      <c r="AS4835" s="385"/>
      <c r="AT4835" s="385"/>
      <c r="AU4835" s="359"/>
      <c r="AW4835" s="416"/>
      <c r="AX4835" s="694"/>
      <c r="AY4835" s="641"/>
      <c r="AZ4835" s="385"/>
      <c r="BA4835" s="385"/>
      <c r="BB4835" s="416"/>
      <c r="BC4835" s="416"/>
      <c r="BD4835" s="416"/>
      <c r="BE4835" s="416"/>
      <c r="BF4835" s="416"/>
      <c r="BG4835" s="416"/>
      <c r="BH4835" s="416"/>
      <c r="BI4835" s="416"/>
      <c r="BJ4835" s="416"/>
    </row>
    <row r="4836" spans="10:62" x14ac:dyDescent="0.2">
      <c r="J4836" s="385"/>
      <c r="K4836" s="217"/>
      <c r="L4836" s="217"/>
      <c r="M4836" s="693"/>
      <c r="N4836" s="693"/>
      <c r="O4836" s="359"/>
      <c r="P4836" s="619"/>
      <c r="Q4836" s="672"/>
      <c r="R4836" s="672"/>
      <c r="S4836" s="672"/>
      <c r="T4836" s="385"/>
      <c r="U4836" s="385"/>
      <c r="V4836" s="385"/>
      <c r="W4836" s="385"/>
      <c r="X4836" s="693"/>
      <c r="Y4836" s="325"/>
      <c r="Z4836" s="308"/>
      <c r="AA4836" s="383"/>
      <c r="AC4836" s="325"/>
      <c r="AD4836" s="325"/>
      <c r="AF4836" s="383"/>
      <c r="AH4836" s="325"/>
      <c r="AI4836" s="325"/>
      <c r="AK4836" s="385"/>
      <c r="AL4836" s="385"/>
      <c r="AM4836" s="359"/>
      <c r="AN4836" s="385"/>
      <c r="AO4836" s="385"/>
      <c r="AP4836" s="385"/>
      <c r="AQ4836" s="385"/>
      <c r="AR4836" s="385"/>
      <c r="AS4836" s="385"/>
      <c r="AT4836" s="385"/>
      <c r="AU4836" s="359"/>
      <c r="AW4836" s="416"/>
      <c r="AX4836" s="694"/>
      <c r="AY4836" s="641"/>
      <c r="AZ4836" s="385"/>
      <c r="BA4836" s="385"/>
      <c r="BB4836" s="416"/>
      <c r="BC4836" s="416"/>
      <c r="BD4836" s="416"/>
      <c r="BE4836" s="416"/>
      <c r="BF4836" s="416"/>
      <c r="BG4836" s="416"/>
      <c r="BH4836" s="416"/>
      <c r="BI4836" s="416"/>
      <c r="BJ4836" s="416"/>
    </row>
    <row r="4837" spans="10:62" x14ac:dyDescent="0.2">
      <c r="J4837" s="385"/>
      <c r="K4837" s="217"/>
      <c r="L4837" s="217"/>
      <c r="M4837" s="693"/>
      <c r="N4837" s="693"/>
      <c r="O4837" s="359"/>
      <c r="P4837" s="619"/>
      <c r="Q4837" s="672"/>
      <c r="R4837" s="672"/>
      <c r="S4837" s="672"/>
      <c r="T4837" s="385"/>
      <c r="U4837" s="385"/>
      <c r="V4837" s="385"/>
      <c r="W4837" s="385"/>
      <c r="X4837" s="693"/>
      <c r="Y4837" s="325"/>
      <c r="Z4837" s="308"/>
      <c r="AA4837" s="383"/>
      <c r="AC4837" s="325"/>
      <c r="AD4837" s="325"/>
      <c r="AF4837" s="383"/>
      <c r="AH4837" s="325"/>
      <c r="AI4837" s="325"/>
      <c r="AK4837" s="385"/>
      <c r="AL4837" s="385"/>
      <c r="AM4837" s="359"/>
      <c r="AN4837" s="385"/>
      <c r="AO4837" s="385"/>
      <c r="AP4837" s="385"/>
      <c r="AQ4837" s="385"/>
      <c r="AR4837" s="385"/>
      <c r="AS4837" s="385"/>
      <c r="AT4837" s="385"/>
      <c r="AU4837" s="359"/>
      <c r="AW4837" s="416"/>
      <c r="AX4837" s="694"/>
      <c r="AY4837" s="641"/>
      <c r="AZ4837" s="385"/>
      <c r="BA4837" s="385"/>
      <c r="BB4837" s="416"/>
      <c r="BC4837" s="416"/>
      <c r="BD4837" s="416"/>
      <c r="BE4837" s="416"/>
      <c r="BF4837" s="416"/>
      <c r="BG4837" s="416"/>
      <c r="BH4837" s="416"/>
      <c r="BI4837" s="416"/>
      <c r="BJ4837" s="416"/>
    </row>
    <row r="4838" spans="10:62" x14ac:dyDescent="0.2">
      <c r="J4838" s="385"/>
      <c r="K4838" s="217"/>
      <c r="L4838" s="217"/>
      <c r="M4838" s="693"/>
      <c r="N4838" s="693"/>
      <c r="O4838" s="359"/>
      <c r="P4838" s="619"/>
      <c r="Q4838" s="672"/>
      <c r="R4838" s="672"/>
      <c r="S4838" s="672"/>
      <c r="T4838" s="385"/>
      <c r="U4838" s="385"/>
      <c r="V4838" s="385"/>
      <c r="W4838" s="385"/>
      <c r="X4838" s="693"/>
      <c r="Y4838" s="325"/>
      <c r="Z4838" s="308"/>
      <c r="AA4838" s="383"/>
      <c r="AC4838" s="325"/>
      <c r="AD4838" s="325"/>
      <c r="AF4838" s="383"/>
      <c r="AH4838" s="325"/>
      <c r="AI4838" s="325"/>
      <c r="AK4838" s="385"/>
      <c r="AL4838" s="385"/>
      <c r="AM4838" s="359"/>
      <c r="AN4838" s="385"/>
      <c r="AO4838" s="385"/>
      <c r="AP4838" s="385"/>
      <c r="AQ4838" s="385"/>
      <c r="AR4838" s="385"/>
      <c r="AS4838" s="385"/>
      <c r="AT4838" s="385"/>
      <c r="AU4838" s="359"/>
      <c r="AW4838" s="416"/>
      <c r="AX4838" s="694"/>
      <c r="AY4838" s="641"/>
      <c r="AZ4838" s="385"/>
      <c r="BA4838" s="385"/>
      <c r="BB4838" s="416"/>
      <c r="BC4838" s="416"/>
      <c r="BD4838" s="416"/>
      <c r="BE4838" s="416"/>
      <c r="BF4838" s="416"/>
      <c r="BG4838" s="416"/>
      <c r="BH4838" s="416"/>
      <c r="BI4838" s="416"/>
      <c r="BJ4838" s="416"/>
    </row>
    <row r="4839" spans="10:62" x14ac:dyDescent="0.2">
      <c r="J4839" s="385"/>
      <c r="K4839" s="217"/>
      <c r="L4839" s="217"/>
      <c r="M4839" s="693"/>
      <c r="N4839" s="693"/>
      <c r="O4839" s="359"/>
      <c r="P4839" s="619"/>
      <c r="Q4839" s="672"/>
      <c r="R4839" s="672"/>
      <c r="S4839" s="672"/>
      <c r="T4839" s="385"/>
      <c r="U4839" s="385"/>
      <c r="V4839" s="385"/>
      <c r="W4839" s="385"/>
      <c r="X4839" s="693"/>
      <c r="Y4839" s="325"/>
      <c r="Z4839" s="308"/>
      <c r="AA4839" s="383"/>
      <c r="AC4839" s="325"/>
      <c r="AD4839" s="325"/>
      <c r="AF4839" s="383"/>
      <c r="AH4839" s="325"/>
      <c r="AI4839" s="325"/>
      <c r="AK4839" s="385"/>
      <c r="AL4839" s="385"/>
      <c r="AM4839" s="359"/>
      <c r="AN4839" s="385"/>
      <c r="AO4839" s="385"/>
      <c r="AP4839" s="385"/>
      <c r="AQ4839" s="385"/>
      <c r="AR4839" s="385"/>
      <c r="AS4839" s="385"/>
      <c r="AT4839" s="385"/>
      <c r="AU4839" s="359"/>
      <c r="AW4839" s="416"/>
      <c r="AX4839" s="694"/>
      <c r="AY4839" s="641"/>
      <c r="AZ4839" s="385"/>
      <c r="BA4839" s="385"/>
      <c r="BB4839" s="416"/>
      <c r="BC4839" s="416"/>
      <c r="BD4839" s="416"/>
      <c r="BE4839" s="416"/>
      <c r="BF4839" s="416"/>
      <c r="BG4839" s="416"/>
      <c r="BH4839" s="416"/>
      <c r="BI4839" s="416"/>
      <c r="BJ4839" s="416"/>
    </row>
    <row r="4840" spans="10:62" x14ac:dyDescent="0.2">
      <c r="J4840" s="385"/>
      <c r="K4840" s="217"/>
      <c r="L4840" s="217"/>
      <c r="M4840" s="693"/>
      <c r="N4840" s="693"/>
      <c r="O4840" s="359"/>
      <c r="P4840" s="619"/>
      <c r="Q4840" s="672"/>
      <c r="R4840" s="672"/>
      <c r="S4840" s="672"/>
      <c r="T4840" s="385"/>
      <c r="U4840" s="385"/>
      <c r="V4840" s="385"/>
      <c r="W4840" s="385"/>
      <c r="X4840" s="693"/>
      <c r="Y4840" s="325"/>
      <c r="Z4840" s="308"/>
      <c r="AA4840" s="383"/>
      <c r="AC4840" s="325"/>
      <c r="AD4840" s="325"/>
      <c r="AF4840" s="383"/>
      <c r="AH4840" s="325"/>
      <c r="AI4840" s="325"/>
      <c r="AK4840" s="385"/>
      <c r="AL4840" s="385"/>
      <c r="AM4840" s="359"/>
      <c r="AN4840" s="385"/>
      <c r="AO4840" s="385"/>
      <c r="AP4840" s="385"/>
      <c r="AQ4840" s="385"/>
      <c r="AR4840" s="385"/>
      <c r="AS4840" s="385"/>
      <c r="AT4840" s="385"/>
      <c r="AU4840" s="359"/>
      <c r="AW4840" s="416"/>
      <c r="AX4840" s="694"/>
      <c r="AY4840" s="641"/>
      <c r="AZ4840" s="385"/>
      <c r="BA4840" s="385"/>
      <c r="BB4840" s="416"/>
      <c r="BC4840" s="416"/>
      <c r="BD4840" s="416"/>
      <c r="BE4840" s="416"/>
      <c r="BF4840" s="416"/>
      <c r="BG4840" s="416"/>
      <c r="BH4840" s="416"/>
      <c r="BI4840" s="416"/>
      <c r="BJ4840" s="416"/>
    </row>
    <row r="4841" spans="10:62" x14ac:dyDescent="0.2">
      <c r="J4841" s="385"/>
      <c r="K4841" s="217"/>
      <c r="L4841" s="217"/>
      <c r="M4841" s="693"/>
      <c r="N4841" s="693"/>
      <c r="O4841" s="359"/>
      <c r="P4841" s="619"/>
      <c r="Q4841" s="672"/>
      <c r="R4841" s="672"/>
      <c r="S4841" s="672"/>
      <c r="T4841" s="385"/>
      <c r="U4841" s="385"/>
      <c r="V4841" s="385"/>
      <c r="W4841" s="385"/>
      <c r="X4841" s="693"/>
      <c r="Y4841" s="325"/>
      <c r="Z4841" s="308"/>
      <c r="AA4841" s="383"/>
      <c r="AC4841" s="325"/>
      <c r="AD4841" s="325"/>
      <c r="AF4841" s="383"/>
      <c r="AH4841" s="325"/>
      <c r="AI4841" s="325"/>
      <c r="AK4841" s="385"/>
      <c r="AL4841" s="385"/>
      <c r="AM4841" s="359"/>
      <c r="AN4841" s="385"/>
      <c r="AO4841" s="385"/>
      <c r="AP4841" s="385"/>
      <c r="AQ4841" s="385"/>
      <c r="AR4841" s="385"/>
      <c r="AS4841" s="385"/>
      <c r="AT4841" s="385"/>
      <c r="AU4841" s="359"/>
      <c r="AW4841" s="416"/>
      <c r="AX4841" s="694"/>
      <c r="AY4841" s="641"/>
      <c r="AZ4841" s="385"/>
      <c r="BA4841" s="385"/>
      <c r="BB4841" s="416"/>
      <c r="BC4841" s="416"/>
      <c r="BD4841" s="416"/>
      <c r="BE4841" s="416"/>
      <c r="BF4841" s="416"/>
      <c r="BG4841" s="416"/>
      <c r="BH4841" s="416"/>
      <c r="BI4841" s="416"/>
      <c r="BJ4841" s="416"/>
    </row>
    <row r="4842" spans="10:62" x14ac:dyDescent="0.2">
      <c r="J4842" s="385"/>
      <c r="K4842" s="217"/>
      <c r="L4842" s="217"/>
      <c r="M4842" s="693"/>
      <c r="N4842" s="693"/>
      <c r="O4842" s="359"/>
      <c r="P4842" s="619"/>
      <c r="Q4842" s="672"/>
      <c r="R4842" s="672"/>
      <c r="S4842" s="672"/>
      <c r="T4842" s="385"/>
      <c r="U4842" s="385"/>
      <c r="V4842" s="385"/>
      <c r="W4842" s="385"/>
      <c r="X4842" s="693"/>
      <c r="Y4842" s="325"/>
      <c r="Z4842" s="308"/>
      <c r="AA4842" s="383"/>
      <c r="AC4842" s="325"/>
      <c r="AD4842" s="325"/>
      <c r="AF4842" s="383"/>
      <c r="AH4842" s="325"/>
      <c r="AI4842" s="325"/>
      <c r="AK4842" s="385"/>
      <c r="AL4842" s="385"/>
      <c r="AM4842" s="359"/>
      <c r="AN4842" s="385"/>
      <c r="AO4842" s="385"/>
      <c r="AP4842" s="385"/>
      <c r="AQ4842" s="385"/>
      <c r="AR4842" s="385"/>
      <c r="AS4842" s="385"/>
      <c r="AT4842" s="385"/>
      <c r="AU4842" s="359"/>
      <c r="AW4842" s="416"/>
      <c r="AX4842" s="694"/>
      <c r="AY4842" s="641"/>
      <c r="AZ4842" s="385"/>
      <c r="BA4842" s="385"/>
      <c r="BB4842" s="416"/>
      <c r="BC4842" s="416"/>
      <c r="BD4842" s="416"/>
      <c r="BE4842" s="416"/>
      <c r="BF4842" s="416"/>
      <c r="BG4842" s="416"/>
      <c r="BH4842" s="416"/>
      <c r="BI4842" s="416"/>
      <c r="BJ4842" s="416"/>
    </row>
    <row r="4843" spans="10:62" x14ac:dyDescent="0.2">
      <c r="J4843" s="385"/>
      <c r="K4843" s="217"/>
      <c r="L4843" s="217"/>
      <c r="M4843" s="693"/>
      <c r="N4843" s="693"/>
      <c r="O4843" s="359"/>
      <c r="P4843" s="619"/>
      <c r="Q4843" s="672"/>
      <c r="R4843" s="672"/>
      <c r="S4843" s="672"/>
      <c r="T4843" s="385"/>
      <c r="U4843" s="385"/>
      <c r="V4843" s="385"/>
      <c r="W4843" s="385"/>
      <c r="X4843" s="693"/>
      <c r="Y4843" s="325"/>
      <c r="Z4843" s="308"/>
      <c r="AA4843" s="383"/>
      <c r="AC4843" s="325"/>
      <c r="AD4843" s="325"/>
      <c r="AF4843" s="383"/>
      <c r="AH4843" s="325"/>
      <c r="AI4843" s="325"/>
      <c r="AK4843" s="385"/>
      <c r="AL4843" s="385"/>
      <c r="AM4843" s="359"/>
      <c r="AN4843" s="385"/>
      <c r="AO4843" s="385"/>
      <c r="AP4843" s="385"/>
      <c r="AQ4843" s="385"/>
      <c r="AR4843" s="385"/>
      <c r="AS4843" s="385"/>
      <c r="AT4843" s="385"/>
      <c r="AU4843" s="359"/>
      <c r="AW4843" s="416"/>
      <c r="AX4843" s="694"/>
      <c r="AY4843" s="641"/>
      <c r="AZ4843" s="385"/>
      <c r="BA4843" s="385"/>
      <c r="BB4843" s="416"/>
      <c r="BC4843" s="416"/>
      <c r="BD4843" s="416"/>
      <c r="BE4843" s="416"/>
      <c r="BF4843" s="416"/>
      <c r="BG4843" s="416"/>
      <c r="BH4843" s="416"/>
      <c r="BI4843" s="416"/>
      <c r="BJ4843" s="416"/>
    </row>
    <row r="4844" spans="10:62" x14ac:dyDescent="0.2">
      <c r="J4844" s="385"/>
      <c r="K4844" s="217"/>
      <c r="L4844" s="217"/>
      <c r="M4844" s="693"/>
      <c r="N4844" s="693"/>
      <c r="O4844" s="359"/>
      <c r="P4844" s="619"/>
      <c r="Q4844" s="672"/>
      <c r="R4844" s="672"/>
      <c r="S4844" s="672"/>
      <c r="T4844" s="385"/>
      <c r="U4844" s="385"/>
      <c r="V4844" s="385"/>
      <c r="W4844" s="385"/>
      <c r="X4844" s="693"/>
      <c r="Y4844" s="325"/>
      <c r="Z4844" s="308"/>
      <c r="AA4844" s="383"/>
      <c r="AC4844" s="325"/>
      <c r="AD4844" s="325"/>
      <c r="AF4844" s="383"/>
      <c r="AH4844" s="325"/>
      <c r="AI4844" s="325"/>
      <c r="AK4844" s="385"/>
      <c r="AL4844" s="385"/>
      <c r="AM4844" s="359"/>
      <c r="AN4844" s="385"/>
      <c r="AO4844" s="385"/>
      <c r="AP4844" s="385"/>
      <c r="AQ4844" s="385"/>
      <c r="AR4844" s="385"/>
      <c r="AS4844" s="385"/>
      <c r="AT4844" s="385"/>
      <c r="AU4844" s="359"/>
      <c r="AW4844" s="416"/>
      <c r="AX4844" s="694"/>
      <c r="AY4844" s="641"/>
      <c r="AZ4844" s="385"/>
      <c r="BA4844" s="385"/>
      <c r="BB4844" s="416"/>
      <c r="BC4844" s="416"/>
      <c r="BD4844" s="416"/>
      <c r="BE4844" s="416"/>
      <c r="BF4844" s="416"/>
      <c r="BG4844" s="416"/>
      <c r="BH4844" s="416"/>
      <c r="BI4844" s="416"/>
      <c r="BJ4844" s="416"/>
    </row>
    <row r="4845" spans="10:62" x14ac:dyDescent="0.2">
      <c r="J4845" s="385"/>
      <c r="K4845" s="217"/>
      <c r="L4845" s="217"/>
      <c r="M4845" s="693"/>
      <c r="N4845" s="693"/>
      <c r="O4845" s="359"/>
      <c r="P4845" s="619"/>
      <c r="Q4845" s="672"/>
      <c r="R4845" s="672"/>
      <c r="S4845" s="672"/>
      <c r="T4845" s="385"/>
      <c r="U4845" s="385"/>
      <c r="V4845" s="385"/>
      <c r="W4845" s="385"/>
      <c r="X4845" s="693"/>
      <c r="Y4845" s="325"/>
      <c r="Z4845" s="308"/>
      <c r="AA4845" s="383"/>
      <c r="AC4845" s="325"/>
      <c r="AD4845" s="325"/>
      <c r="AF4845" s="383"/>
      <c r="AH4845" s="325"/>
      <c r="AI4845" s="325"/>
      <c r="AK4845" s="385"/>
      <c r="AL4845" s="385"/>
      <c r="AM4845" s="359"/>
      <c r="AN4845" s="385"/>
      <c r="AO4845" s="385"/>
      <c r="AP4845" s="385"/>
      <c r="AQ4845" s="385"/>
      <c r="AR4845" s="385"/>
      <c r="AS4845" s="385"/>
      <c r="AT4845" s="385"/>
      <c r="AU4845" s="359"/>
      <c r="AW4845" s="416"/>
      <c r="AX4845" s="694"/>
      <c r="AY4845" s="641"/>
      <c r="AZ4845" s="385"/>
      <c r="BA4845" s="385"/>
      <c r="BB4845" s="416"/>
      <c r="BC4845" s="416"/>
      <c r="BD4845" s="416"/>
      <c r="BE4845" s="416"/>
      <c r="BF4845" s="416"/>
      <c r="BG4845" s="416"/>
      <c r="BH4845" s="416"/>
      <c r="BI4845" s="416"/>
      <c r="BJ4845" s="416"/>
    </row>
    <row r="4846" spans="10:62" x14ac:dyDescent="0.2">
      <c r="J4846" s="385"/>
      <c r="K4846" s="217"/>
      <c r="L4846" s="217"/>
      <c r="M4846" s="693"/>
      <c r="N4846" s="693"/>
      <c r="O4846" s="359"/>
      <c r="P4846" s="619"/>
      <c r="Q4846" s="672"/>
      <c r="R4846" s="672"/>
      <c r="S4846" s="672"/>
      <c r="T4846" s="385"/>
      <c r="U4846" s="385"/>
      <c r="V4846" s="385"/>
      <c r="W4846" s="385"/>
      <c r="X4846" s="693"/>
      <c r="Y4846" s="325"/>
      <c r="Z4846" s="308"/>
      <c r="AA4846" s="383"/>
      <c r="AC4846" s="325"/>
      <c r="AD4846" s="325"/>
      <c r="AF4846" s="383"/>
      <c r="AH4846" s="325"/>
      <c r="AI4846" s="325"/>
      <c r="AK4846" s="385"/>
      <c r="AL4846" s="385"/>
      <c r="AM4846" s="359"/>
      <c r="AN4846" s="385"/>
      <c r="AO4846" s="385"/>
      <c r="AP4846" s="385"/>
      <c r="AQ4846" s="385"/>
      <c r="AR4846" s="385"/>
      <c r="AS4846" s="385"/>
      <c r="AT4846" s="385"/>
      <c r="AU4846" s="359"/>
      <c r="AW4846" s="416"/>
      <c r="AX4846" s="694"/>
      <c r="AY4846" s="641"/>
      <c r="AZ4846" s="385"/>
      <c r="BA4846" s="385"/>
      <c r="BB4846" s="416"/>
      <c r="BC4846" s="416"/>
      <c r="BD4846" s="416"/>
      <c r="BE4846" s="416"/>
      <c r="BF4846" s="416"/>
      <c r="BG4846" s="416"/>
      <c r="BH4846" s="416"/>
      <c r="BI4846" s="416"/>
      <c r="BJ4846" s="416"/>
    </row>
    <row r="4847" spans="10:62" x14ac:dyDescent="0.2">
      <c r="J4847" s="385"/>
      <c r="K4847" s="217"/>
      <c r="L4847" s="217"/>
      <c r="M4847" s="693"/>
      <c r="N4847" s="693"/>
      <c r="O4847" s="359"/>
      <c r="P4847" s="619"/>
      <c r="Q4847" s="672"/>
      <c r="R4847" s="672"/>
      <c r="S4847" s="672"/>
      <c r="T4847" s="385"/>
      <c r="U4847" s="385"/>
      <c r="V4847" s="385"/>
      <c r="W4847" s="385"/>
      <c r="X4847" s="693"/>
      <c r="Y4847" s="325"/>
      <c r="Z4847" s="308"/>
      <c r="AA4847" s="383"/>
      <c r="AC4847" s="325"/>
      <c r="AD4847" s="325"/>
      <c r="AF4847" s="383"/>
      <c r="AH4847" s="325"/>
      <c r="AI4847" s="325"/>
      <c r="AK4847" s="385"/>
      <c r="AL4847" s="385"/>
      <c r="AM4847" s="359"/>
      <c r="AN4847" s="385"/>
      <c r="AO4847" s="385"/>
      <c r="AP4847" s="385"/>
      <c r="AQ4847" s="385"/>
      <c r="AR4847" s="385"/>
      <c r="AS4847" s="385"/>
      <c r="AT4847" s="385"/>
      <c r="AU4847" s="359"/>
      <c r="AW4847" s="416"/>
      <c r="AX4847" s="694"/>
      <c r="AY4847" s="641"/>
      <c r="AZ4847" s="385"/>
      <c r="BA4847" s="385"/>
      <c r="BB4847" s="416"/>
      <c r="BC4847" s="416"/>
      <c r="BD4847" s="416"/>
      <c r="BE4847" s="416"/>
      <c r="BF4847" s="416"/>
      <c r="BG4847" s="416"/>
      <c r="BH4847" s="416"/>
      <c r="BI4847" s="416"/>
      <c r="BJ4847" s="416"/>
    </row>
    <row r="4848" spans="10:62" x14ac:dyDescent="0.2">
      <c r="J4848" s="385"/>
      <c r="K4848" s="217"/>
      <c r="L4848" s="217"/>
      <c r="M4848" s="693"/>
      <c r="N4848" s="693"/>
      <c r="O4848" s="359"/>
      <c r="P4848" s="619"/>
      <c r="Q4848" s="672"/>
      <c r="R4848" s="672"/>
      <c r="S4848" s="672"/>
      <c r="T4848" s="385"/>
      <c r="U4848" s="385"/>
      <c r="V4848" s="385"/>
      <c r="W4848" s="385"/>
      <c r="X4848" s="693"/>
      <c r="Y4848" s="325"/>
      <c r="Z4848" s="308"/>
      <c r="AA4848" s="383"/>
      <c r="AC4848" s="325"/>
      <c r="AD4848" s="325"/>
      <c r="AF4848" s="383"/>
      <c r="AH4848" s="325"/>
      <c r="AI4848" s="325"/>
      <c r="AK4848" s="385"/>
      <c r="AL4848" s="385"/>
      <c r="AM4848" s="359"/>
      <c r="AN4848" s="385"/>
      <c r="AO4848" s="385"/>
      <c r="AP4848" s="385"/>
      <c r="AQ4848" s="385"/>
      <c r="AR4848" s="385"/>
      <c r="AS4848" s="385"/>
      <c r="AT4848" s="385"/>
      <c r="AU4848" s="359"/>
      <c r="AW4848" s="416"/>
      <c r="AX4848" s="694"/>
      <c r="AY4848" s="641"/>
      <c r="AZ4848" s="385"/>
      <c r="BA4848" s="385"/>
      <c r="BB4848" s="416"/>
      <c r="BC4848" s="416"/>
      <c r="BD4848" s="416"/>
      <c r="BE4848" s="416"/>
      <c r="BF4848" s="416"/>
      <c r="BG4848" s="416"/>
      <c r="BH4848" s="416"/>
      <c r="BI4848" s="416"/>
      <c r="BJ4848" s="416"/>
    </row>
    <row r="4849" spans="10:62" x14ac:dyDescent="0.2">
      <c r="J4849" s="385"/>
      <c r="K4849" s="217"/>
      <c r="L4849" s="217"/>
      <c r="M4849" s="693"/>
      <c r="N4849" s="693"/>
      <c r="O4849" s="359"/>
      <c r="P4849" s="619"/>
      <c r="Q4849" s="672"/>
      <c r="R4849" s="672"/>
      <c r="S4849" s="672"/>
      <c r="T4849" s="385"/>
      <c r="U4849" s="385"/>
      <c r="V4849" s="385"/>
      <c r="W4849" s="385"/>
      <c r="X4849" s="693"/>
      <c r="Y4849" s="325"/>
      <c r="Z4849" s="308"/>
      <c r="AA4849" s="383"/>
      <c r="AC4849" s="325"/>
      <c r="AD4849" s="325"/>
      <c r="AF4849" s="383"/>
      <c r="AH4849" s="325"/>
      <c r="AI4849" s="325"/>
      <c r="AK4849" s="385"/>
      <c r="AL4849" s="385"/>
      <c r="AM4849" s="359"/>
      <c r="AN4849" s="385"/>
      <c r="AO4849" s="385"/>
      <c r="AP4849" s="385"/>
      <c r="AQ4849" s="385"/>
      <c r="AR4849" s="385"/>
      <c r="AS4849" s="385"/>
      <c r="AT4849" s="385"/>
      <c r="AU4849" s="359"/>
      <c r="AW4849" s="416"/>
      <c r="AX4849" s="694"/>
      <c r="AY4849" s="641"/>
      <c r="AZ4849" s="385"/>
      <c r="BA4849" s="385"/>
      <c r="BB4849" s="416"/>
      <c r="BC4849" s="416"/>
      <c r="BD4849" s="416"/>
      <c r="BE4849" s="416"/>
      <c r="BF4849" s="416"/>
      <c r="BG4849" s="416"/>
      <c r="BH4849" s="416"/>
      <c r="BI4849" s="416"/>
      <c r="BJ4849" s="416"/>
    </row>
    <row r="4850" spans="10:62" x14ac:dyDescent="0.2">
      <c r="J4850" s="385"/>
      <c r="K4850" s="217"/>
      <c r="L4850" s="217"/>
      <c r="M4850" s="693"/>
      <c r="N4850" s="693"/>
      <c r="O4850" s="359"/>
      <c r="P4850" s="619"/>
      <c r="Q4850" s="672"/>
      <c r="R4850" s="672"/>
      <c r="S4850" s="672"/>
      <c r="T4850" s="385"/>
      <c r="U4850" s="385"/>
      <c r="V4850" s="385"/>
      <c r="W4850" s="385"/>
      <c r="X4850" s="693"/>
      <c r="Y4850" s="325"/>
      <c r="Z4850" s="308"/>
      <c r="AA4850" s="383"/>
      <c r="AC4850" s="325"/>
      <c r="AD4850" s="325"/>
      <c r="AF4850" s="383"/>
      <c r="AH4850" s="325"/>
      <c r="AI4850" s="325"/>
      <c r="AK4850" s="385"/>
      <c r="AL4850" s="385"/>
      <c r="AM4850" s="359"/>
      <c r="AN4850" s="385"/>
      <c r="AO4850" s="385"/>
      <c r="AP4850" s="385"/>
      <c r="AQ4850" s="385"/>
      <c r="AR4850" s="385"/>
      <c r="AS4850" s="385"/>
      <c r="AT4850" s="385"/>
      <c r="AU4850" s="359"/>
      <c r="AW4850" s="416"/>
      <c r="AX4850" s="694"/>
      <c r="AY4850" s="641"/>
      <c r="AZ4850" s="385"/>
      <c r="BA4850" s="385"/>
      <c r="BB4850" s="416"/>
      <c r="BC4850" s="416"/>
      <c r="BD4850" s="416"/>
      <c r="BE4850" s="416"/>
      <c r="BF4850" s="416"/>
      <c r="BG4850" s="416"/>
      <c r="BH4850" s="416"/>
      <c r="BI4850" s="416"/>
      <c r="BJ4850" s="416"/>
    </row>
    <row r="4851" spans="10:62" x14ac:dyDescent="0.2">
      <c r="J4851" s="385"/>
      <c r="K4851" s="217"/>
      <c r="L4851" s="217"/>
      <c r="M4851" s="693"/>
      <c r="N4851" s="693"/>
      <c r="O4851" s="359"/>
      <c r="P4851" s="619"/>
      <c r="Q4851" s="672"/>
      <c r="R4851" s="672"/>
      <c r="S4851" s="672"/>
      <c r="T4851" s="385"/>
      <c r="U4851" s="385"/>
      <c r="V4851" s="385"/>
      <c r="W4851" s="385"/>
      <c r="X4851" s="693"/>
      <c r="Y4851" s="325"/>
      <c r="Z4851" s="308"/>
      <c r="AA4851" s="383"/>
      <c r="AC4851" s="325"/>
      <c r="AD4851" s="325"/>
      <c r="AF4851" s="383"/>
      <c r="AH4851" s="325"/>
      <c r="AI4851" s="325"/>
      <c r="AK4851" s="385"/>
      <c r="AL4851" s="385"/>
      <c r="AM4851" s="359"/>
      <c r="AN4851" s="385"/>
      <c r="AO4851" s="385"/>
      <c r="AP4851" s="385"/>
      <c r="AQ4851" s="385"/>
      <c r="AR4851" s="385"/>
      <c r="AS4851" s="385"/>
      <c r="AT4851" s="385"/>
      <c r="AU4851" s="359"/>
      <c r="AW4851" s="416"/>
      <c r="AX4851" s="694"/>
      <c r="AY4851" s="641"/>
      <c r="AZ4851" s="385"/>
      <c r="BA4851" s="385"/>
      <c r="BB4851" s="416"/>
      <c r="BC4851" s="416"/>
      <c r="BD4851" s="416"/>
      <c r="BE4851" s="416"/>
      <c r="BF4851" s="416"/>
      <c r="BG4851" s="416"/>
      <c r="BH4851" s="416"/>
      <c r="BI4851" s="416"/>
      <c r="BJ4851" s="416"/>
    </row>
    <row r="4852" spans="10:62" x14ac:dyDescent="0.2">
      <c r="J4852" s="385"/>
      <c r="K4852" s="217"/>
      <c r="L4852" s="217"/>
      <c r="M4852" s="693"/>
      <c r="N4852" s="693"/>
      <c r="O4852" s="359"/>
      <c r="P4852" s="619"/>
      <c r="Q4852" s="672"/>
      <c r="R4852" s="672"/>
      <c r="S4852" s="672"/>
      <c r="T4852" s="385"/>
      <c r="U4852" s="385"/>
      <c r="V4852" s="385"/>
      <c r="W4852" s="385"/>
      <c r="X4852" s="693"/>
      <c r="Y4852" s="325"/>
      <c r="Z4852" s="308"/>
      <c r="AA4852" s="383"/>
      <c r="AC4852" s="325"/>
      <c r="AD4852" s="325"/>
      <c r="AF4852" s="383"/>
      <c r="AH4852" s="325"/>
      <c r="AI4852" s="325"/>
      <c r="AK4852" s="385"/>
      <c r="AL4852" s="385"/>
      <c r="AM4852" s="359"/>
      <c r="AN4852" s="385"/>
      <c r="AO4852" s="385"/>
      <c r="AP4852" s="385"/>
      <c r="AQ4852" s="385"/>
      <c r="AR4852" s="385"/>
      <c r="AS4852" s="385"/>
      <c r="AT4852" s="385"/>
      <c r="AU4852" s="359"/>
      <c r="AW4852" s="416"/>
      <c r="AX4852" s="694"/>
      <c r="AY4852" s="641"/>
      <c r="AZ4852" s="385"/>
      <c r="BA4852" s="385"/>
      <c r="BB4852" s="416"/>
      <c r="BC4852" s="416"/>
      <c r="BD4852" s="416"/>
      <c r="BE4852" s="416"/>
      <c r="BF4852" s="416"/>
      <c r="BG4852" s="416"/>
      <c r="BH4852" s="416"/>
      <c r="BI4852" s="416"/>
      <c r="BJ4852" s="416"/>
    </row>
    <row r="4853" spans="10:62" x14ac:dyDescent="0.2">
      <c r="J4853" s="385"/>
      <c r="K4853" s="217"/>
      <c r="L4853" s="217"/>
      <c r="M4853" s="693"/>
      <c r="N4853" s="693"/>
      <c r="O4853" s="359"/>
      <c r="P4853" s="619"/>
      <c r="Q4853" s="672"/>
      <c r="R4853" s="672"/>
      <c r="S4853" s="672"/>
      <c r="T4853" s="385"/>
      <c r="U4853" s="385"/>
      <c r="V4853" s="385"/>
      <c r="W4853" s="385"/>
      <c r="X4853" s="693"/>
      <c r="Y4853" s="325"/>
      <c r="Z4853" s="308"/>
      <c r="AA4853" s="383"/>
      <c r="AC4853" s="325"/>
      <c r="AD4853" s="325"/>
      <c r="AF4853" s="383"/>
      <c r="AH4853" s="325"/>
      <c r="AI4853" s="325"/>
      <c r="AK4853" s="385"/>
      <c r="AL4853" s="385"/>
      <c r="AM4853" s="359"/>
      <c r="AN4853" s="385"/>
      <c r="AO4853" s="385"/>
      <c r="AP4853" s="385"/>
      <c r="AQ4853" s="385"/>
      <c r="AR4853" s="385"/>
      <c r="AS4853" s="385"/>
      <c r="AT4853" s="385"/>
      <c r="AU4853" s="359"/>
      <c r="AW4853" s="416"/>
      <c r="AX4853" s="694"/>
      <c r="AY4853" s="641"/>
      <c r="AZ4853" s="385"/>
      <c r="BA4853" s="385"/>
      <c r="BB4853" s="416"/>
      <c r="BC4853" s="416"/>
      <c r="BD4853" s="416"/>
      <c r="BE4853" s="416"/>
      <c r="BF4853" s="416"/>
      <c r="BG4853" s="416"/>
      <c r="BH4853" s="416"/>
      <c r="BI4853" s="416"/>
      <c r="BJ4853" s="416"/>
    </row>
    <row r="4854" spans="10:62" x14ac:dyDescent="0.2">
      <c r="J4854" s="385"/>
      <c r="K4854" s="217"/>
      <c r="L4854" s="217"/>
      <c r="M4854" s="693"/>
      <c r="N4854" s="693"/>
      <c r="O4854" s="359"/>
      <c r="P4854" s="619"/>
      <c r="Q4854" s="672"/>
      <c r="R4854" s="672"/>
      <c r="S4854" s="672"/>
      <c r="T4854" s="385"/>
      <c r="U4854" s="385"/>
      <c r="V4854" s="385"/>
      <c r="W4854" s="385"/>
      <c r="X4854" s="693"/>
      <c r="Y4854" s="325"/>
      <c r="Z4854" s="308"/>
      <c r="AA4854" s="383"/>
      <c r="AC4854" s="325"/>
      <c r="AD4854" s="325"/>
      <c r="AF4854" s="383"/>
      <c r="AH4854" s="325"/>
      <c r="AI4854" s="325"/>
      <c r="AK4854" s="385"/>
      <c r="AL4854" s="385"/>
      <c r="AM4854" s="359"/>
      <c r="AN4854" s="385"/>
      <c r="AO4854" s="385"/>
      <c r="AP4854" s="385"/>
      <c r="AQ4854" s="385"/>
      <c r="AR4854" s="385"/>
      <c r="AS4854" s="385"/>
      <c r="AT4854" s="385"/>
      <c r="AU4854" s="359"/>
      <c r="AW4854" s="416"/>
      <c r="AX4854" s="694"/>
      <c r="AY4854" s="641"/>
      <c r="AZ4854" s="385"/>
      <c r="BA4854" s="385"/>
      <c r="BB4854" s="416"/>
      <c r="BC4854" s="416"/>
      <c r="BD4854" s="416"/>
      <c r="BE4854" s="416"/>
      <c r="BF4854" s="416"/>
      <c r="BG4854" s="416"/>
      <c r="BH4854" s="416"/>
      <c r="BI4854" s="416"/>
      <c r="BJ4854" s="416"/>
    </row>
    <row r="4855" spans="10:62" x14ac:dyDescent="0.2">
      <c r="J4855" s="385"/>
      <c r="K4855" s="217"/>
      <c r="L4855" s="217"/>
      <c r="M4855" s="693"/>
      <c r="N4855" s="693"/>
      <c r="O4855" s="359"/>
      <c r="P4855" s="619"/>
      <c r="Q4855" s="672"/>
      <c r="R4855" s="672"/>
      <c r="S4855" s="672"/>
      <c r="T4855" s="385"/>
      <c r="U4855" s="385"/>
      <c r="V4855" s="385"/>
      <c r="W4855" s="385"/>
      <c r="X4855" s="693"/>
      <c r="Y4855" s="325"/>
      <c r="Z4855" s="308"/>
      <c r="AA4855" s="383"/>
      <c r="AC4855" s="325"/>
      <c r="AD4855" s="325"/>
      <c r="AF4855" s="383"/>
      <c r="AH4855" s="325"/>
      <c r="AI4855" s="325"/>
      <c r="AK4855" s="385"/>
      <c r="AL4855" s="385"/>
      <c r="AM4855" s="359"/>
      <c r="AN4855" s="385"/>
      <c r="AO4855" s="385"/>
      <c r="AP4855" s="385"/>
      <c r="AQ4855" s="385"/>
      <c r="AR4855" s="385"/>
      <c r="AS4855" s="385"/>
      <c r="AT4855" s="385"/>
      <c r="AU4855" s="359"/>
      <c r="AW4855" s="416"/>
      <c r="AX4855" s="694"/>
      <c r="AY4855" s="641"/>
      <c r="AZ4855" s="385"/>
      <c r="BA4855" s="385"/>
      <c r="BB4855" s="416"/>
      <c r="BC4855" s="416"/>
      <c r="BD4855" s="416"/>
      <c r="BE4855" s="416"/>
      <c r="BF4855" s="416"/>
      <c r="BG4855" s="416"/>
      <c r="BH4855" s="416"/>
      <c r="BI4855" s="416"/>
      <c r="BJ4855" s="416"/>
    </row>
    <row r="4856" spans="10:62" x14ac:dyDescent="0.2">
      <c r="J4856" s="385"/>
      <c r="K4856" s="217"/>
      <c r="L4856" s="217"/>
      <c r="M4856" s="693"/>
      <c r="N4856" s="693"/>
      <c r="O4856" s="359"/>
      <c r="P4856" s="619"/>
      <c r="Q4856" s="672"/>
      <c r="R4856" s="672"/>
      <c r="S4856" s="672"/>
      <c r="T4856" s="385"/>
      <c r="U4856" s="385"/>
      <c r="V4856" s="385"/>
      <c r="W4856" s="385"/>
      <c r="X4856" s="693"/>
      <c r="Y4856" s="325"/>
      <c r="Z4856" s="308"/>
      <c r="AA4856" s="383"/>
      <c r="AC4856" s="325"/>
      <c r="AD4856" s="325"/>
      <c r="AF4856" s="383"/>
      <c r="AH4856" s="325"/>
      <c r="AI4856" s="325"/>
      <c r="AK4856" s="385"/>
      <c r="AL4856" s="385"/>
      <c r="AM4856" s="359"/>
      <c r="AN4856" s="385"/>
      <c r="AO4856" s="385"/>
      <c r="AP4856" s="385"/>
      <c r="AQ4856" s="385"/>
      <c r="AR4856" s="385"/>
      <c r="AS4856" s="385"/>
      <c r="AT4856" s="385"/>
      <c r="AU4856" s="359"/>
      <c r="AW4856" s="416"/>
      <c r="AX4856" s="694"/>
      <c r="AY4856" s="641"/>
      <c r="AZ4856" s="385"/>
      <c r="BA4856" s="385"/>
      <c r="BB4856" s="416"/>
      <c r="BC4856" s="416"/>
      <c r="BD4856" s="416"/>
      <c r="BE4856" s="416"/>
      <c r="BF4856" s="416"/>
      <c r="BG4856" s="416"/>
      <c r="BH4856" s="416"/>
      <c r="BI4856" s="416"/>
      <c r="BJ4856" s="416"/>
    </row>
    <row r="4857" spans="10:62" x14ac:dyDescent="0.2">
      <c r="J4857" s="385"/>
      <c r="K4857" s="217"/>
      <c r="L4857" s="217"/>
      <c r="M4857" s="693"/>
      <c r="N4857" s="693"/>
      <c r="O4857" s="359"/>
      <c r="P4857" s="619"/>
      <c r="Q4857" s="672"/>
      <c r="R4857" s="672"/>
      <c r="S4857" s="672"/>
      <c r="T4857" s="385"/>
      <c r="U4857" s="385"/>
      <c r="V4857" s="385"/>
      <c r="W4857" s="385"/>
      <c r="X4857" s="693"/>
      <c r="Y4857" s="325"/>
      <c r="Z4857" s="308"/>
      <c r="AA4857" s="383"/>
      <c r="AC4857" s="325"/>
      <c r="AD4857" s="325"/>
      <c r="AF4857" s="383"/>
      <c r="AH4857" s="325"/>
      <c r="AI4857" s="325"/>
      <c r="AK4857" s="385"/>
      <c r="AL4857" s="385"/>
      <c r="AM4857" s="359"/>
      <c r="AN4857" s="385"/>
      <c r="AO4857" s="385"/>
      <c r="AP4857" s="385"/>
      <c r="AQ4857" s="385"/>
      <c r="AR4857" s="385"/>
      <c r="AS4857" s="385"/>
      <c r="AT4857" s="385"/>
      <c r="AU4857" s="359"/>
      <c r="AW4857" s="416"/>
      <c r="AX4857" s="694"/>
      <c r="AY4857" s="641"/>
      <c r="AZ4857" s="385"/>
      <c r="BA4857" s="385"/>
      <c r="BB4857" s="416"/>
      <c r="BC4857" s="416"/>
      <c r="BD4857" s="416"/>
      <c r="BE4857" s="416"/>
      <c r="BF4857" s="416"/>
      <c r="BG4857" s="416"/>
      <c r="BH4857" s="416"/>
      <c r="BI4857" s="416"/>
      <c r="BJ4857" s="416"/>
    </row>
    <row r="4858" spans="10:62" x14ac:dyDescent="0.2">
      <c r="J4858" s="385"/>
      <c r="K4858" s="217"/>
      <c r="L4858" s="217"/>
      <c r="M4858" s="693"/>
      <c r="N4858" s="693"/>
      <c r="O4858" s="359"/>
      <c r="P4858" s="619"/>
      <c r="Q4858" s="672"/>
      <c r="R4858" s="672"/>
      <c r="S4858" s="672"/>
      <c r="T4858" s="385"/>
      <c r="U4858" s="385"/>
      <c r="V4858" s="385"/>
      <c r="W4858" s="385"/>
      <c r="X4858" s="693"/>
      <c r="Y4858" s="325"/>
      <c r="Z4858" s="308"/>
      <c r="AA4858" s="383"/>
      <c r="AC4858" s="325"/>
      <c r="AD4858" s="325"/>
      <c r="AF4858" s="383"/>
      <c r="AH4858" s="325"/>
      <c r="AI4858" s="325"/>
      <c r="AK4858" s="385"/>
      <c r="AL4858" s="385"/>
      <c r="AM4858" s="359"/>
      <c r="AN4858" s="385"/>
      <c r="AO4858" s="385"/>
      <c r="AP4858" s="385"/>
      <c r="AQ4858" s="385"/>
      <c r="AR4858" s="385"/>
      <c r="AS4858" s="385"/>
      <c r="AT4858" s="385"/>
      <c r="AU4858" s="359"/>
      <c r="AW4858" s="416"/>
      <c r="AX4858" s="694"/>
      <c r="AY4858" s="641"/>
      <c r="AZ4858" s="385"/>
      <c r="BA4858" s="385"/>
      <c r="BB4858" s="416"/>
      <c r="BC4858" s="416"/>
      <c r="BD4858" s="416"/>
      <c r="BE4858" s="416"/>
      <c r="BF4858" s="416"/>
      <c r="BG4858" s="416"/>
      <c r="BH4858" s="416"/>
      <c r="BI4858" s="416"/>
      <c r="BJ4858" s="416"/>
    </row>
    <row r="4859" spans="10:62" x14ac:dyDescent="0.2">
      <c r="J4859" s="385"/>
      <c r="K4859" s="217"/>
      <c r="L4859" s="217"/>
      <c r="M4859" s="693"/>
      <c r="N4859" s="693"/>
      <c r="O4859" s="359"/>
      <c r="P4859" s="619"/>
      <c r="Q4859" s="672"/>
      <c r="R4859" s="672"/>
      <c r="S4859" s="672"/>
      <c r="T4859" s="385"/>
      <c r="U4859" s="385"/>
      <c r="V4859" s="385"/>
      <c r="W4859" s="385"/>
      <c r="X4859" s="693"/>
      <c r="Y4859" s="325"/>
      <c r="Z4859" s="308"/>
      <c r="AA4859" s="383"/>
      <c r="AC4859" s="325"/>
      <c r="AD4859" s="325"/>
      <c r="AF4859" s="383"/>
      <c r="AH4859" s="325"/>
      <c r="AI4859" s="325"/>
      <c r="AK4859" s="385"/>
      <c r="AL4859" s="385"/>
      <c r="AM4859" s="359"/>
      <c r="AN4859" s="385"/>
      <c r="AO4859" s="385"/>
      <c r="AP4859" s="385"/>
      <c r="AQ4859" s="385"/>
      <c r="AR4859" s="385"/>
      <c r="AS4859" s="385"/>
      <c r="AT4859" s="385"/>
      <c r="AU4859" s="359"/>
      <c r="AW4859" s="416"/>
      <c r="AX4859" s="694"/>
      <c r="AY4859" s="641"/>
      <c r="AZ4859" s="385"/>
      <c r="BA4859" s="385"/>
      <c r="BB4859" s="416"/>
      <c r="BC4859" s="416"/>
      <c r="BD4859" s="416"/>
      <c r="BE4859" s="416"/>
      <c r="BF4859" s="416"/>
      <c r="BG4859" s="416"/>
      <c r="BH4859" s="416"/>
      <c r="BI4859" s="416"/>
      <c r="BJ4859" s="416"/>
    </row>
    <row r="4860" spans="10:62" x14ac:dyDescent="0.2">
      <c r="J4860" s="385"/>
      <c r="K4860" s="217"/>
      <c r="L4860" s="217"/>
      <c r="M4860" s="693"/>
      <c r="N4860" s="693"/>
      <c r="O4860" s="359"/>
      <c r="P4860" s="619"/>
      <c r="Q4860" s="672"/>
      <c r="R4860" s="672"/>
      <c r="S4860" s="672"/>
      <c r="T4860" s="385"/>
      <c r="U4860" s="385"/>
      <c r="V4860" s="385"/>
      <c r="W4860" s="385"/>
      <c r="X4860" s="693"/>
      <c r="Y4860" s="325"/>
      <c r="Z4860" s="308"/>
      <c r="AA4860" s="383"/>
      <c r="AC4860" s="325"/>
      <c r="AD4860" s="325"/>
      <c r="AF4860" s="383"/>
      <c r="AH4860" s="325"/>
      <c r="AI4860" s="325"/>
      <c r="AK4860" s="385"/>
      <c r="AL4860" s="385"/>
      <c r="AM4860" s="359"/>
      <c r="AN4860" s="385"/>
      <c r="AO4860" s="385"/>
      <c r="AP4860" s="385"/>
      <c r="AQ4860" s="385"/>
      <c r="AR4860" s="385"/>
      <c r="AS4860" s="385"/>
      <c r="AT4860" s="385"/>
      <c r="AU4860" s="359"/>
      <c r="AW4860" s="416"/>
      <c r="AX4860" s="694"/>
      <c r="AY4860" s="641"/>
      <c r="AZ4860" s="385"/>
      <c r="BA4860" s="385"/>
      <c r="BB4860" s="416"/>
      <c r="BC4860" s="416"/>
      <c r="BD4860" s="416"/>
      <c r="BE4860" s="416"/>
      <c r="BF4860" s="416"/>
      <c r="BG4860" s="416"/>
      <c r="BH4860" s="416"/>
      <c r="BI4860" s="416"/>
      <c r="BJ4860" s="416"/>
    </row>
    <row r="4861" spans="10:62" x14ac:dyDescent="0.2">
      <c r="J4861" s="385"/>
      <c r="K4861" s="217"/>
      <c r="L4861" s="217"/>
      <c r="M4861" s="693"/>
      <c r="N4861" s="693"/>
      <c r="O4861" s="359"/>
      <c r="P4861" s="619"/>
      <c r="Q4861" s="672"/>
      <c r="R4861" s="672"/>
      <c r="S4861" s="672"/>
      <c r="T4861" s="385"/>
      <c r="U4861" s="385"/>
      <c r="V4861" s="385"/>
      <c r="W4861" s="385"/>
      <c r="X4861" s="693"/>
      <c r="Y4861" s="325"/>
      <c r="Z4861" s="308"/>
      <c r="AA4861" s="383"/>
      <c r="AC4861" s="325"/>
      <c r="AD4861" s="325"/>
      <c r="AF4861" s="383"/>
      <c r="AH4861" s="325"/>
      <c r="AI4861" s="325"/>
      <c r="AK4861" s="385"/>
      <c r="AL4861" s="385"/>
      <c r="AM4861" s="359"/>
      <c r="AN4861" s="385"/>
      <c r="AO4861" s="385"/>
      <c r="AP4861" s="385"/>
      <c r="AQ4861" s="385"/>
      <c r="AR4861" s="385"/>
      <c r="AS4861" s="385"/>
      <c r="AT4861" s="385"/>
      <c r="AU4861" s="359"/>
      <c r="AW4861" s="416"/>
      <c r="AX4861" s="694"/>
      <c r="AY4861" s="641"/>
      <c r="AZ4861" s="385"/>
      <c r="BA4861" s="385"/>
      <c r="BB4861" s="416"/>
      <c r="BC4861" s="416"/>
      <c r="BD4861" s="416"/>
      <c r="BE4861" s="416"/>
      <c r="BF4861" s="416"/>
      <c r="BG4861" s="416"/>
      <c r="BH4861" s="416"/>
      <c r="BI4861" s="416"/>
      <c r="BJ4861" s="416"/>
    </row>
    <row r="4862" spans="10:62" x14ac:dyDescent="0.2">
      <c r="J4862" s="385"/>
      <c r="K4862" s="217"/>
      <c r="L4862" s="217"/>
      <c r="M4862" s="693"/>
      <c r="N4862" s="693"/>
      <c r="O4862" s="359"/>
      <c r="P4862" s="619"/>
      <c r="Q4862" s="672"/>
      <c r="R4862" s="672"/>
      <c r="S4862" s="672"/>
      <c r="T4862" s="385"/>
      <c r="U4862" s="385"/>
      <c r="V4862" s="385"/>
      <c r="W4862" s="385"/>
      <c r="X4862" s="693"/>
      <c r="Y4862" s="325"/>
      <c r="Z4862" s="308"/>
      <c r="AA4862" s="383"/>
      <c r="AC4862" s="325"/>
      <c r="AD4862" s="325"/>
      <c r="AF4862" s="383"/>
      <c r="AH4862" s="325"/>
      <c r="AI4862" s="325"/>
      <c r="AK4862" s="385"/>
      <c r="AL4862" s="385"/>
      <c r="AM4862" s="359"/>
      <c r="AN4862" s="385"/>
      <c r="AO4862" s="385"/>
      <c r="AP4862" s="385"/>
      <c r="AQ4862" s="385"/>
      <c r="AR4862" s="385"/>
      <c r="AS4862" s="385"/>
      <c r="AT4862" s="385"/>
      <c r="AU4862" s="359"/>
      <c r="AW4862" s="416"/>
      <c r="AX4862" s="694"/>
      <c r="AY4862" s="641"/>
      <c r="AZ4862" s="385"/>
      <c r="BA4862" s="385"/>
      <c r="BB4862" s="416"/>
      <c r="BC4862" s="416"/>
      <c r="BD4862" s="416"/>
      <c r="BE4862" s="416"/>
      <c r="BF4862" s="416"/>
      <c r="BG4862" s="416"/>
      <c r="BH4862" s="416"/>
      <c r="BI4862" s="416"/>
      <c r="BJ4862" s="416"/>
    </row>
    <row r="4863" spans="10:62" x14ac:dyDescent="0.2">
      <c r="J4863" s="385"/>
      <c r="K4863" s="217"/>
      <c r="L4863" s="217"/>
      <c r="M4863" s="693"/>
      <c r="N4863" s="693"/>
      <c r="O4863" s="359"/>
      <c r="P4863" s="619"/>
      <c r="Q4863" s="672"/>
      <c r="R4863" s="672"/>
      <c r="S4863" s="672"/>
      <c r="T4863" s="385"/>
      <c r="U4863" s="385"/>
      <c r="V4863" s="385"/>
      <c r="W4863" s="385"/>
      <c r="X4863" s="693"/>
      <c r="Y4863" s="325"/>
      <c r="Z4863" s="308"/>
      <c r="AA4863" s="383"/>
      <c r="AC4863" s="325"/>
      <c r="AD4863" s="325"/>
      <c r="AF4863" s="383"/>
      <c r="AH4863" s="325"/>
      <c r="AI4863" s="325"/>
      <c r="AK4863" s="385"/>
      <c r="AL4863" s="385"/>
      <c r="AM4863" s="359"/>
      <c r="AN4863" s="385"/>
      <c r="AO4863" s="385"/>
      <c r="AP4863" s="385"/>
      <c r="AQ4863" s="385"/>
      <c r="AR4863" s="385"/>
      <c r="AS4863" s="385"/>
      <c r="AT4863" s="385"/>
      <c r="AU4863" s="359"/>
      <c r="AW4863" s="416"/>
      <c r="AX4863" s="694"/>
      <c r="AY4863" s="641"/>
      <c r="AZ4863" s="385"/>
      <c r="BA4863" s="385"/>
      <c r="BB4863" s="416"/>
      <c r="BC4863" s="416"/>
      <c r="BD4863" s="416"/>
      <c r="BE4863" s="416"/>
      <c r="BF4863" s="416"/>
      <c r="BG4863" s="416"/>
      <c r="BH4863" s="416"/>
      <c r="BI4863" s="416"/>
      <c r="BJ4863" s="416"/>
    </row>
    <row r="4864" spans="10:62" x14ac:dyDescent="0.2">
      <c r="J4864" s="385"/>
      <c r="K4864" s="217"/>
      <c r="L4864" s="217"/>
      <c r="M4864" s="693"/>
      <c r="N4864" s="693"/>
      <c r="O4864" s="359"/>
      <c r="P4864" s="619"/>
      <c r="Q4864" s="672"/>
      <c r="R4864" s="672"/>
      <c r="S4864" s="672"/>
      <c r="T4864" s="385"/>
      <c r="U4864" s="385"/>
      <c r="V4864" s="385"/>
      <c r="W4864" s="385"/>
      <c r="X4864" s="693"/>
      <c r="Y4864" s="325"/>
      <c r="Z4864" s="308"/>
      <c r="AA4864" s="383"/>
      <c r="AC4864" s="325"/>
      <c r="AD4864" s="325"/>
      <c r="AF4864" s="383"/>
      <c r="AH4864" s="325"/>
      <c r="AI4864" s="325"/>
      <c r="AK4864" s="385"/>
      <c r="AL4864" s="385"/>
      <c r="AM4864" s="359"/>
      <c r="AN4864" s="385"/>
      <c r="AO4864" s="385"/>
      <c r="AP4864" s="385"/>
      <c r="AQ4864" s="385"/>
      <c r="AR4864" s="385"/>
      <c r="AS4864" s="385"/>
      <c r="AT4864" s="385"/>
      <c r="AU4864" s="359"/>
      <c r="AW4864" s="416"/>
      <c r="AX4864" s="694"/>
      <c r="AY4864" s="641"/>
      <c r="AZ4864" s="385"/>
      <c r="BA4864" s="385"/>
      <c r="BB4864" s="416"/>
      <c r="BC4864" s="416"/>
      <c r="BD4864" s="416"/>
      <c r="BE4864" s="416"/>
      <c r="BF4864" s="416"/>
      <c r="BG4864" s="416"/>
      <c r="BH4864" s="416"/>
      <c r="BI4864" s="416"/>
      <c r="BJ4864" s="416"/>
    </row>
    <row r="4865" spans="10:62" x14ac:dyDescent="0.2">
      <c r="J4865" s="385"/>
      <c r="K4865" s="217"/>
      <c r="L4865" s="217"/>
      <c r="M4865" s="693"/>
      <c r="N4865" s="693"/>
      <c r="O4865" s="359"/>
      <c r="P4865" s="619"/>
      <c r="Q4865" s="672"/>
      <c r="R4865" s="672"/>
      <c r="S4865" s="672"/>
      <c r="T4865" s="385"/>
      <c r="U4865" s="385"/>
      <c r="V4865" s="385"/>
      <c r="W4865" s="385"/>
      <c r="X4865" s="693"/>
      <c r="Y4865" s="325"/>
      <c r="Z4865" s="308"/>
      <c r="AA4865" s="383"/>
      <c r="AC4865" s="325"/>
      <c r="AD4865" s="325"/>
      <c r="AF4865" s="383"/>
      <c r="AH4865" s="325"/>
      <c r="AI4865" s="325"/>
      <c r="AK4865" s="385"/>
      <c r="AL4865" s="385"/>
      <c r="AM4865" s="359"/>
      <c r="AN4865" s="385"/>
      <c r="AO4865" s="385"/>
      <c r="AP4865" s="385"/>
      <c r="AQ4865" s="385"/>
      <c r="AR4865" s="385"/>
      <c r="AS4865" s="385"/>
      <c r="AT4865" s="385"/>
      <c r="AU4865" s="359"/>
      <c r="AW4865" s="416"/>
      <c r="AX4865" s="694"/>
      <c r="AY4865" s="641"/>
      <c r="AZ4865" s="385"/>
      <c r="BA4865" s="385"/>
      <c r="BB4865" s="416"/>
      <c r="BC4865" s="416"/>
      <c r="BD4865" s="416"/>
      <c r="BE4865" s="416"/>
      <c r="BF4865" s="416"/>
      <c r="BG4865" s="416"/>
      <c r="BH4865" s="416"/>
      <c r="BI4865" s="416"/>
      <c r="BJ4865" s="416"/>
    </row>
    <row r="4866" spans="10:62" x14ac:dyDescent="0.2">
      <c r="J4866" s="385"/>
      <c r="K4866" s="217"/>
      <c r="L4866" s="217"/>
      <c r="M4866" s="693"/>
      <c r="N4866" s="693"/>
      <c r="O4866" s="359"/>
      <c r="P4866" s="619"/>
      <c r="Q4866" s="672"/>
      <c r="R4866" s="672"/>
      <c r="S4866" s="672"/>
      <c r="T4866" s="385"/>
      <c r="U4866" s="385"/>
      <c r="V4866" s="385"/>
      <c r="W4866" s="385"/>
      <c r="X4866" s="693"/>
      <c r="Y4866" s="325"/>
      <c r="Z4866" s="308"/>
      <c r="AA4866" s="383"/>
      <c r="AC4866" s="325"/>
      <c r="AD4866" s="325"/>
      <c r="AF4866" s="383"/>
      <c r="AH4866" s="325"/>
      <c r="AI4866" s="325"/>
      <c r="AK4866" s="385"/>
      <c r="AL4866" s="385"/>
      <c r="AM4866" s="359"/>
      <c r="AN4866" s="385"/>
      <c r="AO4866" s="385"/>
      <c r="AP4866" s="385"/>
      <c r="AQ4866" s="385"/>
      <c r="AR4866" s="385"/>
      <c r="AS4866" s="385"/>
      <c r="AT4866" s="385"/>
      <c r="AU4866" s="359"/>
      <c r="AW4866" s="416"/>
      <c r="AX4866" s="694"/>
      <c r="AY4866" s="641"/>
      <c r="AZ4866" s="385"/>
      <c r="BA4866" s="385"/>
      <c r="BB4866" s="416"/>
      <c r="BC4866" s="416"/>
      <c r="BD4866" s="416"/>
      <c r="BE4866" s="416"/>
      <c r="BF4866" s="416"/>
      <c r="BG4866" s="416"/>
      <c r="BH4866" s="416"/>
      <c r="BI4866" s="416"/>
      <c r="BJ4866" s="416"/>
    </row>
    <row r="4867" spans="10:62" x14ac:dyDescent="0.2">
      <c r="J4867" s="385"/>
      <c r="K4867" s="217"/>
      <c r="L4867" s="217"/>
      <c r="M4867" s="693"/>
      <c r="N4867" s="693"/>
      <c r="O4867" s="359"/>
      <c r="P4867" s="619"/>
      <c r="Q4867" s="672"/>
      <c r="R4867" s="672"/>
      <c r="S4867" s="672"/>
      <c r="T4867" s="385"/>
      <c r="U4867" s="385"/>
      <c r="V4867" s="385"/>
      <c r="W4867" s="385"/>
      <c r="X4867" s="693"/>
      <c r="Y4867" s="325"/>
      <c r="Z4867" s="308"/>
      <c r="AA4867" s="383"/>
      <c r="AC4867" s="325"/>
      <c r="AD4867" s="325"/>
      <c r="AF4867" s="383"/>
      <c r="AH4867" s="325"/>
      <c r="AI4867" s="325"/>
      <c r="AK4867" s="385"/>
      <c r="AL4867" s="385"/>
      <c r="AM4867" s="359"/>
      <c r="AN4867" s="385"/>
      <c r="AO4867" s="385"/>
      <c r="AP4867" s="385"/>
      <c r="AQ4867" s="385"/>
      <c r="AR4867" s="385"/>
      <c r="AS4867" s="385"/>
      <c r="AT4867" s="385"/>
      <c r="AU4867" s="359"/>
      <c r="AW4867" s="416"/>
      <c r="AX4867" s="694"/>
      <c r="AY4867" s="641"/>
      <c r="AZ4867" s="385"/>
      <c r="BA4867" s="385"/>
      <c r="BB4867" s="416"/>
      <c r="BC4867" s="416"/>
      <c r="BD4867" s="416"/>
      <c r="BE4867" s="416"/>
      <c r="BF4867" s="416"/>
      <c r="BG4867" s="416"/>
      <c r="BH4867" s="416"/>
      <c r="BI4867" s="416"/>
      <c r="BJ4867" s="416"/>
    </row>
    <row r="4868" spans="10:62" x14ac:dyDescent="0.2">
      <c r="J4868" s="385"/>
      <c r="K4868" s="217"/>
      <c r="L4868" s="217"/>
      <c r="M4868" s="693"/>
      <c r="N4868" s="693"/>
      <c r="O4868" s="359"/>
      <c r="P4868" s="619"/>
      <c r="Q4868" s="672"/>
      <c r="R4868" s="672"/>
      <c r="S4868" s="672"/>
      <c r="T4868" s="385"/>
      <c r="U4868" s="385"/>
      <c r="V4868" s="385"/>
      <c r="W4868" s="385"/>
      <c r="X4868" s="693"/>
      <c r="Y4868" s="325"/>
      <c r="Z4868" s="308"/>
      <c r="AA4868" s="383"/>
      <c r="AC4868" s="325"/>
      <c r="AD4868" s="325"/>
      <c r="AF4868" s="383"/>
      <c r="AH4868" s="325"/>
      <c r="AI4868" s="325"/>
      <c r="AK4868" s="385"/>
      <c r="AL4868" s="385"/>
      <c r="AM4868" s="359"/>
      <c r="AN4868" s="385"/>
      <c r="AO4868" s="385"/>
      <c r="AP4868" s="385"/>
      <c r="AQ4868" s="385"/>
      <c r="AR4868" s="385"/>
      <c r="AS4868" s="385"/>
      <c r="AT4868" s="385"/>
      <c r="AU4868" s="359"/>
      <c r="AW4868" s="416"/>
      <c r="AX4868" s="694"/>
      <c r="AY4868" s="641"/>
      <c r="AZ4868" s="385"/>
      <c r="BA4868" s="385"/>
      <c r="BB4868" s="416"/>
      <c r="BC4868" s="416"/>
      <c r="BD4868" s="416"/>
      <c r="BE4868" s="416"/>
      <c r="BF4868" s="416"/>
      <c r="BG4868" s="416"/>
      <c r="BH4868" s="416"/>
      <c r="BI4868" s="416"/>
      <c r="BJ4868" s="416"/>
    </row>
    <row r="4869" spans="10:62" x14ac:dyDescent="0.2">
      <c r="J4869" s="385"/>
      <c r="K4869" s="217"/>
      <c r="L4869" s="217"/>
      <c r="M4869" s="693"/>
      <c r="N4869" s="693"/>
      <c r="O4869" s="359"/>
      <c r="P4869" s="619"/>
      <c r="Q4869" s="672"/>
      <c r="R4869" s="672"/>
      <c r="S4869" s="672"/>
      <c r="T4869" s="385"/>
      <c r="U4869" s="385"/>
      <c r="V4869" s="385"/>
      <c r="W4869" s="385"/>
      <c r="X4869" s="693"/>
      <c r="Y4869" s="325"/>
      <c r="Z4869" s="308"/>
      <c r="AA4869" s="383"/>
      <c r="AC4869" s="325"/>
      <c r="AD4869" s="325"/>
      <c r="AF4869" s="383"/>
      <c r="AH4869" s="325"/>
      <c r="AI4869" s="325"/>
      <c r="AK4869" s="385"/>
      <c r="AL4869" s="385"/>
      <c r="AM4869" s="359"/>
      <c r="AN4869" s="385"/>
      <c r="AO4869" s="385"/>
      <c r="AP4869" s="385"/>
      <c r="AQ4869" s="385"/>
      <c r="AR4869" s="385"/>
      <c r="AS4869" s="385"/>
      <c r="AT4869" s="385"/>
      <c r="AU4869" s="359"/>
      <c r="AW4869" s="416"/>
      <c r="AX4869" s="694"/>
      <c r="AY4869" s="641"/>
      <c r="AZ4869" s="385"/>
      <c r="BA4869" s="385"/>
      <c r="BB4869" s="416"/>
      <c r="BC4869" s="416"/>
      <c r="BD4869" s="416"/>
      <c r="BE4869" s="416"/>
      <c r="BF4869" s="416"/>
      <c r="BG4869" s="416"/>
      <c r="BH4869" s="416"/>
      <c r="BI4869" s="416"/>
      <c r="BJ4869" s="416"/>
    </row>
    <row r="4870" spans="10:62" x14ac:dyDescent="0.2">
      <c r="J4870" s="385"/>
      <c r="K4870" s="217"/>
      <c r="L4870" s="217"/>
      <c r="M4870" s="693"/>
      <c r="N4870" s="693"/>
      <c r="O4870" s="359"/>
      <c r="P4870" s="619"/>
      <c r="Q4870" s="672"/>
      <c r="R4870" s="672"/>
      <c r="S4870" s="672"/>
      <c r="T4870" s="385"/>
      <c r="U4870" s="385"/>
      <c r="V4870" s="385"/>
      <c r="W4870" s="385"/>
      <c r="X4870" s="693"/>
      <c r="Y4870" s="325"/>
      <c r="Z4870" s="308"/>
      <c r="AA4870" s="383"/>
      <c r="AC4870" s="325"/>
      <c r="AD4870" s="325"/>
      <c r="AF4870" s="383"/>
      <c r="AH4870" s="325"/>
      <c r="AI4870" s="325"/>
      <c r="AK4870" s="385"/>
      <c r="AL4870" s="385"/>
      <c r="AM4870" s="359"/>
      <c r="AN4870" s="385"/>
      <c r="AO4870" s="385"/>
      <c r="AP4870" s="385"/>
      <c r="AQ4870" s="385"/>
      <c r="AR4870" s="385"/>
      <c r="AS4870" s="385"/>
      <c r="AT4870" s="385"/>
      <c r="AU4870" s="359"/>
      <c r="AW4870" s="416"/>
      <c r="AX4870" s="694"/>
      <c r="AY4870" s="641"/>
      <c r="AZ4870" s="385"/>
      <c r="BA4870" s="385"/>
      <c r="BB4870" s="416"/>
      <c r="BC4870" s="416"/>
      <c r="BD4870" s="416"/>
      <c r="BE4870" s="416"/>
      <c r="BF4870" s="416"/>
      <c r="BG4870" s="416"/>
      <c r="BH4870" s="416"/>
      <c r="BI4870" s="416"/>
      <c r="BJ4870" s="416"/>
    </row>
    <row r="4871" spans="10:62" x14ac:dyDescent="0.2">
      <c r="J4871" s="385"/>
      <c r="K4871" s="217"/>
      <c r="L4871" s="217"/>
      <c r="M4871" s="693"/>
      <c r="N4871" s="693"/>
      <c r="O4871" s="359"/>
      <c r="P4871" s="619"/>
      <c r="Q4871" s="672"/>
      <c r="R4871" s="672"/>
      <c r="S4871" s="672"/>
      <c r="T4871" s="385"/>
      <c r="U4871" s="385"/>
      <c r="V4871" s="385"/>
      <c r="W4871" s="385"/>
      <c r="X4871" s="693"/>
      <c r="Y4871" s="325"/>
      <c r="Z4871" s="308"/>
      <c r="AA4871" s="383"/>
      <c r="AC4871" s="325"/>
      <c r="AD4871" s="325"/>
      <c r="AF4871" s="383"/>
      <c r="AH4871" s="325"/>
      <c r="AI4871" s="325"/>
      <c r="AK4871" s="385"/>
      <c r="AL4871" s="385"/>
      <c r="AM4871" s="359"/>
      <c r="AN4871" s="385"/>
      <c r="AO4871" s="385"/>
      <c r="AP4871" s="385"/>
      <c r="AQ4871" s="385"/>
      <c r="AR4871" s="385"/>
      <c r="AS4871" s="385"/>
      <c r="AT4871" s="385"/>
      <c r="AU4871" s="359"/>
      <c r="AW4871" s="416"/>
      <c r="AX4871" s="694"/>
      <c r="AY4871" s="641"/>
      <c r="AZ4871" s="385"/>
      <c r="BA4871" s="385"/>
      <c r="BB4871" s="416"/>
      <c r="BC4871" s="416"/>
      <c r="BD4871" s="416"/>
      <c r="BE4871" s="416"/>
      <c r="BF4871" s="416"/>
      <c r="BG4871" s="416"/>
      <c r="BH4871" s="416"/>
      <c r="BI4871" s="416"/>
      <c r="BJ4871" s="416"/>
    </row>
    <row r="4872" spans="10:62" x14ac:dyDescent="0.2">
      <c r="J4872" s="385"/>
      <c r="K4872" s="217"/>
      <c r="L4872" s="217"/>
      <c r="M4872" s="693"/>
      <c r="N4872" s="693"/>
      <c r="O4872" s="359"/>
      <c r="P4872" s="619"/>
      <c r="Q4872" s="672"/>
      <c r="R4872" s="672"/>
      <c r="S4872" s="672"/>
      <c r="T4872" s="385"/>
      <c r="U4872" s="385"/>
      <c r="V4872" s="385"/>
      <c r="W4872" s="385"/>
      <c r="X4872" s="693"/>
      <c r="Y4872" s="325"/>
      <c r="Z4872" s="308"/>
      <c r="AA4872" s="383"/>
      <c r="AC4872" s="325"/>
      <c r="AD4872" s="325"/>
      <c r="AF4872" s="383"/>
      <c r="AH4872" s="325"/>
      <c r="AI4872" s="325"/>
      <c r="AK4872" s="385"/>
      <c r="AL4872" s="385"/>
      <c r="AM4872" s="359"/>
      <c r="AN4872" s="385"/>
      <c r="AO4872" s="385"/>
      <c r="AP4872" s="385"/>
      <c r="AQ4872" s="385"/>
      <c r="AR4872" s="385"/>
      <c r="AS4872" s="385"/>
      <c r="AT4872" s="385"/>
      <c r="AU4872" s="359"/>
      <c r="AW4872" s="416"/>
      <c r="AX4872" s="694"/>
      <c r="AY4872" s="641"/>
      <c r="AZ4872" s="385"/>
      <c r="BA4872" s="385"/>
      <c r="BB4872" s="416"/>
      <c r="BC4872" s="416"/>
      <c r="BD4872" s="416"/>
      <c r="BE4872" s="416"/>
      <c r="BF4872" s="416"/>
      <c r="BG4872" s="416"/>
      <c r="BH4872" s="416"/>
      <c r="BI4872" s="416"/>
      <c r="BJ4872" s="416"/>
    </row>
    <row r="4873" spans="10:62" x14ac:dyDescent="0.2">
      <c r="J4873" s="385"/>
      <c r="K4873" s="217"/>
      <c r="L4873" s="217"/>
      <c r="M4873" s="693"/>
      <c r="N4873" s="693"/>
      <c r="O4873" s="359"/>
      <c r="P4873" s="619"/>
      <c r="Q4873" s="672"/>
      <c r="R4873" s="672"/>
      <c r="S4873" s="672"/>
      <c r="T4873" s="385"/>
      <c r="U4873" s="385"/>
      <c r="V4873" s="385"/>
      <c r="W4873" s="385"/>
      <c r="X4873" s="693"/>
      <c r="Y4873" s="325"/>
      <c r="Z4873" s="308"/>
      <c r="AA4873" s="383"/>
      <c r="AC4873" s="325"/>
      <c r="AD4873" s="325"/>
      <c r="AF4873" s="383"/>
      <c r="AH4873" s="325"/>
      <c r="AI4873" s="325"/>
      <c r="AK4873" s="385"/>
      <c r="AL4873" s="385"/>
      <c r="AM4873" s="359"/>
      <c r="AN4873" s="385"/>
      <c r="AO4873" s="385"/>
      <c r="AP4873" s="385"/>
      <c r="AQ4873" s="385"/>
      <c r="AR4873" s="385"/>
      <c r="AS4873" s="385"/>
      <c r="AT4873" s="385"/>
      <c r="AU4873" s="359"/>
      <c r="AW4873" s="416"/>
      <c r="AX4873" s="694"/>
      <c r="AY4873" s="641"/>
      <c r="AZ4873" s="385"/>
      <c r="BA4873" s="385"/>
      <c r="BB4873" s="416"/>
      <c r="BC4873" s="416"/>
      <c r="BD4873" s="416"/>
      <c r="BE4873" s="416"/>
      <c r="BF4873" s="416"/>
      <c r="BG4873" s="416"/>
      <c r="BH4873" s="416"/>
      <c r="BI4873" s="416"/>
      <c r="BJ4873" s="416"/>
    </row>
    <row r="4874" spans="10:62" x14ac:dyDescent="0.2">
      <c r="J4874" s="385"/>
      <c r="K4874" s="217"/>
      <c r="L4874" s="217"/>
      <c r="M4874" s="693"/>
      <c r="N4874" s="693"/>
      <c r="O4874" s="359"/>
      <c r="P4874" s="619"/>
      <c r="Q4874" s="672"/>
      <c r="R4874" s="672"/>
      <c r="S4874" s="672"/>
      <c r="T4874" s="385"/>
      <c r="U4874" s="385"/>
      <c r="V4874" s="385"/>
      <c r="W4874" s="385"/>
      <c r="X4874" s="693"/>
      <c r="Y4874" s="325"/>
      <c r="Z4874" s="308"/>
      <c r="AA4874" s="383"/>
      <c r="AC4874" s="325"/>
      <c r="AD4874" s="325"/>
      <c r="AF4874" s="383"/>
      <c r="AH4874" s="325"/>
      <c r="AI4874" s="325"/>
      <c r="AK4874" s="385"/>
      <c r="AL4874" s="385"/>
      <c r="AM4874" s="359"/>
      <c r="AN4874" s="385"/>
      <c r="AO4874" s="385"/>
      <c r="AP4874" s="385"/>
      <c r="AQ4874" s="385"/>
      <c r="AR4874" s="385"/>
      <c r="AS4874" s="385"/>
      <c r="AT4874" s="385"/>
      <c r="AU4874" s="359"/>
      <c r="AW4874" s="416"/>
      <c r="AX4874" s="694"/>
      <c r="AY4874" s="641"/>
      <c r="AZ4874" s="385"/>
      <c r="BA4874" s="385"/>
      <c r="BB4874" s="416"/>
      <c r="BC4874" s="416"/>
      <c r="BD4874" s="416"/>
      <c r="BE4874" s="416"/>
      <c r="BF4874" s="416"/>
      <c r="BG4874" s="416"/>
      <c r="BH4874" s="416"/>
      <c r="BI4874" s="416"/>
      <c r="BJ4874" s="416"/>
    </row>
    <row r="4875" spans="10:62" x14ac:dyDescent="0.2">
      <c r="J4875" s="385"/>
      <c r="K4875" s="217"/>
      <c r="L4875" s="217"/>
      <c r="M4875" s="693"/>
      <c r="N4875" s="693"/>
      <c r="O4875" s="359"/>
      <c r="P4875" s="619"/>
      <c r="Q4875" s="672"/>
      <c r="R4875" s="672"/>
      <c r="S4875" s="672"/>
      <c r="T4875" s="385"/>
      <c r="U4875" s="385"/>
      <c r="V4875" s="385"/>
      <c r="W4875" s="385"/>
      <c r="X4875" s="693"/>
      <c r="Y4875" s="325"/>
      <c r="Z4875" s="308"/>
      <c r="AA4875" s="383"/>
      <c r="AC4875" s="325"/>
      <c r="AD4875" s="325"/>
      <c r="AF4875" s="383"/>
      <c r="AH4875" s="325"/>
      <c r="AI4875" s="325"/>
      <c r="AK4875" s="385"/>
      <c r="AL4875" s="385"/>
      <c r="AM4875" s="359"/>
      <c r="AN4875" s="385"/>
      <c r="AO4875" s="385"/>
      <c r="AP4875" s="385"/>
      <c r="AQ4875" s="385"/>
      <c r="AR4875" s="385"/>
      <c r="AS4875" s="385"/>
      <c r="AT4875" s="385"/>
      <c r="AU4875" s="359"/>
      <c r="AW4875" s="416"/>
      <c r="AX4875" s="694"/>
      <c r="AY4875" s="641"/>
      <c r="AZ4875" s="385"/>
      <c r="BA4875" s="385"/>
      <c r="BB4875" s="416"/>
      <c r="BC4875" s="416"/>
      <c r="BD4875" s="416"/>
      <c r="BE4875" s="416"/>
      <c r="BF4875" s="416"/>
      <c r="BG4875" s="416"/>
      <c r="BH4875" s="416"/>
      <c r="BI4875" s="416"/>
      <c r="BJ4875" s="416"/>
    </row>
    <row r="4876" spans="10:62" x14ac:dyDescent="0.2">
      <c r="J4876" s="385"/>
      <c r="K4876" s="217"/>
      <c r="L4876" s="217"/>
      <c r="M4876" s="693"/>
      <c r="N4876" s="693"/>
      <c r="O4876" s="359"/>
      <c r="P4876" s="619"/>
      <c r="Q4876" s="672"/>
      <c r="R4876" s="672"/>
      <c r="S4876" s="672"/>
      <c r="T4876" s="385"/>
      <c r="U4876" s="385"/>
      <c r="V4876" s="385"/>
      <c r="W4876" s="385"/>
      <c r="X4876" s="693"/>
      <c r="Y4876" s="325"/>
      <c r="Z4876" s="308"/>
      <c r="AA4876" s="383"/>
      <c r="AC4876" s="325"/>
      <c r="AD4876" s="325"/>
      <c r="AF4876" s="383"/>
      <c r="AH4876" s="325"/>
      <c r="AI4876" s="325"/>
      <c r="AK4876" s="385"/>
      <c r="AL4876" s="385"/>
      <c r="AM4876" s="359"/>
      <c r="AN4876" s="385"/>
      <c r="AO4876" s="385"/>
      <c r="AP4876" s="385"/>
      <c r="AQ4876" s="385"/>
      <c r="AR4876" s="385"/>
      <c r="AS4876" s="385"/>
      <c r="AT4876" s="385"/>
      <c r="AU4876" s="359"/>
      <c r="AW4876" s="416"/>
      <c r="AX4876" s="694"/>
      <c r="AY4876" s="641"/>
      <c r="AZ4876" s="385"/>
      <c r="BA4876" s="385"/>
      <c r="BB4876" s="416"/>
      <c r="BC4876" s="416"/>
      <c r="BD4876" s="416"/>
      <c r="BE4876" s="416"/>
      <c r="BF4876" s="416"/>
      <c r="BG4876" s="416"/>
      <c r="BH4876" s="416"/>
      <c r="BI4876" s="416"/>
      <c r="BJ4876" s="416"/>
    </row>
    <row r="4877" spans="10:62" x14ac:dyDescent="0.2">
      <c r="J4877" s="385"/>
      <c r="K4877" s="217"/>
      <c r="L4877" s="217"/>
      <c r="M4877" s="693"/>
      <c r="N4877" s="693"/>
      <c r="O4877" s="359"/>
      <c r="P4877" s="619"/>
      <c r="Q4877" s="672"/>
      <c r="R4877" s="672"/>
      <c r="S4877" s="672"/>
      <c r="T4877" s="385"/>
      <c r="U4877" s="385"/>
      <c r="V4877" s="385"/>
      <c r="W4877" s="385"/>
      <c r="X4877" s="693"/>
      <c r="Y4877" s="325"/>
      <c r="Z4877" s="308"/>
      <c r="AA4877" s="383"/>
      <c r="AC4877" s="325"/>
      <c r="AD4877" s="325"/>
      <c r="AF4877" s="383"/>
      <c r="AH4877" s="325"/>
      <c r="AI4877" s="325"/>
      <c r="AK4877" s="385"/>
      <c r="AL4877" s="385"/>
      <c r="AM4877" s="359"/>
      <c r="AN4877" s="385"/>
      <c r="AO4877" s="385"/>
      <c r="AP4877" s="385"/>
      <c r="AQ4877" s="385"/>
      <c r="AR4877" s="385"/>
      <c r="AS4877" s="385"/>
      <c r="AT4877" s="385"/>
      <c r="AU4877" s="359"/>
      <c r="AW4877" s="416"/>
      <c r="AX4877" s="694"/>
      <c r="AY4877" s="641"/>
      <c r="AZ4877" s="385"/>
      <c r="BA4877" s="385"/>
      <c r="BB4877" s="416"/>
      <c r="BC4877" s="416"/>
      <c r="BD4877" s="416"/>
      <c r="BE4877" s="416"/>
      <c r="BF4877" s="416"/>
      <c r="BG4877" s="416"/>
      <c r="BH4877" s="416"/>
      <c r="BI4877" s="416"/>
      <c r="BJ4877" s="416"/>
    </row>
    <row r="4878" spans="10:62" x14ac:dyDescent="0.2">
      <c r="J4878" s="385"/>
      <c r="K4878" s="217"/>
      <c r="L4878" s="217"/>
      <c r="M4878" s="693"/>
      <c r="N4878" s="693"/>
      <c r="O4878" s="359"/>
      <c r="P4878" s="619"/>
      <c r="Q4878" s="672"/>
      <c r="R4878" s="672"/>
      <c r="S4878" s="672"/>
      <c r="T4878" s="385"/>
      <c r="U4878" s="385"/>
      <c r="V4878" s="385"/>
      <c r="W4878" s="385"/>
      <c r="X4878" s="693"/>
      <c r="Y4878" s="325"/>
      <c r="Z4878" s="308"/>
      <c r="AA4878" s="383"/>
      <c r="AC4878" s="325"/>
      <c r="AD4878" s="325"/>
      <c r="AF4878" s="383"/>
      <c r="AH4878" s="325"/>
      <c r="AI4878" s="325"/>
      <c r="AK4878" s="385"/>
      <c r="AL4878" s="385"/>
      <c r="AM4878" s="359"/>
      <c r="AN4878" s="385"/>
      <c r="AO4878" s="385"/>
      <c r="AP4878" s="385"/>
      <c r="AQ4878" s="385"/>
      <c r="AR4878" s="385"/>
      <c r="AS4878" s="385"/>
      <c r="AT4878" s="385"/>
      <c r="AU4878" s="359"/>
      <c r="AW4878" s="416"/>
      <c r="AX4878" s="694"/>
      <c r="AY4878" s="641"/>
      <c r="AZ4878" s="385"/>
      <c r="BA4878" s="385"/>
      <c r="BB4878" s="416"/>
      <c r="BC4878" s="416"/>
      <c r="BD4878" s="416"/>
      <c r="BE4878" s="416"/>
      <c r="BF4878" s="416"/>
      <c r="BG4878" s="416"/>
      <c r="BH4878" s="416"/>
      <c r="BI4878" s="416"/>
      <c r="BJ4878" s="416"/>
    </row>
    <row r="4879" spans="10:62" x14ac:dyDescent="0.2">
      <c r="J4879" s="385"/>
      <c r="K4879" s="217"/>
      <c r="L4879" s="217"/>
      <c r="M4879" s="693"/>
      <c r="N4879" s="693"/>
      <c r="O4879" s="359"/>
      <c r="P4879" s="619"/>
      <c r="Q4879" s="672"/>
      <c r="R4879" s="672"/>
      <c r="S4879" s="672"/>
      <c r="T4879" s="385"/>
      <c r="U4879" s="385"/>
      <c r="V4879" s="385"/>
      <c r="W4879" s="385"/>
      <c r="X4879" s="693"/>
      <c r="Y4879" s="325"/>
      <c r="Z4879" s="308"/>
      <c r="AA4879" s="383"/>
      <c r="AC4879" s="325"/>
      <c r="AD4879" s="325"/>
      <c r="AF4879" s="383"/>
      <c r="AH4879" s="325"/>
      <c r="AI4879" s="325"/>
      <c r="AK4879" s="385"/>
      <c r="AL4879" s="385"/>
      <c r="AM4879" s="359"/>
      <c r="AN4879" s="385"/>
      <c r="AO4879" s="385"/>
      <c r="AP4879" s="385"/>
      <c r="AQ4879" s="385"/>
      <c r="AR4879" s="385"/>
      <c r="AS4879" s="385"/>
      <c r="AT4879" s="385"/>
      <c r="AU4879" s="359"/>
      <c r="AW4879" s="416"/>
      <c r="AX4879" s="694"/>
      <c r="AY4879" s="641"/>
      <c r="AZ4879" s="385"/>
      <c r="BA4879" s="385"/>
      <c r="BB4879" s="416"/>
      <c r="BC4879" s="416"/>
      <c r="BD4879" s="416"/>
      <c r="BE4879" s="416"/>
      <c r="BF4879" s="416"/>
      <c r="BG4879" s="416"/>
      <c r="BH4879" s="416"/>
      <c r="BI4879" s="416"/>
      <c r="BJ4879" s="416"/>
    </row>
    <row r="4880" spans="10:62" x14ac:dyDescent="0.2">
      <c r="J4880" s="385"/>
      <c r="K4880" s="217"/>
      <c r="L4880" s="217"/>
      <c r="M4880" s="693"/>
      <c r="N4880" s="693"/>
      <c r="O4880" s="359"/>
      <c r="P4880" s="619"/>
      <c r="Q4880" s="672"/>
      <c r="R4880" s="672"/>
      <c r="S4880" s="672"/>
      <c r="T4880" s="385"/>
      <c r="U4880" s="385"/>
      <c r="V4880" s="385"/>
      <c r="W4880" s="385"/>
      <c r="X4880" s="693"/>
      <c r="Y4880" s="325"/>
      <c r="Z4880" s="308"/>
      <c r="AA4880" s="383"/>
      <c r="AC4880" s="325"/>
      <c r="AD4880" s="325"/>
      <c r="AF4880" s="383"/>
      <c r="AH4880" s="325"/>
      <c r="AI4880" s="325"/>
      <c r="AK4880" s="385"/>
      <c r="AL4880" s="385"/>
      <c r="AM4880" s="359"/>
      <c r="AN4880" s="385"/>
      <c r="AO4880" s="385"/>
      <c r="AP4880" s="385"/>
      <c r="AQ4880" s="385"/>
      <c r="AR4880" s="385"/>
      <c r="AS4880" s="385"/>
      <c r="AT4880" s="385"/>
      <c r="AU4880" s="359"/>
      <c r="AW4880" s="416"/>
      <c r="AX4880" s="694"/>
      <c r="AY4880" s="641"/>
      <c r="AZ4880" s="385"/>
      <c r="BA4880" s="385"/>
      <c r="BB4880" s="416"/>
      <c r="BC4880" s="416"/>
      <c r="BD4880" s="416"/>
      <c r="BE4880" s="416"/>
      <c r="BF4880" s="416"/>
      <c r="BG4880" s="416"/>
      <c r="BH4880" s="416"/>
      <c r="BI4880" s="416"/>
      <c r="BJ4880" s="416"/>
    </row>
    <row r="4881" spans="10:62" x14ac:dyDescent="0.2">
      <c r="J4881" s="385"/>
      <c r="K4881" s="217"/>
      <c r="L4881" s="217"/>
      <c r="M4881" s="693"/>
      <c r="N4881" s="693"/>
      <c r="O4881" s="359"/>
      <c r="P4881" s="619"/>
      <c r="Q4881" s="672"/>
      <c r="R4881" s="672"/>
      <c r="S4881" s="672"/>
      <c r="T4881" s="385"/>
      <c r="U4881" s="385"/>
      <c r="V4881" s="385"/>
      <c r="W4881" s="385"/>
      <c r="X4881" s="693"/>
      <c r="Y4881" s="325"/>
      <c r="Z4881" s="308"/>
      <c r="AA4881" s="383"/>
      <c r="AC4881" s="325"/>
      <c r="AD4881" s="325"/>
      <c r="AF4881" s="383"/>
      <c r="AH4881" s="325"/>
      <c r="AI4881" s="325"/>
      <c r="AK4881" s="385"/>
      <c r="AL4881" s="385"/>
      <c r="AM4881" s="359"/>
      <c r="AN4881" s="385"/>
      <c r="AO4881" s="385"/>
      <c r="AP4881" s="385"/>
      <c r="AQ4881" s="385"/>
      <c r="AR4881" s="385"/>
      <c r="AS4881" s="385"/>
      <c r="AT4881" s="385"/>
      <c r="AU4881" s="359"/>
      <c r="AW4881" s="416"/>
      <c r="AX4881" s="694"/>
      <c r="AY4881" s="641"/>
      <c r="AZ4881" s="385"/>
      <c r="BA4881" s="385"/>
      <c r="BB4881" s="416"/>
      <c r="BC4881" s="416"/>
      <c r="BD4881" s="416"/>
      <c r="BE4881" s="416"/>
      <c r="BF4881" s="416"/>
      <c r="BG4881" s="416"/>
      <c r="BH4881" s="416"/>
      <c r="BI4881" s="416"/>
      <c r="BJ4881" s="416"/>
    </row>
    <row r="4882" spans="10:62" x14ac:dyDescent="0.2">
      <c r="J4882" s="385"/>
      <c r="K4882" s="217"/>
      <c r="L4882" s="217"/>
      <c r="M4882" s="693"/>
      <c r="N4882" s="693"/>
      <c r="O4882" s="359"/>
      <c r="P4882" s="619"/>
      <c r="Q4882" s="672"/>
      <c r="R4882" s="672"/>
      <c r="S4882" s="672"/>
      <c r="T4882" s="385"/>
      <c r="U4882" s="385"/>
      <c r="V4882" s="385"/>
      <c r="W4882" s="385"/>
      <c r="X4882" s="693"/>
      <c r="Y4882" s="325"/>
      <c r="Z4882" s="308"/>
      <c r="AA4882" s="383"/>
      <c r="AC4882" s="325"/>
      <c r="AD4882" s="325"/>
      <c r="AF4882" s="383"/>
      <c r="AH4882" s="325"/>
      <c r="AI4882" s="325"/>
      <c r="AK4882" s="385"/>
      <c r="AL4882" s="385"/>
      <c r="AM4882" s="359"/>
      <c r="AN4882" s="385"/>
      <c r="AO4882" s="385"/>
      <c r="AP4882" s="385"/>
      <c r="AQ4882" s="385"/>
      <c r="AR4882" s="385"/>
      <c r="AS4882" s="385"/>
      <c r="AT4882" s="385"/>
      <c r="AU4882" s="359"/>
      <c r="AW4882" s="416"/>
      <c r="AX4882" s="694"/>
      <c r="AY4882" s="641"/>
      <c r="AZ4882" s="385"/>
      <c r="BA4882" s="385"/>
      <c r="BB4882" s="416"/>
      <c r="BC4882" s="416"/>
      <c r="BD4882" s="416"/>
      <c r="BE4882" s="416"/>
      <c r="BF4882" s="416"/>
      <c r="BG4882" s="416"/>
      <c r="BH4882" s="416"/>
      <c r="BI4882" s="416"/>
      <c r="BJ4882" s="416"/>
    </row>
    <row r="4883" spans="10:62" x14ac:dyDescent="0.2">
      <c r="J4883" s="385"/>
      <c r="K4883" s="217"/>
      <c r="L4883" s="217"/>
      <c r="M4883" s="693"/>
      <c r="N4883" s="693"/>
      <c r="O4883" s="359"/>
      <c r="P4883" s="619"/>
      <c r="Q4883" s="672"/>
      <c r="R4883" s="672"/>
      <c r="S4883" s="672"/>
      <c r="T4883" s="385"/>
      <c r="U4883" s="385"/>
      <c r="V4883" s="385"/>
      <c r="W4883" s="385"/>
      <c r="X4883" s="693"/>
      <c r="Y4883" s="325"/>
      <c r="Z4883" s="308"/>
      <c r="AA4883" s="383"/>
      <c r="AC4883" s="325"/>
      <c r="AD4883" s="325"/>
      <c r="AF4883" s="383"/>
      <c r="AH4883" s="325"/>
      <c r="AI4883" s="325"/>
      <c r="AK4883" s="385"/>
      <c r="AL4883" s="385"/>
      <c r="AM4883" s="359"/>
      <c r="AN4883" s="385"/>
      <c r="AO4883" s="385"/>
      <c r="AP4883" s="385"/>
      <c r="AQ4883" s="385"/>
      <c r="AR4883" s="385"/>
      <c r="AS4883" s="385"/>
      <c r="AT4883" s="385"/>
      <c r="AU4883" s="359"/>
      <c r="AW4883" s="416"/>
      <c r="AX4883" s="694"/>
      <c r="AY4883" s="641"/>
      <c r="AZ4883" s="385"/>
      <c r="BA4883" s="385"/>
      <c r="BB4883" s="416"/>
      <c r="BC4883" s="416"/>
      <c r="BD4883" s="416"/>
      <c r="BE4883" s="416"/>
      <c r="BF4883" s="416"/>
      <c r="BG4883" s="416"/>
      <c r="BH4883" s="416"/>
      <c r="BI4883" s="416"/>
      <c r="BJ4883" s="416"/>
    </row>
    <row r="4884" spans="10:62" x14ac:dyDescent="0.2">
      <c r="J4884" s="385"/>
      <c r="K4884" s="217"/>
      <c r="L4884" s="217"/>
      <c r="M4884" s="693"/>
      <c r="N4884" s="693"/>
      <c r="O4884" s="359"/>
      <c r="P4884" s="619"/>
      <c r="Q4884" s="672"/>
      <c r="R4884" s="672"/>
      <c r="S4884" s="672"/>
      <c r="T4884" s="385"/>
      <c r="U4884" s="385"/>
      <c r="V4884" s="385"/>
      <c r="W4884" s="385"/>
      <c r="X4884" s="693"/>
      <c r="Y4884" s="325"/>
      <c r="Z4884" s="308"/>
      <c r="AA4884" s="383"/>
      <c r="AC4884" s="325"/>
      <c r="AD4884" s="325"/>
      <c r="AF4884" s="383"/>
      <c r="AH4884" s="325"/>
      <c r="AI4884" s="325"/>
      <c r="AK4884" s="385"/>
      <c r="AL4884" s="385"/>
      <c r="AM4884" s="359"/>
      <c r="AN4884" s="385"/>
      <c r="AO4884" s="385"/>
      <c r="AP4884" s="385"/>
      <c r="AQ4884" s="385"/>
      <c r="AR4884" s="385"/>
      <c r="AS4884" s="385"/>
      <c r="AT4884" s="385"/>
      <c r="AU4884" s="359"/>
      <c r="AW4884" s="416"/>
      <c r="AX4884" s="694"/>
      <c r="AY4884" s="641"/>
      <c r="AZ4884" s="385"/>
      <c r="BA4884" s="385"/>
      <c r="BB4884" s="416"/>
      <c r="BC4884" s="416"/>
      <c r="BD4884" s="416"/>
      <c r="BE4884" s="416"/>
      <c r="BF4884" s="416"/>
      <c r="BG4884" s="416"/>
      <c r="BH4884" s="416"/>
      <c r="BI4884" s="416"/>
      <c r="BJ4884" s="416"/>
    </row>
    <row r="4885" spans="10:62" x14ac:dyDescent="0.2">
      <c r="J4885" s="385"/>
      <c r="K4885" s="217"/>
      <c r="L4885" s="217"/>
      <c r="M4885" s="693"/>
      <c r="N4885" s="693"/>
      <c r="O4885" s="359"/>
      <c r="P4885" s="619"/>
      <c r="Q4885" s="672"/>
      <c r="R4885" s="672"/>
      <c r="S4885" s="672"/>
      <c r="T4885" s="385"/>
      <c r="U4885" s="385"/>
      <c r="V4885" s="385"/>
      <c r="W4885" s="385"/>
      <c r="X4885" s="693"/>
      <c r="Y4885" s="325"/>
      <c r="Z4885" s="308"/>
      <c r="AA4885" s="383"/>
      <c r="AC4885" s="325"/>
      <c r="AD4885" s="325"/>
      <c r="AF4885" s="383"/>
      <c r="AH4885" s="325"/>
      <c r="AI4885" s="325"/>
      <c r="AK4885" s="385"/>
      <c r="AL4885" s="385"/>
      <c r="AM4885" s="359"/>
      <c r="AN4885" s="385"/>
      <c r="AO4885" s="385"/>
      <c r="AP4885" s="385"/>
      <c r="AQ4885" s="385"/>
      <c r="AR4885" s="385"/>
      <c r="AS4885" s="385"/>
      <c r="AT4885" s="385"/>
      <c r="AU4885" s="359"/>
      <c r="AW4885" s="416"/>
      <c r="AX4885" s="694"/>
      <c r="AY4885" s="641"/>
      <c r="AZ4885" s="385"/>
      <c r="BA4885" s="385"/>
      <c r="BB4885" s="416"/>
      <c r="BC4885" s="416"/>
      <c r="BD4885" s="416"/>
      <c r="BE4885" s="416"/>
      <c r="BF4885" s="416"/>
      <c r="BG4885" s="416"/>
      <c r="BH4885" s="416"/>
      <c r="BI4885" s="416"/>
      <c r="BJ4885" s="416"/>
    </row>
    <row r="4886" spans="10:62" x14ac:dyDescent="0.2">
      <c r="J4886" s="385"/>
      <c r="K4886" s="217"/>
      <c r="L4886" s="217"/>
      <c r="M4886" s="693"/>
      <c r="N4886" s="693"/>
      <c r="O4886" s="359"/>
      <c r="P4886" s="619"/>
      <c r="Q4886" s="672"/>
      <c r="R4886" s="672"/>
      <c r="S4886" s="672"/>
      <c r="T4886" s="385"/>
      <c r="U4886" s="385"/>
      <c r="V4886" s="385"/>
      <c r="W4886" s="385"/>
      <c r="X4886" s="693"/>
      <c r="Y4886" s="325"/>
      <c r="Z4886" s="308"/>
      <c r="AA4886" s="383"/>
      <c r="AC4886" s="325"/>
      <c r="AD4886" s="325"/>
      <c r="AF4886" s="383"/>
      <c r="AH4886" s="325"/>
      <c r="AI4886" s="325"/>
      <c r="AK4886" s="385"/>
      <c r="AL4886" s="385"/>
      <c r="AM4886" s="359"/>
      <c r="AN4886" s="385"/>
      <c r="AO4886" s="385"/>
      <c r="AP4886" s="385"/>
      <c r="AQ4886" s="385"/>
      <c r="AR4886" s="385"/>
      <c r="AS4886" s="385"/>
      <c r="AT4886" s="385"/>
      <c r="AU4886" s="359"/>
      <c r="AW4886" s="416"/>
      <c r="AX4886" s="694"/>
      <c r="AY4886" s="641"/>
      <c r="AZ4886" s="385"/>
      <c r="BA4886" s="385"/>
      <c r="BB4886" s="416"/>
      <c r="BC4886" s="416"/>
      <c r="BD4886" s="416"/>
      <c r="BE4886" s="416"/>
      <c r="BF4886" s="416"/>
      <c r="BG4886" s="416"/>
      <c r="BH4886" s="416"/>
      <c r="BI4886" s="416"/>
      <c r="BJ4886" s="416"/>
    </row>
    <row r="4887" spans="10:62" x14ac:dyDescent="0.2">
      <c r="J4887" s="385"/>
      <c r="K4887" s="217"/>
      <c r="L4887" s="217"/>
      <c r="M4887" s="693"/>
      <c r="N4887" s="693"/>
      <c r="O4887" s="359"/>
      <c r="P4887" s="619"/>
      <c r="Q4887" s="672"/>
      <c r="R4887" s="672"/>
      <c r="S4887" s="672"/>
      <c r="T4887" s="385"/>
      <c r="U4887" s="385"/>
      <c r="V4887" s="385"/>
      <c r="W4887" s="385"/>
      <c r="X4887" s="693"/>
      <c r="Y4887" s="325"/>
      <c r="Z4887" s="308"/>
      <c r="AA4887" s="383"/>
      <c r="AC4887" s="325"/>
      <c r="AD4887" s="325"/>
      <c r="AF4887" s="383"/>
      <c r="AH4887" s="325"/>
      <c r="AI4887" s="325"/>
      <c r="AK4887" s="385"/>
      <c r="AL4887" s="385"/>
      <c r="AM4887" s="359"/>
      <c r="AN4887" s="385"/>
      <c r="AO4887" s="385"/>
      <c r="AP4887" s="385"/>
      <c r="AQ4887" s="385"/>
      <c r="AR4887" s="385"/>
      <c r="AS4887" s="385"/>
      <c r="AT4887" s="385"/>
      <c r="AU4887" s="359"/>
      <c r="AW4887" s="416"/>
      <c r="AX4887" s="694"/>
      <c r="AY4887" s="641"/>
      <c r="AZ4887" s="385"/>
      <c r="BA4887" s="385"/>
      <c r="BB4887" s="416"/>
      <c r="BC4887" s="416"/>
      <c r="BD4887" s="416"/>
      <c r="BE4887" s="416"/>
      <c r="BF4887" s="416"/>
      <c r="BG4887" s="416"/>
      <c r="BH4887" s="416"/>
      <c r="BI4887" s="416"/>
      <c r="BJ4887" s="416"/>
    </row>
    <row r="4888" spans="10:62" x14ac:dyDescent="0.2">
      <c r="J4888" s="385"/>
      <c r="K4888" s="217"/>
      <c r="L4888" s="217"/>
      <c r="M4888" s="693"/>
      <c r="N4888" s="693"/>
      <c r="O4888" s="359"/>
      <c r="P4888" s="619"/>
      <c r="Q4888" s="672"/>
      <c r="R4888" s="672"/>
      <c r="S4888" s="672"/>
      <c r="T4888" s="385"/>
      <c r="U4888" s="385"/>
      <c r="V4888" s="385"/>
      <c r="W4888" s="385"/>
      <c r="X4888" s="693"/>
      <c r="Y4888" s="325"/>
      <c r="Z4888" s="308"/>
      <c r="AA4888" s="383"/>
      <c r="AC4888" s="325"/>
      <c r="AD4888" s="325"/>
      <c r="AF4888" s="383"/>
      <c r="AH4888" s="325"/>
      <c r="AI4888" s="325"/>
      <c r="AK4888" s="385"/>
      <c r="AL4888" s="385"/>
      <c r="AM4888" s="359"/>
      <c r="AN4888" s="385"/>
      <c r="AO4888" s="385"/>
      <c r="AP4888" s="385"/>
      <c r="AQ4888" s="385"/>
      <c r="AR4888" s="385"/>
      <c r="AS4888" s="385"/>
      <c r="AT4888" s="385"/>
      <c r="AU4888" s="359"/>
      <c r="AW4888" s="416"/>
      <c r="AX4888" s="694"/>
      <c r="AY4888" s="641"/>
      <c r="AZ4888" s="385"/>
      <c r="BA4888" s="385"/>
      <c r="BB4888" s="416"/>
      <c r="BC4888" s="416"/>
      <c r="BD4888" s="416"/>
      <c r="BE4888" s="416"/>
      <c r="BF4888" s="416"/>
      <c r="BG4888" s="416"/>
      <c r="BH4888" s="416"/>
      <c r="BI4888" s="416"/>
      <c r="BJ4888" s="416"/>
    </row>
    <row r="4889" spans="10:62" x14ac:dyDescent="0.2">
      <c r="J4889" s="385"/>
      <c r="K4889" s="217"/>
      <c r="L4889" s="217"/>
      <c r="M4889" s="693"/>
      <c r="N4889" s="693"/>
      <c r="O4889" s="359"/>
      <c r="P4889" s="619"/>
      <c r="Q4889" s="672"/>
      <c r="R4889" s="672"/>
      <c r="S4889" s="672"/>
      <c r="T4889" s="385"/>
      <c r="U4889" s="385"/>
      <c r="V4889" s="385"/>
      <c r="W4889" s="385"/>
      <c r="X4889" s="693"/>
      <c r="Y4889" s="325"/>
      <c r="Z4889" s="308"/>
      <c r="AA4889" s="383"/>
      <c r="AC4889" s="325"/>
      <c r="AD4889" s="325"/>
      <c r="AF4889" s="383"/>
      <c r="AH4889" s="325"/>
      <c r="AI4889" s="325"/>
      <c r="AK4889" s="385"/>
      <c r="AL4889" s="385"/>
      <c r="AM4889" s="359"/>
      <c r="AN4889" s="385"/>
      <c r="AO4889" s="385"/>
      <c r="AP4889" s="385"/>
      <c r="AQ4889" s="385"/>
      <c r="AR4889" s="385"/>
      <c r="AS4889" s="385"/>
      <c r="AT4889" s="385"/>
      <c r="AU4889" s="359"/>
      <c r="AW4889" s="416"/>
      <c r="AX4889" s="694"/>
      <c r="AY4889" s="641"/>
      <c r="AZ4889" s="385"/>
      <c r="BA4889" s="385"/>
      <c r="BB4889" s="416"/>
      <c r="BC4889" s="416"/>
      <c r="BD4889" s="416"/>
      <c r="BE4889" s="416"/>
      <c r="BF4889" s="416"/>
      <c r="BG4889" s="416"/>
      <c r="BH4889" s="416"/>
      <c r="BI4889" s="416"/>
      <c r="BJ4889" s="416"/>
    </row>
    <row r="4890" spans="10:62" x14ac:dyDescent="0.2">
      <c r="J4890" s="385"/>
      <c r="K4890" s="217"/>
      <c r="L4890" s="217"/>
      <c r="M4890" s="693"/>
      <c r="N4890" s="693"/>
      <c r="O4890" s="359"/>
      <c r="P4890" s="619"/>
      <c r="Q4890" s="672"/>
      <c r="R4890" s="672"/>
      <c r="S4890" s="672"/>
      <c r="T4890" s="385"/>
      <c r="U4890" s="385"/>
      <c r="V4890" s="385"/>
      <c r="W4890" s="385"/>
      <c r="X4890" s="693"/>
      <c r="Y4890" s="325"/>
      <c r="Z4890" s="308"/>
      <c r="AA4890" s="383"/>
      <c r="AC4890" s="325"/>
      <c r="AD4890" s="325"/>
      <c r="AF4890" s="383"/>
      <c r="AH4890" s="325"/>
      <c r="AI4890" s="325"/>
      <c r="AK4890" s="385"/>
      <c r="AL4890" s="385"/>
      <c r="AM4890" s="359"/>
      <c r="AN4890" s="385"/>
      <c r="AO4890" s="385"/>
      <c r="AP4890" s="385"/>
      <c r="AQ4890" s="385"/>
      <c r="AR4890" s="385"/>
      <c r="AS4890" s="385"/>
      <c r="AT4890" s="385"/>
      <c r="AU4890" s="359"/>
      <c r="AW4890" s="416"/>
      <c r="AX4890" s="694"/>
      <c r="AY4890" s="641"/>
      <c r="AZ4890" s="385"/>
      <c r="BA4890" s="385"/>
      <c r="BB4890" s="416"/>
      <c r="BC4890" s="416"/>
      <c r="BD4890" s="416"/>
      <c r="BE4890" s="416"/>
      <c r="BF4890" s="416"/>
      <c r="BG4890" s="416"/>
      <c r="BH4890" s="416"/>
      <c r="BI4890" s="416"/>
      <c r="BJ4890" s="416"/>
    </row>
    <row r="4891" spans="10:62" x14ac:dyDescent="0.2">
      <c r="J4891" s="385"/>
      <c r="K4891" s="217"/>
      <c r="L4891" s="217"/>
      <c r="M4891" s="693"/>
      <c r="N4891" s="693"/>
      <c r="O4891" s="359"/>
      <c r="P4891" s="619"/>
      <c r="Q4891" s="672"/>
      <c r="R4891" s="672"/>
      <c r="S4891" s="672"/>
      <c r="T4891" s="385"/>
      <c r="U4891" s="385"/>
      <c r="V4891" s="385"/>
      <c r="W4891" s="385"/>
      <c r="X4891" s="693"/>
      <c r="Y4891" s="325"/>
      <c r="Z4891" s="308"/>
      <c r="AA4891" s="383"/>
      <c r="AC4891" s="325"/>
      <c r="AD4891" s="325"/>
      <c r="AF4891" s="383"/>
      <c r="AH4891" s="325"/>
      <c r="AI4891" s="325"/>
      <c r="AK4891" s="385"/>
      <c r="AL4891" s="385"/>
      <c r="AM4891" s="359"/>
      <c r="AN4891" s="385"/>
      <c r="AO4891" s="385"/>
      <c r="AP4891" s="385"/>
      <c r="AQ4891" s="385"/>
      <c r="AR4891" s="385"/>
      <c r="AS4891" s="385"/>
      <c r="AT4891" s="385"/>
      <c r="AU4891" s="359"/>
      <c r="AW4891" s="416"/>
      <c r="AX4891" s="694"/>
      <c r="AY4891" s="641"/>
      <c r="AZ4891" s="385"/>
      <c r="BA4891" s="385"/>
      <c r="BB4891" s="416"/>
      <c r="BC4891" s="416"/>
      <c r="BD4891" s="416"/>
      <c r="BE4891" s="416"/>
      <c r="BF4891" s="416"/>
      <c r="BG4891" s="416"/>
      <c r="BH4891" s="416"/>
      <c r="BI4891" s="416"/>
      <c r="BJ4891" s="416"/>
    </row>
    <row r="4892" spans="10:62" x14ac:dyDescent="0.2">
      <c r="J4892" s="385"/>
      <c r="K4892" s="217"/>
      <c r="L4892" s="217"/>
      <c r="M4892" s="693"/>
      <c r="N4892" s="693"/>
      <c r="O4892" s="359"/>
      <c r="P4892" s="619"/>
      <c r="Q4892" s="672"/>
      <c r="R4892" s="672"/>
      <c r="S4892" s="672"/>
      <c r="T4892" s="385"/>
      <c r="U4892" s="385"/>
      <c r="V4892" s="385"/>
      <c r="W4892" s="385"/>
      <c r="X4892" s="693"/>
      <c r="Y4892" s="325"/>
      <c r="Z4892" s="308"/>
      <c r="AA4892" s="383"/>
      <c r="AC4892" s="325"/>
      <c r="AD4892" s="325"/>
      <c r="AF4892" s="383"/>
      <c r="AH4892" s="325"/>
      <c r="AI4892" s="325"/>
      <c r="AK4892" s="385"/>
      <c r="AL4892" s="385"/>
      <c r="AM4892" s="359"/>
      <c r="AN4892" s="385"/>
      <c r="AO4892" s="385"/>
      <c r="AP4892" s="385"/>
      <c r="AQ4892" s="385"/>
      <c r="AR4892" s="385"/>
      <c r="AS4892" s="385"/>
      <c r="AT4892" s="385"/>
      <c r="AU4892" s="359"/>
      <c r="AW4892" s="416"/>
      <c r="AX4892" s="694"/>
      <c r="AY4892" s="641"/>
      <c r="AZ4892" s="385"/>
      <c r="BA4892" s="385"/>
      <c r="BB4892" s="416"/>
      <c r="BC4892" s="416"/>
      <c r="BD4892" s="416"/>
      <c r="BE4892" s="416"/>
      <c r="BF4892" s="416"/>
      <c r="BG4892" s="416"/>
      <c r="BH4892" s="416"/>
      <c r="BI4892" s="416"/>
      <c r="BJ4892" s="416"/>
    </row>
    <row r="4893" spans="10:62" x14ac:dyDescent="0.2">
      <c r="J4893" s="385"/>
      <c r="K4893" s="217"/>
      <c r="L4893" s="217"/>
      <c r="M4893" s="693"/>
      <c r="N4893" s="693"/>
      <c r="O4893" s="359"/>
      <c r="P4893" s="619"/>
      <c r="Q4893" s="672"/>
      <c r="R4893" s="672"/>
      <c r="S4893" s="672"/>
      <c r="T4893" s="385"/>
      <c r="U4893" s="385"/>
      <c r="V4893" s="385"/>
      <c r="W4893" s="385"/>
      <c r="X4893" s="693"/>
      <c r="Y4893" s="325"/>
      <c r="Z4893" s="308"/>
      <c r="AA4893" s="383"/>
      <c r="AC4893" s="325"/>
      <c r="AD4893" s="325"/>
      <c r="AF4893" s="383"/>
      <c r="AH4893" s="325"/>
      <c r="AI4893" s="325"/>
      <c r="AK4893" s="385"/>
      <c r="AL4893" s="385"/>
      <c r="AM4893" s="359"/>
      <c r="AN4893" s="385"/>
      <c r="AO4893" s="385"/>
      <c r="AP4893" s="385"/>
      <c r="AQ4893" s="385"/>
      <c r="AR4893" s="385"/>
      <c r="AS4893" s="385"/>
      <c r="AT4893" s="385"/>
      <c r="AU4893" s="359"/>
      <c r="AW4893" s="416"/>
      <c r="AX4893" s="694"/>
      <c r="AY4893" s="641"/>
      <c r="AZ4893" s="385"/>
      <c r="BA4893" s="385"/>
      <c r="BB4893" s="416"/>
      <c r="BC4893" s="416"/>
      <c r="BD4893" s="416"/>
      <c r="BE4893" s="416"/>
      <c r="BF4893" s="416"/>
      <c r="BG4893" s="416"/>
      <c r="BH4893" s="416"/>
      <c r="BI4893" s="416"/>
      <c r="BJ4893" s="416"/>
    </row>
    <row r="4894" spans="10:62" x14ac:dyDescent="0.2">
      <c r="J4894" s="385"/>
      <c r="K4894" s="217"/>
      <c r="L4894" s="217"/>
      <c r="M4894" s="693"/>
      <c r="N4894" s="693"/>
      <c r="O4894" s="359"/>
      <c r="P4894" s="619"/>
      <c r="Q4894" s="672"/>
      <c r="R4894" s="672"/>
      <c r="S4894" s="672"/>
      <c r="T4894" s="385"/>
      <c r="U4894" s="385"/>
      <c r="V4894" s="385"/>
      <c r="W4894" s="385"/>
      <c r="X4894" s="693"/>
      <c r="Y4894" s="325"/>
      <c r="Z4894" s="308"/>
      <c r="AA4894" s="383"/>
      <c r="AC4894" s="325"/>
      <c r="AD4894" s="325"/>
      <c r="AF4894" s="383"/>
      <c r="AH4894" s="325"/>
      <c r="AI4894" s="325"/>
      <c r="AK4894" s="385"/>
      <c r="AL4894" s="385"/>
      <c r="AM4894" s="359"/>
      <c r="AN4894" s="385"/>
      <c r="AO4894" s="385"/>
      <c r="AP4894" s="385"/>
      <c r="AQ4894" s="385"/>
      <c r="AR4894" s="385"/>
      <c r="AS4894" s="385"/>
      <c r="AT4894" s="385"/>
      <c r="AU4894" s="359"/>
      <c r="AW4894" s="416"/>
      <c r="AX4894" s="694"/>
      <c r="AY4894" s="641"/>
      <c r="AZ4894" s="385"/>
      <c r="BA4894" s="385"/>
      <c r="BB4894" s="416"/>
      <c r="BC4894" s="416"/>
      <c r="BD4894" s="416"/>
      <c r="BE4894" s="416"/>
      <c r="BF4894" s="416"/>
      <c r="BG4894" s="416"/>
      <c r="BH4894" s="416"/>
      <c r="BI4894" s="416"/>
      <c r="BJ4894" s="416"/>
    </row>
    <row r="4895" spans="10:62" x14ac:dyDescent="0.2">
      <c r="J4895" s="385"/>
      <c r="K4895" s="217"/>
      <c r="L4895" s="217"/>
      <c r="M4895" s="693"/>
      <c r="N4895" s="693"/>
      <c r="O4895" s="359"/>
      <c r="P4895" s="619"/>
      <c r="Q4895" s="672"/>
      <c r="R4895" s="672"/>
      <c r="S4895" s="672"/>
      <c r="T4895" s="385"/>
      <c r="U4895" s="385"/>
      <c r="V4895" s="385"/>
      <c r="W4895" s="385"/>
      <c r="X4895" s="693"/>
      <c r="Y4895" s="325"/>
      <c r="Z4895" s="308"/>
      <c r="AA4895" s="383"/>
      <c r="AC4895" s="325"/>
      <c r="AD4895" s="325"/>
      <c r="AF4895" s="383"/>
      <c r="AH4895" s="325"/>
      <c r="AI4895" s="325"/>
      <c r="AK4895" s="385"/>
      <c r="AL4895" s="385"/>
      <c r="AM4895" s="359"/>
      <c r="AN4895" s="385"/>
      <c r="AO4895" s="385"/>
      <c r="AP4895" s="385"/>
      <c r="AQ4895" s="385"/>
      <c r="AR4895" s="385"/>
      <c r="AS4895" s="385"/>
      <c r="AT4895" s="385"/>
      <c r="AU4895" s="359"/>
      <c r="AW4895" s="416"/>
      <c r="AX4895" s="694"/>
      <c r="AY4895" s="641"/>
      <c r="AZ4895" s="385"/>
      <c r="BA4895" s="385"/>
      <c r="BB4895" s="416"/>
      <c r="BC4895" s="416"/>
      <c r="BD4895" s="416"/>
      <c r="BE4895" s="416"/>
      <c r="BF4895" s="416"/>
      <c r="BG4895" s="416"/>
      <c r="BH4895" s="416"/>
      <c r="BI4895" s="416"/>
      <c r="BJ4895" s="416"/>
    </row>
    <row r="4896" spans="10:62" x14ac:dyDescent="0.2">
      <c r="J4896" s="385"/>
      <c r="K4896" s="217"/>
      <c r="L4896" s="217"/>
      <c r="M4896" s="693"/>
      <c r="N4896" s="693"/>
      <c r="O4896" s="359"/>
      <c r="P4896" s="619"/>
      <c r="Q4896" s="672"/>
      <c r="R4896" s="672"/>
      <c r="S4896" s="672"/>
      <c r="T4896" s="385"/>
      <c r="U4896" s="385"/>
      <c r="V4896" s="385"/>
      <c r="W4896" s="385"/>
      <c r="X4896" s="693"/>
      <c r="Y4896" s="325"/>
      <c r="Z4896" s="308"/>
      <c r="AA4896" s="383"/>
      <c r="AC4896" s="325"/>
      <c r="AD4896" s="325"/>
      <c r="AF4896" s="383"/>
      <c r="AH4896" s="325"/>
      <c r="AI4896" s="325"/>
      <c r="AK4896" s="385"/>
      <c r="AL4896" s="385"/>
      <c r="AM4896" s="359"/>
      <c r="AN4896" s="385"/>
      <c r="AO4896" s="385"/>
      <c r="AP4896" s="385"/>
      <c r="AQ4896" s="385"/>
      <c r="AR4896" s="385"/>
      <c r="AS4896" s="385"/>
      <c r="AT4896" s="385"/>
      <c r="AU4896" s="359"/>
      <c r="AW4896" s="416"/>
      <c r="AX4896" s="694"/>
      <c r="AY4896" s="641"/>
      <c r="AZ4896" s="385"/>
      <c r="BA4896" s="385"/>
      <c r="BB4896" s="416"/>
      <c r="BC4896" s="416"/>
      <c r="BD4896" s="416"/>
      <c r="BE4896" s="416"/>
      <c r="BF4896" s="416"/>
      <c r="BG4896" s="416"/>
      <c r="BH4896" s="416"/>
      <c r="BI4896" s="416"/>
      <c r="BJ4896" s="416"/>
    </row>
    <row r="4897" spans="10:62" x14ac:dyDescent="0.2">
      <c r="J4897" s="385"/>
      <c r="K4897" s="217"/>
      <c r="L4897" s="217"/>
      <c r="M4897" s="693"/>
      <c r="N4897" s="693"/>
      <c r="O4897" s="359"/>
      <c r="P4897" s="619"/>
      <c r="Q4897" s="672"/>
      <c r="R4897" s="672"/>
      <c r="S4897" s="672"/>
      <c r="T4897" s="385"/>
      <c r="U4897" s="385"/>
      <c r="V4897" s="385"/>
      <c r="W4897" s="385"/>
      <c r="X4897" s="693"/>
      <c r="Y4897" s="325"/>
      <c r="Z4897" s="308"/>
      <c r="AA4897" s="383"/>
      <c r="AC4897" s="325"/>
      <c r="AD4897" s="325"/>
      <c r="AF4897" s="383"/>
      <c r="AH4897" s="325"/>
      <c r="AI4897" s="325"/>
      <c r="AK4897" s="385"/>
      <c r="AL4897" s="385"/>
      <c r="AM4897" s="359"/>
      <c r="AN4897" s="385"/>
      <c r="AO4897" s="385"/>
      <c r="AP4897" s="385"/>
      <c r="AQ4897" s="385"/>
      <c r="AR4897" s="385"/>
      <c r="AS4897" s="385"/>
      <c r="AT4897" s="385"/>
      <c r="AU4897" s="359"/>
      <c r="AW4897" s="416"/>
      <c r="AX4897" s="694"/>
      <c r="AY4897" s="641"/>
      <c r="AZ4897" s="385"/>
      <c r="BA4897" s="385"/>
      <c r="BB4897" s="416"/>
      <c r="BC4897" s="416"/>
      <c r="BD4897" s="416"/>
      <c r="BE4897" s="416"/>
      <c r="BF4897" s="416"/>
      <c r="BG4897" s="416"/>
      <c r="BH4897" s="416"/>
      <c r="BI4897" s="416"/>
      <c r="BJ4897" s="416"/>
    </row>
    <row r="4898" spans="10:62" x14ac:dyDescent="0.2">
      <c r="J4898" s="385"/>
      <c r="K4898" s="217"/>
      <c r="L4898" s="217"/>
      <c r="M4898" s="693"/>
      <c r="N4898" s="693"/>
      <c r="O4898" s="359"/>
      <c r="P4898" s="619"/>
      <c r="Q4898" s="672"/>
      <c r="R4898" s="672"/>
      <c r="S4898" s="672"/>
      <c r="T4898" s="385"/>
      <c r="U4898" s="385"/>
      <c r="V4898" s="385"/>
      <c r="W4898" s="385"/>
      <c r="X4898" s="693"/>
      <c r="Y4898" s="325"/>
      <c r="Z4898" s="308"/>
      <c r="AA4898" s="383"/>
      <c r="AC4898" s="325"/>
      <c r="AD4898" s="325"/>
      <c r="AF4898" s="383"/>
      <c r="AH4898" s="325"/>
      <c r="AI4898" s="325"/>
      <c r="AK4898" s="385"/>
      <c r="AL4898" s="385"/>
      <c r="AM4898" s="359"/>
      <c r="AN4898" s="385"/>
      <c r="AO4898" s="385"/>
      <c r="AP4898" s="385"/>
      <c r="AQ4898" s="385"/>
      <c r="AR4898" s="385"/>
      <c r="AS4898" s="385"/>
      <c r="AT4898" s="385"/>
      <c r="AU4898" s="359"/>
      <c r="AW4898" s="416"/>
      <c r="AX4898" s="694"/>
      <c r="AY4898" s="641"/>
      <c r="AZ4898" s="385"/>
      <c r="BA4898" s="385"/>
      <c r="BB4898" s="416"/>
      <c r="BC4898" s="416"/>
      <c r="BD4898" s="416"/>
      <c r="BE4898" s="416"/>
      <c r="BF4898" s="416"/>
      <c r="BG4898" s="416"/>
      <c r="BH4898" s="416"/>
      <c r="BI4898" s="416"/>
      <c r="BJ4898" s="416"/>
    </row>
    <row r="4899" spans="10:62" x14ac:dyDescent="0.2">
      <c r="J4899" s="385"/>
      <c r="K4899" s="217"/>
      <c r="L4899" s="217"/>
      <c r="M4899" s="693"/>
      <c r="N4899" s="693"/>
      <c r="O4899" s="359"/>
      <c r="P4899" s="619"/>
      <c r="Q4899" s="672"/>
      <c r="R4899" s="672"/>
      <c r="S4899" s="672"/>
      <c r="T4899" s="385"/>
      <c r="U4899" s="385"/>
      <c r="V4899" s="385"/>
      <c r="W4899" s="385"/>
      <c r="X4899" s="693"/>
      <c r="Y4899" s="325"/>
      <c r="Z4899" s="308"/>
      <c r="AA4899" s="383"/>
      <c r="AC4899" s="325"/>
      <c r="AD4899" s="325"/>
      <c r="AF4899" s="383"/>
      <c r="AH4899" s="325"/>
      <c r="AI4899" s="325"/>
      <c r="AK4899" s="385"/>
      <c r="AL4899" s="385"/>
      <c r="AM4899" s="359"/>
      <c r="AN4899" s="385"/>
      <c r="AO4899" s="385"/>
      <c r="AP4899" s="385"/>
      <c r="AQ4899" s="385"/>
      <c r="AR4899" s="385"/>
      <c r="AS4899" s="385"/>
      <c r="AT4899" s="385"/>
      <c r="AU4899" s="359"/>
      <c r="AW4899" s="416"/>
      <c r="AX4899" s="694"/>
      <c r="AY4899" s="641"/>
      <c r="AZ4899" s="385"/>
      <c r="BA4899" s="385"/>
      <c r="BB4899" s="416"/>
      <c r="BC4899" s="416"/>
      <c r="BD4899" s="416"/>
      <c r="BE4899" s="416"/>
      <c r="BF4899" s="416"/>
      <c r="BG4899" s="416"/>
      <c r="BH4899" s="416"/>
      <c r="BI4899" s="416"/>
      <c r="BJ4899" s="416"/>
    </row>
    <row r="4900" spans="10:62" x14ac:dyDescent="0.2">
      <c r="J4900" s="385"/>
      <c r="K4900" s="217"/>
      <c r="L4900" s="217"/>
      <c r="M4900" s="693"/>
      <c r="N4900" s="693"/>
      <c r="O4900" s="359"/>
      <c r="P4900" s="619"/>
      <c r="Q4900" s="672"/>
      <c r="R4900" s="672"/>
      <c r="S4900" s="672"/>
      <c r="T4900" s="385"/>
      <c r="U4900" s="385"/>
      <c r="V4900" s="385"/>
      <c r="W4900" s="385"/>
      <c r="X4900" s="693"/>
      <c r="Y4900" s="325"/>
      <c r="Z4900" s="308"/>
      <c r="AA4900" s="383"/>
      <c r="AC4900" s="325"/>
      <c r="AD4900" s="325"/>
      <c r="AF4900" s="383"/>
      <c r="AH4900" s="325"/>
      <c r="AI4900" s="325"/>
      <c r="AK4900" s="385"/>
      <c r="AL4900" s="385"/>
      <c r="AM4900" s="359"/>
      <c r="AN4900" s="385"/>
      <c r="AO4900" s="385"/>
      <c r="AP4900" s="385"/>
      <c r="AQ4900" s="385"/>
      <c r="AR4900" s="385"/>
      <c r="AS4900" s="385"/>
      <c r="AT4900" s="385"/>
      <c r="AU4900" s="359"/>
      <c r="AW4900" s="416"/>
      <c r="AX4900" s="694"/>
      <c r="AY4900" s="641"/>
      <c r="AZ4900" s="385"/>
      <c r="BA4900" s="385"/>
      <c r="BB4900" s="416"/>
      <c r="BC4900" s="416"/>
      <c r="BD4900" s="416"/>
      <c r="BE4900" s="416"/>
      <c r="BF4900" s="416"/>
      <c r="BG4900" s="416"/>
      <c r="BH4900" s="416"/>
      <c r="BI4900" s="416"/>
      <c r="BJ4900" s="416"/>
    </row>
    <row r="4901" spans="10:62" x14ac:dyDescent="0.2">
      <c r="J4901" s="385"/>
      <c r="K4901" s="217"/>
      <c r="L4901" s="217"/>
      <c r="M4901" s="693"/>
      <c r="N4901" s="693"/>
      <c r="O4901" s="359"/>
      <c r="P4901" s="619"/>
      <c r="Q4901" s="672"/>
      <c r="R4901" s="672"/>
      <c r="S4901" s="672"/>
      <c r="T4901" s="385"/>
      <c r="U4901" s="385"/>
      <c r="V4901" s="385"/>
      <c r="W4901" s="385"/>
      <c r="X4901" s="693"/>
      <c r="Y4901" s="325"/>
      <c r="Z4901" s="308"/>
      <c r="AA4901" s="383"/>
      <c r="AC4901" s="325"/>
      <c r="AD4901" s="325"/>
      <c r="AF4901" s="383"/>
      <c r="AH4901" s="325"/>
      <c r="AI4901" s="325"/>
      <c r="AK4901" s="385"/>
      <c r="AL4901" s="385"/>
      <c r="AM4901" s="359"/>
      <c r="AN4901" s="385"/>
      <c r="AO4901" s="385"/>
      <c r="AP4901" s="385"/>
      <c r="AQ4901" s="385"/>
      <c r="AR4901" s="385"/>
      <c r="AS4901" s="385"/>
      <c r="AT4901" s="385"/>
      <c r="AU4901" s="359"/>
      <c r="AW4901" s="416"/>
      <c r="AX4901" s="694"/>
      <c r="AY4901" s="641"/>
      <c r="AZ4901" s="385"/>
      <c r="BA4901" s="385"/>
      <c r="BB4901" s="416"/>
      <c r="BC4901" s="416"/>
      <c r="BD4901" s="416"/>
      <c r="BE4901" s="416"/>
      <c r="BF4901" s="416"/>
      <c r="BG4901" s="416"/>
      <c r="BH4901" s="416"/>
      <c r="BI4901" s="416"/>
      <c r="BJ4901" s="416"/>
    </row>
    <row r="4902" spans="10:62" x14ac:dyDescent="0.2">
      <c r="J4902" s="385"/>
      <c r="K4902" s="217"/>
      <c r="L4902" s="217"/>
      <c r="M4902" s="693"/>
      <c r="N4902" s="693"/>
      <c r="O4902" s="359"/>
      <c r="P4902" s="619"/>
      <c r="Q4902" s="672"/>
      <c r="R4902" s="672"/>
      <c r="S4902" s="672"/>
      <c r="T4902" s="385"/>
      <c r="U4902" s="385"/>
      <c r="V4902" s="385"/>
      <c r="W4902" s="385"/>
      <c r="X4902" s="693"/>
      <c r="Y4902" s="325"/>
      <c r="Z4902" s="308"/>
      <c r="AA4902" s="383"/>
      <c r="AC4902" s="325"/>
      <c r="AD4902" s="325"/>
      <c r="AF4902" s="383"/>
      <c r="AH4902" s="325"/>
      <c r="AI4902" s="325"/>
      <c r="AK4902" s="385"/>
      <c r="AL4902" s="385"/>
      <c r="AM4902" s="359"/>
      <c r="AN4902" s="385"/>
      <c r="AO4902" s="385"/>
      <c r="AP4902" s="385"/>
      <c r="AQ4902" s="385"/>
      <c r="AR4902" s="385"/>
      <c r="AS4902" s="385"/>
      <c r="AT4902" s="385"/>
      <c r="AU4902" s="359"/>
      <c r="AW4902" s="416"/>
      <c r="AX4902" s="694"/>
      <c r="AY4902" s="641"/>
      <c r="AZ4902" s="385"/>
      <c r="BA4902" s="385"/>
      <c r="BB4902" s="416"/>
      <c r="BC4902" s="416"/>
      <c r="BD4902" s="416"/>
      <c r="BE4902" s="416"/>
      <c r="BF4902" s="416"/>
      <c r="BG4902" s="416"/>
      <c r="BH4902" s="416"/>
      <c r="BI4902" s="416"/>
      <c r="BJ4902" s="416"/>
    </row>
    <row r="4903" spans="10:62" x14ac:dyDescent="0.2">
      <c r="J4903" s="385"/>
      <c r="K4903" s="217"/>
      <c r="L4903" s="217"/>
      <c r="M4903" s="693"/>
      <c r="N4903" s="693"/>
      <c r="O4903" s="359"/>
      <c r="P4903" s="619"/>
      <c r="Q4903" s="672"/>
      <c r="R4903" s="672"/>
      <c r="S4903" s="672"/>
      <c r="T4903" s="385"/>
      <c r="U4903" s="385"/>
      <c r="V4903" s="385"/>
      <c r="W4903" s="385"/>
      <c r="X4903" s="693"/>
      <c r="Y4903" s="325"/>
      <c r="Z4903" s="308"/>
      <c r="AA4903" s="383"/>
      <c r="AC4903" s="325"/>
      <c r="AD4903" s="325"/>
      <c r="AF4903" s="383"/>
      <c r="AH4903" s="325"/>
      <c r="AI4903" s="325"/>
      <c r="AK4903" s="385"/>
      <c r="AL4903" s="385"/>
      <c r="AM4903" s="359"/>
      <c r="AN4903" s="385"/>
      <c r="AO4903" s="385"/>
      <c r="AP4903" s="385"/>
      <c r="AQ4903" s="385"/>
      <c r="AR4903" s="385"/>
      <c r="AS4903" s="385"/>
      <c r="AT4903" s="385"/>
      <c r="AU4903" s="359"/>
      <c r="AW4903" s="416"/>
      <c r="AX4903" s="694"/>
      <c r="AY4903" s="641"/>
      <c r="AZ4903" s="385"/>
      <c r="BA4903" s="385"/>
      <c r="BB4903" s="416"/>
      <c r="BC4903" s="416"/>
      <c r="BD4903" s="416"/>
      <c r="BE4903" s="416"/>
      <c r="BF4903" s="416"/>
      <c r="BG4903" s="416"/>
      <c r="BH4903" s="416"/>
      <c r="BI4903" s="416"/>
      <c r="BJ4903" s="416"/>
    </row>
    <row r="4904" spans="10:62" x14ac:dyDescent="0.2">
      <c r="J4904" s="385"/>
      <c r="K4904" s="217"/>
      <c r="L4904" s="217"/>
      <c r="M4904" s="693"/>
      <c r="N4904" s="693"/>
      <c r="O4904" s="359"/>
      <c r="P4904" s="619"/>
      <c r="Q4904" s="672"/>
      <c r="R4904" s="672"/>
      <c r="S4904" s="672"/>
      <c r="T4904" s="385"/>
      <c r="U4904" s="385"/>
      <c r="V4904" s="385"/>
      <c r="W4904" s="385"/>
      <c r="X4904" s="693"/>
      <c r="Y4904" s="325"/>
      <c r="Z4904" s="308"/>
      <c r="AA4904" s="383"/>
      <c r="AC4904" s="325"/>
      <c r="AD4904" s="325"/>
      <c r="AF4904" s="383"/>
      <c r="AH4904" s="325"/>
      <c r="AI4904" s="325"/>
      <c r="AK4904" s="385"/>
      <c r="AL4904" s="385"/>
      <c r="AM4904" s="359"/>
      <c r="AN4904" s="385"/>
      <c r="AO4904" s="385"/>
      <c r="AP4904" s="385"/>
      <c r="AQ4904" s="385"/>
      <c r="AR4904" s="385"/>
      <c r="AS4904" s="385"/>
      <c r="AT4904" s="385"/>
      <c r="AU4904" s="359"/>
      <c r="AW4904" s="416"/>
      <c r="AX4904" s="694"/>
      <c r="AY4904" s="641"/>
      <c r="AZ4904" s="385"/>
      <c r="BA4904" s="385"/>
      <c r="BB4904" s="416"/>
      <c r="BC4904" s="416"/>
      <c r="BD4904" s="416"/>
      <c r="BE4904" s="416"/>
      <c r="BF4904" s="416"/>
      <c r="BG4904" s="416"/>
      <c r="BH4904" s="416"/>
      <c r="BI4904" s="416"/>
      <c r="BJ4904" s="416"/>
    </row>
    <row r="4905" spans="10:62" x14ac:dyDescent="0.2">
      <c r="J4905" s="385"/>
      <c r="K4905" s="217"/>
      <c r="L4905" s="217"/>
      <c r="M4905" s="693"/>
      <c r="N4905" s="693"/>
      <c r="O4905" s="359"/>
      <c r="P4905" s="619"/>
      <c r="Q4905" s="672"/>
      <c r="R4905" s="672"/>
      <c r="S4905" s="672"/>
      <c r="T4905" s="385"/>
      <c r="U4905" s="385"/>
      <c r="V4905" s="385"/>
      <c r="W4905" s="385"/>
      <c r="X4905" s="693"/>
      <c r="Y4905" s="325"/>
      <c r="Z4905" s="308"/>
      <c r="AA4905" s="383"/>
      <c r="AC4905" s="325"/>
      <c r="AD4905" s="325"/>
      <c r="AF4905" s="383"/>
      <c r="AH4905" s="325"/>
      <c r="AI4905" s="325"/>
      <c r="AK4905" s="385"/>
      <c r="AL4905" s="385"/>
      <c r="AM4905" s="359"/>
      <c r="AN4905" s="385"/>
      <c r="AO4905" s="385"/>
      <c r="AP4905" s="385"/>
      <c r="AQ4905" s="385"/>
      <c r="AR4905" s="385"/>
      <c r="AS4905" s="385"/>
      <c r="AT4905" s="385"/>
      <c r="AU4905" s="359"/>
      <c r="AW4905" s="416"/>
      <c r="AX4905" s="694"/>
      <c r="AY4905" s="641"/>
      <c r="AZ4905" s="385"/>
      <c r="BA4905" s="385"/>
      <c r="BB4905" s="416"/>
      <c r="BC4905" s="416"/>
      <c r="BD4905" s="416"/>
      <c r="BE4905" s="416"/>
      <c r="BF4905" s="416"/>
      <c r="BG4905" s="416"/>
      <c r="BH4905" s="416"/>
      <c r="BI4905" s="416"/>
      <c r="BJ4905" s="416"/>
    </row>
    <row r="4906" spans="10:62" x14ac:dyDescent="0.2">
      <c r="J4906" s="385"/>
      <c r="K4906" s="217"/>
      <c r="L4906" s="217"/>
      <c r="M4906" s="693"/>
      <c r="N4906" s="693"/>
      <c r="O4906" s="359"/>
      <c r="P4906" s="619"/>
      <c r="Q4906" s="672"/>
      <c r="R4906" s="672"/>
      <c r="S4906" s="672"/>
      <c r="T4906" s="385"/>
      <c r="U4906" s="385"/>
      <c r="V4906" s="385"/>
      <c r="W4906" s="385"/>
      <c r="X4906" s="693"/>
      <c r="Y4906" s="325"/>
      <c r="Z4906" s="308"/>
      <c r="AA4906" s="383"/>
      <c r="AC4906" s="325"/>
      <c r="AD4906" s="325"/>
      <c r="AF4906" s="383"/>
      <c r="AH4906" s="325"/>
      <c r="AI4906" s="325"/>
      <c r="AK4906" s="385"/>
      <c r="AL4906" s="385"/>
      <c r="AM4906" s="359"/>
      <c r="AN4906" s="385"/>
      <c r="AO4906" s="385"/>
      <c r="AP4906" s="385"/>
      <c r="AQ4906" s="385"/>
      <c r="AR4906" s="385"/>
      <c r="AS4906" s="385"/>
      <c r="AT4906" s="385"/>
      <c r="AU4906" s="359"/>
      <c r="AW4906" s="416"/>
      <c r="AX4906" s="694"/>
      <c r="AY4906" s="641"/>
      <c r="AZ4906" s="385"/>
      <c r="BA4906" s="385"/>
      <c r="BB4906" s="416"/>
      <c r="BC4906" s="416"/>
      <c r="BD4906" s="416"/>
      <c r="BE4906" s="416"/>
      <c r="BF4906" s="416"/>
      <c r="BG4906" s="416"/>
      <c r="BH4906" s="416"/>
      <c r="BI4906" s="416"/>
      <c r="BJ4906" s="416"/>
    </row>
    <row r="4907" spans="10:62" x14ac:dyDescent="0.2">
      <c r="J4907" s="385"/>
      <c r="K4907" s="217"/>
      <c r="L4907" s="217"/>
      <c r="M4907" s="693"/>
      <c r="N4907" s="693"/>
      <c r="O4907" s="359"/>
      <c r="P4907" s="619"/>
      <c r="Q4907" s="672"/>
      <c r="R4907" s="672"/>
      <c r="S4907" s="672"/>
      <c r="T4907" s="385"/>
      <c r="U4907" s="385"/>
      <c r="V4907" s="385"/>
      <c r="W4907" s="385"/>
      <c r="X4907" s="693"/>
      <c r="Y4907" s="325"/>
      <c r="Z4907" s="308"/>
      <c r="AA4907" s="383"/>
      <c r="AC4907" s="325"/>
      <c r="AD4907" s="325"/>
      <c r="AF4907" s="383"/>
      <c r="AH4907" s="325"/>
      <c r="AI4907" s="325"/>
      <c r="AK4907" s="385"/>
      <c r="AL4907" s="385"/>
      <c r="AM4907" s="359"/>
      <c r="AN4907" s="385"/>
      <c r="AO4907" s="385"/>
      <c r="AP4907" s="385"/>
      <c r="AQ4907" s="385"/>
      <c r="AR4907" s="385"/>
      <c r="AS4907" s="385"/>
      <c r="AT4907" s="385"/>
      <c r="AU4907" s="359"/>
      <c r="AW4907" s="416"/>
      <c r="AX4907" s="694"/>
      <c r="AY4907" s="641"/>
      <c r="AZ4907" s="385"/>
      <c r="BA4907" s="385"/>
      <c r="BB4907" s="416"/>
      <c r="BC4907" s="416"/>
      <c r="BD4907" s="416"/>
      <c r="BE4907" s="416"/>
      <c r="BF4907" s="416"/>
      <c r="BG4907" s="416"/>
      <c r="BH4907" s="416"/>
      <c r="BI4907" s="416"/>
      <c r="BJ4907" s="416"/>
    </row>
    <row r="4908" spans="10:62" x14ac:dyDescent="0.2">
      <c r="J4908" s="385"/>
      <c r="K4908" s="217"/>
      <c r="L4908" s="217"/>
      <c r="M4908" s="693"/>
      <c r="N4908" s="693"/>
      <c r="O4908" s="359"/>
      <c r="P4908" s="619"/>
      <c r="Q4908" s="672"/>
      <c r="R4908" s="672"/>
      <c r="S4908" s="672"/>
      <c r="T4908" s="385"/>
      <c r="U4908" s="385"/>
      <c r="V4908" s="385"/>
      <c r="W4908" s="385"/>
      <c r="X4908" s="693"/>
      <c r="Y4908" s="325"/>
      <c r="Z4908" s="308"/>
      <c r="AA4908" s="383"/>
      <c r="AC4908" s="325"/>
      <c r="AD4908" s="325"/>
      <c r="AF4908" s="383"/>
      <c r="AH4908" s="325"/>
      <c r="AI4908" s="325"/>
      <c r="AK4908" s="385"/>
      <c r="AL4908" s="385"/>
      <c r="AM4908" s="359"/>
      <c r="AN4908" s="385"/>
      <c r="AO4908" s="385"/>
      <c r="AP4908" s="385"/>
      <c r="AQ4908" s="385"/>
      <c r="AR4908" s="385"/>
      <c r="AS4908" s="385"/>
      <c r="AT4908" s="385"/>
      <c r="AU4908" s="359"/>
      <c r="AW4908" s="416"/>
      <c r="AX4908" s="694"/>
      <c r="AY4908" s="641"/>
      <c r="AZ4908" s="385"/>
      <c r="BA4908" s="385"/>
      <c r="BB4908" s="416"/>
      <c r="BC4908" s="416"/>
      <c r="BD4908" s="416"/>
      <c r="BE4908" s="416"/>
      <c r="BF4908" s="416"/>
      <c r="BG4908" s="416"/>
      <c r="BH4908" s="416"/>
      <c r="BI4908" s="416"/>
      <c r="BJ4908" s="416"/>
    </row>
    <row r="4909" spans="10:62" x14ac:dyDescent="0.2">
      <c r="J4909" s="385"/>
      <c r="K4909" s="217"/>
      <c r="L4909" s="217"/>
      <c r="M4909" s="693"/>
      <c r="N4909" s="693"/>
      <c r="O4909" s="359"/>
      <c r="P4909" s="619"/>
      <c r="Q4909" s="672"/>
      <c r="R4909" s="672"/>
      <c r="S4909" s="672"/>
      <c r="T4909" s="385"/>
      <c r="U4909" s="385"/>
      <c r="V4909" s="385"/>
      <c r="W4909" s="385"/>
      <c r="X4909" s="693"/>
      <c r="Y4909" s="325"/>
      <c r="Z4909" s="308"/>
      <c r="AA4909" s="383"/>
      <c r="AC4909" s="325"/>
      <c r="AD4909" s="325"/>
      <c r="AF4909" s="383"/>
      <c r="AH4909" s="325"/>
      <c r="AI4909" s="325"/>
      <c r="AK4909" s="385"/>
      <c r="AL4909" s="385"/>
      <c r="AM4909" s="359"/>
      <c r="AN4909" s="385"/>
      <c r="AO4909" s="385"/>
      <c r="AP4909" s="385"/>
      <c r="AQ4909" s="385"/>
      <c r="AR4909" s="385"/>
      <c r="AS4909" s="385"/>
      <c r="AT4909" s="385"/>
      <c r="AU4909" s="359"/>
      <c r="AW4909" s="416"/>
      <c r="AX4909" s="694"/>
      <c r="AY4909" s="641"/>
      <c r="AZ4909" s="385"/>
      <c r="BA4909" s="385"/>
      <c r="BB4909" s="416"/>
      <c r="BC4909" s="416"/>
      <c r="BD4909" s="416"/>
      <c r="BE4909" s="416"/>
      <c r="BF4909" s="416"/>
      <c r="BG4909" s="416"/>
      <c r="BH4909" s="416"/>
      <c r="BI4909" s="416"/>
      <c r="BJ4909" s="416"/>
    </row>
    <row r="4910" spans="10:62" x14ac:dyDescent="0.2">
      <c r="J4910" s="385"/>
      <c r="K4910" s="217"/>
      <c r="L4910" s="217"/>
      <c r="M4910" s="693"/>
      <c r="N4910" s="693"/>
      <c r="O4910" s="359"/>
      <c r="P4910" s="619"/>
      <c r="Q4910" s="672"/>
      <c r="R4910" s="672"/>
      <c r="S4910" s="672"/>
      <c r="T4910" s="385"/>
      <c r="U4910" s="385"/>
      <c r="V4910" s="385"/>
      <c r="W4910" s="385"/>
      <c r="X4910" s="693"/>
      <c r="Y4910" s="325"/>
      <c r="Z4910" s="308"/>
      <c r="AA4910" s="383"/>
      <c r="AC4910" s="325"/>
      <c r="AD4910" s="325"/>
      <c r="AF4910" s="383"/>
      <c r="AH4910" s="325"/>
      <c r="AI4910" s="325"/>
      <c r="AK4910" s="385"/>
      <c r="AL4910" s="385"/>
      <c r="AM4910" s="359"/>
      <c r="AN4910" s="385"/>
      <c r="AO4910" s="385"/>
      <c r="AP4910" s="385"/>
      <c r="AQ4910" s="385"/>
      <c r="AR4910" s="385"/>
      <c r="AS4910" s="385"/>
      <c r="AT4910" s="385"/>
      <c r="AU4910" s="359"/>
      <c r="AW4910" s="416"/>
      <c r="AX4910" s="694"/>
      <c r="AY4910" s="641"/>
      <c r="AZ4910" s="385"/>
      <c r="BA4910" s="385"/>
      <c r="BB4910" s="416"/>
      <c r="BC4910" s="416"/>
      <c r="BD4910" s="416"/>
      <c r="BE4910" s="416"/>
      <c r="BF4910" s="416"/>
      <c r="BG4910" s="416"/>
      <c r="BH4910" s="416"/>
      <c r="BI4910" s="416"/>
      <c r="BJ4910" s="416"/>
    </row>
    <row r="4911" spans="10:62" x14ac:dyDescent="0.2">
      <c r="J4911" s="385"/>
      <c r="K4911" s="217"/>
      <c r="L4911" s="217"/>
      <c r="M4911" s="693"/>
      <c r="N4911" s="693"/>
      <c r="O4911" s="359"/>
      <c r="P4911" s="619"/>
      <c r="Q4911" s="672"/>
      <c r="R4911" s="672"/>
      <c r="S4911" s="672"/>
      <c r="T4911" s="385"/>
      <c r="U4911" s="385"/>
      <c r="V4911" s="385"/>
      <c r="W4911" s="385"/>
      <c r="X4911" s="693"/>
      <c r="Y4911" s="325"/>
      <c r="Z4911" s="308"/>
      <c r="AA4911" s="383"/>
      <c r="AC4911" s="325"/>
      <c r="AD4911" s="325"/>
      <c r="AF4911" s="383"/>
      <c r="AH4911" s="325"/>
      <c r="AI4911" s="325"/>
      <c r="AK4911" s="385"/>
      <c r="AL4911" s="385"/>
      <c r="AM4911" s="359"/>
      <c r="AN4911" s="385"/>
      <c r="AO4911" s="385"/>
      <c r="AP4911" s="385"/>
      <c r="AQ4911" s="385"/>
      <c r="AR4911" s="385"/>
      <c r="AS4911" s="385"/>
      <c r="AT4911" s="385"/>
      <c r="AU4911" s="359"/>
      <c r="AW4911" s="416"/>
      <c r="AX4911" s="694"/>
      <c r="AY4911" s="641"/>
      <c r="AZ4911" s="385"/>
      <c r="BA4911" s="385"/>
      <c r="BB4911" s="416"/>
      <c r="BC4911" s="416"/>
      <c r="BD4911" s="416"/>
      <c r="BE4911" s="416"/>
      <c r="BF4911" s="416"/>
      <c r="BG4911" s="416"/>
      <c r="BH4911" s="416"/>
      <c r="BI4911" s="416"/>
      <c r="BJ4911" s="416"/>
    </row>
    <row r="4912" spans="10:62" x14ac:dyDescent="0.2">
      <c r="J4912" s="385"/>
      <c r="K4912" s="217"/>
      <c r="L4912" s="217"/>
      <c r="M4912" s="693"/>
      <c r="N4912" s="693"/>
      <c r="O4912" s="359"/>
      <c r="P4912" s="619"/>
      <c r="Q4912" s="672"/>
      <c r="R4912" s="672"/>
      <c r="S4912" s="672"/>
      <c r="T4912" s="385"/>
      <c r="U4912" s="385"/>
      <c r="V4912" s="385"/>
      <c r="W4912" s="385"/>
      <c r="X4912" s="693"/>
      <c r="Y4912" s="325"/>
      <c r="Z4912" s="308"/>
      <c r="AA4912" s="383"/>
      <c r="AC4912" s="325"/>
      <c r="AD4912" s="325"/>
      <c r="AF4912" s="383"/>
      <c r="AH4912" s="325"/>
      <c r="AI4912" s="325"/>
      <c r="AK4912" s="385"/>
      <c r="AL4912" s="385"/>
      <c r="AM4912" s="359"/>
      <c r="AN4912" s="385"/>
      <c r="AO4912" s="385"/>
      <c r="AP4912" s="385"/>
      <c r="AQ4912" s="385"/>
      <c r="AR4912" s="385"/>
      <c r="AS4912" s="385"/>
      <c r="AT4912" s="385"/>
      <c r="AU4912" s="359"/>
      <c r="AW4912" s="416"/>
      <c r="AX4912" s="694"/>
      <c r="AY4912" s="641"/>
      <c r="AZ4912" s="385"/>
      <c r="BA4912" s="385"/>
      <c r="BB4912" s="416"/>
      <c r="BC4912" s="416"/>
      <c r="BD4912" s="416"/>
      <c r="BE4912" s="416"/>
      <c r="BF4912" s="416"/>
      <c r="BG4912" s="416"/>
      <c r="BH4912" s="416"/>
      <c r="BI4912" s="416"/>
      <c r="BJ4912" s="416"/>
    </row>
    <row r="4913" spans="10:62" x14ac:dyDescent="0.2">
      <c r="J4913" s="385"/>
      <c r="K4913" s="217"/>
      <c r="L4913" s="217"/>
      <c r="M4913" s="693"/>
      <c r="N4913" s="693"/>
      <c r="O4913" s="359"/>
      <c r="P4913" s="619"/>
      <c r="Q4913" s="672"/>
      <c r="R4913" s="672"/>
      <c r="S4913" s="672"/>
      <c r="T4913" s="385"/>
      <c r="U4913" s="385"/>
      <c r="V4913" s="385"/>
      <c r="W4913" s="385"/>
      <c r="X4913" s="693"/>
      <c r="Y4913" s="325"/>
      <c r="Z4913" s="308"/>
      <c r="AA4913" s="383"/>
      <c r="AC4913" s="325"/>
      <c r="AD4913" s="325"/>
      <c r="AF4913" s="383"/>
      <c r="AH4913" s="325"/>
      <c r="AI4913" s="325"/>
      <c r="AK4913" s="385"/>
      <c r="AL4913" s="385"/>
      <c r="AM4913" s="359"/>
      <c r="AN4913" s="385"/>
      <c r="AO4913" s="385"/>
      <c r="AP4913" s="385"/>
      <c r="AQ4913" s="385"/>
      <c r="AR4913" s="385"/>
      <c r="AS4913" s="385"/>
      <c r="AT4913" s="385"/>
      <c r="AU4913" s="359"/>
      <c r="AW4913" s="416"/>
      <c r="AX4913" s="694"/>
      <c r="AY4913" s="641"/>
      <c r="AZ4913" s="385"/>
      <c r="BA4913" s="385"/>
      <c r="BB4913" s="416"/>
      <c r="BC4913" s="416"/>
      <c r="BD4913" s="416"/>
      <c r="BE4913" s="416"/>
      <c r="BF4913" s="416"/>
      <c r="BG4913" s="416"/>
      <c r="BH4913" s="416"/>
      <c r="BI4913" s="416"/>
      <c r="BJ4913" s="416"/>
    </row>
    <row r="4914" spans="10:62" x14ac:dyDescent="0.2">
      <c r="J4914" s="385"/>
      <c r="K4914" s="217"/>
      <c r="L4914" s="217"/>
      <c r="M4914" s="693"/>
      <c r="N4914" s="693"/>
      <c r="O4914" s="359"/>
      <c r="P4914" s="619"/>
      <c r="Q4914" s="672"/>
      <c r="R4914" s="672"/>
      <c r="S4914" s="672"/>
      <c r="T4914" s="385"/>
      <c r="U4914" s="385"/>
      <c r="V4914" s="385"/>
      <c r="W4914" s="385"/>
      <c r="X4914" s="693"/>
      <c r="Y4914" s="325"/>
      <c r="Z4914" s="308"/>
      <c r="AA4914" s="383"/>
      <c r="AC4914" s="325"/>
      <c r="AD4914" s="325"/>
      <c r="AF4914" s="383"/>
      <c r="AH4914" s="325"/>
      <c r="AI4914" s="325"/>
      <c r="AK4914" s="385"/>
      <c r="AL4914" s="385"/>
      <c r="AM4914" s="359"/>
      <c r="AN4914" s="385"/>
      <c r="AO4914" s="385"/>
      <c r="AP4914" s="385"/>
      <c r="AQ4914" s="385"/>
      <c r="AR4914" s="385"/>
      <c r="AS4914" s="385"/>
      <c r="AT4914" s="385"/>
      <c r="AU4914" s="359"/>
      <c r="AW4914" s="416"/>
      <c r="AX4914" s="694"/>
      <c r="AY4914" s="641"/>
      <c r="AZ4914" s="385"/>
      <c r="BA4914" s="385"/>
      <c r="BB4914" s="416"/>
      <c r="BC4914" s="416"/>
      <c r="BD4914" s="416"/>
      <c r="BE4914" s="416"/>
      <c r="BF4914" s="416"/>
      <c r="BG4914" s="416"/>
      <c r="BH4914" s="416"/>
      <c r="BI4914" s="416"/>
      <c r="BJ4914" s="416"/>
    </row>
    <row r="4915" spans="10:62" x14ac:dyDescent="0.2">
      <c r="J4915" s="385"/>
      <c r="K4915" s="217"/>
      <c r="L4915" s="217"/>
      <c r="M4915" s="693"/>
      <c r="N4915" s="693"/>
      <c r="O4915" s="359"/>
      <c r="P4915" s="619"/>
      <c r="Q4915" s="672"/>
      <c r="R4915" s="672"/>
      <c r="S4915" s="672"/>
      <c r="T4915" s="385"/>
      <c r="U4915" s="385"/>
      <c r="V4915" s="385"/>
      <c r="W4915" s="385"/>
      <c r="X4915" s="693"/>
      <c r="Y4915" s="325"/>
      <c r="Z4915" s="308"/>
      <c r="AA4915" s="383"/>
      <c r="AC4915" s="325"/>
      <c r="AD4915" s="325"/>
      <c r="AF4915" s="383"/>
      <c r="AH4915" s="325"/>
      <c r="AI4915" s="325"/>
      <c r="AK4915" s="385"/>
      <c r="AL4915" s="385"/>
      <c r="AM4915" s="359"/>
      <c r="AN4915" s="385"/>
      <c r="AO4915" s="385"/>
      <c r="AP4915" s="385"/>
      <c r="AQ4915" s="385"/>
      <c r="AR4915" s="385"/>
      <c r="AS4915" s="385"/>
      <c r="AT4915" s="385"/>
      <c r="AU4915" s="359"/>
      <c r="AW4915" s="416"/>
      <c r="AX4915" s="694"/>
      <c r="AY4915" s="641"/>
      <c r="AZ4915" s="385"/>
      <c r="BA4915" s="385"/>
      <c r="BB4915" s="416"/>
      <c r="BC4915" s="416"/>
      <c r="BD4915" s="416"/>
      <c r="BE4915" s="416"/>
      <c r="BF4915" s="416"/>
      <c r="BG4915" s="416"/>
      <c r="BH4915" s="416"/>
      <c r="BI4915" s="416"/>
      <c r="BJ4915" s="416"/>
    </row>
    <row r="4916" spans="10:62" x14ac:dyDescent="0.2">
      <c r="J4916" s="385"/>
      <c r="K4916" s="217"/>
      <c r="L4916" s="217"/>
      <c r="M4916" s="693"/>
      <c r="N4916" s="693"/>
      <c r="O4916" s="359"/>
      <c r="P4916" s="619"/>
      <c r="Q4916" s="672"/>
      <c r="R4916" s="672"/>
      <c r="S4916" s="672"/>
      <c r="T4916" s="385"/>
      <c r="U4916" s="385"/>
      <c r="V4916" s="385"/>
      <c r="W4916" s="385"/>
      <c r="X4916" s="693"/>
      <c r="Y4916" s="325"/>
      <c r="Z4916" s="308"/>
      <c r="AA4916" s="383"/>
      <c r="AC4916" s="325"/>
      <c r="AD4916" s="325"/>
      <c r="AF4916" s="383"/>
      <c r="AH4916" s="325"/>
      <c r="AI4916" s="325"/>
      <c r="AK4916" s="385"/>
      <c r="AL4916" s="385"/>
      <c r="AM4916" s="359"/>
      <c r="AN4916" s="385"/>
      <c r="AO4916" s="385"/>
      <c r="AP4916" s="385"/>
      <c r="AQ4916" s="385"/>
      <c r="AR4916" s="385"/>
      <c r="AS4916" s="385"/>
      <c r="AT4916" s="385"/>
      <c r="AU4916" s="359"/>
      <c r="AW4916" s="416"/>
      <c r="AX4916" s="694"/>
      <c r="AY4916" s="641"/>
      <c r="AZ4916" s="385"/>
      <c r="BA4916" s="385"/>
      <c r="BB4916" s="416"/>
      <c r="BC4916" s="416"/>
      <c r="BD4916" s="416"/>
      <c r="BE4916" s="416"/>
      <c r="BF4916" s="416"/>
      <c r="BG4916" s="416"/>
      <c r="BH4916" s="416"/>
      <c r="BI4916" s="416"/>
      <c r="BJ4916" s="416"/>
    </row>
    <row r="4917" spans="10:62" x14ac:dyDescent="0.2">
      <c r="J4917" s="385"/>
      <c r="K4917" s="217"/>
      <c r="L4917" s="217"/>
      <c r="M4917" s="693"/>
      <c r="N4917" s="693"/>
      <c r="O4917" s="359"/>
      <c r="P4917" s="619"/>
      <c r="Q4917" s="672"/>
      <c r="R4917" s="672"/>
      <c r="S4917" s="672"/>
      <c r="T4917" s="385"/>
      <c r="U4917" s="385"/>
      <c r="V4917" s="385"/>
      <c r="W4917" s="385"/>
      <c r="X4917" s="693"/>
      <c r="Y4917" s="325"/>
      <c r="Z4917" s="308"/>
      <c r="AA4917" s="383"/>
      <c r="AC4917" s="325"/>
      <c r="AD4917" s="325"/>
      <c r="AF4917" s="383"/>
      <c r="AH4917" s="325"/>
      <c r="AI4917" s="325"/>
      <c r="AK4917" s="385"/>
      <c r="AL4917" s="385"/>
      <c r="AM4917" s="359"/>
      <c r="AN4917" s="385"/>
      <c r="AO4917" s="385"/>
      <c r="AP4917" s="385"/>
      <c r="AQ4917" s="385"/>
      <c r="AR4917" s="385"/>
      <c r="AS4917" s="385"/>
      <c r="AT4917" s="385"/>
      <c r="AU4917" s="359"/>
      <c r="AW4917" s="416"/>
      <c r="AX4917" s="694"/>
      <c r="AY4917" s="641"/>
      <c r="AZ4917" s="385"/>
      <c r="BA4917" s="385"/>
      <c r="BB4917" s="416"/>
      <c r="BC4917" s="416"/>
      <c r="BD4917" s="416"/>
      <c r="BE4917" s="416"/>
      <c r="BF4917" s="416"/>
      <c r="BG4917" s="416"/>
      <c r="BH4917" s="416"/>
      <c r="BI4917" s="416"/>
      <c r="BJ4917" s="416"/>
    </row>
    <row r="4918" spans="10:62" x14ac:dyDescent="0.2">
      <c r="J4918" s="385"/>
      <c r="K4918" s="217"/>
      <c r="L4918" s="217"/>
      <c r="M4918" s="693"/>
      <c r="N4918" s="693"/>
      <c r="O4918" s="359"/>
      <c r="P4918" s="619"/>
      <c r="Q4918" s="672"/>
      <c r="R4918" s="672"/>
      <c r="S4918" s="672"/>
      <c r="T4918" s="385"/>
      <c r="U4918" s="385"/>
      <c r="V4918" s="385"/>
      <c r="W4918" s="385"/>
      <c r="X4918" s="693"/>
      <c r="Y4918" s="325"/>
      <c r="Z4918" s="308"/>
      <c r="AA4918" s="383"/>
      <c r="AC4918" s="325"/>
      <c r="AD4918" s="325"/>
      <c r="AF4918" s="383"/>
      <c r="AH4918" s="325"/>
      <c r="AI4918" s="325"/>
      <c r="AK4918" s="385"/>
      <c r="AL4918" s="385"/>
      <c r="AM4918" s="359"/>
      <c r="AN4918" s="385"/>
      <c r="AO4918" s="385"/>
      <c r="AP4918" s="385"/>
      <c r="AQ4918" s="385"/>
      <c r="AR4918" s="385"/>
      <c r="AS4918" s="385"/>
      <c r="AT4918" s="385"/>
      <c r="AU4918" s="359"/>
      <c r="AW4918" s="416"/>
      <c r="AX4918" s="694"/>
      <c r="AY4918" s="641"/>
      <c r="AZ4918" s="385"/>
      <c r="BA4918" s="385"/>
      <c r="BB4918" s="416"/>
      <c r="BC4918" s="416"/>
      <c r="BD4918" s="416"/>
      <c r="BE4918" s="416"/>
      <c r="BF4918" s="416"/>
      <c r="BG4918" s="416"/>
      <c r="BH4918" s="416"/>
      <c r="BI4918" s="416"/>
      <c r="BJ4918" s="416"/>
    </row>
    <row r="4919" spans="10:62" x14ac:dyDescent="0.2">
      <c r="J4919" s="385"/>
      <c r="K4919" s="217"/>
      <c r="L4919" s="217"/>
      <c r="M4919" s="693"/>
      <c r="N4919" s="693"/>
      <c r="O4919" s="359"/>
      <c r="P4919" s="619"/>
      <c r="Q4919" s="672"/>
      <c r="R4919" s="672"/>
      <c r="S4919" s="672"/>
      <c r="T4919" s="385"/>
      <c r="U4919" s="385"/>
      <c r="V4919" s="385"/>
      <c r="W4919" s="385"/>
      <c r="X4919" s="693"/>
      <c r="Y4919" s="325"/>
      <c r="Z4919" s="308"/>
      <c r="AA4919" s="383"/>
      <c r="AC4919" s="325"/>
      <c r="AD4919" s="325"/>
      <c r="AF4919" s="383"/>
      <c r="AH4919" s="325"/>
      <c r="AI4919" s="325"/>
      <c r="AK4919" s="385"/>
      <c r="AL4919" s="385"/>
      <c r="AM4919" s="359"/>
      <c r="AN4919" s="385"/>
      <c r="AO4919" s="385"/>
      <c r="AP4919" s="385"/>
      <c r="AQ4919" s="385"/>
      <c r="AR4919" s="385"/>
      <c r="AS4919" s="385"/>
      <c r="AT4919" s="385"/>
      <c r="AU4919" s="359"/>
      <c r="AW4919" s="416"/>
      <c r="AX4919" s="694"/>
      <c r="AY4919" s="641"/>
      <c r="AZ4919" s="385"/>
      <c r="BA4919" s="385"/>
      <c r="BB4919" s="416"/>
      <c r="BC4919" s="416"/>
      <c r="BD4919" s="416"/>
      <c r="BE4919" s="416"/>
      <c r="BF4919" s="416"/>
      <c r="BG4919" s="416"/>
      <c r="BH4919" s="416"/>
      <c r="BI4919" s="416"/>
      <c r="BJ4919" s="416"/>
    </row>
    <row r="4920" spans="10:62" x14ac:dyDescent="0.2">
      <c r="J4920" s="385"/>
      <c r="K4920" s="217"/>
      <c r="L4920" s="217"/>
      <c r="M4920" s="693"/>
      <c r="N4920" s="693"/>
      <c r="O4920" s="359"/>
      <c r="P4920" s="619"/>
      <c r="Q4920" s="672"/>
      <c r="R4920" s="672"/>
      <c r="S4920" s="672"/>
      <c r="T4920" s="385"/>
      <c r="U4920" s="385"/>
      <c r="V4920" s="385"/>
      <c r="W4920" s="385"/>
      <c r="X4920" s="693"/>
      <c r="Y4920" s="325"/>
      <c r="Z4920" s="308"/>
      <c r="AA4920" s="383"/>
      <c r="AC4920" s="325"/>
      <c r="AD4920" s="325"/>
      <c r="AF4920" s="383"/>
      <c r="AH4920" s="325"/>
      <c r="AI4920" s="325"/>
      <c r="AK4920" s="385"/>
      <c r="AL4920" s="385"/>
      <c r="AM4920" s="359"/>
      <c r="AN4920" s="385"/>
      <c r="AO4920" s="385"/>
      <c r="AP4920" s="385"/>
      <c r="AQ4920" s="385"/>
      <c r="AR4920" s="385"/>
      <c r="AS4920" s="385"/>
      <c r="AT4920" s="385"/>
      <c r="AU4920" s="359"/>
      <c r="AW4920" s="416"/>
      <c r="AX4920" s="694"/>
      <c r="AY4920" s="641"/>
      <c r="AZ4920" s="385"/>
      <c r="BA4920" s="385"/>
      <c r="BB4920" s="416"/>
      <c r="BC4920" s="416"/>
      <c r="BD4920" s="416"/>
      <c r="BE4920" s="416"/>
      <c r="BF4920" s="416"/>
      <c r="BG4920" s="416"/>
      <c r="BH4920" s="416"/>
      <c r="BI4920" s="416"/>
      <c r="BJ4920" s="416"/>
    </row>
    <row r="4921" spans="10:62" x14ac:dyDescent="0.2">
      <c r="J4921" s="385"/>
      <c r="K4921" s="217"/>
      <c r="L4921" s="217"/>
      <c r="M4921" s="693"/>
      <c r="N4921" s="693"/>
      <c r="O4921" s="359"/>
      <c r="P4921" s="619"/>
      <c r="Q4921" s="672"/>
      <c r="R4921" s="672"/>
      <c r="S4921" s="672"/>
      <c r="T4921" s="385"/>
      <c r="U4921" s="385"/>
      <c r="V4921" s="385"/>
      <c r="W4921" s="385"/>
      <c r="X4921" s="693"/>
      <c r="Y4921" s="325"/>
      <c r="Z4921" s="308"/>
      <c r="AA4921" s="383"/>
      <c r="AC4921" s="325"/>
      <c r="AD4921" s="325"/>
      <c r="AF4921" s="383"/>
      <c r="AH4921" s="325"/>
      <c r="AI4921" s="325"/>
      <c r="AK4921" s="385"/>
      <c r="AL4921" s="385"/>
      <c r="AM4921" s="359"/>
      <c r="AN4921" s="385"/>
      <c r="AO4921" s="385"/>
      <c r="AP4921" s="385"/>
      <c r="AQ4921" s="385"/>
      <c r="AR4921" s="385"/>
      <c r="AS4921" s="385"/>
      <c r="AT4921" s="385"/>
      <c r="AU4921" s="359"/>
      <c r="AW4921" s="416"/>
      <c r="AX4921" s="694"/>
      <c r="AY4921" s="641"/>
      <c r="AZ4921" s="385"/>
      <c r="BA4921" s="385"/>
      <c r="BB4921" s="416"/>
      <c r="BC4921" s="416"/>
      <c r="BD4921" s="416"/>
      <c r="BE4921" s="416"/>
      <c r="BF4921" s="416"/>
      <c r="BG4921" s="416"/>
      <c r="BH4921" s="416"/>
      <c r="BI4921" s="416"/>
      <c r="BJ4921" s="416"/>
    </row>
    <row r="4922" spans="10:62" x14ac:dyDescent="0.2">
      <c r="J4922" s="385"/>
      <c r="K4922" s="217"/>
      <c r="L4922" s="217"/>
      <c r="M4922" s="693"/>
      <c r="N4922" s="693"/>
      <c r="O4922" s="359"/>
      <c r="P4922" s="619"/>
      <c r="Q4922" s="672"/>
      <c r="R4922" s="672"/>
      <c r="S4922" s="672"/>
      <c r="T4922" s="385"/>
      <c r="U4922" s="385"/>
      <c r="V4922" s="385"/>
      <c r="W4922" s="385"/>
      <c r="X4922" s="693"/>
      <c r="Y4922" s="325"/>
      <c r="Z4922" s="308"/>
      <c r="AA4922" s="383"/>
      <c r="AC4922" s="325"/>
      <c r="AD4922" s="325"/>
      <c r="AF4922" s="383"/>
      <c r="AH4922" s="325"/>
      <c r="AI4922" s="325"/>
      <c r="AK4922" s="385"/>
      <c r="AL4922" s="385"/>
      <c r="AM4922" s="359"/>
      <c r="AN4922" s="385"/>
      <c r="AO4922" s="385"/>
      <c r="AP4922" s="385"/>
      <c r="AQ4922" s="385"/>
      <c r="AR4922" s="385"/>
      <c r="AS4922" s="385"/>
      <c r="AT4922" s="385"/>
      <c r="AU4922" s="359"/>
      <c r="AW4922" s="416"/>
      <c r="AX4922" s="694"/>
      <c r="AY4922" s="641"/>
      <c r="AZ4922" s="385"/>
      <c r="BA4922" s="385"/>
      <c r="BB4922" s="416"/>
      <c r="BC4922" s="416"/>
      <c r="BD4922" s="416"/>
      <c r="BE4922" s="416"/>
      <c r="BF4922" s="416"/>
      <c r="BG4922" s="416"/>
      <c r="BH4922" s="416"/>
      <c r="BI4922" s="416"/>
      <c r="BJ4922" s="416"/>
    </row>
    <row r="4923" spans="10:62" x14ac:dyDescent="0.2">
      <c r="J4923" s="385"/>
      <c r="K4923" s="217"/>
      <c r="L4923" s="217"/>
      <c r="M4923" s="693"/>
      <c r="N4923" s="693"/>
      <c r="O4923" s="359"/>
      <c r="P4923" s="619"/>
      <c r="Q4923" s="672"/>
      <c r="R4923" s="672"/>
      <c r="S4923" s="672"/>
      <c r="T4923" s="385"/>
      <c r="U4923" s="385"/>
      <c r="V4923" s="385"/>
      <c r="W4923" s="385"/>
      <c r="X4923" s="693"/>
      <c r="Y4923" s="325"/>
      <c r="Z4923" s="308"/>
      <c r="AA4923" s="383"/>
      <c r="AC4923" s="325"/>
      <c r="AD4923" s="325"/>
      <c r="AF4923" s="383"/>
      <c r="AH4923" s="325"/>
      <c r="AI4923" s="325"/>
      <c r="AK4923" s="385"/>
      <c r="AL4923" s="385"/>
      <c r="AM4923" s="359"/>
      <c r="AN4923" s="385"/>
      <c r="AO4923" s="385"/>
      <c r="AP4923" s="385"/>
      <c r="AQ4923" s="385"/>
      <c r="AR4923" s="385"/>
      <c r="AS4923" s="385"/>
      <c r="AT4923" s="385"/>
      <c r="AU4923" s="359"/>
      <c r="AW4923" s="416"/>
      <c r="AX4923" s="694"/>
      <c r="AY4923" s="641"/>
      <c r="AZ4923" s="385"/>
      <c r="BA4923" s="385"/>
      <c r="BB4923" s="416"/>
      <c r="BC4923" s="416"/>
      <c r="BD4923" s="416"/>
      <c r="BE4923" s="416"/>
      <c r="BF4923" s="416"/>
      <c r="BG4923" s="416"/>
      <c r="BH4923" s="416"/>
      <c r="BI4923" s="416"/>
      <c r="BJ4923" s="416"/>
    </row>
    <row r="4924" spans="10:62" x14ac:dyDescent="0.2">
      <c r="J4924" s="385"/>
      <c r="K4924" s="217"/>
      <c r="L4924" s="217"/>
      <c r="M4924" s="693"/>
      <c r="N4924" s="693"/>
      <c r="O4924" s="359"/>
      <c r="P4924" s="619"/>
      <c r="Q4924" s="672"/>
      <c r="R4924" s="672"/>
      <c r="S4924" s="672"/>
      <c r="T4924" s="385"/>
      <c r="U4924" s="385"/>
      <c r="V4924" s="385"/>
      <c r="W4924" s="385"/>
      <c r="X4924" s="693"/>
      <c r="Y4924" s="325"/>
      <c r="Z4924" s="308"/>
      <c r="AA4924" s="383"/>
      <c r="AC4924" s="325"/>
      <c r="AD4924" s="325"/>
      <c r="AF4924" s="383"/>
      <c r="AH4924" s="325"/>
      <c r="AI4924" s="325"/>
      <c r="AK4924" s="385"/>
      <c r="AL4924" s="385"/>
      <c r="AM4924" s="359"/>
      <c r="AN4924" s="385"/>
      <c r="AO4924" s="385"/>
      <c r="AP4924" s="385"/>
      <c r="AQ4924" s="385"/>
      <c r="AR4924" s="385"/>
      <c r="AS4924" s="385"/>
      <c r="AT4924" s="385"/>
      <c r="AU4924" s="359"/>
      <c r="AW4924" s="416"/>
      <c r="AX4924" s="694"/>
      <c r="AY4924" s="641"/>
      <c r="AZ4924" s="385"/>
      <c r="BA4924" s="385"/>
      <c r="BB4924" s="416"/>
      <c r="BC4924" s="416"/>
      <c r="BD4924" s="416"/>
      <c r="BE4924" s="416"/>
      <c r="BF4924" s="416"/>
      <c r="BG4924" s="416"/>
      <c r="BH4924" s="416"/>
      <c r="BI4924" s="416"/>
      <c r="BJ4924" s="416"/>
    </row>
    <row r="4925" spans="10:62" x14ac:dyDescent="0.2">
      <c r="J4925" s="385"/>
      <c r="K4925" s="217"/>
      <c r="L4925" s="217"/>
      <c r="M4925" s="693"/>
      <c r="N4925" s="693"/>
      <c r="O4925" s="359"/>
      <c r="P4925" s="619"/>
      <c r="Q4925" s="672"/>
      <c r="R4925" s="672"/>
      <c r="S4925" s="672"/>
      <c r="T4925" s="385"/>
      <c r="U4925" s="385"/>
      <c r="V4925" s="385"/>
      <c r="W4925" s="385"/>
      <c r="X4925" s="693"/>
      <c r="Y4925" s="325"/>
      <c r="Z4925" s="308"/>
      <c r="AA4925" s="383"/>
      <c r="AC4925" s="325"/>
      <c r="AD4925" s="325"/>
      <c r="AF4925" s="383"/>
      <c r="AH4925" s="325"/>
      <c r="AI4925" s="325"/>
      <c r="AK4925" s="385"/>
      <c r="AL4925" s="385"/>
      <c r="AM4925" s="359"/>
      <c r="AN4925" s="385"/>
      <c r="AO4925" s="385"/>
      <c r="AP4925" s="385"/>
      <c r="AQ4925" s="385"/>
      <c r="AR4925" s="385"/>
      <c r="AS4925" s="385"/>
      <c r="AT4925" s="385"/>
      <c r="AU4925" s="359"/>
      <c r="AW4925" s="416"/>
      <c r="AX4925" s="694"/>
      <c r="AY4925" s="641"/>
      <c r="AZ4925" s="385"/>
      <c r="BA4925" s="385"/>
      <c r="BB4925" s="416"/>
      <c r="BC4925" s="416"/>
      <c r="BD4925" s="416"/>
      <c r="BE4925" s="416"/>
      <c r="BF4925" s="416"/>
      <c r="BG4925" s="416"/>
      <c r="BH4925" s="416"/>
      <c r="BI4925" s="416"/>
      <c r="BJ4925" s="416"/>
    </row>
    <row r="4926" spans="10:62" x14ac:dyDescent="0.2">
      <c r="J4926" s="385"/>
      <c r="K4926" s="217"/>
      <c r="L4926" s="217"/>
      <c r="M4926" s="693"/>
      <c r="N4926" s="693"/>
      <c r="O4926" s="359"/>
      <c r="P4926" s="619"/>
      <c r="Q4926" s="672"/>
      <c r="R4926" s="672"/>
      <c r="S4926" s="672"/>
      <c r="T4926" s="385"/>
      <c r="U4926" s="385"/>
      <c r="V4926" s="385"/>
      <c r="W4926" s="385"/>
      <c r="X4926" s="693"/>
      <c r="Y4926" s="325"/>
      <c r="Z4926" s="308"/>
      <c r="AA4926" s="383"/>
      <c r="AC4926" s="325"/>
      <c r="AD4926" s="325"/>
      <c r="AF4926" s="383"/>
      <c r="AH4926" s="325"/>
      <c r="AI4926" s="325"/>
      <c r="AK4926" s="385"/>
      <c r="AL4926" s="385"/>
      <c r="AM4926" s="359"/>
      <c r="AN4926" s="385"/>
      <c r="AO4926" s="385"/>
      <c r="AP4926" s="385"/>
      <c r="AQ4926" s="385"/>
      <c r="AR4926" s="385"/>
      <c r="AS4926" s="385"/>
      <c r="AT4926" s="385"/>
      <c r="AU4926" s="359"/>
      <c r="AW4926" s="416"/>
      <c r="AX4926" s="694"/>
      <c r="AY4926" s="641"/>
      <c r="AZ4926" s="385"/>
      <c r="BA4926" s="385"/>
      <c r="BB4926" s="416"/>
      <c r="BC4926" s="416"/>
      <c r="BD4926" s="416"/>
      <c r="BE4926" s="416"/>
      <c r="BF4926" s="416"/>
      <c r="BG4926" s="416"/>
      <c r="BH4926" s="416"/>
      <c r="BI4926" s="416"/>
      <c r="BJ4926" s="416"/>
    </row>
    <row r="4927" spans="10:62" x14ac:dyDescent="0.2">
      <c r="J4927" s="385"/>
      <c r="K4927" s="217"/>
      <c r="L4927" s="217"/>
      <c r="M4927" s="693"/>
      <c r="N4927" s="693"/>
      <c r="O4927" s="359"/>
      <c r="P4927" s="619"/>
      <c r="Q4927" s="672"/>
      <c r="R4927" s="672"/>
      <c r="S4927" s="672"/>
      <c r="T4927" s="385"/>
      <c r="U4927" s="385"/>
      <c r="V4927" s="385"/>
      <c r="W4927" s="385"/>
      <c r="X4927" s="693"/>
      <c r="Y4927" s="325"/>
      <c r="Z4927" s="308"/>
      <c r="AA4927" s="383"/>
      <c r="AC4927" s="325"/>
      <c r="AD4927" s="325"/>
      <c r="AF4927" s="383"/>
      <c r="AH4927" s="325"/>
      <c r="AI4927" s="325"/>
      <c r="AK4927" s="385"/>
      <c r="AL4927" s="385"/>
      <c r="AM4927" s="359"/>
      <c r="AN4927" s="385"/>
      <c r="AO4927" s="385"/>
      <c r="AP4927" s="385"/>
      <c r="AQ4927" s="385"/>
      <c r="AR4927" s="385"/>
      <c r="AS4927" s="385"/>
      <c r="AT4927" s="385"/>
      <c r="AU4927" s="359"/>
      <c r="AW4927" s="416"/>
      <c r="AX4927" s="694"/>
      <c r="AY4927" s="641"/>
      <c r="AZ4927" s="385"/>
      <c r="BA4927" s="385"/>
      <c r="BB4927" s="416"/>
      <c r="BC4927" s="416"/>
      <c r="BD4927" s="416"/>
      <c r="BE4927" s="416"/>
      <c r="BF4927" s="416"/>
      <c r="BG4927" s="416"/>
      <c r="BH4927" s="416"/>
      <c r="BI4927" s="416"/>
      <c r="BJ4927" s="416"/>
    </row>
    <row r="4928" spans="10:62" x14ac:dyDescent="0.2">
      <c r="J4928" s="385"/>
      <c r="K4928" s="217"/>
      <c r="L4928" s="217"/>
      <c r="M4928" s="693"/>
      <c r="N4928" s="693"/>
      <c r="O4928" s="359"/>
      <c r="P4928" s="619"/>
      <c r="Q4928" s="672"/>
      <c r="R4928" s="672"/>
      <c r="S4928" s="672"/>
      <c r="T4928" s="385"/>
      <c r="U4928" s="385"/>
      <c r="V4928" s="385"/>
      <c r="W4928" s="385"/>
      <c r="X4928" s="693"/>
      <c r="Y4928" s="325"/>
      <c r="Z4928" s="308"/>
      <c r="AA4928" s="383"/>
      <c r="AC4928" s="325"/>
      <c r="AD4928" s="325"/>
      <c r="AF4928" s="383"/>
      <c r="AH4928" s="325"/>
      <c r="AI4928" s="325"/>
      <c r="AK4928" s="385"/>
      <c r="AL4928" s="385"/>
      <c r="AM4928" s="359"/>
      <c r="AN4928" s="385"/>
      <c r="AO4928" s="385"/>
      <c r="AP4928" s="385"/>
      <c r="AQ4928" s="385"/>
      <c r="AR4928" s="385"/>
      <c r="AS4928" s="385"/>
      <c r="AT4928" s="385"/>
      <c r="AU4928" s="359"/>
      <c r="AW4928" s="416"/>
      <c r="AX4928" s="694"/>
      <c r="AY4928" s="641"/>
      <c r="AZ4928" s="385"/>
      <c r="BA4928" s="385"/>
      <c r="BB4928" s="416"/>
      <c r="BC4928" s="416"/>
      <c r="BD4928" s="416"/>
      <c r="BE4928" s="416"/>
      <c r="BF4928" s="416"/>
      <c r="BG4928" s="416"/>
      <c r="BH4928" s="416"/>
      <c r="BI4928" s="416"/>
      <c r="BJ4928" s="416"/>
    </row>
    <row r="4929" spans="10:62" x14ac:dyDescent="0.2">
      <c r="J4929" s="385"/>
      <c r="K4929" s="217"/>
      <c r="L4929" s="217"/>
      <c r="M4929" s="693"/>
      <c r="N4929" s="693"/>
      <c r="O4929" s="359"/>
      <c r="P4929" s="619"/>
      <c r="Q4929" s="672"/>
      <c r="R4929" s="672"/>
      <c r="S4929" s="672"/>
      <c r="T4929" s="385"/>
      <c r="U4929" s="385"/>
      <c r="V4929" s="385"/>
      <c r="W4929" s="385"/>
      <c r="X4929" s="693"/>
      <c r="Y4929" s="325"/>
      <c r="Z4929" s="308"/>
      <c r="AA4929" s="383"/>
      <c r="AC4929" s="325"/>
      <c r="AD4929" s="325"/>
      <c r="AF4929" s="383"/>
      <c r="AH4929" s="325"/>
      <c r="AI4929" s="325"/>
      <c r="AK4929" s="385"/>
      <c r="AL4929" s="385"/>
      <c r="AM4929" s="359"/>
      <c r="AN4929" s="385"/>
      <c r="AO4929" s="385"/>
      <c r="AP4929" s="385"/>
      <c r="AQ4929" s="385"/>
      <c r="AR4929" s="385"/>
      <c r="AS4929" s="385"/>
      <c r="AT4929" s="385"/>
      <c r="AU4929" s="359"/>
      <c r="AW4929" s="416"/>
      <c r="AX4929" s="694"/>
      <c r="AY4929" s="641"/>
      <c r="AZ4929" s="385"/>
      <c r="BA4929" s="385"/>
      <c r="BB4929" s="416"/>
      <c r="BC4929" s="416"/>
      <c r="BD4929" s="416"/>
      <c r="BE4929" s="416"/>
      <c r="BF4929" s="416"/>
      <c r="BG4929" s="416"/>
      <c r="BH4929" s="416"/>
      <c r="BI4929" s="416"/>
      <c r="BJ4929" s="416"/>
    </row>
    <row r="4930" spans="10:62" x14ac:dyDescent="0.2">
      <c r="J4930" s="385"/>
      <c r="K4930" s="217"/>
      <c r="L4930" s="217"/>
      <c r="M4930" s="693"/>
      <c r="N4930" s="693"/>
      <c r="O4930" s="359"/>
      <c r="P4930" s="619"/>
      <c r="Q4930" s="672"/>
      <c r="R4930" s="672"/>
      <c r="S4930" s="672"/>
      <c r="T4930" s="385"/>
      <c r="U4930" s="385"/>
      <c r="V4930" s="385"/>
      <c r="W4930" s="385"/>
      <c r="X4930" s="693"/>
      <c r="Y4930" s="325"/>
      <c r="Z4930" s="308"/>
      <c r="AA4930" s="383"/>
      <c r="AC4930" s="325"/>
      <c r="AD4930" s="325"/>
      <c r="AF4930" s="383"/>
      <c r="AH4930" s="325"/>
      <c r="AI4930" s="325"/>
      <c r="AK4930" s="385"/>
      <c r="AL4930" s="385"/>
      <c r="AM4930" s="359"/>
      <c r="AN4930" s="385"/>
      <c r="AO4930" s="385"/>
      <c r="AP4930" s="385"/>
      <c r="AQ4930" s="385"/>
      <c r="AR4930" s="385"/>
      <c r="AS4930" s="385"/>
      <c r="AT4930" s="385"/>
      <c r="AU4930" s="359"/>
      <c r="AW4930" s="416"/>
      <c r="AX4930" s="694"/>
      <c r="AY4930" s="641"/>
      <c r="AZ4930" s="385"/>
      <c r="BA4930" s="385"/>
      <c r="BB4930" s="416"/>
      <c r="BC4930" s="416"/>
      <c r="BD4930" s="416"/>
      <c r="BE4930" s="416"/>
      <c r="BF4930" s="416"/>
      <c r="BG4930" s="416"/>
      <c r="BH4930" s="416"/>
      <c r="BI4930" s="416"/>
      <c r="BJ4930" s="416"/>
    </row>
    <row r="4931" spans="10:62" x14ac:dyDescent="0.2">
      <c r="J4931" s="385"/>
      <c r="K4931" s="217"/>
      <c r="L4931" s="217"/>
      <c r="M4931" s="693"/>
      <c r="N4931" s="693"/>
      <c r="O4931" s="359"/>
      <c r="P4931" s="619"/>
      <c r="Q4931" s="672"/>
      <c r="R4931" s="672"/>
      <c r="S4931" s="672"/>
      <c r="T4931" s="385"/>
      <c r="U4931" s="385"/>
      <c r="V4931" s="385"/>
      <c r="W4931" s="385"/>
      <c r="X4931" s="693"/>
      <c r="Y4931" s="325"/>
      <c r="Z4931" s="308"/>
      <c r="AA4931" s="383"/>
      <c r="AC4931" s="325"/>
      <c r="AD4931" s="325"/>
      <c r="AF4931" s="383"/>
      <c r="AH4931" s="325"/>
      <c r="AI4931" s="325"/>
      <c r="AK4931" s="385"/>
      <c r="AL4931" s="385"/>
      <c r="AM4931" s="359"/>
      <c r="AN4931" s="385"/>
      <c r="AO4931" s="385"/>
      <c r="AP4931" s="385"/>
      <c r="AQ4931" s="385"/>
      <c r="AR4931" s="385"/>
      <c r="AS4931" s="385"/>
      <c r="AT4931" s="385"/>
      <c r="AU4931" s="359"/>
      <c r="AW4931" s="416"/>
      <c r="AX4931" s="694"/>
      <c r="AY4931" s="641"/>
      <c r="AZ4931" s="385"/>
      <c r="BA4931" s="385"/>
      <c r="BB4931" s="416"/>
      <c r="BC4931" s="416"/>
      <c r="BD4931" s="416"/>
      <c r="BE4931" s="416"/>
      <c r="BF4931" s="416"/>
      <c r="BG4931" s="416"/>
      <c r="BH4931" s="416"/>
      <c r="BI4931" s="416"/>
      <c r="BJ4931" s="416"/>
    </row>
    <row r="4932" spans="10:62" x14ac:dyDescent="0.2">
      <c r="J4932" s="385"/>
      <c r="K4932" s="217"/>
      <c r="L4932" s="217"/>
      <c r="M4932" s="693"/>
      <c r="N4932" s="693"/>
      <c r="O4932" s="359"/>
      <c r="P4932" s="619"/>
      <c r="Q4932" s="672"/>
      <c r="R4932" s="672"/>
      <c r="S4932" s="672"/>
      <c r="T4932" s="385"/>
      <c r="U4932" s="385"/>
      <c r="V4932" s="385"/>
      <c r="W4932" s="385"/>
      <c r="X4932" s="693"/>
      <c r="Y4932" s="325"/>
      <c r="Z4932" s="308"/>
      <c r="AA4932" s="383"/>
      <c r="AC4932" s="325"/>
      <c r="AD4932" s="325"/>
      <c r="AF4932" s="383"/>
      <c r="AH4932" s="325"/>
      <c r="AI4932" s="325"/>
      <c r="AK4932" s="385"/>
      <c r="AL4932" s="385"/>
      <c r="AM4932" s="359"/>
      <c r="AN4932" s="385"/>
      <c r="AO4932" s="385"/>
      <c r="AP4932" s="385"/>
      <c r="AQ4932" s="385"/>
      <c r="AR4932" s="385"/>
      <c r="AS4932" s="385"/>
      <c r="AT4932" s="385"/>
      <c r="AU4932" s="359"/>
      <c r="AW4932" s="416"/>
      <c r="AX4932" s="694"/>
      <c r="AY4932" s="641"/>
      <c r="AZ4932" s="385"/>
      <c r="BA4932" s="385"/>
      <c r="BB4932" s="416"/>
      <c r="BC4932" s="416"/>
      <c r="BD4932" s="416"/>
      <c r="BE4932" s="416"/>
      <c r="BF4932" s="416"/>
      <c r="BG4932" s="416"/>
      <c r="BH4932" s="416"/>
      <c r="BI4932" s="416"/>
      <c r="BJ4932" s="416"/>
    </row>
    <row r="4933" spans="10:62" x14ac:dyDescent="0.2">
      <c r="J4933" s="385"/>
      <c r="K4933" s="217"/>
      <c r="L4933" s="217"/>
      <c r="M4933" s="693"/>
      <c r="N4933" s="693"/>
      <c r="O4933" s="359"/>
      <c r="P4933" s="619"/>
      <c r="Q4933" s="672"/>
      <c r="R4933" s="672"/>
      <c r="S4933" s="672"/>
      <c r="T4933" s="385"/>
      <c r="U4933" s="385"/>
      <c r="V4933" s="385"/>
      <c r="W4933" s="385"/>
      <c r="X4933" s="693"/>
      <c r="Y4933" s="325"/>
      <c r="Z4933" s="308"/>
      <c r="AA4933" s="383"/>
      <c r="AC4933" s="325"/>
      <c r="AD4933" s="325"/>
      <c r="AF4933" s="383"/>
      <c r="AH4933" s="325"/>
      <c r="AI4933" s="325"/>
      <c r="AK4933" s="385"/>
      <c r="AL4933" s="385"/>
      <c r="AM4933" s="359"/>
      <c r="AN4933" s="385"/>
      <c r="AO4933" s="385"/>
      <c r="AP4933" s="385"/>
      <c r="AQ4933" s="385"/>
      <c r="AR4933" s="385"/>
      <c r="AS4933" s="385"/>
      <c r="AT4933" s="385"/>
      <c r="AU4933" s="359"/>
      <c r="AW4933" s="416"/>
      <c r="AX4933" s="694"/>
      <c r="AY4933" s="641"/>
      <c r="AZ4933" s="385"/>
      <c r="BA4933" s="385"/>
      <c r="BB4933" s="416"/>
      <c r="BC4933" s="416"/>
      <c r="BD4933" s="416"/>
      <c r="BE4933" s="416"/>
      <c r="BF4933" s="416"/>
      <c r="BG4933" s="416"/>
      <c r="BH4933" s="416"/>
      <c r="BI4933" s="416"/>
      <c r="BJ4933" s="416"/>
    </row>
    <row r="4934" spans="10:62" x14ac:dyDescent="0.2">
      <c r="J4934" s="385"/>
      <c r="K4934" s="217"/>
      <c r="L4934" s="217"/>
      <c r="M4934" s="693"/>
      <c r="N4934" s="693"/>
      <c r="O4934" s="359"/>
      <c r="P4934" s="619"/>
      <c r="Q4934" s="672"/>
      <c r="R4934" s="672"/>
      <c r="S4934" s="672"/>
      <c r="T4934" s="385"/>
      <c r="U4934" s="385"/>
      <c r="V4934" s="385"/>
      <c r="W4934" s="385"/>
      <c r="X4934" s="693"/>
      <c r="Y4934" s="325"/>
      <c r="Z4934" s="308"/>
      <c r="AA4934" s="383"/>
      <c r="AC4934" s="325"/>
      <c r="AD4934" s="325"/>
      <c r="AF4934" s="383"/>
      <c r="AH4934" s="325"/>
      <c r="AI4934" s="325"/>
      <c r="AK4934" s="385"/>
      <c r="AL4934" s="385"/>
      <c r="AM4934" s="359"/>
      <c r="AN4934" s="385"/>
      <c r="AO4934" s="385"/>
      <c r="AP4934" s="385"/>
      <c r="AQ4934" s="385"/>
      <c r="AR4934" s="385"/>
      <c r="AS4934" s="385"/>
      <c r="AT4934" s="385"/>
      <c r="AU4934" s="359"/>
      <c r="AW4934" s="416"/>
      <c r="AX4934" s="694"/>
      <c r="AY4934" s="641"/>
      <c r="AZ4934" s="385"/>
      <c r="BA4934" s="385"/>
      <c r="BB4934" s="416"/>
      <c r="BC4934" s="416"/>
      <c r="BD4934" s="416"/>
      <c r="BE4934" s="416"/>
      <c r="BF4934" s="416"/>
      <c r="BG4934" s="416"/>
      <c r="BH4934" s="416"/>
      <c r="BI4934" s="416"/>
      <c r="BJ4934" s="416"/>
    </row>
    <row r="4935" spans="10:62" x14ac:dyDescent="0.2">
      <c r="J4935" s="385"/>
      <c r="K4935" s="217"/>
      <c r="L4935" s="217"/>
      <c r="M4935" s="693"/>
      <c r="N4935" s="693"/>
      <c r="O4935" s="359"/>
      <c r="P4935" s="619"/>
      <c r="Q4935" s="672"/>
      <c r="R4935" s="672"/>
      <c r="S4935" s="672"/>
      <c r="T4935" s="385"/>
      <c r="U4935" s="385"/>
      <c r="V4935" s="385"/>
      <c r="W4935" s="385"/>
      <c r="X4935" s="693"/>
      <c r="Y4935" s="325"/>
      <c r="Z4935" s="308"/>
      <c r="AA4935" s="383"/>
      <c r="AC4935" s="325"/>
      <c r="AD4935" s="325"/>
      <c r="AF4935" s="383"/>
      <c r="AH4935" s="325"/>
      <c r="AI4935" s="325"/>
      <c r="AK4935" s="385"/>
      <c r="AL4935" s="385"/>
      <c r="AM4935" s="359"/>
      <c r="AN4935" s="385"/>
      <c r="AO4935" s="385"/>
      <c r="AP4935" s="385"/>
      <c r="AQ4935" s="385"/>
      <c r="AR4935" s="385"/>
      <c r="AS4935" s="385"/>
      <c r="AT4935" s="385"/>
      <c r="AU4935" s="359"/>
      <c r="AW4935" s="416"/>
      <c r="AX4935" s="694"/>
      <c r="AY4935" s="641"/>
      <c r="AZ4935" s="385"/>
      <c r="BA4935" s="385"/>
      <c r="BB4935" s="416"/>
      <c r="BC4935" s="416"/>
      <c r="BD4935" s="416"/>
      <c r="BE4935" s="416"/>
      <c r="BF4935" s="416"/>
      <c r="BG4935" s="416"/>
      <c r="BH4935" s="416"/>
      <c r="BI4935" s="416"/>
      <c r="BJ4935" s="416"/>
    </row>
    <row r="4936" spans="10:62" x14ac:dyDescent="0.2">
      <c r="J4936" s="385"/>
      <c r="K4936" s="217"/>
      <c r="L4936" s="217"/>
      <c r="M4936" s="693"/>
      <c r="N4936" s="693"/>
      <c r="O4936" s="359"/>
      <c r="P4936" s="619"/>
      <c r="Q4936" s="672"/>
      <c r="R4936" s="672"/>
      <c r="S4936" s="672"/>
      <c r="T4936" s="385"/>
      <c r="U4936" s="385"/>
      <c r="V4936" s="385"/>
      <c r="W4936" s="385"/>
      <c r="X4936" s="693"/>
      <c r="Y4936" s="325"/>
      <c r="Z4936" s="308"/>
      <c r="AA4936" s="383"/>
      <c r="AC4936" s="325"/>
      <c r="AD4936" s="325"/>
      <c r="AF4936" s="383"/>
      <c r="AH4936" s="325"/>
      <c r="AI4936" s="325"/>
      <c r="AK4936" s="385"/>
      <c r="AL4936" s="385"/>
      <c r="AM4936" s="359"/>
      <c r="AN4936" s="385"/>
      <c r="AO4936" s="385"/>
      <c r="AP4936" s="385"/>
      <c r="AQ4936" s="385"/>
      <c r="AR4936" s="385"/>
      <c r="AS4936" s="385"/>
      <c r="AT4936" s="385"/>
      <c r="AU4936" s="359"/>
      <c r="AW4936" s="416"/>
      <c r="AX4936" s="694"/>
      <c r="AY4936" s="641"/>
      <c r="AZ4936" s="385"/>
      <c r="BA4936" s="385"/>
      <c r="BB4936" s="416"/>
      <c r="BC4936" s="416"/>
      <c r="BD4936" s="416"/>
      <c r="BE4936" s="416"/>
      <c r="BF4936" s="416"/>
      <c r="BG4936" s="416"/>
      <c r="BH4936" s="416"/>
      <c r="BI4936" s="416"/>
      <c r="BJ4936" s="416"/>
    </row>
    <row r="4937" spans="10:62" x14ac:dyDescent="0.2">
      <c r="J4937" s="385"/>
      <c r="K4937" s="217"/>
      <c r="L4937" s="217"/>
      <c r="M4937" s="693"/>
      <c r="N4937" s="693"/>
      <c r="O4937" s="359"/>
      <c r="P4937" s="619"/>
      <c r="Q4937" s="672"/>
      <c r="R4937" s="672"/>
      <c r="S4937" s="672"/>
      <c r="T4937" s="385"/>
      <c r="U4937" s="385"/>
      <c r="V4937" s="385"/>
      <c r="W4937" s="385"/>
      <c r="X4937" s="693"/>
      <c r="Y4937" s="325"/>
      <c r="Z4937" s="308"/>
      <c r="AA4937" s="383"/>
      <c r="AC4937" s="325"/>
      <c r="AD4937" s="325"/>
      <c r="AF4937" s="383"/>
      <c r="AH4937" s="325"/>
      <c r="AI4937" s="325"/>
      <c r="AK4937" s="385"/>
      <c r="AL4937" s="385"/>
      <c r="AM4937" s="359"/>
      <c r="AN4937" s="385"/>
      <c r="AO4937" s="385"/>
      <c r="AP4937" s="385"/>
      <c r="AQ4937" s="385"/>
      <c r="AR4937" s="385"/>
      <c r="AS4937" s="385"/>
      <c r="AT4937" s="385"/>
      <c r="AU4937" s="359"/>
      <c r="AW4937" s="416"/>
      <c r="AX4937" s="694"/>
      <c r="AY4937" s="641"/>
      <c r="AZ4937" s="385"/>
      <c r="BA4937" s="385"/>
      <c r="BB4937" s="416"/>
      <c r="BC4937" s="416"/>
      <c r="BD4937" s="416"/>
      <c r="BE4937" s="416"/>
      <c r="BF4937" s="416"/>
      <c r="BG4937" s="416"/>
      <c r="BH4937" s="416"/>
      <c r="BI4937" s="416"/>
      <c r="BJ4937" s="416"/>
    </row>
    <row r="4938" spans="10:62" x14ac:dyDescent="0.2">
      <c r="J4938" s="385"/>
      <c r="K4938" s="217"/>
      <c r="L4938" s="217"/>
      <c r="M4938" s="693"/>
      <c r="N4938" s="693"/>
      <c r="O4938" s="359"/>
      <c r="P4938" s="619"/>
      <c r="Q4938" s="672"/>
      <c r="R4938" s="672"/>
      <c r="S4938" s="672"/>
      <c r="T4938" s="385"/>
      <c r="U4938" s="385"/>
      <c r="V4938" s="385"/>
      <c r="W4938" s="385"/>
      <c r="X4938" s="693"/>
      <c r="Y4938" s="325"/>
      <c r="Z4938" s="308"/>
      <c r="AA4938" s="383"/>
      <c r="AC4938" s="325"/>
      <c r="AD4938" s="325"/>
      <c r="AF4938" s="383"/>
      <c r="AH4938" s="325"/>
      <c r="AI4938" s="325"/>
      <c r="AK4938" s="385"/>
      <c r="AL4938" s="385"/>
      <c r="AM4938" s="359"/>
      <c r="AN4938" s="385"/>
      <c r="AO4938" s="385"/>
      <c r="AP4938" s="385"/>
      <c r="AQ4938" s="385"/>
      <c r="AR4938" s="385"/>
      <c r="AS4938" s="385"/>
      <c r="AT4938" s="385"/>
      <c r="AU4938" s="359"/>
      <c r="AW4938" s="416"/>
      <c r="AX4938" s="694"/>
      <c r="AY4938" s="641"/>
      <c r="AZ4938" s="385"/>
      <c r="BA4938" s="385"/>
      <c r="BB4938" s="416"/>
      <c r="BC4938" s="416"/>
      <c r="BD4938" s="416"/>
      <c r="BE4938" s="416"/>
      <c r="BF4938" s="416"/>
      <c r="BG4938" s="416"/>
      <c r="BH4938" s="416"/>
      <c r="BI4938" s="416"/>
      <c r="BJ4938" s="416"/>
    </row>
    <row r="4939" spans="10:62" x14ac:dyDescent="0.2">
      <c r="J4939" s="385"/>
      <c r="K4939" s="217"/>
      <c r="L4939" s="217"/>
      <c r="M4939" s="693"/>
      <c r="N4939" s="693"/>
      <c r="O4939" s="359"/>
      <c r="P4939" s="619"/>
      <c r="Q4939" s="672"/>
      <c r="R4939" s="672"/>
      <c r="S4939" s="672"/>
      <c r="T4939" s="385"/>
      <c r="U4939" s="385"/>
      <c r="V4939" s="385"/>
      <c r="W4939" s="385"/>
      <c r="X4939" s="693"/>
      <c r="Y4939" s="325"/>
      <c r="Z4939" s="308"/>
      <c r="AA4939" s="383"/>
      <c r="AC4939" s="325"/>
      <c r="AD4939" s="325"/>
      <c r="AF4939" s="383"/>
      <c r="AH4939" s="325"/>
      <c r="AI4939" s="325"/>
      <c r="AK4939" s="385"/>
      <c r="AL4939" s="385"/>
      <c r="AM4939" s="359"/>
      <c r="AN4939" s="385"/>
      <c r="AO4939" s="385"/>
      <c r="AP4939" s="385"/>
      <c r="AQ4939" s="385"/>
      <c r="AR4939" s="385"/>
      <c r="AS4939" s="385"/>
      <c r="AT4939" s="385"/>
      <c r="AU4939" s="359"/>
      <c r="AW4939" s="416"/>
      <c r="AX4939" s="694"/>
      <c r="AY4939" s="641"/>
      <c r="AZ4939" s="385"/>
      <c r="BA4939" s="385"/>
      <c r="BB4939" s="416"/>
      <c r="BC4939" s="416"/>
      <c r="BD4939" s="416"/>
      <c r="BE4939" s="416"/>
      <c r="BF4939" s="416"/>
      <c r="BG4939" s="416"/>
      <c r="BH4939" s="416"/>
      <c r="BI4939" s="416"/>
      <c r="BJ4939" s="416"/>
    </row>
    <row r="4940" spans="10:62" x14ac:dyDescent="0.2">
      <c r="J4940" s="385"/>
      <c r="K4940" s="217"/>
      <c r="L4940" s="217"/>
      <c r="M4940" s="693"/>
      <c r="N4940" s="693"/>
      <c r="O4940" s="359"/>
      <c r="P4940" s="619"/>
      <c r="Q4940" s="672"/>
      <c r="R4940" s="672"/>
      <c r="S4940" s="672"/>
      <c r="T4940" s="385"/>
      <c r="U4940" s="385"/>
      <c r="V4940" s="385"/>
      <c r="W4940" s="385"/>
      <c r="X4940" s="693"/>
      <c r="Y4940" s="325"/>
      <c r="Z4940" s="308"/>
      <c r="AA4940" s="383"/>
      <c r="AC4940" s="325"/>
      <c r="AD4940" s="325"/>
      <c r="AF4940" s="383"/>
      <c r="AH4940" s="325"/>
      <c r="AI4940" s="325"/>
      <c r="AK4940" s="385"/>
      <c r="AL4940" s="385"/>
      <c r="AM4940" s="359"/>
      <c r="AN4940" s="385"/>
      <c r="AO4940" s="385"/>
      <c r="AP4940" s="385"/>
      <c r="AQ4940" s="385"/>
      <c r="AR4940" s="385"/>
      <c r="AS4940" s="385"/>
      <c r="AT4940" s="385"/>
      <c r="AU4940" s="359"/>
      <c r="AW4940" s="416"/>
      <c r="AX4940" s="694"/>
      <c r="AY4940" s="641"/>
      <c r="AZ4940" s="385"/>
      <c r="BA4940" s="385"/>
      <c r="BB4940" s="416"/>
      <c r="BC4940" s="416"/>
      <c r="BD4940" s="416"/>
      <c r="BE4940" s="416"/>
      <c r="BF4940" s="416"/>
      <c r="BG4940" s="416"/>
      <c r="BH4940" s="416"/>
      <c r="BI4940" s="416"/>
      <c r="BJ4940" s="416"/>
    </row>
    <row r="4941" spans="10:62" x14ac:dyDescent="0.2">
      <c r="J4941" s="385"/>
      <c r="K4941" s="217"/>
      <c r="L4941" s="217"/>
      <c r="M4941" s="693"/>
      <c r="N4941" s="693"/>
      <c r="O4941" s="359"/>
      <c r="P4941" s="619"/>
      <c r="Q4941" s="672"/>
      <c r="R4941" s="672"/>
      <c r="S4941" s="672"/>
      <c r="T4941" s="385"/>
      <c r="U4941" s="385"/>
      <c r="V4941" s="385"/>
      <c r="W4941" s="385"/>
      <c r="X4941" s="693"/>
      <c r="Y4941" s="325"/>
      <c r="Z4941" s="308"/>
      <c r="AA4941" s="383"/>
      <c r="AC4941" s="325"/>
      <c r="AD4941" s="325"/>
      <c r="AF4941" s="383"/>
      <c r="AH4941" s="325"/>
      <c r="AI4941" s="325"/>
      <c r="AK4941" s="385"/>
      <c r="AL4941" s="385"/>
      <c r="AM4941" s="359"/>
      <c r="AN4941" s="385"/>
      <c r="AO4941" s="385"/>
      <c r="AP4941" s="385"/>
      <c r="AQ4941" s="385"/>
      <c r="AR4941" s="385"/>
      <c r="AS4941" s="385"/>
      <c r="AT4941" s="385"/>
      <c r="AU4941" s="359"/>
      <c r="AW4941" s="416"/>
      <c r="AX4941" s="694"/>
      <c r="AY4941" s="641"/>
      <c r="AZ4941" s="385"/>
      <c r="BA4941" s="385"/>
      <c r="BB4941" s="416"/>
      <c r="BC4941" s="416"/>
      <c r="BD4941" s="416"/>
      <c r="BE4941" s="416"/>
      <c r="BF4941" s="416"/>
      <c r="BG4941" s="416"/>
      <c r="BH4941" s="416"/>
      <c r="BI4941" s="416"/>
      <c r="BJ4941" s="416"/>
    </row>
    <row r="4942" spans="10:62" x14ac:dyDescent="0.2">
      <c r="J4942" s="385"/>
      <c r="K4942" s="217"/>
      <c r="L4942" s="217"/>
      <c r="M4942" s="693"/>
      <c r="N4942" s="693"/>
      <c r="O4942" s="359"/>
      <c r="P4942" s="619"/>
      <c r="Q4942" s="672"/>
      <c r="R4942" s="672"/>
      <c r="S4942" s="672"/>
      <c r="T4942" s="385"/>
      <c r="U4942" s="385"/>
      <c r="V4942" s="385"/>
      <c r="W4942" s="385"/>
      <c r="X4942" s="693"/>
      <c r="Y4942" s="325"/>
      <c r="Z4942" s="308"/>
      <c r="AA4942" s="383"/>
      <c r="AC4942" s="325"/>
      <c r="AD4942" s="325"/>
      <c r="AF4942" s="383"/>
      <c r="AH4942" s="325"/>
      <c r="AI4942" s="325"/>
      <c r="AK4942" s="385"/>
      <c r="AL4942" s="385"/>
      <c r="AM4942" s="359"/>
      <c r="AN4942" s="385"/>
      <c r="AO4942" s="385"/>
      <c r="AP4942" s="385"/>
      <c r="AQ4942" s="385"/>
      <c r="AR4942" s="385"/>
      <c r="AS4942" s="385"/>
      <c r="AT4942" s="385"/>
      <c r="AU4942" s="359"/>
      <c r="AW4942" s="416"/>
      <c r="AX4942" s="694"/>
      <c r="AY4942" s="641"/>
      <c r="AZ4942" s="385"/>
      <c r="BA4942" s="385"/>
      <c r="BB4942" s="416"/>
      <c r="BC4942" s="416"/>
      <c r="BD4942" s="416"/>
      <c r="BE4942" s="416"/>
      <c r="BF4942" s="416"/>
      <c r="BG4942" s="416"/>
      <c r="BH4942" s="416"/>
      <c r="BI4942" s="416"/>
      <c r="BJ4942" s="416"/>
    </row>
    <row r="4943" spans="10:62" x14ac:dyDescent="0.2">
      <c r="J4943" s="385"/>
      <c r="K4943" s="217"/>
      <c r="L4943" s="217"/>
      <c r="M4943" s="693"/>
      <c r="N4943" s="693"/>
      <c r="O4943" s="359"/>
      <c r="P4943" s="619"/>
      <c r="Q4943" s="672"/>
      <c r="R4943" s="672"/>
      <c r="S4943" s="672"/>
      <c r="T4943" s="385"/>
      <c r="U4943" s="385"/>
      <c r="V4943" s="385"/>
      <c r="W4943" s="385"/>
      <c r="X4943" s="693"/>
      <c r="Y4943" s="325"/>
      <c r="Z4943" s="308"/>
      <c r="AA4943" s="383"/>
      <c r="AC4943" s="325"/>
      <c r="AD4943" s="325"/>
      <c r="AF4943" s="383"/>
      <c r="AH4943" s="325"/>
      <c r="AI4943" s="325"/>
      <c r="AK4943" s="385"/>
      <c r="AL4943" s="385"/>
      <c r="AM4943" s="359"/>
      <c r="AN4943" s="385"/>
      <c r="AO4943" s="385"/>
      <c r="AP4943" s="385"/>
      <c r="AQ4943" s="385"/>
      <c r="AR4943" s="385"/>
      <c r="AS4943" s="385"/>
      <c r="AT4943" s="385"/>
      <c r="AU4943" s="359"/>
      <c r="AW4943" s="416"/>
      <c r="AX4943" s="694"/>
      <c r="AY4943" s="641"/>
      <c r="AZ4943" s="385"/>
      <c r="BA4943" s="385"/>
      <c r="BB4943" s="416"/>
      <c r="BC4943" s="416"/>
      <c r="BD4943" s="416"/>
      <c r="BE4943" s="416"/>
      <c r="BF4943" s="416"/>
      <c r="BG4943" s="416"/>
      <c r="BH4943" s="416"/>
      <c r="BI4943" s="416"/>
      <c r="BJ4943" s="416"/>
    </row>
    <row r="4944" spans="10:62" x14ac:dyDescent="0.2">
      <c r="J4944" s="385"/>
      <c r="K4944" s="217"/>
      <c r="L4944" s="217"/>
      <c r="M4944" s="693"/>
      <c r="N4944" s="693"/>
      <c r="O4944" s="359"/>
      <c r="P4944" s="619"/>
      <c r="Q4944" s="672"/>
      <c r="R4944" s="672"/>
      <c r="S4944" s="672"/>
      <c r="T4944" s="385"/>
      <c r="U4944" s="385"/>
      <c r="V4944" s="385"/>
      <c r="W4944" s="385"/>
      <c r="X4944" s="693"/>
      <c r="Y4944" s="325"/>
      <c r="Z4944" s="308"/>
      <c r="AA4944" s="383"/>
      <c r="AC4944" s="325"/>
      <c r="AD4944" s="325"/>
      <c r="AF4944" s="383"/>
      <c r="AH4944" s="325"/>
      <c r="AI4944" s="325"/>
      <c r="AK4944" s="385"/>
      <c r="AL4944" s="385"/>
      <c r="AM4944" s="359"/>
      <c r="AN4944" s="385"/>
      <c r="AO4944" s="385"/>
      <c r="AP4944" s="385"/>
      <c r="AQ4944" s="385"/>
      <c r="AR4944" s="385"/>
      <c r="AS4944" s="385"/>
      <c r="AT4944" s="385"/>
      <c r="AU4944" s="359"/>
      <c r="AW4944" s="416"/>
      <c r="AX4944" s="694"/>
      <c r="AY4944" s="641"/>
      <c r="AZ4944" s="385"/>
      <c r="BA4944" s="385"/>
      <c r="BB4944" s="416"/>
      <c r="BC4944" s="416"/>
      <c r="BD4944" s="416"/>
      <c r="BE4944" s="416"/>
      <c r="BF4944" s="416"/>
      <c r="BG4944" s="416"/>
      <c r="BH4944" s="416"/>
      <c r="BI4944" s="416"/>
      <c r="BJ4944" s="416"/>
    </row>
    <row r="4945" spans="10:62" x14ac:dyDescent="0.2">
      <c r="J4945" s="385"/>
      <c r="K4945" s="217"/>
      <c r="L4945" s="217"/>
      <c r="M4945" s="693"/>
      <c r="N4945" s="693"/>
      <c r="O4945" s="359"/>
      <c r="P4945" s="619"/>
      <c r="Q4945" s="672"/>
      <c r="R4945" s="672"/>
      <c r="S4945" s="672"/>
      <c r="T4945" s="385"/>
      <c r="U4945" s="385"/>
      <c r="V4945" s="385"/>
      <c r="W4945" s="385"/>
      <c r="X4945" s="693"/>
      <c r="Y4945" s="325"/>
      <c r="Z4945" s="308"/>
      <c r="AA4945" s="383"/>
      <c r="AC4945" s="325"/>
      <c r="AD4945" s="325"/>
      <c r="AF4945" s="383"/>
      <c r="AH4945" s="325"/>
      <c r="AI4945" s="325"/>
      <c r="AK4945" s="385"/>
      <c r="AL4945" s="385"/>
      <c r="AM4945" s="359"/>
      <c r="AN4945" s="385"/>
      <c r="AO4945" s="385"/>
      <c r="AP4945" s="385"/>
      <c r="AQ4945" s="385"/>
      <c r="AR4945" s="385"/>
      <c r="AS4945" s="385"/>
      <c r="AT4945" s="385"/>
      <c r="AU4945" s="359"/>
      <c r="AW4945" s="416"/>
      <c r="AX4945" s="694"/>
      <c r="AY4945" s="641"/>
      <c r="AZ4945" s="385"/>
      <c r="BA4945" s="385"/>
      <c r="BB4945" s="416"/>
      <c r="BC4945" s="416"/>
      <c r="BD4945" s="416"/>
      <c r="BE4945" s="416"/>
      <c r="BF4945" s="416"/>
      <c r="BG4945" s="416"/>
      <c r="BH4945" s="416"/>
      <c r="BI4945" s="416"/>
      <c r="BJ4945" s="416"/>
    </row>
    <row r="4946" spans="10:62" x14ac:dyDescent="0.2">
      <c r="J4946" s="385"/>
      <c r="K4946" s="217"/>
      <c r="L4946" s="217"/>
      <c r="M4946" s="693"/>
      <c r="N4946" s="693"/>
      <c r="O4946" s="359"/>
      <c r="P4946" s="619"/>
      <c r="Q4946" s="672"/>
      <c r="R4946" s="672"/>
      <c r="S4946" s="672"/>
      <c r="T4946" s="385"/>
      <c r="U4946" s="385"/>
      <c r="V4946" s="385"/>
      <c r="W4946" s="385"/>
      <c r="X4946" s="693"/>
      <c r="Y4946" s="325"/>
      <c r="Z4946" s="308"/>
      <c r="AA4946" s="383"/>
      <c r="AC4946" s="325"/>
      <c r="AD4946" s="325"/>
      <c r="AF4946" s="383"/>
      <c r="AH4946" s="325"/>
      <c r="AI4946" s="325"/>
      <c r="AK4946" s="385"/>
      <c r="AL4946" s="385"/>
      <c r="AM4946" s="359"/>
      <c r="AN4946" s="385"/>
      <c r="AO4946" s="385"/>
      <c r="AP4946" s="385"/>
      <c r="AQ4946" s="385"/>
      <c r="AR4946" s="385"/>
      <c r="AS4946" s="385"/>
      <c r="AT4946" s="385"/>
      <c r="AU4946" s="359"/>
      <c r="AW4946" s="416"/>
      <c r="AX4946" s="694"/>
      <c r="AY4946" s="641"/>
      <c r="AZ4946" s="385"/>
      <c r="BA4946" s="385"/>
      <c r="BB4946" s="416"/>
      <c r="BC4946" s="416"/>
      <c r="BD4946" s="416"/>
      <c r="BE4946" s="416"/>
      <c r="BF4946" s="416"/>
      <c r="BG4946" s="416"/>
      <c r="BH4946" s="416"/>
      <c r="BI4946" s="416"/>
      <c r="BJ4946" s="416"/>
    </row>
    <row r="4947" spans="10:62" x14ac:dyDescent="0.2">
      <c r="J4947" s="385"/>
      <c r="K4947" s="217"/>
      <c r="L4947" s="217"/>
      <c r="M4947" s="693"/>
      <c r="N4947" s="693"/>
      <c r="O4947" s="359"/>
      <c r="P4947" s="619"/>
      <c r="Q4947" s="672"/>
      <c r="R4947" s="672"/>
      <c r="S4947" s="672"/>
      <c r="T4947" s="385"/>
      <c r="U4947" s="385"/>
      <c r="V4947" s="385"/>
      <c r="W4947" s="385"/>
      <c r="X4947" s="693"/>
      <c r="Y4947" s="325"/>
      <c r="Z4947" s="308"/>
      <c r="AA4947" s="383"/>
      <c r="AC4947" s="325"/>
      <c r="AD4947" s="325"/>
      <c r="AF4947" s="383"/>
      <c r="AH4947" s="325"/>
      <c r="AI4947" s="325"/>
      <c r="AK4947" s="385"/>
      <c r="AL4947" s="385"/>
      <c r="AM4947" s="359"/>
      <c r="AN4947" s="385"/>
      <c r="AO4947" s="385"/>
      <c r="AP4947" s="385"/>
      <c r="AQ4947" s="385"/>
      <c r="AR4947" s="385"/>
      <c r="AS4947" s="385"/>
      <c r="AT4947" s="385"/>
      <c r="AU4947" s="359"/>
      <c r="AW4947" s="416"/>
      <c r="AX4947" s="694"/>
      <c r="AY4947" s="641"/>
      <c r="AZ4947" s="385"/>
      <c r="BA4947" s="385"/>
      <c r="BB4947" s="416"/>
      <c r="BC4947" s="416"/>
      <c r="BD4947" s="416"/>
      <c r="BE4947" s="416"/>
      <c r="BF4947" s="416"/>
      <c r="BG4947" s="416"/>
      <c r="BH4947" s="416"/>
      <c r="BI4947" s="416"/>
      <c r="BJ4947" s="416"/>
    </row>
    <row r="4948" spans="10:62" x14ac:dyDescent="0.2">
      <c r="J4948" s="385"/>
      <c r="K4948" s="217"/>
      <c r="L4948" s="217"/>
      <c r="M4948" s="693"/>
      <c r="N4948" s="693"/>
      <c r="O4948" s="359"/>
      <c r="P4948" s="619"/>
      <c r="Q4948" s="672"/>
      <c r="R4948" s="672"/>
      <c r="S4948" s="672"/>
      <c r="T4948" s="385"/>
      <c r="U4948" s="385"/>
      <c r="V4948" s="385"/>
      <c r="W4948" s="385"/>
      <c r="X4948" s="693"/>
      <c r="Y4948" s="325"/>
      <c r="Z4948" s="308"/>
      <c r="AA4948" s="383"/>
      <c r="AC4948" s="325"/>
      <c r="AD4948" s="325"/>
      <c r="AF4948" s="383"/>
      <c r="AH4948" s="325"/>
      <c r="AI4948" s="325"/>
      <c r="AK4948" s="385"/>
      <c r="AL4948" s="385"/>
      <c r="AM4948" s="359"/>
      <c r="AN4948" s="385"/>
      <c r="AO4948" s="385"/>
      <c r="AP4948" s="385"/>
      <c r="AQ4948" s="385"/>
      <c r="AR4948" s="385"/>
      <c r="AS4948" s="385"/>
      <c r="AT4948" s="385"/>
      <c r="AU4948" s="359"/>
      <c r="AW4948" s="416"/>
      <c r="AX4948" s="694"/>
      <c r="AY4948" s="641"/>
      <c r="AZ4948" s="385"/>
      <c r="BA4948" s="385"/>
      <c r="BB4948" s="416"/>
      <c r="BC4948" s="416"/>
      <c r="BD4948" s="416"/>
      <c r="BE4948" s="416"/>
      <c r="BF4948" s="416"/>
      <c r="BG4948" s="416"/>
      <c r="BH4948" s="416"/>
      <c r="BI4948" s="416"/>
      <c r="BJ4948" s="416"/>
    </row>
    <row r="4949" spans="10:62" x14ac:dyDescent="0.2">
      <c r="J4949" s="385"/>
      <c r="K4949" s="217"/>
      <c r="L4949" s="217"/>
      <c r="M4949" s="693"/>
      <c r="N4949" s="693"/>
      <c r="O4949" s="359"/>
      <c r="P4949" s="619"/>
      <c r="Q4949" s="672"/>
      <c r="R4949" s="672"/>
      <c r="S4949" s="672"/>
      <c r="T4949" s="385"/>
      <c r="U4949" s="385"/>
      <c r="V4949" s="385"/>
      <c r="W4949" s="385"/>
      <c r="X4949" s="693"/>
      <c r="Y4949" s="325"/>
      <c r="Z4949" s="308"/>
      <c r="AA4949" s="383"/>
      <c r="AC4949" s="325"/>
      <c r="AD4949" s="325"/>
      <c r="AF4949" s="383"/>
      <c r="AH4949" s="325"/>
      <c r="AI4949" s="325"/>
      <c r="AK4949" s="385"/>
      <c r="AL4949" s="385"/>
      <c r="AM4949" s="359"/>
      <c r="AN4949" s="385"/>
      <c r="AO4949" s="385"/>
      <c r="AP4949" s="385"/>
      <c r="AQ4949" s="385"/>
      <c r="AR4949" s="385"/>
      <c r="AS4949" s="385"/>
      <c r="AT4949" s="385"/>
      <c r="AU4949" s="359"/>
      <c r="AW4949" s="416"/>
      <c r="AX4949" s="694"/>
      <c r="AY4949" s="641"/>
      <c r="AZ4949" s="385"/>
      <c r="BA4949" s="385"/>
      <c r="BB4949" s="416"/>
      <c r="BC4949" s="416"/>
      <c r="BD4949" s="416"/>
      <c r="BE4949" s="416"/>
      <c r="BF4949" s="416"/>
      <c r="BG4949" s="416"/>
      <c r="BH4949" s="416"/>
      <c r="BI4949" s="416"/>
      <c r="BJ4949" s="416"/>
    </row>
    <row r="4950" spans="10:62" x14ac:dyDescent="0.2">
      <c r="J4950" s="385"/>
      <c r="K4950" s="217"/>
      <c r="L4950" s="217"/>
      <c r="M4950" s="693"/>
      <c r="N4950" s="693"/>
      <c r="O4950" s="359"/>
      <c r="P4950" s="619"/>
      <c r="Q4950" s="672"/>
      <c r="R4950" s="672"/>
      <c r="S4950" s="672"/>
      <c r="T4950" s="385"/>
      <c r="U4950" s="385"/>
      <c r="V4950" s="385"/>
      <c r="W4950" s="385"/>
      <c r="X4950" s="693"/>
      <c r="Y4950" s="325"/>
      <c r="Z4950" s="308"/>
      <c r="AA4950" s="383"/>
      <c r="AC4950" s="325"/>
      <c r="AD4950" s="325"/>
      <c r="AF4950" s="383"/>
      <c r="AH4950" s="325"/>
      <c r="AI4950" s="325"/>
      <c r="AK4950" s="385"/>
      <c r="AL4950" s="385"/>
      <c r="AM4950" s="359"/>
      <c r="AN4950" s="385"/>
      <c r="AO4950" s="385"/>
      <c r="AP4950" s="385"/>
      <c r="AQ4950" s="385"/>
      <c r="AR4950" s="385"/>
      <c r="AS4950" s="385"/>
      <c r="AT4950" s="385"/>
      <c r="AU4950" s="359"/>
      <c r="AW4950" s="416"/>
      <c r="AX4950" s="694"/>
      <c r="AY4950" s="641"/>
      <c r="AZ4950" s="385"/>
      <c r="BA4950" s="385"/>
      <c r="BB4950" s="416"/>
      <c r="BC4950" s="416"/>
      <c r="BD4950" s="416"/>
      <c r="BE4950" s="416"/>
      <c r="BF4950" s="416"/>
      <c r="BG4950" s="416"/>
      <c r="BH4950" s="416"/>
      <c r="BI4950" s="416"/>
      <c r="BJ4950" s="416"/>
    </row>
    <row r="4951" spans="10:62" x14ac:dyDescent="0.2">
      <c r="J4951" s="385"/>
      <c r="K4951" s="217"/>
      <c r="L4951" s="217"/>
      <c r="M4951" s="693"/>
      <c r="N4951" s="693"/>
      <c r="O4951" s="359"/>
      <c r="P4951" s="619"/>
      <c r="Q4951" s="672"/>
      <c r="R4951" s="672"/>
      <c r="S4951" s="672"/>
      <c r="T4951" s="385"/>
      <c r="U4951" s="385"/>
      <c r="V4951" s="385"/>
      <c r="W4951" s="385"/>
      <c r="X4951" s="693"/>
      <c r="Y4951" s="325"/>
      <c r="Z4951" s="308"/>
      <c r="AA4951" s="383"/>
      <c r="AC4951" s="325"/>
      <c r="AD4951" s="325"/>
      <c r="AF4951" s="383"/>
      <c r="AH4951" s="325"/>
      <c r="AI4951" s="325"/>
      <c r="AK4951" s="385"/>
      <c r="AL4951" s="385"/>
      <c r="AM4951" s="359"/>
      <c r="AN4951" s="385"/>
      <c r="AO4951" s="385"/>
      <c r="AP4951" s="385"/>
      <c r="AQ4951" s="385"/>
      <c r="AR4951" s="385"/>
      <c r="AS4951" s="385"/>
      <c r="AT4951" s="385"/>
      <c r="AU4951" s="359"/>
      <c r="AW4951" s="416"/>
      <c r="AX4951" s="694"/>
      <c r="AY4951" s="641"/>
      <c r="AZ4951" s="385"/>
      <c r="BA4951" s="385"/>
      <c r="BB4951" s="416"/>
      <c r="BC4951" s="416"/>
      <c r="BD4951" s="416"/>
      <c r="BE4951" s="416"/>
      <c r="BF4951" s="416"/>
      <c r="BG4951" s="416"/>
      <c r="BH4951" s="416"/>
      <c r="BI4951" s="416"/>
      <c r="BJ4951" s="416"/>
    </row>
    <row r="4952" spans="10:62" x14ac:dyDescent="0.2">
      <c r="J4952" s="385"/>
      <c r="K4952" s="217"/>
      <c r="L4952" s="217"/>
      <c r="M4952" s="693"/>
      <c r="N4952" s="693"/>
      <c r="O4952" s="359"/>
      <c r="P4952" s="619"/>
      <c r="Q4952" s="672"/>
      <c r="R4952" s="672"/>
      <c r="S4952" s="672"/>
      <c r="T4952" s="385"/>
      <c r="U4952" s="385"/>
      <c r="V4952" s="385"/>
      <c r="W4952" s="385"/>
      <c r="X4952" s="693"/>
      <c r="Y4952" s="325"/>
      <c r="Z4952" s="308"/>
      <c r="AA4952" s="383"/>
      <c r="AC4952" s="325"/>
      <c r="AD4952" s="325"/>
      <c r="AF4952" s="383"/>
      <c r="AH4952" s="325"/>
      <c r="AI4952" s="325"/>
      <c r="AK4952" s="385"/>
      <c r="AL4952" s="385"/>
      <c r="AM4952" s="359"/>
      <c r="AN4952" s="385"/>
      <c r="AO4952" s="385"/>
      <c r="AP4952" s="385"/>
      <c r="AQ4952" s="385"/>
      <c r="AR4952" s="385"/>
      <c r="AS4952" s="385"/>
      <c r="AT4952" s="385"/>
      <c r="AU4952" s="359"/>
      <c r="AW4952" s="416"/>
      <c r="AX4952" s="694"/>
      <c r="AY4952" s="641"/>
      <c r="AZ4952" s="385"/>
      <c r="BA4952" s="385"/>
      <c r="BB4952" s="416"/>
      <c r="BC4952" s="416"/>
      <c r="BD4952" s="416"/>
      <c r="BE4952" s="416"/>
      <c r="BF4952" s="416"/>
      <c r="BG4952" s="416"/>
      <c r="BH4952" s="416"/>
      <c r="BI4952" s="416"/>
      <c r="BJ4952" s="416"/>
    </row>
    <row r="4953" spans="10:62" x14ac:dyDescent="0.2">
      <c r="J4953" s="385"/>
      <c r="K4953" s="217"/>
      <c r="L4953" s="217"/>
      <c r="M4953" s="693"/>
      <c r="N4953" s="693"/>
      <c r="O4953" s="359"/>
      <c r="P4953" s="619"/>
      <c r="Q4953" s="672"/>
      <c r="R4953" s="672"/>
      <c r="S4953" s="672"/>
      <c r="T4953" s="385"/>
      <c r="U4953" s="385"/>
      <c r="V4953" s="385"/>
      <c r="W4953" s="385"/>
      <c r="X4953" s="693"/>
      <c r="Y4953" s="325"/>
      <c r="Z4953" s="308"/>
      <c r="AA4953" s="383"/>
      <c r="AC4953" s="325"/>
      <c r="AD4953" s="325"/>
      <c r="AF4953" s="383"/>
      <c r="AH4953" s="325"/>
      <c r="AI4953" s="325"/>
      <c r="AK4953" s="385"/>
      <c r="AL4953" s="385"/>
      <c r="AM4953" s="359"/>
      <c r="AN4953" s="385"/>
      <c r="AO4953" s="385"/>
      <c r="AP4953" s="385"/>
      <c r="AQ4953" s="385"/>
      <c r="AR4953" s="385"/>
      <c r="AS4953" s="385"/>
      <c r="AT4953" s="385"/>
      <c r="AU4953" s="359"/>
      <c r="AW4953" s="416"/>
      <c r="AX4953" s="694"/>
      <c r="AY4953" s="641"/>
      <c r="AZ4953" s="385"/>
      <c r="BA4953" s="385"/>
      <c r="BB4953" s="416"/>
      <c r="BC4953" s="416"/>
      <c r="BD4953" s="416"/>
      <c r="BE4953" s="416"/>
      <c r="BF4953" s="416"/>
      <c r="BG4953" s="416"/>
      <c r="BH4953" s="416"/>
      <c r="BI4953" s="416"/>
      <c r="BJ4953" s="416"/>
    </row>
    <row r="4954" spans="10:62" x14ac:dyDescent="0.2">
      <c r="J4954" s="385"/>
      <c r="K4954" s="217"/>
      <c r="L4954" s="217"/>
      <c r="M4954" s="693"/>
      <c r="N4954" s="693"/>
      <c r="O4954" s="359"/>
      <c r="P4954" s="619"/>
      <c r="Q4954" s="672"/>
      <c r="R4954" s="672"/>
      <c r="S4954" s="672"/>
      <c r="T4954" s="385"/>
      <c r="U4954" s="385"/>
      <c r="V4954" s="385"/>
      <c r="W4954" s="385"/>
      <c r="X4954" s="693"/>
      <c r="Y4954" s="325"/>
      <c r="Z4954" s="308"/>
      <c r="AA4954" s="383"/>
      <c r="AC4954" s="325"/>
      <c r="AD4954" s="325"/>
      <c r="AF4954" s="383"/>
      <c r="AH4954" s="325"/>
      <c r="AI4954" s="325"/>
      <c r="AK4954" s="385"/>
      <c r="AL4954" s="385"/>
      <c r="AM4954" s="359"/>
      <c r="AN4954" s="385"/>
      <c r="AO4954" s="385"/>
      <c r="AP4954" s="385"/>
      <c r="AQ4954" s="385"/>
      <c r="AR4954" s="385"/>
      <c r="AS4954" s="385"/>
      <c r="AT4954" s="385"/>
      <c r="AU4954" s="359"/>
      <c r="AW4954" s="416"/>
      <c r="AX4954" s="694"/>
      <c r="AY4954" s="641"/>
      <c r="AZ4954" s="385"/>
      <c r="BA4954" s="385"/>
      <c r="BB4954" s="416"/>
      <c r="BC4954" s="416"/>
      <c r="BD4954" s="416"/>
      <c r="BE4954" s="416"/>
      <c r="BF4954" s="416"/>
      <c r="BG4954" s="416"/>
      <c r="BH4954" s="416"/>
      <c r="BI4954" s="416"/>
      <c r="BJ4954" s="416"/>
    </row>
    <row r="4955" spans="10:62" x14ac:dyDescent="0.2">
      <c r="J4955" s="385"/>
      <c r="K4955" s="217"/>
      <c r="L4955" s="217"/>
      <c r="M4955" s="693"/>
      <c r="N4955" s="693"/>
      <c r="O4955" s="359"/>
      <c r="P4955" s="619"/>
      <c r="Q4955" s="672"/>
      <c r="R4955" s="672"/>
      <c r="S4955" s="672"/>
      <c r="T4955" s="385"/>
      <c r="U4955" s="385"/>
      <c r="V4955" s="385"/>
      <c r="W4955" s="385"/>
      <c r="X4955" s="693"/>
      <c r="Y4955" s="325"/>
      <c r="Z4955" s="308"/>
      <c r="AA4955" s="383"/>
      <c r="AC4955" s="325"/>
      <c r="AD4955" s="325"/>
      <c r="AF4955" s="383"/>
      <c r="AH4955" s="325"/>
      <c r="AI4955" s="325"/>
      <c r="AK4955" s="385"/>
      <c r="AL4955" s="385"/>
      <c r="AM4955" s="359"/>
      <c r="AN4955" s="385"/>
      <c r="AO4955" s="385"/>
      <c r="AP4955" s="385"/>
      <c r="AQ4955" s="385"/>
      <c r="AR4955" s="385"/>
      <c r="AS4955" s="385"/>
      <c r="AT4955" s="385"/>
      <c r="AU4955" s="359"/>
      <c r="AW4955" s="416"/>
      <c r="AX4955" s="694"/>
      <c r="AY4955" s="641"/>
      <c r="AZ4955" s="385"/>
      <c r="BA4955" s="385"/>
      <c r="BB4955" s="416"/>
      <c r="BC4955" s="416"/>
      <c r="BD4955" s="416"/>
      <c r="BE4955" s="416"/>
      <c r="BF4955" s="416"/>
      <c r="BG4955" s="416"/>
      <c r="BH4955" s="416"/>
      <c r="BI4955" s="416"/>
      <c r="BJ4955" s="416"/>
    </row>
    <row r="4956" spans="10:62" x14ac:dyDescent="0.2">
      <c r="J4956" s="385"/>
      <c r="K4956" s="217"/>
      <c r="L4956" s="217"/>
      <c r="M4956" s="693"/>
      <c r="N4956" s="693"/>
      <c r="O4956" s="359"/>
      <c r="P4956" s="619"/>
      <c r="Q4956" s="672"/>
      <c r="R4956" s="672"/>
      <c r="S4956" s="672"/>
      <c r="T4956" s="385"/>
      <c r="U4956" s="385"/>
      <c r="V4956" s="385"/>
      <c r="W4956" s="385"/>
      <c r="X4956" s="693"/>
      <c r="Y4956" s="325"/>
      <c r="Z4956" s="308"/>
      <c r="AA4956" s="383"/>
      <c r="AC4956" s="325"/>
      <c r="AD4956" s="325"/>
      <c r="AF4956" s="383"/>
      <c r="AH4956" s="325"/>
      <c r="AI4956" s="325"/>
      <c r="AK4956" s="385"/>
      <c r="AL4956" s="385"/>
      <c r="AM4956" s="359"/>
      <c r="AN4956" s="385"/>
      <c r="AO4956" s="385"/>
      <c r="AP4956" s="385"/>
      <c r="AQ4956" s="385"/>
      <c r="AR4956" s="385"/>
      <c r="AS4956" s="385"/>
      <c r="AT4956" s="385"/>
      <c r="AU4956" s="359"/>
      <c r="AW4956" s="416"/>
      <c r="AX4956" s="694"/>
      <c r="AY4956" s="641"/>
      <c r="AZ4956" s="385"/>
      <c r="BA4956" s="385"/>
      <c r="BB4956" s="416"/>
      <c r="BC4956" s="416"/>
      <c r="BD4956" s="416"/>
      <c r="BE4956" s="416"/>
      <c r="BF4956" s="416"/>
      <c r="BG4956" s="416"/>
      <c r="BH4956" s="416"/>
      <c r="BI4956" s="416"/>
      <c r="BJ4956" s="416"/>
    </row>
    <row r="4957" spans="10:62" x14ac:dyDescent="0.2">
      <c r="J4957" s="385"/>
      <c r="K4957" s="217"/>
      <c r="L4957" s="217"/>
      <c r="M4957" s="693"/>
      <c r="N4957" s="693"/>
      <c r="O4957" s="359"/>
      <c r="P4957" s="619"/>
      <c r="Q4957" s="672"/>
      <c r="R4957" s="672"/>
      <c r="S4957" s="672"/>
      <c r="T4957" s="385"/>
      <c r="U4957" s="385"/>
      <c r="V4957" s="385"/>
      <c r="W4957" s="385"/>
      <c r="X4957" s="693"/>
      <c r="Y4957" s="325"/>
      <c r="Z4957" s="308"/>
      <c r="AA4957" s="383"/>
      <c r="AC4957" s="325"/>
      <c r="AD4957" s="325"/>
      <c r="AF4957" s="383"/>
      <c r="AH4957" s="325"/>
      <c r="AI4957" s="325"/>
      <c r="AK4957" s="385"/>
      <c r="AL4957" s="385"/>
      <c r="AM4957" s="359"/>
      <c r="AN4957" s="385"/>
      <c r="AO4957" s="385"/>
      <c r="AP4957" s="385"/>
      <c r="AQ4957" s="385"/>
      <c r="AR4957" s="385"/>
      <c r="AS4957" s="385"/>
      <c r="AT4957" s="385"/>
      <c r="AU4957" s="359"/>
      <c r="AW4957" s="416"/>
      <c r="AX4957" s="694"/>
      <c r="AY4957" s="641"/>
      <c r="AZ4957" s="385"/>
      <c r="BA4957" s="385"/>
      <c r="BB4957" s="416"/>
      <c r="BC4957" s="416"/>
      <c r="BD4957" s="416"/>
      <c r="BE4957" s="416"/>
      <c r="BF4957" s="416"/>
      <c r="BG4957" s="416"/>
      <c r="BH4957" s="416"/>
      <c r="BI4957" s="416"/>
      <c r="BJ4957" s="416"/>
    </row>
    <row r="4958" spans="10:62" x14ac:dyDescent="0.2">
      <c r="J4958" s="385"/>
      <c r="K4958" s="217"/>
      <c r="L4958" s="217"/>
      <c r="M4958" s="693"/>
      <c r="N4958" s="693"/>
      <c r="O4958" s="359"/>
      <c r="P4958" s="619"/>
      <c r="Q4958" s="672"/>
      <c r="R4958" s="672"/>
      <c r="S4958" s="672"/>
      <c r="T4958" s="385"/>
      <c r="U4958" s="385"/>
      <c r="V4958" s="385"/>
      <c r="W4958" s="385"/>
      <c r="X4958" s="693"/>
      <c r="Y4958" s="325"/>
      <c r="Z4958" s="308"/>
      <c r="AA4958" s="383"/>
      <c r="AC4958" s="325"/>
      <c r="AD4958" s="325"/>
      <c r="AF4958" s="383"/>
      <c r="AH4958" s="325"/>
      <c r="AI4958" s="325"/>
      <c r="AK4958" s="385"/>
      <c r="AL4958" s="385"/>
      <c r="AM4958" s="359"/>
      <c r="AN4958" s="385"/>
      <c r="AO4958" s="385"/>
      <c r="AP4958" s="385"/>
      <c r="AQ4958" s="385"/>
      <c r="AR4958" s="385"/>
      <c r="AS4958" s="385"/>
      <c r="AT4958" s="385"/>
      <c r="AU4958" s="359"/>
      <c r="AW4958" s="416"/>
      <c r="AX4958" s="694"/>
      <c r="AY4958" s="641"/>
      <c r="AZ4958" s="385"/>
      <c r="BA4958" s="385"/>
      <c r="BB4958" s="416"/>
      <c r="BC4958" s="416"/>
      <c r="BD4958" s="416"/>
      <c r="BE4958" s="416"/>
      <c r="BF4958" s="416"/>
      <c r="BG4958" s="416"/>
      <c r="BH4958" s="416"/>
      <c r="BI4958" s="416"/>
      <c r="BJ4958" s="416"/>
    </row>
    <row r="4959" spans="10:62" x14ac:dyDescent="0.2">
      <c r="J4959" s="385"/>
      <c r="K4959" s="217"/>
      <c r="L4959" s="217"/>
      <c r="M4959" s="693"/>
      <c r="N4959" s="693"/>
      <c r="O4959" s="359"/>
      <c r="P4959" s="619"/>
      <c r="Q4959" s="672"/>
      <c r="R4959" s="672"/>
      <c r="S4959" s="672"/>
      <c r="T4959" s="385"/>
      <c r="U4959" s="385"/>
      <c r="V4959" s="385"/>
      <c r="W4959" s="385"/>
      <c r="X4959" s="693"/>
      <c r="Y4959" s="325"/>
      <c r="Z4959" s="308"/>
      <c r="AA4959" s="383"/>
      <c r="AC4959" s="325"/>
      <c r="AD4959" s="325"/>
      <c r="AF4959" s="383"/>
      <c r="AH4959" s="325"/>
      <c r="AI4959" s="325"/>
      <c r="AK4959" s="385"/>
      <c r="AL4959" s="385"/>
      <c r="AM4959" s="359"/>
      <c r="AN4959" s="385"/>
      <c r="AO4959" s="385"/>
      <c r="AP4959" s="385"/>
      <c r="AQ4959" s="385"/>
      <c r="AR4959" s="385"/>
      <c r="AS4959" s="385"/>
      <c r="AT4959" s="385"/>
      <c r="AU4959" s="359"/>
      <c r="AW4959" s="416"/>
      <c r="AX4959" s="694"/>
      <c r="AY4959" s="641"/>
      <c r="AZ4959" s="385"/>
      <c r="BA4959" s="385"/>
      <c r="BB4959" s="416"/>
      <c r="BC4959" s="416"/>
      <c r="BD4959" s="416"/>
      <c r="BE4959" s="416"/>
      <c r="BF4959" s="416"/>
      <c r="BG4959" s="416"/>
      <c r="BH4959" s="416"/>
      <c r="BI4959" s="416"/>
      <c r="BJ4959" s="416"/>
    </row>
    <row r="4960" spans="10:62" x14ac:dyDescent="0.2">
      <c r="J4960" s="385"/>
      <c r="K4960" s="217"/>
      <c r="L4960" s="217"/>
      <c r="M4960" s="693"/>
      <c r="N4960" s="693"/>
      <c r="O4960" s="359"/>
      <c r="P4960" s="619"/>
      <c r="Q4960" s="672"/>
      <c r="R4960" s="672"/>
      <c r="S4960" s="672"/>
      <c r="T4960" s="385"/>
      <c r="U4960" s="385"/>
      <c r="V4960" s="385"/>
      <c r="W4960" s="385"/>
      <c r="X4960" s="693"/>
      <c r="Y4960" s="325"/>
      <c r="Z4960" s="308"/>
      <c r="AA4960" s="383"/>
      <c r="AC4960" s="325"/>
      <c r="AD4960" s="325"/>
      <c r="AF4960" s="383"/>
      <c r="AH4960" s="325"/>
      <c r="AI4960" s="325"/>
      <c r="AK4960" s="385"/>
      <c r="AL4960" s="385"/>
      <c r="AM4960" s="359"/>
      <c r="AN4960" s="385"/>
      <c r="AO4960" s="385"/>
      <c r="AP4960" s="385"/>
      <c r="AQ4960" s="385"/>
      <c r="AR4960" s="385"/>
      <c r="AS4960" s="385"/>
      <c r="AT4960" s="385"/>
      <c r="AU4960" s="359"/>
      <c r="AW4960" s="416"/>
      <c r="AX4960" s="694"/>
      <c r="AY4960" s="641"/>
      <c r="AZ4960" s="385"/>
      <c r="BA4960" s="385"/>
      <c r="BB4960" s="416"/>
      <c r="BC4960" s="416"/>
      <c r="BD4960" s="416"/>
      <c r="BE4960" s="416"/>
      <c r="BF4960" s="416"/>
      <c r="BG4960" s="416"/>
      <c r="BH4960" s="416"/>
      <c r="BI4960" s="416"/>
      <c r="BJ4960" s="416"/>
    </row>
    <row r="4961" spans="10:62" x14ac:dyDescent="0.2">
      <c r="J4961" s="385"/>
      <c r="K4961" s="217"/>
      <c r="L4961" s="217"/>
      <c r="M4961" s="693"/>
      <c r="N4961" s="693"/>
      <c r="O4961" s="359"/>
      <c r="P4961" s="619"/>
      <c r="Q4961" s="672"/>
      <c r="R4961" s="672"/>
      <c r="S4961" s="672"/>
      <c r="T4961" s="385"/>
      <c r="U4961" s="385"/>
      <c r="V4961" s="385"/>
      <c r="W4961" s="385"/>
      <c r="X4961" s="693"/>
      <c r="Y4961" s="325"/>
      <c r="Z4961" s="308"/>
      <c r="AA4961" s="383"/>
      <c r="AC4961" s="325"/>
      <c r="AD4961" s="325"/>
      <c r="AF4961" s="383"/>
      <c r="AH4961" s="325"/>
      <c r="AI4961" s="325"/>
      <c r="AK4961" s="385"/>
      <c r="AL4961" s="385"/>
      <c r="AM4961" s="359"/>
      <c r="AN4961" s="385"/>
      <c r="AO4961" s="385"/>
      <c r="AP4961" s="385"/>
      <c r="AQ4961" s="385"/>
      <c r="AR4961" s="385"/>
      <c r="AS4961" s="385"/>
      <c r="AT4961" s="385"/>
      <c r="AU4961" s="359"/>
      <c r="AW4961" s="416"/>
      <c r="AX4961" s="694"/>
      <c r="AY4961" s="641"/>
      <c r="AZ4961" s="385"/>
      <c r="BA4961" s="385"/>
      <c r="BB4961" s="416"/>
      <c r="BC4961" s="416"/>
      <c r="BD4961" s="416"/>
      <c r="BE4961" s="416"/>
      <c r="BF4961" s="416"/>
      <c r="BG4961" s="416"/>
      <c r="BH4961" s="416"/>
      <c r="BI4961" s="416"/>
      <c r="BJ4961" s="416"/>
    </row>
    <row r="4962" spans="10:62" x14ac:dyDescent="0.2">
      <c r="J4962" s="385"/>
      <c r="K4962" s="217"/>
      <c r="L4962" s="217"/>
      <c r="M4962" s="693"/>
      <c r="N4962" s="693"/>
      <c r="O4962" s="359"/>
      <c r="P4962" s="619"/>
      <c r="Q4962" s="672"/>
      <c r="R4962" s="672"/>
      <c r="S4962" s="672"/>
      <c r="T4962" s="385"/>
      <c r="U4962" s="385"/>
      <c r="V4962" s="385"/>
      <c r="W4962" s="385"/>
      <c r="X4962" s="693"/>
      <c r="Y4962" s="325"/>
      <c r="Z4962" s="308"/>
      <c r="AA4962" s="383"/>
      <c r="AC4962" s="325"/>
      <c r="AD4962" s="325"/>
      <c r="AF4962" s="383"/>
      <c r="AH4962" s="325"/>
      <c r="AI4962" s="325"/>
      <c r="AK4962" s="385"/>
      <c r="AL4962" s="385"/>
      <c r="AM4962" s="359"/>
      <c r="AN4962" s="385"/>
      <c r="AO4962" s="385"/>
      <c r="AP4962" s="385"/>
      <c r="AQ4962" s="385"/>
      <c r="AR4962" s="385"/>
      <c r="AS4962" s="385"/>
      <c r="AT4962" s="385"/>
      <c r="AU4962" s="359"/>
      <c r="AW4962" s="416"/>
      <c r="AX4962" s="694"/>
      <c r="AY4962" s="641"/>
      <c r="AZ4962" s="385"/>
      <c r="BA4962" s="385"/>
      <c r="BB4962" s="416"/>
      <c r="BC4962" s="416"/>
      <c r="BD4962" s="416"/>
      <c r="BE4962" s="416"/>
      <c r="BF4962" s="416"/>
      <c r="BG4962" s="416"/>
      <c r="BH4962" s="416"/>
      <c r="BI4962" s="416"/>
      <c r="BJ4962" s="416"/>
    </row>
    <row r="4963" spans="10:62" x14ac:dyDescent="0.2">
      <c r="J4963" s="385"/>
      <c r="K4963" s="217"/>
      <c r="L4963" s="217"/>
      <c r="M4963" s="693"/>
      <c r="N4963" s="693"/>
      <c r="O4963" s="359"/>
      <c r="P4963" s="619"/>
      <c r="Q4963" s="672"/>
      <c r="R4963" s="672"/>
      <c r="S4963" s="672"/>
      <c r="T4963" s="385"/>
      <c r="U4963" s="385"/>
      <c r="V4963" s="385"/>
      <c r="W4963" s="385"/>
      <c r="X4963" s="693"/>
      <c r="Y4963" s="325"/>
      <c r="Z4963" s="308"/>
      <c r="AA4963" s="383"/>
      <c r="AC4963" s="325"/>
      <c r="AD4963" s="325"/>
      <c r="AF4963" s="383"/>
      <c r="AH4963" s="325"/>
      <c r="AI4963" s="325"/>
      <c r="AK4963" s="385"/>
      <c r="AL4963" s="385"/>
      <c r="AM4963" s="359"/>
      <c r="AN4963" s="385"/>
      <c r="AO4963" s="385"/>
      <c r="AP4963" s="385"/>
      <c r="AQ4963" s="385"/>
      <c r="AR4963" s="385"/>
      <c r="AS4963" s="385"/>
      <c r="AT4963" s="385"/>
      <c r="AU4963" s="359"/>
      <c r="AW4963" s="416"/>
      <c r="AX4963" s="694"/>
      <c r="AY4963" s="641"/>
      <c r="AZ4963" s="385"/>
      <c r="BA4963" s="385"/>
      <c r="BB4963" s="416"/>
      <c r="BC4963" s="416"/>
      <c r="BD4963" s="416"/>
      <c r="BE4963" s="416"/>
      <c r="BF4963" s="416"/>
      <c r="BG4963" s="416"/>
      <c r="BH4963" s="416"/>
      <c r="BI4963" s="416"/>
      <c r="BJ4963" s="416"/>
    </row>
    <row r="4964" spans="10:62" x14ac:dyDescent="0.2">
      <c r="J4964" s="385"/>
      <c r="K4964" s="217"/>
      <c r="L4964" s="217"/>
      <c r="M4964" s="693"/>
      <c r="N4964" s="693"/>
      <c r="O4964" s="359"/>
      <c r="P4964" s="619"/>
      <c r="Q4964" s="672"/>
      <c r="R4964" s="672"/>
      <c r="S4964" s="672"/>
      <c r="T4964" s="385"/>
      <c r="U4964" s="385"/>
      <c r="V4964" s="385"/>
      <c r="W4964" s="385"/>
      <c r="X4964" s="693"/>
      <c r="Y4964" s="325"/>
      <c r="Z4964" s="308"/>
      <c r="AA4964" s="383"/>
      <c r="AC4964" s="325"/>
      <c r="AD4964" s="325"/>
      <c r="AF4964" s="383"/>
      <c r="AH4964" s="325"/>
      <c r="AI4964" s="325"/>
      <c r="AK4964" s="385"/>
      <c r="AL4964" s="385"/>
      <c r="AM4964" s="359"/>
      <c r="AN4964" s="385"/>
      <c r="AO4964" s="385"/>
      <c r="AP4964" s="385"/>
      <c r="AQ4964" s="385"/>
      <c r="AR4964" s="385"/>
      <c r="AS4964" s="385"/>
      <c r="AT4964" s="385"/>
      <c r="AU4964" s="359"/>
      <c r="AW4964" s="416"/>
      <c r="AX4964" s="694"/>
      <c r="AY4964" s="641"/>
      <c r="AZ4964" s="385"/>
      <c r="BA4964" s="385"/>
      <c r="BB4964" s="416"/>
      <c r="BC4964" s="416"/>
      <c r="BD4964" s="416"/>
      <c r="BE4964" s="416"/>
      <c r="BF4964" s="416"/>
      <c r="BG4964" s="416"/>
      <c r="BH4964" s="416"/>
      <c r="BI4964" s="416"/>
      <c r="BJ4964" s="416"/>
    </row>
    <row r="4965" spans="10:62" x14ac:dyDescent="0.2">
      <c r="J4965" s="385"/>
      <c r="K4965" s="217"/>
      <c r="L4965" s="217"/>
      <c r="M4965" s="693"/>
      <c r="N4965" s="693"/>
      <c r="O4965" s="359"/>
      <c r="P4965" s="619"/>
      <c r="Q4965" s="672"/>
      <c r="R4965" s="672"/>
      <c r="S4965" s="672"/>
      <c r="T4965" s="385"/>
      <c r="U4965" s="385"/>
      <c r="V4965" s="385"/>
      <c r="W4965" s="385"/>
      <c r="X4965" s="693"/>
      <c r="Y4965" s="325"/>
      <c r="Z4965" s="308"/>
      <c r="AA4965" s="383"/>
      <c r="AC4965" s="325"/>
      <c r="AD4965" s="325"/>
      <c r="AF4965" s="383"/>
      <c r="AH4965" s="325"/>
      <c r="AI4965" s="325"/>
      <c r="AK4965" s="385"/>
      <c r="AL4965" s="385"/>
      <c r="AM4965" s="359"/>
      <c r="AN4965" s="385"/>
      <c r="AO4965" s="385"/>
      <c r="AP4965" s="385"/>
      <c r="AQ4965" s="385"/>
      <c r="AR4965" s="385"/>
      <c r="AS4965" s="385"/>
      <c r="AT4965" s="385"/>
      <c r="AU4965" s="359"/>
      <c r="AW4965" s="416"/>
      <c r="AX4965" s="694"/>
      <c r="AY4965" s="641"/>
      <c r="AZ4965" s="385"/>
      <c r="BA4965" s="385"/>
      <c r="BB4965" s="416"/>
      <c r="BC4965" s="416"/>
      <c r="BD4965" s="416"/>
      <c r="BE4965" s="416"/>
      <c r="BF4965" s="416"/>
      <c r="BG4965" s="416"/>
      <c r="BH4965" s="416"/>
      <c r="BI4965" s="416"/>
      <c r="BJ4965" s="416"/>
    </row>
    <row r="4966" spans="10:62" x14ac:dyDescent="0.2">
      <c r="J4966" s="385"/>
      <c r="K4966" s="217"/>
      <c r="L4966" s="217"/>
      <c r="M4966" s="693"/>
      <c r="N4966" s="693"/>
      <c r="O4966" s="359"/>
      <c r="P4966" s="619"/>
      <c r="Q4966" s="672"/>
      <c r="R4966" s="672"/>
      <c r="S4966" s="672"/>
      <c r="T4966" s="385"/>
      <c r="U4966" s="385"/>
      <c r="V4966" s="385"/>
      <c r="W4966" s="385"/>
      <c r="X4966" s="693"/>
      <c r="Y4966" s="325"/>
      <c r="Z4966" s="308"/>
      <c r="AA4966" s="383"/>
      <c r="AC4966" s="325"/>
      <c r="AD4966" s="325"/>
      <c r="AF4966" s="383"/>
      <c r="AH4966" s="325"/>
      <c r="AI4966" s="325"/>
      <c r="AK4966" s="385"/>
      <c r="AL4966" s="385"/>
      <c r="AM4966" s="359"/>
      <c r="AN4966" s="385"/>
      <c r="AO4966" s="385"/>
      <c r="AP4966" s="385"/>
      <c r="AQ4966" s="385"/>
      <c r="AR4966" s="385"/>
      <c r="AS4966" s="385"/>
      <c r="AT4966" s="385"/>
      <c r="AU4966" s="359"/>
      <c r="AW4966" s="416"/>
      <c r="AX4966" s="694"/>
      <c r="AY4966" s="641"/>
      <c r="AZ4966" s="385"/>
      <c r="BA4966" s="385"/>
      <c r="BB4966" s="416"/>
      <c r="BC4966" s="416"/>
      <c r="BD4966" s="416"/>
      <c r="BE4966" s="416"/>
      <c r="BF4966" s="416"/>
      <c r="BG4966" s="416"/>
      <c r="BH4966" s="416"/>
      <c r="BI4966" s="416"/>
      <c r="BJ4966" s="416"/>
    </row>
    <row r="4967" spans="10:62" x14ac:dyDescent="0.2">
      <c r="J4967" s="385"/>
      <c r="K4967" s="217"/>
      <c r="L4967" s="217"/>
      <c r="M4967" s="693"/>
      <c r="N4967" s="693"/>
      <c r="O4967" s="359"/>
      <c r="P4967" s="619"/>
      <c r="Q4967" s="672"/>
      <c r="R4967" s="672"/>
      <c r="S4967" s="672"/>
      <c r="T4967" s="385"/>
      <c r="U4967" s="385"/>
      <c r="V4967" s="385"/>
      <c r="W4967" s="385"/>
      <c r="X4967" s="693"/>
      <c r="Y4967" s="325"/>
      <c r="Z4967" s="308"/>
      <c r="AA4967" s="383"/>
      <c r="AC4967" s="325"/>
      <c r="AD4967" s="325"/>
      <c r="AF4967" s="383"/>
      <c r="AH4967" s="325"/>
      <c r="AI4967" s="325"/>
      <c r="AK4967" s="385"/>
      <c r="AL4967" s="385"/>
      <c r="AM4967" s="359"/>
      <c r="AN4967" s="385"/>
      <c r="AO4967" s="385"/>
      <c r="AP4967" s="385"/>
      <c r="AQ4967" s="385"/>
      <c r="AR4967" s="385"/>
      <c r="AS4967" s="385"/>
      <c r="AT4967" s="385"/>
      <c r="AU4967" s="359"/>
      <c r="AW4967" s="416"/>
      <c r="AX4967" s="694"/>
      <c r="AY4967" s="641"/>
      <c r="AZ4967" s="385"/>
      <c r="BA4967" s="385"/>
      <c r="BB4967" s="416"/>
      <c r="BC4967" s="416"/>
      <c r="BD4967" s="416"/>
      <c r="BE4967" s="416"/>
      <c r="BF4967" s="416"/>
      <c r="BG4967" s="416"/>
      <c r="BH4967" s="416"/>
      <c r="BI4967" s="416"/>
      <c r="BJ4967" s="416"/>
    </row>
    <row r="4968" spans="10:62" x14ac:dyDescent="0.2">
      <c r="J4968" s="385"/>
      <c r="K4968" s="217"/>
      <c r="L4968" s="217"/>
      <c r="M4968" s="693"/>
      <c r="N4968" s="693"/>
      <c r="O4968" s="359"/>
      <c r="P4968" s="619"/>
      <c r="Q4968" s="672"/>
      <c r="R4968" s="672"/>
      <c r="S4968" s="672"/>
      <c r="T4968" s="385"/>
      <c r="U4968" s="385"/>
      <c r="V4968" s="385"/>
      <c r="W4968" s="385"/>
      <c r="X4968" s="693"/>
      <c r="Y4968" s="325"/>
      <c r="Z4968" s="308"/>
      <c r="AA4968" s="383"/>
      <c r="AC4968" s="325"/>
      <c r="AD4968" s="325"/>
      <c r="AF4968" s="383"/>
      <c r="AH4968" s="325"/>
      <c r="AI4968" s="325"/>
      <c r="AK4968" s="385"/>
      <c r="AL4968" s="385"/>
      <c r="AM4968" s="359"/>
      <c r="AN4968" s="385"/>
      <c r="AO4968" s="385"/>
      <c r="AP4968" s="385"/>
      <c r="AQ4968" s="385"/>
      <c r="AR4968" s="385"/>
      <c r="AS4968" s="385"/>
      <c r="AT4968" s="385"/>
      <c r="AU4968" s="359"/>
      <c r="AW4968" s="416"/>
      <c r="AX4968" s="694"/>
      <c r="AY4968" s="641"/>
      <c r="AZ4968" s="385"/>
      <c r="BA4968" s="385"/>
      <c r="BB4968" s="416"/>
      <c r="BC4968" s="416"/>
      <c r="BD4968" s="416"/>
      <c r="BE4968" s="416"/>
      <c r="BF4968" s="416"/>
      <c r="BG4968" s="416"/>
      <c r="BH4968" s="416"/>
      <c r="BI4968" s="416"/>
      <c r="BJ4968" s="416"/>
    </row>
    <row r="4969" spans="10:62" x14ac:dyDescent="0.2">
      <c r="J4969" s="385"/>
      <c r="K4969" s="217"/>
      <c r="L4969" s="217"/>
      <c r="M4969" s="693"/>
      <c r="N4969" s="693"/>
      <c r="O4969" s="359"/>
      <c r="P4969" s="619"/>
      <c r="Q4969" s="672"/>
      <c r="R4969" s="672"/>
      <c r="S4969" s="672"/>
      <c r="T4969" s="385"/>
      <c r="U4969" s="385"/>
      <c r="V4969" s="385"/>
      <c r="W4969" s="385"/>
      <c r="X4969" s="693"/>
      <c r="Y4969" s="325"/>
      <c r="Z4969" s="308"/>
      <c r="AA4969" s="383"/>
      <c r="AC4969" s="325"/>
      <c r="AD4969" s="325"/>
      <c r="AF4969" s="383"/>
      <c r="AH4969" s="325"/>
      <c r="AI4969" s="325"/>
      <c r="AK4969" s="385"/>
      <c r="AL4969" s="385"/>
      <c r="AM4969" s="359"/>
      <c r="AN4969" s="385"/>
      <c r="AO4969" s="385"/>
      <c r="AP4969" s="385"/>
      <c r="AQ4969" s="385"/>
      <c r="AR4969" s="385"/>
      <c r="AS4969" s="385"/>
      <c r="AT4969" s="385"/>
      <c r="AU4969" s="359"/>
      <c r="AW4969" s="416"/>
      <c r="AX4969" s="694"/>
      <c r="AY4969" s="641"/>
      <c r="AZ4969" s="385"/>
      <c r="BA4969" s="385"/>
      <c r="BB4969" s="416"/>
      <c r="BC4969" s="416"/>
      <c r="BD4969" s="416"/>
      <c r="BE4969" s="416"/>
      <c r="BF4969" s="416"/>
      <c r="BG4969" s="416"/>
      <c r="BH4969" s="416"/>
      <c r="BI4969" s="416"/>
      <c r="BJ4969" s="416"/>
    </row>
    <row r="4970" spans="10:62" x14ac:dyDescent="0.2">
      <c r="J4970" s="385"/>
      <c r="K4970" s="217"/>
      <c r="L4970" s="217"/>
      <c r="M4970" s="693"/>
      <c r="N4970" s="693"/>
      <c r="O4970" s="359"/>
      <c r="P4970" s="619"/>
      <c r="Q4970" s="672"/>
      <c r="R4970" s="672"/>
      <c r="S4970" s="672"/>
      <c r="T4970" s="385"/>
      <c r="U4970" s="385"/>
      <c r="V4970" s="385"/>
      <c r="W4970" s="385"/>
      <c r="X4970" s="693"/>
      <c r="Y4970" s="325"/>
      <c r="Z4970" s="308"/>
      <c r="AA4970" s="383"/>
      <c r="AC4970" s="325"/>
      <c r="AD4970" s="325"/>
      <c r="AF4970" s="383"/>
      <c r="AH4970" s="325"/>
      <c r="AI4970" s="325"/>
      <c r="AK4970" s="385"/>
      <c r="AL4970" s="385"/>
      <c r="AM4970" s="359"/>
      <c r="AN4970" s="385"/>
      <c r="AO4970" s="385"/>
      <c r="AP4970" s="385"/>
      <c r="AQ4970" s="385"/>
      <c r="AR4970" s="385"/>
      <c r="AS4970" s="385"/>
      <c r="AT4970" s="385"/>
      <c r="AU4970" s="359"/>
      <c r="AW4970" s="416"/>
      <c r="AX4970" s="694"/>
      <c r="AY4970" s="641"/>
      <c r="AZ4970" s="385"/>
      <c r="BA4970" s="385"/>
      <c r="BB4970" s="416"/>
      <c r="BC4970" s="416"/>
      <c r="BD4970" s="416"/>
      <c r="BE4970" s="416"/>
      <c r="BF4970" s="416"/>
      <c r="BG4970" s="416"/>
      <c r="BH4970" s="416"/>
      <c r="BI4970" s="416"/>
      <c r="BJ4970" s="416"/>
    </row>
    <row r="4971" spans="10:62" x14ac:dyDescent="0.2">
      <c r="J4971" s="385"/>
      <c r="K4971" s="217"/>
      <c r="L4971" s="217"/>
      <c r="M4971" s="693"/>
      <c r="N4971" s="693"/>
      <c r="O4971" s="359"/>
      <c r="P4971" s="619"/>
      <c r="Q4971" s="672"/>
      <c r="R4971" s="672"/>
      <c r="S4971" s="672"/>
      <c r="T4971" s="385"/>
      <c r="U4971" s="385"/>
      <c r="V4971" s="385"/>
      <c r="W4971" s="385"/>
      <c r="X4971" s="693"/>
      <c r="Y4971" s="325"/>
      <c r="Z4971" s="308"/>
      <c r="AA4971" s="383"/>
      <c r="AC4971" s="325"/>
      <c r="AD4971" s="325"/>
      <c r="AF4971" s="383"/>
      <c r="AH4971" s="325"/>
      <c r="AI4971" s="325"/>
      <c r="AK4971" s="385"/>
      <c r="AL4971" s="385"/>
      <c r="AM4971" s="359"/>
      <c r="AN4971" s="385"/>
      <c r="AO4971" s="385"/>
      <c r="AP4971" s="385"/>
      <c r="AQ4971" s="385"/>
      <c r="AR4971" s="385"/>
      <c r="AS4971" s="385"/>
      <c r="AT4971" s="385"/>
      <c r="AU4971" s="359"/>
      <c r="AW4971" s="416"/>
      <c r="AX4971" s="694"/>
      <c r="AY4971" s="641"/>
      <c r="AZ4971" s="385"/>
      <c r="BA4971" s="385"/>
      <c r="BB4971" s="416"/>
      <c r="BC4971" s="416"/>
      <c r="BD4971" s="416"/>
      <c r="BE4971" s="416"/>
      <c r="BF4971" s="416"/>
      <c r="BG4971" s="416"/>
      <c r="BH4971" s="416"/>
      <c r="BI4971" s="416"/>
      <c r="BJ4971" s="416"/>
    </row>
    <row r="4972" spans="10:62" x14ac:dyDescent="0.2">
      <c r="J4972" s="385"/>
      <c r="K4972" s="217"/>
      <c r="L4972" s="217"/>
      <c r="M4972" s="693"/>
      <c r="N4972" s="693"/>
      <c r="O4972" s="359"/>
      <c r="P4972" s="619"/>
      <c r="Q4972" s="672"/>
      <c r="R4972" s="672"/>
      <c r="S4972" s="672"/>
      <c r="T4972" s="385"/>
      <c r="U4972" s="385"/>
      <c r="V4972" s="385"/>
      <c r="W4972" s="385"/>
      <c r="X4972" s="693"/>
      <c r="Y4972" s="325"/>
      <c r="Z4972" s="308"/>
      <c r="AA4972" s="383"/>
      <c r="AC4972" s="325"/>
      <c r="AD4972" s="325"/>
      <c r="AF4972" s="383"/>
      <c r="AH4972" s="325"/>
      <c r="AI4972" s="325"/>
      <c r="AK4972" s="385"/>
      <c r="AL4972" s="385"/>
      <c r="AM4972" s="359"/>
      <c r="AN4972" s="385"/>
      <c r="AO4972" s="385"/>
      <c r="AP4972" s="385"/>
      <c r="AQ4972" s="385"/>
      <c r="AR4972" s="385"/>
      <c r="AS4972" s="385"/>
      <c r="AT4972" s="385"/>
      <c r="AU4972" s="359"/>
      <c r="AW4972" s="416"/>
      <c r="AX4972" s="694"/>
      <c r="AY4972" s="641"/>
      <c r="AZ4972" s="385"/>
      <c r="BA4972" s="385"/>
      <c r="BB4972" s="416"/>
      <c r="BC4972" s="416"/>
      <c r="BD4972" s="416"/>
      <c r="BE4972" s="416"/>
      <c r="BF4972" s="416"/>
      <c r="BG4972" s="416"/>
      <c r="BH4972" s="416"/>
      <c r="BI4972" s="416"/>
      <c r="BJ4972" s="416"/>
    </row>
    <row r="4973" spans="10:62" x14ac:dyDescent="0.2">
      <c r="J4973" s="385"/>
      <c r="K4973" s="217"/>
      <c r="L4973" s="217"/>
      <c r="M4973" s="693"/>
      <c r="N4973" s="693"/>
      <c r="O4973" s="359"/>
      <c r="P4973" s="619"/>
      <c r="Q4973" s="672"/>
      <c r="R4973" s="672"/>
      <c r="S4973" s="672"/>
      <c r="T4973" s="385"/>
      <c r="U4973" s="385"/>
      <c r="V4973" s="385"/>
      <c r="W4973" s="385"/>
      <c r="X4973" s="693"/>
      <c r="Y4973" s="325"/>
      <c r="Z4973" s="308"/>
      <c r="AA4973" s="383"/>
      <c r="AC4973" s="325"/>
      <c r="AD4973" s="325"/>
      <c r="AF4973" s="383"/>
      <c r="AH4973" s="325"/>
      <c r="AI4973" s="325"/>
      <c r="AK4973" s="385"/>
      <c r="AL4973" s="385"/>
      <c r="AM4973" s="359"/>
      <c r="AN4973" s="385"/>
      <c r="AO4973" s="385"/>
      <c r="AP4973" s="385"/>
      <c r="AQ4973" s="385"/>
      <c r="AR4973" s="385"/>
      <c r="AS4973" s="385"/>
      <c r="AT4973" s="385"/>
      <c r="AU4973" s="359"/>
      <c r="AW4973" s="416"/>
      <c r="AX4973" s="694"/>
      <c r="AY4973" s="641"/>
      <c r="AZ4973" s="385"/>
      <c r="BA4973" s="385"/>
      <c r="BB4973" s="416"/>
      <c r="BC4973" s="416"/>
      <c r="BD4973" s="416"/>
      <c r="BE4973" s="416"/>
      <c r="BF4973" s="416"/>
      <c r="BG4973" s="416"/>
      <c r="BH4973" s="416"/>
      <c r="BI4973" s="416"/>
      <c r="BJ4973" s="416"/>
    </row>
    <row r="4974" spans="10:62" x14ac:dyDescent="0.2">
      <c r="J4974" s="385"/>
      <c r="K4974" s="217"/>
      <c r="L4974" s="217"/>
      <c r="M4974" s="693"/>
      <c r="N4974" s="693"/>
      <c r="O4974" s="359"/>
      <c r="P4974" s="619"/>
      <c r="Q4974" s="672"/>
      <c r="R4974" s="672"/>
      <c r="S4974" s="672"/>
      <c r="T4974" s="385"/>
      <c r="U4974" s="385"/>
      <c r="V4974" s="385"/>
      <c r="W4974" s="385"/>
      <c r="X4974" s="693"/>
      <c r="Y4974" s="325"/>
      <c r="Z4974" s="308"/>
      <c r="AA4974" s="383"/>
      <c r="AC4974" s="325"/>
      <c r="AD4974" s="325"/>
      <c r="AF4974" s="383"/>
      <c r="AH4974" s="325"/>
      <c r="AI4974" s="325"/>
      <c r="AK4974" s="385"/>
      <c r="AL4974" s="385"/>
      <c r="AM4974" s="359"/>
      <c r="AN4974" s="385"/>
      <c r="AO4974" s="385"/>
      <c r="AP4974" s="385"/>
      <c r="AQ4974" s="385"/>
      <c r="AR4974" s="385"/>
      <c r="AS4974" s="385"/>
      <c r="AT4974" s="385"/>
      <c r="AU4974" s="359"/>
      <c r="AW4974" s="416"/>
      <c r="AX4974" s="694"/>
      <c r="AY4974" s="641"/>
      <c r="AZ4974" s="385"/>
      <c r="BA4974" s="385"/>
      <c r="BB4974" s="416"/>
      <c r="BC4974" s="416"/>
      <c r="BD4974" s="416"/>
      <c r="BE4974" s="416"/>
      <c r="BF4974" s="416"/>
      <c r="BG4974" s="416"/>
      <c r="BH4974" s="416"/>
      <c r="BI4974" s="416"/>
      <c r="BJ4974" s="416"/>
    </row>
    <row r="4975" spans="10:62" x14ac:dyDescent="0.2">
      <c r="J4975" s="385"/>
      <c r="K4975" s="217"/>
      <c r="L4975" s="217"/>
      <c r="M4975" s="693"/>
      <c r="N4975" s="693"/>
      <c r="O4975" s="359"/>
      <c r="P4975" s="619"/>
      <c r="Q4975" s="672"/>
      <c r="R4975" s="672"/>
      <c r="S4975" s="672"/>
      <c r="T4975" s="385"/>
      <c r="U4975" s="385"/>
      <c r="V4975" s="385"/>
      <c r="W4975" s="385"/>
      <c r="X4975" s="693"/>
      <c r="Y4975" s="325"/>
      <c r="Z4975" s="308"/>
      <c r="AA4975" s="383"/>
      <c r="AC4975" s="325"/>
      <c r="AD4975" s="325"/>
      <c r="AF4975" s="383"/>
      <c r="AH4975" s="325"/>
      <c r="AI4975" s="325"/>
      <c r="AK4975" s="385"/>
      <c r="AL4975" s="385"/>
      <c r="AM4975" s="359"/>
      <c r="AN4975" s="385"/>
      <c r="AO4975" s="385"/>
      <c r="AP4975" s="385"/>
      <c r="AQ4975" s="385"/>
      <c r="AR4975" s="385"/>
      <c r="AS4975" s="385"/>
      <c r="AT4975" s="385"/>
      <c r="AU4975" s="359"/>
      <c r="AW4975" s="416"/>
      <c r="AX4975" s="694"/>
      <c r="AY4975" s="641"/>
      <c r="AZ4975" s="385"/>
      <c r="BA4975" s="385"/>
      <c r="BB4975" s="416"/>
      <c r="BC4975" s="416"/>
      <c r="BD4975" s="416"/>
      <c r="BE4975" s="416"/>
      <c r="BF4975" s="416"/>
      <c r="BG4975" s="416"/>
      <c r="BH4975" s="416"/>
      <c r="BI4975" s="416"/>
      <c r="BJ4975" s="416"/>
    </row>
    <row r="4976" spans="10:62" x14ac:dyDescent="0.2">
      <c r="J4976" s="385"/>
      <c r="K4976" s="217"/>
      <c r="L4976" s="217"/>
      <c r="M4976" s="693"/>
      <c r="N4976" s="693"/>
      <c r="O4976" s="359"/>
      <c r="P4976" s="619"/>
      <c r="Q4976" s="672"/>
      <c r="R4976" s="672"/>
      <c r="S4976" s="672"/>
      <c r="T4976" s="385"/>
      <c r="U4976" s="385"/>
      <c r="V4976" s="385"/>
      <c r="W4976" s="385"/>
      <c r="X4976" s="693"/>
      <c r="Y4976" s="325"/>
      <c r="Z4976" s="308"/>
      <c r="AA4976" s="383"/>
      <c r="AC4976" s="325"/>
      <c r="AD4976" s="325"/>
      <c r="AF4976" s="383"/>
      <c r="AH4976" s="325"/>
      <c r="AI4976" s="325"/>
      <c r="AK4976" s="385"/>
      <c r="AL4976" s="385"/>
      <c r="AM4976" s="359"/>
      <c r="AN4976" s="385"/>
      <c r="AO4976" s="385"/>
      <c r="AP4976" s="385"/>
      <c r="AQ4976" s="385"/>
      <c r="AR4976" s="385"/>
      <c r="AS4976" s="385"/>
      <c r="AT4976" s="385"/>
      <c r="AU4976" s="359"/>
      <c r="AW4976" s="416"/>
      <c r="AX4976" s="694"/>
      <c r="AY4976" s="641"/>
      <c r="AZ4976" s="385"/>
      <c r="BA4976" s="385"/>
      <c r="BB4976" s="416"/>
      <c r="BC4976" s="416"/>
      <c r="BD4976" s="416"/>
      <c r="BE4976" s="416"/>
      <c r="BF4976" s="416"/>
      <c r="BG4976" s="416"/>
      <c r="BH4976" s="416"/>
      <c r="BI4976" s="416"/>
      <c r="BJ4976" s="416"/>
    </row>
    <row r="4977" spans="10:62" x14ac:dyDescent="0.2">
      <c r="J4977" s="385"/>
      <c r="K4977" s="217"/>
      <c r="L4977" s="217"/>
      <c r="M4977" s="693"/>
      <c r="N4977" s="693"/>
      <c r="O4977" s="359"/>
      <c r="P4977" s="619"/>
      <c r="Q4977" s="672"/>
      <c r="R4977" s="672"/>
      <c r="S4977" s="672"/>
      <c r="T4977" s="385"/>
      <c r="U4977" s="385"/>
      <c r="V4977" s="385"/>
      <c r="W4977" s="385"/>
      <c r="X4977" s="693"/>
      <c r="Y4977" s="325"/>
      <c r="Z4977" s="308"/>
      <c r="AA4977" s="383"/>
      <c r="AC4977" s="325"/>
      <c r="AD4977" s="325"/>
      <c r="AF4977" s="383"/>
      <c r="AH4977" s="325"/>
      <c r="AI4977" s="325"/>
      <c r="AK4977" s="385"/>
      <c r="AL4977" s="385"/>
      <c r="AM4977" s="359"/>
      <c r="AN4977" s="385"/>
      <c r="AO4977" s="385"/>
      <c r="AP4977" s="385"/>
      <c r="AQ4977" s="385"/>
      <c r="AR4977" s="385"/>
      <c r="AS4977" s="385"/>
      <c r="AT4977" s="385"/>
      <c r="AU4977" s="359"/>
      <c r="AW4977" s="416"/>
      <c r="AX4977" s="694"/>
      <c r="AY4977" s="641"/>
      <c r="AZ4977" s="385"/>
      <c r="BA4977" s="385"/>
      <c r="BB4977" s="416"/>
      <c r="BC4977" s="416"/>
      <c r="BD4977" s="416"/>
      <c r="BE4977" s="416"/>
      <c r="BF4977" s="416"/>
      <c r="BG4977" s="416"/>
      <c r="BH4977" s="416"/>
      <c r="BI4977" s="416"/>
      <c r="BJ4977" s="416"/>
    </row>
    <row r="4978" spans="10:62" x14ac:dyDescent="0.2">
      <c r="J4978" s="385"/>
      <c r="K4978" s="217"/>
      <c r="L4978" s="217"/>
      <c r="M4978" s="693"/>
      <c r="N4978" s="693"/>
      <c r="O4978" s="359"/>
      <c r="P4978" s="619"/>
      <c r="Q4978" s="672"/>
      <c r="R4978" s="672"/>
      <c r="S4978" s="672"/>
      <c r="T4978" s="385"/>
      <c r="U4978" s="385"/>
      <c r="V4978" s="385"/>
      <c r="W4978" s="385"/>
      <c r="X4978" s="693"/>
      <c r="Y4978" s="325"/>
      <c r="Z4978" s="308"/>
      <c r="AA4978" s="383"/>
      <c r="AC4978" s="325"/>
      <c r="AD4978" s="325"/>
      <c r="AF4978" s="383"/>
      <c r="AH4978" s="325"/>
      <c r="AI4978" s="325"/>
      <c r="AK4978" s="385"/>
      <c r="AL4978" s="385"/>
      <c r="AM4978" s="359"/>
      <c r="AN4978" s="385"/>
      <c r="AO4978" s="385"/>
      <c r="AP4978" s="385"/>
      <c r="AQ4978" s="385"/>
      <c r="AR4978" s="385"/>
      <c r="AS4978" s="385"/>
      <c r="AT4978" s="385"/>
      <c r="AU4978" s="359"/>
      <c r="AW4978" s="416"/>
      <c r="AX4978" s="694"/>
      <c r="AY4978" s="641"/>
      <c r="AZ4978" s="385"/>
      <c r="BA4978" s="385"/>
      <c r="BB4978" s="416"/>
      <c r="BC4978" s="416"/>
      <c r="BD4978" s="416"/>
      <c r="BE4978" s="416"/>
      <c r="BF4978" s="416"/>
      <c r="BG4978" s="416"/>
      <c r="BH4978" s="416"/>
      <c r="BI4978" s="416"/>
      <c r="BJ4978" s="416"/>
    </row>
    <row r="4979" spans="10:62" x14ac:dyDescent="0.2">
      <c r="J4979" s="385"/>
      <c r="K4979" s="217"/>
      <c r="L4979" s="217"/>
      <c r="M4979" s="693"/>
      <c r="N4979" s="693"/>
      <c r="O4979" s="359"/>
      <c r="P4979" s="619"/>
      <c r="Q4979" s="672"/>
      <c r="R4979" s="672"/>
      <c r="S4979" s="672"/>
      <c r="T4979" s="385"/>
      <c r="U4979" s="385"/>
      <c r="V4979" s="385"/>
      <c r="W4979" s="385"/>
      <c r="X4979" s="693"/>
      <c r="Y4979" s="325"/>
      <c r="Z4979" s="308"/>
      <c r="AA4979" s="383"/>
      <c r="AC4979" s="325"/>
      <c r="AD4979" s="325"/>
      <c r="AF4979" s="383"/>
      <c r="AH4979" s="325"/>
      <c r="AI4979" s="325"/>
      <c r="AK4979" s="385"/>
      <c r="AL4979" s="385"/>
      <c r="AM4979" s="359"/>
      <c r="AN4979" s="385"/>
      <c r="AO4979" s="385"/>
      <c r="AP4979" s="385"/>
      <c r="AQ4979" s="385"/>
      <c r="AR4979" s="385"/>
      <c r="AS4979" s="385"/>
      <c r="AT4979" s="385"/>
      <c r="AU4979" s="359"/>
      <c r="AW4979" s="416"/>
      <c r="AX4979" s="694"/>
      <c r="AY4979" s="641"/>
      <c r="AZ4979" s="385"/>
      <c r="BA4979" s="385"/>
      <c r="BB4979" s="416"/>
      <c r="BC4979" s="416"/>
      <c r="BD4979" s="416"/>
      <c r="BE4979" s="416"/>
      <c r="BF4979" s="416"/>
      <c r="BG4979" s="416"/>
      <c r="BH4979" s="416"/>
      <c r="BI4979" s="416"/>
      <c r="BJ4979" s="416"/>
    </row>
    <row r="4980" spans="10:62" x14ac:dyDescent="0.2">
      <c r="J4980" s="385"/>
      <c r="K4980" s="217"/>
      <c r="L4980" s="217"/>
      <c r="M4980" s="693"/>
      <c r="N4980" s="693"/>
      <c r="O4980" s="359"/>
      <c r="P4980" s="619"/>
      <c r="Q4980" s="672"/>
      <c r="R4980" s="672"/>
      <c r="S4980" s="672"/>
      <c r="T4980" s="385"/>
      <c r="U4980" s="385"/>
      <c r="V4980" s="385"/>
      <c r="W4980" s="385"/>
      <c r="X4980" s="693"/>
      <c r="Y4980" s="325"/>
      <c r="Z4980" s="308"/>
      <c r="AA4980" s="383"/>
      <c r="AC4980" s="325"/>
      <c r="AD4980" s="325"/>
      <c r="AF4980" s="383"/>
      <c r="AH4980" s="325"/>
      <c r="AI4980" s="325"/>
      <c r="AK4980" s="385"/>
      <c r="AL4980" s="385"/>
      <c r="AM4980" s="359"/>
      <c r="AN4980" s="385"/>
      <c r="AO4980" s="385"/>
      <c r="AP4980" s="385"/>
      <c r="AQ4980" s="385"/>
      <c r="AR4980" s="385"/>
      <c r="AS4980" s="385"/>
      <c r="AT4980" s="385"/>
      <c r="AU4980" s="359"/>
      <c r="AW4980" s="416"/>
      <c r="AX4980" s="694"/>
      <c r="AY4980" s="641"/>
      <c r="AZ4980" s="385"/>
      <c r="BA4980" s="385"/>
      <c r="BB4980" s="416"/>
      <c r="BC4980" s="416"/>
      <c r="BD4980" s="416"/>
      <c r="BE4980" s="416"/>
      <c r="BF4980" s="416"/>
      <c r="BG4980" s="416"/>
      <c r="BH4980" s="416"/>
      <c r="BI4980" s="416"/>
      <c r="BJ4980" s="416"/>
    </row>
    <row r="4981" spans="10:62" x14ac:dyDescent="0.2">
      <c r="J4981" s="385"/>
      <c r="K4981" s="217"/>
      <c r="L4981" s="217"/>
      <c r="M4981" s="693"/>
      <c r="N4981" s="693"/>
      <c r="O4981" s="359"/>
      <c r="P4981" s="619"/>
      <c r="Q4981" s="672"/>
      <c r="R4981" s="672"/>
      <c r="S4981" s="672"/>
      <c r="T4981" s="385"/>
      <c r="U4981" s="385"/>
      <c r="V4981" s="385"/>
      <c r="W4981" s="385"/>
      <c r="X4981" s="693"/>
      <c r="Y4981" s="325"/>
      <c r="Z4981" s="308"/>
      <c r="AA4981" s="383"/>
      <c r="AC4981" s="325"/>
      <c r="AD4981" s="325"/>
      <c r="AF4981" s="383"/>
      <c r="AH4981" s="325"/>
      <c r="AI4981" s="325"/>
      <c r="AK4981" s="385"/>
      <c r="AL4981" s="385"/>
      <c r="AM4981" s="359"/>
      <c r="AN4981" s="385"/>
      <c r="AO4981" s="385"/>
      <c r="AP4981" s="385"/>
      <c r="AQ4981" s="385"/>
      <c r="AR4981" s="385"/>
      <c r="AS4981" s="385"/>
      <c r="AT4981" s="385"/>
      <c r="AU4981" s="359"/>
      <c r="AW4981" s="416"/>
      <c r="AX4981" s="694"/>
      <c r="AY4981" s="641"/>
      <c r="AZ4981" s="385"/>
      <c r="BA4981" s="385"/>
      <c r="BB4981" s="416"/>
      <c r="BC4981" s="416"/>
      <c r="BD4981" s="416"/>
      <c r="BE4981" s="416"/>
      <c r="BF4981" s="416"/>
      <c r="BG4981" s="416"/>
      <c r="BH4981" s="416"/>
      <c r="BI4981" s="416"/>
      <c r="BJ4981" s="416"/>
    </row>
    <row r="4982" spans="10:62" x14ac:dyDescent="0.2">
      <c r="J4982" s="385"/>
      <c r="K4982" s="217"/>
      <c r="L4982" s="217"/>
      <c r="M4982" s="693"/>
      <c r="N4982" s="693"/>
      <c r="O4982" s="359"/>
      <c r="P4982" s="619"/>
      <c r="Q4982" s="672"/>
      <c r="R4982" s="672"/>
      <c r="S4982" s="672"/>
      <c r="T4982" s="385"/>
      <c r="U4982" s="385"/>
      <c r="V4982" s="385"/>
      <c r="W4982" s="385"/>
      <c r="X4982" s="693"/>
      <c r="Y4982" s="325"/>
      <c r="Z4982" s="308"/>
      <c r="AA4982" s="383"/>
      <c r="AC4982" s="325"/>
      <c r="AD4982" s="325"/>
      <c r="AF4982" s="383"/>
      <c r="AH4982" s="325"/>
      <c r="AI4982" s="325"/>
      <c r="AK4982" s="385"/>
      <c r="AL4982" s="385"/>
      <c r="AM4982" s="359"/>
      <c r="AN4982" s="385"/>
      <c r="AO4982" s="385"/>
      <c r="AP4982" s="385"/>
      <c r="AQ4982" s="385"/>
      <c r="AR4982" s="385"/>
      <c r="AS4982" s="385"/>
      <c r="AT4982" s="385"/>
      <c r="AU4982" s="359"/>
      <c r="AW4982" s="416"/>
      <c r="AX4982" s="694"/>
      <c r="AY4982" s="641"/>
      <c r="AZ4982" s="385"/>
      <c r="BA4982" s="385"/>
      <c r="BB4982" s="416"/>
      <c r="BC4982" s="416"/>
      <c r="BD4982" s="416"/>
      <c r="BE4982" s="416"/>
      <c r="BF4982" s="416"/>
      <c r="BG4982" s="416"/>
      <c r="BH4982" s="416"/>
      <c r="BI4982" s="416"/>
      <c r="BJ4982" s="416"/>
    </row>
    <row r="4983" spans="10:62" x14ac:dyDescent="0.2">
      <c r="J4983" s="385"/>
      <c r="K4983" s="217"/>
      <c r="L4983" s="217"/>
      <c r="M4983" s="693"/>
      <c r="N4983" s="693"/>
      <c r="O4983" s="359"/>
      <c r="P4983" s="619"/>
      <c r="Q4983" s="672"/>
      <c r="R4983" s="672"/>
      <c r="S4983" s="672"/>
      <c r="T4983" s="385"/>
      <c r="U4983" s="385"/>
      <c r="V4983" s="385"/>
      <c r="W4983" s="385"/>
      <c r="X4983" s="693"/>
      <c r="Y4983" s="325"/>
      <c r="Z4983" s="308"/>
      <c r="AA4983" s="383"/>
      <c r="AC4983" s="325"/>
      <c r="AD4983" s="325"/>
      <c r="AF4983" s="383"/>
      <c r="AH4983" s="325"/>
      <c r="AI4983" s="325"/>
      <c r="AK4983" s="385"/>
      <c r="AL4983" s="385"/>
      <c r="AM4983" s="359"/>
      <c r="AN4983" s="385"/>
      <c r="AO4983" s="385"/>
      <c r="AP4983" s="385"/>
      <c r="AQ4983" s="385"/>
      <c r="AR4983" s="385"/>
      <c r="AS4983" s="385"/>
      <c r="AT4983" s="385"/>
      <c r="AU4983" s="359"/>
      <c r="AW4983" s="416"/>
      <c r="AX4983" s="694"/>
      <c r="AY4983" s="641"/>
      <c r="AZ4983" s="385"/>
      <c r="BA4983" s="385"/>
      <c r="BB4983" s="416"/>
      <c r="BC4983" s="416"/>
      <c r="BD4983" s="416"/>
      <c r="BE4983" s="416"/>
      <c r="BF4983" s="416"/>
      <c r="BG4983" s="416"/>
      <c r="BH4983" s="416"/>
      <c r="BI4983" s="416"/>
      <c r="BJ4983" s="416"/>
    </row>
    <row r="4984" spans="10:62" x14ac:dyDescent="0.2">
      <c r="J4984" s="385"/>
      <c r="K4984" s="217"/>
      <c r="L4984" s="217"/>
      <c r="M4984" s="693"/>
      <c r="N4984" s="693"/>
      <c r="O4984" s="359"/>
      <c r="P4984" s="619"/>
      <c r="Q4984" s="672"/>
      <c r="R4984" s="672"/>
      <c r="S4984" s="672"/>
      <c r="T4984" s="385"/>
      <c r="U4984" s="385"/>
      <c r="V4984" s="385"/>
      <c r="W4984" s="385"/>
      <c r="X4984" s="693"/>
      <c r="Y4984" s="325"/>
      <c r="Z4984" s="308"/>
      <c r="AA4984" s="383"/>
      <c r="AC4984" s="325"/>
      <c r="AD4984" s="325"/>
      <c r="AF4984" s="383"/>
      <c r="AH4984" s="325"/>
      <c r="AI4984" s="325"/>
      <c r="AK4984" s="385"/>
      <c r="AL4984" s="385"/>
      <c r="AM4984" s="359"/>
      <c r="AN4984" s="385"/>
      <c r="AO4984" s="385"/>
      <c r="AP4984" s="385"/>
      <c r="AQ4984" s="385"/>
      <c r="AR4984" s="385"/>
      <c r="AS4984" s="385"/>
      <c r="AT4984" s="385"/>
      <c r="AU4984" s="359"/>
      <c r="AW4984" s="416"/>
      <c r="AX4984" s="694"/>
      <c r="AY4984" s="641"/>
      <c r="AZ4984" s="385"/>
      <c r="BA4984" s="385"/>
      <c r="BB4984" s="416"/>
      <c r="BC4984" s="416"/>
      <c r="BD4984" s="416"/>
      <c r="BE4984" s="416"/>
      <c r="BF4984" s="416"/>
      <c r="BG4984" s="416"/>
      <c r="BH4984" s="416"/>
      <c r="BI4984" s="416"/>
      <c r="BJ4984" s="416"/>
    </row>
    <row r="4985" spans="10:62" x14ac:dyDescent="0.2">
      <c r="J4985" s="385"/>
      <c r="K4985" s="217"/>
      <c r="L4985" s="217"/>
      <c r="M4985" s="693"/>
      <c r="N4985" s="693"/>
      <c r="O4985" s="359"/>
      <c r="P4985" s="619"/>
      <c r="Q4985" s="672"/>
      <c r="R4985" s="672"/>
      <c r="S4985" s="672"/>
      <c r="T4985" s="385"/>
      <c r="U4985" s="385"/>
      <c r="V4985" s="385"/>
      <c r="W4985" s="385"/>
      <c r="X4985" s="693"/>
      <c r="Y4985" s="325"/>
      <c r="Z4985" s="308"/>
      <c r="AA4985" s="383"/>
      <c r="AC4985" s="325"/>
      <c r="AD4985" s="325"/>
      <c r="AF4985" s="383"/>
      <c r="AH4985" s="325"/>
      <c r="AI4985" s="325"/>
      <c r="AK4985" s="385"/>
      <c r="AL4985" s="385"/>
      <c r="AM4985" s="359"/>
      <c r="AN4985" s="385"/>
      <c r="AO4985" s="385"/>
      <c r="AP4985" s="385"/>
      <c r="AQ4985" s="385"/>
      <c r="AR4985" s="385"/>
      <c r="AS4985" s="385"/>
      <c r="AT4985" s="385"/>
      <c r="AU4985" s="359"/>
      <c r="AW4985" s="416"/>
      <c r="AX4985" s="694"/>
      <c r="AY4985" s="641"/>
      <c r="AZ4985" s="385"/>
      <c r="BA4985" s="385"/>
      <c r="BB4985" s="416"/>
      <c r="BC4985" s="416"/>
      <c r="BD4985" s="416"/>
      <c r="BE4985" s="416"/>
      <c r="BF4985" s="416"/>
      <c r="BG4985" s="416"/>
      <c r="BH4985" s="416"/>
      <c r="BI4985" s="416"/>
      <c r="BJ4985" s="416"/>
    </row>
    <row r="4986" spans="10:62" x14ac:dyDescent="0.2">
      <c r="J4986" s="385"/>
      <c r="K4986" s="217"/>
      <c r="L4986" s="217"/>
      <c r="M4986" s="693"/>
      <c r="N4986" s="693"/>
      <c r="O4986" s="359"/>
      <c r="P4986" s="619"/>
      <c r="Q4986" s="672"/>
      <c r="R4986" s="672"/>
      <c r="S4986" s="672"/>
      <c r="T4986" s="385"/>
      <c r="U4986" s="385"/>
      <c r="V4986" s="385"/>
      <c r="W4986" s="385"/>
      <c r="X4986" s="693"/>
      <c r="Y4986" s="325"/>
      <c r="Z4986" s="308"/>
      <c r="AA4986" s="383"/>
      <c r="AC4986" s="325"/>
      <c r="AD4986" s="325"/>
      <c r="AF4986" s="383"/>
      <c r="AH4986" s="325"/>
      <c r="AI4986" s="325"/>
      <c r="AK4986" s="385"/>
      <c r="AL4986" s="385"/>
      <c r="AM4986" s="359"/>
      <c r="AN4986" s="385"/>
      <c r="AO4986" s="385"/>
      <c r="AP4986" s="385"/>
      <c r="AQ4986" s="385"/>
      <c r="AR4986" s="385"/>
      <c r="AS4986" s="385"/>
      <c r="AT4986" s="385"/>
      <c r="AU4986" s="359"/>
      <c r="AW4986" s="416"/>
      <c r="AX4986" s="694"/>
      <c r="AY4986" s="641"/>
      <c r="AZ4986" s="385"/>
      <c r="BA4986" s="385"/>
      <c r="BB4986" s="416"/>
      <c r="BC4986" s="416"/>
      <c r="BD4986" s="416"/>
      <c r="BE4986" s="416"/>
      <c r="BF4986" s="416"/>
      <c r="BG4986" s="416"/>
      <c r="BH4986" s="416"/>
      <c r="BI4986" s="416"/>
      <c r="BJ4986" s="416"/>
    </row>
    <row r="4987" spans="10:62" x14ac:dyDescent="0.2">
      <c r="J4987" s="385"/>
      <c r="K4987" s="217"/>
      <c r="L4987" s="217"/>
      <c r="M4987" s="693"/>
      <c r="N4987" s="693"/>
      <c r="O4987" s="359"/>
      <c r="P4987" s="619"/>
      <c r="Q4987" s="672"/>
      <c r="R4987" s="672"/>
      <c r="S4987" s="672"/>
      <c r="T4987" s="385"/>
      <c r="U4987" s="385"/>
      <c r="V4987" s="385"/>
      <c r="W4987" s="385"/>
      <c r="X4987" s="693"/>
      <c r="Y4987" s="325"/>
      <c r="Z4987" s="308"/>
      <c r="AA4987" s="383"/>
      <c r="AC4987" s="325"/>
      <c r="AD4987" s="325"/>
      <c r="AF4987" s="383"/>
      <c r="AH4987" s="325"/>
      <c r="AI4987" s="325"/>
      <c r="AK4987" s="385"/>
      <c r="AL4987" s="385"/>
      <c r="AM4987" s="359"/>
      <c r="AN4987" s="385"/>
      <c r="AO4987" s="385"/>
      <c r="AP4987" s="385"/>
      <c r="AQ4987" s="385"/>
      <c r="AR4987" s="385"/>
      <c r="AS4987" s="385"/>
      <c r="AT4987" s="385"/>
      <c r="AU4987" s="359"/>
      <c r="AW4987" s="416"/>
      <c r="AX4987" s="694"/>
      <c r="AY4987" s="641"/>
      <c r="AZ4987" s="385"/>
      <c r="BA4987" s="385"/>
      <c r="BB4987" s="416"/>
      <c r="BC4987" s="416"/>
      <c r="BD4987" s="416"/>
      <c r="BE4987" s="416"/>
      <c r="BF4987" s="416"/>
      <c r="BG4987" s="416"/>
      <c r="BH4987" s="416"/>
      <c r="BI4987" s="416"/>
      <c r="BJ4987" s="416"/>
    </row>
    <row r="4988" spans="10:62" x14ac:dyDescent="0.2">
      <c r="J4988" s="385"/>
      <c r="K4988" s="217"/>
      <c r="L4988" s="217"/>
      <c r="M4988" s="693"/>
      <c r="N4988" s="693"/>
      <c r="O4988" s="359"/>
      <c r="P4988" s="619"/>
      <c r="Q4988" s="672"/>
      <c r="R4988" s="672"/>
      <c r="S4988" s="672"/>
      <c r="T4988" s="385"/>
      <c r="U4988" s="385"/>
      <c r="V4988" s="385"/>
      <c r="W4988" s="385"/>
      <c r="X4988" s="693"/>
      <c r="Y4988" s="325"/>
      <c r="Z4988" s="308"/>
      <c r="AA4988" s="383"/>
      <c r="AC4988" s="325"/>
      <c r="AD4988" s="325"/>
      <c r="AF4988" s="383"/>
      <c r="AH4988" s="325"/>
      <c r="AI4988" s="325"/>
      <c r="AK4988" s="385"/>
      <c r="AL4988" s="385"/>
      <c r="AM4988" s="359"/>
      <c r="AN4988" s="385"/>
      <c r="AO4988" s="385"/>
      <c r="AP4988" s="385"/>
      <c r="AQ4988" s="385"/>
      <c r="AR4988" s="385"/>
      <c r="AS4988" s="385"/>
      <c r="AT4988" s="385"/>
      <c r="AU4988" s="359"/>
      <c r="AW4988" s="416"/>
      <c r="AX4988" s="694"/>
      <c r="AY4988" s="641"/>
      <c r="AZ4988" s="385"/>
      <c r="BA4988" s="385"/>
      <c r="BB4988" s="416"/>
      <c r="BC4988" s="416"/>
      <c r="BD4988" s="416"/>
      <c r="BE4988" s="416"/>
      <c r="BF4988" s="416"/>
      <c r="BG4988" s="416"/>
      <c r="BH4988" s="416"/>
      <c r="BI4988" s="416"/>
      <c r="BJ4988" s="416"/>
    </row>
    <row r="4989" spans="10:62" x14ac:dyDescent="0.2">
      <c r="J4989" s="385"/>
      <c r="K4989" s="217"/>
      <c r="L4989" s="217"/>
      <c r="M4989" s="693"/>
      <c r="N4989" s="693"/>
      <c r="O4989" s="359"/>
      <c r="P4989" s="619"/>
      <c r="Q4989" s="672"/>
      <c r="R4989" s="672"/>
      <c r="S4989" s="672"/>
      <c r="T4989" s="385"/>
      <c r="U4989" s="385"/>
      <c r="V4989" s="385"/>
      <c r="W4989" s="385"/>
      <c r="X4989" s="693"/>
      <c r="Y4989" s="325"/>
      <c r="Z4989" s="308"/>
      <c r="AA4989" s="383"/>
      <c r="AC4989" s="325"/>
      <c r="AD4989" s="325"/>
      <c r="AF4989" s="383"/>
      <c r="AH4989" s="325"/>
      <c r="AI4989" s="325"/>
      <c r="AK4989" s="385"/>
      <c r="AL4989" s="385"/>
      <c r="AM4989" s="359"/>
      <c r="AN4989" s="385"/>
      <c r="AO4989" s="385"/>
      <c r="AP4989" s="385"/>
      <c r="AQ4989" s="385"/>
      <c r="AR4989" s="385"/>
      <c r="AS4989" s="385"/>
      <c r="AT4989" s="385"/>
      <c r="AU4989" s="359"/>
      <c r="AW4989" s="416"/>
      <c r="AX4989" s="694"/>
      <c r="AY4989" s="641"/>
      <c r="AZ4989" s="385"/>
      <c r="BA4989" s="385"/>
      <c r="BB4989" s="416"/>
      <c r="BC4989" s="416"/>
      <c r="BD4989" s="416"/>
      <c r="BE4989" s="416"/>
      <c r="BF4989" s="416"/>
      <c r="BG4989" s="416"/>
      <c r="BH4989" s="416"/>
      <c r="BI4989" s="416"/>
      <c r="BJ4989" s="416"/>
    </row>
    <row r="4990" spans="10:62" x14ac:dyDescent="0.2">
      <c r="J4990" s="385"/>
      <c r="K4990" s="217"/>
      <c r="L4990" s="217"/>
      <c r="M4990" s="693"/>
      <c r="N4990" s="693"/>
      <c r="O4990" s="359"/>
      <c r="P4990" s="619"/>
      <c r="Q4990" s="672"/>
      <c r="R4990" s="672"/>
      <c r="S4990" s="672"/>
      <c r="T4990" s="385"/>
      <c r="U4990" s="385"/>
      <c r="V4990" s="385"/>
      <c r="W4990" s="385"/>
      <c r="X4990" s="693"/>
      <c r="Y4990" s="325"/>
      <c r="Z4990" s="308"/>
      <c r="AA4990" s="383"/>
      <c r="AC4990" s="325"/>
      <c r="AD4990" s="325"/>
      <c r="AF4990" s="383"/>
      <c r="AH4990" s="325"/>
      <c r="AI4990" s="325"/>
      <c r="AK4990" s="385"/>
      <c r="AL4990" s="385"/>
      <c r="AM4990" s="359"/>
      <c r="AN4990" s="385"/>
      <c r="AO4990" s="385"/>
      <c r="AP4990" s="385"/>
      <c r="AQ4990" s="385"/>
      <c r="AR4990" s="385"/>
      <c r="AS4990" s="385"/>
      <c r="AT4990" s="385"/>
      <c r="AU4990" s="359"/>
      <c r="AW4990" s="416"/>
      <c r="AX4990" s="694"/>
      <c r="AY4990" s="641"/>
      <c r="AZ4990" s="385"/>
      <c r="BA4990" s="385"/>
      <c r="BB4990" s="416"/>
      <c r="BC4990" s="416"/>
      <c r="BD4990" s="416"/>
      <c r="BE4990" s="416"/>
      <c r="BF4990" s="416"/>
      <c r="BG4990" s="416"/>
      <c r="BH4990" s="416"/>
      <c r="BI4990" s="416"/>
      <c r="BJ4990" s="416"/>
    </row>
    <row r="4991" spans="10:62" x14ac:dyDescent="0.2">
      <c r="J4991" s="385"/>
      <c r="K4991" s="217"/>
      <c r="L4991" s="217"/>
      <c r="M4991" s="693"/>
      <c r="N4991" s="693"/>
      <c r="O4991" s="359"/>
      <c r="P4991" s="619"/>
      <c r="Q4991" s="672"/>
      <c r="R4991" s="672"/>
      <c r="S4991" s="672"/>
      <c r="T4991" s="385"/>
      <c r="U4991" s="385"/>
      <c r="V4991" s="385"/>
      <c r="W4991" s="385"/>
      <c r="X4991" s="693"/>
      <c r="Y4991" s="325"/>
      <c r="Z4991" s="308"/>
      <c r="AA4991" s="383"/>
      <c r="AC4991" s="325"/>
      <c r="AD4991" s="325"/>
      <c r="AF4991" s="383"/>
      <c r="AH4991" s="325"/>
      <c r="AI4991" s="325"/>
      <c r="AK4991" s="385"/>
      <c r="AL4991" s="385"/>
      <c r="AM4991" s="359"/>
      <c r="AN4991" s="385"/>
      <c r="AO4991" s="385"/>
      <c r="AP4991" s="385"/>
      <c r="AQ4991" s="385"/>
      <c r="AR4991" s="385"/>
      <c r="AS4991" s="385"/>
      <c r="AT4991" s="385"/>
      <c r="AU4991" s="359"/>
      <c r="AW4991" s="416"/>
      <c r="AX4991" s="694"/>
      <c r="AY4991" s="641"/>
      <c r="AZ4991" s="385"/>
      <c r="BA4991" s="385"/>
      <c r="BB4991" s="416"/>
      <c r="BC4991" s="416"/>
      <c r="BD4991" s="416"/>
      <c r="BE4991" s="416"/>
      <c r="BF4991" s="416"/>
      <c r="BG4991" s="416"/>
      <c r="BH4991" s="416"/>
      <c r="BI4991" s="416"/>
      <c r="BJ4991" s="416"/>
    </row>
    <row r="4992" spans="10:62" x14ac:dyDescent="0.2">
      <c r="J4992" s="385"/>
      <c r="K4992" s="217"/>
      <c r="L4992" s="217"/>
      <c r="M4992" s="693"/>
      <c r="N4992" s="693"/>
      <c r="O4992" s="359"/>
      <c r="P4992" s="619"/>
      <c r="Q4992" s="672"/>
      <c r="R4992" s="672"/>
      <c r="S4992" s="672"/>
      <c r="T4992" s="385"/>
      <c r="U4992" s="385"/>
      <c r="V4992" s="385"/>
      <c r="W4992" s="385"/>
      <c r="X4992" s="693"/>
      <c r="Y4992" s="325"/>
      <c r="Z4992" s="308"/>
      <c r="AA4992" s="383"/>
      <c r="AC4992" s="325"/>
      <c r="AD4992" s="325"/>
      <c r="AF4992" s="383"/>
      <c r="AH4992" s="325"/>
      <c r="AI4992" s="325"/>
      <c r="AK4992" s="385"/>
      <c r="AL4992" s="385"/>
      <c r="AM4992" s="359"/>
      <c r="AN4992" s="385"/>
      <c r="AO4992" s="385"/>
      <c r="AP4992" s="385"/>
      <c r="AQ4992" s="385"/>
      <c r="AR4992" s="385"/>
      <c r="AS4992" s="385"/>
      <c r="AT4992" s="385"/>
      <c r="AU4992" s="359"/>
      <c r="AW4992" s="416"/>
      <c r="AX4992" s="694"/>
      <c r="AY4992" s="641"/>
      <c r="AZ4992" s="385"/>
      <c r="BA4992" s="385"/>
      <c r="BB4992" s="416"/>
      <c r="BC4992" s="416"/>
      <c r="BD4992" s="416"/>
      <c r="BE4992" s="416"/>
      <c r="BF4992" s="416"/>
      <c r="BG4992" s="416"/>
      <c r="BH4992" s="416"/>
      <c r="BI4992" s="416"/>
      <c r="BJ4992" s="416"/>
    </row>
    <row r="4993" spans="10:62" x14ac:dyDescent="0.2">
      <c r="J4993" s="385"/>
      <c r="K4993" s="217"/>
      <c r="L4993" s="217"/>
      <c r="M4993" s="693"/>
      <c r="N4993" s="693"/>
      <c r="O4993" s="359"/>
      <c r="P4993" s="619"/>
      <c r="Q4993" s="672"/>
      <c r="R4993" s="672"/>
      <c r="S4993" s="672"/>
      <c r="T4993" s="385"/>
      <c r="U4993" s="385"/>
      <c r="V4993" s="385"/>
      <c r="W4993" s="385"/>
      <c r="X4993" s="693"/>
      <c r="Y4993" s="325"/>
      <c r="Z4993" s="308"/>
      <c r="AA4993" s="383"/>
      <c r="AC4993" s="325"/>
      <c r="AD4993" s="325"/>
      <c r="AF4993" s="383"/>
      <c r="AH4993" s="325"/>
      <c r="AI4993" s="325"/>
      <c r="AK4993" s="385"/>
      <c r="AL4993" s="385"/>
      <c r="AM4993" s="359"/>
      <c r="AN4993" s="385"/>
      <c r="AO4993" s="385"/>
      <c r="AP4993" s="385"/>
      <c r="AQ4993" s="385"/>
      <c r="AR4993" s="385"/>
      <c r="AS4993" s="385"/>
      <c r="AT4993" s="385"/>
      <c r="AU4993" s="359"/>
      <c r="AW4993" s="416"/>
      <c r="AX4993" s="694"/>
      <c r="AY4993" s="641"/>
      <c r="AZ4993" s="385"/>
      <c r="BA4993" s="385"/>
      <c r="BB4993" s="416"/>
      <c r="BC4993" s="416"/>
      <c r="BD4993" s="416"/>
      <c r="BE4993" s="416"/>
      <c r="BF4993" s="416"/>
      <c r="BG4993" s="416"/>
      <c r="BH4993" s="416"/>
      <c r="BI4993" s="416"/>
      <c r="BJ4993" s="416"/>
    </row>
    <row r="4994" spans="10:62" x14ac:dyDescent="0.2">
      <c r="J4994" s="385"/>
      <c r="K4994" s="217"/>
      <c r="L4994" s="217"/>
      <c r="M4994" s="693"/>
      <c r="N4994" s="693"/>
      <c r="O4994" s="359"/>
      <c r="P4994" s="619"/>
      <c r="Q4994" s="672"/>
      <c r="R4994" s="672"/>
      <c r="S4994" s="672"/>
      <c r="T4994" s="385"/>
      <c r="U4994" s="385"/>
      <c r="V4994" s="385"/>
      <c r="W4994" s="385"/>
      <c r="X4994" s="693"/>
      <c r="Y4994" s="325"/>
      <c r="Z4994" s="308"/>
      <c r="AA4994" s="383"/>
      <c r="AC4994" s="325"/>
      <c r="AD4994" s="325"/>
      <c r="AF4994" s="383"/>
      <c r="AH4994" s="325"/>
      <c r="AI4994" s="325"/>
      <c r="AK4994" s="385"/>
      <c r="AL4994" s="385"/>
      <c r="AM4994" s="359"/>
      <c r="AN4994" s="385"/>
      <c r="AO4994" s="385"/>
      <c r="AP4994" s="385"/>
      <c r="AQ4994" s="385"/>
      <c r="AR4994" s="385"/>
      <c r="AS4994" s="385"/>
      <c r="AT4994" s="385"/>
      <c r="AU4994" s="359"/>
      <c r="AW4994" s="416"/>
      <c r="AX4994" s="694"/>
      <c r="AY4994" s="641"/>
      <c r="AZ4994" s="385"/>
      <c r="BA4994" s="385"/>
      <c r="BB4994" s="416"/>
      <c r="BC4994" s="416"/>
      <c r="BD4994" s="416"/>
      <c r="BE4994" s="416"/>
      <c r="BF4994" s="416"/>
      <c r="BG4994" s="416"/>
      <c r="BH4994" s="416"/>
      <c r="BI4994" s="416"/>
      <c r="BJ4994" s="416"/>
    </row>
    <row r="4995" spans="10:62" x14ac:dyDescent="0.2">
      <c r="J4995" s="385"/>
      <c r="K4995" s="217"/>
      <c r="L4995" s="217"/>
      <c r="M4995" s="693"/>
      <c r="N4995" s="693"/>
      <c r="O4995" s="359"/>
      <c r="P4995" s="619"/>
      <c r="Q4995" s="672"/>
      <c r="R4995" s="672"/>
      <c r="S4995" s="672"/>
      <c r="T4995" s="385"/>
      <c r="U4995" s="385"/>
      <c r="V4995" s="385"/>
      <c r="W4995" s="385"/>
      <c r="X4995" s="693"/>
      <c r="Y4995" s="325"/>
      <c r="Z4995" s="308"/>
      <c r="AA4995" s="383"/>
      <c r="AC4995" s="325"/>
      <c r="AD4995" s="325"/>
      <c r="AF4995" s="383"/>
      <c r="AH4995" s="325"/>
      <c r="AI4995" s="325"/>
      <c r="AK4995" s="385"/>
      <c r="AL4995" s="385"/>
      <c r="AM4995" s="359"/>
      <c r="AN4995" s="385"/>
      <c r="AO4995" s="385"/>
      <c r="AP4995" s="385"/>
      <c r="AQ4995" s="385"/>
      <c r="AR4995" s="385"/>
      <c r="AS4995" s="385"/>
      <c r="AT4995" s="385"/>
      <c r="AU4995" s="359"/>
      <c r="AW4995" s="416"/>
      <c r="AX4995" s="694"/>
      <c r="AY4995" s="641"/>
      <c r="AZ4995" s="385"/>
      <c r="BA4995" s="385"/>
      <c r="BB4995" s="416"/>
      <c r="BC4995" s="416"/>
      <c r="BD4995" s="416"/>
      <c r="BE4995" s="416"/>
      <c r="BF4995" s="416"/>
      <c r="BG4995" s="416"/>
      <c r="BH4995" s="416"/>
      <c r="BI4995" s="416"/>
      <c r="BJ4995" s="416"/>
    </row>
    <row r="4996" spans="10:62" x14ac:dyDescent="0.2">
      <c r="J4996" s="385"/>
      <c r="K4996" s="217"/>
      <c r="L4996" s="217"/>
      <c r="M4996" s="693"/>
      <c r="N4996" s="693"/>
      <c r="O4996" s="359"/>
      <c r="P4996" s="619"/>
      <c r="Q4996" s="672"/>
      <c r="R4996" s="672"/>
      <c r="S4996" s="672"/>
      <c r="T4996" s="385"/>
      <c r="U4996" s="385"/>
      <c r="V4996" s="385"/>
      <c r="W4996" s="385"/>
      <c r="X4996" s="693"/>
      <c r="Y4996" s="325"/>
      <c r="Z4996" s="308"/>
      <c r="AA4996" s="383"/>
      <c r="AC4996" s="325"/>
      <c r="AD4996" s="325"/>
      <c r="AF4996" s="383"/>
      <c r="AH4996" s="325"/>
      <c r="AI4996" s="325"/>
      <c r="AK4996" s="385"/>
      <c r="AL4996" s="385"/>
      <c r="AM4996" s="359"/>
      <c r="AN4996" s="385"/>
      <c r="AO4996" s="385"/>
      <c r="AP4996" s="385"/>
      <c r="AQ4996" s="385"/>
      <c r="AR4996" s="385"/>
      <c r="AS4996" s="385"/>
      <c r="AT4996" s="385"/>
      <c r="AU4996" s="359"/>
      <c r="AW4996" s="416"/>
      <c r="AX4996" s="694"/>
      <c r="AY4996" s="641"/>
      <c r="AZ4996" s="385"/>
      <c r="BA4996" s="385"/>
      <c r="BB4996" s="416"/>
      <c r="BC4996" s="416"/>
      <c r="BD4996" s="416"/>
      <c r="BE4996" s="416"/>
      <c r="BF4996" s="416"/>
      <c r="BG4996" s="416"/>
      <c r="BH4996" s="416"/>
      <c r="BI4996" s="416"/>
      <c r="BJ4996" s="416"/>
    </row>
    <row r="4997" spans="10:62" x14ac:dyDescent="0.2">
      <c r="J4997" s="385"/>
      <c r="K4997" s="217"/>
      <c r="L4997" s="217"/>
      <c r="M4997" s="693"/>
      <c r="N4997" s="693"/>
      <c r="O4997" s="359"/>
      <c r="P4997" s="619"/>
      <c r="Q4997" s="672"/>
      <c r="R4997" s="672"/>
      <c r="S4997" s="672"/>
      <c r="T4997" s="385"/>
      <c r="U4997" s="385"/>
      <c r="V4997" s="385"/>
      <c r="W4997" s="385"/>
      <c r="X4997" s="693"/>
      <c r="Y4997" s="325"/>
      <c r="Z4997" s="308"/>
      <c r="AA4997" s="383"/>
      <c r="AC4997" s="325"/>
      <c r="AD4997" s="325"/>
      <c r="AF4997" s="383"/>
      <c r="AH4997" s="325"/>
      <c r="AI4997" s="325"/>
      <c r="AK4997" s="385"/>
      <c r="AL4997" s="385"/>
      <c r="AM4997" s="359"/>
      <c r="AN4997" s="385"/>
      <c r="AO4997" s="385"/>
      <c r="AP4997" s="385"/>
      <c r="AQ4997" s="385"/>
      <c r="AR4997" s="385"/>
      <c r="AS4997" s="385"/>
      <c r="AT4997" s="385"/>
      <c r="AU4997" s="359"/>
      <c r="AW4997" s="416"/>
      <c r="AX4997" s="694"/>
      <c r="AY4997" s="641"/>
      <c r="AZ4997" s="385"/>
      <c r="BA4997" s="385"/>
      <c r="BB4997" s="416"/>
      <c r="BC4997" s="416"/>
      <c r="BD4997" s="416"/>
      <c r="BE4997" s="416"/>
      <c r="BF4997" s="416"/>
      <c r="BG4997" s="416"/>
      <c r="BH4997" s="416"/>
      <c r="BI4997" s="416"/>
      <c r="BJ4997" s="416"/>
    </row>
    <row r="4998" spans="10:62" x14ac:dyDescent="0.2">
      <c r="J4998" s="385"/>
      <c r="K4998" s="217"/>
      <c r="L4998" s="217"/>
      <c r="M4998" s="693"/>
      <c r="N4998" s="693"/>
      <c r="O4998" s="359"/>
      <c r="P4998" s="619"/>
      <c r="Q4998" s="672"/>
      <c r="R4998" s="672"/>
      <c r="S4998" s="672"/>
      <c r="T4998" s="385"/>
      <c r="U4998" s="385"/>
      <c r="V4998" s="385"/>
      <c r="W4998" s="385"/>
      <c r="X4998" s="693"/>
      <c r="Y4998" s="325"/>
      <c r="Z4998" s="308"/>
      <c r="AA4998" s="383"/>
      <c r="AC4998" s="325"/>
      <c r="AD4998" s="325"/>
      <c r="AF4998" s="383"/>
      <c r="AH4998" s="325"/>
      <c r="AI4998" s="325"/>
      <c r="AK4998" s="385"/>
      <c r="AL4998" s="385"/>
      <c r="AM4998" s="359"/>
      <c r="AN4998" s="385"/>
      <c r="AO4998" s="385"/>
      <c r="AP4998" s="385"/>
      <c r="AQ4998" s="385"/>
      <c r="AR4998" s="385"/>
      <c r="AS4998" s="385"/>
      <c r="AT4998" s="385"/>
      <c r="AU4998" s="359"/>
      <c r="AW4998" s="416"/>
      <c r="AX4998" s="694"/>
      <c r="AY4998" s="641"/>
      <c r="AZ4998" s="385"/>
      <c r="BA4998" s="385"/>
      <c r="BB4998" s="416"/>
      <c r="BC4998" s="416"/>
      <c r="BD4998" s="416"/>
      <c r="BE4998" s="416"/>
      <c r="BF4998" s="416"/>
      <c r="BG4998" s="416"/>
      <c r="BH4998" s="416"/>
      <c r="BI4998" s="416"/>
      <c r="BJ4998" s="416"/>
    </row>
    <row r="4999" spans="10:62" x14ac:dyDescent="0.2">
      <c r="J4999" s="385"/>
      <c r="K4999" s="217"/>
      <c r="L4999" s="217"/>
      <c r="M4999" s="693"/>
      <c r="N4999" s="693"/>
      <c r="O4999" s="359"/>
      <c r="P4999" s="619"/>
      <c r="Q4999" s="672"/>
      <c r="R4999" s="672"/>
      <c r="S4999" s="672"/>
      <c r="T4999" s="385"/>
      <c r="U4999" s="385"/>
      <c r="V4999" s="385"/>
      <c r="W4999" s="385"/>
      <c r="X4999" s="693"/>
      <c r="Y4999" s="325"/>
      <c r="Z4999" s="308"/>
      <c r="AA4999" s="383"/>
      <c r="AC4999" s="325"/>
      <c r="AD4999" s="325"/>
      <c r="AF4999" s="383"/>
      <c r="AH4999" s="325"/>
      <c r="AI4999" s="325"/>
      <c r="AK4999" s="385"/>
      <c r="AL4999" s="385"/>
      <c r="AM4999" s="359"/>
      <c r="AN4999" s="385"/>
      <c r="AO4999" s="385"/>
      <c r="AP4999" s="385"/>
      <c r="AQ4999" s="385"/>
      <c r="AR4999" s="385"/>
      <c r="AS4999" s="385"/>
      <c r="AT4999" s="385"/>
      <c r="AU4999" s="359"/>
      <c r="AW4999" s="416"/>
      <c r="AX4999" s="694"/>
      <c r="AY4999" s="641"/>
      <c r="AZ4999" s="385"/>
      <c r="BA4999" s="385"/>
      <c r="BB4999" s="416"/>
      <c r="BC4999" s="416"/>
      <c r="BD4999" s="416"/>
      <c r="BE4999" s="416"/>
      <c r="BF4999" s="416"/>
      <c r="BG4999" s="416"/>
      <c r="BH4999" s="416"/>
      <c r="BI4999" s="416"/>
      <c r="BJ4999" s="416"/>
    </row>
    <row r="5000" spans="10:62" x14ac:dyDescent="0.2">
      <c r="J5000" s="385"/>
      <c r="K5000" s="217"/>
      <c r="L5000" s="217"/>
      <c r="M5000" s="693"/>
      <c r="N5000" s="693"/>
      <c r="O5000" s="359"/>
      <c r="P5000" s="619"/>
      <c r="Q5000" s="672"/>
      <c r="R5000" s="672"/>
      <c r="S5000" s="672"/>
      <c r="T5000" s="385"/>
      <c r="U5000" s="385"/>
      <c r="V5000" s="385"/>
      <c r="W5000" s="385"/>
      <c r="X5000" s="693"/>
      <c r="Y5000" s="325"/>
      <c r="Z5000" s="308"/>
      <c r="AA5000" s="383"/>
      <c r="AC5000" s="325"/>
      <c r="AD5000" s="325"/>
      <c r="AF5000" s="383"/>
      <c r="AH5000" s="325"/>
      <c r="AI5000" s="325"/>
      <c r="AK5000" s="385"/>
      <c r="AL5000" s="385"/>
      <c r="AM5000" s="359"/>
      <c r="AN5000" s="385"/>
      <c r="AO5000" s="385"/>
      <c r="AP5000" s="385"/>
      <c r="AQ5000" s="385"/>
      <c r="AR5000" s="385"/>
      <c r="AS5000" s="385"/>
      <c r="AT5000" s="385"/>
      <c r="AU5000" s="359"/>
      <c r="AW5000" s="416"/>
      <c r="AX5000" s="694"/>
      <c r="AY5000" s="641"/>
      <c r="AZ5000" s="385"/>
      <c r="BA5000" s="385"/>
      <c r="BB5000" s="416"/>
      <c r="BC5000" s="416"/>
      <c r="BD5000" s="416"/>
      <c r="BE5000" s="416"/>
      <c r="BF5000" s="416"/>
      <c r="BG5000" s="416"/>
      <c r="BH5000" s="416"/>
      <c r="BI5000" s="416"/>
      <c r="BJ5000" s="416"/>
    </row>
    <row r="5001" spans="10:62" x14ac:dyDescent="0.2">
      <c r="J5001" s="385"/>
      <c r="K5001" s="217"/>
      <c r="L5001" s="217"/>
      <c r="M5001" s="693"/>
      <c r="N5001" s="693"/>
      <c r="O5001" s="359"/>
      <c r="P5001" s="619"/>
      <c r="Q5001" s="672"/>
      <c r="R5001" s="672"/>
      <c r="S5001" s="672"/>
      <c r="T5001" s="385"/>
      <c r="U5001" s="385"/>
      <c r="V5001" s="385"/>
      <c r="W5001" s="385"/>
      <c r="X5001" s="693"/>
      <c r="Y5001" s="325"/>
      <c r="Z5001" s="308"/>
      <c r="AA5001" s="383"/>
      <c r="AC5001" s="325"/>
      <c r="AD5001" s="325"/>
      <c r="AF5001" s="383"/>
      <c r="AH5001" s="325"/>
      <c r="AI5001" s="325"/>
      <c r="AK5001" s="385"/>
      <c r="AL5001" s="385"/>
      <c r="AM5001" s="359"/>
      <c r="AN5001" s="385"/>
      <c r="AO5001" s="385"/>
      <c r="AP5001" s="385"/>
      <c r="AQ5001" s="385"/>
      <c r="AR5001" s="385"/>
      <c r="AS5001" s="385"/>
      <c r="AT5001" s="385"/>
      <c r="AU5001" s="359"/>
      <c r="AW5001" s="416"/>
      <c r="AX5001" s="694"/>
      <c r="AY5001" s="641"/>
      <c r="AZ5001" s="385"/>
      <c r="BA5001" s="385"/>
      <c r="BB5001" s="416"/>
      <c r="BC5001" s="416"/>
      <c r="BD5001" s="416"/>
      <c r="BE5001" s="416"/>
      <c r="BF5001" s="416"/>
      <c r="BG5001" s="416"/>
      <c r="BH5001" s="416"/>
      <c r="BI5001" s="416"/>
      <c r="BJ5001" s="416"/>
    </row>
    <row r="5002" spans="10:62" x14ac:dyDescent="0.2">
      <c r="J5002" s="385"/>
      <c r="K5002" s="217"/>
      <c r="L5002" s="217"/>
      <c r="M5002" s="693"/>
      <c r="N5002" s="693"/>
      <c r="O5002" s="359"/>
      <c r="P5002" s="619"/>
      <c r="Q5002" s="672"/>
      <c r="R5002" s="672"/>
      <c r="S5002" s="672"/>
      <c r="T5002" s="385"/>
      <c r="U5002" s="385"/>
      <c r="V5002" s="385"/>
      <c r="W5002" s="385"/>
      <c r="X5002" s="693"/>
      <c r="Y5002" s="325"/>
      <c r="Z5002" s="308"/>
      <c r="AA5002" s="383"/>
      <c r="AC5002" s="325"/>
      <c r="AD5002" s="325"/>
      <c r="AF5002" s="383"/>
      <c r="AH5002" s="325"/>
      <c r="AI5002" s="325"/>
      <c r="AK5002" s="385"/>
      <c r="AL5002" s="385"/>
      <c r="AM5002" s="359"/>
      <c r="AN5002" s="385"/>
      <c r="AO5002" s="385"/>
      <c r="AP5002" s="385"/>
      <c r="AQ5002" s="385"/>
      <c r="AR5002" s="385"/>
      <c r="AS5002" s="385"/>
      <c r="AT5002" s="385"/>
      <c r="AU5002" s="359"/>
      <c r="AW5002" s="416"/>
      <c r="AX5002" s="694"/>
      <c r="AY5002" s="641"/>
      <c r="AZ5002" s="385"/>
      <c r="BA5002" s="385"/>
      <c r="BB5002" s="416"/>
      <c r="BC5002" s="416"/>
      <c r="BD5002" s="416"/>
      <c r="BE5002" s="416"/>
      <c r="BF5002" s="416"/>
      <c r="BG5002" s="416"/>
      <c r="BH5002" s="416"/>
      <c r="BI5002" s="416"/>
      <c r="BJ5002" s="416"/>
    </row>
    <row r="5003" spans="10:62" x14ac:dyDescent="0.2">
      <c r="J5003" s="385"/>
      <c r="K5003" s="217"/>
      <c r="L5003" s="217"/>
      <c r="M5003" s="693"/>
      <c r="N5003" s="693"/>
      <c r="O5003" s="359"/>
      <c r="P5003" s="619"/>
      <c r="Q5003" s="672"/>
      <c r="R5003" s="672"/>
      <c r="S5003" s="672"/>
      <c r="T5003" s="385"/>
      <c r="U5003" s="385"/>
      <c r="V5003" s="385"/>
      <c r="W5003" s="385"/>
      <c r="X5003" s="693"/>
      <c r="Y5003" s="325"/>
      <c r="Z5003" s="308"/>
      <c r="AA5003" s="383"/>
      <c r="AC5003" s="325"/>
      <c r="AD5003" s="325"/>
      <c r="AF5003" s="383"/>
      <c r="AH5003" s="325"/>
      <c r="AI5003" s="325"/>
      <c r="AK5003" s="385"/>
      <c r="AL5003" s="385"/>
      <c r="AM5003" s="359"/>
      <c r="AN5003" s="385"/>
      <c r="AO5003" s="385"/>
      <c r="AP5003" s="385"/>
      <c r="AQ5003" s="385"/>
      <c r="AR5003" s="385"/>
      <c r="AS5003" s="385"/>
      <c r="AT5003" s="385"/>
      <c r="AU5003" s="359"/>
      <c r="AW5003" s="416"/>
      <c r="AX5003" s="694"/>
      <c r="AY5003" s="641"/>
      <c r="AZ5003" s="385"/>
      <c r="BA5003" s="385"/>
      <c r="BB5003" s="416"/>
      <c r="BC5003" s="416"/>
      <c r="BD5003" s="416"/>
      <c r="BE5003" s="416"/>
      <c r="BF5003" s="416"/>
      <c r="BG5003" s="416"/>
      <c r="BH5003" s="416"/>
      <c r="BI5003" s="416"/>
      <c r="BJ5003" s="416"/>
    </row>
    <row r="5004" spans="10:62" x14ac:dyDescent="0.2">
      <c r="J5004" s="385"/>
      <c r="K5004" s="217"/>
      <c r="L5004" s="217"/>
      <c r="M5004" s="693"/>
      <c r="N5004" s="693"/>
      <c r="O5004" s="359"/>
      <c r="P5004" s="619"/>
      <c r="Q5004" s="672"/>
      <c r="R5004" s="672"/>
      <c r="S5004" s="672"/>
      <c r="T5004" s="385"/>
      <c r="U5004" s="385"/>
      <c r="V5004" s="385"/>
      <c r="W5004" s="385"/>
      <c r="X5004" s="693"/>
      <c r="Y5004" s="325"/>
      <c r="Z5004" s="308"/>
      <c r="AA5004" s="383"/>
      <c r="AC5004" s="325"/>
      <c r="AD5004" s="325"/>
      <c r="AF5004" s="383"/>
      <c r="AH5004" s="325"/>
      <c r="AI5004" s="325"/>
      <c r="AK5004" s="385"/>
      <c r="AL5004" s="385"/>
      <c r="AM5004" s="359"/>
      <c r="AN5004" s="385"/>
      <c r="AO5004" s="385"/>
      <c r="AP5004" s="385"/>
      <c r="AQ5004" s="385"/>
      <c r="AR5004" s="385"/>
      <c r="AS5004" s="385"/>
      <c r="AT5004" s="385"/>
      <c r="AU5004" s="359"/>
      <c r="AW5004" s="416"/>
      <c r="AX5004" s="694"/>
      <c r="AY5004" s="641"/>
      <c r="AZ5004" s="385"/>
      <c r="BA5004" s="385"/>
      <c r="BB5004" s="416"/>
      <c r="BC5004" s="416"/>
      <c r="BD5004" s="416"/>
      <c r="BE5004" s="416"/>
      <c r="BF5004" s="416"/>
      <c r="BG5004" s="416"/>
      <c r="BH5004" s="416"/>
      <c r="BI5004" s="416"/>
      <c r="BJ5004" s="416"/>
    </row>
    <row r="5005" spans="10:62" x14ac:dyDescent="0.2">
      <c r="J5005" s="385"/>
      <c r="K5005" s="217"/>
      <c r="L5005" s="217"/>
      <c r="M5005" s="693"/>
      <c r="N5005" s="693"/>
      <c r="O5005" s="359"/>
      <c r="P5005" s="619"/>
      <c r="Q5005" s="672"/>
      <c r="R5005" s="672"/>
      <c r="S5005" s="672"/>
      <c r="T5005" s="385"/>
      <c r="U5005" s="385"/>
      <c r="V5005" s="385"/>
      <c r="W5005" s="385"/>
      <c r="X5005" s="693"/>
      <c r="Y5005" s="325"/>
      <c r="Z5005" s="308"/>
      <c r="AA5005" s="383"/>
      <c r="AC5005" s="325"/>
      <c r="AD5005" s="325"/>
      <c r="AF5005" s="383"/>
      <c r="AH5005" s="325"/>
      <c r="AI5005" s="325"/>
      <c r="AK5005" s="385"/>
      <c r="AL5005" s="385"/>
      <c r="AM5005" s="359"/>
      <c r="AN5005" s="385"/>
      <c r="AO5005" s="385"/>
      <c r="AP5005" s="385"/>
      <c r="AQ5005" s="385"/>
      <c r="AR5005" s="385"/>
      <c r="AS5005" s="385"/>
      <c r="AT5005" s="385"/>
      <c r="AU5005" s="359"/>
      <c r="AW5005" s="416"/>
      <c r="AX5005" s="694"/>
      <c r="AY5005" s="641"/>
      <c r="AZ5005" s="385"/>
      <c r="BA5005" s="385"/>
      <c r="BB5005" s="416"/>
      <c r="BC5005" s="416"/>
      <c r="BD5005" s="416"/>
      <c r="BE5005" s="416"/>
      <c r="BF5005" s="416"/>
      <c r="BG5005" s="416"/>
      <c r="BH5005" s="416"/>
      <c r="BI5005" s="416"/>
      <c r="BJ5005" s="416"/>
    </row>
    <row r="5006" spans="10:62" x14ac:dyDescent="0.2">
      <c r="J5006" s="385"/>
      <c r="K5006" s="217"/>
      <c r="L5006" s="217"/>
      <c r="M5006" s="693"/>
      <c r="N5006" s="693"/>
      <c r="O5006" s="359"/>
      <c r="P5006" s="619"/>
      <c r="Q5006" s="672"/>
      <c r="R5006" s="672"/>
      <c r="S5006" s="672"/>
      <c r="T5006" s="385"/>
      <c r="U5006" s="385"/>
      <c r="V5006" s="385"/>
      <c r="W5006" s="385"/>
      <c r="X5006" s="693"/>
      <c r="Y5006" s="325"/>
      <c r="Z5006" s="308"/>
      <c r="AA5006" s="383"/>
      <c r="AC5006" s="325"/>
      <c r="AD5006" s="325"/>
      <c r="AF5006" s="383"/>
      <c r="AH5006" s="325"/>
      <c r="AI5006" s="325"/>
      <c r="AK5006" s="385"/>
      <c r="AL5006" s="385"/>
      <c r="AM5006" s="359"/>
      <c r="AN5006" s="385"/>
      <c r="AO5006" s="385"/>
      <c r="AP5006" s="385"/>
      <c r="AQ5006" s="385"/>
      <c r="AR5006" s="385"/>
      <c r="AS5006" s="385"/>
      <c r="AT5006" s="385"/>
      <c r="AU5006" s="359"/>
      <c r="AW5006" s="416"/>
      <c r="AX5006" s="694"/>
      <c r="AY5006" s="641"/>
      <c r="AZ5006" s="385"/>
      <c r="BA5006" s="385"/>
      <c r="BB5006" s="416"/>
      <c r="BC5006" s="416"/>
      <c r="BD5006" s="416"/>
      <c r="BE5006" s="416"/>
      <c r="BF5006" s="416"/>
      <c r="BG5006" s="416"/>
      <c r="BH5006" s="416"/>
      <c r="BI5006" s="416"/>
      <c r="BJ5006" s="416"/>
    </row>
    <row r="5007" spans="10:62" x14ac:dyDescent="0.2">
      <c r="J5007" s="385"/>
      <c r="K5007" s="217"/>
      <c r="L5007" s="217"/>
      <c r="M5007" s="693"/>
      <c r="N5007" s="693"/>
      <c r="O5007" s="359"/>
      <c r="P5007" s="619"/>
      <c r="Q5007" s="672"/>
      <c r="R5007" s="672"/>
      <c r="S5007" s="672"/>
      <c r="T5007" s="385"/>
      <c r="U5007" s="385"/>
      <c r="V5007" s="385"/>
      <c r="W5007" s="385"/>
      <c r="X5007" s="693"/>
      <c r="Y5007" s="325"/>
      <c r="Z5007" s="308"/>
      <c r="AA5007" s="383"/>
      <c r="AC5007" s="325"/>
      <c r="AD5007" s="325"/>
      <c r="AF5007" s="383"/>
      <c r="AH5007" s="325"/>
      <c r="AI5007" s="325"/>
      <c r="AK5007" s="385"/>
      <c r="AL5007" s="385"/>
      <c r="AM5007" s="359"/>
      <c r="AN5007" s="385"/>
      <c r="AO5007" s="385"/>
      <c r="AP5007" s="385"/>
      <c r="AQ5007" s="385"/>
      <c r="AR5007" s="385"/>
      <c r="AS5007" s="385"/>
      <c r="AT5007" s="385"/>
      <c r="AU5007" s="359"/>
      <c r="AW5007" s="416"/>
      <c r="AX5007" s="694"/>
      <c r="AY5007" s="641"/>
      <c r="AZ5007" s="385"/>
      <c r="BA5007" s="385"/>
      <c r="BB5007" s="416"/>
      <c r="BC5007" s="416"/>
      <c r="BD5007" s="416"/>
      <c r="BE5007" s="416"/>
      <c r="BF5007" s="416"/>
      <c r="BG5007" s="416"/>
      <c r="BH5007" s="416"/>
      <c r="BI5007" s="416"/>
      <c r="BJ5007" s="416"/>
    </row>
    <row r="5008" spans="10:62" x14ac:dyDescent="0.2">
      <c r="J5008" s="385"/>
      <c r="K5008" s="217"/>
      <c r="L5008" s="217"/>
      <c r="M5008" s="693"/>
      <c r="N5008" s="693"/>
      <c r="O5008" s="359"/>
      <c r="P5008" s="619"/>
      <c r="Q5008" s="672"/>
      <c r="R5008" s="672"/>
      <c r="S5008" s="672"/>
      <c r="T5008" s="385"/>
      <c r="U5008" s="385"/>
      <c r="V5008" s="385"/>
      <c r="W5008" s="385"/>
      <c r="X5008" s="693"/>
      <c r="Y5008" s="325"/>
      <c r="Z5008" s="308"/>
      <c r="AA5008" s="383"/>
      <c r="AC5008" s="325"/>
      <c r="AD5008" s="325"/>
      <c r="AF5008" s="383"/>
      <c r="AH5008" s="325"/>
      <c r="AI5008" s="325"/>
      <c r="AK5008" s="385"/>
      <c r="AL5008" s="385"/>
      <c r="AM5008" s="359"/>
      <c r="AN5008" s="385"/>
      <c r="AO5008" s="385"/>
      <c r="AP5008" s="385"/>
      <c r="AQ5008" s="385"/>
      <c r="AR5008" s="385"/>
      <c r="AS5008" s="385"/>
      <c r="AT5008" s="385"/>
      <c r="AU5008" s="359"/>
      <c r="AW5008" s="416"/>
      <c r="AX5008" s="694"/>
      <c r="AY5008" s="641"/>
      <c r="AZ5008" s="385"/>
      <c r="BA5008" s="385"/>
      <c r="BB5008" s="416"/>
      <c r="BC5008" s="416"/>
      <c r="BD5008" s="416"/>
      <c r="BE5008" s="416"/>
      <c r="BF5008" s="416"/>
      <c r="BG5008" s="416"/>
      <c r="BH5008" s="416"/>
      <c r="BI5008" s="416"/>
      <c r="BJ5008" s="416"/>
    </row>
    <row r="5009" spans="10:62" x14ac:dyDescent="0.2">
      <c r="J5009" s="385"/>
      <c r="K5009" s="217"/>
      <c r="L5009" s="217"/>
      <c r="M5009" s="693"/>
      <c r="N5009" s="693"/>
      <c r="O5009" s="359"/>
      <c r="P5009" s="619"/>
      <c r="Q5009" s="672"/>
      <c r="R5009" s="672"/>
      <c r="S5009" s="672"/>
      <c r="T5009" s="385"/>
      <c r="U5009" s="385"/>
      <c r="V5009" s="385"/>
      <c r="W5009" s="385"/>
      <c r="X5009" s="693"/>
      <c r="Y5009" s="325"/>
      <c r="Z5009" s="308"/>
      <c r="AA5009" s="383"/>
      <c r="AC5009" s="325"/>
      <c r="AD5009" s="325"/>
      <c r="AF5009" s="383"/>
      <c r="AH5009" s="325"/>
      <c r="AI5009" s="325"/>
      <c r="AK5009" s="385"/>
      <c r="AL5009" s="385"/>
      <c r="AM5009" s="359"/>
      <c r="AN5009" s="385"/>
      <c r="AO5009" s="385"/>
      <c r="AP5009" s="385"/>
      <c r="AQ5009" s="385"/>
      <c r="AR5009" s="385"/>
      <c r="AS5009" s="385"/>
      <c r="AT5009" s="385"/>
      <c r="AU5009" s="359"/>
      <c r="AW5009" s="416"/>
      <c r="AX5009" s="694"/>
      <c r="AY5009" s="641"/>
      <c r="AZ5009" s="385"/>
      <c r="BA5009" s="385"/>
      <c r="BB5009" s="416"/>
      <c r="BC5009" s="416"/>
      <c r="BD5009" s="416"/>
      <c r="BE5009" s="416"/>
      <c r="BF5009" s="416"/>
      <c r="BG5009" s="416"/>
      <c r="BH5009" s="416"/>
      <c r="BI5009" s="416"/>
      <c r="BJ5009" s="416"/>
    </row>
    <row r="5010" spans="10:62" x14ac:dyDescent="0.2">
      <c r="J5010" s="385"/>
      <c r="K5010" s="217"/>
      <c r="L5010" s="217"/>
      <c r="M5010" s="693"/>
      <c r="N5010" s="693"/>
      <c r="O5010" s="359"/>
      <c r="P5010" s="619"/>
      <c r="Q5010" s="672"/>
      <c r="R5010" s="672"/>
      <c r="S5010" s="672"/>
      <c r="T5010" s="385"/>
      <c r="U5010" s="385"/>
      <c r="V5010" s="385"/>
      <c r="W5010" s="385"/>
      <c r="X5010" s="693"/>
      <c r="Y5010" s="325"/>
      <c r="Z5010" s="308"/>
      <c r="AA5010" s="383"/>
      <c r="AC5010" s="325"/>
      <c r="AD5010" s="325"/>
      <c r="AF5010" s="383"/>
      <c r="AH5010" s="325"/>
      <c r="AI5010" s="325"/>
      <c r="AK5010" s="385"/>
      <c r="AL5010" s="385"/>
      <c r="AM5010" s="359"/>
      <c r="AN5010" s="385"/>
      <c r="AO5010" s="385"/>
      <c r="AP5010" s="385"/>
      <c r="AQ5010" s="385"/>
      <c r="AR5010" s="385"/>
      <c r="AS5010" s="385"/>
      <c r="AT5010" s="385"/>
      <c r="AU5010" s="359"/>
      <c r="AW5010" s="416"/>
      <c r="AX5010" s="694"/>
      <c r="AY5010" s="641"/>
      <c r="AZ5010" s="385"/>
      <c r="BA5010" s="385"/>
      <c r="BB5010" s="416"/>
      <c r="BC5010" s="416"/>
      <c r="BD5010" s="416"/>
      <c r="BE5010" s="416"/>
      <c r="BF5010" s="416"/>
      <c r="BG5010" s="416"/>
      <c r="BH5010" s="416"/>
      <c r="BI5010" s="416"/>
      <c r="BJ5010" s="416"/>
    </row>
    <row r="5011" spans="10:62" x14ac:dyDescent="0.2">
      <c r="J5011" s="385"/>
      <c r="K5011" s="217"/>
      <c r="L5011" s="217"/>
      <c r="M5011" s="693"/>
      <c r="N5011" s="693"/>
      <c r="O5011" s="359"/>
      <c r="P5011" s="619"/>
      <c r="Q5011" s="672"/>
      <c r="R5011" s="672"/>
      <c r="S5011" s="672"/>
      <c r="T5011" s="385"/>
      <c r="U5011" s="385"/>
      <c r="V5011" s="385"/>
      <c r="W5011" s="385"/>
      <c r="X5011" s="693"/>
      <c r="Y5011" s="325"/>
      <c r="Z5011" s="308"/>
      <c r="AA5011" s="383"/>
      <c r="AC5011" s="325"/>
      <c r="AD5011" s="325"/>
      <c r="AF5011" s="383"/>
      <c r="AH5011" s="325"/>
      <c r="AI5011" s="325"/>
      <c r="AK5011" s="385"/>
      <c r="AL5011" s="385"/>
      <c r="AM5011" s="359"/>
      <c r="AN5011" s="385"/>
      <c r="AO5011" s="385"/>
      <c r="AP5011" s="385"/>
      <c r="AQ5011" s="385"/>
      <c r="AR5011" s="385"/>
      <c r="AS5011" s="385"/>
      <c r="AT5011" s="385"/>
      <c r="AU5011" s="359"/>
      <c r="AW5011" s="416"/>
      <c r="AX5011" s="694"/>
      <c r="AY5011" s="641"/>
      <c r="AZ5011" s="385"/>
      <c r="BA5011" s="385"/>
      <c r="BB5011" s="416"/>
      <c r="BC5011" s="416"/>
      <c r="BD5011" s="416"/>
      <c r="BE5011" s="416"/>
      <c r="BF5011" s="416"/>
      <c r="BG5011" s="416"/>
      <c r="BH5011" s="416"/>
      <c r="BI5011" s="416"/>
      <c r="BJ5011" s="416"/>
    </row>
    <row r="5012" spans="10:62" x14ac:dyDescent="0.2">
      <c r="J5012" s="385"/>
      <c r="K5012" s="217"/>
      <c r="L5012" s="217"/>
      <c r="M5012" s="693"/>
      <c r="N5012" s="693"/>
      <c r="O5012" s="359"/>
      <c r="P5012" s="619"/>
      <c r="Q5012" s="672"/>
      <c r="R5012" s="672"/>
      <c r="S5012" s="672"/>
      <c r="T5012" s="385"/>
      <c r="U5012" s="385"/>
      <c r="V5012" s="385"/>
      <c r="W5012" s="385"/>
      <c r="X5012" s="693"/>
      <c r="Y5012" s="325"/>
      <c r="Z5012" s="308"/>
      <c r="AA5012" s="383"/>
      <c r="AC5012" s="325"/>
      <c r="AD5012" s="325"/>
      <c r="AF5012" s="383"/>
      <c r="AH5012" s="325"/>
      <c r="AI5012" s="325"/>
      <c r="AK5012" s="385"/>
      <c r="AL5012" s="385"/>
      <c r="AM5012" s="359"/>
      <c r="AN5012" s="385"/>
      <c r="AO5012" s="385"/>
      <c r="AP5012" s="385"/>
      <c r="AQ5012" s="385"/>
      <c r="AR5012" s="385"/>
      <c r="AS5012" s="385"/>
      <c r="AT5012" s="385"/>
      <c r="AU5012" s="359"/>
      <c r="AW5012" s="416"/>
      <c r="AX5012" s="694"/>
      <c r="AY5012" s="641"/>
      <c r="AZ5012" s="385"/>
      <c r="BA5012" s="385"/>
      <c r="BB5012" s="416"/>
      <c r="BC5012" s="416"/>
      <c r="BD5012" s="416"/>
      <c r="BE5012" s="416"/>
      <c r="BF5012" s="416"/>
      <c r="BG5012" s="416"/>
      <c r="BH5012" s="416"/>
      <c r="BI5012" s="416"/>
      <c r="BJ5012" s="416"/>
    </row>
    <row r="5013" spans="10:62" x14ac:dyDescent="0.2">
      <c r="J5013" s="385"/>
      <c r="K5013" s="217"/>
      <c r="L5013" s="217"/>
      <c r="M5013" s="693"/>
      <c r="N5013" s="693"/>
      <c r="O5013" s="359"/>
      <c r="P5013" s="619"/>
      <c r="Q5013" s="672"/>
      <c r="R5013" s="672"/>
      <c r="S5013" s="672"/>
      <c r="T5013" s="385"/>
      <c r="U5013" s="385"/>
      <c r="V5013" s="385"/>
      <c r="W5013" s="385"/>
      <c r="X5013" s="693"/>
      <c r="Y5013" s="325"/>
      <c r="Z5013" s="308"/>
      <c r="AA5013" s="383"/>
      <c r="AC5013" s="325"/>
      <c r="AD5013" s="325"/>
      <c r="AF5013" s="383"/>
      <c r="AH5013" s="325"/>
      <c r="AI5013" s="325"/>
      <c r="AK5013" s="385"/>
      <c r="AL5013" s="385"/>
      <c r="AM5013" s="359"/>
      <c r="AN5013" s="385"/>
      <c r="AO5013" s="385"/>
      <c r="AP5013" s="385"/>
      <c r="AQ5013" s="385"/>
      <c r="AR5013" s="385"/>
      <c r="AS5013" s="385"/>
      <c r="AT5013" s="385"/>
      <c r="AU5013" s="359"/>
      <c r="AW5013" s="416"/>
      <c r="AX5013" s="694"/>
      <c r="AY5013" s="641"/>
      <c r="AZ5013" s="385"/>
      <c r="BA5013" s="385"/>
      <c r="BB5013" s="416"/>
      <c r="BC5013" s="416"/>
      <c r="BD5013" s="416"/>
      <c r="BE5013" s="416"/>
      <c r="BF5013" s="416"/>
      <c r="BG5013" s="416"/>
      <c r="BH5013" s="416"/>
      <c r="BI5013" s="416"/>
      <c r="BJ5013" s="416"/>
    </row>
    <row r="5014" spans="10:62" x14ac:dyDescent="0.2">
      <c r="J5014" s="385"/>
      <c r="K5014" s="217"/>
      <c r="L5014" s="217"/>
      <c r="M5014" s="693"/>
      <c r="N5014" s="693"/>
      <c r="O5014" s="359"/>
      <c r="P5014" s="619"/>
      <c r="Q5014" s="672"/>
      <c r="R5014" s="672"/>
      <c r="S5014" s="672"/>
      <c r="T5014" s="385"/>
      <c r="U5014" s="385"/>
      <c r="V5014" s="385"/>
      <c r="W5014" s="385"/>
      <c r="X5014" s="693"/>
      <c r="Y5014" s="325"/>
      <c r="Z5014" s="308"/>
      <c r="AA5014" s="383"/>
      <c r="AC5014" s="325"/>
      <c r="AD5014" s="325"/>
      <c r="AF5014" s="383"/>
      <c r="AH5014" s="325"/>
      <c r="AI5014" s="325"/>
      <c r="AK5014" s="385"/>
      <c r="AL5014" s="385"/>
      <c r="AM5014" s="359"/>
      <c r="AN5014" s="385"/>
      <c r="AO5014" s="385"/>
      <c r="AP5014" s="385"/>
      <c r="AQ5014" s="385"/>
      <c r="AR5014" s="385"/>
      <c r="AS5014" s="385"/>
      <c r="AT5014" s="385"/>
      <c r="AU5014" s="359"/>
      <c r="AW5014" s="416"/>
      <c r="AX5014" s="694"/>
      <c r="AY5014" s="641"/>
      <c r="AZ5014" s="385"/>
      <c r="BA5014" s="385"/>
      <c r="BB5014" s="416"/>
      <c r="BC5014" s="416"/>
      <c r="BD5014" s="416"/>
      <c r="BE5014" s="416"/>
      <c r="BF5014" s="416"/>
      <c r="BG5014" s="416"/>
      <c r="BH5014" s="416"/>
      <c r="BI5014" s="416"/>
      <c r="BJ5014" s="416"/>
    </row>
    <row r="5015" spans="10:62" x14ac:dyDescent="0.2">
      <c r="J5015" s="385"/>
      <c r="K5015" s="217"/>
      <c r="L5015" s="217"/>
      <c r="M5015" s="693"/>
      <c r="N5015" s="693"/>
      <c r="O5015" s="359"/>
      <c r="P5015" s="619"/>
      <c r="Q5015" s="672"/>
      <c r="R5015" s="672"/>
      <c r="S5015" s="672"/>
      <c r="T5015" s="385"/>
      <c r="U5015" s="385"/>
      <c r="V5015" s="385"/>
      <c r="W5015" s="385"/>
      <c r="X5015" s="693"/>
      <c r="Y5015" s="325"/>
      <c r="Z5015" s="308"/>
      <c r="AA5015" s="383"/>
      <c r="AC5015" s="325"/>
      <c r="AD5015" s="325"/>
      <c r="AF5015" s="383"/>
      <c r="AH5015" s="325"/>
      <c r="AI5015" s="325"/>
      <c r="AK5015" s="385"/>
      <c r="AL5015" s="385"/>
      <c r="AM5015" s="359"/>
      <c r="AN5015" s="385"/>
      <c r="AO5015" s="385"/>
      <c r="AP5015" s="385"/>
      <c r="AQ5015" s="385"/>
      <c r="AR5015" s="385"/>
      <c r="AS5015" s="385"/>
      <c r="AT5015" s="385"/>
      <c r="AU5015" s="359"/>
      <c r="AW5015" s="416"/>
      <c r="AX5015" s="694"/>
      <c r="AY5015" s="641"/>
      <c r="AZ5015" s="385"/>
      <c r="BA5015" s="385"/>
      <c r="BB5015" s="416"/>
      <c r="BC5015" s="416"/>
      <c r="BD5015" s="416"/>
      <c r="BE5015" s="416"/>
      <c r="BF5015" s="416"/>
      <c r="BG5015" s="416"/>
      <c r="BH5015" s="416"/>
      <c r="BI5015" s="416"/>
      <c r="BJ5015" s="416"/>
    </row>
    <row r="5016" spans="10:62" x14ac:dyDescent="0.2">
      <c r="J5016" s="385"/>
      <c r="K5016" s="217"/>
      <c r="L5016" s="217"/>
      <c r="M5016" s="693"/>
      <c r="N5016" s="693"/>
      <c r="O5016" s="359"/>
      <c r="P5016" s="619"/>
      <c r="Q5016" s="672"/>
      <c r="R5016" s="672"/>
      <c r="S5016" s="672"/>
      <c r="T5016" s="385"/>
      <c r="U5016" s="385"/>
      <c r="V5016" s="385"/>
      <c r="W5016" s="385"/>
      <c r="X5016" s="693"/>
      <c r="Y5016" s="325"/>
      <c r="Z5016" s="308"/>
      <c r="AA5016" s="383"/>
      <c r="AC5016" s="325"/>
      <c r="AD5016" s="325"/>
      <c r="AF5016" s="383"/>
      <c r="AH5016" s="325"/>
      <c r="AI5016" s="325"/>
      <c r="AK5016" s="385"/>
      <c r="AL5016" s="385"/>
      <c r="AM5016" s="359"/>
      <c r="AN5016" s="385"/>
      <c r="AO5016" s="385"/>
      <c r="AP5016" s="385"/>
      <c r="AQ5016" s="385"/>
      <c r="AR5016" s="385"/>
      <c r="AS5016" s="385"/>
      <c r="AT5016" s="385"/>
      <c r="AU5016" s="359"/>
      <c r="AW5016" s="416"/>
      <c r="AX5016" s="694"/>
      <c r="AY5016" s="641"/>
      <c r="AZ5016" s="385"/>
      <c r="BA5016" s="385"/>
      <c r="BB5016" s="416"/>
      <c r="BC5016" s="416"/>
      <c r="BD5016" s="416"/>
      <c r="BE5016" s="416"/>
      <c r="BF5016" s="416"/>
      <c r="BG5016" s="416"/>
      <c r="BH5016" s="416"/>
      <c r="BI5016" s="416"/>
      <c r="BJ5016" s="416"/>
    </row>
    <row r="5017" spans="10:62" x14ac:dyDescent="0.2">
      <c r="J5017" s="385"/>
      <c r="K5017" s="217"/>
      <c r="L5017" s="217"/>
      <c r="M5017" s="693"/>
      <c r="N5017" s="693"/>
      <c r="O5017" s="359"/>
      <c r="P5017" s="619"/>
      <c r="Q5017" s="672"/>
      <c r="R5017" s="672"/>
      <c r="S5017" s="672"/>
      <c r="T5017" s="385"/>
      <c r="U5017" s="385"/>
      <c r="V5017" s="385"/>
      <c r="W5017" s="385"/>
      <c r="X5017" s="693"/>
      <c r="Y5017" s="325"/>
      <c r="Z5017" s="308"/>
      <c r="AA5017" s="383"/>
      <c r="AC5017" s="325"/>
      <c r="AD5017" s="325"/>
      <c r="AF5017" s="383"/>
      <c r="AH5017" s="325"/>
      <c r="AI5017" s="325"/>
      <c r="AK5017" s="385"/>
      <c r="AL5017" s="385"/>
      <c r="AM5017" s="359"/>
      <c r="AN5017" s="385"/>
      <c r="AO5017" s="385"/>
      <c r="AP5017" s="385"/>
      <c r="AQ5017" s="385"/>
      <c r="AR5017" s="385"/>
      <c r="AS5017" s="385"/>
      <c r="AT5017" s="385"/>
      <c r="AU5017" s="359"/>
      <c r="AW5017" s="416"/>
      <c r="AX5017" s="694"/>
      <c r="AY5017" s="641"/>
      <c r="AZ5017" s="385"/>
      <c r="BA5017" s="385"/>
      <c r="BB5017" s="416"/>
      <c r="BC5017" s="416"/>
      <c r="BD5017" s="416"/>
      <c r="BE5017" s="416"/>
      <c r="BF5017" s="416"/>
      <c r="BG5017" s="416"/>
      <c r="BH5017" s="416"/>
      <c r="BI5017" s="416"/>
      <c r="BJ5017" s="416"/>
    </row>
    <row r="5018" spans="10:62" x14ac:dyDescent="0.2">
      <c r="J5018" s="385"/>
      <c r="K5018" s="217"/>
      <c r="L5018" s="217"/>
      <c r="M5018" s="693"/>
      <c r="N5018" s="693"/>
      <c r="O5018" s="359"/>
      <c r="P5018" s="619"/>
      <c r="Q5018" s="672"/>
      <c r="R5018" s="672"/>
      <c r="S5018" s="672"/>
      <c r="T5018" s="385"/>
      <c r="U5018" s="385"/>
      <c r="V5018" s="385"/>
      <c r="W5018" s="385"/>
      <c r="X5018" s="693"/>
      <c r="Y5018" s="325"/>
      <c r="Z5018" s="308"/>
      <c r="AA5018" s="383"/>
      <c r="AC5018" s="325"/>
      <c r="AD5018" s="325"/>
      <c r="AF5018" s="383"/>
      <c r="AH5018" s="325"/>
      <c r="AI5018" s="325"/>
      <c r="AK5018" s="385"/>
      <c r="AL5018" s="385"/>
      <c r="AM5018" s="359"/>
      <c r="AN5018" s="385"/>
      <c r="AO5018" s="385"/>
      <c r="AP5018" s="385"/>
      <c r="AQ5018" s="385"/>
      <c r="AR5018" s="385"/>
      <c r="AS5018" s="385"/>
      <c r="AT5018" s="385"/>
      <c r="AU5018" s="359"/>
      <c r="AW5018" s="416"/>
      <c r="AX5018" s="694"/>
      <c r="AY5018" s="641"/>
      <c r="AZ5018" s="385"/>
      <c r="BA5018" s="385"/>
      <c r="BB5018" s="416"/>
      <c r="BC5018" s="416"/>
      <c r="BD5018" s="416"/>
      <c r="BE5018" s="416"/>
      <c r="BF5018" s="416"/>
      <c r="BG5018" s="416"/>
      <c r="BH5018" s="416"/>
      <c r="BI5018" s="416"/>
      <c r="BJ5018" s="416"/>
    </row>
    <row r="5019" spans="10:62" x14ac:dyDescent="0.2">
      <c r="J5019" s="385"/>
      <c r="K5019" s="217"/>
      <c r="L5019" s="217"/>
      <c r="M5019" s="693"/>
      <c r="N5019" s="693"/>
      <c r="O5019" s="359"/>
      <c r="P5019" s="619"/>
      <c r="Q5019" s="672"/>
      <c r="R5019" s="672"/>
      <c r="S5019" s="672"/>
      <c r="T5019" s="385"/>
      <c r="U5019" s="385"/>
      <c r="V5019" s="385"/>
      <c r="W5019" s="385"/>
      <c r="X5019" s="693"/>
      <c r="Y5019" s="325"/>
      <c r="Z5019" s="308"/>
      <c r="AA5019" s="383"/>
      <c r="AC5019" s="325"/>
      <c r="AD5019" s="325"/>
      <c r="AF5019" s="383"/>
      <c r="AH5019" s="325"/>
      <c r="AI5019" s="325"/>
      <c r="AK5019" s="385"/>
      <c r="AL5019" s="385"/>
      <c r="AM5019" s="359"/>
      <c r="AN5019" s="385"/>
      <c r="AO5019" s="385"/>
      <c r="AP5019" s="385"/>
      <c r="AQ5019" s="385"/>
      <c r="AR5019" s="385"/>
      <c r="AS5019" s="385"/>
      <c r="AT5019" s="385"/>
      <c r="AU5019" s="359"/>
      <c r="AW5019" s="416"/>
      <c r="AX5019" s="694"/>
      <c r="AY5019" s="641"/>
      <c r="AZ5019" s="385"/>
      <c r="BA5019" s="385"/>
      <c r="BB5019" s="416"/>
      <c r="BC5019" s="416"/>
      <c r="BD5019" s="416"/>
      <c r="BE5019" s="416"/>
      <c r="BF5019" s="416"/>
      <c r="BG5019" s="416"/>
      <c r="BH5019" s="416"/>
      <c r="BI5019" s="416"/>
      <c r="BJ5019" s="416"/>
    </row>
    <row r="5020" spans="10:62" x14ac:dyDescent="0.2">
      <c r="J5020" s="385"/>
      <c r="K5020" s="217"/>
      <c r="L5020" s="217"/>
      <c r="M5020" s="693"/>
      <c r="N5020" s="693"/>
      <c r="O5020" s="359"/>
      <c r="P5020" s="619"/>
      <c r="Q5020" s="672"/>
      <c r="R5020" s="672"/>
      <c r="S5020" s="672"/>
      <c r="T5020" s="385"/>
      <c r="U5020" s="385"/>
      <c r="V5020" s="385"/>
      <c r="W5020" s="385"/>
      <c r="X5020" s="693"/>
      <c r="Y5020" s="325"/>
      <c r="Z5020" s="308"/>
      <c r="AA5020" s="383"/>
      <c r="AC5020" s="325"/>
      <c r="AD5020" s="325"/>
      <c r="AF5020" s="383"/>
      <c r="AH5020" s="325"/>
      <c r="AI5020" s="325"/>
      <c r="AK5020" s="385"/>
      <c r="AL5020" s="385"/>
      <c r="AM5020" s="359"/>
      <c r="AN5020" s="385"/>
      <c r="AO5020" s="385"/>
      <c r="AP5020" s="385"/>
      <c r="AQ5020" s="385"/>
      <c r="AR5020" s="385"/>
      <c r="AS5020" s="385"/>
      <c r="AT5020" s="385"/>
      <c r="AU5020" s="359"/>
      <c r="AW5020" s="416"/>
      <c r="AX5020" s="694"/>
      <c r="AY5020" s="641"/>
      <c r="AZ5020" s="385"/>
      <c r="BA5020" s="385"/>
      <c r="BB5020" s="416"/>
      <c r="BC5020" s="416"/>
      <c r="BD5020" s="416"/>
      <c r="BE5020" s="416"/>
      <c r="BF5020" s="416"/>
      <c r="BG5020" s="416"/>
      <c r="BH5020" s="416"/>
      <c r="BI5020" s="416"/>
      <c r="BJ5020" s="416"/>
    </row>
    <row r="5021" spans="10:62" x14ac:dyDescent="0.2">
      <c r="J5021" s="385"/>
      <c r="K5021" s="217"/>
      <c r="L5021" s="217"/>
      <c r="M5021" s="693"/>
      <c r="N5021" s="693"/>
      <c r="O5021" s="359"/>
      <c r="P5021" s="619"/>
      <c r="Q5021" s="672"/>
      <c r="R5021" s="672"/>
      <c r="S5021" s="672"/>
      <c r="T5021" s="385"/>
      <c r="U5021" s="385"/>
      <c r="V5021" s="385"/>
      <c r="W5021" s="385"/>
      <c r="X5021" s="693"/>
      <c r="Y5021" s="325"/>
      <c r="Z5021" s="308"/>
      <c r="AA5021" s="383"/>
      <c r="AC5021" s="325"/>
      <c r="AD5021" s="325"/>
      <c r="AF5021" s="383"/>
      <c r="AH5021" s="325"/>
      <c r="AI5021" s="325"/>
      <c r="AK5021" s="385"/>
      <c r="AL5021" s="385"/>
      <c r="AM5021" s="359"/>
      <c r="AN5021" s="385"/>
      <c r="AO5021" s="385"/>
      <c r="AP5021" s="385"/>
      <c r="AQ5021" s="385"/>
      <c r="AR5021" s="385"/>
      <c r="AS5021" s="385"/>
      <c r="AT5021" s="385"/>
      <c r="AU5021" s="359"/>
      <c r="AW5021" s="416"/>
      <c r="AX5021" s="694"/>
      <c r="AY5021" s="641"/>
      <c r="AZ5021" s="385"/>
      <c r="BA5021" s="385"/>
      <c r="BB5021" s="416"/>
      <c r="BC5021" s="416"/>
      <c r="BD5021" s="416"/>
      <c r="BE5021" s="416"/>
      <c r="BF5021" s="416"/>
      <c r="BG5021" s="416"/>
      <c r="BH5021" s="416"/>
      <c r="BI5021" s="416"/>
      <c r="BJ5021" s="416"/>
    </row>
    <row r="5022" spans="10:62" x14ac:dyDescent="0.2">
      <c r="J5022" s="385"/>
      <c r="K5022" s="217"/>
      <c r="L5022" s="217"/>
      <c r="M5022" s="693"/>
      <c r="N5022" s="693"/>
      <c r="O5022" s="359"/>
      <c r="P5022" s="619"/>
      <c r="Q5022" s="672"/>
      <c r="R5022" s="672"/>
      <c r="S5022" s="672"/>
      <c r="T5022" s="385"/>
      <c r="U5022" s="385"/>
      <c r="V5022" s="385"/>
      <c r="W5022" s="385"/>
      <c r="X5022" s="693"/>
      <c r="Y5022" s="325"/>
      <c r="Z5022" s="308"/>
      <c r="AA5022" s="383"/>
      <c r="AC5022" s="325"/>
      <c r="AD5022" s="325"/>
      <c r="AF5022" s="383"/>
      <c r="AH5022" s="325"/>
      <c r="AI5022" s="325"/>
      <c r="AK5022" s="385"/>
      <c r="AL5022" s="385"/>
      <c r="AM5022" s="359"/>
      <c r="AN5022" s="385"/>
      <c r="AO5022" s="385"/>
      <c r="AP5022" s="385"/>
      <c r="AQ5022" s="385"/>
      <c r="AR5022" s="385"/>
      <c r="AS5022" s="385"/>
      <c r="AT5022" s="385"/>
      <c r="AU5022" s="359"/>
      <c r="AW5022" s="416"/>
      <c r="AX5022" s="694"/>
      <c r="AY5022" s="641"/>
      <c r="AZ5022" s="385"/>
      <c r="BA5022" s="385"/>
      <c r="BB5022" s="416"/>
      <c r="BC5022" s="416"/>
      <c r="BD5022" s="416"/>
      <c r="BE5022" s="416"/>
      <c r="BF5022" s="416"/>
      <c r="BG5022" s="416"/>
      <c r="BH5022" s="416"/>
      <c r="BI5022" s="416"/>
      <c r="BJ5022" s="416"/>
    </row>
    <row r="5023" spans="10:62" x14ac:dyDescent="0.2">
      <c r="J5023" s="385"/>
      <c r="K5023" s="217"/>
      <c r="L5023" s="217"/>
      <c r="M5023" s="693"/>
      <c r="N5023" s="693"/>
      <c r="O5023" s="359"/>
      <c r="P5023" s="619"/>
      <c r="Q5023" s="672"/>
      <c r="R5023" s="672"/>
      <c r="S5023" s="672"/>
      <c r="T5023" s="385"/>
      <c r="U5023" s="385"/>
      <c r="V5023" s="385"/>
      <c r="W5023" s="385"/>
      <c r="X5023" s="693"/>
      <c r="Y5023" s="325"/>
      <c r="Z5023" s="308"/>
      <c r="AA5023" s="383"/>
      <c r="AC5023" s="325"/>
      <c r="AD5023" s="325"/>
      <c r="AF5023" s="383"/>
      <c r="AH5023" s="325"/>
      <c r="AI5023" s="325"/>
      <c r="AK5023" s="385"/>
      <c r="AL5023" s="385"/>
      <c r="AM5023" s="359"/>
      <c r="AN5023" s="385"/>
      <c r="AO5023" s="385"/>
      <c r="AP5023" s="385"/>
      <c r="AQ5023" s="385"/>
      <c r="AR5023" s="385"/>
      <c r="AS5023" s="385"/>
      <c r="AT5023" s="385"/>
      <c r="AU5023" s="359"/>
      <c r="AW5023" s="416"/>
      <c r="AX5023" s="694"/>
      <c r="AY5023" s="641"/>
      <c r="AZ5023" s="385"/>
      <c r="BA5023" s="385"/>
      <c r="BB5023" s="416"/>
      <c r="BC5023" s="416"/>
      <c r="BD5023" s="416"/>
      <c r="BE5023" s="416"/>
      <c r="BF5023" s="416"/>
      <c r="BG5023" s="416"/>
      <c r="BH5023" s="416"/>
      <c r="BI5023" s="416"/>
      <c r="BJ5023" s="416"/>
    </row>
    <row r="5024" spans="10:62" x14ac:dyDescent="0.2">
      <c r="J5024" s="385"/>
      <c r="K5024" s="217"/>
      <c r="L5024" s="217"/>
      <c r="M5024" s="693"/>
      <c r="N5024" s="693"/>
      <c r="O5024" s="359"/>
      <c r="P5024" s="619"/>
      <c r="Q5024" s="672"/>
      <c r="R5024" s="672"/>
      <c r="S5024" s="672"/>
      <c r="T5024" s="385"/>
      <c r="U5024" s="385"/>
      <c r="V5024" s="385"/>
      <c r="W5024" s="385"/>
      <c r="X5024" s="693"/>
      <c r="Y5024" s="325"/>
      <c r="Z5024" s="308"/>
      <c r="AA5024" s="383"/>
      <c r="AC5024" s="325"/>
      <c r="AD5024" s="325"/>
      <c r="AF5024" s="383"/>
      <c r="AH5024" s="325"/>
      <c r="AI5024" s="325"/>
      <c r="AK5024" s="385"/>
      <c r="AL5024" s="385"/>
      <c r="AM5024" s="359"/>
      <c r="AN5024" s="385"/>
      <c r="AO5024" s="385"/>
      <c r="AP5024" s="385"/>
      <c r="AQ5024" s="385"/>
      <c r="AR5024" s="385"/>
      <c r="AS5024" s="385"/>
      <c r="AT5024" s="385"/>
      <c r="AU5024" s="359"/>
      <c r="AW5024" s="416"/>
      <c r="AX5024" s="694"/>
      <c r="AY5024" s="641"/>
      <c r="AZ5024" s="385"/>
      <c r="BA5024" s="385"/>
      <c r="BB5024" s="416"/>
      <c r="BC5024" s="416"/>
      <c r="BD5024" s="416"/>
      <c r="BE5024" s="416"/>
      <c r="BF5024" s="416"/>
      <c r="BG5024" s="416"/>
      <c r="BH5024" s="416"/>
      <c r="BI5024" s="416"/>
      <c r="BJ5024" s="416"/>
    </row>
    <row r="5025" spans="10:62" x14ac:dyDescent="0.2">
      <c r="J5025" s="385"/>
      <c r="K5025" s="217"/>
      <c r="L5025" s="217"/>
      <c r="M5025" s="693"/>
      <c r="N5025" s="693"/>
      <c r="O5025" s="359"/>
      <c r="P5025" s="619"/>
      <c r="Q5025" s="672"/>
      <c r="R5025" s="672"/>
      <c r="S5025" s="672"/>
      <c r="T5025" s="385"/>
      <c r="U5025" s="385"/>
      <c r="V5025" s="385"/>
      <c r="W5025" s="385"/>
      <c r="X5025" s="693"/>
      <c r="Y5025" s="325"/>
      <c r="Z5025" s="308"/>
      <c r="AA5025" s="383"/>
      <c r="AC5025" s="325"/>
      <c r="AD5025" s="325"/>
      <c r="AF5025" s="383"/>
      <c r="AH5025" s="325"/>
      <c r="AI5025" s="325"/>
      <c r="AK5025" s="385"/>
      <c r="AL5025" s="385"/>
      <c r="AM5025" s="359"/>
      <c r="AN5025" s="385"/>
      <c r="AO5025" s="385"/>
      <c r="AP5025" s="385"/>
      <c r="AQ5025" s="385"/>
      <c r="AR5025" s="385"/>
      <c r="AS5025" s="385"/>
      <c r="AT5025" s="385"/>
      <c r="AU5025" s="359"/>
      <c r="AW5025" s="416"/>
      <c r="AX5025" s="694"/>
      <c r="AY5025" s="641"/>
      <c r="AZ5025" s="385"/>
      <c r="BA5025" s="385"/>
      <c r="BB5025" s="416"/>
      <c r="BC5025" s="416"/>
      <c r="BD5025" s="416"/>
      <c r="BE5025" s="416"/>
      <c r="BF5025" s="416"/>
      <c r="BG5025" s="416"/>
      <c r="BH5025" s="416"/>
      <c r="BI5025" s="416"/>
      <c r="BJ5025" s="416"/>
    </row>
    <row r="5026" spans="10:62" x14ac:dyDescent="0.2">
      <c r="J5026" s="385"/>
      <c r="K5026" s="217"/>
      <c r="L5026" s="217"/>
      <c r="M5026" s="693"/>
      <c r="N5026" s="693"/>
      <c r="O5026" s="359"/>
      <c r="P5026" s="619"/>
      <c r="Q5026" s="672"/>
      <c r="R5026" s="672"/>
      <c r="S5026" s="672"/>
      <c r="T5026" s="385"/>
      <c r="U5026" s="385"/>
      <c r="V5026" s="385"/>
      <c r="W5026" s="385"/>
      <c r="X5026" s="693"/>
      <c r="Y5026" s="325"/>
      <c r="Z5026" s="308"/>
      <c r="AA5026" s="383"/>
      <c r="AC5026" s="325"/>
      <c r="AD5026" s="325"/>
      <c r="AF5026" s="383"/>
      <c r="AH5026" s="325"/>
      <c r="AI5026" s="325"/>
      <c r="AK5026" s="385"/>
      <c r="AL5026" s="385"/>
      <c r="AM5026" s="359"/>
      <c r="AN5026" s="385"/>
      <c r="AO5026" s="385"/>
      <c r="AP5026" s="385"/>
      <c r="AQ5026" s="385"/>
      <c r="AR5026" s="385"/>
      <c r="AS5026" s="385"/>
      <c r="AT5026" s="385"/>
      <c r="AU5026" s="359"/>
      <c r="AW5026" s="416"/>
      <c r="AX5026" s="694"/>
      <c r="AY5026" s="641"/>
      <c r="AZ5026" s="385"/>
      <c r="BA5026" s="385"/>
      <c r="BB5026" s="416"/>
      <c r="BC5026" s="416"/>
      <c r="BD5026" s="416"/>
      <c r="BE5026" s="416"/>
      <c r="BF5026" s="416"/>
      <c r="BG5026" s="416"/>
      <c r="BH5026" s="416"/>
      <c r="BI5026" s="416"/>
      <c r="BJ5026" s="416"/>
    </row>
    <row r="5027" spans="10:62" x14ac:dyDescent="0.2">
      <c r="J5027" s="385"/>
      <c r="K5027" s="217"/>
      <c r="L5027" s="217"/>
      <c r="M5027" s="693"/>
      <c r="N5027" s="693"/>
      <c r="O5027" s="359"/>
      <c r="P5027" s="619"/>
      <c r="Q5027" s="672"/>
      <c r="R5027" s="672"/>
      <c r="S5027" s="672"/>
      <c r="T5027" s="385"/>
      <c r="U5027" s="385"/>
      <c r="V5027" s="385"/>
      <c r="W5027" s="385"/>
      <c r="X5027" s="693"/>
      <c r="Y5027" s="325"/>
      <c r="Z5027" s="308"/>
      <c r="AA5027" s="383"/>
      <c r="AC5027" s="325"/>
      <c r="AD5027" s="325"/>
      <c r="AF5027" s="383"/>
      <c r="AH5027" s="325"/>
      <c r="AI5027" s="325"/>
      <c r="AK5027" s="385"/>
      <c r="AL5027" s="385"/>
      <c r="AM5027" s="359"/>
      <c r="AN5027" s="385"/>
      <c r="AO5027" s="385"/>
      <c r="AP5027" s="385"/>
      <c r="AQ5027" s="385"/>
      <c r="AR5027" s="385"/>
      <c r="AS5027" s="385"/>
      <c r="AT5027" s="385"/>
      <c r="AU5027" s="359"/>
      <c r="AW5027" s="416"/>
      <c r="AX5027" s="694"/>
      <c r="AY5027" s="641"/>
      <c r="AZ5027" s="385"/>
      <c r="BA5027" s="385"/>
      <c r="BB5027" s="416"/>
      <c r="BC5027" s="416"/>
      <c r="BD5027" s="416"/>
      <c r="BE5027" s="416"/>
      <c r="BF5027" s="416"/>
      <c r="BG5027" s="416"/>
      <c r="BH5027" s="416"/>
      <c r="BI5027" s="416"/>
      <c r="BJ5027" s="416"/>
    </row>
    <row r="5028" spans="10:62" x14ac:dyDescent="0.2">
      <c r="J5028" s="385"/>
      <c r="K5028" s="217"/>
      <c r="L5028" s="217"/>
      <c r="M5028" s="693"/>
      <c r="N5028" s="693"/>
      <c r="O5028" s="359"/>
      <c r="P5028" s="619"/>
      <c r="Q5028" s="672"/>
      <c r="R5028" s="672"/>
      <c r="S5028" s="672"/>
      <c r="T5028" s="385"/>
      <c r="U5028" s="385"/>
      <c r="V5028" s="385"/>
      <c r="W5028" s="385"/>
      <c r="X5028" s="693"/>
      <c r="Y5028" s="325"/>
      <c r="Z5028" s="308"/>
      <c r="AA5028" s="383"/>
      <c r="AC5028" s="325"/>
      <c r="AD5028" s="325"/>
      <c r="AF5028" s="383"/>
      <c r="AH5028" s="325"/>
      <c r="AI5028" s="325"/>
      <c r="AK5028" s="385"/>
      <c r="AL5028" s="385"/>
      <c r="AM5028" s="359"/>
      <c r="AN5028" s="385"/>
      <c r="AO5028" s="385"/>
      <c r="AP5028" s="385"/>
      <c r="AQ5028" s="385"/>
      <c r="AR5028" s="385"/>
      <c r="AS5028" s="385"/>
      <c r="AT5028" s="385"/>
      <c r="AU5028" s="359"/>
      <c r="AW5028" s="416"/>
      <c r="AX5028" s="694"/>
      <c r="AY5028" s="641"/>
      <c r="AZ5028" s="385"/>
      <c r="BA5028" s="385"/>
      <c r="BB5028" s="416"/>
      <c r="BC5028" s="416"/>
      <c r="BD5028" s="416"/>
      <c r="BE5028" s="416"/>
      <c r="BF5028" s="416"/>
      <c r="BG5028" s="416"/>
      <c r="BH5028" s="416"/>
      <c r="BI5028" s="416"/>
      <c r="BJ5028" s="416"/>
    </row>
    <row r="5029" spans="10:62" x14ac:dyDescent="0.2">
      <c r="J5029" s="385"/>
      <c r="K5029" s="217"/>
      <c r="L5029" s="217"/>
      <c r="M5029" s="693"/>
      <c r="N5029" s="693"/>
      <c r="O5029" s="359"/>
      <c r="P5029" s="619"/>
      <c r="Q5029" s="672"/>
      <c r="R5029" s="672"/>
      <c r="S5029" s="672"/>
      <c r="T5029" s="385"/>
      <c r="U5029" s="385"/>
      <c r="V5029" s="385"/>
      <c r="W5029" s="385"/>
      <c r="X5029" s="693"/>
      <c r="Y5029" s="325"/>
      <c r="Z5029" s="308"/>
      <c r="AA5029" s="383"/>
      <c r="AC5029" s="325"/>
      <c r="AD5029" s="325"/>
      <c r="AF5029" s="383"/>
      <c r="AH5029" s="325"/>
      <c r="AI5029" s="325"/>
      <c r="AK5029" s="385"/>
      <c r="AL5029" s="385"/>
      <c r="AM5029" s="359"/>
      <c r="AN5029" s="385"/>
      <c r="AO5029" s="385"/>
      <c r="AP5029" s="385"/>
      <c r="AQ5029" s="385"/>
      <c r="AR5029" s="385"/>
      <c r="AS5029" s="385"/>
      <c r="AT5029" s="385"/>
      <c r="AU5029" s="359"/>
      <c r="AW5029" s="416"/>
      <c r="AX5029" s="694"/>
      <c r="AY5029" s="641"/>
      <c r="AZ5029" s="385"/>
      <c r="BA5029" s="385"/>
      <c r="BB5029" s="416"/>
      <c r="BC5029" s="416"/>
      <c r="BD5029" s="416"/>
      <c r="BE5029" s="416"/>
      <c r="BF5029" s="416"/>
      <c r="BG5029" s="416"/>
      <c r="BH5029" s="416"/>
      <c r="BI5029" s="416"/>
      <c r="BJ5029" s="416"/>
    </row>
    <row r="5030" spans="10:62" x14ac:dyDescent="0.2">
      <c r="J5030" s="385"/>
      <c r="K5030" s="217"/>
      <c r="L5030" s="217"/>
      <c r="M5030" s="693"/>
      <c r="N5030" s="693"/>
      <c r="O5030" s="359"/>
      <c r="P5030" s="619"/>
      <c r="Q5030" s="672"/>
      <c r="R5030" s="672"/>
      <c r="S5030" s="672"/>
      <c r="T5030" s="385"/>
      <c r="U5030" s="385"/>
      <c r="V5030" s="385"/>
      <c r="W5030" s="385"/>
      <c r="X5030" s="693"/>
      <c r="Y5030" s="325"/>
      <c r="Z5030" s="308"/>
      <c r="AA5030" s="383"/>
      <c r="AC5030" s="325"/>
      <c r="AD5030" s="325"/>
      <c r="AF5030" s="383"/>
      <c r="AH5030" s="325"/>
      <c r="AI5030" s="325"/>
      <c r="AK5030" s="385"/>
      <c r="AL5030" s="385"/>
      <c r="AM5030" s="359"/>
      <c r="AN5030" s="385"/>
      <c r="AO5030" s="385"/>
      <c r="AP5030" s="385"/>
      <c r="AQ5030" s="385"/>
      <c r="AR5030" s="385"/>
      <c r="AS5030" s="385"/>
      <c r="AT5030" s="385"/>
      <c r="AU5030" s="359"/>
      <c r="AW5030" s="416"/>
      <c r="AX5030" s="694"/>
      <c r="AY5030" s="641"/>
      <c r="AZ5030" s="385"/>
      <c r="BA5030" s="385"/>
      <c r="BB5030" s="416"/>
      <c r="BC5030" s="416"/>
      <c r="BD5030" s="416"/>
      <c r="BE5030" s="416"/>
      <c r="BF5030" s="416"/>
      <c r="BG5030" s="416"/>
      <c r="BH5030" s="416"/>
      <c r="BI5030" s="416"/>
      <c r="BJ5030" s="416"/>
    </row>
    <row r="5031" spans="10:62" x14ac:dyDescent="0.2">
      <c r="J5031" s="385"/>
      <c r="K5031" s="217"/>
      <c r="L5031" s="217"/>
      <c r="M5031" s="693"/>
      <c r="N5031" s="693"/>
      <c r="O5031" s="359"/>
      <c r="P5031" s="619"/>
      <c r="Q5031" s="672"/>
      <c r="R5031" s="672"/>
      <c r="S5031" s="672"/>
      <c r="T5031" s="385"/>
      <c r="U5031" s="385"/>
      <c r="V5031" s="385"/>
      <c r="W5031" s="385"/>
      <c r="X5031" s="693"/>
      <c r="Y5031" s="325"/>
      <c r="Z5031" s="308"/>
      <c r="AA5031" s="383"/>
      <c r="AC5031" s="325"/>
      <c r="AD5031" s="325"/>
      <c r="AF5031" s="383"/>
      <c r="AH5031" s="325"/>
      <c r="AI5031" s="325"/>
      <c r="AK5031" s="385"/>
      <c r="AL5031" s="385"/>
      <c r="AM5031" s="359"/>
      <c r="AN5031" s="385"/>
      <c r="AO5031" s="385"/>
      <c r="AP5031" s="385"/>
      <c r="AQ5031" s="385"/>
      <c r="AR5031" s="385"/>
      <c r="AS5031" s="385"/>
      <c r="AT5031" s="385"/>
      <c r="AU5031" s="359"/>
      <c r="AW5031" s="416"/>
      <c r="AX5031" s="694"/>
      <c r="AY5031" s="641"/>
      <c r="AZ5031" s="385"/>
      <c r="BA5031" s="385"/>
      <c r="BB5031" s="416"/>
      <c r="BC5031" s="416"/>
      <c r="BD5031" s="416"/>
      <c r="BE5031" s="416"/>
      <c r="BF5031" s="416"/>
      <c r="BG5031" s="416"/>
      <c r="BH5031" s="416"/>
      <c r="BI5031" s="416"/>
      <c r="BJ5031" s="416"/>
    </row>
    <row r="5032" spans="10:62" x14ac:dyDescent="0.2">
      <c r="J5032" s="385"/>
      <c r="K5032" s="217"/>
      <c r="L5032" s="217"/>
      <c r="M5032" s="693"/>
      <c r="N5032" s="693"/>
      <c r="O5032" s="359"/>
      <c r="P5032" s="619"/>
      <c r="Q5032" s="672"/>
      <c r="R5032" s="672"/>
      <c r="S5032" s="672"/>
      <c r="T5032" s="385"/>
      <c r="U5032" s="385"/>
      <c r="V5032" s="385"/>
      <c r="W5032" s="385"/>
      <c r="X5032" s="693"/>
      <c r="Y5032" s="325"/>
      <c r="Z5032" s="308"/>
      <c r="AA5032" s="383"/>
      <c r="AC5032" s="325"/>
      <c r="AD5032" s="325"/>
      <c r="AF5032" s="383"/>
      <c r="AH5032" s="325"/>
      <c r="AI5032" s="325"/>
      <c r="AK5032" s="385"/>
      <c r="AL5032" s="385"/>
      <c r="AM5032" s="359"/>
      <c r="AN5032" s="385"/>
      <c r="AO5032" s="385"/>
      <c r="AP5032" s="385"/>
      <c r="AQ5032" s="385"/>
      <c r="AR5032" s="385"/>
      <c r="AS5032" s="385"/>
      <c r="AT5032" s="385"/>
      <c r="AU5032" s="359"/>
      <c r="AW5032" s="416"/>
      <c r="AX5032" s="694"/>
      <c r="AY5032" s="641"/>
      <c r="AZ5032" s="385"/>
      <c r="BA5032" s="385"/>
      <c r="BB5032" s="416"/>
      <c r="BC5032" s="416"/>
      <c r="BD5032" s="416"/>
      <c r="BE5032" s="416"/>
      <c r="BF5032" s="416"/>
      <c r="BG5032" s="416"/>
      <c r="BH5032" s="416"/>
      <c r="BI5032" s="416"/>
      <c r="BJ5032" s="416"/>
    </row>
    <row r="5033" spans="10:62" x14ac:dyDescent="0.2">
      <c r="J5033" s="385"/>
      <c r="K5033" s="217"/>
      <c r="L5033" s="217"/>
      <c r="M5033" s="693"/>
      <c r="N5033" s="693"/>
      <c r="O5033" s="359"/>
      <c r="P5033" s="619"/>
      <c r="Q5033" s="672"/>
      <c r="R5033" s="672"/>
      <c r="S5033" s="672"/>
      <c r="T5033" s="385"/>
      <c r="U5033" s="385"/>
      <c r="V5033" s="385"/>
      <c r="W5033" s="385"/>
      <c r="X5033" s="693"/>
      <c r="Y5033" s="325"/>
      <c r="Z5033" s="308"/>
      <c r="AA5033" s="383"/>
      <c r="AC5033" s="325"/>
      <c r="AD5033" s="325"/>
      <c r="AF5033" s="383"/>
      <c r="AH5033" s="325"/>
      <c r="AI5033" s="325"/>
      <c r="AK5033" s="385"/>
      <c r="AL5033" s="385"/>
      <c r="AM5033" s="359"/>
      <c r="AN5033" s="385"/>
      <c r="AO5033" s="385"/>
      <c r="AP5033" s="385"/>
      <c r="AQ5033" s="385"/>
      <c r="AR5033" s="385"/>
      <c r="AS5033" s="385"/>
      <c r="AT5033" s="385"/>
      <c r="AU5033" s="359"/>
      <c r="AW5033" s="416"/>
      <c r="AX5033" s="694"/>
      <c r="AY5033" s="641"/>
      <c r="AZ5033" s="385"/>
      <c r="BA5033" s="385"/>
      <c r="BB5033" s="416"/>
      <c r="BC5033" s="416"/>
      <c r="BD5033" s="416"/>
      <c r="BE5033" s="416"/>
      <c r="BF5033" s="416"/>
      <c r="BG5033" s="416"/>
      <c r="BH5033" s="416"/>
      <c r="BI5033" s="416"/>
      <c r="BJ5033" s="416"/>
    </row>
    <row r="5034" spans="10:62" x14ac:dyDescent="0.2">
      <c r="J5034" s="385"/>
      <c r="K5034" s="217"/>
      <c r="L5034" s="217"/>
      <c r="M5034" s="693"/>
      <c r="N5034" s="693"/>
      <c r="O5034" s="359"/>
      <c r="P5034" s="619"/>
      <c r="Q5034" s="672"/>
      <c r="R5034" s="672"/>
      <c r="S5034" s="672"/>
      <c r="T5034" s="385"/>
      <c r="U5034" s="385"/>
      <c r="V5034" s="385"/>
      <c r="W5034" s="385"/>
      <c r="X5034" s="693"/>
      <c r="Y5034" s="325"/>
      <c r="Z5034" s="308"/>
      <c r="AA5034" s="383"/>
      <c r="AC5034" s="325"/>
      <c r="AD5034" s="325"/>
      <c r="AF5034" s="383"/>
      <c r="AH5034" s="325"/>
      <c r="AI5034" s="325"/>
      <c r="AK5034" s="385"/>
      <c r="AL5034" s="385"/>
      <c r="AM5034" s="359"/>
      <c r="AN5034" s="385"/>
      <c r="AO5034" s="385"/>
      <c r="AP5034" s="385"/>
      <c r="AQ5034" s="385"/>
      <c r="AR5034" s="385"/>
      <c r="AS5034" s="385"/>
      <c r="AT5034" s="385"/>
      <c r="AU5034" s="359"/>
      <c r="AW5034" s="416"/>
      <c r="AX5034" s="694"/>
      <c r="AY5034" s="641"/>
      <c r="AZ5034" s="385"/>
      <c r="BA5034" s="385"/>
      <c r="BB5034" s="416"/>
      <c r="BC5034" s="416"/>
      <c r="BD5034" s="416"/>
      <c r="BE5034" s="416"/>
      <c r="BF5034" s="416"/>
      <c r="BG5034" s="416"/>
      <c r="BH5034" s="416"/>
      <c r="BI5034" s="416"/>
      <c r="BJ5034" s="416"/>
    </row>
    <row r="5035" spans="10:62" x14ac:dyDescent="0.2">
      <c r="J5035" s="385"/>
      <c r="K5035" s="217"/>
      <c r="L5035" s="217"/>
      <c r="M5035" s="693"/>
      <c r="N5035" s="693"/>
      <c r="O5035" s="359"/>
      <c r="P5035" s="619"/>
      <c r="Q5035" s="672"/>
      <c r="R5035" s="672"/>
      <c r="S5035" s="672"/>
      <c r="T5035" s="385"/>
      <c r="U5035" s="385"/>
      <c r="V5035" s="385"/>
      <c r="W5035" s="385"/>
      <c r="X5035" s="693"/>
      <c r="Y5035" s="325"/>
      <c r="Z5035" s="308"/>
      <c r="AA5035" s="383"/>
      <c r="AC5035" s="325"/>
      <c r="AD5035" s="325"/>
      <c r="AF5035" s="383"/>
      <c r="AH5035" s="325"/>
      <c r="AI5035" s="325"/>
      <c r="AK5035" s="385"/>
      <c r="AL5035" s="385"/>
      <c r="AM5035" s="359"/>
      <c r="AN5035" s="385"/>
      <c r="AO5035" s="385"/>
      <c r="AP5035" s="385"/>
      <c r="AQ5035" s="385"/>
      <c r="AR5035" s="385"/>
      <c r="AS5035" s="385"/>
      <c r="AT5035" s="385"/>
      <c r="AU5035" s="359"/>
      <c r="AW5035" s="416"/>
      <c r="AX5035" s="694"/>
      <c r="AY5035" s="641"/>
      <c r="AZ5035" s="385"/>
      <c r="BA5035" s="385"/>
      <c r="BB5035" s="416"/>
      <c r="BC5035" s="416"/>
      <c r="BD5035" s="416"/>
      <c r="BE5035" s="416"/>
      <c r="BF5035" s="416"/>
      <c r="BG5035" s="416"/>
      <c r="BH5035" s="416"/>
      <c r="BI5035" s="416"/>
      <c r="BJ5035" s="416"/>
    </row>
    <row r="5036" spans="10:62" x14ac:dyDescent="0.2">
      <c r="J5036" s="385"/>
      <c r="K5036" s="217"/>
      <c r="L5036" s="217"/>
      <c r="M5036" s="693"/>
      <c r="N5036" s="693"/>
      <c r="O5036" s="359"/>
      <c r="P5036" s="619"/>
      <c r="Q5036" s="672"/>
      <c r="R5036" s="672"/>
      <c r="S5036" s="672"/>
      <c r="T5036" s="385"/>
      <c r="U5036" s="385"/>
      <c r="V5036" s="385"/>
      <c r="W5036" s="385"/>
      <c r="X5036" s="693"/>
      <c r="Y5036" s="325"/>
      <c r="Z5036" s="308"/>
      <c r="AA5036" s="383"/>
      <c r="AC5036" s="325"/>
      <c r="AD5036" s="325"/>
      <c r="AF5036" s="383"/>
      <c r="AH5036" s="325"/>
      <c r="AI5036" s="325"/>
      <c r="AK5036" s="385"/>
      <c r="AL5036" s="385"/>
      <c r="AM5036" s="359"/>
      <c r="AN5036" s="385"/>
      <c r="AO5036" s="385"/>
      <c r="AP5036" s="385"/>
      <c r="AQ5036" s="385"/>
      <c r="AR5036" s="385"/>
      <c r="AS5036" s="385"/>
      <c r="AT5036" s="385"/>
      <c r="AU5036" s="359"/>
      <c r="AW5036" s="416"/>
      <c r="AX5036" s="694"/>
      <c r="AY5036" s="641"/>
      <c r="AZ5036" s="385"/>
      <c r="BA5036" s="385"/>
      <c r="BB5036" s="416"/>
      <c r="BC5036" s="416"/>
      <c r="BD5036" s="416"/>
      <c r="BE5036" s="416"/>
      <c r="BF5036" s="416"/>
      <c r="BG5036" s="416"/>
      <c r="BH5036" s="416"/>
      <c r="BI5036" s="416"/>
      <c r="BJ5036" s="416"/>
    </row>
    <row r="5037" spans="10:62" x14ac:dyDescent="0.2">
      <c r="J5037" s="385"/>
      <c r="K5037" s="217"/>
      <c r="L5037" s="217"/>
      <c r="M5037" s="693"/>
      <c r="N5037" s="693"/>
      <c r="O5037" s="359"/>
      <c r="P5037" s="619"/>
      <c r="Q5037" s="672"/>
      <c r="R5037" s="672"/>
      <c r="S5037" s="672"/>
      <c r="T5037" s="385"/>
      <c r="U5037" s="385"/>
      <c r="V5037" s="385"/>
      <c r="W5037" s="385"/>
      <c r="X5037" s="693"/>
      <c r="Y5037" s="325"/>
      <c r="Z5037" s="308"/>
      <c r="AA5037" s="383"/>
      <c r="AC5037" s="325"/>
      <c r="AD5037" s="325"/>
      <c r="AF5037" s="383"/>
      <c r="AH5037" s="325"/>
      <c r="AI5037" s="325"/>
      <c r="AK5037" s="385"/>
      <c r="AL5037" s="385"/>
      <c r="AM5037" s="359"/>
      <c r="AN5037" s="385"/>
      <c r="AO5037" s="385"/>
      <c r="AP5037" s="385"/>
      <c r="AQ5037" s="385"/>
      <c r="AR5037" s="385"/>
      <c r="AS5037" s="385"/>
      <c r="AT5037" s="385"/>
      <c r="AU5037" s="359"/>
      <c r="AW5037" s="416"/>
      <c r="AX5037" s="694"/>
      <c r="AY5037" s="641"/>
      <c r="AZ5037" s="385"/>
      <c r="BA5037" s="385"/>
      <c r="BB5037" s="416"/>
      <c r="BC5037" s="416"/>
      <c r="BD5037" s="416"/>
      <c r="BE5037" s="416"/>
      <c r="BF5037" s="416"/>
      <c r="BG5037" s="416"/>
      <c r="BH5037" s="416"/>
      <c r="BI5037" s="416"/>
      <c r="BJ5037" s="416"/>
    </row>
    <row r="5038" spans="10:62" x14ac:dyDescent="0.2">
      <c r="J5038" s="385"/>
      <c r="K5038" s="217"/>
      <c r="L5038" s="217"/>
      <c r="M5038" s="693"/>
      <c r="N5038" s="693"/>
      <c r="O5038" s="359"/>
      <c r="P5038" s="619"/>
      <c r="Q5038" s="672"/>
      <c r="R5038" s="672"/>
      <c r="S5038" s="672"/>
      <c r="T5038" s="385"/>
      <c r="U5038" s="385"/>
      <c r="V5038" s="385"/>
      <c r="W5038" s="385"/>
      <c r="X5038" s="693"/>
      <c r="Y5038" s="325"/>
      <c r="Z5038" s="308"/>
      <c r="AA5038" s="383"/>
      <c r="AC5038" s="325"/>
      <c r="AD5038" s="325"/>
      <c r="AF5038" s="383"/>
      <c r="AH5038" s="325"/>
      <c r="AI5038" s="325"/>
      <c r="AK5038" s="385"/>
      <c r="AL5038" s="385"/>
      <c r="AM5038" s="359"/>
      <c r="AN5038" s="385"/>
      <c r="AO5038" s="385"/>
      <c r="AP5038" s="385"/>
      <c r="AQ5038" s="385"/>
      <c r="AR5038" s="385"/>
      <c r="AS5038" s="385"/>
      <c r="AT5038" s="385"/>
      <c r="AU5038" s="359"/>
      <c r="AW5038" s="416"/>
      <c r="AX5038" s="694"/>
      <c r="AY5038" s="641"/>
      <c r="AZ5038" s="385"/>
      <c r="BA5038" s="385"/>
      <c r="BB5038" s="416"/>
      <c r="BC5038" s="416"/>
      <c r="BD5038" s="416"/>
      <c r="BE5038" s="416"/>
      <c r="BF5038" s="416"/>
      <c r="BG5038" s="416"/>
      <c r="BH5038" s="416"/>
      <c r="BI5038" s="416"/>
      <c r="BJ5038" s="416"/>
    </row>
    <row r="5039" spans="10:62" x14ac:dyDescent="0.2">
      <c r="J5039" s="385"/>
      <c r="K5039" s="217"/>
      <c r="L5039" s="217"/>
      <c r="M5039" s="693"/>
      <c r="N5039" s="693"/>
      <c r="O5039" s="359"/>
      <c r="P5039" s="619"/>
      <c r="Q5039" s="672"/>
      <c r="R5039" s="672"/>
      <c r="S5039" s="672"/>
      <c r="T5039" s="385"/>
      <c r="U5039" s="385"/>
      <c r="V5039" s="385"/>
      <c r="W5039" s="385"/>
      <c r="X5039" s="693"/>
      <c r="Y5039" s="325"/>
      <c r="Z5039" s="308"/>
      <c r="AA5039" s="383"/>
      <c r="AC5039" s="325"/>
      <c r="AD5039" s="325"/>
      <c r="AF5039" s="383"/>
      <c r="AH5039" s="325"/>
      <c r="AI5039" s="325"/>
      <c r="AK5039" s="385"/>
      <c r="AL5039" s="385"/>
      <c r="AM5039" s="359"/>
      <c r="AN5039" s="385"/>
      <c r="AO5039" s="385"/>
      <c r="AP5039" s="385"/>
      <c r="AQ5039" s="385"/>
      <c r="AR5039" s="385"/>
      <c r="AS5039" s="385"/>
      <c r="AT5039" s="385"/>
      <c r="AU5039" s="359"/>
      <c r="AW5039" s="416"/>
      <c r="AX5039" s="694"/>
      <c r="AY5039" s="641"/>
      <c r="AZ5039" s="385"/>
      <c r="BA5039" s="385"/>
      <c r="BB5039" s="416"/>
      <c r="BC5039" s="416"/>
      <c r="BD5039" s="416"/>
      <c r="BE5039" s="416"/>
      <c r="BF5039" s="416"/>
      <c r="BG5039" s="416"/>
      <c r="BH5039" s="416"/>
      <c r="BI5039" s="416"/>
      <c r="BJ5039" s="416"/>
    </row>
    <row r="5040" spans="10:62" x14ac:dyDescent="0.2">
      <c r="J5040" s="385"/>
      <c r="K5040" s="217"/>
      <c r="L5040" s="217"/>
      <c r="M5040" s="693"/>
      <c r="N5040" s="693"/>
      <c r="O5040" s="359"/>
      <c r="P5040" s="619"/>
      <c r="Q5040" s="672"/>
      <c r="R5040" s="672"/>
      <c r="S5040" s="672"/>
      <c r="T5040" s="385"/>
      <c r="U5040" s="385"/>
      <c r="V5040" s="385"/>
      <c r="W5040" s="385"/>
      <c r="X5040" s="693"/>
      <c r="Y5040" s="325"/>
      <c r="Z5040" s="308"/>
      <c r="AA5040" s="383"/>
      <c r="AC5040" s="325"/>
      <c r="AD5040" s="325"/>
      <c r="AF5040" s="383"/>
      <c r="AH5040" s="325"/>
      <c r="AI5040" s="325"/>
      <c r="AK5040" s="385"/>
      <c r="AL5040" s="385"/>
      <c r="AM5040" s="359"/>
      <c r="AN5040" s="385"/>
      <c r="AO5040" s="385"/>
      <c r="AP5040" s="385"/>
      <c r="AQ5040" s="385"/>
      <c r="AR5040" s="385"/>
      <c r="AS5040" s="385"/>
      <c r="AT5040" s="385"/>
      <c r="AU5040" s="359"/>
      <c r="AW5040" s="416"/>
      <c r="AX5040" s="694"/>
      <c r="AY5040" s="641"/>
      <c r="AZ5040" s="385"/>
      <c r="BA5040" s="385"/>
      <c r="BB5040" s="416"/>
      <c r="BC5040" s="416"/>
      <c r="BD5040" s="416"/>
      <c r="BE5040" s="416"/>
      <c r="BF5040" s="416"/>
      <c r="BG5040" s="416"/>
      <c r="BH5040" s="416"/>
      <c r="BI5040" s="416"/>
      <c r="BJ5040" s="416"/>
    </row>
    <row r="5041" spans="10:62" x14ac:dyDescent="0.2">
      <c r="J5041" s="385"/>
      <c r="K5041" s="217"/>
      <c r="L5041" s="217"/>
      <c r="M5041" s="693"/>
      <c r="N5041" s="693"/>
      <c r="O5041" s="359"/>
      <c r="P5041" s="619"/>
      <c r="Q5041" s="672"/>
      <c r="R5041" s="672"/>
      <c r="S5041" s="672"/>
      <c r="T5041" s="385"/>
      <c r="U5041" s="385"/>
      <c r="V5041" s="385"/>
      <c r="W5041" s="385"/>
      <c r="X5041" s="693"/>
      <c r="Y5041" s="325"/>
      <c r="Z5041" s="308"/>
      <c r="AA5041" s="383"/>
      <c r="AC5041" s="325"/>
      <c r="AD5041" s="325"/>
      <c r="AF5041" s="383"/>
      <c r="AH5041" s="325"/>
      <c r="AI5041" s="325"/>
      <c r="AK5041" s="385"/>
      <c r="AL5041" s="385"/>
      <c r="AM5041" s="359"/>
      <c r="AN5041" s="385"/>
      <c r="AO5041" s="385"/>
      <c r="AP5041" s="385"/>
      <c r="AQ5041" s="385"/>
      <c r="AR5041" s="385"/>
      <c r="AS5041" s="385"/>
      <c r="AT5041" s="385"/>
      <c r="AU5041" s="359"/>
      <c r="AW5041" s="416"/>
      <c r="AX5041" s="694"/>
      <c r="AY5041" s="641"/>
      <c r="AZ5041" s="385"/>
      <c r="BA5041" s="385"/>
      <c r="BB5041" s="416"/>
      <c r="BC5041" s="416"/>
      <c r="BD5041" s="416"/>
      <c r="BE5041" s="416"/>
      <c r="BF5041" s="416"/>
      <c r="BG5041" s="416"/>
      <c r="BH5041" s="416"/>
      <c r="BI5041" s="416"/>
      <c r="BJ5041" s="416"/>
    </row>
    <row r="5042" spans="10:62" x14ac:dyDescent="0.2">
      <c r="J5042" s="385"/>
      <c r="K5042" s="217"/>
      <c r="L5042" s="217"/>
      <c r="M5042" s="693"/>
      <c r="N5042" s="693"/>
      <c r="O5042" s="359"/>
      <c r="P5042" s="619"/>
      <c r="Q5042" s="672"/>
      <c r="R5042" s="672"/>
      <c r="S5042" s="672"/>
      <c r="T5042" s="385"/>
      <c r="U5042" s="385"/>
      <c r="V5042" s="385"/>
      <c r="W5042" s="385"/>
      <c r="X5042" s="693"/>
      <c r="Y5042" s="325"/>
      <c r="Z5042" s="308"/>
      <c r="AA5042" s="383"/>
      <c r="AC5042" s="325"/>
      <c r="AD5042" s="325"/>
      <c r="AF5042" s="383"/>
      <c r="AH5042" s="325"/>
      <c r="AI5042" s="325"/>
      <c r="AK5042" s="385"/>
      <c r="AL5042" s="385"/>
      <c r="AM5042" s="359"/>
      <c r="AN5042" s="385"/>
      <c r="AO5042" s="385"/>
      <c r="AP5042" s="385"/>
      <c r="AQ5042" s="385"/>
      <c r="AR5042" s="385"/>
      <c r="AS5042" s="385"/>
      <c r="AT5042" s="385"/>
      <c r="AU5042" s="359"/>
      <c r="AW5042" s="416"/>
      <c r="AX5042" s="694"/>
      <c r="AY5042" s="641"/>
      <c r="AZ5042" s="385"/>
      <c r="BA5042" s="385"/>
      <c r="BB5042" s="416"/>
      <c r="BC5042" s="416"/>
      <c r="BD5042" s="416"/>
      <c r="BE5042" s="416"/>
      <c r="BF5042" s="416"/>
      <c r="BG5042" s="416"/>
      <c r="BH5042" s="416"/>
      <c r="BI5042" s="416"/>
      <c r="BJ5042" s="416"/>
    </row>
    <row r="5043" spans="10:62" x14ac:dyDescent="0.2">
      <c r="J5043" s="385"/>
      <c r="K5043" s="217"/>
      <c r="L5043" s="217"/>
      <c r="M5043" s="693"/>
      <c r="N5043" s="693"/>
      <c r="O5043" s="359"/>
      <c r="P5043" s="619"/>
      <c r="Q5043" s="672"/>
      <c r="R5043" s="672"/>
      <c r="S5043" s="672"/>
      <c r="T5043" s="385"/>
      <c r="U5043" s="385"/>
      <c r="V5043" s="385"/>
      <c r="W5043" s="385"/>
      <c r="X5043" s="693"/>
      <c r="Y5043" s="325"/>
      <c r="Z5043" s="308"/>
      <c r="AA5043" s="383"/>
      <c r="AC5043" s="325"/>
      <c r="AD5043" s="325"/>
      <c r="AF5043" s="383"/>
      <c r="AH5043" s="325"/>
      <c r="AI5043" s="325"/>
      <c r="AK5043" s="385"/>
      <c r="AL5043" s="385"/>
      <c r="AM5043" s="359"/>
      <c r="AN5043" s="385"/>
      <c r="AO5043" s="385"/>
      <c r="AP5043" s="385"/>
      <c r="AQ5043" s="385"/>
      <c r="AR5043" s="385"/>
      <c r="AS5043" s="385"/>
      <c r="AT5043" s="385"/>
      <c r="AU5043" s="359"/>
      <c r="AW5043" s="416"/>
      <c r="AX5043" s="694"/>
      <c r="AY5043" s="641"/>
      <c r="AZ5043" s="385"/>
      <c r="BA5043" s="385"/>
      <c r="BB5043" s="416"/>
      <c r="BC5043" s="416"/>
      <c r="BD5043" s="416"/>
      <c r="BE5043" s="416"/>
      <c r="BF5043" s="416"/>
      <c r="BG5043" s="416"/>
      <c r="BH5043" s="416"/>
      <c r="BI5043" s="416"/>
      <c r="BJ5043" s="416"/>
    </row>
    <row r="5044" spans="10:62" x14ac:dyDescent="0.2">
      <c r="J5044" s="385"/>
      <c r="K5044" s="217"/>
      <c r="L5044" s="217"/>
      <c r="M5044" s="693"/>
      <c r="N5044" s="693"/>
      <c r="O5044" s="359"/>
      <c r="P5044" s="619"/>
      <c r="Q5044" s="672"/>
      <c r="R5044" s="672"/>
      <c r="S5044" s="672"/>
      <c r="T5044" s="385"/>
      <c r="U5044" s="385"/>
      <c r="V5044" s="385"/>
      <c r="W5044" s="385"/>
      <c r="X5044" s="693"/>
      <c r="Y5044" s="325"/>
      <c r="Z5044" s="308"/>
      <c r="AA5044" s="383"/>
      <c r="AC5044" s="325"/>
      <c r="AD5044" s="325"/>
      <c r="AF5044" s="383"/>
      <c r="AH5044" s="325"/>
      <c r="AI5044" s="325"/>
      <c r="AK5044" s="385"/>
      <c r="AL5044" s="385"/>
      <c r="AM5044" s="359"/>
      <c r="AN5044" s="385"/>
      <c r="AO5044" s="385"/>
      <c r="AP5044" s="385"/>
      <c r="AQ5044" s="385"/>
      <c r="AR5044" s="385"/>
      <c r="AS5044" s="385"/>
      <c r="AT5044" s="385"/>
      <c r="AU5044" s="359"/>
      <c r="AW5044" s="416"/>
      <c r="AX5044" s="694"/>
      <c r="AY5044" s="641"/>
      <c r="AZ5044" s="385"/>
      <c r="BA5044" s="385"/>
      <c r="BB5044" s="416"/>
      <c r="BC5044" s="416"/>
      <c r="BD5044" s="416"/>
      <c r="BE5044" s="416"/>
      <c r="BF5044" s="416"/>
      <c r="BG5044" s="416"/>
      <c r="BH5044" s="416"/>
      <c r="BI5044" s="416"/>
      <c r="BJ5044" s="416"/>
    </row>
    <row r="5045" spans="10:62" x14ac:dyDescent="0.2">
      <c r="J5045" s="385"/>
      <c r="K5045" s="217"/>
      <c r="L5045" s="217"/>
      <c r="M5045" s="693"/>
      <c r="N5045" s="693"/>
      <c r="O5045" s="359"/>
      <c r="P5045" s="619"/>
      <c r="Q5045" s="672"/>
      <c r="R5045" s="672"/>
      <c r="S5045" s="672"/>
      <c r="T5045" s="385"/>
      <c r="U5045" s="385"/>
      <c r="V5045" s="385"/>
      <c r="W5045" s="385"/>
      <c r="X5045" s="693"/>
      <c r="Y5045" s="325"/>
      <c r="Z5045" s="308"/>
      <c r="AA5045" s="383"/>
      <c r="AC5045" s="325"/>
      <c r="AD5045" s="325"/>
      <c r="AF5045" s="383"/>
      <c r="AH5045" s="325"/>
      <c r="AI5045" s="325"/>
      <c r="AK5045" s="385"/>
      <c r="AL5045" s="385"/>
      <c r="AM5045" s="359"/>
      <c r="AN5045" s="385"/>
      <c r="AO5045" s="385"/>
      <c r="AP5045" s="385"/>
      <c r="AQ5045" s="385"/>
      <c r="AR5045" s="385"/>
      <c r="AS5045" s="385"/>
      <c r="AT5045" s="385"/>
      <c r="AU5045" s="359"/>
      <c r="AW5045" s="416"/>
      <c r="AX5045" s="694"/>
      <c r="AY5045" s="641"/>
      <c r="AZ5045" s="385"/>
      <c r="BA5045" s="385"/>
      <c r="BB5045" s="416"/>
      <c r="BC5045" s="416"/>
      <c r="BD5045" s="416"/>
      <c r="BE5045" s="416"/>
      <c r="BF5045" s="416"/>
      <c r="BG5045" s="416"/>
      <c r="BH5045" s="416"/>
      <c r="BI5045" s="416"/>
      <c r="BJ5045" s="416"/>
    </row>
    <row r="5046" spans="10:62" x14ac:dyDescent="0.2">
      <c r="J5046" s="385"/>
      <c r="K5046" s="217"/>
      <c r="L5046" s="217"/>
      <c r="M5046" s="693"/>
      <c r="N5046" s="693"/>
      <c r="O5046" s="359"/>
      <c r="P5046" s="619"/>
      <c r="Q5046" s="672"/>
      <c r="R5046" s="672"/>
      <c r="S5046" s="672"/>
      <c r="T5046" s="385"/>
      <c r="U5046" s="385"/>
      <c r="V5046" s="385"/>
      <c r="W5046" s="385"/>
      <c r="X5046" s="693"/>
      <c r="Y5046" s="325"/>
      <c r="Z5046" s="308"/>
      <c r="AA5046" s="383"/>
      <c r="AC5046" s="325"/>
      <c r="AD5046" s="325"/>
      <c r="AF5046" s="383"/>
      <c r="AH5046" s="325"/>
      <c r="AI5046" s="325"/>
      <c r="AK5046" s="385"/>
      <c r="AL5046" s="385"/>
      <c r="AM5046" s="359"/>
      <c r="AN5046" s="385"/>
      <c r="AO5046" s="385"/>
      <c r="AP5046" s="385"/>
      <c r="AQ5046" s="385"/>
      <c r="AR5046" s="385"/>
      <c r="AS5046" s="385"/>
      <c r="AT5046" s="385"/>
      <c r="AU5046" s="359"/>
      <c r="AW5046" s="416"/>
      <c r="AX5046" s="694"/>
      <c r="AY5046" s="641"/>
      <c r="AZ5046" s="385"/>
      <c r="BA5046" s="385"/>
      <c r="BB5046" s="416"/>
      <c r="BC5046" s="416"/>
      <c r="BD5046" s="416"/>
      <c r="BE5046" s="416"/>
      <c r="BF5046" s="416"/>
      <c r="BG5046" s="416"/>
      <c r="BH5046" s="416"/>
      <c r="BI5046" s="416"/>
      <c r="BJ5046" s="416"/>
    </row>
    <row r="5047" spans="10:62" x14ac:dyDescent="0.2">
      <c r="J5047" s="385"/>
      <c r="K5047" s="217"/>
      <c r="L5047" s="217"/>
      <c r="M5047" s="693"/>
      <c r="N5047" s="693"/>
      <c r="O5047" s="359"/>
      <c r="P5047" s="619"/>
      <c r="Q5047" s="672"/>
      <c r="R5047" s="672"/>
      <c r="S5047" s="672"/>
      <c r="T5047" s="385"/>
      <c r="U5047" s="385"/>
      <c r="V5047" s="385"/>
      <c r="W5047" s="385"/>
      <c r="X5047" s="693"/>
      <c r="Y5047" s="325"/>
      <c r="Z5047" s="308"/>
      <c r="AA5047" s="383"/>
      <c r="AC5047" s="325"/>
      <c r="AD5047" s="325"/>
      <c r="AF5047" s="383"/>
      <c r="AH5047" s="325"/>
      <c r="AI5047" s="325"/>
      <c r="AK5047" s="385"/>
      <c r="AL5047" s="385"/>
      <c r="AM5047" s="359"/>
      <c r="AN5047" s="385"/>
      <c r="AO5047" s="385"/>
      <c r="AP5047" s="385"/>
      <c r="AQ5047" s="385"/>
      <c r="AR5047" s="385"/>
      <c r="AS5047" s="385"/>
      <c r="AT5047" s="385"/>
      <c r="AU5047" s="359"/>
      <c r="AW5047" s="416"/>
      <c r="AX5047" s="694"/>
      <c r="AY5047" s="641"/>
      <c r="AZ5047" s="385"/>
      <c r="BA5047" s="385"/>
      <c r="BB5047" s="416"/>
      <c r="BC5047" s="416"/>
      <c r="BD5047" s="416"/>
      <c r="BE5047" s="416"/>
      <c r="BF5047" s="416"/>
      <c r="BG5047" s="416"/>
      <c r="BH5047" s="416"/>
      <c r="BI5047" s="416"/>
      <c r="BJ5047" s="416"/>
    </row>
    <row r="5048" spans="10:62" x14ac:dyDescent="0.2">
      <c r="J5048" s="385"/>
      <c r="K5048" s="217"/>
      <c r="L5048" s="217"/>
      <c r="M5048" s="693"/>
      <c r="N5048" s="693"/>
      <c r="O5048" s="359"/>
      <c r="P5048" s="619"/>
      <c r="Q5048" s="672"/>
      <c r="R5048" s="672"/>
      <c r="S5048" s="672"/>
      <c r="T5048" s="385"/>
      <c r="U5048" s="385"/>
      <c r="V5048" s="385"/>
      <c r="W5048" s="385"/>
      <c r="X5048" s="693"/>
      <c r="Y5048" s="325"/>
      <c r="Z5048" s="308"/>
      <c r="AA5048" s="383"/>
      <c r="AC5048" s="325"/>
      <c r="AD5048" s="325"/>
      <c r="AF5048" s="383"/>
      <c r="AH5048" s="325"/>
      <c r="AI5048" s="325"/>
      <c r="AK5048" s="385"/>
      <c r="AL5048" s="385"/>
      <c r="AM5048" s="359"/>
      <c r="AN5048" s="385"/>
      <c r="AO5048" s="385"/>
      <c r="AP5048" s="385"/>
      <c r="AQ5048" s="385"/>
      <c r="AR5048" s="385"/>
      <c r="AS5048" s="385"/>
      <c r="AT5048" s="385"/>
      <c r="AU5048" s="359"/>
      <c r="AW5048" s="416"/>
      <c r="AX5048" s="694"/>
      <c r="AY5048" s="641"/>
      <c r="AZ5048" s="385"/>
      <c r="BA5048" s="385"/>
      <c r="BB5048" s="416"/>
      <c r="BC5048" s="416"/>
      <c r="BD5048" s="416"/>
      <c r="BE5048" s="416"/>
      <c r="BF5048" s="416"/>
      <c r="BG5048" s="416"/>
      <c r="BH5048" s="416"/>
      <c r="BI5048" s="416"/>
      <c r="BJ5048" s="416"/>
    </row>
    <row r="5049" spans="10:62" x14ac:dyDescent="0.2">
      <c r="J5049" s="385"/>
      <c r="K5049" s="217"/>
      <c r="L5049" s="217"/>
      <c r="M5049" s="693"/>
      <c r="N5049" s="693"/>
      <c r="O5049" s="359"/>
      <c r="P5049" s="619"/>
      <c r="Q5049" s="672"/>
      <c r="R5049" s="672"/>
      <c r="S5049" s="672"/>
      <c r="T5049" s="385"/>
      <c r="U5049" s="385"/>
      <c r="V5049" s="385"/>
      <c r="W5049" s="385"/>
      <c r="X5049" s="693"/>
      <c r="Y5049" s="325"/>
      <c r="Z5049" s="308"/>
      <c r="AA5049" s="383"/>
      <c r="AC5049" s="325"/>
      <c r="AD5049" s="325"/>
      <c r="AF5049" s="383"/>
      <c r="AH5049" s="325"/>
      <c r="AI5049" s="325"/>
      <c r="AK5049" s="385"/>
      <c r="AL5049" s="385"/>
      <c r="AM5049" s="359"/>
      <c r="AN5049" s="385"/>
      <c r="AO5049" s="385"/>
      <c r="AP5049" s="385"/>
      <c r="AQ5049" s="385"/>
      <c r="AR5049" s="385"/>
      <c r="AS5049" s="385"/>
      <c r="AT5049" s="385"/>
      <c r="AU5049" s="359"/>
      <c r="AW5049" s="416"/>
      <c r="AX5049" s="694"/>
      <c r="AY5049" s="641"/>
      <c r="AZ5049" s="385"/>
      <c r="BA5049" s="385"/>
      <c r="BB5049" s="416"/>
      <c r="BC5049" s="416"/>
      <c r="BD5049" s="416"/>
      <c r="BE5049" s="416"/>
      <c r="BF5049" s="416"/>
      <c r="BG5049" s="416"/>
      <c r="BH5049" s="416"/>
      <c r="BI5049" s="416"/>
      <c r="BJ5049" s="416"/>
    </row>
    <row r="5050" spans="10:62" x14ac:dyDescent="0.2">
      <c r="J5050" s="385"/>
      <c r="K5050" s="217"/>
      <c r="L5050" s="217"/>
      <c r="M5050" s="693"/>
      <c r="N5050" s="693"/>
      <c r="O5050" s="359"/>
      <c r="P5050" s="619"/>
      <c r="Q5050" s="672"/>
      <c r="R5050" s="672"/>
      <c r="S5050" s="672"/>
      <c r="T5050" s="385"/>
      <c r="U5050" s="385"/>
      <c r="V5050" s="385"/>
      <c r="W5050" s="385"/>
      <c r="X5050" s="693"/>
      <c r="Y5050" s="325"/>
      <c r="Z5050" s="308"/>
      <c r="AA5050" s="383"/>
      <c r="AC5050" s="325"/>
      <c r="AD5050" s="325"/>
      <c r="AF5050" s="383"/>
      <c r="AH5050" s="325"/>
      <c r="AI5050" s="325"/>
      <c r="AK5050" s="385"/>
      <c r="AL5050" s="385"/>
      <c r="AM5050" s="359"/>
      <c r="AN5050" s="385"/>
      <c r="AO5050" s="385"/>
      <c r="AP5050" s="385"/>
      <c r="AQ5050" s="385"/>
      <c r="AR5050" s="385"/>
      <c r="AS5050" s="385"/>
      <c r="AT5050" s="385"/>
      <c r="AU5050" s="359"/>
      <c r="AW5050" s="416"/>
      <c r="AX5050" s="694"/>
      <c r="AY5050" s="641"/>
      <c r="AZ5050" s="385"/>
      <c r="BA5050" s="385"/>
      <c r="BB5050" s="416"/>
      <c r="BC5050" s="416"/>
      <c r="BD5050" s="416"/>
      <c r="BE5050" s="416"/>
      <c r="BF5050" s="416"/>
      <c r="BG5050" s="416"/>
      <c r="BH5050" s="416"/>
      <c r="BI5050" s="416"/>
      <c r="BJ5050" s="416"/>
    </row>
    <row r="5051" spans="10:62" x14ac:dyDescent="0.2">
      <c r="J5051" s="385"/>
      <c r="K5051" s="217"/>
      <c r="L5051" s="217"/>
      <c r="M5051" s="693"/>
      <c r="N5051" s="693"/>
      <c r="O5051" s="359"/>
      <c r="P5051" s="619"/>
      <c r="Q5051" s="672"/>
      <c r="R5051" s="672"/>
      <c r="S5051" s="672"/>
      <c r="T5051" s="385"/>
      <c r="U5051" s="385"/>
      <c r="V5051" s="385"/>
      <c r="W5051" s="385"/>
      <c r="X5051" s="693"/>
      <c r="Y5051" s="325"/>
      <c r="Z5051" s="308"/>
      <c r="AA5051" s="383"/>
      <c r="AC5051" s="325"/>
      <c r="AD5051" s="325"/>
      <c r="AF5051" s="383"/>
      <c r="AH5051" s="325"/>
      <c r="AI5051" s="325"/>
      <c r="AK5051" s="385"/>
      <c r="AL5051" s="385"/>
      <c r="AM5051" s="359"/>
      <c r="AN5051" s="385"/>
      <c r="AO5051" s="385"/>
      <c r="AP5051" s="385"/>
      <c r="AQ5051" s="385"/>
      <c r="AR5051" s="385"/>
      <c r="AS5051" s="385"/>
      <c r="AT5051" s="385"/>
      <c r="AU5051" s="359"/>
      <c r="AW5051" s="416"/>
      <c r="AX5051" s="694"/>
      <c r="AY5051" s="641"/>
      <c r="AZ5051" s="385"/>
      <c r="BA5051" s="385"/>
      <c r="BB5051" s="416"/>
      <c r="BC5051" s="416"/>
      <c r="BD5051" s="416"/>
      <c r="BE5051" s="416"/>
      <c r="BF5051" s="416"/>
      <c r="BG5051" s="416"/>
      <c r="BH5051" s="416"/>
      <c r="BI5051" s="416"/>
      <c r="BJ5051" s="416"/>
    </row>
    <row r="5052" spans="10:62" x14ac:dyDescent="0.2">
      <c r="J5052" s="385"/>
      <c r="K5052" s="217"/>
      <c r="L5052" s="217"/>
      <c r="M5052" s="693"/>
      <c r="N5052" s="693"/>
      <c r="O5052" s="359"/>
      <c r="P5052" s="619"/>
      <c r="Q5052" s="672"/>
      <c r="R5052" s="672"/>
      <c r="S5052" s="672"/>
      <c r="T5052" s="385"/>
      <c r="U5052" s="385"/>
      <c r="V5052" s="385"/>
      <c r="W5052" s="385"/>
      <c r="X5052" s="693"/>
      <c r="Y5052" s="325"/>
      <c r="Z5052" s="308"/>
      <c r="AA5052" s="383"/>
      <c r="AC5052" s="325"/>
      <c r="AD5052" s="325"/>
      <c r="AF5052" s="383"/>
      <c r="AH5052" s="325"/>
      <c r="AI5052" s="325"/>
      <c r="AK5052" s="385"/>
      <c r="AL5052" s="385"/>
      <c r="AM5052" s="359"/>
      <c r="AN5052" s="385"/>
      <c r="AO5052" s="385"/>
      <c r="AP5052" s="385"/>
      <c r="AQ5052" s="385"/>
      <c r="AR5052" s="385"/>
      <c r="AS5052" s="385"/>
      <c r="AT5052" s="385"/>
      <c r="AU5052" s="359"/>
      <c r="AW5052" s="416"/>
      <c r="AX5052" s="694"/>
      <c r="AY5052" s="641"/>
      <c r="AZ5052" s="385"/>
      <c r="BA5052" s="385"/>
      <c r="BB5052" s="416"/>
      <c r="BC5052" s="416"/>
      <c r="BD5052" s="416"/>
      <c r="BE5052" s="416"/>
      <c r="BF5052" s="416"/>
      <c r="BG5052" s="416"/>
      <c r="BH5052" s="416"/>
      <c r="BI5052" s="416"/>
      <c r="BJ5052" s="416"/>
    </row>
    <row r="5053" spans="10:62" x14ac:dyDescent="0.2">
      <c r="J5053" s="385"/>
      <c r="K5053" s="217"/>
      <c r="L5053" s="217"/>
      <c r="M5053" s="693"/>
      <c r="N5053" s="693"/>
      <c r="O5053" s="359"/>
      <c r="P5053" s="619"/>
      <c r="Q5053" s="672"/>
      <c r="R5053" s="672"/>
      <c r="S5053" s="672"/>
      <c r="T5053" s="385"/>
      <c r="U5053" s="385"/>
      <c r="V5053" s="385"/>
      <c r="W5053" s="385"/>
      <c r="X5053" s="693"/>
      <c r="Y5053" s="325"/>
      <c r="Z5053" s="308"/>
      <c r="AA5053" s="383"/>
      <c r="AC5053" s="325"/>
      <c r="AD5053" s="325"/>
      <c r="AF5053" s="383"/>
      <c r="AH5053" s="325"/>
      <c r="AI5053" s="325"/>
      <c r="AK5053" s="385"/>
      <c r="AL5053" s="385"/>
      <c r="AM5053" s="359"/>
      <c r="AN5053" s="385"/>
      <c r="AO5053" s="385"/>
      <c r="AP5053" s="385"/>
      <c r="AQ5053" s="385"/>
      <c r="AR5053" s="385"/>
      <c r="AS5053" s="385"/>
      <c r="AT5053" s="385"/>
      <c r="AU5053" s="359"/>
      <c r="AW5053" s="416"/>
      <c r="AX5053" s="694"/>
      <c r="AY5053" s="641"/>
      <c r="AZ5053" s="385"/>
      <c r="BA5053" s="385"/>
      <c r="BB5053" s="416"/>
      <c r="BC5053" s="416"/>
      <c r="BD5053" s="416"/>
      <c r="BE5053" s="416"/>
      <c r="BF5053" s="416"/>
      <c r="BG5053" s="416"/>
      <c r="BH5053" s="416"/>
      <c r="BI5053" s="416"/>
      <c r="BJ5053" s="416"/>
    </row>
    <row r="5054" spans="10:62" x14ac:dyDescent="0.2">
      <c r="J5054" s="385"/>
      <c r="K5054" s="217"/>
      <c r="L5054" s="217"/>
      <c r="M5054" s="693"/>
      <c r="N5054" s="693"/>
      <c r="O5054" s="359"/>
      <c r="P5054" s="619"/>
      <c r="Q5054" s="672"/>
      <c r="R5054" s="672"/>
      <c r="S5054" s="672"/>
      <c r="T5054" s="385"/>
      <c r="U5054" s="385"/>
      <c r="V5054" s="385"/>
      <c r="W5054" s="385"/>
      <c r="X5054" s="693"/>
      <c r="Y5054" s="325"/>
      <c r="Z5054" s="308"/>
      <c r="AA5054" s="383"/>
      <c r="AC5054" s="325"/>
      <c r="AD5054" s="325"/>
      <c r="AF5054" s="383"/>
      <c r="AH5054" s="325"/>
      <c r="AI5054" s="325"/>
      <c r="AK5054" s="385"/>
      <c r="AL5054" s="385"/>
      <c r="AM5054" s="359"/>
      <c r="AN5054" s="385"/>
      <c r="AO5054" s="385"/>
      <c r="AP5054" s="385"/>
      <c r="AQ5054" s="385"/>
      <c r="AR5054" s="385"/>
      <c r="AS5054" s="385"/>
      <c r="AT5054" s="385"/>
      <c r="AU5054" s="359"/>
      <c r="AW5054" s="416"/>
      <c r="AX5054" s="694"/>
      <c r="AY5054" s="641"/>
      <c r="AZ5054" s="385"/>
      <c r="BA5054" s="385"/>
      <c r="BB5054" s="416"/>
      <c r="BC5054" s="416"/>
      <c r="BD5054" s="416"/>
      <c r="BE5054" s="416"/>
      <c r="BF5054" s="416"/>
      <c r="BG5054" s="416"/>
      <c r="BH5054" s="416"/>
      <c r="BI5054" s="416"/>
      <c r="BJ5054" s="416"/>
    </row>
    <row r="5055" spans="10:62" x14ac:dyDescent="0.2">
      <c r="J5055" s="385"/>
      <c r="K5055" s="217"/>
      <c r="L5055" s="217"/>
      <c r="M5055" s="693"/>
      <c r="N5055" s="693"/>
      <c r="O5055" s="359"/>
      <c r="P5055" s="619"/>
      <c r="Q5055" s="672"/>
      <c r="R5055" s="672"/>
      <c r="S5055" s="672"/>
      <c r="T5055" s="385"/>
      <c r="U5055" s="385"/>
      <c r="V5055" s="385"/>
      <c r="W5055" s="385"/>
      <c r="X5055" s="693"/>
      <c r="Y5055" s="325"/>
      <c r="Z5055" s="308"/>
      <c r="AA5055" s="383"/>
      <c r="AC5055" s="325"/>
      <c r="AD5055" s="325"/>
      <c r="AF5055" s="383"/>
      <c r="AH5055" s="325"/>
      <c r="AI5055" s="325"/>
      <c r="AK5055" s="385"/>
      <c r="AL5055" s="385"/>
      <c r="AM5055" s="359"/>
      <c r="AN5055" s="385"/>
      <c r="AO5055" s="385"/>
      <c r="AP5055" s="385"/>
      <c r="AQ5055" s="385"/>
      <c r="AR5055" s="385"/>
      <c r="AS5055" s="385"/>
      <c r="AT5055" s="385"/>
      <c r="AU5055" s="359"/>
      <c r="AW5055" s="416"/>
      <c r="AX5055" s="694"/>
      <c r="AY5055" s="641"/>
      <c r="AZ5055" s="385"/>
      <c r="BA5055" s="385"/>
      <c r="BB5055" s="416"/>
      <c r="BC5055" s="416"/>
      <c r="BD5055" s="416"/>
      <c r="BE5055" s="416"/>
      <c r="BF5055" s="416"/>
      <c r="BG5055" s="416"/>
      <c r="BH5055" s="416"/>
      <c r="BI5055" s="416"/>
      <c r="BJ5055" s="416"/>
    </row>
    <row r="5056" spans="10:62" x14ac:dyDescent="0.2">
      <c r="J5056" s="385"/>
      <c r="K5056" s="217"/>
      <c r="L5056" s="217"/>
      <c r="M5056" s="693"/>
      <c r="N5056" s="693"/>
      <c r="O5056" s="359"/>
      <c r="P5056" s="619"/>
      <c r="Q5056" s="672"/>
      <c r="R5056" s="672"/>
      <c r="S5056" s="672"/>
      <c r="T5056" s="385"/>
      <c r="U5056" s="385"/>
      <c r="V5056" s="385"/>
      <c r="W5056" s="385"/>
      <c r="X5056" s="693"/>
      <c r="Y5056" s="325"/>
      <c r="Z5056" s="308"/>
      <c r="AA5056" s="383"/>
      <c r="AC5056" s="325"/>
      <c r="AD5056" s="325"/>
      <c r="AF5056" s="383"/>
      <c r="AH5056" s="325"/>
      <c r="AI5056" s="325"/>
      <c r="AK5056" s="385"/>
      <c r="AL5056" s="385"/>
      <c r="AM5056" s="359"/>
      <c r="AN5056" s="385"/>
      <c r="AO5056" s="385"/>
      <c r="AP5056" s="385"/>
      <c r="AQ5056" s="385"/>
      <c r="AR5056" s="385"/>
      <c r="AS5056" s="385"/>
      <c r="AT5056" s="385"/>
      <c r="AU5056" s="359"/>
      <c r="AW5056" s="416"/>
      <c r="AX5056" s="694"/>
      <c r="AY5056" s="641"/>
      <c r="AZ5056" s="385"/>
      <c r="BA5056" s="385"/>
      <c r="BB5056" s="416"/>
      <c r="BC5056" s="416"/>
      <c r="BD5056" s="416"/>
      <c r="BE5056" s="416"/>
      <c r="BF5056" s="416"/>
      <c r="BG5056" s="416"/>
      <c r="BH5056" s="416"/>
      <c r="BI5056" s="416"/>
      <c r="BJ5056" s="416"/>
    </row>
    <row r="5057" spans="10:62" x14ac:dyDescent="0.2">
      <c r="J5057" s="385"/>
      <c r="K5057" s="217"/>
      <c r="L5057" s="217"/>
      <c r="M5057" s="693"/>
      <c r="N5057" s="693"/>
      <c r="O5057" s="359"/>
      <c r="P5057" s="619"/>
      <c r="Q5057" s="672"/>
      <c r="R5057" s="672"/>
      <c r="S5057" s="672"/>
      <c r="T5057" s="385"/>
      <c r="U5057" s="385"/>
      <c r="V5057" s="385"/>
      <c r="W5057" s="385"/>
      <c r="X5057" s="693"/>
      <c r="Y5057" s="325"/>
      <c r="Z5057" s="308"/>
      <c r="AA5057" s="383"/>
      <c r="AC5057" s="325"/>
      <c r="AD5057" s="325"/>
      <c r="AF5057" s="383"/>
      <c r="AH5057" s="325"/>
      <c r="AI5057" s="325"/>
      <c r="AK5057" s="385"/>
      <c r="AL5057" s="385"/>
      <c r="AM5057" s="359"/>
      <c r="AN5057" s="385"/>
      <c r="AO5057" s="385"/>
      <c r="AP5057" s="385"/>
      <c r="AQ5057" s="385"/>
      <c r="AR5057" s="385"/>
      <c r="AS5057" s="385"/>
      <c r="AT5057" s="385"/>
      <c r="AU5057" s="359"/>
      <c r="AW5057" s="416"/>
      <c r="AX5057" s="694"/>
      <c r="AY5057" s="641"/>
      <c r="AZ5057" s="385"/>
      <c r="BA5057" s="385"/>
      <c r="BB5057" s="416"/>
      <c r="BC5057" s="416"/>
      <c r="BD5057" s="416"/>
      <c r="BE5057" s="416"/>
      <c r="BF5057" s="416"/>
      <c r="BG5057" s="416"/>
      <c r="BH5057" s="416"/>
      <c r="BI5057" s="416"/>
      <c r="BJ5057" s="416"/>
    </row>
    <row r="5058" spans="10:62" x14ac:dyDescent="0.2">
      <c r="J5058" s="385"/>
      <c r="K5058" s="217"/>
      <c r="L5058" s="217"/>
      <c r="M5058" s="693"/>
      <c r="N5058" s="693"/>
      <c r="O5058" s="359"/>
      <c r="P5058" s="619"/>
      <c r="Q5058" s="672"/>
      <c r="R5058" s="672"/>
      <c r="S5058" s="672"/>
      <c r="T5058" s="385"/>
      <c r="U5058" s="385"/>
      <c r="V5058" s="385"/>
      <c r="W5058" s="385"/>
      <c r="X5058" s="693"/>
      <c r="Y5058" s="325"/>
      <c r="Z5058" s="308"/>
      <c r="AA5058" s="383"/>
      <c r="AC5058" s="325"/>
      <c r="AD5058" s="325"/>
      <c r="AF5058" s="383"/>
      <c r="AH5058" s="325"/>
      <c r="AI5058" s="325"/>
      <c r="AK5058" s="385"/>
      <c r="AL5058" s="385"/>
      <c r="AM5058" s="359"/>
      <c r="AN5058" s="385"/>
      <c r="AO5058" s="385"/>
      <c r="AP5058" s="385"/>
      <c r="AQ5058" s="385"/>
      <c r="AR5058" s="385"/>
      <c r="AS5058" s="385"/>
      <c r="AT5058" s="385"/>
      <c r="AU5058" s="359"/>
      <c r="AW5058" s="416"/>
      <c r="AX5058" s="694"/>
      <c r="AY5058" s="641"/>
      <c r="AZ5058" s="385"/>
      <c r="BA5058" s="385"/>
      <c r="BB5058" s="416"/>
      <c r="BC5058" s="416"/>
      <c r="BD5058" s="416"/>
      <c r="BE5058" s="416"/>
      <c r="BF5058" s="416"/>
      <c r="BG5058" s="416"/>
      <c r="BH5058" s="416"/>
      <c r="BI5058" s="416"/>
      <c r="BJ5058" s="416"/>
    </row>
    <row r="5059" spans="10:62" x14ac:dyDescent="0.2">
      <c r="J5059" s="385"/>
      <c r="K5059" s="217"/>
      <c r="L5059" s="217"/>
      <c r="M5059" s="693"/>
      <c r="N5059" s="693"/>
      <c r="O5059" s="359"/>
      <c r="P5059" s="619"/>
      <c r="Q5059" s="672"/>
      <c r="R5059" s="672"/>
      <c r="S5059" s="672"/>
      <c r="T5059" s="385"/>
      <c r="U5059" s="385"/>
      <c r="V5059" s="385"/>
      <c r="W5059" s="385"/>
      <c r="X5059" s="693"/>
      <c r="Y5059" s="325"/>
      <c r="Z5059" s="308"/>
      <c r="AA5059" s="383"/>
      <c r="AC5059" s="325"/>
      <c r="AD5059" s="325"/>
      <c r="AF5059" s="383"/>
      <c r="AH5059" s="325"/>
      <c r="AI5059" s="325"/>
      <c r="AK5059" s="385"/>
      <c r="AL5059" s="385"/>
      <c r="AM5059" s="359"/>
      <c r="AN5059" s="385"/>
      <c r="AO5059" s="385"/>
      <c r="AP5059" s="385"/>
      <c r="AQ5059" s="385"/>
      <c r="AR5059" s="385"/>
      <c r="AS5059" s="385"/>
      <c r="AT5059" s="385"/>
      <c r="AU5059" s="359"/>
      <c r="AW5059" s="416"/>
      <c r="AX5059" s="694"/>
      <c r="AY5059" s="641"/>
      <c r="AZ5059" s="385"/>
      <c r="BA5059" s="385"/>
      <c r="BB5059" s="416"/>
      <c r="BC5059" s="416"/>
      <c r="BD5059" s="416"/>
      <c r="BE5059" s="416"/>
      <c r="BF5059" s="416"/>
      <c r="BG5059" s="416"/>
      <c r="BH5059" s="416"/>
      <c r="BI5059" s="416"/>
      <c r="BJ5059" s="416"/>
    </row>
    <row r="5060" spans="10:62" x14ac:dyDescent="0.2">
      <c r="J5060" s="385"/>
      <c r="K5060" s="217"/>
      <c r="L5060" s="217"/>
      <c r="M5060" s="693"/>
      <c r="N5060" s="693"/>
      <c r="O5060" s="359"/>
      <c r="P5060" s="619"/>
      <c r="Q5060" s="672"/>
      <c r="R5060" s="672"/>
      <c r="S5060" s="672"/>
      <c r="T5060" s="385"/>
      <c r="U5060" s="385"/>
      <c r="V5060" s="385"/>
      <c r="W5060" s="385"/>
      <c r="X5060" s="693"/>
      <c r="Y5060" s="325"/>
      <c r="Z5060" s="308"/>
      <c r="AA5060" s="383"/>
      <c r="AC5060" s="325"/>
      <c r="AD5060" s="325"/>
      <c r="AF5060" s="383"/>
      <c r="AH5060" s="325"/>
      <c r="AI5060" s="325"/>
      <c r="AK5060" s="385"/>
      <c r="AL5060" s="385"/>
      <c r="AM5060" s="359"/>
      <c r="AN5060" s="385"/>
      <c r="AO5060" s="385"/>
      <c r="AP5060" s="385"/>
      <c r="AQ5060" s="385"/>
      <c r="AR5060" s="385"/>
      <c r="AS5060" s="385"/>
      <c r="AT5060" s="385"/>
      <c r="AU5060" s="359"/>
      <c r="AW5060" s="416"/>
      <c r="AX5060" s="694"/>
      <c r="AY5060" s="641"/>
      <c r="AZ5060" s="385"/>
      <c r="BA5060" s="385"/>
      <c r="BB5060" s="416"/>
      <c r="BC5060" s="416"/>
      <c r="BD5060" s="416"/>
      <c r="BE5060" s="416"/>
      <c r="BF5060" s="416"/>
      <c r="BG5060" s="416"/>
      <c r="BH5060" s="416"/>
      <c r="BI5060" s="416"/>
      <c r="BJ5060" s="416"/>
    </row>
    <row r="5061" spans="10:62" x14ac:dyDescent="0.2">
      <c r="J5061" s="385"/>
      <c r="K5061" s="217"/>
      <c r="L5061" s="217"/>
      <c r="M5061" s="693"/>
      <c r="N5061" s="693"/>
      <c r="O5061" s="359"/>
      <c r="P5061" s="619"/>
      <c r="Q5061" s="672"/>
      <c r="R5061" s="672"/>
      <c r="S5061" s="672"/>
      <c r="T5061" s="385"/>
      <c r="U5061" s="385"/>
      <c r="V5061" s="385"/>
      <c r="W5061" s="385"/>
      <c r="X5061" s="693"/>
      <c r="Y5061" s="325"/>
      <c r="Z5061" s="308"/>
      <c r="AA5061" s="383"/>
      <c r="AC5061" s="325"/>
      <c r="AD5061" s="325"/>
      <c r="AF5061" s="383"/>
      <c r="AH5061" s="325"/>
      <c r="AI5061" s="325"/>
      <c r="AK5061" s="385"/>
      <c r="AL5061" s="385"/>
      <c r="AM5061" s="359"/>
      <c r="AN5061" s="385"/>
      <c r="AO5061" s="385"/>
      <c r="AP5061" s="385"/>
      <c r="AQ5061" s="385"/>
      <c r="AR5061" s="385"/>
      <c r="AS5061" s="385"/>
      <c r="AT5061" s="385"/>
      <c r="AU5061" s="359"/>
      <c r="AW5061" s="416"/>
      <c r="AX5061" s="694"/>
      <c r="AY5061" s="641"/>
      <c r="AZ5061" s="385"/>
      <c r="BA5061" s="385"/>
      <c r="BB5061" s="416"/>
      <c r="BC5061" s="416"/>
      <c r="BD5061" s="416"/>
      <c r="BE5061" s="416"/>
      <c r="BF5061" s="416"/>
      <c r="BG5061" s="416"/>
      <c r="BH5061" s="416"/>
      <c r="BI5061" s="416"/>
      <c r="BJ5061" s="416"/>
    </row>
    <row r="5062" spans="10:62" x14ac:dyDescent="0.2">
      <c r="J5062" s="385"/>
      <c r="K5062" s="217"/>
      <c r="L5062" s="217"/>
      <c r="M5062" s="693"/>
      <c r="N5062" s="693"/>
      <c r="O5062" s="359"/>
      <c r="P5062" s="619"/>
      <c r="Q5062" s="672"/>
      <c r="R5062" s="672"/>
      <c r="S5062" s="672"/>
      <c r="T5062" s="385"/>
      <c r="U5062" s="385"/>
      <c r="V5062" s="385"/>
      <c r="W5062" s="385"/>
      <c r="X5062" s="693"/>
      <c r="Y5062" s="325"/>
      <c r="Z5062" s="308"/>
      <c r="AA5062" s="383"/>
      <c r="AC5062" s="325"/>
      <c r="AD5062" s="325"/>
      <c r="AF5062" s="383"/>
      <c r="AH5062" s="325"/>
      <c r="AI5062" s="325"/>
      <c r="AK5062" s="385"/>
      <c r="AL5062" s="385"/>
      <c r="AM5062" s="359"/>
      <c r="AN5062" s="385"/>
      <c r="AO5062" s="385"/>
      <c r="AP5062" s="385"/>
      <c r="AQ5062" s="385"/>
      <c r="AR5062" s="385"/>
      <c r="AS5062" s="385"/>
      <c r="AT5062" s="385"/>
      <c r="AU5062" s="359"/>
      <c r="AW5062" s="416"/>
      <c r="AX5062" s="694"/>
      <c r="AY5062" s="641"/>
      <c r="AZ5062" s="385"/>
      <c r="BA5062" s="385"/>
      <c r="BB5062" s="416"/>
      <c r="BC5062" s="416"/>
      <c r="BD5062" s="416"/>
      <c r="BE5062" s="416"/>
      <c r="BF5062" s="416"/>
      <c r="BG5062" s="416"/>
      <c r="BH5062" s="416"/>
      <c r="BI5062" s="416"/>
      <c r="BJ5062" s="416"/>
    </row>
    <row r="5063" spans="10:62" x14ac:dyDescent="0.2">
      <c r="J5063" s="385"/>
      <c r="K5063" s="217"/>
      <c r="L5063" s="217"/>
      <c r="M5063" s="693"/>
      <c r="N5063" s="693"/>
      <c r="O5063" s="359"/>
      <c r="P5063" s="619"/>
      <c r="Q5063" s="672"/>
      <c r="R5063" s="672"/>
      <c r="S5063" s="672"/>
      <c r="T5063" s="385"/>
      <c r="U5063" s="385"/>
      <c r="V5063" s="385"/>
      <c r="W5063" s="385"/>
      <c r="X5063" s="693"/>
      <c r="Y5063" s="325"/>
      <c r="Z5063" s="308"/>
      <c r="AA5063" s="383"/>
      <c r="AC5063" s="325"/>
      <c r="AD5063" s="325"/>
      <c r="AF5063" s="383"/>
      <c r="AH5063" s="325"/>
      <c r="AI5063" s="325"/>
      <c r="AK5063" s="385"/>
      <c r="AL5063" s="385"/>
      <c r="AM5063" s="359"/>
      <c r="AN5063" s="385"/>
      <c r="AO5063" s="385"/>
      <c r="AP5063" s="385"/>
      <c r="AQ5063" s="385"/>
      <c r="AR5063" s="385"/>
      <c r="AS5063" s="385"/>
      <c r="AT5063" s="385"/>
      <c r="AU5063" s="359"/>
      <c r="AW5063" s="416"/>
      <c r="AX5063" s="694"/>
      <c r="AY5063" s="641"/>
      <c r="AZ5063" s="385"/>
      <c r="BA5063" s="385"/>
      <c r="BB5063" s="416"/>
      <c r="BC5063" s="416"/>
      <c r="BD5063" s="416"/>
      <c r="BE5063" s="416"/>
      <c r="BF5063" s="416"/>
      <c r="BG5063" s="416"/>
      <c r="BH5063" s="416"/>
      <c r="BI5063" s="416"/>
      <c r="BJ5063" s="416"/>
    </row>
    <row r="5064" spans="10:62" x14ac:dyDescent="0.2">
      <c r="J5064" s="385"/>
      <c r="K5064" s="217"/>
      <c r="L5064" s="217"/>
      <c r="M5064" s="693"/>
      <c r="N5064" s="693"/>
      <c r="O5064" s="359"/>
      <c r="P5064" s="619"/>
      <c r="Q5064" s="672"/>
      <c r="R5064" s="672"/>
      <c r="S5064" s="672"/>
      <c r="T5064" s="385"/>
      <c r="U5064" s="385"/>
      <c r="V5064" s="385"/>
      <c r="W5064" s="385"/>
      <c r="X5064" s="693"/>
      <c r="Y5064" s="325"/>
      <c r="Z5064" s="308"/>
      <c r="AA5064" s="383"/>
      <c r="AC5064" s="325"/>
      <c r="AD5064" s="325"/>
      <c r="AF5064" s="383"/>
      <c r="AH5064" s="325"/>
      <c r="AI5064" s="325"/>
      <c r="AK5064" s="385"/>
      <c r="AL5064" s="385"/>
      <c r="AM5064" s="359"/>
      <c r="AN5064" s="385"/>
      <c r="AO5064" s="385"/>
      <c r="AP5064" s="385"/>
      <c r="AQ5064" s="385"/>
      <c r="AR5064" s="385"/>
      <c r="AS5064" s="385"/>
      <c r="AT5064" s="385"/>
      <c r="AU5064" s="359"/>
      <c r="AW5064" s="416"/>
      <c r="AX5064" s="694"/>
      <c r="AY5064" s="641"/>
      <c r="AZ5064" s="385"/>
      <c r="BA5064" s="385"/>
      <c r="BB5064" s="416"/>
      <c r="BC5064" s="416"/>
      <c r="BD5064" s="416"/>
      <c r="BE5064" s="416"/>
      <c r="BF5064" s="416"/>
      <c r="BG5064" s="416"/>
      <c r="BH5064" s="416"/>
      <c r="BI5064" s="416"/>
      <c r="BJ5064" s="416"/>
    </row>
    <row r="5065" spans="10:62" x14ac:dyDescent="0.2">
      <c r="J5065" s="385"/>
      <c r="K5065" s="217"/>
      <c r="L5065" s="217"/>
      <c r="M5065" s="693"/>
      <c r="N5065" s="693"/>
      <c r="O5065" s="359"/>
      <c r="P5065" s="619"/>
      <c r="Q5065" s="672"/>
      <c r="R5065" s="672"/>
      <c r="S5065" s="672"/>
      <c r="T5065" s="385"/>
      <c r="U5065" s="385"/>
      <c r="V5065" s="385"/>
      <c r="W5065" s="385"/>
      <c r="X5065" s="693"/>
      <c r="Y5065" s="325"/>
      <c r="Z5065" s="308"/>
      <c r="AA5065" s="383"/>
      <c r="AC5065" s="325"/>
      <c r="AD5065" s="325"/>
      <c r="AF5065" s="383"/>
      <c r="AH5065" s="325"/>
      <c r="AI5065" s="325"/>
      <c r="AK5065" s="385"/>
      <c r="AL5065" s="385"/>
      <c r="AM5065" s="359"/>
      <c r="AN5065" s="385"/>
      <c r="AO5065" s="385"/>
      <c r="AP5065" s="385"/>
      <c r="AQ5065" s="385"/>
      <c r="AR5065" s="385"/>
      <c r="AS5065" s="385"/>
      <c r="AT5065" s="385"/>
      <c r="AU5065" s="359"/>
      <c r="AW5065" s="416"/>
      <c r="AX5065" s="694"/>
      <c r="AY5065" s="641"/>
      <c r="AZ5065" s="385"/>
      <c r="BA5065" s="385"/>
      <c r="BB5065" s="416"/>
      <c r="BC5065" s="416"/>
      <c r="BD5065" s="416"/>
      <c r="BE5065" s="416"/>
      <c r="BF5065" s="416"/>
      <c r="BG5065" s="416"/>
      <c r="BH5065" s="416"/>
      <c r="BI5065" s="416"/>
      <c r="BJ5065" s="416"/>
    </row>
    <row r="5066" spans="10:62" x14ac:dyDescent="0.2">
      <c r="J5066" s="385"/>
      <c r="K5066" s="217"/>
      <c r="L5066" s="217"/>
      <c r="M5066" s="693"/>
      <c r="N5066" s="693"/>
      <c r="O5066" s="359"/>
      <c r="P5066" s="619"/>
      <c r="Q5066" s="672"/>
      <c r="R5066" s="672"/>
      <c r="S5066" s="672"/>
      <c r="T5066" s="385"/>
      <c r="U5066" s="385"/>
      <c r="V5066" s="385"/>
      <c r="W5066" s="385"/>
      <c r="X5066" s="693"/>
      <c r="Y5066" s="325"/>
      <c r="Z5066" s="308"/>
      <c r="AA5066" s="383"/>
      <c r="AC5066" s="325"/>
      <c r="AD5066" s="325"/>
      <c r="AF5066" s="383"/>
      <c r="AH5066" s="325"/>
      <c r="AI5066" s="325"/>
      <c r="AK5066" s="385"/>
      <c r="AL5066" s="385"/>
      <c r="AM5066" s="359"/>
      <c r="AN5066" s="385"/>
      <c r="AO5066" s="385"/>
      <c r="AP5066" s="385"/>
      <c r="AQ5066" s="385"/>
      <c r="AR5066" s="385"/>
      <c r="AS5066" s="385"/>
      <c r="AT5066" s="385"/>
      <c r="AU5066" s="359"/>
      <c r="AW5066" s="416"/>
      <c r="AX5066" s="694"/>
      <c r="AY5066" s="641"/>
      <c r="AZ5066" s="385"/>
      <c r="BA5066" s="385"/>
      <c r="BB5066" s="416"/>
      <c r="BC5066" s="416"/>
      <c r="BD5066" s="416"/>
      <c r="BE5066" s="416"/>
      <c r="BF5066" s="416"/>
      <c r="BG5066" s="416"/>
      <c r="BH5066" s="416"/>
      <c r="BI5066" s="416"/>
      <c r="BJ5066" s="416"/>
    </row>
    <row r="5067" spans="10:62" x14ac:dyDescent="0.2">
      <c r="J5067" s="385"/>
      <c r="K5067" s="217"/>
      <c r="L5067" s="217"/>
      <c r="M5067" s="693"/>
      <c r="N5067" s="693"/>
      <c r="O5067" s="359"/>
      <c r="P5067" s="619"/>
      <c r="Q5067" s="672"/>
      <c r="R5067" s="672"/>
      <c r="S5067" s="672"/>
      <c r="T5067" s="385"/>
      <c r="U5067" s="385"/>
      <c r="V5067" s="385"/>
      <c r="W5067" s="385"/>
      <c r="X5067" s="693"/>
      <c r="Y5067" s="325"/>
      <c r="Z5067" s="308"/>
      <c r="AA5067" s="383"/>
      <c r="AC5067" s="325"/>
      <c r="AD5067" s="325"/>
      <c r="AF5067" s="383"/>
      <c r="AH5067" s="325"/>
      <c r="AI5067" s="325"/>
      <c r="AK5067" s="385"/>
      <c r="AL5067" s="385"/>
      <c r="AM5067" s="359"/>
      <c r="AN5067" s="385"/>
      <c r="AO5067" s="385"/>
      <c r="AP5067" s="385"/>
      <c r="AQ5067" s="385"/>
      <c r="AR5067" s="385"/>
      <c r="AS5067" s="385"/>
      <c r="AT5067" s="385"/>
      <c r="AU5067" s="359"/>
      <c r="AW5067" s="416"/>
      <c r="AX5067" s="694"/>
      <c r="AY5067" s="641"/>
      <c r="AZ5067" s="385"/>
      <c r="BA5067" s="385"/>
      <c r="BB5067" s="416"/>
      <c r="BC5067" s="416"/>
      <c r="BD5067" s="416"/>
      <c r="BE5067" s="416"/>
      <c r="BF5067" s="416"/>
      <c r="BG5067" s="416"/>
      <c r="BH5067" s="416"/>
      <c r="BI5067" s="416"/>
      <c r="BJ5067" s="416"/>
    </row>
    <row r="5068" spans="10:62" x14ac:dyDescent="0.2">
      <c r="J5068" s="385"/>
      <c r="K5068" s="217"/>
      <c r="L5068" s="217"/>
      <c r="M5068" s="693"/>
      <c r="N5068" s="693"/>
      <c r="O5068" s="359"/>
      <c r="P5068" s="619"/>
      <c r="Q5068" s="672"/>
      <c r="R5068" s="672"/>
      <c r="S5068" s="672"/>
      <c r="T5068" s="385"/>
      <c r="U5068" s="385"/>
      <c r="V5068" s="385"/>
      <c r="W5068" s="385"/>
      <c r="X5068" s="693"/>
      <c r="Y5068" s="325"/>
      <c r="Z5068" s="308"/>
      <c r="AA5068" s="383"/>
      <c r="AC5068" s="325"/>
      <c r="AD5068" s="325"/>
      <c r="AF5068" s="383"/>
      <c r="AH5068" s="325"/>
      <c r="AI5068" s="325"/>
      <c r="AK5068" s="385"/>
      <c r="AL5068" s="385"/>
      <c r="AM5068" s="359"/>
      <c r="AN5068" s="385"/>
      <c r="AO5068" s="385"/>
      <c r="AP5068" s="385"/>
      <c r="AQ5068" s="385"/>
      <c r="AR5068" s="385"/>
      <c r="AS5068" s="385"/>
      <c r="AT5068" s="385"/>
      <c r="AU5068" s="359"/>
      <c r="AW5068" s="416"/>
      <c r="AX5068" s="694"/>
      <c r="AY5068" s="641"/>
      <c r="AZ5068" s="385"/>
      <c r="BA5068" s="385"/>
      <c r="BB5068" s="416"/>
      <c r="BC5068" s="416"/>
      <c r="BD5068" s="416"/>
      <c r="BE5068" s="416"/>
      <c r="BF5068" s="416"/>
      <c r="BG5068" s="416"/>
      <c r="BH5068" s="416"/>
      <c r="BI5068" s="416"/>
      <c r="BJ5068" s="416"/>
    </row>
    <row r="5069" spans="10:62" x14ac:dyDescent="0.2">
      <c r="J5069" s="385"/>
      <c r="K5069" s="217"/>
      <c r="L5069" s="217"/>
      <c r="M5069" s="693"/>
      <c r="N5069" s="693"/>
      <c r="O5069" s="359"/>
      <c r="P5069" s="619"/>
      <c r="Q5069" s="672"/>
      <c r="R5069" s="672"/>
      <c r="S5069" s="672"/>
      <c r="T5069" s="385"/>
      <c r="U5069" s="385"/>
      <c r="V5069" s="385"/>
      <c r="W5069" s="385"/>
      <c r="X5069" s="693"/>
      <c r="Y5069" s="325"/>
      <c r="Z5069" s="308"/>
      <c r="AA5069" s="383"/>
      <c r="AC5069" s="325"/>
      <c r="AD5069" s="325"/>
      <c r="AF5069" s="383"/>
      <c r="AH5069" s="325"/>
      <c r="AI5069" s="325"/>
      <c r="AK5069" s="385"/>
      <c r="AL5069" s="385"/>
      <c r="AM5069" s="359"/>
      <c r="AN5069" s="385"/>
      <c r="AO5069" s="385"/>
      <c r="AP5069" s="385"/>
      <c r="AQ5069" s="385"/>
      <c r="AR5069" s="385"/>
      <c r="AS5069" s="385"/>
      <c r="AT5069" s="385"/>
      <c r="AU5069" s="359"/>
      <c r="AW5069" s="416"/>
      <c r="AX5069" s="694"/>
      <c r="AY5069" s="641"/>
      <c r="AZ5069" s="385"/>
      <c r="BA5069" s="385"/>
      <c r="BB5069" s="416"/>
      <c r="BC5069" s="416"/>
      <c r="BD5069" s="416"/>
      <c r="BE5069" s="416"/>
      <c r="BF5069" s="416"/>
      <c r="BG5069" s="416"/>
      <c r="BH5069" s="416"/>
      <c r="BI5069" s="416"/>
      <c r="BJ5069" s="416"/>
    </row>
    <row r="5070" spans="10:62" x14ac:dyDescent="0.2">
      <c r="J5070" s="385"/>
      <c r="K5070" s="217"/>
      <c r="L5070" s="217"/>
      <c r="M5070" s="693"/>
      <c r="N5070" s="693"/>
      <c r="O5070" s="359"/>
      <c r="P5070" s="619"/>
      <c r="Q5070" s="672"/>
      <c r="R5070" s="672"/>
      <c r="S5070" s="672"/>
      <c r="T5070" s="385"/>
      <c r="U5070" s="385"/>
      <c r="V5070" s="385"/>
      <c r="W5070" s="385"/>
      <c r="X5070" s="693"/>
      <c r="Y5070" s="325"/>
      <c r="Z5070" s="308"/>
      <c r="AA5070" s="383"/>
      <c r="AC5070" s="325"/>
      <c r="AD5070" s="325"/>
      <c r="AF5070" s="383"/>
      <c r="AH5070" s="325"/>
      <c r="AI5070" s="325"/>
      <c r="AK5070" s="385"/>
      <c r="AL5070" s="385"/>
      <c r="AM5070" s="359"/>
      <c r="AN5070" s="385"/>
      <c r="AO5070" s="385"/>
      <c r="AP5070" s="385"/>
      <c r="AQ5070" s="385"/>
      <c r="AR5070" s="385"/>
      <c r="AS5070" s="385"/>
      <c r="AT5070" s="385"/>
      <c r="AU5070" s="359"/>
      <c r="AW5070" s="416"/>
      <c r="AX5070" s="694"/>
      <c r="AY5070" s="641"/>
      <c r="AZ5070" s="385"/>
      <c r="BA5070" s="385"/>
      <c r="BB5070" s="416"/>
      <c r="BC5070" s="416"/>
      <c r="BD5070" s="416"/>
      <c r="BE5070" s="416"/>
      <c r="BF5070" s="416"/>
      <c r="BG5070" s="416"/>
      <c r="BH5070" s="416"/>
      <c r="BI5070" s="416"/>
      <c r="BJ5070" s="416"/>
    </row>
    <row r="5071" spans="10:62" x14ac:dyDescent="0.2">
      <c r="J5071" s="385"/>
      <c r="K5071" s="217"/>
      <c r="L5071" s="217"/>
      <c r="M5071" s="693"/>
      <c r="N5071" s="693"/>
      <c r="O5071" s="359"/>
      <c r="P5071" s="619"/>
      <c r="Q5071" s="672"/>
      <c r="R5071" s="672"/>
      <c r="S5071" s="672"/>
      <c r="T5071" s="385"/>
      <c r="U5071" s="385"/>
      <c r="V5071" s="385"/>
      <c r="W5071" s="385"/>
      <c r="X5071" s="693"/>
      <c r="Y5071" s="325"/>
      <c r="Z5071" s="308"/>
      <c r="AA5071" s="383"/>
      <c r="AC5071" s="325"/>
      <c r="AD5071" s="325"/>
      <c r="AF5071" s="383"/>
      <c r="AH5071" s="325"/>
      <c r="AI5071" s="325"/>
      <c r="AK5071" s="385"/>
      <c r="AL5071" s="385"/>
      <c r="AM5071" s="359"/>
      <c r="AN5071" s="385"/>
      <c r="AO5071" s="385"/>
      <c r="AP5071" s="385"/>
      <c r="AQ5071" s="385"/>
      <c r="AR5071" s="385"/>
      <c r="AS5071" s="385"/>
      <c r="AT5071" s="385"/>
      <c r="AU5071" s="359"/>
      <c r="AW5071" s="416"/>
      <c r="AX5071" s="694"/>
      <c r="AY5071" s="641"/>
      <c r="AZ5071" s="385"/>
      <c r="BA5071" s="385"/>
      <c r="BB5071" s="416"/>
      <c r="BC5071" s="416"/>
      <c r="BD5071" s="416"/>
      <c r="BE5071" s="416"/>
      <c r="BF5071" s="416"/>
      <c r="BG5071" s="416"/>
      <c r="BH5071" s="416"/>
      <c r="BI5071" s="416"/>
      <c r="BJ5071" s="416"/>
    </row>
    <row r="5072" spans="10:62" x14ac:dyDescent="0.2">
      <c r="J5072" s="385"/>
      <c r="K5072" s="217"/>
      <c r="L5072" s="217"/>
      <c r="M5072" s="693"/>
      <c r="N5072" s="693"/>
      <c r="O5072" s="359"/>
      <c r="P5072" s="619"/>
      <c r="Q5072" s="672"/>
      <c r="R5072" s="672"/>
      <c r="S5072" s="672"/>
      <c r="T5072" s="385"/>
      <c r="U5072" s="385"/>
      <c r="V5072" s="385"/>
      <c r="W5072" s="385"/>
      <c r="X5072" s="693"/>
      <c r="Y5072" s="325"/>
      <c r="Z5072" s="308"/>
      <c r="AA5072" s="383"/>
      <c r="AC5072" s="325"/>
      <c r="AD5072" s="325"/>
      <c r="AF5072" s="383"/>
      <c r="AH5072" s="325"/>
      <c r="AI5072" s="325"/>
      <c r="AK5072" s="385"/>
      <c r="AL5072" s="385"/>
      <c r="AM5072" s="359"/>
      <c r="AN5072" s="385"/>
      <c r="AO5072" s="385"/>
      <c r="AP5072" s="385"/>
      <c r="AQ5072" s="385"/>
      <c r="AR5072" s="385"/>
      <c r="AS5072" s="385"/>
      <c r="AT5072" s="385"/>
      <c r="AU5072" s="359"/>
      <c r="AW5072" s="416"/>
      <c r="AX5072" s="694"/>
      <c r="AY5072" s="641"/>
      <c r="AZ5072" s="385"/>
      <c r="BA5072" s="385"/>
      <c r="BB5072" s="416"/>
      <c r="BC5072" s="416"/>
      <c r="BD5072" s="416"/>
      <c r="BE5072" s="416"/>
      <c r="BF5072" s="416"/>
      <c r="BG5072" s="416"/>
      <c r="BH5072" s="416"/>
      <c r="BI5072" s="416"/>
      <c r="BJ5072" s="416"/>
    </row>
    <row r="5073" spans="10:62" x14ac:dyDescent="0.2">
      <c r="J5073" s="385"/>
      <c r="K5073" s="217"/>
      <c r="L5073" s="217"/>
      <c r="M5073" s="693"/>
      <c r="N5073" s="693"/>
      <c r="O5073" s="359"/>
      <c r="P5073" s="619"/>
      <c r="Q5073" s="672"/>
      <c r="R5073" s="672"/>
      <c r="S5073" s="672"/>
      <c r="T5073" s="385"/>
      <c r="U5073" s="385"/>
      <c r="V5073" s="385"/>
      <c r="W5073" s="385"/>
      <c r="X5073" s="693"/>
      <c r="Y5073" s="325"/>
      <c r="Z5073" s="308"/>
      <c r="AA5073" s="383"/>
      <c r="AC5073" s="325"/>
      <c r="AD5073" s="325"/>
      <c r="AF5073" s="383"/>
      <c r="AH5073" s="325"/>
      <c r="AI5073" s="325"/>
      <c r="AK5073" s="385"/>
      <c r="AL5073" s="385"/>
      <c r="AM5073" s="359"/>
      <c r="AN5073" s="385"/>
      <c r="AO5073" s="385"/>
      <c r="AP5073" s="385"/>
      <c r="AQ5073" s="385"/>
      <c r="AR5073" s="385"/>
      <c r="AS5073" s="385"/>
      <c r="AT5073" s="385"/>
      <c r="AU5073" s="359"/>
      <c r="AW5073" s="416"/>
      <c r="AX5073" s="694"/>
      <c r="AY5073" s="641"/>
      <c r="AZ5073" s="385"/>
      <c r="BA5073" s="385"/>
      <c r="BB5073" s="416"/>
      <c r="BC5073" s="416"/>
      <c r="BD5073" s="416"/>
      <c r="BE5073" s="416"/>
      <c r="BF5073" s="416"/>
      <c r="BG5073" s="416"/>
      <c r="BH5073" s="416"/>
      <c r="BI5073" s="416"/>
      <c r="BJ5073" s="416"/>
    </row>
    <row r="5074" spans="10:62" x14ac:dyDescent="0.2">
      <c r="J5074" s="385"/>
      <c r="K5074" s="217"/>
      <c r="L5074" s="217"/>
      <c r="M5074" s="693"/>
      <c r="N5074" s="693"/>
      <c r="O5074" s="359"/>
      <c r="P5074" s="619"/>
      <c r="Q5074" s="672"/>
      <c r="R5074" s="672"/>
      <c r="S5074" s="672"/>
      <c r="T5074" s="385"/>
      <c r="U5074" s="385"/>
      <c r="V5074" s="385"/>
      <c r="W5074" s="385"/>
      <c r="X5074" s="693"/>
      <c r="Y5074" s="325"/>
      <c r="Z5074" s="308"/>
      <c r="AA5074" s="383"/>
      <c r="AC5074" s="325"/>
      <c r="AD5074" s="325"/>
      <c r="AF5074" s="383"/>
      <c r="AH5074" s="325"/>
      <c r="AI5074" s="325"/>
      <c r="AK5074" s="385"/>
      <c r="AL5074" s="385"/>
      <c r="AM5074" s="359"/>
      <c r="AN5074" s="385"/>
      <c r="AO5074" s="385"/>
      <c r="AP5074" s="385"/>
      <c r="AQ5074" s="385"/>
      <c r="AR5074" s="385"/>
      <c r="AS5074" s="385"/>
      <c r="AT5074" s="385"/>
      <c r="AU5074" s="359"/>
      <c r="AW5074" s="416"/>
      <c r="AX5074" s="694"/>
      <c r="AY5074" s="641"/>
      <c r="AZ5074" s="385"/>
      <c r="BA5074" s="385"/>
      <c r="BB5074" s="416"/>
      <c r="BC5074" s="416"/>
      <c r="BD5074" s="416"/>
      <c r="BE5074" s="416"/>
      <c r="BF5074" s="416"/>
      <c r="BG5074" s="416"/>
      <c r="BH5074" s="416"/>
      <c r="BI5074" s="416"/>
      <c r="BJ5074" s="416"/>
    </row>
    <row r="5075" spans="10:62" x14ac:dyDescent="0.2">
      <c r="J5075" s="385"/>
      <c r="K5075" s="217"/>
      <c r="L5075" s="217"/>
      <c r="M5075" s="693"/>
      <c r="N5075" s="693"/>
      <c r="O5075" s="359"/>
      <c r="P5075" s="619"/>
      <c r="Q5075" s="672"/>
      <c r="R5075" s="672"/>
      <c r="S5075" s="672"/>
      <c r="T5075" s="385"/>
      <c r="U5075" s="385"/>
      <c r="V5075" s="385"/>
      <c r="W5075" s="385"/>
      <c r="X5075" s="693"/>
      <c r="Y5075" s="325"/>
      <c r="Z5075" s="308"/>
      <c r="AA5075" s="383"/>
      <c r="AC5075" s="325"/>
      <c r="AD5075" s="325"/>
      <c r="AF5075" s="383"/>
      <c r="AH5075" s="325"/>
      <c r="AI5075" s="325"/>
      <c r="AK5075" s="385"/>
      <c r="AL5075" s="385"/>
      <c r="AM5075" s="359"/>
      <c r="AN5075" s="385"/>
      <c r="AO5075" s="385"/>
      <c r="AP5075" s="385"/>
      <c r="AQ5075" s="385"/>
      <c r="AR5075" s="385"/>
      <c r="AS5075" s="385"/>
      <c r="AT5075" s="385"/>
      <c r="AU5075" s="359"/>
      <c r="AW5075" s="416"/>
      <c r="AX5075" s="694"/>
      <c r="AY5075" s="641"/>
      <c r="AZ5075" s="385"/>
      <c r="BA5075" s="385"/>
      <c r="BB5075" s="416"/>
      <c r="BC5075" s="416"/>
      <c r="BD5075" s="416"/>
      <c r="BE5075" s="416"/>
      <c r="BF5075" s="416"/>
      <c r="BG5075" s="416"/>
      <c r="BH5075" s="416"/>
      <c r="BI5075" s="416"/>
      <c r="BJ5075" s="416"/>
    </row>
    <row r="5076" spans="10:62" x14ac:dyDescent="0.2">
      <c r="J5076" s="385"/>
      <c r="K5076" s="217"/>
      <c r="L5076" s="217"/>
      <c r="M5076" s="693"/>
      <c r="N5076" s="693"/>
      <c r="O5076" s="359"/>
      <c r="P5076" s="619"/>
      <c r="Q5076" s="672"/>
      <c r="R5076" s="672"/>
      <c r="S5076" s="672"/>
      <c r="T5076" s="385"/>
      <c r="U5076" s="385"/>
      <c r="V5076" s="385"/>
      <c r="W5076" s="385"/>
      <c r="X5076" s="693"/>
      <c r="Y5076" s="325"/>
      <c r="Z5076" s="308"/>
      <c r="AA5076" s="383"/>
      <c r="AC5076" s="325"/>
      <c r="AD5076" s="325"/>
      <c r="AF5076" s="383"/>
      <c r="AH5076" s="325"/>
      <c r="AI5076" s="325"/>
      <c r="AK5076" s="385"/>
      <c r="AL5076" s="385"/>
      <c r="AM5076" s="359"/>
      <c r="AN5076" s="385"/>
      <c r="AO5076" s="385"/>
      <c r="AP5076" s="385"/>
      <c r="AQ5076" s="385"/>
      <c r="AR5076" s="385"/>
      <c r="AS5076" s="385"/>
      <c r="AT5076" s="385"/>
      <c r="AU5076" s="359"/>
      <c r="AW5076" s="416"/>
      <c r="AX5076" s="694"/>
      <c r="AY5076" s="641"/>
      <c r="AZ5076" s="385"/>
      <c r="BA5076" s="385"/>
      <c r="BB5076" s="416"/>
      <c r="BC5076" s="416"/>
      <c r="BD5076" s="416"/>
      <c r="BE5076" s="416"/>
      <c r="BF5076" s="416"/>
      <c r="BG5076" s="416"/>
      <c r="BH5076" s="416"/>
      <c r="BI5076" s="416"/>
      <c r="BJ5076" s="416"/>
    </row>
    <row r="5077" spans="10:62" x14ac:dyDescent="0.2">
      <c r="J5077" s="385"/>
      <c r="K5077" s="217"/>
      <c r="L5077" s="217"/>
      <c r="M5077" s="693"/>
      <c r="N5077" s="693"/>
      <c r="O5077" s="359"/>
      <c r="P5077" s="619"/>
      <c r="Q5077" s="672"/>
      <c r="R5077" s="672"/>
      <c r="S5077" s="672"/>
      <c r="T5077" s="385"/>
      <c r="U5077" s="385"/>
      <c r="V5077" s="385"/>
      <c r="W5077" s="385"/>
      <c r="X5077" s="693"/>
      <c r="Y5077" s="325"/>
      <c r="Z5077" s="308"/>
      <c r="AA5077" s="383"/>
      <c r="AC5077" s="325"/>
      <c r="AD5077" s="325"/>
      <c r="AF5077" s="383"/>
      <c r="AH5077" s="325"/>
      <c r="AI5077" s="325"/>
      <c r="AK5077" s="385"/>
      <c r="AL5077" s="385"/>
      <c r="AM5077" s="359"/>
      <c r="AN5077" s="385"/>
      <c r="AO5077" s="385"/>
      <c r="AP5077" s="385"/>
      <c r="AQ5077" s="385"/>
      <c r="AR5077" s="385"/>
      <c r="AS5077" s="385"/>
      <c r="AT5077" s="385"/>
      <c r="AU5077" s="359"/>
      <c r="AW5077" s="416"/>
      <c r="AX5077" s="694"/>
      <c r="AY5077" s="641"/>
      <c r="AZ5077" s="385"/>
      <c r="BA5077" s="385"/>
      <c r="BB5077" s="416"/>
      <c r="BC5077" s="416"/>
      <c r="BD5077" s="416"/>
      <c r="BE5077" s="416"/>
      <c r="BF5077" s="416"/>
      <c r="BG5077" s="416"/>
      <c r="BH5077" s="416"/>
      <c r="BI5077" s="416"/>
      <c r="BJ5077" s="416"/>
    </row>
    <row r="5078" spans="10:62" x14ac:dyDescent="0.2">
      <c r="J5078" s="385"/>
      <c r="K5078" s="217"/>
      <c r="L5078" s="217"/>
      <c r="M5078" s="693"/>
      <c r="N5078" s="693"/>
      <c r="O5078" s="359"/>
      <c r="P5078" s="619"/>
      <c r="Q5078" s="672"/>
      <c r="R5078" s="672"/>
      <c r="S5078" s="672"/>
      <c r="T5078" s="385"/>
      <c r="U5078" s="385"/>
      <c r="V5078" s="385"/>
      <c r="W5078" s="385"/>
      <c r="X5078" s="693"/>
      <c r="Y5078" s="325"/>
      <c r="Z5078" s="308"/>
      <c r="AA5078" s="383"/>
      <c r="AC5078" s="325"/>
      <c r="AD5078" s="325"/>
      <c r="AF5078" s="383"/>
      <c r="AH5078" s="325"/>
      <c r="AI5078" s="325"/>
      <c r="AK5078" s="385"/>
      <c r="AL5078" s="385"/>
      <c r="AM5078" s="359"/>
      <c r="AN5078" s="385"/>
      <c r="AO5078" s="385"/>
      <c r="AP5078" s="385"/>
      <c r="AQ5078" s="385"/>
      <c r="AR5078" s="385"/>
      <c r="AS5078" s="385"/>
      <c r="AT5078" s="385"/>
      <c r="AU5078" s="359"/>
      <c r="AW5078" s="416"/>
      <c r="AX5078" s="694"/>
      <c r="AY5078" s="641"/>
      <c r="AZ5078" s="385"/>
      <c r="BA5078" s="385"/>
      <c r="BB5078" s="416"/>
      <c r="BC5078" s="416"/>
      <c r="BD5078" s="416"/>
      <c r="BE5078" s="416"/>
      <c r="BF5078" s="416"/>
      <c r="BG5078" s="416"/>
      <c r="BH5078" s="416"/>
      <c r="BI5078" s="416"/>
      <c r="BJ5078" s="416"/>
    </row>
    <row r="5079" spans="10:62" x14ac:dyDescent="0.2">
      <c r="J5079" s="385"/>
      <c r="K5079" s="217"/>
      <c r="L5079" s="217"/>
      <c r="M5079" s="693"/>
      <c r="N5079" s="693"/>
      <c r="O5079" s="359"/>
      <c r="P5079" s="619"/>
      <c r="Q5079" s="672"/>
      <c r="R5079" s="672"/>
      <c r="S5079" s="672"/>
      <c r="T5079" s="385"/>
      <c r="U5079" s="385"/>
      <c r="V5079" s="385"/>
      <c r="W5079" s="385"/>
      <c r="X5079" s="693"/>
      <c r="Y5079" s="325"/>
      <c r="Z5079" s="308"/>
      <c r="AA5079" s="383"/>
      <c r="AC5079" s="325"/>
      <c r="AD5079" s="325"/>
      <c r="AF5079" s="383"/>
      <c r="AH5079" s="325"/>
      <c r="AI5079" s="325"/>
      <c r="AK5079" s="385"/>
      <c r="AL5079" s="385"/>
      <c r="AM5079" s="359"/>
      <c r="AN5079" s="385"/>
      <c r="AO5079" s="385"/>
      <c r="AP5079" s="385"/>
      <c r="AQ5079" s="385"/>
      <c r="AR5079" s="385"/>
      <c r="AS5079" s="385"/>
      <c r="AT5079" s="385"/>
      <c r="AU5079" s="359"/>
      <c r="AW5079" s="416"/>
      <c r="AX5079" s="694"/>
      <c r="AY5079" s="641"/>
      <c r="AZ5079" s="385"/>
      <c r="BA5079" s="385"/>
      <c r="BB5079" s="416"/>
      <c r="BC5079" s="416"/>
      <c r="BD5079" s="416"/>
      <c r="BE5079" s="416"/>
      <c r="BF5079" s="416"/>
      <c r="BG5079" s="416"/>
      <c r="BH5079" s="416"/>
      <c r="BI5079" s="416"/>
      <c r="BJ5079" s="416"/>
    </row>
    <row r="5080" spans="10:62" x14ac:dyDescent="0.2">
      <c r="J5080" s="385"/>
      <c r="K5080" s="217"/>
      <c r="L5080" s="217"/>
      <c r="M5080" s="693"/>
      <c r="N5080" s="693"/>
      <c r="O5080" s="359"/>
      <c r="P5080" s="619"/>
      <c r="Q5080" s="672"/>
      <c r="R5080" s="672"/>
      <c r="S5080" s="672"/>
      <c r="T5080" s="385"/>
      <c r="U5080" s="385"/>
      <c r="V5080" s="385"/>
      <c r="W5080" s="385"/>
      <c r="X5080" s="693"/>
      <c r="Y5080" s="325"/>
      <c r="Z5080" s="308"/>
      <c r="AA5080" s="383"/>
      <c r="AC5080" s="325"/>
      <c r="AD5080" s="325"/>
      <c r="AF5080" s="383"/>
      <c r="AH5080" s="325"/>
      <c r="AI5080" s="325"/>
      <c r="AK5080" s="385"/>
      <c r="AL5080" s="385"/>
      <c r="AM5080" s="359"/>
      <c r="AN5080" s="385"/>
      <c r="AO5080" s="385"/>
      <c r="AP5080" s="385"/>
      <c r="AQ5080" s="385"/>
      <c r="AR5080" s="385"/>
      <c r="AS5080" s="385"/>
      <c r="AT5080" s="385"/>
      <c r="AU5080" s="359"/>
      <c r="AW5080" s="416"/>
      <c r="AX5080" s="694"/>
      <c r="AY5080" s="641"/>
      <c r="AZ5080" s="385"/>
      <c r="BA5080" s="385"/>
      <c r="BB5080" s="416"/>
      <c r="BC5080" s="416"/>
      <c r="BD5080" s="416"/>
      <c r="BE5080" s="416"/>
      <c r="BF5080" s="416"/>
      <c r="BG5080" s="416"/>
      <c r="BH5080" s="416"/>
      <c r="BI5080" s="416"/>
      <c r="BJ5080" s="416"/>
    </row>
    <row r="5081" spans="10:62" x14ac:dyDescent="0.2">
      <c r="J5081" s="385"/>
      <c r="K5081" s="217"/>
      <c r="L5081" s="217"/>
      <c r="M5081" s="693"/>
      <c r="N5081" s="693"/>
      <c r="O5081" s="359"/>
      <c r="P5081" s="619"/>
      <c r="Q5081" s="672"/>
      <c r="R5081" s="672"/>
      <c r="S5081" s="672"/>
      <c r="T5081" s="385"/>
      <c r="U5081" s="385"/>
      <c r="V5081" s="385"/>
      <c r="W5081" s="385"/>
      <c r="X5081" s="693"/>
      <c r="Y5081" s="325"/>
      <c r="Z5081" s="308"/>
      <c r="AA5081" s="383"/>
      <c r="AC5081" s="325"/>
      <c r="AD5081" s="325"/>
      <c r="AF5081" s="383"/>
      <c r="AH5081" s="325"/>
      <c r="AI5081" s="325"/>
      <c r="AK5081" s="385"/>
      <c r="AL5081" s="385"/>
      <c r="AM5081" s="359"/>
      <c r="AN5081" s="385"/>
      <c r="AO5081" s="385"/>
      <c r="AP5081" s="385"/>
      <c r="AQ5081" s="385"/>
      <c r="AR5081" s="385"/>
      <c r="AS5081" s="385"/>
      <c r="AT5081" s="385"/>
      <c r="AU5081" s="359"/>
      <c r="AW5081" s="416"/>
      <c r="AX5081" s="694"/>
      <c r="AY5081" s="641"/>
      <c r="AZ5081" s="385"/>
      <c r="BA5081" s="385"/>
      <c r="BB5081" s="416"/>
      <c r="BC5081" s="416"/>
      <c r="BD5081" s="416"/>
      <c r="BE5081" s="416"/>
      <c r="BF5081" s="416"/>
      <c r="BG5081" s="416"/>
      <c r="BH5081" s="416"/>
      <c r="BI5081" s="416"/>
      <c r="BJ5081" s="416"/>
    </row>
    <row r="5082" spans="10:62" x14ac:dyDescent="0.2">
      <c r="J5082" s="385"/>
      <c r="K5082" s="217"/>
      <c r="L5082" s="217"/>
      <c r="M5082" s="693"/>
      <c r="N5082" s="693"/>
      <c r="O5082" s="359"/>
      <c r="P5082" s="619"/>
      <c r="Q5082" s="672"/>
      <c r="R5082" s="672"/>
      <c r="S5082" s="672"/>
      <c r="T5082" s="385"/>
      <c r="U5082" s="385"/>
      <c r="V5082" s="385"/>
      <c r="W5082" s="385"/>
      <c r="X5082" s="693"/>
      <c r="Y5082" s="325"/>
      <c r="Z5082" s="308"/>
      <c r="AA5082" s="383"/>
      <c r="AC5082" s="325"/>
      <c r="AD5082" s="325"/>
      <c r="AF5082" s="383"/>
      <c r="AH5082" s="325"/>
      <c r="AI5082" s="325"/>
      <c r="AK5082" s="385"/>
      <c r="AL5082" s="385"/>
      <c r="AM5082" s="359"/>
      <c r="AN5082" s="385"/>
      <c r="AO5082" s="385"/>
      <c r="AP5082" s="385"/>
      <c r="AQ5082" s="385"/>
      <c r="AR5082" s="385"/>
      <c r="AS5082" s="385"/>
      <c r="AT5082" s="385"/>
      <c r="AU5082" s="359"/>
      <c r="AW5082" s="416"/>
      <c r="AX5082" s="694"/>
      <c r="AY5082" s="641"/>
      <c r="AZ5082" s="385"/>
      <c r="BA5082" s="385"/>
      <c r="BB5082" s="416"/>
      <c r="BC5082" s="416"/>
      <c r="BD5082" s="416"/>
      <c r="BE5082" s="416"/>
      <c r="BF5082" s="416"/>
      <c r="BG5082" s="416"/>
      <c r="BH5082" s="416"/>
      <c r="BI5082" s="416"/>
      <c r="BJ5082" s="416"/>
    </row>
    <row r="5083" spans="10:62" x14ac:dyDescent="0.2">
      <c r="J5083" s="385"/>
      <c r="K5083" s="217"/>
      <c r="L5083" s="217"/>
      <c r="M5083" s="693"/>
      <c r="N5083" s="693"/>
      <c r="O5083" s="359"/>
      <c r="P5083" s="619"/>
      <c r="Q5083" s="672"/>
      <c r="R5083" s="672"/>
      <c r="S5083" s="672"/>
      <c r="T5083" s="385"/>
      <c r="U5083" s="385"/>
      <c r="V5083" s="385"/>
      <c r="W5083" s="385"/>
      <c r="X5083" s="693"/>
      <c r="Y5083" s="325"/>
      <c r="Z5083" s="308"/>
      <c r="AA5083" s="383"/>
      <c r="AC5083" s="325"/>
      <c r="AD5083" s="325"/>
      <c r="AF5083" s="383"/>
      <c r="AH5083" s="325"/>
      <c r="AI5083" s="325"/>
      <c r="AK5083" s="385"/>
      <c r="AL5083" s="385"/>
      <c r="AM5083" s="359"/>
      <c r="AN5083" s="385"/>
      <c r="AO5083" s="385"/>
      <c r="AP5083" s="385"/>
      <c r="AQ5083" s="385"/>
      <c r="AR5083" s="385"/>
      <c r="AS5083" s="385"/>
      <c r="AT5083" s="385"/>
      <c r="AU5083" s="359"/>
      <c r="AW5083" s="416"/>
      <c r="AX5083" s="694"/>
      <c r="AY5083" s="641"/>
      <c r="AZ5083" s="385"/>
      <c r="BA5083" s="385"/>
      <c r="BB5083" s="416"/>
      <c r="BC5083" s="416"/>
      <c r="BD5083" s="416"/>
      <c r="BE5083" s="416"/>
      <c r="BF5083" s="416"/>
      <c r="BG5083" s="416"/>
      <c r="BH5083" s="416"/>
      <c r="BI5083" s="416"/>
      <c r="BJ5083" s="416"/>
    </row>
    <row r="5084" spans="10:62" x14ac:dyDescent="0.2">
      <c r="J5084" s="385"/>
      <c r="K5084" s="217"/>
      <c r="L5084" s="217"/>
      <c r="M5084" s="693"/>
      <c r="N5084" s="693"/>
      <c r="O5084" s="359"/>
      <c r="P5084" s="619"/>
      <c r="Q5084" s="672"/>
      <c r="R5084" s="672"/>
      <c r="S5084" s="672"/>
      <c r="T5084" s="385"/>
      <c r="U5084" s="385"/>
      <c r="V5084" s="385"/>
      <c r="W5084" s="385"/>
      <c r="X5084" s="693"/>
      <c r="Y5084" s="325"/>
      <c r="Z5084" s="308"/>
      <c r="AA5084" s="383"/>
      <c r="AC5084" s="325"/>
      <c r="AD5084" s="325"/>
      <c r="AF5084" s="383"/>
      <c r="AH5084" s="325"/>
      <c r="AI5084" s="325"/>
      <c r="AK5084" s="385"/>
      <c r="AL5084" s="385"/>
      <c r="AM5084" s="359"/>
      <c r="AN5084" s="385"/>
      <c r="AO5084" s="385"/>
      <c r="AP5084" s="385"/>
      <c r="AQ5084" s="385"/>
      <c r="AR5084" s="385"/>
      <c r="AS5084" s="385"/>
      <c r="AT5084" s="385"/>
      <c r="AU5084" s="359"/>
      <c r="AW5084" s="416"/>
      <c r="AX5084" s="694"/>
      <c r="AY5084" s="641"/>
      <c r="AZ5084" s="385"/>
      <c r="BA5084" s="385"/>
      <c r="BB5084" s="416"/>
      <c r="BC5084" s="416"/>
      <c r="BD5084" s="416"/>
      <c r="BE5084" s="416"/>
      <c r="BF5084" s="416"/>
      <c r="BG5084" s="416"/>
      <c r="BH5084" s="416"/>
      <c r="BI5084" s="416"/>
      <c r="BJ5084" s="416"/>
    </row>
    <row r="5085" spans="10:62" x14ac:dyDescent="0.2">
      <c r="J5085" s="385"/>
      <c r="K5085" s="217"/>
      <c r="L5085" s="217"/>
      <c r="M5085" s="693"/>
      <c r="N5085" s="693"/>
      <c r="O5085" s="359"/>
      <c r="P5085" s="619"/>
      <c r="Q5085" s="672"/>
      <c r="R5085" s="672"/>
      <c r="S5085" s="672"/>
      <c r="T5085" s="385"/>
      <c r="U5085" s="385"/>
      <c r="V5085" s="385"/>
      <c r="W5085" s="385"/>
      <c r="X5085" s="693"/>
      <c r="Y5085" s="325"/>
      <c r="Z5085" s="308"/>
      <c r="AA5085" s="383"/>
      <c r="AC5085" s="325"/>
      <c r="AD5085" s="325"/>
      <c r="AF5085" s="383"/>
      <c r="AH5085" s="325"/>
      <c r="AI5085" s="325"/>
      <c r="AK5085" s="385"/>
      <c r="AL5085" s="385"/>
      <c r="AM5085" s="359"/>
      <c r="AN5085" s="385"/>
      <c r="AO5085" s="385"/>
      <c r="AP5085" s="385"/>
      <c r="AQ5085" s="385"/>
      <c r="AR5085" s="385"/>
      <c r="AS5085" s="385"/>
      <c r="AT5085" s="385"/>
      <c r="AU5085" s="359"/>
      <c r="AW5085" s="416"/>
      <c r="AX5085" s="694"/>
      <c r="AY5085" s="641"/>
      <c r="AZ5085" s="385"/>
      <c r="BA5085" s="385"/>
      <c r="BB5085" s="416"/>
      <c r="BC5085" s="416"/>
      <c r="BD5085" s="416"/>
      <c r="BE5085" s="416"/>
      <c r="BF5085" s="416"/>
      <c r="BG5085" s="416"/>
      <c r="BH5085" s="416"/>
      <c r="BI5085" s="416"/>
      <c r="BJ5085" s="416"/>
    </row>
    <row r="5086" spans="10:62" x14ac:dyDescent="0.2">
      <c r="J5086" s="385"/>
      <c r="K5086" s="217"/>
      <c r="L5086" s="217"/>
      <c r="M5086" s="693"/>
      <c r="N5086" s="693"/>
      <c r="O5086" s="359"/>
      <c r="P5086" s="619"/>
      <c r="Q5086" s="672"/>
      <c r="R5086" s="672"/>
      <c r="S5086" s="672"/>
      <c r="T5086" s="385"/>
      <c r="U5086" s="385"/>
      <c r="V5086" s="385"/>
      <c r="W5086" s="385"/>
      <c r="X5086" s="693"/>
      <c r="Y5086" s="325"/>
      <c r="Z5086" s="308"/>
      <c r="AA5086" s="383"/>
      <c r="AC5086" s="325"/>
      <c r="AD5086" s="325"/>
      <c r="AF5086" s="383"/>
      <c r="AH5086" s="325"/>
      <c r="AI5086" s="325"/>
      <c r="AK5086" s="385"/>
      <c r="AL5086" s="385"/>
      <c r="AM5086" s="359"/>
      <c r="AN5086" s="385"/>
      <c r="AO5086" s="385"/>
      <c r="AP5086" s="385"/>
      <c r="AQ5086" s="385"/>
      <c r="AR5086" s="385"/>
      <c r="AS5086" s="385"/>
      <c r="AT5086" s="385"/>
      <c r="AU5086" s="359"/>
      <c r="AW5086" s="416"/>
      <c r="AX5086" s="694"/>
      <c r="AY5086" s="641"/>
      <c r="AZ5086" s="385"/>
      <c r="BA5086" s="385"/>
      <c r="BB5086" s="416"/>
      <c r="BC5086" s="416"/>
      <c r="BD5086" s="416"/>
      <c r="BE5086" s="416"/>
      <c r="BF5086" s="416"/>
      <c r="BG5086" s="416"/>
      <c r="BH5086" s="416"/>
      <c r="BI5086" s="416"/>
      <c r="BJ5086" s="416"/>
    </row>
    <row r="5087" spans="10:62" x14ac:dyDescent="0.2">
      <c r="J5087" s="385"/>
      <c r="K5087" s="217"/>
      <c r="L5087" s="217"/>
      <c r="M5087" s="693"/>
      <c r="N5087" s="693"/>
      <c r="O5087" s="359"/>
      <c r="P5087" s="619"/>
      <c r="Q5087" s="672"/>
      <c r="R5087" s="672"/>
      <c r="S5087" s="672"/>
      <c r="T5087" s="385"/>
      <c r="U5087" s="385"/>
      <c r="V5087" s="385"/>
      <c r="W5087" s="385"/>
      <c r="X5087" s="693"/>
      <c r="Y5087" s="325"/>
      <c r="Z5087" s="308"/>
      <c r="AA5087" s="383"/>
      <c r="AC5087" s="325"/>
      <c r="AD5087" s="325"/>
      <c r="AF5087" s="383"/>
      <c r="AH5087" s="325"/>
      <c r="AI5087" s="325"/>
      <c r="AK5087" s="385"/>
      <c r="AL5087" s="385"/>
      <c r="AM5087" s="359"/>
      <c r="AN5087" s="385"/>
      <c r="AO5087" s="385"/>
      <c r="AP5087" s="385"/>
      <c r="AQ5087" s="385"/>
      <c r="AR5087" s="385"/>
      <c r="AS5087" s="385"/>
      <c r="AT5087" s="385"/>
      <c r="AU5087" s="359"/>
      <c r="AW5087" s="416"/>
      <c r="AX5087" s="694"/>
      <c r="AY5087" s="641"/>
      <c r="AZ5087" s="385"/>
      <c r="BA5087" s="385"/>
      <c r="BB5087" s="416"/>
      <c r="BC5087" s="416"/>
      <c r="BD5087" s="416"/>
      <c r="BE5087" s="416"/>
      <c r="BF5087" s="416"/>
      <c r="BG5087" s="416"/>
      <c r="BH5087" s="416"/>
      <c r="BI5087" s="416"/>
      <c r="BJ5087" s="416"/>
    </row>
    <row r="5088" spans="10:62" x14ac:dyDescent="0.2">
      <c r="J5088" s="385"/>
      <c r="K5088" s="217"/>
      <c r="L5088" s="217"/>
      <c r="M5088" s="693"/>
      <c r="N5088" s="693"/>
      <c r="O5088" s="359"/>
      <c r="P5088" s="619"/>
      <c r="Q5088" s="672"/>
      <c r="R5088" s="672"/>
      <c r="S5088" s="672"/>
      <c r="T5088" s="385"/>
      <c r="U5088" s="385"/>
      <c r="V5088" s="385"/>
      <c r="W5088" s="385"/>
      <c r="X5088" s="693"/>
      <c r="Y5088" s="325"/>
      <c r="Z5088" s="308"/>
      <c r="AA5088" s="383"/>
      <c r="AC5088" s="325"/>
      <c r="AD5088" s="325"/>
      <c r="AF5088" s="383"/>
      <c r="AH5088" s="325"/>
      <c r="AI5088" s="325"/>
      <c r="AK5088" s="385"/>
      <c r="AL5088" s="385"/>
      <c r="AM5088" s="359"/>
      <c r="AN5088" s="385"/>
      <c r="AO5088" s="385"/>
      <c r="AP5088" s="385"/>
      <c r="AQ5088" s="385"/>
      <c r="AR5088" s="385"/>
      <c r="AS5088" s="385"/>
      <c r="AT5088" s="385"/>
      <c r="AU5088" s="359"/>
      <c r="AW5088" s="416"/>
      <c r="AX5088" s="694"/>
      <c r="AY5088" s="641"/>
      <c r="AZ5088" s="385"/>
      <c r="BA5088" s="385"/>
      <c r="BB5088" s="416"/>
      <c r="BC5088" s="416"/>
      <c r="BD5088" s="416"/>
      <c r="BE5088" s="416"/>
      <c r="BF5088" s="416"/>
      <c r="BG5088" s="416"/>
      <c r="BH5088" s="416"/>
      <c r="BI5088" s="416"/>
      <c r="BJ5088" s="416"/>
    </row>
    <row r="5089" spans="10:62" x14ac:dyDescent="0.2">
      <c r="J5089" s="385"/>
      <c r="K5089" s="217"/>
      <c r="L5089" s="217"/>
      <c r="M5089" s="693"/>
      <c r="N5089" s="693"/>
      <c r="O5089" s="359"/>
      <c r="P5089" s="619"/>
      <c r="Q5089" s="672"/>
      <c r="R5089" s="672"/>
      <c r="S5089" s="672"/>
      <c r="T5089" s="385"/>
      <c r="U5089" s="385"/>
      <c r="V5089" s="385"/>
      <c r="W5089" s="385"/>
      <c r="X5089" s="693"/>
      <c r="Y5089" s="325"/>
      <c r="Z5089" s="308"/>
      <c r="AA5089" s="383"/>
      <c r="AC5089" s="325"/>
      <c r="AD5089" s="325"/>
      <c r="AF5089" s="383"/>
      <c r="AH5089" s="325"/>
      <c r="AI5089" s="325"/>
      <c r="AK5089" s="385"/>
      <c r="AL5089" s="385"/>
      <c r="AM5089" s="359"/>
      <c r="AN5089" s="385"/>
      <c r="AO5089" s="385"/>
      <c r="AP5089" s="385"/>
      <c r="AQ5089" s="385"/>
      <c r="AR5089" s="385"/>
      <c r="AS5089" s="385"/>
      <c r="AT5089" s="385"/>
      <c r="AU5089" s="359"/>
      <c r="AW5089" s="416"/>
      <c r="AX5089" s="694"/>
      <c r="AY5089" s="641"/>
      <c r="AZ5089" s="385"/>
      <c r="BA5089" s="385"/>
      <c r="BB5089" s="416"/>
      <c r="BC5089" s="416"/>
      <c r="BD5089" s="416"/>
      <c r="BE5089" s="416"/>
      <c r="BF5089" s="416"/>
      <c r="BG5089" s="416"/>
      <c r="BH5089" s="416"/>
      <c r="BI5089" s="416"/>
      <c r="BJ5089" s="416"/>
    </row>
    <row r="5090" spans="10:62" x14ac:dyDescent="0.2">
      <c r="J5090" s="385"/>
      <c r="K5090" s="217"/>
      <c r="L5090" s="217"/>
      <c r="M5090" s="693"/>
      <c r="N5090" s="693"/>
      <c r="O5090" s="359"/>
      <c r="P5090" s="619"/>
      <c r="Q5090" s="672"/>
      <c r="R5090" s="672"/>
      <c r="S5090" s="672"/>
      <c r="T5090" s="385"/>
      <c r="U5090" s="385"/>
      <c r="V5090" s="385"/>
      <c r="W5090" s="385"/>
      <c r="X5090" s="693"/>
      <c r="Y5090" s="325"/>
      <c r="Z5090" s="308"/>
      <c r="AA5090" s="383"/>
      <c r="AC5090" s="325"/>
      <c r="AD5090" s="325"/>
      <c r="AF5090" s="383"/>
      <c r="AH5090" s="325"/>
      <c r="AI5090" s="325"/>
      <c r="AK5090" s="385"/>
      <c r="AL5090" s="385"/>
      <c r="AM5090" s="359"/>
      <c r="AN5090" s="385"/>
      <c r="AO5090" s="385"/>
      <c r="AP5090" s="385"/>
      <c r="AQ5090" s="385"/>
      <c r="AR5090" s="385"/>
      <c r="AS5090" s="385"/>
      <c r="AT5090" s="385"/>
      <c r="AU5090" s="359"/>
      <c r="AW5090" s="416"/>
      <c r="AX5090" s="694"/>
      <c r="AY5090" s="641"/>
      <c r="AZ5090" s="385"/>
      <c r="BA5090" s="385"/>
      <c r="BB5090" s="416"/>
      <c r="BC5090" s="416"/>
      <c r="BD5090" s="416"/>
      <c r="BE5090" s="416"/>
      <c r="BF5090" s="416"/>
      <c r="BG5090" s="416"/>
      <c r="BH5090" s="416"/>
      <c r="BI5090" s="416"/>
      <c r="BJ5090" s="416"/>
    </row>
    <row r="5091" spans="10:62" x14ac:dyDescent="0.2">
      <c r="J5091" s="385"/>
      <c r="K5091" s="217"/>
      <c r="L5091" s="217"/>
      <c r="M5091" s="693"/>
      <c r="N5091" s="693"/>
      <c r="O5091" s="359"/>
      <c r="P5091" s="619"/>
      <c r="Q5091" s="672"/>
      <c r="R5091" s="672"/>
      <c r="S5091" s="672"/>
      <c r="T5091" s="385"/>
      <c r="U5091" s="385"/>
      <c r="V5091" s="385"/>
      <c r="W5091" s="385"/>
      <c r="X5091" s="693"/>
      <c r="Y5091" s="325"/>
      <c r="Z5091" s="308"/>
      <c r="AA5091" s="383"/>
      <c r="AC5091" s="325"/>
      <c r="AD5091" s="325"/>
      <c r="AF5091" s="383"/>
      <c r="AH5091" s="325"/>
      <c r="AI5091" s="325"/>
      <c r="AK5091" s="385"/>
      <c r="AL5091" s="385"/>
      <c r="AM5091" s="359"/>
      <c r="AN5091" s="385"/>
      <c r="AO5091" s="385"/>
      <c r="AP5091" s="385"/>
      <c r="AQ5091" s="385"/>
      <c r="AR5091" s="385"/>
      <c r="AS5091" s="385"/>
      <c r="AT5091" s="385"/>
      <c r="AU5091" s="359"/>
      <c r="AW5091" s="416"/>
      <c r="AX5091" s="694"/>
      <c r="AY5091" s="641"/>
      <c r="AZ5091" s="385"/>
      <c r="BA5091" s="385"/>
      <c r="BB5091" s="416"/>
      <c r="BC5091" s="416"/>
      <c r="BD5091" s="416"/>
      <c r="BE5091" s="416"/>
      <c r="BF5091" s="416"/>
      <c r="BG5091" s="416"/>
      <c r="BH5091" s="416"/>
      <c r="BI5091" s="416"/>
      <c r="BJ5091" s="416"/>
    </row>
    <row r="5092" spans="10:62" x14ac:dyDescent="0.2">
      <c r="J5092" s="385"/>
      <c r="K5092" s="217"/>
      <c r="L5092" s="217"/>
      <c r="M5092" s="693"/>
      <c r="N5092" s="693"/>
      <c r="O5092" s="359"/>
      <c r="P5092" s="619"/>
      <c r="Q5092" s="672"/>
      <c r="R5092" s="672"/>
      <c r="S5092" s="672"/>
      <c r="T5092" s="385"/>
      <c r="U5092" s="385"/>
      <c r="V5092" s="385"/>
      <c r="W5092" s="385"/>
      <c r="X5092" s="693"/>
      <c r="Y5092" s="325"/>
      <c r="Z5092" s="308"/>
      <c r="AA5092" s="383"/>
      <c r="AC5092" s="325"/>
      <c r="AD5092" s="325"/>
      <c r="AF5092" s="383"/>
      <c r="AH5092" s="325"/>
      <c r="AI5092" s="325"/>
      <c r="AK5092" s="385"/>
      <c r="AL5092" s="385"/>
      <c r="AM5092" s="359"/>
      <c r="AN5092" s="385"/>
      <c r="AO5092" s="385"/>
      <c r="AP5092" s="385"/>
      <c r="AQ5092" s="385"/>
      <c r="AR5092" s="385"/>
      <c r="AS5092" s="385"/>
      <c r="AT5092" s="385"/>
      <c r="AU5092" s="359"/>
      <c r="AW5092" s="416"/>
      <c r="AX5092" s="694"/>
      <c r="AY5092" s="641"/>
      <c r="AZ5092" s="385"/>
      <c r="BA5092" s="385"/>
      <c r="BB5092" s="416"/>
      <c r="BC5092" s="416"/>
      <c r="BD5092" s="416"/>
      <c r="BE5092" s="416"/>
      <c r="BF5092" s="416"/>
      <c r="BG5092" s="416"/>
      <c r="BH5092" s="416"/>
      <c r="BI5092" s="416"/>
      <c r="BJ5092" s="416"/>
    </row>
    <row r="5093" spans="10:62" x14ac:dyDescent="0.2">
      <c r="J5093" s="385"/>
      <c r="K5093" s="217"/>
      <c r="L5093" s="217"/>
      <c r="M5093" s="693"/>
      <c r="N5093" s="693"/>
      <c r="O5093" s="359"/>
      <c r="P5093" s="619"/>
      <c r="Q5093" s="672"/>
      <c r="R5093" s="672"/>
      <c r="S5093" s="672"/>
      <c r="T5093" s="385"/>
      <c r="U5093" s="385"/>
      <c r="V5093" s="385"/>
      <c r="W5093" s="385"/>
      <c r="X5093" s="693"/>
      <c r="Y5093" s="325"/>
      <c r="Z5093" s="308"/>
      <c r="AA5093" s="383"/>
      <c r="AC5093" s="325"/>
      <c r="AD5093" s="325"/>
      <c r="AF5093" s="383"/>
      <c r="AH5093" s="325"/>
      <c r="AI5093" s="325"/>
      <c r="AK5093" s="385"/>
      <c r="AL5093" s="385"/>
      <c r="AM5093" s="359"/>
      <c r="AN5093" s="385"/>
      <c r="AO5093" s="385"/>
      <c r="AP5093" s="385"/>
      <c r="AQ5093" s="385"/>
      <c r="AR5093" s="385"/>
      <c r="AS5093" s="385"/>
      <c r="AT5093" s="385"/>
      <c r="AU5093" s="359"/>
      <c r="AW5093" s="416"/>
      <c r="AX5093" s="694"/>
      <c r="AY5093" s="641"/>
      <c r="AZ5093" s="385"/>
      <c r="BA5093" s="385"/>
      <c r="BB5093" s="416"/>
      <c r="BC5093" s="416"/>
      <c r="BD5093" s="416"/>
      <c r="BE5093" s="416"/>
      <c r="BF5093" s="416"/>
      <c r="BG5093" s="416"/>
      <c r="BH5093" s="416"/>
      <c r="BI5093" s="416"/>
      <c r="BJ5093" s="416"/>
    </row>
    <row r="5094" spans="10:62" x14ac:dyDescent="0.2">
      <c r="J5094" s="385"/>
      <c r="K5094" s="217"/>
      <c r="L5094" s="217"/>
      <c r="M5094" s="693"/>
      <c r="N5094" s="693"/>
      <c r="O5094" s="359"/>
      <c r="P5094" s="619"/>
      <c r="Q5094" s="672"/>
      <c r="R5094" s="672"/>
      <c r="S5094" s="672"/>
      <c r="T5094" s="385"/>
      <c r="U5094" s="385"/>
      <c r="V5094" s="385"/>
      <c r="W5094" s="385"/>
      <c r="X5094" s="693"/>
      <c r="Y5094" s="325"/>
      <c r="Z5094" s="308"/>
      <c r="AA5094" s="383"/>
      <c r="AC5094" s="325"/>
      <c r="AD5094" s="325"/>
      <c r="AF5094" s="383"/>
      <c r="AH5094" s="325"/>
      <c r="AI5094" s="325"/>
      <c r="AK5094" s="385"/>
      <c r="AL5094" s="385"/>
      <c r="AM5094" s="359"/>
      <c r="AN5094" s="385"/>
      <c r="AO5094" s="385"/>
      <c r="AP5094" s="385"/>
      <c r="AQ5094" s="385"/>
      <c r="AR5094" s="385"/>
      <c r="AS5094" s="385"/>
      <c r="AT5094" s="385"/>
      <c r="AU5094" s="359"/>
      <c r="AW5094" s="416"/>
      <c r="AX5094" s="694"/>
      <c r="AY5094" s="641"/>
      <c r="AZ5094" s="385"/>
      <c r="BA5094" s="385"/>
      <c r="BB5094" s="416"/>
      <c r="BC5094" s="416"/>
      <c r="BD5094" s="416"/>
      <c r="BE5094" s="416"/>
      <c r="BF5094" s="416"/>
      <c r="BG5094" s="416"/>
      <c r="BH5094" s="416"/>
      <c r="BI5094" s="416"/>
      <c r="BJ5094" s="416"/>
    </row>
    <row r="5095" spans="10:62" x14ac:dyDescent="0.2">
      <c r="J5095" s="385"/>
      <c r="K5095" s="217"/>
      <c r="L5095" s="217"/>
      <c r="M5095" s="693"/>
      <c r="N5095" s="693"/>
      <c r="O5095" s="359"/>
      <c r="P5095" s="619"/>
      <c r="Q5095" s="672"/>
      <c r="R5095" s="672"/>
      <c r="S5095" s="672"/>
      <c r="T5095" s="385"/>
      <c r="U5095" s="385"/>
      <c r="V5095" s="385"/>
      <c r="W5095" s="385"/>
      <c r="X5095" s="693"/>
      <c r="Y5095" s="325"/>
      <c r="Z5095" s="308"/>
      <c r="AA5095" s="383"/>
      <c r="AC5095" s="325"/>
      <c r="AD5095" s="325"/>
      <c r="AF5095" s="383"/>
      <c r="AH5095" s="325"/>
      <c r="AI5095" s="325"/>
      <c r="AK5095" s="385"/>
      <c r="AL5095" s="385"/>
      <c r="AM5095" s="359"/>
      <c r="AN5095" s="385"/>
      <c r="AO5095" s="385"/>
      <c r="AP5095" s="385"/>
      <c r="AQ5095" s="385"/>
      <c r="AR5095" s="385"/>
      <c r="AS5095" s="385"/>
      <c r="AT5095" s="385"/>
      <c r="AU5095" s="359"/>
      <c r="AW5095" s="416"/>
      <c r="AX5095" s="694"/>
      <c r="AY5095" s="641"/>
      <c r="AZ5095" s="385"/>
      <c r="BA5095" s="385"/>
      <c r="BB5095" s="416"/>
      <c r="BC5095" s="416"/>
      <c r="BD5095" s="416"/>
      <c r="BE5095" s="416"/>
      <c r="BF5095" s="416"/>
      <c r="BG5095" s="416"/>
      <c r="BH5095" s="416"/>
      <c r="BI5095" s="416"/>
      <c r="BJ5095" s="416"/>
    </row>
    <row r="5096" spans="10:62" x14ac:dyDescent="0.2">
      <c r="J5096" s="385"/>
      <c r="K5096" s="217"/>
      <c r="L5096" s="217"/>
      <c r="M5096" s="693"/>
      <c r="N5096" s="693"/>
      <c r="O5096" s="359"/>
      <c r="P5096" s="619"/>
      <c r="Q5096" s="672"/>
      <c r="R5096" s="672"/>
      <c r="S5096" s="672"/>
      <c r="T5096" s="385"/>
      <c r="U5096" s="385"/>
      <c r="V5096" s="385"/>
      <c r="W5096" s="385"/>
      <c r="X5096" s="693"/>
      <c r="Y5096" s="325"/>
      <c r="Z5096" s="308"/>
      <c r="AA5096" s="383"/>
      <c r="AC5096" s="325"/>
      <c r="AD5096" s="325"/>
      <c r="AF5096" s="383"/>
      <c r="AH5096" s="325"/>
      <c r="AI5096" s="325"/>
      <c r="AK5096" s="385"/>
      <c r="AL5096" s="385"/>
      <c r="AM5096" s="359"/>
      <c r="AN5096" s="385"/>
      <c r="AO5096" s="385"/>
      <c r="AP5096" s="385"/>
      <c r="AQ5096" s="385"/>
      <c r="AR5096" s="385"/>
      <c r="AS5096" s="385"/>
      <c r="AT5096" s="385"/>
      <c r="AU5096" s="359"/>
      <c r="AW5096" s="416"/>
      <c r="AX5096" s="694"/>
      <c r="AY5096" s="641"/>
      <c r="AZ5096" s="385"/>
      <c r="BA5096" s="385"/>
      <c r="BB5096" s="416"/>
      <c r="BC5096" s="416"/>
      <c r="BD5096" s="416"/>
      <c r="BE5096" s="416"/>
      <c r="BF5096" s="416"/>
      <c r="BG5096" s="416"/>
      <c r="BH5096" s="416"/>
      <c r="BI5096" s="416"/>
      <c r="BJ5096" s="416"/>
    </row>
    <row r="5097" spans="10:62" x14ac:dyDescent="0.2">
      <c r="J5097" s="385"/>
      <c r="K5097" s="217"/>
      <c r="L5097" s="217"/>
      <c r="M5097" s="693"/>
      <c r="N5097" s="693"/>
      <c r="O5097" s="359"/>
      <c r="P5097" s="619"/>
      <c r="Q5097" s="672"/>
      <c r="R5097" s="672"/>
      <c r="S5097" s="672"/>
      <c r="T5097" s="385"/>
      <c r="U5097" s="385"/>
      <c r="V5097" s="385"/>
      <c r="W5097" s="385"/>
      <c r="X5097" s="693"/>
      <c r="Y5097" s="325"/>
      <c r="Z5097" s="308"/>
      <c r="AA5097" s="383"/>
      <c r="AC5097" s="325"/>
      <c r="AD5097" s="325"/>
      <c r="AF5097" s="383"/>
      <c r="AH5097" s="325"/>
      <c r="AI5097" s="325"/>
      <c r="AK5097" s="385"/>
      <c r="AL5097" s="385"/>
      <c r="AM5097" s="359"/>
      <c r="AN5097" s="385"/>
      <c r="AO5097" s="385"/>
      <c r="AP5097" s="385"/>
      <c r="AQ5097" s="385"/>
      <c r="AR5097" s="385"/>
      <c r="AS5097" s="385"/>
      <c r="AT5097" s="385"/>
      <c r="AU5097" s="359"/>
      <c r="AW5097" s="416"/>
      <c r="AX5097" s="694"/>
      <c r="AY5097" s="641"/>
      <c r="AZ5097" s="385"/>
      <c r="BA5097" s="385"/>
      <c r="BB5097" s="416"/>
      <c r="BC5097" s="416"/>
      <c r="BD5097" s="416"/>
      <c r="BE5097" s="416"/>
      <c r="BF5097" s="416"/>
      <c r="BG5097" s="416"/>
      <c r="BH5097" s="416"/>
      <c r="BI5097" s="416"/>
      <c r="BJ5097" s="416"/>
    </row>
    <row r="5098" spans="10:62" x14ac:dyDescent="0.2">
      <c r="J5098" s="385"/>
      <c r="K5098" s="217"/>
      <c r="L5098" s="217"/>
      <c r="M5098" s="693"/>
      <c r="N5098" s="693"/>
      <c r="O5098" s="359"/>
      <c r="P5098" s="619"/>
      <c r="Q5098" s="672"/>
      <c r="R5098" s="672"/>
      <c r="S5098" s="672"/>
      <c r="T5098" s="385"/>
      <c r="U5098" s="385"/>
      <c r="V5098" s="385"/>
      <c r="W5098" s="385"/>
      <c r="X5098" s="693"/>
      <c r="Y5098" s="325"/>
      <c r="Z5098" s="308"/>
      <c r="AA5098" s="383"/>
      <c r="AC5098" s="325"/>
      <c r="AD5098" s="325"/>
      <c r="AF5098" s="383"/>
      <c r="AH5098" s="325"/>
      <c r="AI5098" s="325"/>
      <c r="AK5098" s="385"/>
      <c r="AL5098" s="385"/>
      <c r="AM5098" s="359"/>
      <c r="AN5098" s="385"/>
      <c r="AO5098" s="385"/>
      <c r="AP5098" s="385"/>
      <c r="AQ5098" s="385"/>
      <c r="AR5098" s="385"/>
      <c r="AS5098" s="385"/>
      <c r="AT5098" s="385"/>
      <c r="AU5098" s="359"/>
      <c r="AW5098" s="416"/>
      <c r="AX5098" s="694"/>
      <c r="AY5098" s="641"/>
      <c r="AZ5098" s="385"/>
      <c r="BA5098" s="385"/>
      <c r="BB5098" s="416"/>
      <c r="BC5098" s="416"/>
      <c r="BD5098" s="416"/>
      <c r="BE5098" s="416"/>
      <c r="BF5098" s="416"/>
      <c r="BG5098" s="416"/>
      <c r="BH5098" s="416"/>
      <c r="BI5098" s="416"/>
      <c r="BJ5098" s="416"/>
    </row>
    <row r="5099" spans="10:62" x14ac:dyDescent="0.2">
      <c r="J5099" s="385"/>
      <c r="K5099" s="217"/>
      <c r="L5099" s="217"/>
      <c r="M5099" s="693"/>
      <c r="N5099" s="693"/>
      <c r="O5099" s="359"/>
      <c r="P5099" s="619"/>
      <c r="Q5099" s="672"/>
      <c r="R5099" s="672"/>
      <c r="S5099" s="672"/>
      <c r="T5099" s="385"/>
      <c r="U5099" s="385"/>
      <c r="V5099" s="385"/>
      <c r="W5099" s="385"/>
      <c r="X5099" s="693"/>
      <c r="Y5099" s="325"/>
      <c r="Z5099" s="308"/>
      <c r="AA5099" s="383"/>
      <c r="AC5099" s="325"/>
      <c r="AD5099" s="325"/>
      <c r="AF5099" s="383"/>
      <c r="AH5099" s="325"/>
      <c r="AI5099" s="325"/>
      <c r="AK5099" s="385"/>
      <c r="AL5099" s="385"/>
      <c r="AM5099" s="359"/>
      <c r="AN5099" s="385"/>
      <c r="AO5099" s="385"/>
      <c r="AP5099" s="385"/>
      <c r="AQ5099" s="385"/>
      <c r="AR5099" s="385"/>
      <c r="AS5099" s="385"/>
      <c r="AT5099" s="385"/>
      <c r="AU5099" s="359"/>
      <c r="AW5099" s="416"/>
      <c r="AX5099" s="694"/>
      <c r="AY5099" s="641"/>
      <c r="AZ5099" s="385"/>
      <c r="BA5099" s="385"/>
      <c r="BB5099" s="416"/>
      <c r="BC5099" s="416"/>
      <c r="BD5099" s="416"/>
      <c r="BE5099" s="416"/>
      <c r="BF5099" s="416"/>
      <c r="BG5099" s="416"/>
      <c r="BH5099" s="416"/>
      <c r="BI5099" s="416"/>
      <c r="BJ5099" s="416"/>
    </row>
    <row r="5100" spans="10:62" x14ac:dyDescent="0.2">
      <c r="J5100" s="385"/>
      <c r="K5100" s="217"/>
      <c r="L5100" s="217"/>
      <c r="M5100" s="693"/>
      <c r="N5100" s="693"/>
      <c r="O5100" s="359"/>
      <c r="P5100" s="619"/>
      <c r="Q5100" s="672"/>
      <c r="R5100" s="672"/>
      <c r="S5100" s="672"/>
      <c r="T5100" s="385"/>
      <c r="U5100" s="385"/>
      <c r="V5100" s="385"/>
      <c r="W5100" s="385"/>
      <c r="X5100" s="693"/>
      <c r="Y5100" s="325"/>
      <c r="Z5100" s="308"/>
      <c r="AA5100" s="383"/>
      <c r="AC5100" s="325"/>
      <c r="AD5100" s="325"/>
      <c r="AF5100" s="383"/>
      <c r="AH5100" s="325"/>
      <c r="AI5100" s="325"/>
      <c r="AK5100" s="385"/>
      <c r="AL5100" s="385"/>
      <c r="AM5100" s="359"/>
      <c r="AN5100" s="385"/>
      <c r="AO5100" s="385"/>
      <c r="AP5100" s="385"/>
      <c r="AQ5100" s="385"/>
      <c r="AR5100" s="385"/>
      <c r="AS5100" s="385"/>
      <c r="AT5100" s="385"/>
      <c r="AU5100" s="359"/>
      <c r="AW5100" s="416"/>
      <c r="AX5100" s="694"/>
      <c r="AY5100" s="641"/>
      <c r="AZ5100" s="385"/>
      <c r="BA5100" s="385"/>
      <c r="BB5100" s="416"/>
      <c r="BC5100" s="416"/>
      <c r="BD5100" s="416"/>
      <c r="BE5100" s="416"/>
      <c r="BF5100" s="416"/>
      <c r="BG5100" s="416"/>
      <c r="BH5100" s="416"/>
      <c r="BI5100" s="416"/>
      <c r="BJ5100" s="416"/>
    </row>
    <row r="5101" spans="10:62" x14ac:dyDescent="0.2">
      <c r="J5101" s="385"/>
      <c r="K5101" s="217"/>
      <c r="L5101" s="217"/>
      <c r="M5101" s="693"/>
      <c r="N5101" s="693"/>
      <c r="O5101" s="359"/>
      <c r="P5101" s="619"/>
      <c r="Q5101" s="672"/>
      <c r="R5101" s="672"/>
      <c r="S5101" s="672"/>
      <c r="T5101" s="385"/>
      <c r="U5101" s="385"/>
      <c r="V5101" s="385"/>
      <c r="W5101" s="385"/>
      <c r="X5101" s="693"/>
      <c r="Y5101" s="325"/>
      <c r="Z5101" s="308"/>
      <c r="AA5101" s="383"/>
      <c r="AC5101" s="325"/>
      <c r="AD5101" s="325"/>
      <c r="AF5101" s="383"/>
      <c r="AH5101" s="325"/>
      <c r="AI5101" s="325"/>
      <c r="AK5101" s="385"/>
      <c r="AL5101" s="385"/>
      <c r="AM5101" s="359"/>
      <c r="AN5101" s="385"/>
      <c r="AO5101" s="385"/>
      <c r="AP5101" s="385"/>
      <c r="AQ5101" s="385"/>
      <c r="AR5101" s="385"/>
      <c r="AS5101" s="385"/>
      <c r="AT5101" s="385"/>
      <c r="AU5101" s="359"/>
      <c r="AW5101" s="416"/>
      <c r="AX5101" s="694"/>
      <c r="AY5101" s="641"/>
      <c r="AZ5101" s="385"/>
      <c r="BA5101" s="385"/>
      <c r="BB5101" s="416"/>
      <c r="BC5101" s="416"/>
      <c r="BD5101" s="416"/>
      <c r="BE5101" s="416"/>
      <c r="BF5101" s="416"/>
      <c r="BG5101" s="416"/>
      <c r="BH5101" s="416"/>
      <c r="BI5101" s="416"/>
      <c r="BJ5101" s="416"/>
    </row>
    <row r="5102" spans="10:62" x14ac:dyDescent="0.2">
      <c r="J5102" s="385"/>
      <c r="K5102" s="217"/>
      <c r="L5102" s="217"/>
      <c r="M5102" s="693"/>
      <c r="N5102" s="693"/>
      <c r="O5102" s="359"/>
      <c r="P5102" s="619"/>
      <c r="Q5102" s="672"/>
      <c r="R5102" s="672"/>
      <c r="S5102" s="672"/>
      <c r="T5102" s="385"/>
      <c r="U5102" s="385"/>
      <c r="V5102" s="385"/>
      <c r="W5102" s="385"/>
      <c r="X5102" s="693"/>
      <c r="Y5102" s="325"/>
      <c r="Z5102" s="308"/>
      <c r="AA5102" s="383"/>
      <c r="AC5102" s="325"/>
      <c r="AD5102" s="325"/>
      <c r="AF5102" s="383"/>
      <c r="AH5102" s="325"/>
      <c r="AI5102" s="325"/>
      <c r="AK5102" s="385"/>
      <c r="AL5102" s="385"/>
      <c r="AM5102" s="359"/>
      <c r="AN5102" s="385"/>
      <c r="AO5102" s="385"/>
      <c r="AP5102" s="385"/>
      <c r="AQ5102" s="385"/>
      <c r="AR5102" s="385"/>
      <c r="AS5102" s="385"/>
      <c r="AT5102" s="385"/>
      <c r="AU5102" s="359"/>
      <c r="AW5102" s="416"/>
      <c r="AX5102" s="694"/>
      <c r="AY5102" s="641"/>
      <c r="AZ5102" s="385"/>
      <c r="BA5102" s="385"/>
      <c r="BB5102" s="416"/>
      <c r="BC5102" s="416"/>
      <c r="BD5102" s="416"/>
      <c r="BE5102" s="416"/>
      <c r="BF5102" s="416"/>
      <c r="BG5102" s="416"/>
      <c r="BH5102" s="416"/>
      <c r="BI5102" s="416"/>
      <c r="BJ5102" s="416"/>
    </row>
    <row r="5103" spans="10:62" x14ac:dyDescent="0.2">
      <c r="J5103" s="385"/>
      <c r="K5103" s="217"/>
      <c r="L5103" s="217"/>
      <c r="M5103" s="693"/>
      <c r="N5103" s="693"/>
      <c r="O5103" s="359"/>
      <c r="P5103" s="619"/>
      <c r="Q5103" s="672"/>
      <c r="R5103" s="672"/>
      <c r="S5103" s="672"/>
      <c r="T5103" s="385"/>
      <c r="U5103" s="385"/>
      <c r="V5103" s="385"/>
      <c r="W5103" s="385"/>
      <c r="X5103" s="693"/>
      <c r="Y5103" s="325"/>
      <c r="Z5103" s="308"/>
      <c r="AA5103" s="383"/>
      <c r="AC5103" s="325"/>
      <c r="AD5103" s="325"/>
      <c r="AF5103" s="383"/>
      <c r="AH5103" s="325"/>
      <c r="AI5103" s="325"/>
      <c r="AK5103" s="385"/>
      <c r="AL5103" s="385"/>
      <c r="AM5103" s="359"/>
      <c r="AN5103" s="385"/>
      <c r="AO5103" s="385"/>
      <c r="AP5103" s="385"/>
      <c r="AQ5103" s="385"/>
      <c r="AR5103" s="385"/>
      <c r="AS5103" s="385"/>
      <c r="AT5103" s="385"/>
      <c r="AU5103" s="359"/>
      <c r="AW5103" s="416"/>
      <c r="AX5103" s="694"/>
      <c r="AY5103" s="641"/>
      <c r="AZ5103" s="385"/>
      <c r="BA5103" s="385"/>
      <c r="BB5103" s="416"/>
      <c r="BC5103" s="416"/>
      <c r="BD5103" s="416"/>
      <c r="BE5103" s="416"/>
      <c r="BF5103" s="416"/>
      <c r="BG5103" s="416"/>
      <c r="BH5103" s="416"/>
      <c r="BI5103" s="416"/>
      <c r="BJ5103" s="416"/>
    </row>
    <row r="5104" spans="10:62" x14ac:dyDescent="0.2">
      <c r="J5104" s="385"/>
      <c r="K5104" s="217"/>
      <c r="L5104" s="217"/>
      <c r="M5104" s="693"/>
      <c r="N5104" s="693"/>
      <c r="O5104" s="359"/>
      <c r="P5104" s="619"/>
      <c r="Q5104" s="672"/>
      <c r="R5104" s="672"/>
      <c r="S5104" s="672"/>
      <c r="T5104" s="385"/>
      <c r="U5104" s="385"/>
      <c r="V5104" s="385"/>
      <c r="W5104" s="385"/>
      <c r="X5104" s="693"/>
      <c r="Y5104" s="325"/>
      <c r="Z5104" s="308"/>
      <c r="AA5104" s="383"/>
      <c r="AC5104" s="325"/>
      <c r="AD5104" s="325"/>
      <c r="AF5104" s="383"/>
      <c r="AH5104" s="325"/>
      <c r="AI5104" s="325"/>
      <c r="AK5104" s="385"/>
      <c r="AL5104" s="385"/>
      <c r="AM5104" s="359"/>
      <c r="AN5104" s="385"/>
      <c r="AO5104" s="385"/>
      <c r="AP5104" s="385"/>
      <c r="AQ5104" s="385"/>
      <c r="AR5104" s="385"/>
      <c r="AS5104" s="385"/>
      <c r="AT5104" s="385"/>
      <c r="AU5104" s="359"/>
      <c r="AW5104" s="416"/>
      <c r="AX5104" s="694"/>
      <c r="AY5104" s="641"/>
      <c r="AZ5104" s="385"/>
      <c r="BA5104" s="385"/>
      <c r="BB5104" s="416"/>
      <c r="BC5104" s="416"/>
      <c r="BD5104" s="416"/>
      <c r="BE5104" s="416"/>
      <c r="BF5104" s="416"/>
      <c r="BG5104" s="416"/>
      <c r="BH5104" s="416"/>
      <c r="BI5104" s="416"/>
      <c r="BJ5104" s="416"/>
    </row>
    <row r="5105" spans="10:62" x14ac:dyDescent="0.2">
      <c r="J5105" s="385"/>
      <c r="K5105" s="217"/>
      <c r="L5105" s="217"/>
      <c r="M5105" s="693"/>
      <c r="N5105" s="693"/>
      <c r="O5105" s="359"/>
      <c r="P5105" s="619"/>
      <c r="Q5105" s="672"/>
      <c r="R5105" s="672"/>
      <c r="S5105" s="672"/>
      <c r="T5105" s="385"/>
      <c r="U5105" s="385"/>
      <c r="V5105" s="385"/>
      <c r="W5105" s="385"/>
      <c r="X5105" s="693"/>
      <c r="Y5105" s="325"/>
      <c r="Z5105" s="308"/>
      <c r="AA5105" s="383"/>
      <c r="AC5105" s="325"/>
      <c r="AD5105" s="325"/>
      <c r="AF5105" s="383"/>
      <c r="AH5105" s="325"/>
      <c r="AI5105" s="325"/>
      <c r="AK5105" s="385"/>
      <c r="AL5105" s="385"/>
      <c r="AM5105" s="359"/>
      <c r="AN5105" s="385"/>
      <c r="AO5105" s="385"/>
      <c r="AP5105" s="385"/>
      <c r="AQ5105" s="385"/>
      <c r="AR5105" s="385"/>
      <c r="AS5105" s="385"/>
      <c r="AT5105" s="385"/>
      <c r="AU5105" s="359"/>
      <c r="AW5105" s="416"/>
      <c r="AX5105" s="694"/>
      <c r="AY5105" s="641"/>
      <c r="AZ5105" s="385"/>
      <c r="BA5105" s="385"/>
      <c r="BB5105" s="416"/>
      <c r="BC5105" s="416"/>
      <c r="BD5105" s="416"/>
      <c r="BE5105" s="416"/>
      <c r="BF5105" s="416"/>
      <c r="BG5105" s="416"/>
      <c r="BH5105" s="416"/>
      <c r="BI5105" s="416"/>
      <c r="BJ5105" s="416"/>
    </row>
    <row r="5106" spans="10:62" x14ac:dyDescent="0.2">
      <c r="J5106" s="385"/>
      <c r="K5106" s="217"/>
      <c r="L5106" s="217"/>
      <c r="M5106" s="693"/>
      <c r="N5106" s="693"/>
      <c r="O5106" s="359"/>
      <c r="P5106" s="619"/>
      <c r="Q5106" s="672"/>
      <c r="R5106" s="672"/>
      <c r="S5106" s="672"/>
      <c r="T5106" s="385"/>
      <c r="U5106" s="385"/>
      <c r="V5106" s="385"/>
      <c r="W5106" s="385"/>
      <c r="X5106" s="693"/>
      <c r="Y5106" s="325"/>
      <c r="Z5106" s="308"/>
      <c r="AA5106" s="383"/>
      <c r="AC5106" s="325"/>
      <c r="AD5106" s="325"/>
      <c r="AF5106" s="383"/>
      <c r="AH5106" s="325"/>
      <c r="AI5106" s="325"/>
      <c r="AK5106" s="385"/>
      <c r="AL5106" s="385"/>
      <c r="AM5106" s="359"/>
      <c r="AN5106" s="385"/>
      <c r="AO5106" s="385"/>
      <c r="AP5106" s="385"/>
      <c r="AQ5106" s="385"/>
      <c r="AR5106" s="385"/>
      <c r="AS5106" s="385"/>
      <c r="AT5106" s="385"/>
      <c r="AU5106" s="359"/>
      <c r="AW5106" s="416"/>
      <c r="AX5106" s="694"/>
      <c r="AY5106" s="641"/>
      <c r="AZ5106" s="385"/>
      <c r="BA5106" s="385"/>
      <c r="BB5106" s="416"/>
      <c r="BC5106" s="416"/>
      <c r="BD5106" s="416"/>
      <c r="BE5106" s="416"/>
      <c r="BF5106" s="416"/>
      <c r="BG5106" s="416"/>
      <c r="BH5106" s="416"/>
      <c r="BI5106" s="416"/>
      <c r="BJ5106" s="416"/>
    </row>
    <row r="5107" spans="10:62" x14ac:dyDescent="0.2">
      <c r="J5107" s="385"/>
      <c r="K5107" s="217"/>
      <c r="L5107" s="217"/>
      <c r="M5107" s="693"/>
      <c r="N5107" s="693"/>
      <c r="O5107" s="359"/>
      <c r="P5107" s="619"/>
      <c r="Q5107" s="672"/>
      <c r="R5107" s="672"/>
      <c r="S5107" s="672"/>
      <c r="T5107" s="385"/>
      <c r="U5107" s="385"/>
      <c r="V5107" s="385"/>
      <c r="W5107" s="385"/>
      <c r="X5107" s="693"/>
      <c r="Y5107" s="325"/>
      <c r="Z5107" s="308"/>
      <c r="AA5107" s="383"/>
      <c r="AC5107" s="325"/>
      <c r="AD5107" s="325"/>
      <c r="AF5107" s="383"/>
      <c r="AH5107" s="325"/>
      <c r="AI5107" s="325"/>
      <c r="AK5107" s="385"/>
      <c r="AL5107" s="385"/>
      <c r="AM5107" s="359"/>
      <c r="AN5107" s="385"/>
      <c r="AO5107" s="385"/>
      <c r="AP5107" s="385"/>
      <c r="AQ5107" s="385"/>
      <c r="AR5107" s="385"/>
      <c r="AS5107" s="385"/>
      <c r="AT5107" s="385"/>
      <c r="AU5107" s="359"/>
      <c r="AW5107" s="416"/>
      <c r="AX5107" s="694"/>
      <c r="AY5107" s="641"/>
      <c r="AZ5107" s="385"/>
      <c r="BA5107" s="385"/>
      <c r="BB5107" s="416"/>
      <c r="BC5107" s="416"/>
      <c r="BD5107" s="416"/>
      <c r="BE5107" s="416"/>
      <c r="BF5107" s="416"/>
      <c r="BG5107" s="416"/>
      <c r="BH5107" s="416"/>
      <c r="BI5107" s="416"/>
      <c r="BJ5107" s="416"/>
    </row>
    <row r="5108" spans="10:62" x14ac:dyDescent="0.2">
      <c r="J5108" s="385"/>
      <c r="K5108" s="217"/>
      <c r="L5108" s="217"/>
      <c r="M5108" s="693"/>
      <c r="N5108" s="693"/>
      <c r="O5108" s="359"/>
      <c r="P5108" s="619"/>
      <c r="Q5108" s="672"/>
      <c r="R5108" s="672"/>
      <c r="S5108" s="672"/>
      <c r="T5108" s="385"/>
      <c r="U5108" s="385"/>
      <c r="V5108" s="385"/>
      <c r="W5108" s="385"/>
      <c r="X5108" s="693"/>
      <c r="Y5108" s="325"/>
      <c r="Z5108" s="308"/>
      <c r="AA5108" s="383"/>
      <c r="AC5108" s="325"/>
      <c r="AD5108" s="325"/>
      <c r="AF5108" s="383"/>
      <c r="AH5108" s="325"/>
      <c r="AI5108" s="325"/>
      <c r="AK5108" s="385"/>
      <c r="AL5108" s="385"/>
      <c r="AM5108" s="359"/>
      <c r="AN5108" s="385"/>
      <c r="AO5108" s="385"/>
      <c r="AP5108" s="385"/>
      <c r="AQ5108" s="385"/>
      <c r="AR5108" s="385"/>
      <c r="AS5108" s="385"/>
      <c r="AT5108" s="385"/>
      <c r="AU5108" s="359"/>
      <c r="AW5108" s="416"/>
      <c r="AX5108" s="694"/>
      <c r="AY5108" s="641"/>
      <c r="AZ5108" s="385"/>
      <c r="BA5108" s="385"/>
      <c r="BB5108" s="416"/>
      <c r="BC5108" s="416"/>
      <c r="BD5108" s="416"/>
      <c r="BE5108" s="416"/>
      <c r="BF5108" s="416"/>
      <c r="BG5108" s="416"/>
      <c r="BH5108" s="416"/>
      <c r="BI5108" s="416"/>
      <c r="BJ5108" s="416"/>
    </row>
    <row r="5109" spans="10:62" x14ac:dyDescent="0.2">
      <c r="J5109" s="385"/>
      <c r="K5109" s="217"/>
      <c r="L5109" s="217"/>
      <c r="M5109" s="693"/>
      <c r="N5109" s="693"/>
      <c r="O5109" s="359"/>
      <c r="P5109" s="619"/>
      <c r="Q5109" s="672"/>
      <c r="R5109" s="672"/>
      <c r="S5109" s="672"/>
      <c r="T5109" s="385"/>
      <c r="U5109" s="385"/>
      <c r="V5109" s="385"/>
      <c r="W5109" s="385"/>
      <c r="X5109" s="693"/>
      <c r="Y5109" s="325"/>
      <c r="Z5109" s="308"/>
      <c r="AA5109" s="383"/>
      <c r="AC5109" s="325"/>
      <c r="AD5109" s="325"/>
      <c r="AF5109" s="383"/>
      <c r="AH5109" s="325"/>
      <c r="AI5109" s="325"/>
      <c r="AK5109" s="385"/>
      <c r="AL5109" s="385"/>
      <c r="AM5109" s="359"/>
      <c r="AN5109" s="385"/>
      <c r="AO5109" s="385"/>
      <c r="AP5109" s="385"/>
      <c r="AQ5109" s="385"/>
      <c r="AR5109" s="385"/>
      <c r="AS5109" s="385"/>
      <c r="AT5109" s="385"/>
      <c r="AU5109" s="359"/>
      <c r="AW5109" s="416"/>
      <c r="AX5109" s="694"/>
      <c r="AY5109" s="641"/>
      <c r="AZ5109" s="385"/>
      <c r="BA5109" s="385"/>
      <c r="BB5109" s="416"/>
      <c r="BC5109" s="416"/>
      <c r="BD5109" s="416"/>
      <c r="BE5109" s="416"/>
      <c r="BF5109" s="416"/>
      <c r="BG5109" s="416"/>
      <c r="BH5109" s="416"/>
      <c r="BI5109" s="416"/>
      <c r="BJ5109" s="416"/>
    </row>
    <row r="5110" spans="10:62" x14ac:dyDescent="0.2">
      <c r="J5110" s="385"/>
      <c r="K5110" s="217"/>
      <c r="L5110" s="217"/>
      <c r="M5110" s="693"/>
      <c r="N5110" s="693"/>
      <c r="O5110" s="359"/>
      <c r="P5110" s="619"/>
      <c r="Q5110" s="672"/>
      <c r="R5110" s="672"/>
      <c r="S5110" s="672"/>
      <c r="T5110" s="385"/>
      <c r="U5110" s="385"/>
      <c r="V5110" s="385"/>
      <c r="W5110" s="385"/>
      <c r="X5110" s="693"/>
      <c r="Y5110" s="325"/>
      <c r="Z5110" s="308"/>
      <c r="AA5110" s="383"/>
      <c r="AC5110" s="325"/>
      <c r="AD5110" s="325"/>
      <c r="AF5110" s="383"/>
      <c r="AH5110" s="325"/>
      <c r="AI5110" s="325"/>
      <c r="AK5110" s="385"/>
      <c r="AL5110" s="385"/>
      <c r="AM5110" s="359"/>
      <c r="AN5110" s="385"/>
      <c r="AO5110" s="385"/>
      <c r="AP5110" s="385"/>
      <c r="AQ5110" s="385"/>
      <c r="AR5110" s="385"/>
      <c r="AS5110" s="385"/>
      <c r="AT5110" s="385"/>
      <c r="AU5110" s="359"/>
      <c r="AW5110" s="416"/>
      <c r="AX5110" s="694"/>
      <c r="AY5110" s="641"/>
      <c r="AZ5110" s="385"/>
      <c r="BA5110" s="385"/>
      <c r="BB5110" s="416"/>
      <c r="BC5110" s="416"/>
      <c r="BD5110" s="416"/>
      <c r="BE5110" s="416"/>
      <c r="BF5110" s="416"/>
      <c r="BG5110" s="416"/>
      <c r="BH5110" s="416"/>
      <c r="BI5110" s="416"/>
      <c r="BJ5110" s="416"/>
    </row>
    <row r="5111" spans="10:62" x14ac:dyDescent="0.2">
      <c r="J5111" s="385"/>
      <c r="K5111" s="217"/>
      <c r="L5111" s="217"/>
      <c r="M5111" s="693"/>
      <c r="N5111" s="693"/>
      <c r="O5111" s="359"/>
      <c r="P5111" s="619"/>
      <c r="Q5111" s="672"/>
      <c r="R5111" s="672"/>
      <c r="S5111" s="672"/>
      <c r="T5111" s="385"/>
      <c r="U5111" s="385"/>
      <c r="V5111" s="385"/>
      <c r="W5111" s="385"/>
      <c r="X5111" s="693"/>
      <c r="Y5111" s="325"/>
      <c r="Z5111" s="308"/>
      <c r="AA5111" s="383"/>
      <c r="AC5111" s="325"/>
      <c r="AD5111" s="325"/>
      <c r="AF5111" s="383"/>
      <c r="AH5111" s="325"/>
      <c r="AI5111" s="325"/>
      <c r="AK5111" s="385"/>
      <c r="AL5111" s="385"/>
      <c r="AM5111" s="359"/>
      <c r="AN5111" s="385"/>
      <c r="AO5111" s="385"/>
      <c r="AP5111" s="385"/>
      <c r="AQ5111" s="385"/>
      <c r="AR5111" s="385"/>
      <c r="AS5111" s="385"/>
      <c r="AT5111" s="385"/>
      <c r="AU5111" s="359"/>
      <c r="AW5111" s="416"/>
      <c r="AX5111" s="694"/>
      <c r="AY5111" s="641"/>
      <c r="AZ5111" s="385"/>
      <c r="BA5111" s="385"/>
      <c r="BB5111" s="416"/>
      <c r="BC5111" s="416"/>
      <c r="BD5111" s="416"/>
      <c r="BE5111" s="416"/>
      <c r="BF5111" s="416"/>
      <c r="BG5111" s="416"/>
      <c r="BH5111" s="416"/>
      <c r="BI5111" s="416"/>
      <c r="BJ5111" s="416"/>
    </row>
    <row r="5112" spans="10:62" x14ac:dyDescent="0.2">
      <c r="J5112" s="385"/>
      <c r="K5112" s="217"/>
      <c r="L5112" s="217"/>
      <c r="M5112" s="693"/>
      <c r="N5112" s="693"/>
      <c r="O5112" s="359"/>
      <c r="P5112" s="619"/>
      <c r="Q5112" s="672"/>
      <c r="R5112" s="672"/>
      <c r="S5112" s="672"/>
      <c r="T5112" s="385"/>
      <c r="U5112" s="385"/>
      <c r="V5112" s="385"/>
      <c r="W5112" s="385"/>
      <c r="X5112" s="693"/>
      <c r="Y5112" s="325"/>
      <c r="Z5112" s="308"/>
      <c r="AA5112" s="383"/>
      <c r="AC5112" s="325"/>
      <c r="AD5112" s="325"/>
      <c r="AF5112" s="383"/>
      <c r="AH5112" s="325"/>
      <c r="AI5112" s="325"/>
      <c r="AK5112" s="385"/>
      <c r="AL5112" s="385"/>
      <c r="AM5112" s="359"/>
      <c r="AN5112" s="385"/>
      <c r="AO5112" s="385"/>
      <c r="AP5112" s="385"/>
      <c r="AQ5112" s="385"/>
      <c r="AR5112" s="385"/>
      <c r="AS5112" s="385"/>
      <c r="AT5112" s="385"/>
      <c r="AU5112" s="359"/>
      <c r="AW5112" s="416"/>
      <c r="AX5112" s="694"/>
      <c r="AY5112" s="641"/>
      <c r="AZ5112" s="385"/>
      <c r="BA5112" s="385"/>
      <c r="BB5112" s="416"/>
      <c r="BC5112" s="416"/>
      <c r="BD5112" s="416"/>
      <c r="BE5112" s="416"/>
      <c r="BF5112" s="416"/>
      <c r="BG5112" s="416"/>
      <c r="BH5112" s="416"/>
      <c r="BI5112" s="416"/>
      <c r="BJ5112" s="416"/>
    </row>
    <row r="5113" spans="10:62" x14ac:dyDescent="0.2">
      <c r="J5113" s="385"/>
      <c r="K5113" s="217"/>
      <c r="L5113" s="217"/>
      <c r="M5113" s="693"/>
      <c r="N5113" s="693"/>
      <c r="O5113" s="359"/>
      <c r="P5113" s="619"/>
      <c r="Q5113" s="672"/>
      <c r="R5113" s="672"/>
      <c r="S5113" s="672"/>
      <c r="T5113" s="385"/>
      <c r="U5113" s="385"/>
      <c r="V5113" s="385"/>
      <c r="W5113" s="385"/>
      <c r="X5113" s="693"/>
      <c r="Y5113" s="325"/>
      <c r="Z5113" s="308"/>
      <c r="AA5113" s="383"/>
      <c r="AC5113" s="325"/>
      <c r="AD5113" s="325"/>
      <c r="AF5113" s="383"/>
      <c r="AH5113" s="325"/>
      <c r="AI5113" s="325"/>
      <c r="AK5113" s="385"/>
      <c r="AL5113" s="385"/>
      <c r="AM5113" s="359"/>
      <c r="AN5113" s="385"/>
      <c r="AO5113" s="385"/>
      <c r="AP5113" s="385"/>
      <c r="AQ5113" s="385"/>
      <c r="AR5113" s="385"/>
      <c r="AS5113" s="385"/>
      <c r="AT5113" s="385"/>
      <c r="AU5113" s="359"/>
      <c r="AW5113" s="416"/>
      <c r="AX5113" s="694"/>
      <c r="AY5113" s="641"/>
      <c r="AZ5113" s="385"/>
      <c r="BA5113" s="385"/>
      <c r="BB5113" s="416"/>
      <c r="BC5113" s="416"/>
      <c r="BD5113" s="416"/>
      <c r="BE5113" s="416"/>
      <c r="BF5113" s="416"/>
      <c r="BG5113" s="416"/>
      <c r="BH5113" s="416"/>
      <c r="BI5113" s="416"/>
      <c r="BJ5113" s="416"/>
    </row>
    <row r="5114" spans="10:62" x14ac:dyDescent="0.2">
      <c r="J5114" s="385"/>
      <c r="K5114" s="217"/>
      <c r="L5114" s="217"/>
      <c r="M5114" s="693"/>
      <c r="N5114" s="693"/>
      <c r="O5114" s="359"/>
      <c r="P5114" s="619"/>
      <c r="Q5114" s="672"/>
      <c r="R5114" s="672"/>
      <c r="S5114" s="672"/>
      <c r="T5114" s="385"/>
      <c r="U5114" s="385"/>
      <c r="V5114" s="385"/>
      <c r="W5114" s="385"/>
      <c r="X5114" s="693"/>
      <c r="Y5114" s="325"/>
      <c r="Z5114" s="308"/>
      <c r="AA5114" s="383"/>
      <c r="AC5114" s="325"/>
      <c r="AD5114" s="325"/>
      <c r="AF5114" s="383"/>
      <c r="AH5114" s="325"/>
      <c r="AI5114" s="325"/>
      <c r="AK5114" s="385"/>
      <c r="AL5114" s="385"/>
      <c r="AM5114" s="359"/>
      <c r="AN5114" s="385"/>
      <c r="AO5114" s="385"/>
      <c r="AP5114" s="385"/>
      <c r="AQ5114" s="385"/>
      <c r="AR5114" s="385"/>
      <c r="AS5114" s="385"/>
      <c r="AT5114" s="385"/>
      <c r="AU5114" s="359"/>
      <c r="AW5114" s="416"/>
      <c r="AX5114" s="694"/>
      <c r="AY5114" s="641"/>
      <c r="AZ5114" s="385"/>
      <c r="BA5114" s="385"/>
      <c r="BB5114" s="416"/>
      <c r="BC5114" s="416"/>
      <c r="BD5114" s="416"/>
      <c r="BE5114" s="416"/>
      <c r="BF5114" s="416"/>
      <c r="BG5114" s="416"/>
      <c r="BH5114" s="416"/>
      <c r="BI5114" s="416"/>
      <c r="BJ5114" s="416"/>
    </row>
    <row r="5115" spans="10:62" x14ac:dyDescent="0.2">
      <c r="J5115" s="385"/>
      <c r="K5115" s="217"/>
      <c r="L5115" s="217"/>
      <c r="M5115" s="693"/>
      <c r="N5115" s="693"/>
      <c r="O5115" s="359"/>
      <c r="P5115" s="619"/>
      <c r="Q5115" s="672"/>
      <c r="R5115" s="672"/>
      <c r="S5115" s="672"/>
      <c r="T5115" s="385"/>
      <c r="U5115" s="385"/>
      <c r="V5115" s="385"/>
      <c r="W5115" s="385"/>
      <c r="X5115" s="693"/>
      <c r="Y5115" s="325"/>
      <c r="Z5115" s="308"/>
      <c r="AA5115" s="383"/>
      <c r="AC5115" s="325"/>
      <c r="AD5115" s="325"/>
      <c r="AF5115" s="383"/>
      <c r="AH5115" s="325"/>
      <c r="AI5115" s="325"/>
      <c r="AK5115" s="385"/>
      <c r="AL5115" s="385"/>
      <c r="AM5115" s="359"/>
      <c r="AN5115" s="385"/>
      <c r="AO5115" s="385"/>
      <c r="AP5115" s="385"/>
      <c r="AQ5115" s="385"/>
      <c r="AR5115" s="385"/>
      <c r="AS5115" s="385"/>
      <c r="AT5115" s="385"/>
      <c r="AU5115" s="359"/>
      <c r="AW5115" s="416"/>
      <c r="AX5115" s="694"/>
      <c r="AY5115" s="641"/>
      <c r="AZ5115" s="385"/>
      <c r="BA5115" s="385"/>
      <c r="BB5115" s="416"/>
      <c r="BC5115" s="416"/>
      <c r="BD5115" s="416"/>
      <c r="BE5115" s="416"/>
      <c r="BF5115" s="416"/>
      <c r="BG5115" s="416"/>
      <c r="BH5115" s="416"/>
      <c r="BI5115" s="416"/>
      <c r="BJ5115" s="416"/>
    </row>
    <row r="5116" spans="10:62" x14ac:dyDescent="0.2">
      <c r="J5116" s="385"/>
      <c r="K5116" s="217"/>
      <c r="L5116" s="217"/>
      <c r="M5116" s="693"/>
      <c r="N5116" s="693"/>
      <c r="O5116" s="359"/>
      <c r="P5116" s="619"/>
      <c r="Q5116" s="672"/>
      <c r="R5116" s="672"/>
      <c r="S5116" s="672"/>
      <c r="T5116" s="385"/>
      <c r="U5116" s="385"/>
      <c r="V5116" s="385"/>
      <c r="W5116" s="385"/>
      <c r="X5116" s="693"/>
      <c r="Y5116" s="325"/>
      <c r="Z5116" s="308"/>
      <c r="AA5116" s="383"/>
      <c r="AC5116" s="325"/>
      <c r="AD5116" s="325"/>
      <c r="AF5116" s="383"/>
      <c r="AH5116" s="325"/>
      <c r="AI5116" s="325"/>
      <c r="AK5116" s="385"/>
      <c r="AL5116" s="385"/>
      <c r="AM5116" s="359"/>
      <c r="AN5116" s="385"/>
      <c r="AO5116" s="385"/>
      <c r="AP5116" s="385"/>
      <c r="AQ5116" s="385"/>
      <c r="AR5116" s="385"/>
      <c r="AS5116" s="385"/>
      <c r="AT5116" s="385"/>
      <c r="AU5116" s="359"/>
      <c r="AW5116" s="416"/>
      <c r="AX5116" s="694"/>
      <c r="AY5116" s="641"/>
      <c r="AZ5116" s="385"/>
      <c r="BA5116" s="385"/>
      <c r="BB5116" s="416"/>
      <c r="BC5116" s="416"/>
      <c r="BD5116" s="416"/>
      <c r="BE5116" s="416"/>
      <c r="BF5116" s="416"/>
      <c r="BG5116" s="416"/>
      <c r="BH5116" s="416"/>
      <c r="BI5116" s="416"/>
      <c r="BJ5116" s="416"/>
    </row>
    <row r="5117" spans="10:62" x14ac:dyDescent="0.2">
      <c r="J5117" s="385"/>
      <c r="K5117" s="217"/>
      <c r="L5117" s="217"/>
      <c r="M5117" s="693"/>
      <c r="N5117" s="693"/>
      <c r="O5117" s="359"/>
      <c r="P5117" s="619"/>
      <c r="Q5117" s="672"/>
      <c r="R5117" s="672"/>
      <c r="S5117" s="672"/>
      <c r="T5117" s="385"/>
      <c r="U5117" s="385"/>
      <c r="V5117" s="385"/>
      <c r="W5117" s="385"/>
      <c r="X5117" s="693"/>
      <c r="Y5117" s="325"/>
      <c r="Z5117" s="308"/>
      <c r="AA5117" s="383"/>
      <c r="AC5117" s="325"/>
      <c r="AD5117" s="325"/>
      <c r="AF5117" s="383"/>
      <c r="AH5117" s="325"/>
      <c r="AI5117" s="325"/>
      <c r="AK5117" s="385"/>
      <c r="AL5117" s="385"/>
      <c r="AM5117" s="359"/>
      <c r="AN5117" s="385"/>
      <c r="AO5117" s="385"/>
      <c r="AP5117" s="385"/>
      <c r="AQ5117" s="385"/>
      <c r="AR5117" s="385"/>
      <c r="AS5117" s="385"/>
      <c r="AT5117" s="385"/>
      <c r="AU5117" s="359"/>
      <c r="AW5117" s="416"/>
      <c r="AX5117" s="694"/>
      <c r="AY5117" s="641"/>
      <c r="AZ5117" s="385"/>
      <c r="BA5117" s="385"/>
      <c r="BB5117" s="416"/>
      <c r="BC5117" s="416"/>
      <c r="BD5117" s="416"/>
      <c r="BE5117" s="416"/>
      <c r="BF5117" s="416"/>
      <c r="BG5117" s="416"/>
      <c r="BH5117" s="416"/>
      <c r="BI5117" s="416"/>
      <c r="BJ5117" s="416"/>
    </row>
    <row r="5118" spans="10:62" x14ac:dyDescent="0.2">
      <c r="J5118" s="385"/>
      <c r="K5118" s="217"/>
      <c r="L5118" s="217"/>
      <c r="M5118" s="693"/>
      <c r="N5118" s="693"/>
      <c r="O5118" s="359"/>
      <c r="P5118" s="619"/>
      <c r="Q5118" s="672"/>
      <c r="R5118" s="672"/>
      <c r="S5118" s="672"/>
      <c r="T5118" s="385"/>
      <c r="U5118" s="385"/>
      <c r="V5118" s="385"/>
      <c r="W5118" s="385"/>
      <c r="X5118" s="693"/>
      <c r="Y5118" s="325"/>
      <c r="Z5118" s="308"/>
      <c r="AA5118" s="383"/>
      <c r="AC5118" s="325"/>
      <c r="AD5118" s="325"/>
      <c r="AF5118" s="383"/>
      <c r="AH5118" s="325"/>
      <c r="AI5118" s="325"/>
      <c r="AK5118" s="385"/>
      <c r="AL5118" s="385"/>
      <c r="AM5118" s="359"/>
      <c r="AN5118" s="385"/>
      <c r="AO5118" s="385"/>
      <c r="AP5118" s="385"/>
      <c r="AQ5118" s="385"/>
      <c r="AR5118" s="385"/>
      <c r="AS5118" s="385"/>
      <c r="AT5118" s="385"/>
      <c r="AU5118" s="359"/>
      <c r="AW5118" s="416"/>
      <c r="AX5118" s="694"/>
      <c r="AY5118" s="641"/>
      <c r="AZ5118" s="385"/>
      <c r="BA5118" s="385"/>
      <c r="BB5118" s="416"/>
      <c r="BC5118" s="416"/>
      <c r="BD5118" s="416"/>
      <c r="BE5118" s="416"/>
      <c r="BF5118" s="416"/>
      <c r="BG5118" s="416"/>
      <c r="BH5118" s="416"/>
      <c r="BI5118" s="416"/>
      <c r="BJ5118" s="416"/>
    </row>
    <row r="5119" spans="10:62" x14ac:dyDescent="0.2">
      <c r="J5119" s="385"/>
      <c r="K5119" s="217"/>
      <c r="L5119" s="217"/>
      <c r="M5119" s="693"/>
      <c r="N5119" s="693"/>
      <c r="O5119" s="359"/>
      <c r="P5119" s="619"/>
      <c r="Q5119" s="672"/>
      <c r="R5119" s="672"/>
      <c r="S5119" s="672"/>
      <c r="T5119" s="385"/>
      <c r="U5119" s="385"/>
      <c r="V5119" s="385"/>
      <c r="W5119" s="385"/>
      <c r="X5119" s="693"/>
      <c r="Y5119" s="325"/>
      <c r="Z5119" s="308"/>
      <c r="AA5119" s="383"/>
      <c r="AC5119" s="325"/>
      <c r="AD5119" s="325"/>
      <c r="AF5119" s="383"/>
      <c r="AH5119" s="325"/>
      <c r="AI5119" s="325"/>
      <c r="AK5119" s="385"/>
      <c r="AL5119" s="385"/>
      <c r="AM5119" s="359"/>
      <c r="AN5119" s="385"/>
      <c r="AO5119" s="385"/>
      <c r="AP5119" s="385"/>
      <c r="AQ5119" s="385"/>
      <c r="AR5119" s="385"/>
      <c r="AS5119" s="385"/>
      <c r="AT5119" s="385"/>
      <c r="AU5119" s="359"/>
      <c r="AW5119" s="416"/>
      <c r="AX5119" s="694"/>
      <c r="AY5119" s="641"/>
      <c r="AZ5119" s="385"/>
      <c r="BA5119" s="385"/>
      <c r="BB5119" s="416"/>
      <c r="BC5119" s="416"/>
      <c r="BD5119" s="416"/>
      <c r="BE5119" s="416"/>
      <c r="BF5119" s="416"/>
      <c r="BG5119" s="416"/>
      <c r="BH5119" s="416"/>
      <c r="BI5119" s="416"/>
      <c r="BJ5119" s="416"/>
    </row>
    <row r="5120" spans="10:62" x14ac:dyDescent="0.2">
      <c r="J5120" s="385"/>
      <c r="K5120" s="217"/>
      <c r="L5120" s="217"/>
      <c r="M5120" s="693"/>
      <c r="N5120" s="693"/>
      <c r="O5120" s="359"/>
      <c r="P5120" s="619"/>
      <c r="Q5120" s="672"/>
      <c r="R5120" s="672"/>
      <c r="S5120" s="672"/>
      <c r="T5120" s="385"/>
      <c r="U5120" s="385"/>
      <c r="V5120" s="385"/>
      <c r="W5120" s="385"/>
      <c r="X5120" s="693"/>
      <c r="Y5120" s="325"/>
      <c r="Z5120" s="308"/>
      <c r="AA5120" s="383"/>
      <c r="AC5120" s="325"/>
      <c r="AD5120" s="325"/>
      <c r="AF5120" s="383"/>
      <c r="AH5120" s="325"/>
      <c r="AI5120" s="325"/>
      <c r="AK5120" s="385"/>
      <c r="AL5120" s="385"/>
      <c r="AM5120" s="359"/>
      <c r="AN5120" s="385"/>
      <c r="AO5120" s="385"/>
      <c r="AP5120" s="385"/>
      <c r="AQ5120" s="385"/>
      <c r="AR5120" s="385"/>
      <c r="AS5120" s="385"/>
      <c r="AT5120" s="385"/>
      <c r="AU5120" s="359"/>
      <c r="AW5120" s="416"/>
      <c r="AX5120" s="694"/>
      <c r="AY5120" s="641"/>
      <c r="AZ5120" s="385"/>
      <c r="BA5120" s="385"/>
      <c r="BB5120" s="416"/>
      <c r="BC5120" s="416"/>
      <c r="BD5120" s="416"/>
      <c r="BE5120" s="416"/>
      <c r="BF5120" s="416"/>
      <c r="BG5120" s="416"/>
      <c r="BH5120" s="416"/>
      <c r="BI5120" s="416"/>
      <c r="BJ5120" s="416"/>
    </row>
    <row r="5121" spans="10:62" x14ac:dyDescent="0.2">
      <c r="J5121" s="385"/>
      <c r="K5121" s="217"/>
      <c r="L5121" s="217"/>
      <c r="M5121" s="693"/>
      <c r="N5121" s="693"/>
      <c r="O5121" s="359"/>
      <c r="P5121" s="619"/>
      <c r="Q5121" s="672"/>
      <c r="R5121" s="672"/>
      <c r="S5121" s="672"/>
      <c r="T5121" s="385"/>
      <c r="U5121" s="385"/>
      <c r="V5121" s="385"/>
      <c r="W5121" s="385"/>
      <c r="X5121" s="693"/>
      <c r="Y5121" s="325"/>
      <c r="Z5121" s="308"/>
      <c r="AA5121" s="383"/>
      <c r="AC5121" s="325"/>
      <c r="AD5121" s="325"/>
      <c r="AF5121" s="383"/>
      <c r="AH5121" s="325"/>
      <c r="AI5121" s="325"/>
      <c r="AK5121" s="385"/>
      <c r="AL5121" s="385"/>
      <c r="AM5121" s="359"/>
      <c r="AN5121" s="385"/>
      <c r="AO5121" s="385"/>
      <c r="AP5121" s="385"/>
      <c r="AQ5121" s="385"/>
      <c r="AR5121" s="385"/>
      <c r="AS5121" s="385"/>
      <c r="AT5121" s="385"/>
      <c r="AU5121" s="359"/>
      <c r="AW5121" s="416"/>
      <c r="AX5121" s="694"/>
      <c r="AY5121" s="641"/>
      <c r="AZ5121" s="385"/>
      <c r="BA5121" s="385"/>
      <c r="BB5121" s="416"/>
      <c r="BC5121" s="416"/>
      <c r="BD5121" s="416"/>
      <c r="BE5121" s="416"/>
      <c r="BF5121" s="416"/>
      <c r="BG5121" s="416"/>
      <c r="BH5121" s="416"/>
      <c r="BI5121" s="416"/>
      <c r="BJ5121" s="416"/>
    </row>
    <row r="5122" spans="10:62" x14ac:dyDescent="0.2">
      <c r="J5122" s="385"/>
      <c r="K5122" s="217"/>
      <c r="L5122" s="217"/>
      <c r="M5122" s="693"/>
      <c r="N5122" s="693"/>
      <c r="O5122" s="359"/>
      <c r="P5122" s="619"/>
      <c r="Q5122" s="672"/>
      <c r="R5122" s="672"/>
      <c r="S5122" s="672"/>
      <c r="T5122" s="385"/>
      <c r="U5122" s="385"/>
      <c r="V5122" s="385"/>
      <c r="W5122" s="385"/>
      <c r="X5122" s="693"/>
      <c r="Y5122" s="325"/>
      <c r="Z5122" s="308"/>
      <c r="AA5122" s="383"/>
      <c r="AC5122" s="325"/>
      <c r="AD5122" s="325"/>
      <c r="AF5122" s="383"/>
      <c r="AH5122" s="325"/>
      <c r="AI5122" s="325"/>
      <c r="AK5122" s="385"/>
      <c r="AL5122" s="385"/>
      <c r="AM5122" s="359"/>
      <c r="AN5122" s="385"/>
      <c r="AO5122" s="385"/>
      <c r="AP5122" s="385"/>
      <c r="AQ5122" s="385"/>
      <c r="AR5122" s="385"/>
      <c r="AS5122" s="385"/>
      <c r="AT5122" s="385"/>
      <c r="AU5122" s="359"/>
      <c r="AW5122" s="416"/>
      <c r="AX5122" s="694"/>
      <c r="AY5122" s="641"/>
      <c r="AZ5122" s="385"/>
      <c r="BA5122" s="385"/>
      <c r="BB5122" s="416"/>
      <c r="BC5122" s="416"/>
      <c r="BD5122" s="416"/>
      <c r="BE5122" s="416"/>
      <c r="BF5122" s="416"/>
      <c r="BG5122" s="416"/>
      <c r="BH5122" s="416"/>
      <c r="BI5122" s="416"/>
      <c r="BJ5122" s="416"/>
    </row>
    <row r="5123" spans="10:62" x14ac:dyDescent="0.2">
      <c r="J5123" s="385"/>
      <c r="K5123" s="217"/>
      <c r="L5123" s="217"/>
      <c r="M5123" s="693"/>
      <c r="N5123" s="693"/>
      <c r="O5123" s="359"/>
      <c r="P5123" s="619"/>
      <c r="Q5123" s="672"/>
      <c r="R5123" s="672"/>
      <c r="S5123" s="672"/>
      <c r="T5123" s="385"/>
      <c r="U5123" s="385"/>
      <c r="V5123" s="385"/>
      <c r="W5123" s="385"/>
      <c r="X5123" s="693"/>
      <c r="Y5123" s="325"/>
      <c r="Z5123" s="308"/>
      <c r="AA5123" s="383"/>
      <c r="AC5123" s="325"/>
      <c r="AD5123" s="325"/>
      <c r="AF5123" s="383"/>
      <c r="AH5123" s="325"/>
      <c r="AI5123" s="325"/>
      <c r="AK5123" s="385"/>
      <c r="AL5123" s="385"/>
      <c r="AM5123" s="359"/>
      <c r="AN5123" s="385"/>
      <c r="AO5123" s="385"/>
      <c r="AP5123" s="385"/>
      <c r="AQ5123" s="385"/>
      <c r="AR5123" s="385"/>
      <c r="AS5123" s="385"/>
      <c r="AT5123" s="385"/>
      <c r="AU5123" s="359"/>
      <c r="AW5123" s="416"/>
      <c r="AX5123" s="694"/>
      <c r="AY5123" s="641"/>
      <c r="AZ5123" s="385"/>
      <c r="BA5123" s="385"/>
      <c r="BB5123" s="416"/>
      <c r="BC5123" s="416"/>
      <c r="BD5123" s="416"/>
      <c r="BE5123" s="416"/>
      <c r="BF5123" s="416"/>
      <c r="BG5123" s="416"/>
      <c r="BH5123" s="416"/>
      <c r="BI5123" s="416"/>
      <c r="BJ5123" s="416"/>
    </row>
    <row r="5124" spans="10:62" x14ac:dyDescent="0.2">
      <c r="J5124" s="385"/>
      <c r="K5124" s="217"/>
      <c r="L5124" s="217"/>
      <c r="M5124" s="693"/>
      <c r="N5124" s="693"/>
      <c r="O5124" s="359"/>
      <c r="P5124" s="619"/>
      <c r="Q5124" s="672"/>
      <c r="R5124" s="672"/>
      <c r="S5124" s="672"/>
      <c r="T5124" s="385"/>
      <c r="U5124" s="385"/>
      <c r="V5124" s="385"/>
      <c r="W5124" s="385"/>
      <c r="X5124" s="693"/>
      <c r="Y5124" s="325"/>
      <c r="Z5124" s="308"/>
      <c r="AA5124" s="383"/>
      <c r="AC5124" s="325"/>
      <c r="AD5124" s="325"/>
      <c r="AF5124" s="383"/>
      <c r="AH5124" s="325"/>
      <c r="AI5124" s="325"/>
      <c r="AK5124" s="385"/>
      <c r="AL5124" s="385"/>
      <c r="AM5124" s="359"/>
      <c r="AN5124" s="385"/>
      <c r="AO5124" s="385"/>
      <c r="AP5124" s="385"/>
      <c r="AQ5124" s="385"/>
      <c r="AR5124" s="385"/>
      <c r="AS5124" s="385"/>
      <c r="AT5124" s="385"/>
      <c r="AU5124" s="359"/>
      <c r="AW5124" s="416"/>
      <c r="AX5124" s="694"/>
      <c r="AY5124" s="641"/>
      <c r="AZ5124" s="385"/>
      <c r="BA5124" s="385"/>
      <c r="BB5124" s="416"/>
      <c r="BC5124" s="416"/>
      <c r="BD5124" s="416"/>
      <c r="BE5124" s="416"/>
      <c r="BF5124" s="416"/>
      <c r="BG5124" s="416"/>
      <c r="BH5124" s="416"/>
      <c r="BI5124" s="416"/>
      <c r="BJ5124" s="416"/>
    </row>
    <row r="5125" spans="10:62" x14ac:dyDescent="0.2">
      <c r="J5125" s="385"/>
      <c r="K5125" s="217"/>
      <c r="L5125" s="217"/>
      <c r="M5125" s="693"/>
      <c r="N5125" s="693"/>
      <c r="O5125" s="359"/>
      <c r="P5125" s="619"/>
      <c r="Q5125" s="672"/>
      <c r="R5125" s="672"/>
      <c r="S5125" s="672"/>
      <c r="T5125" s="385"/>
      <c r="U5125" s="385"/>
      <c r="V5125" s="385"/>
      <c r="W5125" s="385"/>
      <c r="X5125" s="693"/>
      <c r="Y5125" s="325"/>
      <c r="Z5125" s="308"/>
      <c r="AA5125" s="383"/>
      <c r="AC5125" s="325"/>
      <c r="AD5125" s="325"/>
      <c r="AF5125" s="383"/>
      <c r="AH5125" s="325"/>
      <c r="AI5125" s="325"/>
      <c r="AK5125" s="385"/>
      <c r="AL5125" s="385"/>
      <c r="AM5125" s="359"/>
      <c r="AN5125" s="385"/>
      <c r="AO5125" s="385"/>
      <c r="AP5125" s="385"/>
      <c r="AQ5125" s="385"/>
      <c r="AR5125" s="385"/>
      <c r="AS5125" s="385"/>
      <c r="AT5125" s="385"/>
      <c r="AU5125" s="359"/>
      <c r="AW5125" s="416"/>
      <c r="AX5125" s="694"/>
      <c r="AY5125" s="641"/>
      <c r="AZ5125" s="385"/>
      <c r="BA5125" s="385"/>
      <c r="BB5125" s="416"/>
      <c r="BC5125" s="416"/>
      <c r="BD5125" s="416"/>
      <c r="BE5125" s="416"/>
      <c r="BF5125" s="416"/>
      <c r="BG5125" s="416"/>
      <c r="BH5125" s="416"/>
      <c r="BI5125" s="416"/>
      <c r="BJ5125" s="416"/>
    </row>
    <row r="5126" spans="10:62" x14ac:dyDescent="0.2">
      <c r="J5126" s="385"/>
      <c r="K5126" s="217"/>
      <c r="L5126" s="217"/>
      <c r="M5126" s="693"/>
      <c r="N5126" s="693"/>
      <c r="O5126" s="359"/>
      <c r="P5126" s="619"/>
      <c r="Q5126" s="672"/>
      <c r="R5126" s="672"/>
      <c r="S5126" s="672"/>
      <c r="T5126" s="385"/>
      <c r="U5126" s="385"/>
      <c r="V5126" s="385"/>
      <c r="W5126" s="385"/>
      <c r="X5126" s="693"/>
      <c r="Y5126" s="325"/>
      <c r="Z5126" s="308"/>
      <c r="AA5126" s="383"/>
      <c r="AC5126" s="325"/>
      <c r="AD5126" s="325"/>
      <c r="AF5126" s="383"/>
      <c r="AH5126" s="325"/>
      <c r="AI5126" s="325"/>
      <c r="AK5126" s="385"/>
      <c r="AL5126" s="385"/>
      <c r="AM5126" s="359"/>
      <c r="AN5126" s="385"/>
      <c r="AO5126" s="385"/>
      <c r="AP5126" s="385"/>
      <c r="AQ5126" s="385"/>
      <c r="AR5126" s="385"/>
      <c r="AS5126" s="385"/>
      <c r="AT5126" s="385"/>
      <c r="AU5126" s="359"/>
      <c r="AW5126" s="416"/>
      <c r="AX5126" s="694"/>
      <c r="AY5126" s="641"/>
      <c r="AZ5126" s="385"/>
      <c r="BA5126" s="385"/>
      <c r="BB5126" s="416"/>
      <c r="BC5126" s="416"/>
      <c r="BD5126" s="416"/>
      <c r="BE5126" s="416"/>
      <c r="BF5126" s="416"/>
      <c r="BG5126" s="416"/>
      <c r="BH5126" s="416"/>
      <c r="BI5126" s="416"/>
      <c r="BJ5126" s="416"/>
    </row>
    <row r="5127" spans="10:62" x14ac:dyDescent="0.2">
      <c r="J5127" s="385"/>
      <c r="K5127" s="217"/>
      <c r="L5127" s="217"/>
      <c r="M5127" s="693"/>
      <c r="N5127" s="693"/>
      <c r="O5127" s="359"/>
      <c r="P5127" s="619"/>
      <c r="Q5127" s="672"/>
      <c r="R5127" s="672"/>
      <c r="S5127" s="672"/>
      <c r="T5127" s="385"/>
      <c r="U5127" s="385"/>
      <c r="V5127" s="385"/>
      <c r="W5127" s="385"/>
      <c r="X5127" s="693"/>
      <c r="Y5127" s="325"/>
      <c r="Z5127" s="308"/>
      <c r="AA5127" s="383"/>
      <c r="AC5127" s="325"/>
      <c r="AD5127" s="325"/>
      <c r="AF5127" s="383"/>
      <c r="AH5127" s="325"/>
      <c r="AI5127" s="325"/>
      <c r="AK5127" s="385"/>
      <c r="AL5127" s="385"/>
      <c r="AM5127" s="359"/>
      <c r="AN5127" s="385"/>
      <c r="AO5127" s="385"/>
      <c r="AP5127" s="385"/>
      <c r="AQ5127" s="385"/>
      <c r="AR5127" s="385"/>
      <c r="AS5127" s="385"/>
      <c r="AT5127" s="385"/>
      <c r="AU5127" s="359"/>
      <c r="AW5127" s="416"/>
      <c r="AX5127" s="694"/>
      <c r="AY5127" s="641"/>
      <c r="AZ5127" s="385"/>
      <c r="BA5127" s="385"/>
      <c r="BB5127" s="416"/>
      <c r="BC5127" s="416"/>
      <c r="BD5127" s="416"/>
      <c r="BE5127" s="416"/>
      <c r="BF5127" s="416"/>
      <c r="BG5127" s="416"/>
      <c r="BH5127" s="416"/>
      <c r="BI5127" s="416"/>
      <c r="BJ5127" s="416"/>
    </row>
    <row r="5128" spans="10:62" x14ac:dyDescent="0.2">
      <c r="J5128" s="385"/>
      <c r="K5128" s="217"/>
      <c r="L5128" s="217"/>
      <c r="M5128" s="693"/>
      <c r="N5128" s="693"/>
      <c r="O5128" s="359"/>
      <c r="P5128" s="619"/>
      <c r="Q5128" s="672"/>
      <c r="R5128" s="672"/>
      <c r="S5128" s="672"/>
      <c r="T5128" s="385"/>
      <c r="U5128" s="385"/>
      <c r="V5128" s="385"/>
      <c r="W5128" s="385"/>
      <c r="X5128" s="693"/>
      <c r="Y5128" s="325"/>
      <c r="Z5128" s="308"/>
      <c r="AA5128" s="383"/>
      <c r="AC5128" s="325"/>
      <c r="AD5128" s="325"/>
      <c r="AF5128" s="383"/>
      <c r="AH5128" s="325"/>
      <c r="AI5128" s="325"/>
      <c r="AK5128" s="385"/>
      <c r="AL5128" s="385"/>
      <c r="AM5128" s="359"/>
      <c r="AN5128" s="385"/>
      <c r="AO5128" s="385"/>
      <c r="AP5128" s="385"/>
      <c r="AQ5128" s="385"/>
      <c r="AR5128" s="385"/>
      <c r="AS5128" s="385"/>
      <c r="AT5128" s="385"/>
      <c r="AU5128" s="359"/>
      <c r="AW5128" s="416"/>
      <c r="AX5128" s="694"/>
      <c r="AY5128" s="641"/>
      <c r="AZ5128" s="385"/>
      <c r="BA5128" s="385"/>
      <c r="BB5128" s="416"/>
      <c r="BC5128" s="416"/>
      <c r="BD5128" s="416"/>
      <c r="BE5128" s="416"/>
      <c r="BF5128" s="416"/>
      <c r="BG5128" s="416"/>
      <c r="BH5128" s="416"/>
      <c r="BI5128" s="416"/>
      <c r="BJ5128" s="416"/>
    </row>
    <row r="5129" spans="10:62" x14ac:dyDescent="0.2">
      <c r="J5129" s="385"/>
      <c r="K5129" s="217"/>
      <c r="L5129" s="217"/>
      <c r="M5129" s="693"/>
      <c r="N5129" s="693"/>
      <c r="O5129" s="359"/>
      <c r="P5129" s="619"/>
      <c r="Q5129" s="672"/>
      <c r="R5129" s="672"/>
      <c r="S5129" s="672"/>
      <c r="T5129" s="385"/>
      <c r="U5129" s="385"/>
      <c r="V5129" s="385"/>
      <c r="W5129" s="385"/>
      <c r="X5129" s="693"/>
      <c r="Y5129" s="325"/>
      <c r="Z5129" s="308"/>
      <c r="AA5129" s="383"/>
      <c r="AC5129" s="325"/>
      <c r="AD5129" s="325"/>
      <c r="AF5129" s="383"/>
      <c r="AH5129" s="325"/>
      <c r="AI5129" s="325"/>
      <c r="AK5129" s="385"/>
      <c r="AL5129" s="385"/>
      <c r="AM5129" s="359"/>
      <c r="AN5129" s="385"/>
      <c r="AO5129" s="385"/>
      <c r="AP5129" s="385"/>
      <c r="AQ5129" s="385"/>
      <c r="AR5129" s="385"/>
      <c r="AS5129" s="385"/>
      <c r="AT5129" s="385"/>
      <c r="AU5129" s="359"/>
      <c r="AW5129" s="416"/>
      <c r="AX5129" s="694"/>
      <c r="AY5129" s="641"/>
      <c r="AZ5129" s="385"/>
      <c r="BA5129" s="385"/>
      <c r="BB5129" s="416"/>
      <c r="BC5129" s="416"/>
      <c r="BD5129" s="416"/>
      <c r="BE5129" s="416"/>
      <c r="BF5129" s="416"/>
      <c r="BG5129" s="416"/>
      <c r="BH5129" s="416"/>
      <c r="BI5129" s="416"/>
      <c r="BJ5129" s="416"/>
    </row>
    <row r="5130" spans="10:62" x14ac:dyDescent="0.2">
      <c r="J5130" s="385"/>
      <c r="K5130" s="217"/>
      <c r="L5130" s="217"/>
      <c r="M5130" s="693"/>
      <c r="N5130" s="693"/>
      <c r="O5130" s="359"/>
      <c r="P5130" s="619"/>
      <c r="Q5130" s="672"/>
      <c r="R5130" s="672"/>
      <c r="S5130" s="672"/>
      <c r="T5130" s="385"/>
      <c r="U5130" s="385"/>
      <c r="V5130" s="385"/>
      <c r="W5130" s="385"/>
      <c r="X5130" s="693"/>
      <c r="Y5130" s="325"/>
      <c r="Z5130" s="308"/>
      <c r="AA5130" s="383"/>
      <c r="AC5130" s="325"/>
      <c r="AD5130" s="325"/>
      <c r="AF5130" s="383"/>
      <c r="AH5130" s="325"/>
      <c r="AI5130" s="325"/>
      <c r="AK5130" s="385"/>
      <c r="AL5130" s="385"/>
      <c r="AM5130" s="359"/>
      <c r="AN5130" s="385"/>
      <c r="AO5130" s="385"/>
      <c r="AP5130" s="385"/>
      <c r="AQ5130" s="385"/>
      <c r="AR5130" s="385"/>
      <c r="AS5130" s="385"/>
      <c r="AT5130" s="385"/>
      <c r="AU5130" s="359"/>
      <c r="AW5130" s="416"/>
      <c r="AX5130" s="694"/>
      <c r="AY5130" s="641"/>
      <c r="AZ5130" s="385"/>
      <c r="BA5130" s="385"/>
      <c r="BB5130" s="416"/>
      <c r="BC5130" s="416"/>
      <c r="BD5130" s="416"/>
      <c r="BE5130" s="416"/>
      <c r="BF5130" s="416"/>
      <c r="BG5130" s="416"/>
      <c r="BH5130" s="416"/>
      <c r="BI5130" s="416"/>
      <c r="BJ5130" s="416"/>
    </row>
    <row r="5131" spans="10:62" x14ac:dyDescent="0.2">
      <c r="J5131" s="385"/>
      <c r="K5131" s="217"/>
      <c r="L5131" s="217"/>
      <c r="M5131" s="693"/>
      <c r="N5131" s="693"/>
      <c r="O5131" s="359"/>
      <c r="P5131" s="619"/>
      <c r="Q5131" s="672"/>
      <c r="R5131" s="672"/>
      <c r="S5131" s="672"/>
      <c r="T5131" s="385"/>
      <c r="U5131" s="385"/>
      <c r="V5131" s="385"/>
      <c r="W5131" s="385"/>
      <c r="X5131" s="693"/>
      <c r="Y5131" s="325"/>
      <c r="Z5131" s="308"/>
      <c r="AA5131" s="383"/>
      <c r="AC5131" s="325"/>
      <c r="AD5131" s="325"/>
      <c r="AF5131" s="383"/>
      <c r="AH5131" s="325"/>
      <c r="AI5131" s="325"/>
      <c r="AK5131" s="385"/>
      <c r="AL5131" s="385"/>
      <c r="AM5131" s="359"/>
      <c r="AN5131" s="385"/>
      <c r="AO5131" s="385"/>
      <c r="AP5131" s="385"/>
      <c r="AQ5131" s="385"/>
      <c r="AR5131" s="385"/>
      <c r="AS5131" s="385"/>
      <c r="AT5131" s="385"/>
      <c r="AU5131" s="359"/>
      <c r="AW5131" s="416"/>
      <c r="AX5131" s="694"/>
      <c r="AY5131" s="641"/>
      <c r="AZ5131" s="385"/>
      <c r="BA5131" s="385"/>
      <c r="BB5131" s="416"/>
      <c r="BC5131" s="416"/>
      <c r="BD5131" s="416"/>
      <c r="BE5131" s="416"/>
      <c r="BF5131" s="416"/>
      <c r="BG5131" s="416"/>
      <c r="BH5131" s="416"/>
      <c r="BI5131" s="416"/>
      <c r="BJ5131" s="416"/>
    </row>
  </sheetData>
  <mergeCells count="2">
    <mergeCell ref="BK6:BK7"/>
    <mergeCell ref="BL6:BL7"/>
  </mergeCells>
  <conditionalFormatting sqref="AB13">
    <cfRule type="cellIs" dxfId="3" priority="11" operator="lessThan">
      <formula>0.35</formula>
    </cfRule>
    <cfRule type="cellIs" dxfId="2" priority="12" operator="lessThan">
      <formula>0.25</formula>
    </cfRule>
  </conditionalFormatting>
  <conditionalFormatting sqref="AB688:AB695">
    <cfRule type="cellIs" dxfId="1" priority="86" operator="lessThan">
      <formula>0.25</formula>
    </cfRule>
    <cfRule type="cellIs" dxfId="0" priority="87" operator="lessThan">
      <formula>0.35</formula>
    </cfRule>
  </conditionalFormatting>
  <printOptions gridLinesSet="0"/>
  <pageMargins left="0.25" right="0" top="0.25" bottom="0.34" header="0" footer="0.19"/>
  <pageSetup scale="75" fitToHeight="4" orientation="portrait" r:id="rId1"/>
  <headerFooter alignWithMargins="0">
    <oddHeader>&amp;C&amp;A</oddHeader>
    <oddFooter>&amp;CPage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codeName="Sheet4">
    <tabColor rgb="FFFFCCFF"/>
  </sheetPr>
  <dimension ref="A1:FV776"/>
  <sheetViews>
    <sheetView showGridLines="0" zoomScaleNormal="100" zoomScaleSheetLayoutView="100" workbookViewId="0">
      <pane xSplit="9" ySplit="12" topLeftCell="EJ651" activePane="bottomRight" state="frozen"/>
      <selection activeCell="D1681" sqref="D1681"/>
      <selection pane="topRight" activeCell="D1681" sqref="D1681"/>
      <selection pane="bottomLeft" activeCell="D1681" sqref="D1681"/>
      <selection pane="bottomRight" activeCell="D1681" sqref="D1681"/>
    </sheetView>
  </sheetViews>
  <sheetFormatPr defaultColWidth="7.33203125" defaultRowHeight="11.25" x14ac:dyDescent="0.2"/>
  <cols>
    <col min="1" max="2" width="7.33203125" style="18"/>
    <col min="3" max="3" width="35.83203125" style="18" customWidth="1"/>
    <col min="4" max="4" width="66.6640625" style="34" customWidth="1"/>
    <col min="5" max="5" width="43" style="453" customWidth="1"/>
    <col min="6" max="6" width="6.5" style="187" customWidth="1"/>
    <col min="7" max="7" width="5.6640625" style="25" customWidth="1"/>
    <col min="8" max="8" width="12.5" style="42" customWidth="1"/>
    <col min="9" max="9" width="10.1640625" style="34" customWidth="1"/>
    <col min="10" max="10" width="9.1640625" style="35" hidden="1" customWidth="1"/>
    <col min="11" max="11" width="17.1640625" style="187" hidden="1" customWidth="1"/>
    <col min="12" max="12" width="15.1640625" style="187" hidden="1" customWidth="1"/>
    <col min="13" max="14" width="9.83203125" style="313" hidden="1" customWidth="1"/>
    <col min="15" max="15" width="10.83203125" style="83" customWidth="1"/>
    <col min="16" max="16" width="10.1640625" style="32" customWidth="1"/>
    <col min="17" max="18" width="9.6640625" style="33" customWidth="1"/>
    <col min="19" max="19" width="13.5" style="33" customWidth="1"/>
    <col min="20" max="20" width="13.6640625" style="71" customWidth="1"/>
    <col min="21" max="21" width="15.33203125" style="71" customWidth="1"/>
    <col min="22" max="22" width="10.1640625" style="25" customWidth="1"/>
    <col min="23" max="23" width="7.33203125" style="25" customWidth="1"/>
    <col min="24" max="24" width="10.1640625" style="313" customWidth="1"/>
    <col min="25" max="25" width="11.5" style="317" customWidth="1"/>
    <col min="26" max="26" width="9.5" style="308" customWidth="1"/>
    <col min="27" max="27" width="7.33203125" style="3" customWidth="1"/>
    <col min="28" max="28" width="7.33203125" style="383" customWidth="1"/>
    <col min="29" max="30" width="11" style="317" customWidth="1"/>
    <col min="31" max="31" width="9.5" style="308" customWidth="1"/>
    <col min="32" max="32" width="7.33203125" style="3" customWidth="1"/>
    <col min="33" max="33" width="7.33203125" style="383" customWidth="1"/>
    <col min="34" max="34" width="11.6640625" style="317" customWidth="1"/>
    <col min="35" max="35" width="11" style="317" customWidth="1"/>
    <col min="36" max="36" width="9.6640625" style="308" customWidth="1"/>
    <col min="37" max="38" width="7.33203125" style="89" customWidth="1"/>
    <col min="39" max="39" width="13.5" style="25" customWidth="1"/>
    <col min="40" max="40" width="8.6640625" style="89" customWidth="1"/>
    <col min="41" max="42" width="7.33203125" style="89" customWidth="1"/>
    <col min="43" max="43" width="12.1640625" style="25" customWidth="1"/>
    <col min="44" max="44" width="11" style="89" customWidth="1"/>
    <col min="45" max="45" width="9" style="25" customWidth="1"/>
    <col min="46" max="46" width="7.33203125" style="89" customWidth="1"/>
    <col min="47" max="47" width="11.5" style="40" customWidth="1"/>
    <col min="48" max="48" width="11.33203125" style="248" customWidth="1"/>
    <col min="49" max="49" width="7.33203125" style="248" customWidth="1"/>
    <col min="50" max="50" width="8.33203125" style="466" customWidth="1"/>
    <col min="51" max="51" width="9.1640625" style="206" customWidth="1"/>
    <col min="52" max="52" width="9.1640625" style="25" customWidth="1"/>
    <col min="53" max="53" width="7.33203125" style="314" customWidth="1"/>
    <col min="54" max="54" width="9" style="248" customWidth="1"/>
    <col min="55" max="55" width="10.33203125" style="248" customWidth="1"/>
    <col min="56" max="56" width="8.83203125" style="248" customWidth="1"/>
    <col min="57" max="57" width="9.1640625" style="248" customWidth="1"/>
    <col min="58" max="58" width="9.5" style="248" customWidth="1"/>
    <col min="59" max="59" width="12" style="248" customWidth="1"/>
    <col min="60" max="60" width="12.1640625" style="248" customWidth="1"/>
    <col min="61" max="61" width="9.83203125" style="248" customWidth="1"/>
    <col min="62" max="62" width="9" style="248" customWidth="1"/>
    <col min="63" max="63" width="11" style="314" customWidth="1"/>
    <col min="64" max="64" width="14.33203125" style="314" customWidth="1"/>
    <col min="65" max="73" width="7.33203125" style="314" customWidth="1"/>
    <col min="74" max="74" width="11.5" style="314" customWidth="1"/>
    <col min="75" max="75" width="6.5" style="314" customWidth="1"/>
    <col min="76" max="76" width="9.83203125" style="27" customWidth="1"/>
    <col min="77" max="77" width="10.1640625" style="27" customWidth="1"/>
    <col min="78" max="78" width="7.33203125" style="27" customWidth="1"/>
    <col min="79" max="79" width="9.6640625" style="27" customWidth="1"/>
    <col min="80" max="81" width="7.33203125" style="27" customWidth="1"/>
    <col min="82" max="82" width="8.33203125" style="27" customWidth="1"/>
    <col min="83" max="83" width="7.33203125" style="27" customWidth="1"/>
    <col min="84" max="84" width="8.5" style="27" customWidth="1"/>
    <col min="85" max="85" width="9.33203125" style="25" customWidth="1"/>
    <col min="86" max="86" width="10.1640625" style="25" customWidth="1"/>
    <col min="87" max="87" width="10.6640625" style="25" customWidth="1"/>
    <col min="88" max="88" width="3" style="573" customWidth="1"/>
    <col min="89" max="89" width="9.83203125" style="27" customWidth="1"/>
    <col min="90" max="90" width="10.1640625" style="27" customWidth="1"/>
    <col min="91" max="91" width="7.33203125" style="27" customWidth="1"/>
    <col min="92" max="92" width="9.6640625" style="27" customWidth="1"/>
    <col min="93" max="93" width="7.33203125" style="27" customWidth="1"/>
    <col min="94" max="94" width="8.33203125" style="27" customWidth="1"/>
    <col min="95" max="95" width="7.33203125" style="27" customWidth="1"/>
    <col min="96" max="96" width="8.5" style="27" customWidth="1"/>
    <col min="97" max="100" width="10.6640625" style="25" customWidth="1"/>
    <col min="101" max="101" width="7.33203125" style="348" customWidth="1"/>
    <col min="102" max="102" width="12.33203125" style="348" customWidth="1"/>
    <col min="103" max="103" width="10.6640625" style="348" customWidth="1"/>
    <col min="104" max="104" width="12.33203125" style="348" customWidth="1"/>
    <col min="105" max="105" width="10.6640625" style="348" customWidth="1"/>
    <col min="106" max="106" width="12.33203125" style="348" customWidth="1"/>
    <col min="107" max="107" width="10.6640625" style="348" customWidth="1"/>
    <col min="108" max="108" width="12.33203125" style="18" customWidth="1"/>
    <col min="109" max="109" width="7.33203125" style="18" customWidth="1"/>
    <col min="110" max="110" width="18.83203125" style="18" customWidth="1"/>
    <col min="111" max="111" width="7.33203125" style="18" customWidth="1"/>
    <col min="112" max="112" width="12.33203125" style="348" customWidth="1"/>
    <col min="113" max="113" width="10.6640625" style="348" customWidth="1"/>
    <col min="114" max="114" width="12.33203125" style="348" customWidth="1"/>
    <col min="115" max="115" width="10.6640625" style="348" customWidth="1"/>
    <col min="116" max="116" width="12.33203125" style="348" customWidth="1"/>
    <col min="117" max="117" width="10.6640625" style="348" customWidth="1"/>
    <col min="118" max="118" width="12.33203125" style="348" customWidth="1"/>
    <col min="119" max="119" width="10.6640625" style="348" customWidth="1"/>
    <col min="120" max="120" width="12.33203125" style="348" customWidth="1"/>
    <col min="121" max="121" width="10.6640625" style="348" customWidth="1"/>
    <col min="122" max="122" width="11.6640625" style="18" customWidth="1"/>
    <col min="123" max="123" width="7.33203125" style="18" customWidth="1"/>
    <col min="124" max="124" width="11.6640625" style="18" customWidth="1"/>
    <col min="125" max="125" width="7.33203125" style="18" customWidth="1"/>
    <col min="126" max="126" width="10.33203125" style="18" customWidth="1"/>
    <col min="127" max="127" width="7.33203125" style="18" customWidth="1"/>
    <col min="128" max="128" width="12.33203125" style="348" customWidth="1"/>
    <col min="129" max="129" width="10.6640625" style="348" customWidth="1"/>
    <col min="130" max="130" width="11.6640625" style="18" customWidth="1"/>
    <col min="131" max="131" width="8.33203125" style="18" customWidth="1"/>
    <col min="132" max="132" width="12.33203125" style="348" customWidth="1"/>
    <col min="133" max="133" width="10.6640625" style="348" customWidth="1"/>
    <col min="134" max="134" width="12.33203125" style="348" customWidth="1"/>
    <col min="135" max="135" width="10.6640625" style="348" customWidth="1"/>
    <col min="136" max="136" width="12.33203125" style="348" customWidth="1"/>
    <col min="137" max="137" width="10.6640625" style="348" customWidth="1"/>
    <col min="138" max="139" width="10.83203125" style="348" customWidth="1"/>
    <col min="140" max="141" width="7.33203125" style="18" customWidth="1"/>
    <col min="142" max="142" width="12.33203125" style="348" customWidth="1"/>
    <col min="143" max="143" width="10.6640625" style="348" customWidth="1"/>
    <col min="144" max="177" width="7.33203125" style="18" customWidth="1"/>
    <col min="178" max="16384" width="7.33203125" style="18"/>
  </cols>
  <sheetData>
    <row r="1" spans="1:178" x14ac:dyDescent="0.2">
      <c r="C1" s="467" t="s">
        <v>1078</v>
      </c>
      <c r="D1" s="46" t="s">
        <v>149</v>
      </c>
      <c r="E1" s="67"/>
      <c r="F1" s="208"/>
      <c r="G1" s="40"/>
      <c r="H1" s="35"/>
      <c r="K1" s="68" t="s">
        <v>1142</v>
      </c>
      <c r="L1" s="18"/>
      <c r="M1" s="230"/>
      <c r="N1" s="230"/>
      <c r="O1" s="337" t="s">
        <v>1412</v>
      </c>
      <c r="Q1" s="89"/>
      <c r="R1" s="89"/>
      <c r="S1" s="89"/>
      <c r="T1" s="475" t="e">
        <f>'Retail Pricing'!#REF!</f>
        <v>#REF!</v>
      </c>
      <c r="U1" s="473" t="s">
        <v>2</v>
      </c>
      <c r="W1" s="231">
        <v>0.19</v>
      </c>
      <c r="X1" s="28" t="s">
        <v>296</v>
      </c>
      <c r="Y1" s="124">
        <v>1</v>
      </c>
      <c r="Z1" s="304">
        <v>1</v>
      </c>
      <c r="AA1" s="533" t="s">
        <v>298</v>
      </c>
      <c r="AB1" s="531"/>
      <c r="AC1" s="232"/>
      <c r="AD1" s="79">
        <v>0.98</v>
      </c>
      <c r="AE1" s="378">
        <v>0.98</v>
      </c>
      <c r="AF1" s="531" t="s">
        <v>536</v>
      </c>
      <c r="AG1" s="532"/>
      <c r="AH1" s="136"/>
      <c r="AI1" s="141">
        <v>0.75</v>
      </c>
      <c r="AJ1" s="378">
        <v>0.75</v>
      </c>
      <c r="AK1" s="531" t="s">
        <v>536</v>
      </c>
      <c r="AL1" s="532"/>
      <c r="AM1" s="233"/>
      <c r="AN1" s="383"/>
      <c r="AO1" s="531" t="s">
        <v>536</v>
      </c>
      <c r="AP1" s="532"/>
      <c r="AQ1" s="149">
        <v>0.65</v>
      </c>
      <c r="AR1" s="378">
        <v>0.65</v>
      </c>
      <c r="AS1" s="531"/>
      <c r="AT1" s="532"/>
      <c r="AU1" s="154"/>
      <c r="AV1" s="161"/>
      <c r="AW1" s="234"/>
      <c r="AX1" s="173"/>
      <c r="AY1" s="333" t="s">
        <v>106</v>
      </c>
      <c r="AZ1" s="333" t="s">
        <v>106</v>
      </c>
      <c r="BA1" s="235"/>
      <c r="BB1" s="236"/>
      <c r="BC1" s="237"/>
      <c r="BD1" s="238"/>
      <c r="BE1" s="239"/>
      <c r="BF1" s="500"/>
      <c r="BG1" s="503"/>
      <c r="BH1" s="240"/>
      <c r="BI1" s="241"/>
      <c r="BJ1" s="242"/>
      <c r="BK1" s="25"/>
      <c r="BL1" s="25"/>
      <c r="BM1" s="243" t="e">
        <f>SUM('Retail Pricing'!#REF!)</f>
        <v>#REF!</v>
      </c>
      <c r="BN1" s="243" t="e">
        <f>SUM('Retail Pricing'!#REF!)</f>
        <v>#REF!</v>
      </c>
      <c r="BO1" s="243" t="e">
        <f>SUM('Retail Pricing'!#REF!)</f>
        <v>#REF!</v>
      </c>
      <c r="BP1" s="243" t="e">
        <f>SUM('Retail Pricing'!#REF!)</f>
        <v>#REF!</v>
      </c>
      <c r="BQ1" s="243" t="e">
        <f>SUM('Retail Pricing'!#REF!)</f>
        <v>#REF!</v>
      </c>
      <c r="BR1" s="243"/>
      <c r="BS1" s="243"/>
      <c r="BT1" s="243"/>
      <c r="BU1" s="243"/>
      <c r="BV1" s="744" t="s">
        <v>2179</v>
      </c>
      <c r="BW1" s="76">
        <v>100</v>
      </c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570"/>
      <c r="CK1" s="579" t="s">
        <v>1826</v>
      </c>
      <c r="CL1" s="578"/>
      <c r="CM1" s="580">
        <v>0.1</v>
      </c>
      <c r="CN1" s="578"/>
      <c r="CO1" s="244"/>
      <c r="CP1" s="244"/>
      <c r="CQ1" s="244"/>
      <c r="CR1" s="244"/>
      <c r="CS1" s="244"/>
      <c r="CT1" s="244"/>
      <c r="CU1" s="244"/>
      <c r="CV1" s="244"/>
      <c r="CW1" s="460"/>
      <c r="CX1" s="484" t="s">
        <v>1069</v>
      </c>
      <c r="CY1" s="373"/>
      <c r="CZ1" s="367">
        <v>43861</v>
      </c>
      <c r="DA1" s="373"/>
      <c r="DB1" s="484">
        <v>43827</v>
      </c>
      <c r="DC1" s="373"/>
      <c r="DD1" s="367">
        <v>43830</v>
      </c>
      <c r="DE1" s="373"/>
      <c r="DF1" s="367">
        <v>43830</v>
      </c>
      <c r="DG1" s="373"/>
      <c r="DH1" s="367">
        <v>43830</v>
      </c>
      <c r="DI1" s="373"/>
      <c r="DJ1" s="367">
        <v>43803</v>
      </c>
      <c r="DK1" s="373"/>
      <c r="DL1" s="367">
        <v>43830</v>
      </c>
      <c r="DM1" s="373"/>
      <c r="DN1" s="367">
        <v>43830</v>
      </c>
      <c r="DO1" s="373"/>
      <c r="DP1" s="367" t="s">
        <v>1069</v>
      </c>
      <c r="DQ1" s="373"/>
      <c r="DR1" s="367">
        <v>43830</v>
      </c>
      <c r="DS1" s="373"/>
      <c r="DT1" s="367">
        <v>43830</v>
      </c>
      <c r="DU1" s="373"/>
      <c r="DV1" s="367">
        <v>43830</v>
      </c>
      <c r="DW1" s="373"/>
      <c r="DX1" s="367" t="s">
        <v>1069</v>
      </c>
      <c r="DY1" s="373"/>
      <c r="DZ1" s="367">
        <v>43905</v>
      </c>
      <c r="EA1" s="373"/>
      <c r="EB1" s="367" t="s">
        <v>1069</v>
      </c>
      <c r="EC1" s="373"/>
      <c r="ED1" s="367" t="s">
        <v>1069</v>
      </c>
      <c r="EE1" s="373"/>
      <c r="EF1" s="367" t="s">
        <v>1069</v>
      </c>
      <c r="EG1" s="373"/>
      <c r="EH1" s="484">
        <v>43861</v>
      </c>
      <c r="EI1" s="742"/>
      <c r="EJ1" s="367">
        <v>43921</v>
      </c>
      <c r="EK1" s="373"/>
      <c r="EL1" s="367">
        <v>43830</v>
      </c>
      <c r="EM1" s="373"/>
    </row>
    <row r="2" spans="1:178" x14ac:dyDescent="0.2">
      <c r="C2" s="559" t="s">
        <v>1706</v>
      </c>
      <c r="D2" s="63"/>
      <c r="E2" s="67"/>
      <c r="F2" s="208"/>
      <c r="G2" s="352">
        <v>0.05</v>
      </c>
      <c r="H2" s="41" t="s">
        <v>574</v>
      </c>
      <c r="K2" s="68" t="s">
        <v>1143</v>
      </c>
      <c r="L2" s="18"/>
      <c r="M2" s="230"/>
      <c r="N2" s="230"/>
      <c r="Q2" s="89"/>
      <c r="R2" s="89"/>
      <c r="S2" s="89"/>
      <c r="T2" s="475" t="e">
        <f>'Retail Pricing'!#REF!</f>
        <v>#REF!</v>
      </c>
      <c r="U2" s="473" t="s">
        <v>73</v>
      </c>
      <c r="W2" s="245" t="s">
        <v>3</v>
      </c>
      <c r="X2" s="28" t="s">
        <v>297</v>
      </c>
      <c r="Y2" s="246"/>
      <c r="Z2" s="437"/>
      <c r="AA2" s="533" t="s">
        <v>299</v>
      </c>
      <c r="AB2" s="534">
        <v>0</v>
      </c>
      <c r="AC2" s="247"/>
      <c r="AD2" s="79">
        <v>0.9</v>
      </c>
      <c r="AE2" s="308">
        <v>0.9</v>
      </c>
      <c r="AF2" s="535" t="s">
        <v>299</v>
      </c>
      <c r="AG2" s="534">
        <v>0</v>
      </c>
      <c r="AH2" s="136"/>
      <c r="AI2" s="141">
        <v>0.75</v>
      </c>
      <c r="AJ2" s="308">
        <v>0.75</v>
      </c>
      <c r="AK2" s="535" t="s">
        <v>299</v>
      </c>
      <c r="AL2" s="534">
        <v>0.03</v>
      </c>
      <c r="AM2" s="233"/>
      <c r="AN2" s="383"/>
      <c r="AO2" s="535" t="s">
        <v>299</v>
      </c>
      <c r="AP2" s="534">
        <v>0.03</v>
      </c>
      <c r="AQ2" s="149">
        <v>0.75</v>
      </c>
      <c r="AR2" s="89">
        <v>0.75</v>
      </c>
      <c r="AS2" s="535" t="s">
        <v>299</v>
      </c>
      <c r="AT2" s="534">
        <v>0</v>
      </c>
      <c r="AU2" s="154"/>
      <c r="AV2" s="242"/>
      <c r="AX2" s="249"/>
      <c r="BA2" s="235"/>
      <c r="BB2" s="468" t="s">
        <v>1685</v>
      </c>
      <c r="BC2" s="237"/>
      <c r="BD2" s="238"/>
      <c r="BE2" s="239"/>
      <c r="BF2" s="500"/>
      <c r="BG2" s="503"/>
      <c r="BH2" s="240"/>
      <c r="BI2" s="241"/>
      <c r="BJ2" s="242"/>
      <c r="BK2" s="25"/>
      <c r="BL2" s="25"/>
      <c r="BM2" s="243"/>
      <c r="BN2" s="243"/>
      <c r="BO2" s="243"/>
      <c r="BP2" s="243"/>
      <c r="BQ2" s="243"/>
      <c r="BR2" s="243"/>
      <c r="BS2" s="243"/>
      <c r="BT2" s="243"/>
      <c r="BU2" s="243"/>
      <c r="BV2" s="25"/>
      <c r="BW2" s="76"/>
      <c r="BX2" s="42"/>
      <c r="BY2" s="42"/>
      <c r="BZ2" s="42"/>
      <c r="CA2" s="42"/>
      <c r="CB2" s="339"/>
      <c r="CC2" s="339"/>
      <c r="CD2" s="339"/>
      <c r="CE2" s="339"/>
      <c r="CF2" s="339"/>
      <c r="CG2" s="42"/>
      <c r="CH2" s="42"/>
      <c r="CI2" s="42"/>
      <c r="CJ2" s="571"/>
      <c r="CK2" s="42"/>
      <c r="CL2" s="42"/>
      <c r="CM2" s="42"/>
      <c r="CN2" s="42"/>
      <c r="CO2" s="339"/>
      <c r="CP2" s="339"/>
      <c r="CQ2" s="339"/>
      <c r="CR2" s="339"/>
      <c r="CS2" s="42"/>
      <c r="CT2" s="42"/>
      <c r="CU2" s="42"/>
      <c r="CV2" s="42"/>
      <c r="CW2" s="461"/>
      <c r="CX2" s="485" t="s">
        <v>1065</v>
      </c>
      <c r="CY2" s="376"/>
      <c r="CZ2" s="340" t="s">
        <v>1821</v>
      </c>
      <c r="DA2" s="376"/>
      <c r="DB2" s="485" t="s">
        <v>2174</v>
      </c>
      <c r="DC2" s="376"/>
      <c r="DD2" s="340" t="s">
        <v>2143</v>
      </c>
      <c r="DE2" s="376"/>
      <c r="DF2" s="340" t="s">
        <v>2139</v>
      </c>
      <c r="DG2" s="376"/>
      <c r="DH2" s="340" t="s">
        <v>2150</v>
      </c>
      <c r="DI2" s="376"/>
      <c r="DJ2" s="340" t="s">
        <v>2136</v>
      </c>
      <c r="DK2" s="376"/>
      <c r="DL2" s="340" t="s">
        <v>2154</v>
      </c>
      <c r="DM2" s="376"/>
      <c r="DN2" s="340" t="s">
        <v>2157</v>
      </c>
      <c r="DO2" s="376"/>
      <c r="DP2" s="340" t="s">
        <v>2159</v>
      </c>
      <c r="DQ2" s="376"/>
      <c r="DR2" s="340" t="s">
        <v>2130</v>
      </c>
      <c r="DS2" s="376"/>
      <c r="DT2" s="340" t="s">
        <v>1398</v>
      </c>
      <c r="DU2" s="376"/>
      <c r="DV2" s="340" t="s">
        <v>2134</v>
      </c>
      <c r="DW2" s="376"/>
      <c r="DX2" s="340" t="s">
        <v>2160</v>
      </c>
      <c r="DY2" s="376"/>
      <c r="DZ2" s="340" t="s">
        <v>2141</v>
      </c>
      <c r="EA2" s="376"/>
      <c r="EB2" s="340" t="s">
        <v>2167</v>
      </c>
      <c r="EC2" s="376"/>
      <c r="ED2" s="340" t="s">
        <v>2166</v>
      </c>
      <c r="EE2" s="376"/>
      <c r="EF2" s="340" t="s">
        <v>2165</v>
      </c>
      <c r="EG2" s="376"/>
      <c r="EH2" s="485" t="s">
        <v>1819</v>
      </c>
      <c r="EI2" s="719"/>
      <c r="EJ2" s="340" t="s">
        <v>2137</v>
      </c>
      <c r="EK2" s="376"/>
      <c r="EL2" s="340" t="s">
        <v>2170</v>
      </c>
      <c r="EM2" s="376"/>
    </row>
    <row r="3" spans="1:178" x14ac:dyDescent="0.2">
      <c r="C3" s="56" t="s">
        <v>1077</v>
      </c>
      <c r="D3" s="63"/>
      <c r="E3" s="386"/>
      <c r="F3" s="208"/>
      <c r="G3" s="352"/>
      <c r="H3" s="41"/>
      <c r="K3" s="68" t="s">
        <v>548</v>
      </c>
      <c r="L3" s="69"/>
      <c r="M3" s="230"/>
      <c r="N3" s="230"/>
      <c r="Q3" s="89"/>
      <c r="R3" s="89"/>
      <c r="S3" s="89"/>
      <c r="T3" s="475" t="e">
        <f>'Retail Pricing'!#REF!</f>
        <v>#REF!</v>
      </c>
      <c r="U3" s="474" t="s">
        <v>39</v>
      </c>
      <c r="W3" s="245"/>
      <c r="X3" s="28"/>
      <c r="Y3" s="246"/>
      <c r="Z3" s="437"/>
      <c r="AA3" s="533"/>
      <c r="AB3" s="534"/>
      <c r="AC3" s="247"/>
      <c r="AD3" s="79"/>
      <c r="AF3" s="535"/>
      <c r="AG3" s="534"/>
      <c r="AH3" s="136"/>
      <c r="AI3" s="141"/>
      <c r="AK3" s="535"/>
      <c r="AL3" s="534"/>
      <c r="AM3" s="233"/>
      <c r="AN3" s="383"/>
      <c r="AO3" s="535"/>
      <c r="AP3" s="534"/>
      <c r="AQ3" s="149"/>
      <c r="AS3" s="535"/>
      <c r="AT3" s="534"/>
      <c r="AU3" s="154"/>
      <c r="AV3" s="242"/>
      <c r="AX3" s="249"/>
      <c r="BA3" s="235"/>
      <c r="BB3" s="236" t="s">
        <v>2104</v>
      </c>
      <c r="BC3" s="237" t="s">
        <v>2105</v>
      </c>
      <c r="BD3" s="238" t="s">
        <v>2106</v>
      </c>
      <c r="BE3" s="239" t="s">
        <v>2107</v>
      </c>
      <c r="BF3" s="500" t="s">
        <v>2108</v>
      </c>
      <c r="BG3" s="503" t="s">
        <v>2109</v>
      </c>
      <c r="BH3" s="240" t="s">
        <v>2110</v>
      </c>
      <c r="BI3" s="241" t="s">
        <v>2111</v>
      </c>
      <c r="BJ3" s="242"/>
      <c r="BK3" s="25"/>
      <c r="BL3" s="25"/>
      <c r="BM3" s="243"/>
      <c r="BN3" s="243"/>
      <c r="BO3" s="243"/>
      <c r="BP3" s="243"/>
      <c r="BQ3" s="243"/>
      <c r="BR3" s="243"/>
      <c r="BS3" s="243"/>
      <c r="BT3" s="243"/>
      <c r="BU3" s="243"/>
      <c r="BV3" s="25"/>
      <c r="BW3" s="76"/>
      <c r="BX3" s="721" t="s">
        <v>2104</v>
      </c>
      <c r="BY3" s="721" t="s">
        <v>2105</v>
      </c>
      <c r="BZ3" s="721" t="s">
        <v>2106</v>
      </c>
      <c r="CA3" s="721" t="s">
        <v>2107</v>
      </c>
      <c r="CB3" s="721" t="s">
        <v>2108</v>
      </c>
      <c r="CC3" s="721" t="s">
        <v>2112</v>
      </c>
      <c r="CD3" s="721" t="s">
        <v>2109</v>
      </c>
      <c r="CE3" s="721" t="s">
        <v>2110</v>
      </c>
      <c r="CF3" s="721" t="s">
        <v>2111</v>
      </c>
      <c r="CG3" s="721" t="s">
        <v>2113</v>
      </c>
      <c r="CH3" s="721" t="s">
        <v>2114</v>
      </c>
      <c r="CI3" s="362" t="s">
        <v>103</v>
      </c>
      <c r="CJ3" s="571"/>
      <c r="CK3" s="720" t="s">
        <v>2115</v>
      </c>
      <c r="CL3" s="720" t="s">
        <v>2116</v>
      </c>
      <c r="CM3" s="720" t="s">
        <v>2117</v>
      </c>
      <c r="CN3" s="720" t="s">
        <v>2118</v>
      </c>
      <c r="CO3" s="720" t="s">
        <v>2119</v>
      </c>
      <c r="CP3" s="720" t="s">
        <v>2120</v>
      </c>
      <c r="CQ3" s="720" t="s">
        <v>2121</v>
      </c>
      <c r="CR3" s="720" t="s">
        <v>2122</v>
      </c>
      <c r="CS3" s="42"/>
      <c r="CT3" s="42"/>
      <c r="CU3" s="42"/>
      <c r="CV3" s="42"/>
      <c r="CW3" s="461"/>
      <c r="CX3" s="485" t="s">
        <v>823</v>
      </c>
      <c r="CY3" s="377"/>
      <c r="CZ3" s="340" t="s">
        <v>2131</v>
      </c>
      <c r="DA3" s="377"/>
      <c r="DB3" s="485" t="s">
        <v>2175</v>
      </c>
      <c r="DC3" s="377"/>
      <c r="DD3" s="340" t="s">
        <v>2144</v>
      </c>
      <c r="DE3" s="377"/>
      <c r="DF3" s="340" t="s">
        <v>2140</v>
      </c>
      <c r="DG3" s="377"/>
      <c r="DH3" s="340" t="s">
        <v>2151</v>
      </c>
      <c r="DI3" s="377"/>
      <c r="DJ3" s="340" t="s">
        <v>2152</v>
      </c>
      <c r="DK3" s="377"/>
      <c r="DL3" s="340" t="s">
        <v>2153</v>
      </c>
      <c r="DM3" s="377"/>
      <c r="DN3" s="340" t="s">
        <v>2155</v>
      </c>
      <c r="DO3" s="377"/>
      <c r="DP3" s="340" t="s">
        <v>2158</v>
      </c>
      <c r="DQ3" s="377"/>
      <c r="DR3" s="340" t="s">
        <v>2132</v>
      </c>
      <c r="DS3" s="377"/>
      <c r="DT3" s="340" t="s">
        <v>2133</v>
      </c>
      <c r="DU3" s="377"/>
      <c r="DV3" s="340" t="s">
        <v>2135</v>
      </c>
      <c r="DW3" s="377"/>
      <c r="DX3" s="340" t="s">
        <v>2161</v>
      </c>
      <c r="DY3" s="377"/>
      <c r="DZ3" s="340" t="s">
        <v>2142</v>
      </c>
      <c r="EA3" s="377"/>
      <c r="EB3" s="340" t="s">
        <v>2162</v>
      </c>
      <c r="EC3" s="377"/>
      <c r="ED3" s="340" t="s">
        <v>2163</v>
      </c>
      <c r="EE3" s="377"/>
      <c r="EF3" s="340" t="s">
        <v>2164</v>
      </c>
      <c r="EG3" s="377"/>
      <c r="EH3" s="485" t="s">
        <v>2129</v>
      </c>
      <c r="EI3" s="743"/>
      <c r="EJ3" s="340" t="s">
        <v>2138</v>
      </c>
      <c r="EK3" s="377"/>
      <c r="EL3" s="340" t="s">
        <v>2169</v>
      </c>
      <c r="EM3" s="377"/>
    </row>
    <row r="4" spans="1:178" ht="15" customHeight="1" x14ac:dyDescent="0.2">
      <c r="C4" s="420" t="s">
        <v>1076</v>
      </c>
      <c r="D4" s="47">
        <f ca="1">NOW()</f>
        <v>45357.891167476897</v>
      </c>
      <c r="E4" s="386"/>
      <c r="F4" s="209"/>
      <c r="G4" s="20"/>
      <c r="H4" s="186"/>
      <c r="I4" s="749"/>
      <c r="J4" s="42"/>
      <c r="K4" s="18" t="s">
        <v>1505</v>
      </c>
      <c r="M4" s="25"/>
      <c r="N4" s="25"/>
      <c r="P4" s="21"/>
      <c r="Q4" s="89"/>
      <c r="R4" s="89"/>
      <c r="S4" s="89"/>
      <c r="T4" s="475" t="e">
        <f>'Retail Pricing'!#REF!</f>
        <v>#REF!</v>
      </c>
      <c r="U4" s="473" t="s">
        <v>887</v>
      </c>
      <c r="V4" s="20"/>
      <c r="W4" s="250">
        <v>0.25</v>
      </c>
      <c r="X4" s="4"/>
      <c r="Y4" s="125">
        <v>2019</v>
      </c>
      <c r="Z4" s="438">
        <v>2018</v>
      </c>
      <c r="AA4" s="1"/>
      <c r="AC4" s="129">
        <f>+Y4</f>
        <v>2019</v>
      </c>
      <c r="AD4" s="133">
        <v>2019</v>
      </c>
      <c r="AE4" s="438">
        <v>2018</v>
      </c>
      <c r="AF4" s="1"/>
      <c r="AH4" s="137">
        <f>+AD4</f>
        <v>2019</v>
      </c>
      <c r="AI4" s="142">
        <v>2019</v>
      </c>
      <c r="AJ4" s="438">
        <v>2018</v>
      </c>
      <c r="AK4" s="364"/>
      <c r="AL4" s="383"/>
      <c r="AM4" s="145">
        <v>2019</v>
      </c>
      <c r="AN4" s="438">
        <v>2018</v>
      </c>
      <c r="AO4" s="364"/>
      <c r="AQ4" s="150">
        <v>2019</v>
      </c>
      <c r="AR4" s="438">
        <v>2018</v>
      </c>
      <c r="AS4" s="20"/>
      <c r="AU4" s="155">
        <f>+AQ4</f>
        <v>2019</v>
      </c>
      <c r="AV4" s="384">
        <v>2019</v>
      </c>
      <c r="AW4" s="158"/>
      <c r="AX4" s="327">
        <f>AU4</f>
        <v>2019</v>
      </c>
      <c r="AY4" s="48">
        <v>2018</v>
      </c>
      <c r="AZ4" s="48">
        <v>2018</v>
      </c>
      <c r="BA4" s="25"/>
      <c r="BB4" s="251"/>
      <c r="BC4" s="252"/>
      <c r="BD4" s="253"/>
      <c r="BE4" s="254"/>
      <c r="BF4" s="501"/>
      <c r="BG4" s="504"/>
      <c r="BH4" s="255"/>
      <c r="BI4" s="256"/>
      <c r="BJ4" s="257"/>
      <c r="BK4" s="25"/>
      <c r="BL4" s="25"/>
      <c r="BM4" s="243"/>
      <c r="BN4" s="243"/>
      <c r="BO4" s="243"/>
      <c r="BP4" s="243"/>
      <c r="BQ4" s="243"/>
      <c r="BR4" s="243"/>
      <c r="BS4" s="243"/>
      <c r="BT4" s="243"/>
      <c r="BU4" s="243"/>
      <c r="BV4" s="25"/>
      <c r="BW4" s="76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572"/>
      <c r="CK4" s="18"/>
      <c r="CL4" s="18"/>
      <c r="CM4" s="18"/>
      <c r="CN4" s="18"/>
      <c r="CO4" s="18"/>
      <c r="CP4" s="18"/>
      <c r="CQ4" s="18"/>
      <c r="CR4" s="18"/>
      <c r="CS4" s="362"/>
      <c r="CT4" s="362"/>
      <c r="CU4" s="362"/>
      <c r="CV4" s="339"/>
      <c r="CW4" s="343"/>
      <c r="CX4" s="486" t="s">
        <v>824</v>
      </c>
      <c r="CY4" s="377"/>
      <c r="CZ4" s="341" t="s">
        <v>2106</v>
      </c>
      <c r="DA4" s="377"/>
      <c r="DB4" s="486" t="s">
        <v>2106</v>
      </c>
      <c r="DC4" s="377"/>
      <c r="DD4" s="341" t="s">
        <v>2106</v>
      </c>
      <c r="DE4" s="377"/>
      <c r="DF4" s="341" t="s">
        <v>2109</v>
      </c>
      <c r="DG4" s="377"/>
      <c r="DH4" s="341" t="s">
        <v>2104</v>
      </c>
      <c r="DI4" s="377"/>
      <c r="DJ4" s="341" t="s">
        <v>2108</v>
      </c>
      <c r="DK4" s="377"/>
      <c r="DL4" s="341" t="s">
        <v>2106</v>
      </c>
      <c r="DM4" s="377"/>
      <c r="DN4" s="341" t="s">
        <v>2108</v>
      </c>
      <c r="DO4" s="377"/>
      <c r="DP4" s="341" t="s">
        <v>2107</v>
      </c>
      <c r="DQ4" s="377"/>
      <c r="DR4" s="341" t="s">
        <v>2107</v>
      </c>
      <c r="DS4" s="377"/>
      <c r="DT4" s="341" t="s">
        <v>2106</v>
      </c>
      <c r="DU4" s="377"/>
      <c r="DV4" s="341" t="s">
        <v>2108</v>
      </c>
      <c r="DW4" s="377"/>
      <c r="DX4" s="341" t="s">
        <v>2109</v>
      </c>
      <c r="DY4" s="377"/>
      <c r="DZ4" s="341" t="s">
        <v>2106</v>
      </c>
      <c r="EA4" s="377"/>
      <c r="EB4" s="341" t="s">
        <v>2107</v>
      </c>
      <c r="EC4" s="377"/>
      <c r="ED4" s="341" t="s">
        <v>2108</v>
      </c>
      <c r="EE4" s="377"/>
      <c r="EF4" s="341" t="s">
        <v>2106</v>
      </c>
      <c r="EG4" s="377"/>
      <c r="EH4" s="486" t="s">
        <v>2104</v>
      </c>
      <c r="EI4" s="743"/>
      <c r="EJ4" s="341" t="s">
        <v>2110</v>
      </c>
      <c r="EK4" s="377"/>
      <c r="EL4" s="341" t="s">
        <v>2106</v>
      </c>
      <c r="EM4" s="377"/>
    </row>
    <row r="5" spans="1:178" x14ac:dyDescent="0.2">
      <c r="D5" s="49"/>
      <c r="E5" s="386"/>
      <c r="F5" s="386"/>
      <c r="G5" s="20"/>
      <c r="H5" s="186"/>
      <c r="K5" s="69" t="s">
        <v>1986</v>
      </c>
      <c r="M5" s="8"/>
      <c r="N5" s="8"/>
      <c r="P5" s="25"/>
      <c r="Q5" s="89"/>
      <c r="R5" s="89"/>
      <c r="S5" s="364"/>
      <c r="T5" s="89"/>
      <c r="U5" s="89"/>
      <c r="V5" s="20"/>
      <c r="W5" s="459" t="s">
        <v>215</v>
      </c>
      <c r="X5" s="4"/>
      <c r="Y5" s="258" t="s">
        <v>301</v>
      </c>
      <c r="Z5" s="379" t="s">
        <v>301</v>
      </c>
      <c r="AA5" s="1"/>
      <c r="AC5" s="129"/>
      <c r="AD5" s="133"/>
      <c r="AE5" s="379"/>
      <c r="AF5" s="1"/>
      <c r="AH5" s="137"/>
      <c r="AI5" s="142"/>
      <c r="AJ5" s="379"/>
      <c r="AK5" s="364"/>
      <c r="AM5" s="481" t="s">
        <v>99</v>
      </c>
      <c r="AN5" s="85" t="s">
        <v>99</v>
      </c>
      <c r="AO5" s="364"/>
      <c r="AQ5" s="150"/>
      <c r="AR5" s="85"/>
      <c r="AS5" s="20"/>
      <c r="AU5" s="155"/>
      <c r="AV5" s="161"/>
      <c r="AW5" s="158"/>
      <c r="AX5" s="174"/>
      <c r="AY5" s="329"/>
      <c r="AZ5" s="48"/>
      <c r="BA5" s="25"/>
      <c r="BB5" s="251"/>
      <c r="BC5" s="252"/>
      <c r="BD5" s="253"/>
      <c r="BE5" s="254"/>
      <c r="BF5" s="501"/>
      <c r="BG5" s="504"/>
      <c r="BH5" s="255"/>
      <c r="BI5" s="256"/>
      <c r="BJ5" s="257"/>
      <c r="BK5" s="25"/>
      <c r="BL5" s="25"/>
      <c r="BM5" s="440" t="s">
        <v>1030</v>
      </c>
      <c r="BN5" s="243"/>
      <c r="BO5" s="243"/>
      <c r="BP5" s="243"/>
      <c r="BQ5" s="243"/>
      <c r="BR5" s="243"/>
      <c r="BS5" s="243"/>
      <c r="BT5" s="243"/>
      <c r="BU5" s="243"/>
      <c r="BV5" s="25"/>
      <c r="BW5" s="76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62"/>
      <c r="CI5" s="362"/>
      <c r="CJ5" s="572"/>
      <c r="CK5" s="339"/>
      <c r="CL5" s="339"/>
      <c r="CM5" s="339"/>
      <c r="CN5" s="339"/>
      <c r="CO5" s="339"/>
      <c r="CP5" s="339"/>
      <c r="CQ5" s="339"/>
      <c r="CR5" s="339"/>
      <c r="CS5" s="362"/>
      <c r="CT5" s="362"/>
      <c r="CU5" s="362"/>
      <c r="CV5" s="362"/>
      <c r="CW5" s="343"/>
      <c r="CX5" s="484" t="s">
        <v>1066</v>
      </c>
      <c r="CY5" s="367"/>
      <c r="CZ5" s="367">
        <v>43473</v>
      </c>
      <c r="DA5" s="367"/>
      <c r="DB5" s="484" t="s">
        <v>1066</v>
      </c>
      <c r="DC5" s="367"/>
      <c r="DD5" s="367" t="s">
        <v>2145</v>
      </c>
      <c r="DE5" s="367"/>
      <c r="DF5" s="367">
        <v>43466</v>
      </c>
      <c r="DG5" s="367"/>
      <c r="DH5" s="367">
        <v>43522</v>
      </c>
      <c r="DI5" s="367"/>
      <c r="DJ5" s="367">
        <v>43438</v>
      </c>
      <c r="DK5" s="367"/>
      <c r="DL5" s="367">
        <v>43523</v>
      </c>
      <c r="DM5" s="367"/>
      <c r="DN5" s="367">
        <v>43543</v>
      </c>
      <c r="DO5" s="367"/>
      <c r="DP5" s="367" t="s">
        <v>1066</v>
      </c>
      <c r="DQ5" s="367"/>
      <c r="DR5" s="367">
        <v>43466</v>
      </c>
      <c r="DS5" s="367"/>
      <c r="DT5" s="367">
        <v>43466</v>
      </c>
      <c r="DU5" s="367"/>
      <c r="DV5" s="367">
        <v>43516</v>
      </c>
      <c r="DW5" s="367"/>
      <c r="DX5" s="367">
        <v>43511</v>
      </c>
      <c r="DY5" s="367"/>
      <c r="DZ5" s="367">
        <v>43539</v>
      </c>
      <c r="EA5" s="367"/>
      <c r="EB5" s="367" t="s">
        <v>1066</v>
      </c>
      <c r="EC5" s="367"/>
      <c r="ED5" s="367" t="s">
        <v>1066</v>
      </c>
      <c r="EE5" s="367"/>
      <c r="EF5" s="367" t="s">
        <v>1066</v>
      </c>
      <c r="EG5" s="367"/>
      <c r="EH5" s="484">
        <v>43486</v>
      </c>
      <c r="EI5" s="484"/>
      <c r="EJ5" s="367">
        <v>43556</v>
      </c>
      <c r="EK5" s="367"/>
      <c r="EL5" s="367">
        <v>43552</v>
      </c>
      <c r="EM5" s="367"/>
    </row>
    <row r="6" spans="1:178" x14ac:dyDescent="0.2">
      <c r="D6" s="758" t="s">
        <v>2190</v>
      </c>
      <c r="E6" s="386"/>
      <c r="F6" s="35"/>
      <c r="G6" s="20"/>
      <c r="H6" s="186"/>
      <c r="K6" s="68" t="s">
        <v>1985</v>
      </c>
      <c r="M6" s="8"/>
      <c r="N6" s="8"/>
      <c r="P6" s="25"/>
      <c r="Q6" s="89"/>
      <c r="R6" s="89"/>
      <c r="S6" s="364"/>
      <c r="T6" s="89"/>
      <c r="U6" s="89"/>
      <c r="V6" s="20"/>
      <c r="W6" s="90"/>
      <c r="X6" s="4"/>
      <c r="Y6" s="258"/>
      <c r="Z6" s="379"/>
      <c r="AA6" s="1"/>
      <c r="AC6" s="129"/>
      <c r="AD6" s="133"/>
      <c r="AE6" s="379"/>
      <c r="AF6" s="1"/>
      <c r="AH6" s="137"/>
      <c r="AI6" s="142"/>
      <c r="AJ6" s="379"/>
      <c r="AK6" s="364"/>
      <c r="AM6" s="146"/>
      <c r="AN6" s="85"/>
      <c r="AO6" s="364"/>
      <c r="AQ6" s="150"/>
      <c r="AR6" s="85"/>
      <c r="AS6" s="20"/>
      <c r="AU6" s="155"/>
      <c r="AV6" s="161"/>
      <c r="AW6" s="158"/>
      <c r="AX6" s="174"/>
      <c r="AY6" s="560"/>
      <c r="AZ6" s="48"/>
      <c r="BA6" s="25"/>
      <c r="BB6" s="251"/>
      <c r="BC6" s="252"/>
      <c r="BD6" s="253"/>
      <c r="BE6" s="254"/>
      <c r="BF6" s="501"/>
      <c r="BG6" s="504"/>
      <c r="BH6" s="255"/>
      <c r="BI6" s="256"/>
      <c r="BJ6" s="257"/>
      <c r="BK6" s="833" t="s">
        <v>1032</v>
      </c>
      <c r="BL6" s="833" t="s">
        <v>1033</v>
      </c>
      <c r="BM6" s="243"/>
      <c r="BN6" s="243"/>
      <c r="BO6" s="243"/>
      <c r="BP6" s="243"/>
      <c r="BQ6" s="243"/>
      <c r="BR6" s="243"/>
      <c r="BS6" s="243"/>
      <c r="BT6" s="243"/>
      <c r="BU6" s="243"/>
      <c r="BV6" s="25"/>
      <c r="BW6" s="76"/>
      <c r="BX6" s="339" t="s">
        <v>1673</v>
      </c>
      <c r="BY6" s="339"/>
      <c r="BZ6" s="339"/>
      <c r="CA6" s="339"/>
      <c r="CB6" s="339"/>
      <c r="CC6" s="339"/>
      <c r="CD6" s="339"/>
      <c r="CE6" s="339"/>
      <c r="CF6" s="339"/>
      <c r="CG6" s="339"/>
      <c r="CH6" s="362"/>
      <c r="CI6" s="362" t="s">
        <v>699</v>
      </c>
      <c r="CJ6" s="572"/>
      <c r="CK6" s="339" t="s">
        <v>1835</v>
      </c>
      <c r="CL6" s="339"/>
      <c r="CM6" s="339"/>
      <c r="CN6" s="339"/>
      <c r="CO6" s="339"/>
      <c r="CP6" s="339"/>
      <c r="CQ6" s="339"/>
      <c r="CR6" s="339"/>
      <c r="CS6" s="362"/>
      <c r="CT6" s="362"/>
      <c r="CU6" s="362"/>
      <c r="CV6" s="362"/>
      <c r="CW6" s="343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 t="s">
        <v>2182</v>
      </c>
      <c r="DK6" s="367"/>
      <c r="DL6" s="367"/>
      <c r="DM6" s="367"/>
      <c r="DN6" s="367"/>
      <c r="DO6" s="367"/>
      <c r="DP6" s="367" t="s">
        <v>2156</v>
      </c>
      <c r="DQ6" s="367"/>
      <c r="DR6" s="367"/>
      <c r="DS6" s="367"/>
      <c r="DT6" s="367"/>
      <c r="DU6" s="367"/>
      <c r="DV6" s="367"/>
      <c r="DW6" s="367"/>
      <c r="DX6" s="367" t="s">
        <v>2177</v>
      </c>
      <c r="DY6" s="367"/>
      <c r="DZ6" s="367"/>
      <c r="EA6" s="367"/>
      <c r="EB6" s="367" t="s">
        <v>2156</v>
      </c>
      <c r="EC6" s="367"/>
      <c r="ED6" s="367" t="s">
        <v>2168</v>
      </c>
      <c r="EE6" s="367"/>
      <c r="EF6" s="367" t="s">
        <v>2178</v>
      </c>
      <c r="EG6" s="367"/>
      <c r="EH6" s="367" t="s">
        <v>2168</v>
      </c>
      <c r="EI6" s="367"/>
      <c r="EJ6" s="367"/>
      <c r="EK6" s="367"/>
      <c r="EL6" s="367"/>
      <c r="EM6" s="367"/>
    </row>
    <row r="7" spans="1:178" ht="32.25" x14ac:dyDescent="0.2">
      <c r="C7" s="49"/>
      <c r="D7" s="53"/>
      <c r="E7" s="67"/>
      <c r="F7" s="205" t="s">
        <v>129</v>
      </c>
      <c r="G7" s="20"/>
      <c r="H7" s="446" t="s">
        <v>758</v>
      </c>
      <c r="I7" s="750" t="s">
        <v>1051</v>
      </c>
      <c r="J7" s="187" t="s">
        <v>819</v>
      </c>
      <c r="K7" s="187" t="s">
        <v>547</v>
      </c>
      <c r="L7" s="187" t="s">
        <v>545</v>
      </c>
      <c r="M7" s="9" t="s">
        <v>247</v>
      </c>
      <c r="N7" s="741" t="s">
        <v>2149</v>
      </c>
      <c r="O7" s="48">
        <v>2019</v>
      </c>
      <c r="P7" s="51">
        <v>2019</v>
      </c>
      <c r="Q7" s="51">
        <f>P7</f>
        <v>2019</v>
      </c>
      <c r="R7" s="51" t="s">
        <v>1978</v>
      </c>
      <c r="S7" s="51">
        <f>Q7</f>
        <v>2019</v>
      </c>
      <c r="T7" s="85">
        <f>P7</f>
        <v>2019</v>
      </c>
      <c r="U7" s="85">
        <f>Q7</f>
        <v>2019</v>
      </c>
      <c r="V7" s="23">
        <v>2018</v>
      </c>
      <c r="W7" s="24" t="s">
        <v>219</v>
      </c>
      <c r="X7" s="5" t="s">
        <v>1693</v>
      </c>
      <c r="Y7" s="126" t="s">
        <v>40</v>
      </c>
      <c r="Z7" s="380" t="s">
        <v>40</v>
      </c>
      <c r="AA7" s="5" t="s">
        <v>1693</v>
      </c>
      <c r="AB7" s="304" t="s">
        <v>107</v>
      </c>
      <c r="AC7" s="130" t="s">
        <v>40</v>
      </c>
      <c r="AD7" s="134" t="s">
        <v>1062</v>
      </c>
      <c r="AE7" s="439" t="s">
        <v>1062</v>
      </c>
      <c r="AF7" s="5" t="s">
        <v>1693</v>
      </c>
      <c r="AG7" s="304" t="s">
        <v>107</v>
      </c>
      <c r="AH7" s="138" t="s">
        <v>225</v>
      </c>
      <c r="AI7" s="143" t="s">
        <v>214</v>
      </c>
      <c r="AJ7" s="380" t="s">
        <v>214</v>
      </c>
      <c r="AK7" s="5" t="s">
        <v>1693</v>
      </c>
      <c r="AL7" s="89" t="s">
        <v>107</v>
      </c>
      <c r="AM7" s="146" t="s">
        <v>544</v>
      </c>
      <c r="AN7" s="89" t="s">
        <v>544</v>
      </c>
      <c r="AO7" s="5" t="s">
        <v>1693</v>
      </c>
      <c r="AP7" s="89" t="s">
        <v>107</v>
      </c>
      <c r="AQ7" s="151" t="s">
        <v>594</v>
      </c>
      <c r="AR7" s="433" t="s">
        <v>594</v>
      </c>
      <c r="AS7" s="5" t="s">
        <v>1693</v>
      </c>
      <c r="AT7" s="89" t="s">
        <v>107</v>
      </c>
      <c r="AU7" s="457" t="s">
        <v>594</v>
      </c>
      <c r="AV7" s="162" t="s">
        <v>59</v>
      </c>
      <c r="AW7" s="73"/>
      <c r="AX7" s="175" t="s">
        <v>306</v>
      </c>
      <c r="AY7" s="561" t="s">
        <v>1359</v>
      </c>
      <c r="AZ7" s="561" t="s">
        <v>1360</v>
      </c>
      <c r="BA7" s="25"/>
      <c r="BB7" s="99" t="s">
        <v>40</v>
      </c>
      <c r="BC7" s="104" t="s">
        <v>86</v>
      </c>
      <c r="BD7" s="106" t="s">
        <v>87</v>
      </c>
      <c r="BE7" s="110" t="s">
        <v>88</v>
      </c>
      <c r="BF7" s="502" t="s">
        <v>214</v>
      </c>
      <c r="BG7" s="505" t="s">
        <v>89</v>
      </c>
      <c r="BH7" s="114" t="s">
        <v>90</v>
      </c>
      <c r="BI7" s="118" t="s">
        <v>91</v>
      </c>
      <c r="BJ7" s="167" t="s">
        <v>92</v>
      </c>
      <c r="BK7" s="833"/>
      <c r="BL7" s="833"/>
      <c r="BM7" s="243"/>
      <c r="BN7" s="243"/>
      <c r="BO7" s="243"/>
      <c r="BP7" s="243" t="str">
        <f>IF(BG7&lt;BH7,1," ")</f>
        <v xml:space="preserve"> </v>
      </c>
      <c r="BQ7" s="243" t="str">
        <f>IF(BG7&gt;BB7,1," ")</f>
        <v xml:space="preserve"> </v>
      </c>
      <c r="BR7" s="243"/>
      <c r="BS7" s="243"/>
      <c r="BT7" s="243"/>
      <c r="BU7" s="243"/>
      <c r="BV7" s="25"/>
      <c r="BW7" s="322" t="s">
        <v>231</v>
      </c>
      <c r="BX7" s="52" t="s">
        <v>569</v>
      </c>
      <c r="BY7" s="52" t="s">
        <v>230</v>
      </c>
      <c r="BZ7" s="27" t="s">
        <v>97</v>
      </c>
      <c r="CA7" s="52" t="s">
        <v>229</v>
      </c>
      <c r="CB7" s="349" t="s">
        <v>571</v>
      </c>
      <c r="CC7" s="349" t="s">
        <v>570</v>
      </c>
      <c r="CD7" s="365" t="s">
        <v>639</v>
      </c>
      <c r="CE7" s="52" t="s">
        <v>147</v>
      </c>
      <c r="CF7" s="52" t="s">
        <v>307</v>
      </c>
      <c r="CG7" s="28" t="s">
        <v>572</v>
      </c>
      <c r="CH7" s="350" t="s">
        <v>573</v>
      </c>
      <c r="CI7" s="25" t="s">
        <v>104</v>
      </c>
      <c r="CK7" s="52" t="s">
        <v>569</v>
      </c>
      <c r="CL7" s="52" t="s">
        <v>230</v>
      </c>
      <c r="CM7" s="27" t="s">
        <v>97</v>
      </c>
      <c r="CN7" s="52" t="s">
        <v>229</v>
      </c>
      <c r="CO7" s="349" t="s">
        <v>571</v>
      </c>
      <c r="CP7" s="365" t="s">
        <v>639</v>
      </c>
      <c r="CQ7" s="52" t="s">
        <v>147</v>
      </c>
      <c r="CR7" s="52" t="s">
        <v>307</v>
      </c>
      <c r="CV7" s="350"/>
      <c r="CW7" s="462"/>
      <c r="CX7" s="568" t="str">
        <f>CX2</f>
        <v>Company Name</v>
      </c>
      <c r="CY7" s="569"/>
      <c r="CZ7" s="568" t="str">
        <f>CZ2</f>
        <v>Meijer</v>
      </c>
      <c r="DA7" s="569"/>
      <c r="DB7" s="568" t="str">
        <f>DB2</f>
        <v>Bed Bath and Beyond</v>
      </c>
      <c r="DC7" s="569"/>
      <c r="DD7" s="568" t="str">
        <f>DD2</f>
        <v>Hy-vee</v>
      </c>
      <c r="DE7" s="569"/>
      <c r="DF7" s="568" t="str">
        <f>DF2</f>
        <v>Classic Impressions</v>
      </c>
      <c r="DG7" s="569"/>
      <c r="DH7" s="568" t="str">
        <f>DH2</f>
        <v>Big Red Shop</v>
      </c>
      <c r="DI7" s="569"/>
      <c r="DJ7" s="568" t="str">
        <f>DJ2</f>
        <v>Hamilton Collection</v>
      </c>
      <c r="DK7" s="569"/>
      <c r="DL7" s="568" t="str">
        <f>DL2</f>
        <v>Rawling</v>
      </c>
      <c r="DM7" s="569"/>
      <c r="DN7" s="568" t="str">
        <f>DN2</f>
        <v>JoAnn Fabric</v>
      </c>
      <c r="DO7" s="569"/>
      <c r="DP7" s="568" t="str">
        <f>DP2</f>
        <v>Party City</v>
      </c>
      <c r="DQ7" s="569"/>
      <c r="DR7" s="568" t="str">
        <f>DR2</f>
        <v xml:space="preserve">NAPA </v>
      </c>
      <c r="DS7" s="569"/>
      <c r="DT7" s="568" t="str">
        <f>DT2</f>
        <v>M Den</v>
      </c>
      <c r="DU7" s="569"/>
      <c r="DV7" s="568" t="str">
        <f>DV2</f>
        <v>Dick's Sporting Goods</v>
      </c>
      <c r="DW7" s="569"/>
      <c r="DX7" s="568" t="str">
        <f>DX2</f>
        <v>Casey's</v>
      </c>
      <c r="DY7" s="569"/>
      <c r="DZ7" s="568" t="str">
        <f>DZ2</f>
        <v xml:space="preserve">Scheels </v>
      </c>
      <c r="EA7" s="569"/>
      <c r="EB7" s="568" t="str">
        <f>EB2</f>
        <v>CVS Pharmacies</v>
      </c>
      <c r="EC7" s="569"/>
      <c r="ED7" s="568" t="str">
        <f>ED2</f>
        <v>Holiday Whlsl</v>
      </c>
      <c r="EE7" s="569"/>
      <c r="EF7" s="568" t="str">
        <f>EF2</f>
        <v>Walmart</v>
      </c>
      <c r="EG7" s="569"/>
      <c r="EH7" s="568" t="str">
        <f>EH2</f>
        <v>Straight Up Enterprises</v>
      </c>
      <c r="EI7" s="569"/>
      <c r="EJ7" s="568" t="str">
        <f>EJ2</f>
        <v>Green Bay Packers</v>
      </c>
      <c r="EK7" s="569"/>
      <c r="EL7" s="568" t="str">
        <f>EL2</f>
        <v>Mayo Management</v>
      </c>
      <c r="EM7" s="569"/>
    </row>
    <row r="8" spans="1:178" x14ac:dyDescent="0.2">
      <c r="A8" s="566" t="s">
        <v>2189</v>
      </c>
      <c r="B8" s="566" t="s">
        <v>2193</v>
      </c>
      <c r="C8" s="337" t="s">
        <v>531</v>
      </c>
      <c r="D8" s="387" t="s">
        <v>1048</v>
      </c>
      <c r="E8" s="456" t="s">
        <v>1049</v>
      </c>
      <c r="F8" s="205" t="s">
        <v>130</v>
      </c>
      <c r="G8" s="170"/>
      <c r="H8" s="446" t="s">
        <v>1050</v>
      </c>
      <c r="I8" s="750" t="s">
        <v>1050</v>
      </c>
      <c r="J8" s="25" t="s">
        <v>820</v>
      </c>
      <c r="K8" s="207"/>
      <c r="L8" s="187" t="s">
        <v>546</v>
      </c>
      <c r="M8" s="10" t="s">
        <v>220</v>
      </c>
      <c r="N8" s="10" t="s">
        <v>2148</v>
      </c>
      <c r="O8" s="759" t="s">
        <v>1691</v>
      </c>
      <c r="P8" s="51" t="s">
        <v>758</v>
      </c>
      <c r="Q8" s="51" t="s">
        <v>1687</v>
      </c>
      <c r="R8" s="51"/>
      <c r="S8" s="51" t="s">
        <v>1688</v>
      </c>
      <c r="T8" s="85" t="s">
        <v>1689</v>
      </c>
      <c r="U8" s="85" t="s">
        <v>1690</v>
      </c>
      <c r="V8" s="23" t="s">
        <v>1692</v>
      </c>
      <c r="W8" s="23" t="s">
        <v>220</v>
      </c>
      <c r="X8" s="11" t="s">
        <v>1694</v>
      </c>
      <c r="Y8" s="127"/>
      <c r="AA8" s="11" t="s">
        <v>1694</v>
      </c>
      <c r="AB8" s="378" t="s">
        <v>105</v>
      </c>
      <c r="AC8" s="445" t="s">
        <v>1061</v>
      </c>
      <c r="AD8" s="78" t="s">
        <v>108</v>
      </c>
      <c r="AE8" s="308" t="s">
        <v>108</v>
      </c>
      <c r="AF8" s="11" t="s">
        <v>1694</v>
      </c>
      <c r="AG8" s="378" t="s">
        <v>105</v>
      </c>
      <c r="AH8" s="458" t="s">
        <v>1061</v>
      </c>
      <c r="AI8" s="144"/>
      <c r="AK8" s="11" t="s">
        <v>1694</v>
      </c>
      <c r="AL8" s="85" t="s">
        <v>105</v>
      </c>
      <c r="AM8" s="146" t="s">
        <v>594</v>
      </c>
      <c r="AN8" s="89" t="s">
        <v>594</v>
      </c>
      <c r="AO8" s="11" t="s">
        <v>1694</v>
      </c>
      <c r="AP8" s="85" t="s">
        <v>105</v>
      </c>
      <c r="AQ8" s="150" t="s">
        <v>109</v>
      </c>
      <c r="AR8" s="85" t="s">
        <v>109</v>
      </c>
      <c r="AS8" s="11" t="s">
        <v>1694</v>
      </c>
      <c r="AT8" s="85" t="s">
        <v>105</v>
      </c>
      <c r="AU8" s="457" t="s">
        <v>1061</v>
      </c>
      <c r="AV8" s="163" t="s">
        <v>19</v>
      </c>
      <c r="AW8" s="159"/>
      <c r="AX8" s="178">
        <v>0.3</v>
      </c>
      <c r="AY8" s="329" t="s">
        <v>1068</v>
      </c>
      <c r="AZ8" s="329" t="s">
        <v>1068</v>
      </c>
      <c r="BA8" s="25"/>
      <c r="BB8" s="259"/>
      <c r="BC8" s="237"/>
      <c r="BD8" s="238"/>
      <c r="BE8" s="239"/>
      <c r="BF8" s="500"/>
      <c r="BG8" s="503"/>
      <c r="BH8" s="240"/>
      <c r="BI8" s="241"/>
      <c r="BJ8" s="242"/>
      <c r="BK8" s="25"/>
      <c r="BL8" s="25"/>
      <c r="BM8" s="243"/>
      <c r="BN8" s="243"/>
      <c r="BO8" s="243"/>
      <c r="BP8" s="243"/>
      <c r="BQ8" s="243"/>
      <c r="BR8" s="243"/>
      <c r="BS8" s="243"/>
      <c r="BT8" s="243"/>
      <c r="BU8" s="243"/>
      <c r="BV8" s="25"/>
      <c r="BW8" s="322" t="s">
        <v>232</v>
      </c>
      <c r="BX8" s="27" t="s">
        <v>148</v>
      </c>
      <c r="BY8" s="27" t="s">
        <v>148</v>
      </c>
      <c r="BZ8" s="27" t="s">
        <v>148</v>
      </c>
      <c r="CA8" s="27" t="s">
        <v>148</v>
      </c>
      <c r="CB8" s="27" t="s">
        <v>148</v>
      </c>
      <c r="CC8" s="27" t="s">
        <v>148</v>
      </c>
      <c r="CD8" s="27" t="s">
        <v>148</v>
      </c>
      <c r="CE8" s="27" t="s">
        <v>148</v>
      </c>
      <c r="CF8" s="27" t="s">
        <v>148</v>
      </c>
      <c r="CG8" s="27" t="s">
        <v>148</v>
      </c>
      <c r="CH8" s="27" t="s">
        <v>148</v>
      </c>
      <c r="CI8" s="27" t="s">
        <v>148</v>
      </c>
      <c r="CJ8" s="574"/>
      <c r="CK8" s="27" t="s">
        <v>148</v>
      </c>
      <c r="CL8" s="27" t="s">
        <v>148</v>
      </c>
      <c r="CM8" s="27" t="s">
        <v>148</v>
      </c>
      <c r="CN8" s="27" t="s">
        <v>148</v>
      </c>
      <c r="CO8" s="27" t="s">
        <v>148</v>
      </c>
      <c r="CP8" s="27" t="s">
        <v>148</v>
      </c>
      <c r="CQ8" s="27" t="s">
        <v>148</v>
      </c>
      <c r="CR8" s="27" t="s">
        <v>148</v>
      </c>
      <c r="CS8" s="27"/>
      <c r="CT8" s="27"/>
      <c r="CU8" s="27"/>
      <c r="CV8" s="27"/>
      <c r="CW8" s="344"/>
      <c r="CX8" s="463" t="s">
        <v>1067</v>
      </c>
      <c r="CY8" s="464" t="s">
        <v>1068</v>
      </c>
      <c r="CZ8" s="463" t="s">
        <v>1067</v>
      </c>
      <c r="DA8" s="464" t="s">
        <v>1068</v>
      </c>
      <c r="DB8" s="463" t="s">
        <v>1067</v>
      </c>
      <c r="DC8" s="464" t="s">
        <v>1068</v>
      </c>
      <c r="DD8" s="463" t="s">
        <v>1067</v>
      </c>
      <c r="DE8" s="464" t="s">
        <v>1068</v>
      </c>
      <c r="DF8" s="463" t="s">
        <v>1067</v>
      </c>
      <c r="DG8" s="464" t="s">
        <v>1068</v>
      </c>
      <c r="DH8" s="463" t="s">
        <v>1067</v>
      </c>
      <c r="DI8" s="464" t="s">
        <v>1068</v>
      </c>
      <c r="DJ8" s="463" t="s">
        <v>1067</v>
      </c>
      <c r="DK8" s="464" t="s">
        <v>1068</v>
      </c>
      <c r="DL8" s="463" t="s">
        <v>1067</v>
      </c>
      <c r="DM8" s="464" t="s">
        <v>1068</v>
      </c>
      <c r="DN8" s="463" t="s">
        <v>1067</v>
      </c>
      <c r="DO8" s="464" t="s">
        <v>1068</v>
      </c>
      <c r="DP8" s="463" t="s">
        <v>1067</v>
      </c>
      <c r="DQ8" s="464" t="s">
        <v>1068</v>
      </c>
      <c r="DR8" s="463" t="s">
        <v>1067</v>
      </c>
      <c r="DS8" s="464" t="s">
        <v>1068</v>
      </c>
      <c r="DT8" s="463" t="s">
        <v>1067</v>
      </c>
      <c r="DU8" s="464" t="s">
        <v>1068</v>
      </c>
      <c r="DV8" s="463" t="s">
        <v>1067</v>
      </c>
      <c r="DW8" s="464" t="s">
        <v>1068</v>
      </c>
      <c r="DX8" s="463" t="s">
        <v>1067</v>
      </c>
      <c r="DY8" s="464" t="s">
        <v>1068</v>
      </c>
      <c r="DZ8" s="463" t="s">
        <v>1067</v>
      </c>
      <c r="EA8" s="464" t="s">
        <v>1068</v>
      </c>
      <c r="EB8" s="463" t="s">
        <v>1067</v>
      </c>
      <c r="EC8" s="464" t="s">
        <v>1068</v>
      </c>
      <c r="ED8" s="463" t="s">
        <v>1067</v>
      </c>
      <c r="EE8" s="464" t="s">
        <v>1068</v>
      </c>
      <c r="EF8" s="463" t="s">
        <v>1067</v>
      </c>
      <c r="EG8" s="464" t="s">
        <v>1068</v>
      </c>
      <c r="EH8" s="463" t="s">
        <v>1067</v>
      </c>
      <c r="EI8" s="464" t="s">
        <v>1068</v>
      </c>
      <c r="EJ8" s="463" t="s">
        <v>1067</v>
      </c>
      <c r="EK8" s="464" t="s">
        <v>1068</v>
      </c>
      <c r="EL8" s="463" t="s">
        <v>1067</v>
      </c>
      <c r="EM8" s="464" t="s">
        <v>1068</v>
      </c>
    </row>
    <row r="9" spans="1:178" x14ac:dyDescent="0.2">
      <c r="D9" s="30" t="s">
        <v>106</v>
      </c>
      <c r="E9" s="447"/>
      <c r="F9" s="210"/>
      <c r="G9" s="170"/>
      <c r="H9" s="26"/>
      <c r="M9" s="6"/>
      <c r="N9" s="6"/>
      <c r="O9" s="759"/>
      <c r="V9" s="24"/>
      <c r="W9" s="7" t="str">
        <f>IF(O9&gt;0,+#REF!," ")</f>
        <v xml:space="preserve"> </v>
      </c>
      <c r="X9" s="6"/>
      <c r="Y9" s="127"/>
      <c r="AA9" s="2"/>
      <c r="AC9" s="131"/>
      <c r="AD9" s="260"/>
      <c r="AE9" s="381"/>
      <c r="AG9" s="434"/>
      <c r="AH9" s="139"/>
      <c r="AI9" s="261"/>
      <c r="AJ9" s="381"/>
      <c r="AL9" s="434"/>
      <c r="AM9" s="147"/>
      <c r="AQ9" s="152"/>
      <c r="AU9" s="156"/>
      <c r="AV9" s="95"/>
      <c r="AW9" s="40"/>
      <c r="AX9" s="176"/>
      <c r="BA9" s="25"/>
      <c r="BB9" s="259"/>
      <c r="BC9" s="237"/>
      <c r="BD9" s="238"/>
      <c r="BE9" s="239"/>
      <c r="BF9" s="500"/>
      <c r="BG9" s="503"/>
      <c r="BH9" s="240"/>
      <c r="BI9" s="241"/>
      <c r="BJ9" s="242"/>
      <c r="BK9" s="25"/>
      <c r="BL9" s="25"/>
      <c r="BM9" s="243"/>
      <c r="BN9" s="243"/>
      <c r="BO9" s="243"/>
      <c r="BP9" s="243"/>
      <c r="BQ9" s="243"/>
      <c r="BR9" s="243"/>
      <c r="BS9" s="243"/>
      <c r="BT9" s="243"/>
      <c r="BU9" s="243"/>
      <c r="BV9" s="25"/>
      <c r="BW9" s="76">
        <v>100</v>
      </c>
      <c r="CW9" s="343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</row>
    <row r="10" spans="1:178" s="192" customFormat="1" x14ac:dyDescent="0.2">
      <c r="C10" s="188"/>
      <c r="D10" s="188"/>
      <c r="E10" s="188"/>
      <c r="F10" s="211"/>
      <c r="G10" s="211"/>
      <c r="H10" s="189"/>
      <c r="I10" s="751"/>
      <c r="J10" s="190"/>
      <c r="K10" s="334"/>
      <c r="L10" s="334"/>
      <c r="M10" s="321" t="s">
        <v>300</v>
      </c>
      <c r="N10" s="321"/>
      <c r="O10" s="760"/>
      <c r="P10" s="221"/>
      <c r="Q10" s="228"/>
      <c r="R10" s="228"/>
      <c r="S10" s="228"/>
      <c r="T10" s="220"/>
      <c r="U10" s="220"/>
      <c r="V10" s="220"/>
      <c r="W10" s="262"/>
      <c r="X10" s="262"/>
      <c r="Y10" s="263"/>
      <c r="Z10" s="264"/>
      <c r="AA10" s="265"/>
      <c r="AB10" s="265"/>
      <c r="AC10" s="266"/>
      <c r="AD10" s="267"/>
      <c r="AE10" s="268"/>
      <c r="AF10" s="265"/>
      <c r="AG10" s="262"/>
      <c r="AH10" s="262"/>
      <c r="AI10" s="266"/>
      <c r="AJ10" s="267"/>
      <c r="AK10" s="268"/>
      <c r="AL10" s="265"/>
      <c r="AM10" s="269"/>
      <c r="AN10" s="263"/>
      <c r="AO10" s="269"/>
      <c r="AP10" s="265"/>
      <c r="AQ10" s="270">
        <v>0.03</v>
      </c>
      <c r="AR10" s="263">
        <v>0.03</v>
      </c>
      <c r="AS10" s="264"/>
      <c r="AT10" s="265"/>
      <c r="AU10" s="269">
        <v>0.03</v>
      </c>
      <c r="AV10" s="271"/>
      <c r="AW10" s="272"/>
      <c r="AX10" s="263"/>
      <c r="AY10" s="330"/>
      <c r="AZ10" s="272"/>
      <c r="BA10" s="263"/>
      <c r="BB10" s="228"/>
      <c r="BC10" s="273"/>
      <c r="BD10" s="273"/>
      <c r="BE10" s="273"/>
      <c r="BF10" s="273"/>
      <c r="BG10" s="273"/>
      <c r="BH10" s="273"/>
      <c r="BI10" s="273"/>
      <c r="BJ10" s="273"/>
      <c r="BK10" s="273"/>
      <c r="BL10" s="273"/>
      <c r="BM10" s="273"/>
      <c r="BN10" s="273"/>
      <c r="BO10" s="273"/>
      <c r="BP10" s="273"/>
      <c r="BQ10" s="273"/>
      <c r="BR10" s="273"/>
      <c r="BS10" s="273"/>
      <c r="BT10" s="273"/>
      <c r="BU10" s="273"/>
      <c r="BV10" s="273"/>
      <c r="BW10" s="323"/>
      <c r="BX10" s="228"/>
      <c r="BY10" s="274"/>
      <c r="BZ10" s="274"/>
      <c r="CA10" s="274"/>
      <c r="CB10" s="274"/>
      <c r="CC10" s="274"/>
      <c r="CD10" s="274"/>
      <c r="CE10" s="274"/>
      <c r="CF10" s="274"/>
      <c r="CG10" s="274"/>
      <c r="CH10" s="228"/>
      <c r="CI10" s="228"/>
      <c r="CJ10" s="575"/>
      <c r="CK10" s="228"/>
      <c r="CL10" s="274"/>
      <c r="CM10" s="274"/>
      <c r="CN10" s="274"/>
      <c r="CO10" s="274"/>
      <c r="CP10" s="274"/>
      <c r="CQ10" s="274"/>
      <c r="CR10" s="274"/>
      <c r="CS10" s="228"/>
      <c r="CT10" s="228"/>
      <c r="CU10" s="228"/>
      <c r="CV10" s="27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754"/>
      <c r="EK10" s="345"/>
      <c r="EL10" s="345"/>
      <c r="EM10" s="345"/>
      <c r="FV10" s="197"/>
    </row>
    <row r="11" spans="1:178" s="93" customFormat="1" x14ac:dyDescent="0.2">
      <c r="C11" s="93" t="s">
        <v>2146</v>
      </c>
      <c r="D11" s="53" t="s">
        <v>2147</v>
      </c>
      <c r="E11" s="454"/>
      <c r="F11" s="563"/>
      <c r="G11" s="528"/>
      <c r="H11" s="528"/>
      <c r="I11" s="752"/>
      <c r="J11" s="755"/>
      <c r="K11" s="563"/>
      <c r="L11" s="563"/>
      <c r="M11" s="368">
        <v>0.1</v>
      </c>
      <c r="N11" s="740" t="e">
        <f>IF(M11&lt;&gt;0,M11*Y11,0)</f>
        <v>#REF!</v>
      </c>
      <c r="O11" s="763" t="str">
        <f>IF(P11&gt;0,P11+Q11+S11+T11+U11," ")</f>
        <v xml:space="preserve"> </v>
      </c>
      <c r="P11" s="756"/>
      <c r="Q11" s="756"/>
      <c r="R11" s="756"/>
      <c r="S11" s="756"/>
      <c r="T11" s="757" t="str">
        <f>IF(P11&gt;0,$T$2," ")</f>
        <v xml:space="preserve"> </v>
      </c>
      <c r="U11" s="757"/>
      <c r="V11" s="603" t="s">
        <v>106</v>
      </c>
      <c r="W11" s="9" t="str">
        <f>IF($O11&gt;0,$W$1," ")</f>
        <v xml:space="preserve"> </v>
      </c>
      <c r="X11" s="7" t="e">
        <f>SUM((O11-V11)/V11)</f>
        <v>#DIV/0!</v>
      </c>
      <c r="Y11" s="492" t="e">
        <f>ROUND(('Retail Pricing'!#REF!*1.05)/0.05,0)*0.05</f>
        <v>#REF!</v>
      </c>
      <c r="Z11" s="489"/>
      <c r="AA11" s="14" t="str">
        <f>IF(Z11=0," ",SUM((Y11-Z11)/Z11))</f>
        <v xml:space="preserve"> </v>
      </c>
      <c r="AB11" s="607" t="e">
        <f>IF(Y11=0," ",SUM(((Y11*(1-($W11+AB$2)))-$O11)/(Y11*(1-($W11+AB$2)))))</f>
        <v>#REF!</v>
      </c>
      <c r="AC11" s="715" t="e">
        <f>IF(Y11&gt;0,ROUND((Y11+N11)/0.05,0)*0.05," ")</f>
        <v>#REF!</v>
      </c>
      <c r="AD11" s="493" t="e">
        <f>IF(Y11&gt;0,ROUND((+Y11*AD$1)/0.05,0)*0.05," ")</f>
        <v>#REF!</v>
      </c>
      <c r="AE11" s="489"/>
      <c r="AF11" s="14" t="str">
        <f>IF(AE11=0," ",SUM((AD11-AE11)/AE11))</f>
        <v xml:space="preserve"> </v>
      </c>
      <c r="AG11" s="607" t="e">
        <f>IF(AD11=0," ",SUM(((AD11*(1-($W11+AG$2)))-$O11)/(AD11*(1-($W11+AG$2)))))</f>
        <v>#REF!</v>
      </c>
      <c r="AH11" s="488" t="e">
        <f>IF(Y11&gt;0,ROUND((AD11+N11)/0.05,0)*0.05," ")</f>
        <v>#REF!</v>
      </c>
      <c r="AI11" s="716" t="e">
        <f>IF(Y11&gt;0,ROUND((Y11*AI$1)/0.05,0)*0.05," ")</f>
        <v>#REF!</v>
      </c>
      <c r="AJ11" s="489"/>
      <c r="AK11" s="14" t="str">
        <f>IF(AJ11=0," ",SUM((AI11-AJ11)/AJ11))</f>
        <v xml:space="preserve"> </v>
      </c>
      <c r="AL11" s="607" t="e">
        <f>IF(AI11=0," ",SUM(((AI11*(1-($W11+AL$2)))-$O11)/(AI11*(1-($W11+AL$2)))))</f>
        <v>#REF!</v>
      </c>
      <c r="AM11" s="592" t="e">
        <f>IF(Y11&gt;0,ROUND((AQ11*1.03)/0.05,0)*0.05," ")</f>
        <v>#REF!</v>
      </c>
      <c r="AN11" s="489"/>
      <c r="AO11" s="14" t="str">
        <f>IF(AN11=0," ",SUM((AM11-AN11)/AN11))</f>
        <v xml:space="preserve"> </v>
      </c>
      <c r="AP11" s="607" t="e">
        <f>IF(AM11=0," ",SUM(((AM11*(1-($W11+AP$2)))-$O11)/(AM11*(1-($W11+AP$2)))))</f>
        <v>#REF!</v>
      </c>
      <c r="AQ11" s="490" t="e">
        <f>IF(Y11&gt;0,ROUND((Y11*AQ$1)/0.05,0)*0.05," ")</f>
        <v>#REF!</v>
      </c>
      <c r="AR11" s="489"/>
      <c r="AS11" s="14" t="str">
        <f>IF(AR11=0," ",SUM((AQ11-AR11)/AR11))</f>
        <v xml:space="preserve"> </v>
      </c>
      <c r="AT11" s="607" t="e">
        <f>IF(AQ11=0," ",SUM(((AQ11*(1-($W11+AT$2)))-$O11)/(AQ11*(1-($W11+AT$2)))))</f>
        <v>#REF!</v>
      </c>
      <c r="AU11" s="496" t="e">
        <f>IF(Y11&gt;0,ROUND((AQ11+N11)/0.05,0)*0.05," ")</f>
        <v>#REF!</v>
      </c>
      <c r="AV11" s="497" t="e">
        <f>IF(Y11&gt;0,ROUND((Y11*2)/0.5,0)*0.5-0.01," ")</f>
        <v>#REF!</v>
      </c>
      <c r="AW11" s="288"/>
      <c r="AX11" s="498" t="e">
        <f>IF(Y11&gt;0,ROUND((Y11*1.3)/0.05,0)*0.05," ")</f>
        <v>#REF!</v>
      </c>
      <c r="AY11" s="499"/>
      <c r="AZ11" s="499">
        <f>AY11*0.5</f>
        <v>0</v>
      </c>
      <c r="BA11" s="333"/>
      <c r="BB11" s="491" t="e">
        <f>IF($C11&lt;&gt;" ",$Y11," ")</f>
        <v>#REF!</v>
      </c>
      <c r="BC11" s="492" t="e">
        <f>IF($C11&lt;&gt;" ",$AC11," ")</f>
        <v>#REF!</v>
      </c>
      <c r="BD11" s="493" t="e">
        <f>IF($C11&lt;&gt;" ",$AD11," ")</f>
        <v>#REF!</v>
      </c>
      <c r="BE11" s="488" t="e">
        <f>IF($C11&lt;&gt;" ",$AH11," ")</f>
        <v>#REF!</v>
      </c>
      <c r="BF11" s="494" t="e">
        <f>IF($C11&lt;&gt;" ",$AI11," ")</f>
        <v>#REF!</v>
      </c>
      <c r="BG11" s="495" t="e">
        <f>IF($C11&lt;&gt;" ",$AM11," ")</f>
        <v>#REF!</v>
      </c>
      <c r="BH11" s="490" t="e">
        <f>IF($C11&lt;&gt;" ",$AQ11," ")</f>
        <v>#REF!</v>
      </c>
      <c r="BI11" s="496" t="e">
        <f>IF($C11&lt;&gt;" ",$AU11," ")</f>
        <v>#REF!</v>
      </c>
      <c r="BJ11" s="497" t="e">
        <f>IF($C11&lt;&gt;" ",$AV11," ")</f>
        <v>#REF!</v>
      </c>
      <c r="BK11" s="385" t="e">
        <f>IF(BB11*0.9&gt;BH11, " ", "No")</f>
        <v>#REF!</v>
      </c>
      <c r="BL11" s="385" t="e">
        <f>IF(BD11*0.9&gt;BH11, " ", "No")</f>
        <v>#REF!</v>
      </c>
      <c r="BM11" s="604" t="e">
        <f>IF(BD11&gt;BB11,1," ")</f>
        <v>#REF!</v>
      </c>
      <c r="BN11" s="604" t="e">
        <f>IF(BF11&gt;BD11,1," ")</f>
        <v>#REF!</v>
      </c>
      <c r="BO11" s="604" t="e">
        <f>IF(BG11&gt;BF11,1," ")</f>
        <v>#REF!</v>
      </c>
      <c r="BP11" s="604" t="e">
        <f>IF(BG11&lt;BH11,1," ")</f>
        <v>#REF!</v>
      </c>
      <c r="BQ11" s="604" t="e">
        <f>IF(BG11&gt;BB11,1," ")</f>
        <v>#REF!</v>
      </c>
      <c r="BR11" s="604"/>
      <c r="BS11" s="604"/>
      <c r="BT11" s="604"/>
      <c r="BU11" s="604"/>
      <c r="BV11" s="385"/>
      <c r="BW11" s="602" t="e">
        <f>IF(Y11&gt;0,$BW$9, " ")</f>
        <v>#REF!</v>
      </c>
      <c r="BX11" s="244" t="e">
        <f>IF($BW11&gt;0,($BW11-Y11)/$BW11*100," ")</f>
        <v>#REF!</v>
      </c>
      <c r="BY11" s="244" t="e">
        <f>IF($BW11&gt;0,($BW11-AC11)/$BW11*100," ")</f>
        <v>#REF!</v>
      </c>
      <c r="BZ11" s="244" t="e">
        <f>IF($BW11&gt;0,($BW11-AD11)/$BW11*100," ")</f>
        <v>#REF!</v>
      </c>
      <c r="CA11" s="244" t="e">
        <f>IF($BW11&gt;0,($BW11-AH11)/$BW11*100," ")</f>
        <v>#REF!</v>
      </c>
      <c r="CB11" s="244" t="e">
        <f>IF($BW11&gt;0,($BW11-AI11)/$BW11*100," ")</f>
        <v>#REF!</v>
      </c>
      <c r="CC11" s="244" t="e">
        <f>CB11</f>
        <v>#REF!</v>
      </c>
      <c r="CD11" s="244" t="e">
        <f>IF($BW11&gt;0,($BW11-AM11)/$BW11*100," ")</f>
        <v>#REF!</v>
      </c>
      <c r="CE11" s="244" t="e">
        <f>IF($BW11&gt;0,($BW11-AQ11)/$BW11*100," ")</f>
        <v>#REF!</v>
      </c>
      <c r="CF11" s="244" t="e">
        <f>IF($BW11&gt;0,($BW11-AU11)/$BW11*100," ")</f>
        <v>#REF!</v>
      </c>
      <c r="CG11" s="244" t="e">
        <f>IF($BW11&gt;0,($BW11-(Y11*2))/$BW11*100," ")</f>
        <v>#REF!</v>
      </c>
      <c r="CH11" s="244" t="e">
        <f>IF($BW11&gt;0,($BW11-AX11)/$BW11*100," ")</f>
        <v>#REF!</v>
      </c>
      <c r="CI11" s="244" t="e">
        <f>IF($Y11&gt;0,100," ")</f>
        <v>#REF!</v>
      </c>
      <c r="CJ11" s="608"/>
      <c r="CK11" s="244" t="e">
        <f>IF($BW11&gt;0,($BW11-AK11)/$BW11*100," ")</f>
        <v>#REF!</v>
      </c>
      <c r="CL11" s="244" t="e">
        <f>IF($BW11&gt;0,($BW11-AN11)/$BW11*100," ")</f>
        <v>#REF!</v>
      </c>
      <c r="CM11" s="244" t="e">
        <f>IF($BW11&gt;0,($BW11-AO11)/$BW11*100," ")</f>
        <v>#REF!</v>
      </c>
      <c r="CN11" s="244" t="e">
        <f>IF($BW11&gt;0,($BW11-AS11)/$BW11*100," ")</f>
        <v>#REF!</v>
      </c>
      <c r="CO11" s="244" t="e">
        <f>IF($BW11&gt;0,($BW11-AT11)/$BW11*100," ")</f>
        <v>#REF!</v>
      </c>
      <c r="CP11" s="244" t="e">
        <f>IF($BW11&gt;0,($BW11-AX11)/$BW11*100," ")</f>
        <v>#REF!</v>
      </c>
      <c r="CQ11" s="244" t="e">
        <f>IF($BW11&gt;0,($BW11-BC11)/$BW11*100," ")</f>
        <v>#REF!</v>
      </c>
      <c r="CR11" s="244" t="e">
        <f>IF($BW11&gt;0,($BW11-BG11)/$BW11*100," ")</f>
        <v>#REF!</v>
      </c>
      <c r="CS11" s="244"/>
      <c r="CT11" s="244"/>
      <c r="CU11" s="244"/>
      <c r="CV11" s="244"/>
      <c r="CW11" s="347"/>
      <c r="CX11" s="338" t="e">
        <f t="shared" ref="CX11:EL11" si="0">IF($BW11&gt;0,$BB11," ")</f>
        <v>#REF!</v>
      </c>
      <c r="CY11" s="338" t="e">
        <f>IF(CX11&gt;0,($BW11-CX11)/$BW11*100," ")</f>
        <v>#REF!</v>
      </c>
      <c r="CZ11" s="338" t="e">
        <f t="shared" si="0"/>
        <v>#REF!</v>
      </c>
      <c r="DA11" s="338" t="e">
        <f>IF(CZ11&gt;0,($BW11-CZ11)/$BW11*100," ")</f>
        <v>#REF!</v>
      </c>
      <c r="DB11" s="338" t="e">
        <f t="shared" si="0"/>
        <v>#REF!</v>
      </c>
      <c r="DC11" s="338" t="e">
        <f>IF(DB11&gt;0,($BW11-DB11)/$BW11*100," ")</f>
        <v>#REF!</v>
      </c>
      <c r="DD11" s="338" t="e">
        <f t="shared" si="0"/>
        <v>#REF!</v>
      </c>
      <c r="DE11" s="338" t="e">
        <f>IF(DD11&gt;0,($BW11-DD11)/$BW11*100," ")</f>
        <v>#REF!</v>
      </c>
      <c r="DF11" s="338" t="e">
        <f t="shared" si="0"/>
        <v>#REF!</v>
      </c>
      <c r="DG11" s="338" t="e">
        <f>IF(DF11&gt;0,($BW11-DF11)/$BW11*100," ")</f>
        <v>#REF!</v>
      </c>
      <c r="DH11" s="338" t="e">
        <f t="shared" si="0"/>
        <v>#REF!</v>
      </c>
      <c r="DI11" s="338" t="e">
        <f>IF(DH11&gt;0,($BW11-DH11)/$BW11*100," ")</f>
        <v>#REF!</v>
      </c>
      <c r="DJ11" s="338" t="e">
        <f t="shared" si="0"/>
        <v>#REF!</v>
      </c>
      <c r="DK11" s="338" t="e">
        <f>IF(DJ11&gt;0,($BW11-DJ11)/$BW11*100," ")</f>
        <v>#REF!</v>
      </c>
      <c r="DL11" s="338" t="e">
        <f t="shared" si="0"/>
        <v>#REF!</v>
      </c>
      <c r="DM11" s="338" t="e">
        <f>IF(DL11&gt;0,($BW11-DL11)/$BW11*100," ")</f>
        <v>#REF!</v>
      </c>
      <c r="DN11" s="338" t="e">
        <f t="shared" si="0"/>
        <v>#REF!</v>
      </c>
      <c r="DO11" s="338" t="e">
        <f>IF(DN11&gt;0,($BW11-DN11)/$BW11*100," ")</f>
        <v>#REF!</v>
      </c>
      <c r="DP11" s="338" t="e">
        <f t="shared" si="0"/>
        <v>#REF!</v>
      </c>
      <c r="DQ11" s="338" t="e">
        <f>IF(DP11&gt;0,($BW11-DP11)/$BW11*100," ")</f>
        <v>#REF!</v>
      </c>
      <c r="DR11" s="338" t="e">
        <f t="shared" si="0"/>
        <v>#REF!</v>
      </c>
      <c r="DS11" s="338" t="e">
        <f>IF(DR11&gt;0,($BW11-DR11)/$BW11*100," ")</f>
        <v>#REF!</v>
      </c>
      <c r="DT11" s="338" t="e">
        <f t="shared" si="0"/>
        <v>#REF!</v>
      </c>
      <c r="DU11" s="338" t="e">
        <f>IF(DT11&gt;0,($BW11-DT11)/$BW11*100," ")</f>
        <v>#REF!</v>
      </c>
      <c r="DV11" s="338" t="e">
        <f t="shared" si="0"/>
        <v>#REF!</v>
      </c>
      <c r="DW11" s="338" t="e">
        <f>IF(DV11&gt;0,($BW11-DV11)/$BW11*100," ")</f>
        <v>#REF!</v>
      </c>
      <c r="DX11" s="338" t="e">
        <f t="shared" si="0"/>
        <v>#REF!</v>
      </c>
      <c r="DY11" s="338" t="e">
        <f>IF(DX11&gt;0,($BW11-DX11)/$BW11*100," ")</f>
        <v>#REF!</v>
      </c>
      <c r="DZ11" s="338" t="e">
        <f t="shared" si="0"/>
        <v>#REF!</v>
      </c>
      <c r="EA11" s="338" t="e">
        <f>IF(DZ11&gt;0,($BW11-DZ11)/$BW11*100," ")</f>
        <v>#REF!</v>
      </c>
      <c r="EB11" s="338" t="e">
        <f t="shared" si="0"/>
        <v>#REF!</v>
      </c>
      <c r="EC11" s="338" t="e">
        <f>IF(EB11&gt;0,($BW11-EB11)/$BW11*100," ")</f>
        <v>#REF!</v>
      </c>
      <c r="ED11" s="338" t="e">
        <f t="shared" si="0"/>
        <v>#REF!</v>
      </c>
      <c r="EE11" s="338" t="e">
        <f>IF(ED11&gt;0,($BW11-ED11)/$BW11*100," ")</f>
        <v>#REF!</v>
      </c>
      <c r="EF11" s="338" t="e">
        <f t="shared" si="0"/>
        <v>#REF!</v>
      </c>
      <c r="EG11" s="338" t="e">
        <f>IF(EF11&gt;0,($BW11-EF11)/$BW11*100," ")</f>
        <v>#REF!</v>
      </c>
      <c r="EH11" s="338" t="e">
        <f t="shared" si="0"/>
        <v>#REF!</v>
      </c>
      <c r="EI11" s="338" t="e">
        <f>IF(EH11&gt;0,($BW11-EH11)/$BW11*100," ")</f>
        <v>#REF!</v>
      </c>
      <c r="EJ11" s="338"/>
      <c r="EK11" s="338" t="str">
        <f>IF(EJ11&gt;0,($BW11-EJ11)/$BW11*100," ")</f>
        <v xml:space="preserve"> </v>
      </c>
      <c r="EL11" s="338" t="e">
        <f t="shared" si="0"/>
        <v>#REF!</v>
      </c>
      <c r="EM11" s="338" t="e">
        <f>IF(EL11&gt;0,($BW11-EL11)/$BW11*100," ")</f>
        <v>#REF!</v>
      </c>
    </row>
    <row r="12" spans="1:178" s="19" customFormat="1" x14ac:dyDescent="0.2">
      <c r="D12" s="392"/>
      <c r="E12" s="454"/>
      <c r="F12" s="207"/>
      <c r="G12" s="92"/>
      <c r="H12" s="26"/>
      <c r="I12" s="753"/>
      <c r="J12" s="89"/>
      <c r="K12" s="187"/>
      <c r="L12" s="187"/>
      <c r="M12" s="305"/>
      <c r="N12" s="305"/>
      <c r="O12" s="761"/>
      <c r="P12" s="219"/>
      <c r="Q12" s="219"/>
      <c r="R12" s="219"/>
      <c r="S12" s="219"/>
      <c r="T12" s="219"/>
      <c r="U12" s="219"/>
      <c r="V12" s="222"/>
      <c r="W12" s="9"/>
      <c r="X12" s="276"/>
      <c r="Y12" s="491"/>
      <c r="Z12" s="489"/>
      <c r="AA12" s="14"/>
      <c r="AB12" s="428"/>
      <c r="AC12" s="492"/>
      <c r="AD12" s="493"/>
      <c r="AE12" s="489"/>
      <c r="AF12" s="14"/>
      <c r="AG12" s="428"/>
      <c r="AH12" s="488"/>
      <c r="AI12" s="494"/>
      <c r="AJ12" s="489"/>
      <c r="AK12" s="14"/>
      <c r="AL12" s="428"/>
      <c r="AM12" s="495"/>
      <c r="AN12" s="489"/>
      <c r="AO12" s="14"/>
      <c r="AP12" s="428"/>
      <c r="AQ12" s="490"/>
      <c r="AR12" s="489"/>
      <c r="AS12" s="14"/>
      <c r="AT12" s="428"/>
      <c r="AU12" s="496"/>
      <c r="AV12" s="497"/>
      <c r="AW12" s="288"/>
      <c r="AX12" s="498"/>
      <c r="AY12" s="499"/>
      <c r="AZ12" s="499"/>
      <c r="BA12" s="333"/>
      <c r="BB12" s="491"/>
      <c r="BC12" s="492"/>
      <c r="BD12" s="493"/>
      <c r="BE12" s="488"/>
      <c r="BF12" s="494"/>
      <c r="BG12" s="495"/>
      <c r="BH12" s="490"/>
      <c r="BI12" s="496"/>
      <c r="BJ12" s="497"/>
      <c r="BK12" s="33"/>
      <c r="BL12" s="33"/>
      <c r="BM12" s="243"/>
      <c r="BN12" s="243"/>
      <c r="BO12" s="243"/>
      <c r="BP12" s="243"/>
      <c r="BQ12" s="243"/>
      <c r="BR12" s="243"/>
      <c r="BS12" s="243"/>
      <c r="BT12" s="243"/>
      <c r="BU12" s="243"/>
      <c r="BV12" s="25"/>
      <c r="BW12" s="76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570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347"/>
      <c r="CX12" s="338" t="str">
        <f>IF($BW12&gt;0,$BB12," ")</f>
        <v xml:space="preserve"> </v>
      </c>
      <c r="CY12" s="338" t="str">
        <f>IF(CX12&gt;0,($BW12-CX12)/$BW12*100," ")</f>
        <v xml:space="preserve"> </v>
      </c>
      <c r="CZ12" s="338" t="str">
        <f>IF($BW12&gt;0,$BB12," ")</f>
        <v xml:space="preserve"> </v>
      </c>
      <c r="DA12" s="338" t="str">
        <f>IF(CZ12&gt;0,($BW12-CZ12)/$BW12*100," ")</f>
        <v xml:space="preserve"> </v>
      </c>
      <c r="DB12" s="745"/>
      <c r="DC12" s="338" t="str">
        <f>IF(DB12&gt;0,($BW12-DB12)/$BW12*100," ")</f>
        <v xml:space="preserve"> </v>
      </c>
      <c r="DD12" s="745"/>
      <c r="DE12" s="338" t="str">
        <f>IF(DD12&gt;0,($BW12-DD12)/$BW12*100," ")</f>
        <v xml:space="preserve"> </v>
      </c>
      <c r="DF12" s="745"/>
      <c r="DG12" s="338" t="str">
        <f>IF(DF12&gt;0,($BW12-DF12)/$BW12*100," ")</f>
        <v xml:space="preserve"> </v>
      </c>
      <c r="DH12" s="338" t="str">
        <f>IF($BW12&gt;0,$BB12," ")</f>
        <v xml:space="preserve"> </v>
      </c>
      <c r="DI12" s="338" t="str">
        <f>IF(DH12&gt;0,($BW12-DH12)/$BW12*100," ")</f>
        <v xml:space="preserve"> </v>
      </c>
      <c r="DJ12" s="745" t="s">
        <v>2184</v>
      </c>
      <c r="DK12" s="338" t="str">
        <f>IF(DJ12&gt;0,($BW12-DJ12)/$BW12*100," ")</f>
        <v xml:space="preserve"> </v>
      </c>
      <c r="DL12" s="745"/>
      <c r="DM12" s="338" t="str">
        <f>IF(DL12&gt;0,($BW12-DL12)/$BW12*100," ")</f>
        <v xml:space="preserve"> </v>
      </c>
      <c r="DN12" s="745"/>
      <c r="DO12" s="338" t="str">
        <f>IF(DN12&gt;0,($BW12-DN12)/$BW12*100," ")</f>
        <v xml:space="preserve"> </v>
      </c>
      <c r="DP12" s="745"/>
      <c r="DQ12" s="338" t="str">
        <f>IF(DP12&gt;0,($BW12-DP12)/$BW12*100," ")</f>
        <v xml:space="preserve"> </v>
      </c>
      <c r="DR12" s="338" t="str">
        <f>IF($BW12&gt;0,$BB12," ")</f>
        <v xml:space="preserve"> </v>
      </c>
      <c r="DS12" s="338" t="str">
        <f>IF(DR12&gt;0,($BW12-DR12)/$BW12*100," ")</f>
        <v xml:space="preserve"> </v>
      </c>
      <c r="DT12" s="338" t="str">
        <f>IF($BW12&gt;0,$BB12," ")</f>
        <v xml:space="preserve"> </v>
      </c>
      <c r="DU12" s="338" t="str">
        <f>IF(DT12&gt;0,($BW12-DT12)/$BW12*100," ")</f>
        <v xml:space="preserve"> </v>
      </c>
      <c r="DV12" s="338" t="str">
        <f>IF($BW12&gt;0,$BB12," ")</f>
        <v xml:space="preserve"> </v>
      </c>
      <c r="DW12" s="338" t="str">
        <f>IF(DV12&gt;0,($BW12-DV12)/$BW12*100," ")</f>
        <v xml:space="preserve"> </v>
      </c>
      <c r="DX12" s="745" t="s">
        <v>2180</v>
      </c>
      <c r="DY12" s="338" t="str">
        <f>IF(DX12&gt;0,($BW12-DX12)/$BW12*100," ")</f>
        <v xml:space="preserve"> </v>
      </c>
      <c r="DZ12" s="338" t="str">
        <f>IF($BW12&gt;0,$BB12," ")</f>
        <v xml:space="preserve"> </v>
      </c>
      <c r="EA12" s="338" t="str">
        <f>IF(DZ12&gt;0,($BW12-DZ12)/$BW12*100," ")</f>
        <v xml:space="preserve"> </v>
      </c>
      <c r="EB12" s="745"/>
      <c r="EC12" s="338" t="str">
        <f>IF(EB12&gt;0,($BW12-EB12)/$BW12*100," ")</f>
        <v xml:space="preserve"> </v>
      </c>
      <c r="ED12" s="745"/>
      <c r="EE12" s="338" t="str">
        <f>IF(ED12&gt;0,($BW12-ED12)/$BW12*100," ")</f>
        <v xml:space="preserve"> </v>
      </c>
      <c r="EF12" s="745"/>
      <c r="EG12" s="338" t="str">
        <f>IF(EF12&gt;0,($BW12-EF12)/$BW12*100," ")</f>
        <v xml:space="preserve"> </v>
      </c>
      <c r="EH12" s="338" t="str">
        <f>IF($BW12&gt;0,$BB12," ")</f>
        <v xml:space="preserve"> </v>
      </c>
      <c r="EI12" s="338" t="str">
        <f>IF(EH12&gt;0,($BW12-EH12)/$BW12*100," ")</f>
        <v xml:space="preserve"> </v>
      </c>
      <c r="EJ12" s="745"/>
      <c r="EK12" s="338" t="str">
        <f>IF(EJ12&gt;0,($BW12-EJ12)/$BW12*100," ")</f>
        <v xml:space="preserve"> </v>
      </c>
      <c r="EL12" s="745"/>
      <c r="EM12" s="338" t="str">
        <f>IF(EL12&gt;0,($BW12-EL12)/$BW12*100," ")</f>
        <v xml:space="preserve"> </v>
      </c>
      <c r="FV12" s="81"/>
    </row>
    <row r="13" spans="1:178" s="19" customFormat="1" ht="11.25" customHeight="1" x14ac:dyDescent="0.2">
      <c r="D13" s="392"/>
      <c r="E13" s="449"/>
      <c r="F13" s="207"/>
      <c r="G13" s="92"/>
      <c r="H13" s="36"/>
      <c r="I13" s="753"/>
      <c r="J13" s="89"/>
      <c r="K13" s="216"/>
      <c r="L13" s="216"/>
      <c r="M13" s="224"/>
      <c r="N13" s="224"/>
      <c r="O13" s="762"/>
      <c r="P13" s="223"/>
      <c r="Q13" s="33"/>
      <c r="R13" s="33"/>
      <c r="S13" s="33"/>
      <c r="T13" s="222"/>
      <c r="U13" s="222"/>
      <c r="V13" s="222"/>
      <c r="W13" s="276"/>
      <c r="X13" s="276"/>
      <c r="Y13" s="277"/>
      <c r="Z13" s="308"/>
      <c r="AA13" s="64"/>
      <c r="AB13" s="304"/>
      <c r="AC13" s="492"/>
      <c r="AD13" s="493"/>
      <c r="AE13" s="489"/>
      <c r="AF13" s="64"/>
      <c r="AG13" s="304"/>
      <c r="AH13" s="281"/>
      <c r="AI13" s="282"/>
      <c r="AJ13" s="382"/>
      <c r="AK13" s="318"/>
      <c r="AL13" s="304"/>
      <c r="AM13" s="283"/>
      <c r="AN13" s="325"/>
      <c r="AO13" s="308"/>
      <c r="AP13" s="304"/>
      <c r="AQ13" s="285"/>
      <c r="AR13" s="325"/>
      <c r="AS13" s="278"/>
      <c r="AT13" s="304"/>
      <c r="AU13" s="286"/>
      <c r="AV13" s="287"/>
      <c r="AW13" s="288"/>
      <c r="AX13" s="289"/>
      <c r="AY13" s="331"/>
      <c r="AZ13" s="288"/>
      <c r="BA13" s="284"/>
      <c r="BB13" s="290"/>
      <c r="BC13" s="291"/>
      <c r="BD13" s="292"/>
      <c r="BE13" s="293"/>
      <c r="BF13" s="507"/>
      <c r="BG13" s="506"/>
      <c r="BH13" s="294"/>
      <c r="BI13" s="295"/>
      <c r="BJ13" s="296"/>
      <c r="BK13" s="297"/>
      <c r="BL13" s="297"/>
      <c r="BM13" s="298"/>
      <c r="BN13" s="298"/>
      <c r="BO13" s="298"/>
      <c r="BP13" s="298"/>
      <c r="BQ13" s="298"/>
      <c r="BR13" s="298"/>
      <c r="BS13" s="298"/>
      <c r="BT13" s="298"/>
      <c r="BU13" s="298"/>
      <c r="BV13" s="297"/>
      <c r="BW13" s="292"/>
      <c r="BX13" s="33"/>
      <c r="BY13" s="299"/>
      <c r="BZ13" s="299"/>
      <c r="CA13" s="299"/>
      <c r="CB13" s="299"/>
      <c r="CC13" s="299"/>
      <c r="CD13" s="299"/>
      <c r="CE13" s="299"/>
      <c r="CF13" s="299"/>
      <c r="CG13" s="299"/>
      <c r="CH13" s="33"/>
      <c r="CI13" s="244" t="str">
        <f>IF($Y13&gt;0,100," ")</f>
        <v xml:space="preserve"> </v>
      </c>
      <c r="CJ13" s="570"/>
      <c r="CK13" s="33"/>
      <c r="CL13" s="299"/>
      <c r="CM13" s="299"/>
      <c r="CN13" s="299"/>
      <c r="CO13" s="299"/>
      <c r="CP13" s="299"/>
      <c r="CQ13" s="299"/>
      <c r="CR13" s="299"/>
      <c r="CS13" s="244"/>
      <c r="CT13" s="244"/>
      <c r="CU13" s="244"/>
      <c r="CV13" s="300"/>
      <c r="CW13" s="346"/>
      <c r="CX13" s="338" t="str">
        <f>IF($BW13&gt;0,$BB13," ")</f>
        <v xml:space="preserve"> </v>
      </c>
      <c r="CY13" s="338" t="str">
        <f>IF(CX13&gt;0,($BW13-CX13)/$BW13*100," ")</f>
        <v xml:space="preserve"> </v>
      </c>
      <c r="CZ13" s="338" t="str">
        <f>IF($BW13&gt;0,$BB13," ")</f>
        <v xml:space="preserve"> </v>
      </c>
      <c r="DA13" s="338" t="str">
        <f>IF(CZ13&gt;0,($BW13-CZ13)/$BW13*100," ")</f>
        <v xml:space="preserve"> </v>
      </c>
      <c r="DB13" s="745"/>
      <c r="DC13" s="338" t="str">
        <f>IF(DB13&gt;0,($BW13-DB13)/$BW13*100," ")</f>
        <v xml:space="preserve"> </v>
      </c>
      <c r="DD13" s="745"/>
      <c r="DE13" s="745"/>
      <c r="DF13" s="745"/>
      <c r="DG13" s="338" t="str">
        <f>IF($BW13&gt;0,$BB13," ")</f>
        <v xml:space="preserve"> </v>
      </c>
      <c r="DH13" s="338" t="str">
        <f>IF($BW13&gt;0,$BB13," ")</f>
        <v xml:space="preserve"> </v>
      </c>
      <c r="DI13" s="338" t="str">
        <f>IF(DH13&gt;0,($BW13-DH13)/$BW13*100," ")</f>
        <v xml:space="preserve"> </v>
      </c>
      <c r="DJ13" s="745"/>
      <c r="DK13" s="338" t="str">
        <f>IF(DJ13&gt;0,($BW13-DJ13)/$BW13*100," ")</f>
        <v xml:space="preserve"> </v>
      </c>
      <c r="DL13" s="745"/>
      <c r="DM13" s="338" t="str">
        <f>IF(DL13&gt;0,($BW13-DL13)/$BW13*100," ")</f>
        <v xml:space="preserve"> </v>
      </c>
      <c r="DN13" s="745"/>
      <c r="DO13" s="338" t="str">
        <f>IF(DN13&gt;0,($BW13-DN13)/$BW13*100," ")</f>
        <v xml:space="preserve"> </v>
      </c>
      <c r="DP13" s="745"/>
      <c r="DQ13" s="338" t="str">
        <f>IF(DP13&gt;0,($BW13-DP13)/$BW13*100," ")</f>
        <v xml:space="preserve"> </v>
      </c>
      <c r="DR13" s="338" t="str">
        <f>IF(DQ13&gt;0,($BW13-DQ13)/$BW13*100," ")</f>
        <v xml:space="preserve"> </v>
      </c>
      <c r="DS13" s="338" t="str">
        <f>IF(DR13&gt;0,($BW13-DR13)/$BW13*100," ")</f>
        <v xml:space="preserve"> </v>
      </c>
      <c r="DT13" s="338" t="str">
        <f>IF(DS13&gt;0,($BW13-DS13)/$BW13*100," ")</f>
        <v xml:space="preserve"> </v>
      </c>
      <c r="DU13" s="338" t="str">
        <f>IF(DT13&gt;0,($BW13-DT13)/$BW13*100," ")</f>
        <v xml:space="preserve"> </v>
      </c>
      <c r="DV13" s="338" t="str">
        <f>IF(DU13&gt;0,($BW13-DU13)/$BW13*100," ")</f>
        <v xml:space="preserve"> </v>
      </c>
      <c r="DW13" s="338" t="str">
        <f>IF(DV13&gt;0,($BW13-DV13)/$BW13*100," ")</f>
        <v xml:space="preserve"> </v>
      </c>
      <c r="DX13" s="745" t="s">
        <v>2181</v>
      </c>
      <c r="DY13" s="338" t="str">
        <f>IF(DX13&gt;0,($BW13-DX13)/$BW13*100," ")</f>
        <v xml:space="preserve"> </v>
      </c>
      <c r="DZ13" s="338" t="str">
        <f>IF($BW13&gt;0,$BB13," ")</f>
        <v xml:space="preserve"> </v>
      </c>
      <c r="EA13" s="338" t="str">
        <f>IF($BW13&gt;0,$BB13," ")</f>
        <v xml:space="preserve"> </v>
      </c>
      <c r="EB13" s="745"/>
      <c r="EC13" s="338" t="str">
        <f>IF(EB13&gt;0,($BW13-EB13)/$BW13*100," ")</f>
        <v xml:space="preserve"> </v>
      </c>
      <c r="ED13" s="745"/>
      <c r="EE13" s="338" t="str">
        <f>IF(ED13&gt;0,($BW13-ED13)/$BW13*100," ")</f>
        <v xml:space="preserve"> </v>
      </c>
      <c r="EF13" s="745"/>
      <c r="EG13" s="338" t="str">
        <f>IF(EF13&gt;0,($BW13-EF13)/$BW13*100," ")</f>
        <v xml:space="preserve"> </v>
      </c>
      <c r="EH13" s="338" t="str">
        <f>IF($BW13&gt;0,$BB13," ")</f>
        <v xml:space="preserve"> </v>
      </c>
      <c r="EI13" s="338" t="str">
        <f>IF(EH13&gt;0,($BW13-EH13)/$BW13*100," ")</f>
        <v xml:space="preserve"> </v>
      </c>
      <c r="EJ13" s="745"/>
      <c r="EK13" s="745"/>
      <c r="EL13" s="745"/>
      <c r="EM13" s="338" t="str">
        <f>IF(EL13&gt;0,($BW13-EL13)/$BW13*100," ")</f>
        <v xml:space="preserve"> </v>
      </c>
      <c r="FV13" s="81"/>
    </row>
    <row r="14" spans="1:178" s="198" customFormat="1" ht="12.75" x14ac:dyDescent="0.2">
      <c r="FV14" s="617"/>
    </row>
    <row r="15" spans="1:178" s="67" customFormat="1" x14ac:dyDescent="0.2">
      <c r="FV15" s="80"/>
    </row>
    <row r="16" spans="1:178" s="67" customFormat="1" x14ac:dyDescent="0.2">
      <c r="FV16" s="80"/>
    </row>
    <row r="17" spans="178:178" s="67" customFormat="1" x14ac:dyDescent="0.2">
      <c r="FV17" s="80"/>
    </row>
    <row r="18" spans="178:178" s="67" customFormat="1" x14ac:dyDescent="0.2">
      <c r="FV18" s="80"/>
    </row>
    <row r="19" spans="178:178" s="67" customFormat="1" x14ac:dyDescent="0.2">
      <c r="FV19" s="80"/>
    </row>
    <row r="20" spans="178:178" s="67" customFormat="1" x14ac:dyDescent="0.2">
      <c r="FV20" s="80"/>
    </row>
    <row r="21" spans="178:178" s="67" customFormat="1" ht="10.5" customHeight="1" x14ac:dyDescent="0.2">
      <c r="FV21" s="80"/>
    </row>
    <row r="22" spans="178:178" s="67" customFormat="1" x14ac:dyDescent="0.2">
      <c r="FV22" s="80"/>
    </row>
    <row r="23" spans="178:178" s="67" customFormat="1" x14ac:dyDescent="0.2">
      <c r="FV23" s="80"/>
    </row>
    <row r="24" spans="178:178" s="67" customFormat="1" x14ac:dyDescent="0.2">
      <c r="FV24" s="80"/>
    </row>
    <row r="25" spans="178:178" s="67" customFormat="1" x14ac:dyDescent="0.2">
      <c r="FV25" s="80"/>
    </row>
    <row r="26" spans="178:178" s="198" customFormat="1" ht="12.75" x14ac:dyDescent="0.2">
      <c r="FV26" s="617"/>
    </row>
    <row r="27" spans="178:178" s="67" customFormat="1" x14ac:dyDescent="0.2">
      <c r="FV27" s="80"/>
    </row>
    <row r="28" spans="178:178" s="67" customFormat="1" x14ac:dyDescent="0.2">
      <c r="FV28" s="80"/>
    </row>
    <row r="29" spans="178:178" s="67" customFormat="1" x14ac:dyDescent="0.2">
      <c r="FV29" s="80"/>
    </row>
    <row r="30" spans="178:178" s="67" customFormat="1" x14ac:dyDescent="0.2">
      <c r="FV30" s="80"/>
    </row>
    <row r="31" spans="178:178" s="67" customFormat="1" x14ac:dyDescent="0.2">
      <c r="FV31" s="80"/>
    </row>
    <row r="32" spans="178:178" s="67" customFormat="1" x14ac:dyDescent="0.2">
      <c r="FV32" s="80"/>
    </row>
    <row r="33" spans="178:178" s="67" customFormat="1" x14ac:dyDescent="0.2">
      <c r="FV33" s="80"/>
    </row>
    <row r="34" spans="178:178" s="198" customFormat="1" ht="12.75" x14ac:dyDescent="0.2">
      <c r="FV34" s="617"/>
    </row>
    <row r="38" spans="178:178" s="67" customFormat="1" x14ac:dyDescent="0.2">
      <c r="FV38" s="80"/>
    </row>
    <row r="39" spans="178:178" s="67" customFormat="1" x14ac:dyDescent="0.2">
      <c r="FV39" s="80"/>
    </row>
    <row r="40" spans="178:178" s="67" customFormat="1" x14ac:dyDescent="0.2">
      <c r="FV40" s="80"/>
    </row>
    <row r="41" spans="178:178" s="67" customFormat="1" x14ac:dyDescent="0.2">
      <c r="FV41" s="80"/>
    </row>
    <row r="42" spans="178:178" s="67" customFormat="1" x14ac:dyDescent="0.2">
      <c r="FV42" s="80"/>
    </row>
    <row r="43" spans="178:178" s="67" customFormat="1" x14ac:dyDescent="0.2">
      <c r="FV43" s="80"/>
    </row>
    <row r="44" spans="178:178" s="67" customFormat="1" x14ac:dyDescent="0.2">
      <c r="FV44" s="80"/>
    </row>
    <row r="45" spans="178:178" s="67" customFormat="1" x14ac:dyDescent="0.2">
      <c r="FV45" s="80"/>
    </row>
    <row r="48" spans="178:178" s="67" customFormat="1" x14ac:dyDescent="0.2">
      <c r="FV48" s="80"/>
    </row>
    <row r="49" spans="178:178" s="67" customFormat="1" x14ac:dyDescent="0.2">
      <c r="FV49" s="80"/>
    </row>
    <row r="50" spans="178:178" s="67" customFormat="1" x14ac:dyDescent="0.2">
      <c r="FV50" s="80"/>
    </row>
    <row r="51" spans="178:178" s="67" customFormat="1" x14ac:dyDescent="0.2">
      <c r="FV51" s="80"/>
    </row>
    <row r="55" spans="178:178" s="67" customFormat="1" x14ac:dyDescent="0.2">
      <c r="FV55" s="80"/>
    </row>
    <row r="56" spans="178:178" s="67" customFormat="1" x14ac:dyDescent="0.2">
      <c r="FV56" s="80"/>
    </row>
    <row r="57" spans="178:178" s="67" customFormat="1" x14ac:dyDescent="0.2">
      <c r="FV57" s="80"/>
    </row>
    <row r="61" spans="178:178" s="67" customFormat="1" ht="10.5" customHeight="1" x14ac:dyDescent="0.2">
      <c r="FV61" s="80"/>
    </row>
    <row r="62" spans="178:178" s="67" customFormat="1" x14ac:dyDescent="0.2">
      <c r="FV62" s="80"/>
    </row>
    <row r="63" spans="178:178" s="67" customFormat="1" x14ac:dyDescent="0.2">
      <c r="FV63" s="80"/>
    </row>
    <row r="64" spans="178:178" s="67" customFormat="1" x14ac:dyDescent="0.2">
      <c r="FV64" s="80"/>
    </row>
    <row r="65" spans="178:178" s="67" customFormat="1" x14ac:dyDescent="0.2">
      <c r="FV65" s="80"/>
    </row>
    <row r="66" spans="178:178" s="67" customFormat="1" x14ac:dyDescent="0.2">
      <c r="FV66" s="80"/>
    </row>
    <row r="68" spans="178:178" s="67" customFormat="1" x14ac:dyDescent="0.2">
      <c r="FV68" s="80"/>
    </row>
    <row r="69" spans="178:178" s="67" customFormat="1" x14ac:dyDescent="0.2">
      <c r="FV69" s="80"/>
    </row>
    <row r="70" spans="178:178" s="67" customFormat="1" x14ac:dyDescent="0.2">
      <c r="FV70" s="80"/>
    </row>
    <row r="71" spans="178:178" s="67" customFormat="1" x14ac:dyDescent="0.2">
      <c r="FV71" s="80"/>
    </row>
    <row r="72" spans="178:178" s="67" customFormat="1" x14ac:dyDescent="0.2">
      <c r="FV72" s="80"/>
    </row>
    <row r="73" spans="178:178" s="67" customFormat="1" ht="12" customHeight="1" x14ac:dyDescent="0.2">
      <c r="FV73" s="80"/>
    </row>
    <row r="74" spans="178:178" s="67" customFormat="1" x14ac:dyDescent="0.2">
      <c r="FV74" s="80"/>
    </row>
    <row r="75" spans="178:178" s="67" customFormat="1" x14ac:dyDescent="0.2">
      <c r="FV75" s="80"/>
    </row>
    <row r="77" spans="178:178" ht="12" customHeight="1" x14ac:dyDescent="0.2"/>
    <row r="81" spans="178:178" s="67" customFormat="1" ht="10.5" customHeight="1" x14ac:dyDescent="0.2">
      <c r="FV81" s="80"/>
    </row>
    <row r="85" spans="178:178" s="67" customFormat="1" x14ac:dyDescent="0.2">
      <c r="FV85" s="80"/>
    </row>
    <row r="87" spans="178:178" s="198" customFormat="1" ht="12.75" x14ac:dyDescent="0.2">
      <c r="FV87" s="617"/>
    </row>
    <row r="90" spans="178:178" s="67" customFormat="1" x14ac:dyDescent="0.2">
      <c r="FV90" s="80"/>
    </row>
    <row r="91" spans="178:178" s="67" customFormat="1" x14ac:dyDescent="0.2">
      <c r="FV91" s="80"/>
    </row>
    <row r="102" spans="178:178" s="67" customFormat="1" x14ac:dyDescent="0.2">
      <c r="FV102" s="80"/>
    </row>
    <row r="103" spans="178:178" s="67" customFormat="1" x14ac:dyDescent="0.2">
      <c r="FV103" s="80"/>
    </row>
    <row r="104" spans="178:178" s="198" customFormat="1" ht="12.75" x14ac:dyDescent="0.2">
      <c r="FV104" s="617"/>
    </row>
    <row r="106" spans="178:178" s="67" customFormat="1" x14ac:dyDescent="0.2">
      <c r="FV106" s="80"/>
    </row>
    <row r="112" spans="178:178" ht="10.5" customHeight="1" x14ac:dyDescent="0.2"/>
    <row r="114" spans="178:178" s="67" customFormat="1" x14ac:dyDescent="0.2">
      <c r="FV114" s="80"/>
    </row>
    <row r="115" spans="178:178" ht="10.5" customHeight="1" x14ac:dyDescent="0.2"/>
    <row r="116" spans="178:178" s="67" customFormat="1" x14ac:dyDescent="0.2">
      <c r="FV116" s="80"/>
    </row>
    <row r="117" spans="178:178" s="67" customFormat="1" x14ac:dyDescent="0.2">
      <c r="FV117" s="80"/>
    </row>
    <row r="118" spans="178:178" s="67" customFormat="1" x14ac:dyDescent="0.2">
      <c r="FV118" s="80"/>
    </row>
    <row r="120" spans="178:178" s="67" customFormat="1" x14ac:dyDescent="0.2">
      <c r="FV120" s="80"/>
    </row>
    <row r="121" spans="178:178" ht="10.5" customHeight="1" x14ac:dyDescent="0.2"/>
    <row r="122" spans="178:178" s="67" customFormat="1" x14ac:dyDescent="0.2">
      <c r="FV122" s="80"/>
    </row>
    <row r="124" spans="178:178" s="67" customFormat="1" x14ac:dyDescent="0.2">
      <c r="FV124" s="80"/>
    </row>
    <row r="125" spans="178:178" s="67" customFormat="1" x14ac:dyDescent="0.2">
      <c r="FV125" s="80"/>
    </row>
    <row r="126" spans="178:178" s="198" customFormat="1" ht="12.75" x14ac:dyDescent="0.2">
      <c r="FV126" s="617"/>
    </row>
    <row r="131" spans="178:178" s="67" customFormat="1" x14ac:dyDescent="0.2">
      <c r="FV131" s="80"/>
    </row>
    <row r="132" spans="178:178" s="67" customFormat="1" x14ac:dyDescent="0.2">
      <c r="FV132" s="80"/>
    </row>
    <row r="133" spans="178:178" s="67" customFormat="1" x14ac:dyDescent="0.2">
      <c r="FV133" s="80"/>
    </row>
    <row r="134" spans="178:178" s="67" customFormat="1" x14ac:dyDescent="0.2">
      <c r="FV134" s="80"/>
    </row>
    <row r="136" spans="178:178" s="67" customFormat="1" ht="10.5" customHeight="1" x14ac:dyDescent="0.2">
      <c r="FV136" s="80"/>
    </row>
    <row r="137" spans="178:178" s="67" customFormat="1" ht="10.5" customHeight="1" x14ac:dyDescent="0.2">
      <c r="FV137" s="80"/>
    </row>
    <row r="140" spans="178:178" s="198" customFormat="1" ht="12.75" x14ac:dyDescent="0.2">
      <c r="FV140" s="617"/>
    </row>
    <row r="145" spans="178:178" s="67" customFormat="1" x14ac:dyDescent="0.2">
      <c r="FV145" s="80"/>
    </row>
    <row r="146" spans="178:178" s="67" customFormat="1" x14ac:dyDescent="0.2">
      <c r="FV146" s="80"/>
    </row>
    <row r="147" spans="178:178" s="67" customFormat="1" x14ac:dyDescent="0.2">
      <c r="FV147" s="80"/>
    </row>
    <row r="149" spans="178:178" s="67" customFormat="1" x14ac:dyDescent="0.2">
      <c r="FV149" s="80"/>
    </row>
    <row r="150" spans="178:178" s="67" customFormat="1" x14ac:dyDescent="0.2">
      <c r="FV150" s="80"/>
    </row>
    <row r="151" spans="178:178" s="67" customFormat="1" ht="10.5" customHeight="1" x14ac:dyDescent="0.2">
      <c r="FV151" s="80"/>
    </row>
    <row r="152" spans="178:178" s="67" customFormat="1" x14ac:dyDescent="0.2">
      <c r="FV152" s="80"/>
    </row>
    <row r="153" spans="178:178" s="67" customFormat="1" x14ac:dyDescent="0.2">
      <c r="FV153" s="80"/>
    </row>
    <row r="159" spans="178:178" s="67" customFormat="1" x14ac:dyDescent="0.2">
      <c r="FV159" s="80"/>
    </row>
    <row r="160" spans="178:178" s="67" customFormat="1" x14ac:dyDescent="0.2">
      <c r="FV160" s="80"/>
    </row>
    <row r="170" spans="178:178" s="198" customFormat="1" ht="12.75" x14ac:dyDescent="0.2">
      <c r="FV170" s="617"/>
    </row>
    <row r="172" spans="178:178" s="198" customFormat="1" ht="12.75" x14ac:dyDescent="0.2">
      <c r="FV172" s="617"/>
    </row>
    <row r="173" spans="178:178" s="67" customFormat="1" x14ac:dyDescent="0.2">
      <c r="FV173" s="80"/>
    </row>
    <row r="174" spans="178:178" s="67" customFormat="1" x14ac:dyDescent="0.2">
      <c r="FV174" s="80"/>
    </row>
    <row r="175" spans="178:178" s="67" customFormat="1" x14ac:dyDescent="0.2">
      <c r="FV175" s="80"/>
    </row>
    <row r="176" spans="178:178" s="198" customFormat="1" ht="12.75" x14ac:dyDescent="0.2">
      <c r="FV176" s="617"/>
    </row>
    <row r="177" spans="178:178" s="67" customFormat="1" x14ac:dyDescent="0.2">
      <c r="FV177" s="80"/>
    </row>
    <row r="178" spans="178:178" s="67" customFormat="1" x14ac:dyDescent="0.2">
      <c r="FV178" s="80">
        <v>5</v>
      </c>
    </row>
    <row r="179" spans="178:178" s="67" customFormat="1" x14ac:dyDescent="0.2">
      <c r="FV179" s="80"/>
    </row>
    <row r="180" spans="178:178" s="67" customFormat="1" x14ac:dyDescent="0.2">
      <c r="FV180" s="80"/>
    </row>
    <row r="181" spans="178:178" s="67" customFormat="1" x14ac:dyDescent="0.2">
      <c r="FV181" s="80"/>
    </row>
    <row r="182" spans="178:178" s="67" customFormat="1" x14ac:dyDescent="0.2">
      <c r="FV182" s="80"/>
    </row>
    <row r="183" spans="178:178" s="67" customFormat="1" x14ac:dyDescent="0.2">
      <c r="FV183" s="80">
        <v>7.5</v>
      </c>
    </row>
    <row r="184" spans="178:178" s="67" customFormat="1" x14ac:dyDescent="0.2">
      <c r="FV184" s="80">
        <v>5</v>
      </c>
    </row>
    <row r="185" spans="178:178" s="67" customFormat="1" x14ac:dyDescent="0.2">
      <c r="FV185" s="80"/>
    </row>
    <row r="186" spans="178:178" s="67" customFormat="1" x14ac:dyDescent="0.2">
      <c r="FV186" s="80"/>
    </row>
    <row r="187" spans="178:178" s="67" customFormat="1" x14ac:dyDescent="0.2">
      <c r="FV187" s="80">
        <v>6.5</v>
      </c>
    </row>
    <row r="188" spans="178:178" s="67" customFormat="1" x14ac:dyDescent="0.2">
      <c r="FV188" s="80"/>
    </row>
    <row r="189" spans="178:178" s="67" customFormat="1" x14ac:dyDescent="0.2">
      <c r="FV189" s="80"/>
    </row>
    <row r="190" spans="178:178" s="67" customFormat="1" x14ac:dyDescent="0.2">
      <c r="FV190" s="80"/>
    </row>
    <row r="191" spans="178:178" s="67" customFormat="1" ht="10.5" customHeight="1" x14ac:dyDescent="0.2">
      <c r="FV191" s="80"/>
    </row>
    <row r="192" spans="178:178" s="67" customFormat="1" x14ac:dyDescent="0.2">
      <c r="FV192" s="80"/>
    </row>
    <row r="193" spans="178:178" s="67" customFormat="1" x14ac:dyDescent="0.2">
      <c r="FV193" s="80"/>
    </row>
    <row r="194" spans="178:178" s="67" customFormat="1" x14ac:dyDescent="0.2">
      <c r="FV194" s="80"/>
    </row>
    <row r="195" spans="178:178" s="67" customFormat="1" x14ac:dyDescent="0.2">
      <c r="FV195" s="80"/>
    </row>
    <row r="196" spans="178:178" s="67" customFormat="1" x14ac:dyDescent="0.2">
      <c r="FV196" s="80"/>
    </row>
    <row r="197" spans="178:178" s="67" customFormat="1" x14ac:dyDescent="0.2">
      <c r="FV197" s="80">
        <v>7.5</v>
      </c>
    </row>
    <row r="198" spans="178:178" s="67" customFormat="1" x14ac:dyDescent="0.2">
      <c r="FV198" s="80">
        <v>7.5</v>
      </c>
    </row>
    <row r="199" spans="178:178" s="67" customFormat="1" x14ac:dyDescent="0.2">
      <c r="FV199" s="80">
        <v>7.5</v>
      </c>
    </row>
    <row r="200" spans="178:178" s="67" customFormat="1" x14ac:dyDescent="0.2">
      <c r="FV200" s="80">
        <v>7.5</v>
      </c>
    </row>
    <row r="201" spans="178:178" s="67" customFormat="1" x14ac:dyDescent="0.2">
      <c r="FV201" s="80">
        <v>7.5</v>
      </c>
    </row>
    <row r="202" spans="178:178" s="67" customFormat="1" ht="10.5" customHeight="1" x14ac:dyDescent="0.2">
      <c r="FV202" s="80"/>
    </row>
    <row r="203" spans="178:178" s="67" customFormat="1" ht="10.5" customHeight="1" x14ac:dyDescent="0.2">
      <c r="FV203" s="80"/>
    </row>
    <row r="204" spans="178:178" s="67" customFormat="1" ht="10.5" customHeight="1" x14ac:dyDescent="0.2">
      <c r="FV204" s="80"/>
    </row>
    <row r="205" spans="178:178" s="67" customFormat="1" ht="10.5" customHeight="1" x14ac:dyDescent="0.2">
      <c r="FV205" s="80"/>
    </row>
    <row r="206" spans="178:178" s="67" customFormat="1" ht="10.5" customHeight="1" x14ac:dyDescent="0.2">
      <c r="FV206" s="80"/>
    </row>
    <row r="207" spans="178:178" s="67" customFormat="1" ht="10.5" customHeight="1" x14ac:dyDescent="0.2">
      <c r="FV207" s="80"/>
    </row>
    <row r="208" spans="178:178" s="67" customFormat="1" ht="10.5" customHeight="1" x14ac:dyDescent="0.2">
      <c r="FV208" s="80"/>
    </row>
    <row r="209" spans="178:178" s="67" customFormat="1" ht="10.5" customHeight="1" x14ac:dyDescent="0.2">
      <c r="FV209" s="80"/>
    </row>
    <row r="210" spans="178:178" s="67" customFormat="1" ht="10.5" customHeight="1" x14ac:dyDescent="0.2">
      <c r="FV210" s="80"/>
    </row>
    <row r="211" spans="178:178" s="67" customFormat="1" ht="10.5" customHeight="1" x14ac:dyDescent="0.2">
      <c r="FV211" s="80"/>
    </row>
    <row r="212" spans="178:178" s="67" customFormat="1" ht="10.5" customHeight="1" x14ac:dyDescent="0.2">
      <c r="FV212" s="80"/>
    </row>
    <row r="213" spans="178:178" s="67" customFormat="1" ht="10.5" customHeight="1" x14ac:dyDescent="0.2">
      <c r="FV213" s="80"/>
    </row>
    <row r="214" spans="178:178" s="67" customFormat="1" ht="10.5" customHeight="1" x14ac:dyDescent="0.2">
      <c r="FV214" s="80"/>
    </row>
    <row r="215" spans="178:178" s="67" customFormat="1" ht="10.5" customHeight="1" x14ac:dyDescent="0.2">
      <c r="FV215" s="80"/>
    </row>
    <row r="216" spans="178:178" s="67" customFormat="1" ht="10.5" customHeight="1" x14ac:dyDescent="0.2">
      <c r="FV216" s="80"/>
    </row>
    <row r="217" spans="178:178" s="67" customFormat="1" ht="10.5" customHeight="1" x14ac:dyDescent="0.2">
      <c r="FV217" s="80"/>
    </row>
    <row r="218" spans="178:178" s="67" customFormat="1" ht="10.5" customHeight="1" x14ac:dyDescent="0.2">
      <c r="FV218" s="80"/>
    </row>
    <row r="219" spans="178:178" s="67" customFormat="1" ht="10.5" customHeight="1" x14ac:dyDescent="0.2">
      <c r="FV219" s="80"/>
    </row>
    <row r="220" spans="178:178" s="67" customFormat="1" ht="10.5" customHeight="1" x14ac:dyDescent="0.2">
      <c r="FV220" s="80"/>
    </row>
    <row r="221" spans="178:178" s="67" customFormat="1" ht="10.5" customHeight="1" x14ac:dyDescent="0.2">
      <c r="FV221" s="80"/>
    </row>
    <row r="222" spans="178:178" s="67" customFormat="1" ht="10.5" customHeight="1" x14ac:dyDescent="0.2">
      <c r="FV222" s="80"/>
    </row>
    <row r="223" spans="178:178" s="67" customFormat="1" ht="10.5" customHeight="1" x14ac:dyDescent="0.2">
      <c r="FV223" s="80"/>
    </row>
    <row r="224" spans="178:178" s="67" customFormat="1" ht="10.5" customHeight="1" x14ac:dyDescent="0.2">
      <c r="FV224" s="80"/>
    </row>
    <row r="225" spans="178:178" s="67" customFormat="1" ht="10.5" customHeight="1" x14ac:dyDescent="0.2">
      <c r="FV225" s="80"/>
    </row>
    <row r="226" spans="178:178" s="67" customFormat="1" ht="10.5" customHeight="1" x14ac:dyDescent="0.2">
      <c r="FV226" s="80"/>
    </row>
    <row r="227" spans="178:178" s="67" customFormat="1" ht="10.5" customHeight="1" x14ac:dyDescent="0.2">
      <c r="FV227" s="80"/>
    </row>
    <row r="228" spans="178:178" s="67" customFormat="1" ht="10.5" customHeight="1" x14ac:dyDescent="0.2">
      <c r="FV228" s="80"/>
    </row>
    <row r="229" spans="178:178" s="67" customFormat="1" ht="10.5" customHeight="1" x14ac:dyDescent="0.2">
      <c r="FV229" s="80"/>
    </row>
    <row r="230" spans="178:178" s="67" customFormat="1" ht="10.5" customHeight="1" x14ac:dyDescent="0.2">
      <c r="FV230" s="80"/>
    </row>
    <row r="231" spans="178:178" s="67" customFormat="1" ht="10.5" customHeight="1" x14ac:dyDescent="0.2">
      <c r="FV231" s="80"/>
    </row>
    <row r="232" spans="178:178" s="67" customFormat="1" ht="10.5" customHeight="1" x14ac:dyDescent="0.2">
      <c r="FV232" s="80"/>
    </row>
    <row r="233" spans="178:178" s="67" customFormat="1" ht="10.5" customHeight="1" x14ac:dyDescent="0.2">
      <c r="FV233" s="80"/>
    </row>
    <row r="234" spans="178:178" s="67" customFormat="1" ht="10.5" customHeight="1" x14ac:dyDescent="0.2">
      <c r="FV234" s="80"/>
    </row>
    <row r="235" spans="178:178" s="67" customFormat="1" ht="10.5" customHeight="1" x14ac:dyDescent="0.2">
      <c r="FV235" s="80"/>
    </row>
    <row r="236" spans="178:178" s="67" customFormat="1" ht="10.5" customHeight="1" x14ac:dyDescent="0.2">
      <c r="FV236" s="80"/>
    </row>
    <row r="237" spans="178:178" s="67" customFormat="1" ht="10.5" customHeight="1" x14ac:dyDescent="0.2">
      <c r="FV237" s="80"/>
    </row>
    <row r="238" spans="178:178" s="67" customFormat="1" ht="10.5" customHeight="1" x14ac:dyDescent="0.2">
      <c r="FV238" s="80"/>
    </row>
    <row r="239" spans="178:178" s="67" customFormat="1" ht="10.5" customHeight="1" x14ac:dyDescent="0.2">
      <c r="FV239" s="80"/>
    </row>
    <row r="240" spans="178:178" s="67" customFormat="1" ht="10.5" customHeight="1" x14ac:dyDescent="0.2">
      <c r="FV240" s="80"/>
    </row>
    <row r="241" spans="178:178" s="67" customFormat="1" x14ac:dyDescent="0.2">
      <c r="FV241" s="80"/>
    </row>
    <row r="242" spans="178:178" s="67" customFormat="1" ht="10.5" customHeight="1" x14ac:dyDescent="0.2">
      <c r="FV242" s="80"/>
    </row>
    <row r="243" spans="178:178" s="67" customFormat="1" ht="10.5" customHeight="1" x14ac:dyDescent="0.2">
      <c r="FV243" s="80"/>
    </row>
    <row r="244" spans="178:178" s="67" customFormat="1" ht="10.5" customHeight="1" x14ac:dyDescent="0.2">
      <c r="FV244" s="80"/>
    </row>
    <row r="245" spans="178:178" s="198" customFormat="1" ht="12.75" x14ac:dyDescent="0.2">
      <c r="FV245" s="617"/>
    </row>
    <row r="247" spans="178:178" s="67" customFormat="1" x14ac:dyDescent="0.2">
      <c r="FV247" s="80"/>
    </row>
    <row r="249" spans="178:178" s="67" customFormat="1" x14ac:dyDescent="0.2">
      <c r="FV249" s="80"/>
    </row>
    <row r="250" spans="178:178" s="198" customFormat="1" ht="12.75" x14ac:dyDescent="0.2">
      <c r="FV250" s="617"/>
    </row>
    <row r="252" spans="178:178" s="67" customFormat="1" x14ac:dyDescent="0.2">
      <c r="FV252" s="80"/>
    </row>
    <row r="255" spans="178:178" s="67" customFormat="1" x14ac:dyDescent="0.2">
      <c r="FV255" s="80"/>
    </row>
    <row r="265" spans="178:178" s="198" customFormat="1" ht="12.75" x14ac:dyDescent="0.2">
      <c r="FV265" s="617"/>
    </row>
    <row r="270" spans="178:178" s="67" customFormat="1" x14ac:dyDescent="0.2">
      <c r="FV270" s="80"/>
    </row>
    <row r="271" spans="178:178" s="67" customFormat="1" ht="10.5" customHeight="1" x14ac:dyDescent="0.2">
      <c r="FV271" s="80"/>
    </row>
    <row r="274" spans="178:178" s="67" customFormat="1" x14ac:dyDescent="0.2">
      <c r="FV274" s="80"/>
    </row>
    <row r="275" spans="178:178" s="67" customFormat="1" x14ac:dyDescent="0.2">
      <c r="FV275" s="80"/>
    </row>
    <row r="277" spans="178:178" s="67" customFormat="1" ht="10.5" customHeight="1" x14ac:dyDescent="0.2">
      <c r="FV277" s="80"/>
    </row>
    <row r="281" spans="178:178" s="67" customFormat="1" x14ac:dyDescent="0.2">
      <c r="FV281" s="80"/>
    </row>
    <row r="282" spans="178:178" s="67" customFormat="1" ht="10.5" customHeight="1" x14ac:dyDescent="0.2">
      <c r="FV282" s="80"/>
    </row>
    <row r="286" spans="178:178" s="67" customFormat="1" x14ac:dyDescent="0.2">
      <c r="FV286" s="80"/>
    </row>
    <row r="287" spans="178:178" s="67" customFormat="1" x14ac:dyDescent="0.2">
      <c r="FV287" s="80"/>
    </row>
    <row r="288" spans="178:178" s="67" customFormat="1" x14ac:dyDescent="0.2">
      <c r="FV288" s="80"/>
    </row>
    <row r="289" spans="178:178" s="67" customFormat="1" x14ac:dyDescent="0.2">
      <c r="FV289" s="80"/>
    </row>
    <row r="290" spans="178:178" s="67" customFormat="1" ht="10.5" customHeight="1" x14ac:dyDescent="0.2">
      <c r="FV290" s="80"/>
    </row>
    <row r="291" spans="178:178" s="67" customFormat="1" ht="10.5" customHeight="1" x14ac:dyDescent="0.2">
      <c r="FV291" s="80"/>
    </row>
    <row r="292" spans="178:178" s="67" customFormat="1" ht="10.5" customHeight="1" x14ac:dyDescent="0.2">
      <c r="FV292" s="80"/>
    </row>
    <row r="294" spans="178:178" s="67" customFormat="1" x14ac:dyDescent="0.2">
      <c r="FV294" s="80"/>
    </row>
    <row r="301" spans="178:178" s="67" customFormat="1" x14ac:dyDescent="0.2">
      <c r="FV301" s="80"/>
    </row>
    <row r="302" spans="178:178" s="67" customFormat="1" ht="10.5" customHeight="1" x14ac:dyDescent="0.2">
      <c r="FV302" s="80"/>
    </row>
    <row r="303" spans="178:178" s="67" customFormat="1" ht="10.5" customHeight="1" x14ac:dyDescent="0.2">
      <c r="FV303" s="80"/>
    </row>
    <row r="306" spans="178:178" s="67" customFormat="1" x14ac:dyDescent="0.2">
      <c r="FV306" s="80"/>
    </row>
    <row r="309" spans="178:178" s="67" customFormat="1" x14ac:dyDescent="0.2">
      <c r="FV309" s="80"/>
    </row>
    <row r="314" spans="178:178" s="198" customFormat="1" ht="12.75" x14ac:dyDescent="0.2">
      <c r="FV314" s="617"/>
    </row>
    <row r="317" spans="178:178" s="67" customFormat="1" ht="10.5" customHeight="1" x14ac:dyDescent="0.2">
      <c r="FV317" s="80"/>
    </row>
    <row r="318" spans="178:178" s="67" customFormat="1" ht="10.5" customHeight="1" x14ac:dyDescent="0.2">
      <c r="FV318" s="80"/>
    </row>
    <row r="324" spans="178:178" s="67" customFormat="1" x14ac:dyDescent="0.2">
      <c r="FV324" s="80"/>
    </row>
    <row r="325" spans="178:178" s="203" customFormat="1" ht="12.75" x14ac:dyDescent="0.2">
      <c r="FV325" s="204"/>
    </row>
    <row r="326" spans="178:178" s="67" customFormat="1" x14ac:dyDescent="0.2">
      <c r="FV326" s="80"/>
    </row>
    <row r="327" spans="178:178" s="67" customFormat="1" x14ac:dyDescent="0.2">
      <c r="FV327" s="80"/>
    </row>
    <row r="328" spans="178:178" s="67" customFormat="1" x14ac:dyDescent="0.2">
      <c r="FV328" s="80"/>
    </row>
    <row r="329" spans="178:178" s="198" customFormat="1" ht="12.75" x14ac:dyDescent="0.2">
      <c r="FV329" s="617"/>
    </row>
    <row r="331" spans="178:178" s="198" customFormat="1" ht="12.75" x14ac:dyDescent="0.2">
      <c r="FV331" s="617"/>
    </row>
    <row r="336" spans="178:178" s="67" customFormat="1" ht="11.25" customHeight="1" x14ac:dyDescent="0.2">
      <c r="FV336" s="80"/>
    </row>
    <row r="339" spans="178:178" s="67" customFormat="1" x14ac:dyDescent="0.2">
      <c r="FV339" s="80"/>
    </row>
    <row r="342" spans="178:178" s="67" customFormat="1" x14ac:dyDescent="0.2">
      <c r="FV342" s="80"/>
    </row>
    <row r="343" spans="178:178" s="67" customFormat="1" ht="10.5" customHeight="1" x14ac:dyDescent="0.2">
      <c r="FV343" s="80"/>
    </row>
    <row r="344" spans="178:178" s="67" customFormat="1" x14ac:dyDescent="0.2">
      <c r="FV344" s="80"/>
    </row>
    <row r="348" spans="178:178" s="67" customFormat="1" x14ac:dyDescent="0.2">
      <c r="FV348" s="80"/>
    </row>
    <row r="349" spans="178:178" s="67" customFormat="1" x14ac:dyDescent="0.2">
      <c r="FV349" s="80"/>
    </row>
    <row r="352" spans="178:178" s="67" customFormat="1" x14ac:dyDescent="0.2">
      <c r="FV352" s="80"/>
    </row>
    <row r="353" spans="178:178" s="67" customFormat="1" x14ac:dyDescent="0.2">
      <c r="FV353" s="80"/>
    </row>
    <row r="354" spans="178:178" s="198" customFormat="1" ht="12.75" x14ac:dyDescent="0.2">
      <c r="FV354" s="617"/>
    </row>
    <row r="356" spans="178:178" s="67" customFormat="1" x14ac:dyDescent="0.2">
      <c r="FV356" s="80"/>
    </row>
    <row r="358" spans="178:178" s="67" customFormat="1" x14ac:dyDescent="0.2">
      <c r="FV358" s="80"/>
    </row>
    <row r="361" spans="178:178" s="67" customFormat="1" x14ac:dyDescent="0.2">
      <c r="FV361" s="80"/>
    </row>
    <row r="363" spans="178:178" s="198" customFormat="1" ht="12.75" x14ac:dyDescent="0.2">
      <c r="FV363" s="617"/>
    </row>
    <row r="364" spans="178:178" s="67" customFormat="1" x14ac:dyDescent="0.2">
      <c r="FV364" s="80"/>
    </row>
    <row r="365" spans="178:178" s="67" customFormat="1" x14ac:dyDescent="0.2">
      <c r="FV365" s="80"/>
    </row>
    <row r="370" spans="178:178" s="67" customFormat="1" x14ac:dyDescent="0.2">
      <c r="FV370" s="80"/>
    </row>
    <row r="371" spans="178:178" s="67" customFormat="1" x14ac:dyDescent="0.2">
      <c r="FV371" s="80"/>
    </row>
    <row r="373" spans="178:178" s="67" customFormat="1" x14ac:dyDescent="0.2">
      <c r="FV373" s="80"/>
    </row>
    <row r="379" spans="178:178" s="67" customFormat="1" x14ac:dyDescent="0.2">
      <c r="FV379" s="80"/>
    </row>
    <row r="380" spans="178:178" s="67" customFormat="1" x14ac:dyDescent="0.2">
      <c r="FV380" s="80"/>
    </row>
    <row r="381" spans="178:178" s="67" customFormat="1" x14ac:dyDescent="0.2">
      <c r="FV381" s="80"/>
    </row>
    <row r="382" spans="178:178" s="67" customFormat="1" x14ac:dyDescent="0.2">
      <c r="FV382" s="80"/>
    </row>
    <row r="383" spans="178:178" s="67" customFormat="1" x14ac:dyDescent="0.2">
      <c r="FV383" s="80"/>
    </row>
    <row r="384" spans="178:178" s="67" customFormat="1" x14ac:dyDescent="0.2">
      <c r="FV384" s="80"/>
    </row>
    <row r="385" spans="178:178" s="67" customFormat="1" ht="10.5" customHeight="1" x14ac:dyDescent="0.2">
      <c r="FV385" s="80"/>
    </row>
    <row r="386" spans="178:178" s="198" customFormat="1" ht="12.75" x14ac:dyDescent="0.2">
      <c r="FV386" s="617"/>
    </row>
    <row r="390" spans="178:178" s="198" customFormat="1" ht="12.75" x14ac:dyDescent="0.2">
      <c r="FV390" s="617"/>
    </row>
    <row r="392" spans="178:178" s="198" customFormat="1" ht="12.75" x14ac:dyDescent="0.2">
      <c r="FV392" s="617"/>
    </row>
    <row r="393" spans="178:178" ht="10.5" customHeight="1" x14ac:dyDescent="0.2"/>
    <row r="404" spans="178:178" s="198" customFormat="1" ht="12.75" x14ac:dyDescent="0.2">
      <c r="FV404" s="617"/>
    </row>
    <row r="414" spans="178:178" s="67" customFormat="1" x14ac:dyDescent="0.2">
      <c r="FV414" s="80"/>
    </row>
    <row r="421" spans="178:178" s="198" customFormat="1" ht="12.75" x14ac:dyDescent="0.2">
      <c r="FV421" s="617"/>
    </row>
    <row r="422" spans="178:178" s="67" customFormat="1" x14ac:dyDescent="0.2">
      <c r="FV422" s="80"/>
    </row>
    <row r="423" spans="178:178" s="67" customFormat="1" x14ac:dyDescent="0.2">
      <c r="FV423" s="80"/>
    </row>
    <row r="424" spans="178:178" s="198" customFormat="1" ht="12.75" x14ac:dyDescent="0.2">
      <c r="FV424" s="617"/>
    </row>
    <row r="432" spans="178:178" s="67" customFormat="1" x14ac:dyDescent="0.2">
      <c r="FV432" s="80"/>
    </row>
    <row r="433" spans="178:178" s="198" customFormat="1" ht="12.75" x14ac:dyDescent="0.2">
      <c r="FV433" s="617"/>
    </row>
    <row r="435" spans="178:178" s="67" customFormat="1" x14ac:dyDescent="0.2">
      <c r="FV435" s="80"/>
    </row>
    <row r="436" spans="178:178" s="198" customFormat="1" ht="12.75" x14ac:dyDescent="0.2">
      <c r="FV436" s="617"/>
    </row>
    <row r="438" spans="178:178" s="67" customFormat="1" x14ac:dyDescent="0.2">
      <c r="FV438" s="80"/>
    </row>
    <row r="444" spans="178:178" s="67" customFormat="1" ht="10.5" customHeight="1" x14ac:dyDescent="0.2">
      <c r="FV444" s="80"/>
    </row>
    <row r="445" spans="178:178" s="67" customFormat="1" ht="10.5" customHeight="1" x14ac:dyDescent="0.2">
      <c r="FV445" s="80"/>
    </row>
    <row r="446" spans="178:178" s="67" customFormat="1" x14ac:dyDescent="0.2">
      <c r="FV446" s="80"/>
    </row>
    <row r="449" spans="178:178" ht="10.5" customHeight="1" x14ac:dyDescent="0.2"/>
    <row r="451" spans="178:178" s="67" customFormat="1" x14ac:dyDescent="0.2">
      <c r="FV451" s="80"/>
    </row>
    <row r="452" spans="178:178" s="67" customFormat="1" x14ac:dyDescent="0.2">
      <c r="FV452" s="80"/>
    </row>
    <row r="453" spans="178:178" s="67" customFormat="1" x14ac:dyDescent="0.2">
      <c r="FV453" s="80"/>
    </row>
    <row r="454" spans="178:178" s="67" customFormat="1" x14ac:dyDescent="0.2">
      <c r="FV454" s="80"/>
    </row>
    <row r="455" spans="178:178" s="67" customFormat="1" x14ac:dyDescent="0.2">
      <c r="FV455" s="80"/>
    </row>
    <row r="456" spans="178:178" ht="12" customHeight="1" x14ac:dyDescent="0.2"/>
    <row r="460" spans="178:178" s="67" customFormat="1" x14ac:dyDescent="0.2">
      <c r="FV460" s="80"/>
    </row>
    <row r="461" spans="178:178" s="67" customFormat="1" x14ac:dyDescent="0.2">
      <c r="FV461" s="80"/>
    </row>
    <row r="462" spans="178:178" s="67" customFormat="1" x14ac:dyDescent="0.2">
      <c r="FV462" s="80"/>
    </row>
    <row r="463" spans="178:178" s="67" customFormat="1" x14ac:dyDescent="0.2">
      <c r="FV463" s="80"/>
    </row>
    <row r="464" spans="178:178" s="67" customFormat="1" x14ac:dyDescent="0.2">
      <c r="FV464" s="80"/>
    </row>
    <row r="465" spans="178:178" s="67" customFormat="1" x14ac:dyDescent="0.2">
      <c r="FV465" s="80"/>
    </row>
    <row r="466" spans="178:178" s="67" customFormat="1" x14ac:dyDescent="0.2">
      <c r="FV466" s="80"/>
    </row>
    <row r="467" spans="178:178" s="67" customFormat="1" x14ac:dyDescent="0.2">
      <c r="FV467" s="80"/>
    </row>
    <row r="468" spans="178:178" s="67" customFormat="1" x14ac:dyDescent="0.2">
      <c r="FV468" s="80"/>
    </row>
    <row r="469" spans="178:178" s="67" customFormat="1" x14ac:dyDescent="0.2">
      <c r="FV469" s="80"/>
    </row>
    <row r="470" spans="178:178" s="67" customFormat="1" x14ac:dyDescent="0.2">
      <c r="FV470" s="80"/>
    </row>
    <row r="471" spans="178:178" s="67" customFormat="1" x14ac:dyDescent="0.2">
      <c r="FV471" s="80"/>
    </row>
    <row r="472" spans="178:178" s="67" customFormat="1" x14ac:dyDescent="0.2">
      <c r="FV472" s="80"/>
    </row>
    <row r="473" spans="178:178" s="67" customFormat="1" x14ac:dyDescent="0.2">
      <c r="FV473" s="80"/>
    </row>
    <row r="474" spans="178:178" s="67" customFormat="1" x14ac:dyDescent="0.2">
      <c r="FV474" s="80"/>
    </row>
    <row r="475" spans="178:178" s="67" customFormat="1" x14ac:dyDescent="0.2">
      <c r="FV475" s="80"/>
    </row>
    <row r="476" spans="178:178" s="67" customFormat="1" x14ac:dyDescent="0.2">
      <c r="FV476" s="80"/>
    </row>
    <row r="477" spans="178:178" s="67" customFormat="1" x14ac:dyDescent="0.2">
      <c r="FV477" s="80"/>
    </row>
    <row r="478" spans="178:178" s="67" customFormat="1" x14ac:dyDescent="0.2">
      <c r="FV478" s="80"/>
    </row>
    <row r="479" spans="178:178" s="67" customFormat="1" x14ac:dyDescent="0.2">
      <c r="FV479" s="80"/>
    </row>
    <row r="480" spans="178:178" s="67" customFormat="1" x14ac:dyDescent="0.2">
      <c r="FV480" s="80"/>
    </row>
    <row r="481" spans="178:178" s="67" customFormat="1" x14ac:dyDescent="0.2">
      <c r="FV481" s="80"/>
    </row>
    <row r="482" spans="178:178" s="67" customFormat="1" x14ac:dyDescent="0.2">
      <c r="FV482" s="80"/>
    </row>
    <row r="483" spans="178:178" ht="12" customHeight="1" x14ac:dyDescent="0.2"/>
    <row r="485" spans="178:178" s="198" customFormat="1" ht="12.75" x14ac:dyDescent="0.2">
      <c r="FV485" s="617"/>
    </row>
    <row r="489" spans="178:178" s="198" customFormat="1" ht="12.75" x14ac:dyDescent="0.2">
      <c r="FV489" s="617"/>
    </row>
    <row r="492" spans="178:178" s="67" customFormat="1" x14ac:dyDescent="0.2">
      <c r="FV492" s="80"/>
    </row>
    <row r="493" spans="178:178" s="67" customFormat="1" x14ac:dyDescent="0.2">
      <c r="FV493" s="80"/>
    </row>
    <row r="495" spans="178:178" s="198" customFormat="1" ht="12.75" x14ac:dyDescent="0.2">
      <c r="FV495" s="617"/>
    </row>
    <row r="498" spans="178:178" s="198" customFormat="1" ht="12.75" x14ac:dyDescent="0.2">
      <c r="FV498" s="617"/>
    </row>
    <row r="505" spans="178:178" s="203" customFormat="1" ht="12.75" x14ac:dyDescent="0.2">
      <c r="FV505" s="204"/>
    </row>
    <row r="506" spans="178:178" s="67" customFormat="1" x14ac:dyDescent="0.2">
      <c r="FV506" s="80"/>
    </row>
    <row r="507" spans="178:178" s="67" customFormat="1" x14ac:dyDescent="0.2">
      <c r="FV507" s="80"/>
    </row>
    <row r="508" spans="178:178" s="67" customFormat="1" ht="10.5" customHeight="1" x14ac:dyDescent="0.2">
      <c r="FV508" s="80"/>
    </row>
    <row r="509" spans="178:178" s="67" customFormat="1" x14ac:dyDescent="0.2">
      <c r="FV509" s="80"/>
    </row>
    <row r="510" spans="178:178" s="67" customFormat="1" x14ac:dyDescent="0.2">
      <c r="FV510" s="80"/>
    </row>
    <row r="511" spans="178:178" s="67" customFormat="1" x14ac:dyDescent="0.2">
      <c r="FV511" s="80"/>
    </row>
    <row r="512" spans="178:178" s="67" customFormat="1" x14ac:dyDescent="0.2">
      <c r="FV512" s="80"/>
    </row>
    <row r="513" spans="178:178" s="67" customFormat="1" x14ac:dyDescent="0.2">
      <c r="FV513" s="80"/>
    </row>
    <row r="514" spans="178:178" s="67" customFormat="1" x14ac:dyDescent="0.2">
      <c r="FV514" s="80"/>
    </row>
    <row r="515" spans="178:178" s="67" customFormat="1" ht="10.5" customHeight="1" x14ac:dyDescent="0.2">
      <c r="FV515" s="80"/>
    </row>
    <row r="516" spans="178:178" s="67" customFormat="1" x14ac:dyDescent="0.2">
      <c r="FV516" s="80"/>
    </row>
    <row r="517" spans="178:178" s="67" customFormat="1" ht="10.5" customHeight="1" x14ac:dyDescent="0.2">
      <c r="FV517" s="80"/>
    </row>
    <row r="518" spans="178:178" s="67" customFormat="1" x14ac:dyDescent="0.2">
      <c r="FV518" s="80"/>
    </row>
    <row r="519" spans="178:178" s="67" customFormat="1" x14ac:dyDescent="0.2">
      <c r="FV519" s="80"/>
    </row>
    <row r="520" spans="178:178" s="67" customFormat="1" x14ac:dyDescent="0.2">
      <c r="FV520" s="80"/>
    </row>
    <row r="521" spans="178:178" s="67" customFormat="1" x14ac:dyDescent="0.2">
      <c r="FV521" s="80"/>
    </row>
    <row r="522" spans="178:178" s="67" customFormat="1" x14ac:dyDescent="0.2">
      <c r="FV522" s="80"/>
    </row>
    <row r="523" spans="178:178" s="67" customFormat="1" x14ac:dyDescent="0.2">
      <c r="FV523" s="80"/>
    </row>
    <row r="524" spans="178:178" s="67" customFormat="1" x14ac:dyDescent="0.2">
      <c r="FV524" s="80"/>
    </row>
    <row r="525" spans="178:178" s="67" customFormat="1" x14ac:dyDescent="0.2">
      <c r="FV525" s="80"/>
    </row>
    <row r="526" spans="178:178" s="67" customFormat="1" x14ac:dyDescent="0.2">
      <c r="FV526" s="80"/>
    </row>
    <row r="527" spans="178:178" s="67" customFormat="1" x14ac:dyDescent="0.2">
      <c r="FV527" s="80"/>
    </row>
    <row r="528" spans="178:178" s="67" customFormat="1" x14ac:dyDescent="0.2">
      <c r="FV528" s="80"/>
    </row>
    <row r="529" spans="178:178" s="198" customFormat="1" ht="12.75" x14ac:dyDescent="0.2">
      <c r="FV529" s="617"/>
    </row>
    <row r="530" spans="178:178" s="67" customFormat="1" x14ac:dyDescent="0.2">
      <c r="FV530" s="80"/>
    </row>
    <row r="531" spans="178:178" s="198" customFormat="1" ht="12.75" x14ac:dyDescent="0.2">
      <c r="FV531" s="617"/>
    </row>
    <row r="535" spans="178:178" s="203" customFormat="1" ht="12.75" x14ac:dyDescent="0.2">
      <c r="FV535" s="204"/>
    </row>
    <row r="536" spans="178:178" s="67" customFormat="1" x14ac:dyDescent="0.2">
      <c r="FV536" s="80"/>
    </row>
    <row r="537" spans="178:178" s="67" customFormat="1" x14ac:dyDescent="0.2">
      <c r="FV537" s="80"/>
    </row>
    <row r="538" spans="178:178" s="67" customFormat="1" x14ac:dyDescent="0.2">
      <c r="FV538" s="80"/>
    </row>
    <row r="539" spans="178:178" s="67" customFormat="1" x14ac:dyDescent="0.2">
      <c r="FV539" s="80"/>
    </row>
    <row r="540" spans="178:178" s="67" customFormat="1" x14ac:dyDescent="0.2">
      <c r="FV540" s="80"/>
    </row>
    <row r="541" spans="178:178" s="67" customFormat="1" x14ac:dyDescent="0.2">
      <c r="FV541" s="80"/>
    </row>
    <row r="542" spans="178:178" s="67" customFormat="1" x14ac:dyDescent="0.2">
      <c r="FV542" s="80"/>
    </row>
    <row r="543" spans="178:178" s="67" customFormat="1" x14ac:dyDescent="0.2">
      <c r="FV543" s="80"/>
    </row>
    <row r="544" spans="178:178" s="67" customFormat="1" x14ac:dyDescent="0.2">
      <c r="FV544" s="80"/>
    </row>
    <row r="545" spans="178:178" s="67" customFormat="1" x14ac:dyDescent="0.2">
      <c r="FV545" s="80"/>
    </row>
    <row r="546" spans="178:178" s="67" customFormat="1" x14ac:dyDescent="0.2">
      <c r="FV546" s="80"/>
    </row>
    <row r="547" spans="178:178" s="67" customFormat="1" x14ac:dyDescent="0.2">
      <c r="FV547" s="80"/>
    </row>
    <row r="548" spans="178:178" s="67" customFormat="1" x14ac:dyDescent="0.2">
      <c r="FV548" s="80"/>
    </row>
    <row r="549" spans="178:178" s="67" customFormat="1" x14ac:dyDescent="0.2">
      <c r="FV549" s="80"/>
    </row>
    <row r="550" spans="178:178" s="67" customFormat="1" x14ac:dyDescent="0.2">
      <c r="FV550" s="80"/>
    </row>
    <row r="551" spans="178:178" s="67" customFormat="1" x14ac:dyDescent="0.2">
      <c r="FV551" s="80"/>
    </row>
    <row r="552" spans="178:178" s="67" customFormat="1" x14ac:dyDescent="0.2">
      <c r="FV552" s="80"/>
    </row>
    <row r="553" spans="178:178" s="67" customFormat="1" x14ac:dyDescent="0.2">
      <c r="FV553" s="80"/>
    </row>
    <row r="554" spans="178:178" s="67" customFormat="1" x14ac:dyDescent="0.2">
      <c r="FV554" s="80"/>
    </row>
    <row r="555" spans="178:178" s="67" customFormat="1" x14ac:dyDescent="0.2">
      <c r="FV555" s="80"/>
    </row>
    <row r="556" spans="178:178" s="67" customFormat="1" x14ac:dyDescent="0.2">
      <c r="FV556" s="80"/>
    </row>
    <row r="557" spans="178:178" s="67" customFormat="1" x14ac:dyDescent="0.2">
      <c r="FV557" s="80"/>
    </row>
    <row r="558" spans="178:178" s="67" customFormat="1" x14ac:dyDescent="0.2">
      <c r="FV558" s="80"/>
    </row>
    <row r="559" spans="178:178" s="67" customFormat="1" x14ac:dyDescent="0.2">
      <c r="FV559" s="80"/>
    </row>
    <row r="560" spans="178:178" s="67" customFormat="1" x14ac:dyDescent="0.2">
      <c r="FV560" s="80"/>
    </row>
    <row r="561" spans="178:178" s="67" customFormat="1" x14ac:dyDescent="0.2">
      <c r="FV561" s="80"/>
    </row>
    <row r="562" spans="178:178" s="67" customFormat="1" x14ac:dyDescent="0.2">
      <c r="FV562" s="80"/>
    </row>
    <row r="563" spans="178:178" s="67" customFormat="1" x14ac:dyDescent="0.2">
      <c r="FV563" s="80"/>
    </row>
    <row r="564" spans="178:178" s="198" customFormat="1" ht="14.25" customHeight="1" x14ac:dyDescent="0.2"/>
    <row r="565" spans="178:178" s="67" customFormat="1" x14ac:dyDescent="0.2"/>
    <row r="566" spans="178:178" s="67" customFormat="1" x14ac:dyDescent="0.2"/>
    <row r="567" spans="178:178" s="67" customFormat="1" x14ac:dyDescent="0.2"/>
    <row r="568" spans="178:178" s="67" customFormat="1" x14ac:dyDescent="0.2"/>
    <row r="569" spans="178:178" s="67" customFormat="1" x14ac:dyDescent="0.2"/>
    <row r="570" spans="178:178" s="67" customFormat="1" x14ac:dyDescent="0.2"/>
    <row r="571" spans="178:178" s="67" customFormat="1" ht="10.5" customHeight="1" x14ac:dyDescent="0.2"/>
    <row r="572" spans="178:178" s="67" customFormat="1" ht="10.5" customHeight="1" x14ac:dyDescent="0.2"/>
    <row r="573" spans="178:178" s="67" customFormat="1" ht="10.5" customHeight="1" x14ac:dyDescent="0.2"/>
    <row r="574" spans="178:178" s="67" customFormat="1" ht="10.5" customHeight="1" x14ac:dyDescent="0.2"/>
    <row r="575" spans="178:178" s="67" customFormat="1" ht="10.5" customHeight="1" x14ac:dyDescent="0.2"/>
    <row r="576" spans="178:178" s="67" customFormat="1" ht="10.5" customHeight="1" x14ac:dyDescent="0.2"/>
    <row r="577" s="67" customFormat="1" ht="10.5" customHeight="1" x14ac:dyDescent="0.2"/>
    <row r="578" s="67" customFormat="1" ht="10.5" customHeight="1" x14ac:dyDescent="0.2"/>
    <row r="579" s="67" customFormat="1" ht="10.5" customHeight="1" x14ac:dyDescent="0.2"/>
    <row r="580" s="67" customFormat="1" ht="10.5" customHeight="1" x14ac:dyDescent="0.2"/>
    <row r="581" s="67" customFormat="1" ht="10.5" customHeight="1" x14ac:dyDescent="0.2"/>
    <row r="582" s="67" customFormat="1" x14ac:dyDescent="0.2"/>
    <row r="583" s="67" customFormat="1" x14ac:dyDescent="0.2"/>
    <row r="584" s="67" customFormat="1" x14ac:dyDescent="0.2"/>
    <row r="585" s="67" customFormat="1" x14ac:dyDescent="0.2"/>
    <row r="586" s="67" customFormat="1" x14ac:dyDescent="0.2"/>
    <row r="587" s="67" customFormat="1" x14ac:dyDescent="0.2"/>
    <row r="588" s="67" customFormat="1" x14ac:dyDescent="0.2"/>
    <row r="589" s="67" customFormat="1" x14ac:dyDescent="0.2"/>
    <row r="590" s="67" customFormat="1" x14ac:dyDescent="0.2"/>
    <row r="591" s="67" customFormat="1" x14ac:dyDescent="0.2"/>
    <row r="592" s="67" customFormat="1" x14ac:dyDescent="0.2"/>
    <row r="593" s="67" customFormat="1" x14ac:dyDescent="0.2"/>
    <row r="594" s="67" customFormat="1" x14ac:dyDescent="0.2"/>
    <row r="595" s="67" customFormat="1" x14ac:dyDescent="0.2"/>
    <row r="596" s="67" customFormat="1" x14ac:dyDescent="0.2"/>
    <row r="597" s="67" customFormat="1" x14ac:dyDescent="0.2"/>
    <row r="598" s="67" customFormat="1" x14ac:dyDescent="0.2"/>
    <row r="599" s="67" customFormat="1" x14ac:dyDescent="0.2"/>
    <row r="600" s="67" customFormat="1" x14ac:dyDescent="0.2"/>
    <row r="601" s="67" customFormat="1" x14ac:dyDescent="0.2"/>
    <row r="602" s="67" customFormat="1" x14ac:dyDescent="0.2"/>
    <row r="603" s="67" customFormat="1" x14ac:dyDescent="0.2"/>
    <row r="604" s="67" customFormat="1" x14ac:dyDescent="0.2"/>
    <row r="605" s="67" customFormat="1" x14ac:dyDescent="0.2"/>
    <row r="606" s="67" customFormat="1" x14ac:dyDescent="0.2"/>
    <row r="607" s="67" customFormat="1" x14ac:dyDescent="0.2"/>
    <row r="608" s="67" customFormat="1" x14ac:dyDescent="0.2"/>
    <row r="609" s="67" customFormat="1" x14ac:dyDescent="0.2"/>
    <row r="610" s="67" customFormat="1" x14ac:dyDescent="0.2"/>
    <row r="611" s="67" customFormat="1" x14ac:dyDescent="0.2"/>
    <row r="612" s="67" customFormat="1" x14ac:dyDescent="0.2"/>
    <row r="613" s="67" customFormat="1" x14ac:dyDescent="0.2"/>
    <row r="614" s="67" customFormat="1" x14ac:dyDescent="0.2"/>
    <row r="615" s="67" customFormat="1" x14ac:dyDescent="0.2"/>
    <row r="616" s="67" customFormat="1" x14ac:dyDescent="0.2"/>
    <row r="617" s="67" customFormat="1" x14ac:dyDescent="0.2"/>
    <row r="618" s="67" customFormat="1" x14ac:dyDescent="0.2"/>
    <row r="619" s="67" customFormat="1" x14ac:dyDescent="0.2"/>
    <row r="620" s="67" customFormat="1" x14ac:dyDescent="0.2"/>
    <row r="621" s="67" customFormat="1" x14ac:dyDescent="0.2"/>
    <row r="622" s="67" customFormat="1" x14ac:dyDescent="0.2"/>
    <row r="623" s="67" customFormat="1" x14ac:dyDescent="0.2"/>
    <row r="624" s="67" customFormat="1" x14ac:dyDescent="0.2"/>
    <row r="625" s="67" customFormat="1" x14ac:dyDescent="0.2"/>
    <row r="626" s="67" customFormat="1" x14ac:dyDescent="0.2"/>
    <row r="627" s="67" customFormat="1" x14ac:dyDescent="0.2"/>
    <row r="628" s="67" customFormat="1" x14ac:dyDescent="0.2"/>
    <row r="629" s="67" customFormat="1" x14ac:dyDescent="0.2"/>
    <row r="630" s="67" customFormat="1" x14ac:dyDescent="0.2"/>
    <row r="631" s="67" customFormat="1" x14ac:dyDescent="0.2"/>
    <row r="632" s="67" customFormat="1" x14ac:dyDescent="0.2"/>
    <row r="633" s="67" customFormat="1" x14ac:dyDescent="0.2"/>
    <row r="634" s="67" customFormat="1" x14ac:dyDescent="0.2"/>
    <row r="635" s="67" customFormat="1" x14ac:dyDescent="0.2"/>
    <row r="636" s="67" customFormat="1" x14ac:dyDescent="0.2"/>
    <row r="637" s="67" customFormat="1" x14ac:dyDescent="0.2"/>
    <row r="638" s="67" customFormat="1" x14ac:dyDescent="0.2"/>
    <row r="639" s="67" customFormat="1" x14ac:dyDescent="0.2"/>
    <row r="640" s="67" customFormat="1" x14ac:dyDescent="0.2"/>
    <row r="641" spans="178:178" s="67" customFormat="1" x14ac:dyDescent="0.2"/>
    <row r="642" spans="178:178" s="67" customFormat="1" x14ac:dyDescent="0.2"/>
    <row r="643" spans="178:178" s="67" customFormat="1" x14ac:dyDescent="0.2"/>
    <row r="644" spans="178:178" s="67" customFormat="1" x14ac:dyDescent="0.2"/>
    <row r="645" spans="178:178" s="198" customFormat="1" ht="12.75" x14ac:dyDescent="0.2"/>
    <row r="646" spans="178:178" s="67" customFormat="1" x14ac:dyDescent="0.2"/>
    <row r="647" spans="178:178" s="67" customFormat="1" x14ac:dyDescent="0.2">
      <c r="FV647" s="80"/>
    </row>
    <row r="648" spans="178:178" s="67" customFormat="1" x14ac:dyDescent="0.2">
      <c r="FV648" s="80"/>
    </row>
    <row r="649" spans="178:178" s="67" customFormat="1" x14ac:dyDescent="0.2">
      <c r="FV649" s="80"/>
    </row>
    <row r="654" spans="178:178" s="67" customFormat="1" x14ac:dyDescent="0.2">
      <c r="FV654" s="80"/>
    </row>
    <row r="655" spans="178:178" s="67" customFormat="1" x14ac:dyDescent="0.2">
      <c r="FV655" s="80"/>
    </row>
    <row r="656" spans="178:178" s="67" customFormat="1" x14ac:dyDescent="0.2">
      <c r="FV656" s="80"/>
    </row>
    <row r="657" spans="178:178" s="67" customFormat="1" x14ac:dyDescent="0.2">
      <c r="FV657" s="80"/>
    </row>
    <row r="658" spans="178:178" s="67" customFormat="1" x14ac:dyDescent="0.2">
      <c r="FV658" s="80"/>
    </row>
    <row r="666" spans="178:178" s="67" customFormat="1" x14ac:dyDescent="0.2">
      <c r="FV666" s="80"/>
    </row>
    <row r="667" spans="178:178" s="67" customFormat="1" x14ac:dyDescent="0.2">
      <c r="FV667" s="80"/>
    </row>
    <row r="668" spans="178:178" s="67" customFormat="1" x14ac:dyDescent="0.2">
      <c r="FV668" s="80"/>
    </row>
    <row r="671" spans="178:178" s="67" customFormat="1" x14ac:dyDescent="0.2">
      <c r="FV671" s="80"/>
    </row>
    <row r="672" spans="178:178" s="67" customFormat="1" x14ac:dyDescent="0.2">
      <c r="FV672" s="80"/>
    </row>
    <row r="673" spans="27:178" s="67" customFormat="1" x14ac:dyDescent="0.2">
      <c r="FV673" s="80"/>
    </row>
    <row r="674" spans="27:178" s="67" customFormat="1" x14ac:dyDescent="0.2">
      <c r="FV674" s="80"/>
    </row>
    <row r="675" spans="27:178" s="67" customFormat="1" x14ac:dyDescent="0.2">
      <c r="FV675" s="80"/>
    </row>
    <row r="678" spans="27:178" s="67" customFormat="1" ht="10.5" customHeight="1" x14ac:dyDescent="0.2">
      <c r="FV678" s="80"/>
    </row>
    <row r="679" spans="27:178" s="67" customFormat="1" x14ac:dyDescent="0.2">
      <c r="FV679" s="80"/>
    </row>
    <row r="680" spans="27:178" s="67" customFormat="1" ht="10.5" customHeight="1" x14ac:dyDescent="0.2">
      <c r="FV680" s="80"/>
    </row>
    <row r="681" spans="27:178" s="67" customFormat="1" ht="10.5" customHeight="1" x14ac:dyDescent="0.2">
      <c r="FV681" s="80"/>
    </row>
    <row r="682" spans="27:178" s="67" customFormat="1" ht="10.5" customHeight="1" x14ac:dyDescent="0.2">
      <c r="FV682" s="80"/>
    </row>
    <row r="683" spans="27:178" s="67" customFormat="1" ht="10.5" customHeight="1" x14ac:dyDescent="0.2">
      <c r="FV683" s="80"/>
    </row>
    <row r="684" spans="27:178" s="67" customFormat="1" ht="10.5" customHeight="1" x14ac:dyDescent="0.2">
      <c r="FV684" s="80"/>
    </row>
    <row r="685" spans="27:178" s="203" customFormat="1" ht="12.75" x14ac:dyDescent="0.2">
      <c r="FV685" s="204"/>
    </row>
    <row r="688" spans="27:178" x14ac:dyDescent="0.2">
      <c r="AA688" s="14" t="str">
        <f t="shared" ref="AA688:AA695" si="1">IF(Z688=0," ",SUM((Y688-Z688)/Z688))</f>
        <v xml:space="preserve"> </v>
      </c>
      <c r="AB688" s="428" t="str">
        <f t="shared" ref="AB688:AB695" si="2">IF(Y688=0," ",SUM(((Y688*(1-($W688+AB$2)))-$O688)/(Y688*(1-($W688+AB$2)))))</f>
        <v xml:space="preserve"> </v>
      </c>
      <c r="AE688" s="489"/>
      <c r="AF688" s="14" t="str">
        <f>IF(AE688=0," ",SUM((AD688-AE688)/AE688))</f>
        <v xml:space="preserve"> </v>
      </c>
      <c r="AG688" s="428" t="str">
        <f>IF(AD688=0," ",SUM(((AD688*(1-($W688+AG$2)))-$O688)/(AD688*(1-($W688+AG$2)))))</f>
        <v xml:space="preserve"> </v>
      </c>
      <c r="AK688" s="304" t="str">
        <f t="shared" ref="AK688:AK709" si="3">IF(AJ688=0," ",SUM((AI688-AJ688)/AJ688))</f>
        <v xml:space="preserve"> </v>
      </c>
      <c r="AL688" s="428" t="str">
        <f t="shared" ref="AL688:AL729" si="4">IF(AI688=0," ",SUM(((AI688*(1-($W688+AL$2)))-$O688)/(AI688*(1-($W688+AL$2)))))</f>
        <v xml:space="preserve"> </v>
      </c>
      <c r="AO688" s="304" t="str">
        <f t="shared" ref="AO688:AO709" si="5">IF(AN688=0," ",SUM((AM688-AN688)/AN688))</f>
        <v xml:space="preserve"> </v>
      </c>
      <c r="AP688" s="428" t="str">
        <f t="shared" ref="AP688:AP731" si="6">IF(AM688=0," ",SUM(((AM688*(1-($W688+AP$2)))-$O688)/(AM688*(1-($W688+AP$2)))))</f>
        <v xml:space="preserve"> </v>
      </c>
      <c r="AS688" s="14" t="str">
        <f t="shared" ref="AS688:AS709" si="7">IF(AR688=0," ",SUM((AQ688-AR688)/AR688))</f>
        <v xml:space="preserve"> </v>
      </c>
      <c r="AT688" s="428" t="str">
        <f t="shared" ref="AT688:AT730" si="8">IF(AQ688=0," ",SUM(((AQ688*(1-($W688+AT$2)))-$O688)/(AQ688*(1-($W688+AT$2)))))</f>
        <v xml:space="preserve"> </v>
      </c>
      <c r="AX688" s="498" t="str">
        <f>IF(Y688&gt;0,ROUND((Y688*1.3)/0.05,0)*0.05," ")</f>
        <v xml:space="preserve"> </v>
      </c>
      <c r="CJ688" s="25"/>
      <c r="CX688" s="338" t="str">
        <f t="shared" ref="CX688:CX701" si="9">IF($BW688&gt;0,$BB688," ")</f>
        <v xml:space="preserve"> </v>
      </c>
      <c r="CY688" s="338" t="str">
        <f t="shared" ref="CY688:CY701" si="10">IF(CX688&gt;0,($BW688-CX688)/$BW688*100," ")</f>
        <v xml:space="preserve"> </v>
      </c>
      <c r="CZ688" s="338" t="str">
        <f t="shared" ref="CZ688:CZ701" si="11">IF($BW688&gt;0,$BD688," ")</f>
        <v xml:space="preserve"> </v>
      </c>
      <c r="DA688" s="338" t="str">
        <f t="shared" ref="DA688:DA701" si="12">IF(CZ688&gt;0,($BW688-CZ688)/$BW688*100," ")</f>
        <v xml:space="preserve"> </v>
      </c>
      <c r="DB688" s="338" t="str">
        <f t="shared" ref="DB688:DB701" si="13">IF($BW688&gt;0,$BD688," ")</f>
        <v xml:space="preserve"> </v>
      </c>
      <c r="DC688" s="338" t="str">
        <f t="shared" ref="DC688:DC701" si="14">IF(DB688&gt;0,($BW688-DB688)/$BW688*100," ")</f>
        <v xml:space="preserve"> </v>
      </c>
      <c r="DD688" s="338" t="str">
        <f t="shared" ref="DD688:DD701" si="15">IF($BW688&gt;0,$BD688," ")</f>
        <v xml:space="preserve"> </v>
      </c>
      <c r="DE688" s="338" t="str">
        <f t="shared" ref="DE688:DE701" si="16">IF(DD688&gt;0,($BW688-DD688)/$BW688*100," ")</f>
        <v xml:space="preserve"> </v>
      </c>
      <c r="DF688" s="338" t="str">
        <f t="shared" ref="DF688:DF701" si="17">IF($BW688&gt;0,$BG688," ")</f>
        <v xml:space="preserve"> </v>
      </c>
      <c r="DG688" s="338" t="str">
        <f t="shared" ref="DG688:DG701" si="18">IF(DF688&gt;0,($BW688-DF688)/$BW688*100," ")</f>
        <v xml:space="preserve"> </v>
      </c>
      <c r="DH688" s="338" t="str">
        <f t="shared" ref="DH688:DH701" si="19">IF($BW688&gt;0,$BB688," ")</f>
        <v xml:space="preserve"> </v>
      </c>
      <c r="DI688" s="338" t="str">
        <f t="shared" ref="DI688:DI701" si="20">IF(DH688&gt;0,($BW688-DH688)/$BW688*100," ")</f>
        <v xml:space="preserve"> </v>
      </c>
      <c r="DJ688" s="338" t="str">
        <f t="shared" ref="DJ688:DJ701" si="21">IF($BW688&gt;0,$BF688," ")</f>
        <v xml:space="preserve"> </v>
      </c>
      <c r="DK688" s="338" t="str">
        <f t="shared" ref="DK688:DK701" si="22">IF(DJ688&gt;0,($BW688-DJ688)/$BW688*100," ")</f>
        <v xml:space="preserve"> </v>
      </c>
      <c r="DL688" s="338" t="str">
        <f t="shared" ref="DL688:DL701" si="23">IF($BW688&gt;0,$BD688," ")</f>
        <v xml:space="preserve"> </v>
      </c>
      <c r="DM688" s="338" t="str">
        <f t="shared" ref="DM688:DM701" si="24">IF(DL688&gt;0,($BW688-DL688)/$BW688*100," ")</f>
        <v xml:space="preserve"> </v>
      </c>
      <c r="DN688" s="338" t="str">
        <f t="shared" ref="DN688:DN701" si="25">IF($BW688&gt;0,$BF688," ")</f>
        <v xml:space="preserve"> </v>
      </c>
      <c r="DO688" s="338" t="str">
        <f t="shared" ref="DO688:DO701" si="26">IF(DN688&gt;0,($BW688-DN688)/$BW688*100," ")</f>
        <v xml:space="preserve"> </v>
      </c>
      <c r="DP688" s="338" t="str">
        <f t="shared" ref="DP688:DP701" si="27">IF($BW688&gt;0,$BE688," ")</f>
        <v xml:space="preserve"> </v>
      </c>
      <c r="DQ688" s="338" t="str">
        <f t="shared" ref="DQ688:DQ701" si="28">IF(DP688&gt;0,($BW688-DP688)/$BW688*100," ")</f>
        <v xml:space="preserve"> </v>
      </c>
      <c r="DR688" s="338" t="str">
        <f t="shared" ref="DR688:DR701" si="29">IF($BW688&gt;0,$BE688," ")</f>
        <v xml:space="preserve"> </v>
      </c>
      <c r="DS688" s="338" t="str">
        <f t="shared" ref="DS688:DS701" si="30">IF(DR688&gt;0,($BW688-DR688)/$BW688*100," ")</f>
        <v xml:space="preserve"> </v>
      </c>
      <c r="DT688" s="338" t="str">
        <f t="shared" ref="DT688:DT701" si="31">IF($BW688&gt;0,$BD688," ")</f>
        <v xml:space="preserve"> </v>
      </c>
      <c r="DU688" s="338" t="str">
        <f t="shared" ref="DU688:DU701" si="32">IF(DT688&gt;0,($BW688-DT688)/$BW688*100," ")</f>
        <v xml:space="preserve"> </v>
      </c>
      <c r="DV688" s="338" t="str">
        <f t="shared" ref="DV688:DV701" si="33">IF($BW688&gt;0,$BF688," ")</f>
        <v xml:space="preserve"> </v>
      </c>
      <c r="DW688" s="338" t="str">
        <f t="shared" ref="DW688:DW701" si="34">IF(DV688&gt;0,($BW688-DV688)/$BW688*100," ")</f>
        <v xml:space="preserve"> </v>
      </c>
      <c r="DX688" s="338" t="str">
        <f t="shared" ref="DX688:DX701" si="35">IF($BW688&gt;0,$BG688," ")</f>
        <v xml:space="preserve"> </v>
      </c>
      <c r="DY688" s="338" t="str">
        <f t="shared" ref="DY688:DY701" si="36">IF(DX688&gt;0,($BW688-DX688)/$BW688*100," ")</f>
        <v xml:space="preserve"> </v>
      </c>
      <c r="DZ688" s="338" t="str">
        <f t="shared" ref="DZ688:DZ701" si="37">IF($BW688&gt;0,$BD688," ")</f>
        <v xml:space="preserve"> </v>
      </c>
      <c r="EA688" s="338" t="str">
        <f t="shared" ref="EA688:EA701" si="38">IF(DZ688&gt;0,($BW688-DZ688)/$BW688*100," ")</f>
        <v xml:space="preserve"> </v>
      </c>
      <c r="EB688" s="338" t="str">
        <f t="shared" ref="EB688:EB701" si="39">IF($BW688&gt;0,$BE688," ")</f>
        <v xml:space="preserve"> </v>
      </c>
      <c r="EC688" s="338" t="str">
        <f t="shared" ref="EC688:EC701" si="40">IF(EB688&gt;0,($BW688-EB688)/$BW688*100," ")</f>
        <v xml:space="preserve"> </v>
      </c>
      <c r="ED688" s="338" t="str">
        <f t="shared" ref="ED688:ED701" si="41">IF($BW688&gt;0,$BF688," ")</f>
        <v xml:space="preserve"> </v>
      </c>
      <c r="EE688" s="338" t="str">
        <f t="shared" ref="EE688:EE701" si="42">IF(ED688&gt;0,($BW688-ED688)/$BW688*100," ")</f>
        <v xml:space="preserve"> </v>
      </c>
      <c r="EF688" s="338" t="str">
        <f t="shared" ref="EF688:EF701" si="43">IF($BW688&gt;0,$BD688," ")</f>
        <v xml:space="preserve"> </v>
      </c>
      <c r="EG688" s="338" t="str">
        <f t="shared" ref="EG688:EG701" si="44">IF(EF688&gt;0,($BW688-EF688)/$BW688*100," ")</f>
        <v xml:space="preserve"> </v>
      </c>
      <c r="EH688" s="338" t="str">
        <f t="shared" ref="EH688:EH701" si="45">IF($BW688&gt;0,$BB688," ")</f>
        <v xml:space="preserve"> </v>
      </c>
      <c r="EI688" s="338" t="str">
        <f t="shared" ref="EI688:EI701" si="46">IF(EH688&gt;0,($BW688-EH688)/$BW688*100," ")</f>
        <v xml:space="preserve"> </v>
      </c>
      <c r="EJ688" s="722" t="str">
        <f t="shared" ref="EJ688:EJ701" si="47">IF($BW688&gt;0,MROUND($BH688+0.05,0.05)," ")</f>
        <v xml:space="preserve"> </v>
      </c>
      <c r="EK688" s="338" t="str">
        <f t="shared" ref="EK688:EK701" si="48">IF(EJ688&gt;0,($BW688-EJ688)/$BW688*100," ")</f>
        <v xml:space="preserve"> </v>
      </c>
      <c r="EL688" s="338" t="str">
        <f t="shared" ref="EL688:EL701" si="49">IF($BW688&gt;0,$BD688," ")</f>
        <v xml:space="preserve"> </v>
      </c>
      <c r="EM688" s="338" t="str">
        <f t="shared" ref="EM688:EM701" si="50">IF(EL688&gt;0,($BW688-EL688)/$BW688*100," ")</f>
        <v xml:space="preserve"> </v>
      </c>
    </row>
    <row r="689" spans="27:143" x14ac:dyDescent="0.2">
      <c r="AA689" s="14" t="str">
        <f t="shared" si="1"/>
        <v xml:space="preserve"> </v>
      </c>
      <c r="AB689" s="428" t="str">
        <f t="shared" si="2"/>
        <v xml:space="preserve"> </v>
      </c>
      <c r="AE689" s="489"/>
      <c r="AF689" s="14" t="str">
        <f>IF(AE689=0," ",SUM((AD689-AE689)/AE689))</f>
        <v xml:space="preserve"> </v>
      </c>
      <c r="AG689" s="428" t="str">
        <f>IF(AD689=0," ",SUM(((AD689*(1-($W689+AG$2)))-$O689)/(AD689*(1-($W689+AG$2)))))</f>
        <v xml:space="preserve"> </v>
      </c>
      <c r="AK689" s="304" t="str">
        <f t="shared" si="3"/>
        <v xml:space="preserve"> </v>
      </c>
      <c r="AL689" s="428" t="str">
        <f t="shared" si="4"/>
        <v xml:space="preserve"> </v>
      </c>
      <c r="AO689" s="304" t="str">
        <f t="shared" si="5"/>
        <v xml:space="preserve"> </v>
      </c>
      <c r="AP689" s="428" t="str">
        <f t="shared" si="6"/>
        <v xml:space="preserve"> </v>
      </c>
      <c r="AS689" s="14" t="str">
        <f t="shared" si="7"/>
        <v xml:space="preserve"> </v>
      </c>
      <c r="AT689" s="428" t="str">
        <f t="shared" si="8"/>
        <v xml:space="preserve"> </v>
      </c>
      <c r="AX689" s="498" t="str">
        <f>IF(Y689&gt;0,ROUND((Y689*1.3)/0.05,0)*0.05," ")</f>
        <v xml:space="preserve"> </v>
      </c>
      <c r="CJ689" s="25"/>
      <c r="CX689" s="338" t="str">
        <f t="shared" si="9"/>
        <v xml:space="preserve"> </v>
      </c>
      <c r="CY689" s="338" t="str">
        <f t="shared" si="10"/>
        <v xml:space="preserve"> </v>
      </c>
      <c r="CZ689" s="338" t="str">
        <f t="shared" si="11"/>
        <v xml:space="preserve"> </v>
      </c>
      <c r="DA689" s="338" t="str">
        <f t="shared" si="12"/>
        <v xml:space="preserve"> </v>
      </c>
      <c r="DB689" s="338" t="str">
        <f t="shared" si="13"/>
        <v xml:space="preserve"> </v>
      </c>
      <c r="DC689" s="338" t="str">
        <f t="shared" si="14"/>
        <v xml:space="preserve"> </v>
      </c>
      <c r="DD689" s="338" t="str">
        <f t="shared" si="15"/>
        <v xml:space="preserve"> </v>
      </c>
      <c r="DE689" s="338" t="str">
        <f t="shared" si="16"/>
        <v xml:space="preserve"> </v>
      </c>
      <c r="DF689" s="338" t="str">
        <f t="shared" si="17"/>
        <v xml:space="preserve"> </v>
      </c>
      <c r="DG689" s="338" t="str">
        <f t="shared" si="18"/>
        <v xml:space="preserve"> </v>
      </c>
      <c r="DH689" s="338" t="str">
        <f t="shared" si="19"/>
        <v xml:space="preserve"> </v>
      </c>
      <c r="DI689" s="338" t="str">
        <f t="shared" si="20"/>
        <v xml:space="preserve"> </v>
      </c>
      <c r="DJ689" s="338" t="str">
        <f t="shared" si="21"/>
        <v xml:space="preserve"> </v>
      </c>
      <c r="DK689" s="338" t="str">
        <f t="shared" si="22"/>
        <v xml:space="preserve"> </v>
      </c>
      <c r="DL689" s="338" t="str">
        <f t="shared" si="23"/>
        <v xml:space="preserve"> </v>
      </c>
      <c r="DM689" s="338" t="str">
        <f t="shared" si="24"/>
        <v xml:space="preserve"> </v>
      </c>
      <c r="DN689" s="338" t="str">
        <f t="shared" si="25"/>
        <v xml:space="preserve"> </v>
      </c>
      <c r="DO689" s="338" t="str">
        <f t="shared" si="26"/>
        <v xml:space="preserve"> </v>
      </c>
      <c r="DP689" s="338" t="str">
        <f t="shared" si="27"/>
        <v xml:space="preserve"> </v>
      </c>
      <c r="DQ689" s="338" t="str">
        <f t="shared" si="28"/>
        <v xml:space="preserve"> </v>
      </c>
      <c r="DR689" s="338" t="str">
        <f t="shared" si="29"/>
        <v xml:space="preserve"> </v>
      </c>
      <c r="DS689" s="338" t="str">
        <f t="shared" si="30"/>
        <v xml:space="preserve"> </v>
      </c>
      <c r="DT689" s="338" t="str">
        <f t="shared" si="31"/>
        <v xml:space="preserve"> </v>
      </c>
      <c r="DU689" s="338" t="str">
        <f t="shared" si="32"/>
        <v xml:space="preserve"> </v>
      </c>
      <c r="DV689" s="338" t="str">
        <f t="shared" si="33"/>
        <v xml:space="preserve"> </v>
      </c>
      <c r="DW689" s="338" t="str">
        <f t="shared" si="34"/>
        <v xml:space="preserve"> </v>
      </c>
      <c r="DX689" s="338" t="str">
        <f t="shared" si="35"/>
        <v xml:space="preserve"> </v>
      </c>
      <c r="DY689" s="338" t="str">
        <f t="shared" si="36"/>
        <v xml:space="preserve"> </v>
      </c>
      <c r="DZ689" s="338" t="str">
        <f t="shared" si="37"/>
        <v xml:space="preserve"> </v>
      </c>
      <c r="EA689" s="338" t="str">
        <f t="shared" si="38"/>
        <v xml:space="preserve"> </v>
      </c>
      <c r="EB689" s="338" t="str">
        <f t="shared" si="39"/>
        <v xml:space="preserve"> </v>
      </c>
      <c r="EC689" s="338" t="str">
        <f t="shared" si="40"/>
        <v xml:space="preserve"> </v>
      </c>
      <c r="ED689" s="338" t="str">
        <f t="shared" si="41"/>
        <v xml:space="preserve"> </v>
      </c>
      <c r="EE689" s="338" t="str">
        <f t="shared" si="42"/>
        <v xml:space="preserve"> </v>
      </c>
      <c r="EF689" s="338" t="str">
        <f t="shared" si="43"/>
        <v xml:space="preserve"> </v>
      </c>
      <c r="EG689" s="338" t="str">
        <f t="shared" si="44"/>
        <v xml:space="preserve"> </v>
      </c>
      <c r="EH689" s="338" t="str">
        <f t="shared" si="45"/>
        <v xml:space="preserve"> </v>
      </c>
      <c r="EI689" s="338" t="str">
        <f t="shared" si="46"/>
        <v xml:space="preserve"> </v>
      </c>
      <c r="EJ689" s="722" t="str">
        <f t="shared" si="47"/>
        <v xml:space="preserve"> </v>
      </c>
      <c r="EK689" s="338" t="str">
        <f t="shared" si="48"/>
        <v xml:space="preserve"> </v>
      </c>
      <c r="EL689" s="338" t="str">
        <f t="shared" si="49"/>
        <v xml:space="preserve"> </v>
      </c>
      <c r="EM689" s="338" t="str">
        <f t="shared" si="50"/>
        <v xml:space="preserve"> </v>
      </c>
    </row>
    <row r="690" spans="27:143" x14ac:dyDescent="0.2">
      <c r="AA690" s="14" t="str">
        <f t="shared" si="1"/>
        <v xml:space="preserve"> </v>
      </c>
      <c r="AB690" s="428" t="str">
        <f t="shared" si="2"/>
        <v xml:space="preserve"> </v>
      </c>
      <c r="AE690" s="489"/>
      <c r="AF690" s="14" t="str">
        <f>IF(AE690=0," ",SUM((AD690-AE690)/AE690))</f>
        <v xml:space="preserve"> </v>
      </c>
      <c r="AG690" s="428" t="str">
        <f>IF(AD690=0," ",SUM(((AD690*(1-($W690+AG$2)))-$O690)/(AD690*(1-($W690+AG$2)))))</f>
        <v xml:space="preserve"> </v>
      </c>
      <c r="AK690" s="304" t="str">
        <f t="shared" si="3"/>
        <v xml:space="preserve"> </v>
      </c>
      <c r="AL690" s="428" t="str">
        <f t="shared" si="4"/>
        <v xml:space="preserve"> </v>
      </c>
      <c r="AO690" s="304" t="str">
        <f t="shared" si="5"/>
        <v xml:space="preserve"> </v>
      </c>
      <c r="AP690" s="428" t="str">
        <f t="shared" si="6"/>
        <v xml:space="preserve"> </v>
      </c>
      <c r="AS690" s="14" t="str">
        <f t="shared" si="7"/>
        <v xml:space="preserve"> </v>
      </c>
      <c r="AT690" s="428" t="str">
        <f t="shared" si="8"/>
        <v xml:space="preserve"> </v>
      </c>
      <c r="AX690" s="498" t="str">
        <f>IF(Y690&gt;0,ROUND((Y690*1.3)/0.05,0)*0.05," ")</f>
        <v xml:space="preserve"> </v>
      </c>
      <c r="CJ690" s="25"/>
      <c r="CX690" s="338" t="str">
        <f t="shared" si="9"/>
        <v xml:space="preserve"> </v>
      </c>
      <c r="CY690" s="338" t="str">
        <f t="shared" si="10"/>
        <v xml:space="preserve"> </v>
      </c>
      <c r="CZ690" s="338" t="str">
        <f t="shared" si="11"/>
        <v xml:space="preserve"> </v>
      </c>
      <c r="DA690" s="338" t="str">
        <f t="shared" si="12"/>
        <v xml:space="preserve"> </v>
      </c>
      <c r="DB690" s="338" t="str">
        <f t="shared" si="13"/>
        <v xml:space="preserve"> </v>
      </c>
      <c r="DC690" s="338" t="str">
        <f t="shared" si="14"/>
        <v xml:space="preserve"> </v>
      </c>
      <c r="DD690" s="338" t="str">
        <f t="shared" si="15"/>
        <v xml:space="preserve"> </v>
      </c>
      <c r="DE690" s="338" t="str">
        <f t="shared" si="16"/>
        <v xml:space="preserve"> </v>
      </c>
      <c r="DF690" s="338" t="str">
        <f t="shared" si="17"/>
        <v xml:space="preserve"> </v>
      </c>
      <c r="DG690" s="338" t="str">
        <f t="shared" si="18"/>
        <v xml:space="preserve"> </v>
      </c>
      <c r="DH690" s="338" t="str">
        <f t="shared" si="19"/>
        <v xml:space="preserve"> </v>
      </c>
      <c r="DI690" s="338" t="str">
        <f t="shared" si="20"/>
        <v xml:space="preserve"> </v>
      </c>
      <c r="DJ690" s="338" t="str">
        <f t="shared" si="21"/>
        <v xml:space="preserve"> </v>
      </c>
      <c r="DK690" s="338" t="str">
        <f t="shared" si="22"/>
        <v xml:space="preserve"> </v>
      </c>
      <c r="DL690" s="338" t="str">
        <f t="shared" si="23"/>
        <v xml:space="preserve"> </v>
      </c>
      <c r="DM690" s="338" t="str">
        <f t="shared" si="24"/>
        <v xml:space="preserve"> </v>
      </c>
      <c r="DN690" s="338" t="str">
        <f t="shared" si="25"/>
        <v xml:space="preserve"> </v>
      </c>
      <c r="DO690" s="338" t="str">
        <f t="shared" si="26"/>
        <v xml:space="preserve"> </v>
      </c>
      <c r="DP690" s="338" t="str">
        <f t="shared" si="27"/>
        <v xml:space="preserve"> </v>
      </c>
      <c r="DQ690" s="338" t="str">
        <f t="shared" si="28"/>
        <v xml:space="preserve"> </v>
      </c>
      <c r="DR690" s="338" t="str">
        <f t="shared" si="29"/>
        <v xml:space="preserve"> </v>
      </c>
      <c r="DS690" s="338" t="str">
        <f t="shared" si="30"/>
        <v xml:space="preserve"> </v>
      </c>
      <c r="DT690" s="338" t="str">
        <f t="shared" si="31"/>
        <v xml:space="preserve"> </v>
      </c>
      <c r="DU690" s="338" t="str">
        <f t="shared" si="32"/>
        <v xml:space="preserve"> </v>
      </c>
      <c r="DV690" s="338" t="str">
        <f t="shared" si="33"/>
        <v xml:space="preserve"> </v>
      </c>
      <c r="DW690" s="338" t="str">
        <f t="shared" si="34"/>
        <v xml:space="preserve"> </v>
      </c>
      <c r="DX690" s="338" t="str">
        <f t="shared" si="35"/>
        <v xml:space="preserve"> </v>
      </c>
      <c r="DY690" s="338" t="str">
        <f t="shared" si="36"/>
        <v xml:space="preserve"> </v>
      </c>
      <c r="DZ690" s="338" t="str">
        <f t="shared" si="37"/>
        <v xml:space="preserve"> </v>
      </c>
      <c r="EA690" s="338" t="str">
        <f t="shared" si="38"/>
        <v xml:space="preserve"> </v>
      </c>
      <c r="EB690" s="338" t="str">
        <f t="shared" si="39"/>
        <v xml:space="preserve"> </v>
      </c>
      <c r="EC690" s="338" t="str">
        <f t="shared" si="40"/>
        <v xml:space="preserve"> </v>
      </c>
      <c r="ED690" s="338" t="str">
        <f t="shared" si="41"/>
        <v xml:space="preserve"> </v>
      </c>
      <c r="EE690" s="338" t="str">
        <f t="shared" si="42"/>
        <v xml:space="preserve"> </v>
      </c>
      <c r="EF690" s="338" t="str">
        <f t="shared" si="43"/>
        <v xml:space="preserve"> </v>
      </c>
      <c r="EG690" s="338" t="str">
        <f t="shared" si="44"/>
        <v xml:space="preserve"> </v>
      </c>
      <c r="EH690" s="338" t="str">
        <f t="shared" si="45"/>
        <v xml:space="preserve"> </v>
      </c>
      <c r="EI690" s="338" t="str">
        <f t="shared" si="46"/>
        <v xml:space="preserve"> </v>
      </c>
      <c r="EJ690" s="722" t="str">
        <f t="shared" si="47"/>
        <v xml:space="preserve"> </v>
      </c>
      <c r="EK690" s="338" t="str">
        <f t="shared" si="48"/>
        <v xml:space="preserve"> </v>
      </c>
      <c r="EL690" s="338" t="str">
        <f t="shared" si="49"/>
        <v xml:space="preserve"> </v>
      </c>
      <c r="EM690" s="338" t="str">
        <f t="shared" si="50"/>
        <v xml:space="preserve"> </v>
      </c>
    </row>
    <row r="691" spans="27:143" x14ac:dyDescent="0.2">
      <c r="AA691" s="14" t="str">
        <f t="shared" si="1"/>
        <v xml:space="preserve"> </v>
      </c>
      <c r="AB691" s="428" t="str">
        <f t="shared" si="2"/>
        <v xml:space="preserve"> </v>
      </c>
      <c r="AE691" s="489"/>
      <c r="AF691" s="14" t="str">
        <f>IF(AE691=0," ",SUM((AD691-AE691)/AE691))</f>
        <v xml:space="preserve"> </v>
      </c>
      <c r="AG691" s="428" t="str">
        <f>IF(AD691=0," ",SUM(((AD691*(1-($W691+AG$2)))-$O691)/(AD691*(1-($W691+AG$2)))))</f>
        <v xml:space="preserve"> </v>
      </c>
      <c r="AK691" s="304" t="str">
        <f t="shared" si="3"/>
        <v xml:space="preserve"> </v>
      </c>
      <c r="AL691" s="428" t="str">
        <f t="shared" si="4"/>
        <v xml:space="preserve"> </v>
      </c>
      <c r="AO691" s="304" t="str">
        <f t="shared" si="5"/>
        <v xml:space="preserve"> </v>
      </c>
      <c r="AP691" s="428" t="str">
        <f t="shared" si="6"/>
        <v xml:space="preserve"> </v>
      </c>
      <c r="AS691" s="14" t="str">
        <f t="shared" si="7"/>
        <v xml:space="preserve"> </v>
      </c>
      <c r="AT691" s="428" t="str">
        <f t="shared" si="8"/>
        <v xml:space="preserve"> </v>
      </c>
      <c r="AX691" s="498" t="str">
        <f>IF(Y691&gt;0,ROUND((Y691*1.3)/0.05,0)*0.05," ")</f>
        <v xml:space="preserve"> </v>
      </c>
      <c r="CJ691" s="25"/>
      <c r="CX691" s="338" t="str">
        <f t="shared" si="9"/>
        <v xml:space="preserve"> </v>
      </c>
      <c r="CY691" s="338" t="str">
        <f t="shared" si="10"/>
        <v xml:space="preserve"> </v>
      </c>
      <c r="CZ691" s="338" t="str">
        <f t="shared" si="11"/>
        <v xml:space="preserve"> </v>
      </c>
      <c r="DA691" s="338" t="str">
        <f t="shared" si="12"/>
        <v xml:space="preserve"> </v>
      </c>
      <c r="DB691" s="338" t="str">
        <f t="shared" si="13"/>
        <v xml:space="preserve"> </v>
      </c>
      <c r="DC691" s="338" t="str">
        <f t="shared" si="14"/>
        <v xml:space="preserve"> </v>
      </c>
      <c r="DD691" s="338" t="str">
        <f t="shared" si="15"/>
        <v xml:space="preserve"> </v>
      </c>
      <c r="DE691" s="338" t="str">
        <f t="shared" si="16"/>
        <v xml:space="preserve"> </v>
      </c>
      <c r="DF691" s="338" t="str">
        <f t="shared" si="17"/>
        <v xml:space="preserve"> </v>
      </c>
      <c r="DG691" s="338" t="str">
        <f t="shared" si="18"/>
        <v xml:space="preserve"> </v>
      </c>
      <c r="DH691" s="338" t="str">
        <f t="shared" si="19"/>
        <v xml:space="preserve"> </v>
      </c>
      <c r="DI691" s="338" t="str">
        <f t="shared" si="20"/>
        <v xml:space="preserve"> </v>
      </c>
      <c r="DJ691" s="338" t="str">
        <f t="shared" si="21"/>
        <v xml:space="preserve"> </v>
      </c>
      <c r="DK691" s="338" t="str">
        <f t="shared" si="22"/>
        <v xml:space="preserve"> </v>
      </c>
      <c r="DL691" s="338" t="str">
        <f t="shared" si="23"/>
        <v xml:space="preserve"> </v>
      </c>
      <c r="DM691" s="338" t="str">
        <f t="shared" si="24"/>
        <v xml:space="preserve"> </v>
      </c>
      <c r="DN691" s="338" t="str">
        <f t="shared" si="25"/>
        <v xml:space="preserve"> </v>
      </c>
      <c r="DO691" s="338" t="str">
        <f t="shared" si="26"/>
        <v xml:space="preserve"> </v>
      </c>
      <c r="DP691" s="338" t="str">
        <f t="shared" si="27"/>
        <v xml:space="preserve"> </v>
      </c>
      <c r="DQ691" s="338" t="str">
        <f t="shared" si="28"/>
        <v xml:space="preserve"> </v>
      </c>
      <c r="DR691" s="338" t="str">
        <f t="shared" si="29"/>
        <v xml:space="preserve"> </v>
      </c>
      <c r="DS691" s="338" t="str">
        <f t="shared" si="30"/>
        <v xml:space="preserve"> </v>
      </c>
      <c r="DT691" s="338" t="str">
        <f t="shared" si="31"/>
        <v xml:space="preserve"> </v>
      </c>
      <c r="DU691" s="338" t="str">
        <f t="shared" si="32"/>
        <v xml:space="preserve"> </v>
      </c>
      <c r="DV691" s="338" t="str">
        <f t="shared" si="33"/>
        <v xml:space="preserve"> </v>
      </c>
      <c r="DW691" s="338" t="str">
        <f t="shared" si="34"/>
        <v xml:space="preserve"> </v>
      </c>
      <c r="DX691" s="338" t="str">
        <f t="shared" si="35"/>
        <v xml:space="preserve"> </v>
      </c>
      <c r="DY691" s="338" t="str">
        <f t="shared" si="36"/>
        <v xml:space="preserve"> </v>
      </c>
      <c r="DZ691" s="338" t="str">
        <f t="shared" si="37"/>
        <v xml:space="preserve"> </v>
      </c>
      <c r="EA691" s="338" t="str">
        <f t="shared" si="38"/>
        <v xml:space="preserve"> </v>
      </c>
      <c r="EB691" s="338" t="str">
        <f t="shared" si="39"/>
        <v xml:space="preserve"> </v>
      </c>
      <c r="EC691" s="338" t="str">
        <f t="shared" si="40"/>
        <v xml:space="preserve"> </v>
      </c>
      <c r="ED691" s="338" t="str">
        <f t="shared" si="41"/>
        <v xml:space="preserve"> </v>
      </c>
      <c r="EE691" s="338" t="str">
        <f t="shared" si="42"/>
        <v xml:space="preserve"> </v>
      </c>
      <c r="EF691" s="338" t="str">
        <f t="shared" si="43"/>
        <v xml:space="preserve"> </v>
      </c>
      <c r="EG691" s="338" t="str">
        <f t="shared" si="44"/>
        <v xml:space="preserve"> </v>
      </c>
      <c r="EH691" s="338" t="str">
        <f t="shared" si="45"/>
        <v xml:space="preserve"> </v>
      </c>
      <c r="EI691" s="338" t="str">
        <f t="shared" si="46"/>
        <v xml:space="preserve"> </v>
      </c>
      <c r="EJ691" s="722" t="str">
        <f t="shared" si="47"/>
        <v xml:space="preserve"> </v>
      </c>
      <c r="EK691" s="338" t="str">
        <f t="shared" si="48"/>
        <v xml:space="preserve"> </v>
      </c>
      <c r="EL691" s="338" t="str">
        <f t="shared" si="49"/>
        <v xml:space="preserve"> </v>
      </c>
      <c r="EM691" s="338" t="str">
        <f t="shared" si="50"/>
        <v xml:space="preserve"> </v>
      </c>
    </row>
    <row r="692" spans="27:143" x14ac:dyDescent="0.2">
      <c r="AA692" s="14" t="str">
        <f t="shared" si="1"/>
        <v xml:space="preserve"> </v>
      </c>
      <c r="AB692" s="428" t="str">
        <f t="shared" si="2"/>
        <v xml:space="preserve"> </v>
      </c>
      <c r="AE692" s="489"/>
      <c r="AF692" s="14" t="str">
        <f>IF(AE692=0," ",SUM((AD692-AE692)/AE692))</f>
        <v xml:space="preserve"> </v>
      </c>
      <c r="AG692" s="428" t="str">
        <f>IF(AD692=0," ",SUM(((AD692*(1-($W692+AG$2)))-$O692)/(AD692*(1-($W692+AG$2)))))</f>
        <v xml:space="preserve"> </v>
      </c>
      <c r="AK692" s="304" t="str">
        <f t="shared" si="3"/>
        <v xml:space="preserve"> </v>
      </c>
      <c r="AL692" s="428" t="str">
        <f t="shared" si="4"/>
        <v xml:space="preserve"> </v>
      </c>
      <c r="AO692" s="304" t="str">
        <f t="shared" si="5"/>
        <v xml:space="preserve"> </v>
      </c>
      <c r="AP692" s="428" t="str">
        <f t="shared" si="6"/>
        <v xml:space="preserve"> </v>
      </c>
      <c r="AS692" s="14" t="str">
        <f t="shared" si="7"/>
        <v xml:space="preserve"> </v>
      </c>
      <c r="AT692" s="428" t="str">
        <f t="shared" si="8"/>
        <v xml:space="preserve"> </v>
      </c>
      <c r="CJ692" s="25"/>
      <c r="CX692" s="338" t="str">
        <f t="shared" si="9"/>
        <v xml:space="preserve"> </v>
      </c>
      <c r="CY692" s="338" t="str">
        <f t="shared" si="10"/>
        <v xml:space="preserve"> </v>
      </c>
      <c r="CZ692" s="338" t="str">
        <f t="shared" si="11"/>
        <v xml:space="preserve"> </v>
      </c>
      <c r="DA692" s="338" t="str">
        <f t="shared" si="12"/>
        <v xml:space="preserve"> </v>
      </c>
      <c r="DB692" s="338" t="str">
        <f t="shared" si="13"/>
        <v xml:space="preserve"> </v>
      </c>
      <c r="DC692" s="338" t="str">
        <f t="shared" si="14"/>
        <v xml:space="preserve"> </v>
      </c>
      <c r="DD692" s="338" t="str">
        <f t="shared" si="15"/>
        <v xml:space="preserve"> </v>
      </c>
      <c r="DE692" s="338" t="str">
        <f t="shared" si="16"/>
        <v xml:space="preserve"> </v>
      </c>
      <c r="DF692" s="338" t="str">
        <f t="shared" si="17"/>
        <v xml:space="preserve"> </v>
      </c>
      <c r="DG692" s="338" t="str">
        <f t="shared" si="18"/>
        <v xml:space="preserve"> </v>
      </c>
      <c r="DH692" s="338" t="str">
        <f t="shared" si="19"/>
        <v xml:space="preserve"> </v>
      </c>
      <c r="DI692" s="338" t="str">
        <f t="shared" si="20"/>
        <v xml:space="preserve"> </v>
      </c>
      <c r="DJ692" s="338" t="str">
        <f t="shared" si="21"/>
        <v xml:space="preserve"> </v>
      </c>
      <c r="DK692" s="338" t="str">
        <f t="shared" si="22"/>
        <v xml:space="preserve"> </v>
      </c>
      <c r="DL692" s="338" t="str">
        <f t="shared" si="23"/>
        <v xml:space="preserve"> </v>
      </c>
      <c r="DM692" s="338" t="str">
        <f t="shared" si="24"/>
        <v xml:space="preserve"> </v>
      </c>
      <c r="DN692" s="338" t="str">
        <f t="shared" si="25"/>
        <v xml:space="preserve"> </v>
      </c>
      <c r="DO692" s="338" t="str">
        <f t="shared" si="26"/>
        <v xml:space="preserve"> </v>
      </c>
      <c r="DP692" s="338" t="str">
        <f t="shared" si="27"/>
        <v xml:space="preserve"> </v>
      </c>
      <c r="DQ692" s="338" t="str">
        <f t="shared" si="28"/>
        <v xml:space="preserve"> </v>
      </c>
      <c r="DR692" s="338" t="str">
        <f t="shared" si="29"/>
        <v xml:space="preserve"> </v>
      </c>
      <c r="DS692" s="338" t="str">
        <f t="shared" si="30"/>
        <v xml:space="preserve"> </v>
      </c>
      <c r="DT692" s="338" t="str">
        <f t="shared" si="31"/>
        <v xml:space="preserve"> </v>
      </c>
      <c r="DU692" s="338" t="str">
        <f t="shared" si="32"/>
        <v xml:space="preserve"> </v>
      </c>
      <c r="DV692" s="338" t="str">
        <f t="shared" si="33"/>
        <v xml:space="preserve"> </v>
      </c>
      <c r="DW692" s="338" t="str">
        <f t="shared" si="34"/>
        <v xml:space="preserve"> </v>
      </c>
      <c r="DX692" s="338" t="str">
        <f t="shared" si="35"/>
        <v xml:space="preserve"> </v>
      </c>
      <c r="DY692" s="338" t="str">
        <f t="shared" si="36"/>
        <v xml:space="preserve"> </v>
      </c>
      <c r="DZ692" s="338" t="str">
        <f t="shared" si="37"/>
        <v xml:space="preserve"> </v>
      </c>
      <c r="EA692" s="338" t="str">
        <f t="shared" si="38"/>
        <v xml:space="preserve"> </v>
      </c>
      <c r="EB692" s="338" t="str">
        <f t="shared" si="39"/>
        <v xml:space="preserve"> </v>
      </c>
      <c r="EC692" s="338" t="str">
        <f t="shared" si="40"/>
        <v xml:space="preserve"> </v>
      </c>
      <c r="ED692" s="338" t="str">
        <f t="shared" si="41"/>
        <v xml:space="preserve"> </v>
      </c>
      <c r="EE692" s="338" t="str">
        <f t="shared" si="42"/>
        <v xml:space="preserve"> </v>
      </c>
      <c r="EF692" s="338" t="str">
        <f t="shared" si="43"/>
        <v xml:space="preserve"> </v>
      </c>
      <c r="EG692" s="338" t="str">
        <f t="shared" si="44"/>
        <v xml:space="preserve"> </v>
      </c>
      <c r="EH692" s="338" t="str">
        <f t="shared" si="45"/>
        <v xml:space="preserve"> </v>
      </c>
      <c r="EI692" s="338" t="str">
        <f t="shared" si="46"/>
        <v xml:space="preserve"> </v>
      </c>
      <c r="EJ692" s="722" t="str">
        <f t="shared" si="47"/>
        <v xml:space="preserve"> </v>
      </c>
      <c r="EK692" s="338" t="str">
        <f t="shared" si="48"/>
        <v xml:space="preserve"> </v>
      </c>
      <c r="EL692" s="338" t="str">
        <f t="shared" si="49"/>
        <v xml:space="preserve"> </v>
      </c>
      <c r="EM692" s="338" t="str">
        <f t="shared" si="50"/>
        <v xml:space="preserve"> </v>
      </c>
    </row>
    <row r="693" spans="27:143" x14ac:dyDescent="0.2">
      <c r="AA693" s="14" t="str">
        <f t="shared" si="1"/>
        <v xml:space="preserve"> </v>
      </c>
      <c r="AB693" s="428" t="str">
        <f t="shared" si="2"/>
        <v xml:space="preserve"> </v>
      </c>
      <c r="AE693" s="489"/>
      <c r="AK693" s="304" t="str">
        <f t="shared" si="3"/>
        <v xml:space="preserve"> </v>
      </c>
      <c r="AL693" s="428" t="str">
        <f t="shared" si="4"/>
        <v xml:space="preserve"> </v>
      </c>
      <c r="AO693" s="304" t="str">
        <f t="shared" si="5"/>
        <v xml:space="preserve"> </v>
      </c>
      <c r="AP693" s="428" t="str">
        <f t="shared" si="6"/>
        <v xml:space="preserve"> </v>
      </c>
      <c r="AS693" s="14" t="str">
        <f t="shared" si="7"/>
        <v xml:space="preserve"> </v>
      </c>
      <c r="AT693" s="428" t="str">
        <f t="shared" si="8"/>
        <v xml:space="preserve"> </v>
      </c>
      <c r="CJ693" s="25"/>
      <c r="CX693" s="338" t="str">
        <f t="shared" si="9"/>
        <v xml:space="preserve"> </v>
      </c>
      <c r="CY693" s="338" t="str">
        <f t="shared" si="10"/>
        <v xml:space="preserve"> </v>
      </c>
      <c r="CZ693" s="338" t="str">
        <f t="shared" si="11"/>
        <v xml:space="preserve"> </v>
      </c>
      <c r="DA693" s="338" t="str">
        <f t="shared" si="12"/>
        <v xml:space="preserve"> </v>
      </c>
      <c r="DB693" s="338" t="str">
        <f t="shared" si="13"/>
        <v xml:space="preserve"> </v>
      </c>
      <c r="DC693" s="338" t="str">
        <f t="shared" si="14"/>
        <v xml:space="preserve"> </v>
      </c>
      <c r="DD693" s="338" t="str">
        <f t="shared" si="15"/>
        <v xml:space="preserve"> </v>
      </c>
      <c r="DE693" s="338" t="str">
        <f t="shared" si="16"/>
        <v xml:space="preserve"> </v>
      </c>
      <c r="DF693" s="338" t="str">
        <f t="shared" si="17"/>
        <v xml:space="preserve"> </v>
      </c>
      <c r="DG693" s="338" t="str">
        <f t="shared" si="18"/>
        <v xml:space="preserve"> </v>
      </c>
      <c r="DH693" s="338" t="str">
        <f t="shared" si="19"/>
        <v xml:space="preserve"> </v>
      </c>
      <c r="DI693" s="338" t="str">
        <f t="shared" si="20"/>
        <v xml:space="preserve"> </v>
      </c>
      <c r="DJ693" s="338" t="str">
        <f t="shared" si="21"/>
        <v xml:space="preserve"> </v>
      </c>
      <c r="DK693" s="338" t="str">
        <f t="shared" si="22"/>
        <v xml:space="preserve"> </v>
      </c>
      <c r="DL693" s="338" t="str">
        <f t="shared" si="23"/>
        <v xml:space="preserve"> </v>
      </c>
      <c r="DM693" s="338" t="str">
        <f t="shared" si="24"/>
        <v xml:space="preserve"> </v>
      </c>
      <c r="DN693" s="338" t="str">
        <f t="shared" si="25"/>
        <v xml:space="preserve"> </v>
      </c>
      <c r="DO693" s="338" t="str">
        <f t="shared" si="26"/>
        <v xml:space="preserve"> </v>
      </c>
      <c r="DP693" s="338" t="str">
        <f t="shared" si="27"/>
        <v xml:space="preserve"> </v>
      </c>
      <c r="DQ693" s="338" t="str">
        <f t="shared" si="28"/>
        <v xml:space="preserve"> </v>
      </c>
      <c r="DR693" s="338" t="str">
        <f t="shared" si="29"/>
        <v xml:space="preserve"> </v>
      </c>
      <c r="DS693" s="338" t="str">
        <f t="shared" si="30"/>
        <v xml:space="preserve"> </v>
      </c>
      <c r="DT693" s="338" t="str">
        <f t="shared" si="31"/>
        <v xml:space="preserve"> </v>
      </c>
      <c r="DU693" s="338" t="str">
        <f t="shared" si="32"/>
        <v xml:space="preserve"> </v>
      </c>
      <c r="DV693" s="338" t="str">
        <f t="shared" si="33"/>
        <v xml:space="preserve"> </v>
      </c>
      <c r="DW693" s="338" t="str">
        <f t="shared" si="34"/>
        <v xml:space="preserve"> </v>
      </c>
      <c r="DX693" s="338" t="str">
        <f t="shared" si="35"/>
        <v xml:space="preserve"> </v>
      </c>
      <c r="DY693" s="338" t="str">
        <f t="shared" si="36"/>
        <v xml:space="preserve"> </v>
      </c>
      <c r="DZ693" s="338" t="str">
        <f t="shared" si="37"/>
        <v xml:space="preserve"> </v>
      </c>
      <c r="EA693" s="338" t="str">
        <f t="shared" si="38"/>
        <v xml:space="preserve"> </v>
      </c>
      <c r="EB693" s="338" t="str">
        <f t="shared" si="39"/>
        <v xml:space="preserve"> </v>
      </c>
      <c r="EC693" s="338" t="str">
        <f t="shared" si="40"/>
        <v xml:space="preserve"> </v>
      </c>
      <c r="ED693" s="338" t="str">
        <f t="shared" si="41"/>
        <v xml:space="preserve"> </v>
      </c>
      <c r="EE693" s="338" t="str">
        <f t="shared" si="42"/>
        <v xml:space="preserve"> </v>
      </c>
      <c r="EF693" s="338" t="str">
        <f t="shared" si="43"/>
        <v xml:space="preserve"> </v>
      </c>
      <c r="EG693" s="338" t="str">
        <f t="shared" si="44"/>
        <v xml:space="preserve"> </v>
      </c>
      <c r="EH693" s="338" t="str">
        <f t="shared" si="45"/>
        <v xml:space="preserve"> </v>
      </c>
      <c r="EI693" s="338" t="str">
        <f t="shared" si="46"/>
        <v xml:space="preserve"> </v>
      </c>
      <c r="EJ693" s="722" t="str">
        <f t="shared" si="47"/>
        <v xml:space="preserve"> </v>
      </c>
      <c r="EK693" s="338" t="str">
        <f t="shared" si="48"/>
        <v xml:space="preserve"> </v>
      </c>
      <c r="EL693" s="338" t="str">
        <f t="shared" si="49"/>
        <v xml:space="preserve"> </v>
      </c>
      <c r="EM693" s="338" t="str">
        <f t="shared" si="50"/>
        <v xml:space="preserve"> </v>
      </c>
    </row>
    <row r="694" spans="27:143" x14ac:dyDescent="0.2">
      <c r="AA694" s="14" t="str">
        <f t="shared" si="1"/>
        <v xml:space="preserve"> </v>
      </c>
      <c r="AB694" s="428" t="str">
        <f t="shared" si="2"/>
        <v xml:space="preserve"> </v>
      </c>
      <c r="AE694" s="489"/>
      <c r="AK694" s="304" t="str">
        <f t="shared" si="3"/>
        <v xml:space="preserve"> </v>
      </c>
      <c r="AL694" s="428" t="str">
        <f t="shared" si="4"/>
        <v xml:space="preserve"> </v>
      </c>
      <c r="AO694" s="304" t="str">
        <f t="shared" si="5"/>
        <v xml:space="preserve"> </v>
      </c>
      <c r="AP694" s="428" t="str">
        <f t="shared" si="6"/>
        <v xml:space="preserve"> </v>
      </c>
      <c r="AS694" s="14" t="str">
        <f t="shared" si="7"/>
        <v xml:space="preserve"> </v>
      </c>
      <c r="AT694" s="428" t="str">
        <f t="shared" si="8"/>
        <v xml:space="preserve"> </v>
      </c>
      <c r="CJ694" s="25"/>
      <c r="CX694" s="338" t="str">
        <f t="shared" si="9"/>
        <v xml:space="preserve"> </v>
      </c>
      <c r="CY694" s="338" t="str">
        <f t="shared" si="10"/>
        <v xml:space="preserve"> </v>
      </c>
      <c r="CZ694" s="338" t="str">
        <f t="shared" si="11"/>
        <v xml:space="preserve"> </v>
      </c>
      <c r="DA694" s="338" t="str">
        <f t="shared" si="12"/>
        <v xml:space="preserve"> </v>
      </c>
      <c r="DB694" s="338" t="str">
        <f t="shared" si="13"/>
        <v xml:space="preserve"> </v>
      </c>
      <c r="DC694" s="338" t="str">
        <f t="shared" si="14"/>
        <v xml:space="preserve"> </v>
      </c>
      <c r="DD694" s="338" t="str">
        <f t="shared" si="15"/>
        <v xml:space="preserve"> </v>
      </c>
      <c r="DE694" s="338" t="str">
        <f t="shared" si="16"/>
        <v xml:space="preserve"> </v>
      </c>
      <c r="DF694" s="338" t="str">
        <f t="shared" si="17"/>
        <v xml:space="preserve"> </v>
      </c>
      <c r="DG694" s="338" t="str">
        <f t="shared" si="18"/>
        <v xml:space="preserve"> </v>
      </c>
      <c r="DH694" s="338" t="str">
        <f t="shared" si="19"/>
        <v xml:space="preserve"> </v>
      </c>
      <c r="DI694" s="338" t="str">
        <f t="shared" si="20"/>
        <v xml:space="preserve"> </v>
      </c>
      <c r="DJ694" s="338" t="str">
        <f t="shared" si="21"/>
        <v xml:space="preserve"> </v>
      </c>
      <c r="DK694" s="338" t="str">
        <f t="shared" si="22"/>
        <v xml:space="preserve"> </v>
      </c>
      <c r="DL694" s="338" t="str">
        <f t="shared" si="23"/>
        <v xml:space="preserve"> </v>
      </c>
      <c r="DM694" s="338" t="str">
        <f t="shared" si="24"/>
        <v xml:space="preserve"> </v>
      </c>
      <c r="DN694" s="338" t="str">
        <f t="shared" si="25"/>
        <v xml:space="preserve"> </v>
      </c>
      <c r="DO694" s="338" t="str">
        <f t="shared" si="26"/>
        <v xml:space="preserve"> </v>
      </c>
      <c r="DP694" s="338" t="str">
        <f t="shared" si="27"/>
        <v xml:space="preserve"> </v>
      </c>
      <c r="DQ694" s="338" t="str">
        <f t="shared" si="28"/>
        <v xml:space="preserve"> </v>
      </c>
      <c r="DR694" s="338" t="str">
        <f t="shared" si="29"/>
        <v xml:space="preserve"> </v>
      </c>
      <c r="DS694" s="338" t="str">
        <f t="shared" si="30"/>
        <v xml:space="preserve"> </v>
      </c>
      <c r="DT694" s="338" t="str">
        <f t="shared" si="31"/>
        <v xml:space="preserve"> </v>
      </c>
      <c r="DU694" s="338" t="str">
        <f t="shared" si="32"/>
        <v xml:space="preserve"> </v>
      </c>
      <c r="DV694" s="338" t="str">
        <f t="shared" si="33"/>
        <v xml:space="preserve"> </v>
      </c>
      <c r="DW694" s="338" t="str">
        <f t="shared" si="34"/>
        <v xml:space="preserve"> </v>
      </c>
      <c r="DX694" s="338" t="str">
        <f t="shared" si="35"/>
        <v xml:space="preserve"> </v>
      </c>
      <c r="DY694" s="338" t="str">
        <f t="shared" si="36"/>
        <v xml:space="preserve"> </v>
      </c>
      <c r="DZ694" s="338" t="str">
        <f t="shared" si="37"/>
        <v xml:space="preserve"> </v>
      </c>
      <c r="EA694" s="338" t="str">
        <f t="shared" si="38"/>
        <v xml:space="preserve"> </v>
      </c>
      <c r="EB694" s="338" t="str">
        <f t="shared" si="39"/>
        <v xml:space="preserve"> </v>
      </c>
      <c r="EC694" s="338" t="str">
        <f t="shared" si="40"/>
        <v xml:space="preserve"> </v>
      </c>
      <c r="ED694" s="338" t="str">
        <f t="shared" si="41"/>
        <v xml:space="preserve"> </v>
      </c>
      <c r="EE694" s="338" t="str">
        <f t="shared" si="42"/>
        <v xml:space="preserve"> </v>
      </c>
      <c r="EF694" s="338" t="str">
        <f t="shared" si="43"/>
        <v xml:space="preserve"> </v>
      </c>
      <c r="EG694" s="338" t="str">
        <f t="shared" si="44"/>
        <v xml:space="preserve"> </v>
      </c>
      <c r="EH694" s="338" t="str">
        <f t="shared" si="45"/>
        <v xml:space="preserve"> </v>
      </c>
      <c r="EI694" s="338" t="str">
        <f t="shared" si="46"/>
        <v xml:space="preserve"> </v>
      </c>
      <c r="EJ694" s="722" t="str">
        <f t="shared" si="47"/>
        <v xml:space="preserve"> </v>
      </c>
      <c r="EK694" s="338" t="str">
        <f t="shared" si="48"/>
        <v xml:space="preserve"> </v>
      </c>
      <c r="EL694" s="338" t="str">
        <f t="shared" si="49"/>
        <v xml:space="preserve"> </v>
      </c>
      <c r="EM694" s="338" t="str">
        <f t="shared" si="50"/>
        <v xml:space="preserve"> </v>
      </c>
    </row>
    <row r="695" spans="27:143" x14ac:dyDescent="0.2">
      <c r="AA695" s="14" t="str">
        <f t="shared" si="1"/>
        <v xml:space="preserve"> </v>
      </c>
      <c r="AB695" s="428" t="str">
        <f t="shared" si="2"/>
        <v xml:space="preserve"> </v>
      </c>
      <c r="AK695" s="304" t="str">
        <f t="shared" si="3"/>
        <v xml:space="preserve"> </v>
      </c>
      <c r="AL695" s="428" t="str">
        <f t="shared" si="4"/>
        <v xml:space="preserve"> </v>
      </c>
      <c r="AO695" s="304" t="str">
        <f t="shared" si="5"/>
        <v xml:space="preserve"> </v>
      </c>
      <c r="AP695" s="428" t="str">
        <f t="shared" si="6"/>
        <v xml:space="preserve"> </v>
      </c>
      <c r="AS695" s="14" t="str">
        <f t="shared" si="7"/>
        <v xml:space="preserve"> </v>
      </c>
      <c r="AT695" s="428" t="str">
        <f t="shared" si="8"/>
        <v xml:space="preserve"> </v>
      </c>
      <c r="CJ695" s="25"/>
      <c r="CX695" s="338" t="str">
        <f t="shared" si="9"/>
        <v xml:space="preserve"> </v>
      </c>
      <c r="CY695" s="338" t="str">
        <f t="shared" si="10"/>
        <v xml:space="preserve"> </v>
      </c>
      <c r="CZ695" s="338" t="str">
        <f t="shared" si="11"/>
        <v xml:space="preserve"> </v>
      </c>
      <c r="DA695" s="338" t="str">
        <f t="shared" si="12"/>
        <v xml:space="preserve"> </v>
      </c>
      <c r="DB695" s="338" t="str">
        <f t="shared" si="13"/>
        <v xml:space="preserve"> </v>
      </c>
      <c r="DC695" s="338" t="str">
        <f t="shared" si="14"/>
        <v xml:space="preserve"> </v>
      </c>
      <c r="DD695" s="338" t="str">
        <f t="shared" si="15"/>
        <v xml:space="preserve"> </v>
      </c>
      <c r="DE695" s="338" t="str">
        <f t="shared" si="16"/>
        <v xml:space="preserve"> </v>
      </c>
      <c r="DF695" s="338" t="str">
        <f t="shared" si="17"/>
        <v xml:space="preserve"> </v>
      </c>
      <c r="DG695" s="338" t="str">
        <f t="shared" si="18"/>
        <v xml:space="preserve"> </v>
      </c>
      <c r="DH695" s="338" t="str">
        <f t="shared" si="19"/>
        <v xml:space="preserve"> </v>
      </c>
      <c r="DI695" s="338" t="str">
        <f t="shared" si="20"/>
        <v xml:space="preserve"> </v>
      </c>
      <c r="DJ695" s="338" t="str">
        <f t="shared" si="21"/>
        <v xml:space="preserve"> </v>
      </c>
      <c r="DK695" s="338" t="str">
        <f t="shared" si="22"/>
        <v xml:space="preserve"> </v>
      </c>
      <c r="DL695" s="338" t="str">
        <f t="shared" si="23"/>
        <v xml:space="preserve"> </v>
      </c>
      <c r="DM695" s="338" t="str">
        <f t="shared" si="24"/>
        <v xml:space="preserve"> </v>
      </c>
      <c r="DN695" s="338" t="str">
        <f t="shared" si="25"/>
        <v xml:space="preserve"> </v>
      </c>
      <c r="DO695" s="338" t="str">
        <f t="shared" si="26"/>
        <v xml:space="preserve"> </v>
      </c>
      <c r="DP695" s="338" t="str">
        <f t="shared" si="27"/>
        <v xml:space="preserve"> </v>
      </c>
      <c r="DQ695" s="338" t="str">
        <f t="shared" si="28"/>
        <v xml:space="preserve"> </v>
      </c>
      <c r="DR695" s="338" t="str">
        <f t="shared" si="29"/>
        <v xml:space="preserve"> </v>
      </c>
      <c r="DS695" s="338" t="str">
        <f t="shared" si="30"/>
        <v xml:space="preserve"> </v>
      </c>
      <c r="DT695" s="338" t="str">
        <f t="shared" si="31"/>
        <v xml:space="preserve"> </v>
      </c>
      <c r="DU695" s="338" t="str">
        <f t="shared" si="32"/>
        <v xml:space="preserve"> </v>
      </c>
      <c r="DV695" s="338" t="str">
        <f t="shared" si="33"/>
        <v xml:space="preserve"> </v>
      </c>
      <c r="DW695" s="338" t="str">
        <f t="shared" si="34"/>
        <v xml:space="preserve"> </v>
      </c>
      <c r="DX695" s="338" t="str">
        <f t="shared" si="35"/>
        <v xml:space="preserve"> </v>
      </c>
      <c r="DY695" s="338" t="str">
        <f t="shared" si="36"/>
        <v xml:space="preserve"> </v>
      </c>
      <c r="DZ695" s="338" t="str">
        <f t="shared" si="37"/>
        <v xml:space="preserve"> </v>
      </c>
      <c r="EA695" s="338" t="str">
        <f t="shared" si="38"/>
        <v xml:space="preserve"> </v>
      </c>
      <c r="EB695" s="338" t="str">
        <f t="shared" si="39"/>
        <v xml:space="preserve"> </v>
      </c>
      <c r="EC695" s="338" t="str">
        <f t="shared" si="40"/>
        <v xml:space="preserve"> </v>
      </c>
      <c r="ED695" s="338" t="str">
        <f t="shared" si="41"/>
        <v xml:space="preserve"> </v>
      </c>
      <c r="EE695" s="338" t="str">
        <f t="shared" si="42"/>
        <v xml:space="preserve"> </v>
      </c>
      <c r="EF695" s="338" t="str">
        <f t="shared" si="43"/>
        <v xml:space="preserve"> </v>
      </c>
      <c r="EG695" s="338" t="str">
        <f t="shared" si="44"/>
        <v xml:space="preserve"> </v>
      </c>
      <c r="EH695" s="338" t="str">
        <f t="shared" si="45"/>
        <v xml:space="preserve"> </v>
      </c>
      <c r="EI695" s="338" t="str">
        <f t="shared" si="46"/>
        <v xml:space="preserve"> </v>
      </c>
      <c r="EJ695" s="722" t="str">
        <f t="shared" si="47"/>
        <v xml:space="preserve"> </v>
      </c>
      <c r="EK695" s="338" t="str">
        <f t="shared" si="48"/>
        <v xml:space="preserve"> </v>
      </c>
      <c r="EL695" s="338" t="str">
        <f t="shared" si="49"/>
        <v xml:space="preserve"> </v>
      </c>
      <c r="EM695" s="338" t="str">
        <f t="shared" si="50"/>
        <v xml:space="preserve"> </v>
      </c>
    </row>
    <row r="696" spans="27:143" x14ac:dyDescent="0.2">
      <c r="AK696" s="304" t="str">
        <f t="shared" si="3"/>
        <v xml:space="preserve"> </v>
      </c>
      <c r="AL696" s="428" t="str">
        <f t="shared" si="4"/>
        <v xml:space="preserve"> </v>
      </c>
      <c r="AO696" s="304" t="str">
        <f t="shared" si="5"/>
        <v xml:space="preserve"> </v>
      </c>
      <c r="AP696" s="428" t="str">
        <f t="shared" si="6"/>
        <v xml:space="preserve"> </v>
      </c>
      <c r="AS696" s="14" t="str">
        <f t="shared" si="7"/>
        <v xml:space="preserve"> </v>
      </c>
      <c r="AT696" s="428" t="str">
        <f t="shared" si="8"/>
        <v xml:space="preserve"> </v>
      </c>
      <c r="CJ696" s="25"/>
      <c r="CX696" s="338" t="str">
        <f t="shared" si="9"/>
        <v xml:space="preserve"> </v>
      </c>
      <c r="CY696" s="338" t="str">
        <f t="shared" si="10"/>
        <v xml:space="preserve"> </v>
      </c>
      <c r="CZ696" s="338" t="str">
        <f t="shared" si="11"/>
        <v xml:space="preserve"> </v>
      </c>
      <c r="DA696" s="338" t="str">
        <f t="shared" si="12"/>
        <v xml:space="preserve"> </v>
      </c>
      <c r="DB696" s="338" t="str">
        <f t="shared" si="13"/>
        <v xml:space="preserve"> </v>
      </c>
      <c r="DC696" s="338" t="str">
        <f t="shared" si="14"/>
        <v xml:space="preserve"> </v>
      </c>
      <c r="DD696" s="338" t="str">
        <f t="shared" si="15"/>
        <v xml:space="preserve"> </v>
      </c>
      <c r="DE696" s="338" t="str">
        <f t="shared" si="16"/>
        <v xml:space="preserve"> </v>
      </c>
      <c r="DF696" s="338" t="str">
        <f t="shared" si="17"/>
        <v xml:space="preserve"> </v>
      </c>
      <c r="DG696" s="338" t="str">
        <f t="shared" si="18"/>
        <v xml:space="preserve"> </v>
      </c>
      <c r="DH696" s="338" t="str">
        <f t="shared" si="19"/>
        <v xml:space="preserve"> </v>
      </c>
      <c r="DI696" s="338" t="str">
        <f t="shared" si="20"/>
        <v xml:space="preserve"> </v>
      </c>
      <c r="DJ696" s="338" t="str">
        <f t="shared" si="21"/>
        <v xml:space="preserve"> </v>
      </c>
      <c r="DK696" s="338" t="str">
        <f t="shared" si="22"/>
        <v xml:space="preserve"> </v>
      </c>
      <c r="DL696" s="338" t="str">
        <f t="shared" si="23"/>
        <v xml:space="preserve"> </v>
      </c>
      <c r="DM696" s="338" t="str">
        <f t="shared" si="24"/>
        <v xml:space="preserve"> </v>
      </c>
      <c r="DN696" s="338" t="str">
        <f t="shared" si="25"/>
        <v xml:space="preserve"> </v>
      </c>
      <c r="DO696" s="338" t="str">
        <f t="shared" si="26"/>
        <v xml:space="preserve"> </v>
      </c>
      <c r="DP696" s="338" t="str">
        <f t="shared" si="27"/>
        <v xml:space="preserve"> </v>
      </c>
      <c r="DQ696" s="338" t="str">
        <f t="shared" si="28"/>
        <v xml:space="preserve"> </v>
      </c>
      <c r="DR696" s="338" t="str">
        <f t="shared" si="29"/>
        <v xml:space="preserve"> </v>
      </c>
      <c r="DS696" s="338" t="str">
        <f t="shared" si="30"/>
        <v xml:space="preserve"> </v>
      </c>
      <c r="DT696" s="338" t="str">
        <f t="shared" si="31"/>
        <v xml:space="preserve"> </v>
      </c>
      <c r="DU696" s="338" t="str">
        <f t="shared" si="32"/>
        <v xml:space="preserve"> </v>
      </c>
      <c r="DV696" s="338" t="str">
        <f t="shared" si="33"/>
        <v xml:space="preserve"> </v>
      </c>
      <c r="DW696" s="338" t="str">
        <f t="shared" si="34"/>
        <v xml:space="preserve"> </v>
      </c>
      <c r="DX696" s="338" t="str">
        <f t="shared" si="35"/>
        <v xml:space="preserve"> </v>
      </c>
      <c r="DY696" s="338" t="str">
        <f t="shared" si="36"/>
        <v xml:space="preserve"> </v>
      </c>
      <c r="DZ696" s="338" t="str">
        <f t="shared" si="37"/>
        <v xml:space="preserve"> </v>
      </c>
      <c r="EA696" s="338" t="str">
        <f t="shared" si="38"/>
        <v xml:space="preserve"> </v>
      </c>
      <c r="EB696" s="338" t="str">
        <f t="shared" si="39"/>
        <v xml:space="preserve"> </v>
      </c>
      <c r="EC696" s="338" t="str">
        <f t="shared" si="40"/>
        <v xml:space="preserve"> </v>
      </c>
      <c r="ED696" s="338" t="str">
        <f t="shared" si="41"/>
        <v xml:space="preserve"> </v>
      </c>
      <c r="EE696" s="338" t="str">
        <f t="shared" si="42"/>
        <v xml:space="preserve"> </v>
      </c>
      <c r="EF696" s="338" t="str">
        <f t="shared" si="43"/>
        <v xml:space="preserve"> </v>
      </c>
      <c r="EG696" s="338" t="str">
        <f t="shared" si="44"/>
        <v xml:space="preserve"> </v>
      </c>
      <c r="EH696" s="338" t="str">
        <f t="shared" si="45"/>
        <v xml:space="preserve"> </v>
      </c>
      <c r="EI696" s="338" t="str">
        <f t="shared" si="46"/>
        <v xml:space="preserve"> </v>
      </c>
      <c r="EJ696" s="722" t="str">
        <f t="shared" si="47"/>
        <v xml:space="preserve"> </v>
      </c>
      <c r="EK696" s="338" t="str">
        <f t="shared" si="48"/>
        <v xml:space="preserve"> </v>
      </c>
      <c r="EL696" s="338" t="str">
        <f t="shared" si="49"/>
        <v xml:space="preserve"> </v>
      </c>
      <c r="EM696" s="338" t="str">
        <f t="shared" si="50"/>
        <v xml:space="preserve"> </v>
      </c>
    </row>
    <row r="697" spans="27:143" x14ac:dyDescent="0.2">
      <c r="AK697" s="304" t="str">
        <f t="shared" si="3"/>
        <v xml:space="preserve"> </v>
      </c>
      <c r="AL697" s="428" t="str">
        <f t="shared" si="4"/>
        <v xml:space="preserve"> </v>
      </c>
      <c r="AO697" s="304" t="str">
        <f t="shared" si="5"/>
        <v xml:space="preserve"> </v>
      </c>
      <c r="AP697" s="428" t="str">
        <f t="shared" si="6"/>
        <v xml:space="preserve"> </v>
      </c>
      <c r="AS697" s="14" t="str">
        <f t="shared" si="7"/>
        <v xml:space="preserve"> </v>
      </c>
      <c r="AT697" s="428" t="str">
        <f t="shared" si="8"/>
        <v xml:space="preserve"> </v>
      </c>
      <c r="CJ697" s="25"/>
      <c r="CX697" s="338" t="str">
        <f t="shared" si="9"/>
        <v xml:space="preserve"> </v>
      </c>
      <c r="CY697" s="338" t="str">
        <f t="shared" si="10"/>
        <v xml:space="preserve"> </v>
      </c>
      <c r="CZ697" s="338" t="str">
        <f t="shared" si="11"/>
        <v xml:space="preserve"> </v>
      </c>
      <c r="DA697" s="338" t="str">
        <f t="shared" si="12"/>
        <v xml:space="preserve"> </v>
      </c>
      <c r="DB697" s="338" t="str">
        <f t="shared" si="13"/>
        <v xml:space="preserve"> </v>
      </c>
      <c r="DC697" s="338" t="str">
        <f t="shared" si="14"/>
        <v xml:space="preserve"> </v>
      </c>
      <c r="DD697" s="338" t="str">
        <f t="shared" si="15"/>
        <v xml:space="preserve"> </v>
      </c>
      <c r="DE697" s="338" t="str">
        <f t="shared" si="16"/>
        <v xml:space="preserve"> </v>
      </c>
      <c r="DF697" s="338" t="str">
        <f t="shared" si="17"/>
        <v xml:space="preserve"> </v>
      </c>
      <c r="DG697" s="338" t="str">
        <f t="shared" si="18"/>
        <v xml:space="preserve"> </v>
      </c>
      <c r="DH697" s="338" t="str">
        <f t="shared" si="19"/>
        <v xml:space="preserve"> </v>
      </c>
      <c r="DI697" s="338" t="str">
        <f t="shared" si="20"/>
        <v xml:space="preserve"> </v>
      </c>
      <c r="DJ697" s="338" t="str">
        <f t="shared" si="21"/>
        <v xml:space="preserve"> </v>
      </c>
      <c r="DK697" s="338" t="str">
        <f t="shared" si="22"/>
        <v xml:space="preserve"> </v>
      </c>
      <c r="DL697" s="338" t="str">
        <f t="shared" si="23"/>
        <v xml:space="preserve"> </v>
      </c>
      <c r="DM697" s="338" t="str">
        <f t="shared" si="24"/>
        <v xml:space="preserve"> </v>
      </c>
      <c r="DN697" s="338" t="str">
        <f t="shared" si="25"/>
        <v xml:space="preserve"> </v>
      </c>
      <c r="DO697" s="338" t="str">
        <f t="shared" si="26"/>
        <v xml:space="preserve"> </v>
      </c>
      <c r="DP697" s="338" t="str">
        <f t="shared" si="27"/>
        <v xml:space="preserve"> </v>
      </c>
      <c r="DQ697" s="338" t="str">
        <f t="shared" si="28"/>
        <v xml:space="preserve"> </v>
      </c>
      <c r="DR697" s="338" t="str">
        <f t="shared" si="29"/>
        <v xml:space="preserve"> </v>
      </c>
      <c r="DS697" s="338" t="str">
        <f t="shared" si="30"/>
        <v xml:space="preserve"> </v>
      </c>
      <c r="DT697" s="338" t="str">
        <f t="shared" si="31"/>
        <v xml:space="preserve"> </v>
      </c>
      <c r="DU697" s="338" t="str">
        <f t="shared" si="32"/>
        <v xml:space="preserve"> </v>
      </c>
      <c r="DV697" s="338" t="str">
        <f t="shared" si="33"/>
        <v xml:space="preserve"> </v>
      </c>
      <c r="DW697" s="338" t="str">
        <f t="shared" si="34"/>
        <v xml:space="preserve"> </v>
      </c>
      <c r="DX697" s="338" t="str">
        <f t="shared" si="35"/>
        <v xml:space="preserve"> </v>
      </c>
      <c r="DY697" s="338" t="str">
        <f t="shared" si="36"/>
        <v xml:space="preserve"> </v>
      </c>
      <c r="DZ697" s="338" t="str">
        <f t="shared" si="37"/>
        <v xml:space="preserve"> </v>
      </c>
      <c r="EA697" s="338" t="str">
        <f t="shared" si="38"/>
        <v xml:space="preserve"> </v>
      </c>
      <c r="EB697" s="338" t="str">
        <f t="shared" si="39"/>
        <v xml:space="preserve"> </v>
      </c>
      <c r="EC697" s="338" t="str">
        <f t="shared" si="40"/>
        <v xml:space="preserve"> </v>
      </c>
      <c r="ED697" s="338" t="str">
        <f t="shared" si="41"/>
        <v xml:space="preserve"> </v>
      </c>
      <c r="EE697" s="338" t="str">
        <f t="shared" si="42"/>
        <v xml:space="preserve"> </v>
      </c>
      <c r="EF697" s="338" t="str">
        <f t="shared" si="43"/>
        <v xml:space="preserve"> </v>
      </c>
      <c r="EG697" s="338" t="str">
        <f t="shared" si="44"/>
        <v xml:space="preserve"> </v>
      </c>
      <c r="EH697" s="338" t="str">
        <f t="shared" si="45"/>
        <v xml:space="preserve"> </v>
      </c>
      <c r="EI697" s="338" t="str">
        <f t="shared" si="46"/>
        <v xml:space="preserve"> </v>
      </c>
      <c r="EJ697" s="722" t="str">
        <f t="shared" si="47"/>
        <v xml:space="preserve"> </v>
      </c>
      <c r="EK697" s="338" t="str">
        <f t="shared" si="48"/>
        <v xml:space="preserve"> </v>
      </c>
      <c r="EL697" s="338" t="str">
        <f t="shared" si="49"/>
        <v xml:space="preserve"> </v>
      </c>
      <c r="EM697" s="338" t="str">
        <f t="shared" si="50"/>
        <v xml:space="preserve"> </v>
      </c>
    </row>
    <row r="698" spans="27:143" x14ac:dyDescent="0.2">
      <c r="AK698" s="304" t="str">
        <f t="shared" si="3"/>
        <v xml:space="preserve"> </v>
      </c>
      <c r="AL698" s="428" t="str">
        <f t="shared" si="4"/>
        <v xml:space="preserve"> </v>
      </c>
      <c r="AO698" s="304" t="str">
        <f t="shared" si="5"/>
        <v xml:space="preserve"> </v>
      </c>
      <c r="AP698" s="428" t="str">
        <f t="shared" si="6"/>
        <v xml:space="preserve"> </v>
      </c>
      <c r="AS698" s="14" t="str">
        <f t="shared" si="7"/>
        <v xml:space="preserve"> </v>
      </c>
      <c r="AT698" s="428" t="str">
        <f t="shared" si="8"/>
        <v xml:space="preserve"> </v>
      </c>
      <c r="CJ698" s="25"/>
      <c r="CX698" s="338" t="str">
        <f t="shared" si="9"/>
        <v xml:space="preserve"> </v>
      </c>
      <c r="CY698" s="338" t="str">
        <f t="shared" si="10"/>
        <v xml:space="preserve"> </v>
      </c>
      <c r="CZ698" s="338" t="str">
        <f t="shared" si="11"/>
        <v xml:space="preserve"> </v>
      </c>
      <c r="DA698" s="338" t="str">
        <f t="shared" si="12"/>
        <v xml:space="preserve"> </v>
      </c>
      <c r="DB698" s="338" t="str">
        <f t="shared" si="13"/>
        <v xml:space="preserve"> </v>
      </c>
      <c r="DC698" s="338" t="str">
        <f t="shared" si="14"/>
        <v xml:space="preserve"> </v>
      </c>
      <c r="DD698" s="338" t="str">
        <f t="shared" si="15"/>
        <v xml:space="preserve"> </v>
      </c>
      <c r="DE698" s="338" t="str">
        <f t="shared" si="16"/>
        <v xml:space="preserve"> </v>
      </c>
      <c r="DF698" s="338" t="str">
        <f t="shared" si="17"/>
        <v xml:space="preserve"> </v>
      </c>
      <c r="DG698" s="338" t="str">
        <f t="shared" si="18"/>
        <v xml:space="preserve"> </v>
      </c>
      <c r="DH698" s="338" t="str">
        <f t="shared" si="19"/>
        <v xml:space="preserve"> </v>
      </c>
      <c r="DI698" s="338" t="str">
        <f t="shared" si="20"/>
        <v xml:space="preserve"> </v>
      </c>
      <c r="DJ698" s="338" t="str">
        <f t="shared" si="21"/>
        <v xml:space="preserve"> </v>
      </c>
      <c r="DK698" s="338" t="str">
        <f t="shared" si="22"/>
        <v xml:space="preserve"> </v>
      </c>
      <c r="DL698" s="338" t="str">
        <f t="shared" si="23"/>
        <v xml:space="preserve"> </v>
      </c>
      <c r="DM698" s="338" t="str">
        <f t="shared" si="24"/>
        <v xml:space="preserve"> </v>
      </c>
      <c r="DN698" s="338" t="str">
        <f t="shared" si="25"/>
        <v xml:space="preserve"> </v>
      </c>
      <c r="DO698" s="338" t="str">
        <f t="shared" si="26"/>
        <v xml:space="preserve"> </v>
      </c>
      <c r="DP698" s="338" t="str">
        <f t="shared" si="27"/>
        <v xml:space="preserve"> </v>
      </c>
      <c r="DQ698" s="338" t="str">
        <f t="shared" si="28"/>
        <v xml:space="preserve"> </v>
      </c>
      <c r="DR698" s="338" t="str">
        <f t="shared" si="29"/>
        <v xml:space="preserve"> </v>
      </c>
      <c r="DS698" s="338" t="str">
        <f t="shared" si="30"/>
        <v xml:space="preserve"> </v>
      </c>
      <c r="DT698" s="338" t="str">
        <f t="shared" si="31"/>
        <v xml:space="preserve"> </v>
      </c>
      <c r="DU698" s="338" t="str">
        <f t="shared" si="32"/>
        <v xml:space="preserve"> </v>
      </c>
      <c r="DV698" s="338" t="str">
        <f t="shared" si="33"/>
        <v xml:space="preserve"> </v>
      </c>
      <c r="DW698" s="338" t="str">
        <f t="shared" si="34"/>
        <v xml:space="preserve"> </v>
      </c>
      <c r="DX698" s="338" t="str">
        <f t="shared" si="35"/>
        <v xml:space="preserve"> </v>
      </c>
      <c r="DY698" s="338" t="str">
        <f t="shared" si="36"/>
        <v xml:space="preserve"> </v>
      </c>
      <c r="DZ698" s="338" t="str">
        <f t="shared" si="37"/>
        <v xml:space="preserve"> </v>
      </c>
      <c r="EA698" s="338" t="str">
        <f t="shared" si="38"/>
        <v xml:space="preserve"> </v>
      </c>
      <c r="EB698" s="338" t="str">
        <f t="shared" si="39"/>
        <v xml:space="preserve"> </v>
      </c>
      <c r="EC698" s="338" t="str">
        <f t="shared" si="40"/>
        <v xml:space="preserve"> </v>
      </c>
      <c r="ED698" s="338" t="str">
        <f t="shared" si="41"/>
        <v xml:space="preserve"> </v>
      </c>
      <c r="EE698" s="338" t="str">
        <f t="shared" si="42"/>
        <v xml:space="preserve"> </v>
      </c>
      <c r="EF698" s="338" t="str">
        <f t="shared" si="43"/>
        <v xml:space="preserve"> </v>
      </c>
      <c r="EG698" s="338" t="str">
        <f t="shared" si="44"/>
        <v xml:space="preserve"> </v>
      </c>
      <c r="EH698" s="338" t="str">
        <f t="shared" si="45"/>
        <v xml:space="preserve"> </v>
      </c>
      <c r="EI698" s="338" t="str">
        <f t="shared" si="46"/>
        <v xml:space="preserve"> </v>
      </c>
      <c r="EJ698" s="722" t="str">
        <f t="shared" si="47"/>
        <v xml:space="preserve"> </v>
      </c>
      <c r="EK698" s="338" t="str">
        <f t="shared" si="48"/>
        <v xml:space="preserve"> </v>
      </c>
      <c r="EL698" s="338" t="str">
        <f t="shared" si="49"/>
        <v xml:space="preserve"> </v>
      </c>
      <c r="EM698" s="338" t="str">
        <f t="shared" si="50"/>
        <v xml:space="preserve"> </v>
      </c>
    </row>
    <row r="699" spans="27:143" x14ac:dyDescent="0.2">
      <c r="AK699" s="304" t="str">
        <f t="shared" si="3"/>
        <v xml:space="preserve"> </v>
      </c>
      <c r="AL699" s="428" t="str">
        <f t="shared" si="4"/>
        <v xml:space="preserve"> </v>
      </c>
      <c r="AO699" s="304" t="str">
        <f t="shared" si="5"/>
        <v xml:space="preserve"> </v>
      </c>
      <c r="AP699" s="428" t="str">
        <f t="shared" si="6"/>
        <v xml:space="preserve"> </v>
      </c>
      <c r="AS699" s="14" t="str">
        <f t="shared" si="7"/>
        <v xml:space="preserve"> </v>
      </c>
      <c r="AT699" s="428" t="str">
        <f t="shared" si="8"/>
        <v xml:space="preserve"> </v>
      </c>
      <c r="CJ699" s="25"/>
      <c r="CX699" s="338" t="str">
        <f t="shared" si="9"/>
        <v xml:space="preserve"> </v>
      </c>
      <c r="CY699" s="338" t="str">
        <f t="shared" si="10"/>
        <v xml:space="preserve"> </v>
      </c>
      <c r="CZ699" s="338" t="str">
        <f t="shared" si="11"/>
        <v xml:space="preserve"> </v>
      </c>
      <c r="DA699" s="338" t="str">
        <f t="shared" si="12"/>
        <v xml:space="preserve"> </v>
      </c>
      <c r="DB699" s="338" t="str">
        <f t="shared" si="13"/>
        <v xml:space="preserve"> </v>
      </c>
      <c r="DC699" s="338" t="str">
        <f t="shared" si="14"/>
        <v xml:space="preserve"> </v>
      </c>
      <c r="DD699" s="338" t="str">
        <f t="shared" si="15"/>
        <v xml:space="preserve"> </v>
      </c>
      <c r="DE699" s="338" t="str">
        <f t="shared" si="16"/>
        <v xml:space="preserve"> </v>
      </c>
      <c r="DF699" s="338" t="str">
        <f t="shared" si="17"/>
        <v xml:space="preserve"> </v>
      </c>
      <c r="DG699" s="338" t="str">
        <f t="shared" si="18"/>
        <v xml:space="preserve"> </v>
      </c>
      <c r="DH699" s="338" t="str">
        <f t="shared" si="19"/>
        <v xml:space="preserve"> </v>
      </c>
      <c r="DI699" s="338" t="str">
        <f t="shared" si="20"/>
        <v xml:space="preserve"> </v>
      </c>
      <c r="DJ699" s="338" t="str">
        <f t="shared" si="21"/>
        <v xml:space="preserve"> </v>
      </c>
      <c r="DK699" s="338" t="str">
        <f t="shared" si="22"/>
        <v xml:space="preserve"> </v>
      </c>
      <c r="DL699" s="338" t="str">
        <f t="shared" si="23"/>
        <v xml:space="preserve"> </v>
      </c>
      <c r="DM699" s="338" t="str">
        <f t="shared" si="24"/>
        <v xml:space="preserve"> </v>
      </c>
      <c r="DN699" s="338" t="str">
        <f t="shared" si="25"/>
        <v xml:space="preserve"> </v>
      </c>
      <c r="DO699" s="338" t="str">
        <f t="shared" si="26"/>
        <v xml:space="preserve"> </v>
      </c>
      <c r="DP699" s="338" t="str">
        <f t="shared" si="27"/>
        <v xml:space="preserve"> </v>
      </c>
      <c r="DQ699" s="338" t="str">
        <f t="shared" si="28"/>
        <v xml:space="preserve"> </v>
      </c>
      <c r="DR699" s="338" t="str">
        <f t="shared" si="29"/>
        <v xml:space="preserve"> </v>
      </c>
      <c r="DS699" s="338" t="str">
        <f t="shared" si="30"/>
        <v xml:space="preserve"> </v>
      </c>
      <c r="DT699" s="338" t="str">
        <f t="shared" si="31"/>
        <v xml:space="preserve"> </v>
      </c>
      <c r="DU699" s="338" t="str">
        <f t="shared" si="32"/>
        <v xml:space="preserve"> </v>
      </c>
      <c r="DV699" s="338" t="str">
        <f t="shared" si="33"/>
        <v xml:space="preserve"> </v>
      </c>
      <c r="DW699" s="338" t="str">
        <f t="shared" si="34"/>
        <v xml:space="preserve"> </v>
      </c>
      <c r="DX699" s="338" t="str">
        <f t="shared" si="35"/>
        <v xml:space="preserve"> </v>
      </c>
      <c r="DY699" s="338" t="str">
        <f t="shared" si="36"/>
        <v xml:space="preserve"> </v>
      </c>
      <c r="DZ699" s="338" t="str">
        <f t="shared" si="37"/>
        <v xml:space="preserve"> </v>
      </c>
      <c r="EA699" s="338" t="str">
        <f t="shared" si="38"/>
        <v xml:space="preserve"> </v>
      </c>
      <c r="EB699" s="338" t="str">
        <f t="shared" si="39"/>
        <v xml:space="preserve"> </v>
      </c>
      <c r="EC699" s="338" t="str">
        <f t="shared" si="40"/>
        <v xml:space="preserve"> </v>
      </c>
      <c r="ED699" s="338" t="str">
        <f t="shared" si="41"/>
        <v xml:space="preserve"> </v>
      </c>
      <c r="EE699" s="338" t="str">
        <f t="shared" si="42"/>
        <v xml:space="preserve"> </v>
      </c>
      <c r="EF699" s="338" t="str">
        <f t="shared" si="43"/>
        <v xml:space="preserve"> </v>
      </c>
      <c r="EG699" s="338" t="str">
        <f t="shared" si="44"/>
        <v xml:space="preserve"> </v>
      </c>
      <c r="EH699" s="338" t="str">
        <f t="shared" si="45"/>
        <v xml:space="preserve"> </v>
      </c>
      <c r="EI699" s="338" t="str">
        <f t="shared" si="46"/>
        <v xml:space="preserve"> </v>
      </c>
      <c r="EJ699" s="722" t="str">
        <f t="shared" si="47"/>
        <v xml:space="preserve"> </v>
      </c>
      <c r="EK699" s="338" t="str">
        <f t="shared" si="48"/>
        <v xml:space="preserve"> </v>
      </c>
      <c r="EL699" s="338" t="str">
        <f t="shared" si="49"/>
        <v xml:space="preserve"> </v>
      </c>
      <c r="EM699" s="338" t="str">
        <f t="shared" si="50"/>
        <v xml:space="preserve"> </v>
      </c>
    </row>
    <row r="700" spans="27:143" x14ac:dyDescent="0.2">
      <c r="AK700" s="304" t="str">
        <f t="shared" si="3"/>
        <v xml:space="preserve"> </v>
      </c>
      <c r="AL700" s="428" t="str">
        <f t="shared" si="4"/>
        <v xml:space="preserve"> </v>
      </c>
      <c r="AO700" s="304" t="str">
        <f t="shared" si="5"/>
        <v xml:space="preserve"> </v>
      </c>
      <c r="AP700" s="428" t="str">
        <f t="shared" si="6"/>
        <v xml:space="preserve"> </v>
      </c>
      <c r="AS700" s="14" t="str">
        <f t="shared" si="7"/>
        <v xml:space="preserve"> </v>
      </c>
      <c r="AT700" s="428" t="str">
        <f t="shared" si="8"/>
        <v xml:space="preserve"> </v>
      </c>
      <c r="CJ700" s="25"/>
      <c r="CX700" s="338" t="str">
        <f t="shared" si="9"/>
        <v xml:space="preserve"> </v>
      </c>
      <c r="CY700" s="338" t="str">
        <f t="shared" si="10"/>
        <v xml:space="preserve"> </v>
      </c>
      <c r="CZ700" s="338" t="str">
        <f t="shared" si="11"/>
        <v xml:space="preserve"> </v>
      </c>
      <c r="DA700" s="338" t="str">
        <f t="shared" si="12"/>
        <v xml:space="preserve"> </v>
      </c>
      <c r="DB700" s="338" t="str">
        <f t="shared" si="13"/>
        <v xml:space="preserve"> </v>
      </c>
      <c r="DC700" s="338" t="str">
        <f t="shared" si="14"/>
        <v xml:space="preserve"> </v>
      </c>
      <c r="DD700" s="338" t="str">
        <f t="shared" si="15"/>
        <v xml:space="preserve"> </v>
      </c>
      <c r="DE700" s="338" t="str">
        <f t="shared" si="16"/>
        <v xml:space="preserve"> </v>
      </c>
      <c r="DF700" s="338" t="str">
        <f t="shared" si="17"/>
        <v xml:space="preserve"> </v>
      </c>
      <c r="DG700" s="338" t="str">
        <f t="shared" si="18"/>
        <v xml:space="preserve"> </v>
      </c>
      <c r="DH700" s="338" t="str">
        <f t="shared" si="19"/>
        <v xml:space="preserve"> </v>
      </c>
      <c r="DI700" s="338" t="str">
        <f t="shared" si="20"/>
        <v xml:space="preserve"> </v>
      </c>
      <c r="DJ700" s="338" t="str">
        <f t="shared" si="21"/>
        <v xml:space="preserve"> </v>
      </c>
      <c r="DK700" s="338" t="str">
        <f t="shared" si="22"/>
        <v xml:space="preserve"> </v>
      </c>
      <c r="DL700" s="338" t="str">
        <f t="shared" si="23"/>
        <v xml:space="preserve"> </v>
      </c>
      <c r="DM700" s="338" t="str">
        <f t="shared" si="24"/>
        <v xml:space="preserve"> </v>
      </c>
      <c r="DN700" s="338" t="str">
        <f t="shared" si="25"/>
        <v xml:space="preserve"> </v>
      </c>
      <c r="DO700" s="338" t="str">
        <f t="shared" si="26"/>
        <v xml:space="preserve"> </v>
      </c>
      <c r="DP700" s="338" t="str">
        <f t="shared" si="27"/>
        <v xml:space="preserve"> </v>
      </c>
      <c r="DQ700" s="338" t="str">
        <f t="shared" si="28"/>
        <v xml:space="preserve"> </v>
      </c>
      <c r="DR700" s="338" t="str">
        <f t="shared" si="29"/>
        <v xml:space="preserve"> </v>
      </c>
      <c r="DS700" s="338" t="str">
        <f t="shared" si="30"/>
        <v xml:space="preserve"> </v>
      </c>
      <c r="DT700" s="338" t="str">
        <f t="shared" si="31"/>
        <v xml:space="preserve"> </v>
      </c>
      <c r="DU700" s="338" t="str">
        <f t="shared" si="32"/>
        <v xml:space="preserve"> </v>
      </c>
      <c r="DV700" s="338" t="str">
        <f t="shared" si="33"/>
        <v xml:space="preserve"> </v>
      </c>
      <c r="DW700" s="338" t="str">
        <f t="shared" si="34"/>
        <v xml:space="preserve"> </v>
      </c>
      <c r="DX700" s="338" t="str">
        <f t="shared" si="35"/>
        <v xml:space="preserve"> </v>
      </c>
      <c r="DY700" s="338" t="str">
        <f t="shared" si="36"/>
        <v xml:space="preserve"> </v>
      </c>
      <c r="DZ700" s="338" t="str">
        <f t="shared" si="37"/>
        <v xml:space="preserve"> </v>
      </c>
      <c r="EA700" s="338" t="str">
        <f t="shared" si="38"/>
        <v xml:space="preserve"> </v>
      </c>
      <c r="EB700" s="338" t="str">
        <f t="shared" si="39"/>
        <v xml:space="preserve"> </v>
      </c>
      <c r="EC700" s="338" t="str">
        <f t="shared" si="40"/>
        <v xml:space="preserve"> </v>
      </c>
      <c r="ED700" s="338" t="str">
        <f t="shared" si="41"/>
        <v xml:space="preserve"> </v>
      </c>
      <c r="EE700" s="338" t="str">
        <f t="shared" si="42"/>
        <v xml:space="preserve"> </v>
      </c>
      <c r="EF700" s="338" t="str">
        <f t="shared" si="43"/>
        <v xml:space="preserve"> </v>
      </c>
      <c r="EG700" s="338" t="str">
        <f t="shared" si="44"/>
        <v xml:space="preserve"> </v>
      </c>
      <c r="EH700" s="338" t="str">
        <f t="shared" si="45"/>
        <v xml:space="preserve"> </v>
      </c>
      <c r="EI700" s="338" t="str">
        <f t="shared" si="46"/>
        <v xml:space="preserve"> </v>
      </c>
      <c r="EJ700" s="722" t="str">
        <f t="shared" si="47"/>
        <v xml:space="preserve"> </v>
      </c>
      <c r="EK700" s="338" t="str">
        <f t="shared" si="48"/>
        <v xml:space="preserve"> </v>
      </c>
      <c r="EL700" s="338" t="str">
        <f t="shared" si="49"/>
        <v xml:space="preserve"> </v>
      </c>
      <c r="EM700" s="338" t="str">
        <f t="shared" si="50"/>
        <v xml:space="preserve"> </v>
      </c>
    </row>
    <row r="701" spans="27:143" x14ac:dyDescent="0.2">
      <c r="AK701" s="304" t="str">
        <f t="shared" si="3"/>
        <v xml:space="preserve"> </v>
      </c>
      <c r="AL701" s="428" t="str">
        <f t="shared" si="4"/>
        <v xml:space="preserve"> </v>
      </c>
      <c r="AO701" s="304" t="str">
        <f t="shared" si="5"/>
        <v xml:space="preserve"> </v>
      </c>
      <c r="AP701" s="428" t="str">
        <f t="shared" si="6"/>
        <v xml:space="preserve"> </v>
      </c>
      <c r="AS701" s="14" t="str">
        <f t="shared" si="7"/>
        <v xml:space="preserve"> </v>
      </c>
      <c r="AT701" s="428" t="str">
        <f t="shared" si="8"/>
        <v xml:space="preserve"> </v>
      </c>
      <c r="CJ701" s="25"/>
      <c r="CX701" s="338" t="str">
        <f t="shared" si="9"/>
        <v xml:space="preserve"> </v>
      </c>
      <c r="CY701" s="338" t="str">
        <f t="shared" si="10"/>
        <v xml:space="preserve"> </v>
      </c>
      <c r="CZ701" s="338" t="str">
        <f t="shared" si="11"/>
        <v xml:space="preserve"> </v>
      </c>
      <c r="DA701" s="338" t="str">
        <f t="shared" si="12"/>
        <v xml:space="preserve"> </v>
      </c>
      <c r="DB701" s="338" t="str">
        <f t="shared" si="13"/>
        <v xml:space="preserve"> </v>
      </c>
      <c r="DC701" s="338" t="str">
        <f t="shared" si="14"/>
        <v xml:space="preserve"> </v>
      </c>
      <c r="DD701" s="338" t="str">
        <f t="shared" si="15"/>
        <v xml:space="preserve"> </v>
      </c>
      <c r="DE701" s="338" t="str">
        <f t="shared" si="16"/>
        <v xml:space="preserve"> </v>
      </c>
      <c r="DF701" s="338" t="str">
        <f t="shared" si="17"/>
        <v xml:space="preserve"> </v>
      </c>
      <c r="DG701" s="338" t="str">
        <f t="shared" si="18"/>
        <v xml:space="preserve"> </v>
      </c>
      <c r="DH701" s="338" t="str">
        <f t="shared" si="19"/>
        <v xml:space="preserve"> </v>
      </c>
      <c r="DI701" s="338" t="str">
        <f t="shared" si="20"/>
        <v xml:space="preserve"> </v>
      </c>
      <c r="DJ701" s="338" t="str">
        <f t="shared" si="21"/>
        <v xml:space="preserve"> </v>
      </c>
      <c r="DK701" s="338" t="str">
        <f t="shared" si="22"/>
        <v xml:space="preserve"> </v>
      </c>
      <c r="DL701" s="338" t="str">
        <f t="shared" si="23"/>
        <v xml:space="preserve"> </v>
      </c>
      <c r="DM701" s="338" t="str">
        <f t="shared" si="24"/>
        <v xml:space="preserve"> </v>
      </c>
      <c r="DN701" s="338" t="str">
        <f t="shared" si="25"/>
        <v xml:space="preserve"> </v>
      </c>
      <c r="DO701" s="338" t="str">
        <f t="shared" si="26"/>
        <v xml:space="preserve"> </v>
      </c>
      <c r="DP701" s="338" t="str">
        <f t="shared" si="27"/>
        <v xml:space="preserve"> </v>
      </c>
      <c r="DQ701" s="338" t="str">
        <f t="shared" si="28"/>
        <v xml:space="preserve"> </v>
      </c>
      <c r="DR701" s="338" t="str">
        <f t="shared" si="29"/>
        <v xml:space="preserve"> </v>
      </c>
      <c r="DS701" s="338" t="str">
        <f t="shared" si="30"/>
        <v xml:space="preserve"> </v>
      </c>
      <c r="DT701" s="338" t="str">
        <f t="shared" si="31"/>
        <v xml:space="preserve"> </v>
      </c>
      <c r="DU701" s="338" t="str">
        <f t="shared" si="32"/>
        <v xml:space="preserve"> </v>
      </c>
      <c r="DV701" s="338" t="str">
        <f t="shared" si="33"/>
        <v xml:space="preserve"> </v>
      </c>
      <c r="DW701" s="338" t="str">
        <f t="shared" si="34"/>
        <v xml:space="preserve"> </v>
      </c>
      <c r="DX701" s="338" t="str">
        <f t="shared" si="35"/>
        <v xml:space="preserve"> </v>
      </c>
      <c r="DY701" s="338" t="str">
        <f t="shared" si="36"/>
        <v xml:space="preserve"> </v>
      </c>
      <c r="DZ701" s="338" t="str">
        <f t="shared" si="37"/>
        <v xml:space="preserve"> </v>
      </c>
      <c r="EA701" s="338" t="str">
        <f t="shared" si="38"/>
        <v xml:space="preserve"> </v>
      </c>
      <c r="EB701" s="338" t="str">
        <f t="shared" si="39"/>
        <v xml:space="preserve"> </v>
      </c>
      <c r="EC701" s="338" t="str">
        <f t="shared" si="40"/>
        <v xml:space="preserve"> </v>
      </c>
      <c r="ED701" s="338" t="str">
        <f t="shared" si="41"/>
        <v xml:space="preserve"> </v>
      </c>
      <c r="EE701" s="338" t="str">
        <f t="shared" si="42"/>
        <v xml:space="preserve"> </v>
      </c>
      <c r="EF701" s="338" t="str">
        <f t="shared" si="43"/>
        <v xml:space="preserve"> </v>
      </c>
      <c r="EG701" s="338" t="str">
        <f t="shared" si="44"/>
        <v xml:space="preserve"> </v>
      </c>
      <c r="EH701" s="338" t="str">
        <f t="shared" si="45"/>
        <v xml:space="preserve"> </v>
      </c>
      <c r="EI701" s="338" t="str">
        <f t="shared" si="46"/>
        <v xml:space="preserve"> </v>
      </c>
      <c r="EJ701" s="722" t="str">
        <f t="shared" si="47"/>
        <v xml:space="preserve"> </v>
      </c>
      <c r="EK701" s="338" t="str">
        <f t="shared" si="48"/>
        <v xml:space="preserve"> </v>
      </c>
      <c r="EL701" s="338" t="str">
        <f t="shared" si="49"/>
        <v xml:space="preserve"> </v>
      </c>
      <c r="EM701" s="338" t="str">
        <f t="shared" si="50"/>
        <v xml:space="preserve"> </v>
      </c>
    </row>
    <row r="702" spans="27:143" x14ac:dyDescent="0.2">
      <c r="AK702" s="304" t="str">
        <f t="shared" si="3"/>
        <v xml:space="preserve"> </v>
      </c>
      <c r="AL702" s="428" t="str">
        <f t="shared" si="4"/>
        <v xml:space="preserve"> </v>
      </c>
      <c r="AO702" s="304" t="str">
        <f t="shared" si="5"/>
        <v xml:space="preserve"> </v>
      </c>
      <c r="AP702" s="428" t="str">
        <f t="shared" si="6"/>
        <v xml:space="preserve"> </v>
      </c>
      <c r="AS702" s="14" t="str">
        <f t="shared" si="7"/>
        <v xml:space="preserve"> </v>
      </c>
      <c r="AT702" s="428" t="str">
        <f t="shared" si="8"/>
        <v xml:space="preserve"> </v>
      </c>
      <c r="CJ702" s="25"/>
    </row>
    <row r="703" spans="27:143" x14ac:dyDescent="0.2">
      <c r="AK703" s="304" t="str">
        <f t="shared" si="3"/>
        <v xml:space="preserve"> </v>
      </c>
      <c r="AL703" s="428" t="str">
        <f t="shared" si="4"/>
        <v xml:space="preserve"> </v>
      </c>
      <c r="AO703" s="304" t="str">
        <f t="shared" si="5"/>
        <v xml:space="preserve"> </v>
      </c>
      <c r="AP703" s="428" t="str">
        <f t="shared" si="6"/>
        <v xml:space="preserve"> </v>
      </c>
      <c r="AS703" s="14" t="str">
        <f t="shared" si="7"/>
        <v xml:space="preserve"> </v>
      </c>
      <c r="AT703" s="428" t="str">
        <f t="shared" si="8"/>
        <v xml:space="preserve"> </v>
      </c>
      <c r="CJ703" s="25"/>
    </row>
    <row r="704" spans="27:143" x14ac:dyDescent="0.2">
      <c r="AK704" s="304" t="str">
        <f t="shared" si="3"/>
        <v xml:space="preserve"> </v>
      </c>
      <c r="AL704" s="428" t="str">
        <f t="shared" si="4"/>
        <v xml:space="preserve"> </v>
      </c>
      <c r="AO704" s="304" t="str">
        <f t="shared" si="5"/>
        <v xml:space="preserve"> </v>
      </c>
      <c r="AP704" s="428" t="str">
        <f t="shared" si="6"/>
        <v xml:space="preserve"> </v>
      </c>
      <c r="AS704" s="14" t="str">
        <f t="shared" si="7"/>
        <v xml:space="preserve"> </v>
      </c>
      <c r="AT704" s="428" t="str">
        <f t="shared" si="8"/>
        <v xml:space="preserve"> </v>
      </c>
      <c r="CJ704" s="25"/>
    </row>
    <row r="705" spans="37:88" x14ac:dyDescent="0.2">
      <c r="AK705" s="304" t="str">
        <f t="shared" si="3"/>
        <v xml:space="preserve"> </v>
      </c>
      <c r="AL705" s="428" t="str">
        <f t="shared" si="4"/>
        <v xml:space="preserve"> </v>
      </c>
      <c r="AO705" s="304" t="str">
        <f t="shared" si="5"/>
        <v xml:space="preserve"> </v>
      </c>
      <c r="AP705" s="428" t="str">
        <f t="shared" si="6"/>
        <v xml:space="preserve"> </v>
      </c>
      <c r="AS705" s="14" t="str">
        <f t="shared" si="7"/>
        <v xml:space="preserve"> </v>
      </c>
      <c r="AT705" s="428" t="str">
        <f t="shared" si="8"/>
        <v xml:space="preserve"> </v>
      </c>
      <c r="CJ705" s="25"/>
    </row>
    <row r="706" spans="37:88" x14ac:dyDescent="0.2">
      <c r="AK706" s="304" t="str">
        <f t="shared" si="3"/>
        <v xml:space="preserve"> </v>
      </c>
      <c r="AL706" s="428" t="str">
        <f t="shared" si="4"/>
        <v xml:space="preserve"> </v>
      </c>
      <c r="AO706" s="304" t="str">
        <f t="shared" si="5"/>
        <v xml:space="preserve"> </v>
      </c>
      <c r="AP706" s="428" t="str">
        <f t="shared" si="6"/>
        <v xml:space="preserve"> </v>
      </c>
      <c r="AS706" s="14" t="str">
        <f t="shared" si="7"/>
        <v xml:space="preserve"> </v>
      </c>
      <c r="AT706" s="428" t="str">
        <f t="shared" si="8"/>
        <v xml:space="preserve"> </v>
      </c>
      <c r="CJ706" s="25"/>
    </row>
    <row r="707" spans="37:88" x14ac:dyDescent="0.2">
      <c r="AK707" s="304" t="str">
        <f t="shared" si="3"/>
        <v xml:space="preserve"> </v>
      </c>
      <c r="AL707" s="428" t="str">
        <f t="shared" si="4"/>
        <v xml:space="preserve"> </v>
      </c>
      <c r="AO707" s="304" t="str">
        <f t="shared" si="5"/>
        <v xml:space="preserve"> </v>
      </c>
      <c r="AP707" s="428" t="str">
        <f t="shared" si="6"/>
        <v xml:space="preserve"> </v>
      </c>
      <c r="AS707" s="14" t="str">
        <f t="shared" si="7"/>
        <v xml:space="preserve"> </v>
      </c>
      <c r="AT707" s="428" t="str">
        <f t="shared" si="8"/>
        <v xml:space="preserve"> </v>
      </c>
      <c r="CJ707" s="25"/>
    </row>
    <row r="708" spans="37:88" x14ac:dyDescent="0.2">
      <c r="AK708" s="304" t="str">
        <f t="shared" si="3"/>
        <v xml:space="preserve"> </v>
      </c>
      <c r="AL708" s="428" t="str">
        <f t="shared" si="4"/>
        <v xml:space="preserve"> </v>
      </c>
      <c r="AO708" s="304" t="str">
        <f t="shared" si="5"/>
        <v xml:space="preserve"> </v>
      </c>
      <c r="AP708" s="428" t="str">
        <f t="shared" si="6"/>
        <v xml:space="preserve"> </v>
      </c>
      <c r="AS708" s="14" t="str">
        <f t="shared" si="7"/>
        <v xml:space="preserve"> </v>
      </c>
      <c r="AT708" s="428" t="str">
        <f t="shared" si="8"/>
        <v xml:space="preserve"> </v>
      </c>
      <c r="CJ708" s="25"/>
    </row>
    <row r="709" spans="37:88" x14ac:dyDescent="0.2">
      <c r="AK709" s="304" t="str">
        <f t="shared" si="3"/>
        <v xml:space="preserve"> </v>
      </c>
      <c r="AL709" s="428" t="str">
        <f t="shared" si="4"/>
        <v xml:space="preserve"> </v>
      </c>
      <c r="AO709" s="304" t="str">
        <f t="shared" si="5"/>
        <v xml:space="preserve"> </v>
      </c>
      <c r="AP709" s="428" t="str">
        <f t="shared" si="6"/>
        <v xml:space="preserve"> </v>
      </c>
      <c r="AS709" s="14" t="str">
        <f t="shared" si="7"/>
        <v xml:space="preserve"> </v>
      </c>
      <c r="AT709" s="428" t="str">
        <f t="shared" si="8"/>
        <v xml:space="preserve"> </v>
      </c>
      <c r="CJ709" s="25"/>
    </row>
    <row r="710" spans="37:88" x14ac:dyDescent="0.2">
      <c r="AK710" s="304" t="str">
        <f t="shared" ref="AK710:AK729" si="51">IF(AJ710=0," ",SUM((AI710-AJ710)/AJ710))</f>
        <v xml:space="preserve"> </v>
      </c>
      <c r="AL710" s="428" t="str">
        <f t="shared" si="4"/>
        <v xml:space="preserve"> </v>
      </c>
      <c r="AO710" s="304" t="str">
        <f t="shared" ref="AO710:AO731" si="52">IF(AN710=0," ",SUM((AM710-AN710)/AN710))</f>
        <v xml:space="preserve"> </v>
      </c>
      <c r="AP710" s="428" t="str">
        <f t="shared" si="6"/>
        <v xml:space="preserve"> </v>
      </c>
      <c r="AS710" s="14" t="str">
        <f t="shared" ref="AS710:AS730" si="53">IF(AR710=0," ",SUM((AQ710-AR710)/AR710))</f>
        <v xml:space="preserve"> </v>
      </c>
      <c r="AT710" s="428" t="str">
        <f t="shared" si="8"/>
        <v xml:space="preserve"> </v>
      </c>
      <c r="CJ710" s="25"/>
    </row>
    <row r="711" spans="37:88" x14ac:dyDescent="0.2">
      <c r="AK711" s="304" t="str">
        <f t="shared" si="51"/>
        <v xml:space="preserve"> </v>
      </c>
      <c r="AL711" s="428" t="str">
        <f t="shared" si="4"/>
        <v xml:space="preserve"> </v>
      </c>
      <c r="AO711" s="304" t="str">
        <f t="shared" si="52"/>
        <v xml:space="preserve"> </v>
      </c>
      <c r="AP711" s="428" t="str">
        <f t="shared" si="6"/>
        <v xml:space="preserve"> </v>
      </c>
      <c r="AS711" s="14" t="str">
        <f t="shared" si="53"/>
        <v xml:space="preserve"> </v>
      </c>
      <c r="AT711" s="428" t="str">
        <f t="shared" si="8"/>
        <v xml:space="preserve"> </v>
      </c>
      <c r="CJ711" s="25"/>
    </row>
    <row r="712" spans="37:88" x14ac:dyDescent="0.2">
      <c r="AK712" s="304" t="str">
        <f t="shared" si="51"/>
        <v xml:space="preserve"> </v>
      </c>
      <c r="AL712" s="428" t="str">
        <f t="shared" si="4"/>
        <v xml:space="preserve"> </v>
      </c>
      <c r="AO712" s="304" t="str">
        <f t="shared" si="52"/>
        <v xml:space="preserve"> </v>
      </c>
      <c r="AP712" s="428" t="str">
        <f t="shared" si="6"/>
        <v xml:space="preserve"> </v>
      </c>
      <c r="AS712" s="14" t="str">
        <f t="shared" si="53"/>
        <v xml:space="preserve"> </v>
      </c>
      <c r="AT712" s="428" t="str">
        <f t="shared" si="8"/>
        <v xml:space="preserve"> </v>
      </c>
      <c r="CJ712" s="25"/>
    </row>
    <row r="713" spans="37:88" x14ac:dyDescent="0.2">
      <c r="AK713" s="304" t="str">
        <f t="shared" si="51"/>
        <v xml:space="preserve"> </v>
      </c>
      <c r="AL713" s="428" t="str">
        <f t="shared" si="4"/>
        <v xml:space="preserve"> </v>
      </c>
      <c r="AO713" s="304" t="str">
        <f t="shared" si="52"/>
        <v xml:space="preserve"> </v>
      </c>
      <c r="AP713" s="428" t="str">
        <f t="shared" si="6"/>
        <v xml:space="preserve"> </v>
      </c>
      <c r="AS713" s="14" t="str">
        <f t="shared" si="53"/>
        <v xml:space="preserve"> </v>
      </c>
      <c r="AT713" s="428" t="str">
        <f t="shared" si="8"/>
        <v xml:space="preserve"> </v>
      </c>
      <c r="CJ713" s="25"/>
    </row>
    <row r="714" spans="37:88" x14ac:dyDescent="0.2">
      <c r="AK714" s="304" t="str">
        <f t="shared" si="51"/>
        <v xml:space="preserve"> </v>
      </c>
      <c r="AL714" s="428" t="str">
        <f t="shared" si="4"/>
        <v xml:space="preserve"> </v>
      </c>
      <c r="AO714" s="304" t="str">
        <f t="shared" si="52"/>
        <v xml:space="preserve"> </v>
      </c>
      <c r="AP714" s="428" t="str">
        <f t="shared" si="6"/>
        <v xml:space="preserve"> </v>
      </c>
      <c r="AS714" s="14" t="str">
        <f t="shared" si="53"/>
        <v xml:space="preserve"> </v>
      </c>
      <c r="AT714" s="428" t="str">
        <f t="shared" si="8"/>
        <v xml:space="preserve"> </v>
      </c>
      <c r="CJ714" s="25"/>
    </row>
    <row r="715" spans="37:88" x14ac:dyDescent="0.2">
      <c r="AK715" s="304" t="str">
        <f t="shared" si="51"/>
        <v xml:space="preserve"> </v>
      </c>
      <c r="AL715" s="428" t="str">
        <f t="shared" si="4"/>
        <v xml:space="preserve"> </v>
      </c>
      <c r="AO715" s="304" t="str">
        <f t="shared" si="52"/>
        <v xml:space="preserve"> </v>
      </c>
      <c r="AP715" s="428" t="str">
        <f t="shared" si="6"/>
        <v xml:space="preserve"> </v>
      </c>
      <c r="AS715" s="14" t="str">
        <f t="shared" si="53"/>
        <v xml:space="preserve"> </v>
      </c>
      <c r="AT715" s="428" t="str">
        <f t="shared" si="8"/>
        <v xml:space="preserve"> </v>
      </c>
      <c r="CJ715" s="25"/>
    </row>
    <row r="716" spans="37:88" x14ac:dyDescent="0.2">
      <c r="AK716" s="304" t="str">
        <f t="shared" si="51"/>
        <v xml:space="preserve"> </v>
      </c>
      <c r="AL716" s="428" t="str">
        <f t="shared" si="4"/>
        <v xml:space="preserve"> </v>
      </c>
      <c r="AO716" s="304" t="str">
        <f t="shared" si="52"/>
        <v xml:space="preserve"> </v>
      </c>
      <c r="AP716" s="428" t="str">
        <f t="shared" si="6"/>
        <v xml:space="preserve"> </v>
      </c>
      <c r="AS716" s="14" t="str">
        <f t="shared" si="53"/>
        <v xml:space="preserve"> </v>
      </c>
      <c r="AT716" s="428" t="str">
        <f t="shared" si="8"/>
        <v xml:space="preserve"> </v>
      </c>
      <c r="CJ716" s="25"/>
    </row>
    <row r="717" spans="37:88" x14ac:dyDescent="0.2">
      <c r="AK717" s="304" t="str">
        <f t="shared" si="51"/>
        <v xml:space="preserve"> </v>
      </c>
      <c r="AL717" s="428" t="str">
        <f t="shared" si="4"/>
        <v xml:space="preserve"> </v>
      </c>
      <c r="AO717" s="304" t="str">
        <f t="shared" si="52"/>
        <v xml:space="preserve"> </v>
      </c>
      <c r="AP717" s="428" t="str">
        <f t="shared" si="6"/>
        <v xml:space="preserve"> </v>
      </c>
      <c r="AS717" s="14" t="str">
        <f t="shared" si="53"/>
        <v xml:space="preserve"> </v>
      </c>
      <c r="AT717" s="428" t="str">
        <f t="shared" si="8"/>
        <v xml:space="preserve"> </v>
      </c>
      <c r="CJ717" s="25"/>
    </row>
    <row r="718" spans="37:88" x14ac:dyDescent="0.2">
      <c r="AK718" s="304" t="str">
        <f t="shared" si="51"/>
        <v xml:space="preserve"> </v>
      </c>
      <c r="AL718" s="428" t="str">
        <f t="shared" si="4"/>
        <v xml:space="preserve"> </v>
      </c>
      <c r="AO718" s="304" t="str">
        <f t="shared" si="52"/>
        <v xml:space="preserve"> </v>
      </c>
      <c r="AP718" s="428" t="str">
        <f t="shared" si="6"/>
        <v xml:space="preserve"> </v>
      </c>
      <c r="AS718" s="14" t="str">
        <f t="shared" si="53"/>
        <v xml:space="preserve"> </v>
      </c>
      <c r="AT718" s="428" t="str">
        <f t="shared" si="8"/>
        <v xml:space="preserve"> </v>
      </c>
      <c r="CJ718" s="25"/>
    </row>
    <row r="719" spans="37:88" x14ac:dyDescent="0.2">
      <c r="AK719" s="304" t="str">
        <f t="shared" si="51"/>
        <v xml:space="preserve"> </v>
      </c>
      <c r="AL719" s="428" t="str">
        <f t="shared" si="4"/>
        <v xml:space="preserve"> </v>
      </c>
      <c r="AO719" s="304" t="str">
        <f t="shared" si="52"/>
        <v xml:space="preserve"> </v>
      </c>
      <c r="AP719" s="428" t="str">
        <f t="shared" si="6"/>
        <v xml:space="preserve"> </v>
      </c>
      <c r="AS719" s="14" t="str">
        <f t="shared" si="53"/>
        <v xml:space="preserve"> </v>
      </c>
      <c r="AT719" s="428" t="str">
        <f t="shared" si="8"/>
        <v xml:space="preserve"> </v>
      </c>
      <c r="CJ719" s="25"/>
    </row>
    <row r="720" spans="37:88" x14ac:dyDescent="0.2">
      <c r="AK720" s="304" t="str">
        <f t="shared" si="51"/>
        <v xml:space="preserve"> </v>
      </c>
      <c r="AL720" s="428" t="str">
        <f t="shared" si="4"/>
        <v xml:space="preserve"> </v>
      </c>
      <c r="AO720" s="304" t="str">
        <f t="shared" si="52"/>
        <v xml:space="preserve"> </v>
      </c>
      <c r="AP720" s="428" t="str">
        <f t="shared" si="6"/>
        <v xml:space="preserve"> </v>
      </c>
      <c r="AS720" s="14" t="str">
        <f t="shared" si="53"/>
        <v xml:space="preserve"> </v>
      </c>
      <c r="AT720" s="428" t="str">
        <f t="shared" si="8"/>
        <v xml:space="preserve"> </v>
      </c>
      <c r="CJ720" s="25"/>
    </row>
    <row r="721" spans="37:88" x14ac:dyDescent="0.2">
      <c r="AK721" s="304" t="str">
        <f t="shared" si="51"/>
        <v xml:space="preserve"> </v>
      </c>
      <c r="AL721" s="428" t="str">
        <f t="shared" si="4"/>
        <v xml:space="preserve"> </v>
      </c>
      <c r="AO721" s="304" t="str">
        <f t="shared" si="52"/>
        <v xml:space="preserve"> </v>
      </c>
      <c r="AP721" s="428" t="str">
        <f t="shared" si="6"/>
        <v xml:space="preserve"> </v>
      </c>
      <c r="AS721" s="14" t="str">
        <f t="shared" si="53"/>
        <v xml:space="preserve"> </v>
      </c>
      <c r="AT721" s="428" t="str">
        <f t="shared" si="8"/>
        <v xml:space="preserve"> </v>
      </c>
      <c r="CJ721" s="25"/>
    </row>
    <row r="722" spans="37:88" x14ac:dyDescent="0.2">
      <c r="AK722" s="304" t="str">
        <f t="shared" si="51"/>
        <v xml:space="preserve"> </v>
      </c>
      <c r="AL722" s="428" t="str">
        <f t="shared" si="4"/>
        <v xml:space="preserve"> </v>
      </c>
      <c r="AO722" s="304" t="str">
        <f t="shared" si="52"/>
        <v xml:space="preserve"> </v>
      </c>
      <c r="AP722" s="428" t="str">
        <f t="shared" si="6"/>
        <v xml:space="preserve"> </v>
      </c>
      <c r="AS722" s="14" t="str">
        <f t="shared" si="53"/>
        <v xml:space="preserve"> </v>
      </c>
      <c r="AT722" s="428" t="str">
        <f t="shared" si="8"/>
        <v xml:space="preserve"> </v>
      </c>
      <c r="CJ722" s="25"/>
    </row>
    <row r="723" spans="37:88" x14ac:dyDescent="0.2">
      <c r="AK723" s="304" t="str">
        <f t="shared" si="51"/>
        <v xml:space="preserve"> </v>
      </c>
      <c r="AL723" s="428" t="str">
        <f t="shared" si="4"/>
        <v xml:space="preserve"> </v>
      </c>
      <c r="AO723" s="304" t="str">
        <f t="shared" si="52"/>
        <v xml:space="preserve"> </v>
      </c>
      <c r="AP723" s="428" t="str">
        <f t="shared" si="6"/>
        <v xml:space="preserve"> </v>
      </c>
      <c r="AS723" s="14" t="str">
        <f t="shared" si="53"/>
        <v xml:space="preserve"> </v>
      </c>
      <c r="AT723" s="428" t="str">
        <f t="shared" si="8"/>
        <v xml:space="preserve"> </v>
      </c>
      <c r="CJ723" s="25"/>
    </row>
    <row r="724" spans="37:88" x14ac:dyDescent="0.2">
      <c r="AK724" s="304" t="str">
        <f t="shared" si="51"/>
        <v xml:space="preserve"> </v>
      </c>
      <c r="AL724" s="428" t="str">
        <f t="shared" si="4"/>
        <v xml:space="preserve"> </v>
      </c>
      <c r="AO724" s="304" t="str">
        <f t="shared" si="52"/>
        <v xml:space="preserve"> </v>
      </c>
      <c r="AP724" s="428" t="str">
        <f t="shared" si="6"/>
        <v xml:space="preserve"> </v>
      </c>
      <c r="AS724" s="14" t="str">
        <f t="shared" si="53"/>
        <v xml:space="preserve"> </v>
      </c>
      <c r="AT724" s="428" t="str">
        <f t="shared" si="8"/>
        <v xml:space="preserve"> </v>
      </c>
      <c r="CJ724" s="25"/>
    </row>
    <row r="725" spans="37:88" x14ac:dyDescent="0.2">
      <c r="AK725" s="304" t="str">
        <f t="shared" si="51"/>
        <v xml:space="preserve"> </v>
      </c>
      <c r="AL725" s="428" t="str">
        <f t="shared" si="4"/>
        <v xml:space="preserve"> </v>
      </c>
      <c r="AO725" s="304" t="str">
        <f t="shared" si="52"/>
        <v xml:space="preserve"> </v>
      </c>
      <c r="AP725" s="428" t="str">
        <f t="shared" si="6"/>
        <v xml:space="preserve"> </v>
      </c>
      <c r="AS725" s="14" t="str">
        <f t="shared" si="53"/>
        <v xml:space="preserve"> </v>
      </c>
      <c r="AT725" s="428" t="str">
        <f t="shared" si="8"/>
        <v xml:space="preserve"> </v>
      </c>
      <c r="CJ725" s="25"/>
    </row>
    <row r="726" spans="37:88" x14ac:dyDescent="0.2">
      <c r="AK726" s="304" t="str">
        <f t="shared" si="51"/>
        <v xml:space="preserve"> </v>
      </c>
      <c r="AL726" s="428" t="str">
        <f t="shared" si="4"/>
        <v xml:space="preserve"> </v>
      </c>
      <c r="AO726" s="304" t="str">
        <f t="shared" si="52"/>
        <v xml:space="preserve"> </v>
      </c>
      <c r="AP726" s="428" t="str">
        <f t="shared" si="6"/>
        <v xml:space="preserve"> </v>
      </c>
      <c r="AS726" s="14" t="str">
        <f t="shared" si="53"/>
        <v xml:space="preserve"> </v>
      </c>
      <c r="AT726" s="428" t="str">
        <f t="shared" si="8"/>
        <v xml:space="preserve"> </v>
      </c>
      <c r="CJ726" s="25"/>
    </row>
    <row r="727" spans="37:88" x14ac:dyDescent="0.2">
      <c r="AK727" s="304" t="str">
        <f t="shared" si="51"/>
        <v xml:space="preserve"> </v>
      </c>
      <c r="AL727" s="428" t="str">
        <f t="shared" si="4"/>
        <v xml:space="preserve"> </v>
      </c>
      <c r="AO727" s="304" t="str">
        <f t="shared" si="52"/>
        <v xml:space="preserve"> </v>
      </c>
      <c r="AP727" s="428" t="str">
        <f t="shared" si="6"/>
        <v xml:space="preserve"> </v>
      </c>
      <c r="AS727" s="14" t="str">
        <f t="shared" si="53"/>
        <v xml:space="preserve"> </v>
      </c>
      <c r="AT727" s="428" t="str">
        <f t="shared" si="8"/>
        <v xml:space="preserve"> </v>
      </c>
      <c r="CJ727" s="25"/>
    </row>
    <row r="728" spans="37:88" x14ac:dyDescent="0.2">
      <c r="AK728" s="304" t="str">
        <f t="shared" si="51"/>
        <v xml:space="preserve"> </v>
      </c>
      <c r="AL728" s="428" t="str">
        <f t="shared" si="4"/>
        <v xml:space="preserve"> </v>
      </c>
      <c r="AO728" s="304" t="str">
        <f t="shared" si="52"/>
        <v xml:space="preserve"> </v>
      </c>
      <c r="AP728" s="428" t="str">
        <f t="shared" si="6"/>
        <v xml:space="preserve"> </v>
      </c>
      <c r="AS728" s="14" t="str">
        <f t="shared" si="53"/>
        <v xml:space="preserve"> </v>
      </c>
      <c r="AT728" s="428" t="str">
        <f t="shared" si="8"/>
        <v xml:space="preserve"> </v>
      </c>
      <c r="CJ728" s="25"/>
    </row>
    <row r="729" spans="37:88" x14ac:dyDescent="0.2">
      <c r="AK729" s="304" t="str">
        <f t="shared" si="51"/>
        <v xml:space="preserve"> </v>
      </c>
      <c r="AL729" s="428" t="str">
        <f t="shared" si="4"/>
        <v xml:space="preserve"> </v>
      </c>
      <c r="AO729" s="304" t="str">
        <f t="shared" si="52"/>
        <v xml:space="preserve"> </v>
      </c>
      <c r="AP729" s="428" t="str">
        <f t="shared" si="6"/>
        <v xml:space="preserve"> </v>
      </c>
      <c r="AS729" s="14" t="str">
        <f t="shared" si="53"/>
        <v xml:space="preserve"> </v>
      </c>
      <c r="AT729" s="428" t="str">
        <f t="shared" si="8"/>
        <v xml:space="preserve"> </v>
      </c>
      <c r="CJ729" s="25"/>
    </row>
    <row r="730" spans="37:88" x14ac:dyDescent="0.2">
      <c r="AO730" s="304" t="str">
        <f t="shared" si="52"/>
        <v xml:space="preserve"> </v>
      </c>
      <c r="AP730" s="428" t="str">
        <f t="shared" si="6"/>
        <v xml:space="preserve"> </v>
      </c>
      <c r="AS730" s="14" t="str">
        <f t="shared" si="53"/>
        <v xml:space="preserve"> </v>
      </c>
      <c r="AT730" s="428" t="str">
        <f t="shared" si="8"/>
        <v xml:space="preserve"> </v>
      </c>
      <c r="CJ730" s="25"/>
    </row>
    <row r="731" spans="37:88" x14ac:dyDescent="0.2">
      <c r="AO731" s="304" t="str">
        <f t="shared" si="52"/>
        <v xml:space="preserve"> </v>
      </c>
      <c r="AP731" s="428" t="str">
        <f t="shared" si="6"/>
        <v xml:space="preserve"> </v>
      </c>
      <c r="CJ731" s="25"/>
    </row>
    <row r="732" spans="37:88" x14ac:dyDescent="0.2">
      <c r="CJ732" s="25"/>
    </row>
    <row r="733" spans="37:88" x14ac:dyDescent="0.2">
      <c r="CJ733" s="25"/>
    </row>
    <row r="734" spans="37:88" x14ac:dyDescent="0.2">
      <c r="CJ734" s="25"/>
    </row>
    <row r="735" spans="37:88" x14ac:dyDescent="0.2">
      <c r="CJ735" s="25"/>
    </row>
    <row r="736" spans="37:88" x14ac:dyDescent="0.2">
      <c r="CJ736" s="25"/>
    </row>
    <row r="737" spans="88:88" x14ac:dyDescent="0.2">
      <c r="CJ737" s="25"/>
    </row>
    <row r="738" spans="88:88" x14ac:dyDescent="0.2">
      <c r="CJ738" s="25"/>
    </row>
    <row r="739" spans="88:88" x14ac:dyDescent="0.2">
      <c r="CJ739" s="25"/>
    </row>
    <row r="740" spans="88:88" x14ac:dyDescent="0.2">
      <c r="CJ740" s="25"/>
    </row>
    <row r="741" spans="88:88" x14ac:dyDescent="0.2">
      <c r="CJ741" s="25"/>
    </row>
    <row r="742" spans="88:88" x14ac:dyDescent="0.2">
      <c r="CJ742" s="25"/>
    </row>
    <row r="743" spans="88:88" x14ac:dyDescent="0.2">
      <c r="CJ743" s="25"/>
    </row>
    <row r="744" spans="88:88" x14ac:dyDescent="0.2">
      <c r="CJ744" s="25"/>
    </row>
    <row r="745" spans="88:88" x14ac:dyDescent="0.2">
      <c r="CJ745" s="25"/>
    </row>
    <row r="746" spans="88:88" x14ac:dyDescent="0.2">
      <c r="CJ746" s="25"/>
    </row>
    <row r="747" spans="88:88" x14ac:dyDescent="0.2">
      <c r="CJ747" s="25"/>
    </row>
    <row r="748" spans="88:88" x14ac:dyDescent="0.2">
      <c r="CJ748" s="25"/>
    </row>
    <row r="749" spans="88:88" x14ac:dyDescent="0.2">
      <c r="CJ749" s="25"/>
    </row>
    <row r="750" spans="88:88" x14ac:dyDescent="0.2">
      <c r="CJ750" s="25"/>
    </row>
    <row r="751" spans="88:88" x14ac:dyDescent="0.2">
      <c r="CJ751" s="25"/>
    </row>
    <row r="752" spans="88:88" x14ac:dyDescent="0.2">
      <c r="CJ752" s="25"/>
    </row>
    <row r="753" spans="88:88" x14ac:dyDescent="0.2">
      <c r="CJ753" s="25"/>
    </row>
    <row r="754" spans="88:88" x14ac:dyDescent="0.2">
      <c r="CJ754" s="25"/>
    </row>
    <row r="755" spans="88:88" x14ac:dyDescent="0.2">
      <c r="CJ755" s="25"/>
    </row>
    <row r="756" spans="88:88" x14ac:dyDescent="0.2">
      <c r="CJ756" s="25"/>
    </row>
    <row r="757" spans="88:88" x14ac:dyDescent="0.2">
      <c r="CJ757" s="25"/>
    </row>
    <row r="758" spans="88:88" x14ac:dyDescent="0.2">
      <c r="CJ758" s="25"/>
    </row>
    <row r="759" spans="88:88" x14ac:dyDescent="0.2">
      <c r="CJ759" s="25"/>
    </row>
    <row r="760" spans="88:88" x14ac:dyDescent="0.2">
      <c r="CJ760" s="25"/>
    </row>
    <row r="761" spans="88:88" x14ac:dyDescent="0.2">
      <c r="CJ761" s="25"/>
    </row>
    <row r="762" spans="88:88" x14ac:dyDescent="0.2">
      <c r="CJ762" s="25"/>
    </row>
    <row r="763" spans="88:88" x14ac:dyDescent="0.2">
      <c r="CJ763" s="25"/>
    </row>
    <row r="764" spans="88:88" x14ac:dyDescent="0.2">
      <c r="CJ764" s="25"/>
    </row>
    <row r="765" spans="88:88" x14ac:dyDescent="0.2">
      <c r="CJ765" s="25"/>
    </row>
    <row r="766" spans="88:88" x14ac:dyDescent="0.2">
      <c r="CJ766" s="25"/>
    </row>
    <row r="767" spans="88:88" x14ac:dyDescent="0.2">
      <c r="CJ767" s="25"/>
    </row>
    <row r="768" spans="88:88" x14ac:dyDescent="0.2">
      <c r="CJ768" s="25"/>
    </row>
    <row r="769" spans="88:88" x14ac:dyDescent="0.2">
      <c r="CJ769" s="25"/>
    </row>
    <row r="770" spans="88:88" x14ac:dyDescent="0.2">
      <c r="CJ770" s="25"/>
    </row>
    <row r="771" spans="88:88" x14ac:dyDescent="0.2">
      <c r="CJ771" s="25"/>
    </row>
    <row r="772" spans="88:88" x14ac:dyDescent="0.2">
      <c r="CJ772" s="25"/>
    </row>
    <row r="773" spans="88:88" x14ac:dyDescent="0.2">
      <c r="CJ773" s="25"/>
    </row>
    <row r="774" spans="88:88" x14ac:dyDescent="0.2">
      <c r="CJ774" s="25"/>
    </row>
    <row r="775" spans="88:88" x14ac:dyDescent="0.2">
      <c r="CJ775" s="25"/>
    </row>
    <row r="776" spans="88:88" x14ac:dyDescent="0.2">
      <c r="CJ776" s="25"/>
    </row>
  </sheetData>
  <mergeCells count="2">
    <mergeCell ref="BK6:BK7"/>
    <mergeCell ref="BL6:BL7"/>
  </mergeCells>
  <printOptions gridLinesSet="0"/>
  <pageMargins left="0.25" right="0" top="0.25" bottom="0.34" header="0" footer="0.19"/>
  <pageSetup scale="95" fitToHeight="4" orientation="landscape" r:id="rId1"/>
  <headerFooter alignWithMargins="0">
    <oddHeader>&amp;C&amp;A</oddHeader>
    <oddFooter>&amp;CPage &amp;P</oddFooter>
  </headerFooter>
  <rowBreaks count="1" manualBreakCount="1">
    <brk id="365" min="3" max="4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>
    <tabColor rgb="FFFFCCFF"/>
  </sheetPr>
  <dimension ref="A1:FU776"/>
  <sheetViews>
    <sheetView showGridLines="0" zoomScaleNormal="100" zoomScaleSheetLayoutView="100" workbookViewId="0">
      <pane xSplit="4" ySplit="13" topLeftCell="EF654" activePane="bottomRight" state="frozen"/>
      <selection activeCell="D1681" sqref="D1681"/>
      <selection pane="topRight" activeCell="D1681" sqref="D1681"/>
      <selection pane="bottomLeft" activeCell="D1681" sqref="D1681"/>
      <selection pane="bottomRight" activeCell="D1681" sqref="D1681"/>
    </sheetView>
  </sheetViews>
  <sheetFormatPr defaultColWidth="7.33203125" defaultRowHeight="11.25" x14ac:dyDescent="0.2"/>
  <cols>
    <col min="1" max="2" width="7.33203125" style="18"/>
    <col min="3" max="3" width="36" style="18" customWidth="1"/>
    <col min="4" max="4" width="66.1640625" style="34" customWidth="1"/>
    <col min="5" max="5" width="43" style="453" customWidth="1"/>
    <col min="6" max="6" width="6.5" style="187" customWidth="1"/>
    <col min="7" max="7" width="5.6640625" style="25" customWidth="1"/>
    <col min="8" max="8" width="12" style="42" customWidth="1"/>
    <col min="9" max="9" width="10.1640625" style="35" customWidth="1"/>
    <col min="10" max="10" width="9.1640625" style="35" customWidth="1"/>
    <col min="11" max="11" width="17.1640625" style="187" customWidth="1"/>
    <col min="12" max="12" width="15.1640625" style="187" customWidth="1"/>
    <col min="13" max="14" width="9.83203125" style="313" customWidth="1"/>
    <col min="15" max="15" width="10.83203125" style="83" customWidth="1"/>
    <col min="16" max="16" width="10.1640625" style="32" customWidth="1"/>
    <col min="17" max="18" width="9.6640625" style="33" customWidth="1"/>
    <col min="19" max="19" width="13.5" style="33" customWidth="1"/>
    <col min="20" max="20" width="13.6640625" style="71" customWidth="1"/>
    <col min="21" max="21" width="15.33203125" style="71" customWidth="1"/>
    <col min="22" max="22" width="10.1640625" style="89" customWidth="1"/>
    <col min="23" max="23" width="7.33203125" style="25" customWidth="1"/>
    <col min="24" max="24" width="10.1640625" style="313" customWidth="1"/>
    <col min="25" max="25" width="13.6640625" style="317" customWidth="1"/>
    <col min="26" max="26" width="9.5" style="308" customWidth="1"/>
    <col min="27" max="27" width="7.33203125" style="3" customWidth="1"/>
    <col min="28" max="28" width="7.33203125" style="383" customWidth="1"/>
    <col min="29" max="29" width="11.1640625" style="317" customWidth="1"/>
    <col min="30" max="30" width="11" style="317" customWidth="1"/>
    <col min="31" max="31" width="9.5" style="308" customWidth="1"/>
    <col min="32" max="32" width="7.33203125" style="3" customWidth="1"/>
    <col min="33" max="33" width="7.33203125" style="383" customWidth="1"/>
    <col min="34" max="34" width="11.6640625" style="317" customWidth="1"/>
    <col min="35" max="35" width="12.6640625" style="317" customWidth="1"/>
    <col min="36" max="36" width="9.6640625" style="308" customWidth="1"/>
    <col min="37" max="38" width="7.33203125" style="89" customWidth="1"/>
    <col min="39" max="39" width="13.5" style="25" customWidth="1"/>
    <col min="40" max="40" width="8" style="89" customWidth="1"/>
    <col min="41" max="42" width="7.33203125" style="89" customWidth="1"/>
    <col min="43" max="43" width="12.83203125" style="25" customWidth="1"/>
    <col min="44" max="44" width="11.1640625" style="89" customWidth="1"/>
    <col min="45" max="45" width="9" style="25" customWidth="1"/>
    <col min="46" max="46" width="7.33203125" style="89" customWidth="1"/>
    <col min="47" max="47" width="12.1640625" style="40" customWidth="1"/>
    <col min="48" max="48" width="11.33203125" style="248" customWidth="1"/>
    <col min="49" max="49" width="7.33203125" style="248" customWidth="1"/>
    <col min="50" max="50" width="8.33203125" style="466" customWidth="1"/>
    <col min="51" max="51" width="9.1640625" style="206" customWidth="1"/>
    <col min="52" max="52" width="9.1640625" style="25" customWidth="1"/>
    <col min="53" max="53" width="7.33203125" style="314" customWidth="1"/>
    <col min="54" max="54" width="9" style="248" customWidth="1"/>
    <col min="55" max="55" width="10.33203125" style="248" customWidth="1"/>
    <col min="56" max="56" width="8.83203125" style="248" customWidth="1"/>
    <col min="57" max="57" width="9.1640625" style="248" customWidth="1"/>
    <col min="58" max="58" width="9.5" style="248" customWidth="1"/>
    <col min="59" max="59" width="11.83203125" style="248" customWidth="1"/>
    <col min="60" max="60" width="11" style="248" customWidth="1"/>
    <col min="61" max="61" width="9.83203125" style="248" customWidth="1"/>
    <col min="62" max="62" width="9" style="248" customWidth="1"/>
    <col min="63" max="63" width="11" style="314" customWidth="1"/>
    <col min="64" max="64" width="14.33203125" style="314" customWidth="1"/>
    <col min="65" max="65" width="10.5" style="314" customWidth="1"/>
    <col min="66" max="66" width="11.83203125" style="314" customWidth="1"/>
    <col min="67" max="67" width="10.33203125" style="314" customWidth="1"/>
    <col min="68" max="69" width="9.83203125" style="314" customWidth="1"/>
    <col min="70" max="70" width="12.33203125" style="314" customWidth="1"/>
    <col min="71" max="71" width="10" style="314" customWidth="1"/>
    <col min="72" max="72" width="11.5" style="314" customWidth="1"/>
    <col min="73" max="73" width="8.5" style="314" customWidth="1"/>
    <col min="74" max="74" width="11.5" style="314" customWidth="1"/>
    <col min="75" max="75" width="6.5" style="314" customWidth="1"/>
    <col min="76" max="76" width="9.83203125" style="27" customWidth="1"/>
    <col min="77" max="77" width="10.1640625" style="27" customWidth="1"/>
    <col min="78" max="78" width="7.33203125" style="27" customWidth="1"/>
    <col min="79" max="79" width="9.6640625" style="27" customWidth="1"/>
    <col min="80" max="81" width="7.33203125" style="27" customWidth="1"/>
    <col min="82" max="82" width="8.33203125" style="27" customWidth="1"/>
    <col min="83" max="83" width="7.33203125" style="27" customWidth="1"/>
    <col min="84" max="84" width="8.5" style="27" customWidth="1"/>
    <col min="85" max="85" width="9.33203125" style="25" customWidth="1"/>
    <col min="86" max="86" width="10.1640625" style="25" customWidth="1"/>
    <col min="87" max="87" width="10.6640625" style="25" customWidth="1"/>
    <col min="88" max="88" width="3" style="573" customWidth="1"/>
    <col min="89" max="89" width="9.83203125" style="27" customWidth="1"/>
    <col min="90" max="90" width="10.1640625" style="27" customWidth="1"/>
    <col min="91" max="91" width="7.33203125" style="27" customWidth="1"/>
    <col min="92" max="92" width="9.6640625" style="27" customWidth="1"/>
    <col min="93" max="93" width="7.33203125" style="27" customWidth="1"/>
    <col min="94" max="94" width="8.33203125" style="27" customWidth="1"/>
    <col min="95" max="95" width="7.33203125" style="27" customWidth="1"/>
    <col min="96" max="96" width="8.5" style="27" customWidth="1"/>
    <col min="97" max="100" width="10.6640625" style="25" customWidth="1"/>
    <col min="101" max="101" width="7.33203125" style="348" customWidth="1"/>
    <col min="102" max="102" width="19.33203125" style="348" customWidth="1"/>
    <col min="103" max="103" width="7.33203125" style="348" customWidth="1"/>
    <col min="104" max="104" width="11.6640625" style="348" customWidth="1"/>
    <col min="105" max="105" width="7.33203125" style="348" customWidth="1"/>
    <col min="106" max="106" width="19.33203125" style="348" customWidth="1"/>
    <col min="107" max="107" width="7.33203125" style="348" customWidth="1"/>
    <col min="108" max="108" width="11.6640625" style="18" customWidth="1"/>
    <col min="109" max="109" width="7.33203125" style="18" customWidth="1"/>
    <col min="110" max="110" width="18.83203125" style="18" customWidth="1"/>
    <col min="111" max="111" width="7.33203125" style="18" customWidth="1"/>
    <col min="112" max="112" width="19.33203125" style="348" customWidth="1"/>
    <col min="113" max="113" width="7.33203125" style="348" customWidth="1"/>
    <col min="114" max="114" width="19.33203125" style="348" customWidth="1"/>
    <col min="115" max="115" width="7.33203125" style="348" customWidth="1"/>
    <col min="116" max="116" width="19.33203125" style="348" customWidth="1"/>
    <col min="117" max="117" width="7.33203125" style="348" customWidth="1"/>
    <col min="118" max="118" width="19.33203125" style="348" customWidth="1"/>
    <col min="119" max="119" width="7.33203125" style="348" customWidth="1"/>
    <col min="120" max="120" width="19.33203125" style="348" customWidth="1"/>
    <col min="121" max="121" width="7.33203125" style="348" customWidth="1"/>
    <col min="122" max="122" width="11.6640625" style="18" customWidth="1"/>
    <col min="123" max="123" width="7.33203125" style="18" customWidth="1"/>
    <col min="124" max="124" width="11.6640625" style="18" customWidth="1"/>
    <col min="125" max="125" width="7.33203125" style="18" customWidth="1"/>
    <col min="126" max="126" width="20.6640625" style="18" customWidth="1"/>
    <col min="127" max="127" width="7.33203125" style="18" customWidth="1"/>
    <col min="128" max="128" width="19.33203125" style="348" customWidth="1"/>
    <col min="129" max="129" width="7.33203125" style="348" customWidth="1"/>
    <col min="130" max="130" width="11.6640625" style="18" customWidth="1"/>
    <col min="131" max="131" width="8.33203125" style="18" customWidth="1"/>
    <col min="132" max="132" width="19.33203125" style="348" customWidth="1"/>
    <col min="133" max="133" width="7.33203125" style="348" customWidth="1"/>
    <col min="134" max="134" width="19.33203125" style="348" customWidth="1"/>
    <col min="135" max="135" width="7.33203125" style="348" customWidth="1"/>
    <col min="136" max="136" width="19.33203125" style="348" customWidth="1"/>
    <col min="137" max="137" width="7.33203125" style="348" customWidth="1"/>
    <col min="138" max="139" width="10.83203125" style="348" customWidth="1"/>
    <col min="140" max="140" width="18.1640625" style="18" bestFit="1" customWidth="1"/>
    <col min="141" max="141" width="7.33203125" style="18" customWidth="1"/>
    <col min="142" max="142" width="19.33203125" style="348" customWidth="1"/>
    <col min="143" max="143" width="7.33203125" style="348" customWidth="1"/>
    <col min="144" max="176" width="7.33203125" style="18" customWidth="1"/>
    <col min="177" max="16384" width="7.33203125" style="18"/>
  </cols>
  <sheetData>
    <row r="1" spans="1:177" x14ac:dyDescent="0.2">
      <c r="C1" s="467" t="s">
        <v>1078</v>
      </c>
      <c r="D1" s="46" t="s">
        <v>149</v>
      </c>
      <c r="E1" s="67"/>
      <c r="F1" s="208"/>
      <c r="G1" s="40"/>
      <c r="H1" s="35"/>
      <c r="K1" s="68" t="s">
        <v>1142</v>
      </c>
      <c r="L1" s="18"/>
      <c r="M1" s="230"/>
      <c r="N1" s="230"/>
      <c r="O1" s="337" t="s">
        <v>1412</v>
      </c>
      <c r="Q1" s="89"/>
      <c r="R1" s="89"/>
      <c r="S1" s="89"/>
      <c r="T1" s="475" t="e">
        <f>Event!T1</f>
        <v>#REF!</v>
      </c>
      <c r="U1" s="473" t="s">
        <v>2</v>
      </c>
      <c r="W1" s="231">
        <f>Event!W1</f>
        <v>0.19</v>
      </c>
      <c r="X1" s="28" t="s">
        <v>296</v>
      </c>
      <c r="Y1" s="124">
        <v>1</v>
      </c>
      <c r="Z1" s="304">
        <v>1</v>
      </c>
      <c r="AA1" s="533" t="s">
        <v>298</v>
      </c>
      <c r="AB1" s="531"/>
      <c r="AC1" s="232"/>
      <c r="AD1" s="79">
        <v>0.98</v>
      </c>
      <c r="AE1" s="378">
        <v>0.98</v>
      </c>
      <c r="AF1" s="531" t="s">
        <v>536</v>
      </c>
      <c r="AG1" s="532"/>
      <c r="AH1" s="136"/>
      <c r="AI1" s="141">
        <v>0.75</v>
      </c>
      <c r="AJ1" s="378">
        <v>0.75</v>
      </c>
      <c r="AK1" s="531" t="s">
        <v>536</v>
      </c>
      <c r="AL1" s="532"/>
      <c r="AM1" s="233"/>
      <c r="AN1" s="383"/>
      <c r="AO1" s="531" t="s">
        <v>536</v>
      </c>
      <c r="AP1" s="532"/>
      <c r="AQ1" s="149">
        <v>0.65</v>
      </c>
      <c r="AR1" s="378">
        <v>0.65</v>
      </c>
      <c r="AS1" s="531"/>
      <c r="AT1" s="532"/>
      <c r="AU1" s="154"/>
      <c r="AV1" s="161"/>
      <c r="AW1" s="234"/>
      <c r="AX1" s="173"/>
      <c r="AY1" s="333" t="s">
        <v>106</v>
      </c>
      <c r="AZ1" s="333" t="s">
        <v>106</v>
      </c>
      <c r="BA1" s="235"/>
      <c r="BB1" s="236"/>
      <c r="BC1" s="237"/>
      <c r="BD1" s="238"/>
      <c r="BE1" s="239"/>
      <c r="BF1" s="500"/>
      <c r="BG1" s="422"/>
      <c r="BH1" s="240"/>
      <c r="BI1" s="241"/>
      <c r="BJ1" s="242"/>
      <c r="BK1" s="25"/>
      <c r="BL1" s="25"/>
      <c r="BM1" s="243" t="e">
        <f>SUM('Retail Pricing'!#REF!)</f>
        <v>#REF!</v>
      </c>
      <c r="BN1" s="243" t="e">
        <f>SUM('Retail Pricing'!#REF!)</f>
        <v>#REF!</v>
      </c>
      <c r="BO1" s="243" t="e">
        <f>SUM('Retail Pricing'!#REF!)</f>
        <v>#REF!</v>
      </c>
      <c r="BP1" s="243" t="e">
        <f>SUM('Retail Pricing'!#REF!)</f>
        <v>#REF!</v>
      </c>
      <c r="BQ1" s="243" t="e">
        <f>SUM('Retail Pricing'!#REF!)</f>
        <v>#REF!</v>
      </c>
      <c r="BR1" s="243" t="e">
        <f>SUM('Retail Pricing'!#REF!)</f>
        <v>#REF!</v>
      </c>
      <c r="BS1" s="243" t="e">
        <f>SUM('Retail Pricing'!#REF!)</f>
        <v>#REF!</v>
      </c>
      <c r="BT1" s="243" t="e">
        <f>SUM('Retail Pricing'!#REF!)</f>
        <v>#REF!</v>
      </c>
      <c r="BU1" s="243" t="e">
        <f>SUM('Retail Pricing'!#REF!)</f>
        <v>#REF!</v>
      </c>
      <c r="BV1" s="744" t="s">
        <v>2179</v>
      </c>
      <c r="BW1" s="76">
        <v>100</v>
      </c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570"/>
      <c r="CK1" s="579" t="s">
        <v>1826</v>
      </c>
      <c r="CL1" s="578"/>
      <c r="CM1" s="580">
        <v>0.1</v>
      </c>
      <c r="CN1" s="578"/>
      <c r="CO1" s="244"/>
      <c r="CP1" s="244"/>
      <c r="CQ1" s="244"/>
      <c r="CR1" s="244"/>
      <c r="CS1" s="244"/>
      <c r="CT1" s="244"/>
      <c r="CU1" s="244"/>
      <c r="CV1" s="244"/>
      <c r="CW1" s="460"/>
      <c r="CX1" s="484" t="s">
        <v>1069</v>
      </c>
      <c r="CY1" s="373"/>
      <c r="CZ1" s="367">
        <v>43861</v>
      </c>
      <c r="DA1" s="373"/>
      <c r="DB1" s="484">
        <v>43827</v>
      </c>
      <c r="DC1" s="373"/>
      <c r="DD1" s="367">
        <v>43830</v>
      </c>
      <c r="DE1" s="373"/>
      <c r="DF1" s="367">
        <v>43830</v>
      </c>
      <c r="DG1" s="373"/>
      <c r="DH1" s="367">
        <v>43830</v>
      </c>
      <c r="DI1" s="373"/>
      <c r="DJ1" s="367">
        <v>43803</v>
      </c>
      <c r="DK1" s="373"/>
      <c r="DL1" s="367">
        <v>43830</v>
      </c>
      <c r="DM1" s="373"/>
      <c r="DN1" s="367">
        <v>43830</v>
      </c>
      <c r="DO1" s="373"/>
      <c r="DP1" s="367" t="s">
        <v>1069</v>
      </c>
      <c r="DQ1" s="373"/>
      <c r="DR1" s="367">
        <v>43830</v>
      </c>
      <c r="DS1" s="373"/>
      <c r="DT1" s="367">
        <v>43830</v>
      </c>
      <c r="DU1" s="373"/>
      <c r="DV1" s="367">
        <v>43830</v>
      </c>
      <c r="DW1" s="373"/>
      <c r="DX1" s="367" t="s">
        <v>1069</v>
      </c>
      <c r="DY1" s="373"/>
      <c r="DZ1" s="367">
        <v>43905</v>
      </c>
      <c r="EA1" s="373"/>
      <c r="EB1" s="367" t="s">
        <v>1069</v>
      </c>
      <c r="EC1" s="373"/>
      <c r="ED1" s="367" t="s">
        <v>1069</v>
      </c>
      <c r="EE1" s="373"/>
      <c r="EF1" s="367" t="s">
        <v>1069</v>
      </c>
      <c r="EG1" s="373"/>
      <c r="EH1" s="484">
        <v>43861</v>
      </c>
      <c r="EI1" s="742"/>
      <c r="EJ1" s="367">
        <v>43921</v>
      </c>
      <c r="EK1" s="373"/>
      <c r="EL1" s="367">
        <v>43830</v>
      </c>
      <c r="EM1" s="373"/>
    </row>
    <row r="2" spans="1:177" x14ac:dyDescent="0.2">
      <c r="C2" s="559" t="s">
        <v>1706</v>
      </c>
      <c r="D2" s="468"/>
      <c r="E2" s="67"/>
      <c r="F2" s="208"/>
      <c r="G2" s="352">
        <v>0.05</v>
      </c>
      <c r="H2" s="41" t="s">
        <v>574</v>
      </c>
      <c r="K2" s="68" t="s">
        <v>1143</v>
      </c>
      <c r="L2" s="18"/>
      <c r="M2" s="230"/>
      <c r="N2" s="230"/>
      <c r="Q2" s="89"/>
      <c r="R2" s="89"/>
      <c r="S2" s="89"/>
      <c r="T2" s="475" t="e">
        <f>Event!T2</f>
        <v>#REF!</v>
      </c>
      <c r="U2" s="473" t="s">
        <v>73</v>
      </c>
      <c r="W2" s="245" t="s">
        <v>3</v>
      </c>
      <c r="X2" s="28" t="s">
        <v>297</v>
      </c>
      <c r="Y2" s="246"/>
      <c r="Z2" s="437"/>
      <c r="AA2" s="533" t="s">
        <v>299</v>
      </c>
      <c r="AB2" s="534">
        <v>0</v>
      </c>
      <c r="AC2" s="247"/>
      <c r="AD2" s="79">
        <v>0.9</v>
      </c>
      <c r="AE2" s="308">
        <v>0.9</v>
      </c>
      <c r="AF2" s="535" t="s">
        <v>299</v>
      </c>
      <c r="AG2" s="534">
        <v>0</v>
      </c>
      <c r="AH2" s="136"/>
      <c r="AI2" s="141">
        <v>0.75</v>
      </c>
      <c r="AJ2" s="308">
        <v>0.75</v>
      </c>
      <c r="AK2" s="535" t="s">
        <v>299</v>
      </c>
      <c r="AL2" s="534">
        <v>0.03</v>
      </c>
      <c r="AM2" s="233"/>
      <c r="AN2" s="383"/>
      <c r="AO2" s="535" t="s">
        <v>299</v>
      </c>
      <c r="AP2" s="534">
        <v>0.03</v>
      </c>
      <c r="AQ2" s="149">
        <v>0.75</v>
      </c>
      <c r="AR2" s="89">
        <v>0.75</v>
      </c>
      <c r="AS2" s="535" t="s">
        <v>299</v>
      </c>
      <c r="AT2" s="534">
        <v>0</v>
      </c>
      <c r="AU2" s="154"/>
      <c r="AV2" s="242"/>
      <c r="AX2" s="249"/>
      <c r="BA2" s="235"/>
      <c r="BB2" s="468">
        <f>+D2</f>
        <v>0</v>
      </c>
      <c r="BC2" s="237"/>
      <c r="BD2" s="238"/>
      <c r="BE2" s="239"/>
      <c r="BF2" s="500"/>
      <c r="BG2" s="422"/>
      <c r="BH2" s="240"/>
      <c r="BI2" s="241"/>
      <c r="BJ2" s="242"/>
      <c r="BK2" s="25"/>
      <c r="BL2" s="25"/>
      <c r="BM2" s="243"/>
      <c r="BN2" s="243"/>
      <c r="BO2" s="243"/>
      <c r="BP2" s="243"/>
      <c r="BQ2" s="243"/>
      <c r="BR2" s="243"/>
      <c r="BS2" s="243"/>
      <c r="BT2" s="243"/>
      <c r="BU2" s="243"/>
      <c r="BV2" s="25"/>
      <c r="BW2" s="76"/>
      <c r="BX2" s="42"/>
      <c r="BY2" s="42"/>
      <c r="BZ2" s="42"/>
      <c r="CA2" s="42"/>
      <c r="CB2" s="339"/>
      <c r="CC2" s="339"/>
      <c r="CD2" s="339"/>
      <c r="CE2" s="339"/>
      <c r="CF2" s="339"/>
      <c r="CG2" s="42"/>
      <c r="CH2" s="42"/>
      <c r="CI2" s="42"/>
      <c r="CJ2" s="571"/>
      <c r="CK2" s="42"/>
      <c r="CL2" s="42"/>
      <c r="CM2" s="42"/>
      <c r="CN2" s="42"/>
      <c r="CO2" s="339"/>
      <c r="CP2" s="339"/>
      <c r="CQ2" s="339"/>
      <c r="CR2" s="339"/>
      <c r="CS2" s="42"/>
      <c r="CT2" s="42"/>
      <c r="CU2" s="42"/>
      <c r="CV2" s="42"/>
      <c r="CW2" s="461"/>
      <c r="CX2" s="485" t="s">
        <v>1065</v>
      </c>
      <c r="CY2" s="376"/>
      <c r="CZ2" s="340" t="s">
        <v>1821</v>
      </c>
      <c r="DA2" s="376"/>
      <c r="DB2" s="485" t="s">
        <v>2174</v>
      </c>
      <c r="DC2" s="376"/>
      <c r="DD2" s="340" t="s">
        <v>2143</v>
      </c>
      <c r="DE2" s="376"/>
      <c r="DF2" s="340" t="s">
        <v>2139</v>
      </c>
      <c r="DG2" s="376"/>
      <c r="DH2" s="340" t="s">
        <v>2150</v>
      </c>
      <c r="DI2" s="376"/>
      <c r="DJ2" s="340" t="s">
        <v>2136</v>
      </c>
      <c r="DK2" s="376"/>
      <c r="DL2" s="340" t="s">
        <v>2154</v>
      </c>
      <c r="DM2" s="376"/>
      <c r="DN2" s="340" t="s">
        <v>2157</v>
      </c>
      <c r="DO2" s="376"/>
      <c r="DP2" s="340" t="s">
        <v>2159</v>
      </c>
      <c r="DQ2" s="376"/>
      <c r="DR2" s="340" t="s">
        <v>2130</v>
      </c>
      <c r="DS2" s="376"/>
      <c r="DT2" s="340" t="s">
        <v>1398</v>
      </c>
      <c r="DU2" s="376"/>
      <c r="DV2" s="340" t="s">
        <v>2134</v>
      </c>
      <c r="DW2" s="376"/>
      <c r="DX2" s="340" t="s">
        <v>2160</v>
      </c>
      <c r="DY2" s="376"/>
      <c r="DZ2" s="340" t="s">
        <v>2141</v>
      </c>
      <c r="EA2" s="376"/>
      <c r="EB2" s="340" t="s">
        <v>2167</v>
      </c>
      <c r="EC2" s="376"/>
      <c r="ED2" s="340" t="s">
        <v>2166</v>
      </c>
      <c r="EE2" s="376"/>
      <c r="EF2" s="340" t="s">
        <v>2165</v>
      </c>
      <c r="EG2" s="376"/>
      <c r="EH2" s="485" t="s">
        <v>1819</v>
      </c>
      <c r="EI2" s="719"/>
      <c r="EJ2" s="340" t="s">
        <v>2137</v>
      </c>
      <c r="EK2" s="376"/>
      <c r="EL2" s="340" t="s">
        <v>2170</v>
      </c>
      <c r="EM2" s="376"/>
    </row>
    <row r="3" spans="1:177" x14ac:dyDescent="0.2">
      <c r="C3" s="56" t="s">
        <v>1077</v>
      </c>
      <c r="D3" s="63"/>
      <c r="E3" s="386"/>
      <c r="F3" s="208"/>
      <c r="G3" s="352"/>
      <c r="H3" s="41"/>
      <c r="K3" s="68" t="s">
        <v>548</v>
      </c>
      <c r="L3" s="69"/>
      <c r="M3" s="230"/>
      <c r="N3" s="230"/>
      <c r="Q3" s="89"/>
      <c r="R3" s="89"/>
      <c r="S3" s="89"/>
      <c r="T3" s="475" t="e">
        <f>Event!T3</f>
        <v>#REF!</v>
      </c>
      <c r="U3" s="474" t="s">
        <v>39</v>
      </c>
      <c r="W3" s="245"/>
      <c r="X3" s="28"/>
      <c r="Y3" s="246"/>
      <c r="Z3" s="437"/>
      <c r="AA3" s="533"/>
      <c r="AB3" s="534"/>
      <c r="AC3" s="247"/>
      <c r="AD3" s="79"/>
      <c r="AF3" s="535"/>
      <c r="AG3" s="534"/>
      <c r="AH3" s="136"/>
      <c r="AI3" s="141"/>
      <c r="AK3" s="535"/>
      <c r="AL3" s="534"/>
      <c r="AM3" s="233"/>
      <c r="AN3" s="383"/>
      <c r="AO3" s="535"/>
      <c r="AP3" s="534"/>
      <c r="AQ3" s="149"/>
      <c r="AS3" s="535"/>
      <c r="AT3" s="534"/>
      <c r="AU3" s="154"/>
      <c r="AV3" s="242"/>
      <c r="AX3" s="249"/>
      <c r="BA3" s="235"/>
      <c r="BB3" s="236" t="s">
        <v>2104</v>
      </c>
      <c r="BC3" s="237" t="s">
        <v>2105</v>
      </c>
      <c r="BD3" s="238" t="s">
        <v>2106</v>
      </c>
      <c r="BE3" s="239" t="s">
        <v>2107</v>
      </c>
      <c r="BF3" s="500" t="s">
        <v>2108</v>
      </c>
      <c r="BG3" s="503" t="s">
        <v>2109</v>
      </c>
      <c r="BH3" s="240" t="s">
        <v>2110</v>
      </c>
      <c r="BI3" s="241" t="s">
        <v>2111</v>
      </c>
      <c r="BJ3" s="242"/>
      <c r="BK3" s="25"/>
      <c r="BL3" s="25"/>
      <c r="BM3" s="243"/>
      <c r="BN3" s="243"/>
      <c r="BO3" s="243"/>
      <c r="BP3" s="243"/>
      <c r="BQ3" s="243"/>
      <c r="BR3" s="243"/>
      <c r="BS3" s="243"/>
      <c r="BT3" s="243"/>
      <c r="BU3" s="243"/>
      <c r="BV3" s="25"/>
      <c r="BW3" s="76"/>
      <c r="BX3" s="721" t="s">
        <v>2104</v>
      </c>
      <c r="BY3" s="721" t="s">
        <v>2105</v>
      </c>
      <c r="BZ3" s="721" t="s">
        <v>2106</v>
      </c>
      <c r="CA3" s="721" t="s">
        <v>2107</v>
      </c>
      <c r="CB3" s="721" t="s">
        <v>2108</v>
      </c>
      <c r="CC3" s="721" t="s">
        <v>2112</v>
      </c>
      <c r="CD3" s="721" t="s">
        <v>2109</v>
      </c>
      <c r="CE3" s="721" t="s">
        <v>2110</v>
      </c>
      <c r="CF3" s="721" t="s">
        <v>2111</v>
      </c>
      <c r="CG3" s="721" t="s">
        <v>2113</v>
      </c>
      <c r="CH3" s="721" t="s">
        <v>2114</v>
      </c>
      <c r="CI3" s="362" t="s">
        <v>103</v>
      </c>
      <c r="CJ3" s="571"/>
      <c r="CK3" s="720" t="s">
        <v>2115</v>
      </c>
      <c r="CL3" s="720" t="s">
        <v>2116</v>
      </c>
      <c r="CM3" s="720" t="s">
        <v>2117</v>
      </c>
      <c r="CN3" s="720" t="s">
        <v>2118</v>
      </c>
      <c r="CO3" s="720" t="s">
        <v>2119</v>
      </c>
      <c r="CP3" s="720" t="s">
        <v>2120</v>
      </c>
      <c r="CQ3" s="720" t="s">
        <v>2121</v>
      </c>
      <c r="CR3" s="720" t="s">
        <v>2122</v>
      </c>
      <c r="CS3" s="42"/>
      <c r="CT3" s="42"/>
      <c r="CU3" s="42"/>
      <c r="CV3" s="42"/>
      <c r="CW3" s="461"/>
      <c r="CX3" s="485" t="s">
        <v>823</v>
      </c>
      <c r="CY3" s="377"/>
      <c r="CZ3" s="340" t="s">
        <v>2131</v>
      </c>
      <c r="DA3" s="377"/>
      <c r="DB3" s="485" t="s">
        <v>2175</v>
      </c>
      <c r="DC3" s="377"/>
      <c r="DD3" s="340" t="s">
        <v>2144</v>
      </c>
      <c r="DE3" s="377"/>
      <c r="DF3" s="340" t="s">
        <v>2140</v>
      </c>
      <c r="DG3" s="377"/>
      <c r="DH3" s="340" t="s">
        <v>2151</v>
      </c>
      <c r="DI3" s="377"/>
      <c r="DJ3" s="340" t="s">
        <v>2152</v>
      </c>
      <c r="DK3" s="377"/>
      <c r="DL3" s="340" t="s">
        <v>2153</v>
      </c>
      <c r="DM3" s="377"/>
      <c r="DN3" s="340" t="s">
        <v>2155</v>
      </c>
      <c r="DO3" s="377"/>
      <c r="DP3" s="340" t="s">
        <v>2158</v>
      </c>
      <c r="DQ3" s="377"/>
      <c r="DR3" s="340" t="s">
        <v>2132</v>
      </c>
      <c r="DS3" s="377"/>
      <c r="DT3" s="340" t="s">
        <v>2133</v>
      </c>
      <c r="DU3" s="377"/>
      <c r="DV3" s="340" t="s">
        <v>2135</v>
      </c>
      <c r="DW3" s="377"/>
      <c r="DX3" s="340" t="s">
        <v>2161</v>
      </c>
      <c r="DY3" s="377"/>
      <c r="DZ3" s="340" t="s">
        <v>2142</v>
      </c>
      <c r="EA3" s="377"/>
      <c r="EB3" s="340" t="s">
        <v>2162</v>
      </c>
      <c r="EC3" s="377"/>
      <c r="ED3" s="340" t="s">
        <v>2163</v>
      </c>
      <c r="EE3" s="377"/>
      <c r="EF3" s="340" t="s">
        <v>2164</v>
      </c>
      <c r="EG3" s="377"/>
      <c r="EH3" s="485" t="s">
        <v>2129</v>
      </c>
      <c r="EI3" s="743"/>
      <c r="EJ3" s="340" t="s">
        <v>2138</v>
      </c>
      <c r="EK3" s="377"/>
      <c r="EL3" s="340" t="s">
        <v>2169</v>
      </c>
      <c r="EM3" s="377"/>
    </row>
    <row r="4" spans="1:177" ht="15" customHeight="1" x14ac:dyDescent="0.2">
      <c r="C4" s="420" t="s">
        <v>1076</v>
      </c>
      <c r="D4" s="47">
        <v>43461.511819791704</v>
      </c>
      <c r="E4" s="386"/>
      <c r="F4" s="209"/>
      <c r="G4" s="20"/>
      <c r="H4" s="186"/>
      <c r="I4" s="42"/>
      <c r="J4" s="42"/>
      <c r="K4" s="18" t="s">
        <v>1505</v>
      </c>
      <c r="M4" s="25"/>
      <c r="N4" s="25"/>
      <c r="P4" s="21"/>
      <c r="Q4" s="89"/>
      <c r="R4" s="89"/>
      <c r="S4" s="89"/>
      <c r="T4" s="475" t="e">
        <f>Event!T4</f>
        <v>#REF!</v>
      </c>
      <c r="U4" s="473" t="s">
        <v>887</v>
      </c>
      <c r="V4" s="364"/>
      <c r="W4" s="250">
        <f>Event!W4</f>
        <v>0.25</v>
      </c>
      <c r="X4" s="4"/>
      <c r="Y4" s="125">
        <v>2019</v>
      </c>
      <c r="Z4" s="438">
        <v>2018</v>
      </c>
      <c r="AA4" s="1"/>
      <c r="AC4" s="129">
        <v>2019</v>
      </c>
      <c r="AD4" s="133">
        <v>2019</v>
      </c>
      <c r="AE4" s="438">
        <v>2018</v>
      </c>
      <c r="AF4" s="1"/>
      <c r="AH4" s="137">
        <v>2019</v>
      </c>
      <c r="AI4" s="142">
        <v>2019</v>
      </c>
      <c r="AJ4" s="438">
        <v>2018</v>
      </c>
      <c r="AK4" s="364"/>
      <c r="AL4" s="383"/>
      <c r="AM4" s="142">
        <v>2019</v>
      </c>
      <c r="AN4" s="438">
        <v>2018</v>
      </c>
      <c r="AO4" s="364"/>
      <c r="AQ4" s="142">
        <v>2019</v>
      </c>
      <c r="AR4" s="438">
        <v>2018</v>
      </c>
      <c r="AS4" s="20"/>
      <c r="AU4" s="142">
        <v>2019</v>
      </c>
      <c r="AV4" s="142">
        <v>2019</v>
      </c>
      <c r="AW4" s="158"/>
      <c r="AX4" s="327">
        <f>AU4</f>
        <v>2019</v>
      </c>
      <c r="AY4" s="48">
        <v>2018</v>
      </c>
      <c r="AZ4" s="48">
        <v>2018</v>
      </c>
      <c r="BA4" s="25"/>
      <c r="BB4" s="251"/>
      <c r="BC4" s="252"/>
      <c r="BD4" s="253"/>
      <c r="BE4" s="254"/>
      <c r="BF4" s="501"/>
      <c r="BG4" s="508"/>
      <c r="BH4" s="255"/>
      <c r="BI4" s="256"/>
      <c r="BJ4" s="257"/>
      <c r="BK4" s="25"/>
      <c r="BL4" s="25"/>
      <c r="BM4" s="243"/>
      <c r="BN4" s="243"/>
      <c r="BO4" s="243"/>
      <c r="BP4" s="243"/>
      <c r="BQ4" s="243"/>
      <c r="BR4" s="243"/>
      <c r="BS4" s="243"/>
      <c r="BT4" s="243"/>
      <c r="BU4" s="243"/>
      <c r="BV4" s="25"/>
      <c r="BW4" s="76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572"/>
      <c r="CK4" s="18"/>
      <c r="CL4" s="18"/>
      <c r="CM4" s="18"/>
      <c r="CN4" s="18"/>
      <c r="CO4" s="18"/>
      <c r="CP4" s="18"/>
      <c r="CQ4" s="18"/>
      <c r="CR4" s="18"/>
      <c r="CS4" s="362"/>
      <c r="CT4" s="362"/>
      <c r="CU4" s="362"/>
      <c r="CV4" s="339"/>
      <c r="CW4" s="343"/>
      <c r="CX4" s="486" t="s">
        <v>824</v>
      </c>
      <c r="CY4" s="377"/>
      <c r="CZ4" s="341" t="s">
        <v>2106</v>
      </c>
      <c r="DA4" s="377"/>
      <c r="DB4" s="486" t="s">
        <v>2106</v>
      </c>
      <c r="DC4" s="377"/>
      <c r="DD4" s="341" t="s">
        <v>2106</v>
      </c>
      <c r="DE4" s="377"/>
      <c r="DF4" s="341" t="s">
        <v>2109</v>
      </c>
      <c r="DG4" s="377"/>
      <c r="DH4" s="341" t="s">
        <v>2104</v>
      </c>
      <c r="DI4" s="377"/>
      <c r="DJ4" s="341" t="s">
        <v>2108</v>
      </c>
      <c r="DK4" s="377"/>
      <c r="DL4" s="341" t="s">
        <v>2106</v>
      </c>
      <c r="DM4" s="377"/>
      <c r="DN4" s="341" t="s">
        <v>2108</v>
      </c>
      <c r="DO4" s="377"/>
      <c r="DP4" s="341" t="s">
        <v>2107</v>
      </c>
      <c r="DQ4" s="377"/>
      <c r="DR4" s="341" t="s">
        <v>2107</v>
      </c>
      <c r="DS4" s="377"/>
      <c r="DT4" s="341" t="s">
        <v>2106</v>
      </c>
      <c r="DU4" s="377"/>
      <c r="DV4" s="341" t="s">
        <v>2108</v>
      </c>
      <c r="DW4" s="377"/>
      <c r="DX4" s="341" t="s">
        <v>2109</v>
      </c>
      <c r="DY4" s="377"/>
      <c r="DZ4" s="341" t="s">
        <v>2106</v>
      </c>
      <c r="EA4" s="377"/>
      <c r="EB4" s="341" t="s">
        <v>2107</v>
      </c>
      <c r="EC4" s="377"/>
      <c r="ED4" s="341" t="s">
        <v>2108</v>
      </c>
      <c r="EE4" s="377"/>
      <c r="EF4" s="341" t="s">
        <v>2106</v>
      </c>
      <c r="EG4" s="377"/>
      <c r="EH4" s="486" t="s">
        <v>2104</v>
      </c>
      <c r="EI4" s="743"/>
      <c r="EJ4" s="341" t="s">
        <v>2110</v>
      </c>
      <c r="EK4" s="377"/>
      <c r="EL4" s="341" t="s">
        <v>2106</v>
      </c>
      <c r="EM4" s="377"/>
    </row>
    <row r="5" spans="1:177" x14ac:dyDescent="0.2">
      <c r="D5" s="49"/>
      <c r="E5" s="386"/>
      <c r="F5" s="386"/>
      <c r="G5" s="20"/>
      <c r="H5" s="186"/>
      <c r="K5" s="69" t="s">
        <v>1986</v>
      </c>
      <c r="M5" s="8"/>
      <c r="N5" s="8"/>
      <c r="P5" s="25"/>
      <c r="Q5" s="89"/>
      <c r="R5" s="89"/>
      <c r="S5" s="364"/>
      <c r="T5" s="475"/>
      <c r="U5" s="89"/>
      <c r="V5" s="364"/>
      <c r="W5" s="90" t="s">
        <v>215</v>
      </c>
      <c r="X5" s="4"/>
      <c r="Y5" s="258" t="s">
        <v>301</v>
      </c>
      <c r="Z5" s="379" t="s">
        <v>301</v>
      </c>
      <c r="AA5" s="1"/>
      <c r="AC5" s="129"/>
      <c r="AD5" s="133"/>
      <c r="AE5" s="379"/>
      <c r="AF5" s="1"/>
      <c r="AH5" s="137"/>
      <c r="AI5" s="142"/>
      <c r="AJ5" s="379"/>
      <c r="AK5" s="364"/>
      <c r="AM5" s="146" t="s">
        <v>99</v>
      </c>
      <c r="AN5" s="85" t="s">
        <v>99</v>
      </c>
      <c r="AO5" s="364"/>
      <c r="AQ5" s="150"/>
      <c r="AR5" s="85"/>
      <c r="AS5" s="20"/>
      <c r="AU5" s="155"/>
      <c r="AV5" s="161"/>
      <c r="AW5" s="158"/>
      <c r="AX5" s="174"/>
      <c r="AY5" s="329"/>
      <c r="AZ5" s="48"/>
      <c r="BA5" s="25"/>
      <c r="BB5" s="251"/>
      <c r="BC5" s="252"/>
      <c r="BD5" s="253"/>
      <c r="BE5" s="254"/>
      <c r="BF5" s="501"/>
      <c r="BG5" s="508"/>
      <c r="BH5" s="255"/>
      <c r="BI5" s="256"/>
      <c r="BJ5" s="257"/>
      <c r="BK5" s="25"/>
      <c r="BL5" s="25"/>
      <c r="BM5" s="444" t="s">
        <v>1063</v>
      </c>
      <c r="BN5" s="243"/>
      <c r="BO5" s="243"/>
      <c r="BP5" s="243"/>
      <c r="BQ5" s="243"/>
      <c r="BR5" s="243"/>
      <c r="BS5" s="243"/>
      <c r="BT5" s="243"/>
      <c r="BU5" s="243"/>
      <c r="BV5" s="25"/>
      <c r="BW5" s="76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62"/>
      <c r="CI5" s="362"/>
      <c r="CJ5" s="572"/>
      <c r="CK5" s="339"/>
      <c r="CL5" s="339"/>
      <c r="CM5" s="339"/>
      <c r="CN5" s="339"/>
      <c r="CO5" s="339"/>
      <c r="CP5" s="339"/>
      <c r="CQ5" s="339"/>
      <c r="CR5" s="339"/>
      <c r="CS5" s="362"/>
      <c r="CT5" s="362"/>
      <c r="CU5" s="362"/>
      <c r="CV5" s="362"/>
      <c r="CW5" s="343"/>
      <c r="CX5" s="484" t="s">
        <v>1066</v>
      </c>
      <c r="CY5" s="367"/>
      <c r="CZ5" s="367">
        <v>43473</v>
      </c>
      <c r="DA5" s="367"/>
      <c r="DB5" s="484" t="s">
        <v>1066</v>
      </c>
      <c r="DC5" s="367"/>
      <c r="DD5" s="367" t="s">
        <v>2145</v>
      </c>
      <c r="DE5" s="367"/>
      <c r="DF5" s="367">
        <v>43466</v>
      </c>
      <c r="DG5" s="367"/>
      <c r="DH5" s="367">
        <v>43522</v>
      </c>
      <c r="DI5" s="367"/>
      <c r="DJ5" s="367">
        <v>43438</v>
      </c>
      <c r="DK5" s="367"/>
      <c r="DL5" s="367">
        <v>43523</v>
      </c>
      <c r="DM5" s="367"/>
      <c r="DN5" s="367">
        <v>43543</v>
      </c>
      <c r="DO5" s="367"/>
      <c r="DP5" s="367" t="s">
        <v>1066</v>
      </c>
      <c r="DQ5" s="367"/>
      <c r="DR5" s="367">
        <v>43466</v>
      </c>
      <c r="DS5" s="367"/>
      <c r="DT5" s="367">
        <v>43466</v>
      </c>
      <c r="DU5" s="367"/>
      <c r="DV5" s="367">
        <v>43516</v>
      </c>
      <c r="DW5" s="367"/>
      <c r="DX5" s="367">
        <v>43511</v>
      </c>
      <c r="DY5" s="367"/>
      <c r="DZ5" s="367">
        <v>43539</v>
      </c>
      <c r="EA5" s="367"/>
      <c r="EB5" s="367" t="s">
        <v>1066</v>
      </c>
      <c r="EC5" s="367"/>
      <c r="ED5" s="367" t="s">
        <v>1066</v>
      </c>
      <c r="EE5" s="367"/>
      <c r="EF5" s="367" t="s">
        <v>1066</v>
      </c>
      <c r="EG5" s="367"/>
      <c r="EH5" s="484">
        <v>43486</v>
      </c>
      <c r="EI5" s="484"/>
      <c r="EJ5" s="367">
        <v>43556</v>
      </c>
      <c r="EK5" s="367"/>
      <c r="EL5" s="367">
        <v>43552</v>
      </c>
      <c r="EM5" s="367"/>
    </row>
    <row r="6" spans="1:177" x14ac:dyDescent="0.2">
      <c r="D6" s="758" t="s">
        <v>2190</v>
      </c>
      <c r="E6" s="386"/>
      <c r="F6" s="35"/>
      <c r="G6" s="20"/>
      <c r="H6" s="186"/>
      <c r="K6" s="68" t="s">
        <v>1985</v>
      </c>
      <c r="M6" s="8"/>
      <c r="N6" s="8"/>
      <c r="P6" s="25"/>
      <c r="Q6" s="89"/>
      <c r="R6" s="89"/>
      <c r="S6" s="364"/>
      <c r="T6" s="89"/>
      <c r="U6" s="89"/>
      <c r="V6" s="364"/>
      <c r="W6" s="90"/>
      <c r="X6" s="4"/>
      <c r="Y6" s="258"/>
      <c r="Z6" s="379"/>
      <c r="AA6" s="1"/>
      <c r="AC6" s="129"/>
      <c r="AD6" s="133"/>
      <c r="AE6" s="379"/>
      <c r="AF6" s="1"/>
      <c r="AH6" s="137"/>
      <c r="AI6" s="142"/>
      <c r="AJ6" s="379"/>
      <c r="AK6" s="364"/>
      <c r="AM6" s="146"/>
      <c r="AN6" s="85"/>
      <c r="AO6" s="364"/>
      <c r="AQ6" s="150"/>
      <c r="AR6" s="85"/>
      <c r="AS6" s="20"/>
      <c r="AU6" s="155"/>
      <c r="AV6" s="161"/>
      <c r="AW6" s="158"/>
      <c r="AX6" s="174"/>
      <c r="AY6" s="560"/>
      <c r="AZ6" s="48"/>
      <c r="BA6" s="25"/>
      <c r="BB6" s="251"/>
      <c r="BC6" s="252"/>
      <c r="BD6" s="253"/>
      <c r="BE6" s="254"/>
      <c r="BF6" s="501"/>
      <c r="BG6" s="508"/>
      <c r="BH6" s="255"/>
      <c r="BI6" s="256"/>
      <c r="BJ6" s="257"/>
      <c r="BK6" s="833" t="s">
        <v>1032</v>
      </c>
      <c r="BL6" s="833" t="s">
        <v>1033</v>
      </c>
      <c r="BM6" s="444" t="s">
        <v>1064</v>
      </c>
      <c r="BN6" s="243"/>
      <c r="BO6" s="243"/>
      <c r="BP6" s="243"/>
      <c r="BQ6" s="243"/>
      <c r="BR6" s="243"/>
      <c r="BS6" s="243"/>
      <c r="BT6" s="243"/>
      <c r="BU6" s="243"/>
      <c r="BV6" s="25"/>
      <c r="BW6" s="76"/>
      <c r="BX6" s="339" t="s">
        <v>1684</v>
      </c>
      <c r="BY6" s="339"/>
      <c r="BZ6" s="339"/>
      <c r="CA6" s="339"/>
      <c r="CB6" s="339"/>
      <c r="CC6" s="339"/>
      <c r="CD6" s="339"/>
      <c r="CE6" s="339"/>
      <c r="CF6" s="339"/>
      <c r="CG6" s="339"/>
      <c r="CH6" s="362"/>
      <c r="CI6" s="362" t="s">
        <v>699</v>
      </c>
      <c r="CJ6" s="572"/>
      <c r="CK6" s="339" t="s">
        <v>1835</v>
      </c>
      <c r="CL6" s="339"/>
      <c r="CM6" s="339"/>
      <c r="CN6" s="339"/>
      <c r="CO6" s="339"/>
      <c r="CP6" s="339"/>
      <c r="CQ6" s="339"/>
      <c r="CR6" s="339"/>
      <c r="CS6" s="362"/>
      <c r="CT6" s="362"/>
      <c r="CU6" s="362"/>
      <c r="CV6" s="362"/>
      <c r="CW6" s="343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 t="s">
        <v>2182</v>
      </c>
      <c r="DK6" s="367"/>
      <c r="DL6" s="367"/>
      <c r="DM6" s="367"/>
      <c r="DN6" s="367"/>
      <c r="DO6" s="367"/>
      <c r="DP6" s="367" t="s">
        <v>2156</v>
      </c>
      <c r="DQ6" s="367"/>
      <c r="DR6" s="367"/>
      <c r="DS6" s="367"/>
      <c r="DT6" s="367"/>
      <c r="DU6" s="367"/>
      <c r="DV6" s="367"/>
      <c r="DW6" s="367"/>
      <c r="DX6" s="367" t="s">
        <v>2177</v>
      </c>
      <c r="DY6" s="367"/>
      <c r="DZ6" s="367"/>
      <c r="EA6" s="367"/>
      <c r="EB6" s="367" t="s">
        <v>2156</v>
      </c>
      <c r="EC6" s="367"/>
      <c r="ED6" s="367" t="s">
        <v>2168</v>
      </c>
      <c r="EE6" s="367"/>
      <c r="EF6" s="367" t="s">
        <v>2178</v>
      </c>
      <c r="EG6" s="367"/>
      <c r="EH6" s="367" t="s">
        <v>2168</v>
      </c>
      <c r="EI6" s="367"/>
      <c r="EJ6" s="367"/>
      <c r="EK6" s="367"/>
      <c r="EL6" s="367"/>
      <c r="EM6" s="367"/>
    </row>
    <row r="7" spans="1:177" ht="33.75" x14ac:dyDescent="0.2">
      <c r="C7" s="49"/>
      <c r="D7" s="49"/>
      <c r="E7" s="67"/>
      <c r="F7" s="205" t="s">
        <v>129</v>
      </c>
      <c r="G7" s="20"/>
      <c r="H7" s="446" t="s">
        <v>758</v>
      </c>
      <c r="I7" s="38" t="s">
        <v>1051</v>
      </c>
      <c r="J7" s="187" t="s">
        <v>819</v>
      </c>
      <c r="K7" s="187" t="s">
        <v>547</v>
      </c>
      <c r="L7" s="187" t="s">
        <v>545</v>
      </c>
      <c r="M7" s="9" t="s">
        <v>247</v>
      </c>
      <c r="N7" s="741" t="s">
        <v>2149</v>
      </c>
      <c r="O7" s="48">
        <v>2019</v>
      </c>
      <c r="P7" s="51">
        <v>2019</v>
      </c>
      <c r="Q7" s="51">
        <f>P7</f>
        <v>2019</v>
      </c>
      <c r="R7" s="51" t="s">
        <v>1978</v>
      </c>
      <c r="S7" s="51">
        <f>Q7</f>
        <v>2019</v>
      </c>
      <c r="T7" s="85">
        <f>P7</f>
        <v>2019</v>
      </c>
      <c r="U7" s="85">
        <f>Q7</f>
        <v>2019</v>
      </c>
      <c r="V7" s="23">
        <v>2018</v>
      </c>
      <c r="W7" s="24" t="s">
        <v>219</v>
      </c>
      <c r="X7" s="5" t="s">
        <v>1693</v>
      </c>
      <c r="Y7" s="126" t="s">
        <v>40</v>
      </c>
      <c r="Z7" s="380" t="s">
        <v>40</v>
      </c>
      <c r="AA7" s="5" t="s">
        <v>1693</v>
      </c>
      <c r="AB7" s="304" t="s">
        <v>107</v>
      </c>
      <c r="AC7" s="130" t="s">
        <v>40</v>
      </c>
      <c r="AD7" s="134" t="s">
        <v>1062</v>
      </c>
      <c r="AE7" s="439" t="s">
        <v>1062</v>
      </c>
      <c r="AF7" s="5" t="s">
        <v>1693</v>
      </c>
      <c r="AG7" s="304" t="s">
        <v>107</v>
      </c>
      <c r="AH7" s="138" t="s">
        <v>225</v>
      </c>
      <c r="AI7" s="143" t="s">
        <v>214</v>
      </c>
      <c r="AJ7" s="380" t="s">
        <v>214</v>
      </c>
      <c r="AK7" s="5" t="s">
        <v>1693</v>
      </c>
      <c r="AL7" s="89" t="s">
        <v>107</v>
      </c>
      <c r="AM7" s="146" t="s">
        <v>544</v>
      </c>
      <c r="AN7" s="89" t="s">
        <v>544</v>
      </c>
      <c r="AO7" s="5" t="s">
        <v>1693</v>
      </c>
      <c r="AP7" s="89" t="s">
        <v>107</v>
      </c>
      <c r="AQ7" s="151" t="s">
        <v>594</v>
      </c>
      <c r="AR7" s="433" t="s">
        <v>594</v>
      </c>
      <c r="AS7" s="5" t="s">
        <v>1693</v>
      </c>
      <c r="AT7" s="89" t="s">
        <v>107</v>
      </c>
      <c r="AU7" s="457" t="s">
        <v>594</v>
      </c>
      <c r="AV7" s="162" t="s">
        <v>59</v>
      </c>
      <c r="AW7" s="73"/>
      <c r="AX7" s="175" t="s">
        <v>306</v>
      </c>
      <c r="AY7" s="561" t="s">
        <v>1357</v>
      </c>
      <c r="AZ7" s="561" t="s">
        <v>1358</v>
      </c>
      <c r="BA7" s="25"/>
      <c r="BB7" s="99" t="s">
        <v>40</v>
      </c>
      <c r="BC7" s="104" t="s">
        <v>86</v>
      </c>
      <c r="BD7" s="106" t="s">
        <v>87</v>
      </c>
      <c r="BE7" s="110" t="s">
        <v>88</v>
      </c>
      <c r="BF7" s="502" t="s">
        <v>214</v>
      </c>
      <c r="BG7" s="509" t="s">
        <v>89</v>
      </c>
      <c r="BH7" s="114" t="s">
        <v>90</v>
      </c>
      <c r="BI7" s="118" t="s">
        <v>91</v>
      </c>
      <c r="BJ7" s="167" t="s">
        <v>92</v>
      </c>
      <c r="BK7" s="833"/>
      <c r="BL7" s="833"/>
      <c r="BM7" s="99" t="s">
        <v>40</v>
      </c>
      <c r="BN7" s="104" t="s">
        <v>86</v>
      </c>
      <c r="BO7" s="106" t="s">
        <v>87</v>
      </c>
      <c r="BP7" s="110" t="s">
        <v>88</v>
      </c>
      <c r="BQ7" s="121" t="s">
        <v>214</v>
      </c>
      <c r="BR7" s="123" t="s">
        <v>89</v>
      </c>
      <c r="BS7" s="114" t="s">
        <v>90</v>
      </c>
      <c r="BT7" s="118" t="s">
        <v>91</v>
      </c>
      <c r="BU7" s="167" t="s">
        <v>92</v>
      </c>
      <c r="BV7" s="25"/>
      <c r="BW7" s="322" t="s">
        <v>231</v>
      </c>
      <c r="BX7" s="52" t="s">
        <v>569</v>
      </c>
      <c r="BY7" s="52" t="s">
        <v>230</v>
      </c>
      <c r="BZ7" s="27" t="s">
        <v>97</v>
      </c>
      <c r="CA7" s="52" t="s">
        <v>229</v>
      </c>
      <c r="CB7" s="349" t="s">
        <v>571</v>
      </c>
      <c r="CC7" s="349" t="s">
        <v>570</v>
      </c>
      <c r="CD7" s="365" t="s">
        <v>639</v>
      </c>
      <c r="CE7" s="52" t="s">
        <v>147</v>
      </c>
      <c r="CF7" s="52" t="s">
        <v>307</v>
      </c>
      <c r="CG7" s="28" t="s">
        <v>572</v>
      </c>
      <c r="CH7" s="350" t="s">
        <v>573</v>
      </c>
      <c r="CI7" s="25" t="s">
        <v>104</v>
      </c>
      <c r="CK7" s="52" t="s">
        <v>569</v>
      </c>
      <c r="CL7" s="52" t="s">
        <v>230</v>
      </c>
      <c r="CM7" s="27" t="s">
        <v>97</v>
      </c>
      <c r="CN7" s="52" t="s">
        <v>229</v>
      </c>
      <c r="CO7" s="349" t="s">
        <v>571</v>
      </c>
      <c r="CP7" s="365" t="s">
        <v>639</v>
      </c>
      <c r="CQ7" s="52" t="s">
        <v>147</v>
      </c>
      <c r="CR7" s="52" t="s">
        <v>307</v>
      </c>
      <c r="CV7" s="350"/>
      <c r="CW7" s="462"/>
      <c r="CX7" s="568" t="str">
        <f>CX2</f>
        <v>Company Name</v>
      </c>
      <c r="CY7" s="569"/>
      <c r="CZ7" s="568" t="str">
        <f>CZ2</f>
        <v>Meijer</v>
      </c>
      <c r="DA7" s="569"/>
      <c r="DB7" s="568" t="str">
        <f>DB2</f>
        <v>Bed Bath and Beyond</v>
      </c>
      <c r="DC7" s="569"/>
      <c r="DD7" s="568" t="str">
        <f>DD2</f>
        <v>Hy-vee</v>
      </c>
      <c r="DE7" s="569"/>
      <c r="DF7" s="568" t="str">
        <f>DF2</f>
        <v>Classic Impressions</v>
      </c>
      <c r="DG7" s="569"/>
      <c r="DH7" s="568" t="str">
        <f>DH2</f>
        <v>Big Red Shop</v>
      </c>
      <c r="DI7" s="569"/>
      <c r="DJ7" s="568" t="str">
        <f>DJ2</f>
        <v>Hamilton Collection</v>
      </c>
      <c r="DK7" s="569"/>
      <c r="DL7" s="568" t="str">
        <f>DL2</f>
        <v>Rawling</v>
      </c>
      <c r="DM7" s="569"/>
      <c r="DN7" s="568" t="str">
        <f>DN2</f>
        <v>JoAnn Fabric</v>
      </c>
      <c r="DO7" s="569"/>
      <c r="DP7" s="568" t="str">
        <f>DP2</f>
        <v>Party City</v>
      </c>
      <c r="DQ7" s="569"/>
      <c r="DR7" s="568" t="str">
        <f>DR2</f>
        <v xml:space="preserve">NAPA </v>
      </c>
      <c r="DS7" s="569"/>
      <c r="DT7" s="568" t="str">
        <f>DT2</f>
        <v>M Den</v>
      </c>
      <c r="DU7" s="569"/>
      <c r="DV7" s="568" t="str">
        <f>DV2</f>
        <v>Dick's Sporting Goods</v>
      </c>
      <c r="DW7" s="569"/>
      <c r="DX7" s="568" t="str">
        <f>DX2</f>
        <v>Casey's</v>
      </c>
      <c r="DY7" s="569"/>
      <c r="DZ7" s="568" t="str">
        <f>DZ2</f>
        <v xml:space="preserve">Scheels </v>
      </c>
      <c r="EA7" s="569"/>
      <c r="EB7" s="568" t="str">
        <f>EB2</f>
        <v>CVS Pharmacies</v>
      </c>
      <c r="EC7" s="569"/>
      <c r="ED7" s="568" t="str">
        <f>ED2</f>
        <v>Holiday Whlsl</v>
      </c>
      <c r="EE7" s="569"/>
      <c r="EF7" s="568" t="str">
        <f>EF2</f>
        <v>Walmart</v>
      </c>
      <c r="EG7" s="569"/>
      <c r="EH7" s="568" t="str">
        <f>EH2</f>
        <v>Straight Up Enterprises</v>
      </c>
      <c r="EI7" s="569"/>
      <c r="EJ7" s="568" t="str">
        <f>EJ2</f>
        <v>Green Bay Packers</v>
      </c>
      <c r="EK7" s="569"/>
      <c r="EL7" s="568" t="str">
        <f>EL2</f>
        <v>Mayo Management</v>
      </c>
      <c r="EM7" s="569"/>
    </row>
    <row r="8" spans="1:177" x14ac:dyDescent="0.2">
      <c r="A8" s="566" t="s">
        <v>2189</v>
      </c>
      <c r="B8" s="566" t="s">
        <v>2193</v>
      </c>
      <c r="C8" s="337" t="s">
        <v>531</v>
      </c>
      <c r="D8" s="29" t="s">
        <v>1048</v>
      </c>
      <c r="E8" s="456" t="s">
        <v>1049</v>
      </c>
      <c r="F8" s="205" t="s">
        <v>130</v>
      </c>
      <c r="G8" s="170"/>
      <c r="H8" s="446" t="s">
        <v>1050</v>
      </c>
      <c r="I8" s="38" t="s">
        <v>1050</v>
      </c>
      <c r="J8" s="25" t="s">
        <v>820</v>
      </c>
      <c r="K8" s="207"/>
      <c r="L8" s="187" t="s">
        <v>546</v>
      </c>
      <c r="M8" s="10" t="s">
        <v>220</v>
      </c>
      <c r="N8" s="10" t="s">
        <v>2148</v>
      </c>
      <c r="O8" s="759" t="s">
        <v>1691</v>
      </c>
      <c r="P8" s="51" t="s">
        <v>758</v>
      </c>
      <c r="Q8" s="51" t="s">
        <v>1687</v>
      </c>
      <c r="R8" s="51"/>
      <c r="S8" s="51" t="s">
        <v>1688</v>
      </c>
      <c r="T8" s="85" t="s">
        <v>1689</v>
      </c>
      <c r="U8" s="85" t="s">
        <v>1690</v>
      </c>
      <c r="V8" s="23" t="s">
        <v>1692</v>
      </c>
      <c r="W8" s="23" t="s">
        <v>220</v>
      </c>
      <c r="X8" s="11" t="s">
        <v>1694</v>
      </c>
      <c r="Y8" s="127"/>
      <c r="AA8" s="11" t="s">
        <v>1694</v>
      </c>
      <c r="AB8" s="378" t="s">
        <v>105</v>
      </c>
      <c r="AC8" s="445" t="s">
        <v>1061</v>
      </c>
      <c r="AD8" s="78" t="s">
        <v>108</v>
      </c>
      <c r="AE8" s="308" t="s">
        <v>108</v>
      </c>
      <c r="AF8" s="11" t="s">
        <v>1694</v>
      </c>
      <c r="AG8" s="378" t="s">
        <v>105</v>
      </c>
      <c r="AH8" s="458" t="s">
        <v>1061</v>
      </c>
      <c r="AI8" s="144"/>
      <c r="AK8" s="11" t="s">
        <v>1694</v>
      </c>
      <c r="AL8" s="85" t="s">
        <v>105</v>
      </c>
      <c r="AM8" s="146" t="s">
        <v>594</v>
      </c>
      <c r="AN8" s="89" t="s">
        <v>594</v>
      </c>
      <c r="AO8" s="11" t="s">
        <v>1694</v>
      </c>
      <c r="AP8" s="85" t="s">
        <v>105</v>
      </c>
      <c r="AQ8" s="150" t="s">
        <v>109</v>
      </c>
      <c r="AR8" s="85" t="s">
        <v>109</v>
      </c>
      <c r="AS8" s="11" t="s">
        <v>1694</v>
      </c>
      <c r="AT8" s="85" t="s">
        <v>105</v>
      </c>
      <c r="AU8" s="457" t="s">
        <v>1061</v>
      </c>
      <c r="AV8" s="163" t="s">
        <v>19</v>
      </c>
      <c r="AW8" s="159"/>
      <c r="AX8" s="178">
        <v>0.3</v>
      </c>
      <c r="AY8" s="329" t="s">
        <v>1068</v>
      </c>
      <c r="AZ8" s="329" t="s">
        <v>1068</v>
      </c>
      <c r="BA8" s="25"/>
      <c r="BB8" s="259"/>
      <c r="BC8" s="237"/>
      <c r="BD8" s="238"/>
      <c r="BE8" s="239"/>
      <c r="BF8" s="500"/>
      <c r="BG8" s="422"/>
      <c r="BH8" s="240"/>
      <c r="BI8" s="241"/>
      <c r="BJ8" s="242"/>
      <c r="BK8" s="25"/>
      <c r="BL8" s="25"/>
      <c r="BM8" s="100"/>
      <c r="BN8" s="102"/>
      <c r="BO8" s="75"/>
      <c r="BP8" s="108"/>
      <c r="BQ8" s="120"/>
      <c r="BR8" s="122"/>
      <c r="BS8" s="112"/>
      <c r="BT8" s="116"/>
      <c r="BU8" s="165"/>
      <c r="BV8" s="25"/>
      <c r="BW8" s="322" t="s">
        <v>232</v>
      </c>
      <c r="BX8" s="27" t="s">
        <v>148</v>
      </c>
      <c r="BY8" s="27" t="s">
        <v>148</v>
      </c>
      <c r="BZ8" s="27" t="s">
        <v>148</v>
      </c>
      <c r="CA8" s="27" t="s">
        <v>148</v>
      </c>
      <c r="CB8" s="27" t="s">
        <v>148</v>
      </c>
      <c r="CC8" s="27" t="s">
        <v>148</v>
      </c>
      <c r="CD8" s="27" t="s">
        <v>148</v>
      </c>
      <c r="CE8" s="27" t="s">
        <v>148</v>
      </c>
      <c r="CF8" s="27" t="s">
        <v>148</v>
      </c>
      <c r="CG8" s="27" t="s">
        <v>148</v>
      </c>
      <c r="CH8" s="27" t="s">
        <v>148</v>
      </c>
      <c r="CI8" s="27" t="s">
        <v>148</v>
      </c>
      <c r="CJ8" s="574"/>
      <c r="CK8" s="27" t="s">
        <v>148</v>
      </c>
      <c r="CL8" s="27" t="s">
        <v>148</v>
      </c>
      <c r="CM8" s="27" t="s">
        <v>148</v>
      </c>
      <c r="CN8" s="27" t="s">
        <v>148</v>
      </c>
      <c r="CO8" s="27" t="s">
        <v>148</v>
      </c>
      <c r="CP8" s="27" t="s">
        <v>148</v>
      </c>
      <c r="CQ8" s="27" t="s">
        <v>148</v>
      </c>
      <c r="CR8" s="27" t="s">
        <v>148</v>
      </c>
      <c r="CS8" s="27"/>
      <c r="CT8" s="27"/>
      <c r="CU8" s="27"/>
      <c r="CV8" s="27"/>
      <c r="CW8" s="344"/>
      <c r="CX8" s="463" t="s">
        <v>1067</v>
      </c>
      <c r="CY8" s="464" t="s">
        <v>1068</v>
      </c>
      <c r="CZ8" s="463" t="s">
        <v>1067</v>
      </c>
      <c r="DA8" s="464" t="s">
        <v>1068</v>
      </c>
      <c r="DB8" s="463" t="s">
        <v>1067</v>
      </c>
      <c r="DC8" s="464" t="s">
        <v>1068</v>
      </c>
      <c r="DD8" s="463" t="s">
        <v>1067</v>
      </c>
      <c r="DE8" s="464" t="s">
        <v>1068</v>
      </c>
      <c r="DF8" s="463" t="s">
        <v>1067</v>
      </c>
      <c r="DG8" s="464" t="s">
        <v>1068</v>
      </c>
      <c r="DH8" s="463" t="s">
        <v>1067</v>
      </c>
      <c r="DI8" s="464" t="s">
        <v>1068</v>
      </c>
      <c r="DJ8" s="463" t="s">
        <v>1067</v>
      </c>
      <c r="DK8" s="464" t="s">
        <v>1068</v>
      </c>
      <c r="DL8" s="463" t="s">
        <v>1067</v>
      </c>
      <c r="DM8" s="464" t="s">
        <v>1068</v>
      </c>
      <c r="DN8" s="463" t="s">
        <v>1067</v>
      </c>
      <c r="DO8" s="464" t="s">
        <v>1068</v>
      </c>
      <c r="DP8" s="463" t="s">
        <v>1067</v>
      </c>
      <c r="DQ8" s="464" t="s">
        <v>1068</v>
      </c>
      <c r="DR8" s="463" t="s">
        <v>1067</v>
      </c>
      <c r="DS8" s="464" t="s">
        <v>1068</v>
      </c>
      <c r="DT8" s="463" t="s">
        <v>1067</v>
      </c>
      <c r="DU8" s="464" t="s">
        <v>1068</v>
      </c>
      <c r="DV8" s="463" t="s">
        <v>1067</v>
      </c>
      <c r="DW8" s="464" t="s">
        <v>1068</v>
      </c>
      <c r="DX8" s="463" t="s">
        <v>1067</v>
      </c>
      <c r="DY8" s="464" t="s">
        <v>1068</v>
      </c>
      <c r="DZ8" s="463" t="s">
        <v>1067</v>
      </c>
      <c r="EA8" s="464" t="s">
        <v>1068</v>
      </c>
      <c r="EB8" s="463" t="s">
        <v>1067</v>
      </c>
      <c r="EC8" s="464" t="s">
        <v>1068</v>
      </c>
      <c r="ED8" s="463" t="s">
        <v>1067</v>
      </c>
      <c r="EE8" s="464" t="s">
        <v>1068</v>
      </c>
      <c r="EF8" s="463" t="s">
        <v>1067</v>
      </c>
      <c r="EG8" s="464" t="s">
        <v>1068</v>
      </c>
      <c r="EH8" s="463" t="s">
        <v>1067</v>
      </c>
      <c r="EI8" s="464" t="s">
        <v>1068</v>
      </c>
      <c r="EJ8" s="463" t="s">
        <v>1067</v>
      </c>
      <c r="EK8" s="464" t="s">
        <v>1068</v>
      </c>
      <c r="EL8" s="463" t="s">
        <v>1067</v>
      </c>
      <c r="EM8" s="464" t="s">
        <v>1068</v>
      </c>
    </row>
    <row r="9" spans="1:177" x14ac:dyDescent="0.2">
      <c r="D9" s="30" t="s">
        <v>106</v>
      </c>
      <c r="E9" s="447"/>
      <c r="F9" s="210"/>
      <c r="G9" s="170"/>
      <c r="H9" s="26"/>
      <c r="M9" s="6"/>
      <c r="N9" s="6"/>
      <c r="O9" s="759"/>
      <c r="W9" s="7" t="str">
        <f>IF(O9&gt;0,+#REF!," ")</f>
        <v xml:space="preserve"> </v>
      </c>
      <c r="X9" s="6"/>
      <c r="Y9" s="127"/>
      <c r="AA9" s="2"/>
      <c r="AC9" s="131"/>
      <c r="AD9" s="260"/>
      <c r="AE9" s="381"/>
      <c r="AG9" s="434"/>
      <c r="AH9" s="139"/>
      <c r="AI9" s="261"/>
      <c r="AJ9" s="381"/>
      <c r="AL9" s="434"/>
      <c r="AM9" s="147"/>
      <c r="AQ9" s="152"/>
      <c r="AU9" s="156"/>
      <c r="AV9" s="95"/>
      <c r="AW9" s="40"/>
      <c r="AX9" s="176"/>
      <c r="BA9" s="25"/>
      <c r="BB9" s="259"/>
      <c r="BC9" s="237"/>
      <c r="BD9" s="238"/>
      <c r="BE9" s="239"/>
      <c r="BF9" s="500"/>
      <c r="BG9" s="422"/>
      <c r="BH9" s="240"/>
      <c r="BI9" s="241"/>
      <c r="BJ9" s="242"/>
      <c r="BK9" s="25"/>
      <c r="BL9" s="25"/>
      <c r="BM9" s="243"/>
      <c r="BN9" s="243"/>
      <c r="BO9" s="243"/>
      <c r="BP9" s="243"/>
      <c r="BQ9" s="243"/>
      <c r="BR9" s="243"/>
      <c r="BS9" s="243"/>
      <c r="BT9" s="243"/>
      <c r="BU9" s="243"/>
      <c r="BV9" s="25"/>
      <c r="BW9" s="76">
        <v>100</v>
      </c>
      <c r="CW9" s="343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</row>
    <row r="10" spans="1:177" s="67" customFormat="1" ht="9" customHeight="1" x14ac:dyDescent="0.2">
      <c r="C10" s="188"/>
      <c r="D10" s="188"/>
      <c r="E10" s="188"/>
      <c r="F10" s="211"/>
      <c r="G10" s="211"/>
      <c r="H10" s="189"/>
      <c r="I10" s="189"/>
      <c r="J10" s="190"/>
      <c r="K10" s="334"/>
      <c r="L10" s="334"/>
      <c r="M10" s="321" t="s">
        <v>300</v>
      </c>
      <c r="N10" s="321"/>
      <c r="O10" s="760"/>
      <c r="P10" s="221"/>
      <c r="Q10" s="228"/>
      <c r="R10" s="228"/>
      <c r="S10" s="228"/>
      <c r="T10" s="220"/>
      <c r="U10" s="220"/>
      <c r="V10" s="220"/>
      <c r="W10" s="262"/>
      <c r="X10" s="262"/>
      <c r="Y10" s="263"/>
      <c r="Z10" s="264"/>
      <c r="AA10" s="265"/>
      <c r="AB10" s="265"/>
      <c r="AC10" s="266"/>
      <c r="AD10" s="267"/>
      <c r="AE10" s="268"/>
      <c r="AF10" s="265"/>
      <c r="AG10" s="262"/>
      <c r="AH10" s="262"/>
      <c r="AI10" s="266"/>
      <c r="AJ10" s="267"/>
      <c r="AK10" s="268"/>
      <c r="AL10" s="265"/>
      <c r="AM10" s="269"/>
      <c r="AN10" s="263"/>
      <c r="AO10" s="269"/>
      <c r="AP10" s="265"/>
      <c r="AQ10" s="270">
        <v>0.03</v>
      </c>
      <c r="AR10" s="263">
        <v>0.03</v>
      </c>
      <c r="AS10" s="264"/>
      <c r="AT10" s="265"/>
      <c r="AU10" s="269">
        <v>0.03</v>
      </c>
      <c r="AV10" s="271"/>
      <c r="AW10" s="272"/>
      <c r="AX10" s="263"/>
      <c r="AY10" s="330"/>
      <c r="AZ10" s="272"/>
      <c r="BA10" s="263"/>
      <c r="BB10" s="228"/>
      <c r="BC10" s="273"/>
      <c r="BD10" s="273"/>
      <c r="BE10" s="273"/>
      <c r="BF10" s="273"/>
      <c r="BG10" s="273"/>
      <c r="BH10" s="273"/>
      <c r="BI10" s="273"/>
      <c r="BJ10" s="273"/>
      <c r="BK10" s="273"/>
      <c r="BL10" s="273"/>
      <c r="BM10" s="273"/>
      <c r="BN10" s="273"/>
      <c r="BO10" s="273"/>
      <c r="BP10" s="273"/>
      <c r="BQ10" s="273"/>
      <c r="BR10" s="273"/>
      <c r="BS10" s="273"/>
      <c r="BT10" s="273"/>
      <c r="BU10" s="273"/>
      <c r="BV10" s="273"/>
      <c r="BW10" s="323"/>
      <c r="BX10" s="228"/>
      <c r="BY10" s="274"/>
      <c r="BZ10" s="274"/>
      <c r="CA10" s="274"/>
      <c r="CB10" s="274"/>
      <c r="CC10" s="274"/>
      <c r="CD10" s="274"/>
      <c r="CE10" s="274"/>
      <c r="CF10" s="274"/>
      <c r="CG10" s="274"/>
      <c r="CH10" s="228"/>
      <c r="CI10" s="228"/>
      <c r="CJ10" s="575"/>
      <c r="CK10" s="228"/>
      <c r="CL10" s="274"/>
      <c r="CM10" s="274"/>
      <c r="CN10" s="274"/>
      <c r="CO10" s="274"/>
      <c r="CP10" s="274"/>
      <c r="CQ10" s="274"/>
      <c r="CR10" s="274"/>
      <c r="CS10" s="228"/>
      <c r="CT10" s="228"/>
      <c r="CU10" s="228"/>
      <c r="CV10" s="27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754"/>
      <c r="EK10" s="345"/>
      <c r="EL10" s="345"/>
      <c r="EM10" s="345"/>
      <c r="FU10" s="436"/>
    </row>
    <row r="11" spans="1:177" s="93" customFormat="1" x14ac:dyDescent="0.2">
      <c r="C11" s="93" t="s">
        <v>2146</v>
      </c>
      <c r="D11" s="53" t="s">
        <v>2147</v>
      </c>
      <c r="E11" s="454"/>
      <c r="F11" s="563"/>
      <c r="G11" s="528"/>
      <c r="H11" s="528"/>
      <c r="I11" s="528"/>
      <c r="J11" s="755"/>
      <c r="K11" s="563"/>
      <c r="L11" s="563"/>
      <c r="M11" s="368">
        <v>0.1</v>
      </c>
      <c r="N11" s="740">
        <f>IF(M11&lt;&gt;0,M11*Y11,0)</f>
        <v>0.11</v>
      </c>
      <c r="O11" s="763" t="str">
        <f>IF(P11&gt;0,P11+Q11+S11+T11+U11," ")</f>
        <v xml:space="preserve"> </v>
      </c>
      <c r="P11" s="756"/>
      <c r="Q11" s="756"/>
      <c r="R11" s="756"/>
      <c r="S11" s="756"/>
      <c r="T11" s="757" t="str">
        <f>IF(P11&gt;0,$T$2," ")</f>
        <v xml:space="preserve"> </v>
      </c>
      <c r="U11" s="757"/>
      <c r="V11" s="603" t="s">
        <v>106</v>
      </c>
      <c r="W11" s="9" t="str">
        <f>IF($O11&gt;0,$W$1," ")</f>
        <v xml:space="preserve"> </v>
      </c>
      <c r="X11" s="7" t="e">
        <f>SUM((O11-V11)/V11)</f>
        <v>#DIV/0!</v>
      </c>
      <c r="Y11" s="491">
        <v>1.05</v>
      </c>
      <c r="Z11" s="489"/>
      <c r="AA11" s="14" t="str">
        <f>IF(Z11=0," ",SUM((Y11-Z11)/Z11))</f>
        <v xml:space="preserve"> </v>
      </c>
      <c r="AB11" s="607">
        <f>IF(Y11=0," ",SUM(((Y11*(1-($W11+AB$2)))-$O11)/(Y11*(1-($W11+AB$2)))))</f>
        <v>1</v>
      </c>
      <c r="AC11" s="715">
        <f>IF(Y11&gt;0,ROUND((Y11+N11)/0.05,0)*0.05," ")</f>
        <v>1.1499999999999999</v>
      </c>
      <c r="AD11" s="493">
        <f>IF(Y11&gt;0,ROUND((+Y11*AD$1)/0.05,0)*0.05," ")</f>
        <v>1.05</v>
      </c>
      <c r="AE11" s="489"/>
      <c r="AF11" s="14" t="str">
        <f>IF(AE11=0," ",SUM((AD11-AE11)/AE11))</f>
        <v xml:space="preserve"> </v>
      </c>
      <c r="AG11" s="607">
        <f>IF(AD11=0," ",SUM(((AD11*(1-($W11+AG$2)))-$O11)/(AD11*(1-($W11+AG$2)))))</f>
        <v>1</v>
      </c>
      <c r="AH11" s="488">
        <f>IF(Y11&gt;0,ROUND((AD11+N11)/0.05,0)*0.05," ")</f>
        <v>1.1499999999999999</v>
      </c>
      <c r="AI11" s="716">
        <f>IF(Y11&gt;0,ROUND((Y11*AI$1)/0.05,0)*0.05," ")</f>
        <v>0.8</v>
      </c>
      <c r="AJ11" s="489"/>
      <c r="AK11" s="14" t="str">
        <f>IF(AJ11=0," ",SUM((AI11-AJ11)/AJ11))</f>
        <v xml:space="preserve"> </v>
      </c>
      <c r="AL11" s="607">
        <f>IF(AI11=0," ",SUM(((AI11*(1-($W11+AL$2)))-$O11)/(AI11*(1-($W11+AL$2)))))</f>
        <v>1</v>
      </c>
      <c r="AM11" s="592">
        <f>IF(Y11&gt;0,ROUND((AQ11*1.03)/0.05,0)*0.05," ")</f>
        <v>0.7</v>
      </c>
      <c r="AN11" s="489"/>
      <c r="AO11" s="14" t="str">
        <f>IF(AN11=0," ",SUM((AM11-AN11)/AN11))</f>
        <v xml:space="preserve"> </v>
      </c>
      <c r="AP11" s="607">
        <f>IF(AM11=0," ",SUM(((AM11*(1-($W11+AP$2)))-$O11)/(AM11*(1-($W11+AP$2)))))</f>
        <v>1</v>
      </c>
      <c r="AQ11" s="490">
        <f>IF(Y11&gt;0,ROUND((Y11*AQ$1)/0.05,0)*0.05," ")</f>
        <v>0.7</v>
      </c>
      <c r="AR11" s="489"/>
      <c r="AS11" s="14" t="str">
        <f>IF(AR11=0," ",SUM((AQ11-AR11)/AR11))</f>
        <v xml:space="preserve"> </v>
      </c>
      <c r="AT11" s="607">
        <f>IF(AQ11=0," ",SUM(((AQ11*(1-($W11+AT$2)))-$O11)/(AQ11*(1-($W11+AT$2)))))</f>
        <v>1</v>
      </c>
      <c r="AU11" s="496">
        <f>IF(Y11&gt;0,ROUND((AQ11+N11)/0.05,0)*0.05," ")</f>
        <v>0.8</v>
      </c>
      <c r="AV11" s="497">
        <f>IF(Y11&gt;0,ROUND((Y11*2)/0.5,0)*0.5-0.01," ")</f>
        <v>1.99</v>
      </c>
      <c r="AW11" s="288"/>
      <c r="AX11" s="498">
        <f>IF(Y11&gt;0,ROUND((Y11*1.3)/0.05,0)*0.05," ")</f>
        <v>1.35</v>
      </c>
      <c r="AY11" s="499"/>
      <c r="AZ11" s="499">
        <f>AY11*0.5</f>
        <v>0</v>
      </c>
      <c r="BA11" s="333"/>
      <c r="BB11" s="491">
        <f>IF($C11&lt;&gt;" ",$Y11," ")</f>
        <v>1.05</v>
      </c>
      <c r="BC11" s="492">
        <f>IF($C11&lt;&gt;" ",$AC11," ")</f>
        <v>1.1499999999999999</v>
      </c>
      <c r="BD11" s="493">
        <f>IF($C11&lt;&gt;" ",$AD11," ")</f>
        <v>1.05</v>
      </c>
      <c r="BE11" s="488">
        <f>IF($C11&lt;&gt;" ",$AH11," ")</f>
        <v>1.1499999999999999</v>
      </c>
      <c r="BF11" s="494">
        <f>IF($C11&lt;&gt;" ",$AI11," ")</f>
        <v>0.8</v>
      </c>
      <c r="BG11" s="495">
        <f>IF($C11&lt;&gt;" ",$AM11," ")</f>
        <v>0.7</v>
      </c>
      <c r="BH11" s="490">
        <f>IF($C11&lt;&gt;" ",$AQ11," ")</f>
        <v>0.7</v>
      </c>
      <c r="BI11" s="496">
        <f>IF($C11&lt;&gt;" ",$AU11," ")</f>
        <v>0.8</v>
      </c>
      <c r="BJ11" s="497">
        <f>IF($C11&lt;&gt;" ",$AV11," ")</f>
        <v>1.99</v>
      </c>
      <c r="BK11" s="385" t="str">
        <f>IF(BB11*0.9&gt;BH11, " ", "No")</f>
        <v xml:space="preserve"> </v>
      </c>
      <c r="BL11" s="385" t="str">
        <f>IF(BD11*0.9&gt;BH11, " ", "No")</f>
        <v xml:space="preserve"> </v>
      </c>
      <c r="BM11" s="604" t="str">
        <f>IF(BD11&gt;BB11,1," ")</f>
        <v xml:space="preserve"> </v>
      </c>
      <c r="BN11" s="604" t="str">
        <f>IF(BF11&gt;BD11,1," ")</f>
        <v xml:space="preserve"> </v>
      </c>
      <c r="BO11" s="604" t="str">
        <f>IF(BG11&gt;BF11,1," ")</f>
        <v xml:space="preserve"> </v>
      </c>
      <c r="BP11" s="604" t="str">
        <f>IF(BG11&lt;BH11,1," ")</f>
        <v xml:space="preserve"> </v>
      </c>
      <c r="BQ11" s="604" t="str">
        <f>IF(BG11&gt;BB11,1," ")</f>
        <v xml:space="preserve"> </v>
      </c>
      <c r="BR11" s="604"/>
      <c r="BS11" s="604"/>
      <c r="BT11" s="604"/>
      <c r="BU11" s="604"/>
      <c r="BV11" s="385"/>
      <c r="BW11" s="602">
        <f>IF(Y11&gt;0,$BW$9, " ")</f>
        <v>100</v>
      </c>
      <c r="BX11" s="244">
        <f>IF($BW11&gt;0,($BW11-Y11)/$BW11*100," ")</f>
        <v>98.95</v>
      </c>
      <c r="BY11" s="244">
        <f>IF($BW11&gt;0,($BW11-AC11)/$BW11*100," ")</f>
        <v>98.85</v>
      </c>
      <c r="BZ11" s="244">
        <f>IF($BW11&gt;0,($BW11-AD11)/$BW11*100," ")</f>
        <v>98.95</v>
      </c>
      <c r="CA11" s="244">
        <f>IF($BW11&gt;0,($BW11-AH11)/$BW11*100," ")</f>
        <v>98.85</v>
      </c>
      <c r="CB11" s="244">
        <f>IF($BW11&gt;0,($BW11-AI11)/$BW11*100," ")</f>
        <v>99.2</v>
      </c>
      <c r="CC11" s="244">
        <f>CB11</f>
        <v>99.2</v>
      </c>
      <c r="CD11" s="244">
        <f>IF($BW11&gt;0,($BW11-AM11)/$BW11*100," ")</f>
        <v>99.3</v>
      </c>
      <c r="CE11" s="244">
        <f>IF($BW11&gt;0,($BW11-AQ11)/$BW11*100," ")</f>
        <v>99.3</v>
      </c>
      <c r="CF11" s="244">
        <f>IF($BW11&gt;0,($BW11-AU11)/$BW11*100," ")</f>
        <v>99.2</v>
      </c>
      <c r="CG11" s="244">
        <f>IF($BW11&gt;0,($BW11-(Y11*2))/$BW11*100," ")</f>
        <v>97.9</v>
      </c>
      <c r="CH11" s="244">
        <f>IF($BW11&gt;0,($BW11-AX11)/$BW11*100," ")</f>
        <v>98.65</v>
      </c>
      <c r="CI11" s="244">
        <f>IF($Y11&gt;0,100," ")</f>
        <v>100</v>
      </c>
      <c r="CJ11" s="608"/>
      <c r="CK11" s="244">
        <f>IF($BW11&gt;0,($BW11-AK11)/$BW11*100," ")</f>
        <v>100</v>
      </c>
      <c r="CL11" s="244">
        <f>IF($BW11&gt;0,($BW11-AN11)/$BW11*100," ")</f>
        <v>100</v>
      </c>
      <c r="CM11" s="244">
        <f>IF($BW11&gt;0,($BW11-AO11)/$BW11*100," ")</f>
        <v>100</v>
      </c>
      <c r="CN11" s="244">
        <f>IF($BW11&gt;0,($BW11-AS11)/$BW11*100," ")</f>
        <v>100</v>
      </c>
      <c r="CO11" s="244">
        <f>IF($BW11&gt;0,($BW11-AT11)/$BW11*100," ")</f>
        <v>99</v>
      </c>
      <c r="CP11" s="244">
        <f>IF($BW11&gt;0,($BW11-AX11)/$BW11*100," ")</f>
        <v>98.65</v>
      </c>
      <c r="CQ11" s="244">
        <f>IF($BW11&gt;0,($BW11-BC11)/$BW11*100," ")</f>
        <v>98.85</v>
      </c>
      <c r="CR11" s="244">
        <f>IF($BW11&gt;0,($BW11-BG11)/$BW11*100," ")</f>
        <v>99.3</v>
      </c>
      <c r="CS11" s="244"/>
      <c r="CT11" s="244"/>
      <c r="CU11" s="244"/>
      <c r="CV11" s="244"/>
      <c r="CW11" s="347"/>
      <c r="CX11" s="338">
        <f t="shared" ref="CX11:EL11" si="0">IF($BW11&gt;0,$BB11," ")</f>
        <v>1.05</v>
      </c>
      <c r="CY11" s="338">
        <f>IF(CX11&gt;0,($BW11-CX11)/$BW11*100," ")</f>
        <v>98.95</v>
      </c>
      <c r="CZ11" s="338">
        <f t="shared" si="0"/>
        <v>1.05</v>
      </c>
      <c r="DA11" s="338">
        <f>IF(CZ11&gt;0,($BW11-CZ11)/$BW11*100," ")</f>
        <v>98.95</v>
      </c>
      <c r="DB11" s="338">
        <f t="shared" si="0"/>
        <v>1.05</v>
      </c>
      <c r="DC11" s="338">
        <f>IF(DB11&gt;0,($BW11-DB11)/$BW11*100," ")</f>
        <v>98.95</v>
      </c>
      <c r="DD11" s="338">
        <f t="shared" si="0"/>
        <v>1.05</v>
      </c>
      <c r="DE11" s="338">
        <f>IF(DD11&gt;0,($BW11-DD11)/$BW11*100," ")</f>
        <v>98.95</v>
      </c>
      <c r="DF11" s="338">
        <f t="shared" si="0"/>
        <v>1.05</v>
      </c>
      <c r="DG11" s="338">
        <f>IF(DF11&gt;0,($BW11-DF11)/$BW11*100," ")</f>
        <v>98.95</v>
      </c>
      <c r="DH11" s="338">
        <f t="shared" si="0"/>
        <v>1.05</v>
      </c>
      <c r="DI11" s="338">
        <f>IF(DH11&gt;0,($BW11-DH11)/$BW11*100," ")</f>
        <v>98.95</v>
      </c>
      <c r="DJ11" s="338">
        <f t="shared" si="0"/>
        <v>1.05</v>
      </c>
      <c r="DK11" s="338">
        <f>IF(DJ11&gt;0,($BW11-DJ11)/$BW11*100," ")</f>
        <v>98.95</v>
      </c>
      <c r="DL11" s="338">
        <f t="shared" si="0"/>
        <v>1.05</v>
      </c>
      <c r="DM11" s="338">
        <f>IF(DL11&gt;0,($BW11-DL11)/$BW11*100," ")</f>
        <v>98.95</v>
      </c>
      <c r="DN11" s="338">
        <f t="shared" si="0"/>
        <v>1.05</v>
      </c>
      <c r="DO11" s="338">
        <f>IF(DN11&gt;0,($BW11-DN11)/$BW11*100," ")</f>
        <v>98.95</v>
      </c>
      <c r="DP11" s="338">
        <f t="shared" si="0"/>
        <v>1.05</v>
      </c>
      <c r="DQ11" s="338">
        <f>IF(DP11&gt;0,($BW11-DP11)/$BW11*100," ")</f>
        <v>98.95</v>
      </c>
      <c r="DR11" s="338">
        <f t="shared" si="0"/>
        <v>1.05</v>
      </c>
      <c r="DS11" s="338">
        <f>IF(DR11&gt;0,($BW11-DR11)/$BW11*100," ")</f>
        <v>98.95</v>
      </c>
      <c r="DT11" s="338">
        <f t="shared" si="0"/>
        <v>1.05</v>
      </c>
      <c r="DU11" s="338">
        <f>IF(DT11&gt;0,($BW11-DT11)/$BW11*100," ")</f>
        <v>98.95</v>
      </c>
      <c r="DV11" s="338">
        <f t="shared" si="0"/>
        <v>1.05</v>
      </c>
      <c r="DW11" s="338">
        <f>IF(DV11&gt;0,($BW11-DV11)/$BW11*100," ")</f>
        <v>98.95</v>
      </c>
      <c r="DX11" s="338">
        <f t="shared" si="0"/>
        <v>1.05</v>
      </c>
      <c r="DY11" s="338">
        <f>IF(DX11&gt;0,($BW11-DX11)/$BW11*100," ")</f>
        <v>98.95</v>
      </c>
      <c r="DZ11" s="338">
        <f t="shared" si="0"/>
        <v>1.05</v>
      </c>
      <c r="EA11" s="338">
        <f>IF(DZ11&gt;0,($BW11-DZ11)/$BW11*100," ")</f>
        <v>98.95</v>
      </c>
      <c r="EB11" s="338">
        <f t="shared" si="0"/>
        <v>1.05</v>
      </c>
      <c r="EC11" s="338">
        <f>IF(EB11&gt;0,($BW11-EB11)/$BW11*100," ")</f>
        <v>98.95</v>
      </c>
      <c r="ED11" s="338">
        <f t="shared" si="0"/>
        <v>1.05</v>
      </c>
      <c r="EE11" s="338">
        <f>IF(ED11&gt;0,($BW11-ED11)/$BW11*100," ")</f>
        <v>98.95</v>
      </c>
      <c r="EF11" s="338">
        <f t="shared" si="0"/>
        <v>1.05</v>
      </c>
      <c r="EG11" s="338">
        <f>IF(EF11&gt;0,($BW11-EF11)/$BW11*100," ")</f>
        <v>98.95</v>
      </c>
      <c r="EH11" s="338">
        <f t="shared" si="0"/>
        <v>1.05</v>
      </c>
      <c r="EI11" s="338">
        <f>IF(EH11&gt;0,($BW11-EH11)/$BW11*100," ")</f>
        <v>98.95</v>
      </c>
      <c r="EJ11" s="338"/>
      <c r="EK11" s="338" t="str">
        <f>IF(EJ11&gt;0,($BW11-EJ11)/$BW11*100," ")</f>
        <v xml:space="preserve"> </v>
      </c>
      <c r="EL11" s="338">
        <f t="shared" si="0"/>
        <v>1.05</v>
      </c>
      <c r="EM11" s="338">
        <f>IF(EL11&gt;0,($BW11-EL11)/$BW11*100," ")</f>
        <v>98.95</v>
      </c>
    </row>
    <row r="12" spans="1:177" s="19" customFormat="1" x14ac:dyDescent="0.2">
      <c r="D12" s="392"/>
      <c r="E12" s="454"/>
      <c r="F12" s="207"/>
      <c r="G12" s="92"/>
      <c r="H12" s="26"/>
      <c r="I12" s="43"/>
      <c r="J12" s="89"/>
      <c r="K12" s="187"/>
      <c r="L12" s="187"/>
      <c r="M12" s="305"/>
      <c r="N12" s="305"/>
      <c r="O12" s="764"/>
      <c r="P12" s="219"/>
      <c r="Q12" s="219"/>
      <c r="R12" s="219"/>
      <c r="S12" s="219"/>
      <c r="T12" s="219"/>
      <c r="U12" s="219"/>
      <c r="V12" s="227"/>
      <c r="W12" s="9"/>
      <c r="X12" s="276"/>
      <c r="Y12" s="307"/>
      <c r="Z12" s="318"/>
      <c r="AA12" s="14"/>
      <c r="AB12" s="428"/>
      <c r="AC12" s="130"/>
      <c r="AD12" s="306"/>
      <c r="AE12" s="318"/>
      <c r="AF12" s="14"/>
      <c r="AG12" s="428"/>
      <c r="AH12" s="353"/>
      <c r="AI12" s="354"/>
      <c r="AJ12" s="318"/>
      <c r="AK12" s="304"/>
      <c r="AL12" s="428"/>
      <c r="AM12" s="495"/>
      <c r="AN12" s="489"/>
      <c r="AO12" s="304"/>
      <c r="AP12" s="428"/>
      <c r="AQ12" s="315"/>
      <c r="AR12" s="318"/>
      <c r="AS12" s="14"/>
      <c r="AT12" s="428"/>
      <c r="AU12" s="316"/>
      <c r="AV12" s="355"/>
      <c r="AW12" s="288"/>
      <c r="AX12" s="303"/>
      <c r="AY12" s="351"/>
      <c r="AZ12" s="351"/>
      <c r="BA12" s="33"/>
      <c r="BB12" s="259"/>
      <c r="BC12" s="237"/>
      <c r="BD12" s="238"/>
      <c r="BE12" s="239"/>
      <c r="BF12" s="500"/>
      <c r="BG12" s="422"/>
      <c r="BH12" s="240"/>
      <c r="BI12" s="241"/>
      <c r="BJ12" s="242"/>
      <c r="BK12" s="33"/>
      <c r="BL12" s="33"/>
      <c r="BM12" s="243" t="str">
        <f>IF((BB12-Event!BB12)&gt;=0," ",1)</f>
        <v xml:space="preserve"> </v>
      </c>
      <c r="BN12" s="243" t="str">
        <f>IF((BC12-Event!BC12)&gt;=0," ",1)</f>
        <v xml:space="preserve"> </v>
      </c>
      <c r="BO12" s="243" t="str">
        <f>IF((BD12-Event!BD12)&gt;=0," ",1)</f>
        <v xml:space="preserve"> </v>
      </c>
      <c r="BP12" s="243" t="str">
        <f>IF((BE12-Event!BE12)&gt;=0," ",1)</f>
        <v xml:space="preserve"> </v>
      </c>
      <c r="BQ12" s="243" t="str">
        <f>IF((BF12-Event!BF12)&gt;=0," ",1)</f>
        <v xml:space="preserve"> </v>
      </c>
      <c r="BR12" s="243" t="str">
        <f>IF((BG12-Event!BG12)&gt;=0," ",1)</f>
        <v xml:space="preserve"> </v>
      </c>
      <c r="BS12" s="243" t="str">
        <f>IF((BH12-Event!BH12)&gt;=0," ",1)</f>
        <v xml:space="preserve"> </v>
      </c>
      <c r="BT12" s="243" t="str">
        <f>IF((BI12-Event!BI12)&gt;=0," ",1)</f>
        <v xml:space="preserve"> </v>
      </c>
      <c r="BU12" s="243" t="str">
        <f>IF((BJ12-Event!BJ12)&gt;=0," ",1)</f>
        <v xml:space="preserve"> </v>
      </c>
      <c r="BV12" s="25"/>
      <c r="BW12" s="76"/>
      <c r="BX12" s="244" t="str">
        <f>IF($BW12&gt;0,($BW12-Y12)/$BW12*100," ")</f>
        <v xml:space="preserve"> </v>
      </c>
      <c r="BY12" s="244"/>
      <c r="BZ12" s="244"/>
      <c r="CA12" s="244"/>
      <c r="CB12" s="244"/>
      <c r="CC12" s="244" t="str">
        <f>IF($BW12&gt;0,CB12," ")</f>
        <v xml:space="preserve"> </v>
      </c>
      <c r="CD12" s="244"/>
      <c r="CE12" s="244"/>
      <c r="CF12" s="244"/>
      <c r="CG12" s="244" t="str">
        <f>IF($BW12&gt;0,($BW12-(Y12*2))/$BW12*100," ")</f>
        <v xml:space="preserve"> </v>
      </c>
      <c r="CH12" s="244"/>
      <c r="CI12" s="244" t="str">
        <f>IF($Y12&gt;0,100," ")</f>
        <v xml:space="preserve"> </v>
      </c>
      <c r="CJ12" s="570"/>
      <c r="CK12" s="244" t="str">
        <f>IF($BW12&gt;0,($BW12-AK12)/$BW12*100," ")</f>
        <v xml:space="preserve"> </v>
      </c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347"/>
      <c r="CX12" s="338" t="str">
        <f>IF($BW12&gt;0,$BB12," ")</f>
        <v xml:space="preserve"> </v>
      </c>
      <c r="CY12" s="338" t="str">
        <f>IF(CX12&gt;0,($BW12-CX12)/$BW12*100," ")</f>
        <v xml:space="preserve"> </v>
      </c>
      <c r="CZ12" s="338" t="str">
        <f>IF($BW12&gt;0,$BB12," ")</f>
        <v xml:space="preserve"> </v>
      </c>
      <c r="DA12" s="338" t="str">
        <f>IF(CZ12&gt;0,($BW12-CZ12)/$BW12*100," ")</f>
        <v xml:space="preserve"> </v>
      </c>
      <c r="DB12" s="745"/>
      <c r="DC12" s="338" t="str">
        <f>IF(DB12&gt;0,($BW12-DB12)/$BW12*100," ")</f>
        <v xml:space="preserve"> </v>
      </c>
      <c r="DD12" s="745"/>
      <c r="DE12" s="338" t="str">
        <f>IF(DD12&gt;0,($BW12-DD12)/$BW12*100," ")</f>
        <v xml:space="preserve"> </v>
      </c>
      <c r="DF12" s="745"/>
      <c r="DG12" s="338" t="str">
        <f>IF(DF12&gt;0,($BW12-DF12)/$BW12*100," ")</f>
        <v xml:space="preserve"> </v>
      </c>
      <c r="DH12" s="338" t="str">
        <f>IF($BW12&gt;0,$BB12," ")</f>
        <v xml:space="preserve"> </v>
      </c>
      <c r="DI12" s="338" t="str">
        <f>IF(DH12&gt;0,($BW12-DH12)/$BW12*100," ")</f>
        <v xml:space="preserve"> </v>
      </c>
      <c r="DJ12" s="745" t="s">
        <v>2183</v>
      </c>
      <c r="DK12" s="338" t="str">
        <f>IF(DJ12&gt;0,($BW12-DJ12)/$BW12*100," ")</f>
        <v xml:space="preserve"> </v>
      </c>
      <c r="DL12" s="745"/>
      <c r="DM12" s="338" t="str">
        <f>IF(DL12&gt;0,($BW12-DL12)/$BW12*100," ")</f>
        <v xml:space="preserve"> </v>
      </c>
      <c r="DN12" s="745"/>
      <c r="DO12" s="338" t="str">
        <f>IF(DN12&gt;0,($BW12-DN12)/$BW12*100," ")</f>
        <v xml:space="preserve"> </v>
      </c>
      <c r="DP12" s="745"/>
      <c r="DQ12" s="338" t="str">
        <f>IF(DP12&gt;0,($BW12-DP12)/$BW12*100," ")</f>
        <v xml:space="preserve"> </v>
      </c>
      <c r="DR12" s="338" t="str">
        <f>IF($BW12&gt;0,$BB12," ")</f>
        <v xml:space="preserve"> </v>
      </c>
      <c r="DS12" s="338" t="str">
        <f>IF(DR12&gt;0,($BW12-DR12)/$BW12*100," ")</f>
        <v xml:space="preserve"> </v>
      </c>
      <c r="DT12" s="338" t="str">
        <f>IF($BW12&gt;0,$BB12," ")</f>
        <v xml:space="preserve"> </v>
      </c>
      <c r="DU12" s="338" t="str">
        <f>IF(DT12&gt;0,($BW12-DT12)/$BW12*100," ")</f>
        <v xml:space="preserve"> </v>
      </c>
      <c r="DV12" s="338" t="str">
        <f>IF($BW12&gt;0,$BB12," ")</f>
        <v xml:space="preserve"> </v>
      </c>
      <c r="DW12" s="338" t="str">
        <f>IF(DV12&gt;0,($BW12-DV12)/$BW12*100," ")</f>
        <v xml:space="preserve"> </v>
      </c>
      <c r="DX12" s="745" t="s">
        <v>2180</v>
      </c>
      <c r="DY12" s="338" t="str">
        <f>IF(DX12&gt;0,($BW12-DX12)/$BW12*100," ")</f>
        <v xml:space="preserve"> </v>
      </c>
      <c r="DZ12" s="338" t="str">
        <f>IF($BW12&gt;0,$BB12," ")</f>
        <v xml:space="preserve"> </v>
      </c>
      <c r="EA12" s="338" t="str">
        <f>IF(DZ12&gt;0,($BW12-DZ12)/$BW12*100," ")</f>
        <v xml:space="preserve"> </v>
      </c>
      <c r="EB12" s="745"/>
      <c r="EC12" s="338" t="str">
        <f>IF(EB12&gt;0,($BW12-EB12)/$BW12*100," ")</f>
        <v xml:space="preserve"> </v>
      </c>
      <c r="ED12" s="745"/>
      <c r="EE12" s="338" t="str">
        <f>IF(ED12&gt;0,($BW12-ED12)/$BW12*100," ")</f>
        <v xml:space="preserve"> </v>
      </c>
      <c r="EF12" s="745"/>
      <c r="EG12" s="338" t="str">
        <f>IF(EF12&gt;0,($BW12-EF12)/$BW12*100," ")</f>
        <v xml:space="preserve"> </v>
      </c>
      <c r="EH12" s="338" t="str">
        <f>IF($BW12&gt;0,$BB12," ")</f>
        <v xml:space="preserve"> </v>
      </c>
      <c r="EI12" s="338" t="str">
        <f>IF(EH12&gt;0,($BW12-EH12)/$BW12*100," ")</f>
        <v xml:space="preserve"> </v>
      </c>
      <c r="EJ12" s="745"/>
      <c r="EK12" s="338" t="str">
        <f>IF(EJ12&gt;0,($BW12-EJ12)/$BW12*100," ")</f>
        <v xml:space="preserve"> </v>
      </c>
      <c r="EL12" s="745"/>
      <c r="EM12" s="338" t="str">
        <f>IF(EL12&gt;0,($BW12-EL12)/$BW12*100," ")</f>
        <v xml:space="preserve"> </v>
      </c>
      <c r="FU12" s="81"/>
    </row>
    <row r="13" spans="1:177" s="19" customFormat="1" ht="11.25" customHeight="1" x14ac:dyDescent="0.2">
      <c r="D13" s="44"/>
      <c r="E13" s="449"/>
      <c r="F13" s="207"/>
      <c r="G13" s="92"/>
      <c r="H13" s="36"/>
      <c r="I13" s="43"/>
      <c r="J13" s="89"/>
      <c r="K13" s="216"/>
      <c r="L13" s="216"/>
      <c r="M13" s="224"/>
      <c r="N13" s="224"/>
      <c r="O13" s="762"/>
      <c r="P13" s="223"/>
      <c r="Q13" s="33"/>
      <c r="R13" s="33"/>
      <c r="S13" s="33"/>
      <c r="T13" s="222"/>
      <c r="U13" s="222"/>
      <c r="V13" s="227"/>
      <c r="W13" s="276"/>
      <c r="X13" s="276"/>
      <c r="Y13" s="277"/>
      <c r="Z13" s="308"/>
      <c r="AA13" s="64"/>
      <c r="AB13" s="304"/>
      <c r="AC13" s="279"/>
      <c r="AD13" s="306"/>
      <c r="AE13" s="318"/>
      <c r="AF13" s="64"/>
      <c r="AG13" s="304"/>
      <c r="AH13" s="281"/>
      <c r="AI13" s="282"/>
      <c r="AJ13" s="382"/>
      <c r="AK13" s="318"/>
      <c r="AL13" s="304"/>
      <c r="AM13" s="283"/>
      <c r="AN13" s="325"/>
      <c r="AO13" s="308"/>
      <c r="AP13" s="304"/>
      <c r="AQ13" s="285"/>
      <c r="AR13" s="325"/>
      <c r="AS13" s="278"/>
      <c r="AT13" s="304"/>
      <c r="AU13" s="286"/>
      <c r="AV13" s="287"/>
      <c r="AW13" s="288"/>
      <c r="AX13" s="289"/>
      <c r="AY13" s="331"/>
      <c r="AZ13" s="288"/>
      <c r="BA13" s="284"/>
      <c r="BB13" s="290"/>
      <c r="BC13" s="291"/>
      <c r="BD13" s="292"/>
      <c r="BE13" s="293"/>
      <c r="BF13" s="507"/>
      <c r="BG13" s="510"/>
      <c r="BH13" s="294"/>
      <c r="BI13" s="295"/>
      <c r="BJ13" s="296"/>
      <c r="BK13" s="297"/>
      <c r="BL13" s="297"/>
      <c r="BM13" s="243" t="str">
        <f>IF((BB13-Event!BB13)&gt;=0," ",1)</f>
        <v xml:space="preserve"> </v>
      </c>
      <c r="BN13" s="243" t="str">
        <f>IF((BC13-Event!BC13)&gt;=0," ",1)</f>
        <v xml:space="preserve"> </v>
      </c>
      <c r="BO13" s="243" t="str">
        <f>IF((BD13-Event!BD13)&gt;=0," ",1)</f>
        <v xml:space="preserve"> </v>
      </c>
      <c r="BP13" s="243" t="str">
        <f>IF((BE13-Event!BE13)&gt;=0," ",1)</f>
        <v xml:space="preserve"> </v>
      </c>
      <c r="BQ13" s="243" t="str">
        <f>IF((BF13-Event!BF13)&gt;=0," ",1)</f>
        <v xml:space="preserve"> </v>
      </c>
      <c r="BR13" s="243" t="str">
        <f>IF((BG13-Event!BG13)&gt;=0," ",1)</f>
        <v xml:space="preserve"> </v>
      </c>
      <c r="BS13" s="243" t="str">
        <f>IF((BH13-Event!BH13)&gt;=0," ",1)</f>
        <v xml:space="preserve"> </v>
      </c>
      <c r="BT13" s="243" t="str">
        <f>IF((BI13-Event!BI13)&gt;=0," ",1)</f>
        <v xml:space="preserve"> </v>
      </c>
      <c r="BU13" s="243" t="str">
        <f>IF((BJ13-Event!BJ13)&gt;=0," ",1)</f>
        <v xml:space="preserve"> </v>
      </c>
      <c r="BV13" s="297"/>
      <c r="BW13" s="292"/>
      <c r="BX13" s="33"/>
      <c r="BY13" s="299"/>
      <c r="BZ13" s="299"/>
      <c r="CA13" s="299"/>
      <c r="CB13" s="299"/>
      <c r="CC13" s="299"/>
      <c r="CD13" s="299"/>
      <c r="CE13" s="299"/>
      <c r="CF13" s="299"/>
      <c r="CG13" s="299"/>
      <c r="CH13" s="33"/>
      <c r="CI13" s="244" t="str">
        <f>IF($Y13&gt;0,100," ")</f>
        <v xml:space="preserve"> </v>
      </c>
      <c r="CJ13" s="570"/>
      <c r="CK13" s="33"/>
      <c r="CL13" s="299"/>
      <c r="CM13" s="299"/>
      <c r="CN13" s="299"/>
      <c r="CO13" s="299"/>
      <c r="CP13" s="299"/>
      <c r="CQ13" s="299"/>
      <c r="CR13" s="299"/>
      <c r="CS13" s="244"/>
      <c r="CT13" s="244"/>
      <c r="CU13" s="244"/>
      <c r="CV13" s="300"/>
      <c r="CW13" s="346"/>
      <c r="CX13" s="338" t="str">
        <f>IF(Event!CX13&gt;0,$BB13," ")</f>
        <v xml:space="preserve"> </v>
      </c>
      <c r="CY13" s="338" t="str">
        <f>IF(CX13&gt;0,($BW13-CX13)/$BW13*100," ")</f>
        <v xml:space="preserve"> </v>
      </c>
      <c r="CZ13" s="338" t="str">
        <f>IF(Event!CZ13&gt;0,$BB13," ")</f>
        <v xml:space="preserve"> </v>
      </c>
      <c r="DA13" s="338" t="str">
        <f>IF(CZ13&gt;0,($BW13-CZ13)/$BW13*100," ")</f>
        <v xml:space="preserve"> </v>
      </c>
      <c r="DB13" s="745"/>
      <c r="DC13" s="338" t="str">
        <f>IF(DB13&gt;0,($BW13-DB13)/$BW13*100," ")</f>
        <v xml:space="preserve"> </v>
      </c>
      <c r="DD13" s="745"/>
      <c r="DE13" s="745"/>
      <c r="DF13" s="745"/>
      <c r="DG13" s="338" t="str">
        <f>IF(DF13&gt;0,($BW13-DF13)/$BW13*100," ")</f>
        <v xml:space="preserve"> </v>
      </c>
      <c r="DH13" s="338" t="str">
        <f>IF(Event!DH13&gt;0,$BB13," ")</f>
        <v xml:space="preserve"> </v>
      </c>
      <c r="DI13" s="338" t="str">
        <f>IF(DH13&gt;0,($BW13-DH13)/$BW13*100," ")</f>
        <v xml:space="preserve"> </v>
      </c>
      <c r="DJ13" s="745"/>
      <c r="DK13" s="338" t="str">
        <f>IF(DJ13&gt;0,($BW13-DJ13)/$BW13*100," ")</f>
        <v xml:space="preserve"> </v>
      </c>
      <c r="DL13" s="745"/>
      <c r="DM13" s="338" t="str">
        <f>IF(DL13&gt;0,($BW13-DL13)/$BW13*100," ")</f>
        <v xml:space="preserve"> </v>
      </c>
      <c r="DN13" s="745"/>
      <c r="DO13" s="338" t="str">
        <f>IF(DN13&gt;0,($BW13-DN13)/$BW13*100," ")</f>
        <v xml:space="preserve"> </v>
      </c>
      <c r="DP13" s="745"/>
      <c r="DQ13" s="338" t="str">
        <f>IF(DP13&gt;0,($BW13-DP13)/$BW13*100," ")</f>
        <v xml:space="preserve"> </v>
      </c>
      <c r="DR13" s="338" t="str">
        <f>IF($BW13&gt;0,$BB13," ")</f>
        <v xml:space="preserve"> </v>
      </c>
      <c r="DS13" s="338" t="str">
        <f>IF(DR13&gt;0,($BW13-DR13)/$BW13*100," ")</f>
        <v xml:space="preserve"> </v>
      </c>
      <c r="DT13" s="338" t="str">
        <f>IF($BW13&gt;0,$BB13," ")</f>
        <v xml:space="preserve"> </v>
      </c>
      <c r="DU13" s="338" t="str">
        <f>IF(DT13&gt;0,($BW13-DT13)/$BW13*100," ")</f>
        <v xml:space="preserve"> </v>
      </c>
      <c r="DV13" s="338" t="str">
        <f>IF($BW13&gt;0,$BB13," ")</f>
        <v xml:space="preserve"> </v>
      </c>
      <c r="DW13" s="338" t="str">
        <f>IF(DV13&gt;0,($BW13-DV13)/$BW13*100," ")</f>
        <v xml:space="preserve"> </v>
      </c>
      <c r="DX13" s="745" t="s">
        <v>2181</v>
      </c>
      <c r="DY13" s="338" t="str">
        <f>IF(DX13&gt;0,($BW13-DX13)/$BW13*100," ")</f>
        <v xml:space="preserve"> </v>
      </c>
      <c r="DZ13" s="338" t="str">
        <f>IF($BW13&gt;0,$BB13," ")</f>
        <v xml:space="preserve"> </v>
      </c>
      <c r="EA13" s="338" t="str">
        <f>IF(DZ13&gt;0,($BW13-DZ13)/$BW13*100," ")</f>
        <v xml:space="preserve"> </v>
      </c>
      <c r="EB13" s="745"/>
      <c r="EC13" s="338" t="str">
        <f>IF(EB13&gt;0,($BW13-EB13)/$BW13*100," ")</f>
        <v xml:space="preserve"> </v>
      </c>
      <c r="ED13" s="745"/>
      <c r="EE13" s="338" t="str">
        <f>IF(ED13&gt;0,($BW13-ED13)/$BW13*100," ")</f>
        <v xml:space="preserve"> </v>
      </c>
      <c r="EF13" s="745"/>
      <c r="EG13" s="338" t="str">
        <f>IF(EF13&gt;0,($BW13-EF13)/$BW13*100," ")</f>
        <v xml:space="preserve"> </v>
      </c>
      <c r="EH13" s="338" t="str">
        <f>IF(Event!EH13&gt;0,$BB13," ")</f>
        <v xml:space="preserve"> </v>
      </c>
      <c r="EI13" s="338" t="str">
        <f>IF(EH13&gt;0,($BW13-EH13)/$BW13*100," ")</f>
        <v xml:space="preserve"> </v>
      </c>
      <c r="EJ13" s="338" t="str">
        <f>IF($BW13&gt;0,$BB13," ")</f>
        <v xml:space="preserve"> </v>
      </c>
      <c r="EK13" s="338" t="str">
        <f>IF(EJ13&gt;0,($BW13-EJ13)/$BW13*100," ")</f>
        <v xml:space="preserve"> </v>
      </c>
      <c r="EL13" s="745"/>
      <c r="EM13" s="338" t="str">
        <f>IF(EL13&gt;0,($BW13-EL13)/$BW13*100," ")</f>
        <v xml:space="preserve"> </v>
      </c>
      <c r="FU13" s="81"/>
    </row>
    <row r="14" spans="1:177" s="198" customFormat="1" ht="12.75" x14ac:dyDescent="0.2">
      <c r="FU14" s="617"/>
    </row>
    <row r="15" spans="1:177" s="67" customFormat="1" x14ac:dyDescent="0.2">
      <c r="FU15" s="80"/>
    </row>
    <row r="16" spans="1:177" s="67" customFormat="1" x14ac:dyDescent="0.2">
      <c r="FU16" s="80"/>
    </row>
    <row r="17" spans="177:177" s="67" customFormat="1" x14ac:dyDescent="0.2">
      <c r="FU17" s="80"/>
    </row>
    <row r="18" spans="177:177" s="67" customFormat="1" x14ac:dyDescent="0.2">
      <c r="FU18" s="80"/>
    </row>
    <row r="19" spans="177:177" s="67" customFormat="1" x14ac:dyDescent="0.2">
      <c r="FU19" s="80"/>
    </row>
    <row r="20" spans="177:177" s="67" customFormat="1" x14ac:dyDescent="0.2">
      <c r="FU20" s="80"/>
    </row>
    <row r="21" spans="177:177" s="67" customFormat="1" x14ac:dyDescent="0.2">
      <c r="FU21" s="80"/>
    </row>
    <row r="22" spans="177:177" s="67" customFormat="1" x14ac:dyDescent="0.2">
      <c r="FU22" s="80"/>
    </row>
    <row r="23" spans="177:177" s="67" customFormat="1" x14ac:dyDescent="0.2">
      <c r="FU23" s="80"/>
    </row>
    <row r="24" spans="177:177" s="67" customFormat="1" x14ac:dyDescent="0.2">
      <c r="FU24" s="80"/>
    </row>
    <row r="25" spans="177:177" s="67" customFormat="1" x14ac:dyDescent="0.2">
      <c r="FU25" s="80"/>
    </row>
    <row r="26" spans="177:177" s="198" customFormat="1" ht="12.75" x14ac:dyDescent="0.2">
      <c r="FU26" s="617"/>
    </row>
    <row r="27" spans="177:177" s="67" customFormat="1" x14ac:dyDescent="0.2">
      <c r="FU27" s="80"/>
    </row>
    <row r="28" spans="177:177" s="67" customFormat="1" x14ac:dyDescent="0.2">
      <c r="FU28" s="80"/>
    </row>
    <row r="29" spans="177:177" s="67" customFormat="1" x14ac:dyDescent="0.2">
      <c r="FU29" s="80"/>
    </row>
    <row r="30" spans="177:177" s="67" customFormat="1" x14ac:dyDescent="0.2">
      <c r="FU30" s="80"/>
    </row>
    <row r="31" spans="177:177" s="67" customFormat="1" x14ac:dyDescent="0.2">
      <c r="FU31" s="80"/>
    </row>
    <row r="32" spans="177:177" s="67" customFormat="1" x14ac:dyDescent="0.2">
      <c r="FU32" s="80"/>
    </row>
    <row r="33" spans="177:177" s="67" customFormat="1" x14ac:dyDescent="0.2">
      <c r="FU33" s="80"/>
    </row>
    <row r="34" spans="177:177" s="198" customFormat="1" ht="12.75" x14ac:dyDescent="0.2">
      <c r="FU34" s="617"/>
    </row>
    <row r="38" spans="177:177" s="67" customFormat="1" x14ac:dyDescent="0.2">
      <c r="FU38" s="80"/>
    </row>
    <row r="39" spans="177:177" s="67" customFormat="1" x14ac:dyDescent="0.2">
      <c r="FU39" s="80"/>
    </row>
    <row r="40" spans="177:177" s="67" customFormat="1" x14ac:dyDescent="0.2">
      <c r="FU40" s="80"/>
    </row>
    <row r="41" spans="177:177" s="67" customFormat="1" x14ac:dyDescent="0.2">
      <c r="FU41" s="80"/>
    </row>
    <row r="42" spans="177:177" s="67" customFormat="1" x14ac:dyDescent="0.2">
      <c r="FU42" s="80"/>
    </row>
    <row r="43" spans="177:177" s="67" customFormat="1" x14ac:dyDescent="0.2">
      <c r="FU43" s="80"/>
    </row>
    <row r="44" spans="177:177" s="67" customFormat="1" x14ac:dyDescent="0.2">
      <c r="FU44" s="80"/>
    </row>
    <row r="45" spans="177:177" s="67" customFormat="1" x14ac:dyDescent="0.2">
      <c r="FU45" s="80"/>
    </row>
    <row r="48" spans="177:177" s="67" customFormat="1" x14ac:dyDescent="0.2">
      <c r="FU48" s="80"/>
    </row>
    <row r="49" spans="177:177" s="67" customFormat="1" x14ac:dyDescent="0.2">
      <c r="FU49" s="80"/>
    </row>
    <row r="50" spans="177:177" s="67" customFormat="1" x14ac:dyDescent="0.2">
      <c r="FU50" s="80"/>
    </row>
    <row r="51" spans="177:177" s="67" customFormat="1" x14ac:dyDescent="0.2">
      <c r="FU51" s="80"/>
    </row>
    <row r="55" spans="177:177" s="67" customFormat="1" x14ac:dyDescent="0.2">
      <c r="FU55" s="80"/>
    </row>
    <row r="56" spans="177:177" s="67" customFormat="1" x14ac:dyDescent="0.2">
      <c r="FU56" s="80"/>
    </row>
    <row r="57" spans="177:177" s="67" customFormat="1" x14ac:dyDescent="0.2">
      <c r="FU57" s="80"/>
    </row>
    <row r="61" spans="177:177" s="67" customFormat="1" x14ac:dyDescent="0.2">
      <c r="FU61" s="80"/>
    </row>
    <row r="62" spans="177:177" s="67" customFormat="1" x14ac:dyDescent="0.2">
      <c r="FU62" s="80"/>
    </row>
    <row r="63" spans="177:177" s="67" customFormat="1" x14ac:dyDescent="0.2">
      <c r="FU63" s="80"/>
    </row>
    <row r="64" spans="177:177" s="67" customFormat="1" x14ac:dyDescent="0.2">
      <c r="FU64" s="80"/>
    </row>
    <row r="65" spans="177:177" s="67" customFormat="1" x14ac:dyDescent="0.2">
      <c r="FU65" s="80"/>
    </row>
    <row r="66" spans="177:177" s="67" customFormat="1" x14ac:dyDescent="0.2">
      <c r="FU66" s="80"/>
    </row>
    <row r="68" spans="177:177" s="67" customFormat="1" x14ac:dyDescent="0.2">
      <c r="FU68" s="80"/>
    </row>
    <row r="69" spans="177:177" s="67" customFormat="1" x14ac:dyDescent="0.2">
      <c r="FU69" s="80"/>
    </row>
    <row r="70" spans="177:177" s="67" customFormat="1" x14ac:dyDescent="0.2">
      <c r="FU70" s="80"/>
    </row>
    <row r="71" spans="177:177" s="67" customFormat="1" x14ac:dyDescent="0.2">
      <c r="FU71" s="80"/>
    </row>
    <row r="72" spans="177:177" s="67" customFormat="1" x14ac:dyDescent="0.2">
      <c r="FU72" s="80"/>
    </row>
    <row r="73" spans="177:177" s="67" customFormat="1" ht="12" customHeight="1" x14ac:dyDescent="0.2">
      <c r="FU73" s="80"/>
    </row>
    <row r="74" spans="177:177" s="67" customFormat="1" x14ac:dyDescent="0.2">
      <c r="FU74" s="80"/>
    </row>
    <row r="75" spans="177:177" s="67" customFormat="1" x14ac:dyDescent="0.2">
      <c r="FU75" s="80"/>
    </row>
    <row r="77" spans="177:177" ht="12" customHeight="1" x14ac:dyDescent="0.2"/>
    <row r="81" spans="177:177" s="67" customFormat="1" x14ac:dyDescent="0.2">
      <c r="FU81" s="80"/>
    </row>
    <row r="85" spans="177:177" s="67" customFormat="1" x14ac:dyDescent="0.2">
      <c r="FU85" s="80"/>
    </row>
    <row r="87" spans="177:177" s="198" customFormat="1" ht="12.75" x14ac:dyDescent="0.2">
      <c r="FU87" s="617"/>
    </row>
    <row r="90" spans="177:177" s="67" customFormat="1" x14ac:dyDescent="0.2">
      <c r="FU90" s="80"/>
    </row>
    <row r="91" spans="177:177" s="67" customFormat="1" x14ac:dyDescent="0.2">
      <c r="FU91" s="80"/>
    </row>
    <row r="102" spans="177:177" s="67" customFormat="1" x14ac:dyDescent="0.2">
      <c r="FU102" s="80"/>
    </row>
    <row r="103" spans="177:177" s="67" customFormat="1" x14ac:dyDescent="0.2">
      <c r="FU103" s="80"/>
    </row>
    <row r="104" spans="177:177" s="198" customFormat="1" ht="12.75" x14ac:dyDescent="0.2">
      <c r="FU104" s="617"/>
    </row>
    <row r="106" spans="177:177" s="67" customFormat="1" x14ac:dyDescent="0.2">
      <c r="FU106" s="80"/>
    </row>
    <row r="112" spans="177:177" ht="10.5" customHeight="1" x14ac:dyDescent="0.2"/>
    <row r="114" spans="177:177" s="67" customFormat="1" x14ac:dyDescent="0.2">
      <c r="FU114" s="80"/>
    </row>
    <row r="115" spans="177:177" ht="10.5" customHeight="1" x14ac:dyDescent="0.2"/>
    <row r="116" spans="177:177" s="67" customFormat="1" x14ac:dyDescent="0.2">
      <c r="FU116" s="80"/>
    </row>
    <row r="117" spans="177:177" s="67" customFormat="1" x14ac:dyDescent="0.2">
      <c r="FU117" s="80"/>
    </row>
    <row r="118" spans="177:177" s="67" customFormat="1" x14ac:dyDescent="0.2">
      <c r="FU118" s="80"/>
    </row>
    <row r="120" spans="177:177" s="67" customFormat="1" x14ac:dyDescent="0.2">
      <c r="FU120" s="80"/>
    </row>
    <row r="121" spans="177:177" ht="10.5" customHeight="1" x14ac:dyDescent="0.2"/>
    <row r="122" spans="177:177" s="67" customFormat="1" x14ac:dyDescent="0.2">
      <c r="FU122" s="80"/>
    </row>
    <row r="124" spans="177:177" s="67" customFormat="1" x14ac:dyDescent="0.2">
      <c r="FU124" s="80"/>
    </row>
    <row r="125" spans="177:177" s="67" customFormat="1" x14ac:dyDescent="0.2">
      <c r="FU125" s="80"/>
    </row>
    <row r="126" spans="177:177" s="198" customFormat="1" ht="12.75" x14ac:dyDescent="0.2">
      <c r="FU126" s="617"/>
    </row>
    <row r="131" spans="177:177" s="67" customFormat="1" x14ac:dyDescent="0.2">
      <c r="FU131" s="80"/>
    </row>
    <row r="132" spans="177:177" s="67" customFormat="1" x14ac:dyDescent="0.2">
      <c r="FU132" s="80"/>
    </row>
    <row r="133" spans="177:177" s="67" customFormat="1" x14ac:dyDescent="0.2">
      <c r="FU133" s="80"/>
    </row>
    <row r="134" spans="177:177" s="67" customFormat="1" x14ac:dyDescent="0.2">
      <c r="FU134" s="80"/>
    </row>
    <row r="136" spans="177:177" s="67" customFormat="1" x14ac:dyDescent="0.2">
      <c r="FU136" s="80"/>
    </row>
    <row r="137" spans="177:177" s="67" customFormat="1" x14ac:dyDescent="0.2">
      <c r="FU137" s="80"/>
    </row>
    <row r="140" spans="177:177" s="198" customFormat="1" ht="12.75" x14ac:dyDescent="0.2">
      <c r="FU140" s="617"/>
    </row>
    <row r="145" spans="177:177" s="67" customFormat="1" x14ac:dyDescent="0.2">
      <c r="FU145" s="80"/>
    </row>
    <row r="146" spans="177:177" s="67" customFormat="1" x14ac:dyDescent="0.2">
      <c r="FU146" s="80"/>
    </row>
    <row r="147" spans="177:177" s="67" customFormat="1" x14ac:dyDescent="0.2">
      <c r="FU147" s="80"/>
    </row>
    <row r="149" spans="177:177" s="67" customFormat="1" x14ac:dyDescent="0.2">
      <c r="FU149" s="80"/>
    </row>
    <row r="150" spans="177:177" s="67" customFormat="1" x14ac:dyDescent="0.2">
      <c r="FU150" s="80"/>
    </row>
    <row r="151" spans="177:177" s="67" customFormat="1" x14ac:dyDescent="0.2">
      <c r="FU151" s="80"/>
    </row>
    <row r="152" spans="177:177" s="67" customFormat="1" x14ac:dyDescent="0.2">
      <c r="FU152" s="80"/>
    </row>
    <row r="153" spans="177:177" s="67" customFormat="1" x14ac:dyDescent="0.2">
      <c r="FU153" s="80"/>
    </row>
    <row r="159" spans="177:177" s="67" customFormat="1" x14ac:dyDescent="0.2">
      <c r="FU159" s="80"/>
    </row>
    <row r="160" spans="177:177" s="67" customFormat="1" x14ac:dyDescent="0.2">
      <c r="FU160" s="80"/>
    </row>
    <row r="170" spans="177:177" s="198" customFormat="1" ht="12.75" x14ac:dyDescent="0.2">
      <c r="FU170" s="617"/>
    </row>
    <row r="172" spans="177:177" s="198" customFormat="1" ht="12.75" x14ac:dyDescent="0.2">
      <c r="FU172" s="617"/>
    </row>
    <row r="173" spans="177:177" s="67" customFormat="1" x14ac:dyDescent="0.2">
      <c r="FU173" s="80"/>
    </row>
    <row r="174" spans="177:177" s="67" customFormat="1" x14ac:dyDescent="0.2">
      <c r="FU174" s="80"/>
    </row>
    <row r="175" spans="177:177" s="67" customFormat="1" x14ac:dyDescent="0.2">
      <c r="FU175" s="80"/>
    </row>
    <row r="176" spans="177:177" s="198" customFormat="1" ht="12.75" x14ac:dyDescent="0.2">
      <c r="FU176" s="617"/>
    </row>
    <row r="177" spans="177:177" s="67" customFormat="1" x14ac:dyDescent="0.2">
      <c r="FU177" s="80"/>
    </row>
    <row r="178" spans="177:177" s="67" customFormat="1" x14ac:dyDescent="0.2">
      <c r="FU178" s="80">
        <v>5</v>
      </c>
    </row>
    <row r="179" spans="177:177" s="67" customFormat="1" x14ac:dyDescent="0.2">
      <c r="FU179" s="80"/>
    </row>
    <row r="180" spans="177:177" s="67" customFormat="1" x14ac:dyDescent="0.2">
      <c r="FU180" s="80"/>
    </row>
    <row r="181" spans="177:177" s="67" customFormat="1" x14ac:dyDescent="0.2">
      <c r="FU181" s="80"/>
    </row>
    <row r="182" spans="177:177" s="67" customFormat="1" x14ac:dyDescent="0.2">
      <c r="FU182" s="80"/>
    </row>
    <row r="183" spans="177:177" s="67" customFormat="1" x14ac:dyDescent="0.2">
      <c r="FU183" s="80">
        <v>7.5</v>
      </c>
    </row>
    <row r="184" spans="177:177" s="67" customFormat="1" x14ac:dyDescent="0.2">
      <c r="FU184" s="80">
        <v>5</v>
      </c>
    </row>
    <row r="185" spans="177:177" s="67" customFormat="1" x14ac:dyDescent="0.2">
      <c r="FU185" s="80"/>
    </row>
    <row r="186" spans="177:177" s="67" customFormat="1" x14ac:dyDescent="0.2">
      <c r="FU186" s="80"/>
    </row>
    <row r="187" spans="177:177" s="67" customFormat="1" x14ac:dyDescent="0.2">
      <c r="FU187" s="80">
        <v>6.5</v>
      </c>
    </row>
    <row r="188" spans="177:177" s="67" customFormat="1" x14ac:dyDescent="0.2">
      <c r="FU188" s="80"/>
    </row>
    <row r="189" spans="177:177" s="67" customFormat="1" x14ac:dyDescent="0.2">
      <c r="FU189" s="80"/>
    </row>
    <row r="190" spans="177:177" s="67" customFormat="1" x14ac:dyDescent="0.2">
      <c r="FU190" s="80"/>
    </row>
    <row r="191" spans="177:177" s="67" customFormat="1" x14ac:dyDescent="0.2">
      <c r="FU191" s="80"/>
    </row>
    <row r="192" spans="177:177" s="67" customFormat="1" x14ac:dyDescent="0.2">
      <c r="FU192" s="80"/>
    </row>
    <row r="193" spans="177:177" s="67" customFormat="1" x14ac:dyDescent="0.2">
      <c r="FU193" s="80"/>
    </row>
    <row r="194" spans="177:177" s="67" customFormat="1" x14ac:dyDescent="0.2">
      <c r="FU194" s="80"/>
    </row>
    <row r="195" spans="177:177" s="67" customFormat="1" x14ac:dyDescent="0.2">
      <c r="FU195" s="80"/>
    </row>
    <row r="196" spans="177:177" s="67" customFormat="1" x14ac:dyDescent="0.2">
      <c r="FU196" s="80"/>
    </row>
    <row r="197" spans="177:177" s="67" customFormat="1" x14ac:dyDescent="0.2">
      <c r="FU197" s="80">
        <v>7.5</v>
      </c>
    </row>
    <row r="198" spans="177:177" s="67" customFormat="1" x14ac:dyDescent="0.2">
      <c r="FU198" s="80">
        <v>7.5</v>
      </c>
    </row>
    <row r="199" spans="177:177" s="67" customFormat="1" x14ac:dyDescent="0.2">
      <c r="FU199" s="80">
        <v>7.5</v>
      </c>
    </row>
    <row r="200" spans="177:177" s="67" customFormat="1" x14ac:dyDescent="0.2">
      <c r="FU200" s="80">
        <v>7.5</v>
      </c>
    </row>
    <row r="201" spans="177:177" s="67" customFormat="1" x14ac:dyDescent="0.2">
      <c r="FU201" s="80">
        <v>7.5</v>
      </c>
    </row>
    <row r="202" spans="177:177" s="67" customFormat="1" x14ac:dyDescent="0.2">
      <c r="FU202" s="80"/>
    </row>
    <row r="203" spans="177:177" s="67" customFormat="1" x14ac:dyDescent="0.2">
      <c r="FU203" s="80"/>
    </row>
    <row r="204" spans="177:177" s="67" customFormat="1" x14ac:dyDescent="0.2">
      <c r="FU204" s="80"/>
    </row>
    <row r="205" spans="177:177" s="67" customFormat="1" x14ac:dyDescent="0.2">
      <c r="FU205" s="80"/>
    </row>
    <row r="206" spans="177:177" s="67" customFormat="1" x14ac:dyDescent="0.2">
      <c r="FU206" s="80"/>
    </row>
    <row r="207" spans="177:177" s="67" customFormat="1" x14ac:dyDescent="0.2">
      <c r="FU207" s="80"/>
    </row>
    <row r="208" spans="177:177" s="67" customFormat="1" x14ac:dyDescent="0.2">
      <c r="FU208" s="80"/>
    </row>
    <row r="209" spans="177:177" s="67" customFormat="1" x14ac:dyDescent="0.2">
      <c r="FU209" s="80"/>
    </row>
    <row r="210" spans="177:177" s="67" customFormat="1" x14ac:dyDescent="0.2">
      <c r="FU210" s="80"/>
    </row>
    <row r="211" spans="177:177" s="67" customFormat="1" x14ac:dyDescent="0.2">
      <c r="FU211" s="80"/>
    </row>
    <row r="212" spans="177:177" s="67" customFormat="1" x14ac:dyDescent="0.2">
      <c r="FU212" s="80"/>
    </row>
    <row r="213" spans="177:177" s="67" customFormat="1" x14ac:dyDescent="0.2">
      <c r="FU213" s="80"/>
    </row>
    <row r="214" spans="177:177" s="67" customFormat="1" x14ac:dyDescent="0.2">
      <c r="FU214" s="80"/>
    </row>
    <row r="215" spans="177:177" s="67" customFormat="1" x14ac:dyDescent="0.2">
      <c r="FU215" s="80"/>
    </row>
    <row r="216" spans="177:177" s="67" customFormat="1" x14ac:dyDescent="0.2">
      <c r="FU216" s="80"/>
    </row>
    <row r="217" spans="177:177" s="67" customFormat="1" x14ac:dyDescent="0.2">
      <c r="FU217" s="80"/>
    </row>
    <row r="218" spans="177:177" s="67" customFormat="1" x14ac:dyDescent="0.2">
      <c r="FU218" s="80"/>
    </row>
    <row r="219" spans="177:177" s="67" customFormat="1" x14ac:dyDescent="0.2">
      <c r="FU219" s="80"/>
    </row>
    <row r="220" spans="177:177" s="67" customFormat="1" x14ac:dyDescent="0.2">
      <c r="FU220" s="80"/>
    </row>
    <row r="221" spans="177:177" s="67" customFormat="1" x14ac:dyDescent="0.2">
      <c r="FU221" s="80"/>
    </row>
    <row r="222" spans="177:177" s="67" customFormat="1" x14ac:dyDescent="0.2">
      <c r="FU222" s="80"/>
    </row>
    <row r="223" spans="177:177" s="67" customFormat="1" x14ac:dyDescent="0.2">
      <c r="FU223" s="80"/>
    </row>
    <row r="224" spans="177:177" s="67" customFormat="1" x14ac:dyDescent="0.2">
      <c r="FU224" s="80"/>
    </row>
    <row r="225" spans="177:177" s="67" customFormat="1" x14ac:dyDescent="0.2">
      <c r="FU225" s="80"/>
    </row>
    <row r="226" spans="177:177" s="67" customFormat="1" x14ac:dyDescent="0.2">
      <c r="FU226" s="80"/>
    </row>
    <row r="227" spans="177:177" s="67" customFormat="1" x14ac:dyDescent="0.2">
      <c r="FU227" s="80"/>
    </row>
    <row r="228" spans="177:177" s="67" customFormat="1" x14ac:dyDescent="0.2">
      <c r="FU228" s="80"/>
    </row>
    <row r="229" spans="177:177" s="67" customFormat="1" x14ac:dyDescent="0.2">
      <c r="FU229" s="80"/>
    </row>
    <row r="230" spans="177:177" s="67" customFormat="1" x14ac:dyDescent="0.2">
      <c r="FU230" s="80"/>
    </row>
    <row r="231" spans="177:177" s="67" customFormat="1" x14ac:dyDescent="0.2">
      <c r="FU231" s="80"/>
    </row>
    <row r="232" spans="177:177" s="67" customFormat="1" x14ac:dyDescent="0.2">
      <c r="FU232" s="80"/>
    </row>
    <row r="233" spans="177:177" s="67" customFormat="1" x14ac:dyDescent="0.2">
      <c r="FU233" s="80"/>
    </row>
    <row r="234" spans="177:177" s="67" customFormat="1" x14ac:dyDescent="0.2">
      <c r="FU234" s="80"/>
    </row>
    <row r="235" spans="177:177" s="67" customFormat="1" x14ac:dyDescent="0.2">
      <c r="FU235" s="80"/>
    </row>
    <row r="236" spans="177:177" s="67" customFormat="1" x14ac:dyDescent="0.2">
      <c r="FU236" s="80"/>
    </row>
    <row r="237" spans="177:177" s="67" customFormat="1" x14ac:dyDescent="0.2">
      <c r="FU237" s="80"/>
    </row>
    <row r="238" spans="177:177" s="67" customFormat="1" x14ac:dyDescent="0.2">
      <c r="FU238" s="80"/>
    </row>
    <row r="239" spans="177:177" s="67" customFormat="1" x14ac:dyDescent="0.2">
      <c r="FU239" s="80"/>
    </row>
    <row r="240" spans="177:177" s="67" customFormat="1" x14ac:dyDescent="0.2">
      <c r="FU240" s="80"/>
    </row>
    <row r="241" spans="177:177" s="67" customFormat="1" x14ac:dyDescent="0.2">
      <c r="FU241" s="80"/>
    </row>
    <row r="242" spans="177:177" s="67" customFormat="1" x14ac:dyDescent="0.2">
      <c r="FU242" s="80"/>
    </row>
    <row r="243" spans="177:177" s="67" customFormat="1" x14ac:dyDescent="0.2">
      <c r="FU243" s="80"/>
    </row>
    <row r="244" spans="177:177" s="67" customFormat="1" x14ac:dyDescent="0.2">
      <c r="FU244" s="80"/>
    </row>
    <row r="245" spans="177:177" s="198" customFormat="1" ht="12.75" x14ac:dyDescent="0.2">
      <c r="FU245" s="617"/>
    </row>
    <row r="247" spans="177:177" s="67" customFormat="1" x14ac:dyDescent="0.2">
      <c r="FU247" s="80"/>
    </row>
    <row r="249" spans="177:177" s="67" customFormat="1" x14ac:dyDescent="0.2">
      <c r="FU249" s="80"/>
    </row>
    <row r="250" spans="177:177" s="198" customFormat="1" ht="12.75" x14ac:dyDescent="0.2">
      <c r="FU250" s="617"/>
    </row>
    <row r="252" spans="177:177" s="67" customFormat="1" x14ac:dyDescent="0.2">
      <c r="FU252" s="80"/>
    </row>
    <row r="255" spans="177:177" s="67" customFormat="1" x14ac:dyDescent="0.2">
      <c r="FU255" s="80"/>
    </row>
    <row r="265" spans="177:177" s="198" customFormat="1" ht="12.75" x14ac:dyDescent="0.2">
      <c r="FU265" s="617"/>
    </row>
    <row r="270" spans="177:177" s="67" customFormat="1" x14ac:dyDescent="0.2">
      <c r="FU270" s="80"/>
    </row>
    <row r="271" spans="177:177" s="67" customFormat="1" x14ac:dyDescent="0.2">
      <c r="FU271" s="80"/>
    </row>
    <row r="274" spans="177:177" s="67" customFormat="1" x14ac:dyDescent="0.2">
      <c r="FU274" s="80"/>
    </row>
    <row r="275" spans="177:177" s="67" customFormat="1" x14ac:dyDescent="0.2">
      <c r="FU275" s="80"/>
    </row>
    <row r="277" spans="177:177" s="67" customFormat="1" x14ac:dyDescent="0.2">
      <c r="FU277" s="80"/>
    </row>
    <row r="281" spans="177:177" s="67" customFormat="1" x14ac:dyDescent="0.2">
      <c r="FU281" s="80"/>
    </row>
    <row r="282" spans="177:177" s="67" customFormat="1" x14ac:dyDescent="0.2">
      <c r="FU282" s="80"/>
    </row>
    <row r="286" spans="177:177" s="67" customFormat="1" x14ac:dyDescent="0.2">
      <c r="FU286" s="80"/>
    </row>
    <row r="287" spans="177:177" s="67" customFormat="1" x14ac:dyDescent="0.2">
      <c r="FU287" s="80"/>
    </row>
    <row r="288" spans="177:177" s="67" customFormat="1" x14ac:dyDescent="0.2">
      <c r="FU288" s="80"/>
    </row>
    <row r="289" spans="177:177" s="67" customFormat="1" x14ac:dyDescent="0.2">
      <c r="FU289" s="80"/>
    </row>
    <row r="290" spans="177:177" s="67" customFormat="1" x14ac:dyDescent="0.2">
      <c r="FU290" s="80"/>
    </row>
    <row r="291" spans="177:177" s="67" customFormat="1" x14ac:dyDescent="0.2">
      <c r="FU291" s="80"/>
    </row>
    <row r="292" spans="177:177" s="67" customFormat="1" x14ac:dyDescent="0.2">
      <c r="FU292" s="80"/>
    </row>
    <row r="294" spans="177:177" s="67" customFormat="1" x14ac:dyDescent="0.2">
      <c r="FU294" s="80"/>
    </row>
    <row r="301" spans="177:177" s="67" customFormat="1" x14ac:dyDescent="0.2">
      <c r="FU301" s="80"/>
    </row>
    <row r="302" spans="177:177" s="67" customFormat="1" x14ac:dyDescent="0.2">
      <c r="FU302" s="80"/>
    </row>
    <row r="303" spans="177:177" s="67" customFormat="1" x14ac:dyDescent="0.2">
      <c r="FU303" s="80"/>
    </row>
    <row r="306" spans="177:177" s="67" customFormat="1" x14ac:dyDescent="0.2">
      <c r="FU306" s="80"/>
    </row>
    <row r="309" spans="177:177" s="67" customFormat="1" x14ac:dyDescent="0.2">
      <c r="FU309" s="80"/>
    </row>
    <row r="314" spans="177:177" s="198" customFormat="1" ht="12.75" x14ac:dyDescent="0.2">
      <c r="FU314" s="617"/>
    </row>
    <row r="317" spans="177:177" s="67" customFormat="1" x14ac:dyDescent="0.2">
      <c r="FU317" s="80"/>
    </row>
    <row r="318" spans="177:177" s="67" customFormat="1" x14ac:dyDescent="0.2">
      <c r="FU318" s="80"/>
    </row>
    <row r="324" spans="177:177" s="67" customFormat="1" x14ac:dyDescent="0.2">
      <c r="FU324" s="80"/>
    </row>
    <row r="325" spans="177:177" s="203" customFormat="1" ht="12.75" x14ac:dyDescent="0.2">
      <c r="FU325" s="204"/>
    </row>
    <row r="326" spans="177:177" s="67" customFormat="1" x14ac:dyDescent="0.2">
      <c r="FU326" s="80"/>
    </row>
    <row r="327" spans="177:177" s="67" customFormat="1" x14ac:dyDescent="0.2">
      <c r="FU327" s="80"/>
    </row>
    <row r="328" spans="177:177" s="67" customFormat="1" x14ac:dyDescent="0.2">
      <c r="FU328" s="80"/>
    </row>
    <row r="329" spans="177:177" s="198" customFormat="1" ht="12.75" x14ac:dyDescent="0.2">
      <c r="FU329" s="617"/>
    </row>
    <row r="331" spans="177:177" s="198" customFormat="1" ht="12.75" x14ac:dyDescent="0.2">
      <c r="FU331" s="617"/>
    </row>
    <row r="336" spans="177:177" s="67" customFormat="1" ht="11.25" customHeight="1" x14ac:dyDescent="0.2">
      <c r="FU336" s="80"/>
    </row>
    <row r="339" spans="177:177" s="67" customFormat="1" x14ac:dyDescent="0.2">
      <c r="FU339" s="80"/>
    </row>
    <row r="342" spans="177:177" s="67" customFormat="1" x14ac:dyDescent="0.2">
      <c r="FU342" s="80"/>
    </row>
    <row r="343" spans="177:177" s="67" customFormat="1" x14ac:dyDescent="0.2">
      <c r="FU343" s="80"/>
    </row>
    <row r="344" spans="177:177" s="67" customFormat="1" x14ac:dyDescent="0.2">
      <c r="FU344" s="80"/>
    </row>
    <row r="348" spans="177:177" s="67" customFormat="1" x14ac:dyDescent="0.2">
      <c r="FU348" s="80"/>
    </row>
    <row r="349" spans="177:177" s="67" customFormat="1" x14ac:dyDescent="0.2">
      <c r="FU349" s="80"/>
    </row>
    <row r="352" spans="177:177" s="67" customFormat="1" x14ac:dyDescent="0.2">
      <c r="FU352" s="80"/>
    </row>
    <row r="353" spans="177:177" s="67" customFormat="1" x14ac:dyDescent="0.2">
      <c r="FU353" s="80"/>
    </row>
    <row r="354" spans="177:177" s="198" customFormat="1" ht="12.75" x14ac:dyDescent="0.2">
      <c r="FU354" s="617"/>
    </row>
    <row r="356" spans="177:177" s="67" customFormat="1" x14ac:dyDescent="0.2">
      <c r="FU356" s="80"/>
    </row>
    <row r="358" spans="177:177" s="67" customFormat="1" x14ac:dyDescent="0.2">
      <c r="FU358" s="80"/>
    </row>
    <row r="361" spans="177:177" s="67" customFormat="1" x14ac:dyDescent="0.2">
      <c r="FU361" s="80"/>
    </row>
    <row r="363" spans="177:177" s="198" customFormat="1" ht="12.75" x14ac:dyDescent="0.2">
      <c r="FU363" s="617"/>
    </row>
    <row r="364" spans="177:177" s="67" customFormat="1" x14ac:dyDescent="0.2">
      <c r="FU364" s="80"/>
    </row>
    <row r="365" spans="177:177" s="67" customFormat="1" x14ac:dyDescent="0.2">
      <c r="FU365" s="80"/>
    </row>
    <row r="370" spans="177:177" s="67" customFormat="1" x14ac:dyDescent="0.2">
      <c r="FU370" s="80"/>
    </row>
    <row r="371" spans="177:177" s="67" customFormat="1" x14ac:dyDescent="0.2">
      <c r="FU371" s="80"/>
    </row>
    <row r="373" spans="177:177" s="67" customFormat="1" x14ac:dyDescent="0.2">
      <c r="FU373" s="80"/>
    </row>
    <row r="379" spans="177:177" s="67" customFormat="1" x14ac:dyDescent="0.2">
      <c r="FU379" s="80"/>
    </row>
    <row r="380" spans="177:177" s="67" customFormat="1" x14ac:dyDescent="0.2">
      <c r="FU380" s="80"/>
    </row>
    <row r="381" spans="177:177" s="67" customFormat="1" x14ac:dyDescent="0.2">
      <c r="FU381" s="80"/>
    </row>
    <row r="382" spans="177:177" s="67" customFormat="1" x14ac:dyDescent="0.2">
      <c r="FU382" s="80"/>
    </row>
    <row r="383" spans="177:177" s="67" customFormat="1" x14ac:dyDescent="0.2">
      <c r="FU383" s="80"/>
    </row>
    <row r="384" spans="177:177" s="67" customFormat="1" x14ac:dyDescent="0.2">
      <c r="FU384" s="80"/>
    </row>
    <row r="385" spans="177:177" s="67" customFormat="1" x14ac:dyDescent="0.2">
      <c r="FU385" s="80"/>
    </row>
    <row r="386" spans="177:177" s="198" customFormat="1" ht="12.75" x14ac:dyDescent="0.2">
      <c r="FU386" s="617"/>
    </row>
    <row r="390" spans="177:177" s="198" customFormat="1" ht="12.75" x14ac:dyDescent="0.2">
      <c r="FU390" s="617"/>
    </row>
    <row r="392" spans="177:177" s="198" customFormat="1" ht="12.75" x14ac:dyDescent="0.2">
      <c r="FU392" s="617"/>
    </row>
    <row r="393" spans="177:177" ht="10.5" customHeight="1" x14ac:dyDescent="0.2"/>
    <row r="404" spans="177:177" s="198" customFormat="1" ht="12.75" x14ac:dyDescent="0.2">
      <c r="FU404" s="617"/>
    </row>
    <row r="414" spans="177:177" s="67" customFormat="1" x14ac:dyDescent="0.2">
      <c r="FU414" s="80"/>
    </row>
    <row r="421" spans="177:177" s="198" customFormat="1" ht="12.75" x14ac:dyDescent="0.2">
      <c r="FU421" s="617"/>
    </row>
    <row r="422" spans="177:177" s="67" customFormat="1" x14ac:dyDescent="0.2">
      <c r="FU422" s="80"/>
    </row>
    <row r="423" spans="177:177" s="67" customFormat="1" x14ac:dyDescent="0.2">
      <c r="FU423" s="80"/>
    </row>
    <row r="424" spans="177:177" s="198" customFormat="1" ht="12.75" x14ac:dyDescent="0.2">
      <c r="FU424" s="617"/>
    </row>
    <row r="432" spans="177:177" s="67" customFormat="1" x14ac:dyDescent="0.2">
      <c r="FU432" s="80"/>
    </row>
    <row r="433" spans="177:177" s="198" customFormat="1" ht="12.75" x14ac:dyDescent="0.2">
      <c r="FU433" s="617"/>
    </row>
    <row r="435" spans="177:177" s="67" customFormat="1" x14ac:dyDescent="0.2">
      <c r="FU435" s="80"/>
    </row>
    <row r="436" spans="177:177" s="198" customFormat="1" ht="12.75" x14ac:dyDescent="0.2">
      <c r="FU436" s="617"/>
    </row>
    <row r="438" spans="177:177" s="67" customFormat="1" x14ac:dyDescent="0.2">
      <c r="FU438" s="80"/>
    </row>
    <row r="444" spans="177:177" s="67" customFormat="1" x14ac:dyDescent="0.2">
      <c r="FU444" s="80"/>
    </row>
    <row r="445" spans="177:177" s="67" customFormat="1" x14ac:dyDescent="0.2">
      <c r="FU445" s="80"/>
    </row>
    <row r="446" spans="177:177" s="67" customFormat="1" x14ac:dyDescent="0.2">
      <c r="FU446" s="80"/>
    </row>
    <row r="449" spans="177:177" ht="10.5" customHeight="1" x14ac:dyDescent="0.2"/>
    <row r="451" spans="177:177" s="67" customFormat="1" x14ac:dyDescent="0.2">
      <c r="FU451" s="80"/>
    </row>
    <row r="452" spans="177:177" s="67" customFormat="1" x14ac:dyDescent="0.2">
      <c r="FU452" s="80"/>
    </row>
    <row r="453" spans="177:177" s="67" customFormat="1" x14ac:dyDescent="0.2">
      <c r="FU453" s="80"/>
    </row>
    <row r="454" spans="177:177" s="67" customFormat="1" x14ac:dyDescent="0.2">
      <c r="FU454" s="80"/>
    </row>
    <row r="455" spans="177:177" s="67" customFormat="1" x14ac:dyDescent="0.2">
      <c r="FU455" s="80"/>
    </row>
    <row r="456" spans="177:177" ht="12" customHeight="1" x14ac:dyDescent="0.2"/>
    <row r="460" spans="177:177" s="67" customFormat="1" x14ac:dyDescent="0.2">
      <c r="FU460" s="80"/>
    </row>
    <row r="461" spans="177:177" s="67" customFormat="1" x14ac:dyDescent="0.2">
      <c r="FU461" s="80"/>
    </row>
    <row r="462" spans="177:177" s="67" customFormat="1" x14ac:dyDescent="0.2">
      <c r="FU462" s="80"/>
    </row>
    <row r="463" spans="177:177" s="67" customFormat="1" x14ac:dyDescent="0.2">
      <c r="FU463" s="80"/>
    </row>
    <row r="464" spans="177:177" s="67" customFormat="1" x14ac:dyDescent="0.2">
      <c r="FU464" s="80"/>
    </row>
    <row r="465" spans="177:177" s="67" customFormat="1" x14ac:dyDescent="0.2">
      <c r="FU465" s="80"/>
    </row>
    <row r="466" spans="177:177" s="67" customFormat="1" x14ac:dyDescent="0.2">
      <c r="FU466" s="80"/>
    </row>
    <row r="467" spans="177:177" s="67" customFormat="1" x14ac:dyDescent="0.2">
      <c r="FU467" s="80"/>
    </row>
    <row r="468" spans="177:177" s="67" customFormat="1" x14ac:dyDescent="0.2">
      <c r="FU468" s="80"/>
    </row>
    <row r="469" spans="177:177" s="67" customFormat="1" x14ac:dyDescent="0.2">
      <c r="FU469" s="80"/>
    </row>
    <row r="470" spans="177:177" s="67" customFormat="1" x14ac:dyDescent="0.2">
      <c r="FU470" s="80"/>
    </row>
    <row r="471" spans="177:177" s="67" customFormat="1" x14ac:dyDescent="0.2">
      <c r="FU471" s="80"/>
    </row>
    <row r="472" spans="177:177" s="67" customFormat="1" x14ac:dyDescent="0.2">
      <c r="FU472" s="80"/>
    </row>
    <row r="473" spans="177:177" s="67" customFormat="1" x14ac:dyDescent="0.2">
      <c r="FU473" s="80"/>
    </row>
    <row r="474" spans="177:177" s="67" customFormat="1" x14ac:dyDescent="0.2">
      <c r="FU474" s="80"/>
    </row>
    <row r="475" spans="177:177" s="67" customFormat="1" x14ac:dyDescent="0.2">
      <c r="FU475" s="80"/>
    </row>
    <row r="476" spans="177:177" s="67" customFormat="1" x14ac:dyDescent="0.2">
      <c r="FU476" s="80"/>
    </row>
    <row r="477" spans="177:177" s="67" customFormat="1" x14ac:dyDescent="0.2">
      <c r="FU477" s="80"/>
    </row>
    <row r="478" spans="177:177" s="67" customFormat="1" x14ac:dyDescent="0.2">
      <c r="FU478" s="80"/>
    </row>
    <row r="479" spans="177:177" s="67" customFormat="1" x14ac:dyDescent="0.2">
      <c r="FU479" s="80"/>
    </row>
    <row r="480" spans="177:177" s="67" customFormat="1" x14ac:dyDescent="0.2">
      <c r="FU480" s="80"/>
    </row>
    <row r="481" spans="177:177" s="67" customFormat="1" x14ac:dyDescent="0.2">
      <c r="FU481" s="80"/>
    </row>
    <row r="482" spans="177:177" s="67" customFormat="1" x14ac:dyDescent="0.2">
      <c r="FU482" s="80"/>
    </row>
    <row r="483" spans="177:177" ht="12" customHeight="1" x14ac:dyDescent="0.2"/>
    <row r="485" spans="177:177" s="198" customFormat="1" ht="12.75" x14ac:dyDescent="0.2">
      <c r="FU485" s="617"/>
    </row>
    <row r="489" spans="177:177" s="198" customFormat="1" ht="12.75" x14ac:dyDescent="0.2">
      <c r="FU489" s="617"/>
    </row>
    <row r="492" spans="177:177" s="67" customFormat="1" x14ac:dyDescent="0.2">
      <c r="FU492" s="80"/>
    </row>
    <row r="493" spans="177:177" s="67" customFormat="1" x14ac:dyDescent="0.2">
      <c r="FU493" s="80"/>
    </row>
    <row r="495" spans="177:177" s="198" customFormat="1" ht="12.75" x14ac:dyDescent="0.2">
      <c r="FU495" s="617"/>
    </row>
    <row r="498" spans="177:177" s="198" customFormat="1" ht="12.75" x14ac:dyDescent="0.2">
      <c r="FU498" s="617"/>
    </row>
    <row r="505" spans="177:177" s="203" customFormat="1" ht="12.75" x14ac:dyDescent="0.2">
      <c r="FU505" s="204"/>
    </row>
    <row r="506" spans="177:177" s="67" customFormat="1" x14ac:dyDescent="0.2">
      <c r="FU506" s="80"/>
    </row>
    <row r="507" spans="177:177" s="67" customFormat="1" x14ac:dyDescent="0.2">
      <c r="FU507" s="80"/>
    </row>
    <row r="508" spans="177:177" s="67" customFormat="1" x14ac:dyDescent="0.2">
      <c r="FU508" s="80"/>
    </row>
    <row r="509" spans="177:177" s="67" customFormat="1" x14ac:dyDescent="0.2">
      <c r="FU509" s="80"/>
    </row>
    <row r="510" spans="177:177" s="67" customFormat="1" x14ac:dyDescent="0.2">
      <c r="FU510" s="80"/>
    </row>
    <row r="511" spans="177:177" s="67" customFormat="1" x14ac:dyDescent="0.2">
      <c r="FU511" s="80"/>
    </row>
    <row r="512" spans="177:177" s="67" customFormat="1" x14ac:dyDescent="0.2">
      <c r="FU512" s="80"/>
    </row>
    <row r="513" spans="177:177" s="67" customFormat="1" x14ac:dyDescent="0.2">
      <c r="FU513" s="80"/>
    </row>
    <row r="514" spans="177:177" s="67" customFormat="1" x14ac:dyDescent="0.2">
      <c r="FU514" s="80"/>
    </row>
    <row r="515" spans="177:177" s="67" customFormat="1" x14ac:dyDescent="0.2">
      <c r="FU515" s="80"/>
    </row>
    <row r="516" spans="177:177" s="67" customFormat="1" x14ac:dyDescent="0.2">
      <c r="FU516" s="80"/>
    </row>
    <row r="517" spans="177:177" s="67" customFormat="1" x14ac:dyDescent="0.2">
      <c r="FU517" s="80"/>
    </row>
    <row r="518" spans="177:177" s="67" customFormat="1" x14ac:dyDescent="0.2">
      <c r="FU518" s="80"/>
    </row>
    <row r="519" spans="177:177" s="67" customFormat="1" x14ac:dyDescent="0.2">
      <c r="FU519" s="80"/>
    </row>
    <row r="520" spans="177:177" s="67" customFormat="1" x14ac:dyDescent="0.2">
      <c r="FU520" s="80"/>
    </row>
    <row r="521" spans="177:177" s="67" customFormat="1" x14ac:dyDescent="0.2">
      <c r="FU521" s="80"/>
    </row>
    <row r="522" spans="177:177" s="67" customFormat="1" x14ac:dyDescent="0.2">
      <c r="FU522" s="80"/>
    </row>
    <row r="523" spans="177:177" s="67" customFormat="1" x14ac:dyDescent="0.2">
      <c r="FU523" s="80"/>
    </row>
    <row r="524" spans="177:177" s="67" customFormat="1" x14ac:dyDescent="0.2">
      <c r="FU524" s="80"/>
    </row>
    <row r="525" spans="177:177" s="67" customFormat="1" x14ac:dyDescent="0.2">
      <c r="FU525" s="80"/>
    </row>
    <row r="526" spans="177:177" s="67" customFormat="1" x14ac:dyDescent="0.2">
      <c r="FU526" s="80"/>
    </row>
    <row r="527" spans="177:177" s="67" customFormat="1" x14ac:dyDescent="0.2">
      <c r="FU527" s="80"/>
    </row>
    <row r="528" spans="177:177" s="67" customFormat="1" x14ac:dyDescent="0.2">
      <c r="FU528" s="80"/>
    </row>
    <row r="529" spans="177:177" s="198" customFormat="1" ht="12.75" x14ac:dyDescent="0.2">
      <c r="FU529" s="617"/>
    </row>
    <row r="530" spans="177:177" s="67" customFormat="1" x14ac:dyDescent="0.2">
      <c r="FU530" s="80"/>
    </row>
    <row r="531" spans="177:177" s="198" customFormat="1" ht="12.75" x14ac:dyDescent="0.2">
      <c r="FU531" s="617"/>
    </row>
    <row r="535" spans="177:177" s="203" customFormat="1" ht="12.75" x14ac:dyDescent="0.2">
      <c r="FU535" s="204"/>
    </row>
    <row r="536" spans="177:177" s="67" customFormat="1" x14ac:dyDescent="0.2">
      <c r="FU536" s="80"/>
    </row>
    <row r="537" spans="177:177" s="67" customFormat="1" x14ac:dyDescent="0.2">
      <c r="FU537" s="80"/>
    </row>
    <row r="538" spans="177:177" s="67" customFormat="1" x14ac:dyDescent="0.2">
      <c r="FU538" s="80"/>
    </row>
    <row r="539" spans="177:177" s="67" customFormat="1" x14ac:dyDescent="0.2">
      <c r="FU539" s="80"/>
    </row>
    <row r="540" spans="177:177" s="67" customFormat="1" x14ac:dyDescent="0.2">
      <c r="FU540" s="80"/>
    </row>
    <row r="541" spans="177:177" s="67" customFormat="1" x14ac:dyDescent="0.2">
      <c r="FU541" s="80"/>
    </row>
    <row r="542" spans="177:177" s="67" customFormat="1" x14ac:dyDescent="0.2">
      <c r="FU542" s="80"/>
    </row>
    <row r="543" spans="177:177" s="67" customFormat="1" x14ac:dyDescent="0.2">
      <c r="FU543" s="80"/>
    </row>
    <row r="544" spans="177:177" s="67" customFormat="1" x14ac:dyDescent="0.2">
      <c r="FU544" s="80"/>
    </row>
    <row r="545" spans="177:177" s="67" customFormat="1" x14ac:dyDescent="0.2">
      <c r="FU545" s="80"/>
    </row>
    <row r="546" spans="177:177" s="67" customFormat="1" x14ac:dyDescent="0.2">
      <c r="FU546" s="80"/>
    </row>
    <row r="547" spans="177:177" s="67" customFormat="1" x14ac:dyDescent="0.2">
      <c r="FU547" s="80"/>
    </row>
    <row r="548" spans="177:177" s="67" customFormat="1" x14ac:dyDescent="0.2">
      <c r="FU548" s="80"/>
    </row>
    <row r="549" spans="177:177" s="67" customFormat="1" x14ac:dyDescent="0.2">
      <c r="FU549" s="80"/>
    </row>
    <row r="550" spans="177:177" s="67" customFormat="1" x14ac:dyDescent="0.2">
      <c r="FU550" s="80"/>
    </row>
    <row r="551" spans="177:177" s="67" customFormat="1" x14ac:dyDescent="0.2">
      <c r="FU551" s="80"/>
    </row>
    <row r="552" spans="177:177" s="67" customFormat="1" x14ac:dyDescent="0.2">
      <c r="FU552" s="80"/>
    </row>
    <row r="553" spans="177:177" s="67" customFormat="1" x14ac:dyDescent="0.2">
      <c r="FU553" s="80"/>
    </row>
    <row r="554" spans="177:177" s="67" customFormat="1" x14ac:dyDescent="0.2">
      <c r="FU554" s="80"/>
    </row>
    <row r="555" spans="177:177" s="67" customFormat="1" x14ac:dyDescent="0.2">
      <c r="FU555" s="80"/>
    </row>
    <row r="556" spans="177:177" s="67" customFormat="1" x14ac:dyDescent="0.2">
      <c r="FU556" s="80"/>
    </row>
    <row r="557" spans="177:177" s="67" customFormat="1" x14ac:dyDescent="0.2">
      <c r="FU557" s="80"/>
    </row>
    <row r="558" spans="177:177" s="67" customFormat="1" x14ac:dyDescent="0.2">
      <c r="FU558" s="80"/>
    </row>
    <row r="559" spans="177:177" s="67" customFormat="1" x14ac:dyDescent="0.2">
      <c r="FU559" s="80"/>
    </row>
    <row r="560" spans="177:177" s="67" customFormat="1" x14ac:dyDescent="0.2">
      <c r="FU560" s="80"/>
    </row>
    <row r="561" spans="177:177" s="67" customFormat="1" x14ac:dyDescent="0.2">
      <c r="FU561" s="80"/>
    </row>
    <row r="562" spans="177:177" s="67" customFormat="1" x14ac:dyDescent="0.2">
      <c r="FU562" s="80"/>
    </row>
    <row r="563" spans="177:177" s="67" customFormat="1" x14ac:dyDescent="0.2">
      <c r="FU563" s="80"/>
    </row>
    <row r="564" spans="177:177" s="198" customFormat="1" ht="14.25" customHeight="1" x14ac:dyDescent="0.2"/>
    <row r="565" spans="177:177" s="67" customFormat="1" x14ac:dyDescent="0.2"/>
    <row r="566" spans="177:177" s="67" customFormat="1" x14ac:dyDescent="0.2"/>
    <row r="567" spans="177:177" s="67" customFormat="1" x14ac:dyDescent="0.2"/>
    <row r="568" spans="177:177" s="67" customFormat="1" x14ac:dyDescent="0.2"/>
    <row r="569" spans="177:177" s="67" customFormat="1" x14ac:dyDescent="0.2"/>
    <row r="570" spans="177:177" s="67" customFormat="1" x14ac:dyDescent="0.2"/>
    <row r="571" spans="177:177" s="67" customFormat="1" ht="10.5" customHeight="1" x14ac:dyDescent="0.2"/>
    <row r="572" spans="177:177" s="67" customFormat="1" ht="10.5" customHeight="1" x14ac:dyDescent="0.2"/>
    <row r="573" spans="177:177" s="67" customFormat="1" ht="10.5" customHeight="1" x14ac:dyDescent="0.2"/>
    <row r="574" spans="177:177" s="67" customFormat="1" ht="10.5" customHeight="1" x14ac:dyDescent="0.2"/>
    <row r="575" spans="177:177" s="67" customFormat="1" ht="10.5" customHeight="1" x14ac:dyDescent="0.2"/>
    <row r="576" spans="177:177" s="67" customFormat="1" ht="10.5" customHeight="1" x14ac:dyDescent="0.2"/>
    <row r="577" s="67" customFormat="1" ht="10.5" customHeight="1" x14ac:dyDescent="0.2"/>
    <row r="578" s="67" customFormat="1" ht="10.5" customHeight="1" x14ac:dyDescent="0.2"/>
    <row r="579" s="67" customFormat="1" ht="10.5" customHeight="1" x14ac:dyDescent="0.2"/>
    <row r="580" s="67" customFormat="1" ht="10.5" customHeight="1" x14ac:dyDescent="0.2"/>
    <row r="581" s="67" customFormat="1" ht="10.5" customHeight="1" x14ac:dyDescent="0.2"/>
    <row r="582" s="67" customFormat="1" x14ac:dyDescent="0.2"/>
    <row r="583" s="67" customFormat="1" x14ac:dyDescent="0.2"/>
    <row r="584" s="67" customFormat="1" x14ac:dyDescent="0.2"/>
    <row r="585" s="67" customFormat="1" x14ac:dyDescent="0.2"/>
    <row r="586" s="67" customFormat="1" x14ac:dyDescent="0.2"/>
    <row r="587" s="67" customFormat="1" x14ac:dyDescent="0.2"/>
    <row r="588" s="67" customFormat="1" x14ac:dyDescent="0.2"/>
    <row r="589" s="67" customFormat="1" x14ac:dyDescent="0.2"/>
    <row r="590" s="67" customFormat="1" x14ac:dyDescent="0.2"/>
    <row r="591" s="67" customFormat="1" x14ac:dyDescent="0.2"/>
    <row r="592" s="67" customFormat="1" x14ac:dyDescent="0.2"/>
    <row r="593" s="67" customFormat="1" x14ac:dyDescent="0.2"/>
    <row r="594" s="67" customFormat="1" x14ac:dyDescent="0.2"/>
    <row r="595" s="67" customFormat="1" x14ac:dyDescent="0.2"/>
    <row r="596" s="67" customFormat="1" x14ac:dyDescent="0.2"/>
    <row r="597" s="67" customFormat="1" x14ac:dyDescent="0.2"/>
    <row r="598" s="67" customFormat="1" x14ac:dyDescent="0.2"/>
    <row r="599" s="67" customFormat="1" x14ac:dyDescent="0.2"/>
    <row r="600" s="67" customFormat="1" x14ac:dyDescent="0.2"/>
    <row r="601" s="67" customFormat="1" x14ac:dyDescent="0.2"/>
    <row r="602" s="67" customFormat="1" x14ac:dyDescent="0.2"/>
    <row r="603" s="67" customFormat="1" x14ac:dyDescent="0.2"/>
    <row r="604" s="67" customFormat="1" x14ac:dyDescent="0.2"/>
    <row r="605" s="67" customFormat="1" x14ac:dyDescent="0.2"/>
    <row r="606" s="67" customFormat="1" x14ac:dyDescent="0.2"/>
    <row r="607" s="67" customFormat="1" x14ac:dyDescent="0.2"/>
    <row r="608" s="67" customFormat="1" x14ac:dyDescent="0.2"/>
    <row r="609" s="67" customFormat="1" x14ac:dyDescent="0.2"/>
    <row r="610" s="67" customFormat="1" x14ac:dyDescent="0.2"/>
    <row r="611" s="67" customFormat="1" x14ac:dyDescent="0.2"/>
    <row r="612" s="67" customFormat="1" x14ac:dyDescent="0.2"/>
    <row r="613" s="67" customFormat="1" x14ac:dyDescent="0.2"/>
    <row r="614" s="67" customFormat="1" x14ac:dyDescent="0.2"/>
    <row r="615" s="67" customFormat="1" x14ac:dyDescent="0.2"/>
    <row r="616" s="67" customFormat="1" x14ac:dyDescent="0.2"/>
    <row r="617" s="67" customFormat="1" x14ac:dyDescent="0.2"/>
    <row r="618" s="67" customFormat="1" x14ac:dyDescent="0.2"/>
    <row r="619" s="67" customFormat="1" x14ac:dyDescent="0.2"/>
    <row r="620" s="67" customFormat="1" x14ac:dyDescent="0.2"/>
    <row r="621" s="67" customFormat="1" x14ac:dyDescent="0.2"/>
    <row r="622" s="67" customFormat="1" x14ac:dyDescent="0.2"/>
    <row r="623" s="67" customFormat="1" x14ac:dyDescent="0.2"/>
    <row r="624" s="67" customFormat="1" x14ac:dyDescent="0.2"/>
    <row r="625" s="67" customFormat="1" x14ac:dyDescent="0.2"/>
    <row r="626" s="67" customFormat="1" x14ac:dyDescent="0.2"/>
    <row r="627" s="67" customFormat="1" x14ac:dyDescent="0.2"/>
    <row r="628" s="67" customFormat="1" x14ac:dyDescent="0.2"/>
    <row r="629" s="67" customFormat="1" x14ac:dyDescent="0.2"/>
    <row r="630" s="67" customFormat="1" x14ac:dyDescent="0.2"/>
    <row r="631" s="67" customFormat="1" x14ac:dyDescent="0.2"/>
    <row r="632" s="67" customFormat="1" x14ac:dyDescent="0.2"/>
    <row r="633" s="67" customFormat="1" x14ac:dyDescent="0.2"/>
    <row r="634" s="67" customFormat="1" x14ac:dyDescent="0.2"/>
    <row r="635" s="67" customFormat="1" x14ac:dyDescent="0.2"/>
    <row r="636" s="67" customFormat="1" x14ac:dyDescent="0.2"/>
    <row r="637" s="67" customFormat="1" x14ac:dyDescent="0.2"/>
    <row r="638" s="67" customFormat="1" x14ac:dyDescent="0.2"/>
    <row r="639" s="67" customFormat="1" x14ac:dyDescent="0.2"/>
    <row r="640" s="67" customFormat="1" x14ac:dyDescent="0.2"/>
    <row r="641" spans="177:177" s="67" customFormat="1" x14ac:dyDescent="0.2"/>
    <row r="642" spans="177:177" s="67" customFormat="1" x14ac:dyDescent="0.2"/>
    <row r="643" spans="177:177" s="67" customFormat="1" x14ac:dyDescent="0.2"/>
    <row r="644" spans="177:177" s="67" customFormat="1" x14ac:dyDescent="0.2"/>
    <row r="645" spans="177:177" s="198" customFormat="1" ht="12.75" x14ac:dyDescent="0.2">
      <c r="FU645" s="617"/>
    </row>
    <row r="647" spans="177:177" s="67" customFormat="1" x14ac:dyDescent="0.2">
      <c r="FU647" s="80"/>
    </row>
    <row r="648" spans="177:177" s="67" customFormat="1" x14ac:dyDescent="0.2">
      <c r="FU648" s="80"/>
    </row>
    <row r="649" spans="177:177" s="67" customFormat="1" x14ac:dyDescent="0.2">
      <c r="FU649" s="80"/>
    </row>
    <row r="654" spans="177:177" s="67" customFormat="1" x14ac:dyDescent="0.2">
      <c r="FU654" s="80"/>
    </row>
    <row r="655" spans="177:177" s="67" customFormat="1" x14ac:dyDescent="0.2">
      <c r="FU655" s="80"/>
    </row>
    <row r="656" spans="177:177" s="67" customFormat="1" x14ac:dyDescent="0.2">
      <c r="FU656" s="80"/>
    </row>
    <row r="657" spans="177:177" s="67" customFormat="1" x14ac:dyDescent="0.2">
      <c r="FU657" s="80"/>
    </row>
    <row r="658" spans="177:177" s="67" customFormat="1" x14ac:dyDescent="0.2">
      <c r="FU658" s="80"/>
    </row>
    <row r="666" spans="177:177" s="67" customFormat="1" x14ac:dyDescent="0.2">
      <c r="FU666" s="80"/>
    </row>
    <row r="667" spans="177:177" s="67" customFormat="1" x14ac:dyDescent="0.2">
      <c r="FU667" s="80"/>
    </row>
    <row r="668" spans="177:177" s="67" customFormat="1" x14ac:dyDescent="0.2">
      <c r="FU668" s="80"/>
    </row>
    <row r="671" spans="177:177" s="67" customFormat="1" x14ac:dyDescent="0.2">
      <c r="FU671" s="80"/>
    </row>
    <row r="672" spans="177:177" s="67" customFormat="1" x14ac:dyDescent="0.2">
      <c r="FU672" s="80"/>
    </row>
    <row r="673" spans="27:177" s="67" customFormat="1" x14ac:dyDescent="0.2">
      <c r="FU673" s="80"/>
    </row>
    <row r="674" spans="27:177" s="67" customFormat="1" x14ac:dyDescent="0.2">
      <c r="FU674" s="80"/>
    </row>
    <row r="675" spans="27:177" s="67" customFormat="1" x14ac:dyDescent="0.2">
      <c r="FU675" s="80"/>
    </row>
    <row r="678" spans="27:177" s="67" customFormat="1" x14ac:dyDescent="0.2">
      <c r="FU678" s="80"/>
    </row>
    <row r="679" spans="27:177" s="67" customFormat="1" x14ac:dyDescent="0.2">
      <c r="FU679" s="80"/>
    </row>
    <row r="680" spans="27:177" s="67" customFormat="1" x14ac:dyDescent="0.2">
      <c r="FU680" s="80"/>
    </row>
    <row r="681" spans="27:177" s="67" customFormat="1" x14ac:dyDescent="0.2">
      <c r="FU681" s="80"/>
    </row>
    <row r="682" spans="27:177" s="67" customFormat="1" x14ac:dyDescent="0.2">
      <c r="FU682" s="80"/>
    </row>
    <row r="683" spans="27:177" s="67" customFormat="1" x14ac:dyDescent="0.2">
      <c r="FU683" s="80"/>
    </row>
    <row r="684" spans="27:177" s="67" customFormat="1" x14ac:dyDescent="0.2">
      <c r="FU684" s="80"/>
    </row>
    <row r="685" spans="27:177" s="203" customFormat="1" ht="12.75" x14ac:dyDescent="0.2">
      <c r="FU685" s="204"/>
    </row>
    <row r="688" spans="27:177" x14ac:dyDescent="0.2">
      <c r="AA688" s="14" t="str">
        <f t="shared" ref="AA688:AA695" si="1">IF(Z688=0," ",SUM((Y688-Z688)/Z688))</f>
        <v xml:space="preserve"> </v>
      </c>
      <c r="AB688" s="428" t="str">
        <f t="shared" ref="AB688:AB695" si="2">IF(Y688=0," ",SUM(((Y688*(1-($W688+AB$2)))-$O688)/(Y688*(1-($W688+AB$2)))))</f>
        <v xml:space="preserve"> </v>
      </c>
      <c r="AF688" s="14" t="str">
        <f>IF(AE688=0," ",SUM((AD688-AE688)/AE688))</f>
        <v xml:space="preserve"> </v>
      </c>
      <c r="AG688" s="428" t="str">
        <f>IF(AD688=0," ",SUM(((AD688*(1-($W688+AG$2)))-$O688)/(AD688*(1-($W688+AG$2)))))</f>
        <v xml:space="preserve"> </v>
      </c>
      <c r="AK688" s="304" t="str">
        <f t="shared" ref="AK688:AK709" si="3">IF(AJ688=0," ",SUM((AI688-AJ688)/AJ688))</f>
        <v xml:space="preserve"> </v>
      </c>
      <c r="AL688" s="428" t="str">
        <f t="shared" ref="AL688:AL729" si="4">IF(AI688=0," ",SUM(((AI688*(1-($W688+AL$2)))-$O688)/(AI688*(1-($W688+AL$2)))))</f>
        <v xml:space="preserve"> </v>
      </c>
      <c r="AO688" s="304" t="str">
        <f t="shared" ref="AO688:AO709" si="5">IF(AN688=0," ",SUM((AM688-AN688)/AN688))</f>
        <v xml:space="preserve"> </v>
      </c>
      <c r="AP688" s="428" t="str">
        <f t="shared" ref="AP688:AP731" si="6">IF(AM688=0," ",SUM(((AM688*(1-($W688+AP$2)))-$O688)/(AM688*(1-($W688+AP$2)))))</f>
        <v xml:space="preserve"> </v>
      </c>
      <c r="AS688" s="14" t="str">
        <f t="shared" ref="AS688:AS709" si="7">IF(AR688=0," ",SUM((AQ688-AR688)/AR688))</f>
        <v xml:space="preserve"> </v>
      </c>
      <c r="AT688" s="428" t="str">
        <f t="shared" ref="AT688:AT730" si="8">IF(AQ688=0," ",SUM(((AQ688*(1-($W688+AT$2)))-$O688)/(AQ688*(1-($W688+AT$2)))))</f>
        <v xml:space="preserve"> </v>
      </c>
      <c r="AX688" s="498" t="str">
        <f>Event!AX688</f>
        <v xml:space="preserve"> </v>
      </c>
      <c r="CJ688" s="25"/>
      <c r="CY688" s="748"/>
      <c r="CZ688" s="748"/>
      <c r="DA688" s="748"/>
      <c r="DB688" s="748"/>
      <c r="DC688" s="748"/>
      <c r="DD688" s="420"/>
      <c r="DE688" s="420"/>
      <c r="DF688" s="420"/>
      <c r="DG688" s="420"/>
      <c r="DH688" s="748"/>
      <c r="DI688" s="748"/>
      <c r="DJ688" s="748"/>
      <c r="DK688" s="748"/>
      <c r="DL688" s="748"/>
      <c r="DM688" s="748"/>
      <c r="DN688" s="748"/>
      <c r="DO688" s="748"/>
      <c r="DP688" s="748"/>
      <c r="DQ688" s="748"/>
      <c r="DR688" s="420"/>
      <c r="DS688" s="420"/>
      <c r="DT688" s="420"/>
      <c r="DU688" s="420"/>
      <c r="DV688" s="420"/>
      <c r="DW688" s="420"/>
      <c r="DX688" s="748"/>
      <c r="DY688" s="748"/>
      <c r="DZ688" s="420"/>
      <c r="EA688" s="748"/>
      <c r="EB688" s="748"/>
      <c r="EC688" s="748"/>
      <c r="ED688" s="748"/>
      <c r="EE688" s="748"/>
      <c r="EF688" s="748"/>
      <c r="EG688" s="748"/>
      <c r="EH688" s="748"/>
      <c r="EI688" s="748"/>
      <c r="EJ688" s="420"/>
      <c r="EK688" s="748"/>
      <c r="EL688" s="338" t="str">
        <f t="shared" ref="EL688:EL701" si="9">IF($BW688&gt;0,$BD688," ")</f>
        <v xml:space="preserve"> </v>
      </c>
      <c r="EM688" s="748"/>
    </row>
    <row r="689" spans="27:143" x14ac:dyDescent="0.2">
      <c r="AA689" s="14" t="str">
        <f t="shared" si="1"/>
        <v xml:space="preserve"> </v>
      </c>
      <c r="AB689" s="428" t="str">
        <f t="shared" si="2"/>
        <v xml:space="preserve"> </v>
      </c>
      <c r="AF689" s="14" t="str">
        <f>IF(AE689=0," ",SUM((AD689-AE689)/AE689))</f>
        <v xml:space="preserve"> </v>
      </c>
      <c r="AG689" s="428" t="str">
        <f>IF(AD689=0," ",SUM(((AD689*(1-($W689+AG$2)))-$O689)/(AD689*(1-($W689+AG$2)))))</f>
        <v xml:space="preserve"> </v>
      </c>
      <c r="AK689" s="304" t="str">
        <f t="shared" si="3"/>
        <v xml:space="preserve"> </v>
      </c>
      <c r="AL689" s="428" t="str">
        <f t="shared" si="4"/>
        <v xml:space="preserve"> </v>
      </c>
      <c r="AO689" s="304" t="str">
        <f t="shared" si="5"/>
        <v xml:space="preserve"> </v>
      </c>
      <c r="AP689" s="428" t="str">
        <f t="shared" si="6"/>
        <v xml:space="preserve"> </v>
      </c>
      <c r="AS689" s="14" t="str">
        <f t="shared" si="7"/>
        <v xml:space="preserve"> </v>
      </c>
      <c r="AT689" s="428" t="str">
        <f t="shared" si="8"/>
        <v xml:space="preserve"> </v>
      </c>
      <c r="AX689" s="498" t="str">
        <f>Event!AX689</f>
        <v xml:space="preserve"> </v>
      </c>
      <c r="CJ689" s="25"/>
      <c r="CY689" s="748"/>
      <c r="CZ689" s="748"/>
      <c r="DA689" s="748"/>
      <c r="DB689" s="748"/>
      <c r="DC689" s="748"/>
      <c r="DD689" s="420"/>
      <c r="DE689" s="420"/>
      <c r="DF689" s="420"/>
      <c r="DG689" s="420"/>
      <c r="DH689" s="748"/>
      <c r="DI689" s="748"/>
      <c r="DJ689" s="748"/>
      <c r="DK689" s="748"/>
      <c r="DL689" s="748"/>
      <c r="DM689" s="748"/>
      <c r="DN689" s="748"/>
      <c r="DO689" s="748"/>
      <c r="DP689" s="748"/>
      <c r="DQ689" s="748"/>
      <c r="DR689" s="420"/>
      <c r="DS689" s="420"/>
      <c r="DT689" s="420"/>
      <c r="DU689" s="420"/>
      <c r="DV689" s="420"/>
      <c r="DW689" s="420"/>
      <c r="DX689" s="748"/>
      <c r="DY689" s="748"/>
      <c r="DZ689" s="420"/>
      <c r="EA689" s="748"/>
      <c r="EB689" s="748"/>
      <c r="EC689" s="748"/>
      <c r="ED689" s="748"/>
      <c r="EE689" s="748"/>
      <c r="EF689" s="748"/>
      <c r="EG689" s="748"/>
      <c r="EH689" s="748"/>
      <c r="EI689" s="748"/>
      <c r="EJ689" s="420"/>
      <c r="EK689" s="748"/>
      <c r="EL689" s="338" t="str">
        <f t="shared" si="9"/>
        <v xml:space="preserve"> </v>
      </c>
      <c r="EM689" s="748"/>
    </row>
    <row r="690" spans="27:143" x14ac:dyDescent="0.2">
      <c r="AA690" s="14" t="str">
        <f t="shared" si="1"/>
        <v xml:space="preserve"> </v>
      </c>
      <c r="AB690" s="428" t="str">
        <f t="shared" si="2"/>
        <v xml:space="preserve"> </v>
      </c>
      <c r="AF690" s="14" t="str">
        <f>IF(AE690=0," ",SUM((AD690-AE690)/AE690))</f>
        <v xml:space="preserve"> </v>
      </c>
      <c r="AG690" s="428" t="str">
        <f>IF(AD690=0," ",SUM(((AD690*(1-($W690+AG$2)))-$O690)/(AD690*(1-($W690+AG$2)))))</f>
        <v xml:space="preserve"> </v>
      </c>
      <c r="AK690" s="304" t="str">
        <f t="shared" si="3"/>
        <v xml:space="preserve"> </v>
      </c>
      <c r="AL690" s="428" t="str">
        <f t="shared" si="4"/>
        <v xml:space="preserve"> </v>
      </c>
      <c r="AO690" s="304" t="str">
        <f t="shared" si="5"/>
        <v xml:space="preserve"> </v>
      </c>
      <c r="AP690" s="428" t="str">
        <f t="shared" si="6"/>
        <v xml:space="preserve"> </v>
      </c>
      <c r="AS690" s="14" t="str">
        <f t="shared" si="7"/>
        <v xml:space="preserve"> </v>
      </c>
      <c r="AT690" s="428" t="str">
        <f t="shared" si="8"/>
        <v xml:space="preserve"> </v>
      </c>
      <c r="AX690" s="498" t="str">
        <f>Event!AX690</f>
        <v xml:space="preserve"> </v>
      </c>
      <c r="CJ690" s="25"/>
      <c r="CY690" s="748"/>
      <c r="CZ690" s="748"/>
      <c r="DA690" s="748"/>
      <c r="DB690" s="748"/>
      <c r="DC690" s="748"/>
      <c r="DD690" s="420"/>
      <c r="DE690" s="420"/>
      <c r="DF690" s="420"/>
      <c r="DG690" s="420"/>
      <c r="DH690" s="748"/>
      <c r="DI690" s="748"/>
      <c r="DJ690" s="748"/>
      <c r="DK690" s="748"/>
      <c r="DL690" s="748"/>
      <c r="DM690" s="748"/>
      <c r="DN690" s="748"/>
      <c r="DO690" s="748"/>
      <c r="DP690" s="748"/>
      <c r="DQ690" s="748"/>
      <c r="DR690" s="420"/>
      <c r="DS690" s="420"/>
      <c r="DT690" s="420"/>
      <c r="DU690" s="420"/>
      <c r="DV690" s="420"/>
      <c r="DW690" s="420"/>
      <c r="DX690" s="748"/>
      <c r="DY690" s="748"/>
      <c r="DZ690" s="420"/>
      <c r="EA690" s="748"/>
      <c r="EB690" s="748"/>
      <c r="EC690" s="748"/>
      <c r="ED690" s="748"/>
      <c r="EE690" s="748"/>
      <c r="EF690" s="748"/>
      <c r="EG690" s="748"/>
      <c r="EH690" s="748"/>
      <c r="EI690" s="748"/>
      <c r="EJ690" s="420"/>
      <c r="EK690" s="748"/>
      <c r="EL690" s="338" t="str">
        <f t="shared" si="9"/>
        <v xml:space="preserve"> </v>
      </c>
      <c r="EM690" s="748"/>
    </row>
    <row r="691" spans="27:143" x14ac:dyDescent="0.2">
      <c r="AA691" s="14" t="str">
        <f t="shared" si="1"/>
        <v xml:space="preserve"> </v>
      </c>
      <c r="AB691" s="428" t="str">
        <f t="shared" si="2"/>
        <v xml:space="preserve"> </v>
      </c>
      <c r="AF691" s="14" t="str">
        <f>IF(AE691=0," ",SUM((AD691-AE691)/AE691))</f>
        <v xml:space="preserve"> </v>
      </c>
      <c r="AG691" s="428" t="str">
        <f>IF(AD691=0," ",SUM(((AD691*(1-($W691+AG$2)))-$O691)/(AD691*(1-($W691+AG$2)))))</f>
        <v xml:space="preserve"> </v>
      </c>
      <c r="AK691" s="304" t="str">
        <f t="shared" si="3"/>
        <v xml:space="preserve"> </v>
      </c>
      <c r="AL691" s="428" t="str">
        <f t="shared" si="4"/>
        <v xml:space="preserve"> </v>
      </c>
      <c r="AO691" s="304" t="str">
        <f t="shared" si="5"/>
        <v xml:space="preserve"> </v>
      </c>
      <c r="AP691" s="428" t="str">
        <f t="shared" si="6"/>
        <v xml:space="preserve"> </v>
      </c>
      <c r="AS691" s="14" t="str">
        <f t="shared" si="7"/>
        <v xml:space="preserve"> </v>
      </c>
      <c r="AT691" s="428" t="str">
        <f t="shared" si="8"/>
        <v xml:space="preserve"> </v>
      </c>
      <c r="AX691" s="498" t="str">
        <f>Event!AX691</f>
        <v xml:space="preserve"> </v>
      </c>
      <c r="CJ691" s="25"/>
      <c r="CY691" s="748"/>
      <c r="CZ691" s="748"/>
      <c r="DA691" s="748"/>
      <c r="DB691" s="748"/>
      <c r="DC691" s="748"/>
      <c r="DD691" s="420"/>
      <c r="DE691" s="420"/>
      <c r="DF691" s="420"/>
      <c r="DG691" s="420"/>
      <c r="DH691" s="748"/>
      <c r="DI691" s="748"/>
      <c r="DJ691" s="748"/>
      <c r="DK691" s="748"/>
      <c r="DL691" s="748"/>
      <c r="DM691" s="748"/>
      <c r="DN691" s="748"/>
      <c r="DO691" s="748"/>
      <c r="DP691" s="748"/>
      <c r="DQ691" s="748"/>
      <c r="DR691" s="420"/>
      <c r="DS691" s="420"/>
      <c r="DT691" s="420"/>
      <c r="DU691" s="420"/>
      <c r="DV691" s="420"/>
      <c r="DW691" s="420"/>
      <c r="DX691" s="748"/>
      <c r="DY691" s="748"/>
      <c r="DZ691" s="420"/>
      <c r="EA691" s="748"/>
      <c r="EB691" s="748"/>
      <c r="EC691" s="748"/>
      <c r="ED691" s="748"/>
      <c r="EE691" s="748"/>
      <c r="EF691" s="748"/>
      <c r="EG691" s="748"/>
      <c r="EH691" s="748"/>
      <c r="EI691" s="748"/>
      <c r="EJ691" s="420"/>
      <c r="EK691" s="748"/>
      <c r="EL691" s="338" t="str">
        <f t="shared" si="9"/>
        <v xml:space="preserve"> </v>
      </c>
      <c r="EM691" s="748"/>
    </row>
    <row r="692" spans="27:143" x14ac:dyDescent="0.2">
      <c r="AA692" s="14" t="str">
        <f t="shared" si="1"/>
        <v xml:space="preserve"> </v>
      </c>
      <c r="AB692" s="428" t="str">
        <f t="shared" si="2"/>
        <v xml:space="preserve"> </v>
      </c>
      <c r="AF692" s="14" t="str">
        <f>IF(AE692=0," ",SUM((AD692-AE692)/AE692))</f>
        <v xml:space="preserve"> </v>
      </c>
      <c r="AG692" s="428" t="str">
        <f>IF(AD692=0," ",SUM(((AD692*(1-($W692+AG$2)))-$O692)/(AD692*(1-($W692+AG$2)))))</f>
        <v xml:space="preserve"> </v>
      </c>
      <c r="AK692" s="304" t="str">
        <f t="shared" si="3"/>
        <v xml:space="preserve"> </v>
      </c>
      <c r="AL692" s="428" t="str">
        <f t="shared" si="4"/>
        <v xml:space="preserve"> </v>
      </c>
      <c r="AO692" s="304" t="str">
        <f t="shared" si="5"/>
        <v xml:space="preserve"> </v>
      </c>
      <c r="AP692" s="428" t="str">
        <f t="shared" si="6"/>
        <v xml:space="preserve"> </v>
      </c>
      <c r="AS692" s="14" t="str">
        <f t="shared" si="7"/>
        <v xml:space="preserve"> </v>
      </c>
      <c r="AT692" s="428" t="str">
        <f t="shared" si="8"/>
        <v xml:space="preserve"> </v>
      </c>
      <c r="CJ692" s="25"/>
      <c r="CY692" s="748"/>
      <c r="CZ692" s="748"/>
      <c r="DA692" s="748"/>
      <c r="DB692" s="748"/>
      <c r="DC692" s="748"/>
      <c r="DD692" s="420"/>
      <c r="DE692" s="420"/>
      <c r="DF692" s="420"/>
      <c r="DG692" s="420"/>
      <c r="DH692" s="748"/>
      <c r="DI692" s="748"/>
      <c r="DJ692" s="748"/>
      <c r="DK692" s="748"/>
      <c r="DL692" s="748"/>
      <c r="DM692" s="748"/>
      <c r="DN692" s="748"/>
      <c r="DO692" s="748"/>
      <c r="DP692" s="748"/>
      <c r="DQ692" s="748"/>
      <c r="DR692" s="420"/>
      <c r="DS692" s="420"/>
      <c r="DT692" s="420"/>
      <c r="DU692" s="420"/>
      <c r="DV692" s="420"/>
      <c r="DW692" s="420"/>
      <c r="DX692" s="748"/>
      <c r="DY692" s="748"/>
      <c r="DZ692" s="420"/>
      <c r="EA692" s="748"/>
      <c r="EB692" s="748"/>
      <c r="EC692" s="748"/>
      <c r="ED692" s="748"/>
      <c r="EE692" s="748"/>
      <c r="EF692" s="748"/>
      <c r="EG692" s="748"/>
      <c r="EH692" s="748"/>
      <c r="EI692" s="748"/>
      <c r="EJ692" s="420"/>
      <c r="EK692" s="748"/>
      <c r="EL692" s="338" t="str">
        <f t="shared" si="9"/>
        <v xml:space="preserve"> </v>
      </c>
      <c r="EM692" s="748"/>
    </row>
    <row r="693" spans="27:143" x14ac:dyDescent="0.2">
      <c r="AA693" s="14" t="str">
        <f t="shared" si="1"/>
        <v xml:space="preserve"> </v>
      </c>
      <c r="AB693" s="428" t="str">
        <f t="shared" si="2"/>
        <v xml:space="preserve"> </v>
      </c>
      <c r="AK693" s="304" t="str">
        <f t="shared" si="3"/>
        <v xml:space="preserve"> </v>
      </c>
      <c r="AL693" s="428" t="str">
        <f t="shared" si="4"/>
        <v xml:space="preserve"> </v>
      </c>
      <c r="AO693" s="304" t="str">
        <f t="shared" si="5"/>
        <v xml:space="preserve"> </v>
      </c>
      <c r="AP693" s="428" t="str">
        <f t="shared" si="6"/>
        <v xml:space="preserve"> </v>
      </c>
      <c r="AS693" s="14" t="str">
        <f t="shared" si="7"/>
        <v xml:space="preserve"> </v>
      </c>
      <c r="AT693" s="428" t="str">
        <f t="shared" si="8"/>
        <v xml:space="preserve"> </v>
      </c>
      <c r="CJ693" s="25"/>
      <c r="CY693" s="748"/>
      <c r="CZ693" s="748"/>
      <c r="DA693" s="748"/>
      <c r="DB693" s="748"/>
      <c r="DC693" s="748"/>
      <c r="DD693" s="420"/>
      <c r="DE693" s="420"/>
      <c r="DF693" s="420"/>
      <c r="DG693" s="420"/>
      <c r="DH693" s="748"/>
      <c r="DI693" s="748"/>
      <c r="DJ693" s="748"/>
      <c r="DK693" s="748"/>
      <c r="DL693" s="748"/>
      <c r="DM693" s="748"/>
      <c r="DN693" s="748"/>
      <c r="DO693" s="748"/>
      <c r="DP693" s="748"/>
      <c r="DQ693" s="748"/>
      <c r="DR693" s="420"/>
      <c r="DS693" s="420"/>
      <c r="DT693" s="420"/>
      <c r="DU693" s="420"/>
      <c r="DV693" s="420"/>
      <c r="DW693" s="420"/>
      <c r="DX693" s="748"/>
      <c r="DY693" s="748"/>
      <c r="DZ693" s="420"/>
      <c r="EA693" s="748"/>
      <c r="EB693" s="748"/>
      <c r="EC693" s="748"/>
      <c r="ED693" s="748"/>
      <c r="EE693" s="748"/>
      <c r="EF693" s="748"/>
      <c r="EG693" s="748"/>
      <c r="EH693" s="748"/>
      <c r="EI693" s="748"/>
      <c r="EJ693" s="420"/>
      <c r="EK693" s="748"/>
      <c r="EL693" s="338" t="str">
        <f t="shared" si="9"/>
        <v xml:space="preserve"> </v>
      </c>
      <c r="EM693" s="748"/>
    </row>
    <row r="694" spans="27:143" x14ac:dyDescent="0.2">
      <c r="AA694" s="14" t="str">
        <f t="shared" si="1"/>
        <v xml:space="preserve"> </v>
      </c>
      <c r="AB694" s="428" t="str">
        <f t="shared" si="2"/>
        <v xml:space="preserve"> </v>
      </c>
      <c r="AK694" s="304" t="str">
        <f t="shared" si="3"/>
        <v xml:space="preserve"> </v>
      </c>
      <c r="AL694" s="428" t="str">
        <f t="shared" si="4"/>
        <v xml:space="preserve"> </v>
      </c>
      <c r="AO694" s="304" t="str">
        <f t="shared" si="5"/>
        <v xml:space="preserve"> </v>
      </c>
      <c r="AP694" s="428" t="str">
        <f t="shared" si="6"/>
        <v xml:space="preserve"> </v>
      </c>
      <c r="AS694" s="14" t="str">
        <f t="shared" si="7"/>
        <v xml:space="preserve"> </v>
      </c>
      <c r="AT694" s="428" t="str">
        <f t="shared" si="8"/>
        <v xml:space="preserve"> </v>
      </c>
      <c r="CJ694" s="25"/>
      <c r="CY694" s="748"/>
      <c r="CZ694" s="748"/>
      <c r="DA694" s="748"/>
      <c r="DB694" s="748"/>
      <c r="DC694" s="748"/>
      <c r="DD694" s="420"/>
      <c r="DE694" s="420"/>
      <c r="DF694" s="420"/>
      <c r="DG694" s="420"/>
      <c r="DH694" s="748"/>
      <c r="DI694" s="748"/>
      <c r="DJ694" s="748"/>
      <c r="DK694" s="748"/>
      <c r="DL694" s="748"/>
      <c r="DM694" s="748"/>
      <c r="DN694" s="748"/>
      <c r="DO694" s="748"/>
      <c r="DP694" s="748"/>
      <c r="DQ694" s="748"/>
      <c r="DR694" s="420"/>
      <c r="DS694" s="420"/>
      <c r="DT694" s="420"/>
      <c r="DU694" s="420"/>
      <c r="DV694" s="420"/>
      <c r="DW694" s="420"/>
      <c r="DX694" s="748"/>
      <c r="DY694" s="748"/>
      <c r="DZ694" s="420"/>
      <c r="EA694" s="748"/>
      <c r="EB694" s="748"/>
      <c r="EC694" s="748"/>
      <c r="ED694" s="748"/>
      <c r="EE694" s="748"/>
      <c r="EF694" s="748"/>
      <c r="EG694" s="748"/>
      <c r="EH694" s="748"/>
      <c r="EI694" s="748"/>
      <c r="EJ694" s="420"/>
      <c r="EK694" s="748"/>
      <c r="EL694" s="338" t="str">
        <f t="shared" si="9"/>
        <v xml:space="preserve"> </v>
      </c>
      <c r="EM694" s="748"/>
    </row>
    <row r="695" spans="27:143" x14ac:dyDescent="0.2">
      <c r="AA695" s="14" t="str">
        <f t="shared" si="1"/>
        <v xml:space="preserve"> </v>
      </c>
      <c r="AB695" s="428" t="str">
        <f t="shared" si="2"/>
        <v xml:space="preserve"> </v>
      </c>
      <c r="AK695" s="304" t="str">
        <f t="shared" si="3"/>
        <v xml:space="preserve"> </v>
      </c>
      <c r="AL695" s="428" t="str">
        <f t="shared" si="4"/>
        <v xml:space="preserve"> </v>
      </c>
      <c r="AO695" s="304" t="str">
        <f t="shared" si="5"/>
        <v xml:space="preserve"> </v>
      </c>
      <c r="AP695" s="428" t="str">
        <f t="shared" si="6"/>
        <v xml:space="preserve"> </v>
      </c>
      <c r="AS695" s="14" t="str">
        <f t="shared" si="7"/>
        <v xml:space="preserve"> </v>
      </c>
      <c r="AT695" s="428" t="str">
        <f t="shared" si="8"/>
        <v xml:space="preserve"> </v>
      </c>
      <c r="CJ695" s="25"/>
      <c r="CY695" s="748"/>
      <c r="CZ695" s="748"/>
      <c r="DA695" s="748"/>
      <c r="DB695" s="748"/>
      <c r="DC695" s="748"/>
      <c r="DD695" s="420"/>
      <c r="DE695" s="420"/>
      <c r="DF695" s="420"/>
      <c r="DG695" s="420"/>
      <c r="DH695" s="748"/>
      <c r="DI695" s="748"/>
      <c r="DJ695" s="748"/>
      <c r="DK695" s="748"/>
      <c r="DL695" s="748"/>
      <c r="DM695" s="748"/>
      <c r="DN695" s="748"/>
      <c r="DO695" s="748"/>
      <c r="DP695" s="748"/>
      <c r="DQ695" s="748"/>
      <c r="DR695" s="420"/>
      <c r="DS695" s="420"/>
      <c r="DT695" s="420"/>
      <c r="DU695" s="420"/>
      <c r="DV695" s="420"/>
      <c r="DW695" s="420"/>
      <c r="DX695" s="748"/>
      <c r="DY695" s="748"/>
      <c r="DZ695" s="420"/>
      <c r="EA695" s="748"/>
      <c r="EB695" s="748"/>
      <c r="EC695" s="748"/>
      <c r="ED695" s="748"/>
      <c r="EE695" s="748"/>
      <c r="EF695" s="748"/>
      <c r="EG695" s="748"/>
      <c r="EH695" s="748"/>
      <c r="EI695" s="748"/>
      <c r="EJ695" s="420"/>
      <c r="EK695" s="748"/>
      <c r="EL695" s="338" t="str">
        <f t="shared" si="9"/>
        <v xml:space="preserve"> </v>
      </c>
      <c r="EM695" s="748"/>
    </row>
    <row r="696" spans="27:143" x14ac:dyDescent="0.2">
      <c r="AK696" s="304" t="str">
        <f t="shared" si="3"/>
        <v xml:space="preserve"> </v>
      </c>
      <c r="AL696" s="428" t="str">
        <f t="shared" si="4"/>
        <v xml:space="preserve"> </v>
      </c>
      <c r="AO696" s="304" t="str">
        <f t="shared" si="5"/>
        <v xml:space="preserve"> </v>
      </c>
      <c r="AP696" s="428" t="str">
        <f t="shared" si="6"/>
        <v xml:space="preserve"> </v>
      </c>
      <c r="AS696" s="14" t="str">
        <f t="shared" si="7"/>
        <v xml:space="preserve"> </v>
      </c>
      <c r="AT696" s="428" t="str">
        <f t="shared" si="8"/>
        <v xml:space="preserve"> </v>
      </c>
      <c r="CJ696" s="25"/>
      <c r="CY696" s="748"/>
      <c r="CZ696" s="748"/>
      <c r="DA696" s="748"/>
      <c r="DB696" s="748"/>
      <c r="DC696" s="748"/>
      <c r="DD696" s="420"/>
      <c r="DE696" s="420"/>
      <c r="DF696" s="420"/>
      <c r="DG696" s="420"/>
      <c r="DH696" s="748"/>
      <c r="DI696" s="748"/>
      <c r="DJ696" s="748"/>
      <c r="DK696" s="748"/>
      <c r="DL696" s="748"/>
      <c r="DM696" s="748"/>
      <c r="DN696" s="748"/>
      <c r="DO696" s="748"/>
      <c r="DP696" s="748"/>
      <c r="DQ696" s="748"/>
      <c r="DR696" s="420"/>
      <c r="DS696" s="420"/>
      <c r="DT696" s="420"/>
      <c r="DU696" s="420"/>
      <c r="DV696" s="420"/>
      <c r="DW696" s="420"/>
      <c r="DX696" s="748"/>
      <c r="DY696" s="748"/>
      <c r="DZ696" s="420"/>
      <c r="EA696" s="748"/>
      <c r="EB696" s="748"/>
      <c r="EC696" s="748"/>
      <c r="ED696" s="748"/>
      <c r="EE696" s="748"/>
      <c r="EF696" s="748"/>
      <c r="EG696" s="748"/>
      <c r="EH696" s="748"/>
      <c r="EI696" s="748"/>
      <c r="EJ696" s="420"/>
      <c r="EK696" s="748"/>
      <c r="EL696" s="338" t="str">
        <f t="shared" si="9"/>
        <v xml:space="preserve"> </v>
      </c>
      <c r="EM696" s="748"/>
    </row>
    <row r="697" spans="27:143" x14ac:dyDescent="0.2">
      <c r="AK697" s="304" t="str">
        <f t="shared" si="3"/>
        <v xml:space="preserve"> </v>
      </c>
      <c r="AL697" s="428" t="str">
        <f t="shared" si="4"/>
        <v xml:space="preserve"> </v>
      </c>
      <c r="AO697" s="304" t="str">
        <f t="shared" si="5"/>
        <v xml:space="preserve"> </v>
      </c>
      <c r="AP697" s="428" t="str">
        <f t="shared" si="6"/>
        <v xml:space="preserve"> </v>
      </c>
      <c r="AS697" s="14" t="str">
        <f t="shared" si="7"/>
        <v xml:space="preserve"> </v>
      </c>
      <c r="AT697" s="428" t="str">
        <f t="shared" si="8"/>
        <v xml:space="preserve"> </v>
      </c>
      <c r="CJ697" s="25"/>
      <c r="CY697" s="748"/>
      <c r="CZ697" s="748"/>
      <c r="DA697" s="748"/>
      <c r="DB697" s="748"/>
      <c r="DC697" s="748"/>
      <c r="DD697" s="420"/>
      <c r="DE697" s="420"/>
      <c r="DF697" s="420"/>
      <c r="DG697" s="420"/>
      <c r="DH697" s="748"/>
      <c r="DI697" s="748"/>
      <c r="DJ697" s="748"/>
      <c r="DK697" s="748"/>
      <c r="DL697" s="748"/>
      <c r="DM697" s="748"/>
      <c r="DN697" s="748"/>
      <c r="DO697" s="748"/>
      <c r="DP697" s="748"/>
      <c r="DQ697" s="748"/>
      <c r="DR697" s="420"/>
      <c r="DS697" s="420"/>
      <c r="DT697" s="420"/>
      <c r="DU697" s="420"/>
      <c r="DV697" s="420"/>
      <c r="DW697" s="420"/>
      <c r="DX697" s="748"/>
      <c r="DY697" s="748"/>
      <c r="DZ697" s="420"/>
      <c r="EA697" s="748"/>
      <c r="EB697" s="748"/>
      <c r="EC697" s="748"/>
      <c r="ED697" s="748"/>
      <c r="EE697" s="748"/>
      <c r="EF697" s="748"/>
      <c r="EG697" s="748"/>
      <c r="EH697" s="748"/>
      <c r="EI697" s="748"/>
      <c r="EJ697" s="420"/>
      <c r="EK697" s="748"/>
      <c r="EL697" s="338" t="str">
        <f t="shared" si="9"/>
        <v xml:space="preserve"> </v>
      </c>
      <c r="EM697" s="748"/>
    </row>
    <row r="698" spans="27:143" x14ac:dyDescent="0.2">
      <c r="AK698" s="304" t="str">
        <f t="shared" si="3"/>
        <v xml:space="preserve"> </v>
      </c>
      <c r="AL698" s="428" t="str">
        <f t="shared" si="4"/>
        <v xml:space="preserve"> </v>
      </c>
      <c r="AO698" s="304" t="str">
        <f t="shared" si="5"/>
        <v xml:space="preserve"> </v>
      </c>
      <c r="AP698" s="428" t="str">
        <f t="shared" si="6"/>
        <v xml:space="preserve"> </v>
      </c>
      <c r="AS698" s="14" t="str">
        <f t="shared" si="7"/>
        <v xml:space="preserve"> </v>
      </c>
      <c r="AT698" s="428" t="str">
        <f t="shared" si="8"/>
        <v xml:space="preserve"> </v>
      </c>
      <c r="CJ698" s="25"/>
      <c r="CY698" s="748"/>
      <c r="CZ698" s="748"/>
      <c r="DA698" s="748"/>
      <c r="DB698" s="748"/>
      <c r="DC698" s="748"/>
      <c r="DD698" s="420"/>
      <c r="DE698" s="420"/>
      <c r="DF698" s="420"/>
      <c r="DG698" s="420"/>
      <c r="DH698" s="748"/>
      <c r="DI698" s="748"/>
      <c r="DJ698" s="748"/>
      <c r="DK698" s="748"/>
      <c r="DL698" s="748"/>
      <c r="DM698" s="748"/>
      <c r="DN698" s="748"/>
      <c r="DO698" s="748"/>
      <c r="DP698" s="748"/>
      <c r="DQ698" s="748"/>
      <c r="DR698" s="420"/>
      <c r="DS698" s="420"/>
      <c r="DT698" s="420"/>
      <c r="DU698" s="420"/>
      <c r="DV698" s="420"/>
      <c r="DW698" s="420"/>
      <c r="DX698" s="748"/>
      <c r="DY698" s="748"/>
      <c r="DZ698" s="420"/>
      <c r="EA698" s="748"/>
      <c r="EB698" s="748"/>
      <c r="EC698" s="748"/>
      <c r="ED698" s="748"/>
      <c r="EE698" s="748"/>
      <c r="EF698" s="748"/>
      <c r="EG698" s="748"/>
      <c r="EH698" s="748"/>
      <c r="EI698" s="748"/>
      <c r="EJ698" s="420"/>
      <c r="EK698" s="748"/>
      <c r="EL698" s="338" t="str">
        <f t="shared" si="9"/>
        <v xml:space="preserve"> </v>
      </c>
      <c r="EM698" s="748"/>
    </row>
    <row r="699" spans="27:143" x14ac:dyDescent="0.2">
      <c r="AK699" s="304" t="str">
        <f t="shared" si="3"/>
        <v xml:space="preserve"> </v>
      </c>
      <c r="AL699" s="428" t="str">
        <f t="shared" si="4"/>
        <v xml:space="preserve"> </v>
      </c>
      <c r="AO699" s="304" t="str">
        <f t="shared" si="5"/>
        <v xml:space="preserve"> </v>
      </c>
      <c r="AP699" s="428" t="str">
        <f t="shared" si="6"/>
        <v xml:space="preserve"> </v>
      </c>
      <c r="AS699" s="14" t="str">
        <f t="shared" si="7"/>
        <v xml:space="preserve"> </v>
      </c>
      <c r="AT699" s="428" t="str">
        <f t="shared" si="8"/>
        <v xml:space="preserve"> </v>
      </c>
      <c r="CJ699" s="25"/>
      <c r="CY699" s="748"/>
      <c r="CZ699" s="748"/>
      <c r="DA699" s="748"/>
      <c r="DB699" s="748"/>
      <c r="DC699" s="748"/>
      <c r="DD699" s="420"/>
      <c r="DE699" s="420"/>
      <c r="DF699" s="420"/>
      <c r="DG699" s="420"/>
      <c r="DH699" s="748"/>
      <c r="DI699" s="748"/>
      <c r="DJ699" s="748"/>
      <c r="DK699" s="748"/>
      <c r="DL699" s="748"/>
      <c r="DM699" s="748"/>
      <c r="DN699" s="748"/>
      <c r="DO699" s="748"/>
      <c r="DP699" s="748"/>
      <c r="DQ699" s="748"/>
      <c r="DR699" s="420"/>
      <c r="DS699" s="420"/>
      <c r="DT699" s="420"/>
      <c r="DU699" s="420"/>
      <c r="DV699" s="420"/>
      <c r="DW699" s="420"/>
      <c r="DX699" s="748"/>
      <c r="DY699" s="748"/>
      <c r="DZ699" s="420"/>
      <c r="EA699" s="748"/>
      <c r="EB699" s="748"/>
      <c r="EC699" s="748"/>
      <c r="ED699" s="748"/>
      <c r="EE699" s="748"/>
      <c r="EF699" s="748"/>
      <c r="EG699" s="748"/>
      <c r="EH699" s="748"/>
      <c r="EI699" s="748"/>
      <c r="EJ699" s="420"/>
      <c r="EK699" s="748"/>
      <c r="EL699" s="338" t="str">
        <f t="shared" si="9"/>
        <v xml:space="preserve"> </v>
      </c>
      <c r="EM699" s="748"/>
    </row>
    <row r="700" spans="27:143" x14ac:dyDescent="0.2">
      <c r="AK700" s="304" t="str">
        <f t="shared" si="3"/>
        <v xml:space="preserve"> </v>
      </c>
      <c r="AL700" s="428" t="str">
        <f t="shared" si="4"/>
        <v xml:space="preserve"> </v>
      </c>
      <c r="AO700" s="304" t="str">
        <f t="shared" si="5"/>
        <v xml:space="preserve"> </v>
      </c>
      <c r="AP700" s="428" t="str">
        <f t="shared" si="6"/>
        <v xml:space="preserve"> </v>
      </c>
      <c r="AS700" s="14" t="str">
        <f t="shared" si="7"/>
        <v xml:space="preserve"> </v>
      </c>
      <c r="AT700" s="428" t="str">
        <f t="shared" si="8"/>
        <v xml:space="preserve"> </v>
      </c>
      <c r="CJ700" s="25"/>
      <c r="CY700" s="748"/>
      <c r="CZ700" s="748"/>
      <c r="DA700" s="748"/>
      <c r="DB700" s="748"/>
      <c r="DC700" s="748"/>
      <c r="DD700" s="420"/>
      <c r="DE700" s="420"/>
      <c r="DF700" s="420"/>
      <c r="DG700" s="420"/>
      <c r="DH700" s="748"/>
      <c r="DI700" s="748"/>
      <c r="DJ700" s="748"/>
      <c r="DK700" s="748"/>
      <c r="DL700" s="748"/>
      <c r="DM700" s="748"/>
      <c r="DN700" s="748"/>
      <c r="DO700" s="748"/>
      <c r="DP700" s="748"/>
      <c r="DQ700" s="748"/>
      <c r="DR700" s="420"/>
      <c r="DS700" s="420"/>
      <c r="DT700" s="420"/>
      <c r="DU700" s="420"/>
      <c r="DV700" s="420"/>
      <c r="DW700" s="420"/>
      <c r="DX700" s="748"/>
      <c r="DY700" s="748"/>
      <c r="DZ700" s="420"/>
      <c r="EA700" s="748"/>
      <c r="EB700" s="748"/>
      <c r="EC700" s="748"/>
      <c r="ED700" s="748"/>
      <c r="EE700" s="748"/>
      <c r="EF700" s="748"/>
      <c r="EG700" s="748"/>
      <c r="EH700" s="748"/>
      <c r="EI700" s="748"/>
      <c r="EJ700" s="420"/>
      <c r="EK700" s="748"/>
      <c r="EL700" s="338" t="str">
        <f t="shared" si="9"/>
        <v xml:space="preserve"> </v>
      </c>
      <c r="EM700" s="748"/>
    </row>
    <row r="701" spans="27:143" x14ac:dyDescent="0.2">
      <c r="AK701" s="304" t="str">
        <f t="shared" si="3"/>
        <v xml:space="preserve"> </v>
      </c>
      <c r="AL701" s="428" t="str">
        <f t="shared" si="4"/>
        <v xml:space="preserve"> </v>
      </c>
      <c r="AO701" s="304" t="str">
        <f t="shared" si="5"/>
        <v xml:space="preserve"> </v>
      </c>
      <c r="AP701" s="428" t="str">
        <f t="shared" si="6"/>
        <v xml:space="preserve"> </v>
      </c>
      <c r="AS701" s="14" t="str">
        <f t="shared" si="7"/>
        <v xml:space="preserve"> </v>
      </c>
      <c r="AT701" s="428" t="str">
        <f t="shared" si="8"/>
        <v xml:space="preserve"> </v>
      </c>
      <c r="CJ701" s="25"/>
      <c r="CY701" s="748"/>
      <c r="CZ701" s="748"/>
      <c r="DA701" s="748"/>
      <c r="DB701" s="748"/>
      <c r="DC701" s="748"/>
      <c r="DD701" s="420"/>
      <c r="DE701" s="420"/>
      <c r="DF701" s="420"/>
      <c r="DG701" s="420"/>
      <c r="DH701" s="748"/>
      <c r="DI701" s="748"/>
      <c r="DJ701" s="748"/>
      <c r="DK701" s="748"/>
      <c r="DL701" s="748"/>
      <c r="DM701" s="748"/>
      <c r="DN701" s="748"/>
      <c r="DO701" s="748"/>
      <c r="DP701" s="748"/>
      <c r="DQ701" s="748"/>
      <c r="DR701" s="420"/>
      <c r="DS701" s="420"/>
      <c r="DT701" s="420"/>
      <c r="DU701" s="420"/>
      <c r="DV701" s="420"/>
      <c r="DW701" s="420"/>
      <c r="DX701" s="748"/>
      <c r="DY701" s="748"/>
      <c r="DZ701" s="420"/>
      <c r="EA701" s="748"/>
      <c r="EB701" s="748"/>
      <c r="EC701" s="748"/>
      <c r="ED701" s="748"/>
      <c r="EE701" s="748"/>
      <c r="EF701" s="748"/>
      <c r="EG701" s="748"/>
      <c r="EH701" s="748"/>
      <c r="EI701" s="748"/>
      <c r="EJ701" s="420"/>
      <c r="EK701" s="748"/>
      <c r="EL701" s="338" t="str">
        <f t="shared" si="9"/>
        <v xml:space="preserve"> </v>
      </c>
      <c r="EM701" s="748"/>
    </row>
    <row r="702" spans="27:143" x14ac:dyDescent="0.2">
      <c r="AK702" s="304" t="str">
        <f t="shared" si="3"/>
        <v xml:space="preserve"> </v>
      </c>
      <c r="AL702" s="428" t="str">
        <f t="shared" si="4"/>
        <v xml:space="preserve"> </v>
      </c>
      <c r="AO702" s="304" t="str">
        <f t="shared" si="5"/>
        <v xml:space="preserve"> </v>
      </c>
      <c r="AP702" s="428" t="str">
        <f t="shared" si="6"/>
        <v xml:space="preserve"> </v>
      </c>
      <c r="AS702" s="14" t="str">
        <f t="shared" si="7"/>
        <v xml:space="preserve"> </v>
      </c>
      <c r="AT702" s="428" t="str">
        <f t="shared" si="8"/>
        <v xml:space="preserve"> </v>
      </c>
      <c r="CJ702" s="25"/>
      <c r="EA702" s="348"/>
      <c r="EK702" s="348"/>
    </row>
    <row r="703" spans="27:143" x14ac:dyDescent="0.2">
      <c r="AK703" s="304" t="str">
        <f t="shared" si="3"/>
        <v xml:space="preserve"> </v>
      </c>
      <c r="AL703" s="428" t="str">
        <f t="shared" si="4"/>
        <v xml:space="preserve"> </v>
      </c>
      <c r="AO703" s="304" t="str">
        <f t="shared" si="5"/>
        <v xml:space="preserve"> </v>
      </c>
      <c r="AP703" s="428" t="str">
        <f t="shared" si="6"/>
        <v xml:space="preserve"> </v>
      </c>
      <c r="AS703" s="14" t="str">
        <f t="shared" si="7"/>
        <v xml:space="preserve"> </v>
      </c>
      <c r="AT703" s="428" t="str">
        <f t="shared" si="8"/>
        <v xml:space="preserve"> </v>
      </c>
      <c r="CJ703" s="25"/>
      <c r="EA703" s="348"/>
      <c r="EK703" s="348"/>
    </row>
    <row r="704" spans="27:143" x14ac:dyDescent="0.2">
      <c r="AK704" s="304" t="str">
        <f t="shared" si="3"/>
        <v xml:space="preserve"> </v>
      </c>
      <c r="AL704" s="428" t="str">
        <f t="shared" si="4"/>
        <v xml:space="preserve"> </v>
      </c>
      <c r="AO704" s="304" t="str">
        <f t="shared" si="5"/>
        <v xml:space="preserve"> </v>
      </c>
      <c r="AP704" s="428" t="str">
        <f t="shared" si="6"/>
        <v xml:space="preserve"> </v>
      </c>
      <c r="AS704" s="14" t="str">
        <f t="shared" si="7"/>
        <v xml:space="preserve"> </v>
      </c>
      <c r="AT704" s="428" t="str">
        <f t="shared" si="8"/>
        <v xml:space="preserve"> </v>
      </c>
      <c r="CJ704" s="25"/>
      <c r="EA704" s="348"/>
      <c r="EK704" s="348"/>
    </row>
    <row r="705" spans="37:141" x14ac:dyDescent="0.2">
      <c r="AK705" s="304" t="str">
        <f t="shared" si="3"/>
        <v xml:space="preserve"> </v>
      </c>
      <c r="AL705" s="428" t="str">
        <f t="shared" si="4"/>
        <v xml:space="preserve"> </v>
      </c>
      <c r="AO705" s="304" t="str">
        <f t="shared" si="5"/>
        <v xml:space="preserve"> </v>
      </c>
      <c r="AP705" s="428" t="str">
        <f t="shared" si="6"/>
        <v xml:space="preserve"> </v>
      </c>
      <c r="AS705" s="14" t="str">
        <f t="shared" si="7"/>
        <v xml:space="preserve"> </v>
      </c>
      <c r="AT705" s="428" t="str">
        <f t="shared" si="8"/>
        <v xml:space="preserve"> </v>
      </c>
      <c r="CJ705" s="25"/>
      <c r="EA705" s="348"/>
      <c r="EK705" s="348"/>
    </row>
    <row r="706" spans="37:141" x14ac:dyDescent="0.2">
      <c r="AK706" s="304" t="str">
        <f t="shared" si="3"/>
        <v xml:space="preserve"> </v>
      </c>
      <c r="AL706" s="428" t="str">
        <f t="shared" si="4"/>
        <v xml:space="preserve"> </v>
      </c>
      <c r="AO706" s="304" t="str">
        <f t="shared" si="5"/>
        <v xml:space="preserve"> </v>
      </c>
      <c r="AP706" s="428" t="str">
        <f t="shared" si="6"/>
        <v xml:space="preserve"> </v>
      </c>
      <c r="AS706" s="14" t="str">
        <f t="shared" si="7"/>
        <v xml:space="preserve"> </v>
      </c>
      <c r="AT706" s="428" t="str">
        <f t="shared" si="8"/>
        <v xml:space="preserve"> </v>
      </c>
      <c r="CJ706" s="25"/>
      <c r="EA706" s="348"/>
      <c r="EK706" s="348"/>
    </row>
    <row r="707" spans="37:141" x14ac:dyDescent="0.2">
      <c r="AK707" s="304" t="str">
        <f t="shared" si="3"/>
        <v xml:space="preserve"> </v>
      </c>
      <c r="AL707" s="428" t="str">
        <f t="shared" si="4"/>
        <v xml:space="preserve"> </v>
      </c>
      <c r="AO707" s="304" t="str">
        <f t="shared" si="5"/>
        <v xml:space="preserve"> </v>
      </c>
      <c r="AP707" s="428" t="str">
        <f t="shared" si="6"/>
        <v xml:space="preserve"> </v>
      </c>
      <c r="AS707" s="14" t="str">
        <f t="shared" si="7"/>
        <v xml:space="preserve"> </v>
      </c>
      <c r="AT707" s="428" t="str">
        <f t="shared" si="8"/>
        <v xml:space="preserve"> </v>
      </c>
      <c r="CJ707" s="25"/>
      <c r="EA707" s="348"/>
      <c r="EK707" s="348"/>
    </row>
    <row r="708" spans="37:141" x14ac:dyDescent="0.2">
      <c r="AK708" s="304" t="str">
        <f t="shared" si="3"/>
        <v xml:space="preserve"> </v>
      </c>
      <c r="AL708" s="428" t="str">
        <f t="shared" si="4"/>
        <v xml:space="preserve"> </v>
      </c>
      <c r="AO708" s="304" t="str">
        <f t="shared" si="5"/>
        <v xml:space="preserve"> </v>
      </c>
      <c r="AP708" s="428" t="str">
        <f t="shared" si="6"/>
        <v xml:space="preserve"> </v>
      </c>
      <c r="AS708" s="14" t="str">
        <f t="shared" si="7"/>
        <v xml:space="preserve"> </v>
      </c>
      <c r="AT708" s="428" t="str">
        <f t="shared" si="8"/>
        <v xml:space="preserve"> </v>
      </c>
      <c r="CJ708" s="25"/>
      <c r="EA708" s="348"/>
      <c r="EK708" s="348"/>
    </row>
    <row r="709" spans="37:141" x14ac:dyDescent="0.2">
      <c r="AK709" s="304" t="str">
        <f t="shared" si="3"/>
        <v xml:space="preserve"> </v>
      </c>
      <c r="AL709" s="428" t="str">
        <f t="shared" si="4"/>
        <v xml:space="preserve"> </v>
      </c>
      <c r="AO709" s="304" t="str">
        <f t="shared" si="5"/>
        <v xml:space="preserve"> </v>
      </c>
      <c r="AP709" s="428" t="str">
        <f t="shared" si="6"/>
        <v xml:space="preserve"> </v>
      </c>
      <c r="AS709" s="14" t="str">
        <f t="shared" si="7"/>
        <v xml:space="preserve"> </v>
      </c>
      <c r="AT709" s="428" t="str">
        <f t="shared" si="8"/>
        <v xml:space="preserve"> </v>
      </c>
      <c r="CJ709" s="25"/>
      <c r="EA709" s="348"/>
      <c r="EK709" s="348"/>
    </row>
    <row r="710" spans="37:141" x14ac:dyDescent="0.2">
      <c r="AK710" s="304" t="str">
        <f t="shared" ref="AK710:AK729" si="10">IF(AJ710=0," ",SUM((AI710-AJ710)/AJ710))</f>
        <v xml:space="preserve"> </v>
      </c>
      <c r="AL710" s="428" t="str">
        <f t="shared" si="4"/>
        <v xml:space="preserve"> </v>
      </c>
      <c r="AO710" s="304" t="str">
        <f t="shared" ref="AO710:AO731" si="11">IF(AN710=0," ",SUM((AM710-AN710)/AN710))</f>
        <v xml:space="preserve"> </v>
      </c>
      <c r="AP710" s="428" t="str">
        <f t="shared" si="6"/>
        <v xml:space="preserve"> </v>
      </c>
      <c r="AS710" s="14" t="str">
        <f t="shared" ref="AS710:AS730" si="12">IF(AR710=0," ",SUM((AQ710-AR710)/AR710))</f>
        <v xml:space="preserve"> </v>
      </c>
      <c r="AT710" s="428" t="str">
        <f t="shared" si="8"/>
        <v xml:space="preserve"> </v>
      </c>
      <c r="CJ710" s="25"/>
      <c r="EA710" s="348"/>
      <c r="EK710" s="348"/>
    </row>
    <row r="711" spans="37:141" x14ac:dyDescent="0.2">
      <c r="AK711" s="304" t="str">
        <f t="shared" si="10"/>
        <v xml:space="preserve"> </v>
      </c>
      <c r="AL711" s="428" t="str">
        <f t="shared" si="4"/>
        <v xml:space="preserve"> </v>
      </c>
      <c r="AO711" s="304" t="str">
        <f t="shared" si="11"/>
        <v xml:space="preserve"> </v>
      </c>
      <c r="AP711" s="428" t="str">
        <f t="shared" si="6"/>
        <v xml:space="preserve"> </v>
      </c>
      <c r="AS711" s="14" t="str">
        <f t="shared" si="12"/>
        <v xml:space="preserve"> </v>
      </c>
      <c r="AT711" s="428" t="str">
        <f t="shared" si="8"/>
        <v xml:space="preserve"> </v>
      </c>
      <c r="CJ711" s="25"/>
      <c r="EA711" s="348"/>
      <c r="EK711" s="348"/>
    </row>
    <row r="712" spans="37:141" x14ac:dyDescent="0.2">
      <c r="AK712" s="304" t="str">
        <f t="shared" si="10"/>
        <v xml:space="preserve"> </v>
      </c>
      <c r="AL712" s="428" t="str">
        <f t="shared" si="4"/>
        <v xml:space="preserve"> </v>
      </c>
      <c r="AO712" s="304" t="str">
        <f t="shared" si="11"/>
        <v xml:space="preserve"> </v>
      </c>
      <c r="AP712" s="428" t="str">
        <f t="shared" si="6"/>
        <v xml:space="preserve"> </v>
      </c>
      <c r="AS712" s="14" t="str">
        <f t="shared" si="12"/>
        <v xml:space="preserve"> </v>
      </c>
      <c r="AT712" s="428" t="str">
        <f t="shared" si="8"/>
        <v xml:space="preserve"> </v>
      </c>
      <c r="CJ712" s="25"/>
      <c r="EA712" s="348"/>
      <c r="EK712" s="348"/>
    </row>
    <row r="713" spans="37:141" x14ac:dyDescent="0.2">
      <c r="AK713" s="304" t="str">
        <f t="shared" si="10"/>
        <v xml:space="preserve"> </v>
      </c>
      <c r="AL713" s="428" t="str">
        <f t="shared" si="4"/>
        <v xml:space="preserve"> </v>
      </c>
      <c r="AO713" s="304" t="str">
        <f t="shared" si="11"/>
        <v xml:space="preserve"> </v>
      </c>
      <c r="AP713" s="428" t="str">
        <f t="shared" si="6"/>
        <v xml:space="preserve"> </v>
      </c>
      <c r="AS713" s="14" t="str">
        <f t="shared" si="12"/>
        <v xml:space="preserve"> </v>
      </c>
      <c r="AT713" s="428" t="str">
        <f t="shared" si="8"/>
        <v xml:space="preserve"> </v>
      </c>
      <c r="CJ713" s="25"/>
      <c r="EA713" s="348"/>
      <c r="EK713" s="348"/>
    </row>
    <row r="714" spans="37:141" x14ac:dyDescent="0.2">
      <c r="AK714" s="304" t="str">
        <f t="shared" si="10"/>
        <v xml:space="preserve"> </v>
      </c>
      <c r="AL714" s="428" t="str">
        <f t="shared" si="4"/>
        <v xml:space="preserve"> </v>
      </c>
      <c r="AO714" s="304" t="str">
        <f t="shared" si="11"/>
        <v xml:space="preserve"> </v>
      </c>
      <c r="AP714" s="428" t="str">
        <f t="shared" si="6"/>
        <v xml:space="preserve"> </v>
      </c>
      <c r="AS714" s="14" t="str">
        <f t="shared" si="12"/>
        <v xml:space="preserve"> </v>
      </c>
      <c r="AT714" s="428" t="str">
        <f t="shared" si="8"/>
        <v xml:space="preserve"> </v>
      </c>
      <c r="CJ714" s="25"/>
      <c r="EA714" s="348"/>
      <c r="EK714" s="348"/>
    </row>
    <row r="715" spans="37:141" x14ac:dyDescent="0.2">
      <c r="AK715" s="304" t="str">
        <f t="shared" si="10"/>
        <v xml:space="preserve"> </v>
      </c>
      <c r="AL715" s="428" t="str">
        <f t="shared" si="4"/>
        <v xml:space="preserve"> </v>
      </c>
      <c r="AO715" s="304" t="str">
        <f t="shared" si="11"/>
        <v xml:space="preserve"> </v>
      </c>
      <c r="AP715" s="428" t="str">
        <f t="shared" si="6"/>
        <v xml:space="preserve"> </v>
      </c>
      <c r="AS715" s="14" t="str">
        <f t="shared" si="12"/>
        <v xml:space="preserve"> </v>
      </c>
      <c r="AT715" s="428" t="str">
        <f t="shared" si="8"/>
        <v xml:space="preserve"> </v>
      </c>
      <c r="CJ715" s="25"/>
      <c r="EA715" s="348"/>
      <c r="EK715" s="348"/>
    </row>
    <row r="716" spans="37:141" x14ac:dyDescent="0.2">
      <c r="AK716" s="304" t="str">
        <f t="shared" si="10"/>
        <v xml:space="preserve"> </v>
      </c>
      <c r="AL716" s="428" t="str">
        <f t="shared" si="4"/>
        <v xml:space="preserve"> </v>
      </c>
      <c r="AO716" s="304" t="str">
        <f t="shared" si="11"/>
        <v xml:space="preserve"> </v>
      </c>
      <c r="AP716" s="428" t="str">
        <f t="shared" si="6"/>
        <v xml:space="preserve"> </v>
      </c>
      <c r="AS716" s="14" t="str">
        <f t="shared" si="12"/>
        <v xml:space="preserve"> </v>
      </c>
      <c r="AT716" s="428" t="str">
        <f t="shared" si="8"/>
        <v xml:space="preserve"> </v>
      </c>
      <c r="CJ716" s="25"/>
      <c r="EA716" s="348"/>
      <c r="EK716" s="348"/>
    </row>
    <row r="717" spans="37:141" x14ac:dyDescent="0.2">
      <c r="AK717" s="304" t="str">
        <f t="shared" si="10"/>
        <v xml:space="preserve"> </v>
      </c>
      <c r="AL717" s="428" t="str">
        <f t="shared" si="4"/>
        <v xml:space="preserve"> </v>
      </c>
      <c r="AO717" s="304" t="str">
        <f t="shared" si="11"/>
        <v xml:space="preserve"> </v>
      </c>
      <c r="AP717" s="428" t="str">
        <f t="shared" si="6"/>
        <v xml:space="preserve"> </v>
      </c>
      <c r="AS717" s="14" t="str">
        <f t="shared" si="12"/>
        <v xml:space="preserve"> </v>
      </c>
      <c r="AT717" s="428" t="str">
        <f t="shared" si="8"/>
        <v xml:space="preserve"> </v>
      </c>
      <c r="CJ717" s="25"/>
    </row>
    <row r="718" spans="37:141" x14ac:dyDescent="0.2">
      <c r="AK718" s="304" t="str">
        <f t="shared" si="10"/>
        <v xml:space="preserve"> </v>
      </c>
      <c r="AL718" s="428" t="str">
        <f t="shared" si="4"/>
        <v xml:space="preserve"> </v>
      </c>
      <c r="AO718" s="304" t="str">
        <f t="shared" si="11"/>
        <v xml:space="preserve"> </v>
      </c>
      <c r="AP718" s="428" t="str">
        <f t="shared" si="6"/>
        <v xml:space="preserve"> </v>
      </c>
      <c r="AS718" s="14" t="str">
        <f t="shared" si="12"/>
        <v xml:space="preserve"> </v>
      </c>
      <c r="AT718" s="428" t="str">
        <f t="shared" si="8"/>
        <v xml:space="preserve"> </v>
      </c>
      <c r="CJ718" s="25"/>
    </row>
    <row r="719" spans="37:141" x14ac:dyDescent="0.2">
      <c r="AK719" s="304" t="str">
        <f t="shared" si="10"/>
        <v xml:space="preserve"> </v>
      </c>
      <c r="AL719" s="428" t="str">
        <f t="shared" si="4"/>
        <v xml:space="preserve"> </v>
      </c>
      <c r="AO719" s="304" t="str">
        <f t="shared" si="11"/>
        <v xml:space="preserve"> </v>
      </c>
      <c r="AP719" s="428" t="str">
        <f t="shared" si="6"/>
        <v xml:space="preserve"> </v>
      </c>
      <c r="AS719" s="14" t="str">
        <f t="shared" si="12"/>
        <v xml:space="preserve"> </v>
      </c>
      <c r="AT719" s="428" t="str">
        <f t="shared" si="8"/>
        <v xml:space="preserve"> </v>
      </c>
      <c r="CJ719" s="25"/>
    </row>
    <row r="720" spans="37:141" x14ac:dyDescent="0.2">
      <c r="AK720" s="304" t="str">
        <f t="shared" si="10"/>
        <v xml:space="preserve"> </v>
      </c>
      <c r="AL720" s="428" t="str">
        <f t="shared" si="4"/>
        <v xml:space="preserve"> </v>
      </c>
      <c r="AO720" s="304" t="str">
        <f t="shared" si="11"/>
        <v xml:space="preserve"> </v>
      </c>
      <c r="AP720" s="428" t="str">
        <f t="shared" si="6"/>
        <v xml:space="preserve"> </v>
      </c>
      <c r="AS720" s="14" t="str">
        <f t="shared" si="12"/>
        <v xml:space="preserve"> </v>
      </c>
      <c r="AT720" s="428" t="str">
        <f t="shared" si="8"/>
        <v xml:space="preserve"> </v>
      </c>
      <c r="CJ720" s="25"/>
    </row>
    <row r="721" spans="37:88" x14ac:dyDescent="0.2">
      <c r="AK721" s="304" t="str">
        <f t="shared" si="10"/>
        <v xml:space="preserve"> </v>
      </c>
      <c r="AL721" s="428" t="str">
        <f t="shared" si="4"/>
        <v xml:space="preserve"> </v>
      </c>
      <c r="AO721" s="304" t="str">
        <f t="shared" si="11"/>
        <v xml:space="preserve"> </v>
      </c>
      <c r="AP721" s="428" t="str">
        <f t="shared" si="6"/>
        <v xml:space="preserve"> </v>
      </c>
      <c r="AS721" s="14" t="str">
        <f t="shared" si="12"/>
        <v xml:space="preserve"> </v>
      </c>
      <c r="AT721" s="428" t="str">
        <f t="shared" si="8"/>
        <v xml:space="preserve"> </v>
      </c>
      <c r="CJ721" s="25"/>
    </row>
    <row r="722" spans="37:88" x14ac:dyDescent="0.2">
      <c r="AK722" s="304" t="str">
        <f t="shared" si="10"/>
        <v xml:space="preserve"> </v>
      </c>
      <c r="AL722" s="428" t="str">
        <f t="shared" si="4"/>
        <v xml:space="preserve"> </v>
      </c>
      <c r="AO722" s="304" t="str">
        <f t="shared" si="11"/>
        <v xml:space="preserve"> </v>
      </c>
      <c r="AP722" s="428" t="str">
        <f t="shared" si="6"/>
        <v xml:space="preserve"> </v>
      </c>
      <c r="AS722" s="14" t="str">
        <f t="shared" si="12"/>
        <v xml:space="preserve"> </v>
      </c>
      <c r="AT722" s="428" t="str">
        <f t="shared" si="8"/>
        <v xml:space="preserve"> </v>
      </c>
      <c r="CJ722" s="25"/>
    </row>
    <row r="723" spans="37:88" x14ac:dyDescent="0.2">
      <c r="AK723" s="304" t="str">
        <f t="shared" si="10"/>
        <v xml:space="preserve"> </v>
      </c>
      <c r="AL723" s="428" t="str">
        <f t="shared" si="4"/>
        <v xml:space="preserve"> </v>
      </c>
      <c r="AO723" s="304" t="str">
        <f t="shared" si="11"/>
        <v xml:space="preserve"> </v>
      </c>
      <c r="AP723" s="428" t="str">
        <f t="shared" si="6"/>
        <v xml:space="preserve"> </v>
      </c>
      <c r="AS723" s="14" t="str">
        <f t="shared" si="12"/>
        <v xml:space="preserve"> </v>
      </c>
      <c r="AT723" s="428" t="str">
        <f t="shared" si="8"/>
        <v xml:space="preserve"> </v>
      </c>
      <c r="CJ723" s="25"/>
    </row>
    <row r="724" spans="37:88" x14ac:dyDescent="0.2">
      <c r="AK724" s="304" t="str">
        <f t="shared" si="10"/>
        <v xml:space="preserve"> </v>
      </c>
      <c r="AL724" s="428" t="str">
        <f t="shared" si="4"/>
        <v xml:space="preserve"> </v>
      </c>
      <c r="AO724" s="304" t="str">
        <f t="shared" si="11"/>
        <v xml:space="preserve"> </v>
      </c>
      <c r="AP724" s="428" t="str">
        <f t="shared" si="6"/>
        <v xml:space="preserve"> </v>
      </c>
      <c r="AS724" s="14" t="str">
        <f t="shared" si="12"/>
        <v xml:space="preserve"> </v>
      </c>
      <c r="AT724" s="428" t="str">
        <f t="shared" si="8"/>
        <v xml:space="preserve"> </v>
      </c>
      <c r="CJ724" s="25"/>
    </row>
    <row r="725" spans="37:88" x14ac:dyDescent="0.2">
      <c r="AK725" s="304" t="str">
        <f t="shared" si="10"/>
        <v xml:space="preserve"> </v>
      </c>
      <c r="AL725" s="428" t="str">
        <f t="shared" si="4"/>
        <v xml:space="preserve"> </v>
      </c>
      <c r="AO725" s="304" t="str">
        <f t="shared" si="11"/>
        <v xml:space="preserve"> </v>
      </c>
      <c r="AP725" s="428" t="str">
        <f t="shared" si="6"/>
        <v xml:space="preserve"> </v>
      </c>
      <c r="AS725" s="14" t="str">
        <f t="shared" si="12"/>
        <v xml:space="preserve"> </v>
      </c>
      <c r="AT725" s="428" t="str">
        <f t="shared" si="8"/>
        <v xml:space="preserve"> </v>
      </c>
      <c r="CJ725" s="25"/>
    </row>
    <row r="726" spans="37:88" x14ac:dyDescent="0.2">
      <c r="AK726" s="304" t="str">
        <f t="shared" si="10"/>
        <v xml:space="preserve"> </v>
      </c>
      <c r="AL726" s="428" t="str">
        <f t="shared" si="4"/>
        <v xml:space="preserve"> </v>
      </c>
      <c r="AO726" s="304" t="str">
        <f t="shared" si="11"/>
        <v xml:space="preserve"> </v>
      </c>
      <c r="AP726" s="428" t="str">
        <f t="shared" si="6"/>
        <v xml:space="preserve"> </v>
      </c>
      <c r="AS726" s="14" t="str">
        <f t="shared" si="12"/>
        <v xml:space="preserve"> </v>
      </c>
      <c r="AT726" s="428" t="str">
        <f t="shared" si="8"/>
        <v xml:space="preserve"> </v>
      </c>
      <c r="CJ726" s="25"/>
    </row>
    <row r="727" spans="37:88" x14ac:dyDescent="0.2">
      <c r="AK727" s="304" t="str">
        <f t="shared" si="10"/>
        <v xml:space="preserve"> </v>
      </c>
      <c r="AL727" s="428" t="str">
        <f t="shared" si="4"/>
        <v xml:space="preserve"> </v>
      </c>
      <c r="AO727" s="304" t="str">
        <f t="shared" si="11"/>
        <v xml:space="preserve"> </v>
      </c>
      <c r="AP727" s="428" t="str">
        <f t="shared" si="6"/>
        <v xml:space="preserve"> </v>
      </c>
      <c r="AS727" s="14" t="str">
        <f t="shared" si="12"/>
        <v xml:space="preserve"> </v>
      </c>
      <c r="AT727" s="428" t="str">
        <f t="shared" si="8"/>
        <v xml:space="preserve"> </v>
      </c>
      <c r="CJ727" s="25"/>
    </row>
    <row r="728" spans="37:88" x14ac:dyDescent="0.2">
      <c r="AK728" s="304" t="str">
        <f t="shared" si="10"/>
        <v xml:space="preserve"> </v>
      </c>
      <c r="AL728" s="428" t="str">
        <f t="shared" si="4"/>
        <v xml:space="preserve"> </v>
      </c>
      <c r="AO728" s="304" t="str">
        <f t="shared" si="11"/>
        <v xml:space="preserve"> </v>
      </c>
      <c r="AP728" s="428" t="str">
        <f t="shared" si="6"/>
        <v xml:space="preserve"> </v>
      </c>
      <c r="AS728" s="14" t="str">
        <f t="shared" si="12"/>
        <v xml:space="preserve"> </v>
      </c>
      <c r="AT728" s="428" t="str">
        <f t="shared" si="8"/>
        <v xml:space="preserve"> </v>
      </c>
      <c r="CJ728" s="25"/>
    </row>
    <row r="729" spans="37:88" x14ac:dyDescent="0.2">
      <c r="AK729" s="304" t="str">
        <f t="shared" si="10"/>
        <v xml:space="preserve"> </v>
      </c>
      <c r="AL729" s="428" t="str">
        <f t="shared" si="4"/>
        <v xml:space="preserve"> </v>
      </c>
      <c r="AO729" s="304" t="str">
        <f t="shared" si="11"/>
        <v xml:space="preserve"> </v>
      </c>
      <c r="AP729" s="428" t="str">
        <f t="shared" si="6"/>
        <v xml:space="preserve"> </v>
      </c>
      <c r="AS729" s="14" t="str">
        <f t="shared" si="12"/>
        <v xml:space="preserve"> </v>
      </c>
      <c r="AT729" s="428" t="str">
        <f t="shared" si="8"/>
        <v xml:space="preserve"> </v>
      </c>
      <c r="CJ729" s="25"/>
    </row>
    <row r="730" spans="37:88" x14ac:dyDescent="0.2">
      <c r="AO730" s="304" t="str">
        <f t="shared" si="11"/>
        <v xml:space="preserve"> </v>
      </c>
      <c r="AP730" s="428" t="str">
        <f t="shared" si="6"/>
        <v xml:space="preserve"> </v>
      </c>
      <c r="AS730" s="14" t="str">
        <f t="shared" si="12"/>
        <v xml:space="preserve"> </v>
      </c>
      <c r="AT730" s="428" t="str">
        <f t="shared" si="8"/>
        <v xml:space="preserve"> </v>
      </c>
      <c r="CJ730" s="25"/>
    </row>
    <row r="731" spans="37:88" x14ac:dyDescent="0.2">
      <c r="AO731" s="304" t="str">
        <f t="shared" si="11"/>
        <v xml:space="preserve"> </v>
      </c>
      <c r="AP731" s="428" t="str">
        <f t="shared" si="6"/>
        <v xml:space="preserve"> </v>
      </c>
      <c r="CJ731" s="25"/>
    </row>
    <row r="732" spans="37:88" x14ac:dyDescent="0.2">
      <c r="CJ732" s="25"/>
    </row>
    <row r="733" spans="37:88" x14ac:dyDescent="0.2">
      <c r="CJ733" s="25"/>
    </row>
    <row r="734" spans="37:88" x14ac:dyDescent="0.2">
      <c r="CJ734" s="25"/>
    </row>
    <row r="735" spans="37:88" x14ac:dyDescent="0.2">
      <c r="CJ735" s="25"/>
    </row>
    <row r="736" spans="37:88" x14ac:dyDescent="0.2">
      <c r="CJ736" s="25"/>
    </row>
    <row r="737" spans="88:88" x14ac:dyDescent="0.2">
      <c r="CJ737" s="25"/>
    </row>
    <row r="738" spans="88:88" x14ac:dyDescent="0.2">
      <c r="CJ738" s="25"/>
    </row>
    <row r="739" spans="88:88" x14ac:dyDescent="0.2">
      <c r="CJ739" s="25"/>
    </row>
    <row r="740" spans="88:88" x14ac:dyDescent="0.2">
      <c r="CJ740" s="25"/>
    </row>
    <row r="741" spans="88:88" x14ac:dyDescent="0.2">
      <c r="CJ741" s="25"/>
    </row>
    <row r="742" spans="88:88" x14ac:dyDescent="0.2">
      <c r="CJ742" s="25"/>
    </row>
    <row r="743" spans="88:88" x14ac:dyDescent="0.2">
      <c r="CJ743" s="25"/>
    </row>
    <row r="744" spans="88:88" x14ac:dyDescent="0.2">
      <c r="CJ744" s="25"/>
    </row>
    <row r="745" spans="88:88" x14ac:dyDescent="0.2">
      <c r="CJ745" s="25"/>
    </row>
    <row r="746" spans="88:88" x14ac:dyDescent="0.2">
      <c r="CJ746" s="25"/>
    </row>
    <row r="747" spans="88:88" x14ac:dyDescent="0.2">
      <c r="CJ747" s="25"/>
    </row>
    <row r="748" spans="88:88" x14ac:dyDescent="0.2">
      <c r="CJ748" s="25"/>
    </row>
    <row r="749" spans="88:88" x14ac:dyDescent="0.2">
      <c r="CJ749" s="25"/>
    </row>
    <row r="750" spans="88:88" x14ac:dyDescent="0.2">
      <c r="CJ750" s="25"/>
    </row>
    <row r="751" spans="88:88" x14ac:dyDescent="0.2">
      <c r="CJ751" s="25"/>
    </row>
    <row r="752" spans="88:88" x14ac:dyDescent="0.2">
      <c r="CJ752" s="25"/>
    </row>
    <row r="753" spans="88:88" x14ac:dyDescent="0.2">
      <c r="CJ753" s="25"/>
    </row>
    <row r="754" spans="88:88" x14ac:dyDescent="0.2">
      <c r="CJ754" s="25"/>
    </row>
    <row r="755" spans="88:88" x14ac:dyDescent="0.2">
      <c r="CJ755" s="25"/>
    </row>
    <row r="756" spans="88:88" x14ac:dyDescent="0.2">
      <c r="CJ756" s="25"/>
    </row>
    <row r="757" spans="88:88" x14ac:dyDescent="0.2">
      <c r="CJ757" s="25"/>
    </row>
    <row r="758" spans="88:88" x14ac:dyDescent="0.2">
      <c r="CJ758" s="25"/>
    </row>
    <row r="759" spans="88:88" x14ac:dyDescent="0.2">
      <c r="CJ759" s="25"/>
    </row>
    <row r="760" spans="88:88" x14ac:dyDescent="0.2">
      <c r="CJ760" s="25"/>
    </row>
    <row r="761" spans="88:88" x14ac:dyDescent="0.2">
      <c r="CJ761" s="25"/>
    </row>
    <row r="762" spans="88:88" x14ac:dyDescent="0.2">
      <c r="CJ762" s="25"/>
    </row>
    <row r="763" spans="88:88" x14ac:dyDescent="0.2">
      <c r="CJ763" s="25"/>
    </row>
    <row r="764" spans="88:88" x14ac:dyDescent="0.2">
      <c r="CJ764" s="25"/>
    </row>
    <row r="765" spans="88:88" x14ac:dyDescent="0.2">
      <c r="CJ765" s="25"/>
    </row>
    <row r="766" spans="88:88" x14ac:dyDescent="0.2">
      <c r="CJ766" s="25"/>
    </row>
    <row r="767" spans="88:88" x14ac:dyDescent="0.2">
      <c r="CJ767" s="25"/>
    </row>
    <row r="768" spans="88:88" x14ac:dyDescent="0.2">
      <c r="CJ768" s="25"/>
    </row>
    <row r="769" spans="88:88" x14ac:dyDescent="0.2">
      <c r="CJ769" s="25"/>
    </row>
    <row r="770" spans="88:88" x14ac:dyDescent="0.2">
      <c r="CJ770" s="25"/>
    </row>
    <row r="771" spans="88:88" x14ac:dyDescent="0.2">
      <c r="CJ771" s="25"/>
    </row>
    <row r="772" spans="88:88" x14ac:dyDescent="0.2">
      <c r="CJ772" s="25"/>
    </row>
    <row r="773" spans="88:88" x14ac:dyDescent="0.2">
      <c r="CJ773" s="25"/>
    </row>
    <row r="774" spans="88:88" x14ac:dyDescent="0.2">
      <c r="CJ774" s="25"/>
    </row>
    <row r="775" spans="88:88" x14ac:dyDescent="0.2">
      <c r="CJ775" s="25"/>
    </row>
    <row r="776" spans="88:88" x14ac:dyDescent="0.2">
      <c r="CJ776" s="25"/>
    </row>
  </sheetData>
  <mergeCells count="2">
    <mergeCell ref="BK6:BK7"/>
    <mergeCell ref="BL6:BL7"/>
  </mergeCells>
  <printOptions gridLinesSet="0"/>
  <pageMargins left="0.25" right="0" top="0.25" bottom="0.34" header="0" footer="0.19"/>
  <pageSetup scale="95" fitToHeight="4" orientation="landscape" r:id="rId1"/>
  <headerFooter alignWithMargins="0">
    <oddHeader>&amp;C&amp;A</oddHeader>
    <oddFooter>&amp;CPage &amp;P</oddFooter>
  </headerFooter>
  <rowBreaks count="1" manualBreakCount="1">
    <brk id="365" min="3" max="4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transitionEntry="1" codeName="Sheet6">
    <tabColor indexed="17"/>
  </sheetPr>
  <dimension ref="A1:DE1344"/>
  <sheetViews>
    <sheetView showGridLines="0" zoomScaleNormal="100" zoomScaleSheetLayoutView="80" workbookViewId="0">
      <pane xSplit="8" ySplit="12" topLeftCell="I21" activePane="bottomRight" state="frozen"/>
      <selection activeCell="AO583" sqref="AO583"/>
      <selection pane="topRight" activeCell="AO583" sqref="AO583"/>
      <selection pane="bottomLeft" activeCell="AO583" sqref="AO583"/>
      <selection pane="bottomRight" activeCell="AO583" sqref="AO583"/>
    </sheetView>
  </sheetViews>
  <sheetFormatPr defaultColWidth="12.83203125" defaultRowHeight="11.25" x14ac:dyDescent="0.2"/>
  <cols>
    <col min="1" max="1" width="34" style="18" hidden="1" customWidth="1"/>
    <col min="2" max="2" width="54" style="18" customWidth="1"/>
    <col min="3" max="3" width="43" style="453" hidden="1" customWidth="1"/>
    <col min="4" max="4" width="6.5" style="187" hidden="1" customWidth="1"/>
    <col min="5" max="5" width="5.6640625" style="25" hidden="1" customWidth="1"/>
    <col min="6" max="6" width="9.1640625" style="42" bestFit="1" customWidth="1"/>
    <col min="7" max="7" width="9.1640625" style="712" customWidth="1"/>
    <col min="8" max="8" width="10.1640625" style="40" customWidth="1"/>
    <col min="9" max="9" width="9.1640625" style="89" customWidth="1"/>
    <col min="10" max="10" width="17.1640625" style="89" customWidth="1"/>
    <col min="11" max="11" width="15.1640625" style="89" customWidth="1"/>
    <col min="12" max="12" width="9.83203125" style="313" customWidth="1"/>
    <col min="13" max="13" width="10.5" style="25" customWidth="1"/>
    <col min="14" max="14" width="10.5" style="32" hidden="1" customWidth="1"/>
    <col min="15" max="16" width="10.5" style="33" hidden="1" customWidth="1"/>
    <col min="17" max="17" width="13.5" style="33" hidden="1" customWidth="1"/>
    <col min="18" max="18" width="11.6640625" style="33" hidden="1" customWidth="1"/>
    <col min="19" max="19" width="12.1640625" style="32" hidden="1" customWidth="1"/>
    <col min="20" max="20" width="10.6640625" style="18" hidden="1" customWidth="1"/>
    <col min="21" max="21" width="8" style="25" hidden="1" customWidth="1"/>
    <col min="22" max="22" width="9.6640625" style="313" hidden="1" customWidth="1"/>
    <col min="23" max="23" width="10.5" style="248" customWidth="1"/>
    <col min="24" max="24" width="9.1640625" style="424" customWidth="1"/>
    <col min="25" max="25" width="7.5" style="383" customWidth="1"/>
    <col min="26" max="26" width="8.5" style="383" customWidth="1"/>
    <col min="27" max="27" width="10.6640625" style="83" customWidth="1"/>
    <col min="28" max="28" width="10.83203125" style="248" customWidth="1"/>
    <col min="29" max="29" width="9.1640625" style="89" customWidth="1"/>
    <col min="30" max="30" width="7.6640625" style="3" customWidth="1"/>
    <col min="31" max="31" width="7.6640625" style="383" customWidth="1"/>
    <col min="32" max="32" width="11.1640625" style="83" customWidth="1"/>
    <col min="33" max="33" width="11" style="248" customWidth="1"/>
    <col min="34" max="34" width="10.1640625" style="86" customWidth="1"/>
    <col min="35" max="35" width="6.6640625" style="25" customWidth="1"/>
    <col min="36" max="36" width="7.83203125" style="89" customWidth="1"/>
    <col min="37" max="37" width="11.1640625" style="248" customWidth="1"/>
    <col min="38" max="38" width="7.5" style="248" customWidth="1"/>
    <col min="39" max="39" width="9.83203125" style="424" customWidth="1"/>
    <col min="40" max="40" width="9.1640625" style="248" customWidth="1"/>
    <col min="41" max="41" width="10.5" style="424" customWidth="1"/>
    <col min="42" max="42" width="13" style="25" customWidth="1"/>
    <col min="43" max="43" width="11" style="89" customWidth="1"/>
    <col min="44" max="44" width="8.5" style="248" customWidth="1"/>
    <col min="45" max="45" width="8.6640625" style="424" customWidth="1"/>
    <col min="46" max="46" width="12.33203125" style="18" customWidth="1"/>
    <col min="47" max="47" width="11.83203125" style="25" customWidth="1"/>
    <col min="48" max="48" width="8.83203125" style="248" customWidth="1"/>
    <col min="49" max="49" width="11" style="160" customWidth="1"/>
    <col min="50" max="50" width="10.33203125" style="206" customWidth="1"/>
    <col min="51" max="51" width="10.33203125" style="25" customWidth="1"/>
    <col min="52" max="52" width="12.83203125" customWidth="1"/>
    <col min="53" max="53" width="9.83203125" style="57" customWidth="1"/>
    <col min="54" max="54" width="9.33203125" style="57" customWidth="1"/>
    <col min="55" max="56" width="8.1640625" style="57" customWidth="1"/>
    <col min="57" max="57" width="10.1640625" style="57" customWidth="1"/>
    <col min="58" max="58" width="11.83203125" style="57" customWidth="1"/>
    <col min="59" max="59" width="9.83203125" style="57" customWidth="1"/>
    <col min="60" max="60" width="10.1640625" style="57" customWidth="1"/>
    <col min="61" max="61" width="9.5" style="57" customWidth="1"/>
    <col min="62" max="63" width="11" customWidth="1"/>
    <col min="64" max="73" width="11.5" customWidth="1"/>
    <col min="74" max="74" width="6.5" style="314" customWidth="1"/>
    <col min="75" max="75" width="9.83203125" style="27" customWidth="1"/>
    <col min="76" max="76" width="10.1640625" style="27" customWidth="1"/>
    <col min="77" max="77" width="7.33203125" style="27" customWidth="1"/>
    <col min="78" max="78" width="9.6640625" style="27" customWidth="1"/>
    <col min="79" max="80" width="9" style="27" customWidth="1"/>
    <col min="81" max="81" width="8.33203125" style="27" customWidth="1"/>
    <col min="82" max="82" width="8.1640625" style="27" customWidth="1"/>
    <col min="83" max="83" width="8.5" style="27" customWidth="1"/>
    <col min="84" max="84" width="9.33203125" style="25" customWidth="1"/>
    <col min="85" max="85" width="10.1640625" style="25" customWidth="1"/>
    <col min="86" max="86" width="10.6640625" style="25" customWidth="1"/>
    <col min="87" max="87" width="3" style="573" customWidth="1"/>
    <col min="88" max="88" width="9.83203125" style="27" customWidth="1"/>
    <col min="89" max="89" width="10.1640625" style="27" customWidth="1"/>
    <col min="90" max="90" width="7.33203125" style="27" customWidth="1"/>
    <col min="91" max="91" width="9.6640625" style="27" customWidth="1"/>
    <col min="92" max="92" width="9" style="27" customWidth="1"/>
    <col min="93" max="93" width="8.33203125" style="27" customWidth="1"/>
    <col min="94" max="94" width="8.1640625" style="27" customWidth="1"/>
    <col min="95" max="95" width="8.5" style="27" customWidth="1"/>
    <col min="96" max="99" width="10.6640625" style="25" customWidth="1"/>
    <col min="100" max="100" width="7.33203125" style="348" customWidth="1"/>
    <col min="101" max="101" width="12.83203125" style="18" customWidth="1"/>
    <col min="102" max="102" width="7.33203125" style="348" customWidth="1"/>
    <col min="103" max="103" width="12.83203125" style="18" customWidth="1"/>
    <col min="104" max="104" width="7.33203125" style="348" customWidth="1"/>
    <col min="105" max="105" width="12.83203125" style="18" customWidth="1"/>
    <col min="106" max="106" width="10.83203125" style="348" customWidth="1"/>
    <col min="107" max="107" width="10.83203125" style="18" customWidth="1"/>
    <col min="108" max="108" width="7.33203125" style="348" customWidth="1"/>
    <col min="109" max="134" width="12.83203125" style="18" customWidth="1"/>
    <col min="135" max="16384" width="12.83203125" style="18"/>
  </cols>
  <sheetData>
    <row r="1" spans="1:109" x14ac:dyDescent="0.2">
      <c r="A1" s="467" t="s">
        <v>1078</v>
      </c>
      <c r="B1" s="46" t="s">
        <v>149</v>
      </c>
      <c r="C1" s="67"/>
      <c r="D1" s="214"/>
      <c r="E1" s="40"/>
      <c r="F1" s="87" t="s">
        <v>1982</v>
      </c>
      <c r="G1" s="696"/>
      <c r="J1" s="68" t="s">
        <v>1142</v>
      </c>
      <c r="M1" s="69" t="s">
        <v>1412</v>
      </c>
      <c r="R1" s="471"/>
      <c r="S1" s="473"/>
      <c r="T1" s="472"/>
      <c r="U1" s="231">
        <f>18%+2%</f>
        <v>0.2</v>
      </c>
      <c r="V1" s="28" t="s">
        <v>296</v>
      </c>
      <c r="W1" s="124">
        <v>1</v>
      </c>
      <c r="X1" s="304">
        <v>1</v>
      </c>
      <c r="Y1" s="535" t="s">
        <v>298</v>
      </c>
      <c r="Z1" s="532"/>
      <c r="AA1" s="415"/>
      <c r="AB1" s="79">
        <v>0.98</v>
      </c>
      <c r="AC1" s="378">
        <v>0.98</v>
      </c>
      <c r="AD1" s="535" t="s">
        <v>298</v>
      </c>
      <c r="AE1" s="532"/>
      <c r="AF1" s="374"/>
      <c r="AG1" s="141">
        <v>0.75</v>
      </c>
      <c r="AH1" s="378">
        <v>0.75</v>
      </c>
      <c r="AI1" s="533" t="s">
        <v>298</v>
      </c>
      <c r="AJ1" s="532"/>
      <c r="AK1" s="233"/>
      <c r="AL1" s="180"/>
      <c r="AM1" s="431"/>
      <c r="AN1" s="533" t="s">
        <v>298</v>
      </c>
      <c r="AO1" s="532"/>
      <c r="AP1" s="149">
        <v>0.65</v>
      </c>
      <c r="AQ1" s="378">
        <v>0.65</v>
      </c>
      <c r="AR1" s="535" t="s">
        <v>298</v>
      </c>
      <c r="AS1" s="532"/>
      <c r="AT1" s="154"/>
      <c r="AU1" s="161"/>
      <c r="AV1" s="234"/>
      <c r="AW1" s="171"/>
      <c r="AZ1" s="57"/>
      <c r="BA1" s="236"/>
      <c r="BB1" s="102"/>
      <c r="BC1" s="75"/>
      <c r="BD1" s="108"/>
      <c r="BE1" s="515"/>
      <c r="BF1" s="512"/>
      <c r="BG1" s="112"/>
      <c r="BH1" s="116"/>
      <c r="BI1" s="165"/>
      <c r="BJ1" s="25"/>
      <c r="BK1" s="25"/>
      <c r="BL1" s="243" t="e">
        <f t="shared" ref="BL1:BT1" si="0">SUM(BL14:BL589)</f>
        <v>#REF!</v>
      </c>
      <c r="BM1" s="243" t="e">
        <f t="shared" si="0"/>
        <v>#REF!</v>
      </c>
      <c r="BN1" s="243" t="e">
        <f t="shared" si="0"/>
        <v>#REF!</v>
      </c>
      <c r="BO1" s="243" t="e">
        <f t="shared" si="0"/>
        <v>#REF!</v>
      </c>
      <c r="BP1" s="243" t="e">
        <f t="shared" si="0"/>
        <v>#REF!</v>
      </c>
      <c r="BQ1" s="243" t="e">
        <f t="shared" si="0"/>
        <v>#REF!</v>
      </c>
      <c r="BR1" s="243" t="e">
        <f t="shared" si="0"/>
        <v>#REF!</v>
      </c>
      <c r="BS1" s="243" t="e">
        <f t="shared" si="0"/>
        <v>#REF!</v>
      </c>
      <c r="BT1" s="243" t="e">
        <f t="shared" si="0"/>
        <v>#REF!</v>
      </c>
      <c r="BU1" s="18"/>
      <c r="BV1" s="442">
        <f>IF(W1&gt;0,$BV$9, " ")</f>
        <v>100</v>
      </c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570"/>
      <c r="CJ1" s="579" t="s">
        <v>1826</v>
      </c>
      <c r="CK1" s="578"/>
      <c r="CL1" s="580">
        <v>0.1</v>
      </c>
      <c r="CM1" s="578"/>
      <c r="CN1" s="244"/>
      <c r="CO1" s="244"/>
      <c r="CP1" s="244"/>
      <c r="CQ1" s="244"/>
      <c r="CR1" s="244"/>
      <c r="CS1" s="244"/>
      <c r="CT1" s="244"/>
      <c r="CU1" s="244"/>
      <c r="CV1" s="460"/>
      <c r="CW1" s="367" t="s">
        <v>1069</v>
      </c>
      <c r="CX1" s="460" t="s">
        <v>1896</v>
      </c>
      <c r="CY1" s="367" t="s">
        <v>1069</v>
      </c>
      <c r="CZ1" s="460" t="s">
        <v>1818</v>
      </c>
      <c r="DA1" s="367" t="s">
        <v>1069</v>
      </c>
      <c r="DB1" s="460"/>
      <c r="DC1" s="367" t="s">
        <v>1069</v>
      </c>
      <c r="DD1" s="460"/>
      <c r="DE1" s="367" t="s">
        <v>1069</v>
      </c>
    </row>
    <row r="2" spans="1:109" ht="12" customHeight="1" x14ac:dyDescent="0.2">
      <c r="A2" s="559" t="s">
        <v>1706</v>
      </c>
      <c r="B2" s="63" t="s">
        <v>84</v>
      </c>
      <c r="C2" s="67"/>
      <c r="D2" s="214"/>
      <c r="E2" s="40"/>
      <c r="F2" s="35"/>
      <c r="G2" s="697"/>
      <c r="J2" s="68" t="s">
        <v>1143</v>
      </c>
      <c r="R2" s="471"/>
      <c r="S2" s="473"/>
      <c r="T2" s="313"/>
      <c r="U2" s="245" t="s">
        <v>1126</v>
      </c>
      <c r="V2" s="28" t="s">
        <v>297</v>
      </c>
      <c r="W2" s="246"/>
      <c r="X2" s="437"/>
      <c r="Y2" s="535" t="s">
        <v>299</v>
      </c>
      <c r="Z2" s="534">
        <v>0</v>
      </c>
      <c r="AA2" s="247"/>
      <c r="AB2" s="79">
        <v>0.9</v>
      </c>
      <c r="AC2" s="308">
        <v>0.9</v>
      </c>
      <c r="AD2" s="535" t="s">
        <v>299</v>
      </c>
      <c r="AE2" s="534">
        <v>0</v>
      </c>
      <c r="AF2" s="374"/>
      <c r="AG2" s="141">
        <v>0.75</v>
      </c>
      <c r="AH2" s="308">
        <v>0.75</v>
      </c>
      <c r="AI2" s="533" t="s">
        <v>299</v>
      </c>
      <c r="AJ2" s="534">
        <v>0</v>
      </c>
      <c r="AK2" s="233"/>
      <c r="AL2" s="180"/>
      <c r="AM2" s="431"/>
      <c r="AN2" s="533" t="s">
        <v>299</v>
      </c>
      <c r="AO2" s="534">
        <v>0</v>
      </c>
      <c r="AP2" s="149">
        <f>AG2</f>
        <v>0.75</v>
      </c>
      <c r="AQ2" s="378">
        <v>0.75</v>
      </c>
      <c r="AR2" s="535" t="s">
        <v>299</v>
      </c>
      <c r="AS2" s="534">
        <v>0</v>
      </c>
      <c r="AT2" s="154"/>
      <c r="AU2" s="242"/>
      <c r="AW2" s="172"/>
      <c r="AZ2" s="57"/>
      <c r="BA2" s="468" t="s">
        <v>1682</v>
      </c>
      <c r="BB2" s="102"/>
      <c r="BC2" s="75"/>
      <c r="BD2" s="108"/>
      <c r="BE2" s="515"/>
      <c r="BF2" s="512"/>
      <c r="BG2" s="112"/>
      <c r="BH2" s="116"/>
      <c r="BI2" s="165"/>
      <c r="BJ2" s="18"/>
      <c r="BK2" s="18"/>
      <c r="BL2" s="243"/>
      <c r="BM2" s="243"/>
      <c r="BN2" s="243"/>
      <c r="BO2" s="243"/>
      <c r="BP2" s="243"/>
      <c r="BQ2" s="243"/>
      <c r="BR2" s="243"/>
      <c r="BS2" s="243"/>
      <c r="BT2" s="243"/>
      <c r="BU2" s="18"/>
      <c r="BV2" s="76"/>
      <c r="BW2" s="42"/>
      <c r="BX2" s="42"/>
      <c r="BY2" s="42"/>
      <c r="BZ2" s="42"/>
      <c r="CA2" s="339"/>
      <c r="CB2" s="339"/>
      <c r="CC2" s="339"/>
      <c r="CD2" s="339"/>
      <c r="CE2" s="339"/>
      <c r="CF2" s="42"/>
      <c r="CG2" s="42"/>
      <c r="CH2" s="42"/>
      <c r="CI2" s="571"/>
      <c r="CJ2" s="42"/>
      <c r="CK2" s="42"/>
      <c r="CL2" s="42"/>
      <c r="CM2" s="42"/>
      <c r="CN2" s="339"/>
      <c r="CO2" s="339"/>
      <c r="CP2" s="339"/>
      <c r="CQ2" s="339"/>
      <c r="CR2" s="42"/>
      <c r="CS2" s="42"/>
      <c r="CT2" s="42"/>
      <c r="CU2" s="42"/>
      <c r="CV2" s="461"/>
      <c r="CW2" s="340" t="s">
        <v>1065</v>
      </c>
      <c r="CX2" s="717" t="s">
        <v>2127</v>
      </c>
      <c r="CY2" s="340" t="s">
        <v>1065</v>
      </c>
      <c r="CZ2" s="461"/>
      <c r="DA2" s="340" t="s">
        <v>1065</v>
      </c>
      <c r="DB2" s="461"/>
      <c r="DC2" s="340" t="s">
        <v>1065</v>
      </c>
      <c r="DD2" s="461"/>
      <c r="DE2" s="340" t="s">
        <v>1065</v>
      </c>
    </row>
    <row r="3" spans="1:109" ht="12" customHeight="1" x14ac:dyDescent="0.2">
      <c r="A3" s="56" t="s">
        <v>1077</v>
      </c>
      <c r="B3" s="63"/>
      <c r="C3" s="386" t="s">
        <v>1409</v>
      </c>
      <c r="D3" s="214"/>
      <c r="E3" s="40"/>
      <c r="F3" s="35"/>
      <c r="G3" s="697"/>
      <c r="J3" s="68" t="s">
        <v>548</v>
      </c>
      <c r="K3" s="69"/>
      <c r="R3" s="471"/>
      <c r="S3" s="474"/>
      <c r="T3" s="313"/>
      <c r="U3" s="245"/>
      <c r="V3" s="28"/>
      <c r="W3" s="246"/>
      <c r="X3" s="437"/>
      <c r="Y3" s="535"/>
      <c r="Z3" s="534"/>
      <c r="AA3" s="247"/>
      <c r="AB3" s="79"/>
      <c r="AC3" s="308"/>
      <c r="AD3" s="535"/>
      <c r="AE3" s="534"/>
      <c r="AF3" s="374"/>
      <c r="AG3" s="141"/>
      <c r="AH3" s="308"/>
      <c r="AI3" s="533"/>
      <c r="AJ3" s="534"/>
      <c r="AK3" s="233"/>
      <c r="AL3" s="180"/>
      <c r="AM3" s="431"/>
      <c r="AN3" s="533"/>
      <c r="AO3" s="534"/>
      <c r="AP3" s="149"/>
      <c r="AR3" s="535"/>
      <c r="AS3" s="534"/>
      <c r="AT3" s="154"/>
      <c r="AU3" s="242"/>
      <c r="AW3" s="172"/>
      <c r="AZ3" s="57"/>
      <c r="BA3" s="236" t="s">
        <v>1671</v>
      </c>
      <c r="BB3" s="237" t="s">
        <v>1683</v>
      </c>
      <c r="BC3" s="238" t="s">
        <v>1672</v>
      </c>
      <c r="BD3" s="239" t="s">
        <v>1674</v>
      </c>
      <c r="BE3" s="500" t="s">
        <v>1675</v>
      </c>
      <c r="BF3" s="503" t="s">
        <v>1677</v>
      </c>
      <c r="BG3" s="240" t="s">
        <v>1678</v>
      </c>
      <c r="BH3" s="241" t="s">
        <v>1679</v>
      </c>
      <c r="BI3" s="165"/>
      <c r="BJ3" s="18"/>
      <c r="BK3" s="18"/>
      <c r="BL3" s="243"/>
      <c r="BM3" s="243"/>
      <c r="BN3" s="243"/>
      <c r="BO3" s="243"/>
      <c r="BP3" s="243"/>
      <c r="BQ3" s="243"/>
      <c r="BR3" s="243"/>
      <c r="BS3" s="243"/>
      <c r="BT3" s="243"/>
      <c r="BU3" s="18"/>
      <c r="BV3" s="76"/>
      <c r="BW3" s="42"/>
      <c r="BX3" s="42"/>
      <c r="BY3" s="42"/>
      <c r="BZ3" s="42"/>
      <c r="CA3" s="339"/>
      <c r="CB3" s="339"/>
      <c r="CC3" s="339"/>
      <c r="CD3" s="339"/>
      <c r="CE3" s="339"/>
      <c r="CF3" s="42"/>
      <c r="CG3" s="42"/>
      <c r="CH3" s="42"/>
      <c r="CI3" s="571"/>
      <c r="CJ3" s="581" t="s">
        <v>1827</v>
      </c>
      <c r="CK3" s="581" t="s">
        <v>1828</v>
      </c>
      <c r="CL3" s="581" t="s">
        <v>1829</v>
      </c>
      <c r="CM3" s="581" t="s">
        <v>1830</v>
      </c>
      <c r="CN3" s="581" t="s">
        <v>1831</v>
      </c>
      <c r="CO3" s="581" t="s">
        <v>1832</v>
      </c>
      <c r="CP3" s="581" t="s">
        <v>1833</v>
      </c>
      <c r="CQ3" s="581" t="s">
        <v>1834</v>
      </c>
      <c r="CR3" s="42"/>
      <c r="CS3" s="42"/>
      <c r="CT3" s="42"/>
      <c r="CU3" s="42"/>
      <c r="CV3" s="461"/>
      <c r="CW3" s="340" t="s">
        <v>823</v>
      </c>
      <c r="CX3" s="717" t="s">
        <v>2128</v>
      </c>
      <c r="CY3" s="340" t="s">
        <v>823</v>
      </c>
      <c r="CZ3" s="461"/>
      <c r="DA3" s="340" t="s">
        <v>823</v>
      </c>
      <c r="DB3" s="461"/>
      <c r="DC3" s="340" t="s">
        <v>823</v>
      </c>
      <c r="DD3" s="461"/>
      <c r="DE3" s="340" t="s">
        <v>823</v>
      </c>
    </row>
    <row r="4" spans="1:109" x14ac:dyDescent="0.2">
      <c r="A4" s="420" t="s">
        <v>1076</v>
      </c>
      <c r="B4" s="47">
        <f ca="1">NOW()</f>
        <v>45357.891167476897</v>
      </c>
      <c r="C4" s="386" t="s">
        <v>1715</v>
      </c>
      <c r="D4" s="209"/>
      <c r="E4" s="20"/>
      <c r="F4" s="186"/>
      <c r="G4" s="698"/>
      <c r="J4" s="18" t="s">
        <v>1505</v>
      </c>
      <c r="K4" s="187"/>
      <c r="L4" s="4"/>
      <c r="M4" s="20"/>
      <c r="N4" s="21"/>
      <c r="O4" s="22"/>
      <c r="P4" s="22"/>
      <c r="Q4" s="22"/>
      <c r="R4" s="475"/>
      <c r="S4" s="473"/>
      <c r="T4" s="472"/>
      <c r="U4" s="250">
        <v>0.25</v>
      </c>
      <c r="V4" s="4"/>
      <c r="W4" s="125">
        <v>2018</v>
      </c>
      <c r="X4" s="438">
        <v>2018</v>
      </c>
      <c r="Y4" s="441"/>
      <c r="AA4" s="129">
        <v>2018</v>
      </c>
      <c r="AB4" s="133">
        <f>AA4</f>
        <v>2018</v>
      </c>
      <c r="AC4" s="379">
        <v>2018</v>
      </c>
      <c r="AD4" s="1"/>
      <c r="AF4" s="137">
        <v>2018</v>
      </c>
      <c r="AG4" s="142">
        <f>AF4</f>
        <v>2018</v>
      </c>
      <c r="AH4" s="379">
        <v>2018</v>
      </c>
      <c r="AI4" s="20"/>
      <c r="AJ4" s="383"/>
      <c r="AK4" s="145">
        <f>AG4</f>
        <v>2018</v>
      </c>
      <c r="AL4" s="181"/>
      <c r="AM4" s="432">
        <v>2018</v>
      </c>
      <c r="AN4" s="20"/>
      <c r="AO4" s="89"/>
      <c r="AP4" s="150">
        <f>AK4</f>
        <v>2018</v>
      </c>
      <c r="AQ4" s="85">
        <v>2018</v>
      </c>
      <c r="AR4" s="20"/>
      <c r="AS4" s="89"/>
      <c r="AT4" s="155">
        <v>2018</v>
      </c>
      <c r="AU4" s="183">
        <f>AT4</f>
        <v>2018</v>
      </c>
      <c r="AV4" s="158"/>
      <c r="AW4" s="174">
        <f>AU4</f>
        <v>2018</v>
      </c>
      <c r="AX4" s="48">
        <v>2018</v>
      </c>
      <c r="AY4" s="48">
        <v>2018</v>
      </c>
      <c r="AZ4" s="57"/>
      <c r="BA4" s="98"/>
      <c r="BB4" s="103"/>
      <c r="BC4" s="77"/>
      <c r="BD4" s="109"/>
      <c r="BE4" s="516"/>
      <c r="BF4" s="513"/>
      <c r="BG4" s="113"/>
      <c r="BH4" s="117"/>
      <c r="BI4" s="166"/>
      <c r="BJ4" s="18"/>
      <c r="BK4" s="18"/>
      <c r="BL4" s="243"/>
      <c r="BM4" s="243"/>
      <c r="BN4" s="243"/>
      <c r="BO4" s="243"/>
      <c r="BP4" s="243"/>
      <c r="BQ4" s="243"/>
      <c r="BR4" s="243"/>
      <c r="BS4" s="243"/>
      <c r="BT4" s="243"/>
      <c r="BU4" s="18"/>
      <c r="BV4" s="76"/>
      <c r="BW4" s="339" t="s">
        <v>1671</v>
      </c>
      <c r="BX4" s="339" t="s">
        <v>1683</v>
      </c>
      <c r="BY4" s="339" t="s">
        <v>1672</v>
      </c>
      <c r="BZ4" s="339" t="s">
        <v>1674</v>
      </c>
      <c r="CA4" s="339" t="s">
        <v>1675</v>
      </c>
      <c r="CB4" s="339" t="s">
        <v>1676</v>
      </c>
      <c r="CC4" s="339" t="s">
        <v>1677</v>
      </c>
      <c r="CD4" s="339" t="s">
        <v>1678</v>
      </c>
      <c r="CE4" s="339" t="s">
        <v>1679</v>
      </c>
      <c r="CF4" s="339" t="s">
        <v>1680</v>
      </c>
      <c r="CG4" s="339" t="s">
        <v>1681</v>
      </c>
      <c r="CH4" s="362" t="s">
        <v>103</v>
      </c>
      <c r="CI4" s="572"/>
      <c r="CR4" s="362"/>
      <c r="CS4" s="362"/>
      <c r="CT4" s="362"/>
      <c r="CU4" s="339"/>
      <c r="CV4" s="343"/>
      <c r="CW4" s="341" t="s">
        <v>824</v>
      </c>
      <c r="CX4" s="718" t="s">
        <v>2109</v>
      </c>
      <c r="CY4" s="341" t="s">
        <v>824</v>
      </c>
      <c r="CZ4" s="343"/>
      <c r="DA4" s="341" t="s">
        <v>824</v>
      </c>
      <c r="DB4" s="343"/>
      <c r="DC4" s="341" t="s">
        <v>824</v>
      </c>
      <c r="DD4" s="343"/>
      <c r="DE4" s="341" t="s">
        <v>824</v>
      </c>
    </row>
    <row r="5" spans="1:109" ht="15.75" customHeight="1" x14ac:dyDescent="0.2">
      <c r="B5" s="50"/>
      <c r="C5" s="386" t="s">
        <v>1670</v>
      </c>
      <c r="D5" s="215"/>
      <c r="E5" s="20"/>
      <c r="F5" s="186"/>
      <c r="G5" s="698"/>
      <c r="J5" s="69" t="s">
        <v>1986</v>
      </c>
      <c r="K5" s="187"/>
      <c r="L5" s="4"/>
      <c r="M5" s="20"/>
      <c r="N5" s="20"/>
      <c r="O5" s="22"/>
      <c r="P5" s="22"/>
      <c r="Q5" s="22"/>
      <c r="S5" s="21"/>
      <c r="T5" s="20"/>
      <c r="U5" s="90" t="s">
        <v>704</v>
      </c>
      <c r="V5" s="4"/>
      <c r="W5" s="258" t="s">
        <v>301</v>
      </c>
      <c r="X5" s="379" t="s">
        <v>301</v>
      </c>
      <c r="Y5" s="441"/>
      <c r="AA5" s="129"/>
      <c r="AB5" s="133"/>
      <c r="AC5" s="379"/>
      <c r="AD5" s="1"/>
      <c r="AF5" s="137"/>
      <c r="AG5" s="142"/>
      <c r="AH5" s="379"/>
      <c r="AI5" s="20"/>
      <c r="AK5" s="481" t="s">
        <v>99</v>
      </c>
      <c r="AL5" s="421"/>
      <c r="AM5" s="432" t="s">
        <v>99</v>
      </c>
      <c r="AN5" s="20"/>
      <c r="AO5" s="89"/>
      <c r="AP5" s="150"/>
      <c r="AQ5" s="85"/>
      <c r="AR5" s="20"/>
      <c r="AS5" s="89"/>
      <c r="AT5" s="155"/>
      <c r="AU5" s="183"/>
      <c r="AV5" s="158"/>
      <c r="AW5" s="174"/>
      <c r="AX5" s="329"/>
      <c r="AY5" s="48"/>
      <c r="AZ5" s="18"/>
      <c r="BA5" s="98"/>
      <c r="BB5" s="103"/>
      <c r="BC5" s="77"/>
      <c r="BD5" s="109"/>
      <c r="BE5" s="516"/>
      <c r="BF5" s="513"/>
      <c r="BG5" s="113"/>
      <c r="BH5" s="117"/>
      <c r="BI5" s="166"/>
      <c r="BJ5" s="18"/>
      <c r="BK5" s="18"/>
      <c r="BL5" s="444" t="s">
        <v>1046</v>
      </c>
      <c r="BM5" s="243"/>
      <c r="BN5" s="243"/>
      <c r="BO5" s="243"/>
      <c r="BP5" s="243"/>
      <c r="BQ5" s="243"/>
      <c r="BR5" s="243"/>
      <c r="BS5" s="243"/>
      <c r="BT5" s="243"/>
      <c r="BU5" s="18"/>
      <c r="BV5" s="76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62"/>
      <c r="CH5" s="362"/>
      <c r="CI5" s="572"/>
      <c r="CJ5" s="339"/>
      <c r="CK5" s="339"/>
      <c r="CL5" s="339"/>
      <c r="CM5" s="339"/>
      <c r="CN5" s="339"/>
      <c r="CO5" s="339"/>
      <c r="CP5" s="339"/>
      <c r="CQ5" s="339"/>
      <c r="CR5" s="362"/>
      <c r="CS5" s="362"/>
      <c r="CT5" s="362"/>
      <c r="CU5" s="362"/>
      <c r="CV5" s="343"/>
      <c r="CW5" s="367" t="s">
        <v>1066</v>
      </c>
      <c r="CX5" s="343"/>
      <c r="CY5" s="367" t="s">
        <v>1066</v>
      </c>
      <c r="CZ5" s="343"/>
      <c r="DA5" s="367" t="s">
        <v>1066</v>
      </c>
      <c r="DB5" s="343"/>
      <c r="DC5" s="367" t="s">
        <v>1066</v>
      </c>
      <c r="DD5" s="343"/>
      <c r="DE5" s="367" t="s">
        <v>1066</v>
      </c>
    </row>
    <row r="6" spans="1:109" ht="15.75" customHeight="1" x14ac:dyDescent="0.2">
      <c r="B6" s="50"/>
      <c r="C6" s="386"/>
      <c r="D6" s="215"/>
      <c r="E6" s="20"/>
      <c r="F6" s="186"/>
      <c r="G6" s="698"/>
      <c r="J6" s="68" t="s">
        <v>1985</v>
      </c>
      <c r="K6" s="187"/>
      <c r="L6" s="4"/>
      <c r="M6" s="20"/>
      <c r="N6" s="20"/>
      <c r="O6" s="22"/>
      <c r="P6" s="22"/>
      <c r="Q6" s="22"/>
      <c r="R6" s="22"/>
      <c r="S6" s="21"/>
      <c r="T6" s="20"/>
      <c r="U6" s="20"/>
      <c r="V6" s="4"/>
      <c r="W6" s="258"/>
      <c r="X6" s="379"/>
      <c r="Y6" s="441"/>
      <c r="AA6" s="129"/>
      <c r="AB6" s="133"/>
      <c r="AC6" s="379"/>
      <c r="AD6" s="1"/>
      <c r="AF6" s="137"/>
      <c r="AG6" s="142"/>
      <c r="AH6" s="379"/>
      <c r="AI6" s="20"/>
      <c r="AK6" s="146"/>
      <c r="AL6" s="169"/>
      <c r="AM6" s="89"/>
      <c r="AN6" s="85"/>
      <c r="AO6" s="89"/>
      <c r="AP6" s="151"/>
      <c r="AQ6" s="433"/>
      <c r="AR6" s="23"/>
      <c r="AS6" s="89"/>
      <c r="AT6" s="457"/>
      <c r="AU6" s="162"/>
      <c r="AV6" s="158"/>
      <c r="AW6" s="174"/>
      <c r="AX6" s="560"/>
      <c r="AY6" s="48"/>
      <c r="AZ6" s="18"/>
      <c r="BA6" s="98"/>
      <c r="BB6" s="103"/>
      <c r="BC6" s="77"/>
      <c r="BD6" s="109"/>
      <c r="BE6" s="516"/>
      <c r="BF6" s="513"/>
      <c r="BG6" s="113"/>
      <c r="BH6" s="117"/>
      <c r="BI6" s="166"/>
      <c r="BJ6" s="833" t="s">
        <v>1032</v>
      </c>
      <c r="BK6" s="833" t="s">
        <v>1033</v>
      </c>
      <c r="BL6" s="444" t="s">
        <v>1047</v>
      </c>
      <c r="BM6" s="243"/>
      <c r="BN6" s="243"/>
      <c r="BO6" s="243"/>
      <c r="BP6" s="243"/>
      <c r="BQ6" s="243"/>
      <c r="BR6" s="243"/>
      <c r="BS6" s="243"/>
      <c r="BT6" s="243"/>
      <c r="BU6" s="18"/>
      <c r="BV6" s="76"/>
      <c r="BW6" s="339" t="s">
        <v>1673</v>
      </c>
      <c r="BX6" s="339"/>
      <c r="BY6" s="339"/>
      <c r="BZ6" s="339"/>
      <c r="CA6" s="339"/>
      <c r="CB6" s="339"/>
      <c r="CC6" s="339"/>
      <c r="CD6" s="339"/>
      <c r="CE6" s="339"/>
      <c r="CF6" s="339"/>
      <c r="CG6" s="362"/>
      <c r="CH6" s="362" t="s">
        <v>699</v>
      </c>
      <c r="CI6" s="572"/>
      <c r="CJ6" s="339" t="s">
        <v>1835</v>
      </c>
      <c r="CK6" s="339"/>
      <c r="CL6" s="339"/>
      <c r="CM6" s="339"/>
      <c r="CN6" s="339"/>
      <c r="CO6" s="339"/>
      <c r="CP6" s="339"/>
      <c r="CQ6" s="339"/>
      <c r="CR6" s="362"/>
      <c r="CS6" s="362"/>
      <c r="CT6" s="362"/>
      <c r="CU6" s="362"/>
      <c r="CV6" s="343"/>
      <c r="CW6" s="367"/>
      <c r="CX6" s="343"/>
      <c r="CY6" s="367"/>
      <c r="CZ6" s="343"/>
      <c r="DA6" s="367"/>
      <c r="DB6" s="343"/>
      <c r="DC6" s="367"/>
      <c r="DD6" s="343"/>
      <c r="DE6" s="367"/>
    </row>
    <row r="7" spans="1:109" ht="32.25" customHeight="1" x14ac:dyDescent="0.2">
      <c r="A7" s="49"/>
      <c r="C7" s="67"/>
      <c r="D7" s="26" t="s">
        <v>129</v>
      </c>
      <c r="E7" s="20"/>
      <c r="F7" s="26" t="s">
        <v>758</v>
      </c>
      <c r="G7" s="699"/>
      <c r="H7" s="39" t="s">
        <v>1051</v>
      </c>
      <c r="I7" s="187" t="s">
        <v>819</v>
      </c>
      <c r="J7" s="187" t="s">
        <v>547</v>
      </c>
      <c r="K7" s="187" t="s">
        <v>545</v>
      </c>
      <c r="L7" s="7" t="s">
        <v>247</v>
      </c>
      <c r="M7" s="23">
        <f>N7</f>
        <v>2018</v>
      </c>
      <c r="N7" s="51">
        <v>2018</v>
      </c>
      <c r="O7" s="51">
        <f>N7</f>
        <v>2018</v>
      </c>
      <c r="P7" s="51" t="s">
        <v>1978</v>
      </c>
      <c r="Q7" s="51">
        <f>O7</f>
        <v>2018</v>
      </c>
      <c r="R7" s="85">
        <f>N7</f>
        <v>2018</v>
      </c>
      <c r="S7" s="85">
        <f>O7</f>
        <v>2018</v>
      </c>
      <c r="T7" s="23">
        <v>2017</v>
      </c>
      <c r="U7" s="24" t="s">
        <v>219</v>
      </c>
      <c r="V7" s="5" t="s">
        <v>1693</v>
      </c>
      <c r="W7" s="126" t="s">
        <v>40</v>
      </c>
      <c r="X7" s="380" t="s">
        <v>40</v>
      </c>
      <c r="Y7" s="5" t="s">
        <v>1693</v>
      </c>
      <c r="Z7" s="304" t="s">
        <v>107</v>
      </c>
      <c r="AA7" s="130" t="s">
        <v>40</v>
      </c>
      <c r="AB7" s="134" t="s">
        <v>1062</v>
      </c>
      <c r="AC7" s="439" t="s">
        <v>1062</v>
      </c>
      <c r="AD7" s="5" t="s">
        <v>1693</v>
      </c>
      <c r="AE7" s="304" t="s">
        <v>107</v>
      </c>
      <c r="AF7" s="138" t="s">
        <v>225</v>
      </c>
      <c r="AG7" s="143" t="s">
        <v>214</v>
      </c>
      <c r="AH7" s="380" t="s">
        <v>214</v>
      </c>
      <c r="AI7" s="5" t="s">
        <v>1693</v>
      </c>
      <c r="AJ7" s="89" t="s">
        <v>107</v>
      </c>
      <c r="AK7" s="146" t="s">
        <v>544</v>
      </c>
      <c r="AL7" s="169" t="s">
        <v>303</v>
      </c>
      <c r="AM7" s="89" t="s">
        <v>544</v>
      </c>
      <c r="AN7" s="5" t="s">
        <v>1693</v>
      </c>
      <c r="AO7" s="89" t="s">
        <v>107</v>
      </c>
      <c r="AP7" s="151" t="s">
        <v>594</v>
      </c>
      <c r="AQ7" s="433" t="s">
        <v>594</v>
      </c>
      <c r="AR7" s="5" t="s">
        <v>1693</v>
      </c>
      <c r="AS7" s="89" t="s">
        <v>107</v>
      </c>
      <c r="AT7" s="457" t="s">
        <v>594</v>
      </c>
      <c r="AU7" s="162" t="s">
        <v>59</v>
      </c>
      <c r="AV7" s="73"/>
      <c r="AW7" s="175" t="s">
        <v>306</v>
      </c>
      <c r="AX7" s="561" t="s">
        <v>1355</v>
      </c>
      <c r="AY7" s="561" t="s">
        <v>1356</v>
      </c>
      <c r="AZ7" s="18"/>
      <c r="BA7" s="99" t="s">
        <v>40</v>
      </c>
      <c r="BB7" s="104" t="s">
        <v>86</v>
      </c>
      <c r="BC7" s="106" t="s">
        <v>87</v>
      </c>
      <c r="BD7" s="110" t="s">
        <v>88</v>
      </c>
      <c r="BE7" s="502" t="s">
        <v>214</v>
      </c>
      <c r="BF7" s="509" t="s">
        <v>89</v>
      </c>
      <c r="BG7" s="114" t="s">
        <v>90</v>
      </c>
      <c r="BH7" s="118" t="s">
        <v>91</v>
      </c>
      <c r="BI7" s="167" t="s">
        <v>92</v>
      </c>
      <c r="BJ7" s="833"/>
      <c r="BK7" s="833"/>
      <c r="BL7" s="99" t="s">
        <v>40</v>
      </c>
      <c r="BM7" s="104" t="s">
        <v>86</v>
      </c>
      <c r="BN7" s="106" t="s">
        <v>87</v>
      </c>
      <c r="BO7" s="110" t="s">
        <v>88</v>
      </c>
      <c r="BP7" s="121" t="s">
        <v>214</v>
      </c>
      <c r="BQ7" s="123" t="s">
        <v>89</v>
      </c>
      <c r="BR7" s="114" t="s">
        <v>90</v>
      </c>
      <c r="BS7" s="118" t="s">
        <v>91</v>
      </c>
      <c r="BT7" s="167" t="s">
        <v>92</v>
      </c>
      <c r="BU7" s="18"/>
      <c r="BV7" s="342" t="s">
        <v>231</v>
      </c>
      <c r="BW7" s="52" t="s">
        <v>569</v>
      </c>
      <c r="BX7" s="52" t="s">
        <v>230</v>
      </c>
      <c r="BY7" s="27" t="s">
        <v>97</v>
      </c>
      <c r="BZ7" s="52" t="s">
        <v>229</v>
      </c>
      <c r="CA7" s="349" t="s">
        <v>571</v>
      </c>
      <c r="CB7" s="349" t="s">
        <v>570</v>
      </c>
      <c r="CC7" s="365" t="s">
        <v>639</v>
      </c>
      <c r="CD7" s="52" t="s">
        <v>147</v>
      </c>
      <c r="CE7" s="52" t="s">
        <v>307</v>
      </c>
      <c r="CF7" s="28" t="s">
        <v>572</v>
      </c>
      <c r="CG7" s="350" t="s">
        <v>573</v>
      </c>
      <c r="CH7" s="25" t="s">
        <v>104</v>
      </c>
      <c r="CJ7" s="52" t="s">
        <v>569</v>
      </c>
      <c r="CK7" s="52" t="s">
        <v>230</v>
      </c>
      <c r="CL7" s="27" t="s">
        <v>97</v>
      </c>
      <c r="CM7" s="52" t="s">
        <v>229</v>
      </c>
      <c r="CN7" s="349" t="s">
        <v>571</v>
      </c>
      <c r="CO7" s="365" t="s">
        <v>639</v>
      </c>
      <c r="CP7" s="52" t="s">
        <v>147</v>
      </c>
      <c r="CQ7" s="52" t="s">
        <v>307</v>
      </c>
      <c r="CU7" s="350"/>
      <c r="CV7" s="462"/>
      <c r="CW7" s="568" t="str">
        <f>CW2</f>
        <v>Company Name</v>
      </c>
      <c r="CX7" s="462"/>
      <c r="CY7" s="568" t="str">
        <f>CY2</f>
        <v>Company Name</v>
      </c>
      <c r="CZ7" s="462"/>
      <c r="DA7" s="568" t="str">
        <f>DA2</f>
        <v>Company Name</v>
      </c>
      <c r="DB7" s="462"/>
      <c r="DC7" s="568" t="str">
        <f>DC2</f>
        <v>Company Name</v>
      </c>
      <c r="DD7" s="462"/>
      <c r="DE7" s="568" t="str">
        <f>DE2</f>
        <v>Company Name</v>
      </c>
    </row>
    <row r="8" spans="1:109" x14ac:dyDescent="0.2">
      <c r="A8" s="337" t="s">
        <v>531</v>
      </c>
      <c r="B8" s="29" t="s">
        <v>1048</v>
      </c>
      <c r="C8" s="456" t="s">
        <v>1049</v>
      </c>
      <c r="D8" s="26" t="s">
        <v>130</v>
      </c>
      <c r="E8" s="170"/>
      <c r="F8" s="26" t="s">
        <v>1050</v>
      </c>
      <c r="G8" s="699"/>
      <c r="H8" s="39" t="s">
        <v>1050</v>
      </c>
      <c r="I8" s="89" t="s">
        <v>820</v>
      </c>
      <c r="J8" s="207"/>
      <c r="K8" s="187" t="s">
        <v>546</v>
      </c>
      <c r="L8" s="11" t="s">
        <v>220</v>
      </c>
      <c r="M8" s="24" t="s">
        <v>1691</v>
      </c>
      <c r="N8" s="51" t="s">
        <v>758</v>
      </c>
      <c r="O8" s="51" t="s">
        <v>1687</v>
      </c>
      <c r="P8" s="51"/>
      <c r="Q8" s="51" t="s">
        <v>1688</v>
      </c>
      <c r="R8" s="85" t="s">
        <v>1689</v>
      </c>
      <c r="S8" s="85" t="s">
        <v>1690</v>
      </c>
      <c r="T8" s="23" t="s">
        <v>1692</v>
      </c>
      <c r="U8" s="23" t="s">
        <v>220</v>
      </c>
      <c r="V8" s="11" t="s">
        <v>1694</v>
      </c>
      <c r="W8" s="127"/>
      <c r="X8" s="308"/>
      <c r="Y8" s="11" t="s">
        <v>1694</v>
      </c>
      <c r="Z8" s="378" t="s">
        <v>105</v>
      </c>
      <c r="AA8" s="445" t="s">
        <v>1061</v>
      </c>
      <c r="AB8" s="78" t="s">
        <v>108</v>
      </c>
      <c r="AC8" s="308" t="s">
        <v>108</v>
      </c>
      <c r="AD8" s="11" t="s">
        <v>1694</v>
      </c>
      <c r="AE8" s="378" t="s">
        <v>105</v>
      </c>
      <c r="AF8" s="458" t="s">
        <v>1061</v>
      </c>
      <c r="AG8" s="144"/>
      <c r="AH8" s="308"/>
      <c r="AI8" s="11" t="s">
        <v>1694</v>
      </c>
      <c r="AJ8" s="85" t="s">
        <v>105</v>
      </c>
      <c r="AK8" s="146" t="s">
        <v>594</v>
      </c>
      <c r="AL8" s="169" t="s">
        <v>302</v>
      </c>
      <c r="AM8" s="89" t="s">
        <v>594</v>
      </c>
      <c r="AN8" s="11" t="s">
        <v>1694</v>
      </c>
      <c r="AO8" s="85" t="s">
        <v>105</v>
      </c>
      <c r="AP8" s="150" t="s">
        <v>109</v>
      </c>
      <c r="AQ8" s="85" t="s">
        <v>109</v>
      </c>
      <c r="AR8" s="11" t="s">
        <v>1694</v>
      </c>
      <c r="AS8" s="85" t="s">
        <v>105</v>
      </c>
      <c r="AT8" s="457" t="s">
        <v>1061</v>
      </c>
      <c r="AU8" s="163" t="s">
        <v>19</v>
      </c>
      <c r="AV8" s="159"/>
      <c r="AW8" s="178">
        <v>0.3</v>
      </c>
      <c r="AX8" s="329" t="s">
        <v>1068</v>
      </c>
      <c r="AY8" s="329" t="s">
        <v>1068</v>
      </c>
      <c r="AZ8" s="18"/>
      <c r="BA8" s="100"/>
      <c r="BB8" s="102"/>
      <c r="BC8" s="75"/>
      <c r="BD8" s="108"/>
      <c r="BE8" s="515"/>
      <c r="BF8" s="512"/>
      <c r="BG8" s="112"/>
      <c r="BH8" s="116"/>
      <c r="BI8" s="165"/>
      <c r="BJ8" s="18"/>
      <c r="BK8" s="18"/>
      <c r="BL8" s="100"/>
      <c r="BM8" s="102"/>
      <c r="BN8" s="75"/>
      <c r="BO8" s="108"/>
      <c r="BP8" s="120"/>
      <c r="BQ8" s="122"/>
      <c r="BR8" s="112"/>
      <c r="BS8" s="116"/>
      <c r="BT8" s="165"/>
      <c r="BU8" s="18"/>
      <c r="BV8" s="443" t="s">
        <v>232</v>
      </c>
      <c r="BW8" s="27" t="s">
        <v>148</v>
      </c>
      <c r="BX8" s="27" t="s">
        <v>148</v>
      </c>
      <c r="BY8" s="27" t="s">
        <v>148</v>
      </c>
      <c r="BZ8" s="27" t="s">
        <v>148</v>
      </c>
      <c r="CA8" s="27" t="s">
        <v>148</v>
      </c>
      <c r="CB8" s="27" t="s">
        <v>148</v>
      </c>
      <c r="CC8" s="27" t="s">
        <v>148</v>
      </c>
      <c r="CD8" s="27" t="s">
        <v>148</v>
      </c>
      <c r="CE8" s="27" t="s">
        <v>148</v>
      </c>
      <c r="CF8" s="27" t="s">
        <v>148</v>
      </c>
      <c r="CG8" s="27" t="s">
        <v>148</v>
      </c>
      <c r="CH8" s="27" t="s">
        <v>148</v>
      </c>
      <c r="CI8" s="574"/>
      <c r="CJ8" s="27" t="s">
        <v>148</v>
      </c>
      <c r="CK8" s="27" t="s">
        <v>148</v>
      </c>
      <c r="CL8" s="27" t="s">
        <v>148</v>
      </c>
      <c r="CM8" s="27" t="s">
        <v>148</v>
      </c>
      <c r="CN8" s="27" t="s">
        <v>148</v>
      </c>
      <c r="CO8" s="27" t="s">
        <v>148</v>
      </c>
      <c r="CP8" s="27" t="s">
        <v>148</v>
      </c>
      <c r="CQ8" s="27" t="s">
        <v>148</v>
      </c>
      <c r="CR8" s="27"/>
      <c r="CS8" s="27"/>
      <c r="CT8" s="27"/>
      <c r="CU8" s="27"/>
      <c r="CV8" s="344"/>
      <c r="CW8" s="463" t="s">
        <v>1067</v>
      </c>
      <c r="CX8" s="344"/>
      <c r="CY8" s="463" t="s">
        <v>1067</v>
      </c>
      <c r="CZ8" s="344"/>
      <c r="DA8" s="463" t="s">
        <v>1067</v>
      </c>
      <c r="DB8" s="344"/>
      <c r="DC8" s="463" t="s">
        <v>1067</v>
      </c>
      <c r="DD8" s="344"/>
      <c r="DE8" s="463" t="s">
        <v>1067</v>
      </c>
    </row>
    <row r="9" spans="1:109" s="67" customFormat="1" x14ac:dyDescent="0.2">
      <c r="B9" s="85"/>
      <c r="C9" s="447"/>
      <c r="D9" s="186"/>
      <c r="E9" s="170"/>
      <c r="F9" s="26"/>
      <c r="G9" s="699"/>
      <c r="H9" s="170"/>
      <c r="I9" s="20"/>
      <c r="J9" s="187"/>
      <c r="K9" s="187"/>
      <c r="L9" s="11"/>
      <c r="M9" s="24"/>
      <c r="N9" s="51"/>
      <c r="O9" s="51"/>
      <c r="P9" s="51"/>
      <c r="Q9" s="51"/>
      <c r="R9" s="33"/>
      <c r="S9" s="51"/>
      <c r="T9" s="23"/>
      <c r="U9" s="23"/>
      <c r="V9" s="11"/>
      <c r="W9" s="128"/>
      <c r="X9" s="416"/>
      <c r="Y9" s="378"/>
      <c r="Z9" s="378"/>
      <c r="AA9" s="132"/>
      <c r="AB9" s="135"/>
      <c r="AC9" s="416"/>
      <c r="AD9" s="12"/>
      <c r="AE9" s="378"/>
      <c r="AF9" s="140"/>
      <c r="AG9" s="425"/>
      <c r="AH9" s="424"/>
      <c r="AI9" s="23"/>
      <c r="AJ9" s="85"/>
      <c r="AK9" s="148"/>
      <c r="AL9" s="182"/>
      <c r="AM9" s="423"/>
      <c r="AN9" s="13"/>
      <c r="AO9" s="85"/>
      <c r="AP9" s="153"/>
      <c r="AQ9" s="424"/>
      <c r="AR9" s="23"/>
      <c r="AS9" s="85"/>
      <c r="AT9" s="155"/>
      <c r="AU9" s="164"/>
      <c r="AV9" s="40"/>
      <c r="AW9" s="176"/>
      <c r="AX9" s="206"/>
      <c r="AY9" s="25"/>
      <c r="BA9" s="101"/>
      <c r="BB9" s="105"/>
      <c r="BC9" s="107"/>
      <c r="BD9" s="111"/>
      <c r="BE9" s="514"/>
      <c r="BF9" s="511"/>
      <c r="BG9" s="115"/>
      <c r="BH9" s="119"/>
      <c r="BI9" s="168"/>
      <c r="BJ9"/>
      <c r="BK9"/>
      <c r="BL9" s="243"/>
      <c r="BM9" s="243"/>
      <c r="BN9" s="243"/>
      <c r="BO9" s="243"/>
      <c r="BP9" s="243"/>
      <c r="BQ9" s="243"/>
      <c r="BR9" s="243"/>
      <c r="BS9" s="243"/>
      <c r="BT9" s="243"/>
      <c r="BU9"/>
      <c r="BV9" s="324">
        <v>100</v>
      </c>
      <c r="BW9" s="27"/>
      <c r="BX9" s="27"/>
      <c r="BY9" s="27"/>
      <c r="BZ9" s="27"/>
      <c r="CA9" s="244">
        <f>IF($BV9&gt;0,($BV9-AG9)/$BV9*100," ")</f>
        <v>100</v>
      </c>
      <c r="CB9" s="244"/>
      <c r="CC9" s="244"/>
      <c r="CD9" s="244"/>
      <c r="CE9" s="244"/>
      <c r="CF9" s="244"/>
      <c r="CG9" s="244"/>
      <c r="CH9" s="244"/>
      <c r="CI9" s="570"/>
      <c r="CJ9" s="27"/>
      <c r="CK9" s="27"/>
      <c r="CL9" s="27"/>
      <c r="CM9" s="27"/>
      <c r="CN9" s="244">
        <f>IF($BV9&gt;0,($BV9-AS9)/$BV9*100," ")</f>
        <v>100</v>
      </c>
      <c r="CO9" s="244"/>
      <c r="CP9" s="244"/>
      <c r="CQ9" s="244"/>
      <c r="CR9" s="244"/>
      <c r="CS9" s="244"/>
      <c r="CT9" s="244"/>
      <c r="CU9" s="25"/>
      <c r="CV9" s="343"/>
      <c r="CW9" s="338"/>
      <c r="CX9" s="343"/>
      <c r="CY9" s="338"/>
      <c r="CZ9" s="343"/>
      <c r="DA9" s="338"/>
      <c r="DB9" s="343"/>
      <c r="DC9" s="338"/>
      <c r="DD9" s="343"/>
      <c r="DE9" s="338"/>
    </row>
    <row r="10" spans="1:109" s="67" customFormat="1" ht="9" customHeight="1" x14ac:dyDescent="0.2">
      <c r="A10" s="188"/>
      <c r="B10" s="188"/>
      <c r="C10" s="188"/>
      <c r="D10" s="211"/>
      <c r="E10" s="211"/>
      <c r="F10" s="211"/>
      <c r="G10" s="700"/>
      <c r="H10" s="190"/>
      <c r="I10" s="334"/>
      <c r="J10" s="334"/>
      <c r="K10" s="334"/>
      <c r="L10" s="419" t="s">
        <v>249</v>
      </c>
      <c r="M10" s="221"/>
      <c r="N10" s="221"/>
      <c r="O10" s="228"/>
      <c r="P10" s="228"/>
      <c r="Q10" s="228"/>
      <c r="R10" s="220"/>
      <c r="S10" s="221"/>
      <c r="T10" s="191"/>
      <c r="U10" s="262"/>
      <c r="V10" s="262"/>
      <c r="W10" s="263"/>
      <c r="X10" s="264"/>
      <c r="Y10" s="265"/>
      <c r="Z10" s="265"/>
      <c r="AA10" s="266"/>
      <c r="AB10" s="267"/>
      <c r="AC10" s="268"/>
      <c r="AD10" s="265"/>
      <c r="AE10" s="262"/>
      <c r="AF10" s="426"/>
      <c r="AG10" s="266"/>
      <c r="AH10" s="194"/>
      <c r="AI10" s="268"/>
      <c r="AJ10" s="265"/>
      <c r="AK10" s="269"/>
      <c r="AL10" s="269"/>
      <c r="AM10" s="264"/>
      <c r="AN10" s="269"/>
      <c r="AO10" s="265"/>
      <c r="AP10" s="270"/>
      <c r="AQ10" s="263"/>
      <c r="AR10" s="264"/>
      <c r="AS10" s="265">
        <v>0.03</v>
      </c>
      <c r="AT10" s="195"/>
      <c r="AU10" s="271"/>
      <c r="AV10" s="272"/>
      <c r="AW10" s="193"/>
      <c r="AX10" s="330"/>
      <c r="AY10" s="272"/>
      <c r="AZ10" s="193"/>
      <c r="BA10" s="192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273"/>
      <c r="BM10" s="273"/>
      <c r="BN10" s="273"/>
      <c r="BO10" s="273"/>
      <c r="BP10" s="273"/>
      <c r="BQ10" s="273"/>
      <c r="BR10" s="273"/>
      <c r="BS10" s="273"/>
      <c r="BT10" s="273"/>
      <c r="BU10" s="196"/>
      <c r="BV10" s="323"/>
      <c r="BW10" s="228"/>
      <c r="BX10" s="274"/>
      <c r="BY10" s="274"/>
      <c r="BZ10" s="274"/>
      <c r="CA10" s="274"/>
      <c r="CB10" s="274"/>
      <c r="CC10" s="274"/>
      <c r="CD10" s="274"/>
      <c r="CE10" s="274"/>
      <c r="CF10" s="274"/>
      <c r="CG10" s="228"/>
      <c r="CH10" s="228"/>
      <c r="CI10" s="575"/>
      <c r="CJ10" s="228"/>
      <c r="CK10" s="274"/>
      <c r="CL10" s="274"/>
      <c r="CM10" s="274"/>
      <c r="CN10" s="274"/>
      <c r="CO10" s="274"/>
      <c r="CP10" s="274"/>
      <c r="CQ10" s="274"/>
      <c r="CR10" s="228"/>
      <c r="CS10" s="228"/>
      <c r="CT10" s="228"/>
      <c r="CU10" s="275"/>
      <c r="CV10" s="345"/>
      <c r="CW10" s="345"/>
      <c r="CX10" s="345"/>
      <c r="CY10" s="345"/>
      <c r="CZ10" s="345"/>
      <c r="DA10" s="345"/>
      <c r="DB10" s="345"/>
      <c r="DC10" s="345"/>
      <c r="DD10" s="345"/>
      <c r="DE10" s="345"/>
    </row>
    <row r="11" spans="1:109" s="19" customFormat="1" x14ac:dyDescent="0.2">
      <c r="A11" s="93"/>
      <c r="B11" s="53" t="s">
        <v>592</v>
      </c>
      <c r="C11" s="454"/>
      <c r="D11" s="564"/>
      <c r="E11" s="528"/>
      <c r="F11" s="528"/>
      <c r="G11" s="701"/>
      <c r="H11" s="565"/>
      <c r="I11" s="89" t="e">
        <f>IF('Retail Pricing'!#REF!&gt;0,'Retail Pricing'!#REF!," ")</f>
        <v>#REF!</v>
      </c>
      <c r="J11" s="85" t="e">
        <f>'Retail Pricing'!#REF!</f>
        <v>#REF!</v>
      </c>
      <c r="K11" s="85" t="e">
        <f>'Retail Pricing'!#REF!</f>
        <v>#REF!</v>
      </c>
      <c r="L11" s="305" t="e">
        <f>IF('Retail Pricing'!#REF!&gt;0,'Retail Pricing'!#REF!," ")</f>
        <v>#REF!</v>
      </c>
      <c r="M11" s="226" t="e">
        <f>IF(N11&gt;0,N11+O11+Q11+R11+S11," ")</f>
        <v>#REF!</v>
      </c>
      <c r="N11" s="219" t="e">
        <f>IF('Retail Pricing'!#REF!&gt;0,'Retail Pricing'!#REF!," ")</f>
        <v>#REF!</v>
      </c>
      <c r="O11" s="219" t="e">
        <f>IF('Retail Pricing'!#REF!&gt;0,'Retail Pricing'!#REF!," ")</f>
        <v>#REF!</v>
      </c>
      <c r="P11" s="219"/>
      <c r="Q11" s="219" t="e">
        <f>IF('Retail Pricing'!#REF!&gt;0,'Retail Pricing'!#REF!," ")</f>
        <v>#REF!</v>
      </c>
      <c r="R11" s="219" t="e">
        <f>IF('Retail Pricing'!#REF!&gt;0,'Retail Pricing'!#REF!," ")</f>
        <v>#REF!</v>
      </c>
      <c r="S11" s="219" t="e">
        <f>IF('Retail Pricing'!#REF!&gt;0,'Retail Pricing'!#REF!," ")</f>
        <v>#REF!</v>
      </c>
      <c r="T11" s="226" t="s">
        <v>106</v>
      </c>
      <c r="U11" s="7" t="e">
        <f>IF(M11&gt;0,$U$1," ")</f>
        <v>#REF!</v>
      </c>
      <c r="V11" s="7" t="e">
        <v>#DIV/0!</v>
      </c>
      <c r="W11" s="491" t="e">
        <f>ROUND(('Retail Pricing'!#REF!/(1-0.09))/0.05,0)*0.05</f>
        <v>#REF!</v>
      </c>
      <c r="X11" s="489">
        <v>0</v>
      </c>
      <c r="Y11" s="304" t="str">
        <f>IF(X11=0," ",SUM((W11-X11)/X11))</f>
        <v xml:space="preserve"> </v>
      </c>
      <c r="Z11" s="428" t="s">
        <v>106</v>
      </c>
      <c r="AA11" s="492" t="s">
        <v>106</v>
      </c>
      <c r="AB11" s="493" t="e">
        <f>ROUND(('Retail Pricing'!#REF!/(1-0.09))/0.05,0)*0.05</f>
        <v>#REF!</v>
      </c>
      <c r="AC11" s="489">
        <v>0</v>
      </c>
      <c r="AD11" s="14" t="str">
        <f>IF(AC11=0," ",SUM((AB11-AC11)/AC11))</f>
        <v xml:space="preserve"> </v>
      </c>
      <c r="AE11" s="428" t="s">
        <v>106</v>
      </c>
      <c r="AF11" s="488" t="s">
        <v>106</v>
      </c>
      <c r="AG11" s="494" t="e">
        <f>ROUND(('Retail Pricing'!#REF!/(1-0.09))/0.05,0)*0.05</f>
        <v>#REF!</v>
      </c>
      <c r="AH11" s="489">
        <v>0</v>
      </c>
      <c r="AI11" s="14" t="str">
        <f>IF(AH11=0," ",SUM((AG11-AH11)/AH11))</f>
        <v xml:space="preserve"> </v>
      </c>
      <c r="AJ11" s="428" t="s">
        <v>106</v>
      </c>
      <c r="AK11" s="495" t="e">
        <f>ROUND(('Retail Pricing'!#REF!/(1-0.09))/0.05,0)*0.05</f>
        <v>#REF!</v>
      </c>
      <c r="AL11" s="489"/>
      <c r="AM11" s="489">
        <v>0</v>
      </c>
      <c r="AN11" s="14" t="str">
        <f>IF(AM11=0," ",SUM((AK11-AM11)/AM11))</f>
        <v xml:space="preserve"> </v>
      </c>
      <c r="AO11" s="428" t="s">
        <v>106</v>
      </c>
      <c r="AP11" s="490" t="e">
        <f>ROUND(('Retail Pricing'!#REF!/(1-0.09))/0.05,0)*0.05</f>
        <v>#REF!</v>
      </c>
      <c r="AQ11" s="489">
        <v>0</v>
      </c>
      <c r="AR11" s="14" t="str">
        <f>IF(AQ11=0," ",SUM((AP11-AQ11)/AQ11))</f>
        <v xml:space="preserve"> </v>
      </c>
      <c r="AS11" s="428" t="s">
        <v>106</v>
      </c>
      <c r="AT11" s="496">
        <v>0</v>
      </c>
      <c r="AU11" s="497" t="str">
        <f>IF(BA11&gt;0,ROUNDUP((BA11*2),0.05)-0.01," ")</f>
        <v xml:space="preserve"> </v>
      </c>
      <c r="AV11" s="288"/>
      <c r="AW11" s="498" t="e">
        <f>IF(W11&gt;0,ROUND((W11*1.3)/0.05,0)*0.05," ")</f>
        <v>#REF!</v>
      </c>
      <c r="AX11" s="499" t="s">
        <v>106</v>
      </c>
      <c r="AY11" s="499" t="s">
        <v>106</v>
      </c>
      <c r="AZ11" s="333"/>
      <c r="BA11" s="491" t="str">
        <f>IF($A11&lt;&gt;" ",$W11," ")</f>
        <v xml:space="preserve"> </v>
      </c>
      <c r="BB11" s="492" t="str">
        <f>IF($A11&lt;&gt;" ",$AA11," ")</f>
        <v xml:space="preserve"> </v>
      </c>
      <c r="BC11" s="493" t="str">
        <f>IF($A11&lt;&gt;" ",$AB11," ")</f>
        <v xml:space="preserve"> </v>
      </c>
      <c r="BD11" s="488" t="str">
        <f>IF($A11&lt;&gt;" ",$AF11," ")</f>
        <v xml:space="preserve"> </v>
      </c>
      <c r="BE11" s="494" t="str">
        <f>IF($A11&lt;&gt;" ",$AG11," ")</f>
        <v xml:space="preserve"> </v>
      </c>
      <c r="BF11" s="495" t="str">
        <f>IF($A11&lt;&gt;" ",$AK11," ")</f>
        <v xml:space="preserve"> </v>
      </c>
      <c r="BG11" s="490" t="str">
        <f>IF($A11&lt;&gt;" ",$AP11," ")</f>
        <v xml:space="preserve"> </v>
      </c>
      <c r="BH11" s="496" t="str">
        <f>IF($A11&lt;&gt;" ",$AT11," ")</f>
        <v xml:space="preserve"> </v>
      </c>
      <c r="BI11" s="497" t="str">
        <f>IF($A11&lt;&gt;" ",$AU11," ")</f>
        <v xml:space="preserve"> </v>
      </c>
      <c r="BJ11" s="385" t="str">
        <f>IF(BA11*0.9&gt;BG11, " ", "No")</f>
        <v>No</v>
      </c>
      <c r="BK11" s="385" t="str">
        <f>IF(BC11*0.9&gt;BG11, " ", "No")</f>
        <v>No</v>
      </c>
      <c r="BL11" s="243" t="e">
        <f>IF((BA11-'Retail Pricing'!#REF!)&gt;=0," ",1)</f>
        <v>#REF!</v>
      </c>
      <c r="BM11" s="243" t="e">
        <f>IF((BB11-'Retail Pricing'!#REF!)&gt;=0," ",1)</f>
        <v>#REF!</v>
      </c>
      <c r="BN11" s="243" t="e">
        <f>IF((BC11-'Retail Pricing'!#REF!)&gt;=0," ",1)</f>
        <v>#REF!</v>
      </c>
      <c r="BO11" s="243" t="e">
        <f>IF((BD11-'Retail Pricing'!#REF!)&gt;=0," ",1)</f>
        <v>#REF!</v>
      </c>
      <c r="BP11" s="243" t="e">
        <f>IF((BE11-'Retail Pricing'!#REF!)&gt;=0," ",1)</f>
        <v>#REF!</v>
      </c>
      <c r="BQ11" s="243" t="e">
        <f>IF((BF11-'Retail Pricing'!#REF!)&gt;=0," ",1)</f>
        <v>#REF!</v>
      </c>
      <c r="BR11" s="243" t="e">
        <f>IF((BG11-'Retail Pricing'!#REF!)&gt;=0," ",1)</f>
        <v>#REF!</v>
      </c>
      <c r="BS11" s="243" t="e">
        <f>IF((BH11-'Retail Pricing'!#REF!)&gt;=0," ",1)</f>
        <v>#REF!</v>
      </c>
      <c r="BT11" s="243" t="e">
        <f>IF((BI11-'Retail Pricing'!#REF!)&gt;=0," ",1)</f>
        <v>#REF!</v>
      </c>
      <c r="BU11" s="67"/>
      <c r="BV11" s="442" t="e">
        <f>IF(W11&gt;0,$BV$9, " ")</f>
        <v>#REF!</v>
      </c>
      <c r="BW11" s="244" t="e">
        <f>IF($BV11&gt;0,($BV11-W11)/$BV11*100," ")</f>
        <v>#REF!</v>
      </c>
      <c r="BX11" s="244" t="e">
        <f>IF($BV11&gt;0,($BV11-AA11)/$BV11*100," ")</f>
        <v>#REF!</v>
      </c>
      <c r="BY11" s="244" t="e">
        <f>IF($BV11&gt;0,($BV11-AB11)/$BV11*100," ")</f>
        <v>#REF!</v>
      </c>
      <c r="BZ11" s="244" t="e">
        <f>IF($BV11&gt;0,($BV11-AF11)/$BV11*100," ")</f>
        <v>#REF!</v>
      </c>
      <c r="CA11" s="244" t="e">
        <f>IF($BV11&gt;0,($BV11-AG11)/$BV11*100," ")</f>
        <v>#REF!</v>
      </c>
      <c r="CB11" s="244" t="e">
        <f>CA11</f>
        <v>#REF!</v>
      </c>
      <c r="CC11" s="244" t="e">
        <f>IF($BV11&gt;0,($BV11-AK11)/$BV11*100," ")</f>
        <v>#REF!</v>
      </c>
      <c r="CD11" s="244" t="e">
        <f>IF($BV11&gt;0,($BV11-AP11)/$BV11*100," ")</f>
        <v>#REF!</v>
      </c>
      <c r="CE11" s="244" t="e">
        <f>IF($BV11&gt;0,($BV11-AT11)/$BV11*100," ")</f>
        <v>#REF!</v>
      </c>
      <c r="CF11" s="244" t="e">
        <f>IF($BV11&gt;0,($BV11-(W11*2))/$BV11*100," ")</f>
        <v>#REF!</v>
      </c>
      <c r="CG11" s="244" t="e">
        <f>IF($BV11&gt;0,($BV11-AW11)/$BV11*100," ")</f>
        <v>#REF!</v>
      </c>
      <c r="CH11" s="244" t="e">
        <f>IF($W11&gt;0,100," ")</f>
        <v>#REF!</v>
      </c>
      <c r="CI11" s="570"/>
      <c r="CJ11" s="244" t="e">
        <f>IF($BV11&gt;0,($BV11-AI11)/$BV11*100," ")</f>
        <v>#REF!</v>
      </c>
      <c r="CK11" s="244" t="e">
        <f>IF($BV11&gt;0,($BV11-AM11)/$BV11*100," ")</f>
        <v>#REF!</v>
      </c>
      <c r="CL11" s="244" t="e">
        <f>IF($BV11&gt;0,($BV11-AN11)/$BV11*100," ")</f>
        <v>#REF!</v>
      </c>
      <c r="CM11" s="244" t="e">
        <f>IF($BV11&gt;0,($BV11-AR11)/$BV11*100," ")</f>
        <v>#REF!</v>
      </c>
      <c r="CN11" s="244" t="e">
        <f>IF($BV11&gt;0,($BV11-AS11)/$BV11*100," ")</f>
        <v>#REF!</v>
      </c>
      <c r="CO11" s="244" t="e">
        <f>IF($BV11&gt;0,($BV11-AW11)/$BV11*100," ")</f>
        <v>#REF!</v>
      </c>
      <c r="CP11" s="244" t="e">
        <f>IF($BV11&gt;0,($BV11-BB11)/$BV11*100," ")</f>
        <v>#REF!</v>
      </c>
      <c r="CQ11" s="244" t="e">
        <f>IF($BV11&gt;0,($BV11-BF11)/$BV11*100," ")</f>
        <v>#REF!</v>
      </c>
      <c r="CR11" s="244"/>
      <c r="CS11" s="244"/>
      <c r="CT11" s="244"/>
      <c r="CU11" s="244"/>
      <c r="CV11" s="347"/>
      <c r="CW11" s="338" t="e">
        <f>IF($BW11&gt;0,$BA11," ")</f>
        <v>#REF!</v>
      </c>
      <c r="CX11" s="347"/>
      <c r="CY11" s="338" t="e">
        <f>IF($BW11&gt;0,$BA11," ")</f>
        <v>#REF!</v>
      </c>
      <c r="CZ11" s="347"/>
      <c r="DA11" s="338" t="e">
        <f>IF($BW11&gt;0,$BA11," ")</f>
        <v>#REF!</v>
      </c>
      <c r="DB11" s="347"/>
      <c r="DC11" s="338" t="e">
        <f>IF($BW11&gt;0,$BA11," ")</f>
        <v>#REF!</v>
      </c>
      <c r="DD11" s="347"/>
      <c r="DE11" s="338" t="e">
        <f>IF($BW11&gt;0,$BA11," ")</f>
        <v>#REF!</v>
      </c>
    </row>
    <row r="12" spans="1:109" s="67" customFormat="1" x14ac:dyDescent="0.2">
      <c r="B12" s="85" t="s">
        <v>1079</v>
      </c>
      <c r="C12" s="454"/>
      <c r="D12" s="186"/>
      <c r="E12" s="393"/>
      <c r="F12" s="356"/>
      <c r="G12" s="701"/>
      <c r="H12" s="170"/>
      <c r="I12" s="89"/>
      <c r="J12" s="20"/>
      <c r="K12" s="20"/>
      <c r="L12" s="11"/>
      <c r="M12" s="24"/>
      <c r="N12" s="72"/>
      <c r="O12" s="51"/>
      <c r="P12" s="51"/>
      <c r="Q12" s="51"/>
      <c r="R12" s="33"/>
      <c r="S12" s="72"/>
      <c r="T12" s="23"/>
      <c r="U12" s="23"/>
      <c r="V12" s="11"/>
      <c r="W12" s="491"/>
      <c r="X12" s="489"/>
      <c r="Y12" s="378"/>
      <c r="Z12" s="378"/>
      <c r="AA12" s="492"/>
      <c r="AB12" s="135"/>
      <c r="AC12" s="489"/>
      <c r="AD12" s="12"/>
      <c r="AE12" s="378"/>
      <c r="AF12" s="140"/>
      <c r="AG12" s="425"/>
      <c r="AH12" s="424"/>
      <c r="AI12" s="23"/>
      <c r="AJ12" s="85"/>
      <c r="AK12" s="148"/>
      <c r="AL12" s="489"/>
      <c r="AM12" s="489"/>
      <c r="AN12" s="13"/>
      <c r="AO12" s="85"/>
      <c r="AP12" s="153"/>
      <c r="AQ12" s="424"/>
      <c r="AR12" s="23"/>
      <c r="AS12" s="85"/>
      <c r="AT12" s="155"/>
      <c r="AU12" s="164"/>
      <c r="AV12" s="288"/>
      <c r="AW12" s="176"/>
      <c r="AX12" s="331"/>
      <c r="AY12" s="288"/>
      <c r="BA12" s="101"/>
      <c r="BB12" s="105"/>
      <c r="BC12" s="107"/>
      <c r="BD12" s="111"/>
      <c r="BE12" s="514"/>
      <c r="BF12" s="495"/>
      <c r="BG12" s="115"/>
      <c r="BH12" s="119"/>
      <c r="BI12" s="168"/>
      <c r="BJ12"/>
      <c r="BK12"/>
      <c r="BL12" s="243"/>
      <c r="BM12" s="243"/>
      <c r="BN12" s="243"/>
      <c r="BO12" s="243"/>
      <c r="BP12" s="243"/>
      <c r="BQ12" s="243"/>
      <c r="BR12" s="243"/>
      <c r="BS12" s="243"/>
      <c r="BT12" s="243"/>
      <c r="BU12"/>
      <c r="BV12" s="324"/>
      <c r="BW12" s="33"/>
      <c r="BX12" s="299"/>
      <c r="BY12" s="299"/>
      <c r="BZ12" s="299"/>
      <c r="CA12" s="299"/>
      <c r="CB12" s="299"/>
      <c r="CC12" s="299"/>
      <c r="CD12" s="299"/>
      <c r="CE12" s="299"/>
      <c r="CF12" s="299"/>
      <c r="CG12" s="33"/>
      <c r="CH12" s="244"/>
      <c r="CI12" s="570"/>
      <c r="CJ12" s="33"/>
      <c r="CK12" s="299"/>
      <c r="CL12" s="299"/>
      <c r="CM12" s="299"/>
      <c r="CN12" s="299"/>
      <c r="CO12" s="299"/>
      <c r="CP12" s="299"/>
      <c r="CQ12" s="299"/>
      <c r="CR12" s="244"/>
      <c r="CS12" s="244"/>
      <c r="CT12" s="244"/>
      <c r="CU12" s="300"/>
      <c r="CV12" s="346"/>
      <c r="CW12" s="338" t="str">
        <f t="shared" ref="CW12:DE12" si="1">IF($BW12&gt;0,$BA12," ")</f>
        <v xml:space="preserve"> </v>
      </c>
      <c r="CX12" s="346"/>
      <c r="CY12" s="338" t="str">
        <f t="shared" si="1"/>
        <v xml:space="preserve"> </v>
      </c>
      <c r="CZ12" s="346"/>
      <c r="DA12" s="338" t="str">
        <f t="shared" si="1"/>
        <v xml:space="preserve"> </v>
      </c>
      <c r="DB12" s="346"/>
      <c r="DC12" s="338" t="str">
        <f t="shared" si="1"/>
        <v xml:space="preserve"> </v>
      </c>
      <c r="DD12" s="346"/>
      <c r="DE12" s="338" t="str">
        <f t="shared" si="1"/>
        <v xml:space="preserve"> </v>
      </c>
    </row>
    <row r="13" spans="1:109" s="19" customFormat="1" x14ac:dyDescent="0.2">
      <c r="A13" s="67"/>
      <c r="B13" s="44"/>
      <c r="C13" s="449"/>
      <c r="D13" s="45"/>
      <c r="E13" s="393"/>
      <c r="F13" s="395"/>
      <c r="G13" s="702"/>
      <c r="H13" s="83"/>
      <c r="I13" s="89"/>
      <c r="J13" s="89"/>
      <c r="K13" s="89"/>
      <c r="L13" s="305"/>
      <c r="M13" s="226" t="str">
        <f>IF(N13&gt;0,+N13+O13+R13+Q13," ")</f>
        <v xml:space="preserve"> </v>
      </c>
      <c r="N13" s="219"/>
      <c r="O13" s="229"/>
      <c r="P13" s="229"/>
      <c r="Q13" s="219"/>
      <c r="R13" s="213"/>
      <c r="S13" s="219"/>
      <c r="T13" s="31" t="s">
        <v>106</v>
      </c>
      <c r="U13" s="7"/>
      <c r="V13" s="7"/>
      <c r="W13" s="491"/>
      <c r="X13" s="489"/>
      <c r="Y13" s="304"/>
      <c r="Z13" s="428"/>
      <c r="AA13" s="130"/>
      <c r="AB13" s="493"/>
      <c r="AC13" s="489"/>
      <c r="AD13" s="14"/>
      <c r="AE13" s="428"/>
      <c r="AF13" s="138"/>
      <c r="AG13" s="309"/>
      <c r="AH13" s="429"/>
      <c r="AI13" s="14"/>
      <c r="AJ13" s="428"/>
      <c r="AK13" s="302"/>
      <c r="AL13" s="489"/>
      <c r="AM13" s="489"/>
      <c r="AN13" s="14"/>
      <c r="AO13" s="428"/>
      <c r="AP13" s="153"/>
      <c r="AQ13" s="308"/>
      <c r="AR13" s="14"/>
      <c r="AS13" s="428"/>
      <c r="AT13" s="157"/>
      <c r="AU13" s="311"/>
      <c r="AV13" s="288"/>
      <c r="AW13" s="177"/>
      <c r="AX13" s="333" t="s">
        <v>106</v>
      </c>
      <c r="AY13" s="333" t="s">
        <v>106</v>
      </c>
      <c r="AZ13" s="67"/>
      <c r="BA13" s="101"/>
      <c r="BB13" s="105"/>
      <c r="BC13" s="107"/>
      <c r="BD13" s="111"/>
      <c r="BE13" s="514"/>
      <c r="BF13" s="495"/>
      <c r="BG13" s="115"/>
      <c r="BH13" s="119"/>
      <c r="BI13" s="168"/>
      <c r="BJ13" s="67"/>
      <c r="BK13" s="67"/>
      <c r="BL13" s="243" t="e">
        <f>IF((BA13-'Retail Pricing'!#REF!)&gt;=0," ",1)</f>
        <v>#REF!</v>
      </c>
      <c r="BM13" s="243" t="e">
        <f>IF((BB13-'Retail Pricing'!#REF!)&gt;=0," ",1)</f>
        <v>#REF!</v>
      </c>
      <c r="BN13" s="243" t="e">
        <f>IF((BC13-'Retail Pricing'!#REF!)&gt;=0," ",1)</f>
        <v>#REF!</v>
      </c>
      <c r="BO13" s="243" t="e">
        <f>IF((BD13-'Retail Pricing'!#REF!)&gt;=0," ",1)</f>
        <v>#REF!</v>
      </c>
      <c r="BP13" s="243" t="e">
        <f>IF((BE13-'Retail Pricing'!#REF!)&gt;=0," ",1)</f>
        <v>#REF!</v>
      </c>
      <c r="BQ13" s="243" t="e">
        <f>IF((BF13-'Retail Pricing'!#REF!)&gt;=0," ",1)</f>
        <v>#REF!</v>
      </c>
      <c r="BR13" s="243" t="e">
        <f>IF((BG13-'Retail Pricing'!#REF!)&gt;=0," ",1)</f>
        <v>#REF!</v>
      </c>
      <c r="BS13" s="243" t="e">
        <f>IF((BH13-'Retail Pricing'!#REF!)&gt;=0," ",1)</f>
        <v>#REF!</v>
      </c>
      <c r="BT13" s="243" t="e">
        <f>IF((BI13-'Retail Pricing'!#REF!)&gt;=0," ",1)</f>
        <v>#REF!</v>
      </c>
      <c r="BU13" s="67"/>
      <c r="BV13" s="442" t="str">
        <f>IF(W13&gt;0,$BV$9, " ")</f>
        <v xml:space="preserve"> </v>
      </c>
      <c r="BW13" s="244" t="str">
        <f>IF($BV13&gt;0,($BV13-W13)/$BV13*100," ")</f>
        <v xml:space="preserve"> </v>
      </c>
      <c r="BX13" s="244" t="str">
        <f>IF($BV13&gt;0,($BV13-AA13)/$BV13*100," ")</f>
        <v xml:space="preserve"> </v>
      </c>
      <c r="BY13" s="244" t="str">
        <f>IF($BV13&gt;0,($BV13-AB13)/$BV13*100," ")</f>
        <v xml:space="preserve"> </v>
      </c>
      <c r="BZ13" s="244" t="str">
        <f>IF($BV13&gt;0,($BV13-AF13)/$BV13*100," ")</f>
        <v xml:space="preserve"> </v>
      </c>
      <c r="CA13" s="244" t="str">
        <f>IF($BV13&gt;0,($BV13-AG13)/$BV13*100," ")</f>
        <v xml:space="preserve"> </v>
      </c>
      <c r="CB13" s="244" t="str">
        <f>IF($BV13&gt;0,-999.99," ")</f>
        <v xml:space="preserve"> </v>
      </c>
      <c r="CC13" s="244" t="str">
        <f>IF($BV13&gt;0,($BV13-AK13)/$BV13*100," ")</f>
        <v xml:space="preserve"> </v>
      </c>
      <c r="CD13" s="244" t="str">
        <f>IF($BV13&gt;0,($BV13-AP13)/$BV13*100," ")</f>
        <v xml:space="preserve"> </v>
      </c>
      <c r="CE13" s="244" t="str">
        <f>IF($BV13&gt;0,($BV13-AT13)/$BV13*100," ")</f>
        <v xml:space="preserve"> </v>
      </c>
      <c r="CF13" s="244" t="str">
        <f>IF($BV13&gt;0,($BV13-(W13*2))/$BV13*100," ")</f>
        <v xml:space="preserve"> </v>
      </c>
      <c r="CG13" s="244" t="str">
        <f>IF($BV13&gt;0,($BV13-AW13)/$BV13*100," ")</f>
        <v xml:space="preserve"> </v>
      </c>
      <c r="CH13" s="244" t="str">
        <f>IF($W13&gt;0,100," ")</f>
        <v xml:space="preserve"> </v>
      </c>
      <c r="CI13" s="570"/>
      <c r="CJ13" s="244" t="str">
        <f>IF($BV13&gt;0,($BV13-AI13)/$BV13*100," ")</f>
        <v xml:space="preserve"> </v>
      </c>
      <c r="CK13" s="244" t="str">
        <f>IF($BV13&gt;0,($BV13-AM13)/$BV13*100," ")</f>
        <v xml:space="preserve"> </v>
      </c>
      <c r="CL13" s="244" t="str">
        <f>IF($BV13&gt;0,($BV13-AN13)/$BV13*100," ")</f>
        <v xml:space="preserve"> </v>
      </c>
      <c r="CM13" s="244" t="str">
        <f>IF($BV13&gt;0,($BV13-AR13)/$BV13*100," ")</f>
        <v xml:space="preserve"> </v>
      </c>
      <c r="CN13" s="244" t="str">
        <f>IF($BV13&gt;0,($BV13-AS13)/$BV13*100," ")</f>
        <v xml:space="preserve"> </v>
      </c>
      <c r="CO13" s="244" t="str">
        <f>IF($BV13&gt;0,($BV13-AW13)/$BV13*100," ")</f>
        <v xml:space="preserve"> </v>
      </c>
      <c r="CP13" s="244" t="str">
        <f>IF($BV13&gt;0,($BV13-BB13)/$BV13*100," ")</f>
        <v xml:space="preserve"> </v>
      </c>
      <c r="CQ13" s="244" t="str">
        <f>IF($BV13&gt;0,($BV13-BF13)/$BV13*100," ")</f>
        <v xml:space="preserve"> </v>
      </c>
      <c r="CR13" s="244"/>
      <c r="CS13" s="244"/>
      <c r="CT13" s="244"/>
      <c r="CU13" s="244"/>
      <c r="CV13" s="347"/>
      <c r="CW13" s="338" t="str">
        <f>IF($BW13&gt;0,$BA13," ")</f>
        <v xml:space="preserve"> </v>
      </c>
      <c r="CX13" s="347"/>
      <c r="CY13" s="338" t="str">
        <f>IF($BW13&gt;0,$BA13," ")</f>
        <v xml:space="preserve"> </v>
      </c>
      <c r="CZ13" s="347"/>
      <c r="DA13" s="338" t="str">
        <f>IF($BW13&gt;0,$BA13," ")</f>
        <v xml:space="preserve"> </v>
      </c>
      <c r="DB13" s="347"/>
      <c r="DC13" s="338" t="str">
        <f>IF($BW13&gt;0,$BA13," ")</f>
        <v xml:space="preserve"> </v>
      </c>
      <c r="DD13" s="347"/>
      <c r="DE13" s="338" t="str">
        <f>IF($BW13&gt;0,$BA13," ")</f>
        <v xml:space="preserve"> </v>
      </c>
    </row>
    <row r="14" spans="1:109" s="203" customFormat="1" ht="12.75" x14ac:dyDescent="0.2">
      <c r="A14" s="396" t="s">
        <v>489</v>
      </c>
      <c r="B14" s="397" t="s">
        <v>714</v>
      </c>
      <c r="C14" s="398"/>
      <c r="D14" s="398"/>
      <c r="E14" s="398"/>
      <c r="F14" s="418"/>
      <c r="G14" s="703"/>
      <c r="H14" s="199"/>
      <c r="I14" s="199"/>
      <c r="J14" s="199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201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576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338" t="str">
        <f>IF($BW14&gt;0,$BA14," ")</f>
        <v xml:space="preserve"> </v>
      </c>
      <c r="CX14" s="199"/>
      <c r="CY14" s="338" t="str">
        <f>IF($BW14&gt;0,$BA14," ")</f>
        <v xml:space="preserve"> </v>
      </c>
      <c r="CZ14" s="199"/>
      <c r="DA14" s="338" t="str">
        <f>IF($BW14&gt;0,$BA14," ")</f>
        <v xml:space="preserve"> </v>
      </c>
      <c r="DB14" s="199"/>
      <c r="DC14" s="338" t="str">
        <f>IF($BW14&gt;0,$BA14," ")</f>
        <v xml:space="preserve"> </v>
      </c>
      <c r="DD14" s="199"/>
      <c r="DE14" s="338" t="str">
        <f>IF($BW14&gt;0,$BA14," ")</f>
        <v xml:space="preserve"> </v>
      </c>
    </row>
    <row r="15" spans="1:109" s="19" customFormat="1" x14ac:dyDescent="0.2">
      <c r="A15" s="93" t="s">
        <v>520</v>
      </c>
      <c r="B15" s="53" t="s">
        <v>1351</v>
      </c>
      <c r="C15" s="454" t="s">
        <v>1512</v>
      </c>
      <c r="D15" s="357" t="s">
        <v>130</v>
      </c>
      <c r="E15" s="326">
        <v>1200</v>
      </c>
      <c r="F15" s="401" t="s">
        <v>585</v>
      </c>
      <c r="G15" s="713" t="e">
        <f>+'Retail Pricing'!#REF!</f>
        <v>#REF!</v>
      </c>
      <c r="H15" s="360"/>
      <c r="I15" s="89" t="e">
        <f>IF('Retail Pricing'!#REF!&gt;0,'Retail Pricing'!#REF!," ")</f>
        <v>#REF!</v>
      </c>
      <c r="J15" s="85" t="e">
        <f>'Retail Pricing'!#REF!</f>
        <v>#REF!</v>
      </c>
      <c r="K15" s="85" t="e">
        <f>'Retail Pricing'!#REF!</f>
        <v>#REF!</v>
      </c>
      <c r="L15" s="305" t="e">
        <f>IF('Retail Pricing'!#REF!&gt;0,'Retail Pricing'!#REF!," ")</f>
        <v>#REF!</v>
      </c>
      <c r="M15" s="226" t="e">
        <f>IF(N15&gt;0,N15+O15+Q15+R15+S15," ")</f>
        <v>#REF!</v>
      </c>
      <c r="N15" s="219" t="e">
        <f>IF('Retail Pricing'!#REF!&gt;0,'Retail Pricing'!#REF!," ")</f>
        <v>#REF!</v>
      </c>
      <c r="O15" s="219" t="e">
        <f>IF('Retail Pricing'!#REF!&gt;0,'Retail Pricing'!#REF!," ")</f>
        <v>#REF!</v>
      </c>
      <c r="P15" s="219"/>
      <c r="Q15" s="219" t="e">
        <f>IF('Retail Pricing'!#REF!&gt;0,'Retail Pricing'!#REF!," ")</f>
        <v>#REF!</v>
      </c>
      <c r="R15" s="219" t="e">
        <f>IF('Retail Pricing'!#REF!&gt;0,'Retail Pricing'!#REF!," ")</f>
        <v>#REF!</v>
      </c>
      <c r="S15" s="219" t="e">
        <f>IF('Retail Pricing'!#REF!&gt;0,'Retail Pricing'!#REF!," ")</f>
        <v>#REF!</v>
      </c>
      <c r="T15" s="219">
        <v>1.7665900000000001</v>
      </c>
      <c r="U15" s="7" t="e">
        <f>IF(M15&gt;0,$U$1," ")</f>
        <v>#REF!</v>
      </c>
      <c r="V15" s="7">
        <v>-2E-3</v>
      </c>
      <c r="W15" s="491" t="e">
        <f>ROUND(('Retail Pricing'!#REF!/(1-0.09))/0.05,0)*0.05</f>
        <v>#REF!</v>
      </c>
      <c r="X15" s="489">
        <v>4.95</v>
      </c>
      <c r="Y15" s="304" t="e">
        <f t="shared" ref="Y15:Y79" si="2">IF(X15=0," ",SUM((W15-X15)/X15))</f>
        <v>#REF!</v>
      </c>
      <c r="Z15" s="428">
        <v>0.56999999999999995</v>
      </c>
      <c r="AA15" s="492">
        <v>5.85</v>
      </c>
      <c r="AB15" s="493" t="e">
        <f>ROUND(('Retail Pricing'!#REF!/(1-0.09))/0.05,0)*0.05</f>
        <v>#REF!</v>
      </c>
      <c r="AC15" s="489">
        <v>4.45</v>
      </c>
      <c r="AD15" s="14" t="e">
        <f t="shared" ref="AD15:AD79" si="3">IF(AC15=0," ",SUM((AB15-AC15)/AC15))</f>
        <v>#REF!</v>
      </c>
      <c r="AE15" s="428">
        <v>0.52</v>
      </c>
      <c r="AF15" s="488">
        <v>5.35</v>
      </c>
      <c r="AG15" s="494" t="e">
        <f>ROUND(('Retail Pricing'!#REF!/(1-0.09))/0.05,0)*0.05</f>
        <v>#REF!</v>
      </c>
      <c r="AH15" s="489">
        <v>3.7</v>
      </c>
      <c r="AI15" s="14" t="e">
        <f t="shared" ref="AI15:AI79" si="4">IF(AH15=0," ",SUM((AG15-AH15)/AH15))</f>
        <v>#REF!</v>
      </c>
      <c r="AJ15" s="428">
        <v>0.43</v>
      </c>
      <c r="AK15" s="495" t="e">
        <f>ROUND(('Retail Pricing'!#REF!/(1-0.09))/0.05,0)*0.05</f>
        <v>#REF!</v>
      </c>
      <c r="AL15" s="489"/>
      <c r="AM15" s="489">
        <v>3.7</v>
      </c>
      <c r="AN15" s="14" t="e">
        <f t="shared" ref="AN15:AN79" si="5">IF(AM15=0," ",SUM((AK15-AM15)/AM15))</f>
        <v>#REF!</v>
      </c>
      <c r="AO15" s="428">
        <v>0.43</v>
      </c>
      <c r="AP15" s="490" t="e">
        <f>ROUND(('Retail Pricing'!#REF!/(1-0.09))/0.05,0)*0.05</f>
        <v>#REF!</v>
      </c>
      <c r="AQ15" s="489">
        <v>3.7</v>
      </c>
      <c r="AR15" s="14" t="e">
        <f t="shared" ref="AR15:AR79" si="6">IF(AQ15=0," ",SUM((AP15-AQ15)/AQ15))</f>
        <v>#REF!</v>
      </c>
      <c r="AS15" s="428">
        <v>0.43</v>
      </c>
      <c r="AT15" s="496">
        <v>4.5999999999999996</v>
      </c>
      <c r="AU15" s="497" t="e">
        <f>IF(BA15&gt;0,ROUNDUP((BA15*2),0.05)-0.01," ")</f>
        <v>#REF!</v>
      </c>
      <c r="AV15" s="288"/>
      <c r="AW15" s="498" t="e">
        <f>IF(W15&gt;0,ROUND((W15*1.3)/0.05,0)*0.05," ")</f>
        <v>#REF!</v>
      </c>
      <c r="AX15" s="499" t="s">
        <v>106</v>
      </c>
      <c r="AY15" s="499" t="s">
        <v>106</v>
      </c>
      <c r="AZ15" s="333"/>
      <c r="BA15" s="491" t="e">
        <f t="shared" ref="BA15:BA25" si="7">IF($A15&lt;&gt;" ",$W15," ")</f>
        <v>#REF!</v>
      </c>
      <c r="BB15" s="492">
        <f t="shared" ref="BB15:BB25" si="8">IF($A15&lt;&gt;" ",$AA15," ")</f>
        <v>5.85</v>
      </c>
      <c r="BC15" s="493" t="e">
        <f t="shared" ref="BC15:BC25" si="9">IF($A15&lt;&gt;" ",$AB15," ")</f>
        <v>#REF!</v>
      </c>
      <c r="BD15" s="488">
        <f t="shared" ref="BD15:BD25" si="10">IF($A15&lt;&gt;" ",$AF15," ")</f>
        <v>5.35</v>
      </c>
      <c r="BE15" s="494" t="e">
        <f t="shared" ref="BE15:BE25" si="11">IF($A15&lt;&gt;" ",$AG15," ")</f>
        <v>#REF!</v>
      </c>
      <c r="BF15" s="495" t="e">
        <f t="shared" ref="BF15:BF25" si="12">IF($A15&lt;&gt;" ",$AK15," ")</f>
        <v>#REF!</v>
      </c>
      <c r="BG15" s="490" t="e">
        <f t="shared" ref="BG15:BG25" si="13">IF($A15&lt;&gt;" ",$AP15," ")</f>
        <v>#REF!</v>
      </c>
      <c r="BH15" s="496">
        <f t="shared" ref="BH15:BH25" si="14">IF($A15&lt;&gt;" ",$AT15," ")</f>
        <v>4.5999999999999996</v>
      </c>
      <c r="BI15" s="497" t="e">
        <f t="shared" ref="BI15:BI25" si="15">IF($A15&lt;&gt;" ",$AU15," ")</f>
        <v>#REF!</v>
      </c>
      <c r="BJ15" s="385" t="e">
        <f t="shared" ref="BJ15:BJ25" si="16">IF(BA15*0.9&gt;BG15, " ", "No")</f>
        <v>#REF!</v>
      </c>
      <c r="BK15" s="385" t="e">
        <f>IF(BC15*0.9&gt;BG15, " ", "No")</f>
        <v>#REF!</v>
      </c>
      <c r="BL15" s="243" t="e">
        <f>IF((BA15-'Retail Pricing'!#REF!)&gt;=0," ",1)</f>
        <v>#REF!</v>
      </c>
      <c r="BM15" s="243" t="e">
        <f>IF((BB15-'Retail Pricing'!#REF!)&gt;=0," ",1)</f>
        <v>#REF!</v>
      </c>
      <c r="BN15" s="243" t="e">
        <f>IF((BC15-'Retail Pricing'!#REF!)&gt;=0," ",1)</f>
        <v>#REF!</v>
      </c>
      <c r="BO15" s="243" t="e">
        <f>IF((BD15-'Retail Pricing'!#REF!)&gt;=0," ",1)</f>
        <v>#REF!</v>
      </c>
      <c r="BP15" s="243" t="e">
        <f>IF((BE15-'Retail Pricing'!#REF!)&gt;=0," ",1)</f>
        <v>#REF!</v>
      </c>
      <c r="BQ15" s="243" t="e">
        <f>IF((BF15-'Retail Pricing'!#REF!)&gt;=0," ",1)</f>
        <v>#REF!</v>
      </c>
      <c r="BR15" s="243" t="e">
        <f>IF((BG15-'Retail Pricing'!#REF!)&gt;=0," ",1)</f>
        <v>#REF!</v>
      </c>
      <c r="BS15" s="243" t="e">
        <f>IF((BH15-'Retail Pricing'!#REF!)&gt;=0," ",1)</f>
        <v>#REF!</v>
      </c>
      <c r="BT15" s="243" t="e">
        <f>IF((BI15-'Retail Pricing'!#REF!)&gt;=0," ",1)</f>
        <v>#REF!</v>
      </c>
      <c r="BU15" s="67"/>
      <c r="BV15" s="442" t="e">
        <f t="shared" ref="BV15:BV25" si="17">IF(W15&gt;0,$BV$9, " ")</f>
        <v>#REF!</v>
      </c>
      <c r="BW15" s="244" t="e">
        <f t="shared" ref="BW15:BW25" si="18">IF($BV15&gt;0,($BV15-W15)/$BV15*100," ")</f>
        <v>#REF!</v>
      </c>
      <c r="BX15" s="244" t="e">
        <f t="shared" ref="BX15:BX25" si="19">IF($BV15&gt;0,($BV15-AA15)/$BV15*100," ")</f>
        <v>#REF!</v>
      </c>
      <c r="BY15" s="244" t="e">
        <f t="shared" ref="BY15:BY25" si="20">IF($BV15&gt;0,($BV15-AB15)/$BV15*100," ")</f>
        <v>#REF!</v>
      </c>
      <c r="BZ15" s="244" t="e">
        <f t="shared" ref="BZ15:BZ25" si="21">IF($BV15&gt;0,($BV15-AF15)/$BV15*100," ")</f>
        <v>#REF!</v>
      </c>
      <c r="CA15" s="244" t="e">
        <f t="shared" ref="CA15:CA25" si="22">IF($BV15&gt;0,($BV15-AG15)/$BV15*100," ")</f>
        <v>#REF!</v>
      </c>
      <c r="CB15" s="244" t="e">
        <f t="shared" ref="CB15:CB25" si="23">CA15</f>
        <v>#REF!</v>
      </c>
      <c r="CC15" s="244" t="e">
        <f t="shared" ref="CC15:CC25" si="24">IF($BV15&gt;0,($BV15-AK15)/$BV15*100," ")</f>
        <v>#REF!</v>
      </c>
      <c r="CD15" s="244" t="e">
        <f t="shared" ref="CD15:CD25" si="25">IF($BV15&gt;0,($BV15-AP15)/$BV15*100," ")</f>
        <v>#REF!</v>
      </c>
      <c r="CE15" s="244" t="e">
        <f t="shared" ref="CE15:CE25" si="26">IF($BV15&gt;0,($BV15-AT15)/$BV15*100," ")</f>
        <v>#REF!</v>
      </c>
      <c r="CF15" s="244" t="e">
        <f t="shared" ref="CF15:CF25" si="27">IF($BV15&gt;0,($BV15-(W15*2))/$BV15*100," ")</f>
        <v>#REF!</v>
      </c>
      <c r="CG15" s="244" t="e">
        <f t="shared" ref="CG15:CG24" si="28">IF($BV15&gt;0,($BV15-AW15)/$BV15*100," ")</f>
        <v>#REF!</v>
      </c>
      <c r="CH15" s="244" t="e">
        <f>IF($W15&gt;0,100," ")</f>
        <v>#REF!</v>
      </c>
      <c r="CI15" s="570"/>
      <c r="CJ15" s="578" t="e">
        <f>IF(BW15&gt;0,BW15-$CL$1," ")</f>
        <v>#REF!</v>
      </c>
      <c r="CK15" s="578" t="e">
        <f>IF(BX15&gt;0,BX15-$CL$1," ")</f>
        <v>#REF!</v>
      </c>
      <c r="CL15" s="578" t="e">
        <f>IF(BY15&gt;0,BY15-$CL$1," ")</f>
        <v>#REF!</v>
      </c>
      <c r="CM15" s="578" t="e">
        <f>IF(BZ15&gt;0,BZ15-$CL$1," ")</f>
        <v>#REF!</v>
      </c>
      <c r="CN15" s="578" t="e">
        <f>IF(CA15&gt;0,CA15-$CL$1," ")</f>
        <v>#REF!</v>
      </c>
      <c r="CO15" s="578" t="e">
        <f t="shared" ref="CO15:CO80" si="29">IF(CC15&gt;0,CC15-$CL$1," ")</f>
        <v>#REF!</v>
      </c>
      <c r="CP15" s="578" t="e">
        <f t="shared" ref="CP15:CP80" si="30">IF(CD15&gt;0,CD15-$CL$1," ")</f>
        <v>#REF!</v>
      </c>
      <c r="CQ15" s="578" t="e">
        <f t="shared" ref="CQ15:CQ80" si="31">IF(CE15&gt;0,CE15-$CL$1," ")</f>
        <v>#REF!</v>
      </c>
      <c r="CR15" s="244"/>
      <c r="CS15" s="244"/>
      <c r="CT15" s="244"/>
      <c r="CU15" s="244"/>
      <c r="CV15" s="347"/>
      <c r="CW15" s="338" t="e">
        <f>IF($BW15&gt;0,$BA15," ")</f>
        <v>#REF!</v>
      </c>
      <c r="CX15" s="347"/>
      <c r="CY15" s="338" t="e">
        <f>IF($BW15&gt;0,$BA15," ")</f>
        <v>#REF!</v>
      </c>
      <c r="CZ15" s="347"/>
      <c r="DA15" s="338" t="e">
        <f>IF($BW15&gt;0,$BA15," ")</f>
        <v>#REF!</v>
      </c>
      <c r="DB15" s="347"/>
      <c r="DC15" s="338" t="e">
        <f>IF($BW15&gt;0,$BA15," ")</f>
        <v>#REF!</v>
      </c>
      <c r="DD15" s="347"/>
      <c r="DE15" s="338" t="e">
        <f>IF($BW15&gt;0,$BA15," ")</f>
        <v>#REF!</v>
      </c>
    </row>
    <row r="16" spans="1:109" s="19" customFormat="1" x14ac:dyDescent="0.2">
      <c r="A16" s="93" t="s">
        <v>520</v>
      </c>
      <c r="B16" s="53" t="s">
        <v>659</v>
      </c>
      <c r="C16" s="454"/>
      <c r="D16" s="357" t="s">
        <v>130</v>
      </c>
      <c r="E16" s="326">
        <v>24</v>
      </c>
      <c r="F16" s="326" t="s">
        <v>497</v>
      </c>
      <c r="G16" s="713" t="e">
        <f>+'Retail Pricing'!#REF!</f>
        <v>#REF!</v>
      </c>
      <c r="H16" s="84" t="s">
        <v>949</v>
      </c>
      <c r="I16" s="89" t="e">
        <f>IF('Retail Pricing'!#REF!&gt;0,'Retail Pricing'!#REF!," ")</f>
        <v>#REF!</v>
      </c>
      <c r="J16" s="85" t="e">
        <f>'Retail Pricing'!#REF!</f>
        <v>#REF!</v>
      </c>
      <c r="K16" s="85" t="e">
        <f>'Retail Pricing'!#REF!</f>
        <v>#REF!</v>
      </c>
      <c r="L16" s="305" t="e">
        <f>IF('Retail Pricing'!#REF!&gt;0,'Retail Pricing'!#REF!," ")</f>
        <v>#REF!</v>
      </c>
      <c r="M16" s="226" t="e">
        <f t="shared" ref="M16:M82" si="32">IF(N16&gt;0,N16+O16+Q16+R16+S16," ")</f>
        <v>#REF!</v>
      </c>
      <c r="N16" s="219" t="e">
        <f>IF('Retail Pricing'!#REF!&gt;0,'Retail Pricing'!#REF!," ")</f>
        <v>#REF!</v>
      </c>
      <c r="O16" s="219" t="e">
        <f>IF('Retail Pricing'!#REF!&gt;0,'Retail Pricing'!#REF!," ")</f>
        <v>#REF!</v>
      </c>
      <c r="P16" s="219"/>
      <c r="Q16" s="219" t="e">
        <f>IF('Retail Pricing'!#REF!&gt;0,'Retail Pricing'!#REF!," ")</f>
        <v>#REF!</v>
      </c>
      <c r="R16" s="219" t="e">
        <f>IF('Retail Pricing'!#REF!&gt;0,'Retail Pricing'!#REF!," ")</f>
        <v>#REF!</v>
      </c>
      <c r="S16" s="219" t="e">
        <f>IF('Retail Pricing'!#REF!&gt;0,'Retail Pricing'!#REF!," ")</f>
        <v>#REF!</v>
      </c>
      <c r="T16" s="219">
        <v>1.5721499999999999</v>
      </c>
      <c r="U16" s="7" t="e">
        <f>IF(M16&gt;0,$U$1," ")</f>
        <v>#REF!</v>
      </c>
      <c r="V16" s="7">
        <v>-6.9000000000000006E-2</v>
      </c>
      <c r="W16" s="491" t="s">
        <v>949</v>
      </c>
      <c r="X16" s="489" t="s">
        <v>949</v>
      </c>
      <c r="Y16" s="304" t="str">
        <f t="shared" si="2"/>
        <v xml:space="preserve"> </v>
      </c>
      <c r="Z16" s="428" t="s">
        <v>106</v>
      </c>
      <c r="AA16" s="492" t="s">
        <v>949</v>
      </c>
      <c r="AB16" s="493" t="s">
        <v>949</v>
      </c>
      <c r="AC16" s="489" t="s">
        <v>949</v>
      </c>
      <c r="AD16" s="14" t="str">
        <f t="shared" si="3"/>
        <v xml:space="preserve"> </v>
      </c>
      <c r="AE16" s="428" t="s">
        <v>106</v>
      </c>
      <c r="AF16" s="488" t="s">
        <v>949</v>
      </c>
      <c r="AG16" s="494" t="s">
        <v>949</v>
      </c>
      <c r="AH16" s="489" t="s">
        <v>949</v>
      </c>
      <c r="AI16" s="14" t="str">
        <f t="shared" si="4"/>
        <v xml:space="preserve"> </v>
      </c>
      <c r="AJ16" s="428" t="s">
        <v>106</v>
      </c>
      <c r="AK16" s="495" t="s">
        <v>949</v>
      </c>
      <c r="AL16" s="489"/>
      <c r="AM16" s="489" t="s">
        <v>949</v>
      </c>
      <c r="AN16" s="14" t="str">
        <f t="shared" si="5"/>
        <v xml:space="preserve"> </v>
      </c>
      <c r="AO16" s="428" t="s">
        <v>106</v>
      </c>
      <c r="AP16" s="490" t="s">
        <v>949</v>
      </c>
      <c r="AQ16" s="489" t="s">
        <v>949</v>
      </c>
      <c r="AR16" s="14" t="str">
        <f t="shared" si="6"/>
        <v xml:space="preserve"> </v>
      </c>
      <c r="AS16" s="428" t="s">
        <v>106</v>
      </c>
      <c r="AT16" s="496" t="s">
        <v>949</v>
      </c>
      <c r="AU16" s="355" t="s">
        <v>949</v>
      </c>
      <c r="AV16" s="288"/>
      <c r="AW16" s="498" t="s">
        <v>949</v>
      </c>
      <c r="AX16" s="499" t="s">
        <v>106</v>
      </c>
      <c r="AY16" s="499" t="s">
        <v>106</v>
      </c>
      <c r="AZ16" s="333"/>
      <c r="BA16" s="491" t="str">
        <f t="shared" si="7"/>
        <v>Holder</v>
      </c>
      <c r="BB16" s="492" t="str">
        <f t="shared" si="8"/>
        <v>Holder</v>
      </c>
      <c r="BC16" s="493" t="str">
        <f t="shared" si="9"/>
        <v>Holder</v>
      </c>
      <c r="BD16" s="488" t="str">
        <f t="shared" si="10"/>
        <v>Holder</v>
      </c>
      <c r="BE16" s="494" t="str">
        <f t="shared" si="11"/>
        <v>Holder</v>
      </c>
      <c r="BF16" s="495" t="str">
        <f t="shared" si="12"/>
        <v>Holder</v>
      </c>
      <c r="BG16" s="490" t="str">
        <f t="shared" si="13"/>
        <v>Holder</v>
      </c>
      <c r="BH16" s="496" t="str">
        <f t="shared" si="14"/>
        <v>Holder</v>
      </c>
      <c r="BI16" s="497" t="str">
        <f t="shared" si="15"/>
        <v>Holder</v>
      </c>
      <c r="BJ16" s="385" t="str">
        <f t="shared" ref="BJ16:BJ21" si="33">IF(BA16*0.9&gt;BG16, " ", "No")</f>
        <v>No</v>
      </c>
      <c r="BK16" s="385" t="str">
        <f t="shared" ref="BK16:BK24" si="34">IF(BC16*0.9&gt;BG16, " ", "No")</f>
        <v>No</v>
      </c>
      <c r="BL16" s="483" t="s">
        <v>1376</v>
      </c>
      <c r="BM16" s="482"/>
      <c r="BN16" s="482"/>
      <c r="BO16" s="482"/>
      <c r="BP16" s="482"/>
      <c r="BQ16" s="482"/>
      <c r="BR16" s="482"/>
      <c r="BS16" s="482"/>
      <c r="BT16" s="482"/>
      <c r="BU16" s="67"/>
      <c r="BV16" s="442" t="str">
        <f t="shared" si="17"/>
        <v xml:space="preserve"> </v>
      </c>
      <c r="BW16" s="244" t="str">
        <f t="shared" si="18"/>
        <v xml:space="preserve"> </v>
      </c>
      <c r="BX16" s="244" t="str">
        <f t="shared" si="19"/>
        <v xml:space="preserve"> </v>
      </c>
      <c r="BY16" s="244" t="str">
        <f t="shared" si="20"/>
        <v xml:space="preserve"> </v>
      </c>
      <c r="BZ16" s="244" t="str">
        <f t="shared" si="21"/>
        <v xml:space="preserve"> </v>
      </c>
      <c r="CA16" s="244" t="str">
        <f t="shared" si="22"/>
        <v xml:space="preserve"> </v>
      </c>
      <c r="CB16" s="244" t="str">
        <f t="shared" si="23"/>
        <v xml:space="preserve"> </v>
      </c>
      <c r="CC16" s="244" t="str">
        <f t="shared" si="24"/>
        <v xml:space="preserve"> </v>
      </c>
      <c r="CD16" s="244" t="str">
        <f t="shared" si="25"/>
        <v xml:space="preserve"> </v>
      </c>
      <c r="CE16" s="244" t="str">
        <f t="shared" si="26"/>
        <v xml:space="preserve"> </v>
      </c>
      <c r="CF16" s="244" t="str">
        <f t="shared" si="27"/>
        <v xml:space="preserve"> </v>
      </c>
      <c r="CG16" s="244" t="str">
        <f t="shared" si="28"/>
        <v xml:space="preserve"> </v>
      </c>
      <c r="CH16" s="244" t="str">
        <f t="shared" ref="CH16:CH24" si="35">IF($W16&gt;0,100," ")</f>
        <v xml:space="preserve"> </v>
      </c>
      <c r="CI16" s="570"/>
      <c r="CJ16" s="578" t="str">
        <f t="shared" ref="CJ16:CJ81" si="36">IF(BW16&gt;0,BW16-$CL$1," ")</f>
        <v xml:space="preserve"> </v>
      </c>
      <c r="CK16" s="578" t="str">
        <f t="shared" ref="CK16:CK81" si="37">IF(BX16&gt;0,BX16-$CL$1," ")</f>
        <v xml:space="preserve"> </v>
      </c>
      <c r="CL16" s="578" t="str">
        <f t="shared" ref="CL16:CL81" si="38">IF(BY16&gt;0,BY16-$CL$1," ")</f>
        <v xml:space="preserve"> </v>
      </c>
      <c r="CM16" s="578" t="str">
        <f t="shared" ref="CM16:CM81" si="39">IF(BZ16&gt;0,BZ16-$CL$1," ")</f>
        <v xml:space="preserve"> </v>
      </c>
      <c r="CN16" s="578" t="str">
        <f t="shared" ref="CN16:CN81" si="40">IF(CA16&gt;0,CA16-$CL$1," ")</f>
        <v xml:space="preserve"> </v>
      </c>
      <c r="CO16" s="578" t="str">
        <f t="shared" si="29"/>
        <v xml:space="preserve"> </v>
      </c>
      <c r="CP16" s="578" t="str">
        <f t="shared" si="30"/>
        <v xml:space="preserve"> </v>
      </c>
      <c r="CQ16" s="578" t="str">
        <f t="shared" si="31"/>
        <v xml:space="preserve"> </v>
      </c>
      <c r="CR16" s="244"/>
      <c r="CS16" s="244"/>
      <c r="CT16" s="244"/>
      <c r="CU16" s="244"/>
      <c r="CV16" s="347"/>
      <c r="CW16" s="338" t="str">
        <f t="shared" ref="CW16:DE24" si="41">IF($BW16&gt;0,$BA16," ")</f>
        <v xml:space="preserve"> </v>
      </c>
      <c r="CX16" s="347"/>
      <c r="CY16" s="338" t="str">
        <f t="shared" si="41"/>
        <v xml:space="preserve"> </v>
      </c>
      <c r="CZ16" s="347"/>
      <c r="DA16" s="338" t="str">
        <f t="shared" si="41"/>
        <v xml:space="preserve"> </v>
      </c>
      <c r="DB16" s="347"/>
      <c r="DC16" s="338" t="str">
        <f t="shared" si="41"/>
        <v xml:space="preserve"> </v>
      </c>
      <c r="DD16" s="347"/>
      <c r="DE16" s="338" t="str">
        <f t="shared" si="41"/>
        <v xml:space="preserve"> </v>
      </c>
    </row>
    <row r="17" spans="1:109" s="19" customFormat="1" x14ac:dyDescent="0.2">
      <c r="A17" s="93" t="s">
        <v>520</v>
      </c>
      <c r="B17" s="70" t="s">
        <v>659</v>
      </c>
      <c r="C17" s="454"/>
      <c r="D17" s="357" t="s">
        <v>130</v>
      </c>
      <c r="E17" s="326">
        <v>24</v>
      </c>
      <c r="F17" s="551" t="s">
        <v>497</v>
      </c>
      <c r="G17" s="713" t="e">
        <f>+'Retail Pricing'!#REF!</f>
        <v>#REF!</v>
      </c>
      <c r="H17" s="96" t="s">
        <v>757</v>
      </c>
      <c r="I17" s="89" t="e">
        <f>IF('Retail Pricing'!#REF!&gt;0,'Retail Pricing'!#REF!," ")</f>
        <v>#REF!</v>
      </c>
      <c r="J17" s="85" t="e">
        <f>'Retail Pricing'!#REF!</f>
        <v>#REF!</v>
      </c>
      <c r="K17" s="85" t="e">
        <f>'Retail Pricing'!#REF!</f>
        <v>#REF!</v>
      </c>
      <c r="L17" s="305" t="e">
        <f>IF('Retail Pricing'!#REF!&gt;0,'Retail Pricing'!#REF!," ")</f>
        <v>#REF!</v>
      </c>
      <c r="M17" s="226" t="e">
        <f t="shared" si="32"/>
        <v>#REF!</v>
      </c>
      <c r="N17" s="219" t="e">
        <f>IF('Retail Pricing'!#REF!&gt;0,'Retail Pricing'!#REF!," ")</f>
        <v>#REF!</v>
      </c>
      <c r="O17" s="219" t="e">
        <f>IF('Retail Pricing'!#REF!&gt;0,'Retail Pricing'!#REF!," ")</f>
        <v>#REF!</v>
      </c>
      <c r="P17" s="219"/>
      <c r="Q17" s="219" t="e">
        <f>IF('Retail Pricing'!#REF!&gt;0,'Retail Pricing'!#REF!," ")</f>
        <v>#REF!</v>
      </c>
      <c r="R17" s="219" t="e">
        <f>IF('Retail Pricing'!#REF!&gt;0,'Retail Pricing'!#REF!," ")</f>
        <v>#REF!</v>
      </c>
      <c r="S17" s="219" t="e">
        <f>IF('Retail Pricing'!#REF!&gt;0,'Retail Pricing'!#REF!," ")</f>
        <v>#REF!</v>
      </c>
      <c r="T17" s="219">
        <v>1.5721499999999999</v>
      </c>
      <c r="U17" s="470">
        <v>0.12</v>
      </c>
      <c r="V17" s="7">
        <v>-6.9000000000000006E-2</v>
      </c>
      <c r="W17" s="491" t="e">
        <f>'Retail Pricing'!#REF!</f>
        <v>#REF!</v>
      </c>
      <c r="X17" s="489">
        <v>5</v>
      </c>
      <c r="Y17" s="304" t="e">
        <f t="shared" si="2"/>
        <v>#REF!</v>
      </c>
      <c r="Z17" s="428">
        <v>0.68</v>
      </c>
      <c r="AA17" s="492">
        <v>5.9</v>
      </c>
      <c r="AB17" s="493" t="e">
        <f>'Retail Pricing'!#REF!</f>
        <v>#REF!</v>
      </c>
      <c r="AC17" s="489">
        <v>4.5</v>
      </c>
      <c r="AD17" s="14" t="e">
        <f t="shared" si="3"/>
        <v>#REF!</v>
      </c>
      <c r="AE17" s="428">
        <v>0.64</v>
      </c>
      <c r="AF17" s="488">
        <v>5.4</v>
      </c>
      <c r="AG17" s="494" t="e">
        <f>'Retail Pricing'!#REF!</f>
        <v>#REF!</v>
      </c>
      <c r="AH17" s="489">
        <v>3.75</v>
      </c>
      <c r="AI17" s="14" t="e">
        <f t="shared" si="4"/>
        <v>#REF!</v>
      </c>
      <c r="AJ17" s="428">
        <v>0.56999999999999995</v>
      </c>
      <c r="AK17" s="495" t="e">
        <f>'Retail Pricing'!#REF!</f>
        <v>#REF!</v>
      </c>
      <c r="AL17" s="489"/>
      <c r="AM17" s="489">
        <v>3.75</v>
      </c>
      <c r="AN17" s="14" t="e">
        <f t="shared" si="5"/>
        <v>#REF!</v>
      </c>
      <c r="AO17" s="428">
        <v>0.56999999999999995</v>
      </c>
      <c r="AP17" s="490" t="e">
        <f>'Retail Pricing'!#REF!</f>
        <v>#REF!</v>
      </c>
      <c r="AQ17" s="489">
        <v>3.75</v>
      </c>
      <c r="AR17" s="14" t="e">
        <f t="shared" si="6"/>
        <v>#REF!</v>
      </c>
      <c r="AS17" s="428">
        <v>0.56999999999999995</v>
      </c>
      <c r="AT17" s="496">
        <v>4.6500000000000004</v>
      </c>
      <c r="AU17" s="497" t="e">
        <f>'Retail Pricing'!#REF!</f>
        <v>#REF!</v>
      </c>
      <c r="AV17" s="288"/>
      <c r="AW17" s="498" t="e">
        <f t="shared" ref="AW17:AW25" si="42">IF(W17&gt;0,ROUND((W17*1.3)/0.05,0)*0.05," ")</f>
        <v>#REF!</v>
      </c>
      <c r="AX17" s="499" t="e">
        <f>AP17</f>
        <v>#REF!</v>
      </c>
      <c r="AY17" s="499">
        <v>2.25</v>
      </c>
      <c r="AZ17" s="333"/>
      <c r="BA17" s="491" t="e">
        <f t="shared" si="7"/>
        <v>#REF!</v>
      </c>
      <c r="BB17" s="492">
        <f t="shared" si="8"/>
        <v>5.9</v>
      </c>
      <c r="BC17" s="493" t="e">
        <f t="shared" si="9"/>
        <v>#REF!</v>
      </c>
      <c r="BD17" s="488">
        <f t="shared" si="10"/>
        <v>5.4</v>
      </c>
      <c r="BE17" s="494" t="e">
        <f t="shared" si="11"/>
        <v>#REF!</v>
      </c>
      <c r="BF17" s="495" t="e">
        <f t="shared" si="12"/>
        <v>#REF!</v>
      </c>
      <c r="BG17" s="490" t="e">
        <f t="shared" si="13"/>
        <v>#REF!</v>
      </c>
      <c r="BH17" s="496">
        <f t="shared" si="14"/>
        <v>4.6500000000000004</v>
      </c>
      <c r="BI17" s="497" t="e">
        <f t="shared" si="15"/>
        <v>#REF!</v>
      </c>
      <c r="BJ17" s="385" t="e">
        <f t="shared" si="33"/>
        <v>#REF!</v>
      </c>
      <c r="BK17" s="385" t="e">
        <f t="shared" si="34"/>
        <v>#REF!</v>
      </c>
      <c r="BL17" s="243" t="e">
        <f>IF((BA17-'Retail Pricing'!#REF!)&gt;=0," ",1)</f>
        <v>#REF!</v>
      </c>
      <c r="BM17" s="243" t="e">
        <f>IF((BB17-'Retail Pricing'!#REF!)&gt;=0," ",1)</f>
        <v>#REF!</v>
      </c>
      <c r="BN17" s="243" t="e">
        <f>IF((BC17-'Retail Pricing'!#REF!)&gt;=0," ",1)</f>
        <v>#REF!</v>
      </c>
      <c r="BO17" s="243" t="e">
        <f>IF((BD17-'Retail Pricing'!#REF!)&gt;=0," ",1)</f>
        <v>#REF!</v>
      </c>
      <c r="BP17" s="243" t="e">
        <f>IF((BE17-'Retail Pricing'!#REF!)&gt;=0," ",1)</f>
        <v>#REF!</v>
      </c>
      <c r="BQ17" s="243" t="e">
        <f>IF((BF17-'Retail Pricing'!#REF!)&gt;=0," ",1)</f>
        <v>#REF!</v>
      </c>
      <c r="BR17" s="243" t="e">
        <f>IF((BG17-'Retail Pricing'!#REF!)&gt;=0," ",1)</f>
        <v>#REF!</v>
      </c>
      <c r="BS17" s="243" t="e">
        <f>IF((BH17-'Retail Pricing'!#REF!)&gt;=0," ",1)</f>
        <v>#REF!</v>
      </c>
      <c r="BT17" s="243" t="e">
        <f>IF((BI17-'Retail Pricing'!#REF!)&gt;=0," ",1)</f>
        <v>#REF!</v>
      </c>
      <c r="BU17" s="82"/>
      <c r="BV17" s="442" t="e">
        <f t="shared" si="17"/>
        <v>#REF!</v>
      </c>
      <c r="BW17" s="244" t="e">
        <f t="shared" si="18"/>
        <v>#REF!</v>
      </c>
      <c r="BX17" s="244" t="e">
        <f t="shared" si="19"/>
        <v>#REF!</v>
      </c>
      <c r="BY17" s="244" t="e">
        <f t="shared" si="20"/>
        <v>#REF!</v>
      </c>
      <c r="BZ17" s="244" t="e">
        <f t="shared" si="21"/>
        <v>#REF!</v>
      </c>
      <c r="CA17" s="244" t="e">
        <f t="shared" si="22"/>
        <v>#REF!</v>
      </c>
      <c r="CB17" s="244" t="e">
        <f t="shared" si="23"/>
        <v>#REF!</v>
      </c>
      <c r="CC17" s="244" t="e">
        <f t="shared" si="24"/>
        <v>#REF!</v>
      </c>
      <c r="CD17" s="244" t="e">
        <f t="shared" si="25"/>
        <v>#REF!</v>
      </c>
      <c r="CE17" s="244" t="e">
        <f t="shared" si="26"/>
        <v>#REF!</v>
      </c>
      <c r="CF17" s="244" t="e">
        <f t="shared" si="27"/>
        <v>#REF!</v>
      </c>
      <c r="CG17" s="244" t="e">
        <f t="shared" si="28"/>
        <v>#REF!</v>
      </c>
      <c r="CH17" s="244" t="e">
        <f t="shared" si="35"/>
        <v>#REF!</v>
      </c>
      <c r="CI17" s="570"/>
      <c r="CJ17" s="578" t="e">
        <f t="shared" si="36"/>
        <v>#REF!</v>
      </c>
      <c r="CK17" s="578" t="e">
        <f t="shared" si="37"/>
        <v>#REF!</v>
      </c>
      <c r="CL17" s="578" t="e">
        <f t="shared" si="38"/>
        <v>#REF!</v>
      </c>
      <c r="CM17" s="578" t="e">
        <f t="shared" si="39"/>
        <v>#REF!</v>
      </c>
      <c r="CN17" s="578" t="e">
        <f t="shared" si="40"/>
        <v>#REF!</v>
      </c>
      <c r="CO17" s="578" t="e">
        <f t="shared" si="29"/>
        <v>#REF!</v>
      </c>
      <c r="CP17" s="578" t="e">
        <f t="shared" si="30"/>
        <v>#REF!</v>
      </c>
      <c r="CQ17" s="578" t="e">
        <f t="shared" si="31"/>
        <v>#REF!</v>
      </c>
      <c r="CR17" s="244"/>
      <c r="CS17" s="244"/>
      <c r="CT17" s="244"/>
      <c r="CU17" s="244"/>
      <c r="CV17" s="347"/>
      <c r="CW17" s="338" t="e">
        <f t="shared" si="41"/>
        <v>#REF!</v>
      </c>
      <c r="CX17" s="347"/>
      <c r="CY17" s="338" t="e">
        <f t="shared" si="41"/>
        <v>#REF!</v>
      </c>
      <c r="CZ17" s="347"/>
      <c r="DA17" s="338" t="e">
        <f t="shared" si="41"/>
        <v>#REF!</v>
      </c>
      <c r="DB17" s="347"/>
      <c r="DC17" s="338" t="e">
        <f t="shared" si="41"/>
        <v>#REF!</v>
      </c>
      <c r="DD17" s="347"/>
      <c r="DE17" s="338" t="e">
        <f t="shared" si="41"/>
        <v>#REF!</v>
      </c>
    </row>
    <row r="18" spans="1:109" s="19" customFormat="1" x14ac:dyDescent="0.2">
      <c r="A18" s="93" t="s">
        <v>520</v>
      </c>
      <c r="B18" s="53" t="s">
        <v>821</v>
      </c>
      <c r="C18" s="454"/>
      <c r="D18" s="187"/>
      <c r="E18" s="326">
        <v>24</v>
      </c>
      <c r="F18" s="356" t="s">
        <v>497</v>
      </c>
      <c r="G18" s="713" t="e">
        <f>+'Retail Pricing'!#REF!</f>
        <v>#REF!</v>
      </c>
      <c r="H18" s="96" t="s">
        <v>822</v>
      </c>
      <c r="I18" s="89" t="e">
        <f>IF('Retail Pricing'!#REF!&gt;0,'Retail Pricing'!#REF!," ")</f>
        <v>#REF!</v>
      </c>
      <c r="J18" s="85" t="e">
        <f>'Retail Pricing'!#REF!</f>
        <v>#REF!</v>
      </c>
      <c r="K18" s="85" t="e">
        <f>'Retail Pricing'!#REF!</f>
        <v>#REF!</v>
      </c>
      <c r="L18" s="305" t="e">
        <f>IF('Retail Pricing'!#REF!&gt;0,'Retail Pricing'!#REF!," ")</f>
        <v>#REF!</v>
      </c>
      <c r="M18" s="226" t="e">
        <f t="shared" si="32"/>
        <v>#REF!</v>
      </c>
      <c r="N18" s="219" t="e">
        <f>IF('Retail Pricing'!#REF!&gt;0,'Retail Pricing'!#REF!," ")</f>
        <v>#REF!</v>
      </c>
      <c r="O18" s="219" t="e">
        <f>IF('Retail Pricing'!#REF!&gt;0,'Retail Pricing'!#REF!," ")</f>
        <v>#REF!</v>
      </c>
      <c r="P18" s="219"/>
      <c r="Q18" s="219" t="e">
        <f>IF('Retail Pricing'!#REF!&gt;0,'Retail Pricing'!#REF!," ")</f>
        <v>#REF!</v>
      </c>
      <c r="R18" s="219" t="e">
        <f>IF('Retail Pricing'!#REF!&gt;0,'Retail Pricing'!#REF!," ")</f>
        <v>#REF!</v>
      </c>
      <c r="S18" s="219" t="e">
        <f>IF('Retail Pricing'!#REF!&gt;0,'Retail Pricing'!#REF!," ")</f>
        <v>#REF!</v>
      </c>
      <c r="T18" s="219">
        <v>1.5721499999999999</v>
      </c>
      <c r="U18" s="470">
        <v>0.17</v>
      </c>
      <c r="V18" s="7" t="e">
        <v>#REF!</v>
      </c>
      <c r="W18" s="518">
        <f>ROUND((X18*1.05)/0.05,0)*0.05</f>
        <v>5.85</v>
      </c>
      <c r="X18" s="489">
        <v>5.55</v>
      </c>
      <c r="Y18" s="304">
        <f t="shared" si="2"/>
        <v>0.05</v>
      </c>
      <c r="Z18" s="428" t="e">
        <v>#REF!</v>
      </c>
      <c r="AA18" s="492" t="e">
        <v>#REF!</v>
      </c>
      <c r="AB18" s="518">
        <f>ROUND((AC18*1.05)/0.05,0)*0.05</f>
        <v>5.25</v>
      </c>
      <c r="AC18" s="489">
        <v>5</v>
      </c>
      <c r="AD18" s="14">
        <f t="shared" si="3"/>
        <v>0.05</v>
      </c>
      <c r="AE18" s="428" t="e">
        <v>#REF!</v>
      </c>
      <c r="AF18" s="488" t="e">
        <v>#REF!</v>
      </c>
      <c r="AG18" s="498">
        <f>ROUND((AH18*1.06)/0.05,0)*0.05</f>
        <v>4.05</v>
      </c>
      <c r="AH18" s="489">
        <v>3.8</v>
      </c>
      <c r="AI18" s="14">
        <f t="shared" si="4"/>
        <v>7.0000000000000007E-2</v>
      </c>
      <c r="AJ18" s="428" t="e">
        <v>#REF!</v>
      </c>
      <c r="AK18" s="498">
        <f>ROUND((AM18*1.06)/0.05,0)*0.05</f>
        <v>4.05</v>
      </c>
      <c r="AL18" s="489"/>
      <c r="AM18" s="489">
        <v>3.8</v>
      </c>
      <c r="AN18" s="14">
        <f t="shared" si="5"/>
        <v>7.0000000000000007E-2</v>
      </c>
      <c r="AO18" s="428" t="e">
        <v>#REF!</v>
      </c>
      <c r="AP18" s="498">
        <f>ROUND((AQ18*1.06)/0.05,0)*0.05</f>
        <v>4.1500000000000004</v>
      </c>
      <c r="AQ18" s="489">
        <v>3.9</v>
      </c>
      <c r="AR18" s="14">
        <f t="shared" si="6"/>
        <v>0.06</v>
      </c>
      <c r="AS18" s="428" t="e">
        <v>#REF!</v>
      </c>
      <c r="AT18" s="496" t="e">
        <v>#REF!</v>
      </c>
      <c r="AU18" s="497">
        <f t="shared" ref="AU18:AU25" si="43">IF(BA18&gt;0,ROUNDUP((BA18*2),0.05)-0.01," ")</f>
        <v>11.99</v>
      </c>
      <c r="AV18" s="288"/>
      <c r="AW18" s="498">
        <f t="shared" si="42"/>
        <v>7.6</v>
      </c>
      <c r="AX18" s="499">
        <f>AP18</f>
        <v>4.1500000000000004</v>
      </c>
      <c r="AY18" s="499">
        <v>2.25</v>
      </c>
      <c r="AZ18" s="333"/>
      <c r="BA18" s="491">
        <f t="shared" si="7"/>
        <v>5.85</v>
      </c>
      <c r="BB18" s="492" t="e">
        <f t="shared" si="8"/>
        <v>#REF!</v>
      </c>
      <c r="BC18" s="493">
        <f t="shared" si="9"/>
        <v>5.25</v>
      </c>
      <c r="BD18" s="488" t="e">
        <f t="shared" si="10"/>
        <v>#REF!</v>
      </c>
      <c r="BE18" s="494">
        <f t="shared" si="11"/>
        <v>4.05</v>
      </c>
      <c r="BF18" s="495">
        <f t="shared" si="12"/>
        <v>4.05</v>
      </c>
      <c r="BG18" s="490">
        <f t="shared" si="13"/>
        <v>4.1500000000000004</v>
      </c>
      <c r="BH18" s="496" t="e">
        <f t="shared" si="14"/>
        <v>#REF!</v>
      </c>
      <c r="BI18" s="497">
        <f t="shared" si="15"/>
        <v>11.99</v>
      </c>
      <c r="BJ18" s="385" t="str">
        <f t="shared" si="33"/>
        <v xml:space="preserve"> </v>
      </c>
      <c r="BK18" s="385" t="str">
        <f t="shared" si="34"/>
        <v xml:space="preserve"> </v>
      </c>
      <c r="BL18" s="243" t="e">
        <f>IF((BA18-'Retail Pricing'!#REF!)&gt;=0," ",1)</f>
        <v>#REF!</v>
      </c>
      <c r="BM18" s="243" t="e">
        <f>IF((BB18-'Retail Pricing'!#REF!)&gt;=0," ",1)</f>
        <v>#REF!</v>
      </c>
      <c r="BN18" s="243" t="e">
        <f>IF((BC18-'Retail Pricing'!#REF!)&gt;=0," ",1)</f>
        <v>#REF!</v>
      </c>
      <c r="BO18" s="243" t="e">
        <f>IF((BD18-'Retail Pricing'!#REF!)&gt;=0," ",1)</f>
        <v>#REF!</v>
      </c>
      <c r="BP18" s="243" t="e">
        <f>IF((BE18-'Retail Pricing'!#REF!)&gt;=0," ",1)</f>
        <v>#REF!</v>
      </c>
      <c r="BQ18" s="243" t="e">
        <f>IF((BF18-'Retail Pricing'!#REF!)&gt;=0," ",1)</f>
        <v>#REF!</v>
      </c>
      <c r="BR18" s="243" t="e">
        <f>IF((BG18-'Retail Pricing'!#REF!)&gt;=0," ",1)</f>
        <v>#REF!</v>
      </c>
      <c r="BS18" s="243" t="e">
        <f>IF((BH18-'Retail Pricing'!#REF!)&gt;=0," ",1)</f>
        <v>#REF!</v>
      </c>
      <c r="BT18" s="243" t="e">
        <f>IF((BI18-'Retail Pricing'!#REF!)&gt;=0," ",1)</f>
        <v>#REF!</v>
      </c>
      <c r="BU18" s="67"/>
      <c r="BV18" s="442">
        <f t="shared" si="17"/>
        <v>100</v>
      </c>
      <c r="BW18" s="244">
        <f t="shared" si="18"/>
        <v>94.15</v>
      </c>
      <c r="BX18" s="244" t="e">
        <f t="shared" si="19"/>
        <v>#REF!</v>
      </c>
      <c r="BY18" s="244">
        <f t="shared" si="20"/>
        <v>94.75</v>
      </c>
      <c r="BZ18" s="244" t="e">
        <f t="shared" si="21"/>
        <v>#REF!</v>
      </c>
      <c r="CA18" s="244">
        <f t="shared" si="22"/>
        <v>95.95</v>
      </c>
      <c r="CB18" s="244">
        <f t="shared" si="23"/>
        <v>95.95</v>
      </c>
      <c r="CC18" s="244">
        <f t="shared" si="24"/>
        <v>95.95</v>
      </c>
      <c r="CD18" s="244">
        <f t="shared" si="25"/>
        <v>95.85</v>
      </c>
      <c r="CE18" s="244" t="e">
        <f t="shared" si="26"/>
        <v>#REF!</v>
      </c>
      <c r="CF18" s="244">
        <f t="shared" si="27"/>
        <v>88.3</v>
      </c>
      <c r="CG18" s="244">
        <f t="shared" si="28"/>
        <v>92.4</v>
      </c>
      <c r="CH18" s="244">
        <f t="shared" si="35"/>
        <v>100</v>
      </c>
      <c r="CI18" s="570"/>
      <c r="CJ18" s="578">
        <f t="shared" si="36"/>
        <v>94.05</v>
      </c>
      <c r="CK18" s="578" t="e">
        <f t="shared" si="37"/>
        <v>#REF!</v>
      </c>
      <c r="CL18" s="578">
        <f t="shared" si="38"/>
        <v>94.65</v>
      </c>
      <c r="CM18" s="578" t="e">
        <f t="shared" si="39"/>
        <v>#REF!</v>
      </c>
      <c r="CN18" s="578">
        <f t="shared" si="40"/>
        <v>95.85</v>
      </c>
      <c r="CO18" s="578">
        <f t="shared" si="29"/>
        <v>95.85</v>
      </c>
      <c r="CP18" s="578">
        <f t="shared" si="30"/>
        <v>95.75</v>
      </c>
      <c r="CQ18" s="578" t="e">
        <f t="shared" si="31"/>
        <v>#REF!</v>
      </c>
      <c r="CR18" s="244"/>
      <c r="CS18" s="244"/>
      <c r="CT18" s="244"/>
      <c r="CU18" s="244"/>
      <c r="CV18" s="347"/>
      <c r="CW18" s="338">
        <f t="shared" si="41"/>
        <v>5.85</v>
      </c>
      <c r="CX18" s="347"/>
      <c r="CY18" s="338">
        <f t="shared" si="41"/>
        <v>5.85</v>
      </c>
      <c r="CZ18" s="347"/>
      <c r="DA18" s="338">
        <f t="shared" si="41"/>
        <v>5.85</v>
      </c>
      <c r="DB18" s="347"/>
      <c r="DC18" s="338">
        <f t="shared" si="41"/>
        <v>5.85</v>
      </c>
      <c r="DD18" s="347"/>
      <c r="DE18" s="338">
        <f t="shared" si="41"/>
        <v>5.85</v>
      </c>
    </row>
    <row r="19" spans="1:109" s="19" customFormat="1" x14ac:dyDescent="0.2">
      <c r="A19" s="93" t="s">
        <v>520</v>
      </c>
      <c r="B19" s="60" t="s">
        <v>871</v>
      </c>
      <c r="C19" s="454"/>
      <c r="D19" s="357" t="s">
        <v>130</v>
      </c>
      <c r="E19" s="326">
        <v>12</v>
      </c>
      <c r="F19" s="356" t="s">
        <v>870</v>
      </c>
      <c r="G19" s="713" t="e">
        <f>+'Retail Pricing'!#REF!</f>
        <v>#REF!</v>
      </c>
      <c r="H19" s="326"/>
      <c r="I19" s="89" t="e">
        <f>IF('Retail Pricing'!#REF!&gt;0,'Retail Pricing'!#REF!," ")</f>
        <v>#REF!</v>
      </c>
      <c r="J19" s="85" t="e">
        <f>'Retail Pricing'!#REF!</f>
        <v>#REF!</v>
      </c>
      <c r="K19" s="85" t="e">
        <f>'Retail Pricing'!#REF!</f>
        <v>#REF!</v>
      </c>
      <c r="L19" s="305" t="e">
        <f>IF('Retail Pricing'!#REF!&gt;0,'Retail Pricing'!#REF!," ")</f>
        <v>#REF!</v>
      </c>
      <c r="M19" s="226" t="e">
        <f t="shared" si="32"/>
        <v>#REF!</v>
      </c>
      <c r="N19" s="219" t="e">
        <f>IF('Retail Pricing'!#REF!&gt;0,'Retail Pricing'!#REF!," ")</f>
        <v>#REF!</v>
      </c>
      <c r="O19" s="219" t="e">
        <f>IF('Retail Pricing'!#REF!&gt;0,'Retail Pricing'!#REF!," ")</f>
        <v>#REF!</v>
      </c>
      <c r="P19" s="219"/>
      <c r="Q19" s="219" t="e">
        <f>IF('Retail Pricing'!#REF!&gt;0,'Retail Pricing'!#REF!," ")</f>
        <v>#REF!</v>
      </c>
      <c r="R19" s="219" t="e">
        <f>IF('Retail Pricing'!#REF!&gt;0,'Retail Pricing'!#REF!," ")</f>
        <v>#REF!</v>
      </c>
      <c r="S19" s="219" t="e">
        <f>IF('Retail Pricing'!#REF!&gt;0,'Retail Pricing'!#REF!," ")</f>
        <v>#REF!</v>
      </c>
      <c r="T19" s="219">
        <v>4.8962399999999997</v>
      </c>
      <c r="U19" s="7" t="e">
        <f t="shared" ref="U19:U24" si="44">IF(M19&gt;0,$U$1," ")</f>
        <v>#REF!</v>
      </c>
      <c r="V19" s="7">
        <v>0.04</v>
      </c>
      <c r="W19" s="491" t="e">
        <f>ROUND(('Retail Pricing'!#REF!/(1-0.09))/0.05,0)*0.05</f>
        <v>#REF!</v>
      </c>
      <c r="X19" s="489">
        <v>12.35</v>
      </c>
      <c r="Y19" s="304" t="e">
        <f t="shared" si="2"/>
        <v>#REF!</v>
      </c>
      <c r="Z19" s="428">
        <v>0.5</v>
      </c>
      <c r="AA19" s="492">
        <v>14.65</v>
      </c>
      <c r="AB19" s="493" t="e">
        <f>ROUND(('Retail Pricing'!#REF!/(1-0.09))/0.05,0)*0.05</f>
        <v>#REF!</v>
      </c>
      <c r="AC19" s="489">
        <v>11.1</v>
      </c>
      <c r="AD19" s="14" t="e">
        <f t="shared" si="3"/>
        <v>#REF!</v>
      </c>
      <c r="AE19" s="428">
        <v>0.45</v>
      </c>
      <c r="AF19" s="488">
        <v>13.4</v>
      </c>
      <c r="AG19" s="494" t="e">
        <f>ROUND(('Retail Pricing'!#REF!/(1-0.09))/0.05,0)*0.05</f>
        <v>#REF!</v>
      </c>
      <c r="AH19" s="489">
        <v>9.25</v>
      </c>
      <c r="AI19" s="14" t="e">
        <f t="shared" si="4"/>
        <v>#REF!</v>
      </c>
      <c r="AJ19" s="428">
        <v>0.33</v>
      </c>
      <c r="AK19" s="495" t="e">
        <f>ROUND(('Retail Pricing'!#REF!/(1-0.09))/0.05,0)*0.05</f>
        <v>#REF!</v>
      </c>
      <c r="AL19" s="489"/>
      <c r="AM19" s="489">
        <v>9.25</v>
      </c>
      <c r="AN19" s="14" t="e">
        <f t="shared" si="5"/>
        <v>#REF!</v>
      </c>
      <c r="AO19" s="428">
        <v>0.33</v>
      </c>
      <c r="AP19" s="490" t="e">
        <f>ROUND(('Retail Pricing'!#REF!/(1-0.09))/0.05,0)*0.05</f>
        <v>#REF!</v>
      </c>
      <c r="AQ19" s="489">
        <v>9.25</v>
      </c>
      <c r="AR19" s="14" t="e">
        <f t="shared" si="6"/>
        <v>#REF!</v>
      </c>
      <c r="AS19" s="428">
        <v>0.33</v>
      </c>
      <c r="AT19" s="496">
        <v>11.45</v>
      </c>
      <c r="AU19" s="497" t="e">
        <f t="shared" si="43"/>
        <v>#REF!</v>
      </c>
      <c r="AV19" s="288"/>
      <c r="AW19" s="498" t="e">
        <f t="shared" si="42"/>
        <v>#REF!</v>
      </c>
      <c r="AX19" s="499" t="s">
        <v>106</v>
      </c>
      <c r="AY19" s="499" t="s">
        <v>106</v>
      </c>
      <c r="AZ19" s="333"/>
      <c r="BA19" s="491" t="e">
        <f t="shared" si="7"/>
        <v>#REF!</v>
      </c>
      <c r="BB19" s="492">
        <f t="shared" si="8"/>
        <v>14.65</v>
      </c>
      <c r="BC19" s="493" t="e">
        <f t="shared" si="9"/>
        <v>#REF!</v>
      </c>
      <c r="BD19" s="488">
        <f t="shared" si="10"/>
        <v>13.4</v>
      </c>
      <c r="BE19" s="494" t="e">
        <f t="shared" si="11"/>
        <v>#REF!</v>
      </c>
      <c r="BF19" s="495" t="e">
        <f t="shared" si="12"/>
        <v>#REF!</v>
      </c>
      <c r="BG19" s="490" t="e">
        <f t="shared" si="13"/>
        <v>#REF!</v>
      </c>
      <c r="BH19" s="496">
        <f t="shared" si="14"/>
        <v>11.45</v>
      </c>
      <c r="BI19" s="497" t="e">
        <f t="shared" si="15"/>
        <v>#REF!</v>
      </c>
      <c r="BJ19" s="385" t="e">
        <f t="shared" si="33"/>
        <v>#REF!</v>
      </c>
      <c r="BK19" s="385" t="e">
        <f t="shared" si="34"/>
        <v>#REF!</v>
      </c>
      <c r="BL19" s="243" t="e">
        <f>IF((BA19-'Retail Pricing'!#REF!)&gt;=0," ",1)</f>
        <v>#REF!</v>
      </c>
      <c r="BM19" s="243" t="e">
        <f>IF((BB19-'Retail Pricing'!#REF!)&gt;=0," ",1)</f>
        <v>#REF!</v>
      </c>
      <c r="BN19" s="243" t="e">
        <f>IF((BC19-'Retail Pricing'!#REF!)&gt;=0," ",1)</f>
        <v>#REF!</v>
      </c>
      <c r="BO19" s="243" t="e">
        <f>IF((BD19-'Retail Pricing'!#REF!)&gt;=0," ",1)</f>
        <v>#REF!</v>
      </c>
      <c r="BP19" s="243" t="e">
        <f>IF((BE19-'Retail Pricing'!#REF!)&gt;=0," ",1)</f>
        <v>#REF!</v>
      </c>
      <c r="BQ19" s="243" t="e">
        <f>IF((BF19-'Retail Pricing'!#REF!)&gt;=0," ",1)</f>
        <v>#REF!</v>
      </c>
      <c r="BR19" s="243" t="e">
        <f>IF((BG19-'Retail Pricing'!#REF!)&gt;=0," ",1)</f>
        <v>#REF!</v>
      </c>
      <c r="BS19" s="243" t="e">
        <f>IF((BH19-'Retail Pricing'!#REF!)&gt;=0," ",1)</f>
        <v>#REF!</v>
      </c>
      <c r="BT19" s="243" t="e">
        <f>IF((BI19-'Retail Pricing'!#REF!)&gt;=0," ",1)</f>
        <v>#REF!</v>
      </c>
      <c r="BU19" s="67"/>
      <c r="BV19" s="442" t="e">
        <f t="shared" si="17"/>
        <v>#REF!</v>
      </c>
      <c r="BW19" s="244" t="e">
        <f t="shared" si="18"/>
        <v>#REF!</v>
      </c>
      <c r="BX19" s="244" t="e">
        <f t="shared" si="19"/>
        <v>#REF!</v>
      </c>
      <c r="BY19" s="244" t="e">
        <f t="shared" si="20"/>
        <v>#REF!</v>
      </c>
      <c r="BZ19" s="244" t="e">
        <f t="shared" si="21"/>
        <v>#REF!</v>
      </c>
      <c r="CA19" s="244" t="e">
        <f t="shared" si="22"/>
        <v>#REF!</v>
      </c>
      <c r="CB19" s="244" t="e">
        <f t="shared" si="23"/>
        <v>#REF!</v>
      </c>
      <c r="CC19" s="244" t="e">
        <f t="shared" si="24"/>
        <v>#REF!</v>
      </c>
      <c r="CD19" s="244" t="e">
        <f t="shared" si="25"/>
        <v>#REF!</v>
      </c>
      <c r="CE19" s="244" t="e">
        <f t="shared" si="26"/>
        <v>#REF!</v>
      </c>
      <c r="CF19" s="244" t="e">
        <f t="shared" si="27"/>
        <v>#REF!</v>
      </c>
      <c r="CG19" s="244" t="e">
        <f t="shared" si="28"/>
        <v>#REF!</v>
      </c>
      <c r="CH19" s="244" t="e">
        <f t="shared" si="35"/>
        <v>#REF!</v>
      </c>
      <c r="CI19" s="570"/>
      <c r="CJ19" s="578" t="e">
        <f t="shared" si="36"/>
        <v>#REF!</v>
      </c>
      <c r="CK19" s="578" t="e">
        <f t="shared" si="37"/>
        <v>#REF!</v>
      </c>
      <c r="CL19" s="578" t="e">
        <f t="shared" si="38"/>
        <v>#REF!</v>
      </c>
      <c r="CM19" s="578" t="e">
        <f t="shared" si="39"/>
        <v>#REF!</v>
      </c>
      <c r="CN19" s="578" t="e">
        <f t="shared" si="40"/>
        <v>#REF!</v>
      </c>
      <c r="CO19" s="578" t="e">
        <f t="shared" si="29"/>
        <v>#REF!</v>
      </c>
      <c r="CP19" s="578" t="e">
        <f t="shared" si="30"/>
        <v>#REF!</v>
      </c>
      <c r="CQ19" s="578" t="e">
        <f t="shared" si="31"/>
        <v>#REF!</v>
      </c>
      <c r="CR19" s="244"/>
      <c r="CS19" s="244"/>
      <c r="CT19" s="244"/>
      <c r="CU19" s="244"/>
      <c r="CV19" s="347"/>
      <c r="CW19" s="338" t="e">
        <f t="shared" si="41"/>
        <v>#REF!</v>
      </c>
      <c r="CX19" s="347"/>
      <c r="CY19" s="338" t="e">
        <f t="shared" si="41"/>
        <v>#REF!</v>
      </c>
      <c r="CZ19" s="347"/>
      <c r="DA19" s="338" t="e">
        <f t="shared" si="41"/>
        <v>#REF!</v>
      </c>
      <c r="DB19" s="347"/>
      <c r="DC19" s="338" t="e">
        <f t="shared" si="41"/>
        <v>#REF!</v>
      </c>
      <c r="DD19" s="347"/>
      <c r="DE19" s="338" t="e">
        <f t="shared" si="41"/>
        <v>#REF!</v>
      </c>
    </row>
    <row r="20" spans="1:109" s="19" customFormat="1" x14ac:dyDescent="0.2">
      <c r="A20" s="93" t="s">
        <v>520</v>
      </c>
      <c r="B20" s="53" t="s">
        <v>753</v>
      </c>
      <c r="C20" s="454"/>
      <c r="D20" s="217"/>
      <c r="E20" s="326">
        <v>12</v>
      </c>
      <c r="F20" s="356" t="s">
        <v>752</v>
      </c>
      <c r="G20" s="713" t="e">
        <f>+'Retail Pricing'!#REF!</f>
        <v>#REF!</v>
      </c>
      <c r="H20" s="390"/>
      <c r="I20" s="89" t="e">
        <f>IF('Retail Pricing'!#REF!&gt;0,'Retail Pricing'!#REF!," ")</f>
        <v>#REF!</v>
      </c>
      <c r="J20" s="85" t="e">
        <f>'Retail Pricing'!#REF!</f>
        <v>#REF!</v>
      </c>
      <c r="K20" s="85" t="e">
        <f>'Retail Pricing'!#REF!</f>
        <v>#REF!</v>
      </c>
      <c r="L20" s="305" t="e">
        <f>IF('Retail Pricing'!#REF!&gt;0,'Retail Pricing'!#REF!," ")</f>
        <v>#REF!</v>
      </c>
      <c r="M20" s="226" t="e">
        <f t="shared" si="32"/>
        <v>#REF!</v>
      </c>
      <c r="N20" s="219" t="e">
        <f>IF('Retail Pricing'!#REF!&gt;0,'Retail Pricing'!#REF!," ")</f>
        <v>#REF!</v>
      </c>
      <c r="O20" s="219" t="e">
        <f>IF('Retail Pricing'!#REF!&gt;0,'Retail Pricing'!#REF!," ")</f>
        <v>#REF!</v>
      </c>
      <c r="P20" s="219"/>
      <c r="Q20" s="219" t="e">
        <f>IF('Retail Pricing'!#REF!&gt;0,'Retail Pricing'!#REF!," ")</f>
        <v>#REF!</v>
      </c>
      <c r="R20" s="219" t="e">
        <f>IF('Retail Pricing'!#REF!&gt;0,'Retail Pricing'!#REF!," ")</f>
        <v>#REF!</v>
      </c>
      <c r="S20" s="219" t="e">
        <f>IF('Retail Pricing'!#REF!&gt;0,'Retail Pricing'!#REF!," ")</f>
        <v>#REF!</v>
      </c>
      <c r="T20" s="219">
        <v>1.50654</v>
      </c>
      <c r="U20" s="7" t="e">
        <f t="shared" si="44"/>
        <v>#REF!</v>
      </c>
      <c r="V20" s="7">
        <v>6.4000000000000001E-2</v>
      </c>
      <c r="W20" s="491" t="e">
        <f>ROUND(('Retail Pricing'!#REF!/(1-0.09))/0.05,0)*0.05</f>
        <v>#REF!</v>
      </c>
      <c r="X20" s="489">
        <v>5.5</v>
      </c>
      <c r="Y20" s="304" t="e">
        <f t="shared" si="2"/>
        <v>#REF!</v>
      </c>
      <c r="Z20" s="428">
        <v>0.65</v>
      </c>
      <c r="AA20" s="492">
        <v>6.5</v>
      </c>
      <c r="AB20" s="493" t="e">
        <f>ROUND(('Retail Pricing'!#REF!/(1-0.09))/0.05,0)*0.05</f>
        <v>#REF!</v>
      </c>
      <c r="AC20" s="489">
        <v>4.95</v>
      </c>
      <c r="AD20" s="14" t="e">
        <f t="shared" si="3"/>
        <v>#REF!</v>
      </c>
      <c r="AE20" s="428">
        <v>0.61</v>
      </c>
      <c r="AF20" s="488">
        <v>5.95</v>
      </c>
      <c r="AG20" s="494" t="e">
        <f>ROUND(('Retail Pricing'!#REF!/(1-0.09))/0.05,0)*0.05</f>
        <v>#REF!</v>
      </c>
      <c r="AH20" s="489">
        <v>4.0999999999999996</v>
      </c>
      <c r="AI20" s="14" t="e">
        <f t="shared" si="4"/>
        <v>#REF!</v>
      </c>
      <c r="AJ20" s="428">
        <v>0.53</v>
      </c>
      <c r="AK20" s="495" t="e">
        <f>ROUND(('Retail Pricing'!#REF!/(1-0.09))/0.05,0)*0.05</f>
        <v>#REF!</v>
      </c>
      <c r="AL20" s="489"/>
      <c r="AM20" s="489">
        <v>4.0999999999999996</v>
      </c>
      <c r="AN20" s="14" t="e">
        <f t="shared" si="5"/>
        <v>#REF!</v>
      </c>
      <c r="AO20" s="428">
        <v>0.53</v>
      </c>
      <c r="AP20" s="490" t="e">
        <f>ROUND(('Retail Pricing'!#REF!/(1-0.09))/0.05,0)*0.05</f>
        <v>#REF!</v>
      </c>
      <c r="AQ20" s="489">
        <v>4.0999999999999996</v>
      </c>
      <c r="AR20" s="14" t="e">
        <f t="shared" si="6"/>
        <v>#REF!</v>
      </c>
      <c r="AS20" s="428">
        <v>0.53</v>
      </c>
      <c r="AT20" s="496">
        <v>5.15</v>
      </c>
      <c r="AU20" s="497" t="e">
        <f t="shared" si="43"/>
        <v>#REF!</v>
      </c>
      <c r="AV20" s="288"/>
      <c r="AW20" s="498" t="e">
        <f t="shared" si="42"/>
        <v>#REF!</v>
      </c>
      <c r="AX20" s="499" t="s">
        <v>106</v>
      </c>
      <c r="AY20" s="499" t="s">
        <v>106</v>
      </c>
      <c r="AZ20" s="333"/>
      <c r="BA20" s="491" t="e">
        <f t="shared" si="7"/>
        <v>#REF!</v>
      </c>
      <c r="BB20" s="492">
        <f t="shared" si="8"/>
        <v>6.5</v>
      </c>
      <c r="BC20" s="493" t="e">
        <f t="shared" si="9"/>
        <v>#REF!</v>
      </c>
      <c r="BD20" s="488">
        <f t="shared" si="10"/>
        <v>5.95</v>
      </c>
      <c r="BE20" s="494" t="e">
        <f t="shared" si="11"/>
        <v>#REF!</v>
      </c>
      <c r="BF20" s="495" t="e">
        <f t="shared" si="12"/>
        <v>#REF!</v>
      </c>
      <c r="BG20" s="490" t="e">
        <f t="shared" si="13"/>
        <v>#REF!</v>
      </c>
      <c r="BH20" s="496">
        <f t="shared" si="14"/>
        <v>5.15</v>
      </c>
      <c r="BI20" s="497" t="e">
        <f t="shared" si="15"/>
        <v>#REF!</v>
      </c>
      <c r="BJ20" s="385" t="e">
        <f t="shared" si="33"/>
        <v>#REF!</v>
      </c>
      <c r="BK20" s="385" t="e">
        <f t="shared" si="34"/>
        <v>#REF!</v>
      </c>
      <c r="BL20" s="243" t="e">
        <f>IF((BA20-'Retail Pricing'!#REF!)&gt;=0," ",1)</f>
        <v>#REF!</v>
      </c>
      <c r="BM20" s="243" t="e">
        <f>IF((BB20-'Retail Pricing'!#REF!)&gt;=0," ",1)</f>
        <v>#REF!</v>
      </c>
      <c r="BN20" s="243" t="e">
        <f>IF((BC20-'Retail Pricing'!#REF!)&gt;=0," ",1)</f>
        <v>#REF!</v>
      </c>
      <c r="BO20" s="243" t="e">
        <f>IF((BD20-'Retail Pricing'!#REF!)&gt;=0," ",1)</f>
        <v>#REF!</v>
      </c>
      <c r="BP20" s="243" t="e">
        <f>IF((BE20-'Retail Pricing'!#REF!)&gt;=0," ",1)</f>
        <v>#REF!</v>
      </c>
      <c r="BQ20" s="243" t="e">
        <f>IF((BF20-'Retail Pricing'!#REF!)&gt;=0," ",1)</f>
        <v>#REF!</v>
      </c>
      <c r="BR20" s="243" t="e">
        <f>IF((BG20-'Retail Pricing'!#REF!)&gt;=0," ",1)</f>
        <v>#REF!</v>
      </c>
      <c r="BS20" s="243" t="e">
        <f>IF((BH20-'Retail Pricing'!#REF!)&gt;=0," ",1)</f>
        <v>#REF!</v>
      </c>
      <c r="BT20" s="243" t="e">
        <f>IF((BI20-'Retail Pricing'!#REF!)&gt;=0," ",1)</f>
        <v>#REF!</v>
      </c>
      <c r="BU20" s="67"/>
      <c r="BV20" s="442" t="e">
        <f t="shared" si="17"/>
        <v>#REF!</v>
      </c>
      <c r="BW20" s="244" t="e">
        <f t="shared" si="18"/>
        <v>#REF!</v>
      </c>
      <c r="BX20" s="244" t="e">
        <f t="shared" si="19"/>
        <v>#REF!</v>
      </c>
      <c r="BY20" s="244" t="e">
        <f t="shared" si="20"/>
        <v>#REF!</v>
      </c>
      <c r="BZ20" s="244" t="e">
        <f t="shared" si="21"/>
        <v>#REF!</v>
      </c>
      <c r="CA20" s="244" t="e">
        <f t="shared" si="22"/>
        <v>#REF!</v>
      </c>
      <c r="CB20" s="244" t="e">
        <f t="shared" si="23"/>
        <v>#REF!</v>
      </c>
      <c r="CC20" s="244" t="e">
        <f t="shared" si="24"/>
        <v>#REF!</v>
      </c>
      <c r="CD20" s="244" t="e">
        <f t="shared" si="25"/>
        <v>#REF!</v>
      </c>
      <c r="CE20" s="244" t="e">
        <f t="shared" si="26"/>
        <v>#REF!</v>
      </c>
      <c r="CF20" s="244" t="e">
        <f t="shared" si="27"/>
        <v>#REF!</v>
      </c>
      <c r="CG20" s="244" t="e">
        <f t="shared" si="28"/>
        <v>#REF!</v>
      </c>
      <c r="CH20" s="244" t="e">
        <f t="shared" si="35"/>
        <v>#REF!</v>
      </c>
      <c r="CI20" s="570"/>
      <c r="CJ20" s="578" t="e">
        <f t="shared" si="36"/>
        <v>#REF!</v>
      </c>
      <c r="CK20" s="578" t="e">
        <f t="shared" si="37"/>
        <v>#REF!</v>
      </c>
      <c r="CL20" s="578" t="e">
        <f t="shared" si="38"/>
        <v>#REF!</v>
      </c>
      <c r="CM20" s="578" t="e">
        <f t="shared" si="39"/>
        <v>#REF!</v>
      </c>
      <c r="CN20" s="578" t="e">
        <f t="shared" si="40"/>
        <v>#REF!</v>
      </c>
      <c r="CO20" s="578" t="e">
        <f t="shared" si="29"/>
        <v>#REF!</v>
      </c>
      <c r="CP20" s="578" t="e">
        <f t="shared" si="30"/>
        <v>#REF!</v>
      </c>
      <c r="CQ20" s="578" t="e">
        <f t="shared" si="31"/>
        <v>#REF!</v>
      </c>
      <c r="CR20" s="244"/>
      <c r="CS20" s="244"/>
      <c r="CT20" s="244"/>
      <c r="CU20" s="244"/>
      <c r="CV20" s="347"/>
      <c r="CW20" s="338" t="e">
        <f t="shared" si="41"/>
        <v>#REF!</v>
      </c>
      <c r="CX20" s="347"/>
      <c r="CY20" s="338" t="e">
        <f t="shared" si="41"/>
        <v>#REF!</v>
      </c>
      <c r="CZ20" s="347"/>
      <c r="DA20" s="338" t="e">
        <f t="shared" si="41"/>
        <v>#REF!</v>
      </c>
      <c r="DB20" s="347"/>
      <c r="DC20" s="338" t="e">
        <f t="shared" si="41"/>
        <v>#REF!</v>
      </c>
      <c r="DD20" s="347"/>
      <c r="DE20" s="338" t="e">
        <f t="shared" si="41"/>
        <v>#REF!</v>
      </c>
    </row>
    <row r="21" spans="1:109" s="19" customFormat="1" x14ac:dyDescent="0.2">
      <c r="A21" s="93" t="s">
        <v>520</v>
      </c>
      <c r="B21" s="53" t="s">
        <v>1656</v>
      </c>
      <c r="C21" s="454"/>
      <c r="D21" s="357" t="s">
        <v>130</v>
      </c>
      <c r="E21" s="326">
        <v>24</v>
      </c>
      <c r="F21" s="401" t="s">
        <v>1666</v>
      </c>
      <c r="G21" s="713" t="e">
        <f>+'Retail Pricing'!#REF!</f>
        <v>#REF!</v>
      </c>
      <c r="H21" s="326" t="s">
        <v>1667</v>
      </c>
      <c r="I21" s="89" t="e">
        <f>IF('Retail Pricing'!#REF!&gt;0,'Retail Pricing'!#REF!," ")</f>
        <v>#REF!</v>
      </c>
      <c r="J21" s="85" t="e">
        <f>'Retail Pricing'!#REF!</f>
        <v>#REF!</v>
      </c>
      <c r="K21" s="85" t="e">
        <f>'Retail Pricing'!#REF!</f>
        <v>#REF!</v>
      </c>
      <c r="L21" s="305" t="e">
        <f>IF('Retail Pricing'!#REF!&gt;0,'Retail Pricing'!#REF!," ")</f>
        <v>#REF!</v>
      </c>
      <c r="M21" s="226" t="e">
        <f t="shared" si="32"/>
        <v>#REF!</v>
      </c>
      <c r="N21" s="219" t="e">
        <f>IF('Retail Pricing'!#REF!&gt;0,'Retail Pricing'!#REF!," ")</f>
        <v>#REF!</v>
      </c>
      <c r="O21" s="219" t="e">
        <f>IF('Retail Pricing'!#REF!&gt;0,'Retail Pricing'!#REF!," ")</f>
        <v>#REF!</v>
      </c>
      <c r="P21" s="219"/>
      <c r="Q21" s="219" t="e">
        <f>IF('Retail Pricing'!#REF!&gt;0,'Retail Pricing'!#REF!," ")</f>
        <v>#REF!</v>
      </c>
      <c r="R21" s="219" t="e">
        <f>IF('Retail Pricing'!#REF!&gt;0,'Retail Pricing'!#REF!," ")</f>
        <v>#REF!</v>
      </c>
      <c r="S21" s="219" t="e">
        <f>IF('Retail Pricing'!#REF!&gt;0,'Retail Pricing'!#REF!," ")</f>
        <v>#REF!</v>
      </c>
      <c r="T21" s="226">
        <v>2.8104200000000001</v>
      </c>
      <c r="U21" s="7" t="e">
        <f t="shared" si="44"/>
        <v>#REF!</v>
      </c>
      <c r="V21" s="7">
        <v>-4.3999999999999997E-2</v>
      </c>
      <c r="W21" s="491" t="e">
        <f>ROUND(('Retail Pricing'!#REF!/(1-0.09))/0.05,0)*0.05</f>
        <v>#REF!</v>
      </c>
      <c r="X21" s="489">
        <v>9.9</v>
      </c>
      <c r="Y21" s="304" t="e">
        <f t="shared" si="2"/>
        <v>#REF!</v>
      </c>
      <c r="Z21" s="428">
        <v>0.67</v>
      </c>
      <c r="AA21" s="492">
        <v>11.75</v>
      </c>
      <c r="AB21" s="493" t="e">
        <f>ROUND(('Retail Pricing'!#REF!/(1-0.09))/0.05,0)*0.05</f>
        <v>#REF!</v>
      </c>
      <c r="AC21" s="489">
        <v>9.65</v>
      </c>
      <c r="AD21" s="14" t="e">
        <f t="shared" si="3"/>
        <v>#REF!</v>
      </c>
      <c r="AE21" s="428">
        <v>0.66</v>
      </c>
      <c r="AF21" s="488">
        <v>11.55</v>
      </c>
      <c r="AG21" s="494" t="e">
        <f>ROUND(('Retail Pricing'!#REF!/(1-0.09))/0.05,0)*0.05</f>
        <v>#REF!</v>
      </c>
      <c r="AH21" s="489">
        <v>7.4</v>
      </c>
      <c r="AI21" s="14" t="e">
        <f t="shared" si="4"/>
        <v>#REF!</v>
      </c>
      <c r="AJ21" s="428">
        <v>0.56000000000000005</v>
      </c>
      <c r="AK21" s="495" t="e">
        <f>ROUND(('Retail Pricing'!#REF!/(1-0.09))/0.05,0)*0.05</f>
        <v>#REF!</v>
      </c>
      <c r="AL21" s="489"/>
      <c r="AM21" s="489">
        <v>6.65</v>
      </c>
      <c r="AN21" s="14" t="e">
        <f t="shared" si="5"/>
        <v>#REF!</v>
      </c>
      <c r="AO21" s="428">
        <v>0.51</v>
      </c>
      <c r="AP21" s="490" t="e">
        <f>ROUND(('Retail Pricing'!#REF!/(1-0.09))/0.05,0)*0.05</f>
        <v>#REF!</v>
      </c>
      <c r="AQ21" s="489">
        <v>6.45</v>
      </c>
      <c r="AR21" s="14" t="e">
        <f t="shared" si="6"/>
        <v>#REF!</v>
      </c>
      <c r="AS21" s="428">
        <v>0.49</v>
      </c>
      <c r="AT21" s="496">
        <v>8.1999999999999993</v>
      </c>
      <c r="AU21" s="497" t="e">
        <f t="shared" si="43"/>
        <v>#REF!</v>
      </c>
      <c r="AV21" s="288"/>
      <c r="AW21" s="498" t="e">
        <f>IF(W21&gt;0,ROUND((W21*1.3)/0.05,0)*0.05," ")</f>
        <v>#REF!</v>
      </c>
      <c r="AX21" s="499" t="e">
        <f>AP21</f>
        <v>#REF!</v>
      </c>
      <c r="AY21" s="499">
        <v>3.5</v>
      </c>
      <c r="AZ21" s="333"/>
      <c r="BA21" s="491" t="e">
        <f t="shared" si="7"/>
        <v>#REF!</v>
      </c>
      <c r="BB21" s="492">
        <f t="shared" si="8"/>
        <v>11.75</v>
      </c>
      <c r="BC21" s="493" t="e">
        <f t="shared" si="9"/>
        <v>#REF!</v>
      </c>
      <c r="BD21" s="488">
        <f t="shared" si="10"/>
        <v>11.55</v>
      </c>
      <c r="BE21" s="494" t="e">
        <f t="shared" si="11"/>
        <v>#REF!</v>
      </c>
      <c r="BF21" s="495" t="e">
        <f t="shared" si="12"/>
        <v>#REF!</v>
      </c>
      <c r="BG21" s="490" t="e">
        <f t="shared" si="13"/>
        <v>#REF!</v>
      </c>
      <c r="BH21" s="496">
        <f t="shared" si="14"/>
        <v>8.1999999999999993</v>
      </c>
      <c r="BI21" s="497" t="e">
        <f t="shared" si="15"/>
        <v>#REF!</v>
      </c>
      <c r="BJ21" s="385" t="e">
        <f t="shared" si="33"/>
        <v>#REF!</v>
      </c>
      <c r="BK21" s="385" t="e">
        <f>IF(BC21*0.9&gt;BG21, " ", "No")</f>
        <v>#REF!</v>
      </c>
      <c r="BL21" s="243" t="e">
        <f>IF((BA21-'Retail Pricing'!#REF!)&gt;=0," ",1)</f>
        <v>#REF!</v>
      </c>
      <c r="BM21" s="243" t="e">
        <f>IF((BB21-'Retail Pricing'!#REF!)&gt;=0," ",1)</f>
        <v>#REF!</v>
      </c>
      <c r="BN21" s="243" t="e">
        <f>IF((BC21-'Retail Pricing'!#REF!)&gt;=0," ",1)</f>
        <v>#REF!</v>
      </c>
      <c r="BO21" s="243" t="e">
        <f>IF((BD21-'Retail Pricing'!#REF!)&gt;=0," ",1)</f>
        <v>#REF!</v>
      </c>
      <c r="BP21" s="243" t="e">
        <f>IF((BE21-'Retail Pricing'!#REF!)&gt;=0," ",1)</f>
        <v>#REF!</v>
      </c>
      <c r="BQ21" s="243" t="e">
        <f>IF((BF21-'Retail Pricing'!#REF!)&gt;=0," ",1)</f>
        <v>#REF!</v>
      </c>
      <c r="BR21" s="243" t="e">
        <f>IF((BG21-'Retail Pricing'!#REF!)&gt;=0," ",1)</f>
        <v>#REF!</v>
      </c>
      <c r="BS21" s="243" t="e">
        <f>IF((BH21-'Retail Pricing'!#REF!)&gt;=0," ",1)</f>
        <v>#REF!</v>
      </c>
      <c r="BT21" s="243" t="e">
        <f>IF((BI21-'Retail Pricing'!#REF!)&gt;=0," ",1)</f>
        <v>#REF!</v>
      </c>
      <c r="BU21" s="67"/>
      <c r="BV21" s="442" t="e">
        <f>IF(W21&gt;0,$BV$9, " ")</f>
        <v>#REF!</v>
      </c>
      <c r="BW21" s="244" t="e">
        <f>IF($BV21&gt;0,($BV21-W21)/$BV21*100," ")</f>
        <v>#REF!</v>
      </c>
      <c r="BX21" s="244" t="e">
        <f>IF($BV21&gt;0,($BV21-AA21)/$BV21*100," ")</f>
        <v>#REF!</v>
      </c>
      <c r="BY21" s="244" t="e">
        <f>IF($BV21&gt;0,($BV21-AB21)/$BV21*100," ")</f>
        <v>#REF!</v>
      </c>
      <c r="BZ21" s="244" t="e">
        <f>IF($BV21&gt;0,($BV21-AF21)/$BV21*100," ")</f>
        <v>#REF!</v>
      </c>
      <c r="CA21" s="244" t="e">
        <f>IF($BV21&gt;0,($BV21-AG21)/$BV21*100," ")</f>
        <v>#REF!</v>
      </c>
      <c r="CB21" s="244" t="e">
        <f t="shared" si="23"/>
        <v>#REF!</v>
      </c>
      <c r="CC21" s="244" t="e">
        <f>IF($BV21&gt;0,($BV21-AK21)/$BV21*100," ")</f>
        <v>#REF!</v>
      </c>
      <c r="CD21" s="244" t="e">
        <f>IF($BV21&gt;0,($BV21-AP21)/$BV21*100," ")</f>
        <v>#REF!</v>
      </c>
      <c r="CE21" s="244" t="e">
        <f>IF($BV21&gt;0,($BV21-AT21)/$BV21*100," ")</f>
        <v>#REF!</v>
      </c>
      <c r="CF21" s="244" t="e">
        <f>IF($BV21&gt;0,($BV21-(W21*2))/$BV21*100," ")</f>
        <v>#REF!</v>
      </c>
      <c r="CG21" s="244" t="e">
        <f>IF($BV21&gt;0,($BV21-AW21)/$BV21*100," ")</f>
        <v>#REF!</v>
      </c>
      <c r="CH21" s="244" t="e">
        <f>IF($W21&gt;0,100," ")</f>
        <v>#REF!</v>
      </c>
      <c r="CI21" s="570"/>
      <c r="CJ21" s="578" t="e">
        <f t="shared" si="36"/>
        <v>#REF!</v>
      </c>
      <c r="CK21" s="578" t="e">
        <f t="shared" si="37"/>
        <v>#REF!</v>
      </c>
      <c r="CL21" s="578" t="e">
        <f t="shared" si="38"/>
        <v>#REF!</v>
      </c>
      <c r="CM21" s="578" t="e">
        <f t="shared" si="39"/>
        <v>#REF!</v>
      </c>
      <c r="CN21" s="578" t="e">
        <f t="shared" si="40"/>
        <v>#REF!</v>
      </c>
      <c r="CO21" s="578" t="e">
        <f t="shared" si="29"/>
        <v>#REF!</v>
      </c>
      <c r="CP21" s="578" t="e">
        <f t="shared" si="30"/>
        <v>#REF!</v>
      </c>
      <c r="CQ21" s="578" t="e">
        <f t="shared" si="31"/>
        <v>#REF!</v>
      </c>
      <c r="CR21" s="244"/>
      <c r="CS21" s="244"/>
      <c r="CT21" s="244"/>
      <c r="CU21" s="244"/>
      <c r="CV21" s="347"/>
      <c r="CW21" s="338" t="e">
        <f>IF($BW21&gt;0,$BA21," ")</f>
        <v>#REF!</v>
      </c>
      <c r="CX21" s="347"/>
      <c r="CY21" s="338" t="e">
        <f>IF($BW21&gt;0,$BA21," ")</f>
        <v>#REF!</v>
      </c>
      <c r="CZ21" s="347"/>
      <c r="DA21" s="338" t="e">
        <f>IF($BW21&gt;0,$BA21," ")</f>
        <v>#REF!</v>
      </c>
      <c r="DB21" s="347"/>
      <c r="DC21" s="338" t="e">
        <f>IF($BW21&gt;0,$BA21," ")</f>
        <v>#REF!</v>
      </c>
      <c r="DD21" s="347"/>
      <c r="DE21" s="338" t="e">
        <f>IF($BW21&gt;0,$BA21," ")</f>
        <v>#REF!</v>
      </c>
    </row>
    <row r="22" spans="1:109" s="19" customFormat="1" x14ac:dyDescent="0.2">
      <c r="A22" s="93" t="s">
        <v>520</v>
      </c>
      <c r="B22" s="369" t="s">
        <v>1379</v>
      </c>
      <c r="C22" s="454" t="s">
        <v>1512</v>
      </c>
      <c r="D22" s="357" t="s">
        <v>130</v>
      </c>
      <c r="E22" s="326">
        <v>1200</v>
      </c>
      <c r="F22" s="401" t="s">
        <v>1352</v>
      </c>
      <c r="G22" s="713" t="e">
        <f>+'Retail Pricing'!#REF!</f>
        <v>#REF!</v>
      </c>
      <c r="H22" s="84" t="s">
        <v>949</v>
      </c>
      <c r="I22" s="89" t="e">
        <f>IF('Retail Pricing'!#REF!&gt;0,'Retail Pricing'!#REF!," ")</f>
        <v>#REF!</v>
      </c>
      <c r="J22" s="85" t="e">
        <f>'Retail Pricing'!#REF!</f>
        <v>#REF!</v>
      </c>
      <c r="K22" s="85" t="e">
        <f>'Retail Pricing'!#REF!</f>
        <v>#REF!</v>
      </c>
      <c r="L22" s="305" t="e">
        <f>IF('Retail Pricing'!#REF!&gt;0,'Retail Pricing'!#REF!," ")</f>
        <v>#REF!</v>
      </c>
      <c r="M22" s="226" t="e">
        <f t="shared" si="32"/>
        <v>#REF!</v>
      </c>
      <c r="N22" s="219" t="e">
        <f>IF('Retail Pricing'!#REF!&gt;0,'Retail Pricing'!#REF!," ")</f>
        <v>#REF!</v>
      </c>
      <c r="O22" s="219" t="e">
        <f>IF('Retail Pricing'!#REF!&gt;0,'Retail Pricing'!#REF!," ")</f>
        <v>#REF!</v>
      </c>
      <c r="P22" s="219"/>
      <c r="Q22" s="219" t="e">
        <f>IF('Retail Pricing'!#REF!&gt;0,'Retail Pricing'!#REF!," ")</f>
        <v>#REF!</v>
      </c>
      <c r="R22" s="219" t="e">
        <f>IF('Retail Pricing'!#REF!&gt;0,'Retail Pricing'!#REF!," ")</f>
        <v>#REF!</v>
      </c>
      <c r="S22" s="219" t="e">
        <f>IF('Retail Pricing'!#REF!&gt;0,'Retail Pricing'!#REF!," ")</f>
        <v>#REF!</v>
      </c>
      <c r="T22" s="226">
        <v>1.9278500000000001</v>
      </c>
      <c r="U22" s="7" t="e">
        <f t="shared" si="44"/>
        <v>#REF!</v>
      </c>
      <c r="V22" s="7">
        <v>-6.0000000000000001E-3</v>
      </c>
      <c r="W22" s="491" t="e">
        <f>ROUND(('Retail Pricing'!#REF!/(1-0.09))/0.05,0)*0.05</f>
        <v>#REF!</v>
      </c>
      <c r="X22" s="489">
        <v>4.95</v>
      </c>
      <c r="Y22" s="304" t="e">
        <f t="shared" si="2"/>
        <v>#REF!</v>
      </c>
      <c r="Z22" s="428">
        <v>0.52</v>
      </c>
      <c r="AA22" s="492">
        <v>5.7</v>
      </c>
      <c r="AB22" s="493" t="e">
        <f>ROUND(('Retail Pricing'!#REF!/(1-0.09))/0.05,0)*0.05</f>
        <v>#REF!</v>
      </c>
      <c r="AC22" s="489">
        <v>4.45</v>
      </c>
      <c r="AD22" s="14" t="e">
        <f t="shared" si="3"/>
        <v>#REF!</v>
      </c>
      <c r="AE22" s="428">
        <v>0.46</v>
      </c>
      <c r="AF22" s="488">
        <v>5.2</v>
      </c>
      <c r="AG22" s="494" t="e">
        <f>ROUND(('Retail Pricing'!#REF!/(1-0.09))/0.05,0)*0.05</f>
        <v>#REF!</v>
      </c>
      <c r="AH22" s="489">
        <v>3.7</v>
      </c>
      <c r="AI22" s="14" t="e">
        <f t="shared" si="4"/>
        <v>#REF!</v>
      </c>
      <c r="AJ22" s="428">
        <v>0.35</v>
      </c>
      <c r="AK22" s="495" t="e">
        <f>ROUND(('Retail Pricing'!#REF!/(1-0.09))/0.05,0)*0.05</f>
        <v>#REF!</v>
      </c>
      <c r="AL22" s="489"/>
      <c r="AM22" s="489">
        <v>3.7</v>
      </c>
      <c r="AN22" s="14" t="e">
        <f t="shared" si="5"/>
        <v>#REF!</v>
      </c>
      <c r="AO22" s="428">
        <v>0.35</v>
      </c>
      <c r="AP22" s="490" t="e">
        <f>ROUND(('Retail Pricing'!#REF!/(1-0.09))/0.05,0)*0.05</f>
        <v>#REF!</v>
      </c>
      <c r="AQ22" s="489">
        <v>3.7</v>
      </c>
      <c r="AR22" s="14" t="e">
        <f t="shared" si="6"/>
        <v>#REF!</v>
      </c>
      <c r="AS22" s="428">
        <v>0.35</v>
      </c>
      <c r="AT22" s="496">
        <v>4.45</v>
      </c>
      <c r="AU22" s="497" t="e">
        <f t="shared" si="43"/>
        <v>#REF!</v>
      </c>
      <c r="AV22" s="288"/>
      <c r="AW22" s="498" t="e">
        <f t="shared" si="42"/>
        <v>#REF!</v>
      </c>
      <c r="AX22" s="499" t="s">
        <v>106</v>
      </c>
      <c r="AY22" s="499" t="s">
        <v>106</v>
      </c>
      <c r="AZ22" s="333"/>
      <c r="BA22" s="491" t="e">
        <f t="shared" si="7"/>
        <v>#REF!</v>
      </c>
      <c r="BB22" s="492">
        <f t="shared" si="8"/>
        <v>5.7</v>
      </c>
      <c r="BC22" s="493" t="e">
        <f t="shared" si="9"/>
        <v>#REF!</v>
      </c>
      <c r="BD22" s="488">
        <f t="shared" si="10"/>
        <v>5.2</v>
      </c>
      <c r="BE22" s="494" t="e">
        <f t="shared" si="11"/>
        <v>#REF!</v>
      </c>
      <c r="BF22" s="495" t="e">
        <f t="shared" si="12"/>
        <v>#REF!</v>
      </c>
      <c r="BG22" s="490" t="e">
        <f t="shared" si="13"/>
        <v>#REF!</v>
      </c>
      <c r="BH22" s="496">
        <f t="shared" si="14"/>
        <v>4.45</v>
      </c>
      <c r="BI22" s="497" t="e">
        <f t="shared" si="15"/>
        <v>#REF!</v>
      </c>
      <c r="BJ22" s="385" t="e">
        <f t="shared" si="16"/>
        <v>#REF!</v>
      </c>
      <c r="BK22" s="385" t="e">
        <f t="shared" si="34"/>
        <v>#REF!</v>
      </c>
      <c r="BL22" s="483" t="s">
        <v>1376</v>
      </c>
      <c r="BM22" s="482"/>
      <c r="BN22" s="482"/>
      <c r="BO22" s="482"/>
      <c r="BP22" s="482"/>
      <c r="BQ22" s="482"/>
      <c r="BR22" s="482"/>
      <c r="BS22" s="482"/>
      <c r="BT22" s="482"/>
      <c r="BU22" s="67"/>
      <c r="BV22" s="442" t="e">
        <f t="shared" si="17"/>
        <v>#REF!</v>
      </c>
      <c r="BW22" s="244" t="e">
        <f t="shared" si="18"/>
        <v>#REF!</v>
      </c>
      <c r="BX22" s="244" t="e">
        <f t="shared" si="19"/>
        <v>#REF!</v>
      </c>
      <c r="BY22" s="244" t="e">
        <f t="shared" si="20"/>
        <v>#REF!</v>
      </c>
      <c r="BZ22" s="244" t="e">
        <f t="shared" si="21"/>
        <v>#REF!</v>
      </c>
      <c r="CA22" s="244" t="e">
        <f t="shared" si="22"/>
        <v>#REF!</v>
      </c>
      <c r="CB22" s="244" t="e">
        <f t="shared" si="23"/>
        <v>#REF!</v>
      </c>
      <c r="CC22" s="244" t="e">
        <f t="shared" si="24"/>
        <v>#REF!</v>
      </c>
      <c r="CD22" s="244" t="e">
        <f t="shared" si="25"/>
        <v>#REF!</v>
      </c>
      <c r="CE22" s="244" t="e">
        <f t="shared" si="26"/>
        <v>#REF!</v>
      </c>
      <c r="CF22" s="244" t="e">
        <f t="shared" si="27"/>
        <v>#REF!</v>
      </c>
      <c r="CG22" s="244" t="e">
        <f t="shared" si="28"/>
        <v>#REF!</v>
      </c>
      <c r="CH22" s="244" t="e">
        <f t="shared" si="35"/>
        <v>#REF!</v>
      </c>
      <c r="CI22" s="570"/>
      <c r="CJ22" s="578" t="e">
        <f t="shared" si="36"/>
        <v>#REF!</v>
      </c>
      <c r="CK22" s="578" t="e">
        <f t="shared" si="37"/>
        <v>#REF!</v>
      </c>
      <c r="CL22" s="578" t="e">
        <f t="shared" si="38"/>
        <v>#REF!</v>
      </c>
      <c r="CM22" s="578" t="e">
        <f t="shared" si="39"/>
        <v>#REF!</v>
      </c>
      <c r="CN22" s="578" t="e">
        <f t="shared" si="40"/>
        <v>#REF!</v>
      </c>
      <c r="CO22" s="578" t="e">
        <f t="shared" si="29"/>
        <v>#REF!</v>
      </c>
      <c r="CP22" s="578" t="e">
        <f t="shared" si="30"/>
        <v>#REF!</v>
      </c>
      <c r="CQ22" s="578" t="e">
        <f t="shared" si="31"/>
        <v>#REF!</v>
      </c>
      <c r="CR22" s="244"/>
      <c r="CS22" s="244"/>
      <c r="CT22" s="244"/>
      <c r="CU22" s="244"/>
      <c r="CV22" s="347"/>
      <c r="CW22" s="338" t="e">
        <f t="shared" si="41"/>
        <v>#REF!</v>
      </c>
      <c r="CX22" s="347"/>
      <c r="CY22" s="338" t="e">
        <f t="shared" si="41"/>
        <v>#REF!</v>
      </c>
      <c r="CZ22" s="347"/>
      <c r="DA22" s="338" t="e">
        <f t="shared" si="41"/>
        <v>#REF!</v>
      </c>
      <c r="DB22" s="347"/>
      <c r="DC22" s="338" t="e">
        <f t="shared" si="41"/>
        <v>#REF!</v>
      </c>
      <c r="DD22" s="347"/>
      <c r="DE22" s="338" t="e">
        <f t="shared" si="41"/>
        <v>#REF!</v>
      </c>
    </row>
    <row r="23" spans="1:109" s="19" customFormat="1" x14ac:dyDescent="0.2">
      <c r="A23" s="93" t="s">
        <v>520</v>
      </c>
      <c r="B23" s="369" t="s">
        <v>1380</v>
      </c>
      <c r="C23" s="454" t="s">
        <v>1512</v>
      </c>
      <c r="D23" s="357" t="s">
        <v>130</v>
      </c>
      <c r="E23" s="326">
        <v>1200</v>
      </c>
      <c r="F23" s="356" t="s">
        <v>312</v>
      </c>
      <c r="G23" s="713" t="e">
        <f>+'Retail Pricing'!#REF!</f>
        <v>#REF!</v>
      </c>
      <c r="H23" s="84" t="s">
        <v>949</v>
      </c>
      <c r="I23" s="89" t="e">
        <f>IF('Retail Pricing'!#REF!&gt;0,'Retail Pricing'!#REF!," ")</f>
        <v>#REF!</v>
      </c>
      <c r="J23" s="85" t="e">
        <f>'Retail Pricing'!#REF!</f>
        <v>#REF!</v>
      </c>
      <c r="K23" s="85" t="e">
        <f>'Retail Pricing'!#REF!</f>
        <v>#REF!</v>
      </c>
      <c r="L23" s="305" t="e">
        <f>IF('Retail Pricing'!#REF!&gt;0,'Retail Pricing'!#REF!," ")</f>
        <v>#REF!</v>
      </c>
      <c r="M23" s="226" t="e">
        <f t="shared" si="32"/>
        <v>#REF!</v>
      </c>
      <c r="N23" s="219" t="e">
        <f>IF('Retail Pricing'!#REF!&gt;0,'Retail Pricing'!#REF!," ")</f>
        <v>#REF!</v>
      </c>
      <c r="O23" s="219" t="e">
        <f>IF('Retail Pricing'!#REF!&gt;0,'Retail Pricing'!#REF!," ")</f>
        <v>#REF!</v>
      </c>
      <c r="P23" s="219"/>
      <c r="Q23" s="219" t="e">
        <f>IF('Retail Pricing'!#REF!&gt;0,'Retail Pricing'!#REF!," ")</f>
        <v>#REF!</v>
      </c>
      <c r="R23" s="219" t="e">
        <f>IF('Retail Pricing'!#REF!&gt;0,'Retail Pricing'!#REF!," ")</f>
        <v>#REF!</v>
      </c>
      <c r="S23" s="219" t="e">
        <f>IF('Retail Pricing'!#REF!&gt;0,'Retail Pricing'!#REF!," ")</f>
        <v>#REF!</v>
      </c>
      <c r="T23" s="226">
        <v>1.87026</v>
      </c>
      <c r="U23" s="7" t="e">
        <f t="shared" si="44"/>
        <v>#REF!</v>
      </c>
      <c r="V23" s="7">
        <v>-2.5000000000000001E-2</v>
      </c>
      <c r="W23" s="491" t="e">
        <f>ROUND(('Retail Pricing'!#REF!/(1-0.09))/0.05,0)*0.05</f>
        <v>#REF!</v>
      </c>
      <c r="X23" s="489">
        <v>4.95</v>
      </c>
      <c r="Y23" s="304" t="e">
        <f t="shared" si="2"/>
        <v>#REF!</v>
      </c>
      <c r="Z23" s="428">
        <v>0.54</v>
      </c>
      <c r="AA23" s="492">
        <v>5.7</v>
      </c>
      <c r="AB23" s="493" t="e">
        <f>ROUND(('Retail Pricing'!#REF!/(1-0.09))/0.05,0)*0.05</f>
        <v>#REF!</v>
      </c>
      <c r="AC23" s="489">
        <v>4.45</v>
      </c>
      <c r="AD23" s="14" t="e">
        <f t="shared" si="3"/>
        <v>#REF!</v>
      </c>
      <c r="AE23" s="428">
        <v>0.49</v>
      </c>
      <c r="AF23" s="488">
        <v>5.2</v>
      </c>
      <c r="AG23" s="494" t="e">
        <f>ROUND(('Retail Pricing'!#REF!/(1-0.09))/0.05,0)*0.05</f>
        <v>#REF!</v>
      </c>
      <c r="AH23" s="489">
        <v>3.7</v>
      </c>
      <c r="AI23" s="14" t="e">
        <f t="shared" si="4"/>
        <v>#REF!</v>
      </c>
      <c r="AJ23" s="428">
        <v>0.38</v>
      </c>
      <c r="AK23" s="495" t="e">
        <f>ROUND(('Retail Pricing'!#REF!/(1-0.09))/0.05,0)*0.05</f>
        <v>#REF!</v>
      </c>
      <c r="AL23" s="489"/>
      <c r="AM23" s="489">
        <v>3.7</v>
      </c>
      <c r="AN23" s="14" t="e">
        <f t="shared" si="5"/>
        <v>#REF!</v>
      </c>
      <c r="AO23" s="428">
        <v>0.38</v>
      </c>
      <c r="AP23" s="490" t="e">
        <f>ROUND(('Retail Pricing'!#REF!/(1-0.09))/0.05,0)*0.05</f>
        <v>#REF!</v>
      </c>
      <c r="AQ23" s="489">
        <v>3.7</v>
      </c>
      <c r="AR23" s="14" t="e">
        <f t="shared" si="6"/>
        <v>#REF!</v>
      </c>
      <c r="AS23" s="428">
        <v>0.38</v>
      </c>
      <c r="AT23" s="496">
        <v>4.45</v>
      </c>
      <c r="AU23" s="497" t="e">
        <f t="shared" si="43"/>
        <v>#REF!</v>
      </c>
      <c r="AV23" s="312"/>
      <c r="AW23" s="498" t="e">
        <f t="shared" si="42"/>
        <v>#REF!</v>
      </c>
      <c r="AX23" s="499" t="s">
        <v>106</v>
      </c>
      <c r="AY23" s="499" t="s">
        <v>106</v>
      </c>
      <c r="AZ23" s="333"/>
      <c r="BA23" s="491" t="e">
        <f t="shared" si="7"/>
        <v>#REF!</v>
      </c>
      <c r="BB23" s="492">
        <f t="shared" si="8"/>
        <v>5.7</v>
      </c>
      <c r="BC23" s="493" t="e">
        <f t="shared" si="9"/>
        <v>#REF!</v>
      </c>
      <c r="BD23" s="488">
        <f t="shared" si="10"/>
        <v>5.2</v>
      </c>
      <c r="BE23" s="494" t="e">
        <f t="shared" si="11"/>
        <v>#REF!</v>
      </c>
      <c r="BF23" s="495" t="e">
        <f t="shared" si="12"/>
        <v>#REF!</v>
      </c>
      <c r="BG23" s="490" t="e">
        <f t="shared" si="13"/>
        <v>#REF!</v>
      </c>
      <c r="BH23" s="496">
        <f t="shared" si="14"/>
        <v>4.45</v>
      </c>
      <c r="BI23" s="497" t="e">
        <f t="shared" si="15"/>
        <v>#REF!</v>
      </c>
      <c r="BJ23" s="385" t="e">
        <f t="shared" si="16"/>
        <v>#REF!</v>
      </c>
      <c r="BK23" s="385" t="e">
        <f t="shared" si="34"/>
        <v>#REF!</v>
      </c>
      <c r="BL23" s="483" t="s">
        <v>1376</v>
      </c>
      <c r="BM23" s="482"/>
      <c r="BN23" s="482"/>
      <c r="BO23" s="482"/>
      <c r="BP23" s="482"/>
      <c r="BQ23" s="482"/>
      <c r="BR23" s="482"/>
      <c r="BS23" s="482"/>
      <c r="BT23" s="482"/>
      <c r="BU23" s="67"/>
      <c r="BV23" s="442" t="e">
        <f t="shared" si="17"/>
        <v>#REF!</v>
      </c>
      <c r="BW23" s="244" t="e">
        <f t="shared" si="18"/>
        <v>#REF!</v>
      </c>
      <c r="BX23" s="244" t="e">
        <f t="shared" si="19"/>
        <v>#REF!</v>
      </c>
      <c r="BY23" s="244" t="e">
        <f t="shared" si="20"/>
        <v>#REF!</v>
      </c>
      <c r="BZ23" s="244" t="e">
        <f t="shared" si="21"/>
        <v>#REF!</v>
      </c>
      <c r="CA23" s="244" t="e">
        <f t="shared" si="22"/>
        <v>#REF!</v>
      </c>
      <c r="CB23" s="244" t="e">
        <f t="shared" si="23"/>
        <v>#REF!</v>
      </c>
      <c r="CC23" s="244" t="e">
        <f t="shared" si="24"/>
        <v>#REF!</v>
      </c>
      <c r="CD23" s="244" t="e">
        <f t="shared" si="25"/>
        <v>#REF!</v>
      </c>
      <c r="CE23" s="244" t="e">
        <f t="shared" si="26"/>
        <v>#REF!</v>
      </c>
      <c r="CF23" s="244" t="e">
        <f t="shared" si="27"/>
        <v>#REF!</v>
      </c>
      <c r="CG23" s="244" t="e">
        <f t="shared" si="28"/>
        <v>#REF!</v>
      </c>
      <c r="CH23" s="244" t="e">
        <f t="shared" si="35"/>
        <v>#REF!</v>
      </c>
      <c r="CI23" s="570"/>
      <c r="CJ23" s="578" t="e">
        <f t="shared" si="36"/>
        <v>#REF!</v>
      </c>
      <c r="CK23" s="578" t="e">
        <f t="shared" si="37"/>
        <v>#REF!</v>
      </c>
      <c r="CL23" s="578" t="e">
        <f t="shared" si="38"/>
        <v>#REF!</v>
      </c>
      <c r="CM23" s="578" t="e">
        <f t="shared" si="39"/>
        <v>#REF!</v>
      </c>
      <c r="CN23" s="578" t="e">
        <f t="shared" si="40"/>
        <v>#REF!</v>
      </c>
      <c r="CO23" s="578" t="e">
        <f t="shared" si="29"/>
        <v>#REF!</v>
      </c>
      <c r="CP23" s="578" t="e">
        <f t="shared" si="30"/>
        <v>#REF!</v>
      </c>
      <c r="CQ23" s="578" t="e">
        <f t="shared" si="31"/>
        <v>#REF!</v>
      </c>
      <c r="CR23" s="244"/>
      <c r="CS23" s="244"/>
      <c r="CT23" s="244"/>
      <c r="CU23" s="244"/>
      <c r="CV23" s="347"/>
      <c r="CW23" s="338" t="e">
        <f t="shared" si="41"/>
        <v>#REF!</v>
      </c>
      <c r="CX23" s="347"/>
      <c r="CY23" s="338" t="e">
        <f t="shared" si="41"/>
        <v>#REF!</v>
      </c>
      <c r="CZ23" s="347"/>
      <c r="DA23" s="338" t="e">
        <f t="shared" si="41"/>
        <v>#REF!</v>
      </c>
      <c r="DB23" s="347"/>
      <c r="DC23" s="338" t="e">
        <f t="shared" si="41"/>
        <v>#REF!</v>
      </c>
      <c r="DD23" s="347"/>
      <c r="DE23" s="338" t="e">
        <f t="shared" si="41"/>
        <v>#REF!</v>
      </c>
    </row>
    <row r="24" spans="1:109" s="19" customFormat="1" x14ac:dyDescent="0.2">
      <c r="A24" s="93" t="s">
        <v>520</v>
      </c>
      <c r="B24" s="369" t="s">
        <v>1381</v>
      </c>
      <c r="C24" s="454" t="s">
        <v>1512</v>
      </c>
      <c r="D24" s="357" t="s">
        <v>130</v>
      </c>
      <c r="E24" s="326">
        <v>1200</v>
      </c>
      <c r="F24" s="356" t="s">
        <v>311</v>
      </c>
      <c r="G24" s="713" t="e">
        <f>+'Retail Pricing'!#REF!</f>
        <v>#REF!</v>
      </c>
      <c r="H24" s="84" t="s">
        <v>949</v>
      </c>
      <c r="I24" s="89" t="e">
        <f>IF('Retail Pricing'!#REF!&gt;0,'Retail Pricing'!#REF!," ")</f>
        <v>#REF!</v>
      </c>
      <c r="J24" s="85" t="e">
        <f>'Retail Pricing'!#REF!</f>
        <v>#REF!</v>
      </c>
      <c r="K24" s="85" t="e">
        <f>'Retail Pricing'!#REF!</f>
        <v>#REF!</v>
      </c>
      <c r="L24" s="305" t="e">
        <f>IF('Retail Pricing'!#REF!&gt;0,'Retail Pricing'!#REF!," ")</f>
        <v>#REF!</v>
      </c>
      <c r="M24" s="226" t="e">
        <f t="shared" si="32"/>
        <v>#REF!</v>
      </c>
      <c r="N24" s="219" t="e">
        <f>IF('Retail Pricing'!#REF!&gt;0,'Retail Pricing'!#REF!," ")</f>
        <v>#REF!</v>
      </c>
      <c r="O24" s="219" t="e">
        <f>IF('Retail Pricing'!#REF!&gt;0,'Retail Pricing'!#REF!," ")</f>
        <v>#REF!</v>
      </c>
      <c r="P24" s="219"/>
      <c r="Q24" s="219" t="e">
        <f>IF('Retail Pricing'!#REF!&gt;0,'Retail Pricing'!#REF!," ")</f>
        <v>#REF!</v>
      </c>
      <c r="R24" s="219" t="e">
        <f>IF('Retail Pricing'!#REF!&gt;0,'Retail Pricing'!#REF!," ")</f>
        <v>#REF!</v>
      </c>
      <c r="S24" s="219" t="e">
        <f>IF('Retail Pricing'!#REF!&gt;0,'Retail Pricing'!#REF!," ")</f>
        <v>#REF!</v>
      </c>
      <c r="T24" s="226">
        <v>1.3701700000000001</v>
      </c>
      <c r="U24" s="7" t="e">
        <f t="shared" si="44"/>
        <v>#REF!</v>
      </c>
      <c r="V24" s="7">
        <v>0.01</v>
      </c>
      <c r="W24" s="491" t="e">
        <f>ROUND(('Retail Pricing'!#REF!/(1-0.09))/0.05,0)*0.05</f>
        <v>#REF!</v>
      </c>
      <c r="X24" s="489">
        <v>4.95</v>
      </c>
      <c r="Y24" s="304" t="e">
        <f t="shared" si="2"/>
        <v>#REF!</v>
      </c>
      <c r="Z24" s="428">
        <v>0.65</v>
      </c>
      <c r="AA24" s="492">
        <v>5.7</v>
      </c>
      <c r="AB24" s="493" t="e">
        <f>ROUND(('Retail Pricing'!#REF!/(1-0.09))/0.05,0)*0.05</f>
        <v>#REF!</v>
      </c>
      <c r="AC24" s="489">
        <v>4.45</v>
      </c>
      <c r="AD24" s="14" t="e">
        <f t="shared" si="3"/>
        <v>#REF!</v>
      </c>
      <c r="AE24" s="428">
        <v>0.61</v>
      </c>
      <c r="AF24" s="488">
        <v>5.2</v>
      </c>
      <c r="AG24" s="494" t="e">
        <f>ROUND(('Retail Pricing'!#REF!/(1-0.09))/0.05,0)*0.05</f>
        <v>#REF!</v>
      </c>
      <c r="AH24" s="489">
        <v>3.7</v>
      </c>
      <c r="AI24" s="14" t="e">
        <f t="shared" si="4"/>
        <v>#REF!</v>
      </c>
      <c r="AJ24" s="428">
        <v>0.53</v>
      </c>
      <c r="AK24" s="495" t="e">
        <f>ROUND(('Retail Pricing'!#REF!/(1-0.09))/0.05,0)*0.05</f>
        <v>#REF!</v>
      </c>
      <c r="AL24" s="489"/>
      <c r="AM24" s="489">
        <v>3.7</v>
      </c>
      <c r="AN24" s="14" t="e">
        <f t="shared" si="5"/>
        <v>#REF!</v>
      </c>
      <c r="AO24" s="428">
        <v>0.53</v>
      </c>
      <c r="AP24" s="490" t="e">
        <f>ROUND(('Retail Pricing'!#REF!/(1-0.09))/0.05,0)*0.05</f>
        <v>#REF!</v>
      </c>
      <c r="AQ24" s="489">
        <v>3.7</v>
      </c>
      <c r="AR24" s="14" t="e">
        <f t="shared" si="6"/>
        <v>#REF!</v>
      </c>
      <c r="AS24" s="428">
        <v>0.53</v>
      </c>
      <c r="AT24" s="496">
        <v>4.45</v>
      </c>
      <c r="AU24" s="497" t="e">
        <f t="shared" si="43"/>
        <v>#REF!</v>
      </c>
      <c r="AV24" s="312"/>
      <c r="AW24" s="498" t="e">
        <f t="shared" si="42"/>
        <v>#REF!</v>
      </c>
      <c r="AX24" s="499" t="s">
        <v>106</v>
      </c>
      <c r="AY24" s="499" t="s">
        <v>106</v>
      </c>
      <c r="AZ24" s="333"/>
      <c r="BA24" s="491" t="e">
        <f t="shared" si="7"/>
        <v>#REF!</v>
      </c>
      <c r="BB24" s="492">
        <f t="shared" si="8"/>
        <v>5.7</v>
      </c>
      <c r="BC24" s="493" t="e">
        <f t="shared" si="9"/>
        <v>#REF!</v>
      </c>
      <c r="BD24" s="488">
        <f t="shared" si="10"/>
        <v>5.2</v>
      </c>
      <c r="BE24" s="494" t="e">
        <f t="shared" si="11"/>
        <v>#REF!</v>
      </c>
      <c r="BF24" s="495" t="e">
        <f t="shared" si="12"/>
        <v>#REF!</v>
      </c>
      <c r="BG24" s="490" t="e">
        <f t="shared" si="13"/>
        <v>#REF!</v>
      </c>
      <c r="BH24" s="496">
        <f t="shared" si="14"/>
        <v>4.45</v>
      </c>
      <c r="BI24" s="497" t="e">
        <f t="shared" si="15"/>
        <v>#REF!</v>
      </c>
      <c r="BJ24" s="385" t="e">
        <f t="shared" si="16"/>
        <v>#REF!</v>
      </c>
      <c r="BK24" s="385" t="e">
        <f t="shared" si="34"/>
        <v>#REF!</v>
      </c>
      <c r="BL24" s="483" t="s">
        <v>1376</v>
      </c>
      <c r="BM24" s="482"/>
      <c r="BN24" s="482"/>
      <c r="BO24" s="482"/>
      <c r="BP24" s="482"/>
      <c r="BQ24" s="482"/>
      <c r="BR24" s="482"/>
      <c r="BS24" s="482"/>
      <c r="BT24" s="482"/>
      <c r="BU24" s="67"/>
      <c r="BV24" s="442" t="e">
        <f t="shared" si="17"/>
        <v>#REF!</v>
      </c>
      <c r="BW24" s="244" t="e">
        <f t="shared" si="18"/>
        <v>#REF!</v>
      </c>
      <c r="BX24" s="244" t="e">
        <f t="shared" si="19"/>
        <v>#REF!</v>
      </c>
      <c r="BY24" s="244" t="e">
        <f t="shared" si="20"/>
        <v>#REF!</v>
      </c>
      <c r="BZ24" s="244" t="e">
        <f t="shared" si="21"/>
        <v>#REF!</v>
      </c>
      <c r="CA24" s="244" t="e">
        <f t="shared" si="22"/>
        <v>#REF!</v>
      </c>
      <c r="CB24" s="244" t="e">
        <f t="shared" si="23"/>
        <v>#REF!</v>
      </c>
      <c r="CC24" s="244" t="e">
        <f t="shared" si="24"/>
        <v>#REF!</v>
      </c>
      <c r="CD24" s="244" t="e">
        <f t="shared" si="25"/>
        <v>#REF!</v>
      </c>
      <c r="CE24" s="244" t="e">
        <f t="shared" si="26"/>
        <v>#REF!</v>
      </c>
      <c r="CF24" s="244" t="e">
        <f t="shared" si="27"/>
        <v>#REF!</v>
      </c>
      <c r="CG24" s="244" t="e">
        <f t="shared" si="28"/>
        <v>#REF!</v>
      </c>
      <c r="CH24" s="244" t="e">
        <f t="shared" si="35"/>
        <v>#REF!</v>
      </c>
      <c r="CI24" s="570"/>
      <c r="CJ24" s="578" t="e">
        <f t="shared" si="36"/>
        <v>#REF!</v>
      </c>
      <c r="CK24" s="578" t="e">
        <f t="shared" si="37"/>
        <v>#REF!</v>
      </c>
      <c r="CL24" s="578" t="e">
        <f t="shared" si="38"/>
        <v>#REF!</v>
      </c>
      <c r="CM24" s="578" t="e">
        <f t="shared" si="39"/>
        <v>#REF!</v>
      </c>
      <c r="CN24" s="578" t="e">
        <f t="shared" si="40"/>
        <v>#REF!</v>
      </c>
      <c r="CO24" s="578" t="e">
        <f t="shared" si="29"/>
        <v>#REF!</v>
      </c>
      <c r="CP24" s="578" t="e">
        <f t="shared" si="30"/>
        <v>#REF!</v>
      </c>
      <c r="CQ24" s="578" t="e">
        <f t="shared" si="31"/>
        <v>#REF!</v>
      </c>
      <c r="CR24" s="244"/>
      <c r="CS24" s="244"/>
      <c r="CT24" s="244"/>
      <c r="CU24" s="244"/>
      <c r="CV24" s="347"/>
      <c r="CW24" s="338" t="e">
        <f t="shared" si="41"/>
        <v>#REF!</v>
      </c>
      <c r="CX24" s="347"/>
      <c r="CY24" s="338" t="e">
        <f t="shared" si="41"/>
        <v>#REF!</v>
      </c>
      <c r="CZ24" s="347"/>
      <c r="DA24" s="338" t="e">
        <f t="shared" si="41"/>
        <v>#REF!</v>
      </c>
      <c r="DB24" s="347"/>
      <c r="DC24" s="338" t="e">
        <f t="shared" si="41"/>
        <v>#REF!</v>
      </c>
      <c r="DD24" s="347"/>
      <c r="DE24" s="338" t="e">
        <f t="shared" si="41"/>
        <v>#REF!</v>
      </c>
    </row>
    <row r="25" spans="1:109" s="67" customFormat="1" x14ac:dyDescent="0.2">
      <c r="A25" s="93" t="s">
        <v>520</v>
      </c>
      <c r="B25" s="375" t="s">
        <v>289</v>
      </c>
      <c r="C25" s="454" t="s">
        <v>1512</v>
      </c>
      <c r="D25" s="357" t="s">
        <v>130</v>
      </c>
      <c r="E25" s="326">
        <v>1200</v>
      </c>
      <c r="F25" s="356" t="s">
        <v>326</v>
      </c>
      <c r="G25" s="713" t="e">
        <f>+'Retail Pricing'!#REF!</f>
        <v>#REF!</v>
      </c>
      <c r="H25" s="84"/>
      <c r="I25" s="89" t="e">
        <f>IF('Retail Pricing'!#REF!&gt;0,'Retail Pricing'!#REF!," ")</f>
        <v>#REF!</v>
      </c>
      <c r="J25" s="85" t="e">
        <f>'Retail Pricing'!#REF!</f>
        <v>#REF!</v>
      </c>
      <c r="K25" s="85" t="e">
        <f>'Retail Pricing'!#REF!</f>
        <v>#REF!</v>
      </c>
      <c r="L25" s="305" t="e">
        <f>IF('Retail Pricing'!#REF!&gt;0,'Retail Pricing'!#REF!," ")</f>
        <v>#REF!</v>
      </c>
      <c r="M25" s="226" t="e">
        <f t="shared" si="32"/>
        <v>#REF!</v>
      </c>
      <c r="N25" s="219" t="e">
        <f>IF('Retail Pricing'!#REF!&gt;0,'Retail Pricing'!#REF!," ")</f>
        <v>#REF!</v>
      </c>
      <c r="O25" s="219" t="e">
        <f>IF('Retail Pricing'!#REF!&gt;0,'Retail Pricing'!#REF!," ")</f>
        <v>#REF!</v>
      </c>
      <c r="P25" s="219"/>
      <c r="Q25" s="219" t="e">
        <f>IF('Retail Pricing'!#REF!&gt;0,'Retail Pricing'!#REF!," ")</f>
        <v>#REF!</v>
      </c>
      <c r="R25" s="219" t="e">
        <f>IF('Retail Pricing'!#REF!&gt;0,'Retail Pricing'!#REF!," ")</f>
        <v>#REF!</v>
      </c>
      <c r="S25" s="219" t="e">
        <f>IF('Retail Pricing'!#REF!&gt;0,'Retail Pricing'!#REF!," ")</f>
        <v>#REF!</v>
      </c>
      <c r="T25" s="219">
        <v>4.0946300000000004</v>
      </c>
      <c r="U25" s="470">
        <v>0.12</v>
      </c>
      <c r="V25" s="7">
        <v>0.04</v>
      </c>
      <c r="W25" s="491" t="e">
        <f>ROUND(('Retail Pricing'!#REF!/(1-0.09))/0.05,0)*0.05</f>
        <v>#REF!</v>
      </c>
      <c r="X25" s="489">
        <v>12.35</v>
      </c>
      <c r="Y25" s="304" t="e">
        <f t="shared" si="2"/>
        <v>#REF!</v>
      </c>
      <c r="Z25" s="428">
        <v>0.61</v>
      </c>
      <c r="AA25" s="492">
        <v>14.2</v>
      </c>
      <c r="AB25" s="493" t="e">
        <f>ROUND(('Retail Pricing'!#REF!/(1-0.09))/0.05,0)*0.05</f>
        <v>#REF!</v>
      </c>
      <c r="AC25" s="489">
        <v>11.1</v>
      </c>
      <c r="AD25" s="14" t="e">
        <f t="shared" si="3"/>
        <v>#REF!</v>
      </c>
      <c r="AE25" s="428">
        <v>0.56000000000000005</v>
      </c>
      <c r="AF25" s="488">
        <v>12.95</v>
      </c>
      <c r="AG25" s="494" t="e">
        <f>ROUND(('Retail Pricing'!#REF!/(1-0.09))/0.05,0)*0.05</f>
        <v>#REF!</v>
      </c>
      <c r="AH25" s="489">
        <v>9.25</v>
      </c>
      <c r="AI25" s="14" t="e">
        <f t="shared" si="4"/>
        <v>#REF!</v>
      </c>
      <c r="AJ25" s="428">
        <v>0.48</v>
      </c>
      <c r="AK25" s="495" t="e">
        <f>ROUND(('Retail Pricing'!#REF!/(1-0.09))/0.05,0)*0.05</f>
        <v>#REF!</v>
      </c>
      <c r="AL25" s="489"/>
      <c r="AM25" s="489">
        <v>9.25</v>
      </c>
      <c r="AN25" s="14" t="e">
        <f t="shared" si="5"/>
        <v>#REF!</v>
      </c>
      <c r="AO25" s="428">
        <v>0.48</v>
      </c>
      <c r="AP25" s="490" t="e">
        <f>ROUND(('Retail Pricing'!#REF!/(1-0.09))/0.05,0)*0.05</f>
        <v>#REF!</v>
      </c>
      <c r="AQ25" s="489">
        <v>9.25</v>
      </c>
      <c r="AR25" s="14" t="e">
        <f t="shared" si="6"/>
        <v>#REF!</v>
      </c>
      <c r="AS25" s="428">
        <v>0.48</v>
      </c>
      <c r="AT25" s="496">
        <v>11.1</v>
      </c>
      <c r="AU25" s="497" t="e">
        <f t="shared" si="43"/>
        <v>#REF!</v>
      </c>
      <c r="AV25" s="312"/>
      <c r="AW25" s="498" t="e">
        <f t="shared" si="42"/>
        <v>#REF!</v>
      </c>
      <c r="AX25" s="499"/>
      <c r="AY25" s="499"/>
      <c r="AZ25" s="333"/>
      <c r="BA25" s="491" t="e">
        <f t="shared" si="7"/>
        <v>#REF!</v>
      </c>
      <c r="BB25" s="492">
        <f t="shared" si="8"/>
        <v>14.2</v>
      </c>
      <c r="BC25" s="493" t="e">
        <f t="shared" si="9"/>
        <v>#REF!</v>
      </c>
      <c r="BD25" s="488">
        <f t="shared" si="10"/>
        <v>12.95</v>
      </c>
      <c r="BE25" s="494" t="e">
        <f t="shared" si="11"/>
        <v>#REF!</v>
      </c>
      <c r="BF25" s="495" t="e">
        <f t="shared" si="12"/>
        <v>#REF!</v>
      </c>
      <c r="BG25" s="490" t="e">
        <f t="shared" si="13"/>
        <v>#REF!</v>
      </c>
      <c r="BH25" s="496">
        <f t="shared" si="14"/>
        <v>11.1</v>
      </c>
      <c r="BI25" s="497" t="e">
        <f t="shared" si="15"/>
        <v>#REF!</v>
      </c>
      <c r="BJ25" s="385" t="e">
        <f t="shared" si="16"/>
        <v>#REF!</v>
      </c>
      <c r="BK25" s="385" t="e">
        <f>IF(BC25*0.9&gt;BG25, " ", "No")</f>
        <v>#REF!</v>
      </c>
      <c r="BL25" s="243" t="e">
        <f>IF((BA25-'Retail Pricing'!#REF!)&gt;=0," ",1)</f>
        <v>#REF!</v>
      </c>
      <c r="BM25" s="243" t="e">
        <f>IF((BB25-'Retail Pricing'!#REF!)&gt;=0," ",1)</f>
        <v>#REF!</v>
      </c>
      <c r="BN25" s="243" t="e">
        <f>IF((BC25-'Retail Pricing'!#REF!)&gt;=0," ",1)</f>
        <v>#REF!</v>
      </c>
      <c r="BO25" s="243" t="e">
        <f>IF((BD25-'Retail Pricing'!#REF!)&gt;=0," ",1)</f>
        <v>#REF!</v>
      </c>
      <c r="BP25" s="243" t="e">
        <f>IF((BE25-'Retail Pricing'!#REF!)&gt;=0," ",1)</f>
        <v>#REF!</v>
      </c>
      <c r="BQ25" s="243" t="e">
        <f>IF((BF25-'Retail Pricing'!#REF!)&gt;=0," ",1)</f>
        <v>#REF!</v>
      </c>
      <c r="BR25" s="243" t="e">
        <f>IF((BG25-'Retail Pricing'!#REF!)&gt;=0," ",1)</f>
        <v>#REF!</v>
      </c>
      <c r="BS25" s="243" t="e">
        <f>IF((BH25-'Retail Pricing'!#REF!)&gt;=0," ",1)</f>
        <v>#REF!</v>
      </c>
      <c r="BT25" s="243" t="e">
        <f>IF((BI25-'Retail Pricing'!#REF!)&gt;=0," ",1)</f>
        <v>#REF!</v>
      </c>
      <c r="BV25" s="442" t="e">
        <f t="shared" si="17"/>
        <v>#REF!</v>
      </c>
      <c r="BW25" s="244" t="e">
        <f t="shared" si="18"/>
        <v>#REF!</v>
      </c>
      <c r="BX25" s="244" t="e">
        <f t="shared" si="19"/>
        <v>#REF!</v>
      </c>
      <c r="BY25" s="244" t="e">
        <f t="shared" si="20"/>
        <v>#REF!</v>
      </c>
      <c r="BZ25" s="244" t="e">
        <f t="shared" si="21"/>
        <v>#REF!</v>
      </c>
      <c r="CA25" s="244" t="e">
        <f t="shared" si="22"/>
        <v>#REF!</v>
      </c>
      <c r="CB25" s="244" t="e">
        <f t="shared" si="23"/>
        <v>#REF!</v>
      </c>
      <c r="CC25" s="244" t="e">
        <f t="shared" si="24"/>
        <v>#REF!</v>
      </c>
      <c r="CD25" s="244" t="e">
        <f t="shared" si="25"/>
        <v>#REF!</v>
      </c>
      <c r="CE25" s="244" t="e">
        <f t="shared" si="26"/>
        <v>#REF!</v>
      </c>
      <c r="CF25" s="244" t="e">
        <f t="shared" si="27"/>
        <v>#REF!</v>
      </c>
      <c r="CG25" s="244" t="e">
        <f>IF($BV25&gt;0,($BV25-AW25)/$BV25*100," ")</f>
        <v>#REF!</v>
      </c>
      <c r="CH25" s="244" t="e">
        <f>IF($W25&gt;0,100," ")</f>
        <v>#REF!</v>
      </c>
      <c r="CI25" s="570"/>
      <c r="CJ25" s="578" t="e">
        <f t="shared" si="36"/>
        <v>#REF!</v>
      </c>
      <c r="CK25" s="578" t="e">
        <f t="shared" si="37"/>
        <v>#REF!</v>
      </c>
      <c r="CL25" s="578" t="e">
        <f t="shared" si="38"/>
        <v>#REF!</v>
      </c>
      <c r="CM25" s="578" t="e">
        <f t="shared" si="39"/>
        <v>#REF!</v>
      </c>
      <c r="CN25" s="578" t="e">
        <f t="shared" si="40"/>
        <v>#REF!</v>
      </c>
      <c r="CO25" s="578" t="e">
        <f t="shared" si="29"/>
        <v>#REF!</v>
      </c>
      <c r="CP25" s="578" t="e">
        <f t="shared" si="30"/>
        <v>#REF!</v>
      </c>
      <c r="CQ25" s="578" t="e">
        <f t="shared" si="31"/>
        <v>#REF!</v>
      </c>
      <c r="CR25" s="244"/>
      <c r="CS25" s="244"/>
      <c r="CT25" s="244"/>
      <c r="CU25" s="244"/>
      <c r="CV25" s="347"/>
      <c r="CW25" s="338" t="e">
        <f t="shared" ref="CW25:CW56" si="45">IF($BW25&gt;0,$BA25," ")</f>
        <v>#REF!</v>
      </c>
      <c r="CX25" s="347"/>
      <c r="CY25" s="338" t="e">
        <f t="shared" ref="CY25:CY56" si="46">IF($BW25&gt;0,$BA25," ")</f>
        <v>#REF!</v>
      </c>
      <c r="CZ25" s="347"/>
      <c r="DA25" s="338" t="e">
        <f t="shared" ref="DA25:DA56" si="47">IF($BW25&gt;0,$BA25," ")</f>
        <v>#REF!</v>
      </c>
      <c r="DB25" s="347"/>
      <c r="DC25" s="338" t="e">
        <f t="shared" ref="DC25:DC56" si="48">IF($BW25&gt;0,$BA25," ")</f>
        <v>#REF!</v>
      </c>
      <c r="DD25" s="347"/>
      <c r="DE25" s="338" t="e">
        <f t="shared" ref="DE25:DE56" si="49">IF($BW25&gt;0,$BA25," ")</f>
        <v>#REF!</v>
      </c>
    </row>
    <row r="26" spans="1:109" s="203" customFormat="1" ht="12.75" x14ac:dyDescent="0.2">
      <c r="A26" s="396" t="s">
        <v>490</v>
      </c>
      <c r="B26" s="397" t="s">
        <v>715</v>
      </c>
      <c r="C26" s="398"/>
      <c r="D26" s="398"/>
      <c r="E26" s="398"/>
      <c r="F26" s="418"/>
      <c r="G26" s="713" t="e">
        <f>+'Retail Pricing'!#REF!</f>
        <v>#REF!</v>
      </c>
      <c r="H26" s="199"/>
      <c r="I26" s="199"/>
      <c r="J26" s="199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/>
      <c r="BB26" s="335"/>
      <c r="BC26" s="335"/>
      <c r="BD26" s="335"/>
      <c r="BE26" s="335"/>
      <c r="BF26" s="335"/>
      <c r="BG26" s="335"/>
      <c r="BH26" s="335"/>
      <c r="BI26" s="335"/>
      <c r="BJ26" s="335"/>
      <c r="BK26" s="335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201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576"/>
      <c r="CJ26" s="578" t="str">
        <f t="shared" si="36"/>
        <v xml:space="preserve"> </v>
      </c>
      <c r="CK26" s="578" t="str">
        <f t="shared" si="37"/>
        <v xml:space="preserve"> </v>
      </c>
      <c r="CL26" s="578" t="str">
        <f t="shared" si="38"/>
        <v xml:space="preserve"> </v>
      </c>
      <c r="CM26" s="578" t="str">
        <f t="shared" si="39"/>
        <v xml:space="preserve"> </v>
      </c>
      <c r="CN26" s="578" t="str">
        <f t="shared" si="40"/>
        <v xml:space="preserve"> </v>
      </c>
      <c r="CO26" s="578" t="str">
        <f t="shared" si="29"/>
        <v xml:space="preserve"> </v>
      </c>
      <c r="CP26" s="578" t="str">
        <f t="shared" si="30"/>
        <v xml:space="preserve"> </v>
      </c>
      <c r="CQ26" s="578" t="str">
        <f t="shared" si="31"/>
        <v xml:space="preserve"> </v>
      </c>
      <c r="CR26" s="199"/>
      <c r="CS26" s="199"/>
      <c r="CT26" s="199"/>
      <c r="CU26" s="199"/>
      <c r="CV26" s="199"/>
      <c r="CW26" s="338" t="str">
        <f t="shared" si="45"/>
        <v xml:space="preserve"> </v>
      </c>
      <c r="CX26" s="199"/>
      <c r="CY26" s="338" t="str">
        <f t="shared" si="46"/>
        <v xml:space="preserve"> </v>
      </c>
      <c r="CZ26" s="199"/>
      <c r="DA26" s="338" t="str">
        <f t="shared" si="47"/>
        <v xml:space="preserve"> </v>
      </c>
      <c r="DB26" s="199"/>
      <c r="DC26" s="338" t="str">
        <f t="shared" si="48"/>
        <v xml:space="preserve"> </v>
      </c>
      <c r="DD26" s="199"/>
      <c r="DE26" s="338" t="str">
        <f t="shared" si="49"/>
        <v xml:space="preserve"> </v>
      </c>
    </row>
    <row r="27" spans="1:109" s="19" customFormat="1" x14ac:dyDescent="0.2">
      <c r="A27" s="93" t="s">
        <v>521</v>
      </c>
      <c r="B27" s="53" t="s">
        <v>1192</v>
      </c>
      <c r="C27" s="454" t="s">
        <v>1512</v>
      </c>
      <c r="D27" s="357" t="s">
        <v>130</v>
      </c>
      <c r="E27" s="326">
        <v>1200</v>
      </c>
      <c r="F27" s="390" t="s">
        <v>539</v>
      </c>
      <c r="G27" s="713" t="e">
        <f>+'Retail Pricing'!#REF!</f>
        <v>#REF!</v>
      </c>
      <c r="H27" s="390" t="s">
        <v>949</v>
      </c>
      <c r="I27" s="89" t="e">
        <f>IF('Retail Pricing'!#REF!&gt;0,'Retail Pricing'!#REF!," ")</f>
        <v>#REF!</v>
      </c>
      <c r="J27" s="85" t="e">
        <f>'Retail Pricing'!#REF!</f>
        <v>#REF!</v>
      </c>
      <c r="K27" s="85" t="e">
        <f>'Retail Pricing'!#REF!</f>
        <v>#REF!</v>
      </c>
      <c r="L27" s="305" t="e">
        <f>IF('Retail Pricing'!#REF!&gt;0,'Retail Pricing'!#REF!," ")</f>
        <v>#REF!</v>
      </c>
      <c r="M27" s="226" t="e">
        <f t="shared" si="32"/>
        <v>#REF!</v>
      </c>
      <c r="N27" s="219" t="e">
        <f>IF('Retail Pricing'!#REF!&gt;0,'Retail Pricing'!#REF!," ")</f>
        <v>#REF!</v>
      </c>
      <c r="O27" s="219" t="e">
        <f>IF('Retail Pricing'!#REF!&gt;0,'Retail Pricing'!#REF!," ")</f>
        <v>#REF!</v>
      </c>
      <c r="P27" s="219"/>
      <c r="Q27" s="219" t="e">
        <f>IF('Retail Pricing'!#REF!&gt;0,'Retail Pricing'!#REF!," ")</f>
        <v>#REF!</v>
      </c>
      <c r="R27" s="219" t="e">
        <f>IF('Retail Pricing'!#REF!&gt;0,'Retail Pricing'!#REF!," ")</f>
        <v>#REF!</v>
      </c>
      <c r="S27" s="219" t="e">
        <f>IF('Retail Pricing'!#REF!&gt;0,'Retail Pricing'!#REF!," ")</f>
        <v>#REF!</v>
      </c>
      <c r="T27" s="219">
        <v>3.7873700000000001</v>
      </c>
      <c r="U27" s="7" t="e">
        <f>IF(M27&gt;0,$U$1," ")</f>
        <v>#REF!</v>
      </c>
      <c r="V27" s="7">
        <v>-1.6E-2</v>
      </c>
      <c r="W27" s="491" t="s">
        <v>949</v>
      </c>
      <c r="X27" s="489" t="s">
        <v>949</v>
      </c>
      <c r="Y27" s="304" t="str">
        <f t="shared" si="2"/>
        <v xml:space="preserve"> </v>
      </c>
      <c r="Z27" s="428" t="s">
        <v>106</v>
      </c>
      <c r="AA27" s="492" t="s">
        <v>949</v>
      </c>
      <c r="AB27" s="493" t="e">
        <f>ROUND(('Retail Pricing'!#REF!/(1-0.09))/0.05,0)*0.05</f>
        <v>#REF!</v>
      </c>
      <c r="AC27" s="489">
        <v>9.9</v>
      </c>
      <c r="AD27" s="14" t="e">
        <f t="shared" si="3"/>
        <v>#REF!</v>
      </c>
      <c r="AE27" s="428">
        <v>0.53</v>
      </c>
      <c r="AF27" s="488" t="s">
        <v>949</v>
      </c>
      <c r="AG27" s="494" t="s">
        <v>949</v>
      </c>
      <c r="AH27" s="489" t="s">
        <v>949</v>
      </c>
      <c r="AI27" s="14" t="str">
        <f t="shared" si="4"/>
        <v xml:space="preserve"> </v>
      </c>
      <c r="AJ27" s="428" t="s">
        <v>106</v>
      </c>
      <c r="AK27" s="495" t="s">
        <v>949</v>
      </c>
      <c r="AL27" s="489"/>
      <c r="AM27" s="489" t="s">
        <v>949</v>
      </c>
      <c r="AN27" s="14" t="str">
        <f t="shared" si="5"/>
        <v xml:space="preserve"> </v>
      </c>
      <c r="AO27" s="428" t="s">
        <v>106</v>
      </c>
      <c r="AP27" s="490" t="s">
        <v>949</v>
      </c>
      <c r="AQ27" s="489" t="s">
        <v>949</v>
      </c>
      <c r="AR27" s="14" t="str">
        <f t="shared" si="6"/>
        <v xml:space="preserve"> </v>
      </c>
      <c r="AS27" s="428" t="s">
        <v>106</v>
      </c>
      <c r="AT27" s="496" t="s">
        <v>949</v>
      </c>
      <c r="AU27" s="497" t="s">
        <v>949</v>
      </c>
      <c r="AV27" s="288"/>
      <c r="AW27" s="498" t="s">
        <v>949</v>
      </c>
      <c r="AX27" s="499" t="s">
        <v>106</v>
      </c>
      <c r="AY27" s="499" t="s">
        <v>106</v>
      </c>
      <c r="AZ27" s="333"/>
      <c r="BA27" s="491" t="str">
        <f t="shared" ref="BA27:BA34" si="50">IF($A27&lt;&gt;" ",$W27," ")</f>
        <v>Holder</v>
      </c>
      <c r="BB27" s="492" t="str">
        <f t="shared" ref="BB27:BB34" si="51">IF($A27&lt;&gt;" ",$AA27," ")</f>
        <v>Holder</v>
      </c>
      <c r="BC27" s="493" t="e">
        <f t="shared" ref="BC27:BC34" si="52">IF($A27&lt;&gt;" ",$AB27," ")</f>
        <v>#REF!</v>
      </c>
      <c r="BD27" s="488" t="str">
        <f t="shared" ref="BD27:BD34" si="53">IF($A27&lt;&gt;" ",$AF27," ")</f>
        <v>Holder</v>
      </c>
      <c r="BE27" s="494" t="str">
        <f t="shared" ref="BE27:BE34" si="54">IF($A27&lt;&gt;" ",$AG27," ")</f>
        <v>Holder</v>
      </c>
      <c r="BF27" s="495" t="str">
        <f t="shared" ref="BF27:BF34" si="55">IF($A27&lt;&gt;" ",$AK27," ")</f>
        <v>Holder</v>
      </c>
      <c r="BG27" s="490" t="str">
        <f t="shared" ref="BG27:BG34" si="56">IF($A27&lt;&gt;" ",$AP27," ")</f>
        <v>Holder</v>
      </c>
      <c r="BH27" s="496" t="str">
        <f t="shared" ref="BH27:BH34" si="57">IF($A27&lt;&gt;" ",$AT27," ")</f>
        <v>Holder</v>
      </c>
      <c r="BI27" s="497" t="str">
        <f t="shared" ref="BI27:BI34" si="58">IF($A27&lt;&gt;" ",$AU27," ")</f>
        <v>Holder</v>
      </c>
      <c r="BJ27" s="385" t="str">
        <f t="shared" ref="BJ27:BJ34" si="59">IF(BA27*0.9&gt;BG27, " ", "No")</f>
        <v>No</v>
      </c>
      <c r="BK27" s="385" t="e">
        <f t="shared" ref="BK27:BK34" si="60">IF(BC27*0.9&gt;BG27, " ", "No")</f>
        <v>#REF!</v>
      </c>
      <c r="BL27" s="483" t="s">
        <v>1376</v>
      </c>
      <c r="BM27" s="482"/>
      <c r="BN27" s="482"/>
      <c r="BO27" s="482"/>
      <c r="BP27" s="482"/>
      <c r="BQ27" s="482"/>
      <c r="BR27" s="482"/>
      <c r="BS27" s="482"/>
      <c r="BT27" s="482"/>
      <c r="BU27" s="67"/>
      <c r="BV27" s="442" t="str">
        <f t="shared" ref="BV27:BV34" si="61">IF(W27&gt;0,$BV$9, " ")</f>
        <v xml:space="preserve"> </v>
      </c>
      <c r="BW27" s="244" t="str">
        <f t="shared" ref="BW27:BW34" si="62">IF($BV27&gt;0,($BV27-W27)/$BV27*100," ")</f>
        <v xml:space="preserve"> </v>
      </c>
      <c r="BX27" s="244" t="str">
        <f t="shared" ref="BX27:BX34" si="63">IF($BV27&gt;0,($BV27-AA27)/$BV27*100," ")</f>
        <v xml:space="preserve"> </v>
      </c>
      <c r="BY27" s="244" t="str">
        <f t="shared" ref="BY27:BY34" si="64">IF($BV27&gt;0,($BV27-AB27)/$BV27*100," ")</f>
        <v xml:space="preserve"> </v>
      </c>
      <c r="BZ27" s="244" t="str">
        <f t="shared" ref="BZ27:BZ34" si="65">IF($BV27&gt;0,($BV27-AF27)/$BV27*100," ")</f>
        <v xml:space="preserve"> </v>
      </c>
      <c r="CA27" s="244" t="str">
        <f t="shared" ref="CA27:CA34" si="66">IF($BV27&gt;0,($BV27-AG27)/$BV27*100," ")</f>
        <v xml:space="preserve"> </v>
      </c>
      <c r="CB27" s="244" t="str">
        <f t="shared" ref="CB27:CB34" si="67">CA27</f>
        <v xml:space="preserve"> </v>
      </c>
      <c r="CC27" s="244" t="str">
        <f t="shared" ref="CC27:CC34" si="68">IF($BV27&gt;0,($BV27-AK27)/$BV27*100," ")</f>
        <v xml:space="preserve"> </v>
      </c>
      <c r="CD27" s="244" t="str">
        <f t="shared" ref="CD27:CD34" si="69">IF($BV27&gt;0,($BV27-AP27)/$BV27*100," ")</f>
        <v xml:space="preserve"> </v>
      </c>
      <c r="CE27" s="244" t="str">
        <f t="shared" ref="CE27:CE34" si="70">IF($BV27&gt;0,($BV27-AT27)/$BV27*100," ")</f>
        <v xml:space="preserve"> </v>
      </c>
      <c r="CF27" s="244" t="str">
        <f t="shared" ref="CF27:CF34" si="71">IF($BV27&gt;0,($BV27-(W27*2))/$BV27*100," ")</f>
        <v xml:space="preserve"> </v>
      </c>
      <c r="CG27" s="244" t="str">
        <f t="shared" ref="CG27:CG34" si="72">IF($BV27&gt;0,($BV27-AW27)/$BV27*100," ")</f>
        <v xml:space="preserve"> </v>
      </c>
      <c r="CH27" s="244" t="str">
        <f t="shared" ref="CH27:CH34" si="73">IF($W27&gt;0,100," ")</f>
        <v xml:space="preserve"> </v>
      </c>
      <c r="CI27" s="570"/>
      <c r="CJ27" s="578" t="str">
        <f t="shared" si="36"/>
        <v xml:space="preserve"> </v>
      </c>
      <c r="CK27" s="578" t="str">
        <f t="shared" si="37"/>
        <v xml:space="preserve"> </v>
      </c>
      <c r="CL27" s="578" t="str">
        <f t="shared" si="38"/>
        <v xml:space="preserve"> </v>
      </c>
      <c r="CM27" s="578" t="str">
        <f t="shared" si="39"/>
        <v xml:space="preserve"> </v>
      </c>
      <c r="CN27" s="578" t="str">
        <f t="shared" si="40"/>
        <v xml:space="preserve"> </v>
      </c>
      <c r="CO27" s="578" t="str">
        <f t="shared" si="29"/>
        <v xml:space="preserve"> </v>
      </c>
      <c r="CP27" s="578" t="str">
        <f t="shared" si="30"/>
        <v xml:space="preserve"> </v>
      </c>
      <c r="CQ27" s="578" t="str">
        <f t="shared" si="31"/>
        <v xml:space="preserve"> </v>
      </c>
      <c r="CR27" s="244"/>
      <c r="CS27" s="244"/>
      <c r="CT27" s="244"/>
      <c r="CU27" s="244"/>
      <c r="CV27" s="347"/>
      <c r="CW27" s="338" t="str">
        <f t="shared" si="45"/>
        <v xml:space="preserve"> </v>
      </c>
      <c r="CX27" s="347"/>
      <c r="CY27" s="338" t="str">
        <f t="shared" si="46"/>
        <v xml:space="preserve"> </v>
      </c>
      <c r="CZ27" s="347"/>
      <c r="DA27" s="338" t="str">
        <f t="shared" si="47"/>
        <v xml:space="preserve"> </v>
      </c>
      <c r="DB27" s="347"/>
      <c r="DC27" s="338" t="str">
        <f t="shared" si="48"/>
        <v xml:space="preserve"> </v>
      </c>
      <c r="DD27" s="347"/>
      <c r="DE27" s="338" t="str">
        <f t="shared" si="49"/>
        <v xml:space="preserve"> </v>
      </c>
    </row>
    <row r="28" spans="1:109" s="19" customFormat="1" x14ac:dyDescent="0.2">
      <c r="A28" s="93" t="s">
        <v>521</v>
      </c>
      <c r="B28" s="53" t="s">
        <v>707</v>
      </c>
      <c r="C28" s="454" t="s">
        <v>1512</v>
      </c>
      <c r="D28" s="357" t="s">
        <v>130</v>
      </c>
      <c r="E28" s="326">
        <v>24</v>
      </c>
      <c r="F28" s="356" t="s">
        <v>328</v>
      </c>
      <c r="G28" s="713" t="e">
        <f>+'Retail Pricing'!#REF!</f>
        <v>#REF!</v>
      </c>
      <c r="H28" s="84"/>
      <c r="I28" s="89" t="e">
        <f>IF('Retail Pricing'!#REF!&gt;0,'Retail Pricing'!#REF!," ")</f>
        <v>#REF!</v>
      </c>
      <c r="J28" s="85" t="e">
        <f>'Retail Pricing'!#REF!</f>
        <v>#REF!</v>
      </c>
      <c r="K28" s="85" t="e">
        <f>'Retail Pricing'!#REF!</f>
        <v>#REF!</v>
      </c>
      <c r="L28" s="305" t="e">
        <f>IF('Retail Pricing'!#REF!&gt;0,'Retail Pricing'!#REF!," ")</f>
        <v>#REF!</v>
      </c>
      <c r="M28" s="226" t="e">
        <f t="shared" si="32"/>
        <v>#REF!</v>
      </c>
      <c r="N28" s="219" t="e">
        <f>IF('Retail Pricing'!#REF!&gt;0,'Retail Pricing'!#REF!," ")</f>
        <v>#REF!</v>
      </c>
      <c r="O28" s="219" t="e">
        <f>IF('Retail Pricing'!#REF!&gt;0,'Retail Pricing'!#REF!," ")</f>
        <v>#REF!</v>
      </c>
      <c r="P28" s="219"/>
      <c r="Q28" s="219" t="e">
        <f>IF('Retail Pricing'!#REF!&gt;0,'Retail Pricing'!#REF!," ")</f>
        <v>#REF!</v>
      </c>
      <c r="R28" s="219" t="e">
        <f>IF('Retail Pricing'!#REF!&gt;0,'Retail Pricing'!#REF!," ")</f>
        <v>#REF!</v>
      </c>
      <c r="S28" s="219" t="e">
        <f>IF('Retail Pricing'!#REF!&gt;0,'Retail Pricing'!#REF!," ")</f>
        <v>#REF!</v>
      </c>
      <c r="T28" s="219">
        <v>20.53031</v>
      </c>
      <c r="U28" s="470">
        <v>0.12</v>
      </c>
      <c r="V28" s="7">
        <v>0</v>
      </c>
      <c r="W28" s="491" t="e">
        <f>ROUND(('Retail Pricing'!#REF!/(1-0.09))/0.05,0)*0.05</f>
        <v>#REF!</v>
      </c>
      <c r="X28" s="489">
        <v>54.95</v>
      </c>
      <c r="Y28" s="304" t="e">
        <f t="shared" si="2"/>
        <v>#REF!</v>
      </c>
      <c r="Z28" s="428">
        <v>0.59</v>
      </c>
      <c r="AA28" s="492">
        <v>65.099999999999994</v>
      </c>
      <c r="AB28" s="493" t="e">
        <f>'Retail Pricing'!#REF!/(1-0.09)</f>
        <v>#REF!</v>
      </c>
      <c r="AC28" s="489">
        <v>49.45</v>
      </c>
      <c r="AD28" s="14" t="e">
        <f t="shared" si="3"/>
        <v>#REF!</v>
      </c>
      <c r="AE28" s="428">
        <v>0.54</v>
      </c>
      <c r="AF28" s="488">
        <v>59.45</v>
      </c>
      <c r="AG28" s="494" t="e">
        <f>ROUND(('Retail Pricing'!#REF!/(1-0.09))/0.05,0)*0.05</f>
        <v>#REF!</v>
      </c>
      <c r="AH28" s="489">
        <v>43.9</v>
      </c>
      <c r="AI28" s="14" t="e">
        <f t="shared" si="4"/>
        <v>#REF!</v>
      </c>
      <c r="AJ28" s="428">
        <v>0.48</v>
      </c>
      <c r="AK28" s="495" t="e">
        <f>ROUND(('Retail Pricing'!#REF!/(1-0.09))/0.05,0)*0.05</f>
        <v>#REF!</v>
      </c>
      <c r="AL28" s="489"/>
      <c r="AM28" s="489">
        <v>43.9</v>
      </c>
      <c r="AN28" s="14" t="e">
        <f t="shared" si="5"/>
        <v>#REF!</v>
      </c>
      <c r="AO28" s="428">
        <v>0.48</v>
      </c>
      <c r="AP28" s="490" t="e">
        <f>ROUND(('Retail Pricing'!#REF!/(1-0.09))/0.05,0)*0.05</f>
        <v>#REF!</v>
      </c>
      <c r="AQ28" s="489">
        <v>43.9</v>
      </c>
      <c r="AR28" s="14" t="e">
        <f t="shared" si="6"/>
        <v>#REF!</v>
      </c>
      <c r="AS28" s="428">
        <v>0.48</v>
      </c>
      <c r="AT28" s="496">
        <v>53.7</v>
      </c>
      <c r="AU28" s="497" t="e">
        <f>IF(BA28&gt;0,ROUNDUP((BA28*2),0.05)-0.01," ")</f>
        <v>#REF!</v>
      </c>
      <c r="AV28" s="312"/>
      <c r="AW28" s="498" t="e">
        <f>IF(W28&gt;0,ROUND((W28*1.3)/0.05,0)*0.05," ")</f>
        <v>#REF!</v>
      </c>
      <c r="AX28" s="499"/>
      <c r="AY28" s="499"/>
      <c r="AZ28" s="333"/>
      <c r="BA28" s="491" t="e">
        <f t="shared" si="50"/>
        <v>#REF!</v>
      </c>
      <c r="BB28" s="492">
        <f t="shared" si="51"/>
        <v>65.099999999999994</v>
      </c>
      <c r="BC28" s="493" t="e">
        <f t="shared" si="52"/>
        <v>#REF!</v>
      </c>
      <c r="BD28" s="488">
        <f t="shared" si="53"/>
        <v>59.45</v>
      </c>
      <c r="BE28" s="494" t="e">
        <f t="shared" si="54"/>
        <v>#REF!</v>
      </c>
      <c r="BF28" s="495" t="e">
        <f t="shared" si="55"/>
        <v>#REF!</v>
      </c>
      <c r="BG28" s="490" t="e">
        <f t="shared" si="56"/>
        <v>#REF!</v>
      </c>
      <c r="BH28" s="496">
        <f t="shared" si="57"/>
        <v>53.7</v>
      </c>
      <c r="BI28" s="497" t="e">
        <f t="shared" si="58"/>
        <v>#REF!</v>
      </c>
      <c r="BJ28" s="385" t="e">
        <f t="shared" si="59"/>
        <v>#REF!</v>
      </c>
      <c r="BK28" s="385" t="e">
        <f t="shared" si="60"/>
        <v>#REF!</v>
      </c>
      <c r="BL28" s="243" t="e">
        <f>IF((BA28-'Retail Pricing'!#REF!)&gt;=0," ",1)</f>
        <v>#REF!</v>
      </c>
      <c r="BM28" s="243" t="e">
        <f>IF((BB28-'Retail Pricing'!#REF!)&gt;=0," ",1)</f>
        <v>#REF!</v>
      </c>
      <c r="BN28" s="243" t="e">
        <f>IF((BC28-'Retail Pricing'!#REF!)&gt;=0," ",1)</f>
        <v>#REF!</v>
      </c>
      <c r="BO28" s="243" t="str">
        <f>IF((BD28-'Retail Pricing'!F384)&gt;=0," ",1)</f>
        <v xml:space="preserve"> </v>
      </c>
      <c r="BP28" s="243" t="e">
        <f>IF((BE28-'Retail Pricing'!#REF!)&gt;=0," ",1)</f>
        <v>#REF!</v>
      </c>
      <c r="BQ28" s="243" t="e">
        <f>IF((BF28-'Retail Pricing'!#REF!)&gt;=0," ",1)</f>
        <v>#REF!</v>
      </c>
      <c r="BR28" s="243" t="e">
        <f>IF((BG28-'Retail Pricing'!#REF!)&gt;=0," ",1)</f>
        <v>#REF!</v>
      </c>
      <c r="BS28" s="243" t="e">
        <f>IF((BH28-'Retail Pricing'!#REF!)&gt;=0," ",1)</f>
        <v>#REF!</v>
      </c>
      <c r="BT28" s="243" t="e">
        <f>IF((BI28-'Retail Pricing'!#REF!)&gt;=0," ",1)</f>
        <v>#REF!</v>
      </c>
      <c r="BU28" s="67"/>
      <c r="BV28" s="442" t="e">
        <f t="shared" si="61"/>
        <v>#REF!</v>
      </c>
      <c r="BW28" s="244" t="e">
        <f t="shared" si="62"/>
        <v>#REF!</v>
      </c>
      <c r="BX28" s="244" t="e">
        <f t="shared" si="63"/>
        <v>#REF!</v>
      </c>
      <c r="BY28" s="244" t="e">
        <f t="shared" si="64"/>
        <v>#REF!</v>
      </c>
      <c r="BZ28" s="244" t="e">
        <f t="shared" si="65"/>
        <v>#REF!</v>
      </c>
      <c r="CA28" s="244" t="e">
        <f t="shared" si="66"/>
        <v>#REF!</v>
      </c>
      <c r="CB28" s="244" t="e">
        <f t="shared" si="67"/>
        <v>#REF!</v>
      </c>
      <c r="CC28" s="244" t="e">
        <f t="shared" si="68"/>
        <v>#REF!</v>
      </c>
      <c r="CD28" s="244" t="e">
        <f t="shared" si="69"/>
        <v>#REF!</v>
      </c>
      <c r="CE28" s="244" t="e">
        <f t="shared" si="70"/>
        <v>#REF!</v>
      </c>
      <c r="CF28" s="244" t="e">
        <f t="shared" si="71"/>
        <v>#REF!</v>
      </c>
      <c r="CG28" s="244" t="e">
        <f t="shared" si="72"/>
        <v>#REF!</v>
      </c>
      <c r="CH28" s="244" t="e">
        <f t="shared" si="73"/>
        <v>#REF!</v>
      </c>
      <c r="CI28" s="570"/>
      <c r="CJ28" s="578" t="e">
        <f t="shared" si="36"/>
        <v>#REF!</v>
      </c>
      <c r="CK28" s="578" t="e">
        <f t="shared" si="37"/>
        <v>#REF!</v>
      </c>
      <c r="CL28" s="578" t="e">
        <f t="shared" si="38"/>
        <v>#REF!</v>
      </c>
      <c r="CM28" s="578" t="e">
        <f t="shared" si="39"/>
        <v>#REF!</v>
      </c>
      <c r="CN28" s="578" t="e">
        <f t="shared" si="40"/>
        <v>#REF!</v>
      </c>
      <c r="CO28" s="578" t="e">
        <f t="shared" si="29"/>
        <v>#REF!</v>
      </c>
      <c r="CP28" s="578" t="e">
        <f t="shared" si="30"/>
        <v>#REF!</v>
      </c>
      <c r="CQ28" s="578" t="e">
        <f t="shared" si="31"/>
        <v>#REF!</v>
      </c>
      <c r="CR28" s="244"/>
      <c r="CS28" s="244"/>
      <c r="CT28" s="244"/>
      <c r="CU28" s="244"/>
      <c r="CV28" s="347"/>
      <c r="CW28" s="338" t="e">
        <f t="shared" si="45"/>
        <v>#REF!</v>
      </c>
      <c r="CX28" s="347"/>
      <c r="CY28" s="338" t="e">
        <f t="shared" si="46"/>
        <v>#REF!</v>
      </c>
      <c r="CZ28" s="347"/>
      <c r="DA28" s="338" t="e">
        <f t="shared" si="47"/>
        <v>#REF!</v>
      </c>
      <c r="DB28" s="347"/>
      <c r="DC28" s="338" t="e">
        <f t="shared" si="48"/>
        <v>#REF!</v>
      </c>
      <c r="DD28" s="347"/>
      <c r="DE28" s="338" t="e">
        <f t="shared" si="49"/>
        <v>#REF!</v>
      </c>
    </row>
    <row r="29" spans="1:109" s="19" customFormat="1" x14ac:dyDescent="0.2">
      <c r="A29" s="93" t="s">
        <v>521</v>
      </c>
      <c r="B29" s="53" t="s">
        <v>793</v>
      </c>
      <c r="C29" s="454" t="s">
        <v>1512</v>
      </c>
      <c r="D29" s="357" t="s">
        <v>130</v>
      </c>
      <c r="E29" s="326">
        <v>24</v>
      </c>
      <c r="F29" s="401" t="s">
        <v>794</v>
      </c>
      <c r="G29" s="713" t="e">
        <f>+'Retail Pricing'!#REF!</f>
        <v>#REF!</v>
      </c>
      <c r="H29" s="401"/>
      <c r="I29" s="89" t="e">
        <f>IF('Retail Pricing'!#REF!&gt;0,'Retail Pricing'!#REF!," ")</f>
        <v>#REF!</v>
      </c>
      <c r="J29" s="85" t="e">
        <f>'Retail Pricing'!#REF!</f>
        <v>#REF!</v>
      </c>
      <c r="K29" s="85" t="e">
        <f>'Retail Pricing'!#REF!</f>
        <v>#REF!</v>
      </c>
      <c r="L29" s="305" t="e">
        <f>IF('Retail Pricing'!#REF!&gt;0,'Retail Pricing'!#REF!," ")</f>
        <v>#REF!</v>
      </c>
      <c r="M29" s="226" t="e">
        <f t="shared" si="32"/>
        <v>#REF!</v>
      </c>
      <c r="N29" s="219" t="e">
        <f>IF('Retail Pricing'!#REF!&gt;0,'Retail Pricing'!#REF!," ")</f>
        <v>#REF!</v>
      </c>
      <c r="O29" s="219" t="e">
        <f>IF('Retail Pricing'!#REF!&gt;0,'Retail Pricing'!#REF!," ")</f>
        <v>#REF!</v>
      </c>
      <c r="P29" s="219"/>
      <c r="Q29" s="219" t="e">
        <f>IF('Retail Pricing'!#REF!&gt;0,'Retail Pricing'!#REF!," ")</f>
        <v>#REF!</v>
      </c>
      <c r="R29" s="219" t="e">
        <f>IF('Retail Pricing'!#REF!&gt;0,'Retail Pricing'!#REF!," ")</f>
        <v>#REF!</v>
      </c>
      <c r="S29" s="219" t="e">
        <f>IF('Retail Pricing'!#REF!&gt;0,'Retail Pricing'!#REF!," ")</f>
        <v>#REF!</v>
      </c>
      <c r="T29" s="219">
        <v>24.942399999999999</v>
      </c>
      <c r="U29" s="7" t="e">
        <f>IF(M29&gt;0,$U$1," ")</f>
        <v>#REF!</v>
      </c>
      <c r="V29" s="7">
        <v>1.4999999999999999E-2</v>
      </c>
      <c r="W29" s="491" t="e">
        <f>ROUND(('Retail Pricing'!#REF!/(1-0.09))/0.05,0)*0.05</f>
        <v>#REF!</v>
      </c>
      <c r="X29" s="489">
        <v>54.95</v>
      </c>
      <c r="Y29" s="304" t="e">
        <f t="shared" si="2"/>
        <v>#REF!</v>
      </c>
      <c r="Z29" s="428">
        <v>0.44</v>
      </c>
      <c r="AA29" s="492">
        <v>65.099999999999994</v>
      </c>
      <c r="AB29" s="493" t="e">
        <f>$W29*AB$1</f>
        <v>#REF!</v>
      </c>
      <c r="AC29" s="489">
        <v>53.85</v>
      </c>
      <c r="AD29" s="14" t="e">
        <f t="shared" si="3"/>
        <v>#REF!</v>
      </c>
      <c r="AE29" s="428">
        <v>0.43</v>
      </c>
      <c r="AF29" s="488">
        <v>63.95</v>
      </c>
      <c r="AG29" s="494" t="e">
        <f>ROUND(('Retail Pricing'!#REF!/(1-0.09))/0.05,0)*0.05</f>
        <v>#REF!</v>
      </c>
      <c r="AH29" s="489">
        <v>43.9</v>
      </c>
      <c r="AI29" s="14" t="e">
        <f t="shared" si="4"/>
        <v>#REF!</v>
      </c>
      <c r="AJ29" s="428">
        <v>0.3</v>
      </c>
      <c r="AK29" s="495" t="e">
        <f>ROUND(('Retail Pricing'!#REF!/(1-0.09))/0.05,0)*0.05</f>
        <v>#REF!</v>
      </c>
      <c r="AL29" s="489"/>
      <c r="AM29" s="489">
        <v>43.9</v>
      </c>
      <c r="AN29" s="14" t="e">
        <f t="shared" si="5"/>
        <v>#REF!</v>
      </c>
      <c r="AO29" s="428">
        <v>0.3</v>
      </c>
      <c r="AP29" s="490" t="e">
        <f>ROUND(('Retail Pricing'!#REF!/(1-0.09))/0.05,0)*0.05</f>
        <v>#REF!</v>
      </c>
      <c r="AQ29" s="489">
        <v>43.9</v>
      </c>
      <c r="AR29" s="14" t="e">
        <f t="shared" si="6"/>
        <v>#REF!</v>
      </c>
      <c r="AS29" s="428">
        <v>0.3</v>
      </c>
      <c r="AT29" s="496">
        <v>53.7</v>
      </c>
      <c r="AU29" s="497" t="e">
        <f>IF(BA29&gt;0,ROUNDUP((BA29*2),0.05)-0.01," ")</f>
        <v>#REF!</v>
      </c>
      <c r="AV29" s="312"/>
      <c r="AW29" s="498" t="e">
        <f>IF(W29&gt;0,ROUND((W29*1.3)/0.05,0)*0.05," ")</f>
        <v>#REF!</v>
      </c>
      <c r="AX29" s="499" t="s">
        <v>106</v>
      </c>
      <c r="AY29" s="499" t="s">
        <v>106</v>
      </c>
      <c r="AZ29" s="333"/>
      <c r="BA29" s="491" t="e">
        <f t="shared" si="50"/>
        <v>#REF!</v>
      </c>
      <c r="BB29" s="492">
        <f t="shared" si="51"/>
        <v>65.099999999999994</v>
      </c>
      <c r="BC29" s="493" t="e">
        <f t="shared" si="52"/>
        <v>#REF!</v>
      </c>
      <c r="BD29" s="488">
        <f t="shared" si="53"/>
        <v>63.95</v>
      </c>
      <c r="BE29" s="494" t="e">
        <f t="shared" si="54"/>
        <v>#REF!</v>
      </c>
      <c r="BF29" s="495" t="e">
        <f t="shared" si="55"/>
        <v>#REF!</v>
      </c>
      <c r="BG29" s="490" t="e">
        <f t="shared" si="56"/>
        <v>#REF!</v>
      </c>
      <c r="BH29" s="496">
        <f t="shared" si="57"/>
        <v>53.7</v>
      </c>
      <c r="BI29" s="497" t="e">
        <f t="shared" si="58"/>
        <v>#REF!</v>
      </c>
      <c r="BJ29" s="385" t="e">
        <f t="shared" si="59"/>
        <v>#REF!</v>
      </c>
      <c r="BK29" s="385" t="e">
        <f t="shared" si="60"/>
        <v>#REF!</v>
      </c>
      <c r="BL29" s="243" t="e">
        <f>IF((BA29-'Retail Pricing'!#REF!)&gt;=0," ",1)</f>
        <v>#REF!</v>
      </c>
      <c r="BM29" s="243" t="e">
        <f>IF((BB29-'Retail Pricing'!#REF!)&gt;=0," ",1)</f>
        <v>#REF!</v>
      </c>
      <c r="BN29" s="243" t="e">
        <f>IF((BC29-'Retail Pricing'!#REF!)&gt;=0," ",1)</f>
        <v>#REF!</v>
      </c>
      <c r="BO29" s="243" t="str">
        <f>IF((BD29-'Retail Pricing'!F385)&gt;=0," ",1)</f>
        <v xml:space="preserve"> </v>
      </c>
      <c r="BP29" s="243" t="e">
        <f>IF((BE29-'Retail Pricing'!#REF!)&gt;=0," ",1)</f>
        <v>#REF!</v>
      </c>
      <c r="BQ29" s="243" t="e">
        <f>IF((BF29-'Retail Pricing'!#REF!)&gt;=0," ",1)</f>
        <v>#REF!</v>
      </c>
      <c r="BR29" s="243" t="e">
        <f>IF((BG29-'Retail Pricing'!#REF!)&gt;=0," ",1)</f>
        <v>#REF!</v>
      </c>
      <c r="BS29" s="243" t="e">
        <f>IF((BH29-'Retail Pricing'!#REF!)&gt;=0," ",1)</f>
        <v>#REF!</v>
      </c>
      <c r="BT29" s="243" t="e">
        <f>IF((BI29-'Retail Pricing'!#REF!)&gt;=0," ",1)</f>
        <v>#REF!</v>
      </c>
      <c r="BU29" s="67"/>
      <c r="BV29" s="442" t="e">
        <f t="shared" si="61"/>
        <v>#REF!</v>
      </c>
      <c r="BW29" s="244" t="e">
        <f t="shared" si="62"/>
        <v>#REF!</v>
      </c>
      <c r="BX29" s="244" t="e">
        <f t="shared" si="63"/>
        <v>#REF!</v>
      </c>
      <c r="BY29" s="244" t="e">
        <f t="shared" si="64"/>
        <v>#REF!</v>
      </c>
      <c r="BZ29" s="244" t="e">
        <f t="shared" si="65"/>
        <v>#REF!</v>
      </c>
      <c r="CA29" s="244" t="e">
        <f t="shared" si="66"/>
        <v>#REF!</v>
      </c>
      <c r="CB29" s="244" t="e">
        <f t="shared" si="67"/>
        <v>#REF!</v>
      </c>
      <c r="CC29" s="244" t="e">
        <f t="shared" si="68"/>
        <v>#REF!</v>
      </c>
      <c r="CD29" s="244" t="e">
        <f t="shared" si="69"/>
        <v>#REF!</v>
      </c>
      <c r="CE29" s="244" t="e">
        <f t="shared" si="70"/>
        <v>#REF!</v>
      </c>
      <c r="CF29" s="244" t="e">
        <f t="shared" si="71"/>
        <v>#REF!</v>
      </c>
      <c r="CG29" s="244" t="e">
        <f t="shared" si="72"/>
        <v>#REF!</v>
      </c>
      <c r="CH29" s="244" t="e">
        <f t="shared" si="73"/>
        <v>#REF!</v>
      </c>
      <c r="CI29" s="570"/>
      <c r="CJ29" s="578" t="e">
        <f t="shared" si="36"/>
        <v>#REF!</v>
      </c>
      <c r="CK29" s="578" t="e">
        <f t="shared" si="37"/>
        <v>#REF!</v>
      </c>
      <c r="CL29" s="578" t="e">
        <f t="shared" si="38"/>
        <v>#REF!</v>
      </c>
      <c r="CM29" s="578" t="e">
        <f t="shared" si="39"/>
        <v>#REF!</v>
      </c>
      <c r="CN29" s="578" t="e">
        <f t="shared" si="40"/>
        <v>#REF!</v>
      </c>
      <c r="CO29" s="578" t="e">
        <f t="shared" si="29"/>
        <v>#REF!</v>
      </c>
      <c r="CP29" s="578" t="e">
        <f t="shared" si="30"/>
        <v>#REF!</v>
      </c>
      <c r="CQ29" s="578" t="e">
        <f t="shared" si="31"/>
        <v>#REF!</v>
      </c>
      <c r="CR29" s="244"/>
      <c r="CS29" s="244"/>
      <c r="CT29" s="244"/>
      <c r="CU29" s="244"/>
      <c r="CV29" s="347"/>
      <c r="CW29" s="338" t="e">
        <f t="shared" si="45"/>
        <v>#REF!</v>
      </c>
      <c r="CX29" s="347"/>
      <c r="CY29" s="338" t="e">
        <f t="shared" si="46"/>
        <v>#REF!</v>
      </c>
      <c r="CZ29" s="347"/>
      <c r="DA29" s="338" t="e">
        <f t="shared" si="47"/>
        <v>#REF!</v>
      </c>
      <c r="DB29" s="347"/>
      <c r="DC29" s="338" t="e">
        <f t="shared" si="48"/>
        <v>#REF!</v>
      </c>
      <c r="DD29" s="347"/>
      <c r="DE29" s="338" t="e">
        <f t="shared" si="49"/>
        <v>#REF!</v>
      </c>
    </row>
    <row r="30" spans="1:109" s="19" customFormat="1" x14ac:dyDescent="0.2">
      <c r="A30" s="93" t="s">
        <v>521</v>
      </c>
      <c r="B30" s="53" t="s">
        <v>981</v>
      </c>
      <c r="C30" s="454" t="s">
        <v>1513</v>
      </c>
      <c r="D30" s="357" t="s">
        <v>130</v>
      </c>
      <c r="E30" s="326">
        <v>600</v>
      </c>
      <c r="F30" s="356" t="s">
        <v>323</v>
      </c>
      <c r="G30" s="713" t="e">
        <f>+'Retail Pricing'!#REF!</f>
        <v>#REF!</v>
      </c>
      <c r="H30" s="401" t="s">
        <v>949</v>
      </c>
      <c r="I30" s="89" t="e">
        <f>IF('Retail Pricing'!#REF!&gt;0,'Retail Pricing'!#REF!," ")</f>
        <v>#REF!</v>
      </c>
      <c r="J30" s="85" t="e">
        <f>'Retail Pricing'!#REF!</f>
        <v>#REF!</v>
      </c>
      <c r="K30" s="85" t="e">
        <f>'Retail Pricing'!#REF!</f>
        <v>#REF!</v>
      </c>
      <c r="L30" s="305" t="e">
        <f>IF('Retail Pricing'!#REF!&gt;0,'Retail Pricing'!#REF!," ")</f>
        <v>#REF!</v>
      </c>
      <c r="M30" s="226" t="e">
        <f t="shared" si="32"/>
        <v>#REF!</v>
      </c>
      <c r="N30" s="219" t="e">
        <f>IF('Retail Pricing'!#REF!&gt;0,'Retail Pricing'!#REF!," ")</f>
        <v>#REF!</v>
      </c>
      <c r="O30" s="219" t="e">
        <f>IF('Retail Pricing'!#REF!&gt;0,'Retail Pricing'!#REF!," ")</f>
        <v>#REF!</v>
      </c>
      <c r="P30" s="219"/>
      <c r="Q30" s="219" t="e">
        <f>IF('Retail Pricing'!#REF!&gt;0,'Retail Pricing'!#REF!," ")</f>
        <v>#REF!</v>
      </c>
      <c r="R30" s="219" t="e">
        <f>IF('Retail Pricing'!#REF!&gt;0,'Retail Pricing'!#REF!," ")</f>
        <v>#REF!</v>
      </c>
      <c r="S30" s="219" t="e">
        <f>IF('Retail Pricing'!#REF!&gt;0,'Retail Pricing'!#REF!," ")</f>
        <v>#REF!</v>
      </c>
      <c r="T30" s="219">
        <v>3.8652000000000002</v>
      </c>
      <c r="U30" s="7" t="e">
        <f>IF(M30&gt;0,$U$1," ")</f>
        <v>#REF!</v>
      </c>
      <c r="V30" s="7">
        <v>-4.0000000000000001E-3</v>
      </c>
      <c r="W30" s="491" t="s">
        <v>949</v>
      </c>
      <c r="X30" s="489" t="s">
        <v>949</v>
      </c>
      <c r="Y30" s="304" t="str">
        <f t="shared" si="2"/>
        <v xml:space="preserve"> </v>
      </c>
      <c r="Z30" s="428" t="s">
        <v>106</v>
      </c>
      <c r="AA30" s="492" t="s">
        <v>949</v>
      </c>
      <c r="AB30" s="493" t="s">
        <v>949</v>
      </c>
      <c r="AC30" s="489" t="s">
        <v>949</v>
      </c>
      <c r="AD30" s="14" t="str">
        <f t="shared" si="3"/>
        <v xml:space="preserve"> </v>
      </c>
      <c r="AE30" s="428" t="s">
        <v>106</v>
      </c>
      <c r="AF30" s="488" t="s">
        <v>949</v>
      </c>
      <c r="AG30" s="494" t="s">
        <v>949</v>
      </c>
      <c r="AH30" s="489" t="s">
        <v>949</v>
      </c>
      <c r="AI30" s="14" t="str">
        <f t="shared" si="4"/>
        <v xml:space="preserve"> </v>
      </c>
      <c r="AJ30" s="428" t="s">
        <v>106</v>
      </c>
      <c r="AK30" s="495" t="s">
        <v>949</v>
      </c>
      <c r="AL30" s="489"/>
      <c r="AM30" s="489" t="s">
        <v>949</v>
      </c>
      <c r="AN30" s="14" t="str">
        <f t="shared" si="5"/>
        <v xml:space="preserve"> </v>
      </c>
      <c r="AO30" s="428" t="s">
        <v>106</v>
      </c>
      <c r="AP30" s="490" t="s">
        <v>949</v>
      </c>
      <c r="AQ30" s="489" t="s">
        <v>949</v>
      </c>
      <c r="AR30" s="14" t="str">
        <f t="shared" si="6"/>
        <v xml:space="preserve"> </v>
      </c>
      <c r="AS30" s="428" t="s">
        <v>106</v>
      </c>
      <c r="AT30" s="496" t="s">
        <v>949</v>
      </c>
      <c r="AU30" s="497" t="s">
        <v>949</v>
      </c>
      <c r="AV30" s="288"/>
      <c r="AW30" s="498" t="s">
        <v>949</v>
      </c>
      <c r="AX30" s="499" t="s">
        <v>106</v>
      </c>
      <c r="AY30" s="499" t="s">
        <v>106</v>
      </c>
      <c r="AZ30" s="333"/>
      <c r="BA30" s="491" t="str">
        <f t="shared" si="50"/>
        <v>Holder</v>
      </c>
      <c r="BB30" s="492" t="str">
        <f t="shared" si="51"/>
        <v>Holder</v>
      </c>
      <c r="BC30" s="493" t="str">
        <f t="shared" si="52"/>
        <v>Holder</v>
      </c>
      <c r="BD30" s="488" t="str">
        <f t="shared" si="53"/>
        <v>Holder</v>
      </c>
      <c r="BE30" s="494" t="str">
        <f t="shared" si="54"/>
        <v>Holder</v>
      </c>
      <c r="BF30" s="495" t="str">
        <f t="shared" si="55"/>
        <v>Holder</v>
      </c>
      <c r="BG30" s="490" t="str">
        <f t="shared" si="56"/>
        <v>Holder</v>
      </c>
      <c r="BH30" s="496" t="str">
        <f t="shared" si="57"/>
        <v>Holder</v>
      </c>
      <c r="BI30" s="497" t="str">
        <f t="shared" si="58"/>
        <v>Holder</v>
      </c>
      <c r="BJ30" s="385" t="str">
        <f t="shared" si="59"/>
        <v>No</v>
      </c>
      <c r="BK30" s="385" t="str">
        <f t="shared" si="60"/>
        <v>No</v>
      </c>
      <c r="BL30" s="483" t="s">
        <v>1376</v>
      </c>
      <c r="BM30" s="482"/>
      <c r="BN30" s="482"/>
      <c r="BO30" s="482"/>
      <c r="BP30" s="482"/>
      <c r="BQ30" s="482"/>
      <c r="BR30" s="482"/>
      <c r="BS30" s="482"/>
      <c r="BT30" s="482"/>
      <c r="BU30" s="67"/>
      <c r="BV30" s="442" t="str">
        <f t="shared" si="61"/>
        <v xml:space="preserve"> </v>
      </c>
      <c r="BW30" s="244" t="str">
        <f t="shared" si="62"/>
        <v xml:space="preserve"> </v>
      </c>
      <c r="BX30" s="244" t="str">
        <f t="shared" si="63"/>
        <v xml:space="preserve"> </v>
      </c>
      <c r="BY30" s="244" t="str">
        <f t="shared" si="64"/>
        <v xml:space="preserve"> </v>
      </c>
      <c r="BZ30" s="244" t="str">
        <f t="shared" si="65"/>
        <v xml:space="preserve"> </v>
      </c>
      <c r="CA30" s="244" t="str">
        <f t="shared" si="66"/>
        <v xml:space="preserve"> </v>
      </c>
      <c r="CB30" s="244" t="str">
        <f t="shared" si="67"/>
        <v xml:space="preserve"> </v>
      </c>
      <c r="CC30" s="244" t="str">
        <f t="shared" si="68"/>
        <v xml:space="preserve"> </v>
      </c>
      <c r="CD30" s="244" t="str">
        <f t="shared" si="69"/>
        <v xml:space="preserve"> </v>
      </c>
      <c r="CE30" s="244" t="str">
        <f t="shared" si="70"/>
        <v xml:space="preserve"> </v>
      </c>
      <c r="CF30" s="244" t="str">
        <f t="shared" si="71"/>
        <v xml:space="preserve"> </v>
      </c>
      <c r="CG30" s="244" t="str">
        <f t="shared" si="72"/>
        <v xml:space="preserve"> </v>
      </c>
      <c r="CH30" s="244" t="str">
        <f t="shared" si="73"/>
        <v xml:space="preserve"> </v>
      </c>
      <c r="CI30" s="570"/>
      <c r="CJ30" s="578" t="str">
        <f t="shared" si="36"/>
        <v xml:space="preserve"> </v>
      </c>
      <c r="CK30" s="578" t="str">
        <f t="shared" si="37"/>
        <v xml:space="preserve"> </v>
      </c>
      <c r="CL30" s="578" t="str">
        <f t="shared" si="38"/>
        <v xml:space="preserve"> </v>
      </c>
      <c r="CM30" s="578" t="str">
        <f t="shared" si="39"/>
        <v xml:space="preserve"> </v>
      </c>
      <c r="CN30" s="578" t="str">
        <f t="shared" si="40"/>
        <v xml:space="preserve"> </v>
      </c>
      <c r="CO30" s="578" t="str">
        <f t="shared" si="29"/>
        <v xml:space="preserve"> </v>
      </c>
      <c r="CP30" s="578" t="str">
        <f t="shared" si="30"/>
        <v xml:space="preserve"> </v>
      </c>
      <c r="CQ30" s="578" t="str">
        <f t="shared" si="31"/>
        <v xml:space="preserve"> </v>
      </c>
      <c r="CR30" s="244"/>
      <c r="CS30" s="244"/>
      <c r="CT30" s="244"/>
      <c r="CU30" s="244"/>
      <c r="CV30" s="347"/>
      <c r="CW30" s="338" t="str">
        <f t="shared" si="45"/>
        <v xml:space="preserve"> </v>
      </c>
      <c r="CX30" s="347"/>
      <c r="CY30" s="338" t="str">
        <f t="shared" si="46"/>
        <v xml:space="preserve"> </v>
      </c>
      <c r="CZ30" s="347"/>
      <c r="DA30" s="338" t="str">
        <f t="shared" si="47"/>
        <v xml:space="preserve"> </v>
      </c>
      <c r="DB30" s="347"/>
      <c r="DC30" s="338" t="str">
        <f t="shared" si="48"/>
        <v xml:space="preserve"> </v>
      </c>
      <c r="DD30" s="347"/>
      <c r="DE30" s="338" t="str">
        <f t="shared" si="49"/>
        <v xml:space="preserve"> </v>
      </c>
    </row>
    <row r="31" spans="1:109" s="67" customFormat="1" x14ac:dyDescent="0.2">
      <c r="A31" s="93" t="s">
        <v>521</v>
      </c>
      <c r="B31" s="70" t="s">
        <v>981</v>
      </c>
      <c r="C31" s="454" t="s">
        <v>1513</v>
      </c>
      <c r="D31" s="357" t="s">
        <v>130</v>
      </c>
      <c r="E31" s="326">
        <v>600</v>
      </c>
      <c r="F31" s="401" t="s">
        <v>323</v>
      </c>
      <c r="G31" s="713" t="e">
        <f>+'Retail Pricing'!#REF!</f>
        <v>#REF!</v>
      </c>
      <c r="H31" s="91" t="s">
        <v>1043</v>
      </c>
      <c r="I31" s="89" t="e">
        <f>IF('Retail Pricing'!#REF!&gt;0,'Retail Pricing'!#REF!," ")</f>
        <v>#REF!</v>
      </c>
      <c r="J31" s="85" t="e">
        <f>'Retail Pricing'!#REF!</f>
        <v>#REF!</v>
      </c>
      <c r="K31" s="85" t="e">
        <f>'Retail Pricing'!#REF!</f>
        <v>#REF!</v>
      </c>
      <c r="L31" s="305" t="e">
        <f>IF('Retail Pricing'!#REF!&gt;0,'Retail Pricing'!#REF!," ")</f>
        <v>#REF!</v>
      </c>
      <c r="M31" s="226" t="e">
        <f t="shared" si="32"/>
        <v>#REF!</v>
      </c>
      <c r="N31" s="219" t="e">
        <f>'Retail Pricing'!#REF!</f>
        <v>#REF!</v>
      </c>
      <c r="O31" s="219" t="e">
        <f>'Retail Pricing'!#REF!</f>
        <v>#REF!</v>
      </c>
      <c r="P31" s="219"/>
      <c r="Q31" s="219" t="e">
        <f>'Retail Pricing'!#REF!</f>
        <v>#REF!</v>
      </c>
      <c r="R31" s="219" t="e">
        <f>IF('Retail Pricing'!#REF!&gt;0,'Retail Pricing'!#REF!," ")</f>
        <v>#REF!</v>
      </c>
      <c r="S31" s="219" t="e">
        <f>IF('Retail Pricing'!#REF!&gt;0,'Retail Pricing'!#REF!," ")</f>
        <v>#REF!</v>
      </c>
      <c r="T31" s="219">
        <v>3.8652000000000002</v>
      </c>
      <c r="U31" s="470">
        <v>0.12</v>
      </c>
      <c r="V31" s="7" t="e">
        <v>#REF!</v>
      </c>
      <c r="W31" s="491" t="e">
        <f>'Retail Pricing'!#REF!</f>
        <v>#REF!</v>
      </c>
      <c r="X31" s="489">
        <v>13.25</v>
      </c>
      <c r="Y31" s="304" t="e">
        <f t="shared" si="2"/>
        <v>#REF!</v>
      </c>
      <c r="Z31" s="428" t="e">
        <v>#REF!</v>
      </c>
      <c r="AA31" s="492" t="e">
        <v>#REF!</v>
      </c>
      <c r="AB31" s="493" t="e">
        <f>'Retail Pricing'!#REF!</f>
        <v>#REF!</v>
      </c>
      <c r="AC31" s="489">
        <v>11.9</v>
      </c>
      <c r="AD31" s="14" t="e">
        <f t="shared" si="3"/>
        <v>#REF!</v>
      </c>
      <c r="AE31" s="428" t="e">
        <v>#REF!</v>
      </c>
      <c r="AF31" s="488" t="e">
        <v>#REF!</v>
      </c>
      <c r="AG31" s="494" t="e">
        <f>'Retail Pricing'!#REF!</f>
        <v>#REF!</v>
      </c>
      <c r="AH31" s="489">
        <v>11.25</v>
      </c>
      <c r="AI31" s="14" t="e">
        <f t="shared" si="4"/>
        <v>#REF!</v>
      </c>
      <c r="AJ31" s="428" t="e">
        <v>#REF!</v>
      </c>
      <c r="AK31" s="495" t="e">
        <f>'Retail Pricing'!#REF!</f>
        <v>#REF!</v>
      </c>
      <c r="AL31" s="489"/>
      <c r="AM31" s="489">
        <v>11.25</v>
      </c>
      <c r="AN31" s="14" t="e">
        <f t="shared" si="5"/>
        <v>#REF!</v>
      </c>
      <c r="AO31" s="428" t="e">
        <v>#REF!</v>
      </c>
      <c r="AP31" s="490" t="e">
        <f>'Retail Pricing'!#REF!</f>
        <v>#REF!</v>
      </c>
      <c r="AQ31" s="489">
        <v>11.25</v>
      </c>
      <c r="AR31" s="14" t="e">
        <f t="shared" si="6"/>
        <v>#REF!</v>
      </c>
      <c r="AS31" s="428" t="e">
        <v>#REF!</v>
      </c>
      <c r="AT31" s="496" t="e">
        <v>#REF!</v>
      </c>
      <c r="AU31" s="497" t="e">
        <f>'Retail Pricing'!#REF!</f>
        <v>#REF!</v>
      </c>
      <c r="AV31" s="288"/>
      <c r="AW31" s="498" t="e">
        <f>IF(W31&gt;0,ROUND((W31*1.3)/0.05,0)*0.05," ")</f>
        <v>#REF!</v>
      </c>
      <c r="AX31" s="499" t="e">
        <f>AP31</f>
        <v>#REF!</v>
      </c>
      <c r="AY31" s="499">
        <v>6.25</v>
      </c>
      <c r="AZ31" s="333"/>
      <c r="BA31" s="491" t="e">
        <f t="shared" si="50"/>
        <v>#REF!</v>
      </c>
      <c r="BB31" s="492" t="e">
        <f t="shared" si="51"/>
        <v>#REF!</v>
      </c>
      <c r="BC31" s="493" t="e">
        <f t="shared" si="52"/>
        <v>#REF!</v>
      </c>
      <c r="BD31" s="488" t="e">
        <f t="shared" si="53"/>
        <v>#REF!</v>
      </c>
      <c r="BE31" s="494" t="e">
        <f t="shared" si="54"/>
        <v>#REF!</v>
      </c>
      <c r="BF31" s="495" t="e">
        <f t="shared" si="55"/>
        <v>#REF!</v>
      </c>
      <c r="BG31" s="490" t="e">
        <f t="shared" si="56"/>
        <v>#REF!</v>
      </c>
      <c r="BH31" s="496" t="e">
        <f t="shared" si="57"/>
        <v>#REF!</v>
      </c>
      <c r="BI31" s="497" t="e">
        <f t="shared" si="58"/>
        <v>#REF!</v>
      </c>
      <c r="BJ31" s="385" t="e">
        <f t="shared" si="59"/>
        <v>#REF!</v>
      </c>
      <c r="BK31" s="385" t="e">
        <f t="shared" si="60"/>
        <v>#REF!</v>
      </c>
      <c r="BL31" s="243" t="e">
        <f>IF((BA31-'Retail Pricing'!#REF!)&gt;=0," ",1)</f>
        <v>#REF!</v>
      </c>
      <c r="BM31" s="243" t="e">
        <f>IF((BB31-'Retail Pricing'!#REF!)&gt;=0," ",1)</f>
        <v>#REF!</v>
      </c>
      <c r="BN31" s="243" t="e">
        <f>IF((BC31-'Retail Pricing'!#REF!)&gt;=0," ",1)</f>
        <v>#REF!</v>
      </c>
      <c r="BO31" s="243" t="e">
        <f>IF((BD31-'Retail Pricing'!#REF!)&gt;=0," ",1)</f>
        <v>#REF!</v>
      </c>
      <c r="BP31" s="243" t="e">
        <f>IF((BE31-'Retail Pricing'!#REF!)&gt;=0," ",1)</f>
        <v>#REF!</v>
      </c>
      <c r="BQ31" s="243" t="e">
        <f>IF((BF31-'Retail Pricing'!#REF!)&gt;=0," ",1)</f>
        <v>#REF!</v>
      </c>
      <c r="BR31" s="243" t="e">
        <f>IF((BG31-'Retail Pricing'!#REF!)&gt;=0," ",1)</f>
        <v>#REF!</v>
      </c>
      <c r="BS31" s="243" t="e">
        <f>IF((BH31-'Retail Pricing'!#REF!)&gt;=0," ",1)</f>
        <v>#REF!</v>
      </c>
      <c r="BT31" s="243" t="e">
        <f>IF((BI31-'Retail Pricing'!#REF!)&gt;=0," ",1)</f>
        <v>#REF!</v>
      </c>
      <c r="BU31"/>
      <c r="BV31" s="442" t="e">
        <f t="shared" si="61"/>
        <v>#REF!</v>
      </c>
      <c r="BW31" s="244" t="e">
        <f t="shared" si="62"/>
        <v>#REF!</v>
      </c>
      <c r="BX31" s="244" t="e">
        <f t="shared" si="63"/>
        <v>#REF!</v>
      </c>
      <c r="BY31" s="244" t="e">
        <f t="shared" si="64"/>
        <v>#REF!</v>
      </c>
      <c r="BZ31" s="244" t="e">
        <f t="shared" si="65"/>
        <v>#REF!</v>
      </c>
      <c r="CA31" s="244" t="e">
        <f t="shared" si="66"/>
        <v>#REF!</v>
      </c>
      <c r="CB31" s="244" t="e">
        <f t="shared" si="67"/>
        <v>#REF!</v>
      </c>
      <c r="CC31" s="244" t="e">
        <f t="shared" si="68"/>
        <v>#REF!</v>
      </c>
      <c r="CD31" s="244" t="e">
        <f t="shared" si="69"/>
        <v>#REF!</v>
      </c>
      <c r="CE31" s="244" t="e">
        <f t="shared" si="70"/>
        <v>#REF!</v>
      </c>
      <c r="CF31" s="244" t="e">
        <f t="shared" si="71"/>
        <v>#REF!</v>
      </c>
      <c r="CG31" s="244" t="e">
        <f t="shared" si="72"/>
        <v>#REF!</v>
      </c>
      <c r="CH31" s="244" t="e">
        <f t="shared" si="73"/>
        <v>#REF!</v>
      </c>
      <c r="CI31" s="570"/>
      <c r="CJ31" s="578" t="e">
        <f t="shared" si="36"/>
        <v>#REF!</v>
      </c>
      <c r="CK31" s="578" t="e">
        <f t="shared" si="37"/>
        <v>#REF!</v>
      </c>
      <c r="CL31" s="578" t="e">
        <f t="shared" si="38"/>
        <v>#REF!</v>
      </c>
      <c r="CM31" s="578" t="e">
        <f t="shared" si="39"/>
        <v>#REF!</v>
      </c>
      <c r="CN31" s="578" t="e">
        <f t="shared" si="40"/>
        <v>#REF!</v>
      </c>
      <c r="CO31" s="578" t="e">
        <f t="shared" si="29"/>
        <v>#REF!</v>
      </c>
      <c r="CP31" s="578" t="e">
        <f t="shared" si="30"/>
        <v>#REF!</v>
      </c>
      <c r="CQ31" s="578" t="e">
        <f t="shared" si="31"/>
        <v>#REF!</v>
      </c>
      <c r="CR31" s="244"/>
      <c r="CS31" s="244"/>
      <c r="CT31" s="244"/>
      <c r="CU31" s="244"/>
      <c r="CV31" s="347"/>
      <c r="CW31" s="338" t="e">
        <f t="shared" si="45"/>
        <v>#REF!</v>
      </c>
      <c r="CX31" s="347"/>
      <c r="CY31" s="338" t="e">
        <f t="shared" si="46"/>
        <v>#REF!</v>
      </c>
      <c r="CZ31" s="347"/>
      <c r="DA31" s="338" t="e">
        <f t="shared" si="47"/>
        <v>#REF!</v>
      </c>
      <c r="DB31" s="347"/>
      <c r="DC31" s="338" t="e">
        <f t="shared" si="48"/>
        <v>#REF!</v>
      </c>
      <c r="DD31" s="347"/>
      <c r="DE31" s="338" t="e">
        <f t="shared" si="49"/>
        <v>#REF!</v>
      </c>
    </row>
    <row r="32" spans="1:109" s="19" customFormat="1" x14ac:dyDescent="0.2">
      <c r="A32" s="93" t="s">
        <v>521</v>
      </c>
      <c r="B32" s="53" t="s">
        <v>858</v>
      </c>
      <c r="C32" s="454" t="s">
        <v>1514</v>
      </c>
      <c r="D32" s="357" t="s">
        <v>130</v>
      </c>
      <c r="E32" s="326">
        <v>600</v>
      </c>
      <c r="F32" s="356" t="s">
        <v>323</v>
      </c>
      <c r="G32" s="713" t="e">
        <f>+'Retail Pricing'!#REF!</f>
        <v>#REF!</v>
      </c>
      <c r="H32" s="401" t="s">
        <v>949</v>
      </c>
      <c r="I32" s="89" t="e">
        <f>IF('Retail Pricing'!#REF!&gt;0,'Retail Pricing'!#REF!," ")</f>
        <v>#REF!</v>
      </c>
      <c r="J32" s="85" t="e">
        <f>'Retail Pricing'!#REF!</f>
        <v>#REF!</v>
      </c>
      <c r="K32" s="85" t="e">
        <f>'Retail Pricing'!#REF!</f>
        <v>#REF!</v>
      </c>
      <c r="L32" s="305" t="e">
        <f>IF('Retail Pricing'!#REF!&gt;0,'Retail Pricing'!#REF!," ")</f>
        <v>#REF!</v>
      </c>
      <c r="M32" s="226" t="e">
        <f t="shared" si="32"/>
        <v>#REF!</v>
      </c>
      <c r="N32" s="219" t="e">
        <f>'Retail Pricing'!#REF!</f>
        <v>#REF!</v>
      </c>
      <c r="O32" s="219" t="e">
        <f>'Retail Pricing'!#REF!</f>
        <v>#REF!</v>
      </c>
      <c r="P32" s="219"/>
      <c r="Q32" s="219" t="e">
        <f>'Retail Pricing'!#REF!</f>
        <v>#REF!</v>
      </c>
      <c r="R32" s="219" t="e">
        <f>IF('Retail Pricing'!#REF!&gt;0,'Retail Pricing'!#REF!," ")</f>
        <v>#REF!</v>
      </c>
      <c r="S32" s="219" t="e">
        <f>IF('Retail Pricing'!#REF!&gt;0,'Retail Pricing'!#REF!," ")</f>
        <v>#REF!</v>
      </c>
      <c r="T32" s="219">
        <v>4.2927999999999997</v>
      </c>
      <c r="U32" s="7" t="e">
        <f>IF(M32&gt;0,$U$1," ")</f>
        <v>#REF!</v>
      </c>
      <c r="V32" s="7">
        <v>2.8000000000000001E-2</v>
      </c>
      <c r="W32" s="491" t="s">
        <v>949</v>
      </c>
      <c r="X32" s="489" t="s">
        <v>949</v>
      </c>
      <c r="Y32" s="304" t="str">
        <f t="shared" si="2"/>
        <v xml:space="preserve"> </v>
      </c>
      <c r="Z32" s="428" t="s">
        <v>106</v>
      </c>
      <c r="AA32" s="492" t="s">
        <v>949</v>
      </c>
      <c r="AB32" s="493" t="s">
        <v>949</v>
      </c>
      <c r="AC32" s="489" t="s">
        <v>949</v>
      </c>
      <c r="AD32" s="14" t="str">
        <f t="shared" si="3"/>
        <v xml:space="preserve"> </v>
      </c>
      <c r="AE32" s="428" t="s">
        <v>106</v>
      </c>
      <c r="AF32" s="488" t="s">
        <v>949</v>
      </c>
      <c r="AG32" s="494" t="s">
        <v>949</v>
      </c>
      <c r="AH32" s="489" t="s">
        <v>949</v>
      </c>
      <c r="AI32" s="14" t="str">
        <f t="shared" si="4"/>
        <v xml:space="preserve"> </v>
      </c>
      <c r="AJ32" s="428" t="s">
        <v>106</v>
      </c>
      <c r="AK32" s="495" t="s">
        <v>949</v>
      </c>
      <c r="AL32" s="489"/>
      <c r="AM32" s="489" t="s">
        <v>949</v>
      </c>
      <c r="AN32" s="14" t="str">
        <f t="shared" si="5"/>
        <v xml:space="preserve"> </v>
      </c>
      <c r="AO32" s="428" t="s">
        <v>106</v>
      </c>
      <c r="AP32" s="490" t="s">
        <v>949</v>
      </c>
      <c r="AQ32" s="489" t="s">
        <v>949</v>
      </c>
      <c r="AR32" s="14" t="str">
        <f t="shared" si="6"/>
        <v xml:space="preserve"> </v>
      </c>
      <c r="AS32" s="428" t="s">
        <v>106</v>
      </c>
      <c r="AT32" s="496" t="s">
        <v>949</v>
      </c>
      <c r="AU32" s="497" t="s">
        <v>949</v>
      </c>
      <c r="AV32" s="288"/>
      <c r="AW32" s="498" t="s">
        <v>949</v>
      </c>
      <c r="AX32" s="499" t="s">
        <v>106</v>
      </c>
      <c r="AY32" s="499" t="s">
        <v>106</v>
      </c>
      <c r="AZ32" s="333"/>
      <c r="BA32" s="491" t="str">
        <f t="shared" si="50"/>
        <v>Holder</v>
      </c>
      <c r="BB32" s="492" t="str">
        <f t="shared" si="51"/>
        <v>Holder</v>
      </c>
      <c r="BC32" s="493" t="str">
        <f t="shared" si="52"/>
        <v>Holder</v>
      </c>
      <c r="BD32" s="488" t="str">
        <f t="shared" si="53"/>
        <v>Holder</v>
      </c>
      <c r="BE32" s="494" t="str">
        <f t="shared" si="54"/>
        <v>Holder</v>
      </c>
      <c r="BF32" s="495" t="str">
        <f t="shared" si="55"/>
        <v>Holder</v>
      </c>
      <c r="BG32" s="490" t="str">
        <f t="shared" si="56"/>
        <v>Holder</v>
      </c>
      <c r="BH32" s="496" t="str">
        <f t="shared" si="57"/>
        <v>Holder</v>
      </c>
      <c r="BI32" s="497" t="str">
        <f t="shared" si="58"/>
        <v>Holder</v>
      </c>
      <c r="BJ32" s="385" t="str">
        <f t="shared" si="59"/>
        <v>No</v>
      </c>
      <c r="BK32" s="385" t="str">
        <f t="shared" si="60"/>
        <v>No</v>
      </c>
      <c r="BL32" s="483" t="s">
        <v>1376</v>
      </c>
      <c r="BM32" s="482"/>
      <c r="BN32" s="482"/>
      <c r="BO32" s="482"/>
      <c r="BP32" s="482"/>
      <c r="BQ32" s="482"/>
      <c r="BR32" s="482"/>
      <c r="BS32" s="482"/>
      <c r="BT32" s="482"/>
      <c r="BU32" s="67"/>
      <c r="BV32" s="442" t="str">
        <f t="shared" si="61"/>
        <v xml:space="preserve"> </v>
      </c>
      <c r="BW32" s="244" t="str">
        <f t="shared" si="62"/>
        <v xml:space="preserve"> </v>
      </c>
      <c r="BX32" s="244" t="str">
        <f t="shared" si="63"/>
        <v xml:space="preserve"> </v>
      </c>
      <c r="BY32" s="244" t="str">
        <f t="shared" si="64"/>
        <v xml:space="preserve"> </v>
      </c>
      <c r="BZ32" s="244" t="str">
        <f t="shared" si="65"/>
        <v xml:space="preserve"> </v>
      </c>
      <c r="CA32" s="244" t="str">
        <f t="shared" si="66"/>
        <v xml:space="preserve"> </v>
      </c>
      <c r="CB32" s="244" t="str">
        <f t="shared" si="67"/>
        <v xml:space="preserve"> </v>
      </c>
      <c r="CC32" s="244" t="str">
        <f t="shared" si="68"/>
        <v xml:space="preserve"> </v>
      </c>
      <c r="CD32" s="244" t="str">
        <f t="shared" si="69"/>
        <v xml:space="preserve"> </v>
      </c>
      <c r="CE32" s="244" t="str">
        <f t="shared" si="70"/>
        <v xml:space="preserve"> </v>
      </c>
      <c r="CF32" s="244" t="str">
        <f t="shared" si="71"/>
        <v xml:space="preserve"> </v>
      </c>
      <c r="CG32" s="244" t="str">
        <f t="shared" si="72"/>
        <v xml:space="preserve"> </v>
      </c>
      <c r="CH32" s="244" t="str">
        <f t="shared" si="73"/>
        <v xml:space="preserve"> </v>
      </c>
      <c r="CI32" s="570"/>
      <c r="CJ32" s="578" t="str">
        <f t="shared" si="36"/>
        <v xml:space="preserve"> </v>
      </c>
      <c r="CK32" s="578" t="str">
        <f t="shared" si="37"/>
        <v xml:space="preserve"> </v>
      </c>
      <c r="CL32" s="578" t="str">
        <f t="shared" si="38"/>
        <v xml:space="preserve"> </v>
      </c>
      <c r="CM32" s="578" t="str">
        <f t="shared" si="39"/>
        <v xml:space="preserve"> </v>
      </c>
      <c r="CN32" s="578" t="str">
        <f t="shared" si="40"/>
        <v xml:space="preserve"> </v>
      </c>
      <c r="CO32" s="578" t="str">
        <f t="shared" si="29"/>
        <v xml:space="preserve"> </v>
      </c>
      <c r="CP32" s="578" t="str">
        <f t="shared" si="30"/>
        <v xml:space="preserve"> </v>
      </c>
      <c r="CQ32" s="578" t="str">
        <f t="shared" si="31"/>
        <v xml:space="preserve"> </v>
      </c>
      <c r="CR32" s="244"/>
      <c r="CS32" s="244"/>
      <c r="CT32" s="244"/>
      <c r="CU32" s="244"/>
      <c r="CV32" s="347"/>
      <c r="CW32" s="338" t="str">
        <f t="shared" si="45"/>
        <v xml:space="preserve"> </v>
      </c>
      <c r="CX32" s="347"/>
      <c r="CY32" s="338" t="str">
        <f t="shared" si="46"/>
        <v xml:space="preserve"> </v>
      </c>
      <c r="CZ32" s="347"/>
      <c r="DA32" s="338" t="str">
        <f t="shared" si="47"/>
        <v xml:space="preserve"> </v>
      </c>
      <c r="DB32" s="347"/>
      <c r="DC32" s="338" t="str">
        <f t="shared" si="48"/>
        <v xml:space="preserve"> </v>
      </c>
      <c r="DD32" s="347"/>
      <c r="DE32" s="338" t="str">
        <f t="shared" si="49"/>
        <v xml:space="preserve"> </v>
      </c>
    </row>
    <row r="33" spans="1:109" s="19" customFormat="1" x14ac:dyDescent="0.2">
      <c r="A33" s="93" t="s">
        <v>521</v>
      </c>
      <c r="B33" s="53" t="s">
        <v>1191</v>
      </c>
      <c r="C33" s="454"/>
      <c r="D33" s="357" t="s">
        <v>130</v>
      </c>
      <c r="E33" s="326">
        <v>24</v>
      </c>
      <c r="F33" s="400" t="s">
        <v>1031</v>
      </c>
      <c r="G33" s="713" t="e">
        <f>+'Retail Pricing'!#REF!</f>
        <v>#REF!</v>
      </c>
      <c r="H33" s="40" t="s">
        <v>949</v>
      </c>
      <c r="I33" s="89" t="e">
        <f>IF('Retail Pricing'!#REF!&gt;0,'Retail Pricing'!#REF!," ")</f>
        <v>#REF!</v>
      </c>
      <c r="J33" s="85" t="e">
        <f>'Retail Pricing'!#REF!</f>
        <v>#REF!</v>
      </c>
      <c r="K33" s="85" t="e">
        <f>'Retail Pricing'!#REF!</f>
        <v>#REF!</v>
      </c>
      <c r="L33" s="305" t="e">
        <f>IF('Retail Pricing'!#REF!&gt;0,'Retail Pricing'!#REF!," ")</f>
        <v>#REF!</v>
      </c>
      <c r="M33" s="226" t="e">
        <f t="shared" si="32"/>
        <v>#REF!</v>
      </c>
      <c r="N33" s="219" t="e">
        <f>IF('Retail Pricing'!#REF!&gt;0,'Retail Pricing'!#REF!," ")</f>
        <v>#REF!</v>
      </c>
      <c r="O33" s="219" t="e">
        <f>IF('Retail Pricing'!#REF!&gt;0,'Retail Pricing'!#REF!," ")</f>
        <v>#REF!</v>
      </c>
      <c r="P33" s="219"/>
      <c r="Q33" s="219" t="e">
        <f>IF('Retail Pricing'!#REF!&gt;0,'Retail Pricing'!#REF!," ")</f>
        <v>#REF!</v>
      </c>
      <c r="R33" s="219" t="e">
        <f>IF('Retail Pricing'!#REF!&gt;0,'Retail Pricing'!#REF!," ")</f>
        <v>#REF!</v>
      </c>
      <c r="S33" s="219" t="e">
        <f>IF('Retail Pricing'!#REF!&gt;0,'Retail Pricing'!#REF!," ")</f>
        <v>#REF!</v>
      </c>
      <c r="T33" s="219">
        <v>6.8220299999999998</v>
      </c>
      <c r="U33" s="7" t="e">
        <f>IF(M33&gt;0,$U$1," ")</f>
        <v>#REF!</v>
      </c>
      <c r="V33" s="7">
        <v>5.0000000000000001E-3</v>
      </c>
      <c r="W33" s="491" t="s">
        <v>949</v>
      </c>
      <c r="X33" s="489" t="s">
        <v>949</v>
      </c>
      <c r="Y33" s="304" t="str">
        <f t="shared" si="2"/>
        <v xml:space="preserve"> </v>
      </c>
      <c r="Z33" s="428" t="s">
        <v>106</v>
      </c>
      <c r="AA33" s="492" t="s">
        <v>949</v>
      </c>
      <c r="AB33" s="493" t="s">
        <v>949</v>
      </c>
      <c r="AC33" s="489" t="s">
        <v>949</v>
      </c>
      <c r="AD33" s="14" t="str">
        <f t="shared" si="3"/>
        <v xml:space="preserve"> </v>
      </c>
      <c r="AE33" s="428" t="s">
        <v>106</v>
      </c>
      <c r="AF33" s="488" t="s">
        <v>949</v>
      </c>
      <c r="AG33" s="494" t="s">
        <v>949</v>
      </c>
      <c r="AH33" s="489" t="s">
        <v>949</v>
      </c>
      <c r="AI33" s="14" t="str">
        <f t="shared" si="4"/>
        <v xml:space="preserve"> </v>
      </c>
      <c r="AJ33" s="428" t="s">
        <v>106</v>
      </c>
      <c r="AK33" s="495" t="s">
        <v>949</v>
      </c>
      <c r="AL33" s="489"/>
      <c r="AM33" s="489" t="s">
        <v>949</v>
      </c>
      <c r="AN33" s="14" t="str">
        <f t="shared" si="5"/>
        <v xml:space="preserve"> </v>
      </c>
      <c r="AO33" s="428" t="s">
        <v>106</v>
      </c>
      <c r="AP33" s="490" t="s">
        <v>949</v>
      </c>
      <c r="AQ33" s="489" t="s">
        <v>949</v>
      </c>
      <c r="AR33" s="14" t="str">
        <f t="shared" si="6"/>
        <v xml:space="preserve"> </v>
      </c>
      <c r="AS33" s="428" t="s">
        <v>106</v>
      </c>
      <c r="AT33" s="496" t="s">
        <v>949</v>
      </c>
      <c r="AU33" s="497" t="s">
        <v>949</v>
      </c>
      <c r="AV33" s="288"/>
      <c r="AW33" s="498" t="s">
        <v>949</v>
      </c>
      <c r="AX33" s="499" t="s">
        <v>106</v>
      </c>
      <c r="AY33" s="499" t="s">
        <v>106</v>
      </c>
      <c r="AZ33" s="333"/>
      <c r="BA33" s="491" t="str">
        <f t="shared" si="50"/>
        <v>Holder</v>
      </c>
      <c r="BB33" s="492" t="str">
        <f t="shared" si="51"/>
        <v>Holder</v>
      </c>
      <c r="BC33" s="493" t="str">
        <f t="shared" si="52"/>
        <v>Holder</v>
      </c>
      <c r="BD33" s="488" t="str">
        <f t="shared" si="53"/>
        <v>Holder</v>
      </c>
      <c r="BE33" s="494" t="str">
        <f t="shared" si="54"/>
        <v>Holder</v>
      </c>
      <c r="BF33" s="495" t="str">
        <f t="shared" si="55"/>
        <v>Holder</v>
      </c>
      <c r="BG33" s="490" t="str">
        <f t="shared" si="56"/>
        <v>Holder</v>
      </c>
      <c r="BH33" s="496" t="str">
        <f t="shared" si="57"/>
        <v>Holder</v>
      </c>
      <c r="BI33" s="497" t="str">
        <f t="shared" si="58"/>
        <v>Holder</v>
      </c>
      <c r="BJ33" s="385" t="str">
        <f t="shared" si="59"/>
        <v>No</v>
      </c>
      <c r="BK33" s="385" t="str">
        <f t="shared" si="60"/>
        <v>No</v>
      </c>
      <c r="BL33" s="483" t="s">
        <v>1376</v>
      </c>
      <c r="BM33" s="482"/>
      <c r="BN33" s="482"/>
      <c r="BO33" s="482"/>
      <c r="BP33" s="482"/>
      <c r="BQ33" s="482"/>
      <c r="BR33" s="482"/>
      <c r="BS33" s="482"/>
      <c r="BT33" s="482"/>
      <c r="BU33" s="67"/>
      <c r="BV33" s="442" t="str">
        <f t="shared" si="61"/>
        <v xml:space="preserve"> </v>
      </c>
      <c r="BW33" s="244" t="str">
        <f t="shared" si="62"/>
        <v xml:space="preserve"> </v>
      </c>
      <c r="BX33" s="244" t="str">
        <f t="shared" si="63"/>
        <v xml:space="preserve"> </v>
      </c>
      <c r="BY33" s="244" t="str">
        <f t="shared" si="64"/>
        <v xml:space="preserve"> </v>
      </c>
      <c r="BZ33" s="244" t="str">
        <f t="shared" si="65"/>
        <v xml:space="preserve"> </v>
      </c>
      <c r="CA33" s="244" t="str">
        <f t="shared" si="66"/>
        <v xml:space="preserve"> </v>
      </c>
      <c r="CB33" s="244" t="str">
        <f t="shared" si="67"/>
        <v xml:space="preserve"> </v>
      </c>
      <c r="CC33" s="244" t="str">
        <f t="shared" si="68"/>
        <v xml:space="preserve"> </v>
      </c>
      <c r="CD33" s="244" t="str">
        <f t="shared" si="69"/>
        <v xml:space="preserve"> </v>
      </c>
      <c r="CE33" s="244" t="str">
        <f t="shared" si="70"/>
        <v xml:space="preserve"> </v>
      </c>
      <c r="CF33" s="244" t="str">
        <f t="shared" si="71"/>
        <v xml:space="preserve"> </v>
      </c>
      <c r="CG33" s="244" t="str">
        <f t="shared" si="72"/>
        <v xml:space="preserve"> </v>
      </c>
      <c r="CH33" s="244" t="str">
        <f t="shared" si="73"/>
        <v xml:space="preserve"> </v>
      </c>
      <c r="CI33" s="570"/>
      <c r="CJ33" s="578" t="str">
        <f t="shared" si="36"/>
        <v xml:space="preserve"> </v>
      </c>
      <c r="CK33" s="578" t="str">
        <f t="shared" si="37"/>
        <v xml:space="preserve"> </v>
      </c>
      <c r="CL33" s="578" t="str">
        <f t="shared" si="38"/>
        <v xml:space="preserve"> </v>
      </c>
      <c r="CM33" s="578" t="str">
        <f t="shared" si="39"/>
        <v xml:space="preserve"> </v>
      </c>
      <c r="CN33" s="578" t="str">
        <f t="shared" si="40"/>
        <v xml:space="preserve"> </v>
      </c>
      <c r="CO33" s="578" t="str">
        <f t="shared" si="29"/>
        <v xml:space="preserve"> </v>
      </c>
      <c r="CP33" s="578" t="str">
        <f t="shared" si="30"/>
        <v xml:space="preserve"> </v>
      </c>
      <c r="CQ33" s="578" t="str">
        <f t="shared" si="31"/>
        <v xml:space="preserve"> </v>
      </c>
      <c r="CR33" s="244"/>
      <c r="CS33" s="244"/>
      <c r="CT33" s="244"/>
      <c r="CU33" s="244"/>
      <c r="CV33" s="347"/>
      <c r="CW33" s="338" t="str">
        <f t="shared" si="45"/>
        <v xml:space="preserve"> </v>
      </c>
      <c r="CX33" s="347"/>
      <c r="CY33" s="338" t="str">
        <f t="shared" si="46"/>
        <v xml:space="preserve"> </v>
      </c>
      <c r="CZ33" s="347"/>
      <c r="DA33" s="338" t="str">
        <f t="shared" si="47"/>
        <v xml:space="preserve"> </v>
      </c>
      <c r="DB33" s="347"/>
      <c r="DC33" s="338" t="str">
        <f t="shared" si="48"/>
        <v xml:space="preserve"> </v>
      </c>
      <c r="DD33" s="347"/>
      <c r="DE33" s="338" t="str">
        <f t="shared" si="49"/>
        <v xml:space="preserve"> </v>
      </c>
    </row>
    <row r="34" spans="1:109" s="19" customFormat="1" x14ac:dyDescent="0.2">
      <c r="A34" s="93" t="s">
        <v>521</v>
      </c>
      <c r="B34" s="70" t="s">
        <v>1191</v>
      </c>
      <c r="C34" s="454"/>
      <c r="D34" s="357" t="s">
        <v>130</v>
      </c>
      <c r="E34" s="326">
        <v>24</v>
      </c>
      <c r="F34" s="552" t="s">
        <v>1031</v>
      </c>
      <c r="G34" s="713" t="e">
        <f>+'Retail Pricing'!#REF!</f>
        <v>#REF!</v>
      </c>
      <c r="H34" s="39" t="s">
        <v>1045</v>
      </c>
      <c r="I34" s="89" t="e">
        <f>IF('Retail Pricing'!#REF!&gt;0,'Retail Pricing'!#REF!," ")</f>
        <v>#REF!</v>
      </c>
      <c r="J34" s="85" t="e">
        <f>'Retail Pricing'!#REF!</f>
        <v>#REF!</v>
      </c>
      <c r="K34" s="85" t="e">
        <f>'Retail Pricing'!#REF!</f>
        <v>#REF!</v>
      </c>
      <c r="L34" s="305" t="e">
        <f>IF('Retail Pricing'!#REF!&gt;0,'Retail Pricing'!#REF!," ")</f>
        <v>#REF!</v>
      </c>
      <c r="M34" s="226" t="e">
        <f t="shared" si="32"/>
        <v>#REF!</v>
      </c>
      <c r="N34" s="219" t="e">
        <f>IF('Retail Pricing'!#REF!&gt;0,'Retail Pricing'!#REF!," ")</f>
        <v>#REF!</v>
      </c>
      <c r="O34" s="219" t="e">
        <f>IF('Retail Pricing'!#REF!&gt;0,'Retail Pricing'!#REF!," ")</f>
        <v>#REF!</v>
      </c>
      <c r="P34" s="219"/>
      <c r="Q34" s="219" t="e">
        <f>IF('Retail Pricing'!#REF!&gt;0,'Retail Pricing'!#REF!," ")</f>
        <v>#REF!</v>
      </c>
      <c r="R34" s="219" t="e">
        <f>IF('Retail Pricing'!#REF!&gt;0,'Retail Pricing'!#REF!," ")</f>
        <v>#REF!</v>
      </c>
      <c r="S34" s="219" t="e">
        <f>IF('Retail Pricing'!#REF!&gt;0,'Retail Pricing'!#REF!," ")</f>
        <v>#REF!</v>
      </c>
      <c r="T34" s="219">
        <v>6.8220299999999998</v>
      </c>
      <c r="U34" s="7" t="e">
        <f>IF(M34&gt;0,$U$1," ")</f>
        <v>#REF!</v>
      </c>
      <c r="V34" s="7">
        <v>5.0000000000000001E-3</v>
      </c>
      <c r="W34" s="491" t="e">
        <f>'Retail Pricing'!#REF!</f>
        <v>#REF!</v>
      </c>
      <c r="X34" s="489">
        <v>13.5</v>
      </c>
      <c r="Y34" s="304" t="e">
        <f t="shared" si="2"/>
        <v>#REF!</v>
      </c>
      <c r="Z34" s="428">
        <v>0.39</v>
      </c>
      <c r="AA34" s="492">
        <v>16.05</v>
      </c>
      <c r="AB34" s="493" t="e">
        <f>'Retail Pricing'!#REF!</f>
        <v>#REF!</v>
      </c>
      <c r="AC34" s="489">
        <v>12.15</v>
      </c>
      <c r="AD34" s="14" t="e">
        <f t="shared" si="3"/>
        <v>#REF!</v>
      </c>
      <c r="AE34" s="428">
        <v>0.32</v>
      </c>
      <c r="AF34" s="488">
        <v>14.7</v>
      </c>
      <c r="AG34" s="494" t="e">
        <f>'Retail Pricing'!#REF!</f>
        <v>#REF!</v>
      </c>
      <c r="AH34" s="489">
        <v>11.5</v>
      </c>
      <c r="AI34" s="14" t="e">
        <f t="shared" si="4"/>
        <v>#REF!</v>
      </c>
      <c r="AJ34" s="428">
        <v>0.28000000000000003</v>
      </c>
      <c r="AK34" s="495" t="e">
        <f>'Retail Pricing'!#REF!</f>
        <v>#REF!</v>
      </c>
      <c r="AL34" s="489"/>
      <c r="AM34" s="489">
        <v>11</v>
      </c>
      <c r="AN34" s="14" t="e">
        <f t="shared" si="5"/>
        <v>#REF!</v>
      </c>
      <c r="AO34" s="428">
        <v>0.27</v>
      </c>
      <c r="AP34" s="490" t="e">
        <f>'Retail Pricing'!#REF!</f>
        <v>#REF!</v>
      </c>
      <c r="AQ34" s="489">
        <v>11</v>
      </c>
      <c r="AR34" s="14" t="e">
        <f t="shared" si="6"/>
        <v>#REF!</v>
      </c>
      <c r="AS34" s="428">
        <v>0.25</v>
      </c>
      <c r="AT34" s="496">
        <v>13.5</v>
      </c>
      <c r="AU34" s="497" t="e">
        <f>'Retail Pricing'!#REF!</f>
        <v>#REF!</v>
      </c>
      <c r="AV34" s="288"/>
      <c r="AW34" s="498" t="e">
        <f>IF(W34&gt;0,ROUND((W34*1.3)/0.05,0)*0.05," ")</f>
        <v>#REF!</v>
      </c>
      <c r="AX34" s="499" t="e">
        <f>AP34</f>
        <v>#REF!</v>
      </c>
      <c r="AY34" s="499">
        <v>6.25</v>
      </c>
      <c r="AZ34" s="333"/>
      <c r="BA34" s="491" t="e">
        <f t="shared" si="50"/>
        <v>#REF!</v>
      </c>
      <c r="BB34" s="492">
        <f t="shared" si="51"/>
        <v>16.05</v>
      </c>
      <c r="BC34" s="493" t="e">
        <f t="shared" si="52"/>
        <v>#REF!</v>
      </c>
      <c r="BD34" s="488">
        <f t="shared" si="53"/>
        <v>14.7</v>
      </c>
      <c r="BE34" s="494" t="e">
        <f t="shared" si="54"/>
        <v>#REF!</v>
      </c>
      <c r="BF34" s="495" t="e">
        <f t="shared" si="55"/>
        <v>#REF!</v>
      </c>
      <c r="BG34" s="490" t="e">
        <f t="shared" si="56"/>
        <v>#REF!</v>
      </c>
      <c r="BH34" s="496">
        <f t="shared" si="57"/>
        <v>13.5</v>
      </c>
      <c r="BI34" s="497" t="e">
        <f t="shared" si="58"/>
        <v>#REF!</v>
      </c>
      <c r="BJ34" s="385" t="e">
        <f t="shared" si="59"/>
        <v>#REF!</v>
      </c>
      <c r="BK34" s="385" t="e">
        <f t="shared" si="60"/>
        <v>#REF!</v>
      </c>
      <c r="BL34" s="243" t="e">
        <f>IF((BA34-'Retail Pricing'!#REF!)&gt;=0," ",1)</f>
        <v>#REF!</v>
      </c>
      <c r="BM34" s="243" t="e">
        <f>IF((BB34-'Retail Pricing'!#REF!)&gt;=0," ",1)</f>
        <v>#REF!</v>
      </c>
      <c r="BN34" s="243" t="e">
        <f>IF((BC34-'Retail Pricing'!#REF!)&gt;=0," ",1)</f>
        <v>#REF!</v>
      </c>
      <c r="BO34" s="243" t="str">
        <f>IF((BD34-'Retail Pricing'!F373)&gt;=0," ",1)</f>
        <v xml:space="preserve"> </v>
      </c>
      <c r="BP34" s="243" t="e">
        <f>IF((BE34-'Retail Pricing'!#REF!)&gt;=0," ",1)</f>
        <v>#REF!</v>
      </c>
      <c r="BQ34" s="243" t="e">
        <f>IF((BF34-'Retail Pricing'!#REF!)&gt;=0," ",1)</f>
        <v>#REF!</v>
      </c>
      <c r="BR34" s="243" t="e">
        <f>IF((BG34-'Retail Pricing'!#REF!)&gt;=0," ",1)</f>
        <v>#REF!</v>
      </c>
      <c r="BS34" s="243" t="e">
        <f>IF((BH34-'Retail Pricing'!#REF!)&gt;=0," ",1)</f>
        <v>#REF!</v>
      </c>
      <c r="BT34" s="243" t="e">
        <f>IF((BI34-'Retail Pricing'!#REF!)&gt;=0," ",1)</f>
        <v>#REF!</v>
      </c>
      <c r="BU34" s="67"/>
      <c r="BV34" s="442" t="e">
        <f t="shared" si="61"/>
        <v>#REF!</v>
      </c>
      <c r="BW34" s="244" t="e">
        <f t="shared" si="62"/>
        <v>#REF!</v>
      </c>
      <c r="BX34" s="244" t="e">
        <f t="shared" si="63"/>
        <v>#REF!</v>
      </c>
      <c r="BY34" s="244" t="e">
        <f t="shared" si="64"/>
        <v>#REF!</v>
      </c>
      <c r="BZ34" s="244" t="e">
        <f t="shared" si="65"/>
        <v>#REF!</v>
      </c>
      <c r="CA34" s="244" t="e">
        <f t="shared" si="66"/>
        <v>#REF!</v>
      </c>
      <c r="CB34" s="244" t="e">
        <f t="shared" si="67"/>
        <v>#REF!</v>
      </c>
      <c r="CC34" s="244" t="e">
        <f t="shared" si="68"/>
        <v>#REF!</v>
      </c>
      <c r="CD34" s="244" t="e">
        <f t="shared" si="69"/>
        <v>#REF!</v>
      </c>
      <c r="CE34" s="244" t="e">
        <f t="shared" si="70"/>
        <v>#REF!</v>
      </c>
      <c r="CF34" s="244" t="e">
        <f t="shared" si="71"/>
        <v>#REF!</v>
      </c>
      <c r="CG34" s="244" t="e">
        <f t="shared" si="72"/>
        <v>#REF!</v>
      </c>
      <c r="CH34" s="244" t="e">
        <f t="shared" si="73"/>
        <v>#REF!</v>
      </c>
      <c r="CI34" s="570"/>
      <c r="CJ34" s="578" t="e">
        <f t="shared" si="36"/>
        <v>#REF!</v>
      </c>
      <c r="CK34" s="578" t="e">
        <f t="shared" si="37"/>
        <v>#REF!</v>
      </c>
      <c r="CL34" s="578" t="e">
        <f t="shared" si="38"/>
        <v>#REF!</v>
      </c>
      <c r="CM34" s="578" t="e">
        <f t="shared" si="39"/>
        <v>#REF!</v>
      </c>
      <c r="CN34" s="578" t="e">
        <f t="shared" si="40"/>
        <v>#REF!</v>
      </c>
      <c r="CO34" s="578" t="e">
        <f t="shared" si="29"/>
        <v>#REF!</v>
      </c>
      <c r="CP34" s="578" t="e">
        <f t="shared" si="30"/>
        <v>#REF!</v>
      </c>
      <c r="CQ34" s="578" t="e">
        <f t="shared" si="31"/>
        <v>#REF!</v>
      </c>
      <c r="CR34" s="244"/>
      <c r="CS34" s="244"/>
      <c r="CT34" s="244"/>
      <c r="CU34" s="244"/>
      <c r="CV34" s="347"/>
      <c r="CW34" s="338" t="e">
        <f t="shared" si="45"/>
        <v>#REF!</v>
      </c>
      <c r="CX34" s="347"/>
      <c r="CY34" s="338" t="e">
        <f t="shared" si="46"/>
        <v>#REF!</v>
      </c>
      <c r="CZ34" s="347"/>
      <c r="DA34" s="338" t="e">
        <f t="shared" si="47"/>
        <v>#REF!</v>
      </c>
      <c r="DB34" s="347"/>
      <c r="DC34" s="338" t="e">
        <f t="shared" si="48"/>
        <v>#REF!</v>
      </c>
      <c r="DD34" s="347"/>
      <c r="DE34" s="338" t="e">
        <f t="shared" si="49"/>
        <v>#REF!</v>
      </c>
    </row>
    <row r="35" spans="1:109" s="203" customFormat="1" ht="12.75" x14ac:dyDescent="0.2">
      <c r="A35" s="396" t="s">
        <v>491</v>
      </c>
      <c r="B35" s="397" t="s">
        <v>716</v>
      </c>
      <c r="C35" s="398"/>
      <c r="D35" s="398"/>
      <c r="E35" s="398"/>
      <c r="F35" s="418"/>
      <c r="G35" s="713" t="e">
        <f>+'Retail Pricing'!#REF!</f>
        <v>#REF!</v>
      </c>
      <c r="H35" s="199"/>
      <c r="I35" s="199"/>
      <c r="J35" s="199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201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576"/>
      <c r="CJ35" s="578" t="str">
        <f t="shared" si="36"/>
        <v xml:space="preserve"> </v>
      </c>
      <c r="CK35" s="578" t="str">
        <f t="shared" si="37"/>
        <v xml:space="preserve"> </v>
      </c>
      <c r="CL35" s="578" t="str">
        <f t="shared" si="38"/>
        <v xml:space="preserve"> </v>
      </c>
      <c r="CM35" s="578" t="str">
        <f t="shared" si="39"/>
        <v xml:space="preserve"> </v>
      </c>
      <c r="CN35" s="578" t="str">
        <f t="shared" si="40"/>
        <v xml:space="preserve"> </v>
      </c>
      <c r="CO35" s="578" t="str">
        <f t="shared" si="29"/>
        <v xml:space="preserve"> </v>
      </c>
      <c r="CP35" s="578" t="str">
        <f t="shared" si="30"/>
        <v xml:space="preserve"> </v>
      </c>
      <c r="CQ35" s="578" t="str">
        <f t="shared" si="31"/>
        <v xml:space="preserve"> </v>
      </c>
      <c r="CR35" s="199"/>
      <c r="CS35" s="199"/>
      <c r="CT35" s="199"/>
      <c r="CU35" s="199"/>
      <c r="CV35" s="199"/>
      <c r="CW35" s="338" t="str">
        <f t="shared" si="45"/>
        <v xml:space="preserve"> </v>
      </c>
      <c r="CX35" s="199"/>
      <c r="CY35" s="338" t="str">
        <f t="shared" si="46"/>
        <v xml:space="preserve"> </v>
      </c>
      <c r="CZ35" s="199"/>
      <c r="DA35" s="338" t="str">
        <f t="shared" si="47"/>
        <v xml:space="preserve"> </v>
      </c>
      <c r="DB35" s="199"/>
      <c r="DC35" s="338" t="str">
        <f t="shared" si="48"/>
        <v xml:space="preserve"> </v>
      </c>
      <c r="DD35" s="199"/>
      <c r="DE35" s="338" t="str">
        <f t="shared" si="49"/>
        <v xml:space="preserve"> </v>
      </c>
    </row>
    <row r="36" spans="1:109" x14ac:dyDescent="0.2">
      <c r="A36" s="328" t="s">
        <v>522</v>
      </c>
      <c r="B36" s="53" t="s">
        <v>250</v>
      </c>
      <c r="C36" s="454" t="s">
        <v>1515</v>
      </c>
      <c r="D36" s="403" t="s">
        <v>256</v>
      </c>
      <c r="E36" s="326">
        <v>150</v>
      </c>
      <c r="F36" s="553" t="s">
        <v>334</v>
      </c>
      <c r="G36" s="713" t="e">
        <f>+'Retail Pricing'!#REF!</f>
        <v>#REF!</v>
      </c>
      <c r="H36" s="40" t="s">
        <v>131</v>
      </c>
      <c r="I36" s="89" t="e">
        <f>IF('Retail Pricing'!#REF!&gt;0,'Retail Pricing'!#REF!," ")</f>
        <v>#REF!</v>
      </c>
      <c r="J36" s="85" t="e">
        <f>'Retail Pricing'!#REF!</f>
        <v>#REF!</v>
      </c>
      <c r="K36" s="85" t="e">
        <f>'Retail Pricing'!#REF!</f>
        <v>#REF!</v>
      </c>
      <c r="L36" s="305" t="e">
        <f>IF('Retail Pricing'!#REF!&gt;0,'Retail Pricing'!#REF!," ")</f>
        <v>#REF!</v>
      </c>
      <c r="M36" s="226" t="e">
        <f t="shared" si="32"/>
        <v>#REF!</v>
      </c>
      <c r="N36" s="222">
        <v>8.3680000000000004E-2</v>
      </c>
      <c r="O36" s="222"/>
      <c r="P36" s="222"/>
      <c r="Q36" s="222"/>
      <c r="R36" s="219" t="e">
        <f>IF('Retail Pricing'!#REF!&gt;0,'Retail Pricing'!#REF!," ")</f>
        <v>#REF!</v>
      </c>
      <c r="S36" s="219" t="e">
        <f>IF('Retail Pricing'!#REF!&gt;0,'Retail Pricing'!#REF!," ")</f>
        <v>#REF!</v>
      </c>
      <c r="T36" s="219">
        <v>8.2089999999999996E-2</v>
      </c>
      <c r="U36" s="7" t="e">
        <f t="shared" ref="U36:U51" si="74">IF(M36&gt;0,$U$1," ")</f>
        <v>#REF!</v>
      </c>
      <c r="V36" s="7">
        <v>1.9E-2</v>
      </c>
      <c r="W36" s="491" t="e">
        <f>ROUND(('Retail Pricing'!#REF!/(1-0.09))/0.05,0)*0.05</f>
        <v>#REF!</v>
      </c>
      <c r="X36" s="489">
        <v>1.1000000000000001</v>
      </c>
      <c r="Y36" s="304" t="e">
        <f t="shared" si="2"/>
        <v>#REF!</v>
      </c>
      <c r="Z36" s="428">
        <v>0.91</v>
      </c>
      <c r="AA36" s="492">
        <v>1.25</v>
      </c>
      <c r="AB36" s="493" t="e">
        <f>ROUND(('Retail Pricing'!#REF!/(1-0.09))/0.05,0)*0.05</f>
        <v>#REF!</v>
      </c>
      <c r="AC36" s="489">
        <v>1.05</v>
      </c>
      <c r="AD36" s="14" t="e">
        <f t="shared" si="3"/>
        <v>#REF!</v>
      </c>
      <c r="AE36" s="428">
        <v>0.9</v>
      </c>
      <c r="AF36" s="488">
        <v>1.2</v>
      </c>
      <c r="AG36" s="494" t="e">
        <f>ROUND(('Retail Pricing'!#REF!/(1-0.09))/0.05,0)*0.05</f>
        <v>#REF!</v>
      </c>
      <c r="AH36" s="489">
        <v>0.8</v>
      </c>
      <c r="AI36" s="14" t="e">
        <f t="shared" si="4"/>
        <v>#REF!</v>
      </c>
      <c r="AJ36" s="428">
        <v>0.88</v>
      </c>
      <c r="AK36" s="495" t="e">
        <f>ROUND(('Retail Pricing'!#REF!/(1-0.09))/0.05,0)*0.05</f>
        <v>#REF!</v>
      </c>
      <c r="AL36" s="489"/>
      <c r="AM36" s="489">
        <v>0.75</v>
      </c>
      <c r="AN36" s="14" t="e">
        <f t="shared" si="5"/>
        <v>#REF!</v>
      </c>
      <c r="AO36" s="428">
        <v>0.88</v>
      </c>
      <c r="AP36" s="490" t="e">
        <f>ROUND(('Retail Pricing'!#REF!/(1-0.09))/0.05,0)*0.05</f>
        <v>#REF!</v>
      </c>
      <c r="AQ36" s="489">
        <v>0.75</v>
      </c>
      <c r="AR36" s="14" t="e">
        <f t="shared" si="6"/>
        <v>#REF!</v>
      </c>
      <c r="AS36" s="428">
        <v>0.87</v>
      </c>
      <c r="AT36" s="496">
        <v>0.9</v>
      </c>
      <c r="AU36" s="497">
        <v>4.99</v>
      </c>
      <c r="AV36" s="288"/>
      <c r="AW36" s="498" t="e">
        <f>IF(W36&gt;0,ROUND((W36*1.3)/0.05,0)*0.05," ")</f>
        <v>#REF!</v>
      </c>
      <c r="AX36" s="499" t="e">
        <f>AP36</f>
        <v>#REF!</v>
      </c>
      <c r="AY36" s="499">
        <v>0.5</v>
      </c>
      <c r="AZ36" s="333"/>
      <c r="BA36" s="491" t="e">
        <f t="shared" ref="BA36:BA70" si="75">IF($A36&lt;&gt;" ",$W36," ")</f>
        <v>#REF!</v>
      </c>
      <c r="BB36" s="492">
        <f t="shared" ref="BB36:BB70" si="76">IF($A36&lt;&gt;" ",$AA36," ")</f>
        <v>1.25</v>
      </c>
      <c r="BC36" s="493" t="e">
        <f t="shared" ref="BC36:BC70" si="77">IF($A36&lt;&gt;" ",$AB36," ")</f>
        <v>#REF!</v>
      </c>
      <c r="BD36" s="488">
        <f t="shared" ref="BD36:BD70" si="78">IF($A36&lt;&gt;" ",$AF36," ")</f>
        <v>1.2</v>
      </c>
      <c r="BE36" s="494" t="e">
        <f t="shared" ref="BE36:BE70" si="79">IF($A36&lt;&gt;" ",$AG36," ")</f>
        <v>#REF!</v>
      </c>
      <c r="BF36" s="495" t="e">
        <f t="shared" ref="BF36:BF70" si="80">IF($A36&lt;&gt;" ",$AK36," ")</f>
        <v>#REF!</v>
      </c>
      <c r="BG36" s="490" t="e">
        <f t="shared" ref="BG36:BG70" si="81">IF($A36&lt;&gt;" ",$AP36," ")</f>
        <v>#REF!</v>
      </c>
      <c r="BH36" s="496">
        <f t="shared" ref="BH36:BH70" si="82">IF($A36&lt;&gt;" ",$AT36," ")</f>
        <v>0.9</v>
      </c>
      <c r="BI36" s="497">
        <f t="shared" ref="BI36:BI70" si="83">IF($A36&lt;&gt;" ",$AU36," ")</f>
        <v>4.99</v>
      </c>
      <c r="BJ36" s="385" t="e">
        <f t="shared" ref="BJ36:BJ56" si="84">IF(BA36*0.9&gt;BG36, " ", "No")</f>
        <v>#REF!</v>
      </c>
      <c r="BK36" s="385" t="e">
        <f t="shared" ref="BK36:BK66" si="85">IF(BC36*0.9&gt;BG36, " ", "No")</f>
        <v>#REF!</v>
      </c>
      <c r="BL36" s="243" t="e">
        <f>IF((BA36-'Retail Pricing'!#REF!)&gt;=0," ",1)</f>
        <v>#REF!</v>
      </c>
      <c r="BM36" s="243" t="e">
        <f>IF((BB36-'Retail Pricing'!#REF!)&gt;=0," ",1)</f>
        <v>#REF!</v>
      </c>
      <c r="BN36" s="243" t="e">
        <f>IF((BC36-'Retail Pricing'!#REF!)&gt;=0," ",1)</f>
        <v>#REF!</v>
      </c>
      <c r="BO36" s="243" t="e">
        <f>IF((BD36-'Retail Pricing'!#REF!)&gt;=0," ",1)</f>
        <v>#REF!</v>
      </c>
      <c r="BP36" s="243" t="e">
        <f>IF((BE36-'Retail Pricing'!#REF!)&gt;=0," ",1)</f>
        <v>#REF!</v>
      </c>
      <c r="BQ36" s="243" t="e">
        <f>IF((BF36-'Retail Pricing'!#REF!)&gt;=0," ",1)</f>
        <v>#REF!</v>
      </c>
      <c r="BR36" s="243" t="e">
        <f>IF((BG36-'Retail Pricing'!#REF!)&gt;=0," ",1)</f>
        <v>#REF!</v>
      </c>
      <c r="BS36" s="243" t="e">
        <f>IF((BH36-'Retail Pricing'!#REF!)&gt;=0," ",1)</f>
        <v>#REF!</v>
      </c>
      <c r="BT36" s="243" t="e">
        <f>IF((BI36-'Retail Pricing'!#REF!)&gt;=0," ",1)</f>
        <v>#REF!</v>
      </c>
      <c r="BV36" s="442" t="e">
        <f t="shared" ref="BV36:BV66" si="86">IF(W36&gt;0,$BV$9, " ")</f>
        <v>#REF!</v>
      </c>
      <c r="BW36" s="244" t="e">
        <f t="shared" ref="BW36:BW66" si="87">IF($BV36&gt;0,($BV36-W36)/$BV36*100," ")</f>
        <v>#REF!</v>
      </c>
      <c r="BX36" s="244" t="e">
        <f t="shared" ref="BX36:BX66" si="88">IF($BV36&gt;0,($BV36-AA36)/$BV36*100," ")</f>
        <v>#REF!</v>
      </c>
      <c r="BY36" s="244" t="e">
        <f t="shared" ref="BY36:BY66" si="89">IF($BV36&gt;0,($BV36-AB36)/$BV36*100," ")</f>
        <v>#REF!</v>
      </c>
      <c r="BZ36" s="244" t="e">
        <f t="shared" ref="BZ36:BZ66" si="90">IF($BV36&gt;0,($BV36-AF36)/$BV36*100," ")</f>
        <v>#REF!</v>
      </c>
      <c r="CA36" s="244" t="e">
        <f t="shared" ref="CA36:CA66" si="91">IF($BV36&gt;0,($BV36-AG36)/$BV36*100," ")</f>
        <v>#REF!</v>
      </c>
      <c r="CB36" s="244" t="e">
        <f t="shared" ref="CB36:CB56" si="92">CA36</f>
        <v>#REF!</v>
      </c>
      <c r="CC36" s="244" t="e">
        <f t="shared" ref="CC36:CC66" si="93">IF($BV36&gt;0,($BV36-AK36)/$BV36*100," ")</f>
        <v>#REF!</v>
      </c>
      <c r="CD36" s="244" t="e">
        <f t="shared" ref="CD36:CD66" si="94">IF($BV36&gt;0,($BV36-AP36)/$BV36*100," ")</f>
        <v>#REF!</v>
      </c>
      <c r="CE36" s="244" t="e">
        <f t="shared" ref="CE36:CE66" si="95">IF($BV36&gt;0,($BV36-AT36)/$BV36*100," ")</f>
        <v>#REF!</v>
      </c>
      <c r="CF36" s="244" t="e">
        <f t="shared" ref="CF36:CF66" si="96">IF($BV36&gt;0,($BV36-(W36*2))/$BV36*100," ")</f>
        <v>#REF!</v>
      </c>
      <c r="CG36" s="244" t="e">
        <f>IF($BV36&gt;0,($BV36-AW36)/$BV36*100," ")</f>
        <v>#REF!</v>
      </c>
      <c r="CH36" s="244" t="e">
        <f t="shared" ref="CH36:CH66" si="97">IF($W36&gt;0,100," ")</f>
        <v>#REF!</v>
      </c>
      <c r="CI36" s="570"/>
      <c r="CJ36" s="578" t="e">
        <f t="shared" si="36"/>
        <v>#REF!</v>
      </c>
      <c r="CK36" s="578" t="e">
        <f t="shared" si="37"/>
        <v>#REF!</v>
      </c>
      <c r="CL36" s="578" t="e">
        <f t="shared" si="38"/>
        <v>#REF!</v>
      </c>
      <c r="CM36" s="578" t="e">
        <f t="shared" si="39"/>
        <v>#REF!</v>
      </c>
      <c r="CN36" s="578" t="e">
        <f t="shared" si="40"/>
        <v>#REF!</v>
      </c>
      <c r="CO36" s="578" t="e">
        <f t="shared" si="29"/>
        <v>#REF!</v>
      </c>
      <c r="CP36" s="578" t="e">
        <f t="shared" si="30"/>
        <v>#REF!</v>
      </c>
      <c r="CQ36" s="578" t="e">
        <f t="shared" si="31"/>
        <v>#REF!</v>
      </c>
      <c r="CR36" s="244"/>
      <c r="CS36" s="244"/>
      <c r="CT36" s="244"/>
      <c r="CU36" s="244"/>
      <c r="CV36" s="347"/>
      <c r="CW36" s="338" t="e">
        <f t="shared" si="45"/>
        <v>#REF!</v>
      </c>
      <c r="CX36" s="347"/>
      <c r="CY36" s="338" t="e">
        <f t="shared" si="46"/>
        <v>#REF!</v>
      </c>
      <c r="CZ36" s="347"/>
      <c r="DA36" s="338" t="e">
        <f t="shared" si="47"/>
        <v>#REF!</v>
      </c>
      <c r="DB36" s="347"/>
      <c r="DC36" s="338" t="e">
        <f t="shared" si="48"/>
        <v>#REF!</v>
      </c>
      <c r="DD36" s="347"/>
      <c r="DE36" s="338" t="e">
        <f t="shared" si="49"/>
        <v>#REF!</v>
      </c>
    </row>
    <row r="37" spans="1:109" s="19" customFormat="1" x14ac:dyDescent="0.2">
      <c r="A37" s="328" t="s">
        <v>522</v>
      </c>
      <c r="B37" s="53" t="s">
        <v>776</v>
      </c>
      <c r="C37" s="454"/>
      <c r="D37" s="403" t="s">
        <v>256</v>
      </c>
      <c r="E37" s="326">
        <v>150</v>
      </c>
      <c r="F37" s="553" t="s">
        <v>788</v>
      </c>
      <c r="G37" s="713" t="e">
        <f>+'Retail Pricing'!#REF!</f>
        <v>#REF!</v>
      </c>
      <c r="H37" s="61" t="s">
        <v>789</v>
      </c>
      <c r="I37" s="89" t="e">
        <f>IF('Retail Pricing'!#REF!&gt;0,'Retail Pricing'!#REF!," ")</f>
        <v>#REF!</v>
      </c>
      <c r="J37" s="85" t="e">
        <f>'Retail Pricing'!#REF!</f>
        <v>#REF!</v>
      </c>
      <c r="K37" s="85" t="e">
        <f>'Retail Pricing'!#REF!</f>
        <v>#REF!</v>
      </c>
      <c r="L37" s="305" t="e">
        <f>IF('Retail Pricing'!#REF!&gt;0,'Retail Pricing'!#REF!," ")</f>
        <v>#REF!</v>
      </c>
      <c r="M37" s="226" t="e">
        <f t="shared" si="32"/>
        <v>#REF!</v>
      </c>
      <c r="N37" s="219" t="e">
        <f>'Retail Pricing'!#REF!</f>
        <v>#REF!</v>
      </c>
      <c r="O37" s="219" t="e">
        <f>'Retail Pricing'!#REF!</f>
        <v>#REF!</v>
      </c>
      <c r="P37" s="219"/>
      <c r="Q37" s="219" t="e">
        <f>'Retail Pricing'!#REF!</f>
        <v>#REF!</v>
      </c>
      <c r="R37" s="219" t="e">
        <f>IF('Retail Pricing'!#REF!&gt;0,'Retail Pricing'!#REF!," ")</f>
        <v>#REF!</v>
      </c>
      <c r="S37" s="219" t="e">
        <f>IF('Retail Pricing'!#REF!&gt;0,'Retail Pricing'!#REF!," ")</f>
        <v>#REF!</v>
      </c>
      <c r="T37" s="219">
        <v>0.14507999999999999</v>
      </c>
      <c r="U37" s="7" t="e">
        <f t="shared" si="74"/>
        <v>#REF!</v>
      </c>
      <c r="V37" s="7" t="e">
        <v>#REF!</v>
      </c>
      <c r="W37" s="491" t="e">
        <f>ROUND(('Retail Pricing'!#REF!/(1-0.09))/0.05,0)*0.05</f>
        <v>#REF!</v>
      </c>
      <c r="X37" s="489">
        <v>2.2000000000000002</v>
      </c>
      <c r="Y37" s="304" t="e">
        <f t="shared" si="2"/>
        <v>#REF!</v>
      </c>
      <c r="Z37" s="428" t="e">
        <v>#REF!</v>
      </c>
      <c r="AA37" s="492" t="e">
        <v>#REF!</v>
      </c>
      <c r="AB37" s="493" t="e">
        <f>ROUND(('Retail Pricing'!#REF!/(1-0.09))/0.05,0)*0.05</f>
        <v>#REF!</v>
      </c>
      <c r="AC37" s="489">
        <v>2.15</v>
      </c>
      <c r="AD37" s="14" t="e">
        <f t="shared" si="3"/>
        <v>#REF!</v>
      </c>
      <c r="AE37" s="428" t="e">
        <v>#REF!</v>
      </c>
      <c r="AF37" s="488" t="e">
        <v>#REF!</v>
      </c>
      <c r="AG37" s="494" t="e">
        <f>ROUND(('Retail Pricing'!#REF!/(1-0.09))/0.05,0)*0.05</f>
        <v>#REF!</v>
      </c>
      <c r="AH37" s="489">
        <v>1.65</v>
      </c>
      <c r="AI37" s="14" t="e">
        <f t="shared" si="4"/>
        <v>#REF!</v>
      </c>
      <c r="AJ37" s="428" t="e">
        <v>#REF!</v>
      </c>
      <c r="AK37" s="495" t="e">
        <f>ROUND(('Retail Pricing'!#REF!/(1-0.09))/0.05,0)*0.05</f>
        <v>#REF!</v>
      </c>
      <c r="AL37" s="489"/>
      <c r="AM37" s="489">
        <v>1.5</v>
      </c>
      <c r="AN37" s="14" t="e">
        <f t="shared" si="5"/>
        <v>#REF!</v>
      </c>
      <c r="AO37" s="428" t="e">
        <v>#REF!</v>
      </c>
      <c r="AP37" s="490" t="e">
        <f>ROUND(('Retail Pricing'!#REF!/(1-0.09))/0.05,0)*0.05</f>
        <v>#REF!</v>
      </c>
      <c r="AQ37" s="489">
        <v>1.45</v>
      </c>
      <c r="AR37" s="14" t="e">
        <f t="shared" si="6"/>
        <v>#REF!</v>
      </c>
      <c r="AS37" s="428" t="e">
        <v>#REF!</v>
      </c>
      <c r="AT37" s="496" t="e">
        <v>#REF!</v>
      </c>
      <c r="AU37" s="497" t="e">
        <f>IF(BA37&gt;0,ROUNDUP((BA37*2),0.05)-0.01," ")</f>
        <v>#REF!</v>
      </c>
      <c r="AV37" s="288"/>
      <c r="AW37" s="498" t="e">
        <f>IF(W37&gt;0,ROUND((W37*1.3)/0.05,0)*0.05," ")</f>
        <v>#REF!</v>
      </c>
      <c r="AX37" s="499" t="e">
        <f>AP37</f>
        <v>#REF!</v>
      </c>
      <c r="AY37" s="499">
        <v>0.5</v>
      </c>
      <c r="AZ37" s="333"/>
      <c r="BA37" s="491" t="e">
        <f t="shared" si="75"/>
        <v>#REF!</v>
      </c>
      <c r="BB37" s="492" t="e">
        <f t="shared" si="76"/>
        <v>#REF!</v>
      </c>
      <c r="BC37" s="493" t="e">
        <f t="shared" si="77"/>
        <v>#REF!</v>
      </c>
      <c r="BD37" s="488" t="e">
        <f t="shared" si="78"/>
        <v>#REF!</v>
      </c>
      <c r="BE37" s="494" t="e">
        <f t="shared" si="79"/>
        <v>#REF!</v>
      </c>
      <c r="BF37" s="495" t="e">
        <f t="shared" si="80"/>
        <v>#REF!</v>
      </c>
      <c r="BG37" s="490" t="e">
        <f t="shared" si="81"/>
        <v>#REF!</v>
      </c>
      <c r="BH37" s="496" t="e">
        <f t="shared" si="82"/>
        <v>#REF!</v>
      </c>
      <c r="BI37" s="497" t="e">
        <f t="shared" si="83"/>
        <v>#REF!</v>
      </c>
      <c r="BJ37" s="385" t="e">
        <f t="shared" si="84"/>
        <v>#REF!</v>
      </c>
      <c r="BK37" s="385" t="e">
        <f t="shared" si="85"/>
        <v>#REF!</v>
      </c>
      <c r="BL37" s="243" t="e">
        <f>IF((BA37-'Retail Pricing'!#REF!)&gt;=0," ",1)</f>
        <v>#REF!</v>
      </c>
      <c r="BM37" s="243" t="e">
        <f>IF((BB37-'Retail Pricing'!#REF!)&gt;=0," ",1)</f>
        <v>#REF!</v>
      </c>
      <c r="BN37" s="243" t="e">
        <f>IF((BC37-'Retail Pricing'!#REF!)&gt;=0," ",1)</f>
        <v>#REF!</v>
      </c>
      <c r="BO37" s="243" t="e">
        <f>IF((BD37-'Retail Pricing'!#REF!)&gt;=0," ",1)</f>
        <v>#REF!</v>
      </c>
      <c r="BP37" s="243" t="e">
        <f>IF((BE37-'Retail Pricing'!#REF!)&gt;=0," ",1)</f>
        <v>#REF!</v>
      </c>
      <c r="BQ37" s="243" t="e">
        <f>IF((BF37-'Retail Pricing'!#REF!)&gt;=0," ",1)</f>
        <v>#REF!</v>
      </c>
      <c r="BR37" s="243" t="e">
        <f>IF((BG37-'Retail Pricing'!#REF!)&gt;=0," ",1)</f>
        <v>#REF!</v>
      </c>
      <c r="BS37" s="243" t="e">
        <f>IF((BH37-'Retail Pricing'!#REF!)&gt;=0," ",1)</f>
        <v>#REF!</v>
      </c>
      <c r="BT37" s="243" t="e">
        <f>IF((BI37-'Retail Pricing'!#REF!)&gt;=0," ",1)</f>
        <v>#REF!</v>
      </c>
      <c r="BU37" s="67"/>
      <c r="BV37" s="442" t="e">
        <f t="shared" si="86"/>
        <v>#REF!</v>
      </c>
      <c r="BW37" s="244" t="e">
        <f t="shared" si="87"/>
        <v>#REF!</v>
      </c>
      <c r="BX37" s="244" t="e">
        <f t="shared" si="88"/>
        <v>#REF!</v>
      </c>
      <c r="BY37" s="244" t="e">
        <f t="shared" si="89"/>
        <v>#REF!</v>
      </c>
      <c r="BZ37" s="244" t="e">
        <f t="shared" si="90"/>
        <v>#REF!</v>
      </c>
      <c r="CA37" s="244" t="e">
        <f t="shared" si="91"/>
        <v>#REF!</v>
      </c>
      <c r="CB37" s="244" t="e">
        <f t="shared" si="92"/>
        <v>#REF!</v>
      </c>
      <c r="CC37" s="244" t="e">
        <f t="shared" si="93"/>
        <v>#REF!</v>
      </c>
      <c r="CD37" s="244" t="e">
        <f t="shared" si="94"/>
        <v>#REF!</v>
      </c>
      <c r="CE37" s="244" t="e">
        <f t="shared" si="95"/>
        <v>#REF!</v>
      </c>
      <c r="CF37" s="244" t="e">
        <f t="shared" si="96"/>
        <v>#REF!</v>
      </c>
      <c r="CG37" s="244" t="e">
        <f t="shared" ref="CG37:CG48" si="98">IF($BV37&gt;0,($BV37-AW37)/$BV37*100," ")</f>
        <v>#REF!</v>
      </c>
      <c r="CH37" s="244" t="e">
        <f>IF($W37&gt;0,100," ")</f>
        <v>#REF!</v>
      </c>
      <c r="CI37" s="570"/>
      <c r="CJ37" s="578" t="e">
        <f t="shared" si="36"/>
        <v>#REF!</v>
      </c>
      <c r="CK37" s="578" t="e">
        <f t="shared" si="37"/>
        <v>#REF!</v>
      </c>
      <c r="CL37" s="578" t="e">
        <f t="shared" si="38"/>
        <v>#REF!</v>
      </c>
      <c r="CM37" s="578" t="e">
        <f t="shared" si="39"/>
        <v>#REF!</v>
      </c>
      <c r="CN37" s="578" t="e">
        <f t="shared" si="40"/>
        <v>#REF!</v>
      </c>
      <c r="CO37" s="578" t="e">
        <f t="shared" si="29"/>
        <v>#REF!</v>
      </c>
      <c r="CP37" s="578" t="e">
        <f t="shared" si="30"/>
        <v>#REF!</v>
      </c>
      <c r="CQ37" s="578" t="e">
        <f t="shared" si="31"/>
        <v>#REF!</v>
      </c>
      <c r="CR37" s="244"/>
      <c r="CS37" s="244"/>
      <c r="CT37" s="244"/>
      <c r="CU37" s="244"/>
      <c r="CV37" s="347"/>
      <c r="CW37" s="338" t="e">
        <f t="shared" si="45"/>
        <v>#REF!</v>
      </c>
      <c r="CX37" s="347"/>
      <c r="CY37" s="338" t="e">
        <f t="shared" si="46"/>
        <v>#REF!</v>
      </c>
      <c r="CZ37" s="347"/>
      <c r="DA37" s="338" t="e">
        <f t="shared" si="47"/>
        <v>#REF!</v>
      </c>
      <c r="DB37" s="347"/>
      <c r="DC37" s="338" t="e">
        <f t="shared" si="48"/>
        <v>#REF!</v>
      </c>
      <c r="DD37" s="347"/>
      <c r="DE37" s="338" t="e">
        <f t="shared" si="49"/>
        <v>#REF!</v>
      </c>
    </row>
    <row r="38" spans="1:109" s="19" customFormat="1" x14ac:dyDescent="0.2">
      <c r="A38" s="328" t="s">
        <v>522</v>
      </c>
      <c r="B38" s="17" t="s">
        <v>21</v>
      </c>
      <c r="C38" s="454"/>
      <c r="D38" s="217" t="s">
        <v>130</v>
      </c>
      <c r="E38" s="326">
        <v>150</v>
      </c>
      <c r="F38" s="356" t="s">
        <v>335</v>
      </c>
      <c r="G38" s="713" t="e">
        <f>+'Retail Pricing'!#REF!</f>
        <v>#REF!</v>
      </c>
      <c r="H38" s="427" t="s">
        <v>655</v>
      </c>
      <c r="I38" s="89" t="e">
        <f>IF('Retail Pricing'!#REF!&gt;0,'Retail Pricing'!#REF!," ")</f>
        <v>#REF!</v>
      </c>
      <c r="J38" s="85" t="e">
        <f>'Retail Pricing'!#REF!</f>
        <v>#REF!</v>
      </c>
      <c r="K38" s="85" t="e">
        <f>'Retail Pricing'!#REF!</f>
        <v>#REF!</v>
      </c>
      <c r="L38" s="305" t="e">
        <f>IF('Retail Pricing'!#REF!&gt;0,'Retail Pricing'!#REF!," ")</f>
        <v>#REF!</v>
      </c>
      <c r="M38" s="226" t="e">
        <f t="shared" si="32"/>
        <v>#REF!</v>
      </c>
      <c r="N38" s="219" t="e">
        <f>IF('Retail Pricing'!#REF!&gt;0,'Retail Pricing'!#REF!," ")</f>
        <v>#REF!</v>
      </c>
      <c r="O38" s="219" t="e">
        <f>IF('Retail Pricing'!#REF!&gt;0,'Retail Pricing'!#REF!," ")</f>
        <v>#REF!</v>
      </c>
      <c r="P38" s="219"/>
      <c r="Q38" s="219" t="e">
        <f>IF('Retail Pricing'!#REF!&gt;0,'Retail Pricing'!#REF!," ")</f>
        <v>#REF!</v>
      </c>
      <c r="R38" s="219" t="e">
        <f>IF('Retail Pricing'!#REF!&gt;0,'Retail Pricing'!#REF!," ")</f>
        <v>#REF!</v>
      </c>
      <c r="S38" s="219" t="e">
        <f>IF('Retail Pricing'!#REF!&gt;0,'Retail Pricing'!#REF!," ")</f>
        <v>#REF!</v>
      </c>
      <c r="T38" s="219">
        <v>0.17199999999999999</v>
      </c>
      <c r="U38" s="7" t="e">
        <f t="shared" si="74"/>
        <v>#REF!</v>
      </c>
      <c r="V38" s="7">
        <v>0.02</v>
      </c>
      <c r="W38" s="491" t="s">
        <v>949</v>
      </c>
      <c r="X38" s="489" t="s">
        <v>949</v>
      </c>
      <c r="Y38" s="304" t="str">
        <f t="shared" si="2"/>
        <v xml:space="preserve"> </v>
      </c>
      <c r="Z38" s="428" t="s">
        <v>106</v>
      </c>
      <c r="AA38" s="492" t="s">
        <v>949</v>
      </c>
      <c r="AB38" s="493" t="s">
        <v>949</v>
      </c>
      <c r="AC38" s="489" t="s">
        <v>949</v>
      </c>
      <c r="AD38" s="14" t="str">
        <f t="shared" si="3"/>
        <v xml:space="preserve"> </v>
      </c>
      <c r="AE38" s="428" t="s">
        <v>106</v>
      </c>
      <c r="AF38" s="488" t="s">
        <v>949</v>
      </c>
      <c r="AG38" s="494" t="s">
        <v>949</v>
      </c>
      <c r="AH38" s="489" t="s">
        <v>949</v>
      </c>
      <c r="AI38" s="14" t="str">
        <f t="shared" si="4"/>
        <v xml:space="preserve"> </v>
      </c>
      <c r="AJ38" s="428" t="s">
        <v>106</v>
      </c>
      <c r="AK38" s="495" t="s">
        <v>949</v>
      </c>
      <c r="AL38" s="489"/>
      <c r="AM38" s="489" t="s">
        <v>949</v>
      </c>
      <c r="AN38" s="14" t="str">
        <f t="shared" si="5"/>
        <v xml:space="preserve"> </v>
      </c>
      <c r="AO38" s="428" t="s">
        <v>106</v>
      </c>
      <c r="AP38" s="490" t="s">
        <v>949</v>
      </c>
      <c r="AQ38" s="489" t="s">
        <v>949</v>
      </c>
      <c r="AR38" s="14" t="str">
        <f t="shared" si="6"/>
        <v xml:space="preserve"> </v>
      </c>
      <c r="AS38" s="428" t="s">
        <v>106</v>
      </c>
      <c r="AT38" s="496" t="s">
        <v>949</v>
      </c>
      <c r="AU38" s="355">
        <v>2.4900000000000002</v>
      </c>
      <c r="AV38" s="288"/>
      <c r="AW38" s="498" t="s">
        <v>949</v>
      </c>
      <c r="AX38" s="499" t="s">
        <v>106</v>
      </c>
      <c r="AY38" s="499" t="s">
        <v>106</v>
      </c>
      <c r="AZ38" s="333"/>
      <c r="BA38" s="491" t="str">
        <f t="shared" si="75"/>
        <v>Holder</v>
      </c>
      <c r="BB38" s="492" t="str">
        <f t="shared" si="76"/>
        <v>Holder</v>
      </c>
      <c r="BC38" s="493" t="str">
        <f t="shared" si="77"/>
        <v>Holder</v>
      </c>
      <c r="BD38" s="488" t="str">
        <f t="shared" si="78"/>
        <v>Holder</v>
      </c>
      <c r="BE38" s="494" t="str">
        <f t="shared" si="79"/>
        <v>Holder</v>
      </c>
      <c r="BF38" s="495" t="str">
        <f t="shared" si="80"/>
        <v>Holder</v>
      </c>
      <c r="BG38" s="490" t="str">
        <f t="shared" si="81"/>
        <v>Holder</v>
      </c>
      <c r="BH38" s="496" t="str">
        <f t="shared" si="82"/>
        <v>Holder</v>
      </c>
      <c r="BI38" s="497">
        <f t="shared" si="83"/>
        <v>2.4900000000000002</v>
      </c>
      <c r="BJ38" s="385" t="str">
        <f t="shared" si="84"/>
        <v>No</v>
      </c>
      <c r="BK38" s="385" t="str">
        <f t="shared" si="85"/>
        <v>No</v>
      </c>
      <c r="BL38" s="483" t="s">
        <v>1376</v>
      </c>
      <c r="BM38" s="482"/>
      <c r="BN38" s="482"/>
      <c r="BO38" s="482"/>
      <c r="BP38" s="482"/>
      <c r="BQ38" s="482"/>
      <c r="BR38" s="482"/>
      <c r="BS38" s="482"/>
      <c r="BT38" s="482"/>
      <c r="BU38" s="67"/>
      <c r="BV38" s="442" t="str">
        <f t="shared" si="86"/>
        <v xml:space="preserve"> </v>
      </c>
      <c r="BW38" s="244" t="str">
        <f t="shared" si="87"/>
        <v xml:space="preserve"> </v>
      </c>
      <c r="BX38" s="244" t="str">
        <f t="shared" si="88"/>
        <v xml:space="preserve"> </v>
      </c>
      <c r="BY38" s="244" t="str">
        <f t="shared" si="89"/>
        <v xml:space="preserve"> </v>
      </c>
      <c r="BZ38" s="244" t="str">
        <f t="shared" si="90"/>
        <v xml:space="preserve"> </v>
      </c>
      <c r="CA38" s="244" t="str">
        <f t="shared" si="91"/>
        <v xml:space="preserve"> </v>
      </c>
      <c r="CB38" s="244" t="str">
        <f t="shared" si="92"/>
        <v xml:space="preserve"> </v>
      </c>
      <c r="CC38" s="244" t="str">
        <f t="shared" si="93"/>
        <v xml:space="preserve"> </v>
      </c>
      <c r="CD38" s="244" t="str">
        <f t="shared" si="94"/>
        <v xml:space="preserve"> </v>
      </c>
      <c r="CE38" s="244" t="str">
        <f t="shared" si="95"/>
        <v xml:space="preserve"> </v>
      </c>
      <c r="CF38" s="244" t="str">
        <f t="shared" si="96"/>
        <v xml:space="preserve"> </v>
      </c>
      <c r="CG38" s="244" t="str">
        <f t="shared" si="98"/>
        <v xml:space="preserve"> </v>
      </c>
      <c r="CH38" s="244" t="str">
        <f t="shared" si="97"/>
        <v xml:space="preserve"> </v>
      </c>
      <c r="CI38" s="570"/>
      <c r="CJ38" s="578" t="str">
        <f t="shared" si="36"/>
        <v xml:space="preserve"> </v>
      </c>
      <c r="CK38" s="578" t="str">
        <f t="shared" si="37"/>
        <v xml:space="preserve"> </v>
      </c>
      <c r="CL38" s="578" t="str">
        <f t="shared" si="38"/>
        <v xml:space="preserve"> </v>
      </c>
      <c r="CM38" s="578" t="str">
        <f t="shared" si="39"/>
        <v xml:space="preserve"> </v>
      </c>
      <c r="CN38" s="578" t="str">
        <f t="shared" si="40"/>
        <v xml:space="preserve"> </v>
      </c>
      <c r="CO38" s="578" t="str">
        <f t="shared" si="29"/>
        <v xml:space="preserve"> </v>
      </c>
      <c r="CP38" s="578" t="str">
        <f t="shared" si="30"/>
        <v xml:space="preserve"> </v>
      </c>
      <c r="CQ38" s="578" t="str">
        <f t="shared" si="31"/>
        <v xml:space="preserve"> </v>
      </c>
      <c r="CR38" s="244"/>
      <c r="CS38" s="244"/>
      <c r="CT38" s="244"/>
      <c r="CU38" s="244"/>
      <c r="CV38" s="347"/>
      <c r="CW38" s="338" t="str">
        <f t="shared" si="45"/>
        <v xml:space="preserve"> </v>
      </c>
      <c r="CX38" s="347"/>
      <c r="CY38" s="338" t="str">
        <f t="shared" si="46"/>
        <v xml:space="preserve"> </v>
      </c>
      <c r="CZ38" s="347"/>
      <c r="DA38" s="338" t="str">
        <f t="shared" si="47"/>
        <v xml:space="preserve"> </v>
      </c>
      <c r="DB38" s="347"/>
      <c r="DC38" s="338" t="str">
        <f t="shared" si="48"/>
        <v xml:space="preserve"> </v>
      </c>
      <c r="DD38" s="347"/>
      <c r="DE38" s="338" t="str">
        <f t="shared" si="49"/>
        <v xml:space="preserve"> </v>
      </c>
    </row>
    <row r="39" spans="1:109" s="19" customFormat="1" x14ac:dyDescent="0.2">
      <c r="A39" s="328" t="s">
        <v>522</v>
      </c>
      <c r="B39" s="70" t="s">
        <v>1382</v>
      </c>
      <c r="C39" s="454"/>
      <c r="D39" s="217" t="s">
        <v>130</v>
      </c>
      <c r="E39" s="326">
        <v>150</v>
      </c>
      <c r="F39" s="553" t="s">
        <v>335</v>
      </c>
      <c r="G39" s="713" t="e">
        <f>+'Retail Pricing'!#REF!</f>
        <v>#REF!</v>
      </c>
      <c r="H39" s="96" t="s">
        <v>1377</v>
      </c>
      <c r="I39" s="89" t="e">
        <f>IF('Retail Pricing'!#REF!&gt;0,'Retail Pricing'!#REF!," ")</f>
        <v>#REF!</v>
      </c>
      <c r="J39" s="85" t="e">
        <f>'Retail Pricing'!#REF!</f>
        <v>#REF!</v>
      </c>
      <c r="K39" s="85" t="e">
        <f>'Retail Pricing'!#REF!</f>
        <v>#REF!</v>
      </c>
      <c r="L39" s="305" t="e">
        <f>IF('Retail Pricing'!#REF!&gt;0,'Retail Pricing'!#REF!," ")</f>
        <v>#REF!</v>
      </c>
      <c r="M39" s="226" t="e">
        <f t="shared" si="32"/>
        <v>#REF!</v>
      </c>
      <c r="N39" s="219" t="e">
        <f>IF('Retail Pricing'!#REF!&gt;0,'Retail Pricing'!#REF!," ")</f>
        <v>#REF!</v>
      </c>
      <c r="O39" s="219" t="e">
        <f>IF('Retail Pricing'!#REF!&gt;0,'Retail Pricing'!#REF!," ")</f>
        <v>#REF!</v>
      </c>
      <c r="P39" s="219"/>
      <c r="Q39" s="219" t="e">
        <f>IF('Retail Pricing'!#REF!&gt;0,'Retail Pricing'!#REF!," ")</f>
        <v>#REF!</v>
      </c>
      <c r="R39" s="219" t="e">
        <f>IF('Retail Pricing'!#REF!&gt;0,'Retail Pricing'!#REF!," ")</f>
        <v>#REF!</v>
      </c>
      <c r="S39" s="219" t="e">
        <f>IF('Retail Pricing'!#REF!&gt;0,'Retail Pricing'!#REF!," ")</f>
        <v>#REF!</v>
      </c>
      <c r="T39" s="219">
        <v>0.17199999999999999</v>
      </c>
      <c r="U39" s="7" t="e">
        <f t="shared" si="74"/>
        <v>#REF!</v>
      </c>
      <c r="V39" s="7" t="e">
        <v>#REF!</v>
      </c>
      <c r="W39" s="491" t="e">
        <f>'Retail Pricing'!#REF!</f>
        <v>#REF!</v>
      </c>
      <c r="X39" s="489">
        <v>1.1499999999999999</v>
      </c>
      <c r="Y39" s="304" t="e">
        <f t="shared" si="2"/>
        <v>#REF!</v>
      </c>
      <c r="Z39" s="428" t="e">
        <v>#REF!</v>
      </c>
      <c r="AA39" s="492" t="e">
        <v>#REF!</v>
      </c>
      <c r="AB39" s="493" t="e">
        <f>'Retail Pricing'!#REF!</f>
        <v>#REF!</v>
      </c>
      <c r="AC39" s="489">
        <v>1.1000000000000001</v>
      </c>
      <c r="AD39" s="14" t="e">
        <f t="shared" si="3"/>
        <v>#REF!</v>
      </c>
      <c r="AE39" s="428" t="e">
        <v>#REF!</v>
      </c>
      <c r="AF39" s="488" t="e">
        <v>#REF!</v>
      </c>
      <c r="AG39" s="494" t="e">
        <f>'Retail Pricing'!#REF!</f>
        <v>#REF!</v>
      </c>
      <c r="AH39" s="489">
        <v>0.9</v>
      </c>
      <c r="AI39" s="14" t="e">
        <f t="shared" si="4"/>
        <v>#REF!</v>
      </c>
      <c r="AJ39" s="428" t="e">
        <v>#REF!</v>
      </c>
      <c r="AK39" s="495" t="e">
        <f>'Retail Pricing'!#REF!</f>
        <v>#REF!</v>
      </c>
      <c r="AL39" s="489"/>
      <c r="AM39" s="489">
        <v>0.75</v>
      </c>
      <c r="AN39" s="14" t="e">
        <f t="shared" si="5"/>
        <v>#REF!</v>
      </c>
      <c r="AO39" s="428" t="e">
        <v>#REF!</v>
      </c>
      <c r="AP39" s="490" t="e">
        <f>'Retail Pricing'!#REF!</f>
        <v>#REF!</v>
      </c>
      <c r="AQ39" s="489">
        <v>0.75</v>
      </c>
      <c r="AR39" s="14" t="e">
        <f t="shared" si="6"/>
        <v>#REF!</v>
      </c>
      <c r="AS39" s="428" t="e">
        <v>#REF!</v>
      </c>
      <c r="AT39" s="496" t="e">
        <v>#REF!</v>
      </c>
      <c r="AU39" s="497">
        <v>10.99</v>
      </c>
      <c r="AV39" s="288"/>
      <c r="AW39" s="498" t="e">
        <f t="shared" ref="AW39:AW44" si="99">IF(W39&gt;0,ROUND((W39*1.3)/0.05,0)*0.05," ")</f>
        <v>#REF!</v>
      </c>
      <c r="AX39" s="499" t="e">
        <f>AP39</f>
        <v>#REF!</v>
      </c>
      <c r="AY39" s="499">
        <v>0.5</v>
      </c>
      <c r="AZ39" s="333"/>
      <c r="BA39" s="491" t="e">
        <f t="shared" si="75"/>
        <v>#REF!</v>
      </c>
      <c r="BB39" s="492" t="e">
        <f t="shared" si="76"/>
        <v>#REF!</v>
      </c>
      <c r="BC39" s="493" t="e">
        <f t="shared" si="77"/>
        <v>#REF!</v>
      </c>
      <c r="BD39" s="488" t="e">
        <f t="shared" si="78"/>
        <v>#REF!</v>
      </c>
      <c r="BE39" s="494" t="e">
        <f t="shared" si="79"/>
        <v>#REF!</v>
      </c>
      <c r="BF39" s="495" t="e">
        <f t="shared" si="80"/>
        <v>#REF!</v>
      </c>
      <c r="BG39" s="490" t="e">
        <f t="shared" si="81"/>
        <v>#REF!</v>
      </c>
      <c r="BH39" s="496" t="e">
        <f t="shared" si="82"/>
        <v>#REF!</v>
      </c>
      <c r="BI39" s="497">
        <f t="shared" si="83"/>
        <v>10.99</v>
      </c>
      <c r="BJ39" s="385" t="e">
        <f t="shared" si="84"/>
        <v>#REF!</v>
      </c>
      <c r="BK39" s="385" t="e">
        <f t="shared" si="85"/>
        <v>#REF!</v>
      </c>
      <c r="BL39" s="243" t="e">
        <f>IF((BA39-'Retail Pricing'!#REF!)&gt;=0," ",1)</f>
        <v>#REF!</v>
      </c>
      <c r="BM39" s="243" t="e">
        <f>IF((BB39-'Retail Pricing'!#REF!)&gt;=0," ",1)</f>
        <v>#REF!</v>
      </c>
      <c r="BN39" s="243" t="e">
        <f>IF((BC39-'Retail Pricing'!#REF!)&gt;=0," ",1)</f>
        <v>#REF!</v>
      </c>
      <c r="BO39" s="243" t="e">
        <f>IF((BD39-'Retail Pricing'!#REF!)&gt;=0," ",1)</f>
        <v>#REF!</v>
      </c>
      <c r="BP39" s="243" t="e">
        <f>IF((BE39-'Retail Pricing'!#REF!)&gt;=0," ",1)</f>
        <v>#REF!</v>
      </c>
      <c r="BQ39" s="243" t="e">
        <f>IF((BF39-'Retail Pricing'!#REF!)&gt;=0," ",1)</f>
        <v>#REF!</v>
      </c>
      <c r="BR39" s="243" t="e">
        <f>IF((BG39-'Retail Pricing'!#REF!)&gt;=0," ",1)</f>
        <v>#REF!</v>
      </c>
      <c r="BS39" s="243" t="e">
        <f>IF((BH39-'Retail Pricing'!#REF!)&gt;=0," ",1)</f>
        <v>#REF!</v>
      </c>
      <c r="BT39" s="243" t="e">
        <f>IF((BI39-'Retail Pricing'!#REF!)&gt;=0," ",1)</f>
        <v>#REF!</v>
      </c>
      <c r="BU39" s="67"/>
      <c r="BV39" s="442" t="e">
        <f t="shared" si="86"/>
        <v>#REF!</v>
      </c>
      <c r="BW39" s="244" t="e">
        <f t="shared" si="87"/>
        <v>#REF!</v>
      </c>
      <c r="BX39" s="244" t="e">
        <f t="shared" si="88"/>
        <v>#REF!</v>
      </c>
      <c r="BY39" s="244" t="e">
        <f t="shared" si="89"/>
        <v>#REF!</v>
      </c>
      <c r="BZ39" s="244" t="e">
        <f t="shared" si="90"/>
        <v>#REF!</v>
      </c>
      <c r="CA39" s="244" t="e">
        <f t="shared" si="91"/>
        <v>#REF!</v>
      </c>
      <c r="CB39" s="244" t="e">
        <f t="shared" si="92"/>
        <v>#REF!</v>
      </c>
      <c r="CC39" s="244" t="e">
        <f t="shared" si="93"/>
        <v>#REF!</v>
      </c>
      <c r="CD39" s="244" t="e">
        <f t="shared" si="94"/>
        <v>#REF!</v>
      </c>
      <c r="CE39" s="244" t="e">
        <f t="shared" si="95"/>
        <v>#REF!</v>
      </c>
      <c r="CF39" s="244" t="e">
        <f t="shared" si="96"/>
        <v>#REF!</v>
      </c>
      <c r="CG39" s="244" t="e">
        <f t="shared" si="98"/>
        <v>#REF!</v>
      </c>
      <c r="CH39" s="244" t="e">
        <f t="shared" si="97"/>
        <v>#REF!</v>
      </c>
      <c r="CI39" s="570"/>
      <c r="CJ39" s="578" t="e">
        <f t="shared" si="36"/>
        <v>#REF!</v>
      </c>
      <c r="CK39" s="578" t="e">
        <f t="shared" si="37"/>
        <v>#REF!</v>
      </c>
      <c r="CL39" s="578" t="e">
        <f t="shared" si="38"/>
        <v>#REF!</v>
      </c>
      <c r="CM39" s="578" t="e">
        <f t="shared" si="39"/>
        <v>#REF!</v>
      </c>
      <c r="CN39" s="578" t="e">
        <f t="shared" si="40"/>
        <v>#REF!</v>
      </c>
      <c r="CO39" s="578" t="e">
        <f t="shared" si="29"/>
        <v>#REF!</v>
      </c>
      <c r="CP39" s="578" t="e">
        <f t="shared" si="30"/>
        <v>#REF!</v>
      </c>
      <c r="CQ39" s="578" t="e">
        <f t="shared" si="31"/>
        <v>#REF!</v>
      </c>
      <c r="CR39" s="244"/>
      <c r="CS39" s="244"/>
      <c r="CT39" s="244"/>
      <c r="CU39" s="244"/>
      <c r="CV39" s="347"/>
      <c r="CW39" s="338" t="e">
        <f t="shared" si="45"/>
        <v>#REF!</v>
      </c>
      <c r="CX39" s="347"/>
      <c r="CY39" s="338" t="e">
        <f t="shared" si="46"/>
        <v>#REF!</v>
      </c>
      <c r="CZ39" s="347"/>
      <c r="DA39" s="338" t="e">
        <f t="shared" si="47"/>
        <v>#REF!</v>
      </c>
      <c r="DB39" s="347"/>
      <c r="DC39" s="338" t="e">
        <f t="shared" si="48"/>
        <v>#REF!</v>
      </c>
      <c r="DD39" s="347"/>
      <c r="DE39" s="338" t="e">
        <f t="shared" si="49"/>
        <v>#REF!</v>
      </c>
    </row>
    <row r="40" spans="1:109" s="19" customFormat="1" x14ac:dyDescent="0.2">
      <c r="A40" s="328" t="s">
        <v>522</v>
      </c>
      <c r="B40" s="53" t="s">
        <v>755</v>
      </c>
      <c r="C40" s="454" t="s">
        <v>1531</v>
      </c>
      <c r="D40" s="217" t="s">
        <v>130</v>
      </c>
      <c r="E40" s="61">
        <v>72</v>
      </c>
      <c r="F40" s="556" t="s">
        <v>754</v>
      </c>
      <c r="G40" s="713"/>
      <c r="H40" s="39" t="s">
        <v>1377</v>
      </c>
      <c r="I40" s="89" t="e">
        <f>IF('Retail Pricing'!#REF!&gt;0,'Retail Pricing'!#REF!," ")</f>
        <v>#REF!</v>
      </c>
      <c r="J40" s="85" t="e">
        <f>'Retail Pricing'!#REF!</f>
        <v>#REF!</v>
      </c>
      <c r="K40" s="85" t="e">
        <f>'Retail Pricing'!#REF!</f>
        <v>#REF!</v>
      </c>
      <c r="L40" s="305" t="e">
        <f>IF('Retail Pricing'!#REF!&gt;0,'Retail Pricing'!#REF!," ")</f>
        <v>#REF!</v>
      </c>
      <c r="M40" s="226" t="e">
        <f>IF(N40&gt;0,N40+O40+Q40+R40+S40," ")</f>
        <v>#REF!</v>
      </c>
      <c r="N40" s="55" t="e">
        <f>'Retail Pricing'!#REF!</f>
        <v>#REF!</v>
      </c>
      <c r="O40" s="55" t="e">
        <f>'Retail Pricing'!#REF!</f>
        <v>#REF!</v>
      </c>
      <c r="P40" s="55"/>
      <c r="Q40" s="55" t="e">
        <f>'Retail Pricing'!#REF!</f>
        <v>#REF!</v>
      </c>
      <c r="R40" s="219" t="e">
        <f>IF('Retail Pricing'!#REF!&gt;0,'Retail Pricing'!#REF!," ")</f>
        <v>#REF!</v>
      </c>
      <c r="S40" s="219" t="e">
        <f>IF('Retail Pricing'!#REF!&gt;0,'Retail Pricing'!#REF!," ")</f>
        <v>#REF!</v>
      </c>
      <c r="T40" s="219">
        <v>0.75526000000000004</v>
      </c>
      <c r="U40" s="7" t="e">
        <f>IF(M40&gt;0,$U$1," ")</f>
        <v>#REF!</v>
      </c>
      <c r="V40" s="7" t="e">
        <v>#REF!</v>
      </c>
      <c r="W40" s="498">
        <f>X40</f>
        <v>4.75</v>
      </c>
      <c r="X40" s="489">
        <v>4.75</v>
      </c>
      <c r="Y40" s="304">
        <f>IF(X40=0," ",SUM((W40-X40)/X40))</f>
        <v>0</v>
      </c>
      <c r="Z40" s="428" t="e">
        <v>#REF!</v>
      </c>
      <c r="AA40" s="492" t="e">
        <v>#REF!</v>
      </c>
      <c r="AB40" s="498">
        <f>AC40</f>
        <v>4.7</v>
      </c>
      <c r="AC40" s="489">
        <v>4.7</v>
      </c>
      <c r="AD40" s="14">
        <f>IF(AC40=0," ",SUM((AB40-AC40)/AC40))</f>
        <v>0</v>
      </c>
      <c r="AE40" s="428" t="e">
        <v>#REF!</v>
      </c>
      <c r="AF40" s="488" t="e">
        <v>#REF!</v>
      </c>
      <c r="AG40" s="498">
        <f>AH40</f>
        <v>3.6</v>
      </c>
      <c r="AH40" s="489">
        <v>3.6</v>
      </c>
      <c r="AI40" s="14">
        <f>IF(AH40=0," ",SUM((AG40-AH40)/AH40))</f>
        <v>0</v>
      </c>
      <c r="AJ40" s="428" t="e">
        <v>#REF!</v>
      </c>
      <c r="AK40" s="498">
        <f>AM40</f>
        <v>3.6</v>
      </c>
      <c r="AL40" s="489"/>
      <c r="AM40" s="489">
        <v>3.6</v>
      </c>
      <c r="AN40" s="14">
        <f>IF(AM40=0," ",SUM((AK40-AM40)/AM40))</f>
        <v>0</v>
      </c>
      <c r="AO40" s="428" t="e">
        <v>#REF!</v>
      </c>
      <c r="AP40" s="498">
        <f>AQ40</f>
        <v>3.1</v>
      </c>
      <c r="AQ40" s="489">
        <v>3.1</v>
      </c>
      <c r="AR40" s="14">
        <f>IF(AQ40=0," ",SUM((AP40-AQ40)/AQ40))</f>
        <v>0</v>
      </c>
      <c r="AS40" s="428" t="e">
        <v>#REF!</v>
      </c>
      <c r="AT40" s="496" t="e">
        <v>#REF!</v>
      </c>
      <c r="AU40" s="497">
        <f>IF(BA40&gt;0,ROUNDUP((BA40*2),0.05)-0.01," ")</f>
        <v>9.99</v>
      </c>
      <c r="AV40" s="288"/>
      <c r="AW40" s="498">
        <f t="shared" si="99"/>
        <v>6.2</v>
      </c>
      <c r="AX40" s="499">
        <f>AP40</f>
        <v>3.1</v>
      </c>
      <c r="AY40" s="499">
        <v>1.5</v>
      </c>
      <c r="AZ40" s="333"/>
      <c r="BA40" s="491">
        <f>IF($A40&lt;&gt;" ",$W40," ")</f>
        <v>4.75</v>
      </c>
      <c r="BB40" s="492" t="e">
        <f>IF($A40&lt;&gt;" ",$AA40," ")</f>
        <v>#REF!</v>
      </c>
      <c r="BC40" s="493">
        <f>IF($A40&lt;&gt;" ",$AB40," ")</f>
        <v>4.7</v>
      </c>
      <c r="BD40" s="488" t="e">
        <f>IF($A40&lt;&gt;" ",$AF40," ")</f>
        <v>#REF!</v>
      </c>
      <c r="BE40" s="494">
        <f>IF($A40&lt;&gt;" ",$AG40," ")</f>
        <v>3.6</v>
      </c>
      <c r="BF40" s="495">
        <f>IF($A40&lt;&gt;" ",$AK40," ")</f>
        <v>3.6</v>
      </c>
      <c r="BG40" s="490">
        <f>IF($A40&lt;&gt;" ",$AP40," ")</f>
        <v>3.1</v>
      </c>
      <c r="BH40" s="496" t="e">
        <f>IF($A40&lt;&gt;" ",$AT40," ")</f>
        <v>#REF!</v>
      </c>
      <c r="BI40" s="497">
        <f>IF($A40&lt;&gt;" ",$AU40," ")</f>
        <v>9.99</v>
      </c>
      <c r="BJ40" s="385" t="str">
        <f t="shared" si="84"/>
        <v xml:space="preserve"> </v>
      </c>
      <c r="BK40" s="385" t="str">
        <f>IF(BC40*0.9&gt;BG40, " ", "No")</f>
        <v xml:space="preserve"> </v>
      </c>
      <c r="BL40" s="243" t="e">
        <f>IF((BA40-'Retail Pricing'!#REF!)&gt;=0," ",1)</f>
        <v>#REF!</v>
      </c>
      <c r="BM40" s="243" t="e">
        <f>IF((BB40-'Retail Pricing'!#REF!)&gt;=0," ",1)</f>
        <v>#REF!</v>
      </c>
      <c r="BN40" s="243" t="e">
        <f>IF((BC40-'Retail Pricing'!#REF!)&gt;=0," ",1)</f>
        <v>#REF!</v>
      </c>
      <c r="BO40" s="243" t="e">
        <f>IF((BD40-'Retail Pricing'!#REF!)&gt;=0," ",1)</f>
        <v>#REF!</v>
      </c>
      <c r="BP40" s="243" t="e">
        <f>IF((BE40-'Retail Pricing'!#REF!)&gt;=0," ",1)</f>
        <v>#REF!</v>
      </c>
      <c r="BQ40" s="243" t="e">
        <f>IF((BF40-'Retail Pricing'!#REF!)&gt;=0," ",1)</f>
        <v>#REF!</v>
      </c>
      <c r="BR40" s="243" t="e">
        <f>IF((BG40-'Retail Pricing'!#REF!)&gt;=0," ",1)</f>
        <v>#REF!</v>
      </c>
      <c r="BS40" s="243" t="e">
        <f>IF((BH40-'Retail Pricing'!#REF!)&gt;=0," ",1)</f>
        <v>#REF!</v>
      </c>
      <c r="BT40" s="243" t="e">
        <f>IF((BI40-'Retail Pricing'!#REF!)&gt;=0," ",1)</f>
        <v>#REF!</v>
      </c>
      <c r="BU40" s="67"/>
      <c r="BV40" s="442">
        <f>IF(W40&gt;0,$BV$9, " ")</f>
        <v>100</v>
      </c>
      <c r="BW40" s="244">
        <f>IF($BV40&gt;0,($BV40-W40)/$BV40*100," ")</f>
        <v>95.25</v>
      </c>
      <c r="BX40" s="244" t="e">
        <f>IF($BV40&gt;0,($BV40-AA40)/$BV40*100," ")</f>
        <v>#REF!</v>
      </c>
      <c r="BY40" s="244">
        <f>IF($BV40&gt;0,($BV40-AB40)/$BV40*100," ")</f>
        <v>95.3</v>
      </c>
      <c r="BZ40" s="244" t="e">
        <f>IF($BV40&gt;0,($BV40-AF40)/$BV40*100," ")</f>
        <v>#REF!</v>
      </c>
      <c r="CA40" s="244">
        <f>IF($BV40&gt;0,($BV40-AG40)/$BV40*100," ")</f>
        <v>96.4</v>
      </c>
      <c r="CB40" s="244">
        <f t="shared" si="92"/>
        <v>96.4</v>
      </c>
      <c r="CC40" s="244">
        <f>IF($BV40&gt;0,($BV40-AK40)/$BV40*100," ")</f>
        <v>96.4</v>
      </c>
      <c r="CD40" s="244">
        <f>IF($BV40&gt;0,($BV40-AP40)/$BV40*100," ")</f>
        <v>96.9</v>
      </c>
      <c r="CE40" s="244" t="e">
        <f>IF($BV40&gt;0,($BV40-AT40)/$BV40*100," ")</f>
        <v>#REF!</v>
      </c>
      <c r="CF40" s="244">
        <f>IF($BV40&gt;0,($BV40-(W40*2))/$BV40*100," ")</f>
        <v>90.5</v>
      </c>
      <c r="CG40" s="244">
        <f>IF($BV40&gt;0,($BV40-AW40)/$BV40*100," ")</f>
        <v>93.8</v>
      </c>
      <c r="CH40" s="244">
        <f>IF($W40&gt;0,100," ")</f>
        <v>100</v>
      </c>
      <c r="CI40" s="570"/>
      <c r="CJ40" s="578">
        <f t="shared" si="36"/>
        <v>95.15</v>
      </c>
      <c r="CK40" s="578" t="e">
        <f t="shared" si="37"/>
        <v>#REF!</v>
      </c>
      <c r="CL40" s="578">
        <f t="shared" si="38"/>
        <v>95.2</v>
      </c>
      <c r="CM40" s="578" t="e">
        <f t="shared" si="39"/>
        <v>#REF!</v>
      </c>
      <c r="CN40" s="578">
        <f t="shared" si="40"/>
        <v>96.3</v>
      </c>
      <c r="CO40" s="578">
        <f t="shared" si="29"/>
        <v>96.3</v>
      </c>
      <c r="CP40" s="578">
        <f t="shared" si="30"/>
        <v>96.8</v>
      </c>
      <c r="CQ40" s="578" t="e">
        <f t="shared" si="31"/>
        <v>#REF!</v>
      </c>
      <c r="CR40" s="244"/>
      <c r="CS40" s="244"/>
      <c r="CT40" s="244"/>
      <c r="CU40" s="244"/>
      <c r="CV40" s="347"/>
      <c r="CW40" s="338">
        <f t="shared" si="45"/>
        <v>4.75</v>
      </c>
      <c r="CX40" s="347"/>
      <c r="CY40" s="338">
        <f t="shared" si="46"/>
        <v>4.75</v>
      </c>
      <c r="CZ40" s="347"/>
      <c r="DA40" s="338">
        <f t="shared" si="47"/>
        <v>4.75</v>
      </c>
      <c r="DB40" s="347"/>
      <c r="DC40" s="338">
        <f t="shared" si="48"/>
        <v>4.75</v>
      </c>
      <c r="DD40" s="347"/>
      <c r="DE40" s="338">
        <f t="shared" si="49"/>
        <v>4.75</v>
      </c>
    </row>
    <row r="41" spans="1:109" s="19" customFormat="1" x14ac:dyDescent="0.2">
      <c r="A41" s="328" t="s">
        <v>522</v>
      </c>
      <c r="B41" s="53" t="s">
        <v>698</v>
      </c>
      <c r="C41" s="454"/>
      <c r="D41" s="217" t="s">
        <v>130</v>
      </c>
      <c r="E41" s="326">
        <v>150</v>
      </c>
      <c r="F41" s="356" t="s">
        <v>653</v>
      </c>
      <c r="G41" s="713" t="s">
        <v>654</v>
      </c>
      <c r="H41" s="170"/>
      <c r="I41" s="89" t="e">
        <f>IF('Retail Pricing'!#REF!&gt;0,'Retail Pricing'!#REF!," ")</f>
        <v>#REF!</v>
      </c>
      <c r="J41" s="85" t="e">
        <f>'Retail Pricing'!#REF!</f>
        <v>#REF!</v>
      </c>
      <c r="K41" s="85" t="e">
        <f>'Retail Pricing'!#REF!</f>
        <v>#REF!</v>
      </c>
      <c r="L41" s="305" t="e">
        <f>IF('Retail Pricing'!#REF!&gt;0,'Retail Pricing'!#REF!," ")</f>
        <v>#REF!</v>
      </c>
      <c r="M41" s="226" t="e">
        <f t="shared" si="32"/>
        <v>#REF!</v>
      </c>
      <c r="N41" s="219" t="e">
        <f>IF('Retail Pricing'!#REF!&gt;0,'Retail Pricing'!#REF!," ")</f>
        <v>#REF!</v>
      </c>
      <c r="O41" s="219" t="e">
        <f>IF('Retail Pricing'!#REF!&gt;0,'Retail Pricing'!#REF!," ")</f>
        <v>#REF!</v>
      </c>
      <c r="P41" s="219"/>
      <c r="Q41" s="219" t="e">
        <f>IF('Retail Pricing'!#REF!&gt;0,'Retail Pricing'!#REF!," ")</f>
        <v>#REF!</v>
      </c>
      <c r="R41" s="219" t="e">
        <f>IF('Retail Pricing'!#REF!&gt;0,'Retail Pricing'!#REF!," ")</f>
        <v>#REF!</v>
      </c>
      <c r="S41" s="219" t="e">
        <f>IF('Retail Pricing'!#REF!&gt;0,'Retail Pricing'!#REF!," ")</f>
        <v>#REF!</v>
      </c>
      <c r="T41" s="219">
        <v>0.16377</v>
      </c>
      <c r="U41" s="7" t="e">
        <f t="shared" si="74"/>
        <v>#REF!</v>
      </c>
      <c r="V41" s="7">
        <v>2.1999999999999999E-2</v>
      </c>
      <c r="W41" s="491" t="e">
        <f>ROUND(('Retail Pricing'!#REF!/(1-0.09))/0.05,0)*0.05</f>
        <v>#REF!</v>
      </c>
      <c r="X41" s="489">
        <v>1.3</v>
      </c>
      <c r="Y41" s="304" t="e">
        <f t="shared" si="2"/>
        <v>#REF!</v>
      </c>
      <c r="Z41" s="428">
        <v>0.84</v>
      </c>
      <c r="AA41" s="492">
        <v>1.5</v>
      </c>
      <c r="AB41" s="493" t="e">
        <f>ROUND(('Retail Pricing'!#REF!/(1-0.09))/0.05,0)*0.05</f>
        <v>#REF!</v>
      </c>
      <c r="AC41" s="489">
        <v>1.25</v>
      </c>
      <c r="AD41" s="14" t="e">
        <f t="shared" si="3"/>
        <v>#REF!</v>
      </c>
      <c r="AE41" s="428">
        <v>0.84</v>
      </c>
      <c r="AF41" s="488">
        <v>1.45</v>
      </c>
      <c r="AG41" s="494" t="e">
        <f>ROUND(('Retail Pricing'!#REF!/(1-0.09))/0.05,0)*0.05</f>
        <v>#REF!</v>
      </c>
      <c r="AH41" s="489">
        <v>1.05</v>
      </c>
      <c r="AI41" s="14" t="e">
        <f t="shared" si="4"/>
        <v>#REF!</v>
      </c>
      <c r="AJ41" s="428">
        <v>0.81</v>
      </c>
      <c r="AK41" s="495" t="e">
        <f>ROUND(('Retail Pricing'!#REF!/(1-0.09))/0.05,0)*0.05</f>
        <v>#REF!</v>
      </c>
      <c r="AL41" s="489"/>
      <c r="AM41" s="489">
        <v>0.95</v>
      </c>
      <c r="AN41" s="14" t="e">
        <f t="shared" si="5"/>
        <v>#REF!</v>
      </c>
      <c r="AO41" s="428">
        <v>0.8</v>
      </c>
      <c r="AP41" s="490" t="e">
        <f>ROUND(('Retail Pricing'!#REF!/(1-0.09))/0.05,0)*0.05</f>
        <v>#REF!</v>
      </c>
      <c r="AQ41" s="489">
        <v>0.95</v>
      </c>
      <c r="AR41" s="14" t="e">
        <f t="shared" si="6"/>
        <v>#REF!</v>
      </c>
      <c r="AS41" s="428">
        <v>0.79</v>
      </c>
      <c r="AT41" s="496">
        <v>1.1499999999999999</v>
      </c>
      <c r="AU41" s="497" t="e">
        <f>'Retail Pricing'!#REF!</f>
        <v>#REF!</v>
      </c>
      <c r="AV41" s="288"/>
      <c r="AW41" s="498" t="e">
        <f t="shared" si="99"/>
        <v>#REF!</v>
      </c>
      <c r="AX41" s="499" t="s">
        <v>106</v>
      </c>
      <c r="AY41" s="499" t="s">
        <v>106</v>
      </c>
      <c r="AZ41" s="333"/>
      <c r="BA41" s="491" t="e">
        <f t="shared" si="75"/>
        <v>#REF!</v>
      </c>
      <c r="BB41" s="492">
        <f t="shared" si="76"/>
        <v>1.5</v>
      </c>
      <c r="BC41" s="493" t="e">
        <f t="shared" si="77"/>
        <v>#REF!</v>
      </c>
      <c r="BD41" s="488">
        <f t="shared" si="78"/>
        <v>1.45</v>
      </c>
      <c r="BE41" s="494" t="e">
        <f t="shared" si="79"/>
        <v>#REF!</v>
      </c>
      <c r="BF41" s="495" t="e">
        <f t="shared" si="80"/>
        <v>#REF!</v>
      </c>
      <c r="BG41" s="490" t="e">
        <f t="shared" si="81"/>
        <v>#REF!</v>
      </c>
      <c r="BH41" s="496">
        <f t="shared" si="82"/>
        <v>1.1499999999999999</v>
      </c>
      <c r="BI41" s="497" t="e">
        <f t="shared" si="83"/>
        <v>#REF!</v>
      </c>
      <c r="BJ41" s="385" t="e">
        <f t="shared" si="84"/>
        <v>#REF!</v>
      </c>
      <c r="BK41" s="385" t="e">
        <f t="shared" si="85"/>
        <v>#REF!</v>
      </c>
      <c r="BL41" s="243" t="e">
        <f>IF((BA41-'Retail Pricing'!#REF!)&gt;=0," ",1)</f>
        <v>#REF!</v>
      </c>
      <c r="BM41" s="243" t="e">
        <f>IF((BB41-'Retail Pricing'!#REF!)&gt;=0," ",1)</f>
        <v>#REF!</v>
      </c>
      <c r="BN41" s="243" t="e">
        <f>IF((BC41-'Retail Pricing'!#REF!)&gt;=0," ",1)</f>
        <v>#REF!</v>
      </c>
      <c r="BO41" s="243" t="e">
        <f>IF((BD41-'Retail Pricing'!#REF!)&gt;=0," ",1)</f>
        <v>#REF!</v>
      </c>
      <c r="BP41" s="243" t="e">
        <f>IF((BE41-'Retail Pricing'!#REF!)&gt;=0," ",1)</f>
        <v>#REF!</v>
      </c>
      <c r="BQ41" s="243" t="e">
        <f>IF((BF41-'Retail Pricing'!#REF!)&gt;=0," ",1)</f>
        <v>#REF!</v>
      </c>
      <c r="BR41" s="243" t="e">
        <f>IF((BG41-'Retail Pricing'!#REF!)&gt;=0," ",1)</f>
        <v>#REF!</v>
      </c>
      <c r="BS41" s="243" t="e">
        <f>IF((BH41-'Retail Pricing'!#REF!)&gt;=0," ",1)</f>
        <v>#REF!</v>
      </c>
      <c r="BT41" s="243" t="e">
        <f>IF((BI41-'Retail Pricing'!#REF!)&gt;=0," ",1)</f>
        <v>#REF!</v>
      </c>
      <c r="BU41" s="67"/>
      <c r="BV41" s="442" t="e">
        <f t="shared" si="86"/>
        <v>#REF!</v>
      </c>
      <c r="BW41" s="244" t="e">
        <f t="shared" si="87"/>
        <v>#REF!</v>
      </c>
      <c r="BX41" s="244" t="e">
        <f t="shared" si="88"/>
        <v>#REF!</v>
      </c>
      <c r="BY41" s="244" t="e">
        <f t="shared" si="89"/>
        <v>#REF!</v>
      </c>
      <c r="BZ41" s="244" t="e">
        <f t="shared" si="90"/>
        <v>#REF!</v>
      </c>
      <c r="CA41" s="244" t="e">
        <f t="shared" si="91"/>
        <v>#REF!</v>
      </c>
      <c r="CB41" s="244" t="e">
        <f t="shared" si="92"/>
        <v>#REF!</v>
      </c>
      <c r="CC41" s="244" t="e">
        <f t="shared" si="93"/>
        <v>#REF!</v>
      </c>
      <c r="CD41" s="244" t="e">
        <f t="shared" si="94"/>
        <v>#REF!</v>
      </c>
      <c r="CE41" s="244" t="e">
        <f t="shared" si="95"/>
        <v>#REF!</v>
      </c>
      <c r="CF41" s="244" t="e">
        <f t="shared" si="96"/>
        <v>#REF!</v>
      </c>
      <c r="CG41" s="244" t="e">
        <f t="shared" si="98"/>
        <v>#REF!</v>
      </c>
      <c r="CH41" s="244" t="e">
        <f t="shared" si="97"/>
        <v>#REF!</v>
      </c>
      <c r="CI41" s="570"/>
      <c r="CJ41" s="578" t="e">
        <f t="shared" si="36"/>
        <v>#REF!</v>
      </c>
      <c r="CK41" s="578" t="e">
        <f t="shared" si="37"/>
        <v>#REF!</v>
      </c>
      <c r="CL41" s="578" t="e">
        <f t="shared" si="38"/>
        <v>#REF!</v>
      </c>
      <c r="CM41" s="578" t="e">
        <f t="shared" si="39"/>
        <v>#REF!</v>
      </c>
      <c r="CN41" s="578" t="e">
        <f t="shared" si="40"/>
        <v>#REF!</v>
      </c>
      <c r="CO41" s="578" t="e">
        <f t="shared" si="29"/>
        <v>#REF!</v>
      </c>
      <c r="CP41" s="578" t="e">
        <f t="shared" si="30"/>
        <v>#REF!</v>
      </c>
      <c r="CQ41" s="578" t="e">
        <f t="shared" si="31"/>
        <v>#REF!</v>
      </c>
      <c r="CR41" s="244"/>
      <c r="CS41" s="244"/>
      <c r="CT41" s="244"/>
      <c r="CU41" s="244"/>
      <c r="CV41" s="347"/>
      <c r="CW41" s="338" t="e">
        <f t="shared" si="45"/>
        <v>#REF!</v>
      </c>
      <c r="CX41" s="347"/>
      <c r="CY41" s="338" t="e">
        <f t="shared" si="46"/>
        <v>#REF!</v>
      </c>
      <c r="CZ41" s="347"/>
      <c r="DA41" s="338" t="e">
        <f t="shared" si="47"/>
        <v>#REF!</v>
      </c>
      <c r="DB41" s="347"/>
      <c r="DC41" s="338" t="e">
        <f t="shared" si="48"/>
        <v>#REF!</v>
      </c>
      <c r="DD41" s="347"/>
      <c r="DE41" s="338" t="e">
        <f t="shared" si="49"/>
        <v>#REF!</v>
      </c>
    </row>
    <row r="42" spans="1:109" s="19" customFormat="1" x14ac:dyDescent="0.2">
      <c r="A42" s="328" t="s">
        <v>522</v>
      </c>
      <c r="B42" s="53" t="s">
        <v>1193</v>
      </c>
      <c r="C42" s="454"/>
      <c r="D42" s="217" t="s">
        <v>130</v>
      </c>
      <c r="E42" s="326">
        <v>100</v>
      </c>
      <c r="F42" s="553" t="s">
        <v>797</v>
      </c>
      <c r="G42" s="713" t="e">
        <f>+'Retail Pricing'!#REF!</f>
        <v>#REF!</v>
      </c>
      <c r="H42" s="170" t="s">
        <v>959</v>
      </c>
      <c r="I42" s="89" t="e">
        <f>IF('Retail Pricing'!#REF!&gt;0,'Retail Pricing'!#REF!," ")</f>
        <v>#REF!</v>
      </c>
      <c r="J42" s="85" t="e">
        <f>'Retail Pricing'!#REF!</f>
        <v>#REF!</v>
      </c>
      <c r="K42" s="85" t="e">
        <f>'Retail Pricing'!#REF!</f>
        <v>#REF!</v>
      </c>
      <c r="L42" s="305" t="e">
        <f>IF('Retail Pricing'!#REF!&gt;0,'Retail Pricing'!#REF!," ")</f>
        <v>#REF!</v>
      </c>
      <c r="M42" s="226" t="e">
        <f t="shared" si="32"/>
        <v>#REF!</v>
      </c>
      <c r="N42" s="219" t="e">
        <f>IF('Retail Pricing'!#REF!&gt;0,'Retail Pricing'!#REF!," ")</f>
        <v>#REF!</v>
      </c>
      <c r="O42" s="219" t="e">
        <f>IF('Retail Pricing'!#REF!&gt;0,'Retail Pricing'!#REF!," ")</f>
        <v>#REF!</v>
      </c>
      <c r="P42" s="219"/>
      <c r="Q42" s="219" t="e">
        <f>IF('Retail Pricing'!#REF!&gt;0,'Retail Pricing'!#REF!," ")</f>
        <v>#REF!</v>
      </c>
      <c r="R42" s="219" t="e">
        <f>IF('Retail Pricing'!#REF!&gt;0,'Retail Pricing'!#REF!," ")</f>
        <v>#REF!</v>
      </c>
      <c r="S42" s="219" t="e">
        <f>IF('Retail Pricing'!#REF!&gt;0,'Retail Pricing'!#REF!," ")</f>
        <v>#REF!</v>
      </c>
      <c r="T42" s="219">
        <v>1.3263199999999999</v>
      </c>
      <c r="U42" s="7" t="e">
        <f t="shared" si="74"/>
        <v>#REF!</v>
      </c>
      <c r="V42" s="7">
        <v>-2.7E-2</v>
      </c>
      <c r="W42" s="491" t="e">
        <f>ROUND(('Retail Pricing'!#REF!/(1-0.09))/0.05,0)*0.05</f>
        <v>#REF!</v>
      </c>
      <c r="X42" s="489">
        <v>5.5</v>
      </c>
      <c r="Y42" s="304" t="e">
        <f t="shared" si="2"/>
        <v>#REF!</v>
      </c>
      <c r="Z42" s="428">
        <v>0.71</v>
      </c>
      <c r="AA42" s="492">
        <v>6.2</v>
      </c>
      <c r="AB42" s="493" t="e">
        <f>ROUND(('Retail Pricing'!#REF!/(1-0.09))/0.05,0)*0.05</f>
        <v>#REF!</v>
      </c>
      <c r="AC42" s="489">
        <v>5.4</v>
      </c>
      <c r="AD42" s="14" t="e">
        <f t="shared" si="3"/>
        <v>#REF!</v>
      </c>
      <c r="AE42" s="428">
        <v>0.71</v>
      </c>
      <c r="AF42" s="488">
        <v>6.1</v>
      </c>
      <c r="AG42" s="494" t="e">
        <f>ROUND(('Retail Pricing'!#REF!/(1-0.09))/0.05,0)*0.05</f>
        <v>#REF!</v>
      </c>
      <c r="AH42" s="489">
        <v>4.25</v>
      </c>
      <c r="AI42" s="14" t="e">
        <f t="shared" si="4"/>
        <v>#REF!</v>
      </c>
      <c r="AJ42" s="428">
        <v>0.63</v>
      </c>
      <c r="AK42" s="495" t="e">
        <f>ROUND(('Retail Pricing'!#REF!/(1-0.09))/0.05,0)*0.05</f>
        <v>#REF!</v>
      </c>
      <c r="AL42" s="489"/>
      <c r="AM42" s="489">
        <v>3.9</v>
      </c>
      <c r="AN42" s="14" t="e">
        <f t="shared" si="5"/>
        <v>#REF!</v>
      </c>
      <c r="AO42" s="428">
        <v>0.61</v>
      </c>
      <c r="AP42" s="490" t="e">
        <f>ROUND(('Retail Pricing'!#REF!/(1-0.09))/0.05,0)*0.05</f>
        <v>#REF!</v>
      </c>
      <c r="AQ42" s="489">
        <v>3.8</v>
      </c>
      <c r="AR42" s="14" t="e">
        <f t="shared" si="6"/>
        <v>#REF!</v>
      </c>
      <c r="AS42" s="428">
        <v>0.59</v>
      </c>
      <c r="AT42" s="496">
        <v>4.5</v>
      </c>
      <c r="AU42" s="497" t="e">
        <f>IF(BA42&gt;0,ROUNDUP((BA42*2),0.05)-0.01," ")</f>
        <v>#REF!</v>
      </c>
      <c r="AV42" s="288"/>
      <c r="AW42" s="498" t="e">
        <f t="shared" si="99"/>
        <v>#REF!</v>
      </c>
      <c r="AX42" s="499" t="e">
        <f>AP42</f>
        <v>#REF!</v>
      </c>
      <c r="AY42" s="499">
        <v>2</v>
      </c>
      <c r="AZ42" s="333"/>
      <c r="BA42" s="491" t="e">
        <f t="shared" si="75"/>
        <v>#REF!</v>
      </c>
      <c r="BB42" s="492">
        <f t="shared" si="76"/>
        <v>6.2</v>
      </c>
      <c r="BC42" s="493" t="e">
        <f t="shared" si="77"/>
        <v>#REF!</v>
      </c>
      <c r="BD42" s="488">
        <f t="shared" si="78"/>
        <v>6.1</v>
      </c>
      <c r="BE42" s="494" t="e">
        <f t="shared" si="79"/>
        <v>#REF!</v>
      </c>
      <c r="BF42" s="495" t="e">
        <f t="shared" si="80"/>
        <v>#REF!</v>
      </c>
      <c r="BG42" s="490" t="e">
        <f t="shared" si="81"/>
        <v>#REF!</v>
      </c>
      <c r="BH42" s="496">
        <f t="shared" si="82"/>
        <v>4.5</v>
      </c>
      <c r="BI42" s="497" t="e">
        <f t="shared" si="83"/>
        <v>#REF!</v>
      </c>
      <c r="BJ42" s="385" t="e">
        <f t="shared" si="84"/>
        <v>#REF!</v>
      </c>
      <c r="BK42" s="385" t="e">
        <f t="shared" si="85"/>
        <v>#REF!</v>
      </c>
      <c r="BL42" s="243" t="e">
        <f>IF((BA42-'Retail Pricing'!#REF!)&gt;=0," ",1)</f>
        <v>#REF!</v>
      </c>
      <c r="BM42" s="243" t="e">
        <f>IF((BB42-'Retail Pricing'!#REF!)&gt;=0," ",1)</f>
        <v>#REF!</v>
      </c>
      <c r="BN42" s="243" t="e">
        <f>IF((BC42-'Retail Pricing'!#REF!)&gt;=0," ",1)</f>
        <v>#REF!</v>
      </c>
      <c r="BO42" s="243" t="e">
        <f>IF((BD42-'Retail Pricing'!#REF!)&gt;=0," ",1)</f>
        <v>#REF!</v>
      </c>
      <c r="BP42" s="243" t="e">
        <f>IF((BE42-'Retail Pricing'!#REF!)&gt;=0," ",1)</f>
        <v>#REF!</v>
      </c>
      <c r="BQ42" s="243" t="e">
        <f>IF((BF42-'Retail Pricing'!#REF!)&gt;=0," ",1)</f>
        <v>#REF!</v>
      </c>
      <c r="BR42" s="243" t="e">
        <f>IF((BG42-'Retail Pricing'!#REF!)&gt;=0," ",1)</f>
        <v>#REF!</v>
      </c>
      <c r="BS42" s="243" t="e">
        <f>IF((BH42-'Retail Pricing'!#REF!)&gt;=0," ",1)</f>
        <v>#REF!</v>
      </c>
      <c r="BT42" s="243" t="e">
        <f>IF((BI42-'Retail Pricing'!#REF!)&gt;=0," ",1)</f>
        <v>#REF!</v>
      </c>
      <c r="BU42" s="67"/>
      <c r="BV42" s="442" t="e">
        <f t="shared" si="86"/>
        <v>#REF!</v>
      </c>
      <c r="BW42" s="244" t="e">
        <f t="shared" si="87"/>
        <v>#REF!</v>
      </c>
      <c r="BX42" s="244" t="e">
        <f t="shared" si="88"/>
        <v>#REF!</v>
      </c>
      <c r="BY42" s="244" t="e">
        <f t="shared" si="89"/>
        <v>#REF!</v>
      </c>
      <c r="BZ42" s="244" t="e">
        <f t="shared" si="90"/>
        <v>#REF!</v>
      </c>
      <c r="CA42" s="244" t="e">
        <f t="shared" si="91"/>
        <v>#REF!</v>
      </c>
      <c r="CB42" s="244" t="e">
        <f t="shared" si="92"/>
        <v>#REF!</v>
      </c>
      <c r="CC42" s="244" t="e">
        <f t="shared" si="93"/>
        <v>#REF!</v>
      </c>
      <c r="CD42" s="244" t="e">
        <f t="shared" si="94"/>
        <v>#REF!</v>
      </c>
      <c r="CE42" s="244" t="e">
        <f t="shared" si="95"/>
        <v>#REF!</v>
      </c>
      <c r="CF42" s="244" t="e">
        <f t="shared" si="96"/>
        <v>#REF!</v>
      </c>
      <c r="CG42" s="244" t="e">
        <f t="shared" si="98"/>
        <v>#REF!</v>
      </c>
      <c r="CH42" s="244" t="e">
        <f t="shared" si="97"/>
        <v>#REF!</v>
      </c>
      <c r="CI42" s="570"/>
      <c r="CJ42" s="578" t="e">
        <f t="shared" si="36"/>
        <v>#REF!</v>
      </c>
      <c r="CK42" s="578" t="e">
        <f t="shared" si="37"/>
        <v>#REF!</v>
      </c>
      <c r="CL42" s="578" t="e">
        <f t="shared" si="38"/>
        <v>#REF!</v>
      </c>
      <c r="CM42" s="578" t="e">
        <f t="shared" si="39"/>
        <v>#REF!</v>
      </c>
      <c r="CN42" s="578" t="e">
        <f t="shared" si="40"/>
        <v>#REF!</v>
      </c>
      <c r="CO42" s="578" t="e">
        <f t="shared" si="29"/>
        <v>#REF!</v>
      </c>
      <c r="CP42" s="578" t="e">
        <f t="shared" si="30"/>
        <v>#REF!</v>
      </c>
      <c r="CQ42" s="578" t="e">
        <f t="shared" si="31"/>
        <v>#REF!</v>
      </c>
      <c r="CR42" s="244"/>
      <c r="CS42" s="244"/>
      <c r="CT42" s="244"/>
      <c r="CU42" s="244"/>
      <c r="CV42" s="347"/>
      <c r="CW42" s="338" t="e">
        <f t="shared" si="45"/>
        <v>#REF!</v>
      </c>
      <c r="CX42" s="347"/>
      <c r="CY42" s="338" t="e">
        <f t="shared" si="46"/>
        <v>#REF!</v>
      </c>
      <c r="CZ42" s="347"/>
      <c r="DA42" s="338" t="e">
        <f t="shared" si="47"/>
        <v>#REF!</v>
      </c>
      <c r="DB42" s="347"/>
      <c r="DC42" s="338" t="e">
        <f t="shared" si="48"/>
        <v>#REF!</v>
      </c>
      <c r="DD42" s="347"/>
      <c r="DE42" s="338" t="e">
        <f t="shared" si="49"/>
        <v>#REF!</v>
      </c>
    </row>
    <row r="43" spans="1:109" s="19" customFormat="1" x14ac:dyDescent="0.2">
      <c r="A43" s="328" t="s">
        <v>522</v>
      </c>
      <c r="B43" s="53" t="s">
        <v>987</v>
      </c>
      <c r="C43" s="454"/>
      <c r="D43" s="217" t="s">
        <v>130</v>
      </c>
      <c r="E43" s="326">
        <v>100</v>
      </c>
      <c r="F43" s="553" t="s">
        <v>797</v>
      </c>
      <c r="G43" s="713" t="e">
        <f>+'Retail Pricing'!#REF!</f>
        <v>#REF!</v>
      </c>
      <c r="H43" s="170" t="s">
        <v>959</v>
      </c>
      <c r="I43" s="89" t="e">
        <f>IF('Retail Pricing'!#REF!&gt;0,'Retail Pricing'!#REF!," ")</f>
        <v>#REF!</v>
      </c>
      <c r="J43" s="85" t="e">
        <f>'Retail Pricing'!#REF!</f>
        <v>#REF!</v>
      </c>
      <c r="K43" s="85" t="e">
        <f>'Retail Pricing'!#REF!</f>
        <v>#REF!</v>
      </c>
      <c r="L43" s="305" t="e">
        <f>IF('Retail Pricing'!#REF!&gt;0,'Retail Pricing'!#REF!," ")</f>
        <v>#REF!</v>
      </c>
      <c r="M43" s="226" t="e">
        <f t="shared" si="32"/>
        <v>#REF!</v>
      </c>
      <c r="N43" s="219" t="e">
        <f>IF('Retail Pricing'!#REF!&gt;0,'Retail Pricing'!#REF!," ")</f>
        <v>#REF!</v>
      </c>
      <c r="O43" s="219" t="e">
        <f>IF('Retail Pricing'!#REF!&gt;0,'Retail Pricing'!#REF!," ")</f>
        <v>#REF!</v>
      </c>
      <c r="P43" s="219"/>
      <c r="Q43" s="219" t="e">
        <f>IF('Retail Pricing'!#REF!&gt;0,'Retail Pricing'!#REF!," ")</f>
        <v>#REF!</v>
      </c>
      <c r="R43" s="219" t="e">
        <f>IF('Retail Pricing'!#REF!&gt;0,'Retail Pricing'!#REF!," ")</f>
        <v>#REF!</v>
      </c>
      <c r="S43" s="219" t="e">
        <f>IF('Retail Pricing'!#REF!&gt;0,'Retail Pricing'!#REF!," ")</f>
        <v>#REF!</v>
      </c>
      <c r="T43" s="219">
        <v>1.7724899999999999</v>
      </c>
      <c r="U43" s="7" t="e">
        <f t="shared" si="74"/>
        <v>#REF!</v>
      </c>
      <c r="V43" s="7">
        <v>-3.5000000000000003E-2</v>
      </c>
      <c r="W43" s="491" t="e">
        <f>ROUND(('Retail Pricing'!#REF!/(1-0.09))/0.05,0)*0.05</f>
        <v>#REF!</v>
      </c>
      <c r="X43" s="489">
        <v>5.5</v>
      </c>
      <c r="Y43" s="304" t="e">
        <f t="shared" si="2"/>
        <v>#REF!</v>
      </c>
      <c r="Z43" s="428">
        <v>0.62</v>
      </c>
      <c r="AA43" s="492">
        <v>6.2</v>
      </c>
      <c r="AB43" s="493" t="e">
        <f>ROUND(('Retail Pricing'!#REF!/(1-0.09))/0.05,0)*0.05</f>
        <v>#REF!</v>
      </c>
      <c r="AC43" s="489">
        <v>5.4</v>
      </c>
      <c r="AD43" s="14" t="e">
        <f t="shared" si="3"/>
        <v>#REF!</v>
      </c>
      <c r="AE43" s="428">
        <v>0.61</v>
      </c>
      <c r="AF43" s="488">
        <v>6.1</v>
      </c>
      <c r="AG43" s="494" t="e">
        <f>ROUND(('Retail Pricing'!#REF!/(1-0.09))/0.05,0)*0.05</f>
        <v>#REF!</v>
      </c>
      <c r="AH43" s="489">
        <v>4.25</v>
      </c>
      <c r="AI43" s="14" t="e">
        <f t="shared" si="4"/>
        <v>#REF!</v>
      </c>
      <c r="AJ43" s="428">
        <v>0.51</v>
      </c>
      <c r="AK43" s="495" t="e">
        <f>ROUND(('Retail Pricing'!#REF!/(1-0.09))/0.05,0)*0.05</f>
        <v>#REF!</v>
      </c>
      <c r="AL43" s="489"/>
      <c r="AM43" s="489">
        <v>3.9</v>
      </c>
      <c r="AN43" s="14" t="e">
        <f t="shared" si="5"/>
        <v>#REF!</v>
      </c>
      <c r="AO43" s="428">
        <v>0.48</v>
      </c>
      <c r="AP43" s="490" t="e">
        <f>ROUND(('Retail Pricing'!#REF!/(1-0.09))/0.05,0)*0.05</f>
        <v>#REF!</v>
      </c>
      <c r="AQ43" s="489">
        <v>3.8</v>
      </c>
      <c r="AR43" s="14" t="e">
        <f t="shared" si="6"/>
        <v>#REF!</v>
      </c>
      <c r="AS43" s="428">
        <v>0.46</v>
      </c>
      <c r="AT43" s="496">
        <v>4.5</v>
      </c>
      <c r="AU43" s="497" t="e">
        <f>IF(BA43&gt;0,ROUNDUP((BA43*2),0.05)-0.01," ")</f>
        <v>#REF!</v>
      </c>
      <c r="AV43" s="288"/>
      <c r="AW43" s="498" t="e">
        <f t="shared" si="99"/>
        <v>#REF!</v>
      </c>
      <c r="AX43" s="499" t="e">
        <f>AP43</f>
        <v>#REF!</v>
      </c>
      <c r="AY43" s="499">
        <v>2</v>
      </c>
      <c r="AZ43" s="333"/>
      <c r="BA43" s="491" t="e">
        <f t="shared" si="75"/>
        <v>#REF!</v>
      </c>
      <c r="BB43" s="492">
        <f t="shared" si="76"/>
        <v>6.2</v>
      </c>
      <c r="BC43" s="493" t="e">
        <f t="shared" si="77"/>
        <v>#REF!</v>
      </c>
      <c r="BD43" s="488">
        <f t="shared" si="78"/>
        <v>6.1</v>
      </c>
      <c r="BE43" s="494" t="e">
        <f t="shared" si="79"/>
        <v>#REF!</v>
      </c>
      <c r="BF43" s="495" t="e">
        <f t="shared" si="80"/>
        <v>#REF!</v>
      </c>
      <c r="BG43" s="490" t="e">
        <f t="shared" si="81"/>
        <v>#REF!</v>
      </c>
      <c r="BH43" s="496">
        <f t="shared" si="82"/>
        <v>4.5</v>
      </c>
      <c r="BI43" s="497" t="e">
        <f t="shared" si="83"/>
        <v>#REF!</v>
      </c>
      <c r="BJ43" s="385" t="e">
        <f t="shared" si="84"/>
        <v>#REF!</v>
      </c>
      <c r="BK43" s="385" t="e">
        <f t="shared" si="85"/>
        <v>#REF!</v>
      </c>
      <c r="BL43" s="243" t="e">
        <f>IF((BA43-'Retail Pricing'!#REF!)&gt;=0," ",1)</f>
        <v>#REF!</v>
      </c>
      <c r="BM43" s="243" t="e">
        <f>IF((BB43-'Retail Pricing'!#REF!)&gt;=0," ",1)</f>
        <v>#REF!</v>
      </c>
      <c r="BN43" s="243" t="e">
        <f>IF((BC43-'Retail Pricing'!#REF!)&gt;=0," ",1)</f>
        <v>#REF!</v>
      </c>
      <c r="BO43" s="243" t="e">
        <f>IF((BD43-'Retail Pricing'!#REF!)&gt;=0," ",1)</f>
        <v>#REF!</v>
      </c>
      <c r="BP43" s="243" t="e">
        <f>IF((BE43-'Retail Pricing'!#REF!)&gt;=0," ",1)</f>
        <v>#REF!</v>
      </c>
      <c r="BQ43" s="243" t="e">
        <f>IF((BF43-'Retail Pricing'!#REF!)&gt;=0," ",1)</f>
        <v>#REF!</v>
      </c>
      <c r="BR43" s="243" t="e">
        <f>IF((BG43-'Retail Pricing'!#REF!)&gt;=0," ",1)</f>
        <v>#REF!</v>
      </c>
      <c r="BS43" s="243" t="e">
        <f>IF((BH43-'Retail Pricing'!#REF!)&gt;=0," ",1)</f>
        <v>#REF!</v>
      </c>
      <c r="BT43" s="243" t="e">
        <f>IF((BI43-'Retail Pricing'!#REF!)&gt;=0," ",1)</f>
        <v>#REF!</v>
      </c>
      <c r="BU43" s="67"/>
      <c r="BV43" s="442" t="e">
        <f t="shared" si="86"/>
        <v>#REF!</v>
      </c>
      <c r="BW43" s="244" t="e">
        <f t="shared" si="87"/>
        <v>#REF!</v>
      </c>
      <c r="BX43" s="244" t="e">
        <f t="shared" si="88"/>
        <v>#REF!</v>
      </c>
      <c r="BY43" s="244" t="e">
        <f t="shared" si="89"/>
        <v>#REF!</v>
      </c>
      <c r="BZ43" s="244" t="e">
        <f t="shared" si="90"/>
        <v>#REF!</v>
      </c>
      <c r="CA43" s="244" t="e">
        <f t="shared" si="91"/>
        <v>#REF!</v>
      </c>
      <c r="CB43" s="244" t="e">
        <f t="shared" si="92"/>
        <v>#REF!</v>
      </c>
      <c r="CC43" s="244" t="e">
        <f t="shared" si="93"/>
        <v>#REF!</v>
      </c>
      <c r="CD43" s="244" t="e">
        <f t="shared" si="94"/>
        <v>#REF!</v>
      </c>
      <c r="CE43" s="244" t="e">
        <f t="shared" si="95"/>
        <v>#REF!</v>
      </c>
      <c r="CF43" s="244" t="e">
        <f t="shared" si="96"/>
        <v>#REF!</v>
      </c>
      <c r="CG43" s="244" t="e">
        <f t="shared" si="98"/>
        <v>#REF!</v>
      </c>
      <c r="CH43" s="244" t="e">
        <f t="shared" si="97"/>
        <v>#REF!</v>
      </c>
      <c r="CI43" s="570"/>
      <c r="CJ43" s="578" t="e">
        <f t="shared" si="36"/>
        <v>#REF!</v>
      </c>
      <c r="CK43" s="578" t="e">
        <f t="shared" si="37"/>
        <v>#REF!</v>
      </c>
      <c r="CL43" s="578" t="e">
        <f t="shared" si="38"/>
        <v>#REF!</v>
      </c>
      <c r="CM43" s="578" t="e">
        <f t="shared" si="39"/>
        <v>#REF!</v>
      </c>
      <c r="CN43" s="578" t="e">
        <f t="shared" si="40"/>
        <v>#REF!</v>
      </c>
      <c r="CO43" s="578" t="e">
        <f t="shared" si="29"/>
        <v>#REF!</v>
      </c>
      <c r="CP43" s="578" t="e">
        <f t="shared" si="30"/>
        <v>#REF!</v>
      </c>
      <c r="CQ43" s="578" t="e">
        <f t="shared" si="31"/>
        <v>#REF!</v>
      </c>
      <c r="CR43" s="244"/>
      <c r="CS43" s="244"/>
      <c r="CT43" s="244"/>
      <c r="CU43" s="244"/>
      <c r="CV43" s="347"/>
      <c r="CW43" s="338" t="e">
        <f t="shared" si="45"/>
        <v>#REF!</v>
      </c>
      <c r="CX43" s="347"/>
      <c r="CY43" s="338" t="e">
        <f t="shared" si="46"/>
        <v>#REF!</v>
      </c>
      <c r="CZ43" s="347"/>
      <c r="DA43" s="338" t="e">
        <f t="shared" si="47"/>
        <v>#REF!</v>
      </c>
      <c r="DB43" s="347"/>
      <c r="DC43" s="338" t="e">
        <f t="shared" si="48"/>
        <v>#REF!</v>
      </c>
      <c r="DD43" s="347"/>
      <c r="DE43" s="338" t="e">
        <f t="shared" si="49"/>
        <v>#REF!</v>
      </c>
    </row>
    <row r="44" spans="1:109" s="19" customFormat="1" x14ac:dyDescent="0.2">
      <c r="A44" s="328" t="s">
        <v>522</v>
      </c>
      <c r="B44" s="53" t="s">
        <v>988</v>
      </c>
      <c r="C44" s="454"/>
      <c r="D44" s="217" t="s">
        <v>130</v>
      </c>
      <c r="E44" s="326">
        <v>100</v>
      </c>
      <c r="F44" s="553" t="s">
        <v>797</v>
      </c>
      <c r="G44" s="713" t="e">
        <f>+'Retail Pricing'!#REF!</f>
        <v>#REF!</v>
      </c>
      <c r="H44" s="170" t="s">
        <v>959</v>
      </c>
      <c r="I44" s="89" t="e">
        <f>IF('Retail Pricing'!#REF!&gt;0,'Retail Pricing'!#REF!," ")</f>
        <v>#REF!</v>
      </c>
      <c r="J44" s="85" t="e">
        <f>'Retail Pricing'!#REF!</f>
        <v>#REF!</v>
      </c>
      <c r="K44" s="85" t="e">
        <f>'Retail Pricing'!#REF!</f>
        <v>#REF!</v>
      </c>
      <c r="L44" s="305" t="e">
        <f>IF('Retail Pricing'!#REF!&gt;0,'Retail Pricing'!#REF!," ")</f>
        <v>#REF!</v>
      </c>
      <c r="M44" s="226" t="e">
        <f t="shared" si="32"/>
        <v>#REF!</v>
      </c>
      <c r="N44" s="219" t="e">
        <f>IF('Retail Pricing'!#REF!&gt;0,'Retail Pricing'!#REF!," ")</f>
        <v>#REF!</v>
      </c>
      <c r="O44" s="219" t="e">
        <f>IF('Retail Pricing'!#REF!&gt;0,'Retail Pricing'!#REF!," ")</f>
        <v>#REF!</v>
      </c>
      <c r="P44" s="219"/>
      <c r="Q44" s="219" t="e">
        <f>IF('Retail Pricing'!#REF!&gt;0,'Retail Pricing'!#REF!," ")</f>
        <v>#REF!</v>
      </c>
      <c r="R44" s="219" t="e">
        <f>IF('Retail Pricing'!#REF!&gt;0,'Retail Pricing'!#REF!," ")</f>
        <v>#REF!</v>
      </c>
      <c r="S44" s="219" t="e">
        <f>IF('Retail Pricing'!#REF!&gt;0,'Retail Pricing'!#REF!," ")</f>
        <v>#REF!</v>
      </c>
      <c r="T44" s="219">
        <v>2.9030999999999998</v>
      </c>
      <c r="U44" s="7" t="e">
        <f t="shared" si="74"/>
        <v>#REF!</v>
      </c>
      <c r="V44" s="7">
        <v>-4.3999999999999997E-2</v>
      </c>
      <c r="W44" s="491" t="e">
        <f>ROUND(('Retail Pricing'!#REF!/(1-0.09))/0.05,0)*0.05</f>
        <v>#REF!</v>
      </c>
      <c r="X44" s="489">
        <v>5.5</v>
      </c>
      <c r="Y44" s="304" t="e">
        <f t="shared" si="2"/>
        <v>#REF!</v>
      </c>
      <c r="Z44" s="428">
        <v>0.39</v>
      </c>
      <c r="AA44" s="492">
        <v>6.2</v>
      </c>
      <c r="AB44" s="493" t="e">
        <f>ROUND(('Retail Pricing'!#REF!/(1-0.09))/0.05,0)*0.05</f>
        <v>#REF!</v>
      </c>
      <c r="AC44" s="489">
        <v>5.4</v>
      </c>
      <c r="AD44" s="14" t="e">
        <f t="shared" si="3"/>
        <v>#REF!</v>
      </c>
      <c r="AE44" s="428">
        <v>0.38</v>
      </c>
      <c r="AF44" s="488">
        <v>6.1</v>
      </c>
      <c r="AG44" s="494" t="e">
        <f>ROUND(('Retail Pricing'!#REF!/(1-0.09))/0.05,0)*0.05</f>
        <v>#REF!</v>
      </c>
      <c r="AH44" s="489">
        <v>4.25</v>
      </c>
      <c r="AI44" s="14" t="e">
        <f t="shared" si="4"/>
        <v>#REF!</v>
      </c>
      <c r="AJ44" s="428">
        <v>0.21</v>
      </c>
      <c r="AK44" s="495" t="e">
        <f>ROUND(('Retail Pricing'!#REF!/(1-0.09))/0.05,0)*0.05</f>
        <v>#REF!</v>
      </c>
      <c r="AL44" s="489"/>
      <c r="AM44" s="489">
        <v>3.9</v>
      </c>
      <c r="AN44" s="14" t="e">
        <f t="shared" si="5"/>
        <v>#REF!</v>
      </c>
      <c r="AO44" s="428">
        <v>0.15</v>
      </c>
      <c r="AP44" s="490" t="e">
        <f>ROUND(('Retail Pricing'!#REF!/(1-0.09))/0.05,0)*0.05</f>
        <v>#REF!</v>
      </c>
      <c r="AQ44" s="489">
        <v>3.8</v>
      </c>
      <c r="AR44" s="14" t="e">
        <f t="shared" si="6"/>
        <v>#REF!</v>
      </c>
      <c r="AS44" s="428">
        <v>0.12</v>
      </c>
      <c r="AT44" s="496">
        <v>4.5</v>
      </c>
      <c r="AU44" s="497" t="e">
        <f>IF(BA44&gt;0,ROUNDUP((BA44*2),0.05)-0.01," ")</f>
        <v>#REF!</v>
      </c>
      <c r="AV44" s="288"/>
      <c r="AW44" s="498" t="e">
        <f t="shared" si="99"/>
        <v>#REF!</v>
      </c>
      <c r="AX44" s="499" t="e">
        <f>AP44</f>
        <v>#REF!</v>
      </c>
      <c r="AY44" s="499">
        <v>2</v>
      </c>
      <c r="AZ44" s="333"/>
      <c r="BA44" s="491" t="e">
        <f t="shared" si="75"/>
        <v>#REF!</v>
      </c>
      <c r="BB44" s="492">
        <f t="shared" si="76"/>
        <v>6.2</v>
      </c>
      <c r="BC44" s="493" t="e">
        <f t="shared" si="77"/>
        <v>#REF!</v>
      </c>
      <c r="BD44" s="488">
        <f t="shared" si="78"/>
        <v>6.1</v>
      </c>
      <c r="BE44" s="494" t="e">
        <f t="shared" si="79"/>
        <v>#REF!</v>
      </c>
      <c r="BF44" s="495" t="e">
        <f t="shared" si="80"/>
        <v>#REF!</v>
      </c>
      <c r="BG44" s="490" t="e">
        <f t="shared" si="81"/>
        <v>#REF!</v>
      </c>
      <c r="BH44" s="496">
        <f t="shared" si="82"/>
        <v>4.5</v>
      </c>
      <c r="BI44" s="497" t="e">
        <f t="shared" si="83"/>
        <v>#REF!</v>
      </c>
      <c r="BJ44" s="385" t="e">
        <f t="shared" si="84"/>
        <v>#REF!</v>
      </c>
      <c r="BK44" s="385" t="e">
        <f t="shared" si="85"/>
        <v>#REF!</v>
      </c>
      <c r="BL44" s="243" t="e">
        <f>IF((BA44-'Retail Pricing'!#REF!)&gt;=0," ",1)</f>
        <v>#REF!</v>
      </c>
      <c r="BM44" s="243" t="e">
        <f>IF((BB44-'Retail Pricing'!#REF!)&gt;=0," ",1)</f>
        <v>#REF!</v>
      </c>
      <c r="BN44" s="243" t="e">
        <f>IF((BC44-'Retail Pricing'!#REF!)&gt;=0," ",1)</f>
        <v>#REF!</v>
      </c>
      <c r="BO44" s="243" t="e">
        <f>IF((BD44-'Retail Pricing'!#REF!)&gt;=0," ",1)</f>
        <v>#REF!</v>
      </c>
      <c r="BP44" s="243" t="e">
        <f>IF((BE44-'Retail Pricing'!#REF!)&gt;=0," ",1)</f>
        <v>#REF!</v>
      </c>
      <c r="BQ44" s="243" t="e">
        <f>IF((BF44-'Retail Pricing'!#REF!)&gt;=0," ",1)</f>
        <v>#REF!</v>
      </c>
      <c r="BR44" s="243" t="e">
        <f>IF((BG44-'Retail Pricing'!#REF!)&gt;=0," ",1)</f>
        <v>#REF!</v>
      </c>
      <c r="BS44" s="243" t="e">
        <f>IF((BH44-'Retail Pricing'!#REF!)&gt;=0," ",1)</f>
        <v>#REF!</v>
      </c>
      <c r="BT44" s="243" t="e">
        <f>IF((BI44-'Retail Pricing'!#REF!)&gt;=0," ",1)</f>
        <v>#REF!</v>
      </c>
      <c r="BU44" s="67"/>
      <c r="BV44" s="442" t="e">
        <f t="shared" si="86"/>
        <v>#REF!</v>
      </c>
      <c r="BW44" s="244" t="e">
        <f t="shared" si="87"/>
        <v>#REF!</v>
      </c>
      <c r="BX44" s="244" t="e">
        <f t="shared" si="88"/>
        <v>#REF!</v>
      </c>
      <c r="BY44" s="244" t="e">
        <f t="shared" si="89"/>
        <v>#REF!</v>
      </c>
      <c r="BZ44" s="244" t="e">
        <f t="shared" si="90"/>
        <v>#REF!</v>
      </c>
      <c r="CA44" s="244" t="e">
        <f t="shared" si="91"/>
        <v>#REF!</v>
      </c>
      <c r="CB44" s="244" t="e">
        <f t="shared" si="92"/>
        <v>#REF!</v>
      </c>
      <c r="CC44" s="244" t="e">
        <f t="shared" si="93"/>
        <v>#REF!</v>
      </c>
      <c r="CD44" s="244" t="e">
        <f t="shared" si="94"/>
        <v>#REF!</v>
      </c>
      <c r="CE44" s="244" t="e">
        <f t="shared" si="95"/>
        <v>#REF!</v>
      </c>
      <c r="CF44" s="244" t="e">
        <f t="shared" si="96"/>
        <v>#REF!</v>
      </c>
      <c r="CG44" s="244" t="e">
        <f t="shared" si="98"/>
        <v>#REF!</v>
      </c>
      <c r="CH44" s="244" t="e">
        <f t="shared" si="97"/>
        <v>#REF!</v>
      </c>
      <c r="CI44" s="570"/>
      <c r="CJ44" s="578" t="e">
        <f t="shared" si="36"/>
        <v>#REF!</v>
      </c>
      <c r="CK44" s="578" t="e">
        <f t="shared" si="37"/>
        <v>#REF!</v>
      </c>
      <c r="CL44" s="578" t="e">
        <f t="shared" si="38"/>
        <v>#REF!</v>
      </c>
      <c r="CM44" s="578" t="e">
        <f t="shared" si="39"/>
        <v>#REF!</v>
      </c>
      <c r="CN44" s="578" t="e">
        <f t="shared" si="40"/>
        <v>#REF!</v>
      </c>
      <c r="CO44" s="578" t="e">
        <f t="shared" si="29"/>
        <v>#REF!</v>
      </c>
      <c r="CP44" s="578" t="e">
        <f t="shared" si="30"/>
        <v>#REF!</v>
      </c>
      <c r="CQ44" s="578" t="e">
        <f t="shared" si="31"/>
        <v>#REF!</v>
      </c>
      <c r="CR44" s="244"/>
      <c r="CS44" s="244"/>
      <c r="CT44" s="244"/>
      <c r="CU44" s="244"/>
      <c r="CV44" s="347"/>
      <c r="CW44" s="338" t="e">
        <f t="shared" si="45"/>
        <v>#REF!</v>
      </c>
      <c r="CX44" s="347"/>
      <c r="CY44" s="338" t="e">
        <f t="shared" si="46"/>
        <v>#REF!</v>
      </c>
      <c r="CZ44" s="347"/>
      <c r="DA44" s="338" t="e">
        <f t="shared" si="47"/>
        <v>#REF!</v>
      </c>
      <c r="DB44" s="347"/>
      <c r="DC44" s="338" t="e">
        <f t="shared" si="48"/>
        <v>#REF!</v>
      </c>
      <c r="DD44" s="347"/>
      <c r="DE44" s="338" t="e">
        <f t="shared" si="49"/>
        <v>#REF!</v>
      </c>
    </row>
    <row r="45" spans="1:109" s="19" customFormat="1" x14ac:dyDescent="0.2">
      <c r="A45" s="328" t="s">
        <v>522</v>
      </c>
      <c r="B45" s="53" t="s">
        <v>844</v>
      </c>
      <c r="C45" s="454"/>
      <c r="D45" s="217" t="s">
        <v>130</v>
      </c>
      <c r="E45" s="326">
        <v>100</v>
      </c>
      <c r="F45" s="326" t="s">
        <v>674</v>
      </c>
      <c r="G45" s="713" t="e">
        <f>+'Retail Pricing'!#REF!</f>
        <v>#REF!</v>
      </c>
      <c r="H45" s="170" t="s">
        <v>949</v>
      </c>
      <c r="I45" s="89" t="e">
        <f>IF('Retail Pricing'!#REF!&gt;0,'Retail Pricing'!#REF!," ")</f>
        <v>#REF!</v>
      </c>
      <c r="J45" s="85" t="e">
        <f>'Retail Pricing'!#REF!</f>
        <v>#REF!</v>
      </c>
      <c r="K45" s="85" t="e">
        <f>'Retail Pricing'!#REF!</f>
        <v>#REF!</v>
      </c>
      <c r="L45" s="305" t="e">
        <f>IF('Retail Pricing'!#REF!&gt;0,'Retail Pricing'!#REF!," ")</f>
        <v>#REF!</v>
      </c>
      <c r="M45" s="226" t="e">
        <f t="shared" si="32"/>
        <v>#REF!</v>
      </c>
      <c r="N45" s="219" t="e">
        <f>IF('Retail Pricing'!#REF!&gt;0,'Retail Pricing'!#REF!," ")</f>
        <v>#REF!</v>
      </c>
      <c r="O45" s="219" t="e">
        <f>IF('Retail Pricing'!#REF!&gt;0,'Retail Pricing'!#REF!," ")</f>
        <v>#REF!</v>
      </c>
      <c r="P45" s="219"/>
      <c r="Q45" s="219" t="e">
        <f>IF('Retail Pricing'!#REF!&gt;0,'Retail Pricing'!#REF!," ")</f>
        <v>#REF!</v>
      </c>
      <c r="R45" s="219" t="e">
        <f>IF('Retail Pricing'!#REF!&gt;0,'Retail Pricing'!#REF!," ")</f>
        <v>#REF!</v>
      </c>
      <c r="S45" s="219" t="e">
        <f>IF('Retail Pricing'!#REF!&gt;0,'Retail Pricing'!#REF!," ")</f>
        <v>#REF!</v>
      </c>
      <c r="T45" s="219">
        <v>0.58814999999999995</v>
      </c>
      <c r="U45" s="7" t="e">
        <f t="shared" si="74"/>
        <v>#REF!</v>
      </c>
      <c r="V45" s="7">
        <v>-7.0000000000000001E-3</v>
      </c>
      <c r="W45" s="491" t="s">
        <v>949</v>
      </c>
      <c r="X45" s="489" t="s">
        <v>949</v>
      </c>
      <c r="Y45" s="304" t="str">
        <f t="shared" si="2"/>
        <v xml:space="preserve"> </v>
      </c>
      <c r="Z45" s="428" t="s">
        <v>106</v>
      </c>
      <c r="AA45" s="492" t="s">
        <v>949</v>
      </c>
      <c r="AB45" s="493" t="s">
        <v>949</v>
      </c>
      <c r="AC45" s="489" t="s">
        <v>949</v>
      </c>
      <c r="AD45" s="14" t="str">
        <f t="shared" si="3"/>
        <v xml:space="preserve"> </v>
      </c>
      <c r="AE45" s="428" t="s">
        <v>106</v>
      </c>
      <c r="AF45" s="488" t="s">
        <v>949</v>
      </c>
      <c r="AG45" s="494" t="s">
        <v>949</v>
      </c>
      <c r="AH45" s="489" t="s">
        <v>949</v>
      </c>
      <c r="AI45" s="14" t="str">
        <f t="shared" si="4"/>
        <v xml:space="preserve"> </v>
      </c>
      <c r="AJ45" s="428" t="s">
        <v>106</v>
      </c>
      <c r="AK45" s="495" t="s">
        <v>949</v>
      </c>
      <c r="AL45" s="489"/>
      <c r="AM45" s="489" t="s">
        <v>949</v>
      </c>
      <c r="AN45" s="14" t="str">
        <f t="shared" si="5"/>
        <v xml:space="preserve"> </v>
      </c>
      <c r="AO45" s="428" t="s">
        <v>106</v>
      </c>
      <c r="AP45" s="490" t="s">
        <v>949</v>
      </c>
      <c r="AQ45" s="489" t="s">
        <v>949</v>
      </c>
      <c r="AR45" s="14" t="str">
        <f t="shared" si="6"/>
        <v xml:space="preserve"> </v>
      </c>
      <c r="AS45" s="428" t="s">
        <v>106</v>
      </c>
      <c r="AT45" s="496" t="s">
        <v>949</v>
      </c>
      <c r="AU45" s="355" t="s">
        <v>949</v>
      </c>
      <c r="AV45" s="288"/>
      <c r="AW45" s="498" t="s">
        <v>949</v>
      </c>
      <c r="AX45" s="499" t="s">
        <v>106</v>
      </c>
      <c r="AY45" s="499" t="s">
        <v>106</v>
      </c>
      <c r="AZ45" s="333"/>
      <c r="BA45" s="491" t="str">
        <f t="shared" si="75"/>
        <v>Holder</v>
      </c>
      <c r="BB45" s="492" t="str">
        <f t="shared" si="76"/>
        <v>Holder</v>
      </c>
      <c r="BC45" s="493" t="str">
        <f t="shared" si="77"/>
        <v>Holder</v>
      </c>
      <c r="BD45" s="488" t="str">
        <f t="shared" si="78"/>
        <v>Holder</v>
      </c>
      <c r="BE45" s="494" t="str">
        <f t="shared" si="79"/>
        <v>Holder</v>
      </c>
      <c r="BF45" s="495" t="str">
        <f t="shared" si="80"/>
        <v>Holder</v>
      </c>
      <c r="BG45" s="490" t="str">
        <f t="shared" si="81"/>
        <v>Holder</v>
      </c>
      <c r="BH45" s="496" t="str">
        <f t="shared" si="82"/>
        <v>Holder</v>
      </c>
      <c r="BI45" s="497" t="str">
        <f t="shared" si="83"/>
        <v>Holder</v>
      </c>
      <c r="BJ45" s="385" t="str">
        <f t="shared" si="84"/>
        <v>No</v>
      </c>
      <c r="BK45" s="385" t="str">
        <f t="shared" si="85"/>
        <v>No</v>
      </c>
      <c r="BL45" s="483" t="s">
        <v>1376</v>
      </c>
      <c r="BM45" s="482"/>
      <c r="BN45" s="482"/>
      <c r="BO45" s="482"/>
      <c r="BP45" s="482"/>
      <c r="BQ45" s="482"/>
      <c r="BR45" s="482"/>
      <c r="BS45" s="482"/>
      <c r="BT45" s="482"/>
      <c r="BU45" s="67"/>
      <c r="BV45" s="442" t="str">
        <f t="shared" si="86"/>
        <v xml:space="preserve"> </v>
      </c>
      <c r="BW45" s="244" t="str">
        <f t="shared" si="87"/>
        <v xml:space="preserve"> </v>
      </c>
      <c r="BX45" s="244" t="str">
        <f t="shared" si="88"/>
        <v xml:space="preserve"> </v>
      </c>
      <c r="BY45" s="244" t="str">
        <f t="shared" si="89"/>
        <v xml:space="preserve"> </v>
      </c>
      <c r="BZ45" s="244" t="str">
        <f t="shared" si="90"/>
        <v xml:space="preserve"> </v>
      </c>
      <c r="CA45" s="244" t="str">
        <f t="shared" si="91"/>
        <v xml:space="preserve"> </v>
      </c>
      <c r="CB45" s="244" t="str">
        <f t="shared" si="92"/>
        <v xml:space="preserve"> </v>
      </c>
      <c r="CC45" s="244" t="str">
        <f t="shared" si="93"/>
        <v xml:space="preserve"> </v>
      </c>
      <c r="CD45" s="244" t="str">
        <f t="shared" si="94"/>
        <v xml:space="preserve"> </v>
      </c>
      <c r="CE45" s="244" t="str">
        <f t="shared" si="95"/>
        <v xml:space="preserve"> </v>
      </c>
      <c r="CF45" s="244" t="str">
        <f t="shared" si="96"/>
        <v xml:space="preserve"> </v>
      </c>
      <c r="CG45" s="244" t="str">
        <f t="shared" si="98"/>
        <v xml:space="preserve"> </v>
      </c>
      <c r="CH45" s="244" t="str">
        <f t="shared" si="97"/>
        <v xml:space="preserve"> </v>
      </c>
      <c r="CI45" s="570"/>
      <c r="CJ45" s="578" t="str">
        <f t="shared" si="36"/>
        <v xml:space="preserve"> </v>
      </c>
      <c r="CK45" s="578" t="str">
        <f t="shared" si="37"/>
        <v xml:space="preserve"> </v>
      </c>
      <c r="CL45" s="578" t="str">
        <f t="shared" si="38"/>
        <v xml:space="preserve"> </v>
      </c>
      <c r="CM45" s="578" t="str">
        <f t="shared" si="39"/>
        <v xml:space="preserve"> </v>
      </c>
      <c r="CN45" s="578" t="str">
        <f t="shared" si="40"/>
        <v xml:space="preserve"> </v>
      </c>
      <c r="CO45" s="578" t="str">
        <f t="shared" si="29"/>
        <v xml:space="preserve"> </v>
      </c>
      <c r="CP45" s="578" t="str">
        <f t="shared" si="30"/>
        <v xml:space="preserve"> </v>
      </c>
      <c r="CQ45" s="578" t="str">
        <f t="shared" si="31"/>
        <v xml:space="preserve"> </v>
      </c>
      <c r="CR45" s="244"/>
      <c r="CS45" s="244"/>
      <c r="CT45" s="244"/>
      <c r="CU45" s="244"/>
      <c r="CV45" s="347"/>
      <c r="CW45" s="338" t="str">
        <f t="shared" si="45"/>
        <v xml:space="preserve"> </v>
      </c>
      <c r="CX45" s="347"/>
      <c r="CY45" s="338" t="str">
        <f t="shared" si="46"/>
        <v xml:space="preserve"> </v>
      </c>
      <c r="CZ45" s="347"/>
      <c r="DA45" s="338" t="str">
        <f t="shared" si="47"/>
        <v xml:space="preserve"> </v>
      </c>
      <c r="DB45" s="347"/>
      <c r="DC45" s="338" t="str">
        <f t="shared" si="48"/>
        <v xml:space="preserve"> </v>
      </c>
      <c r="DD45" s="347"/>
      <c r="DE45" s="338" t="str">
        <f t="shared" si="49"/>
        <v xml:space="preserve"> </v>
      </c>
    </row>
    <row r="46" spans="1:109" s="19" customFormat="1" x14ac:dyDescent="0.2">
      <c r="A46" s="328" t="s">
        <v>522</v>
      </c>
      <c r="B46" s="70" t="s">
        <v>844</v>
      </c>
      <c r="C46" s="454"/>
      <c r="D46" s="217" t="s">
        <v>130</v>
      </c>
      <c r="E46" s="326">
        <v>100</v>
      </c>
      <c r="F46" s="551" t="s">
        <v>674</v>
      </c>
      <c r="G46" s="713" t="e">
        <f>+'Retail Pricing'!#REF!</f>
        <v>#REF!</v>
      </c>
      <c r="H46" s="170" t="s">
        <v>958</v>
      </c>
      <c r="I46" s="89" t="e">
        <f>IF('Retail Pricing'!#REF!&gt;0,'Retail Pricing'!#REF!," ")</f>
        <v>#REF!</v>
      </c>
      <c r="J46" s="85" t="e">
        <f>'Retail Pricing'!#REF!</f>
        <v>#REF!</v>
      </c>
      <c r="K46" s="85" t="e">
        <f>'Retail Pricing'!#REF!</f>
        <v>#REF!</v>
      </c>
      <c r="L46" s="305" t="e">
        <f>IF('Retail Pricing'!#REF!&gt;0,'Retail Pricing'!#REF!," ")</f>
        <v>#REF!</v>
      </c>
      <c r="M46" s="226" t="e">
        <f t="shared" si="32"/>
        <v>#REF!</v>
      </c>
      <c r="N46" s="219" t="e">
        <f>IF('Retail Pricing'!#REF!&gt;0,'Retail Pricing'!#REF!," ")</f>
        <v>#REF!</v>
      </c>
      <c r="O46" s="219" t="e">
        <f>IF('Retail Pricing'!#REF!&gt;0,'Retail Pricing'!#REF!," ")</f>
        <v>#REF!</v>
      </c>
      <c r="P46" s="219"/>
      <c r="Q46" s="219" t="e">
        <f>IF('Retail Pricing'!#REF!&gt;0,'Retail Pricing'!#REF!," ")</f>
        <v>#REF!</v>
      </c>
      <c r="R46" s="219" t="e">
        <f>IF('Retail Pricing'!#REF!&gt;0,'Retail Pricing'!#REF!," ")</f>
        <v>#REF!</v>
      </c>
      <c r="S46" s="219" t="e">
        <f>IF('Retail Pricing'!#REF!&gt;0,'Retail Pricing'!#REF!," ")</f>
        <v>#REF!</v>
      </c>
      <c r="T46" s="219">
        <v>0.58814999999999995</v>
      </c>
      <c r="U46" s="7" t="e">
        <f t="shared" si="74"/>
        <v>#REF!</v>
      </c>
      <c r="V46" s="7">
        <v>-7.0000000000000001E-3</v>
      </c>
      <c r="W46" s="491" t="e">
        <f>'Retail Pricing'!#REF!</f>
        <v>#REF!</v>
      </c>
      <c r="X46" s="489">
        <v>3.7</v>
      </c>
      <c r="Y46" s="304" t="e">
        <f t="shared" si="2"/>
        <v>#REF!</v>
      </c>
      <c r="Z46" s="428">
        <v>0.81</v>
      </c>
      <c r="AA46" s="492">
        <v>4.1500000000000004</v>
      </c>
      <c r="AB46" s="493" t="e">
        <f>'Retail Pricing'!#REF!</f>
        <v>#REF!</v>
      </c>
      <c r="AC46" s="489">
        <v>3.6</v>
      </c>
      <c r="AD46" s="14" t="e">
        <f t="shared" si="3"/>
        <v>#REF!</v>
      </c>
      <c r="AE46" s="428">
        <v>0.8</v>
      </c>
      <c r="AF46" s="488">
        <v>4.05</v>
      </c>
      <c r="AG46" s="494" t="e">
        <f>'Retail Pricing'!#REF!</f>
        <v>#REF!</v>
      </c>
      <c r="AH46" s="489">
        <v>2.75</v>
      </c>
      <c r="AI46" s="14" t="e">
        <f t="shared" si="4"/>
        <v>#REF!</v>
      </c>
      <c r="AJ46" s="428">
        <v>0.74</v>
      </c>
      <c r="AK46" s="495" t="e">
        <f>'Retail Pricing'!#REF!</f>
        <v>#REF!</v>
      </c>
      <c r="AL46" s="489"/>
      <c r="AM46" s="489">
        <v>2.4500000000000002</v>
      </c>
      <c r="AN46" s="14" t="e">
        <f t="shared" si="5"/>
        <v>#REF!</v>
      </c>
      <c r="AO46" s="428">
        <v>0.71</v>
      </c>
      <c r="AP46" s="490" t="e">
        <f>'Retail Pricing'!#REF!</f>
        <v>#REF!</v>
      </c>
      <c r="AQ46" s="489">
        <v>2.4</v>
      </c>
      <c r="AR46" s="14" t="e">
        <f t="shared" si="6"/>
        <v>#REF!</v>
      </c>
      <c r="AS46" s="428">
        <v>0.7</v>
      </c>
      <c r="AT46" s="496">
        <v>2.85</v>
      </c>
      <c r="AU46" s="497" t="e">
        <f>'Retail Pricing'!#REF!</f>
        <v>#REF!</v>
      </c>
      <c r="AV46" s="288"/>
      <c r="AW46" s="498" t="e">
        <f>IF(W46&gt;0,ROUND((W46*1.3)/0.05,0)*0.05," ")</f>
        <v>#REF!</v>
      </c>
      <c r="AX46" s="499" t="e">
        <f>AP46</f>
        <v>#REF!</v>
      </c>
      <c r="AY46" s="499">
        <v>1.5</v>
      </c>
      <c r="AZ46" s="333"/>
      <c r="BA46" s="491" t="e">
        <f t="shared" si="75"/>
        <v>#REF!</v>
      </c>
      <c r="BB46" s="492">
        <f t="shared" si="76"/>
        <v>4.1500000000000004</v>
      </c>
      <c r="BC46" s="493" t="e">
        <f t="shared" si="77"/>
        <v>#REF!</v>
      </c>
      <c r="BD46" s="488">
        <f t="shared" si="78"/>
        <v>4.05</v>
      </c>
      <c r="BE46" s="494" t="e">
        <f t="shared" si="79"/>
        <v>#REF!</v>
      </c>
      <c r="BF46" s="495" t="e">
        <f t="shared" si="80"/>
        <v>#REF!</v>
      </c>
      <c r="BG46" s="490" t="e">
        <f t="shared" si="81"/>
        <v>#REF!</v>
      </c>
      <c r="BH46" s="496">
        <f t="shared" si="82"/>
        <v>2.85</v>
      </c>
      <c r="BI46" s="497" t="e">
        <f t="shared" si="83"/>
        <v>#REF!</v>
      </c>
      <c r="BJ46" s="385" t="e">
        <f t="shared" si="84"/>
        <v>#REF!</v>
      </c>
      <c r="BK46" s="385" t="e">
        <f t="shared" si="85"/>
        <v>#REF!</v>
      </c>
      <c r="BL46" s="243" t="e">
        <f>IF((BA46-'Retail Pricing'!#REF!)&gt;=0," ",1)</f>
        <v>#REF!</v>
      </c>
      <c r="BM46" s="243" t="e">
        <f>IF((BB46-'Retail Pricing'!#REF!)&gt;=0," ",1)</f>
        <v>#REF!</v>
      </c>
      <c r="BN46" s="243" t="e">
        <f>IF((BC46-'Retail Pricing'!#REF!)&gt;=0," ",1)</f>
        <v>#REF!</v>
      </c>
      <c r="BO46" s="243" t="e">
        <f>IF((BD46-'Retail Pricing'!#REF!)&gt;=0," ",1)</f>
        <v>#REF!</v>
      </c>
      <c r="BP46" s="243" t="e">
        <f>IF((BE46-'Retail Pricing'!#REF!)&gt;=0," ",1)</f>
        <v>#REF!</v>
      </c>
      <c r="BQ46" s="243" t="e">
        <f>IF((BF46-'Retail Pricing'!#REF!)&gt;=0," ",1)</f>
        <v>#REF!</v>
      </c>
      <c r="BR46" s="243" t="e">
        <f>IF((BG46-'Retail Pricing'!#REF!)&gt;=0," ",1)</f>
        <v>#REF!</v>
      </c>
      <c r="BS46" s="243" t="e">
        <f>IF((BH46-'Retail Pricing'!#REF!)&gt;=0," ",1)</f>
        <v>#REF!</v>
      </c>
      <c r="BT46" s="243" t="e">
        <f>IF((BI46-'Retail Pricing'!#REF!)&gt;=0," ",1)</f>
        <v>#REF!</v>
      </c>
      <c r="BU46" s="67"/>
      <c r="BV46" s="442" t="e">
        <f t="shared" si="86"/>
        <v>#REF!</v>
      </c>
      <c r="BW46" s="244" t="e">
        <f t="shared" si="87"/>
        <v>#REF!</v>
      </c>
      <c r="BX46" s="244" t="e">
        <f t="shared" si="88"/>
        <v>#REF!</v>
      </c>
      <c r="BY46" s="244" t="e">
        <f t="shared" si="89"/>
        <v>#REF!</v>
      </c>
      <c r="BZ46" s="244" t="e">
        <f t="shared" si="90"/>
        <v>#REF!</v>
      </c>
      <c r="CA46" s="244" t="e">
        <f t="shared" si="91"/>
        <v>#REF!</v>
      </c>
      <c r="CB46" s="244" t="e">
        <f t="shared" si="92"/>
        <v>#REF!</v>
      </c>
      <c r="CC46" s="244" t="e">
        <f t="shared" si="93"/>
        <v>#REF!</v>
      </c>
      <c r="CD46" s="244" t="e">
        <f t="shared" si="94"/>
        <v>#REF!</v>
      </c>
      <c r="CE46" s="244" t="e">
        <f t="shared" si="95"/>
        <v>#REF!</v>
      </c>
      <c r="CF46" s="244" t="e">
        <f t="shared" si="96"/>
        <v>#REF!</v>
      </c>
      <c r="CG46" s="244" t="e">
        <f t="shared" si="98"/>
        <v>#REF!</v>
      </c>
      <c r="CH46" s="244" t="e">
        <f t="shared" si="97"/>
        <v>#REF!</v>
      </c>
      <c r="CI46" s="570"/>
      <c r="CJ46" s="578" t="e">
        <f t="shared" si="36"/>
        <v>#REF!</v>
      </c>
      <c r="CK46" s="578" t="e">
        <f t="shared" si="37"/>
        <v>#REF!</v>
      </c>
      <c r="CL46" s="578" t="e">
        <f t="shared" si="38"/>
        <v>#REF!</v>
      </c>
      <c r="CM46" s="578" t="e">
        <f t="shared" si="39"/>
        <v>#REF!</v>
      </c>
      <c r="CN46" s="578" t="e">
        <f t="shared" si="40"/>
        <v>#REF!</v>
      </c>
      <c r="CO46" s="578" t="e">
        <f t="shared" si="29"/>
        <v>#REF!</v>
      </c>
      <c r="CP46" s="578" t="e">
        <f t="shared" si="30"/>
        <v>#REF!</v>
      </c>
      <c r="CQ46" s="578" t="e">
        <f t="shared" si="31"/>
        <v>#REF!</v>
      </c>
      <c r="CR46" s="244"/>
      <c r="CS46" s="244"/>
      <c r="CT46" s="244"/>
      <c r="CU46" s="244"/>
      <c r="CV46" s="347"/>
      <c r="CW46" s="338" t="e">
        <f t="shared" si="45"/>
        <v>#REF!</v>
      </c>
      <c r="CX46" s="347"/>
      <c r="CY46" s="338" t="e">
        <f t="shared" si="46"/>
        <v>#REF!</v>
      </c>
      <c r="CZ46" s="347"/>
      <c r="DA46" s="338" t="e">
        <f t="shared" si="47"/>
        <v>#REF!</v>
      </c>
      <c r="DB46" s="347"/>
      <c r="DC46" s="338" t="e">
        <f t="shared" si="48"/>
        <v>#REF!</v>
      </c>
      <c r="DD46" s="347"/>
      <c r="DE46" s="338" t="e">
        <f t="shared" si="49"/>
        <v>#REF!</v>
      </c>
    </row>
    <row r="47" spans="1:109" s="19" customFormat="1" x14ac:dyDescent="0.2">
      <c r="A47" s="328" t="s">
        <v>522</v>
      </c>
      <c r="B47" s="53" t="s">
        <v>845</v>
      </c>
      <c r="C47" s="454"/>
      <c r="D47" s="217" t="s">
        <v>130</v>
      </c>
      <c r="E47" s="326">
        <v>100</v>
      </c>
      <c r="F47" s="551" t="s">
        <v>675</v>
      </c>
      <c r="G47" s="713" t="e">
        <f>+'Retail Pricing'!#REF!</f>
        <v>#REF!</v>
      </c>
      <c r="H47" s="96" t="s">
        <v>772</v>
      </c>
      <c r="I47" s="89" t="e">
        <f>IF('Retail Pricing'!#REF!&gt;0,'Retail Pricing'!#REF!," ")</f>
        <v>#REF!</v>
      </c>
      <c r="J47" s="85" t="e">
        <f>'Retail Pricing'!#REF!</f>
        <v>#REF!</v>
      </c>
      <c r="K47" s="85" t="e">
        <f>'Retail Pricing'!#REF!</f>
        <v>#REF!</v>
      </c>
      <c r="L47" s="305" t="e">
        <f>IF('Retail Pricing'!#REF!&gt;0,'Retail Pricing'!#REF!," ")</f>
        <v>#REF!</v>
      </c>
      <c r="M47" s="226" t="e">
        <f t="shared" si="32"/>
        <v>#REF!</v>
      </c>
      <c r="N47" s="219" t="e">
        <f>'Retail Pricing'!#REF!</f>
        <v>#REF!</v>
      </c>
      <c r="O47" s="219" t="e">
        <f>'Retail Pricing'!#REF!</f>
        <v>#REF!</v>
      </c>
      <c r="P47" s="219"/>
      <c r="Q47" s="219" t="e">
        <f>'Retail Pricing'!#REF!</f>
        <v>#REF!</v>
      </c>
      <c r="R47" s="219" t="e">
        <f>IF('Retail Pricing'!#REF!&gt;0,'Retail Pricing'!#REF!," ")</f>
        <v>#REF!</v>
      </c>
      <c r="S47" s="219" t="e">
        <f>IF('Retail Pricing'!#REF!&gt;0,'Retail Pricing'!#REF!," ")</f>
        <v>#REF!</v>
      </c>
      <c r="T47" s="219">
        <v>0.71877999999999997</v>
      </c>
      <c r="U47" s="7" t="e">
        <f t="shared" si="74"/>
        <v>#REF!</v>
      </c>
      <c r="V47" s="7">
        <v>-1.4E-2</v>
      </c>
      <c r="W47" s="491" t="e">
        <f>ROUND(('Retail Pricing'!#REF!/(1-0.09))/0.05,0)*0.05</f>
        <v>#REF!</v>
      </c>
      <c r="X47" s="489">
        <v>4.3</v>
      </c>
      <c r="Y47" s="304" t="e">
        <f t="shared" si="2"/>
        <v>#REF!</v>
      </c>
      <c r="Z47" s="428">
        <v>0.77</v>
      </c>
      <c r="AA47" s="492">
        <v>4.25</v>
      </c>
      <c r="AB47" s="493" t="e">
        <f>ROUND(('Retail Pricing'!#REF!/(1-0.09))/0.05,0)*0.05</f>
        <v>#REF!</v>
      </c>
      <c r="AC47" s="489">
        <v>4.2</v>
      </c>
      <c r="AD47" s="14" t="e">
        <f t="shared" si="3"/>
        <v>#REF!</v>
      </c>
      <c r="AE47" s="428">
        <v>0.77</v>
      </c>
      <c r="AF47" s="488">
        <v>4.2</v>
      </c>
      <c r="AG47" s="494" t="e">
        <f>ROUND(('Retail Pricing'!#REF!/(1-0.09))/0.05,0)*0.05</f>
        <v>#REF!</v>
      </c>
      <c r="AH47" s="489">
        <v>3.25</v>
      </c>
      <c r="AI47" s="14" t="e">
        <f t="shared" si="4"/>
        <v>#REF!</v>
      </c>
      <c r="AJ47" s="428">
        <v>0.69</v>
      </c>
      <c r="AK47" s="495" t="e">
        <f>ROUND(('Retail Pricing'!#REF!/(1-0.09))/0.05,0)*0.05</f>
        <v>#REF!</v>
      </c>
      <c r="AL47" s="489"/>
      <c r="AM47" s="489">
        <v>2.8</v>
      </c>
      <c r="AN47" s="14" t="e">
        <f t="shared" si="5"/>
        <v>#REF!</v>
      </c>
      <c r="AO47" s="428">
        <v>0.66</v>
      </c>
      <c r="AP47" s="490" t="e">
        <f>ROUND(('Retail Pricing'!#REF!/(1-0.09))/0.05,0)*0.05</f>
        <v>#REF!</v>
      </c>
      <c r="AQ47" s="489">
        <v>2.75</v>
      </c>
      <c r="AR47" s="14" t="e">
        <f t="shared" si="6"/>
        <v>#REF!</v>
      </c>
      <c r="AS47" s="428">
        <v>0.64</v>
      </c>
      <c r="AT47" s="496">
        <v>2.85</v>
      </c>
      <c r="AU47" s="497" t="e">
        <f>IF(BA47&gt;0,ROUNDUP((BA47*2),0.05)-0.01," ")</f>
        <v>#REF!</v>
      </c>
      <c r="AV47" s="288"/>
      <c r="AW47" s="498" t="e">
        <f>IF(W47&gt;0,ROUND((W47*1.3)/0.05,0)*0.05," ")</f>
        <v>#REF!</v>
      </c>
      <c r="AX47" s="499" t="e">
        <f>AP47</f>
        <v>#REF!</v>
      </c>
      <c r="AY47" s="499">
        <v>1.5</v>
      </c>
      <c r="AZ47" s="333"/>
      <c r="BA47" s="491" t="e">
        <f t="shared" si="75"/>
        <v>#REF!</v>
      </c>
      <c r="BB47" s="492">
        <f t="shared" si="76"/>
        <v>4.25</v>
      </c>
      <c r="BC47" s="493" t="e">
        <f t="shared" si="77"/>
        <v>#REF!</v>
      </c>
      <c r="BD47" s="488">
        <f t="shared" si="78"/>
        <v>4.2</v>
      </c>
      <c r="BE47" s="494" t="e">
        <f t="shared" si="79"/>
        <v>#REF!</v>
      </c>
      <c r="BF47" s="495" t="e">
        <f t="shared" si="80"/>
        <v>#REF!</v>
      </c>
      <c r="BG47" s="490" t="e">
        <f t="shared" si="81"/>
        <v>#REF!</v>
      </c>
      <c r="BH47" s="496">
        <f t="shared" si="82"/>
        <v>2.85</v>
      </c>
      <c r="BI47" s="497" t="e">
        <f t="shared" si="83"/>
        <v>#REF!</v>
      </c>
      <c r="BJ47" s="385" t="e">
        <f t="shared" si="84"/>
        <v>#REF!</v>
      </c>
      <c r="BK47" s="385" t="e">
        <f t="shared" si="85"/>
        <v>#REF!</v>
      </c>
      <c r="BL47" s="243" t="e">
        <f>IF((BA47-'Retail Pricing'!#REF!)&gt;=0," ",1)</f>
        <v>#REF!</v>
      </c>
      <c r="BM47" s="243" t="e">
        <f>IF((BB47-'Retail Pricing'!#REF!)&gt;=0," ",1)</f>
        <v>#REF!</v>
      </c>
      <c r="BN47" s="243" t="e">
        <f>IF((BC47-'Retail Pricing'!#REF!)&gt;=0," ",1)</f>
        <v>#REF!</v>
      </c>
      <c r="BO47" s="243" t="e">
        <f>IF((BD47-'Retail Pricing'!#REF!)&gt;=0," ",1)</f>
        <v>#REF!</v>
      </c>
      <c r="BP47" s="243" t="e">
        <f>IF((BE47-'Retail Pricing'!#REF!)&gt;=0," ",1)</f>
        <v>#REF!</v>
      </c>
      <c r="BQ47" s="243" t="e">
        <f>IF((BF47-'Retail Pricing'!#REF!)&gt;=0," ",1)</f>
        <v>#REF!</v>
      </c>
      <c r="BR47" s="243" t="e">
        <f>IF((BG47-'Retail Pricing'!#REF!)&gt;=0," ",1)</f>
        <v>#REF!</v>
      </c>
      <c r="BS47" s="243" t="e">
        <f>IF((BH47-'Retail Pricing'!#REF!)&gt;=0," ",1)</f>
        <v>#REF!</v>
      </c>
      <c r="BT47" s="243" t="e">
        <f>IF((BI47-'Retail Pricing'!#REF!)&gt;=0," ",1)</f>
        <v>#REF!</v>
      </c>
      <c r="BU47" s="67"/>
      <c r="BV47" s="442" t="e">
        <f t="shared" si="86"/>
        <v>#REF!</v>
      </c>
      <c r="BW47" s="244" t="e">
        <f t="shared" si="87"/>
        <v>#REF!</v>
      </c>
      <c r="BX47" s="244" t="e">
        <f t="shared" si="88"/>
        <v>#REF!</v>
      </c>
      <c r="BY47" s="244" t="e">
        <f t="shared" si="89"/>
        <v>#REF!</v>
      </c>
      <c r="BZ47" s="244" t="e">
        <f t="shared" si="90"/>
        <v>#REF!</v>
      </c>
      <c r="CA47" s="244" t="e">
        <f t="shared" si="91"/>
        <v>#REF!</v>
      </c>
      <c r="CB47" s="244" t="e">
        <f t="shared" si="92"/>
        <v>#REF!</v>
      </c>
      <c r="CC47" s="244" t="e">
        <f t="shared" si="93"/>
        <v>#REF!</v>
      </c>
      <c r="CD47" s="244" t="e">
        <f t="shared" si="94"/>
        <v>#REF!</v>
      </c>
      <c r="CE47" s="244" t="e">
        <f t="shared" si="95"/>
        <v>#REF!</v>
      </c>
      <c r="CF47" s="244" t="e">
        <f t="shared" si="96"/>
        <v>#REF!</v>
      </c>
      <c r="CG47" s="244" t="e">
        <f t="shared" si="98"/>
        <v>#REF!</v>
      </c>
      <c r="CH47" s="244" t="e">
        <f t="shared" si="97"/>
        <v>#REF!</v>
      </c>
      <c r="CI47" s="570"/>
      <c r="CJ47" s="578" t="e">
        <f t="shared" si="36"/>
        <v>#REF!</v>
      </c>
      <c r="CK47" s="578" t="e">
        <f t="shared" si="37"/>
        <v>#REF!</v>
      </c>
      <c r="CL47" s="578" t="e">
        <f t="shared" si="38"/>
        <v>#REF!</v>
      </c>
      <c r="CM47" s="578" t="e">
        <f t="shared" si="39"/>
        <v>#REF!</v>
      </c>
      <c r="CN47" s="578" t="e">
        <f t="shared" si="40"/>
        <v>#REF!</v>
      </c>
      <c r="CO47" s="578" t="e">
        <f t="shared" si="29"/>
        <v>#REF!</v>
      </c>
      <c r="CP47" s="578" t="e">
        <f t="shared" si="30"/>
        <v>#REF!</v>
      </c>
      <c r="CQ47" s="578" t="e">
        <f t="shared" si="31"/>
        <v>#REF!</v>
      </c>
      <c r="CR47" s="244"/>
      <c r="CS47" s="244"/>
      <c r="CT47" s="244"/>
      <c r="CU47" s="244"/>
      <c r="CV47" s="347"/>
      <c r="CW47" s="338" t="e">
        <f t="shared" si="45"/>
        <v>#REF!</v>
      </c>
      <c r="CX47" s="347"/>
      <c r="CY47" s="338" t="e">
        <f t="shared" si="46"/>
        <v>#REF!</v>
      </c>
      <c r="CZ47" s="347"/>
      <c r="DA47" s="338" t="e">
        <f t="shared" si="47"/>
        <v>#REF!</v>
      </c>
      <c r="DB47" s="347"/>
      <c r="DC47" s="338" t="e">
        <f t="shared" si="48"/>
        <v>#REF!</v>
      </c>
      <c r="DD47" s="347"/>
      <c r="DE47" s="338" t="e">
        <f t="shared" si="49"/>
        <v>#REF!</v>
      </c>
    </row>
    <row r="48" spans="1:109" s="19" customFormat="1" x14ac:dyDescent="0.2">
      <c r="A48" s="328" t="s">
        <v>522</v>
      </c>
      <c r="B48" s="53" t="s">
        <v>846</v>
      </c>
      <c r="C48" s="454"/>
      <c r="D48" s="217" t="s">
        <v>130</v>
      </c>
      <c r="E48" s="326">
        <v>100</v>
      </c>
      <c r="F48" s="326" t="s">
        <v>695</v>
      </c>
      <c r="G48" s="713" t="e">
        <f>+'Retail Pricing'!#REF!</f>
        <v>#REF!</v>
      </c>
      <c r="H48" s="170"/>
      <c r="I48" s="89" t="e">
        <f>IF('Retail Pricing'!#REF!&gt;0,'Retail Pricing'!#REF!," ")</f>
        <v>#REF!</v>
      </c>
      <c r="J48" s="85" t="e">
        <f>'Retail Pricing'!#REF!</f>
        <v>#REF!</v>
      </c>
      <c r="K48" s="85" t="e">
        <f>'Retail Pricing'!#REF!</f>
        <v>#REF!</v>
      </c>
      <c r="L48" s="305" t="e">
        <f>IF('Retail Pricing'!#REF!&gt;0,'Retail Pricing'!#REF!," ")</f>
        <v>#REF!</v>
      </c>
      <c r="M48" s="226" t="e">
        <f t="shared" si="32"/>
        <v>#REF!</v>
      </c>
      <c r="N48" s="219" t="e">
        <f>IF('Retail Pricing'!#REF!&gt;0,'Retail Pricing'!#REF!," ")</f>
        <v>#REF!</v>
      </c>
      <c r="O48" s="219" t="e">
        <f>IF('Retail Pricing'!#REF!&gt;0,'Retail Pricing'!#REF!," ")</f>
        <v>#REF!</v>
      </c>
      <c r="P48" s="219"/>
      <c r="Q48" s="219" t="e">
        <f>IF('Retail Pricing'!#REF!&gt;0,'Retail Pricing'!#REF!," ")</f>
        <v>#REF!</v>
      </c>
      <c r="R48" s="219" t="e">
        <f>IF('Retail Pricing'!#REF!&gt;0,'Retail Pricing'!#REF!," ")</f>
        <v>#REF!</v>
      </c>
      <c r="S48" s="219" t="e">
        <f>IF('Retail Pricing'!#REF!&gt;0,'Retail Pricing'!#REF!," ")</f>
        <v>#REF!</v>
      </c>
      <c r="T48" s="219">
        <v>0.88239999999999996</v>
      </c>
      <c r="U48" s="7" t="e">
        <f t="shared" si="74"/>
        <v>#REF!</v>
      </c>
      <c r="V48" s="7">
        <v>-2E-3</v>
      </c>
      <c r="W48" s="491" t="e">
        <f>ROUND(('Retail Pricing'!#REF!/(1-0.09))/0.05,0)*0.05</f>
        <v>#REF!</v>
      </c>
      <c r="X48" s="489">
        <v>5.2</v>
      </c>
      <c r="Y48" s="304" t="e">
        <f t="shared" si="2"/>
        <v>#REF!</v>
      </c>
      <c r="Z48" s="428">
        <v>0.78</v>
      </c>
      <c r="AA48" s="492">
        <v>5.45</v>
      </c>
      <c r="AB48" s="493" t="e">
        <f>ROUND(('Retail Pricing'!#REF!/(1-0.09))/0.05,0)*0.05</f>
        <v>#REF!</v>
      </c>
      <c r="AC48" s="489">
        <v>5.0999999999999996</v>
      </c>
      <c r="AD48" s="14" t="e">
        <f t="shared" si="3"/>
        <v>#REF!</v>
      </c>
      <c r="AE48" s="428">
        <v>0.78</v>
      </c>
      <c r="AF48" s="488">
        <v>5.4</v>
      </c>
      <c r="AG48" s="494" t="e">
        <f>ROUND(('Retail Pricing'!#REF!/(1-0.09))/0.05,0)*0.05</f>
        <v>#REF!</v>
      </c>
      <c r="AH48" s="489">
        <v>4.05</v>
      </c>
      <c r="AI48" s="14" t="e">
        <f t="shared" si="4"/>
        <v>#REF!</v>
      </c>
      <c r="AJ48" s="428">
        <v>0.72</v>
      </c>
      <c r="AK48" s="495" t="e">
        <f>ROUND(('Retail Pricing'!#REF!/(1-0.09))/0.05,0)*0.05</f>
        <v>#REF!</v>
      </c>
      <c r="AL48" s="489"/>
      <c r="AM48" s="489">
        <v>3.65</v>
      </c>
      <c r="AN48" s="14" t="e">
        <f t="shared" si="5"/>
        <v>#REF!</v>
      </c>
      <c r="AO48" s="428">
        <v>0.68</v>
      </c>
      <c r="AP48" s="490" t="e">
        <f>ROUND(('Retail Pricing'!#REF!/(1-0.09))/0.05,0)*0.05</f>
        <v>#REF!</v>
      </c>
      <c r="AQ48" s="489">
        <v>3.5</v>
      </c>
      <c r="AR48" s="14" t="e">
        <f t="shared" si="6"/>
        <v>#REF!</v>
      </c>
      <c r="AS48" s="428">
        <v>0.67</v>
      </c>
      <c r="AT48" s="496">
        <v>3.85</v>
      </c>
      <c r="AU48" s="497" t="e">
        <f>IF(BA48&gt;0,ROUNDUP((BA48*2),0.05)-0.01," ")</f>
        <v>#REF!</v>
      </c>
      <c r="AV48" s="288"/>
      <c r="AW48" s="498" t="e">
        <f>IF(W48&gt;0,ROUND((W48*1.3)/0.05,0)*0.05," ")</f>
        <v>#REF!</v>
      </c>
      <c r="AX48" s="499" t="s">
        <v>106</v>
      </c>
      <c r="AY48" s="499" t="s">
        <v>106</v>
      </c>
      <c r="AZ48" s="333"/>
      <c r="BA48" s="491" t="e">
        <f t="shared" si="75"/>
        <v>#REF!</v>
      </c>
      <c r="BB48" s="492">
        <f t="shared" si="76"/>
        <v>5.45</v>
      </c>
      <c r="BC48" s="493" t="e">
        <f t="shared" si="77"/>
        <v>#REF!</v>
      </c>
      <c r="BD48" s="488">
        <f t="shared" si="78"/>
        <v>5.4</v>
      </c>
      <c r="BE48" s="494" t="e">
        <f t="shared" si="79"/>
        <v>#REF!</v>
      </c>
      <c r="BF48" s="495" t="e">
        <f t="shared" si="80"/>
        <v>#REF!</v>
      </c>
      <c r="BG48" s="490" t="e">
        <f t="shared" si="81"/>
        <v>#REF!</v>
      </c>
      <c r="BH48" s="496">
        <f t="shared" si="82"/>
        <v>3.85</v>
      </c>
      <c r="BI48" s="497" t="e">
        <f t="shared" si="83"/>
        <v>#REF!</v>
      </c>
      <c r="BJ48" s="385" t="e">
        <f t="shared" si="84"/>
        <v>#REF!</v>
      </c>
      <c r="BK48" s="385" t="e">
        <f t="shared" si="85"/>
        <v>#REF!</v>
      </c>
      <c r="BL48" s="243" t="e">
        <f>IF((BA48-'Retail Pricing'!#REF!)&gt;=0," ",1)</f>
        <v>#REF!</v>
      </c>
      <c r="BM48" s="243" t="e">
        <f>IF((BB48-'Retail Pricing'!#REF!)&gt;=0," ",1)</f>
        <v>#REF!</v>
      </c>
      <c r="BN48" s="243" t="e">
        <f>IF((BC48-'Retail Pricing'!#REF!)&gt;=0," ",1)</f>
        <v>#REF!</v>
      </c>
      <c r="BO48" s="243" t="e">
        <f>IF((BD48-'Retail Pricing'!#REF!)&gt;=0," ",1)</f>
        <v>#REF!</v>
      </c>
      <c r="BP48" s="243" t="e">
        <f>IF((BE48-'Retail Pricing'!#REF!)&gt;=0," ",1)</f>
        <v>#REF!</v>
      </c>
      <c r="BQ48" s="243" t="e">
        <f>IF((BF48-'Retail Pricing'!#REF!)&gt;=0," ",1)</f>
        <v>#REF!</v>
      </c>
      <c r="BR48" s="243" t="e">
        <f>IF((BG48-'Retail Pricing'!#REF!)&gt;=0," ",1)</f>
        <v>#REF!</v>
      </c>
      <c r="BS48" s="243" t="e">
        <f>IF((BH48-'Retail Pricing'!#REF!)&gt;=0," ",1)</f>
        <v>#REF!</v>
      </c>
      <c r="BT48" s="243" t="e">
        <f>IF((BI48-'Retail Pricing'!#REF!)&gt;=0," ",1)</f>
        <v>#REF!</v>
      </c>
      <c r="BU48" s="67"/>
      <c r="BV48" s="442" t="e">
        <f t="shared" si="86"/>
        <v>#REF!</v>
      </c>
      <c r="BW48" s="244" t="e">
        <f t="shared" si="87"/>
        <v>#REF!</v>
      </c>
      <c r="BX48" s="244" t="e">
        <f t="shared" si="88"/>
        <v>#REF!</v>
      </c>
      <c r="BY48" s="244" t="e">
        <f t="shared" si="89"/>
        <v>#REF!</v>
      </c>
      <c r="BZ48" s="244" t="e">
        <f t="shared" si="90"/>
        <v>#REF!</v>
      </c>
      <c r="CA48" s="244" t="e">
        <f t="shared" si="91"/>
        <v>#REF!</v>
      </c>
      <c r="CB48" s="244" t="e">
        <f t="shared" si="92"/>
        <v>#REF!</v>
      </c>
      <c r="CC48" s="244" t="e">
        <f t="shared" si="93"/>
        <v>#REF!</v>
      </c>
      <c r="CD48" s="244" t="e">
        <f t="shared" si="94"/>
        <v>#REF!</v>
      </c>
      <c r="CE48" s="244" t="e">
        <f t="shared" si="95"/>
        <v>#REF!</v>
      </c>
      <c r="CF48" s="244" t="e">
        <f t="shared" si="96"/>
        <v>#REF!</v>
      </c>
      <c r="CG48" s="244" t="e">
        <f t="shared" si="98"/>
        <v>#REF!</v>
      </c>
      <c r="CH48" s="244" t="e">
        <f t="shared" si="97"/>
        <v>#REF!</v>
      </c>
      <c r="CI48" s="570"/>
      <c r="CJ48" s="578" t="e">
        <f t="shared" si="36"/>
        <v>#REF!</v>
      </c>
      <c r="CK48" s="578" t="e">
        <f t="shared" si="37"/>
        <v>#REF!</v>
      </c>
      <c r="CL48" s="578" t="e">
        <f t="shared" si="38"/>
        <v>#REF!</v>
      </c>
      <c r="CM48" s="578" t="e">
        <f t="shared" si="39"/>
        <v>#REF!</v>
      </c>
      <c r="CN48" s="578" t="e">
        <f t="shared" si="40"/>
        <v>#REF!</v>
      </c>
      <c r="CO48" s="578" t="e">
        <f t="shared" si="29"/>
        <v>#REF!</v>
      </c>
      <c r="CP48" s="578" t="e">
        <f t="shared" si="30"/>
        <v>#REF!</v>
      </c>
      <c r="CQ48" s="578" t="e">
        <f t="shared" si="31"/>
        <v>#REF!</v>
      </c>
      <c r="CR48" s="244"/>
      <c r="CS48" s="244"/>
      <c r="CT48" s="244"/>
      <c r="CU48" s="244"/>
      <c r="CV48" s="347"/>
      <c r="CW48" s="338" t="e">
        <f t="shared" si="45"/>
        <v>#REF!</v>
      </c>
      <c r="CX48" s="347"/>
      <c r="CY48" s="338" t="e">
        <f t="shared" si="46"/>
        <v>#REF!</v>
      </c>
      <c r="CZ48" s="347"/>
      <c r="DA48" s="338" t="e">
        <f t="shared" si="47"/>
        <v>#REF!</v>
      </c>
      <c r="DB48" s="347"/>
      <c r="DC48" s="338" t="e">
        <f t="shared" si="48"/>
        <v>#REF!</v>
      </c>
      <c r="DD48" s="347"/>
      <c r="DE48" s="338" t="e">
        <f t="shared" si="49"/>
        <v>#REF!</v>
      </c>
    </row>
    <row r="49" spans="1:109" s="19" customFormat="1" x14ac:dyDescent="0.2">
      <c r="A49" s="328" t="s">
        <v>522</v>
      </c>
      <c r="B49" s="53" t="s">
        <v>847</v>
      </c>
      <c r="C49" s="454"/>
      <c r="D49" s="402" t="s">
        <v>130</v>
      </c>
      <c r="E49" s="326">
        <v>100</v>
      </c>
      <c r="F49" s="356" t="s">
        <v>336</v>
      </c>
      <c r="G49" s="713" t="e">
        <f>+'Retail Pricing'!#REF!</f>
        <v>#REF!</v>
      </c>
      <c r="H49" s="170" t="s">
        <v>949</v>
      </c>
      <c r="I49" s="89" t="e">
        <f>IF('Retail Pricing'!#REF!&gt;0,'Retail Pricing'!#REF!," ")</f>
        <v>#REF!</v>
      </c>
      <c r="J49" s="85" t="e">
        <f>'Retail Pricing'!#REF!</f>
        <v>#REF!</v>
      </c>
      <c r="K49" s="85" t="e">
        <f>'Retail Pricing'!#REF!</f>
        <v>#REF!</v>
      </c>
      <c r="L49" s="305" t="e">
        <f>IF('Retail Pricing'!#REF!&gt;0,'Retail Pricing'!#REF!," ")</f>
        <v>#REF!</v>
      </c>
      <c r="M49" s="226" t="e">
        <f t="shared" si="32"/>
        <v>#REF!</v>
      </c>
      <c r="N49" s="219" t="e">
        <f>IF('Retail Pricing'!#REF!&gt;0,'Retail Pricing'!#REF!," ")</f>
        <v>#REF!</v>
      </c>
      <c r="O49" s="219" t="e">
        <f>IF('Retail Pricing'!#REF!&gt;0,'Retail Pricing'!#REF!," ")</f>
        <v>#REF!</v>
      </c>
      <c r="P49" s="219"/>
      <c r="Q49" s="219" t="e">
        <f>IF('Retail Pricing'!#REF!&gt;0,'Retail Pricing'!#REF!," ")</f>
        <v>#REF!</v>
      </c>
      <c r="R49" s="219" t="e">
        <f>IF('Retail Pricing'!#REF!&gt;0,'Retail Pricing'!#REF!," ")</f>
        <v>#REF!</v>
      </c>
      <c r="S49" s="219" t="e">
        <f>IF('Retail Pricing'!#REF!&gt;0,'Retail Pricing'!#REF!," ")</f>
        <v>#REF!</v>
      </c>
      <c r="T49" s="219">
        <v>0.42015999999999998</v>
      </c>
      <c r="U49" s="7" t="e">
        <f t="shared" si="74"/>
        <v>#REF!</v>
      </c>
      <c r="V49" s="7">
        <v>-7.0000000000000001E-3</v>
      </c>
      <c r="W49" s="491" t="s">
        <v>949</v>
      </c>
      <c r="X49" s="489" t="s">
        <v>949</v>
      </c>
      <c r="Y49" s="304" t="str">
        <f t="shared" si="2"/>
        <v xml:space="preserve"> </v>
      </c>
      <c r="Z49" s="428" t="s">
        <v>106</v>
      </c>
      <c r="AA49" s="492" t="s">
        <v>949</v>
      </c>
      <c r="AB49" s="493" t="s">
        <v>949</v>
      </c>
      <c r="AC49" s="489" t="s">
        <v>949</v>
      </c>
      <c r="AD49" s="14" t="str">
        <f t="shared" si="3"/>
        <v xml:space="preserve"> </v>
      </c>
      <c r="AE49" s="428" t="s">
        <v>106</v>
      </c>
      <c r="AF49" s="488" t="s">
        <v>949</v>
      </c>
      <c r="AG49" s="494" t="s">
        <v>949</v>
      </c>
      <c r="AH49" s="489" t="s">
        <v>949</v>
      </c>
      <c r="AI49" s="14" t="str">
        <f t="shared" si="4"/>
        <v xml:space="preserve"> </v>
      </c>
      <c r="AJ49" s="428" t="s">
        <v>106</v>
      </c>
      <c r="AK49" s="495" t="s">
        <v>949</v>
      </c>
      <c r="AL49" s="489"/>
      <c r="AM49" s="489" t="s">
        <v>949</v>
      </c>
      <c r="AN49" s="14" t="str">
        <f t="shared" si="5"/>
        <v xml:space="preserve"> </v>
      </c>
      <c r="AO49" s="428" t="s">
        <v>106</v>
      </c>
      <c r="AP49" s="490" t="s">
        <v>949</v>
      </c>
      <c r="AQ49" s="489" t="s">
        <v>949</v>
      </c>
      <c r="AR49" s="14" t="str">
        <f t="shared" si="6"/>
        <v xml:space="preserve"> </v>
      </c>
      <c r="AS49" s="428" t="s">
        <v>106</v>
      </c>
      <c r="AT49" s="496" t="s">
        <v>949</v>
      </c>
      <c r="AU49" s="355" t="s">
        <v>949</v>
      </c>
      <c r="AV49" s="288"/>
      <c r="AW49" s="498" t="s">
        <v>949</v>
      </c>
      <c r="AX49" s="499" t="s">
        <v>106</v>
      </c>
      <c r="AY49" s="499" t="s">
        <v>106</v>
      </c>
      <c r="AZ49" s="333"/>
      <c r="BA49" s="491" t="str">
        <f t="shared" si="75"/>
        <v>Holder</v>
      </c>
      <c r="BB49" s="492" t="str">
        <f t="shared" si="76"/>
        <v>Holder</v>
      </c>
      <c r="BC49" s="493" t="str">
        <f t="shared" si="77"/>
        <v>Holder</v>
      </c>
      <c r="BD49" s="488" t="str">
        <f t="shared" si="78"/>
        <v>Holder</v>
      </c>
      <c r="BE49" s="494" t="str">
        <f t="shared" si="79"/>
        <v>Holder</v>
      </c>
      <c r="BF49" s="495" t="str">
        <f t="shared" si="80"/>
        <v>Holder</v>
      </c>
      <c r="BG49" s="490" t="str">
        <f t="shared" si="81"/>
        <v>Holder</v>
      </c>
      <c r="BH49" s="496" t="str">
        <f t="shared" si="82"/>
        <v>Holder</v>
      </c>
      <c r="BI49" s="497" t="str">
        <f t="shared" si="83"/>
        <v>Holder</v>
      </c>
      <c r="BJ49" s="385" t="str">
        <f t="shared" si="84"/>
        <v>No</v>
      </c>
      <c r="BK49" s="385" t="str">
        <f t="shared" si="85"/>
        <v>No</v>
      </c>
      <c r="BL49" s="483" t="s">
        <v>1376</v>
      </c>
      <c r="BM49" s="482"/>
      <c r="BN49" s="482"/>
      <c r="BO49" s="482"/>
      <c r="BP49" s="482"/>
      <c r="BQ49" s="482"/>
      <c r="BR49" s="482"/>
      <c r="BS49" s="482"/>
      <c r="BT49" s="482"/>
      <c r="BU49" s="67"/>
      <c r="BV49" s="442" t="str">
        <f t="shared" si="86"/>
        <v xml:space="preserve"> </v>
      </c>
      <c r="BW49" s="244" t="str">
        <f t="shared" si="87"/>
        <v xml:space="preserve"> </v>
      </c>
      <c r="BX49" s="244" t="str">
        <f t="shared" si="88"/>
        <v xml:space="preserve"> </v>
      </c>
      <c r="BY49" s="244" t="str">
        <f t="shared" si="89"/>
        <v xml:space="preserve"> </v>
      </c>
      <c r="BZ49" s="244" t="str">
        <f t="shared" si="90"/>
        <v xml:space="preserve"> </v>
      </c>
      <c r="CA49" s="244" t="str">
        <f t="shared" si="91"/>
        <v xml:space="preserve"> </v>
      </c>
      <c r="CB49" s="244" t="str">
        <f t="shared" si="92"/>
        <v xml:space="preserve"> </v>
      </c>
      <c r="CC49" s="244" t="str">
        <f t="shared" si="93"/>
        <v xml:space="preserve"> </v>
      </c>
      <c r="CD49" s="244" t="str">
        <f t="shared" si="94"/>
        <v xml:space="preserve"> </v>
      </c>
      <c r="CE49" s="244" t="str">
        <f t="shared" si="95"/>
        <v xml:space="preserve"> </v>
      </c>
      <c r="CF49" s="244" t="str">
        <f t="shared" si="96"/>
        <v xml:space="preserve"> </v>
      </c>
      <c r="CG49" s="244" t="str">
        <f t="shared" ref="CG49:CG70" si="100">IF($BV49&gt;0,($BV49-AW49)/$BV49*100," ")</f>
        <v xml:space="preserve"> </v>
      </c>
      <c r="CH49" s="244" t="str">
        <f t="shared" si="97"/>
        <v xml:space="preserve"> </v>
      </c>
      <c r="CI49" s="570"/>
      <c r="CJ49" s="578" t="str">
        <f t="shared" si="36"/>
        <v xml:space="preserve"> </v>
      </c>
      <c r="CK49" s="578" t="str">
        <f t="shared" si="37"/>
        <v xml:space="preserve"> </v>
      </c>
      <c r="CL49" s="578" t="str">
        <f t="shared" si="38"/>
        <v xml:space="preserve"> </v>
      </c>
      <c r="CM49" s="578" t="str">
        <f t="shared" si="39"/>
        <v xml:space="preserve"> </v>
      </c>
      <c r="CN49" s="578" t="str">
        <f t="shared" si="40"/>
        <v xml:space="preserve"> </v>
      </c>
      <c r="CO49" s="578" t="str">
        <f t="shared" si="29"/>
        <v xml:space="preserve"> </v>
      </c>
      <c r="CP49" s="578" t="str">
        <f t="shared" si="30"/>
        <v xml:space="preserve"> </v>
      </c>
      <c r="CQ49" s="578" t="str">
        <f t="shared" si="31"/>
        <v xml:space="preserve"> </v>
      </c>
      <c r="CR49" s="244"/>
      <c r="CS49" s="244"/>
      <c r="CT49" s="244"/>
      <c r="CU49" s="244"/>
      <c r="CV49" s="347"/>
      <c r="CW49" s="338" t="str">
        <f t="shared" si="45"/>
        <v xml:space="preserve"> </v>
      </c>
      <c r="CX49" s="347"/>
      <c r="CY49" s="338" t="str">
        <f t="shared" si="46"/>
        <v xml:space="preserve"> </v>
      </c>
      <c r="CZ49" s="347"/>
      <c r="DA49" s="338" t="str">
        <f t="shared" si="47"/>
        <v xml:space="preserve"> </v>
      </c>
      <c r="DB49" s="347"/>
      <c r="DC49" s="338" t="str">
        <f t="shared" si="48"/>
        <v xml:space="preserve"> </v>
      </c>
      <c r="DD49" s="347"/>
      <c r="DE49" s="338" t="str">
        <f t="shared" si="49"/>
        <v xml:space="preserve"> </v>
      </c>
    </row>
    <row r="50" spans="1:109" x14ac:dyDescent="0.2">
      <c r="A50" s="328" t="s">
        <v>522</v>
      </c>
      <c r="B50" s="70" t="s">
        <v>847</v>
      </c>
      <c r="C50" s="454"/>
      <c r="D50" s="402" t="s">
        <v>130</v>
      </c>
      <c r="E50" s="326">
        <v>100</v>
      </c>
      <c r="F50" s="553" t="s">
        <v>336</v>
      </c>
      <c r="G50" s="713" t="e">
        <f>+'Retail Pricing'!#REF!</f>
        <v>#REF!</v>
      </c>
      <c r="H50" s="40" t="s">
        <v>22</v>
      </c>
      <c r="I50" s="89" t="e">
        <f>IF('Retail Pricing'!#REF!&gt;0,'Retail Pricing'!#REF!," ")</f>
        <v>#REF!</v>
      </c>
      <c r="J50" s="85" t="e">
        <f>'Retail Pricing'!#REF!</f>
        <v>#REF!</v>
      </c>
      <c r="K50" s="85" t="e">
        <f>'Retail Pricing'!#REF!</f>
        <v>#REF!</v>
      </c>
      <c r="L50" s="305" t="e">
        <f>IF('Retail Pricing'!#REF!&gt;0,'Retail Pricing'!#REF!," ")</f>
        <v>#REF!</v>
      </c>
      <c r="M50" s="226" t="e">
        <f t="shared" si="32"/>
        <v>#REF!</v>
      </c>
      <c r="N50" s="219" t="e">
        <f>IF('Retail Pricing'!#REF!&gt;0,'Retail Pricing'!#REF!," ")</f>
        <v>#REF!</v>
      </c>
      <c r="O50" s="219" t="e">
        <f>IF('Retail Pricing'!#REF!&gt;0,'Retail Pricing'!#REF!," ")</f>
        <v>#REF!</v>
      </c>
      <c r="P50" s="219"/>
      <c r="Q50" s="219" t="e">
        <f>IF('Retail Pricing'!#REF!&gt;0,'Retail Pricing'!#REF!," ")</f>
        <v>#REF!</v>
      </c>
      <c r="R50" s="219" t="e">
        <f>IF('Retail Pricing'!#REF!&gt;0,'Retail Pricing'!#REF!," ")</f>
        <v>#REF!</v>
      </c>
      <c r="S50" s="219" t="e">
        <f>IF('Retail Pricing'!#REF!&gt;0,'Retail Pricing'!#REF!," ")</f>
        <v>#REF!</v>
      </c>
      <c r="T50" s="219">
        <v>0.42015999999999998</v>
      </c>
      <c r="U50" s="7" t="e">
        <f t="shared" si="74"/>
        <v>#REF!</v>
      </c>
      <c r="V50" s="7">
        <v>-7.0000000000000001E-3</v>
      </c>
      <c r="W50" s="491" t="e">
        <f>'Retail Pricing'!#REF!</f>
        <v>#REF!</v>
      </c>
      <c r="X50" s="489">
        <v>2.75</v>
      </c>
      <c r="Y50" s="304" t="e">
        <f t="shared" si="2"/>
        <v>#REF!</v>
      </c>
      <c r="Z50" s="428">
        <v>0.82</v>
      </c>
      <c r="AA50" s="492">
        <v>3.15</v>
      </c>
      <c r="AB50" s="493" t="e">
        <f>'Retail Pricing'!#REF!</f>
        <v>#REF!</v>
      </c>
      <c r="AC50" s="489">
        <v>2.5</v>
      </c>
      <c r="AD50" s="14" t="e">
        <f t="shared" si="3"/>
        <v>#REF!</v>
      </c>
      <c r="AE50" s="428">
        <v>0.8</v>
      </c>
      <c r="AF50" s="488">
        <v>2.9</v>
      </c>
      <c r="AG50" s="494" t="e">
        <f>'Retail Pricing'!#REF!</f>
        <v>#REF!</v>
      </c>
      <c r="AH50" s="489">
        <v>1.95</v>
      </c>
      <c r="AI50" s="14" t="e">
        <f t="shared" si="4"/>
        <v>#REF!</v>
      </c>
      <c r="AJ50" s="428">
        <v>0.75</v>
      </c>
      <c r="AK50" s="495" t="e">
        <f>'Retail Pricing'!#REF!</f>
        <v>#REF!</v>
      </c>
      <c r="AL50" s="489"/>
      <c r="AM50" s="489">
        <v>1.65</v>
      </c>
      <c r="AN50" s="14" t="e">
        <f t="shared" si="5"/>
        <v>#REF!</v>
      </c>
      <c r="AO50" s="428">
        <v>0.72</v>
      </c>
      <c r="AP50" s="490" t="e">
        <f>'Retail Pricing'!#REF!</f>
        <v>#REF!</v>
      </c>
      <c r="AQ50" s="489">
        <v>1.65</v>
      </c>
      <c r="AR50" s="14" t="e">
        <f t="shared" si="6"/>
        <v>#REF!</v>
      </c>
      <c r="AS50" s="428">
        <v>0.7</v>
      </c>
      <c r="AT50" s="496">
        <v>2.0499999999999998</v>
      </c>
      <c r="AU50" s="497" t="e">
        <f>'Retail Pricing'!#REF!</f>
        <v>#REF!</v>
      </c>
      <c r="AV50" s="288"/>
      <c r="AW50" s="498" t="e">
        <f>IF(W50&gt;0,ROUND((W50*1.3)/0.05,0)*0.05," ")</f>
        <v>#REF!</v>
      </c>
      <c r="AX50" s="499" t="e">
        <f>AP50</f>
        <v>#REF!</v>
      </c>
      <c r="AY50" s="499">
        <v>1.25</v>
      </c>
      <c r="AZ50" s="333"/>
      <c r="BA50" s="491" t="e">
        <f t="shared" si="75"/>
        <v>#REF!</v>
      </c>
      <c r="BB50" s="492">
        <f t="shared" si="76"/>
        <v>3.15</v>
      </c>
      <c r="BC50" s="493" t="e">
        <f t="shared" si="77"/>
        <v>#REF!</v>
      </c>
      <c r="BD50" s="488">
        <f t="shared" si="78"/>
        <v>2.9</v>
      </c>
      <c r="BE50" s="494" t="e">
        <f t="shared" si="79"/>
        <v>#REF!</v>
      </c>
      <c r="BF50" s="495" t="e">
        <f t="shared" si="80"/>
        <v>#REF!</v>
      </c>
      <c r="BG50" s="490" t="e">
        <f t="shared" si="81"/>
        <v>#REF!</v>
      </c>
      <c r="BH50" s="496">
        <f t="shared" si="82"/>
        <v>2.0499999999999998</v>
      </c>
      <c r="BI50" s="497" t="e">
        <f t="shared" si="83"/>
        <v>#REF!</v>
      </c>
      <c r="BJ50" s="385" t="e">
        <f t="shared" si="84"/>
        <v>#REF!</v>
      </c>
      <c r="BK50" s="385" t="e">
        <f t="shared" si="85"/>
        <v>#REF!</v>
      </c>
      <c r="BL50" s="243" t="e">
        <f>IF((BA50-'Retail Pricing'!#REF!)&gt;=0," ",1)</f>
        <v>#REF!</v>
      </c>
      <c r="BM50" s="243" t="e">
        <f>IF((BB50-'Retail Pricing'!#REF!)&gt;=0," ",1)</f>
        <v>#REF!</v>
      </c>
      <c r="BN50" s="243" t="e">
        <f>IF((BC50-'Retail Pricing'!#REF!)&gt;=0," ",1)</f>
        <v>#REF!</v>
      </c>
      <c r="BO50" s="243" t="e">
        <f>IF((BD50-'Retail Pricing'!#REF!)&gt;=0," ",1)</f>
        <v>#REF!</v>
      </c>
      <c r="BP50" s="243" t="e">
        <f>IF((BE50-'Retail Pricing'!#REF!)&gt;=0," ",1)</f>
        <v>#REF!</v>
      </c>
      <c r="BQ50" s="243" t="e">
        <f>IF((BF50-'Retail Pricing'!#REF!)&gt;=0," ",1)</f>
        <v>#REF!</v>
      </c>
      <c r="BR50" s="243" t="e">
        <f>IF((BG50-'Retail Pricing'!#REF!)&gt;=0," ",1)</f>
        <v>#REF!</v>
      </c>
      <c r="BS50" s="243" t="e">
        <f>IF((BH50-'Retail Pricing'!#REF!)&gt;=0," ",1)</f>
        <v>#REF!</v>
      </c>
      <c r="BT50" s="243" t="e">
        <f>IF((BI50-'Retail Pricing'!#REF!)&gt;=0," ",1)</f>
        <v>#REF!</v>
      </c>
      <c r="BV50" s="442" t="e">
        <f t="shared" si="86"/>
        <v>#REF!</v>
      </c>
      <c r="BW50" s="244" t="e">
        <f t="shared" si="87"/>
        <v>#REF!</v>
      </c>
      <c r="BX50" s="244" t="e">
        <f t="shared" si="88"/>
        <v>#REF!</v>
      </c>
      <c r="BY50" s="244" t="e">
        <f t="shared" si="89"/>
        <v>#REF!</v>
      </c>
      <c r="BZ50" s="244" t="e">
        <f t="shared" si="90"/>
        <v>#REF!</v>
      </c>
      <c r="CA50" s="244" t="e">
        <f t="shared" si="91"/>
        <v>#REF!</v>
      </c>
      <c r="CB50" s="244" t="e">
        <f t="shared" si="92"/>
        <v>#REF!</v>
      </c>
      <c r="CC50" s="244" t="e">
        <f t="shared" si="93"/>
        <v>#REF!</v>
      </c>
      <c r="CD50" s="244" t="e">
        <f t="shared" si="94"/>
        <v>#REF!</v>
      </c>
      <c r="CE50" s="244" t="e">
        <f t="shared" si="95"/>
        <v>#REF!</v>
      </c>
      <c r="CF50" s="244" t="e">
        <f t="shared" si="96"/>
        <v>#REF!</v>
      </c>
      <c r="CG50" s="244" t="e">
        <f t="shared" si="100"/>
        <v>#REF!</v>
      </c>
      <c r="CH50" s="244" t="e">
        <f t="shared" si="97"/>
        <v>#REF!</v>
      </c>
      <c r="CI50" s="570"/>
      <c r="CJ50" s="578" t="e">
        <f t="shared" si="36"/>
        <v>#REF!</v>
      </c>
      <c r="CK50" s="578" t="e">
        <f t="shared" si="37"/>
        <v>#REF!</v>
      </c>
      <c r="CL50" s="578" t="e">
        <f t="shared" si="38"/>
        <v>#REF!</v>
      </c>
      <c r="CM50" s="578" t="e">
        <f t="shared" si="39"/>
        <v>#REF!</v>
      </c>
      <c r="CN50" s="578" t="e">
        <f t="shared" si="40"/>
        <v>#REF!</v>
      </c>
      <c r="CO50" s="578" t="e">
        <f t="shared" si="29"/>
        <v>#REF!</v>
      </c>
      <c r="CP50" s="578" t="e">
        <f t="shared" si="30"/>
        <v>#REF!</v>
      </c>
      <c r="CQ50" s="578" t="e">
        <f t="shared" si="31"/>
        <v>#REF!</v>
      </c>
      <c r="CR50" s="244"/>
      <c r="CS50" s="244"/>
      <c r="CT50" s="244"/>
      <c r="CU50" s="244"/>
      <c r="CV50" s="347"/>
      <c r="CW50" s="338" t="e">
        <f t="shared" si="45"/>
        <v>#REF!</v>
      </c>
      <c r="CX50" s="347"/>
      <c r="CY50" s="338" t="e">
        <f t="shared" si="46"/>
        <v>#REF!</v>
      </c>
      <c r="CZ50" s="347"/>
      <c r="DA50" s="338" t="e">
        <f t="shared" si="47"/>
        <v>#REF!</v>
      </c>
      <c r="DB50" s="347"/>
      <c r="DC50" s="338" t="e">
        <f t="shared" si="48"/>
        <v>#REF!</v>
      </c>
      <c r="DD50" s="347"/>
      <c r="DE50" s="338" t="e">
        <f t="shared" si="49"/>
        <v>#REF!</v>
      </c>
    </row>
    <row r="51" spans="1:109" s="19" customFormat="1" x14ac:dyDescent="0.2">
      <c r="A51" s="328" t="s">
        <v>522</v>
      </c>
      <c r="B51" s="53" t="s">
        <v>1194</v>
      </c>
      <c r="C51" s="454"/>
      <c r="D51" s="217" t="s">
        <v>130</v>
      </c>
      <c r="E51" s="326">
        <v>100</v>
      </c>
      <c r="F51" s="326" t="s">
        <v>631</v>
      </c>
      <c r="G51" s="713" t="e">
        <f>+'Retail Pricing'!#REF!</f>
        <v>#REF!</v>
      </c>
      <c r="H51" s="170"/>
      <c r="I51" s="89" t="e">
        <f>IF('Retail Pricing'!#REF!&gt;0,'Retail Pricing'!#REF!," ")</f>
        <v>#REF!</v>
      </c>
      <c r="J51" s="85" t="e">
        <f>'Retail Pricing'!#REF!</f>
        <v>#REF!</v>
      </c>
      <c r="K51" s="85" t="e">
        <f>'Retail Pricing'!#REF!</f>
        <v>#REF!</v>
      </c>
      <c r="L51" s="305" t="e">
        <f>IF('Retail Pricing'!#REF!&gt;0,'Retail Pricing'!#REF!," ")</f>
        <v>#REF!</v>
      </c>
      <c r="M51" s="226" t="e">
        <f t="shared" si="32"/>
        <v>#REF!</v>
      </c>
      <c r="N51" s="219" t="e">
        <f>IF('Retail Pricing'!#REF!&gt;0,'Retail Pricing'!#REF!," ")</f>
        <v>#REF!</v>
      </c>
      <c r="O51" s="219" t="e">
        <f>IF('Retail Pricing'!#REF!&gt;0,'Retail Pricing'!#REF!," ")</f>
        <v>#REF!</v>
      </c>
      <c r="P51" s="219"/>
      <c r="Q51" s="219" t="e">
        <f>IF('Retail Pricing'!#REF!&gt;0,'Retail Pricing'!#REF!," ")</f>
        <v>#REF!</v>
      </c>
      <c r="R51" s="219" t="e">
        <f>IF('Retail Pricing'!#REF!&gt;0,'Retail Pricing'!#REF!," ")</f>
        <v>#REF!</v>
      </c>
      <c r="S51" s="219" t="e">
        <f>IF('Retail Pricing'!#REF!&gt;0,'Retail Pricing'!#REF!," ")</f>
        <v>#REF!</v>
      </c>
      <c r="T51" s="219">
        <v>0.99795</v>
      </c>
      <c r="U51" s="7" t="e">
        <f t="shared" si="74"/>
        <v>#REF!</v>
      </c>
      <c r="V51" s="7">
        <v>6.7000000000000004E-2</v>
      </c>
      <c r="W51" s="491" t="e">
        <f>ROUND(('Retail Pricing'!#REF!/(1-0.09))/0.05,0)*0.05</f>
        <v>#REF!</v>
      </c>
      <c r="X51" s="489">
        <v>2.75</v>
      </c>
      <c r="Y51" s="304" t="e">
        <f t="shared" si="2"/>
        <v>#REF!</v>
      </c>
      <c r="Z51" s="428">
        <v>0.53</v>
      </c>
      <c r="AA51" s="492">
        <v>3.15</v>
      </c>
      <c r="AB51" s="493" t="e">
        <f>ROUND(('Retail Pricing'!#REF!/(1-0.09))/0.05,0)*0.05</f>
        <v>#REF!</v>
      </c>
      <c r="AC51" s="489">
        <v>2.7</v>
      </c>
      <c r="AD51" s="14" t="e">
        <f t="shared" si="3"/>
        <v>#REF!</v>
      </c>
      <c r="AE51" s="428">
        <v>0.52</v>
      </c>
      <c r="AF51" s="488">
        <v>3.1</v>
      </c>
      <c r="AG51" s="494" t="e">
        <f>ROUND(('Retail Pricing'!#REF!/(1-0.09))/0.05,0)*0.05</f>
        <v>#REF!</v>
      </c>
      <c r="AH51" s="489">
        <v>2.1</v>
      </c>
      <c r="AI51" s="14" t="e">
        <f t="shared" si="4"/>
        <v>#REF!</v>
      </c>
      <c r="AJ51" s="428">
        <v>0.39</v>
      </c>
      <c r="AK51" s="495" t="e">
        <f>ROUND(('Retail Pricing'!#REF!/(1-0.09))/0.05,0)*0.05</f>
        <v>#REF!</v>
      </c>
      <c r="AL51" s="489"/>
      <c r="AM51" s="489">
        <v>1.85</v>
      </c>
      <c r="AN51" s="14" t="e">
        <f t="shared" si="5"/>
        <v>#REF!</v>
      </c>
      <c r="AO51" s="428">
        <v>0.35</v>
      </c>
      <c r="AP51" s="490" t="e">
        <f>ROUND(('Retail Pricing'!#REF!/(1-0.09))/0.05,0)*0.05</f>
        <v>#REF!</v>
      </c>
      <c r="AQ51" s="489">
        <v>1.8</v>
      </c>
      <c r="AR51" s="14" t="e">
        <f t="shared" si="6"/>
        <v>#REF!</v>
      </c>
      <c r="AS51" s="428">
        <v>0.3</v>
      </c>
      <c r="AT51" s="496">
        <v>2.2000000000000002</v>
      </c>
      <c r="AU51" s="497">
        <v>4.99</v>
      </c>
      <c r="AV51" s="288"/>
      <c r="AW51" s="498" t="e">
        <f>IF(W51&gt;0,ROUND((W51*1.3)/0.05,0)*0.05," ")</f>
        <v>#REF!</v>
      </c>
      <c r="AX51" s="499" t="s">
        <v>106</v>
      </c>
      <c r="AY51" s="499" t="s">
        <v>106</v>
      </c>
      <c r="AZ51" s="333"/>
      <c r="BA51" s="491" t="e">
        <f t="shared" si="75"/>
        <v>#REF!</v>
      </c>
      <c r="BB51" s="492">
        <f t="shared" si="76"/>
        <v>3.15</v>
      </c>
      <c r="BC51" s="493" t="e">
        <f t="shared" si="77"/>
        <v>#REF!</v>
      </c>
      <c r="BD51" s="488">
        <f t="shared" si="78"/>
        <v>3.1</v>
      </c>
      <c r="BE51" s="494" t="e">
        <f t="shared" si="79"/>
        <v>#REF!</v>
      </c>
      <c r="BF51" s="495" t="e">
        <f t="shared" si="80"/>
        <v>#REF!</v>
      </c>
      <c r="BG51" s="490" t="e">
        <f t="shared" si="81"/>
        <v>#REF!</v>
      </c>
      <c r="BH51" s="496">
        <f t="shared" si="82"/>
        <v>2.2000000000000002</v>
      </c>
      <c r="BI51" s="497">
        <f t="shared" si="83"/>
        <v>4.99</v>
      </c>
      <c r="BJ51" s="385" t="e">
        <f t="shared" si="84"/>
        <v>#REF!</v>
      </c>
      <c r="BK51" s="385" t="e">
        <f>IF(BC51*0.9&gt;BG51, " ", "No")</f>
        <v>#REF!</v>
      </c>
      <c r="BL51" s="243" t="e">
        <f>IF((BA51-'Retail Pricing'!#REF!)&gt;=0," ",1)</f>
        <v>#REF!</v>
      </c>
      <c r="BM51" s="243" t="e">
        <f>IF((BB51-'Retail Pricing'!#REF!)&gt;=0," ",1)</f>
        <v>#REF!</v>
      </c>
      <c r="BN51" s="243" t="e">
        <f>IF((BC51-'Retail Pricing'!#REF!)&gt;=0," ",1)</f>
        <v>#REF!</v>
      </c>
      <c r="BO51" s="243" t="e">
        <f>IF((BD51-'Retail Pricing'!#REF!)&gt;=0," ",1)</f>
        <v>#REF!</v>
      </c>
      <c r="BP51" s="243" t="e">
        <f>IF((BE51-'Retail Pricing'!#REF!)&gt;=0," ",1)</f>
        <v>#REF!</v>
      </c>
      <c r="BQ51" s="243" t="e">
        <f>IF((BF51-'Retail Pricing'!#REF!)&gt;=0," ",1)</f>
        <v>#REF!</v>
      </c>
      <c r="BR51" s="243" t="e">
        <f>IF((BG51-'Retail Pricing'!#REF!)&gt;=0," ",1)</f>
        <v>#REF!</v>
      </c>
      <c r="BS51" s="243" t="e">
        <f>IF((BH51-'Retail Pricing'!#REF!)&gt;=0," ",1)</f>
        <v>#REF!</v>
      </c>
      <c r="BT51" s="243" t="e">
        <f>IF((BI51-'Retail Pricing'!#REF!)&gt;=0," ",1)</f>
        <v>#REF!</v>
      </c>
      <c r="BU51" s="67"/>
      <c r="BV51" s="442" t="e">
        <f>IF(W51&gt;0,$BV$9, " ")</f>
        <v>#REF!</v>
      </c>
      <c r="BW51" s="244" t="e">
        <f>IF($BV51&gt;0,($BV51-W51)/$BV51*100," ")</f>
        <v>#REF!</v>
      </c>
      <c r="BX51" s="244" t="e">
        <f>IF($BV51&gt;0,($BV51-AA51)/$BV51*100," ")</f>
        <v>#REF!</v>
      </c>
      <c r="BY51" s="244" t="e">
        <f>IF($BV51&gt;0,($BV51-AB51)/$BV51*100," ")</f>
        <v>#REF!</v>
      </c>
      <c r="BZ51" s="244" t="e">
        <f>IF($BV51&gt;0,($BV51-AF51)/$BV51*100," ")</f>
        <v>#REF!</v>
      </c>
      <c r="CA51" s="244" t="e">
        <f>IF($BV51&gt;0,($BV51-AG51)/$BV51*100," ")</f>
        <v>#REF!</v>
      </c>
      <c r="CB51" s="244" t="e">
        <f t="shared" si="92"/>
        <v>#REF!</v>
      </c>
      <c r="CC51" s="244" t="e">
        <f>IF($BV51&gt;0,($BV51-AK51)/$BV51*100," ")</f>
        <v>#REF!</v>
      </c>
      <c r="CD51" s="244" t="e">
        <f>IF($BV51&gt;0,($BV51-AP51)/$BV51*100," ")</f>
        <v>#REF!</v>
      </c>
      <c r="CE51" s="244" t="e">
        <f>IF($BV51&gt;0,($BV51-AT51)/$BV51*100," ")</f>
        <v>#REF!</v>
      </c>
      <c r="CF51" s="244" t="e">
        <f>IF($BV51&gt;0,($BV51-(W51*2))/$BV51*100," ")</f>
        <v>#REF!</v>
      </c>
      <c r="CG51" s="244" t="e">
        <f>IF($BV51&gt;0,($BV51-AW51)/$BV51*100," ")</f>
        <v>#REF!</v>
      </c>
      <c r="CH51" s="244" t="e">
        <f>IF($W51&gt;0,100," ")</f>
        <v>#REF!</v>
      </c>
      <c r="CI51" s="570"/>
      <c r="CJ51" s="578" t="e">
        <f t="shared" si="36"/>
        <v>#REF!</v>
      </c>
      <c r="CK51" s="578" t="e">
        <f t="shared" si="37"/>
        <v>#REF!</v>
      </c>
      <c r="CL51" s="578" t="e">
        <f t="shared" si="38"/>
        <v>#REF!</v>
      </c>
      <c r="CM51" s="578" t="e">
        <f t="shared" si="39"/>
        <v>#REF!</v>
      </c>
      <c r="CN51" s="578" t="e">
        <f t="shared" si="40"/>
        <v>#REF!</v>
      </c>
      <c r="CO51" s="578" t="e">
        <f t="shared" si="29"/>
        <v>#REF!</v>
      </c>
      <c r="CP51" s="578" t="e">
        <f t="shared" si="30"/>
        <v>#REF!</v>
      </c>
      <c r="CQ51" s="578" t="e">
        <f t="shared" si="31"/>
        <v>#REF!</v>
      </c>
      <c r="CR51" s="244"/>
      <c r="CS51" s="244"/>
      <c r="CT51" s="244"/>
      <c r="CU51" s="244"/>
      <c r="CV51" s="347"/>
      <c r="CW51" s="338" t="e">
        <f t="shared" si="45"/>
        <v>#REF!</v>
      </c>
      <c r="CX51" s="347"/>
      <c r="CY51" s="338" t="e">
        <f t="shared" si="46"/>
        <v>#REF!</v>
      </c>
      <c r="CZ51" s="347"/>
      <c r="DA51" s="338" t="e">
        <f t="shared" si="47"/>
        <v>#REF!</v>
      </c>
      <c r="DB51" s="347"/>
      <c r="DC51" s="338" t="e">
        <f t="shared" si="48"/>
        <v>#REF!</v>
      </c>
      <c r="DD51" s="347"/>
      <c r="DE51" s="338" t="e">
        <f t="shared" si="49"/>
        <v>#REF!</v>
      </c>
    </row>
    <row r="52" spans="1:109" s="19" customFormat="1" x14ac:dyDescent="0.2">
      <c r="A52" s="328" t="s">
        <v>522</v>
      </c>
      <c r="B52" s="53" t="s">
        <v>1907</v>
      </c>
      <c r="C52" s="454"/>
      <c r="D52" s="217" t="s">
        <v>130</v>
      </c>
      <c r="E52" s="326">
        <v>101</v>
      </c>
      <c r="F52" s="400" t="s">
        <v>1908</v>
      </c>
      <c r="G52" s="713" t="e">
        <f>+'Retail Pricing'!#REF!</f>
        <v>#REF!</v>
      </c>
      <c r="H52" s="427" t="s">
        <v>1909</v>
      </c>
      <c r="I52" s="89" t="e">
        <f>IF('Retail Pricing'!#REF!&gt;0,'Retail Pricing'!#REF!," ")</f>
        <v>#REF!</v>
      </c>
      <c r="J52" s="85" t="e">
        <f>'Retail Pricing'!#REF!</f>
        <v>#REF!</v>
      </c>
      <c r="K52" s="85" t="e">
        <f>'Retail Pricing'!#REF!</f>
        <v>#REF!</v>
      </c>
      <c r="L52" s="305" t="e">
        <f>IF('Retail Pricing'!#REF!&gt;0,'Retail Pricing'!#REF!," ")</f>
        <v>#REF!</v>
      </c>
      <c r="M52" s="226" t="e">
        <f>IF(N52&gt;0,N52+O52+Q52+R52+S52," ")</f>
        <v>#REF!</v>
      </c>
      <c r="N52" s="219" t="e">
        <f>IF('Retail Pricing'!#REF!&gt;0,'Retail Pricing'!#REF!," ")</f>
        <v>#REF!</v>
      </c>
      <c r="O52" s="219" t="e">
        <f>IF('Retail Pricing'!#REF!&gt;0,'Retail Pricing'!#REF!," ")</f>
        <v>#REF!</v>
      </c>
      <c r="P52" s="219"/>
      <c r="Q52" s="219" t="e">
        <f>IF('Retail Pricing'!#REF!&gt;0,'Retail Pricing'!#REF!," ")</f>
        <v>#REF!</v>
      </c>
      <c r="R52" s="219" t="e">
        <f>IF('Retail Pricing'!#REF!&gt;0,'Retail Pricing'!#REF!," ")</f>
        <v>#REF!</v>
      </c>
      <c r="S52" s="219" t="e">
        <f>IF('Retail Pricing'!#REF!&gt;0,'Retail Pricing'!#REF!," ")</f>
        <v>#REF!</v>
      </c>
      <c r="T52" s="219">
        <v>0.99795</v>
      </c>
      <c r="U52" s="7" t="e">
        <f>IF(M52&gt;0,$U$1," ")</f>
        <v>#REF!</v>
      </c>
      <c r="V52" s="7">
        <v>6.7000000000000004E-2</v>
      </c>
      <c r="W52" s="491" t="e">
        <f>ROUND(('Retail Pricing'!#REF!/(1-0.09))/0.05,0)*0.05</f>
        <v>#REF!</v>
      </c>
      <c r="X52" s="489">
        <v>2.75</v>
      </c>
      <c r="Y52" s="304" t="e">
        <f>IF(X52=0," ",SUM((W52-X52)/X52))</f>
        <v>#REF!</v>
      </c>
      <c r="Z52" s="428">
        <v>0.53</v>
      </c>
      <c r="AA52" s="492">
        <v>2.75</v>
      </c>
      <c r="AB52" s="493" t="e">
        <f>ROUND(('Retail Pricing'!#REF!/(1-0.09))/0.05,0)*0.05</f>
        <v>#REF!</v>
      </c>
      <c r="AC52" s="489">
        <v>2.7</v>
      </c>
      <c r="AD52" s="14" t="e">
        <f>IF(AC52=0," ",SUM((AB52-AC52)/AC52))</f>
        <v>#REF!</v>
      </c>
      <c r="AE52" s="428">
        <v>0.52</v>
      </c>
      <c r="AF52" s="488">
        <v>2.7</v>
      </c>
      <c r="AG52" s="494" t="e">
        <f>ROUND(('Retail Pricing'!#REF!/(1-0.09))/0.05,0)*0.05</f>
        <v>#REF!</v>
      </c>
      <c r="AH52" s="489">
        <v>2.1</v>
      </c>
      <c r="AI52" s="14" t="e">
        <f>IF(AH52=0," ",SUM((AG52-AH52)/AH52))</f>
        <v>#REF!</v>
      </c>
      <c r="AJ52" s="428">
        <v>0.39</v>
      </c>
      <c r="AK52" s="495" t="e">
        <f>ROUND(('Retail Pricing'!#REF!/(1-0.09))/0.05,0)*0.05</f>
        <v>#REF!</v>
      </c>
      <c r="AL52" s="489"/>
      <c r="AM52" s="489">
        <v>1.85</v>
      </c>
      <c r="AN52" s="14" t="e">
        <f>IF(AM52=0," ",SUM((AK52-AM52)/AM52))</f>
        <v>#REF!</v>
      </c>
      <c r="AO52" s="428">
        <v>0.35</v>
      </c>
      <c r="AP52" s="490" t="e">
        <f>ROUND(('Retail Pricing'!#REF!/(1-0.09))/0.05,0)*0.05</f>
        <v>#REF!</v>
      </c>
      <c r="AQ52" s="489">
        <v>1.8</v>
      </c>
      <c r="AR52" s="14" t="e">
        <f>IF(AQ52=0," ",SUM((AP52-AQ52)/AQ52))</f>
        <v>#REF!</v>
      </c>
      <c r="AS52" s="428">
        <v>0.3</v>
      </c>
      <c r="AT52" s="496">
        <v>1.9</v>
      </c>
      <c r="AU52" s="497">
        <v>4.99</v>
      </c>
      <c r="AV52" s="288"/>
      <c r="AW52" s="498" t="e">
        <f>IF(W52&gt;0,ROUND((W52*1.3)/0.05,0)*0.05," ")</f>
        <v>#REF!</v>
      </c>
      <c r="AX52" s="499" t="s">
        <v>106</v>
      </c>
      <c r="AY52" s="499" t="s">
        <v>106</v>
      </c>
      <c r="AZ52" s="333"/>
      <c r="BA52" s="491" t="e">
        <f t="shared" si="75"/>
        <v>#REF!</v>
      </c>
      <c r="BB52" s="492">
        <v>2.75</v>
      </c>
      <c r="BC52" s="493" t="e">
        <f t="shared" si="77"/>
        <v>#REF!</v>
      </c>
      <c r="BD52" s="488">
        <v>2.7</v>
      </c>
      <c r="BE52" s="494" t="e">
        <f t="shared" si="79"/>
        <v>#REF!</v>
      </c>
      <c r="BF52" s="495" t="e">
        <f t="shared" si="80"/>
        <v>#REF!</v>
      </c>
      <c r="BG52" s="490" t="e">
        <f t="shared" si="81"/>
        <v>#REF!</v>
      </c>
      <c r="BH52" s="496">
        <v>1.9</v>
      </c>
      <c r="BI52" s="497">
        <v>4.99</v>
      </c>
      <c r="BJ52" s="385" t="e">
        <f t="shared" si="84"/>
        <v>#REF!</v>
      </c>
      <c r="BK52" s="385" t="e">
        <f>IF(BC52*0.9&gt;BG52, " ", "No")</f>
        <v>#REF!</v>
      </c>
      <c r="BL52" s="243" t="e">
        <f>IF((BA52-'Retail Pricing'!#REF!)&gt;=0," ",1)</f>
        <v>#REF!</v>
      </c>
      <c r="BM52" s="243" t="e">
        <f>IF((BB52-'Retail Pricing'!#REF!)&gt;=0," ",1)</f>
        <v>#REF!</v>
      </c>
      <c r="BN52" s="243" t="e">
        <f>IF((BC52-'Retail Pricing'!#REF!)&gt;=0," ",1)</f>
        <v>#REF!</v>
      </c>
      <c r="BO52" s="243" t="e">
        <f>IF((BD52-'Retail Pricing'!#REF!)&gt;=0," ",1)</f>
        <v>#REF!</v>
      </c>
      <c r="BP52" s="243" t="e">
        <f>IF((BE52-'Retail Pricing'!#REF!)&gt;=0," ",1)</f>
        <v>#REF!</v>
      </c>
      <c r="BQ52" s="243" t="e">
        <f>IF((BF52-'Retail Pricing'!#REF!)&gt;=0," ",1)</f>
        <v>#REF!</v>
      </c>
      <c r="BR52" s="243" t="e">
        <f>IF((BG52-'Retail Pricing'!#REF!)&gt;=0," ",1)</f>
        <v>#REF!</v>
      </c>
      <c r="BS52" s="243" t="e">
        <f>IF((BH52-'Retail Pricing'!#REF!)&gt;=0," ",1)</f>
        <v>#REF!</v>
      </c>
      <c r="BT52" s="243" t="e">
        <f>IF((BI52-'Retail Pricing'!#REF!)&gt;=0," ",1)</f>
        <v>#REF!</v>
      </c>
      <c r="BU52" s="67"/>
      <c r="BV52" s="442" t="e">
        <f>IF(W52&gt;0,$BV$9, " ")</f>
        <v>#REF!</v>
      </c>
      <c r="BW52" s="244" t="e">
        <f>IF($BV52&gt;0,($BV52-W52)/$BV52*100," ")</f>
        <v>#REF!</v>
      </c>
      <c r="BX52" s="244" t="e">
        <f>IF($BV52&gt;0,($BV52-AA52)/$BV52*100," ")</f>
        <v>#REF!</v>
      </c>
      <c r="BY52" s="244" t="e">
        <f>IF($BV52&gt;0,($BV52-AB52)/$BV52*100," ")</f>
        <v>#REF!</v>
      </c>
      <c r="BZ52" s="244" t="e">
        <f>IF($BV52&gt;0,($BV52-AF52)/$BV52*100," ")</f>
        <v>#REF!</v>
      </c>
      <c r="CA52" s="244" t="e">
        <f>IF($BV52&gt;0,($BV52-AG52)/$BV52*100," ")</f>
        <v>#REF!</v>
      </c>
      <c r="CB52" s="244" t="e">
        <f t="shared" si="92"/>
        <v>#REF!</v>
      </c>
      <c r="CC52" s="244" t="e">
        <f>IF($BV52&gt;0,($BV52-AK52)/$BV52*100," ")</f>
        <v>#REF!</v>
      </c>
      <c r="CD52" s="244" t="e">
        <f>IF($BV52&gt;0,($BV52-AP52)/$BV52*100," ")</f>
        <v>#REF!</v>
      </c>
      <c r="CE52" s="244" t="e">
        <f>IF($BV52&gt;0,($BV52-AT52)/$BV52*100," ")</f>
        <v>#REF!</v>
      </c>
      <c r="CF52" s="244" t="e">
        <f>IF($BV52&gt;0,($BV52-(W52*2))/$BV52*100," ")</f>
        <v>#REF!</v>
      </c>
      <c r="CG52" s="244" t="e">
        <f>IF($BV52&gt;0,($BV52-AW52)/$BV52*100," ")</f>
        <v>#REF!</v>
      </c>
      <c r="CH52" s="244" t="e">
        <f>IF($W52&gt;0,100," ")</f>
        <v>#REF!</v>
      </c>
      <c r="CI52" s="570"/>
      <c r="CJ52" s="578" t="e">
        <f>IF(BW52&gt;0,BW52-$CL$1," ")</f>
        <v>#REF!</v>
      </c>
      <c r="CK52" s="578" t="e">
        <f>IF(BX52&gt;0,BX52-$CL$1," ")</f>
        <v>#REF!</v>
      </c>
      <c r="CL52" s="578" t="e">
        <f>IF(BY52&gt;0,BY52-$CL$1," ")</f>
        <v>#REF!</v>
      </c>
      <c r="CM52" s="578" t="e">
        <f>IF(BZ52&gt;0,BZ52-$CL$1," ")</f>
        <v>#REF!</v>
      </c>
      <c r="CN52" s="578" t="e">
        <f>IF(CA52&gt;0,CA52-$CL$1," ")</f>
        <v>#REF!</v>
      </c>
      <c r="CO52" s="578" t="e">
        <f>IF(CC52&gt;0,CC52-$CL$1," ")</f>
        <v>#REF!</v>
      </c>
      <c r="CP52" s="578" t="e">
        <f>IF(CD52&gt;0,CD52-$CL$1," ")</f>
        <v>#REF!</v>
      </c>
      <c r="CQ52" s="578" t="e">
        <f>IF(CE52&gt;0,CE52-$CL$1," ")</f>
        <v>#REF!</v>
      </c>
      <c r="CR52" s="244"/>
      <c r="CS52" s="244"/>
      <c r="CT52" s="244"/>
      <c r="CU52" s="244"/>
      <c r="CV52" s="347"/>
      <c r="CW52" s="338" t="e">
        <f t="shared" si="45"/>
        <v>#REF!</v>
      </c>
      <c r="CX52" s="347"/>
      <c r="CY52" s="338" t="e">
        <f t="shared" si="46"/>
        <v>#REF!</v>
      </c>
      <c r="CZ52" s="347"/>
      <c r="DA52" s="338" t="e">
        <f t="shared" si="47"/>
        <v>#REF!</v>
      </c>
      <c r="DB52" s="347"/>
      <c r="DC52" s="338" t="e">
        <f t="shared" si="48"/>
        <v>#REF!</v>
      </c>
      <c r="DD52" s="347"/>
      <c r="DE52" s="338" t="e">
        <f t="shared" si="49"/>
        <v>#REF!</v>
      </c>
    </row>
    <row r="53" spans="1:109" s="19" customFormat="1" x14ac:dyDescent="0.2">
      <c r="A53" s="328" t="s">
        <v>522</v>
      </c>
      <c r="B53" s="53" t="s">
        <v>1401</v>
      </c>
      <c r="C53" s="454"/>
      <c r="D53" s="217" t="s">
        <v>130</v>
      </c>
      <c r="E53" s="326">
        <v>100</v>
      </c>
      <c r="F53" s="61" t="s">
        <v>676</v>
      </c>
      <c r="G53" s="713" t="e">
        <f>+'Retail Pricing'!#REF!</f>
        <v>#REF!</v>
      </c>
      <c r="H53" s="96" t="s">
        <v>949</v>
      </c>
      <c r="I53" s="89" t="e">
        <f>IF('Retail Pricing'!#REF!&gt;0,'Retail Pricing'!#REF!," ")</f>
        <v>#REF!</v>
      </c>
      <c r="J53" s="85" t="e">
        <f>'Retail Pricing'!#REF!</f>
        <v>#REF!</v>
      </c>
      <c r="K53" s="85" t="e">
        <f>'Retail Pricing'!#REF!</f>
        <v>#REF!</v>
      </c>
      <c r="L53" s="305" t="e">
        <f>IF('Retail Pricing'!#REF!&gt;0,'Retail Pricing'!#REF!," ")</f>
        <v>#REF!</v>
      </c>
      <c r="M53" s="226" t="e">
        <f t="shared" si="32"/>
        <v>#REF!</v>
      </c>
      <c r="N53" s="219" t="e">
        <f>'Retail Pricing'!#REF!</f>
        <v>#REF!</v>
      </c>
      <c r="O53" s="219" t="e">
        <f>'Retail Pricing'!#REF!</f>
        <v>#REF!</v>
      </c>
      <c r="P53" s="219"/>
      <c r="Q53" s="219" t="e">
        <f>'Retail Pricing'!#REF!</f>
        <v>#REF!</v>
      </c>
      <c r="R53" s="219" t="e">
        <f>IF('Retail Pricing'!#REF!&gt;0,'Retail Pricing'!#REF!," ")</f>
        <v>#REF!</v>
      </c>
      <c r="S53" s="219" t="e">
        <f>IF('Retail Pricing'!#REF!&gt;0,'Retail Pricing'!#REF!," ")</f>
        <v>#REF!</v>
      </c>
      <c r="T53" s="219">
        <v>0.46500000000000002</v>
      </c>
      <c r="U53" s="7" t="e">
        <f>IF(M53&gt;0,+$U$1," ")</f>
        <v>#REF!</v>
      </c>
      <c r="V53" s="7">
        <v>-8.0000000000000002E-3</v>
      </c>
      <c r="W53" s="491" t="s">
        <v>949</v>
      </c>
      <c r="X53" s="489" t="s">
        <v>949</v>
      </c>
      <c r="Y53" s="304" t="str">
        <f t="shared" si="2"/>
        <v xml:space="preserve"> </v>
      </c>
      <c r="Z53" s="428" t="s">
        <v>106</v>
      </c>
      <c r="AA53" s="492" t="s">
        <v>949</v>
      </c>
      <c r="AB53" s="493" t="s">
        <v>949</v>
      </c>
      <c r="AC53" s="489" t="s">
        <v>949</v>
      </c>
      <c r="AD53" s="14" t="str">
        <f t="shared" si="3"/>
        <v xml:space="preserve"> </v>
      </c>
      <c r="AE53" s="428" t="s">
        <v>106</v>
      </c>
      <c r="AF53" s="488" t="s">
        <v>949</v>
      </c>
      <c r="AG53" s="494" t="s">
        <v>949</v>
      </c>
      <c r="AH53" s="489" t="s">
        <v>949</v>
      </c>
      <c r="AI53" s="14" t="str">
        <f t="shared" si="4"/>
        <v xml:space="preserve"> </v>
      </c>
      <c r="AJ53" s="428" t="s">
        <v>106</v>
      </c>
      <c r="AK53" s="495" t="s">
        <v>949</v>
      </c>
      <c r="AL53" s="489"/>
      <c r="AM53" s="489" t="s">
        <v>949</v>
      </c>
      <c r="AN53" s="14" t="str">
        <f t="shared" si="5"/>
        <v xml:space="preserve"> </v>
      </c>
      <c r="AO53" s="428" t="s">
        <v>106</v>
      </c>
      <c r="AP53" s="490" t="s">
        <v>949</v>
      </c>
      <c r="AQ53" s="489" t="s">
        <v>949</v>
      </c>
      <c r="AR53" s="14" t="str">
        <f t="shared" si="6"/>
        <v xml:space="preserve"> </v>
      </c>
      <c r="AS53" s="428" t="s">
        <v>106</v>
      </c>
      <c r="AT53" s="496" t="s">
        <v>949</v>
      </c>
      <c r="AU53" s="497" t="s">
        <v>949</v>
      </c>
      <c r="AV53" s="288"/>
      <c r="AW53" s="498" t="str">
        <f>IF(W53&gt;0,ROUND((W53*1.3)/0.05,0)*0.05," ")</f>
        <v xml:space="preserve"> </v>
      </c>
      <c r="AX53" s="499"/>
      <c r="AY53" s="499"/>
      <c r="AZ53" s="333"/>
      <c r="BA53" s="491" t="str">
        <f t="shared" si="75"/>
        <v>Holder</v>
      </c>
      <c r="BB53" s="492" t="str">
        <f t="shared" si="76"/>
        <v>Holder</v>
      </c>
      <c r="BC53" s="493" t="str">
        <f t="shared" si="77"/>
        <v>Holder</v>
      </c>
      <c r="BD53" s="488" t="str">
        <f t="shared" si="78"/>
        <v>Holder</v>
      </c>
      <c r="BE53" s="494" t="str">
        <f t="shared" si="79"/>
        <v>Holder</v>
      </c>
      <c r="BF53" s="495" t="str">
        <f t="shared" si="80"/>
        <v>Holder</v>
      </c>
      <c r="BG53" s="490" t="str">
        <f t="shared" si="81"/>
        <v>Holder</v>
      </c>
      <c r="BH53" s="496" t="str">
        <f t="shared" si="82"/>
        <v>Holder</v>
      </c>
      <c r="BI53" s="497" t="str">
        <f t="shared" si="83"/>
        <v>Holder</v>
      </c>
      <c r="BJ53" s="385" t="str">
        <f t="shared" si="84"/>
        <v>No</v>
      </c>
      <c r="BK53" s="385" t="str">
        <f t="shared" si="85"/>
        <v>No</v>
      </c>
      <c r="BL53" s="483" t="s">
        <v>1376</v>
      </c>
      <c r="BM53" s="482"/>
      <c r="BN53" s="482"/>
      <c r="BO53" s="482"/>
      <c r="BP53" s="482"/>
      <c r="BQ53" s="482"/>
      <c r="BR53" s="482"/>
      <c r="BS53" s="482"/>
      <c r="BT53" s="482"/>
      <c r="BU53" s="67"/>
      <c r="BV53" s="442" t="str">
        <f t="shared" si="86"/>
        <v xml:space="preserve"> </v>
      </c>
      <c r="BW53" s="244" t="str">
        <f t="shared" si="87"/>
        <v xml:space="preserve"> </v>
      </c>
      <c r="BX53" s="244" t="str">
        <f t="shared" si="88"/>
        <v xml:space="preserve"> </v>
      </c>
      <c r="BY53" s="244" t="str">
        <f t="shared" si="89"/>
        <v xml:space="preserve"> </v>
      </c>
      <c r="BZ53" s="244" t="str">
        <f t="shared" si="90"/>
        <v xml:space="preserve"> </v>
      </c>
      <c r="CA53" s="244" t="str">
        <f t="shared" si="91"/>
        <v xml:space="preserve"> </v>
      </c>
      <c r="CB53" s="244" t="str">
        <f t="shared" si="92"/>
        <v xml:space="preserve"> </v>
      </c>
      <c r="CC53" s="244" t="str">
        <f t="shared" si="93"/>
        <v xml:space="preserve"> </v>
      </c>
      <c r="CD53" s="244" t="str">
        <f t="shared" si="94"/>
        <v xml:space="preserve"> </v>
      </c>
      <c r="CE53" s="244" t="str">
        <f t="shared" si="95"/>
        <v xml:space="preserve"> </v>
      </c>
      <c r="CF53" s="244" t="str">
        <f t="shared" si="96"/>
        <v xml:space="preserve"> </v>
      </c>
      <c r="CG53" s="244" t="str">
        <f t="shared" si="100"/>
        <v xml:space="preserve"> </v>
      </c>
      <c r="CH53" s="244" t="str">
        <f t="shared" si="97"/>
        <v xml:space="preserve"> </v>
      </c>
      <c r="CI53" s="570"/>
      <c r="CJ53" s="578" t="str">
        <f t="shared" si="36"/>
        <v xml:space="preserve"> </v>
      </c>
      <c r="CK53" s="578" t="str">
        <f t="shared" si="37"/>
        <v xml:space="preserve"> </v>
      </c>
      <c r="CL53" s="578" t="str">
        <f t="shared" si="38"/>
        <v xml:space="preserve"> </v>
      </c>
      <c r="CM53" s="578" t="str">
        <f t="shared" si="39"/>
        <v xml:space="preserve"> </v>
      </c>
      <c r="CN53" s="578" t="str">
        <f t="shared" si="40"/>
        <v xml:space="preserve"> </v>
      </c>
      <c r="CO53" s="578" t="str">
        <f t="shared" si="29"/>
        <v xml:space="preserve"> </v>
      </c>
      <c r="CP53" s="578" t="str">
        <f t="shared" si="30"/>
        <v xml:space="preserve"> </v>
      </c>
      <c r="CQ53" s="578" t="str">
        <f t="shared" si="31"/>
        <v xml:space="preserve"> </v>
      </c>
      <c r="CR53" s="244"/>
      <c r="CS53" s="244"/>
      <c r="CT53" s="244"/>
      <c r="CU53" s="244"/>
      <c r="CV53" s="347"/>
      <c r="CW53" s="338" t="str">
        <f t="shared" si="45"/>
        <v xml:space="preserve"> </v>
      </c>
      <c r="CX53" s="347"/>
      <c r="CY53" s="338" t="str">
        <f t="shared" si="46"/>
        <v xml:space="preserve"> </v>
      </c>
      <c r="CZ53" s="347"/>
      <c r="DA53" s="338" t="str">
        <f t="shared" si="47"/>
        <v xml:space="preserve"> </v>
      </c>
      <c r="DB53" s="347"/>
      <c r="DC53" s="338" t="str">
        <f t="shared" si="48"/>
        <v xml:space="preserve"> </v>
      </c>
      <c r="DD53" s="347"/>
      <c r="DE53" s="338" t="str">
        <f t="shared" si="49"/>
        <v xml:space="preserve"> </v>
      </c>
    </row>
    <row r="54" spans="1:109" s="19" customFormat="1" x14ac:dyDescent="0.2">
      <c r="A54" s="328" t="s">
        <v>522</v>
      </c>
      <c r="B54" s="70" t="s">
        <v>1402</v>
      </c>
      <c r="C54" s="454"/>
      <c r="D54" s="217" t="s">
        <v>130</v>
      </c>
      <c r="E54" s="326">
        <v>100</v>
      </c>
      <c r="F54" s="555" t="s">
        <v>676</v>
      </c>
      <c r="G54" s="713" t="e">
        <f>+'Retail Pricing'!#REF!</f>
        <v>#REF!</v>
      </c>
      <c r="H54" s="96" t="s">
        <v>784</v>
      </c>
      <c r="I54" s="89" t="e">
        <f>IF('Retail Pricing'!#REF!&gt;0,'Retail Pricing'!#REF!," ")</f>
        <v>#REF!</v>
      </c>
      <c r="J54" s="85" t="e">
        <f>'Retail Pricing'!#REF!</f>
        <v>#REF!</v>
      </c>
      <c r="K54" s="85" t="e">
        <f>'Retail Pricing'!#REF!</f>
        <v>#REF!</v>
      </c>
      <c r="L54" s="305" t="e">
        <f>IF('Retail Pricing'!#REF!&gt;0,'Retail Pricing'!#REF!," ")</f>
        <v>#REF!</v>
      </c>
      <c r="M54" s="226" t="e">
        <f t="shared" si="32"/>
        <v>#REF!</v>
      </c>
      <c r="N54" s="219" t="e">
        <f>IF('Retail Pricing'!#REF!&gt;0,'Retail Pricing'!#REF!," ")</f>
        <v>#REF!</v>
      </c>
      <c r="O54" s="219" t="e">
        <f>IF('Retail Pricing'!#REF!&gt;0,'Retail Pricing'!#REF!," ")</f>
        <v>#REF!</v>
      </c>
      <c r="P54" s="219"/>
      <c r="Q54" s="219" t="e">
        <f>IF('Retail Pricing'!#REF!&gt;0,'Retail Pricing'!#REF!," ")</f>
        <v>#REF!</v>
      </c>
      <c r="R54" s="219" t="e">
        <f>IF('Retail Pricing'!#REF!&gt;0,'Retail Pricing'!#REF!," ")</f>
        <v>#REF!</v>
      </c>
      <c r="S54" s="219" t="e">
        <f>IF('Retail Pricing'!#REF!&gt;0,'Retail Pricing'!#REF!," ")</f>
        <v>#REF!</v>
      </c>
      <c r="T54" s="219">
        <v>0.46500000000000002</v>
      </c>
      <c r="U54" s="7" t="e">
        <f t="shared" ref="U54:U76" si="101">IF(M54&gt;0,$U$1," ")</f>
        <v>#REF!</v>
      </c>
      <c r="V54" s="7">
        <v>-8.0000000000000002E-3</v>
      </c>
      <c r="W54" s="491" t="e">
        <f>'Retail Pricing'!#REF!</f>
        <v>#REF!</v>
      </c>
      <c r="X54" s="489">
        <v>2.75</v>
      </c>
      <c r="Y54" s="304" t="e">
        <f t="shared" si="2"/>
        <v>#REF!</v>
      </c>
      <c r="Z54" s="428">
        <v>0.8</v>
      </c>
      <c r="AA54" s="492">
        <v>3.15</v>
      </c>
      <c r="AB54" s="493" t="e">
        <f>'Retail Pricing'!#REF!</f>
        <v>#REF!</v>
      </c>
      <c r="AC54" s="489">
        <v>2.7</v>
      </c>
      <c r="AD54" s="14" t="e">
        <f t="shared" si="3"/>
        <v>#REF!</v>
      </c>
      <c r="AE54" s="428">
        <v>0.79</v>
      </c>
      <c r="AF54" s="488">
        <v>3.1</v>
      </c>
      <c r="AG54" s="494" t="e">
        <f>'Retail Pricing'!#REF!</f>
        <v>#REF!</v>
      </c>
      <c r="AH54" s="489">
        <v>2.1</v>
      </c>
      <c r="AI54" s="14" t="e">
        <f t="shared" si="4"/>
        <v>#REF!</v>
      </c>
      <c r="AJ54" s="428">
        <v>0.74</v>
      </c>
      <c r="AK54" s="495" t="e">
        <f>'Retail Pricing'!#REF!</f>
        <v>#REF!</v>
      </c>
      <c r="AL54" s="489"/>
      <c r="AM54" s="489">
        <v>2.1</v>
      </c>
      <c r="AN54" s="14" t="e">
        <f t="shared" si="5"/>
        <v>#REF!</v>
      </c>
      <c r="AO54" s="428">
        <v>0.74</v>
      </c>
      <c r="AP54" s="490" t="e">
        <f>'Retail Pricing'!#REF!</f>
        <v>#REF!</v>
      </c>
      <c r="AQ54" s="489">
        <v>2.1</v>
      </c>
      <c r="AR54" s="14" t="e">
        <f t="shared" si="6"/>
        <v>#REF!</v>
      </c>
      <c r="AS54" s="428">
        <v>0.74</v>
      </c>
      <c r="AT54" s="496">
        <v>2.5</v>
      </c>
      <c r="AU54" s="497" t="e">
        <f>'Retail Pricing'!#REF!</f>
        <v>#REF!</v>
      </c>
      <c r="AV54" s="288"/>
      <c r="AW54" s="498" t="e">
        <f>IF(W54&gt;0,ROUND((W54*1.3)/0.05,0)*0.05," ")</f>
        <v>#REF!</v>
      </c>
      <c r="AX54" s="499" t="e">
        <f>AP54</f>
        <v>#REF!</v>
      </c>
      <c r="AY54" s="499">
        <v>1.25</v>
      </c>
      <c r="AZ54" s="333"/>
      <c r="BA54" s="491" t="e">
        <f t="shared" si="75"/>
        <v>#REF!</v>
      </c>
      <c r="BB54" s="492">
        <f t="shared" si="76"/>
        <v>3.15</v>
      </c>
      <c r="BC54" s="493" t="e">
        <f t="shared" si="77"/>
        <v>#REF!</v>
      </c>
      <c r="BD54" s="488">
        <f t="shared" si="78"/>
        <v>3.1</v>
      </c>
      <c r="BE54" s="494" t="e">
        <f t="shared" si="79"/>
        <v>#REF!</v>
      </c>
      <c r="BF54" s="495" t="e">
        <f t="shared" si="80"/>
        <v>#REF!</v>
      </c>
      <c r="BG54" s="490" t="e">
        <f t="shared" si="81"/>
        <v>#REF!</v>
      </c>
      <c r="BH54" s="496">
        <f t="shared" si="82"/>
        <v>2.5</v>
      </c>
      <c r="BI54" s="497" t="e">
        <f t="shared" si="83"/>
        <v>#REF!</v>
      </c>
      <c r="BJ54" s="385" t="e">
        <f t="shared" si="84"/>
        <v>#REF!</v>
      </c>
      <c r="BK54" s="385" t="e">
        <f t="shared" si="85"/>
        <v>#REF!</v>
      </c>
      <c r="BL54" s="243" t="e">
        <f>IF((BA54-'Retail Pricing'!#REF!)&gt;=0," ",1)</f>
        <v>#REF!</v>
      </c>
      <c r="BM54" s="243" t="e">
        <f>IF((BB54-'Retail Pricing'!#REF!)&gt;=0," ",1)</f>
        <v>#REF!</v>
      </c>
      <c r="BN54" s="243" t="e">
        <f>IF((BC54-'Retail Pricing'!#REF!)&gt;=0," ",1)</f>
        <v>#REF!</v>
      </c>
      <c r="BO54" s="243" t="e">
        <f>IF((BD54-'Retail Pricing'!#REF!)&gt;=0," ",1)</f>
        <v>#REF!</v>
      </c>
      <c r="BP54" s="243" t="e">
        <f>IF((BE54-'Retail Pricing'!#REF!)&gt;=0," ",1)</f>
        <v>#REF!</v>
      </c>
      <c r="BQ54" s="243" t="e">
        <f>IF((BF54-'Retail Pricing'!#REF!)&gt;=0," ",1)</f>
        <v>#REF!</v>
      </c>
      <c r="BR54" s="243" t="e">
        <f>IF((BG54-'Retail Pricing'!#REF!)&gt;=0," ",1)</f>
        <v>#REF!</v>
      </c>
      <c r="BS54" s="243" t="e">
        <f>IF((BH54-'Retail Pricing'!#REF!)&gt;=0," ",1)</f>
        <v>#REF!</v>
      </c>
      <c r="BT54" s="243" t="e">
        <f>IF((BI54-'Retail Pricing'!#REF!)&gt;=0," ",1)</f>
        <v>#REF!</v>
      </c>
      <c r="BU54" s="67"/>
      <c r="BV54" s="442" t="e">
        <f t="shared" si="86"/>
        <v>#REF!</v>
      </c>
      <c r="BW54" s="244" t="e">
        <f t="shared" si="87"/>
        <v>#REF!</v>
      </c>
      <c r="BX54" s="244" t="e">
        <f t="shared" si="88"/>
        <v>#REF!</v>
      </c>
      <c r="BY54" s="244" t="e">
        <f t="shared" si="89"/>
        <v>#REF!</v>
      </c>
      <c r="BZ54" s="244" t="e">
        <f t="shared" si="90"/>
        <v>#REF!</v>
      </c>
      <c r="CA54" s="244" t="e">
        <f t="shared" si="91"/>
        <v>#REF!</v>
      </c>
      <c r="CB54" s="244" t="e">
        <f t="shared" si="92"/>
        <v>#REF!</v>
      </c>
      <c r="CC54" s="244" t="e">
        <f t="shared" si="93"/>
        <v>#REF!</v>
      </c>
      <c r="CD54" s="244" t="e">
        <f t="shared" si="94"/>
        <v>#REF!</v>
      </c>
      <c r="CE54" s="244" t="e">
        <f t="shared" si="95"/>
        <v>#REF!</v>
      </c>
      <c r="CF54" s="244" t="e">
        <f t="shared" si="96"/>
        <v>#REF!</v>
      </c>
      <c r="CG54" s="244" t="e">
        <f t="shared" si="100"/>
        <v>#REF!</v>
      </c>
      <c r="CH54" s="244" t="e">
        <f t="shared" si="97"/>
        <v>#REF!</v>
      </c>
      <c r="CI54" s="570"/>
      <c r="CJ54" s="578" t="e">
        <f t="shared" si="36"/>
        <v>#REF!</v>
      </c>
      <c r="CK54" s="578" t="e">
        <f t="shared" si="37"/>
        <v>#REF!</v>
      </c>
      <c r="CL54" s="578" t="e">
        <f t="shared" si="38"/>
        <v>#REF!</v>
      </c>
      <c r="CM54" s="578" t="e">
        <f t="shared" si="39"/>
        <v>#REF!</v>
      </c>
      <c r="CN54" s="578" t="e">
        <f t="shared" si="40"/>
        <v>#REF!</v>
      </c>
      <c r="CO54" s="578" t="e">
        <f t="shared" si="29"/>
        <v>#REF!</v>
      </c>
      <c r="CP54" s="578" t="e">
        <f t="shared" si="30"/>
        <v>#REF!</v>
      </c>
      <c r="CQ54" s="578" t="e">
        <f t="shared" si="31"/>
        <v>#REF!</v>
      </c>
      <c r="CR54" s="244"/>
      <c r="CS54" s="244"/>
      <c r="CT54" s="244"/>
      <c r="CU54" s="244"/>
      <c r="CV54" s="347"/>
      <c r="CW54" s="338" t="e">
        <f t="shared" si="45"/>
        <v>#REF!</v>
      </c>
      <c r="CX54" s="347"/>
      <c r="CY54" s="338" t="e">
        <f t="shared" si="46"/>
        <v>#REF!</v>
      </c>
      <c r="CZ54" s="347"/>
      <c r="DA54" s="338" t="e">
        <f t="shared" si="47"/>
        <v>#REF!</v>
      </c>
      <c r="DB54" s="347"/>
      <c r="DC54" s="338" t="e">
        <f t="shared" si="48"/>
        <v>#REF!</v>
      </c>
      <c r="DD54" s="347"/>
      <c r="DE54" s="338" t="e">
        <f t="shared" si="49"/>
        <v>#REF!</v>
      </c>
    </row>
    <row r="55" spans="1:109" s="19" customFormat="1" x14ac:dyDescent="0.2">
      <c r="A55" s="328" t="s">
        <v>522</v>
      </c>
      <c r="B55" s="53" t="s">
        <v>1195</v>
      </c>
      <c r="C55" s="454"/>
      <c r="D55" s="402" t="s">
        <v>130</v>
      </c>
      <c r="E55" s="326">
        <v>100</v>
      </c>
      <c r="F55" s="404" t="s">
        <v>337</v>
      </c>
      <c r="G55" s="713" t="e">
        <f>+'Retail Pricing'!#REF!</f>
        <v>#REF!</v>
      </c>
      <c r="H55" s="40" t="s">
        <v>949</v>
      </c>
      <c r="I55" s="89" t="e">
        <f>IF('Retail Pricing'!#REF!&gt;0,'Retail Pricing'!#REF!," ")</f>
        <v>#REF!</v>
      </c>
      <c r="J55" s="85" t="e">
        <f>'Retail Pricing'!#REF!</f>
        <v>#REF!</v>
      </c>
      <c r="K55" s="85" t="e">
        <f>'Retail Pricing'!#REF!</f>
        <v>#REF!</v>
      </c>
      <c r="L55" s="305" t="e">
        <f>IF('Retail Pricing'!#REF!&gt;0,'Retail Pricing'!#REF!," ")</f>
        <v>#REF!</v>
      </c>
      <c r="M55" s="226" t="e">
        <f t="shared" si="32"/>
        <v>#REF!</v>
      </c>
      <c r="N55" s="219" t="e">
        <f>IF('Retail Pricing'!#REF!&gt;0,'Retail Pricing'!#REF!," ")</f>
        <v>#REF!</v>
      </c>
      <c r="O55" s="219" t="e">
        <f>IF('Retail Pricing'!#REF!&gt;0,'Retail Pricing'!#REF!," ")</f>
        <v>#REF!</v>
      </c>
      <c r="P55" s="219"/>
      <c r="Q55" s="219" t="e">
        <f>IF('Retail Pricing'!#REF!&gt;0,'Retail Pricing'!#REF!," ")</f>
        <v>#REF!</v>
      </c>
      <c r="R55" s="219" t="e">
        <f>IF('Retail Pricing'!#REF!&gt;0,'Retail Pricing'!#REF!," ")</f>
        <v>#REF!</v>
      </c>
      <c r="S55" s="219" t="e">
        <f>IF('Retail Pricing'!#REF!&gt;0,'Retail Pricing'!#REF!," ")</f>
        <v>#REF!</v>
      </c>
      <c r="T55" s="219">
        <v>0.56086000000000003</v>
      </c>
      <c r="U55" s="7" t="e">
        <f t="shared" si="101"/>
        <v>#REF!</v>
      </c>
      <c r="V55" s="7">
        <v>-5.0000000000000001E-3</v>
      </c>
      <c r="W55" s="491" t="s">
        <v>949</v>
      </c>
      <c r="X55" s="489" t="s">
        <v>949</v>
      </c>
      <c r="Y55" s="304" t="str">
        <f t="shared" si="2"/>
        <v xml:space="preserve"> </v>
      </c>
      <c r="Z55" s="428" t="s">
        <v>106</v>
      </c>
      <c r="AA55" s="492" t="s">
        <v>949</v>
      </c>
      <c r="AB55" s="493" t="s">
        <v>949</v>
      </c>
      <c r="AC55" s="489" t="s">
        <v>949</v>
      </c>
      <c r="AD55" s="14" t="str">
        <f t="shared" si="3"/>
        <v xml:space="preserve"> </v>
      </c>
      <c r="AE55" s="428" t="s">
        <v>106</v>
      </c>
      <c r="AF55" s="488" t="s">
        <v>949</v>
      </c>
      <c r="AG55" s="494" t="s">
        <v>949</v>
      </c>
      <c r="AH55" s="489" t="s">
        <v>949</v>
      </c>
      <c r="AI55" s="14" t="str">
        <f t="shared" si="4"/>
        <v xml:space="preserve"> </v>
      </c>
      <c r="AJ55" s="428" t="s">
        <v>106</v>
      </c>
      <c r="AK55" s="495" t="s">
        <v>949</v>
      </c>
      <c r="AL55" s="489"/>
      <c r="AM55" s="489" t="s">
        <v>949</v>
      </c>
      <c r="AN55" s="14" t="str">
        <f t="shared" si="5"/>
        <v xml:space="preserve"> </v>
      </c>
      <c r="AO55" s="428" t="s">
        <v>106</v>
      </c>
      <c r="AP55" s="490" t="s">
        <v>949</v>
      </c>
      <c r="AQ55" s="489" t="s">
        <v>949</v>
      </c>
      <c r="AR55" s="14" t="str">
        <f t="shared" si="6"/>
        <v xml:space="preserve"> </v>
      </c>
      <c r="AS55" s="428" t="s">
        <v>106</v>
      </c>
      <c r="AT55" s="496" t="s">
        <v>949</v>
      </c>
      <c r="AU55" s="355" t="s">
        <v>949</v>
      </c>
      <c r="AV55" s="288"/>
      <c r="AW55" s="498" t="s">
        <v>949</v>
      </c>
      <c r="AX55" s="499" t="s">
        <v>106</v>
      </c>
      <c r="AY55" s="499" t="s">
        <v>106</v>
      </c>
      <c r="AZ55" s="333"/>
      <c r="BA55" s="491" t="str">
        <f t="shared" si="75"/>
        <v>Holder</v>
      </c>
      <c r="BB55" s="492" t="str">
        <f t="shared" si="76"/>
        <v>Holder</v>
      </c>
      <c r="BC55" s="493" t="str">
        <f t="shared" si="77"/>
        <v>Holder</v>
      </c>
      <c r="BD55" s="488" t="str">
        <f t="shared" si="78"/>
        <v>Holder</v>
      </c>
      <c r="BE55" s="494" t="str">
        <f t="shared" si="79"/>
        <v>Holder</v>
      </c>
      <c r="BF55" s="495" t="str">
        <f t="shared" si="80"/>
        <v>Holder</v>
      </c>
      <c r="BG55" s="490" t="str">
        <f t="shared" si="81"/>
        <v>Holder</v>
      </c>
      <c r="BH55" s="496" t="str">
        <f t="shared" si="82"/>
        <v>Holder</v>
      </c>
      <c r="BI55" s="497" t="str">
        <f t="shared" si="83"/>
        <v>Holder</v>
      </c>
      <c r="BJ55" s="385" t="str">
        <f t="shared" si="84"/>
        <v>No</v>
      </c>
      <c r="BK55" s="385" t="str">
        <f t="shared" si="85"/>
        <v>No</v>
      </c>
      <c r="BL55" s="483" t="s">
        <v>1376</v>
      </c>
      <c r="BM55" s="482"/>
      <c r="BN55" s="482"/>
      <c r="BO55" s="482"/>
      <c r="BP55" s="482"/>
      <c r="BQ55" s="482"/>
      <c r="BR55" s="482"/>
      <c r="BS55" s="482"/>
      <c r="BT55" s="482"/>
      <c r="BU55" s="67"/>
      <c r="BV55" s="442" t="str">
        <f t="shared" si="86"/>
        <v xml:space="preserve"> </v>
      </c>
      <c r="BW55" s="244" t="str">
        <f t="shared" si="87"/>
        <v xml:space="preserve"> </v>
      </c>
      <c r="BX55" s="244" t="str">
        <f t="shared" si="88"/>
        <v xml:space="preserve"> </v>
      </c>
      <c r="BY55" s="244" t="str">
        <f t="shared" si="89"/>
        <v xml:space="preserve"> </v>
      </c>
      <c r="BZ55" s="244" t="str">
        <f t="shared" si="90"/>
        <v xml:space="preserve"> </v>
      </c>
      <c r="CA55" s="244" t="str">
        <f t="shared" si="91"/>
        <v xml:space="preserve"> </v>
      </c>
      <c r="CB55" s="244" t="str">
        <f t="shared" si="92"/>
        <v xml:space="preserve"> </v>
      </c>
      <c r="CC55" s="244" t="str">
        <f t="shared" si="93"/>
        <v xml:space="preserve"> </v>
      </c>
      <c r="CD55" s="244" t="str">
        <f t="shared" si="94"/>
        <v xml:space="preserve"> </v>
      </c>
      <c r="CE55" s="244" t="str">
        <f t="shared" si="95"/>
        <v xml:space="preserve"> </v>
      </c>
      <c r="CF55" s="244" t="str">
        <f t="shared" si="96"/>
        <v xml:space="preserve"> </v>
      </c>
      <c r="CG55" s="244" t="str">
        <f t="shared" si="100"/>
        <v xml:space="preserve"> </v>
      </c>
      <c r="CH55" s="244" t="str">
        <f t="shared" si="97"/>
        <v xml:space="preserve"> </v>
      </c>
      <c r="CI55" s="570"/>
      <c r="CJ55" s="578" t="str">
        <f t="shared" si="36"/>
        <v xml:space="preserve"> </v>
      </c>
      <c r="CK55" s="578" t="str">
        <f t="shared" si="37"/>
        <v xml:space="preserve"> </v>
      </c>
      <c r="CL55" s="578" t="str">
        <f t="shared" si="38"/>
        <v xml:space="preserve"> </v>
      </c>
      <c r="CM55" s="578" t="str">
        <f t="shared" si="39"/>
        <v xml:space="preserve"> </v>
      </c>
      <c r="CN55" s="578" t="str">
        <f t="shared" si="40"/>
        <v xml:space="preserve"> </v>
      </c>
      <c r="CO55" s="578" t="str">
        <f t="shared" si="29"/>
        <v xml:space="preserve"> </v>
      </c>
      <c r="CP55" s="578" t="str">
        <f t="shared" si="30"/>
        <v xml:space="preserve"> </v>
      </c>
      <c r="CQ55" s="578" t="str">
        <f t="shared" si="31"/>
        <v xml:space="preserve"> </v>
      </c>
      <c r="CR55" s="244"/>
      <c r="CS55" s="244"/>
      <c r="CT55" s="244"/>
      <c r="CU55" s="244"/>
      <c r="CV55" s="347"/>
      <c r="CW55" s="338" t="str">
        <f t="shared" si="45"/>
        <v xml:space="preserve"> </v>
      </c>
      <c r="CX55" s="347"/>
      <c r="CY55" s="338" t="str">
        <f t="shared" si="46"/>
        <v xml:space="preserve"> </v>
      </c>
      <c r="CZ55" s="347"/>
      <c r="DA55" s="338" t="str">
        <f t="shared" si="47"/>
        <v xml:space="preserve"> </v>
      </c>
      <c r="DB55" s="347"/>
      <c r="DC55" s="338" t="str">
        <f t="shared" si="48"/>
        <v xml:space="preserve"> </v>
      </c>
      <c r="DD55" s="347"/>
      <c r="DE55" s="338" t="str">
        <f t="shared" si="49"/>
        <v xml:space="preserve"> </v>
      </c>
    </row>
    <row r="56" spans="1:109" x14ac:dyDescent="0.2">
      <c r="A56" s="328" t="s">
        <v>522</v>
      </c>
      <c r="B56" s="70" t="s">
        <v>1195</v>
      </c>
      <c r="C56" s="454"/>
      <c r="D56" s="402" t="s">
        <v>130</v>
      </c>
      <c r="E56" s="326">
        <v>100</v>
      </c>
      <c r="F56" s="553" t="s">
        <v>337</v>
      </c>
      <c r="G56" s="713" t="e">
        <f>+'Retail Pricing'!#REF!</f>
        <v>#REF!</v>
      </c>
      <c r="H56" s="83" t="s">
        <v>561</v>
      </c>
      <c r="I56" s="89" t="e">
        <f>IF('Retail Pricing'!#REF!&gt;0,'Retail Pricing'!#REF!," ")</f>
        <v>#REF!</v>
      </c>
      <c r="J56" s="85" t="e">
        <f>'Retail Pricing'!#REF!</f>
        <v>#REF!</v>
      </c>
      <c r="K56" s="85" t="e">
        <f>'Retail Pricing'!#REF!</f>
        <v>#REF!</v>
      </c>
      <c r="L56" s="305" t="e">
        <f>IF('Retail Pricing'!#REF!&gt;0,'Retail Pricing'!#REF!," ")</f>
        <v>#REF!</v>
      </c>
      <c r="M56" s="226" t="e">
        <f t="shared" si="32"/>
        <v>#REF!</v>
      </c>
      <c r="N56" s="219" t="e">
        <f>'Retail Pricing'!#REF!</f>
        <v>#REF!</v>
      </c>
      <c r="O56" s="219" t="e">
        <f>'Retail Pricing'!#REF!</f>
        <v>#REF!</v>
      </c>
      <c r="P56" s="219"/>
      <c r="Q56" s="219" t="e">
        <f>'Retail Pricing'!#REF!</f>
        <v>#REF!</v>
      </c>
      <c r="R56" s="219" t="e">
        <f>IF('Retail Pricing'!#REF!&gt;0,'Retail Pricing'!#REF!," ")</f>
        <v>#REF!</v>
      </c>
      <c r="S56" s="219" t="e">
        <f>IF('Retail Pricing'!#REF!&gt;0,'Retail Pricing'!#REF!," ")</f>
        <v>#REF!</v>
      </c>
      <c r="T56" s="219">
        <v>0.56086000000000003</v>
      </c>
      <c r="U56" s="7" t="e">
        <f t="shared" si="101"/>
        <v>#REF!</v>
      </c>
      <c r="V56" s="7">
        <v>-5.0000000000000001E-3</v>
      </c>
      <c r="W56" s="491" t="e">
        <f>'Retail Pricing'!#REF!</f>
        <v>#REF!</v>
      </c>
      <c r="X56" s="489">
        <v>4.75</v>
      </c>
      <c r="Y56" s="304" t="e">
        <f t="shared" si="2"/>
        <v>#REF!</v>
      </c>
      <c r="Z56" s="428">
        <v>0.86</v>
      </c>
      <c r="AA56" s="492">
        <v>5.4</v>
      </c>
      <c r="AB56" s="493" t="e">
        <f>'Retail Pricing'!#REF!</f>
        <v>#REF!</v>
      </c>
      <c r="AC56" s="489">
        <v>4.6500000000000004</v>
      </c>
      <c r="AD56" s="14" t="e">
        <f t="shared" si="3"/>
        <v>#REF!</v>
      </c>
      <c r="AE56" s="428">
        <v>0.85</v>
      </c>
      <c r="AF56" s="488">
        <v>5.3</v>
      </c>
      <c r="AG56" s="494" t="e">
        <f>'Retail Pricing'!#REF!</f>
        <v>#REF!</v>
      </c>
      <c r="AH56" s="489">
        <v>3.55</v>
      </c>
      <c r="AI56" s="14" t="e">
        <f t="shared" si="4"/>
        <v>#REF!</v>
      </c>
      <c r="AJ56" s="428">
        <v>0.81</v>
      </c>
      <c r="AK56" s="495" t="e">
        <f>'Retail Pricing'!#REF!</f>
        <v>#REF!</v>
      </c>
      <c r="AL56" s="489"/>
      <c r="AM56" s="489">
        <v>3.1</v>
      </c>
      <c r="AN56" s="14" t="e">
        <f t="shared" si="5"/>
        <v>#REF!</v>
      </c>
      <c r="AO56" s="428">
        <v>0.79</v>
      </c>
      <c r="AP56" s="490" t="e">
        <f>'Retail Pricing'!#REF!</f>
        <v>#REF!</v>
      </c>
      <c r="AQ56" s="489">
        <v>3.05</v>
      </c>
      <c r="AR56" s="14" t="e">
        <f t="shared" si="6"/>
        <v>#REF!</v>
      </c>
      <c r="AS56" s="428">
        <v>0.78</v>
      </c>
      <c r="AT56" s="496">
        <v>3.65</v>
      </c>
      <c r="AU56" s="497" t="e">
        <f>'Retail Pricing'!#REF!</f>
        <v>#REF!</v>
      </c>
      <c r="AV56" s="288"/>
      <c r="AW56" s="498" t="e">
        <f>IF(W56&gt;0,ROUND((W56*1.3)/0.05,0)*0.05," ")</f>
        <v>#REF!</v>
      </c>
      <c r="AX56" s="499" t="e">
        <f>AP56</f>
        <v>#REF!</v>
      </c>
      <c r="AY56" s="499">
        <v>1.5</v>
      </c>
      <c r="AZ56" s="333"/>
      <c r="BA56" s="491" t="e">
        <f t="shared" si="75"/>
        <v>#REF!</v>
      </c>
      <c r="BB56" s="492">
        <f t="shared" si="76"/>
        <v>5.4</v>
      </c>
      <c r="BC56" s="493" t="e">
        <f t="shared" si="77"/>
        <v>#REF!</v>
      </c>
      <c r="BD56" s="488">
        <f t="shared" si="78"/>
        <v>5.3</v>
      </c>
      <c r="BE56" s="494" t="e">
        <f t="shared" si="79"/>
        <v>#REF!</v>
      </c>
      <c r="BF56" s="495" t="e">
        <f t="shared" si="80"/>
        <v>#REF!</v>
      </c>
      <c r="BG56" s="490" t="e">
        <f t="shared" si="81"/>
        <v>#REF!</v>
      </c>
      <c r="BH56" s="496">
        <f t="shared" si="82"/>
        <v>3.65</v>
      </c>
      <c r="BI56" s="497" t="e">
        <f t="shared" si="83"/>
        <v>#REF!</v>
      </c>
      <c r="BJ56" s="385" t="e">
        <f t="shared" si="84"/>
        <v>#REF!</v>
      </c>
      <c r="BK56" s="385" t="e">
        <f t="shared" si="85"/>
        <v>#REF!</v>
      </c>
      <c r="BL56" s="243" t="e">
        <f>IF((BA56-'Retail Pricing'!#REF!)&gt;=0," ",1)</f>
        <v>#REF!</v>
      </c>
      <c r="BM56" s="243" t="e">
        <f>IF((BB56-'Retail Pricing'!#REF!)&gt;=0," ",1)</f>
        <v>#REF!</v>
      </c>
      <c r="BN56" s="243" t="e">
        <f>IF((BC56-'Retail Pricing'!#REF!)&gt;=0," ",1)</f>
        <v>#REF!</v>
      </c>
      <c r="BO56" s="243" t="e">
        <f>IF((BD56-'Retail Pricing'!#REF!)&gt;=0," ",1)</f>
        <v>#REF!</v>
      </c>
      <c r="BP56" s="243" t="e">
        <f>IF((BE56-'Retail Pricing'!#REF!)&gt;=0," ",1)</f>
        <v>#REF!</v>
      </c>
      <c r="BQ56" s="243" t="e">
        <f>IF((BF56-'Retail Pricing'!#REF!)&gt;=0," ",1)</f>
        <v>#REF!</v>
      </c>
      <c r="BR56" s="243" t="e">
        <f>IF((BG56-'Retail Pricing'!#REF!)&gt;=0," ",1)</f>
        <v>#REF!</v>
      </c>
      <c r="BS56" s="243" t="e">
        <f>IF((BH56-'Retail Pricing'!#REF!)&gt;=0," ",1)</f>
        <v>#REF!</v>
      </c>
      <c r="BT56" s="243" t="e">
        <f>IF((BI56-'Retail Pricing'!#REF!)&gt;=0," ",1)</f>
        <v>#REF!</v>
      </c>
      <c r="BV56" s="442" t="e">
        <f t="shared" si="86"/>
        <v>#REF!</v>
      </c>
      <c r="BW56" s="244" t="e">
        <f t="shared" si="87"/>
        <v>#REF!</v>
      </c>
      <c r="BX56" s="244" t="e">
        <f t="shared" si="88"/>
        <v>#REF!</v>
      </c>
      <c r="BY56" s="244" t="e">
        <f t="shared" si="89"/>
        <v>#REF!</v>
      </c>
      <c r="BZ56" s="244" t="e">
        <f t="shared" si="90"/>
        <v>#REF!</v>
      </c>
      <c r="CA56" s="244" t="e">
        <f t="shared" si="91"/>
        <v>#REF!</v>
      </c>
      <c r="CB56" s="244" t="e">
        <f t="shared" si="92"/>
        <v>#REF!</v>
      </c>
      <c r="CC56" s="244" t="e">
        <f t="shared" si="93"/>
        <v>#REF!</v>
      </c>
      <c r="CD56" s="244" t="e">
        <f t="shared" si="94"/>
        <v>#REF!</v>
      </c>
      <c r="CE56" s="244" t="e">
        <f t="shared" si="95"/>
        <v>#REF!</v>
      </c>
      <c r="CF56" s="244" t="e">
        <f t="shared" si="96"/>
        <v>#REF!</v>
      </c>
      <c r="CG56" s="244" t="e">
        <f t="shared" si="100"/>
        <v>#REF!</v>
      </c>
      <c r="CH56" s="244" t="e">
        <f t="shared" si="97"/>
        <v>#REF!</v>
      </c>
      <c r="CI56" s="570"/>
      <c r="CJ56" s="578" t="e">
        <f t="shared" si="36"/>
        <v>#REF!</v>
      </c>
      <c r="CK56" s="578" t="e">
        <f t="shared" si="37"/>
        <v>#REF!</v>
      </c>
      <c r="CL56" s="578" t="e">
        <f t="shared" si="38"/>
        <v>#REF!</v>
      </c>
      <c r="CM56" s="578" t="e">
        <f t="shared" si="39"/>
        <v>#REF!</v>
      </c>
      <c r="CN56" s="578" t="e">
        <f t="shared" si="40"/>
        <v>#REF!</v>
      </c>
      <c r="CO56" s="578" t="e">
        <f t="shared" si="29"/>
        <v>#REF!</v>
      </c>
      <c r="CP56" s="578" t="e">
        <f t="shared" si="30"/>
        <v>#REF!</v>
      </c>
      <c r="CQ56" s="578" t="e">
        <f t="shared" si="31"/>
        <v>#REF!</v>
      </c>
      <c r="CR56" s="244"/>
      <c r="CS56" s="244"/>
      <c r="CT56" s="244"/>
      <c r="CU56" s="244"/>
      <c r="CV56" s="347"/>
      <c r="CW56" s="338" t="e">
        <f t="shared" si="45"/>
        <v>#REF!</v>
      </c>
      <c r="CX56" s="347"/>
      <c r="CY56" s="338" t="e">
        <f t="shared" si="46"/>
        <v>#REF!</v>
      </c>
      <c r="CZ56" s="347"/>
      <c r="DA56" s="338" t="e">
        <f t="shared" si="47"/>
        <v>#REF!</v>
      </c>
      <c r="DB56" s="347"/>
      <c r="DC56" s="338" t="e">
        <f t="shared" si="48"/>
        <v>#REF!</v>
      </c>
      <c r="DD56" s="347"/>
      <c r="DE56" s="338" t="e">
        <f t="shared" si="49"/>
        <v>#REF!</v>
      </c>
    </row>
    <row r="57" spans="1:109" x14ac:dyDescent="0.2">
      <c r="A57" s="328" t="s">
        <v>522</v>
      </c>
      <c r="B57" s="590" t="s">
        <v>1882</v>
      </c>
      <c r="C57" s="454"/>
      <c r="D57" s="402" t="s">
        <v>130</v>
      </c>
      <c r="E57" s="326">
        <v>100</v>
      </c>
      <c r="F57" s="557" t="s">
        <v>1883</v>
      </c>
      <c r="G57" s="713" t="e">
        <f>+'Retail Pricing'!#REF!</f>
        <v>#REF!</v>
      </c>
      <c r="H57" s="83"/>
      <c r="J57" s="85"/>
      <c r="K57" s="85"/>
      <c r="L57" s="305"/>
      <c r="M57" s="226"/>
      <c r="N57" s="219"/>
      <c r="O57" s="219"/>
      <c r="P57" s="219"/>
      <c r="Q57" s="219"/>
      <c r="R57" s="219"/>
      <c r="S57" s="219"/>
      <c r="T57" s="219"/>
      <c r="U57" s="7"/>
      <c r="V57" s="7"/>
      <c r="W57" s="491"/>
      <c r="X57" s="489"/>
      <c r="Y57" s="304"/>
      <c r="Z57" s="428"/>
      <c r="AA57" s="492"/>
      <c r="AB57" s="493"/>
      <c r="AC57" s="489"/>
      <c r="AD57" s="14"/>
      <c r="AE57" s="428"/>
      <c r="AF57" s="488"/>
      <c r="AG57" s="494"/>
      <c r="AH57" s="489"/>
      <c r="AI57" s="14"/>
      <c r="AJ57" s="428"/>
      <c r="AK57" s="495"/>
      <c r="AL57" s="489"/>
      <c r="AM57" s="489"/>
      <c r="AN57" s="14"/>
      <c r="AO57" s="428"/>
      <c r="AP57" s="490"/>
      <c r="AQ57" s="489"/>
      <c r="AR57" s="14"/>
      <c r="AS57" s="428"/>
      <c r="AT57" s="496"/>
      <c r="AU57" s="497"/>
      <c r="AV57" s="288"/>
      <c r="AW57" s="498"/>
      <c r="AX57" s="499"/>
      <c r="AY57" s="499"/>
      <c r="AZ57" s="333"/>
      <c r="BA57" s="491"/>
      <c r="BB57" s="492"/>
      <c r="BC57" s="493"/>
      <c r="BD57" s="488"/>
      <c r="BE57" s="494"/>
      <c r="BF57" s="495"/>
      <c r="BG57" s="490"/>
      <c r="BH57" s="496"/>
      <c r="BI57" s="497"/>
      <c r="BJ57" s="385"/>
      <c r="BK57" s="385"/>
      <c r="BL57" s="243"/>
      <c r="BM57" s="243"/>
      <c r="BN57" s="243"/>
      <c r="BO57" s="243"/>
      <c r="BP57" s="243"/>
      <c r="BQ57" s="243"/>
      <c r="BR57" s="243"/>
      <c r="BS57" s="243"/>
      <c r="BT57" s="243"/>
      <c r="BV57" s="442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570"/>
      <c r="CJ57" s="578"/>
      <c r="CK57" s="578"/>
      <c r="CL57" s="578"/>
      <c r="CM57" s="578"/>
      <c r="CN57" s="578"/>
      <c r="CO57" s="578"/>
      <c r="CP57" s="578"/>
      <c r="CQ57" s="578"/>
      <c r="CR57" s="244"/>
      <c r="CS57" s="244"/>
      <c r="CT57" s="244"/>
      <c r="CU57" s="244"/>
      <c r="CV57" s="347"/>
      <c r="CW57" s="338"/>
      <c r="CX57" s="347"/>
      <c r="CY57" s="338"/>
      <c r="CZ57" s="347"/>
      <c r="DA57" s="338"/>
      <c r="DB57" s="347"/>
      <c r="DC57" s="338"/>
      <c r="DD57" s="347"/>
      <c r="DE57" s="338"/>
    </row>
    <row r="58" spans="1:109" s="19" customFormat="1" x14ac:dyDescent="0.2">
      <c r="A58" s="328" t="s">
        <v>522</v>
      </c>
      <c r="B58" s="53" t="s">
        <v>1196</v>
      </c>
      <c r="C58" s="454"/>
      <c r="D58" s="402" t="s">
        <v>130</v>
      </c>
      <c r="E58" s="326">
        <v>100</v>
      </c>
      <c r="F58" s="356" t="s">
        <v>809</v>
      </c>
      <c r="G58" s="713" t="e">
        <f>+'Retail Pricing'!#REF!</f>
        <v>#REF!</v>
      </c>
      <c r="H58" s="40"/>
      <c r="I58" s="89" t="e">
        <f>IF('Retail Pricing'!#REF!&gt;0,'Retail Pricing'!#REF!," ")</f>
        <v>#REF!</v>
      </c>
      <c r="J58" s="85" t="e">
        <f>'Retail Pricing'!#REF!</f>
        <v>#REF!</v>
      </c>
      <c r="K58" s="85" t="e">
        <f>'Retail Pricing'!#REF!</f>
        <v>#REF!</v>
      </c>
      <c r="L58" s="305" t="e">
        <f>IF('Retail Pricing'!#REF!&gt;0,'Retail Pricing'!#REF!," ")</f>
        <v>#REF!</v>
      </c>
      <c r="M58" s="226" t="e">
        <f t="shared" si="32"/>
        <v>#REF!</v>
      </c>
      <c r="N58" s="219" t="e">
        <f>IF('Retail Pricing'!#REF!&gt;0,'Retail Pricing'!#REF!," ")</f>
        <v>#REF!</v>
      </c>
      <c r="O58" s="219" t="e">
        <f>IF('Retail Pricing'!#REF!&gt;0,'Retail Pricing'!#REF!," ")</f>
        <v>#REF!</v>
      </c>
      <c r="P58" s="219"/>
      <c r="Q58" s="219" t="e">
        <f>IF('Retail Pricing'!#REF!&gt;0,'Retail Pricing'!#REF!," ")</f>
        <v>#REF!</v>
      </c>
      <c r="R58" s="219" t="e">
        <f>IF('Retail Pricing'!#REF!&gt;0,'Retail Pricing'!#REF!," ")</f>
        <v>#REF!</v>
      </c>
      <c r="S58" s="219" t="e">
        <f>IF('Retail Pricing'!#REF!&gt;0,'Retail Pricing'!#REF!," ")</f>
        <v>#REF!</v>
      </c>
      <c r="T58" s="219">
        <v>1.3217300000000001</v>
      </c>
      <c r="U58" s="7" t="e">
        <f t="shared" si="101"/>
        <v>#REF!</v>
      </c>
      <c r="V58" s="7">
        <v>-3.7999999999999999E-2</v>
      </c>
      <c r="W58" s="491" t="e">
        <f>ROUND(('Retail Pricing'!#REF!/(1-0.09))/0.05,0)*0.05</f>
        <v>#REF!</v>
      </c>
      <c r="X58" s="489">
        <v>5.5</v>
      </c>
      <c r="Y58" s="304" t="e">
        <f t="shared" si="2"/>
        <v>#REF!</v>
      </c>
      <c r="Z58" s="428">
        <v>0.72</v>
      </c>
      <c r="AA58" s="492">
        <v>6.2</v>
      </c>
      <c r="AB58" s="493" t="e">
        <f>ROUND(('Retail Pricing'!#REF!/(1-0.09))/0.05,0)*0.05</f>
        <v>#REF!</v>
      </c>
      <c r="AC58" s="489">
        <v>5.4</v>
      </c>
      <c r="AD58" s="14" t="e">
        <f t="shared" si="3"/>
        <v>#REF!</v>
      </c>
      <c r="AE58" s="428">
        <v>0.71</v>
      </c>
      <c r="AF58" s="488">
        <v>6.1</v>
      </c>
      <c r="AG58" s="494" t="e">
        <f>ROUND(('Retail Pricing'!#REF!/(1-0.09))/0.05,0)*0.05</f>
        <v>#REF!</v>
      </c>
      <c r="AH58" s="489">
        <v>4.25</v>
      </c>
      <c r="AI58" s="14" t="e">
        <f t="shared" si="4"/>
        <v>#REF!</v>
      </c>
      <c r="AJ58" s="428">
        <v>0.64</v>
      </c>
      <c r="AK58" s="495" t="e">
        <f>ROUND(('Retail Pricing'!#REF!/(1-0.09))/0.05,0)*0.05</f>
        <v>#REF!</v>
      </c>
      <c r="AL58" s="489"/>
      <c r="AM58" s="489">
        <v>3.9</v>
      </c>
      <c r="AN58" s="14" t="e">
        <f t="shared" si="5"/>
        <v>#REF!</v>
      </c>
      <c r="AO58" s="428">
        <v>0.61</v>
      </c>
      <c r="AP58" s="490" t="e">
        <f>ROUND(('Retail Pricing'!#REF!/(1-0.09))/0.05,0)*0.05</f>
        <v>#REF!</v>
      </c>
      <c r="AQ58" s="489">
        <v>3.8</v>
      </c>
      <c r="AR58" s="14" t="e">
        <f t="shared" si="6"/>
        <v>#REF!</v>
      </c>
      <c r="AS58" s="428">
        <v>0.6</v>
      </c>
      <c r="AT58" s="496">
        <v>4.5</v>
      </c>
      <c r="AU58" s="497" t="e">
        <f>IF(BA58&gt;0,ROUNDUP((BA58*2),0.05)-0.01," ")</f>
        <v>#REF!</v>
      </c>
      <c r="AV58" s="288"/>
      <c r="AW58" s="498" t="e">
        <f>IF(W58&gt;0,ROUND((W58*1.3)/0.05,0)*0.05," ")</f>
        <v>#REF!</v>
      </c>
      <c r="AX58" s="499" t="s">
        <v>106</v>
      </c>
      <c r="AY58" s="499" t="s">
        <v>106</v>
      </c>
      <c r="AZ58" s="333"/>
      <c r="BA58" s="491" t="e">
        <f t="shared" si="75"/>
        <v>#REF!</v>
      </c>
      <c r="BB58" s="492">
        <f t="shared" si="76"/>
        <v>6.2</v>
      </c>
      <c r="BC58" s="493" t="e">
        <f t="shared" si="77"/>
        <v>#REF!</v>
      </c>
      <c r="BD58" s="488">
        <f t="shared" si="78"/>
        <v>6.1</v>
      </c>
      <c r="BE58" s="494" t="e">
        <f t="shared" si="79"/>
        <v>#REF!</v>
      </c>
      <c r="BF58" s="495" t="e">
        <f t="shared" si="80"/>
        <v>#REF!</v>
      </c>
      <c r="BG58" s="490" t="e">
        <f t="shared" si="81"/>
        <v>#REF!</v>
      </c>
      <c r="BH58" s="496">
        <f t="shared" si="82"/>
        <v>4.5</v>
      </c>
      <c r="BI58" s="497" t="e">
        <f t="shared" si="83"/>
        <v>#REF!</v>
      </c>
      <c r="BJ58" s="385" t="e">
        <f t="shared" ref="BJ58:BJ91" si="102">IF(BA58*0.9&gt;BG58, " ", "No")</f>
        <v>#REF!</v>
      </c>
      <c r="BK58" s="385" t="e">
        <f t="shared" si="85"/>
        <v>#REF!</v>
      </c>
      <c r="BL58" s="243" t="e">
        <f>IF((BA58-'Retail Pricing'!#REF!)&gt;=0," ",1)</f>
        <v>#REF!</v>
      </c>
      <c r="BM58" s="243" t="e">
        <f>IF((BB58-'Retail Pricing'!#REF!)&gt;=0," ",1)</f>
        <v>#REF!</v>
      </c>
      <c r="BN58" s="243" t="e">
        <f>IF((BC58-'Retail Pricing'!#REF!)&gt;=0," ",1)</f>
        <v>#REF!</v>
      </c>
      <c r="BO58" s="243" t="str">
        <f>IF((BD58-'Retail Pricing'!F53)&gt;=0," ",1)</f>
        <v xml:space="preserve"> </v>
      </c>
      <c r="BP58" s="243" t="e">
        <f>IF((BE58-'Retail Pricing'!#REF!)&gt;=0," ",1)</f>
        <v>#REF!</v>
      </c>
      <c r="BQ58" s="243" t="e">
        <f>IF((BF58-'Retail Pricing'!#REF!)&gt;=0," ",1)</f>
        <v>#REF!</v>
      </c>
      <c r="BR58" s="243" t="e">
        <f>IF((BG58-'Retail Pricing'!#REF!)&gt;=0," ",1)</f>
        <v>#REF!</v>
      </c>
      <c r="BS58" s="243" t="e">
        <f>IF((BH58-'Retail Pricing'!#REF!)&gt;=0," ",1)</f>
        <v>#REF!</v>
      </c>
      <c r="BT58" s="243" t="e">
        <f>IF((BI58-'Retail Pricing'!#REF!)&gt;=0," ",1)</f>
        <v>#REF!</v>
      </c>
      <c r="BU58" s="67"/>
      <c r="BV58" s="442" t="e">
        <f t="shared" si="86"/>
        <v>#REF!</v>
      </c>
      <c r="BW58" s="244" t="e">
        <f t="shared" si="87"/>
        <v>#REF!</v>
      </c>
      <c r="BX58" s="244" t="e">
        <f t="shared" si="88"/>
        <v>#REF!</v>
      </c>
      <c r="BY58" s="244" t="e">
        <f t="shared" si="89"/>
        <v>#REF!</v>
      </c>
      <c r="BZ58" s="244" t="e">
        <f t="shared" si="90"/>
        <v>#REF!</v>
      </c>
      <c r="CA58" s="244" t="e">
        <f t="shared" si="91"/>
        <v>#REF!</v>
      </c>
      <c r="CB58" s="244" t="e">
        <f t="shared" ref="CB58:CB91" si="103">CA58</f>
        <v>#REF!</v>
      </c>
      <c r="CC58" s="244" t="e">
        <f t="shared" si="93"/>
        <v>#REF!</v>
      </c>
      <c r="CD58" s="244" t="e">
        <f t="shared" si="94"/>
        <v>#REF!</v>
      </c>
      <c r="CE58" s="244" t="e">
        <f t="shared" si="95"/>
        <v>#REF!</v>
      </c>
      <c r="CF58" s="244" t="e">
        <f t="shared" si="96"/>
        <v>#REF!</v>
      </c>
      <c r="CG58" s="244" t="e">
        <f t="shared" si="100"/>
        <v>#REF!</v>
      </c>
      <c r="CH58" s="244" t="e">
        <f t="shared" si="97"/>
        <v>#REF!</v>
      </c>
      <c r="CI58" s="570"/>
      <c r="CJ58" s="578" t="e">
        <f t="shared" si="36"/>
        <v>#REF!</v>
      </c>
      <c r="CK58" s="578" t="e">
        <f t="shared" si="37"/>
        <v>#REF!</v>
      </c>
      <c r="CL58" s="578" t="e">
        <f t="shared" si="38"/>
        <v>#REF!</v>
      </c>
      <c r="CM58" s="578" t="e">
        <f t="shared" si="39"/>
        <v>#REF!</v>
      </c>
      <c r="CN58" s="578" t="e">
        <f t="shared" si="40"/>
        <v>#REF!</v>
      </c>
      <c r="CO58" s="578" t="e">
        <f t="shared" si="29"/>
        <v>#REF!</v>
      </c>
      <c r="CP58" s="578" t="e">
        <f t="shared" si="30"/>
        <v>#REF!</v>
      </c>
      <c r="CQ58" s="578" t="e">
        <f t="shared" si="31"/>
        <v>#REF!</v>
      </c>
      <c r="CR58" s="244"/>
      <c r="CS58" s="244"/>
      <c r="CT58" s="244"/>
      <c r="CU58" s="244"/>
      <c r="CV58" s="347"/>
      <c r="CW58" s="338" t="e">
        <f t="shared" ref="CW58:CW90" si="104">IF($BW58&gt;0,$BA58," ")</f>
        <v>#REF!</v>
      </c>
      <c r="CX58" s="347"/>
      <c r="CY58" s="338" t="e">
        <f t="shared" ref="CY58:CY90" si="105">IF($BW58&gt;0,$BA58," ")</f>
        <v>#REF!</v>
      </c>
      <c r="CZ58" s="347"/>
      <c r="DA58" s="338" t="e">
        <f t="shared" ref="DA58:DA90" si="106">IF($BW58&gt;0,$BA58," ")</f>
        <v>#REF!</v>
      </c>
      <c r="DB58" s="347"/>
      <c r="DC58" s="338" t="e">
        <f t="shared" ref="DC58:DC90" si="107">IF($BW58&gt;0,$BA58," ")</f>
        <v>#REF!</v>
      </c>
      <c r="DD58" s="347"/>
      <c r="DE58" s="338" t="e">
        <f t="shared" ref="DE58:DE90" si="108">IF($BW58&gt;0,$BA58," ")</f>
        <v>#REF!</v>
      </c>
    </row>
    <row r="59" spans="1:109" s="19" customFormat="1" x14ac:dyDescent="0.2">
      <c r="A59" s="328" t="s">
        <v>522</v>
      </c>
      <c r="B59" s="53" t="s">
        <v>989</v>
      </c>
      <c r="C59" s="454"/>
      <c r="D59" s="402" t="s">
        <v>130</v>
      </c>
      <c r="E59" s="326">
        <v>100</v>
      </c>
      <c r="F59" s="356" t="s">
        <v>809</v>
      </c>
      <c r="G59" s="713" t="e">
        <f>+'Retail Pricing'!#REF!</f>
        <v>#REF!</v>
      </c>
      <c r="H59" s="40"/>
      <c r="I59" s="89" t="e">
        <f>IF('Retail Pricing'!#REF!&gt;0,'Retail Pricing'!#REF!," ")</f>
        <v>#REF!</v>
      </c>
      <c r="J59" s="85" t="e">
        <f>'Retail Pricing'!#REF!</f>
        <v>#REF!</v>
      </c>
      <c r="K59" s="85" t="e">
        <f>'Retail Pricing'!#REF!</f>
        <v>#REF!</v>
      </c>
      <c r="L59" s="305" t="e">
        <f>IF('Retail Pricing'!#REF!&gt;0,'Retail Pricing'!#REF!," ")</f>
        <v>#REF!</v>
      </c>
      <c r="M59" s="226" t="e">
        <f t="shared" si="32"/>
        <v>#REF!</v>
      </c>
      <c r="N59" s="219" t="e">
        <f>IF('Retail Pricing'!#REF!&gt;0,'Retail Pricing'!#REF!," ")</f>
        <v>#REF!</v>
      </c>
      <c r="O59" s="219" t="e">
        <f>IF('Retail Pricing'!#REF!&gt;0,'Retail Pricing'!#REF!," ")</f>
        <v>#REF!</v>
      </c>
      <c r="P59" s="219"/>
      <c r="Q59" s="219" t="e">
        <f>IF('Retail Pricing'!#REF!&gt;0,'Retail Pricing'!#REF!," ")</f>
        <v>#REF!</v>
      </c>
      <c r="R59" s="219" t="e">
        <f>IF('Retail Pricing'!#REF!&gt;0,'Retail Pricing'!#REF!," ")</f>
        <v>#REF!</v>
      </c>
      <c r="S59" s="219" t="e">
        <f>IF('Retail Pricing'!#REF!&gt;0,'Retail Pricing'!#REF!," ")</f>
        <v>#REF!</v>
      </c>
      <c r="T59" s="219">
        <v>1.56169</v>
      </c>
      <c r="U59" s="7" t="e">
        <f t="shared" si="101"/>
        <v>#REF!</v>
      </c>
      <c r="V59" s="7">
        <v>-4.1000000000000002E-2</v>
      </c>
      <c r="W59" s="491" t="e">
        <f>ROUND(('Retail Pricing'!#REF!/(1-0.09))/0.05,0)*0.05</f>
        <v>#REF!</v>
      </c>
      <c r="X59" s="489">
        <v>5.5</v>
      </c>
      <c r="Y59" s="304" t="e">
        <f t="shared" si="2"/>
        <v>#REF!</v>
      </c>
      <c r="Z59" s="428">
        <v>0.67</v>
      </c>
      <c r="AA59" s="492">
        <v>6.2</v>
      </c>
      <c r="AB59" s="493" t="e">
        <f>ROUND(('Retail Pricing'!#REF!/(1-0.09))/0.05,0)*0.05</f>
        <v>#REF!</v>
      </c>
      <c r="AC59" s="489">
        <v>5.4</v>
      </c>
      <c r="AD59" s="14" t="e">
        <f t="shared" si="3"/>
        <v>#REF!</v>
      </c>
      <c r="AE59" s="428">
        <v>0.66</v>
      </c>
      <c r="AF59" s="488">
        <v>6.1</v>
      </c>
      <c r="AG59" s="494" t="e">
        <f>ROUND(('Retail Pricing'!#REF!/(1-0.09))/0.05,0)*0.05</f>
        <v>#REF!</v>
      </c>
      <c r="AH59" s="489">
        <v>4.25</v>
      </c>
      <c r="AI59" s="14" t="e">
        <f t="shared" si="4"/>
        <v>#REF!</v>
      </c>
      <c r="AJ59" s="428">
        <v>0.56999999999999995</v>
      </c>
      <c r="AK59" s="495" t="e">
        <f>ROUND(('Retail Pricing'!#REF!/(1-0.09))/0.05,0)*0.05</f>
        <v>#REF!</v>
      </c>
      <c r="AL59" s="489"/>
      <c r="AM59" s="489">
        <v>3.9</v>
      </c>
      <c r="AN59" s="14" t="e">
        <f t="shared" si="5"/>
        <v>#REF!</v>
      </c>
      <c r="AO59" s="428">
        <v>0.54</v>
      </c>
      <c r="AP59" s="490" t="e">
        <f>ROUND(('Retail Pricing'!#REF!/(1-0.09))/0.05,0)*0.05</f>
        <v>#REF!</v>
      </c>
      <c r="AQ59" s="489">
        <v>3.8</v>
      </c>
      <c r="AR59" s="14" t="e">
        <f t="shared" si="6"/>
        <v>#REF!</v>
      </c>
      <c r="AS59" s="428">
        <v>0.53</v>
      </c>
      <c r="AT59" s="496">
        <v>4.5</v>
      </c>
      <c r="AU59" s="497" t="e">
        <f>IF(BA59&gt;0,ROUNDUP((BA59*2),0.05)-0.01," ")</f>
        <v>#REF!</v>
      </c>
      <c r="AV59" s="288"/>
      <c r="AW59" s="498" t="e">
        <f>IF(W59&gt;0,ROUND((W59*1.3)/0.05,0)*0.05," ")</f>
        <v>#REF!</v>
      </c>
      <c r="AX59" s="499" t="s">
        <v>106</v>
      </c>
      <c r="AY59" s="499" t="s">
        <v>106</v>
      </c>
      <c r="AZ59" s="333"/>
      <c r="BA59" s="491" t="e">
        <f t="shared" si="75"/>
        <v>#REF!</v>
      </c>
      <c r="BB59" s="492">
        <f t="shared" si="76"/>
        <v>6.2</v>
      </c>
      <c r="BC59" s="493" t="e">
        <f t="shared" si="77"/>
        <v>#REF!</v>
      </c>
      <c r="BD59" s="488">
        <f t="shared" si="78"/>
        <v>6.1</v>
      </c>
      <c r="BE59" s="494" t="e">
        <f t="shared" si="79"/>
        <v>#REF!</v>
      </c>
      <c r="BF59" s="495" t="e">
        <f t="shared" si="80"/>
        <v>#REF!</v>
      </c>
      <c r="BG59" s="490" t="e">
        <f t="shared" si="81"/>
        <v>#REF!</v>
      </c>
      <c r="BH59" s="496">
        <f t="shared" si="82"/>
        <v>4.5</v>
      </c>
      <c r="BI59" s="497" t="e">
        <f t="shared" si="83"/>
        <v>#REF!</v>
      </c>
      <c r="BJ59" s="385" t="e">
        <f t="shared" si="102"/>
        <v>#REF!</v>
      </c>
      <c r="BK59" s="385" t="e">
        <f t="shared" si="85"/>
        <v>#REF!</v>
      </c>
      <c r="BL59" s="243" t="e">
        <f>IF((BA59-'Retail Pricing'!#REF!)&gt;=0," ",1)</f>
        <v>#REF!</v>
      </c>
      <c r="BM59" s="243" t="e">
        <f>IF((BB59-'Retail Pricing'!#REF!)&gt;=0," ",1)</f>
        <v>#REF!</v>
      </c>
      <c r="BN59" s="243" t="e">
        <f>IF((BC59-'Retail Pricing'!#REF!)&gt;=0," ",1)</f>
        <v>#REF!</v>
      </c>
      <c r="BO59" s="243" t="e">
        <f>IF((BD59-'Retail Pricing'!#REF!)&gt;=0," ",1)</f>
        <v>#REF!</v>
      </c>
      <c r="BP59" s="243" t="e">
        <f>IF((BE59-'Retail Pricing'!#REF!)&gt;=0," ",1)</f>
        <v>#REF!</v>
      </c>
      <c r="BQ59" s="243" t="e">
        <f>IF((BF59-'Retail Pricing'!#REF!)&gt;=0," ",1)</f>
        <v>#REF!</v>
      </c>
      <c r="BR59" s="243" t="e">
        <f>IF((BG59-'Retail Pricing'!#REF!)&gt;=0," ",1)</f>
        <v>#REF!</v>
      </c>
      <c r="BS59" s="243" t="e">
        <f>IF((BH59-'Retail Pricing'!#REF!)&gt;=0," ",1)</f>
        <v>#REF!</v>
      </c>
      <c r="BT59" s="243" t="e">
        <f>IF((BI59-'Retail Pricing'!#REF!)&gt;=0," ",1)</f>
        <v>#REF!</v>
      </c>
      <c r="BU59" s="67"/>
      <c r="BV59" s="442" t="e">
        <f t="shared" si="86"/>
        <v>#REF!</v>
      </c>
      <c r="BW59" s="244" t="e">
        <f t="shared" si="87"/>
        <v>#REF!</v>
      </c>
      <c r="BX59" s="244" t="e">
        <f t="shared" si="88"/>
        <v>#REF!</v>
      </c>
      <c r="BY59" s="244" t="e">
        <f t="shared" si="89"/>
        <v>#REF!</v>
      </c>
      <c r="BZ59" s="244" t="e">
        <f t="shared" si="90"/>
        <v>#REF!</v>
      </c>
      <c r="CA59" s="244" t="e">
        <f t="shared" si="91"/>
        <v>#REF!</v>
      </c>
      <c r="CB59" s="244" t="e">
        <f t="shared" si="103"/>
        <v>#REF!</v>
      </c>
      <c r="CC59" s="244" t="e">
        <f t="shared" si="93"/>
        <v>#REF!</v>
      </c>
      <c r="CD59" s="244" t="e">
        <f t="shared" si="94"/>
        <v>#REF!</v>
      </c>
      <c r="CE59" s="244" t="e">
        <f t="shared" si="95"/>
        <v>#REF!</v>
      </c>
      <c r="CF59" s="244" t="e">
        <f t="shared" si="96"/>
        <v>#REF!</v>
      </c>
      <c r="CG59" s="244" t="e">
        <f t="shared" si="100"/>
        <v>#REF!</v>
      </c>
      <c r="CH59" s="244" t="e">
        <f t="shared" si="97"/>
        <v>#REF!</v>
      </c>
      <c r="CI59" s="570"/>
      <c r="CJ59" s="578" t="e">
        <f t="shared" si="36"/>
        <v>#REF!</v>
      </c>
      <c r="CK59" s="578" t="e">
        <f t="shared" si="37"/>
        <v>#REF!</v>
      </c>
      <c r="CL59" s="578" t="e">
        <f t="shared" si="38"/>
        <v>#REF!</v>
      </c>
      <c r="CM59" s="578" t="e">
        <f t="shared" si="39"/>
        <v>#REF!</v>
      </c>
      <c r="CN59" s="578" t="e">
        <f t="shared" si="40"/>
        <v>#REF!</v>
      </c>
      <c r="CO59" s="578" t="e">
        <f t="shared" si="29"/>
        <v>#REF!</v>
      </c>
      <c r="CP59" s="578" t="e">
        <f t="shared" si="30"/>
        <v>#REF!</v>
      </c>
      <c r="CQ59" s="578" t="e">
        <f t="shared" si="31"/>
        <v>#REF!</v>
      </c>
      <c r="CR59" s="244"/>
      <c r="CS59" s="244"/>
      <c r="CT59" s="244"/>
      <c r="CU59" s="244"/>
      <c r="CV59" s="347"/>
      <c r="CW59" s="338" t="e">
        <f t="shared" si="104"/>
        <v>#REF!</v>
      </c>
      <c r="CX59" s="347"/>
      <c r="CY59" s="338" t="e">
        <f t="shared" si="105"/>
        <v>#REF!</v>
      </c>
      <c r="CZ59" s="347"/>
      <c r="DA59" s="338" t="e">
        <f t="shared" si="106"/>
        <v>#REF!</v>
      </c>
      <c r="DB59" s="347"/>
      <c r="DC59" s="338" t="e">
        <f t="shared" si="107"/>
        <v>#REF!</v>
      </c>
      <c r="DD59" s="347"/>
      <c r="DE59" s="338" t="e">
        <f t="shared" si="108"/>
        <v>#REF!</v>
      </c>
    </row>
    <row r="60" spans="1:109" s="19" customFormat="1" x14ac:dyDescent="0.2">
      <c r="A60" s="328" t="s">
        <v>522</v>
      </c>
      <c r="B60" s="53" t="s">
        <v>990</v>
      </c>
      <c r="C60" s="454"/>
      <c r="D60" s="402" t="s">
        <v>130</v>
      </c>
      <c r="E60" s="326">
        <v>100</v>
      </c>
      <c r="F60" s="356" t="s">
        <v>809</v>
      </c>
      <c r="G60" s="713" t="e">
        <f>+'Retail Pricing'!#REF!</f>
        <v>#REF!</v>
      </c>
      <c r="H60" s="40"/>
      <c r="I60" s="89" t="e">
        <f>IF('Retail Pricing'!#REF!&gt;0,'Retail Pricing'!#REF!," ")</f>
        <v>#REF!</v>
      </c>
      <c r="J60" s="85" t="e">
        <f>'Retail Pricing'!#REF!</f>
        <v>#REF!</v>
      </c>
      <c r="K60" s="85" t="e">
        <f>'Retail Pricing'!#REF!</f>
        <v>#REF!</v>
      </c>
      <c r="L60" s="305" t="e">
        <f>IF('Retail Pricing'!#REF!&gt;0,'Retail Pricing'!#REF!," ")</f>
        <v>#REF!</v>
      </c>
      <c r="M60" s="226" t="e">
        <f t="shared" si="32"/>
        <v>#REF!</v>
      </c>
      <c r="N60" s="219" t="e">
        <f>IF('Retail Pricing'!#REF!&gt;0,'Retail Pricing'!#REF!," ")</f>
        <v>#REF!</v>
      </c>
      <c r="O60" s="219" t="e">
        <f>IF('Retail Pricing'!#REF!&gt;0,'Retail Pricing'!#REF!," ")</f>
        <v>#REF!</v>
      </c>
      <c r="P60" s="219"/>
      <c r="Q60" s="219" t="e">
        <f>IF('Retail Pricing'!#REF!&gt;0,'Retail Pricing'!#REF!," ")</f>
        <v>#REF!</v>
      </c>
      <c r="R60" s="219" t="e">
        <f>IF('Retail Pricing'!#REF!&gt;0,'Retail Pricing'!#REF!," ")</f>
        <v>#REF!</v>
      </c>
      <c r="S60" s="219" t="e">
        <f>IF('Retail Pricing'!#REF!&gt;0,'Retail Pricing'!#REF!," ")</f>
        <v>#REF!</v>
      </c>
      <c r="T60" s="219">
        <v>2.63293</v>
      </c>
      <c r="U60" s="7" t="e">
        <f t="shared" si="101"/>
        <v>#REF!</v>
      </c>
      <c r="V60" s="7">
        <v>-4.8000000000000001E-2</v>
      </c>
      <c r="W60" s="491" t="e">
        <f>ROUND(('Retail Pricing'!#REF!/(1-0.09))/0.05,0)*0.05</f>
        <v>#REF!</v>
      </c>
      <c r="X60" s="489">
        <v>5.5</v>
      </c>
      <c r="Y60" s="304" t="e">
        <f t="shared" si="2"/>
        <v>#REF!</v>
      </c>
      <c r="Z60" s="428">
        <v>0.45</v>
      </c>
      <c r="AA60" s="492">
        <v>6.2</v>
      </c>
      <c r="AB60" s="493" t="e">
        <f>ROUND(('Retail Pricing'!#REF!/(1-0.09))/0.05,0)*0.05</f>
        <v>#REF!</v>
      </c>
      <c r="AC60" s="489">
        <v>5.4</v>
      </c>
      <c r="AD60" s="14" t="e">
        <f t="shared" si="3"/>
        <v>#REF!</v>
      </c>
      <c r="AE60" s="428">
        <v>0.44</v>
      </c>
      <c r="AF60" s="488">
        <v>6.1</v>
      </c>
      <c r="AG60" s="494" t="e">
        <f>ROUND(('Retail Pricing'!#REF!/(1-0.09))/0.05,0)*0.05</f>
        <v>#REF!</v>
      </c>
      <c r="AH60" s="489">
        <v>4.25</v>
      </c>
      <c r="AI60" s="14" t="e">
        <f t="shared" si="4"/>
        <v>#REF!</v>
      </c>
      <c r="AJ60" s="428">
        <v>0.28999999999999998</v>
      </c>
      <c r="AK60" s="495" t="e">
        <f>ROUND(('Retail Pricing'!#REF!/(1-0.09))/0.05,0)*0.05</f>
        <v>#REF!</v>
      </c>
      <c r="AL60" s="489"/>
      <c r="AM60" s="489">
        <v>3.9</v>
      </c>
      <c r="AN60" s="14" t="e">
        <f t="shared" si="5"/>
        <v>#REF!</v>
      </c>
      <c r="AO60" s="428">
        <v>0.24</v>
      </c>
      <c r="AP60" s="490" t="e">
        <f>ROUND(('Retail Pricing'!#REF!/(1-0.09))/0.05,0)*0.05</f>
        <v>#REF!</v>
      </c>
      <c r="AQ60" s="489">
        <v>3.8</v>
      </c>
      <c r="AR60" s="14" t="e">
        <f t="shared" si="6"/>
        <v>#REF!</v>
      </c>
      <c r="AS60" s="428">
        <v>0.21</v>
      </c>
      <c r="AT60" s="496">
        <v>4.5</v>
      </c>
      <c r="AU60" s="497" t="e">
        <f>IF(BA60&gt;0,ROUNDUP((BA60*2),0.05)-0.01," ")</f>
        <v>#REF!</v>
      </c>
      <c r="AV60" s="288"/>
      <c r="AW60" s="498" t="e">
        <f>IF(W60&gt;0,ROUND((W60*1.3)/0.05,0)*0.05," ")</f>
        <v>#REF!</v>
      </c>
      <c r="AX60" s="499" t="s">
        <v>106</v>
      </c>
      <c r="AY60" s="499" t="s">
        <v>106</v>
      </c>
      <c r="AZ60" s="333"/>
      <c r="BA60" s="491" t="e">
        <f t="shared" si="75"/>
        <v>#REF!</v>
      </c>
      <c r="BB60" s="492">
        <f t="shared" si="76"/>
        <v>6.2</v>
      </c>
      <c r="BC60" s="493" t="e">
        <f t="shared" si="77"/>
        <v>#REF!</v>
      </c>
      <c r="BD60" s="488">
        <f t="shared" si="78"/>
        <v>6.1</v>
      </c>
      <c r="BE60" s="494" t="e">
        <f t="shared" si="79"/>
        <v>#REF!</v>
      </c>
      <c r="BF60" s="495" t="e">
        <f t="shared" si="80"/>
        <v>#REF!</v>
      </c>
      <c r="BG60" s="490" t="e">
        <f t="shared" si="81"/>
        <v>#REF!</v>
      </c>
      <c r="BH60" s="496">
        <f t="shared" si="82"/>
        <v>4.5</v>
      </c>
      <c r="BI60" s="497" t="e">
        <f t="shared" si="83"/>
        <v>#REF!</v>
      </c>
      <c r="BJ60" s="385" t="e">
        <f t="shared" si="102"/>
        <v>#REF!</v>
      </c>
      <c r="BK60" s="385" t="e">
        <f t="shared" si="85"/>
        <v>#REF!</v>
      </c>
      <c r="BL60" s="243" t="e">
        <f>IF((BA60-'Retail Pricing'!#REF!)&gt;=0," ",1)</f>
        <v>#REF!</v>
      </c>
      <c r="BM60" s="243" t="e">
        <f>IF((BB60-'Retail Pricing'!#REF!)&gt;=0," ",1)</f>
        <v>#REF!</v>
      </c>
      <c r="BN60" s="243" t="e">
        <f>IF((BC60-'Retail Pricing'!#REF!)&gt;=0," ",1)</f>
        <v>#REF!</v>
      </c>
      <c r="BO60" s="243" t="e">
        <f>IF((BD60-'Retail Pricing'!#REF!)&gt;=0," ",1)</f>
        <v>#REF!</v>
      </c>
      <c r="BP60" s="243" t="e">
        <f>IF((BE60-'Retail Pricing'!#REF!)&gt;=0," ",1)</f>
        <v>#REF!</v>
      </c>
      <c r="BQ60" s="243" t="e">
        <f>IF((BF60-'Retail Pricing'!#REF!)&gt;=0," ",1)</f>
        <v>#REF!</v>
      </c>
      <c r="BR60" s="243" t="e">
        <f>IF((BG60-'Retail Pricing'!#REF!)&gt;=0," ",1)</f>
        <v>#REF!</v>
      </c>
      <c r="BS60" s="243" t="e">
        <f>IF((BH60-'Retail Pricing'!#REF!)&gt;=0," ",1)</f>
        <v>#REF!</v>
      </c>
      <c r="BT60" s="243" t="e">
        <f>IF((BI60-'Retail Pricing'!#REF!)&gt;=0," ",1)</f>
        <v>#REF!</v>
      </c>
      <c r="BU60" s="67"/>
      <c r="BV60" s="442" t="e">
        <f t="shared" si="86"/>
        <v>#REF!</v>
      </c>
      <c r="BW60" s="244" t="e">
        <f t="shared" si="87"/>
        <v>#REF!</v>
      </c>
      <c r="BX60" s="244" t="e">
        <f t="shared" si="88"/>
        <v>#REF!</v>
      </c>
      <c r="BY60" s="244" t="e">
        <f t="shared" si="89"/>
        <v>#REF!</v>
      </c>
      <c r="BZ60" s="244" t="e">
        <f t="shared" si="90"/>
        <v>#REF!</v>
      </c>
      <c r="CA60" s="244" t="e">
        <f t="shared" si="91"/>
        <v>#REF!</v>
      </c>
      <c r="CB60" s="244" t="e">
        <f t="shared" si="103"/>
        <v>#REF!</v>
      </c>
      <c r="CC60" s="244" t="e">
        <f t="shared" si="93"/>
        <v>#REF!</v>
      </c>
      <c r="CD60" s="244" t="e">
        <f t="shared" si="94"/>
        <v>#REF!</v>
      </c>
      <c r="CE60" s="244" t="e">
        <f t="shared" si="95"/>
        <v>#REF!</v>
      </c>
      <c r="CF60" s="244" t="e">
        <f t="shared" si="96"/>
        <v>#REF!</v>
      </c>
      <c r="CG60" s="244" t="e">
        <f t="shared" si="100"/>
        <v>#REF!</v>
      </c>
      <c r="CH60" s="244" t="e">
        <f t="shared" si="97"/>
        <v>#REF!</v>
      </c>
      <c r="CI60" s="570"/>
      <c r="CJ60" s="578" t="e">
        <f t="shared" si="36"/>
        <v>#REF!</v>
      </c>
      <c r="CK60" s="578" t="e">
        <f t="shared" si="37"/>
        <v>#REF!</v>
      </c>
      <c r="CL60" s="578" t="e">
        <f t="shared" si="38"/>
        <v>#REF!</v>
      </c>
      <c r="CM60" s="578" t="e">
        <f t="shared" si="39"/>
        <v>#REF!</v>
      </c>
      <c r="CN60" s="578" t="e">
        <f t="shared" si="40"/>
        <v>#REF!</v>
      </c>
      <c r="CO60" s="578" t="e">
        <f t="shared" si="29"/>
        <v>#REF!</v>
      </c>
      <c r="CP60" s="578" t="e">
        <f t="shared" si="30"/>
        <v>#REF!</v>
      </c>
      <c r="CQ60" s="578" t="e">
        <f t="shared" si="31"/>
        <v>#REF!</v>
      </c>
      <c r="CR60" s="244"/>
      <c r="CS60" s="244"/>
      <c r="CT60" s="244"/>
      <c r="CU60" s="244"/>
      <c r="CV60" s="347"/>
      <c r="CW60" s="338" t="e">
        <f t="shared" si="104"/>
        <v>#REF!</v>
      </c>
      <c r="CX60" s="347"/>
      <c r="CY60" s="338" t="e">
        <f t="shared" si="105"/>
        <v>#REF!</v>
      </c>
      <c r="CZ60" s="347"/>
      <c r="DA60" s="338" t="e">
        <f t="shared" si="106"/>
        <v>#REF!</v>
      </c>
      <c r="DB60" s="347"/>
      <c r="DC60" s="338" t="e">
        <f t="shared" si="107"/>
        <v>#REF!</v>
      </c>
      <c r="DD60" s="347"/>
      <c r="DE60" s="338" t="e">
        <f t="shared" si="108"/>
        <v>#REF!</v>
      </c>
    </row>
    <row r="61" spans="1:109" s="19" customFormat="1" x14ac:dyDescent="0.2">
      <c r="A61" s="328" t="s">
        <v>522</v>
      </c>
      <c r="B61" s="53" t="s">
        <v>1181</v>
      </c>
      <c r="C61" s="454"/>
      <c r="D61" s="402" t="s">
        <v>130</v>
      </c>
      <c r="E61" s="326">
        <v>100</v>
      </c>
      <c r="F61" s="356" t="s">
        <v>682</v>
      </c>
      <c r="G61" s="713" t="e">
        <f>+'Retail Pricing'!#REF!</f>
        <v>#REF!</v>
      </c>
      <c r="H61" s="83" t="s">
        <v>684</v>
      </c>
      <c r="I61" s="89" t="e">
        <f>IF('Retail Pricing'!#REF!&gt;0,'Retail Pricing'!#REF!," ")</f>
        <v>#REF!</v>
      </c>
      <c r="J61" s="85" t="e">
        <f>'Retail Pricing'!#REF!</f>
        <v>#REF!</v>
      </c>
      <c r="K61" s="85" t="e">
        <f>'Retail Pricing'!#REF!</f>
        <v>#REF!</v>
      </c>
      <c r="L61" s="305" t="e">
        <f>IF('Retail Pricing'!#REF!&gt;0,'Retail Pricing'!#REF!," ")</f>
        <v>#REF!</v>
      </c>
      <c r="M61" s="226" t="e">
        <f t="shared" si="32"/>
        <v>#REF!</v>
      </c>
      <c r="N61" s="219" t="e">
        <f>'Retail Pricing'!#REF!</f>
        <v>#REF!</v>
      </c>
      <c r="O61" s="219" t="e">
        <f>'Retail Pricing'!#REF!</f>
        <v>#REF!</v>
      </c>
      <c r="P61" s="219"/>
      <c r="Q61" s="219" t="e">
        <f>'Retail Pricing'!#REF!</f>
        <v>#REF!</v>
      </c>
      <c r="R61" s="219" t="e">
        <f>IF('Retail Pricing'!#REF!&gt;0,'Retail Pricing'!#REF!," ")</f>
        <v>#REF!</v>
      </c>
      <c r="S61" s="219" t="e">
        <f>IF('Retail Pricing'!#REF!&gt;0,'Retail Pricing'!#REF!," ")</f>
        <v>#REF!</v>
      </c>
      <c r="T61" s="219">
        <v>1.4893799999999999</v>
      </c>
      <c r="U61" s="7" t="e">
        <f t="shared" si="101"/>
        <v>#REF!</v>
      </c>
      <c r="V61" s="7">
        <v>5.1999999999999998E-2</v>
      </c>
      <c r="W61" s="491" t="e">
        <f>ROUND(('Retail Pricing'!#REF!/(1-0.09))/0.05,0)*0.05</f>
        <v>#REF!</v>
      </c>
      <c r="X61" s="489">
        <v>5.5</v>
      </c>
      <c r="Y61" s="304" t="e">
        <f t="shared" si="2"/>
        <v>#REF!</v>
      </c>
      <c r="Z61" s="428">
        <v>0.65</v>
      </c>
      <c r="AA61" s="492">
        <v>6.2</v>
      </c>
      <c r="AB61" s="493" t="e">
        <f>ROUND(('Retail Pricing'!#REF!/(1-0.09))/0.05,0)*0.05</f>
        <v>#REF!</v>
      </c>
      <c r="AC61" s="489">
        <v>5.4</v>
      </c>
      <c r="AD61" s="14" t="e">
        <f t="shared" si="3"/>
        <v>#REF!</v>
      </c>
      <c r="AE61" s="428">
        <v>0.65</v>
      </c>
      <c r="AF61" s="488">
        <v>6.1</v>
      </c>
      <c r="AG61" s="494" t="e">
        <f>ROUND(('Retail Pricing'!#REF!/(1-0.09))/0.05,0)*0.05</f>
        <v>#REF!</v>
      </c>
      <c r="AH61" s="489">
        <v>4.0999999999999996</v>
      </c>
      <c r="AI61" s="14" t="e">
        <f t="shared" si="4"/>
        <v>#REF!</v>
      </c>
      <c r="AJ61" s="428">
        <v>0.54</v>
      </c>
      <c r="AK61" s="495" t="e">
        <f>ROUND(('Retail Pricing'!#REF!/(1-0.09))/0.05,0)*0.05</f>
        <v>#REF!</v>
      </c>
      <c r="AL61" s="489"/>
      <c r="AM61" s="489">
        <v>3.65</v>
      </c>
      <c r="AN61" s="14" t="e">
        <f t="shared" si="5"/>
        <v>#REF!</v>
      </c>
      <c r="AO61" s="428">
        <v>0.49</v>
      </c>
      <c r="AP61" s="490" t="e">
        <f>ROUND(('Retail Pricing'!#REF!/(1-0.09))/0.05,0)*0.05</f>
        <v>#REF!</v>
      </c>
      <c r="AQ61" s="489">
        <v>3.55</v>
      </c>
      <c r="AR61" s="14" t="e">
        <f t="shared" si="6"/>
        <v>#REF!</v>
      </c>
      <c r="AS61" s="428">
        <v>0.47</v>
      </c>
      <c r="AT61" s="496">
        <v>4.25</v>
      </c>
      <c r="AU61" s="497" t="e">
        <f>IF(BA61&gt;0,ROUNDUP((BA61*2),0.05)-0.01," ")</f>
        <v>#REF!</v>
      </c>
      <c r="AV61" s="288"/>
      <c r="AW61" s="498" t="e">
        <f>IF(W61&gt;0,ROUND((W61*1.3)/0.05,0)*0.05," ")</f>
        <v>#REF!</v>
      </c>
      <c r="AX61" s="499" t="e">
        <f>AP61</f>
        <v>#REF!</v>
      </c>
      <c r="AY61" s="499">
        <v>2</v>
      </c>
      <c r="AZ61" s="333"/>
      <c r="BA61" s="491" t="e">
        <f t="shared" si="75"/>
        <v>#REF!</v>
      </c>
      <c r="BB61" s="492">
        <f t="shared" si="76"/>
        <v>6.2</v>
      </c>
      <c r="BC61" s="493" t="e">
        <f t="shared" si="77"/>
        <v>#REF!</v>
      </c>
      <c r="BD61" s="488">
        <f t="shared" si="78"/>
        <v>6.1</v>
      </c>
      <c r="BE61" s="494" t="e">
        <f t="shared" si="79"/>
        <v>#REF!</v>
      </c>
      <c r="BF61" s="495" t="e">
        <f t="shared" si="80"/>
        <v>#REF!</v>
      </c>
      <c r="BG61" s="490" t="e">
        <f t="shared" si="81"/>
        <v>#REF!</v>
      </c>
      <c r="BH61" s="496">
        <f t="shared" si="82"/>
        <v>4.25</v>
      </c>
      <c r="BI61" s="497" t="e">
        <f t="shared" si="83"/>
        <v>#REF!</v>
      </c>
      <c r="BJ61" s="385" t="e">
        <f t="shared" si="102"/>
        <v>#REF!</v>
      </c>
      <c r="BK61" s="385" t="e">
        <f t="shared" si="85"/>
        <v>#REF!</v>
      </c>
      <c r="BL61" s="243" t="e">
        <f>IF((BA61-'Retail Pricing'!#REF!)&gt;=0," ",1)</f>
        <v>#REF!</v>
      </c>
      <c r="BM61" s="243" t="e">
        <f>IF((BB61-'Retail Pricing'!#REF!)&gt;=0," ",1)</f>
        <v>#REF!</v>
      </c>
      <c r="BN61" s="243" t="e">
        <f>IF((BC61-'Retail Pricing'!#REF!)&gt;=0," ",1)</f>
        <v>#REF!</v>
      </c>
      <c r="BO61" s="243" t="e">
        <f>IF((BD61-'Retail Pricing'!#REF!)&gt;=0," ",1)</f>
        <v>#REF!</v>
      </c>
      <c r="BP61" s="243" t="e">
        <f>IF((BE61-'Retail Pricing'!#REF!)&gt;=0," ",1)</f>
        <v>#REF!</v>
      </c>
      <c r="BQ61" s="243" t="e">
        <f>IF((BF61-'Retail Pricing'!#REF!)&gt;=0," ",1)</f>
        <v>#REF!</v>
      </c>
      <c r="BR61" s="243" t="e">
        <f>IF((BG61-'Retail Pricing'!#REF!)&gt;=0," ",1)</f>
        <v>#REF!</v>
      </c>
      <c r="BS61" s="243" t="e">
        <f>IF((BH61-'Retail Pricing'!#REF!)&gt;=0," ",1)</f>
        <v>#REF!</v>
      </c>
      <c r="BT61" s="243" t="e">
        <f>IF((BI61-'Retail Pricing'!#REF!)&gt;=0," ",1)</f>
        <v>#REF!</v>
      </c>
      <c r="BU61" s="67"/>
      <c r="BV61" s="442" t="e">
        <f t="shared" si="86"/>
        <v>#REF!</v>
      </c>
      <c r="BW61" s="244" t="e">
        <f t="shared" si="87"/>
        <v>#REF!</v>
      </c>
      <c r="BX61" s="244" t="e">
        <f t="shared" si="88"/>
        <v>#REF!</v>
      </c>
      <c r="BY61" s="244" t="e">
        <f t="shared" si="89"/>
        <v>#REF!</v>
      </c>
      <c r="BZ61" s="244" t="e">
        <f t="shared" si="90"/>
        <v>#REF!</v>
      </c>
      <c r="CA61" s="244" t="e">
        <f t="shared" si="91"/>
        <v>#REF!</v>
      </c>
      <c r="CB61" s="244" t="e">
        <f t="shared" si="103"/>
        <v>#REF!</v>
      </c>
      <c r="CC61" s="244" t="e">
        <f t="shared" si="93"/>
        <v>#REF!</v>
      </c>
      <c r="CD61" s="244" t="e">
        <f t="shared" si="94"/>
        <v>#REF!</v>
      </c>
      <c r="CE61" s="244" t="e">
        <f t="shared" si="95"/>
        <v>#REF!</v>
      </c>
      <c r="CF61" s="244" t="e">
        <f t="shared" si="96"/>
        <v>#REF!</v>
      </c>
      <c r="CG61" s="244" t="e">
        <f t="shared" si="100"/>
        <v>#REF!</v>
      </c>
      <c r="CH61" s="244" t="e">
        <f t="shared" si="97"/>
        <v>#REF!</v>
      </c>
      <c r="CI61" s="570"/>
      <c r="CJ61" s="578" t="e">
        <f t="shared" si="36"/>
        <v>#REF!</v>
      </c>
      <c r="CK61" s="578" t="e">
        <f t="shared" si="37"/>
        <v>#REF!</v>
      </c>
      <c r="CL61" s="578" t="e">
        <f t="shared" si="38"/>
        <v>#REF!</v>
      </c>
      <c r="CM61" s="578" t="e">
        <f t="shared" si="39"/>
        <v>#REF!</v>
      </c>
      <c r="CN61" s="578" t="e">
        <f t="shared" si="40"/>
        <v>#REF!</v>
      </c>
      <c r="CO61" s="578" t="e">
        <f t="shared" si="29"/>
        <v>#REF!</v>
      </c>
      <c r="CP61" s="578" t="e">
        <f t="shared" si="30"/>
        <v>#REF!</v>
      </c>
      <c r="CQ61" s="578" t="e">
        <f t="shared" si="31"/>
        <v>#REF!</v>
      </c>
      <c r="CR61" s="244"/>
      <c r="CS61" s="244"/>
      <c r="CT61" s="244"/>
      <c r="CU61" s="244"/>
      <c r="CV61" s="347"/>
      <c r="CW61" s="338" t="e">
        <f t="shared" si="104"/>
        <v>#REF!</v>
      </c>
      <c r="CX61" s="347"/>
      <c r="CY61" s="338" t="e">
        <f t="shared" si="105"/>
        <v>#REF!</v>
      </c>
      <c r="CZ61" s="347"/>
      <c r="DA61" s="338" t="e">
        <f t="shared" si="106"/>
        <v>#REF!</v>
      </c>
      <c r="DB61" s="347"/>
      <c r="DC61" s="338" t="e">
        <f t="shared" si="107"/>
        <v>#REF!</v>
      </c>
      <c r="DD61" s="347"/>
      <c r="DE61" s="338" t="e">
        <f t="shared" si="108"/>
        <v>#REF!</v>
      </c>
    </row>
    <row r="62" spans="1:109" s="19" customFormat="1" x14ac:dyDescent="0.2">
      <c r="A62" s="328" t="s">
        <v>522</v>
      </c>
      <c r="B62" s="53" t="s">
        <v>848</v>
      </c>
      <c r="C62" s="454"/>
      <c r="D62" s="402" t="s">
        <v>130</v>
      </c>
      <c r="E62" s="326">
        <v>100</v>
      </c>
      <c r="F62" s="356" t="s">
        <v>338</v>
      </c>
      <c r="G62" s="713" t="e">
        <f>+'Retail Pricing'!#REF!</f>
        <v>#REF!</v>
      </c>
      <c r="H62" s="40" t="s">
        <v>949</v>
      </c>
      <c r="I62" s="89" t="e">
        <f>IF('Retail Pricing'!#REF!&gt;0,'Retail Pricing'!#REF!," ")</f>
        <v>#REF!</v>
      </c>
      <c r="J62" s="85" t="e">
        <f>'Retail Pricing'!#REF!</f>
        <v>#REF!</v>
      </c>
      <c r="K62" s="85" t="e">
        <f>'Retail Pricing'!#REF!</f>
        <v>#REF!</v>
      </c>
      <c r="L62" s="305" t="e">
        <f>IF('Retail Pricing'!#REF!&gt;0,'Retail Pricing'!#REF!," ")</f>
        <v>#REF!</v>
      </c>
      <c r="M62" s="226" t="e">
        <f t="shared" si="32"/>
        <v>#REF!</v>
      </c>
      <c r="N62" s="219" t="e">
        <f>IF('Retail Pricing'!#REF!&gt;0,'Retail Pricing'!#REF!," ")</f>
        <v>#REF!</v>
      </c>
      <c r="O62" s="219" t="e">
        <f>IF('Retail Pricing'!#REF!&gt;0,'Retail Pricing'!#REF!," ")</f>
        <v>#REF!</v>
      </c>
      <c r="P62" s="219"/>
      <c r="Q62" s="219" t="e">
        <f>IF('Retail Pricing'!#REF!&gt;0,'Retail Pricing'!#REF!," ")</f>
        <v>#REF!</v>
      </c>
      <c r="R62" s="219" t="e">
        <f>IF('Retail Pricing'!#REF!&gt;0,'Retail Pricing'!#REF!," ")</f>
        <v>#REF!</v>
      </c>
      <c r="S62" s="219" t="e">
        <f>IF('Retail Pricing'!#REF!&gt;0,'Retail Pricing'!#REF!," ")</f>
        <v>#REF!</v>
      </c>
      <c r="T62" s="219">
        <v>0.85970000000000002</v>
      </c>
      <c r="U62" s="7" t="e">
        <f t="shared" si="101"/>
        <v>#REF!</v>
      </c>
      <c r="V62" s="7">
        <v>-3.0000000000000001E-3</v>
      </c>
      <c r="W62" s="491" t="s">
        <v>949</v>
      </c>
      <c r="X62" s="489" t="s">
        <v>949</v>
      </c>
      <c r="Y62" s="304" t="str">
        <f t="shared" si="2"/>
        <v xml:space="preserve"> </v>
      </c>
      <c r="Z62" s="428" t="s">
        <v>106</v>
      </c>
      <c r="AA62" s="492" t="s">
        <v>949</v>
      </c>
      <c r="AB62" s="493" t="s">
        <v>949</v>
      </c>
      <c r="AC62" s="489" t="s">
        <v>949</v>
      </c>
      <c r="AD62" s="14" t="str">
        <f t="shared" si="3"/>
        <v xml:space="preserve"> </v>
      </c>
      <c r="AE62" s="428" t="s">
        <v>106</v>
      </c>
      <c r="AF62" s="488" t="s">
        <v>949</v>
      </c>
      <c r="AG62" s="494" t="s">
        <v>949</v>
      </c>
      <c r="AH62" s="489" t="s">
        <v>949</v>
      </c>
      <c r="AI62" s="14" t="str">
        <f t="shared" si="4"/>
        <v xml:space="preserve"> </v>
      </c>
      <c r="AJ62" s="428" t="s">
        <v>106</v>
      </c>
      <c r="AK62" s="495" t="s">
        <v>949</v>
      </c>
      <c r="AL62" s="489"/>
      <c r="AM62" s="489" t="s">
        <v>949</v>
      </c>
      <c r="AN62" s="14" t="str">
        <f t="shared" si="5"/>
        <v xml:space="preserve"> </v>
      </c>
      <c r="AO62" s="428" t="s">
        <v>106</v>
      </c>
      <c r="AP62" s="490" t="s">
        <v>949</v>
      </c>
      <c r="AQ62" s="489" t="s">
        <v>949</v>
      </c>
      <c r="AR62" s="14" t="str">
        <f t="shared" si="6"/>
        <v xml:space="preserve"> </v>
      </c>
      <c r="AS62" s="428" t="s">
        <v>106</v>
      </c>
      <c r="AT62" s="496" t="s">
        <v>949</v>
      </c>
      <c r="AU62" s="355" t="s">
        <v>949</v>
      </c>
      <c r="AV62" s="288"/>
      <c r="AW62" s="498" t="s">
        <v>949</v>
      </c>
      <c r="AX62" s="499" t="s">
        <v>106</v>
      </c>
      <c r="AY62" s="499" t="s">
        <v>106</v>
      </c>
      <c r="AZ62" s="333"/>
      <c r="BA62" s="491" t="str">
        <f t="shared" si="75"/>
        <v>Holder</v>
      </c>
      <c r="BB62" s="492" t="str">
        <f t="shared" si="76"/>
        <v>Holder</v>
      </c>
      <c r="BC62" s="493" t="str">
        <f t="shared" si="77"/>
        <v>Holder</v>
      </c>
      <c r="BD62" s="488" t="str">
        <f t="shared" si="78"/>
        <v>Holder</v>
      </c>
      <c r="BE62" s="494" t="str">
        <f t="shared" si="79"/>
        <v>Holder</v>
      </c>
      <c r="BF62" s="495" t="str">
        <f t="shared" si="80"/>
        <v>Holder</v>
      </c>
      <c r="BG62" s="490" t="str">
        <f t="shared" si="81"/>
        <v>Holder</v>
      </c>
      <c r="BH62" s="496" t="str">
        <f t="shared" si="82"/>
        <v>Holder</v>
      </c>
      <c r="BI62" s="497" t="str">
        <f t="shared" si="83"/>
        <v>Holder</v>
      </c>
      <c r="BJ62" s="385" t="str">
        <f t="shared" si="102"/>
        <v>No</v>
      </c>
      <c r="BK62" s="385" t="str">
        <f t="shared" si="85"/>
        <v>No</v>
      </c>
      <c r="BL62" s="483" t="s">
        <v>1376</v>
      </c>
      <c r="BM62" s="482"/>
      <c r="BN62" s="482"/>
      <c r="BO62" s="482"/>
      <c r="BP62" s="482"/>
      <c r="BQ62" s="482"/>
      <c r="BR62" s="482"/>
      <c r="BS62" s="482"/>
      <c r="BT62" s="482"/>
      <c r="BU62" s="67"/>
      <c r="BV62" s="442" t="str">
        <f t="shared" si="86"/>
        <v xml:space="preserve"> </v>
      </c>
      <c r="BW62" s="244" t="str">
        <f t="shared" si="87"/>
        <v xml:space="preserve"> </v>
      </c>
      <c r="BX62" s="244" t="str">
        <f t="shared" si="88"/>
        <v xml:space="preserve"> </v>
      </c>
      <c r="BY62" s="244" t="str">
        <f t="shared" si="89"/>
        <v xml:space="preserve"> </v>
      </c>
      <c r="BZ62" s="244" t="str">
        <f t="shared" si="90"/>
        <v xml:space="preserve"> </v>
      </c>
      <c r="CA62" s="244" t="str">
        <f t="shared" si="91"/>
        <v xml:space="preserve"> </v>
      </c>
      <c r="CB62" s="244" t="str">
        <f t="shared" si="103"/>
        <v xml:space="preserve"> </v>
      </c>
      <c r="CC62" s="244" t="str">
        <f t="shared" si="93"/>
        <v xml:space="preserve"> </v>
      </c>
      <c r="CD62" s="244" t="str">
        <f t="shared" si="94"/>
        <v xml:space="preserve"> </v>
      </c>
      <c r="CE62" s="244" t="str">
        <f t="shared" si="95"/>
        <v xml:space="preserve"> </v>
      </c>
      <c r="CF62" s="244" t="str">
        <f t="shared" si="96"/>
        <v xml:space="preserve"> </v>
      </c>
      <c r="CG62" s="244" t="str">
        <f t="shared" si="100"/>
        <v xml:space="preserve"> </v>
      </c>
      <c r="CH62" s="244" t="str">
        <f t="shared" si="97"/>
        <v xml:space="preserve"> </v>
      </c>
      <c r="CI62" s="570"/>
      <c r="CJ62" s="578" t="str">
        <f t="shared" si="36"/>
        <v xml:space="preserve"> </v>
      </c>
      <c r="CK62" s="578" t="str">
        <f t="shared" si="37"/>
        <v xml:space="preserve"> </v>
      </c>
      <c r="CL62" s="578" t="str">
        <f t="shared" si="38"/>
        <v xml:space="preserve"> </v>
      </c>
      <c r="CM62" s="578" t="str">
        <f t="shared" si="39"/>
        <v xml:space="preserve"> </v>
      </c>
      <c r="CN62" s="578" t="str">
        <f t="shared" si="40"/>
        <v xml:space="preserve"> </v>
      </c>
      <c r="CO62" s="578" t="str">
        <f t="shared" si="29"/>
        <v xml:space="preserve"> </v>
      </c>
      <c r="CP62" s="578" t="str">
        <f t="shared" si="30"/>
        <v xml:space="preserve"> </v>
      </c>
      <c r="CQ62" s="578" t="str">
        <f t="shared" si="31"/>
        <v xml:space="preserve"> </v>
      </c>
      <c r="CR62" s="244"/>
      <c r="CS62" s="244"/>
      <c r="CT62" s="244"/>
      <c r="CU62" s="244"/>
      <c r="CV62" s="347"/>
      <c r="CW62" s="338" t="str">
        <f t="shared" si="104"/>
        <v xml:space="preserve"> </v>
      </c>
      <c r="CX62" s="347"/>
      <c r="CY62" s="338" t="str">
        <f t="shared" si="105"/>
        <v xml:space="preserve"> </v>
      </c>
      <c r="CZ62" s="347"/>
      <c r="DA62" s="338" t="str">
        <f t="shared" si="106"/>
        <v xml:space="preserve"> </v>
      </c>
      <c r="DB62" s="347"/>
      <c r="DC62" s="338" t="str">
        <f t="shared" si="107"/>
        <v xml:space="preserve"> </v>
      </c>
      <c r="DD62" s="347"/>
      <c r="DE62" s="338" t="str">
        <f t="shared" si="108"/>
        <v xml:space="preserve"> </v>
      </c>
    </row>
    <row r="63" spans="1:109" x14ac:dyDescent="0.2">
      <c r="A63" s="328" t="s">
        <v>522</v>
      </c>
      <c r="B63" s="70" t="s">
        <v>1383</v>
      </c>
      <c r="C63" s="454"/>
      <c r="D63" s="403" t="s">
        <v>130</v>
      </c>
      <c r="E63" s="326">
        <v>100</v>
      </c>
      <c r="F63" s="553" t="s">
        <v>338</v>
      </c>
      <c r="G63" s="713" t="e">
        <f>+'Retail Pricing'!#REF!</f>
        <v>#REF!</v>
      </c>
      <c r="H63" s="40" t="s">
        <v>64</v>
      </c>
      <c r="I63" s="89" t="e">
        <f>IF('Retail Pricing'!#REF!&gt;0,'Retail Pricing'!#REF!," ")</f>
        <v>#REF!</v>
      </c>
      <c r="J63" s="85" t="e">
        <f>'Retail Pricing'!#REF!</f>
        <v>#REF!</v>
      </c>
      <c r="K63" s="85" t="e">
        <f>'Retail Pricing'!#REF!</f>
        <v>#REF!</v>
      </c>
      <c r="L63" s="305" t="e">
        <f>IF('Retail Pricing'!#REF!&gt;0,'Retail Pricing'!#REF!," ")</f>
        <v>#REF!</v>
      </c>
      <c r="M63" s="226" t="e">
        <f t="shared" si="32"/>
        <v>#REF!</v>
      </c>
      <c r="N63" s="219" t="e">
        <f>'Retail Pricing'!#REF!</f>
        <v>#REF!</v>
      </c>
      <c r="O63" s="219" t="e">
        <f>'Retail Pricing'!#REF!</f>
        <v>#REF!</v>
      </c>
      <c r="P63" s="219"/>
      <c r="Q63" s="219" t="e">
        <f>'Retail Pricing'!#REF!</f>
        <v>#REF!</v>
      </c>
      <c r="R63" s="219" t="e">
        <f>IF('Retail Pricing'!#REF!&gt;0,'Retail Pricing'!#REF!," ")</f>
        <v>#REF!</v>
      </c>
      <c r="S63" s="219" t="e">
        <f>IF('Retail Pricing'!#REF!&gt;0,'Retail Pricing'!#REF!," ")</f>
        <v>#REF!</v>
      </c>
      <c r="T63" s="219">
        <v>0.85970000000000002</v>
      </c>
      <c r="U63" s="7" t="e">
        <f t="shared" si="101"/>
        <v>#REF!</v>
      </c>
      <c r="V63" s="7">
        <v>-3.0000000000000001E-3</v>
      </c>
      <c r="W63" s="491" t="e">
        <f>'Retail Pricing'!#REF!</f>
        <v>#REF!</v>
      </c>
      <c r="X63" s="489">
        <v>5.5</v>
      </c>
      <c r="Y63" s="304" t="e">
        <f t="shared" si="2"/>
        <v>#REF!</v>
      </c>
      <c r="Z63" s="428">
        <v>0.81</v>
      </c>
      <c r="AA63" s="492">
        <v>6.25</v>
      </c>
      <c r="AB63" s="493" t="e">
        <f>'Retail Pricing'!#REF!</f>
        <v>#REF!</v>
      </c>
      <c r="AC63" s="489">
        <v>5.35</v>
      </c>
      <c r="AD63" s="14" t="e">
        <f t="shared" si="3"/>
        <v>#REF!</v>
      </c>
      <c r="AE63" s="428">
        <v>0.81</v>
      </c>
      <c r="AF63" s="488">
        <v>6.1</v>
      </c>
      <c r="AG63" s="494" t="e">
        <f>'Retail Pricing'!#REF!</f>
        <v>#REF!</v>
      </c>
      <c r="AH63" s="489">
        <v>4.0999999999999996</v>
      </c>
      <c r="AI63" s="14" t="e">
        <f t="shared" si="4"/>
        <v>#REF!</v>
      </c>
      <c r="AJ63" s="428">
        <v>0.75</v>
      </c>
      <c r="AK63" s="495" t="e">
        <f>'Retail Pricing'!#REF!</f>
        <v>#REF!</v>
      </c>
      <c r="AL63" s="489"/>
      <c r="AM63" s="489">
        <v>3.65</v>
      </c>
      <c r="AN63" s="14" t="e">
        <f t="shared" si="5"/>
        <v>#REF!</v>
      </c>
      <c r="AO63" s="428">
        <v>0.72</v>
      </c>
      <c r="AP63" s="490" t="e">
        <f>'Retail Pricing'!#REF!</f>
        <v>#REF!</v>
      </c>
      <c r="AQ63" s="489">
        <v>3.55</v>
      </c>
      <c r="AR63" s="14" t="e">
        <f t="shared" si="6"/>
        <v>#REF!</v>
      </c>
      <c r="AS63" s="428">
        <v>0.71</v>
      </c>
      <c r="AT63" s="496">
        <v>4.25</v>
      </c>
      <c r="AU63" s="497" t="e">
        <f>'Retail Pricing'!#REF!</f>
        <v>#REF!</v>
      </c>
      <c r="AV63" s="288"/>
      <c r="AW63" s="498" t="e">
        <f>IF(W63&gt;0,ROUND((W63*1.3)/0.05,0)*0.05," ")</f>
        <v>#REF!</v>
      </c>
      <c r="AX63" s="499" t="e">
        <f>AP63</f>
        <v>#REF!</v>
      </c>
      <c r="AY63" s="499">
        <v>1.5</v>
      </c>
      <c r="AZ63" s="333"/>
      <c r="BA63" s="491" t="e">
        <f t="shared" si="75"/>
        <v>#REF!</v>
      </c>
      <c r="BB63" s="492">
        <f t="shared" si="76"/>
        <v>6.25</v>
      </c>
      <c r="BC63" s="493" t="e">
        <f t="shared" si="77"/>
        <v>#REF!</v>
      </c>
      <c r="BD63" s="488">
        <f t="shared" si="78"/>
        <v>6.1</v>
      </c>
      <c r="BE63" s="494" t="e">
        <f t="shared" si="79"/>
        <v>#REF!</v>
      </c>
      <c r="BF63" s="495" t="e">
        <f t="shared" si="80"/>
        <v>#REF!</v>
      </c>
      <c r="BG63" s="490" t="e">
        <f t="shared" si="81"/>
        <v>#REF!</v>
      </c>
      <c r="BH63" s="496">
        <f t="shared" si="82"/>
        <v>4.25</v>
      </c>
      <c r="BI63" s="497" t="e">
        <f t="shared" si="83"/>
        <v>#REF!</v>
      </c>
      <c r="BJ63" s="385" t="e">
        <f t="shared" si="102"/>
        <v>#REF!</v>
      </c>
      <c r="BK63" s="385" t="e">
        <f t="shared" si="85"/>
        <v>#REF!</v>
      </c>
      <c r="BL63" s="243" t="e">
        <f>IF((BA63-'Retail Pricing'!#REF!)&gt;=0," ",1)</f>
        <v>#REF!</v>
      </c>
      <c r="BM63" s="243" t="e">
        <f>IF((BB63-'Retail Pricing'!#REF!)&gt;=0," ",1)</f>
        <v>#REF!</v>
      </c>
      <c r="BN63" s="243" t="e">
        <f>IF((BC63-'Retail Pricing'!#REF!)&gt;=0," ",1)</f>
        <v>#REF!</v>
      </c>
      <c r="BO63" s="243" t="e">
        <f>IF((BD63-'Retail Pricing'!#REF!)&gt;=0," ",1)</f>
        <v>#REF!</v>
      </c>
      <c r="BP63" s="243" t="e">
        <f>IF((BE63-'Retail Pricing'!#REF!)&gt;=0," ",1)</f>
        <v>#REF!</v>
      </c>
      <c r="BQ63" s="243" t="e">
        <f>IF((BF63-'Retail Pricing'!#REF!)&gt;=0," ",1)</f>
        <v>#REF!</v>
      </c>
      <c r="BR63" s="243" t="e">
        <f>IF((BG63-'Retail Pricing'!#REF!)&gt;=0," ",1)</f>
        <v>#REF!</v>
      </c>
      <c r="BS63" s="243" t="e">
        <f>IF((BH63-'Retail Pricing'!#REF!)&gt;=0," ",1)</f>
        <v>#REF!</v>
      </c>
      <c r="BT63" s="243" t="e">
        <f>IF((BI63-'Retail Pricing'!#REF!)&gt;=0," ",1)</f>
        <v>#REF!</v>
      </c>
      <c r="BV63" s="442" t="e">
        <f t="shared" si="86"/>
        <v>#REF!</v>
      </c>
      <c r="BW63" s="244" t="e">
        <f t="shared" si="87"/>
        <v>#REF!</v>
      </c>
      <c r="BX63" s="244" t="e">
        <f t="shared" si="88"/>
        <v>#REF!</v>
      </c>
      <c r="BY63" s="244" t="e">
        <f t="shared" si="89"/>
        <v>#REF!</v>
      </c>
      <c r="BZ63" s="244" t="e">
        <f t="shared" si="90"/>
        <v>#REF!</v>
      </c>
      <c r="CA63" s="244" t="e">
        <f t="shared" si="91"/>
        <v>#REF!</v>
      </c>
      <c r="CB63" s="244" t="e">
        <f t="shared" si="103"/>
        <v>#REF!</v>
      </c>
      <c r="CC63" s="244" t="e">
        <f t="shared" si="93"/>
        <v>#REF!</v>
      </c>
      <c r="CD63" s="244" t="e">
        <f t="shared" si="94"/>
        <v>#REF!</v>
      </c>
      <c r="CE63" s="244" t="e">
        <f t="shared" si="95"/>
        <v>#REF!</v>
      </c>
      <c r="CF63" s="244" t="e">
        <f t="shared" si="96"/>
        <v>#REF!</v>
      </c>
      <c r="CG63" s="244" t="e">
        <f t="shared" si="100"/>
        <v>#REF!</v>
      </c>
      <c r="CH63" s="244" t="e">
        <f t="shared" si="97"/>
        <v>#REF!</v>
      </c>
      <c r="CI63" s="570"/>
      <c r="CJ63" s="578" t="e">
        <f t="shared" si="36"/>
        <v>#REF!</v>
      </c>
      <c r="CK63" s="578" t="e">
        <f t="shared" si="37"/>
        <v>#REF!</v>
      </c>
      <c r="CL63" s="578" t="e">
        <f t="shared" si="38"/>
        <v>#REF!</v>
      </c>
      <c r="CM63" s="578" t="e">
        <f t="shared" si="39"/>
        <v>#REF!</v>
      </c>
      <c r="CN63" s="578" t="e">
        <f t="shared" si="40"/>
        <v>#REF!</v>
      </c>
      <c r="CO63" s="578" t="e">
        <f t="shared" si="29"/>
        <v>#REF!</v>
      </c>
      <c r="CP63" s="578" t="e">
        <f t="shared" si="30"/>
        <v>#REF!</v>
      </c>
      <c r="CQ63" s="578" t="e">
        <f t="shared" si="31"/>
        <v>#REF!</v>
      </c>
      <c r="CR63" s="244"/>
      <c r="CS63" s="244"/>
      <c r="CT63" s="244"/>
      <c r="CU63" s="244"/>
      <c r="CV63" s="347"/>
      <c r="CW63" s="338" t="e">
        <f t="shared" si="104"/>
        <v>#REF!</v>
      </c>
      <c r="CX63" s="347"/>
      <c r="CY63" s="338" t="e">
        <f t="shared" si="105"/>
        <v>#REF!</v>
      </c>
      <c r="CZ63" s="347"/>
      <c r="DA63" s="338" t="e">
        <f t="shared" si="106"/>
        <v>#REF!</v>
      </c>
      <c r="DB63" s="347"/>
      <c r="DC63" s="338" t="e">
        <f t="shared" si="107"/>
        <v>#REF!</v>
      </c>
      <c r="DD63" s="347"/>
      <c r="DE63" s="338" t="e">
        <f t="shared" si="108"/>
        <v>#REF!</v>
      </c>
    </row>
    <row r="64" spans="1:109" s="19" customFormat="1" x14ac:dyDescent="0.2">
      <c r="A64" s="328" t="s">
        <v>522</v>
      </c>
      <c r="B64" s="53" t="s">
        <v>849</v>
      </c>
      <c r="C64" s="454"/>
      <c r="D64" s="403" t="s">
        <v>130</v>
      </c>
      <c r="E64" s="326">
        <v>100</v>
      </c>
      <c r="F64" s="326" t="s">
        <v>346</v>
      </c>
      <c r="G64" s="713" t="e">
        <f>+'Retail Pricing'!#REF!</f>
        <v>#REF!</v>
      </c>
      <c r="H64" s="84"/>
      <c r="I64" s="89" t="e">
        <f>IF('Retail Pricing'!#REF!&gt;0,'Retail Pricing'!#REF!," ")</f>
        <v>#REF!</v>
      </c>
      <c r="J64" s="85" t="e">
        <f>'Retail Pricing'!#REF!</f>
        <v>#REF!</v>
      </c>
      <c r="K64" s="85" t="e">
        <f>'Retail Pricing'!#REF!</f>
        <v>#REF!</v>
      </c>
      <c r="L64" s="305" t="e">
        <f>IF('Retail Pricing'!#REF!&gt;0,'Retail Pricing'!#REF!," ")</f>
        <v>#REF!</v>
      </c>
      <c r="M64" s="226" t="e">
        <f t="shared" si="32"/>
        <v>#REF!</v>
      </c>
      <c r="N64" s="219" t="e">
        <f>IF('Retail Pricing'!#REF!&gt;0,'Retail Pricing'!#REF!," ")</f>
        <v>#REF!</v>
      </c>
      <c r="O64" s="219" t="e">
        <f>IF('Retail Pricing'!#REF!&gt;0,'Retail Pricing'!#REF!," ")</f>
        <v>#REF!</v>
      </c>
      <c r="P64" s="219"/>
      <c r="Q64" s="219" t="e">
        <f>IF('Retail Pricing'!#REF!&gt;0,'Retail Pricing'!#REF!," ")</f>
        <v>#REF!</v>
      </c>
      <c r="R64" s="219" t="e">
        <f>IF('Retail Pricing'!#REF!&gt;0,'Retail Pricing'!#REF!," ")</f>
        <v>#REF!</v>
      </c>
      <c r="S64" s="219" t="e">
        <f>IF('Retail Pricing'!#REF!&gt;0,'Retail Pricing'!#REF!," ")</f>
        <v>#REF!</v>
      </c>
      <c r="T64" s="226">
        <v>1.6346099999999999</v>
      </c>
      <c r="U64" s="7" t="e">
        <f t="shared" si="101"/>
        <v>#REF!</v>
      </c>
      <c r="V64" s="7">
        <v>3.0000000000000001E-3</v>
      </c>
      <c r="W64" s="491" t="e">
        <f>ROUND(('Retail Pricing'!#REF!/(1-0.09))/0.05,0)*0.05</f>
        <v>#REF!</v>
      </c>
      <c r="X64" s="489">
        <v>8.25</v>
      </c>
      <c r="Y64" s="304" t="e">
        <f t="shared" si="2"/>
        <v>#REF!</v>
      </c>
      <c r="Z64" s="428">
        <v>0.76</v>
      </c>
      <c r="AA64" s="492">
        <v>9.35</v>
      </c>
      <c r="AB64" s="493" t="e">
        <f>ROUND(('Retail Pricing'!#REF!/(1-0.09))/0.05,0)*0.05</f>
        <v>#REF!</v>
      </c>
      <c r="AC64" s="489">
        <v>8.1</v>
      </c>
      <c r="AD64" s="14" t="e">
        <f t="shared" si="3"/>
        <v>#REF!</v>
      </c>
      <c r="AE64" s="428">
        <v>0.75</v>
      </c>
      <c r="AF64" s="488">
        <v>9.1999999999999993</v>
      </c>
      <c r="AG64" s="494" t="e">
        <f>ROUND(('Retail Pricing'!#REF!/(1-0.09))/0.05,0)*0.05</f>
        <v>#REF!</v>
      </c>
      <c r="AH64" s="489">
        <v>6.2</v>
      </c>
      <c r="AI64" s="14" t="e">
        <f t="shared" si="4"/>
        <v>#REF!</v>
      </c>
      <c r="AJ64" s="428">
        <v>0.68</v>
      </c>
      <c r="AK64" s="495" t="e">
        <f>ROUND(('Retail Pricing'!#REF!/(1-0.09))/0.05,0)*0.05</f>
        <v>#REF!</v>
      </c>
      <c r="AL64" s="489"/>
      <c r="AM64" s="489">
        <v>5.55</v>
      </c>
      <c r="AN64" s="14" t="e">
        <f t="shared" si="5"/>
        <v>#REF!</v>
      </c>
      <c r="AO64" s="428">
        <v>0.65</v>
      </c>
      <c r="AP64" s="490" t="e">
        <f>ROUND(('Retail Pricing'!#REF!/(1-0.09))/0.05,0)*0.05</f>
        <v>#REF!</v>
      </c>
      <c r="AQ64" s="489">
        <v>5.4</v>
      </c>
      <c r="AR64" s="14" t="e">
        <f t="shared" si="6"/>
        <v>#REF!</v>
      </c>
      <c r="AS64" s="428">
        <v>0.63</v>
      </c>
      <c r="AT64" s="496">
        <v>6.45</v>
      </c>
      <c r="AU64" s="497" t="e">
        <f>IF(BA64&gt;0,ROUNDUP((BA64*2),0.05)-0.01," ")</f>
        <v>#REF!</v>
      </c>
      <c r="AV64" s="288"/>
      <c r="AW64" s="498" t="e">
        <f>IF(W64&gt;0,ROUND((W64*1.3)/0.05,0)*0.05," ")</f>
        <v>#REF!</v>
      </c>
      <c r="AX64" s="499" t="s">
        <v>106</v>
      </c>
      <c r="AY64" s="499" t="s">
        <v>106</v>
      </c>
      <c r="AZ64" s="333"/>
      <c r="BA64" s="491" t="e">
        <f t="shared" si="75"/>
        <v>#REF!</v>
      </c>
      <c r="BB64" s="492">
        <f t="shared" si="76"/>
        <v>9.35</v>
      </c>
      <c r="BC64" s="493" t="e">
        <f t="shared" si="77"/>
        <v>#REF!</v>
      </c>
      <c r="BD64" s="488">
        <f t="shared" si="78"/>
        <v>9.1999999999999993</v>
      </c>
      <c r="BE64" s="494" t="e">
        <f t="shared" si="79"/>
        <v>#REF!</v>
      </c>
      <c r="BF64" s="495" t="e">
        <f t="shared" si="80"/>
        <v>#REF!</v>
      </c>
      <c r="BG64" s="490" t="e">
        <f t="shared" si="81"/>
        <v>#REF!</v>
      </c>
      <c r="BH64" s="496">
        <f t="shared" si="82"/>
        <v>6.45</v>
      </c>
      <c r="BI64" s="497" t="e">
        <f t="shared" si="83"/>
        <v>#REF!</v>
      </c>
      <c r="BJ64" s="385" t="e">
        <f t="shared" si="102"/>
        <v>#REF!</v>
      </c>
      <c r="BK64" s="385" t="e">
        <f>IF(BC64*0.9&gt;BG64, " ", "No")</f>
        <v>#REF!</v>
      </c>
      <c r="BL64" s="243" t="e">
        <f>IF((BA64-'Retail Pricing'!#REF!)&gt;=0," ",1)</f>
        <v>#REF!</v>
      </c>
      <c r="BM64" s="243" t="e">
        <f>IF((BB64-'Retail Pricing'!#REF!)&gt;=0," ",1)</f>
        <v>#REF!</v>
      </c>
      <c r="BN64" s="243" t="e">
        <f>IF((BC64-'Retail Pricing'!#REF!)&gt;=0," ",1)</f>
        <v>#REF!</v>
      </c>
      <c r="BO64" s="243" t="e">
        <f>IF((BD64-'Retail Pricing'!#REF!)&gt;=0," ",1)</f>
        <v>#REF!</v>
      </c>
      <c r="BP64" s="243" t="e">
        <f>IF((BE64-'Retail Pricing'!#REF!)&gt;=0," ",1)</f>
        <v>#REF!</v>
      </c>
      <c r="BQ64" s="243" t="e">
        <f>IF((BF64-'Retail Pricing'!#REF!)&gt;=0," ",1)</f>
        <v>#REF!</v>
      </c>
      <c r="BR64" s="243" t="e">
        <f>IF((BG64-'Retail Pricing'!#REF!)&gt;=0," ",1)</f>
        <v>#REF!</v>
      </c>
      <c r="BS64" s="243" t="e">
        <f>IF((BH64-'Retail Pricing'!#REF!)&gt;=0," ",1)</f>
        <v>#REF!</v>
      </c>
      <c r="BT64" s="243" t="e">
        <f>IF((BI64-'Retail Pricing'!#REF!)&gt;=0," ",1)</f>
        <v>#REF!</v>
      </c>
      <c r="BU64" s="67"/>
      <c r="BV64" s="442" t="e">
        <f>IF(W64&gt;0,$BV$9, " ")</f>
        <v>#REF!</v>
      </c>
      <c r="BW64" s="244" t="e">
        <f>IF($BV64&gt;0,($BV64-W64)/$BV64*100," ")</f>
        <v>#REF!</v>
      </c>
      <c r="BX64" s="244" t="e">
        <f>IF($BV64&gt;0,($BV64-AA64)/$BV64*100," ")</f>
        <v>#REF!</v>
      </c>
      <c r="BY64" s="244" t="e">
        <f>IF($BV64&gt;0,($BV64-AB64)/$BV64*100," ")</f>
        <v>#REF!</v>
      </c>
      <c r="BZ64" s="244" t="e">
        <f>IF($BV64&gt;0,($BV64-AF64)/$BV64*100," ")</f>
        <v>#REF!</v>
      </c>
      <c r="CA64" s="244" t="e">
        <f>IF($BV64&gt;0,($BV64-AG64)/$BV64*100," ")</f>
        <v>#REF!</v>
      </c>
      <c r="CB64" s="244" t="e">
        <f t="shared" si="103"/>
        <v>#REF!</v>
      </c>
      <c r="CC64" s="244" t="e">
        <f>IF($BV64&gt;0,($BV64-AK64)/$BV64*100," ")</f>
        <v>#REF!</v>
      </c>
      <c r="CD64" s="244" t="e">
        <f>IF($BV64&gt;0,($BV64-AP64)/$BV64*100," ")</f>
        <v>#REF!</v>
      </c>
      <c r="CE64" s="244" t="e">
        <f>IF($BV64&gt;0,($BV64-AT64)/$BV64*100," ")</f>
        <v>#REF!</v>
      </c>
      <c r="CF64" s="244" t="e">
        <f>IF($BV64&gt;0,($BV64-(W64*2))/$BV64*100," ")</f>
        <v>#REF!</v>
      </c>
      <c r="CG64" s="244" t="e">
        <f>IF($BV64&gt;0,($BV64-AW64)/$BV64*100," ")</f>
        <v>#REF!</v>
      </c>
      <c r="CH64" s="244" t="e">
        <f>IF($W64&gt;0,100," ")</f>
        <v>#REF!</v>
      </c>
      <c r="CI64" s="570"/>
      <c r="CJ64" s="578" t="e">
        <f t="shared" si="36"/>
        <v>#REF!</v>
      </c>
      <c r="CK64" s="578" t="e">
        <f t="shared" si="37"/>
        <v>#REF!</v>
      </c>
      <c r="CL64" s="578" t="e">
        <f t="shared" si="38"/>
        <v>#REF!</v>
      </c>
      <c r="CM64" s="578" t="e">
        <f t="shared" si="39"/>
        <v>#REF!</v>
      </c>
      <c r="CN64" s="578" t="e">
        <f t="shared" si="40"/>
        <v>#REF!</v>
      </c>
      <c r="CO64" s="578" t="e">
        <f t="shared" si="29"/>
        <v>#REF!</v>
      </c>
      <c r="CP64" s="578" t="e">
        <f t="shared" si="30"/>
        <v>#REF!</v>
      </c>
      <c r="CQ64" s="578" t="e">
        <f t="shared" si="31"/>
        <v>#REF!</v>
      </c>
      <c r="CR64" s="244"/>
      <c r="CS64" s="244"/>
      <c r="CT64" s="244"/>
      <c r="CU64" s="244"/>
      <c r="CV64" s="347"/>
      <c r="CW64" s="338" t="e">
        <f t="shared" si="104"/>
        <v>#REF!</v>
      </c>
      <c r="CX64" s="347"/>
      <c r="CY64" s="338" t="e">
        <f t="shared" si="105"/>
        <v>#REF!</v>
      </c>
      <c r="CZ64" s="347"/>
      <c r="DA64" s="338" t="e">
        <f t="shared" si="106"/>
        <v>#REF!</v>
      </c>
      <c r="DB64" s="347"/>
      <c r="DC64" s="338" t="e">
        <f t="shared" si="107"/>
        <v>#REF!</v>
      </c>
      <c r="DD64" s="347"/>
      <c r="DE64" s="338" t="e">
        <f t="shared" si="108"/>
        <v>#REF!</v>
      </c>
    </row>
    <row r="65" spans="1:109" s="19" customFormat="1" x14ac:dyDescent="0.2">
      <c r="A65" s="328" t="s">
        <v>522</v>
      </c>
      <c r="B65" s="53" t="s">
        <v>1205</v>
      </c>
      <c r="C65" s="454"/>
      <c r="D65" s="402" t="s">
        <v>130</v>
      </c>
      <c r="E65" s="326">
        <v>50</v>
      </c>
      <c r="F65" s="356" t="s">
        <v>1035</v>
      </c>
      <c r="G65" s="713" t="e">
        <f>+'Retail Pricing'!#REF!</f>
        <v>#REF!</v>
      </c>
      <c r="H65" s="84"/>
      <c r="I65" s="89" t="e">
        <f>IF('Retail Pricing'!#REF!&gt;0,'Retail Pricing'!#REF!," ")</f>
        <v>#REF!</v>
      </c>
      <c r="J65" s="85" t="e">
        <f>'Retail Pricing'!#REF!</f>
        <v>#REF!</v>
      </c>
      <c r="K65" s="85" t="e">
        <f>'Retail Pricing'!#REF!</f>
        <v>#REF!</v>
      </c>
      <c r="L65" s="305" t="e">
        <f>IF('Retail Pricing'!#REF!&gt;0,'Retail Pricing'!#REF!," ")</f>
        <v>#REF!</v>
      </c>
      <c r="M65" s="226" t="e">
        <f t="shared" si="32"/>
        <v>#REF!</v>
      </c>
      <c r="N65" s="219" t="e">
        <f>IF('Retail Pricing'!#REF!&gt;0,'Retail Pricing'!#REF!," ")</f>
        <v>#REF!</v>
      </c>
      <c r="O65" s="219" t="e">
        <f>IF('Retail Pricing'!#REF!&gt;0,'Retail Pricing'!#REF!," ")</f>
        <v>#REF!</v>
      </c>
      <c r="P65" s="219"/>
      <c r="Q65" s="219" t="e">
        <f>IF('Retail Pricing'!#REF!&gt;0,'Retail Pricing'!#REF!," ")</f>
        <v>#REF!</v>
      </c>
      <c r="R65" s="219" t="e">
        <f>IF('Retail Pricing'!#REF!&gt;0,'Retail Pricing'!#REF!," ")</f>
        <v>#REF!</v>
      </c>
      <c r="S65" s="219" t="e">
        <f>IF('Retail Pricing'!#REF!&gt;0,'Retail Pricing'!#REF!," ")</f>
        <v>#REF!</v>
      </c>
      <c r="T65" s="219">
        <v>3.38741</v>
      </c>
      <c r="U65" s="7" t="e">
        <f t="shared" si="101"/>
        <v>#REF!</v>
      </c>
      <c r="V65" s="7">
        <v>2E-3</v>
      </c>
      <c r="W65" s="491" t="e">
        <f>ROUND(('Retail Pricing'!#REF!/(1-0.09))/0.05,0)*0.05</f>
        <v>#REF!</v>
      </c>
      <c r="X65" s="489">
        <v>11</v>
      </c>
      <c r="Y65" s="304" t="e">
        <f t="shared" si="2"/>
        <v>#REF!</v>
      </c>
      <c r="Z65" s="428">
        <v>0.62</v>
      </c>
      <c r="AA65" s="492">
        <v>12.45</v>
      </c>
      <c r="AB65" s="493" t="e">
        <f>ROUND(('Retail Pricing'!#REF!/(1-0.09))/0.05,0)*0.05</f>
        <v>#REF!</v>
      </c>
      <c r="AC65" s="489">
        <v>10.75</v>
      </c>
      <c r="AD65" s="14" t="e">
        <f t="shared" si="3"/>
        <v>#REF!</v>
      </c>
      <c r="AE65" s="428">
        <v>0.62</v>
      </c>
      <c r="AF65" s="488">
        <v>12.25</v>
      </c>
      <c r="AG65" s="494" t="e">
        <f>ROUND(('Retail Pricing'!#REF!/(1-0.09))/0.05,0)*0.05</f>
        <v>#REF!</v>
      </c>
      <c r="AH65" s="489">
        <v>9.35</v>
      </c>
      <c r="AI65" s="14" t="e">
        <f t="shared" si="4"/>
        <v>#REF!</v>
      </c>
      <c r="AJ65" s="428">
        <v>0.56000000000000005</v>
      </c>
      <c r="AK65" s="495" t="e">
        <f>ROUND(('Retail Pricing'!#REF!/(1-0.09))/0.05,0)*0.05</f>
        <v>#REF!</v>
      </c>
      <c r="AL65" s="489"/>
      <c r="AM65" s="489">
        <v>9.3000000000000007</v>
      </c>
      <c r="AN65" s="14" t="e">
        <f t="shared" si="5"/>
        <v>#REF!</v>
      </c>
      <c r="AO65" s="428">
        <v>0.56000000000000005</v>
      </c>
      <c r="AP65" s="490" t="e">
        <f>ROUND(('Retail Pricing'!#REF!/(1-0.09))/0.05,0)*0.05</f>
        <v>#REF!</v>
      </c>
      <c r="AQ65" s="489">
        <v>9</v>
      </c>
      <c r="AR65" s="14" t="e">
        <f t="shared" si="6"/>
        <v>#REF!</v>
      </c>
      <c r="AS65" s="428">
        <v>0.54</v>
      </c>
      <c r="AT65" s="496">
        <v>10.45</v>
      </c>
      <c r="AU65" s="497" t="e">
        <f>IF(BA65&gt;0,ROUNDUP((BA65*2),0.05)-0.01," ")</f>
        <v>#REF!</v>
      </c>
      <c r="AV65" s="288"/>
      <c r="AW65" s="498" t="e">
        <f t="shared" ref="AW65:AW72" si="109">IF(W65&gt;0,ROUND((W65*1.3)/0.05,0)*0.05," ")</f>
        <v>#REF!</v>
      </c>
      <c r="AX65" s="499"/>
      <c r="AY65" s="499"/>
      <c r="AZ65" s="333"/>
      <c r="BA65" s="491" t="e">
        <f t="shared" si="75"/>
        <v>#REF!</v>
      </c>
      <c r="BB65" s="492">
        <f t="shared" si="76"/>
        <v>12.45</v>
      </c>
      <c r="BC65" s="493" t="e">
        <f t="shared" si="77"/>
        <v>#REF!</v>
      </c>
      <c r="BD65" s="488">
        <f t="shared" si="78"/>
        <v>12.25</v>
      </c>
      <c r="BE65" s="494" t="e">
        <f t="shared" si="79"/>
        <v>#REF!</v>
      </c>
      <c r="BF65" s="495" t="e">
        <f t="shared" si="80"/>
        <v>#REF!</v>
      </c>
      <c r="BG65" s="490" t="e">
        <f t="shared" si="81"/>
        <v>#REF!</v>
      </c>
      <c r="BH65" s="496">
        <f t="shared" si="82"/>
        <v>10.45</v>
      </c>
      <c r="BI65" s="497" t="e">
        <f t="shared" si="83"/>
        <v>#REF!</v>
      </c>
      <c r="BJ65" s="385" t="e">
        <f t="shared" si="102"/>
        <v>#REF!</v>
      </c>
      <c r="BK65" s="385" t="e">
        <f t="shared" si="85"/>
        <v>#REF!</v>
      </c>
      <c r="BL65" s="243" t="e">
        <f>IF((BA65-'Retail Pricing'!#REF!)&gt;=0," ",1)</f>
        <v>#REF!</v>
      </c>
      <c r="BM65" s="243" t="e">
        <f>IF((BB65-'Retail Pricing'!#REF!)&gt;=0," ",1)</f>
        <v>#REF!</v>
      </c>
      <c r="BN65" s="243" t="e">
        <f>IF((BC65-'Retail Pricing'!#REF!)&gt;=0," ",1)</f>
        <v>#REF!</v>
      </c>
      <c r="BO65" s="243">
        <f>IF((BD65-'Retail Pricing'!F10)&gt;=0," ",1)</f>
        <v>1</v>
      </c>
      <c r="BP65" s="243" t="e">
        <f>IF((BE65-'Retail Pricing'!#REF!)&gt;=0," ",1)</f>
        <v>#REF!</v>
      </c>
      <c r="BQ65" s="243" t="e">
        <f>IF((BF65-'Retail Pricing'!#REF!)&gt;=0," ",1)</f>
        <v>#REF!</v>
      </c>
      <c r="BR65" s="243" t="e">
        <f>IF((BG65-'Retail Pricing'!#REF!)&gt;=0," ",1)</f>
        <v>#REF!</v>
      </c>
      <c r="BS65" s="243" t="e">
        <f>IF((BH65-'Retail Pricing'!#REF!)&gt;=0," ",1)</f>
        <v>#REF!</v>
      </c>
      <c r="BT65" s="243" t="e">
        <f>IF((BI65-'Retail Pricing'!#REF!)&gt;=0," ",1)</f>
        <v>#REF!</v>
      </c>
      <c r="BU65" s="67"/>
      <c r="BV65" s="442" t="e">
        <f t="shared" si="86"/>
        <v>#REF!</v>
      </c>
      <c r="BW65" s="244" t="e">
        <f t="shared" si="87"/>
        <v>#REF!</v>
      </c>
      <c r="BX65" s="244" t="e">
        <f t="shared" si="88"/>
        <v>#REF!</v>
      </c>
      <c r="BY65" s="244" t="e">
        <f t="shared" si="89"/>
        <v>#REF!</v>
      </c>
      <c r="BZ65" s="244" t="e">
        <f t="shared" si="90"/>
        <v>#REF!</v>
      </c>
      <c r="CA65" s="244" t="e">
        <f t="shared" si="91"/>
        <v>#REF!</v>
      </c>
      <c r="CB65" s="244" t="e">
        <f t="shared" si="103"/>
        <v>#REF!</v>
      </c>
      <c r="CC65" s="244" t="e">
        <f t="shared" si="93"/>
        <v>#REF!</v>
      </c>
      <c r="CD65" s="244" t="e">
        <f t="shared" si="94"/>
        <v>#REF!</v>
      </c>
      <c r="CE65" s="244" t="e">
        <f t="shared" si="95"/>
        <v>#REF!</v>
      </c>
      <c r="CF65" s="244" t="e">
        <f t="shared" si="96"/>
        <v>#REF!</v>
      </c>
      <c r="CG65" s="244" t="e">
        <f t="shared" si="100"/>
        <v>#REF!</v>
      </c>
      <c r="CH65" s="244" t="e">
        <f t="shared" si="97"/>
        <v>#REF!</v>
      </c>
      <c r="CI65" s="570"/>
      <c r="CJ65" s="578" t="e">
        <f t="shared" si="36"/>
        <v>#REF!</v>
      </c>
      <c r="CK65" s="578" t="e">
        <f t="shared" si="37"/>
        <v>#REF!</v>
      </c>
      <c r="CL65" s="578" t="e">
        <f t="shared" si="38"/>
        <v>#REF!</v>
      </c>
      <c r="CM65" s="578" t="e">
        <f t="shared" si="39"/>
        <v>#REF!</v>
      </c>
      <c r="CN65" s="578" t="e">
        <f t="shared" si="40"/>
        <v>#REF!</v>
      </c>
      <c r="CO65" s="578" t="e">
        <f t="shared" si="29"/>
        <v>#REF!</v>
      </c>
      <c r="CP65" s="578" t="e">
        <f t="shared" si="30"/>
        <v>#REF!</v>
      </c>
      <c r="CQ65" s="578" t="e">
        <f t="shared" si="31"/>
        <v>#REF!</v>
      </c>
      <c r="CR65" s="244"/>
      <c r="CS65" s="244"/>
      <c r="CT65" s="244"/>
      <c r="CU65" s="244"/>
      <c r="CV65" s="347"/>
      <c r="CW65" s="338" t="e">
        <f t="shared" si="104"/>
        <v>#REF!</v>
      </c>
      <c r="CX65" s="347"/>
      <c r="CY65" s="338" t="e">
        <f t="shared" si="105"/>
        <v>#REF!</v>
      </c>
      <c r="CZ65" s="347"/>
      <c r="DA65" s="338" t="e">
        <f t="shared" si="106"/>
        <v>#REF!</v>
      </c>
      <c r="DB65" s="347"/>
      <c r="DC65" s="338" t="e">
        <f t="shared" si="107"/>
        <v>#REF!</v>
      </c>
      <c r="DD65" s="347"/>
      <c r="DE65" s="338" t="e">
        <f t="shared" si="108"/>
        <v>#REF!</v>
      </c>
    </row>
    <row r="66" spans="1:109" s="19" customFormat="1" x14ac:dyDescent="0.2">
      <c r="A66" s="328" t="s">
        <v>522</v>
      </c>
      <c r="B66" s="53" t="s">
        <v>1036</v>
      </c>
      <c r="C66" s="454"/>
      <c r="D66" s="402" t="s">
        <v>130</v>
      </c>
      <c r="E66" s="326">
        <v>50</v>
      </c>
      <c r="F66" s="356" t="s">
        <v>1035</v>
      </c>
      <c r="G66" s="713" t="e">
        <f>+'Retail Pricing'!#REF!</f>
        <v>#REF!</v>
      </c>
      <c r="H66" s="84"/>
      <c r="I66" s="89" t="e">
        <f>IF('Retail Pricing'!#REF!&gt;0,'Retail Pricing'!#REF!," ")</f>
        <v>#REF!</v>
      </c>
      <c r="J66" s="85" t="e">
        <f>'Retail Pricing'!#REF!</f>
        <v>#REF!</v>
      </c>
      <c r="K66" s="85" t="e">
        <f>'Retail Pricing'!#REF!</f>
        <v>#REF!</v>
      </c>
      <c r="L66" s="305" t="e">
        <f>IF('Retail Pricing'!#REF!&gt;0,'Retail Pricing'!#REF!," ")</f>
        <v>#REF!</v>
      </c>
      <c r="M66" s="226" t="e">
        <f t="shared" si="32"/>
        <v>#REF!</v>
      </c>
      <c r="N66" s="219" t="e">
        <f>IF('Retail Pricing'!#REF!&gt;0,'Retail Pricing'!#REF!," ")</f>
        <v>#REF!</v>
      </c>
      <c r="O66" s="219" t="e">
        <f>IF('Retail Pricing'!#REF!&gt;0,'Retail Pricing'!#REF!," ")</f>
        <v>#REF!</v>
      </c>
      <c r="P66" s="219"/>
      <c r="Q66" s="219" t="e">
        <f>IF('Retail Pricing'!#REF!&gt;0,'Retail Pricing'!#REF!," ")</f>
        <v>#REF!</v>
      </c>
      <c r="R66" s="219" t="e">
        <f>IF('Retail Pricing'!#REF!&gt;0,'Retail Pricing'!#REF!," ")</f>
        <v>#REF!</v>
      </c>
      <c r="S66" s="219" t="e">
        <f>IF('Retail Pricing'!#REF!&gt;0,'Retail Pricing'!#REF!," ")</f>
        <v>#REF!</v>
      </c>
      <c r="T66" s="219">
        <v>3.95397</v>
      </c>
      <c r="U66" s="7" t="e">
        <f t="shared" si="101"/>
        <v>#REF!</v>
      </c>
      <c r="V66" s="7">
        <v>-6.0000000000000001E-3</v>
      </c>
      <c r="W66" s="491" t="e">
        <f>ROUND(('Retail Pricing'!#REF!/(1-0.09))/0.05,0)*0.05</f>
        <v>#REF!</v>
      </c>
      <c r="X66" s="489">
        <v>11</v>
      </c>
      <c r="Y66" s="304" t="e">
        <f t="shared" si="2"/>
        <v>#REF!</v>
      </c>
      <c r="Z66" s="428">
        <v>0.56999999999999995</v>
      </c>
      <c r="AA66" s="492">
        <v>12.45</v>
      </c>
      <c r="AB66" s="493" t="e">
        <f>ROUND(('Retail Pricing'!#REF!/(1-0.09))/0.05,0)*0.05</f>
        <v>#REF!</v>
      </c>
      <c r="AC66" s="489">
        <v>10.75</v>
      </c>
      <c r="AD66" s="14" t="e">
        <f t="shared" si="3"/>
        <v>#REF!</v>
      </c>
      <c r="AE66" s="428">
        <v>0.56000000000000005</v>
      </c>
      <c r="AF66" s="488">
        <v>12.25</v>
      </c>
      <c r="AG66" s="494" t="e">
        <f>ROUND(('Retail Pricing'!#REF!/(1-0.09))/0.05,0)*0.05</f>
        <v>#REF!</v>
      </c>
      <c r="AH66" s="489">
        <v>9.35</v>
      </c>
      <c r="AI66" s="14" t="e">
        <f t="shared" si="4"/>
        <v>#REF!</v>
      </c>
      <c r="AJ66" s="428">
        <v>0.49</v>
      </c>
      <c r="AK66" s="495" t="e">
        <f>ROUND(('Retail Pricing'!#REF!/(1-0.09))/0.05,0)*0.05</f>
        <v>#REF!</v>
      </c>
      <c r="AL66" s="489"/>
      <c r="AM66" s="489">
        <v>9.3000000000000007</v>
      </c>
      <c r="AN66" s="14" t="e">
        <f t="shared" si="5"/>
        <v>#REF!</v>
      </c>
      <c r="AO66" s="428">
        <v>0.49</v>
      </c>
      <c r="AP66" s="490" t="e">
        <f>ROUND(('Retail Pricing'!#REF!/(1-0.09))/0.05,0)*0.05</f>
        <v>#REF!</v>
      </c>
      <c r="AQ66" s="489">
        <v>9</v>
      </c>
      <c r="AR66" s="14" t="e">
        <f t="shared" si="6"/>
        <v>#REF!</v>
      </c>
      <c r="AS66" s="428">
        <v>0.47</v>
      </c>
      <c r="AT66" s="496">
        <v>10.45</v>
      </c>
      <c r="AU66" s="497" t="e">
        <f>AU65</f>
        <v>#REF!</v>
      </c>
      <c r="AV66" s="288"/>
      <c r="AW66" s="498" t="e">
        <f t="shared" si="109"/>
        <v>#REF!</v>
      </c>
      <c r="AX66" s="499"/>
      <c r="AY66" s="499"/>
      <c r="AZ66" s="333"/>
      <c r="BA66" s="491" t="e">
        <f t="shared" si="75"/>
        <v>#REF!</v>
      </c>
      <c r="BB66" s="492">
        <f t="shared" si="76"/>
        <v>12.45</v>
      </c>
      <c r="BC66" s="493" t="e">
        <f t="shared" si="77"/>
        <v>#REF!</v>
      </c>
      <c r="BD66" s="488">
        <f t="shared" si="78"/>
        <v>12.25</v>
      </c>
      <c r="BE66" s="494" t="e">
        <f t="shared" si="79"/>
        <v>#REF!</v>
      </c>
      <c r="BF66" s="495" t="e">
        <f t="shared" si="80"/>
        <v>#REF!</v>
      </c>
      <c r="BG66" s="490" t="e">
        <f t="shared" si="81"/>
        <v>#REF!</v>
      </c>
      <c r="BH66" s="496">
        <f t="shared" si="82"/>
        <v>10.45</v>
      </c>
      <c r="BI66" s="497" t="e">
        <f t="shared" si="83"/>
        <v>#REF!</v>
      </c>
      <c r="BJ66" s="385" t="e">
        <f t="shared" si="102"/>
        <v>#REF!</v>
      </c>
      <c r="BK66" s="385" t="e">
        <f t="shared" si="85"/>
        <v>#REF!</v>
      </c>
      <c r="BL66" s="243" t="e">
        <f>IF((BA66-'Retail Pricing'!#REF!)&gt;=0," ",1)</f>
        <v>#REF!</v>
      </c>
      <c r="BM66" s="243" t="e">
        <f>IF((BB66-'Retail Pricing'!#REF!)&gt;=0," ",1)</f>
        <v>#REF!</v>
      </c>
      <c r="BN66" s="243" t="e">
        <f>IF((BC66-'Retail Pricing'!#REF!)&gt;=0," ",1)</f>
        <v>#REF!</v>
      </c>
      <c r="BO66" s="243" t="e">
        <f>IF((BD66-'Retail Pricing'!#REF!)&gt;=0," ",1)</f>
        <v>#REF!</v>
      </c>
      <c r="BP66" s="243" t="e">
        <f>IF((BE66-'Retail Pricing'!#REF!)&gt;=0," ",1)</f>
        <v>#REF!</v>
      </c>
      <c r="BQ66" s="243" t="e">
        <f>IF((BF66-'Retail Pricing'!#REF!)&gt;=0," ",1)</f>
        <v>#REF!</v>
      </c>
      <c r="BR66" s="243" t="e">
        <f>IF((BG66-'Retail Pricing'!#REF!)&gt;=0," ",1)</f>
        <v>#REF!</v>
      </c>
      <c r="BS66" s="243" t="e">
        <f>IF((BH66-'Retail Pricing'!#REF!)&gt;=0," ",1)</f>
        <v>#REF!</v>
      </c>
      <c r="BT66" s="243" t="e">
        <f>IF((BI66-'Retail Pricing'!#REF!)&gt;=0," ",1)</f>
        <v>#REF!</v>
      </c>
      <c r="BU66" s="67"/>
      <c r="BV66" s="442" t="e">
        <f t="shared" si="86"/>
        <v>#REF!</v>
      </c>
      <c r="BW66" s="244" t="e">
        <f t="shared" si="87"/>
        <v>#REF!</v>
      </c>
      <c r="BX66" s="244" t="e">
        <f t="shared" si="88"/>
        <v>#REF!</v>
      </c>
      <c r="BY66" s="244" t="e">
        <f t="shared" si="89"/>
        <v>#REF!</v>
      </c>
      <c r="BZ66" s="244" t="e">
        <f t="shared" si="90"/>
        <v>#REF!</v>
      </c>
      <c r="CA66" s="244" t="e">
        <f t="shared" si="91"/>
        <v>#REF!</v>
      </c>
      <c r="CB66" s="244" t="e">
        <f t="shared" si="103"/>
        <v>#REF!</v>
      </c>
      <c r="CC66" s="244" t="e">
        <f t="shared" si="93"/>
        <v>#REF!</v>
      </c>
      <c r="CD66" s="244" t="e">
        <f t="shared" si="94"/>
        <v>#REF!</v>
      </c>
      <c r="CE66" s="244" t="e">
        <f t="shared" si="95"/>
        <v>#REF!</v>
      </c>
      <c r="CF66" s="244" t="e">
        <f t="shared" si="96"/>
        <v>#REF!</v>
      </c>
      <c r="CG66" s="244" t="e">
        <f t="shared" si="100"/>
        <v>#REF!</v>
      </c>
      <c r="CH66" s="244" t="e">
        <f t="shared" si="97"/>
        <v>#REF!</v>
      </c>
      <c r="CI66" s="570"/>
      <c r="CJ66" s="578" t="e">
        <f t="shared" si="36"/>
        <v>#REF!</v>
      </c>
      <c r="CK66" s="578" t="e">
        <f t="shared" si="37"/>
        <v>#REF!</v>
      </c>
      <c r="CL66" s="578" t="e">
        <f t="shared" si="38"/>
        <v>#REF!</v>
      </c>
      <c r="CM66" s="578" t="e">
        <f t="shared" si="39"/>
        <v>#REF!</v>
      </c>
      <c r="CN66" s="578" t="e">
        <f t="shared" si="40"/>
        <v>#REF!</v>
      </c>
      <c r="CO66" s="578" t="e">
        <f t="shared" si="29"/>
        <v>#REF!</v>
      </c>
      <c r="CP66" s="578" t="e">
        <f t="shared" si="30"/>
        <v>#REF!</v>
      </c>
      <c r="CQ66" s="578" t="e">
        <f t="shared" si="31"/>
        <v>#REF!</v>
      </c>
      <c r="CR66" s="244"/>
      <c r="CS66" s="244"/>
      <c r="CT66" s="244"/>
      <c r="CU66" s="244"/>
      <c r="CV66" s="347"/>
      <c r="CW66" s="338" t="e">
        <f t="shared" si="104"/>
        <v>#REF!</v>
      </c>
      <c r="CX66" s="347"/>
      <c r="CY66" s="338" t="e">
        <f t="shared" si="105"/>
        <v>#REF!</v>
      </c>
      <c r="CZ66" s="347"/>
      <c r="DA66" s="338" t="e">
        <f t="shared" si="106"/>
        <v>#REF!</v>
      </c>
      <c r="DB66" s="347"/>
      <c r="DC66" s="338" t="e">
        <f t="shared" si="107"/>
        <v>#REF!</v>
      </c>
      <c r="DD66" s="347"/>
      <c r="DE66" s="338" t="e">
        <f t="shared" si="108"/>
        <v>#REF!</v>
      </c>
    </row>
    <row r="67" spans="1:109" s="19" customFormat="1" x14ac:dyDescent="0.2">
      <c r="A67" s="328" t="s">
        <v>522</v>
      </c>
      <c r="B67" s="53" t="s">
        <v>1037</v>
      </c>
      <c r="C67" s="454"/>
      <c r="D67" s="402" t="s">
        <v>130</v>
      </c>
      <c r="E67" s="326">
        <v>50</v>
      </c>
      <c r="F67" s="356" t="s">
        <v>1035</v>
      </c>
      <c r="G67" s="713" t="e">
        <f>+'Retail Pricing'!#REF!</f>
        <v>#REF!</v>
      </c>
      <c r="H67" s="84"/>
      <c r="I67" s="89" t="e">
        <f>IF('Retail Pricing'!#REF!&gt;0,'Retail Pricing'!#REF!," ")</f>
        <v>#REF!</v>
      </c>
      <c r="J67" s="85" t="e">
        <f>'Retail Pricing'!#REF!</f>
        <v>#REF!</v>
      </c>
      <c r="K67" s="85" t="e">
        <f>'Retail Pricing'!#REF!</f>
        <v>#REF!</v>
      </c>
      <c r="L67" s="305" t="e">
        <f>IF('Retail Pricing'!#REF!&gt;0,'Retail Pricing'!#REF!," ")</f>
        <v>#REF!</v>
      </c>
      <c r="M67" s="226" t="e">
        <f t="shared" si="32"/>
        <v>#REF!</v>
      </c>
      <c r="N67" s="219" t="e">
        <f>IF('Retail Pricing'!#REF!&gt;0,'Retail Pricing'!#REF!," ")</f>
        <v>#REF!</v>
      </c>
      <c r="O67" s="219" t="e">
        <f>IF('Retail Pricing'!#REF!&gt;0,'Retail Pricing'!#REF!," ")</f>
        <v>#REF!</v>
      </c>
      <c r="P67" s="219"/>
      <c r="Q67" s="219" t="e">
        <f>IF('Retail Pricing'!#REF!&gt;0,'Retail Pricing'!#REF!," ")</f>
        <v>#REF!</v>
      </c>
      <c r="R67" s="219" t="e">
        <f>IF('Retail Pricing'!#REF!&gt;0,'Retail Pricing'!#REF!," ")</f>
        <v>#REF!</v>
      </c>
      <c r="S67" s="219" t="e">
        <f>IF('Retail Pricing'!#REF!&gt;0,'Retail Pricing'!#REF!," ")</f>
        <v>#REF!</v>
      </c>
      <c r="T67" s="219">
        <v>5.08711</v>
      </c>
      <c r="U67" s="7" t="e">
        <f t="shared" si="101"/>
        <v>#REF!</v>
      </c>
      <c r="V67" s="7">
        <v>-1.7999999999999999E-2</v>
      </c>
      <c r="W67" s="491" t="e">
        <f>ROUND(('Retail Pricing'!#REF!/(1-0.09))/0.05,0)*0.05</f>
        <v>#REF!</v>
      </c>
      <c r="X67" s="489">
        <v>11</v>
      </c>
      <c r="Y67" s="304" t="e">
        <f t="shared" si="2"/>
        <v>#REF!</v>
      </c>
      <c r="Z67" s="428">
        <v>0.45</v>
      </c>
      <c r="AA67" s="492">
        <v>12.45</v>
      </c>
      <c r="AB67" s="493" t="e">
        <f>ROUND(('Retail Pricing'!#REF!/(1-0.09))/0.05,0)*0.05</f>
        <v>#REF!</v>
      </c>
      <c r="AC67" s="489">
        <v>10.75</v>
      </c>
      <c r="AD67" s="14" t="e">
        <f t="shared" si="3"/>
        <v>#REF!</v>
      </c>
      <c r="AE67" s="428">
        <v>0.44</v>
      </c>
      <c r="AF67" s="488">
        <v>12.25</v>
      </c>
      <c r="AG67" s="494" t="e">
        <f>ROUND(('Retail Pricing'!#REF!/(1-0.09))/0.05,0)*0.05</f>
        <v>#REF!</v>
      </c>
      <c r="AH67" s="489">
        <v>9.35</v>
      </c>
      <c r="AI67" s="14" t="e">
        <f t="shared" si="4"/>
        <v>#REF!</v>
      </c>
      <c r="AJ67" s="428">
        <v>0.35</v>
      </c>
      <c r="AK67" s="495" t="e">
        <f>ROUND(('Retail Pricing'!#REF!/(1-0.09))/0.05,0)*0.05</f>
        <v>#REF!</v>
      </c>
      <c r="AL67" s="489"/>
      <c r="AM67" s="489">
        <v>9.3000000000000007</v>
      </c>
      <c r="AN67" s="14" t="e">
        <f t="shared" si="5"/>
        <v>#REF!</v>
      </c>
      <c r="AO67" s="428">
        <v>0.35</v>
      </c>
      <c r="AP67" s="490" t="e">
        <f>ROUND(('Retail Pricing'!#REF!/(1-0.09))/0.05,0)*0.05</f>
        <v>#REF!</v>
      </c>
      <c r="AQ67" s="489">
        <v>9</v>
      </c>
      <c r="AR67" s="14" t="e">
        <f t="shared" si="6"/>
        <v>#REF!</v>
      </c>
      <c r="AS67" s="428">
        <v>0.33</v>
      </c>
      <c r="AT67" s="496">
        <v>10.45</v>
      </c>
      <c r="AU67" s="497" t="e">
        <f>AU66</f>
        <v>#REF!</v>
      </c>
      <c r="AV67" s="288"/>
      <c r="AW67" s="498" t="e">
        <f t="shared" si="109"/>
        <v>#REF!</v>
      </c>
      <c r="AX67" s="499"/>
      <c r="AY67" s="499"/>
      <c r="AZ67" s="333"/>
      <c r="BA67" s="491" t="e">
        <f t="shared" si="75"/>
        <v>#REF!</v>
      </c>
      <c r="BB67" s="492">
        <f t="shared" si="76"/>
        <v>12.45</v>
      </c>
      <c r="BC67" s="493" t="e">
        <f t="shared" si="77"/>
        <v>#REF!</v>
      </c>
      <c r="BD67" s="488">
        <f t="shared" si="78"/>
        <v>12.25</v>
      </c>
      <c r="BE67" s="494" t="e">
        <f t="shared" si="79"/>
        <v>#REF!</v>
      </c>
      <c r="BF67" s="495" t="e">
        <f t="shared" si="80"/>
        <v>#REF!</v>
      </c>
      <c r="BG67" s="490" t="e">
        <f t="shared" si="81"/>
        <v>#REF!</v>
      </c>
      <c r="BH67" s="496">
        <f t="shared" si="82"/>
        <v>10.45</v>
      </c>
      <c r="BI67" s="497" t="e">
        <f t="shared" si="83"/>
        <v>#REF!</v>
      </c>
      <c r="BJ67" s="385" t="e">
        <f t="shared" si="102"/>
        <v>#REF!</v>
      </c>
      <c r="BK67" s="385" t="e">
        <f t="shared" ref="BK67:BK90" si="110">IF(BC67*0.9&gt;BG67, " ", "No")</f>
        <v>#REF!</v>
      </c>
      <c r="BL67" s="243" t="e">
        <f>IF((BA67-'Retail Pricing'!#REF!)&gt;=0," ",1)</f>
        <v>#REF!</v>
      </c>
      <c r="BM67" s="243" t="e">
        <f>IF((BB67-'Retail Pricing'!#REF!)&gt;=0," ",1)</f>
        <v>#REF!</v>
      </c>
      <c r="BN67" s="243" t="e">
        <f>IF((BC67-'Retail Pricing'!#REF!)&gt;=0," ",1)</f>
        <v>#REF!</v>
      </c>
      <c r="BO67" s="243" t="e">
        <f>IF((BD67-'Retail Pricing'!#REF!)&gt;=0," ",1)</f>
        <v>#REF!</v>
      </c>
      <c r="BP67" s="243" t="e">
        <f>IF((BE67-'Retail Pricing'!#REF!)&gt;=0," ",1)</f>
        <v>#REF!</v>
      </c>
      <c r="BQ67" s="243" t="e">
        <f>IF((BF67-'Retail Pricing'!#REF!)&gt;=0," ",1)</f>
        <v>#REF!</v>
      </c>
      <c r="BR67" s="243" t="e">
        <f>IF((BG67-'Retail Pricing'!#REF!)&gt;=0," ",1)</f>
        <v>#REF!</v>
      </c>
      <c r="BS67" s="243" t="e">
        <f>IF((BH67-'Retail Pricing'!#REF!)&gt;=0," ",1)</f>
        <v>#REF!</v>
      </c>
      <c r="BT67" s="243" t="e">
        <f>IF((BI67-'Retail Pricing'!#REF!)&gt;=0," ",1)</f>
        <v>#REF!</v>
      </c>
      <c r="BU67" s="67"/>
      <c r="BV67" s="442" t="e">
        <f t="shared" ref="BV67:BV90" si="111">IF(W67&gt;0,$BV$9, " ")</f>
        <v>#REF!</v>
      </c>
      <c r="BW67" s="244" t="e">
        <f t="shared" ref="BW67:BW91" si="112">IF($BV67&gt;0,($BV67-W67)/$BV67*100," ")</f>
        <v>#REF!</v>
      </c>
      <c r="BX67" s="244" t="e">
        <f t="shared" ref="BX67:BX91" si="113">IF($BV67&gt;0,($BV67-AA67)/$BV67*100," ")</f>
        <v>#REF!</v>
      </c>
      <c r="BY67" s="244" t="e">
        <f t="shared" ref="BY67:BY91" si="114">IF($BV67&gt;0,($BV67-AB67)/$BV67*100," ")</f>
        <v>#REF!</v>
      </c>
      <c r="BZ67" s="244" t="e">
        <f t="shared" ref="BZ67:BZ91" si="115">IF($BV67&gt;0,($BV67-AF67)/$BV67*100," ")</f>
        <v>#REF!</v>
      </c>
      <c r="CA67" s="244" t="e">
        <f t="shared" ref="CA67:CA91" si="116">IF($BV67&gt;0,($BV67-AG67)/$BV67*100," ")</f>
        <v>#REF!</v>
      </c>
      <c r="CB67" s="244" t="e">
        <f t="shared" si="103"/>
        <v>#REF!</v>
      </c>
      <c r="CC67" s="244" t="e">
        <f t="shared" ref="CC67:CC91" si="117">IF($BV67&gt;0,($BV67-AK67)/$BV67*100," ")</f>
        <v>#REF!</v>
      </c>
      <c r="CD67" s="244" t="e">
        <f t="shared" ref="CD67:CD91" si="118">IF($BV67&gt;0,($BV67-AP67)/$BV67*100," ")</f>
        <v>#REF!</v>
      </c>
      <c r="CE67" s="244" t="e">
        <f t="shared" ref="CE67:CE91" si="119">IF($BV67&gt;0,($BV67-AT67)/$BV67*100," ")</f>
        <v>#REF!</v>
      </c>
      <c r="CF67" s="244" t="e">
        <f t="shared" ref="CF67:CF91" si="120">IF($BV67&gt;0,($BV67-(W67*2))/$BV67*100," ")</f>
        <v>#REF!</v>
      </c>
      <c r="CG67" s="244" t="e">
        <f t="shared" si="100"/>
        <v>#REF!</v>
      </c>
      <c r="CH67" s="244" t="e">
        <f t="shared" ref="CH67:CH88" si="121">IF($W67&gt;0,100," ")</f>
        <v>#REF!</v>
      </c>
      <c r="CI67" s="570"/>
      <c r="CJ67" s="578" t="e">
        <f t="shared" si="36"/>
        <v>#REF!</v>
      </c>
      <c r="CK67" s="578" t="e">
        <f t="shared" si="37"/>
        <v>#REF!</v>
      </c>
      <c r="CL67" s="578" t="e">
        <f t="shared" si="38"/>
        <v>#REF!</v>
      </c>
      <c r="CM67" s="578" t="e">
        <f t="shared" si="39"/>
        <v>#REF!</v>
      </c>
      <c r="CN67" s="578" t="e">
        <f t="shared" si="40"/>
        <v>#REF!</v>
      </c>
      <c r="CO67" s="578" t="e">
        <f t="shared" si="29"/>
        <v>#REF!</v>
      </c>
      <c r="CP67" s="578" t="e">
        <f t="shared" si="30"/>
        <v>#REF!</v>
      </c>
      <c r="CQ67" s="578" t="e">
        <f t="shared" si="31"/>
        <v>#REF!</v>
      </c>
      <c r="CR67" s="244"/>
      <c r="CS67" s="244"/>
      <c r="CT67" s="244"/>
      <c r="CU67" s="244"/>
      <c r="CV67" s="347"/>
      <c r="CW67" s="338" t="e">
        <f t="shared" si="104"/>
        <v>#REF!</v>
      </c>
      <c r="CX67" s="347"/>
      <c r="CY67" s="338" t="e">
        <f t="shared" si="105"/>
        <v>#REF!</v>
      </c>
      <c r="CZ67" s="347"/>
      <c r="DA67" s="338" t="e">
        <f t="shared" si="106"/>
        <v>#REF!</v>
      </c>
      <c r="DB67" s="347"/>
      <c r="DC67" s="338" t="e">
        <f t="shared" si="107"/>
        <v>#REF!</v>
      </c>
      <c r="DD67" s="347"/>
      <c r="DE67" s="338" t="e">
        <f t="shared" si="108"/>
        <v>#REF!</v>
      </c>
    </row>
    <row r="68" spans="1:109" x14ac:dyDescent="0.2">
      <c r="A68" s="328" t="s">
        <v>522</v>
      </c>
      <c r="B68" s="53" t="s">
        <v>78</v>
      </c>
      <c r="C68" s="454"/>
      <c r="D68" s="402" t="s">
        <v>130</v>
      </c>
      <c r="E68" s="326">
        <v>50</v>
      </c>
      <c r="F68" s="326" t="s">
        <v>339</v>
      </c>
      <c r="G68" s="713" t="e">
        <f>+'Retail Pricing'!#REF!</f>
        <v>#REF!</v>
      </c>
      <c r="H68" s="91"/>
      <c r="I68" s="89" t="e">
        <f>IF('Retail Pricing'!#REF!&gt;0,'Retail Pricing'!#REF!," ")</f>
        <v>#REF!</v>
      </c>
      <c r="J68" s="85" t="e">
        <f>'Retail Pricing'!#REF!</f>
        <v>#REF!</v>
      </c>
      <c r="K68" s="85" t="e">
        <f>'Retail Pricing'!#REF!</f>
        <v>#REF!</v>
      </c>
      <c r="L68" s="305" t="e">
        <f>IF('Retail Pricing'!#REF!&gt;0,'Retail Pricing'!#REF!," ")</f>
        <v>#REF!</v>
      </c>
      <c r="M68" s="226" t="e">
        <f t="shared" si="32"/>
        <v>#REF!</v>
      </c>
      <c r="N68" s="219" t="e">
        <f>'Retail Pricing'!#REF!</f>
        <v>#REF!</v>
      </c>
      <c r="O68" s="219" t="e">
        <f>'Retail Pricing'!#REF!</f>
        <v>#REF!</v>
      </c>
      <c r="P68" s="219"/>
      <c r="Q68" s="219" t="e">
        <f>'Retail Pricing'!#REF!</f>
        <v>#REF!</v>
      </c>
      <c r="R68" s="219" t="e">
        <f>IF('Retail Pricing'!#REF!&gt;0,'Retail Pricing'!#REF!," ")</f>
        <v>#REF!</v>
      </c>
      <c r="S68" s="219" t="e">
        <f>IF('Retail Pricing'!#REF!&gt;0,'Retail Pricing'!#REF!," ")</f>
        <v>#REF!</v>
      </c>
      <c r="T68" s="219">
        <v>1.7709699999999999</v>
      </c>
      <c r="U68" s="7" t="e">
        <f t="shared" si="101"/>
        <v>#REF!</v>
      </c>
      <c r="V68" s="7">
        <v>3.0000000000000001E-3</v>
      </c>
      <c r="W68" s="491" t="e">
        <f>ROUND(('Retail Pricing'!#REF!/(1-0.09))/0.05,0)*0.05</f>
        <v>#REF!</v>
      </c>
      <c r="X68" s="489">
        <v>7.7</v>
      </c>
      <c r="Y68" s="304" t="e">
        <f t="shared" si="2"/>
        <v>#REF!</v>
      </c>
      <c r="Z68" s="428">
        <v>0.71</v>
      </c>
      <c r="AA68" s="492">
        <v>8.4499999999999993</v>
      </c>
      <c r="AB68" s="493" t="e">
        <f>ROUND(('Retail Pricing'!#REF!/(1-0.09))/0.05,0)*0.05</f>
        <v>#REF!</v>
      </c>
      <c r="AC68" s="489">
        <v>7.55</v>
      </c>
      <c r="AD68" s="14" t="e">
        <f t="shared" si="3"/>
        <v>#REF!</v>
      </c>
      <c r="AE68" s="428">
        <v>0.71</v>
      </c>
      <c r="AF68" s="488">
        <v>8.3000000000000007</v>
      </c>
      <c r="AG68" s="494" t="e">
        <f>ROUND(('Retail Pricing'!#REF!/(1-0.09))/0.05,0)*0.05</f>
        <v>#REF!</v>
      </c>
      <c r="AH68" s="489">
        <v>5.75</v>
      </c>
      <c r="AI68" s="14" t="e">
        <f t="shared" si="4"/>
        <v>#REF!</v>
      </c>
      <c r="AJ68" s="428">
        <v>0.61</v>
      </c>
      <c r="AK68" s="495" t="e">
        <f>ROUND(('Retail Pricing'!#REF!/(1-0.09))/0.05,0)*0.05</f>
        <v>#REF!</v>
      </c>
      <c r="AL68" s="489"/>
      <c r="AM68" s="489">
        <v>5.0999999999999996</v>
      </c>
      <c r="AN68" s="14" t="e">
        <f t="shared" si="5"/>
        <v>#REF!</v>
      </c>
      <c r="AO68" s="428">
        <v>0.56999999999999995</v>
      </c>
      <c r="AP68" s="490" t="e">
        <f>ROUND(('Retail Pricing'!#REF!/(1-0.09))/0.05,0)*0.05</f>
        <v>#REF!</v>
      </c>
      <c r="AQ68" s="489">
        <v>5</v>
      </c>
      <c r="AR68" s="14" t="e">
        <f t="shared" si="6"/>
        <v>#REF!</v>
      </c>
      <c r="AS68" s="428">
        <v>0.56000000000000005</v>
      </c>
      <c r="AT68" s="496">
        <v>5.75</v>
      </c>
      <c r="AU68" s="497" t="e">
        <f>IF(BA68&gt;0,ROUNDUP((BA68*2),0.05)-0.01," ")</f>
        <v>#REF!</v>
      </c>
      <c r="AV68" s="288"/>
      <c r="AW68" s="498" t="e">
        <f t="shared" si="109"/>
        <v>#REF!</v>
      </c>
      <c r="AX68" s="499"/>
      <c r="AY68" s="499"/>
      <c r="AZ68" s="333"/>
      <c r="BA68" s="491" t="e">
        <f t="shared" si="75"/>
        <v>#REF!</v>
      </c>
      <c r="BB68" s="492">
        <f t="shared" si="76"/>
        <v>8.4499999999999993</v>
      </c>
      <c r="BC68" s="493" t="e">
        <f t="shared" si="77"/>
        <v>#REF!</v>
      </c>
      <c r="BD68" s="488">
        <f t="shared" si="78"/>
        <v>8.3000000000000007</v>
      </c>
      <c r="BE68" s="494" t="e">
        <f t="shared" si="79"/>
        <v>#REF!</v>
      </c>
      <c r="BF68" s="495" t="e">
        <f t="shared" si="80"/>
        <v>#REF!</v>
      </c>
      <c r="BG68" s="490" t="e">
        <f t="shared" si="81"/>
        <v>#REF!</v>
      </c>
      <c r="BH68" s="496">
        <f t="shared" si="82"/>
        <v>5.75</v>
      </c>
      <c r="BI68" s="497" t="e">
        <f t="shared" si="83"/>
        <v>#REF!</v>
      </c>
      <c r="BJ68" s="385" t="e">
        <f t="shared" si="102"/>
        <v>#REF!</v>
      </c>
      <c r="BK68" s="385" t="e">
        <f t="shared" si="110"/>
        <v>#REF!</v>
      </c>
      <c r="BL68" s="243" t="e">
        <f>IF((BA68-'Retail Pricing'!#REF!)&gt;=0," ",1)</f>
        <v>#REF!</v>
      </c>
      <c r="BM68" s="243" t="e">
        <f>IF((BB68-'Retail Pricing'!#REF!)&gt;=0," ",1)</f>
        <v>#REF!</v>
      </c>
      <c r="BN68" s="243" t="e">
        <f>IF((BC68-'Retail Pricing'!#REF!)&gt;=0," ",1)</f>
        <v>#REF!</v>
      </c>
      <c r="BO68" s="243" t="e">
        <f>IF((BD68-'Retail Pricing'!#REF!)&gt;=0," ",1)</f>
        <v>#REF!</v>
      </c>
      <c r="BP68" s="243" t="e">
        <f>IF((BE68-'Retail Pricing'!#REF!)&gt;=0," ",1)</f>
        <v>#REF!</v>
      </c>
      <c r="BQ68" s="243" t="e">
        <f>IF((BF68-'Retail Pricing'!#REF!)&gt;=0," ",1)</f>
        <v>#REF!</v>
      </c>
      <c r="BR68" s="243" t="e">
        <f>IF((BG68-'Retail Pricing'!#REF!)&gt;=0," ",1)</f>
        <v>#REF!</v>
      </c>
      <c r="BS68" s="243" t="e">
        <f>IF((BH68-'Retail Pricing'!#REF!)&gt;=0," ",1)</f>
        <v>#REF!</v>
      </c>
      <c r="BT68" s="243" t="e">
        <f>IF((BI68-'Retail Pricing'!#REF!)&gt;=0," ",1)</f>
        <v>#REF!</v>
      </c>
      <c r="BV68" s="442" t="e">
        <f t="shared" si="111"/>
        <v>#REF!</v>
      </c>
      <c r="BW68" s="244" t="e">
        <f t="shared" si="112"/>
        <v>#REF!</v>
      </c>
      <c r="BX68" s="244" t="e">
        <f t="shared" si="113"/>
        <v>#REF!</v>
      </c>
      <c r="BY68" s="244" t="e">
        <f t="shared" si="114"/>
        <v>#REF!</v>
      </c>
      <c r="BZ68" s="244" t="e">
        <f t="shared" si="115"/>
        <v>#REF!</v>
      </c>
      <c r="CA68" s="244" t="e">
        <f t="shared" si="116"/>
        <v>#REF!</v>
      </c>
      <c r="CB68" s="244" t="e">
        <f t="shared" si="103"/>
        <v>#REF!</v>
      </c>
      <c r="CC68" s="244" t="e">
        <f t="shared" si="117"/>
        <v>#REF!</v>
      </c>
      <c r="CD68" s="244" t="e">
        <f t="shared" si="118"/>
        <v>#REF!</v>
      </c>
      <c r="CE68" s="244" t="e">
        <f t="shared" si="119"/>
        <v>#REF!</v>
      </c>
      <c r="CF68" s="244" t="e">
        <f t="shared" si="120"/>
        <v>#REF!</v>
      </c>
      <c r="CG68" s="244" t="e">
        <f t="shared" si="100"/>
        <v>#REF!</v>
      </c>
      <c r="CH68" s="244" t="e">
        <f t="shared" si="121"/>
        <v>#REF!</v>
      </c>
      <c r="CI68" s="570"/>
      <c r="CJ68" s="578" t="e">
        <f t="shared" si="36"/>
        <v>#REF!</v>
      </c>
      <c r="CK68" s="578" t="e">
        <f t="shared" si="37"/>
        <v>#REF!</v>
      </c>
      <c r="CL68" s="578" t="e">
        <f t="shared" si="38"/>
        <v>#REF!</v>
      </c>
      <c r="CM68" s="578" t="e">
        <f t="shared" si="39"/>
        <v>#REF!</v>
      </c>
      <c r="CN68" s="578" t="e">
        <f t="shared" si="40"/>
        <v>#REF!</v>
      </c>
      <c r="CO68" s="578" t="e">
        <f t="shared" si="29"/>
        <v>#REF!</v>
      </c>
      <c r="CP68" s="578" t="e">
        <f t="shared" si="30"/>
        <v>#REF!</v>
      </c>
      <c r="CQ68" s="578" t="e">
        <f t="shared" si="31"/>
        <v>#REF!</v>
      </c>
      <c r="CR68" s="244"/>
      <c r="CS68" s="244"/>
      <c r="CT68" s="244"/>
      <c r="CU68" s="244"/>
      <c r="CV68" s="347"/>
      <c r="CW68" s="338" t="e">
        <f t="shared" si="104"/>
        <v>#REF!</v>
      </c>
      <c r="CX68" s="347"/>
      <c r="CY68" s="338" t="e">
        <f t="shared" si="105"/>
        <v>#REF!</v>
      </c>
      <c r="CZ68" s="347"/>
      <c r="DA68" s="338" t="e">
        <f t="shared" si="106"/>
        <v>#REF!</v>
      </c>
      <c r="DB68" s="347"/>
      <c r="DC68" s="338" t="e">
        <f t="shared" si="107"/>
        <v>#REF!</v>
      </c>
      <c r="DD68" s="347"/>
      <c r="DE68" s="338" t="e">
        <f t="shared" si="108"/>
        <v>#REF!</v>
      </c>
    </row>
    <row r="69" spans="1:109" s="19" customFormat="1" x14ac:dyDescent="0.2">
      <c r="A69" s="328" t="s">
        <v>522</v>
      </c>
      <c r="B69" s="53" t="s">
        <v>1206</v>
      </c>
      <c r="C69" s="454"/>
      <c r="D69" s="402" t="s">
        <v>130</v>
      </c>
      <c r="E69" s="326">
        <v>50</v>
      </c>
      <c r="F69" s="326" t="s">
        <v>677</v>
      </c>
      <c r="G69" s="713" t="e">
        <f>+'Retail Pricing'!#REF!</f>
        <v>#REF!</v>
      </c>
      <c r="H69" s="40"/>
      <c r="I69" s="89" t="e">
        <f>IF('Retail Pricing'!#REF!&gt;0,'Retail Pricing'!#REF!," ")</f>
        <v>#REF!</v>
      </c>
      <c r="J69" s="85" t="e">
        <f>'Retail Pricing'!#REF!</f>
        <v>#REF!</v>
      </c>
      <c r="K69" s="85" t="e">
        <f>'Retail Pricing'!#REF!</f>
        <v>#REF!</v>
      </c>
      <c r="L69" s="305" t="e">
        <f>IF('Retail Pricing'!#REF!&gt;0,'Retail Pricing'!#REF!," ")</f>
        <v>#REF!</v>
      </c>
      <c r="M69" s="226" t="e">
        <f t="shared" si="32"/>
        <v>#REF!</v>
      </c>
      <c r="N69" s="219" t="e">
        <f>IF('Retail Pricing'!#REF!&gt;0,'Retail Pricing'!#REF!," ")</f>
        <v>#REF!</v>
      </c>
      <c r="O69" s="219" t="e">
        <f>IF('Retail Pricing'!#REF!&gt;0,'Retail Pricing'!#REF!," ")</f>
        <v>#REF!</v>
      </c>
      <c r="P69" s="219"/>
      <c r="Q69" s="219" t="e">
        <f>IF('Retail Pricing'!#REF!&gt;0,'Retail Pricing'!#REF!," ")</f>
        <v>#REF!</v>
      </c>
      <c r="R69" s="219" t="e">
        <f>IF('Retail Pricing'!#REF!&gt;0,'Retail Pricing'!#REF!," ")</f>
        <v>#REF!</v>
      </c>
      <c r="S69" s="219" t="e">
        <f>IF('Retail Pricing'!#REF!&gt;0,'Retail Pricing'!#REF!," ")</f>
        <v>#REF!</v>
      </c>
      <c r="T69" s="219">
        <v>2.84537</v>
      </c>
      <c r="U69" s="7" t="e">
        <f t="shared" si="101"/>
        <v>#REF!</v>
      </c>
      <c r="V69" s="7">
        <v>1E-3</v>
      </c>
      <c r="W69" s="491" t="e">
        <f>ROUND(('Retail Pricing'!#REF!/(1-0.09))/0.05,0)*0.05</f>
        <v>#REF!</v>
      </c>
      <c r="X69" s="489">
        <v>11</v>
      </c>
      <c r="Y69" s="304" t="e">
        <f t="shared" si="2"/>
        <v>#REF!</v>
      </c>
      <c r="Z69" s="428">
        <v>0.68</v>
      </c>
      <c r="AA69" s="492">
        <v>12.1</v>
      </c>
      <c r="AB69" s="493" t="e">
        <f>ROUND(('Retail Pricing'!#REF!/(1-0.09))/0.05,0)*0.05</f>
        <v>#REF!</v>
      </c>
      <c r="AC69" s="489">
        <v>10.75</v>
      </c>
      <c r="AD69" s="14" t="e">
        <f t="shared" si="3"/>
        <v>#REF!</v>
      </c>
      <c r="AE69" s="428">
        <v>0.67</v>
      </c>
      <c r="AF69" s="488">
        <v>11.85</v>
      </c>
      <c r="AG69" s="494" t="e">
        <f>ROUND(('Retail Pricing'!#REF!/(1-0.09))/0.05,0)*0.05</f>
        <v>#REF!</v>
      </c>
      <c r="AH69" s="489">
        <v>8.5</v>
      </c>
      <c r="AI69" s="14" t="e">
        <f t="shared" si="4"/>
        <v>#REF!</v>
      </c>
      <c r="AJ69" s="428">
        <v>0.57999999999999996</v>
      </c>
      <c r="AK69" s="495" t="e">
        <f>ROUND(('Retail Pricing'!#REF!/(1-0.09))/0.05,0)*0.05</f>
        <v>#REF!</v>
      </c>
      <c r="AL69" s="489"/>
      <c r="AM69" s="489">
        <v>7.6</v>
      </c>
      <c r="AN69" s="14" t="e">
        <f t="shared" si="5"/>
        <v>#REF!</v>
      </c>
      <c r="AO69" s="428">
        <v>0.53</v>
      </c>
      <c r="AP69" s="490" t="e">
        <f>ROUND(('Retail Pricing'!#REF!/(1-0.09))/0.05,0)*0.05</f>
        <v>#REF!</v>
      </c>
      <c r="AQ69" s="489">
        <v>7.35</v>
      </c>
      <c r="AR69" s="14" t="e">
        <f t="shared" si="6"/>
        <v>#REF!</v>
      </c>
      <c r="AS69" s="428">
        <v>0.52</v>
      </c>
      <c r="AT69" s="496">
        <v>8.4499999999999993</v>
      </c>
      <c r="AU69" s="497" t="e">
        <f>IF(BA69&gt;0,ROUNDUP((BA69*2),0.05)-0.01," ")</f>
        <v>#REF!</v>
      </c>
      <c r="AV69" s="288"/>
      <c r="AW69" s="498" t="e">
        <f t="shared" si="109"/>
        <v>#REF!</v>
      </c>
      <c r="AX69" s="499" t="s">
        <v>106</v>
      </c>
      <c r="AY69" s="499" t="s">
        <v>106</v>
      </c>
      <c r="AZ69" s="333"/>
      <c r="BA69" s="491" t="e">
        <f t="shared" si="75"/>
        <v>#REF!</v>
      </c>
      <c r="BB69" s="492">
        <f t="shared" si="76"/>
        <v>12.1</v>
      </c>
      <c r="BC69" s="493" t="e">
        <f t="shared" si="77"/>
        <v>#REF!</v>
      </c>
      <c r="BD69" s="488">
        <f t="shared" si="78"/>
        <v>11.85</v>
      </c>
      <c r="BE69" s="494" t="e">
        <f t="shared" si="79"/>
        <v>#REF!</v>
      </c>
      <c r="BF69" s="495" t="e">
        <f t="shared" si="80"/>
        <v>#REF!</v>
      </c>
      <c r="BG69" s="490" t="e">
        <f t="shared" si="81"/>
        <v>#REF!</v>
      </c>
      <c r="BH69" s="496">
        <f t="shared" si="82"/>
        <v>8.4499999999999993</v>
      </c>
      <c r="BI69" s="497" t="e">
        <f t="shared" si="83"/>
        <v>#REF!</v>
      </c>
      <c r="BJ69" s="385" t="e">
        <f t="shared" si="102"/>
        <v>#REF!</v>
      </c>
      <c r="BK69" s="385" t="e">
        <f t="shared" si="110"/>
        <v>#REF!</v>
      </c>
      <c r="BL69" s="243" t="e">
        <f>IF((BA69-'Retail Pricing'!#REF!)&gt;=0," ",1)</f>
        <v>#REF!</v>
      </c>
      <c r="BM69" s="243" t="e">
        <f>IF((BB69-'Retail Pricing'!#REF!)&gt;=0," ",1)</f>
        <v>#REF!</v>
      </c>
      <c r="BN69" s="243" t="e">
        <f>IF((BC69-'Retail Pricing'!#REF!)&gt;=0," ",1)</f>
        <v>#REF!</v>
      </c>
      <c r="BO69" s="243" t="e">
        <f>IF((BD69-'Retail Pricing'!#REF!)&gt;=0," ",1)</f>
        <v>#REF!</v>
      </c>
      <c r="BP69" s="243" t="e">
        <f>IF((BE69-'Retail Pricing'!#REF!)&gt;=0," ",1)</f>
        <v>#REF!</v>
      </c>
      <c r="BQ69" s="243" t="e">
        <f>IF((BF69-'Retail Pricing'!#REF!)&gt;=0," ",1)</f>
        <v>#REF!</v>
      </c>
      <c r="BR69" s="243" t="e">
        <f>IF((BG69-'Retail Pricing'!#REF!)&gt;=0," ",1)</f>
        <v>#REF!</v>
      </c>
      <c r="BS69" s="243" t="e">
        <f>IF((BH69-'Retail Pricing'!#REF!)&gt;=0," ",1)</f>
        <v>#REF!</v>
      </c>
      <c r="BT69" s="243" t="e">
        <f>IF((BI69-'Retail Pricing'!#REF!)&gt;=0," ",1)</f>
        <v>#REF!</v>
      </c>
      <c r="BU69" s="67"/>
      <c r="BV69" s="442" t="e">
        <f t="shared" si="111"/>
        <v>#REF!</v>
      </c>
      <c r="BW69" s="244" t="e">
        <f t="shared" si="112"/>
        <v>#REF!</v>
      </c>
      <c r="BX69" s="244" t="e">
        <f t="shared" si="113"/>
        <v>#REF!</v>
      </c>
      <c r="BY69" s="244" t="e">
        <f t="shared" si="114"/>
        <v>#REF!</v>
      </c>
      <c r="BZ69" s="244" t="e">
        <f t="shared" si="115"/>
        <v>#REF!</v>
      </c>
      <c r="CA69" s="244" t="e">
        <f t="shared" si="116"/>
        <v>#REF!</v>
      </c>
      <c r="CB69" s="244" t="e">
        <f t="shared" si="103"/>
        <v>#REF!</v>
      </c>
      <c r="CC69" s="244" t="e">
        <f t="shared" si="117"/>
        <v>#REF!</v>
      </c>
      <c r="CD69" s="244" t="e">
        <f t="shared" si="118"/>
        <v>#REF!</v>
      </c>
      <c r="CE69" s="244" t="e">
        <f t="shared" si="119"/>
        <v>#REF!</v>
      </c>
      <c r="CF69" s="244" t="e">
        <f t="shared" si="120"/>
        <v>#REF!</v>
      </c>
      <c r="CG69" s="244" t="e">
        <f t="shared" si="100"/>
        <v>#REF!</v>
      </c>
      <c r="CH69" s="244" t="e">
        <f t="shared" si="121"/>
        <v>#REF!</v>
      </c>
      <c r="CI69" s="570"/>
      <c r="CJ69" s="578" t="e">
        <f t="shared" si="36"/>
        <v>#REF!</v>
      </c>
      <c r="CK69" s="578" t="e">
        <f t="shared" si="37"/>
        <v>#REF!</v>
      </c>
      <c r="CL69" s="578" t="e">
        <f t="shared" si="38"/>
        <v>#REF!</v>
      </c>
      <c r="CM69" s="578" t="e">
        <f t="shared" si="39"/>
        <v>#REF!</v>
      </c>
      <c r="CN69" s="578" t="e">
        <f t="shared" si="40"/>
        <v>#REF!</v>
      </c>
      <c r="CO69" s="578" t="e">
        <f t="shared" si="29"/>
        <v>#REF!</v>
      </c>
      <c r="CP69" s="578" t="e">
        <f t="shared" si="30"/>
        <v>#REF!</v>
      </c>
      <c r="CQ69" s="578" t="e">
        <f t="shared" si="31"/>
        <v>#REF!</v>
      </c>
      <c r="CR69" s="244"/>
      <c r="CS69" s="244"/>
      <c r="CT69" s="244"/>
      <c r="CU69" s="244"/>
      <c r="CV69" s="347"/>
      <c r="CW69" s="338" t="e">
        <f t="shared" si="104"/>
        <v>#REF!</v>
      </c>
      <c r="CX69" s="347"/>
      <c r="CY69" s="338" t="e">
        <f t="shared" si="105"/>
        <v>#REF!</v>
      </c>
      <c r="CZ69" s="347"/>
      <c r="DA69" s="338" t="e">
        <f t="shared" si="106"/>
        <v>#REF!</v>
      </c>
      <c r="DB69" s="347"/>
      <c r="DC69" s="338" t="e">
        <f t="shared" si="107"/>
        <v>#REF!</v>
      </c>
      <c r="DD69" s="347"/>
      <c r="DE69" s="338" t="e">
        <f t="shared" si="108"/>
        <v>#REF!</v>
      </c>
    </row>
    <row r="70" spans="1:109" x14ac:dyDescent="0.2">
      <c r="A70" s="328" t="s">
        <v>522</v>
      </c>
      <c r="B70" s="17" t="s">
        <v>30</v>
      </c>
      <c r="C70" s="454"/>
      <c r="D70" s="402" t="s">
        <v>130</v>
      </c>
      <c r="E70" s="326">
        <v>150</v>
      </c>
      <c r="F70" s="356" t="s">
        <v>340</v>
      </c>
      <c r="G70" s="713" t="e">
        <f>+'Retail Pricing'!#REF!</f>
        <v>#REF!</v>
      </c>
      <c r="I70" s="89" t="e">
        <f>IF('Retail Pricing'!#REF!&gt;0,'Retail Pricing'!#REF!," ")</f>
        <v>#REF!</v>
      </c>
      <c r="J70" s="85" t="e">
        <f>'Retail Pricing'!#REF!</f>
        <v>#REF!</v>
      </c>
      <c r="K70" s="85" t="e">
        <f>'Retail Pricing'!#REF!</f>
        <v>#REF!</v>
      </c>
      <c r="L70" s="305" t="e">
        <f>IF('Retail Pricing'!#REF!&gt;0,'Retail Pricing'!#REF!," ")</f>
        <v>#REF!</v>
      </c>
      <c r="M70" s="226" t="e">
        <f t="shared" si="32"/>
        <v>#REF!</v>
      </c>
      <c r="N70" s="219" t="e">
        <f>'Retail Pricing'!#REF!</f>
        <v>#REF!</v>
      </c>
      <c r="O70" s="219" t="e">
        <f>'Retail Pricing'!#REF!</f>
        <v>#REF!</v>
      </c>
      <c r="P70" s="219"/>
      <c r="Q70" s="219" t="e">
        <f>'Retail Pricing'!#REF!</f>
        <v>#REF!</v>
      </c>
      <c r="R70" s="219" t="e">
        <f>IF('Retail Pricing'!#REF!&gt;0,'Retail Pricing'!#REF!," ")</f>
        <v>#REF!</v>
      </c>
      <c r="S70" s="219" t="e">
        <f>IF('Retail Pricing'!#REF!&gt;0,'Retail Pricing'!#REF!," ")</f>
        <v>#REF!</v>
      </c>
      <c r="T70" s="219">
        <v>0.45430999999999999</v>
      </c>
      <c r="U70" s="7" t="e">
        <f t="shared" si="101"/>
        <v>#REF!</v>
      </c>
      <c r="V70" s="7">
        <v>2.4E-2</v>
      </c>
      <c r="W70" s="491" t="e">
        <f>ROUND(('Retail Pricing'!#REF!/(1-0.09))/0.05,0)*0.05</f>
        <v>#REF!</v>
      </c>
      <c r="X70" s="489">
        <v>2.2999999999999998</v>
      </c>
      <c r="Y70" s="304" t="e">
        <f t="shared" si="2"/>
        <v>#REF!</v>
      </c>
      <c r="Z70" s="428">
        <v>0.76</v>
      </c>
      <c r="AA70" s="492">
        <v>2.65</v>
      </c>
      <c r="AB70" s="493" t="e">
        <f>ROUND(('Retail Pricing'!#REF!/(1-0.09))/0.05,0)*0.05</f>
        <v>#REF!</v>
      </c>
      <c r="AC70" s="489">
        <v>2.15</v>
      </c>
      <c r="AD70" s="14" t="e">
        <f t="shared" si="3"/>
        <v>#REF!</v>
      </c>
      <c r="AE70" s="428">
        <v>0.74</v>
      </c>
      <c r="AF70" s="488">
        <v>2.5</v>
      </c>
      <c r="AG70" s="494" t="e">
        <f>ROUND(('Retail Pricing'!#REF!/(1-0.09))/0.05,0)*0.05</f>
        <v>#REF!</v>
      </c>
      <c r="AH70" s="489">
        <v>1.7</v>
      </c>
      <c r="AI70" s="14" t="e">
        <f t="shared" si="4"/>
        <v>#REF!</v>
      </c>
      <c r="AJ70" s="428">
        <v>0.68</v>
      </c>
      <c r="AK70" s="495" t="e">
        <f>ROUND(('Retail Pricing'!#REF!/(1-0.09))/0.05,0)*0.05</f>
        <v>#REF!</v>
      </c>
      <c r="AL70" s="489"/>
      <c r="AM70" s="489">
        <v>1.5</v>
      </c>
      <c r="AN70" s="14" t="e">
        <f t="shared" si="5"/>
        <v>#REF!</v>
      </c>
      <c r="AO70" s="428">
        <v>0.65</v>
      </c>
      <c r="AP70" s="490" t="e">
        <f>ROUND(('Retail Pricing'!#REF!/(1-0.09))/0.05,0)*0.05</f>
        <v>#REF!</v>
      </c>
      <c r="AQ70" s="489">
        <v>1.5</v>
      </c>
      <c r="AR70" s="14" t="e">
        <f t="shared" si="6"/>
        <v>#REF!</v>
      </c>
      <c r="AS70" s="428">
        <v>0.64</v>
      </c>
      <c r="AT70" s="496">
        <v>1.85</v>
      </c>
      <c r="AU70" s="497" t="e">
        <f>IF(BA70&gt;0,ROUNDUP((BA70*2),0.05)-0.01," ")</f>
        <v>#REF!</v>
      </c>
      <c r="AV70" s="288"/>
      <c r="AW70" s="498" t="e">
        <f t="shared" si="109"/>
        <v>#REF!</v>
      </c>
      <c r="AX70" s="499"/>
      <c r="AY70" s="499"/>
      <c r="AZ70" s="333"/>
      <c r="BA70" s="491" t="e">
        <f t="shared" si="75"/>
        <v>#REF!</v>
      </c>
      <c r="BB70" s="492">
        <f t="shared" si="76"/>
        <v>2.65</v>
      </c>
      <c r="BC70" s="493" t="e">
        <f t="shared" si="77"/>
        <v>#REF!</v>
      </c>
      <c r="BD70" s="488">
        <f t="shared" si="78"/>
        <v>2.5</v>
      </c>
      <c r="BE70" s="494" t="e">
        <f t="shared" si="79"/>
        <v>#REF!</v>
      </c>
      <c r="BF70" s="495" t="e">
        <f t="shared" si="80"/>
        <v>#REF!</v>
      </c>
      <c r="BG70" s="490" t="e">
        <f t="shared" si="81"/>
        <v>#REF!</v>
      </c>
      <c r="BH70" s="496">
        <f t="shared" si="82"/>
        <v>1.85</v>
      </c>
      <c r="BI70" s="497" t="e">
        <f t="shared" si="83"/>
        <v>#REF!</v>
      </c>
      <c r="BJ70" s="385" t="e">
        <f t="shared" si="102"/>
        <v>#REF!</v>
      </c>
      <c r="BK70" s="385" t="e">
        <f t="shared" si="110"/>
        <v>#REF!</v>
      </c>
      <c r="BL70" s="243" t="e">
        <f>IF((BA70-'Retail Pricing'!#REF!)&gt;=0," ",1)</f>
        <v>#REF!</v>
      </c>
      <c r="BM70" s="243" t="e">
        <f>IF((BB70-'Retail Pricing'!#REF!)&gt;=0," ",1)</f>
        <v>#REF!</v>
      </c>
      <c r="BN70" s="243" t="e">
        <f>IF((BC70-'Retail Pricing'!#REF!)&gt;=0," ",1)</f>
        <v>#REF!</v>
      </c>
      <c r="BO70" s="243">
        <f>IF((BD70-'Retail Pricing'!F12)&gt;=0," ",1)</f>
        <v>1</v>
      </c>
      <c r="BP70" s="243" t="e">
        <f>IF((BE70-'Retail Pricing'!#REF!)&gt;=0," ",1)</f>
        <v>#REF!</v>
      </c>
      <c r="BQ70" s="243" t="e">
        <f>IF((BF70-'Retail Pricing'!#REF!)&gt;=0," ",1)</f>
        <v>#REF!</v>
      </c>
      <c r="BR70" s="243" t="e">
        <f>IF((BG70-'Retail Pricing'!#REF!)&gt;=0," ",1)</f>
        <v>#REF!</v>
      </c>
      <c r="BS70" s="243" t="e">
        <f>IF((BH70-'Retail Pricing'!#REF!)&gt;=0," ",1)</f>
        <v>#REF!</v>
      </c>
      <c r="BT70" s="243" t="e">
        <f>IF((BI70-'Retail Pricing'!#REF!)&gt;=0," ",1)</f>
        <v>#REF!</v>
      </c>
      <c r="BV70" s="442" t="e">
        <f t="shared" si="111"/>
        <v>#REF!</v>
      </c>
      <c r="BW70" s="244" t="e">
        <f t="shared" si="112"/>
        <v>#REF!</v>
      </c>
      <c r="BX70" s="244" t="e">
        <f t="shared" si="113"/>
        <v>#REF!</v>
      </c>
      <c r="BY70" s="244" t="e">
        <f t="shared" si="114"/>
        <v>#REF!</v>
      </c>
      <c r="BZ70" s="244" t="e">
        <f t="shared" si="115"/>
        <v>#REF!</v>
      </c>
      <c r="CA70" s="244" t="e">
        <f t="shared" si="116"/>
        <v>#REF!</v>
      </c>
      <c r="CB70" s="244" t="e">
        <f t="shared" si="103"/>
        <v>#REF!</v>
      </c>
      <c r="CC70" s="244" t="e">
        <f t="shared" si="117"/>
        <v>#REF!</v>
      </c>
      <c r="CD70" s="244" t="e">
        <f t="shared" si="118"/>
        <v>#REF!</v>
      </c>
      <c r="CE70" s="244" t="e">
        <f t="shared" si="119"/>
        <v>#REF!</v>
      </c>
      <c r="CF70" s="244" t="e">
        <f t="shared" si="120"/>
        <v>#REF!</v>
      </c>
      <c r="CG70" s="244" t="e">
        <f t="shared" si="100"/>
        <v>#REF!</v>
      </c>
      <c r="CH70" s="244" t="e">
        <f t="shared" si="121"/>
        <v>#REF!</v>
      </c>
      <c r="CI70" s="570"/>
      <c r="CJ70" s="578" t="e">
        <f t="shared" si="36"/>
        <v>#REF!</v>
      </c>
      <c r="CK70" s="578" t="e">
        <f t="shared" si="37"/>
        <v>#REF!</v>
      </c>
      <c r="CL70" s="578" t="e">
        <f t="shared" si="38"/>
        <v>#REF!</v>
      </c>
      <c r="CM70" s="578" t="e">
        <f t="shared" si="39"/>
        <v>#REF!</v>
      </c>
      <c r="CN70" s="578" t="e">
        <f t="shared" si="40"/>
        <v>#REF!</v>
      </c>
      <c r="CO70" s="578" t="e">
        <f t="shared" si="29"/>
        <v>#REF!</v>
      </c>
      <c r="CP70" s="578" t="e">
        <f t="shared" si="30"/>
        <v>#REF!</v>
      </c>
      <c r="CQ70" s="578" t="e">
        <f t="shared" si="31"/>
        <v>#REF!</v>
      </c>
      <c r="CR70" s="244"/>
      <c r="CS70" s="244"/>
      <c r="CT70" s="244"/>
      <c r="CU70" s="244"/>
      <c r="CV70" s="347"/>
      <c r="CW70" s="338" t="e">
        <f t="shared" si="104"/>
        <v>#REF!</v>
      </c>
      <c r="CX70" s="347"/>
      <c r="CY70" s="338" t="e">
        <f t="shared" si="105"/>
        <v>#REF!</v>
      </c>
      <c r="CZ70" s="347"/>
      <c r="DA70" s="338" t="e">
        <f t="shared" si="106"/>
        <v>#REF!</v>
      </c>
      <c r="DB70" s="347"/>
      <c r="DC70" s="338" t="e">
        <f t="shared" si="107"/>
        <v>#REF!</v>
      </c>
      <c r="DD70" s="347"/>
      <c r="DE70" s="338" t="e">
        <f t="shared" si="108"/>
        <v>#REF!</v>
      </c>
    </row>
    <row r="71" spans="1:109" s="19" customFormat="1" x14ac:dyDescent="0.2">
      <c r="A71" s="328" t="s">
        <v>522</v>
      </c>
      <c r="B71" s="17" t="s">
        <v>850</v>
      </c>
      <c r="C71" s="454"/>
      <c r="D71" s="402" t="s">
        <v>130</v>
      </c>
      <c r="E71" s="326">
        <v>150</v>
      </c>
      <c r="F71" s="553" t="s">
        <v>802</v>
      </c>
      <c r="G71" s="713" t="e">
        <f>+'Retail Pricing'!#REF!</f>
        <v>#REF!</v>
      </c>
      <c r="H71" s="356" t="s">
        <v>1027</v>
      </c>
      <c r="I71" s="89" t="e">
        <f>IF('Retail Pricing'!#REF!&gt;0,'Retail Pricing'!#REF!," ")</f>
        <v>#REF!</v>
      </c>
      <c r="J71" s="85" t="e">
        <f>'Retail Pricing'!#REF!</f>
        <v>#REF!</v>
      </c>
      <c r="K71" s="85" t="e">
        <f>'Retail Pricing'!#REF!</f>
        <v>#REF!</v>
      </c>
      <c r="L71" s="305" t="e">
        <f>IF('Retail Pricing'!#REF!&gt;0,'Retail Pricing'!#REF!," ")</f>
        <v>#REF!</v>
      </c>
      <c r="M71" s="226" t="e">
        <f t="shared" si="32"/>
        <v>#REF!</v>
      </c>
      <c r="N71" s="219" t="e">
        <f>IF('Retail Pricing'!#REF!&gt;0,'Retail Pricing'!#REF!," ")</f>
        <v>#REF!</v>
      </c>
      <c r="O71" s="219" t="e">
        <f>IF('Retail Pricing'!#REF!&gt;0,'Retail Pricing'!#REF!," ")</f>
        <v>#REF!</v>
      </c>
      <c r="P71" s="219"/>
      <c r="Q71" s="219" t="e">
        <f>IF('Retail Pricing'!#REF!&gt;0,'Retail Pricing'!#REF!," ")</f>
        <v>#REF!</v>
      </c>
      <c r="R71" s="219" t="e">
        <f>IF('Retail Pricing'!#REF!&gt;0,'Retail Pricing'!#REF!," ")</f>
        <v>#REF!</v>
      </c>
      <c r="S71" s="219" t="e">
        <f>IF('Retail Pricing'!#REF!&gt;0,'Retail Pricing'!#REF!," ")</f>
        <v>#REF!</v>
      </c>
      <c r="T71" s="219">
        <v>0.37502000000000002</v>
      </c>
      <c r="U71" s="7" t="e">
        <f t="shared" si="101"/>
        <v>#REF!</v>
      </c>
      <c r="V71" s="7">
        <v>3.3000000000000002E-2</v>
      </c>
      <c r="W71" s="491" t="e">
        <f>ROUND(('Retail Pricing'!#REF!/(1-0.09))/0.05,0)*0.05</f>
        <v>#REF!</v>
      </c>
      <c r="X71" s="489">
        <v>3.3</v>
      </c>
      <c r="Y71" s="304" t="e">
        <f t="shared" si="2"/>
        <v>#REF!</v>
      </c>
      <c r="Z71" s="428">
        <v>0.86</v>
      </c>
      <c r="AA71" s="492">
        <v>3.75</v>
      </c>
      <c r="AB71" s="493" t="e">
        <f>ROUND(('Retail Pricing'!#REF!/(1-0.09))/0.05,0)*0.05</f>
        <v>#REF!</v>
      </c>
      <c r="AC71" s="489">
        <v>3.25</v>
      </c>
      <c r="AD71" s="14" t="e">
        <f t="shared" si="3"/>
        <v>#REF!</v>
      </c>
      <c r="AE71" s="428">
        <v>0.86</v>
      </c>
      <c r="AF71" s="488">
        <v>3.7</v>
      </c>
      <c r="AG71" s="494" t="e">
        <f>ROUND(('Retail Pricing'!#REF!/(1-0.09))/0.05,0)*0.05</f>
        <v>#REF!</v>
      </c>
      <c r="AH71" s="489">
        <v>2.4500000000000002</v>
      </c>
      <c r="AI71" s="14" t="e">
        <f t="shared" si="4"/>
        <v>#REF!</v>
      </c>
      <c r="AJ71" s="428">
        <v>0.81</v>
      </c>
      <c r="AK71" s="495" t="e">
        <f>ROUND(('Retail Pricing'!#REF!/(1-0.09))/0.05,0)*0.05</f>
        <v>#REF!</v>
      </c>
      <c r="AL71" s="489"/>
      <c r="AM71" s="489">
        <v>2.2000000000000002</v>
      </c>
      <c r="AN71" s="14" t="e">
        <f t="shared" si="5"/>
        <v>#REF!</v>
      </c>
      <c r="AO71" s="428">
        <v>0.79</v>
      </c>
      <c r="AP71" s="490" t="e">
        <f>ROUND(('Retail Pricing'!#REF!/(1-0.09))/0.05,0)*0.05</f>
        <v>#REF!</v>
      </c>
      <c r="AQ71" s="489">
        <v>2.15</v>
      </c>
      <c r="AR71" s="14" t="e">
        <f t="shared" si="6"/>
        <v>#REF!</v>
      </c>
      <c r="AS71" s="428">
        <v>0.78</v>
      </c>
      <c r="AT71" s="496">
        <v>2.6</v>
      </c>
      <c r="AU71" s="497" t="e">
        <f>IF(BA71&gt;0,ROUNDUP((BA71*2),0.05)-0.01," ")</f>
        <v>#REF!</v>
      </c>
      <c r="AV71" s="288"/>
      <c r="AW71" s="498" t="e">
        <f t="shared" si="109"/>
        <v>#REF!</v>
      </c>
      <c r="AX71" s="499" t="e">
        <f>AP71</f>
        <v>#REF!</v>
      </c>
      <c r="AY71" s="499">
        <v>1</v>
      </c>
      <c r="AZ71" s="333"/>
      <c r="BA71" s="491" t="e">
        <f t="shared" ref="BA71:BA91" si="122">IF($A71&lt;&gt;" ",$W71," ")</f>
        <v>#REF!</v>
      </c>
      <c r="BB71" s="492">
        <f t="shared" ref="BB71:BB91" si="123">IF($A71&lt;&gt;" ",$AA71," ")</f>
        <v>3.75</v>
      </c>
      <c r="BC71" s="493" t="e">
        <f t="shared" ref="BC71:BC91" si="124">IF($A71&lt;&gt;" ",$AB71," ")</f>
        <v>#REF!</v>
      </c>
      <c r="BD71" s="488">
        <f t="shared" ref="BD71:BD91" si="125">IF($A71&lt;&gt;" ",$AF71," ")</f>
        <v>3.7</v>
      </c>
      <c r="BE71" s="494" t="e">
        <f t="shared" ref="BE71:BE91" si="126">IF($A71&lt;&gt;" ",$AG71," ")</f>
        <v>#REF!</v>
      </c>
      <c r="BF71" s="495" t="e">
        <f t="shared" ref="BF71:BF91" si="127">IF($A71&lt;&gt;" ",$AK71," ")</f>
        <v>#REF!</v>
      </c>
      <c r="BG71" s="490" t="e">
        <f t="shared" ref="BG71:BG91" si="128">IF($A71&lt;&gt;" ",$AP71," ")</f>
        <v>#REF!</v>
      </c>
      <c r="BH71" s="496">
        <f t="shared" ref="BH71:BH91" si="129">IF($A71&lt;&gt;" ",$AT71," ")</f>
        <v>2.6</v>
      </c>
      <c r="BI71" s="497" t="e">
        <f t="shared" ref="BI71:BI91" si="130">IF($A71&lt;&gt;" ",$AU71," ")</f>
        <v>#REF!</v>
      </c>
      <c r="BJ71" s="385" t="e">
        <f t="shared" si="102"/>
        <v>#REF!</v>
      </c>
      <c r="BK71" s="385" t="e">
        <f t="shared" si="110"/>
        <v>#REF!</v>
      </c>
      <c r="BL71" s="243" t="e">
        <f>IF((BA71-'Retail Pricing'!#REF!)&gt;=0," ",1)</f>
        <v>#REF!</v>
      </c>
      <c r="BM71" s="243" t="e">
        <f>IF((BB71-'Retail Pricing'!#REF!)&gt;=0," ",1)</f>
        <v>#REF!</v>
      </c>
      <c r="BN71" s="243" t="e">
        <f>IF((BC71-'Retail Pricing'!#REF!)&gt;=0," ",1)</f>
        <v>#REF!</v>
      </c>
      <c r="BO71" s="243">
        <f>IF((BD71-'Retail Pricing'!F13)&gt;=0," ",1)</f>
        <v>1</v>
      </c>
      <c r="BP71" s="243" t="e">
        <f>IF((BE71-'Retail Pricing'!#REF!)&gt;=0," ",1)</f>
        <v>#REF!</v>
      </c>
      <c r="BQ71" s="243" t="e">
        <f>IF((BF71-'Retail Pricing'!#REF!)&gt;=0," ",1)</f>
        <v>#REF!</v>
      </c>
      <c r="BR71" s="243" t="e">
        <f>IF((BG71-'Retail Pricing'!#REF!)&gt;=0," ",1)</f>
        <v>#REF!</v>
      </c>
      <c r="BS71" s="243" t="e">
        <f>IF((BH71-'Retail Pricing'!#REF!)&gt;=0," ",1)</f>
        <v>#REF!</v>
      </c>
      <c r="BT71" s="243" t="e">
        <f>IF((BI71-'Retail Pricing'!#REF!)&gt;=0," ",1)</f>
        <v>#REF!</v>
      </c>
      <c r="BU71" s="67"/>
      <c r="BV71" s="442" t="e">
        <f t="shared" si="111"/>
        <v>#REF!</v>
      </c>
      <c r="BW71" s="244" t="e">
        <f t="shared" si="112"/>
        <v>#REF!</v>
      </c>
      <c r="BX71" s="244" t="e">
        <f t="shared" si="113"/>
        <v>#REF!</v>
      </c>
      <c r="BY71" s="244" t="e">
        <f t="shared" si="114"/>
        <v>#REF!</v>
      </c>
      <c r="BZ71" s="244" t="e">
        <f t="shared" si="115"/>
        <v>#REF!</v>
      </c>
      <c r="CA71" s="244" t="e">
        <f t="shared" si="116"/>
        <v>#REF!</v>
      </c>
      <c r="CB71" s="244" t="e">
        <f t="shared" si="103"/>
        <v>#REF!</v>
      </c>
      <c r="CC71" s="244" t="e">
        <f t="shared" si="117"/>
        <v>#REF!</v>
      </c>
      <c r="CD71" s="244" t="e">
        <f t="shared" si="118"/>
        <v>#REF!</v>
      </c>
      <c r="CE71" s="244" t="e">
        <f t="shared" si="119"/>
        <v>#REF!</v>
      </c>
      <c r="CF71" s="244" t="e">
        <f t="shared" si="120"/>
        <v>#REF!</v>
      </c>
      <c r="CG71" s="244" t="e">
        <f t="shared" ref="CG71:CG80" si="131">IF($BV71&gt;0,($BV71-AW71)/$BV71*100," ")</f>
        <v>#REF!</v>
      </c>
      <c r="CH71" s="244" t="e">
        <f t="shared" si="121"/>
        <v>#REF!</v>
      </c>
      <c r="CI71" s="570"/>
      <c r="CJ71" s="578" t="e">
        <f t="shared" si="36"/>
        <v>#REF!</v>
      </c>
      <c r="CK71" s="578" t="e">
        <f t="shared" si="37"/>
        <v>#REF!</v>
      </c>
      <c r="CL71" s="578" t="e">
        <f t="shared" si="38"/>
        <v>#REF!</v>
      </c>
      <c r="CM71" s="578" t="e">
        <f t="shared" si="39"/>
        <v>#REF!</v>
      </c>
      <c r="CN71" s="578" t="e">
        <f t="shared" si="40"/>
        <v>#REF!</v>
      </c>
      <c r="CO71" s="578" t="e">
        <f t="shared" si="29"/>
        <v>#REF!</v>
      </c>
      <c r="CP71" s="578" t="e">
        <f t="shared" si="30"/>
        <v>#REF!</v>
      </c>
      <c r="CQ71" s="578" t="e">
        <f t="shared" si="31"/>
        <v>#REF!</v>
      </c>
      <c r="CR71" s="244"/>
      <c r="CS71" s="244"/>
      <c r="CT71" s="244"/>
      <c r="CU71" s="244"/>
      <c r="CV71" s="347"/>
      <c r="CW71" s="338" t="e">
        <f t="shared" si="104"/>
        <v>#REF!</v>
      </c>
      <c r="CX71" s="347"/>
      <c r="CY71" s="338" t="e">
        <f t="shared" si="105"/>
        <v>#REF!</v>
      </c>
      <c r="CZ71" s="347"/>
      <c r="DA71" s="338" t="e">
        <f t="shared" si="106"/>
        <v>#REF!</v>
      </c>
      <c r="DB71" s="347"/>
      <c r="DC71" s="338" t="e">
        <f t="shared" si="107"/>
        <v>#REF!</v>
      </c>
      <c r="DD71" s="347"/>
      <c r="DE71" s="338" t="e">
        <f t="shared" si="108"/>
        <v>#REF!</v>
      </c>
    </row>
    <row r="72" spans="1:109" s="19" customFormat="1" x14ac:dyDescent="0.2">
      <c r="A72" s="328" t="s">
        <v>522</v>
      </c>
      <c r="B72" s="53" t="s">
        <v>1403</v>
      </c>
      <c r="C72" s="454"/>
      <c r="D72" s="402" t="s">
        <v>130</v>
      </c>
      <c r="E72" s="326">
        <v>25</v>
      </c>
      <c r="F72" s="551" t="s">
        <v>678</v>
      </c>
      <c r="G72" s="713" t="e">
        <f>+'Retail Pricing'!#REF!</f>
        <v>#REF!</v>
      </c>
      <c r="H72" s="96" t="s">
        <v>773</v>
      </c>
      <c r="I72" s="89" t="e">
        <f>IF('Retail Pricing'!#REF!&gt;0,'Retail Pricing'!#REF!," ")</f>
        <v>#REF!</v>
      </c>
      <c r="J72" s="85" t="e">
        <f>'Retail Pricing'!#REF!</f>
        <v>#REF!</v>
      </c>
      <c r="K72" s="85" t="e">
        <f>'Retail Pricing'!#REF!</f>
        <v>#REF!</v>
      </c>
      <c r="L72" s="305" t="e">
        <f>IF('Retail Pricing'!#REF!&gt;0,'Retail Pricing'!#REF!," ")</f>
        <v>#REF!</v>
      </c>
      <c r="M72" s="226" t="e">
        <f t="shared" si="32"/>
        <v>#REF!</v>
      </c>
      <c r="N72" s="219" t="e">
        <f>'Retail Pricing'!#REF!</f>
        <v>#REF!</v>
      </c>
      <c r="O72" s="219" t="e">
        <f>'Retail Pricing'!#REF!</f>
        <v>#REF!</v>
      </c>
      <c r="P72" s="219"/>
      <c r="Q72" s="219" t="e">
        <f>'Retail Pricing'!#REF!</f>
        <v>#REF!</v>
      </c>
      <c r="R72" s="219" t="e">
        <f>IF('Retail Pricing'!#REF!&gt;0,'Retail Pricing'!#REF!," ")</f>
        <v>#REF!</v>
      </c>
      <c r="S72" s="219" t="e">
        <f>IF('Retail Pricing'!#REF!&gt;0,'Retail Pricing'!#REF!," ")</f>
        <v>#REF!</v>
      </c>
      <c r="T72" s="219">
        <v>0.37597999999999998</v>
      </c>
      <c r="U72" s="7" t="e">
        <f t="shared" si="101"/>
        <v>#REF!</v>
      </c>
      <c r="V72" s="7">
        <v>1.2E-2</v>
      </c>
      <c r="W72" s="491" t="e">
        <f>ROUND(('Retail Pricing'!#REF!/(1-0.09))/0.05,0)*0.05</f>
        <v>#REF!</v>
      </c>
      <c r="X72" s="489">
        <v>1.8</v>
      </c>
      <c r="Y72" s="304" t="e">
        <f t="shared" si="2"/>
        <v>#REF!</v>
      </c>
      <c r="Z72" s="428">
        <v>0.74</v>
      </c>
      <c r="AA72" s="492">
        <v>2</v>
      </c>
      <c r="AB72" s="493" t="e">
        <f>ROUND(('Retail Pricing'!#REF!/(1-0.09))/0.05,0)*0.05</f>
        <v>#REF!</v>
      </c>
      <c r="AC72" s="489">
        <v>1.75</v>
      </c>
      <c r="AD72" s="14" t="e">
        <f t="shared" si="3"/>
        <v>#REF!</v>
      </c>
      <c r="AE72" s="428">
        <v>0.73</v>
      </c>
      <c r="AF72" s="488">
        <v>1.95</v>
      </c>
      <c r="AG72" s="494" t="e">
        <f>ROUND(('Retail Pricing'!#REF!/(1-0.09))/0.05,0)*0.05</f>
        <v>#REF!</v>
      </c>
      <c r="AH72" s="489">
        <v>1.3</v>
      </c>
      <c r="AI72" s="14" t="e">
        <f t="shared" si="4"/>
        <v>#REF!</v>
      </c>
      <c r="AJ72" s="428">
        <v>0.63</v>
      </c>
      <c r="AK72" s="495" t="e">
        <f>ROUND(('Retail Pricing'!#REF!/(1-0.09))/0.05,0)*0.05</f>
        <v>#REF!</v>
      </c>
      <c r="AL72" s="489"/>
      <c r="AM72" s="489">
        <v>1.1499999999999999</v>
      </c>
      <c r="AN72" s="14" t="e">
        <f t="shared" si="5"/>
        <v>#REF!</v>
      </c>
      <c r="AO72" s="428">
        <v>0.6</v>
      </c>
      <c r="AP72" s="490" t="e">
        <f>ROUND(('Retail Pricing'!#REF!/(1-0.09))/0.05,0)*0.05</f>
        <v>#REF!</v>
      </c>
      <c r="AQ72" s="489">
        <v>1.1499999999999999</v>
      </c>
      <c r="AR72" s="14" t="e">
        <f t="shared" si="6"/>
        <v>#REF!</v>
      </c>
      <c r="AS72" s="428">
        <v>0.59</v>
      </c>
      <c r="AT72" s="496">
        <v>1.35</v>
      </c>
      <c r="AU72" s="497" t="e">
        <f>IF(BA72&gt;0,ROUNDUP((BA72*2),0.05)-0.01," ")</f>
        <v>#REF!</v>
      </c>
      <c r="AV72" s="288"/>
      <c r="AW72" s="498" t="e">
        <f t="shared" si="109"/>
        <v>#REF!</v>
      </c>
      <c r="AX72" s="499" t="e">
        <f>AP72</f>
        <v>#REF!</v>
      </c>
      <c r="AY72" s="499">
        <v>0.75</v>
      </c>
      <c r="AZ72" s="333"/>
      <c r="BA72" s="491" t="e">
        <f t="shared" si="122"/>
        <v>#REF!</v>
      </c>
      <c r="BB72" s="492">
        <f t="shared" si="123"/>
        <v>2</v>
      </c>
      <c r="BC72" s="493" t="e">
        <f t="shared" si="124"/>
        <v>#REF!</v>
      </c>
      <c r="BD72" s="488">
        <f t="shared" si="125"/>
        <v>1.95</v>
      </c>
      <c r="BE72" s="494" t="e">
        <f t="shared" si="126"/>
        <v>#REF!</v>
      </c>
      <c r="BF72" s="495" t="e">
        <f t="shared" si="127"/>
        <v>#REF!</v>
      </c>
      <c r="BG72" s="490" t="e">
        <f t="shared" si="128"/>
        <v>#REF!</v>
      </c>
      <c r="BH72" s="496">
        <f t="shared" si="129"/>
        <v>1.35</v>
      </c>
      <c r="BI72" s="497" t="e">
        <f t="shared" si="130"/>
        <v>#REF!</v>
      </c>
      <c r="BJ72" s="385" t="e">
        <f t="shared" si="102"/>
        <v>#REF!</v>
      </c>
      <c r="BK72" s="385" t="e">
        <f t="shared" si="110"/>
        <v>#REF!</v>
      </c>
      <c r="BL72" s="243" t="e">
        <f>IF((BA72-'Retail Pricing'!#REF!)&gt;=0," ",1)</f>
        <v>#REF!</v>
      </c>
      <c r="BM72" s="243" t="e">
        <f>IF((BB72-'Retail Pricing'!#REF!)&gt;=0," ",1)</f>
        <v>#REF!</v>
      </c>
      <c r="BN72" s="243" t="e">
        <f>IF((BC72-'Retail Pricing'!#REF!)&gt;=0," ",1)</f>
        <v>#REF!</v>
      </c>
      <c r="BO72" s="243">
        <f>IF((BD72-'Retail Pricing'!F55)&gt;=0," ",1)</f>
        <v>1</v>
      </c>
      <c r="BP72" s="243" t="e">
        <f>IF((BE72-'Retail Pricing'!#REF!)&gt;=0," ",1)</f>
        <v>#REF!</v>
      </c>
      <c r="BQ72" s="243" t="e">
        <f>IF((BF72-'Retail Pricing'!#REF!)&gt;=0," ",1)</f>
        <v>#REF!</v>
      </c>
      <c r="BR72" s="243" t="e">
        <f>IF((BG72-'Retail Pricing'!#REF!)&gt;=0," ",1)</f>
        <v>#REF!</v>
      </c>
      <c r="BS72" s="243" t="e">
        <f>IF((BH72-'Retail Pricing'!#REF!)&gt;=0," ",1)</f>
        <v>#REF!</v>
      </c>
      <c r="BT72" s="243" t="e">
        <f>IF((BI72-'Retail Pricing'!#REF!)&gt;=0," ",1)</f>
        <v>#REF!</v>
      </c>
      <c r="BU72" s="67"/>
      <c r="BV72" s="442" t="e">
        <f t="shared" si="111"/>
        <v>#REF!</v>
      </c>
      <c r="BW72" s="244" t="e">
        <f t="shared" si="112"/>
        <v>#REF!</v>
      </c>
      <c r="BX72" s="244" t="e">
        <f t="shared" si="113"/>
        <v>#REF!</v>
      </c>
      <c r="BY72" s="244" t="e">
        <f t="shared" si="114"/>
        <v>#REF!</v>
      </c>
      <c r="BZ72" s="244" t="e">
        <f t="shared" si="115"/>
        <v>#REF!</v>
      </c>
      <c r="CA72" s="244" t="e">
        <f t="shared" si="116"/>
        <v>#REF!</v>
      </c>
      <c r="CB72" s="244" t="e">
        <f t="shared" si="103"/>
        <v>#REF!</v>
      </c>
      <c r="CC72" s="244" t="e">
        <f t="shared" si="117"/>
        <v>#REF!</v>
      </c>
      <c r="CD72" s="244" t="e">
        <f t="shared" si="118"/>
        <v>#REF!</v>
      </c>
      <c r="CE72" s="244" t="e">
        <f t="shared" si="119"/>
        <v>#REF!</v>
      </c>
      <c r="CF72" s="244" t="e">
        <f t="shared" si="120"/>
        <v>#REF!</v>
      </c>
      <c r="CG72" s="244" t="e">
        <f t="shared" si="131"/>
        <v>#REF!</v>
      </c>
      <c r="CH72" s="244" t="e">
        <f t="shared" si="121"/>
        <v>#REF!</v>
      </c>
      <c r="CI72" s="570"/>
      <c r="CJ72" s="578" t="e">
        <f t="shared" si="36"/>
        <v>#REF!</v>
      </c>
      <c r="CK72" s="578" t="e">
        <f t="shared" si="37"/>
        <v>#REF!</v>
      </c>
      <c r="CL72" s="578" t="e">
        <f t="shared" si="38"/>
        <v>#REF!</v>
      </c>
      <c r="CM72" s="578" t="e">
        <f t="shared" si="39"/>
        <v>#REF!</v>
      </c>
      <c r="CN72" s="578" t="e">
        <f t="shared" si="40"/>
        <v>#REF!</v>
      </c>
      <c r="CO72" s="578" t="e">
        <f t="shared" si="29"/>
        <v>#REF!</v>
      </c>
      <c r="CP72" s="578" t="e">
        <f t="shared" si="30"/>
        <v>#REF!</v>
      </c>
      <c r="CQ72" s="578" t="e">
        <f t="shared" si="31"/>
        <v>#REF!</v>
      </c>
      <c r="CR72" s="244"/>
      <c r="CS72" s="244"/>
      <c r="CT72" s="244"/>
      <c r="CU72" s="244"/>
      <c r="CV72" s="347"/>
      <c r="CW72" s="338" t="e">
        <f t="shared" si="104"/>
        <v>#REF!</v>
      </c>
      <c r="CX72" s="347"/>
      <c r="CY72" s="338" t="e">
        <f t="shared" si="105"/>
        <v>#REF!</v>
      </c>
      <c r="CZ72" s="347"/>
      <c r="DA72" s="338" t="e">
        <f t="shared" si="106"/>
        <v>#REF!</v>
      </c>
      <c r="DB72" s="347"/>
      <c r="DC72" s="338" t="e">
        <f t="shared" si="107"/>
        <v>#REF!</v>
      </c>
      <c r="DD72" s="347"/>
      <c r="DE72" s="338" t="e">
        <f t="shared" si="108"/>
        <v>#REF!</v>
      </c>
    </row>
    <row r="73" spans="1:109" s="19" customFormat="1" x14ac:dyDescent="0.2">
      <c r="A73" s="328" t="s">
        <v>522</v>
      </c>
      <c r="B73" s="53" t="s">
        <v>1395</v>
      </c>
      <c r="C73" s="454"/>
      <c r="D73" s="402" t="s">
        <v>130</v>
      </c>
      <c r="E73" s="404">
        <v>100</v>
      </c>
      <c r="F73" s="326" t="s">
        <v>1396</v>
      </c>
      <c r="G73" s="713" t="e">
        <f>+'Retail Pricing'!#REF!</f>
        <v>#REF!</v>
      </c>
      <c r="H73" s="96" t="s">
        <v>949</v>
      </c>
      <c r="I73" s="89" t="e">
        <f>IF('Retail Pricing'!#REF!&gt;0,'Retail Pricing'!#REF!," ")</f>
        <v>#REF!</v>
      </c>
      <c r="J73" s="85" t="e">
        <f>'Retail Pricing'!#REF!</f>
        <v>#REF!</v>
      </c>
      <c r="K73" s="85" t="e">
        <f>'Retail Pricing'!#REF!</f>
        <v>#REF!</v>
      </c>
      <c r="L73" s="305" t="e">
        <f>IF('Retail Pricing'!#REF!&gt;0,'Retail Pricing'!#REF!," ")</f>
        <v>#REF!</v>
      </c>
      <c r="M73" s="226" t="e">
        <f>IF(N73&gt;0,N73+O73+Q73+R73+S73," ")</f>
        <v>#REF!</v>
      </c>
      <c r="N73" s="219" t="e">
        <f>IF('Retail Pricing'!#REF!&gt;0,'Retail Pricing'!#REF!," ")</f>
        <v>#REF!</v>
      </c>
      <c r="O73" s="219" t="e">
        <f>IF('Retail Pricing'!#REF!&gt;0,'Retail Pricing'!#REF!," ")</f>
        <v>#REF!</v>
      </c>
      <c r="P73" s="219"/>
      <c r="Q73" s="219" t="e">
        <f>IF('Retail Pricing'!#REF!&gt;0,'Retail Pricing'!#REF!," ")</f>
        <v>#REF!</v>
      </c>
      <c r="R73" s="219" t="e">
        <f>IF('Retail Pricing'!#REF!&gt;0,'Retail Pricing'!#REF!," ")</f>
        <v>#REF!</v>
      </c>
      <c r="S73" s="219" t="e">
        <f>IF('Retail Pricing'!#REF!&gt;0,'Retail Pricing'!#REF!," ")</f>
        <v>#REF!</v>
      </c>
      <c r="T73" s="226">
        <v>1.17395</v>
      </c>
      <c r="U73" s="7" t="e">
        <f>IF(M73&gt;0,$U$1+10%," ")</f>
        <v>#REF!</v>
      </c>
      <c r="V73" s="7">
        <v>1.4999999999999999E-2</v>
      </c>
      <c r="W73" s="491" t="s">
        <v>949</v>
      </c>
      <c r="X73" s="489" t="s">
        <v>949</v>
      </c>
      <c r="Y73" s="304" t="str">
        <f>IF(X73=0," ",SUM((W73-X73)/X73))</f>
        <v xml:space="preserve"> </v>
      </c>
      <c r="Z73" s="428" t="s">
        <v>106</v>
      </c>
      <c r="AA73" s="492" t="s">
        <v>949</v>
      </c>
      <c r="AB73" s="493" t="s">
        <v>949</v>
      </c>
      <c r="AC73" s="489" t="s">
        <v>949</v>
      </c>
      <c r="AD73" s="14" t="str">
        <f>IF(AC73=0," ",SUM((AB73-AC73)/AC73))</f>
        <v xml:space="preserve"> </v>
      </c>
      <c r="AE73" s="428" t="s">
        <v>106</v>
      </c>
      <c r="AF73" s="488" t="s">
        <v>949</v>
      </c>
      <c r="AG73" s="494" t="s">
        <v>949</v>
      </c>
      <c r="AH73" s="489" t="s">
        <v>949</v>
      </c>
      <c r="AI73" s="14" t="str">
        <f>IF(AH73=0," ",SUM((AG73-AH73)/AH73))</f>
        <v xml:space="preserve"> </v>
      </c>
      <c r="AJ73" s="428" t="s">
        <v>106</v>
      </c>
      <c r="AK73" s="495" t="s">
        <v>949</v>
      </c>
      <c r="AL73" s="489"/>
      <c r="AM73" s="489" t="s">
        <v>949</v>
      </c>
      <c r="AN73" s="14" t="str">
        <f>IF(AM73=0," ",SUM((AK73-AM73)/AM73))</f>
        <v xml:space="preserve"> </v>
      </c>
      <c r="AO73" s="428" t="s">
        <v>106</v>
      </c>
      <c r="AP73" s="490" t="s">
        <v>949</v>
      </c>
      <c r="AQ73" s="489" t="s">
        <v>949</v>
      </c>
      <c r="AR73" s="14" t="str">
        <f>IF(AQ73=0," ",SUM((AP73-AQ73)/AQ73))</f>
        <v xml:space="preserve"> </v>
      </c>
      <c r="AS73" s="428" t="s">
        <v>106</v>
      </c>
      <c r="AT73" s="496" t="s">
        <v>949</v>
      </c>
      <c r="AU73" s="497" t="s">
        <v>949</v>
      </c>
      <c r="AV73" s="288"/>
      <c r="AW73" s="498" t="s">
        <v>949</v>
      </c>
      <c r="AX73" s="499" t="s">
        <v>106</v>
      </c>
      <c r="AY73" s="499" t="s">
        <v>106</v>
      </c>
      <c r="AZ73" s="333"/>
      <c r="BA73" s="491" t="str">
        <f>IF($A73&lt;&gt;" ",$W73," ")</f>
        <v>Holder</v>
      </c>
      <c r="BB73" s="492" t="str">
        <f>IF($A73&lt;&gt;" ",$AA73," ")</f>
        <v>Holder</v>
      </c>
      <c r="BC73" s="493" t="str">
        <f>IF($A73&lt;&gt;" ",$AB73," ")</f>
        <v>Holder</v>
      </c>
      <c r="BD73" s="488" t="str">
        <f>IF($A73&lt;&gt;" ",$AF73," ")</f>
        <v>Holder</v>
      </c>
      <c r="BE73" s="494" t="str">
        <f>IF($A73&lt;&gt;" ",$AG73," ")</f>
        <v>Holder</v>
      </c>
      <c r="BF73" s="495" t="str">
        <f>IF($A73&lt;&gt;" ",$AK73," ")</f>
        <v>Holder</v>
      </c>
      <c r="BG73" s="490" t="str">
        <f>IF($A73&lt;&gt;" ",$AP73," ")</f>
        <v>Holder</v>
      </c>
      <c r="BH73" s="496" t="str">
        <f>IF($A73&lt;&gt;" ",$AT73," ")</f>
        <v>Holder</v>
      </c>
      <c r="BI73" s="497" t="str">
        <f>IF($A73&lt;&gt;" ",$AU73," ")</f>
        <v>Holder</v>
      </c>
      <c r="BJ73" s="385" t="str">
        <f t="shared" si="102"/>
        <v>No</v>
      </c>
      <c r="BK73" s="385" t="str">
        <f>IF(BC73*0.9&gt;BG73, " ", "No")</f>
        <v>No</v>
      </c>
      <c r="BL73" s="483" t="s">
        <v>1376</v>
      </c>
      <c r="BM73" s="482"/>
      <c r="BN73" s="482"/>
      <c r="BO73" s="482"/>
      <c r="BP73" s="482"/>
      <c r="BQ73" s="482"/>
      <c r="BR73" s="482"/>
      <c r="BS73" s="482"/>
      <c r="BT73" s="482"/>
      <c r="BU73" s="67"/>
      <c r="BV73" s="442" t="str">
        <f>IF(W73&gt;0,$BV$9, " ")</f>
        <v xml:space="preserve"> </v>
      </c>
      <c r="BW73" s="244" t="str">
        <f>IF($BV73&gt;0,($BV73-W73)/$BV73*100," ")</f>
        <v xml:space="preserve"> </v>
      </c>
      <c r="BX73" s="244" t="str">
        <f>IF($BV73&gt;0,($BV73-AA73)/$BV73*100," ")</f>
        <v xml:space="preserve"> </v>
      </c>
      <c r="BY73" s="244" t="str">
        <f>IF($BV73&gt;0,($BV73-AB73)/$BV73*100," ")</f>
        <v xml:space="preserve"> </v>
      </c>
      <c r="BZ73" s="244" t="str">
        <f>IF($BV73&gt;0,($BV73-AF73)/$BV73*100," ")</f>
        <v xml:space="preserve"> </v>
      </c>
      <c r="CA73" s="244" t="str">
        <f>IF($BV73&gt;0,($BV73-AG73)/$BV73*100," ")</f>
        <v xml:space="preserve"> </v>
      </c>
      <c r="CB73" s="244" t="str">
        <f t="shared" si="103"/>
        <v xml:space="preserve"> </v>
      </c>
      <c r="CC73" s="244" t="str">
        <f>IF($BV73&gt;0,($BV73-AK73)/$BV73*100," ")</f>
        <v xml:space="preserve"> </v>
      </c>
      <c r="CD73" s="244" t="str">
        <f>IF($BV73&gt;0,($BV73-AP73)/$BV73*100," ")</f>
        <v xml:space="preserve"> </v>
      </c>
      <c r="CE73" s="244" t="str">
        <f>IF($BV73&gt;0,($BV73-AT73)/$BV73*100," ")</f>
        <v xml:space="preserve"> </v>
      </c>
      <c r="CF73" s="244" t="str">
        <f>IF($BV73&gt;0,($BV73-(W73*2))/$BV73*100," ")</f>
        <v xml:space="preserve"> </v>
      </c>
      <c r="CG73" s="244" t="str">
        <f>IF($BV73&gt;0,($BV73-AW73)/$BV73*100," ")</f>
        <v xml:space="preserve"> </v>
      </c>
      <c r="CH73" s="244" t="str">
        <f>IF($W73&gt;0,100," ")</f>
        <v xml:space="preserve"> </v>
      </c>
      <c r="CI73" s="570"/>
      <c r="CJ73" s="578" t="str">
        <f t="shared" si="36"/>
        <v xml:space="preserve"> </v>
      </c>
      <c r="CK73" s="578" t="str">
        <f t="shared" si="37"/>
        <v xml:space="preserve"> </v>
      </c>
      <c r="CL73" s="578" t="str">
        <f t="shared" si="38"/>
        <v xml:space="preserve"> </v>
      </c>
      <c r="CM73" s="578" t="str">
        <f t="shared" si="39"/>
        <v xml:space="preserve"> </v>
      </c>
      <c r="CN73" s="578" t="str">
        <f t="shared" si="40"/>
        <v xml:space="preserve"> </v>
      </c>
      <c r="CO73" s="578" t="str">
        <f t="shared" si="29"/>
        <v xml:space="preserve"> </v>
      </c>
      <c r="CP73" s="578" t="str">
        <f t="shared" si="30"/>
        <v xml:space="preserve"> </v>
      </c>
      <c r="CQ73" s="578" t="str">
        <f t="shared" si="31"/>
        <v xml:space="preserve"> </v>
      </c>
      <c r="CR73" s="244"/>
      <c r="CS73" s="244"/>
      <c r="CT73" s="244"/>
      <c r="CU73" s="244"/>
      <c r="CV73" s="347"/>
      <c r="CW73" s="338" t="str">
        <f t="shared" si="104"/>
        <v xml:space="preserve"> </v>
      </c>
      <c r="CX73" s="347"/>
      <c r="CY73" s="338" t="str">
        <f t="shared" si="105"/>
        <v xml:space="preserve"> </v>
      </c>
      <c r="CZ73" s="347"/>
      <c r="DA73" s="338" t="str">
        <f t="shared" si="106"/>
        <v xml:space="preserve"> </v>
      </c>
      <c r="DB73" s="347"/>
      <c r="DC73" s="338" t="str">
        <f t="shared" si="107"/>
        <v xml:space="preserve"> </v>
      </c>
      <c r="DD73" s="347"/>
      <c r="DE73" s="338" t="str">
        <f t="shared" si="108"/>
        <v xml:space="preserve"> </v>
      </c>
    </row>
    <row r="74" spans="1:109" s="19" customFormat="1" x14ac:dyDescent="0.2">
      <c r="A74" s="328" t="s">
        <v>522</v>
      </c>
      <c r="B74" s="70" t="s">
        <v>1395</v>
      </c>
      <c r="C74" s="454"/>
      <c r="D74" s="402" t="s">
        <v>130</v>
      </c>
      <c r="E74" s="404">
        <v>100</v>
      </c>
      <c r="F74" s="326" t="s">
        <v>1396</v>
      </c>
      <c r="G74" s="713" t="e">
        <f>+'Retail Pricing'!#REF!</f>
        <v>#REF!</v>
      </c>
      <c r="H74" s="40"/>
      <c r="I74" s="89" t="e">
        <f>IF('Retail Pricing'!#REF!&gt;0,'Retail Pricing'!#REF!," ")</f>
        <v>#REF!</v>
      </c>
      <c r="J74" s="85" t="e">
        <f>'Retail Pricing'!#REF!</f>
        <v>#REF!</v>
      </c>
      <c r="K74" s="85" t="e">
        <f>'Retail Pricing'!#REF!</f>
        <v>#REF!</v>
      </c>
      <c r="L74" s="305" t="e">
        <f>IF('Retail Pricing'!#REF!&gt;0,'Retail Pricing'!#REF!," ")</f>
        <v>#REF!</v>
      </c>
      <c r="M74" s="226" t="e">
        <f>IF(N74&gt;0,N74+O74+Q74+R74+S74," ")</f>
        <v>#REF!</v>
      </c>
      <c r="N74" s="219" t="e">
        <f>IF('Retail Pricing'!#REF!&gt;0,'Retail Pricing'!#REF!," ")</f>
        <v>#REF!</v>
      </c>
      <c r="O74" s="219" t="e">
        <f>IF('Retail Pricing'!#REF!&gt;0,'Retail Pricing'!#REF!," ")</f>
        <v>#REF!</v>
      </c>
      <c r="P74" s="219"/>
      <c r="Q74" s="219" t="e">
        <f>IF('Retail Pricing'!#REF!&gt;0,'Retail Pricing'!#REF!," ")</f>
        <v>#REF!</v>
      </c>
      <c r="R74" s="219" t="e">
        <f>IF('Retail Pricing'!#REF!&gt;0,'Retail Pricing'!#REF!," ")</f>
        <v>#REF!</v>
      </c>
      <c r="S74" s="219" t="e">
        <f>IF('Retail Pricing'!#REF!&gt;0,'Retail Pricing'!#REF!," ")</f>
        <v>#REF!</v>
      </c>
      <c r="T74" s="226">
        <v>1.17395</v>
      </c>
      <c r="U74" s="7" t="e">
        <f>IF(M74&gt;0,$U$1+10%," ")</f>
        <v>#REF!</v>
      </c>
      <c r="V74" s="7">
        <v>1.4999999999999999E-2</v>
      </c>
      <c r="W74" s="491" t="e">
        <f>'Retail Pricing'!#REF!</f>
        <v>#REF!</v>
      </c>
      <c r="X74" s="489">
        <v>7.5</v>
      </c>
      <c r="Y74" s="304" t="e">
        <f>IF(X74=0," ",SUM((W74-X74)/X74))</f>
        <v>#REF!</v>
      </c>
      <c r="Z74" s="428">
        <v>0.78</v>
      </c>
      <c r="AA74" s="492">
        <v>8.5500000000000007</v>
      </c>
      <c r="AB74" s="493" t="e">
        <f>'Retail Pricing'!#REF!</f>
        <v>#REF!</v>
      </c>
      <c r="AC74" s="489">
        <v>7.35</v>
      </c>
      <c r="AD74" s="14" t="e">
        <f>IF(AC74=0," ",SUM((AB74-AC74)/AC74))</f>
        <v>#REF!</v>
      </c>
      <c r="AE74" s="428">
        <v>0.78</v>
      </c>
      <c r="AF74" s="488">
        <v>8.4</v>
      </c>
      <c r="AG74" s="494" t="e">
        <f>'Retail Pricing'!#REF!</f>
        <v>#REF!</v>
      </c>
      <c r="AH74" s="489">
        <v>5.6</v>
      </c>
      <c r="AI74" s="14" t="e">
        <f>IF(AH74=0," ",SUM((AG74-AH74)/AH74))</f>
        <v>#REF!</v>
      </c>
      <c r="AJ74" s="428">
        <v>0.71</v>
      </c>
      <c r="AK74" s="495" t="e">
        <f>'Retail Pricing'!#REF!</f>
        <v>#REF!</v>
      </c>
      <c r="AL74" s="489"/>
      <c r="AM74" s="489">
        <v>5.15</v>
      </c>
      <c r="AN74" s="14" t="e">
        <f>IF(AM74=0," ",SUM((AK74-AM74)/AM74))</f>
        <v>#REF!</v>
      </c>
      <c r="AO74" s="428">
        <v>0.68</v>
      </c>
      <c r="AP74" s="490" t="e">
        <f>'Retail Pricing'!#REF!</f>
        <v>#REF!</v>
      </c>
      <c r="AQ74" s="489">
        <v>5</v>
      </c>
      <c r="AR74" s="14" t="e">
        <f>IF(AQ74=0," ",SUM((AP74-AQ74)/AQ74))</f>
        <v>#REF!</v>
      </c>
      <c r="AS74" s="428">
        <v>0.67</v>
      </c>
      <c r="AT74" s="496">
        <v>6</v>
      </c>
      <c r="AU74" s="497" t="e">
        <f>'Retail Pricing'!#REF!</f>
        <v>#REF!</v>
      </c>
      <c r="AV74" s="288"/>
      <c r="AW74" s="498" t="e">
        <f>IF(W74&gt;0,ROUND((W74*1.3)/0.05,0)*0.05," ")</f>
        <v>#REF!</v>
      </c>
      <c r="AX74" s="499"/>
      <c r="AY74" s="499" t="s">
        <v>106</v>
      </c>
      <c r="AZ74" s="333"/>
      <c r="BA74" s="491" t="e">
        <f>IF($A74&lt;&gt;" ",$W74," ")</f>
        <v>#REF!</v>
      </c>
      <c r="BB74" s="492">
        <f>IF($A74&lt;&gt;" ",$AA74," ")</f>
        <v>8.5500000000000007</v>
      </c>
      <c r="BC74" s="493" t="e">
        <f>IF($A74&lt;&gt;" ",$AB74," ")</f>
        <v>#REF!</v>
      </c>
      <c r="BD74" s="488">
        <f>IF($A74&lt;&gt;" ",$AF74," ")</f>
        <v>8.4</v>
      </c>
      <c r="BE74" s="494" t="e">
        <f>IF($A74&lt;&gt;" ",$AG74," ")</f>
        <v>#REF!</v>
      </c>
      <c r="BF74" s="495" t="e">
        <f>IF($A74&lt;&gt;" ",$AK74," ")</f>
        <v>#REF!</v>
      </c>
      <c r="BG74" s="490" t="e">
        <f>IF($A74&lt;&gt;" ",$AP74," ")</f>
        <v>#REF!</v>
      </c>
      <c r="BH74" s="496">
        <f>IF($A74&lt;&gt;" ",$AT74," ")</f>
        <v>6</v>
      </c>
      <c r="BI74" s="497" t="e">
        <f>IF($A74&lt;&gt;" ",$AU74," ")</f>
        <v>#REF!</v>
      </c>
      <c r="BJ74" s="385" t="e">
        <f t="shared" si="102"/>
        <v>#REF!</v>
      </c>
      <c r="BK74" s="385" t="e">
        <f>IF(BC74*0.9&gt;BG74, " ", "No")</f>
        <v>#REF!</v>
      </c>
      <c r="BL74" s="243" t="e">
        <f>IF((BA74-'Retail Pricing'!#REF!)&gt;=0," ",1)</f>
        <v>#REF!</v>
      </c>
      <c r="BM74" s="243" t="e">
        <f>IF((BB74-'Retail Pricing'!#REF!)&gt;=0," ",1)</f>
        <v>#REF!</v>
      </c>
      <c r="BN74" s="243" t="e">
        <f>IF((BC74-'Retail Pricing'!#REF!)&gt;=0," ",1)</f>
        <v>#REF!</v>
      </c>
      <c r="BO74" s="243" t="e">
        <f>IF((BD74-'Retail Pricing'!#REF!)&gt;=0," ",1)</f>
        <v>#REF!</v>
      </c>
      <c r="BP74" s="243" t="e">
        <f>IF((BE74-'Retail Pricing'!#REF!)&gt;=0," ",1)</f>
        <v>#REF!</v>
      </c>
      <c r="BQ74" s="243" t="e">
        <f>IF((BF74-'Retail Pricing'!#REF!)&gt;=0," ",1)</f>
        <v>#REF!</v>
      </c>
      <c r="BR74" s="243" t="e">
        <f>IF((BG74-'Retail Pricing'!#REF!)&gt;=0," ",1)</f>
        <v>#REF!</v>
      </c>
      <c r="BS74" s="243" t="e">
        <f>IF((BH74-'Retail Pricing'!#REF!)&gt;=0," ",1)</f>
        <v>#REF!</v>
      </c>
      <c r="BT74" s="243" t="e">
        <f>IF((BI74-'Retail Pricing'!#REF!)&gt;=0," ",1)</f>
        <v>#REF!</v>
      </c>
      <c r="BU74" s="67"/>
      <c r="BV74" s="442" t="e">
        <f>IF(W74&gt;0,$BV$9, " ")</f>
        <v>#REF!</v>
      </c>
      <c r="BW74" s="244" t="e">
        <f>IF($BV74&gt;0,($BV74-W74)/$BV74*100," ")</f>
        <v>#REF!</v>
      </c>
      <c r="BX74" s="244" t="e">
        <f>IF($BV74&gt;0,($BV74-AA74)/$BV74*100," ")</f>
        <v>#REF!</v>
      </c>
      <c r="BY74" s="244" t="e">
        <f>IF($BV74&gt;0,($BV74-AB74)/$BV74*100," ")</f>
        <v>#REF!</v>
      </c>
      <c r="BZ74" s="244" t="e">
        <f>IF($BV74&gt;0,($BV74-AF74)/$BV74*100," ")</f>
        <v>#REF!</v>
      </c>
      <c r="CA74" s="244" t="e">
        <f>IF($BV74&gt;0,($BV74-AG74)/$BV74*100," ")</f>
        <v>#REF!</v>
      </c>
      <c r="CB74" s="244" t="e">
        <f t="shared" si="103"/>
        <v>#REF!</v>
      </c>
      <c r="CC74" s="244" t="e">
        <f>IF($BV74&gt;0,($BV74-AK74)/$BV74*100," ")</f>
        <v>#REF!</v>
      </c>
      <c r="CD74" s="244" t="e">
        <f>IF($BV74&gt;0,($BV74-AP74)/$BV74*100," ")</f>
        <v>#REF!</v>
      </c>
      <c r="CE74" s="244" t="e">
        <f>IF($BV74&gt;0,($BV74-AT74)/$BV74*100," ")</f>
        <v>#REF!</v>
      </c>
      <c r="CF74" s="244" t="e">
        <f>IF($BV74&gt;0,($BV74-(W74*2))/$BV74*100," ")</f>
        <v>#REF!</v>
      </c>
      <c r="CG74" s="244" t="e">
        <f>IF($BV74&gt;0,($BV74-AW74)/$BV74*100," ")</f>
        <v>#REF!</v>
      </c>
      <c r="CH74" s="244" t="e">
        <f>IF($W74&gt;0,100," ")</f>
        <v>#REF!</v>
      </c>
      <c r="CI74" s="570"/>
      <c r="CJ74" s="578" t="e">
        <f t="shared" si="36"/>
        <v>#REF!</v>
      </c>
      <c r="CK74" s="578" t="e">
        <f t="shared" si="37"/>
        <v>#REF!</v>
      </c>
      <c r="CL74" s="578" t="e">
        <f t="shared" si="38"/>
        <v>#REF!</v>
      </c>
      <c r="CM74" s="578" t="e">
        <f t="shared" si="39"/>
        <v>#REF!</v>
      </c>
      <c r="CN74" s="578" t="e">
        <f t="shared" si="40"/>
        <v>#REF!</v>
      </c>
      <c r="CO74" s="578" t="e">
        <f t="shared" si="29"/>
        <v>#REF!</v>
      </c>
      <c r="CP74" s="578" t="e">
        <f t="shared" si="30"/>
        <v>#REF!</v>
      </c>
      <c r="CQ74" s="578" t="e">
        <f t="shared" si="31"/>
        <v>#REF!</v>
      </c>
      <c r="CR74" s="244"/>
      <c r="CS74" s="244"/>
      <c r="CT74" s="244"/>
      <c r="CU74" s="244"/>
      <c r="CV74" s="347"/>
      <c r="CW74" s="338" t="e">
        <f t="shared" si="104"/>
        <v>#REF!</v>
      </c>
      <c r="CX74" s="347"/>
      <c r="CY74" s="338" t="e">
        <f t="shared" si="105"/>
        <v>#REF!</v>
      </c>
      <c r="CZ74" s="347"/>
      <c r="DA74" s="338" t="e">
        <f t="shared" si="106"/>
        <v>#REF!</v>
      </c>
      <c r="DB74" s="347"/>
      <c r="DC74" s="338" t="e">
        <f t="shared" si="107"/>
        <v>#REF!</v>
      </c>
      <c r="DD74" s="347"/>
      <c r="DE74" s="338" t="e">
        <f t="shared" si="108"/>
        <v>#REF!</v>
      </c>
    </row>
    <row r="75" spans="1:109" s="19" customFormat="1" x14ac:dyDescent="0.2">
      <c r="A75" s="328" t="s">
        <v>522</v>
      </c>
      <c r="B75" s="53" t="s">
        <v>991</v>
      </c>
      <c r="C75" s="454" t="s">
        <v>1716</v>
      </c>
      <c r="D75" s="402" t="s">
        <v>130</v>
      </c>
      <c r="E75" s="404">
        <v>100</v>
      </c>
      <c r="F75" s="326" t="s">
        <v>679</v>
      </c>
      <c r="G75" s="713" t="e">
        <f>+'Retail Pricing'!#REF!</f>
        <v>#REF!</v>
      </c>
      <c r="H75" s="96" t="s">
        <v>949</v>
      </c>
      <c r="I75" s="89" t="e">
        <f>IF('Retail Pricing'!#REF!&gt;0,'Retail Pricing'!#REF!," ")</f>
        <v>#REF!</v>
      </c>
      <c r="J75" s="85" t="e">
        <f>'Retail Pricing'!#REF!</f>
        <v>#REF!</v>
      </c>
      <c r="K75" s="85" t="e">
        <f>'Retail Pricing'!#REF!</f>
        <v>#REF!</v>
      </c>
      <c r="L75" s="305" t="e">
        <f>IF('Retail Pricing'!#REF!&gt;0,'Retail Pricing'!#REF!," ")</f>
        <v>#REF!</v>
      </c>
      <c r="M75" s="226" t="e">
        <f t="shared" si="32"/>
        <v>#REF!</v>
      </c>
      <c r="N75" s="219" t="e">
        <f>IF('Retail Pricing'!#REF!&gt;0,'Retail Pricing'!#REF!," ")</f>
        <v>#REF!</v>
      </c>
      <c r="O75" s="219" t="e">
        <f>IF('Retail Pricing'!#REF!&gt;0,'Retail Pricing'!#REF!," ")</f>
        <v>#REF!</v>
      </c>
      <c r="P75" s="219"/>
      <c r="Q75" s="219" t="e">
        <f>IF('Retail Pricing'!#REF!&gt;0,'Retail Pricing'!#REF!," ")</f>
        <v>#REF!</v>
      </c>
      <c r="R75" s="219" t="e">
        <f>IF('Retail Pricing'!#REF!&gt;0,'Retail Pricing'!#REF!," ")</f>
        <v>#REF!</v>
      </c>
      <c r="S75" s="219" t="e">
        <f>IF('Retail Pricing'!#REF!&gt;0,'Retail Pricing'!#REF!," ")</f>
        <v>#REF!</v>
      </c>
      <c r="T75" s="219">
        <v>1.3123100000000001</v>
      </c>
      <c r="U75" s="7" t="e">
        <f t="shared" si="101"/>
        <v>#REF!</v>
      </c>
      <c r="V75" s="7">
        <v>1.9E-2</v>
      </c>
      <c r="W75" s="491" t="s">
        <v>949</v>
      </c>
      <c r="X75" s="489" t="s">
        <v>949</v>
      </c>
      <c r="Y75" s="304" t="str">
        <f t="shared" si="2"/>
        <v xml:space="preserve"> </v>
      </c>
      <c r="Z75" s="428" t="s">
        <v>106</v>
      </c>
      <c r="AA75" s="492" t="s">
        <v>949</v>
      </c>
      <c r="AB75" s="493" t="s">
        <v>949</v>
      </c>
      <c r="AC75" s="489" t="s">
        <v>949</v>
      </c>
      <c r="AD75" s="14" t="str">
        <f t="shared" si="3"/>
        <v xml:space="preserve"> </v>
      </c>
      <c r="AE75" s="428" t="s">
        <v>106</v>
      </c>
      <c r="AF75" s="488" t="s">
        <v>949</v>
      </c>
      <c r="AG75" s="494" t="s">
        <v>949</v>
      </c>
      <c r="AH75" s="489" t="s">
        <v>949</v>
      </c>
      <c r="AI75" s="14" t="str">
        <f t="shared" si="4"/>
        <v xml:space="preserve"> </v>
      </c>
      <c r="AJ75" s="428" t="s">
        <v>106</v>
      </c>
      <c r="AK75" s="495" t="s">
        <v>949</v>
      </c>
      <c r="AL75" s="489"/>
      <c r="AM75" s="489" t="s">
        <v>949</v>
      </c>
      <c r="AN75" s="14" t="str">
        <f t="shared" si="5"/>
        <v xml:space="preserve"> </v>
      </c>
      <c r="AO75" s="428" t="s">
        <v>106</v>
      </c>
      <c r="AP75" s="490" t="s">
        <v>949</v>
      </c>
      <c r="AQ75" s="489" t="s">
        <v>949</v>
      </c>
      <c r="AR75" s="14" t="str">
        <f t="shared" si="6"/>
        <v xml:space="preserve"> </v>
      </c>
      <c r="AS75" s="428" t="s">
        <v>106</v>
      </c>
      <c r="AT75" s="496" t="s">
        <v>949</v>
      </c>
      <c r="AU75" s="355" t="s">
        <v>949</v>
      </c>
      <c r="AV75" s="288"/>
      <c r="AW75" s="498" t="s">
        <v>949</v>
      </c>
      <c r="AX75" s="499" t="s">
        <v>106</v>
      </c>
      <c r="AY75" s="499" t="s">
        <v>106</v>
      </c>
      <c r="AZ75" s="333"/>
      <c r="BA75" s="491" t="str">
        <f t="shared" si="122"/>
        <v>Holder</v>
      </c>
      <c r="BB75" s="492" t="str">
        <f t="shared" si="123"/>
        <v>Holder</v>
      </c>
      <c r="BC75" s="493" t="str">
        <f t="shared" si="124"/>
        <v>Holder</v>
      </c>
      <c r="BD75" s="488" t="str">
        <f t="shared" si="125"/>
        <v>Holder</v>
      </c>
      <c r="BE75" s="494" t="str">
        <f t="shared" si="126"/>
        <v>Holder</v>
      </c>
      <c r="BF75" s="495" t="str">
        <f t="shared" si="127"/>
        <v>Holder</v>
      </c>
      <c r="BG75" s="490" t="str">
        <f t="shared" si="128"/>
        <v>Holder</v>
      </c>
      <c r="BH75" s="496" t="str">
        <f t="shared" si="129"/>
        <v>Holder</v>
      </c>
      <c r="BI75" s="497" t="str">
        <f t="shared" si="130"/>
        <v>Holder</v>
      </c>
      <c r="BJ75" s="385" t="str">
        <f t="shared" si="102"/>
        <v>No</v>
      </c>
      <c r="BK75" s="385" t="str">
        <f t="shared" si="110"/>
        <v>No</v>
      </c>
      <c r="BL75" s="483" t="s">
        <v>1376</v>
      </c>
      <c r="BM75" s="482"/>
      <c r="BN75" s="482"/>
      <c r="BO75" s="482"/>
      <c r="BP75" s="482"/>
      <c r="BQ75" s="482"/>
      <c r="BR75" s="482"/>
      <c r="BS75" s="482"/>
      <c r="BT75" s="482"/>
      <c r="BU75" s="67"/>
      <c r="BV75" s="442" t="str">
        <f t="shared" si="111"/>
        <v xml:space="preserve"> </v>
      </c>
      <c r="BW75" s="244" t="str">
        <f t="shared" si="112"/>
        <v xml:space="preserve"> </v>
      </c>
      <c r="BX75" s="244" t="str">
        <f t="shared" si="113"/>
        <v xml:space="preserve"> </v>
      </c>
      <c r="BY75" s="244" t="str">
        <f t="shared" si="114"/>
        <v xml:space="preserve"> </v>
      </c>
      <c r="BZ75" s="244" t="str">
        <f t="shared" si="115"/>
        <v xml:space="preserve"> </v>
      </c>
      <c r="CA75" s="244" t="str">
        <f t="shared" si="116"/>
        <v xml:space="preserve"> </v>
      </c>
      <c r="CB75" s="244" t="str">
        <f t="shared" si="103"/>
        <v xml:space="preserve"> </v>
      </c>
      <c r="CC75" s="244" t="str">
        <f t="shared" si="117"/>
        <v xml:space="preserve"> </v>
      </c>
      <c r="CD75" s="244" t="str">
        <f t="shared" si="118"/>
        <v xml:space="preserve"> </v>
      </c>
      <c r="CE75" s="244" t="str">
        <f t="shared" si="119"/>
        <v xml:space="preserve"> </v>
      </c>
      <c r="CF75" s="244" t="str">
        <f t="shared" si="120"/>
        <v xml:space="preserve"> </v>
      </c>
      <c r="CG75" s="244" t="str">
        <f t="shared" si="131"/>
        <v xml:space="preserve"> </v>
      </c>
      <c r="CH75" s="244" t="str">
        <f t="shared" si="121"/>
        <v xml:space="preserve"> </v>
      </c>
      <c r="CI75" s="570"/>
      <c r="CJ75" s="578" t="str">
        <f t="shared" si="36"/>
        <v xml:space="preserve"> </v>
      </c>
      <c r="CK75" s="578" t="str">
        <f t="shared" si="37"/>
        <v xml:space="preserve"> </v>
      </c>
      <c r="CL75" s="578" t="str">
        <f t="shared" si="38"/>
        <v xml:space="preserve"> </v>
      </c>
      <c r="CM75" s="578" t="str">
        <f t="shared" si="39"/>
        <v xml:space="preserve"> </v>
      </c>
      <c r="CN75" s="578" t="str">
        <f t="shared" si="40"/>
        <v xml:space="preserve"> </v>
      </c>
      <c r="CO75" s="578" t="str">
        <f t="shared" si="29"/>
        <v xml:space="preserve"> </v>
      </c>
      <c r="CP75" s="578" t="str">
        <f t="shared" si="30"/>
        <v xml:space="preserve"> </v>
      </c>
      <c r="CQ75" s="578" t="str">
        <f t="shared" si="31"/>
        <v xml:space="preserve"> </v>
      </c>
      <c r="CR75" s="244"/>
      <c r="CS75" s="244"/>
      <c r="CT75" s="244"/>
      <c r="CU75" s="244"/>
      <c r="CV75" s="347"/>
      <c r="CW75" s="338" t="str">
        <f t="shared" si="104"/>
        <v xml:space="preserve"> </v>
      </c>
      <c r="CX75" s="347"/>
      <c r="CY75" s="338" t="str">
        <f t="shared" si="105"/>
        <v xml:space="preserve"> </v>
      </c>
      <c r="CZ75" s="347"/>
      <c r="DA75" s="338" t="str">
        <f t="shared" si="106"/>
        <v xml:space="preserve"> </v>
      </c>
      <c r="DB75" s="347"/>
      <c r="DC75" s="338" t="str">
        <f t="shared" si="107"/>
        <v xml:space="preserve"> </v>
      </c>
      <c r="DD75" s="347"/>
      <c r="DE75" s="338" t="str">
        <f t="shared" si="108"/>
        <v xml:space="preserve"> </v>
      </c>
    </row>
    <row r="76" spans="1:109" s="19" customFormat="1" ht="12" customHeight="1" x14ac:dyDescent="0.2">
      <c r="A76" s="328" t="s">
        <v>522</v>
      </c>
      <c r="B76" s="70" t="s">
        <v>991</v>
      </c>
      <c r="C76" s="454" t="s">
        <v>1716</v>
      </c>
      <c r="D76" s="402" t="s">
        <v>130</v>
      </c>
      <c r="E76" s="404">
        <v>100</v>
      </c>
      <c r="F76" s="326" t="s">
        <v>679</v>
      </c>
      <c r="G76" s="713" t="e">
        <f>+'Retail Pricing'!#REF!</f>
        <v>#REF!</v>
      </c>
      <c r="H76" s="96" t="s">
        <v>771</v>
      </c>
      <c r="I76" s="89" t="e">
        <f>IF('Retail Pricing'!#REF!&gt;0,'Retail Pricing'!#REF!," ")</f>
        <v>#REF!</v>
      </c>
      <c r="J76" s="85" t="e">
        <f>'Retail Pricing'!#REF!</f>
        <v>#REF!</v>
      </c>
      <c r="K76" s="85" t="e">
        <f>'Retail Pricing'!#REF!</f>
        <v>#REF!</v>
      </c>
      <c r="L76" s="305" t="e">
        <f>IF('Retail Pricing'!#REF!&gt;0,'Retail Pricing'!#REF!," ")</f>
        <v>#REF!</v>
      </c>
      <c r="M76" s="226" t="e">
        <f t="shared" si="32"/>
        <v>#REF!</v>
      </c>
      <c r="N76" s="219" t="e">
        <f>'Retail Pricing'!#REF!</f>
        <v>#REF!</v>
      </c>
      <c r="O76" s="219" t="e">
        <f>'Retail Pricing'!#REF!</f>
        <v>#REF!</v>
      </c>
      <c r="P76" s="219"/>
      <c r="Q76" s="219" t="e">
        <f>'Retail Pricing'!#REF!</f>
        <v>#REF!</v>
      </c>
      <c r="R76" s="219" t="e">
        <f>IF('Retail Pricing'!#REF!&gt;0,'Retail Pricing'!#REF!," ")</f>
        <v>#REF!</v>
      </c>
      <c r="S76" s="219" t="e">
        <f>IF('Retail Pricing'!#REF!&gt;0,'Retail Pricing'!#REF!," ")</f>
        <v>#REF!</v>
      </c>
      <c r="T76" s="219">
        <v>1.3123100000000001</v>
      </c>
      <c r="U76" s="7" t="e">
        <f t="shared" si="101"/>
        <v>#REF!</v>
      </c>
      <c r="V76" s="7">
        <v>1.9E-2</v>
      </c>
      <c r="W76" s="491" t="e">
        <f>'Retail Pricing'!#REF!</f>
        <v>#REF!</v>
      </c>
      <c r="X76" s="489">
        <v>7.5</v>
      </c>
      <c r="Y76" s="304" t="e">
        <f t="shared" si="2"/>
        <v>#REF!</v>
      </c>
      <c r="Z76" s="428">
        <v>0.78</v>
      </c>
      <c r="AA76" s="492">
        <v>8.5500000000000007</v>
      </c>
      <c r="AB76" s="493" t="e">
        <f>'Retail Pricing'!#REF!</f>
        <v>#REF!</v>
      </c>
      <c r="AC76" s="489">
        <v>7.35</v>
      </c>
      <c r="AD76" s="14" t="e">
        <f t="shared" si="3"/>
        <v>#REF!</v>
      </c>
      <c r="AE76" s="428">
        <v>0.78</v>
      </c>
      <c r="AF76" s="488">
        <v>8.4</v>
      </c>
      <c r="AG76" s="494" t="e">
        <f>'Retail Pricing'!#REF!</f>
        <v>#REF!</v>
      </c>
      <c r="AH76" s="489">
        <v>5.6</v>
      </c>
      <c r="AI76" s="14" t="e">
        <f t="shared" si="4"/>
        <v>#REF!</v>
      </c>
      <c r="AJ76" s="428">
        <v>0.71</v>
      </c>
      <c r="AK76" s="495" t="e">
        <f>'Retail Pricing'!#REF!</f>
        <v>#REF!</v>
      </c>
      <c r="AL76" s="489"/>
      <c r="AM76" s="489">
        <v>5</v>
      </c>
      <c r="AN76" s="14" t="e">
        <f t="shared" si="5"/>
        <v>#REF!</v>
      </c>
      <c r="AO76" s="428">
        <v>0.68</v>
      </c>
      <c r="AP76" s="490" t="e">
        <f>'Retail Pricing'!#REF!</f>
        <v>#REF!</v>
      </c>
      <c r="AQ76" s="489">
        <v>4.8499999999999996</v>
      </c>
      <c r="AR76" s="14" t="e">
        <f t="shared" si="6"/>
        <v>#REF!</v>
      </c>
      <c r="AS76" s="428">
        <v>0.67</v>
      </c>
      <c r="AT76" s="496">
        <v>5.8</v>
      </c>
      <c r="AU76" s="497" t="e">
        <f>'Retail Pricing'!#REF!</f>
        <v>#REF!</v>
      </c>
      <c r="AV76" s="288"/>
      <c r="AW76" s="498" t="e">
        <f>IF(W76&gt;0,ROUND((W76*1.3)/0.05,0)*0.05," ")</f>
        <v>#REF!</v>
      </c>
      <c r="AX76" s="499" t="e">
        <f>AP76</f>
        <v>#REF!</v>
      </c>
      <c r="AY76" s="499">
        <v>1.5</v>
      </c>
      <c r="AZ76" s="333"/>
      <c r="BA76" s="491" t="e">
        <f t="shared" si="122"/>
        <v>#REF!</v>
      </c>
      <c r="BB76" s="492">
        <f t="shared" si="123"/>
        <v>8.5500000000000007</v>
      </c>
      <c r="BC76" s="493" t="e">
        <f t="shared" si="124"/>
        <v>#REF!</v>
      </c>
      <c r="BD76" s="488">
        <f t="shared" si="125"/>
        <v>8.4</v>
      </c>
      <c r="BE76" s="494" t="e">
        <f t="shared" si="126"/>
        <v>#REF!</v>
      </c>
      <c r="BF76" s="495" t="e">
        <f t="shared" si="127"/>
        <v>#REF!</v>
      </c>
      <c r="BG76" s="490" t="e">
        <f t="shared" si="128"/>
        <v>#REF!</v>
      </c>
      <c r="BH76" s="496">
        <f t="shared" si="129"/>
        <v>5.8</v>
      </c>
      <c r="BI76" s="497" t="e">
        <f t="shared" si="130"/>
        <v>#REF!</v>
      </c>
      <c r="BJ76" s="385" t="e">
        <f t="shared" si="102"/>
        <v>#REF!</v>
      </c>
      <c r="BK76" s="385" t="e">
        <f t="shared" si="110"/>
        <v>#REF!</v>
      </c>
      <c r="BL76" s="243" t="e">
        <f>IF((BA76-'Retail Pricing'!#REF!)&gt;=0," ",1)</f>
        <v>#REF!</v>
      </c>
      <c r="BM76" s="243" t="e">
        <f>IF((BB76-'Retail Pricing'!#REF!)&gt;=0," ",1)</f>
        <v>#REF!</v>
      </c>
      <c r="BN76" s="243" t="e">
        <f>IF((BC76-'Retail Pricing'!#REF!)&gt;=0," ",1)</f>
        <v>#REF!</v>
      </c>
      <c r="BO76" s="243" t="str">
        <f>IF((BD76-'Retail Pricing'!F15)&gt;=0," ",1)</f>
        <v xml:space="preserve"> </v>
      </c>
      <c r="BP76" s="243" t="e">
        <f>IF((BE76-'Retail Pricing'!#REF!)&gt;=0," ",1)</f>
        <v>#REF!</v>
      </c>
      <c r="BQ76" s="243" t="e">
        <f>IF((BF76-'Retail Pricing'!#REF!)&gt;=0," ",1)</f>
        <v>#REF!</v>
      </c>
      <c r="BR76" s="243" t="e">
        <f>IF((BG76-'Retail Pricing'!#REF!)&gt;=0," ",1)</f>
        <v>#REF!</v>
      </c>
      <c r="BS76" s="243" t="e">
        <f>IF((BH76-'Retail Pricing'!#REF!)&gt;=0," ",1)</f>
        <v>#REF!</v>
      </c>
      <c r="BT76" s="243" t="e">
        <f>IF((BI76-'Retail Pricing'!#REF!)&gt;=0," ",1)</f>
        <v>#REF!</v>
      </c>
      <c r="BU76" s="67"/>
      <c r="BV76" s="442" t="e">
        <f t="shared" si="111"/>
        <v>#REF!</v>
      </c>
      <c r="BW76" s="244" t="e">
        <f t="shared" si="112"/>
        <v>#REF!</v>
      </c>
      <c r="BX76" s="244" t="e">
        <f t="shared" si="113"/>
        <v>#REF!</v>
      </c>
      <c r="BY76" s="244" t="e">
        <f t="shared" si="114"/>
        <v>#REF!</v>
      </c>
      <c r="BZ76" s="244" t="e">
        <f t="shared" si="115"/>
        <v>#REF!</v>
      </c>
      <c r="CA76" s="244" t="e">
        <f t="shared" si="116"/>
        <v>#REF!</v>
      </c>
      <c r="CB76" s="244" t="e">
        <f t="shared" si="103"/>
        <v>#REF!</v>
      </c>
      <c r="CC76" s="244" t="e">
        <f t="shared" si="117"/>
        <v>#REF!</v>
      </c>
      <c r="CD76" s="244" t="e">
        <f t="shared" si="118"/>
        <v>#REF!</v>
      </c>
      <c r="CE76" s="244" t="e">
        <f t="shared" si="119"/>
        <v>#REF!</v>
      </c>
      <c r="CF76" s="244" t="e">
        <f t="shared" si="120"/>
        <v>#REF!</v>
      </c>
      <c r="CG76" s="244" t="e">
        <f t="shared" si="131"/>
        <v>#REF!</v>
      </c>
      <c r="CH76" s="244" t="e">
        <f t="shared" si="121"/>
        <v>#REF!</v>
      </c>
      <c r="CI76" s="570"/>
      <c r="CJ76" s="578" t="e">
        <f t="shared" si="36"/>
        <v>#REF!</v>
      </c>
      <c r="CK76" s="578" t="e">
        <f t="shared" si="37"/>
        <v>#REF!</v>
      </c>
      <c r="CL76" s="578" t="e">
        <f t="shared" si="38"/>
        <v>#REF!</v>
      </c>
      <c r="CM76" s="578" t="e">
        <f t="shared" si="39"/>
        <v>#REF!</v>
      </c>
      <c r="CN76" s="578" t="e">
        <f t="shared" si="40"/>
        <v>#REF!</v>
      </c>
      <c r="CO76" s="578" t="e">
        <f t="shared" si="29"/>
        <v>#REF!</v>
      </c>
      <c r="CP76" s="578" t="e">
        <f t="shared" si="30"/>
        <v>#REF!</v>
      </c>
      <c r="CQ76" s="578" t="e">
        <f t="shared" si="31"/>
        <v>#REF!</v>
      </c>
      <c r="CR76" s="244"/>
      <c r="CS76" s="244"/>
      <c r="CT76" s="244"/>
      <c r="CU76" s="244"/>
      <c r="CV76" s="347"/>
      <c r="CW76" s="338" t="e">
        <f t="shared" si="104"/>
        <v>#REF!</v>
      </c>
      <c r="CX76" s="347"/>
      <c r="CY76" s="338" t="e">
        <f t="shared" si="105"/>
        <v>#REF!</v>
      </c>
      <c r="CZ76" s="347"/>
      <c r="DA76" s="338" t="e">
        <f t="shared" si="106"/>
        <v>#REF!</v>
      </c>
      <c r="DB76" s="347"/>
      <c r="DC76" s="338" t="e">
        <f t="shared" si="107"/>
        <v>#REF!</v>
      </c>
      <c r="DD76" s="347"/>
      <c r="DE76" s="338" t="e">
        <f t="shared" si="108"/>
        <v>#REF!</v>
      </c>
    </row>
    <row r="77" spans="1:109" s="19" customFormat="1" x14ac:dyDescent="0.2">
      <c r="A77" s="328" t="s">
        <v>522</v>
      </c>
      <c r="B77" s="53" t="s">
        <v>992</v>
      </c>
      <c r="C77" s="454" t="s">
        <v>1717</v>
      </c>
      <c r="D77" s="402" t="s">
        <v>130</v>
      </c>
      <c r="E77" s="404">
        <v>100</v>
      </c>
      <c r="F77" s="326" t="s">
        <v>680</v>
      </c>
      <c r="G77" s="713" t="e">
        <f>+'Retail Pricing'!#REF!</f>
        <v>#REF!</v>
      </c>
      <c r="H77" s="84" t="s">
        <v>949</v>
      </c>
      <c r="I77" s="89" t="e">
        <f>IF('Retail Pricing'!#REF!&gt;0,'Retail Pricing'!#REF!," ")</f>
        <v>#REF!</v>
      </c>
      <c r="J77" s="85" t="e">
        <f>'Retail Pricing'!#REF!</f>
        <v>#REF!</v>
      </c>
      <c r="K77" s="85" t="e">
        <f>'Retail Pricing'!#REF!</f>
        <v>#REF!</v>
      </c>
      <c r="L77" s="305" t="e">
        <f>IF('Retail Pricing'!#REF!&gt;0,'Retail Pricing'!#REF!," ")</f>
        <v>#REF!</v>
      </c>
      <c r="M77" s="226" t="e">
        <f t="shared" si="32"/>
        <v>#REF!</v>
      </c>
      <c r="N77" s="219" t="e">
        <f>IF('Retail Pricing'!#REF!&gt;0,'Retail Pricing'!#REF!," ")</f>
        <v>#REF!</v>
      </c>
      <c r="O77" s="219" t="e">
        <f>IF('Retail Pricing'!#REF!&gt;0,'Retail Pricing'!#REF!," ")</f>
        <v>#REF!</v>
      </c>
      <c r="P77" s="219"/>
      <c r="Q77" s="219" t="e">
        <f>IF('Retail Pricing'!#REF!&gt;0,'Retail Pricing'!#REF!," ")</f>
        <v>#REF!</v>
      </c>
      <c r="R77" s="219" t="e">
        <f>IF('Retail Pricing'!#REF!&gt;0,'Retail Pricing'!#REF!," ")</f>
        <v>#REF!</v>
      </c>
      <c r="S77" s="219" t="e">
        <f>IF('Retail Pricing'!#REF!&gt;0,'Retail Pricing'!#REF!," ")</f>
        <v>#REF!</v>
      </c>
      <c r="T77" s="219">
        <v>0.26962000000000003</v>
      </c>
      <c r="U77" s="7" t="e">
        <f>IF(M77&gt;0,$U$1," ")</f>
        <v>#REF!</v>
      </c>
      <c r="V77" s="7">
        <v>1.4E-2</v>
      </c>
      <c r="W77" s="491" t="s">
        <v>949</v>
      </c>
      <c r="X77" s="489" t="s">
        <v>949</v>
      </c>
      <c r="Y77" s="304" t="str">
        <f t="shared" si="2"/>
        <v xml:space="preserve"> </v>
      </c>
      <c r="Z77" s="428" t="s">
        <v>106</v>
      </c>
      <c r="AA77" s="492" t="s">
        <v>949</v>
      </c>
      <c r="AB77" s="493" t="s">
        <v>949</v>
      </c>
      <c r="AC77" s="489" t="s">
        <v>949</v>
      </c>
      <c r="AD77" s="14" t="str">
        <f t="shared" si="3"/>
        <v xml:space="preserve"> </v>
      </c>
      <c r="AE77" s="428" t="s">
        <v>106</v>
      </c>
      <c r="AF77" s="488" t="s">
        <v>949</v>
      </c>
      <c r="AG77" s="494" t="s">
        <v>949</v>
      </c>
      <c r="AH77" s="489" t="s">
        <v>949</v>
      </c>
      <c r="AI77" s="14" t="str">
        <f t="shared" si="4"/>
        <v xml:space="preserve"> </v>
      </c>
      <c r="AJ77" s="428" t="s">
        <v>106</v>
      </c>
      <c r="AK77" s="495" t="s">
        <v>949</v>
      </c>
      <c r="AL77" s="489"/>
      <c r="AM77" s="489" t="s">
        <v>949</v>
      </c>
      <c r="AN77" s="14" t="str">
        <f t="shared" si="5"/>
        <v xml:space="preserve"> </v>
      </c>
      <c r="AO77" s="428" t="s">
        <v>106</v>
      </c>
      <c r="AP77" s="490" t="s">
        <v>949</v>
      </c>
      <c r="AQ77" s="489" t="s">
        <v>949</v>
      </c>
      <c r="AR77" s="14" t="str">
        <f t="shared" si="6"/>
        <v xml:space="preserve"> </v>
      </c>
      <c r="AS77" s="428" t="s">
        <v>106</v>
      </c>
      <c r="AT77" s="496" t="s">
        <v>949</v>
      </c>
      <c r="AU77" s="497" t="s">
        <v>949</v>
      </c>
      <c r="AV77" s="288"/>
      <c r="AW77" s="498" t="s">
        <v>949</v>
      </c>
      <c r="AX77" s="499" t="s">
        <v>106</v>
      </c>
      <c r="AY77" s="499" t="s">
        <v>106</v>
      </c>
      <c r="AZ77" s="333"/>
      <c r="BA77" s="491" t="str">
        <f t="shared" si="122"/>
        <v>Holder</v>
      </c>
      <c r="BB77" s="492" t="str">
        <f t="shared" si="123"/>
        <v>Holder</v>
      </c>
      <c r="BC77" s="493" t="str">
        <f t="shared" si="124"/>
        <v>Holder</v>
      </c>
      <c r="BD77" s="488" t="str">
        <f t="shared" si="125"/>
        <v>Holder</v>
      </c>
      <c r="BE77" s="494" t="str">
        <f t="shared" si="126"/>
        <v>Holder</v>
      </c>
      <c r="BF77" s="495" t="str">
        <f t="shared" si="127"/>
        <v>Holder</v>
      </c>
      <c r="BG77" s="490" t="str">
        <f t="shared" si="128"/>
        <v>Holder</v>
      </c>
      <c r="BH77" s="496" t="str">
        <f t="shared" si="129"/>
        <v>Holder</v>
      </c>
      <c r="BI77" s="497" t="str">
        <f t="shared" si="130"/>
        <v>Holder</v>
      </c>
      <c r="BJ77" s="385" t="str">
        <f t="shared" si="102"/>
        <v>No</v>
      </c>
      <c r="BK77" s="385" t="str">
        <f t="shared" si="110"/>
        <v>No</v>
      </c>
      <c r="BL77" s="483" t="s">
        <v>1376</v>
      </c>
      <c r="BM77" s="482"/>
      <c r="BN77" s="482"/>
      <c r="BO77" s="482"/>
      <c r="BP77" s="482"/>
      <c r="BQ77" s="482"/>
      <c r="BR77" s="482"/>
      <c r="BS77" s="482"/>
      <c r="BT77" s="482"/>
      <c r="BU77" s="67"/>
      <c r="BV77" s="442" t="str">
        <f t="shared" si="111"/>
        <v xml:space="preserve"> </v>
      </c>
      <c r="BW77" s="244" t="str">
        <f t="shared" si="112"/>
        <v xml:space="preserve"> </v>
      </c>
      <c r="BX77" s="244" t="str">
        <f t="shared" si="113"/>
        <v xml:space="preserve"> </v>
      </c>
      <c r="BY77" s="244" t="str">
        <f t="shared" si="114"/>
        <v xml:space="preserve"> </v>
      </c>
      <c r="BZ77" s="244" t="str">
        <f t="shared" si="115"/>
        <v xml:space="preserve"> </v>
      </c>
      <c r="CA77" s="244" t="str">
        <f t="shared" si="116"/>
        <v xml:space="preserve"> </v>
      </c>
      <c r="CB77" s="244" t="str">
        <f t="shared" si="103"/>
        <v xml:space="preserve"> </v>
      </c>
      <c r="CC77" s="244" t="str">
        <f t="shared" si="117"/>
        <v xml:space="preserve"> </v>
      </c>
      <c r="CD77" s="244" t="str">
        <f t="shared" si="118"/>
        <v xml:space="preserve"> </v>
      </c>
      <c r="CE77" s="244" t="str">
        <f t="shared" si="119"/>
        <v xml:space="preserve"> </v>
      </c>
      <c r="CF77" s="244" t="str">
        <f t="shared" si="120"/>
        <v xml:space="preserve"> </v>
      </c>
      <c r="CG77" s="244" t="str">
        <f t="shared" si="131"/>
        <v xml:space="preserve"> </v>
      </c>
      <c r="CH77" s="244" t="str">
        <f t="shared" si="121"/>
        <v xml:space="preserve"> </v>
      </c>
      <c r="CI77" s="570"/>
      <c r="CJ77" s="578" t="str">
        <f t="shared" si="36"/>
        <v xml:space="preserve"> </v>
      </c>
      <c r="CK77" s="578" t="str">
        <f t="shared" si="37"/>
        <v xml:space="preserve"> </v>
      </c>
      <c r="CL77" s="578" t="str">
        <f t="shared" si="38"/>
        <v xml:space="preserve"> </v>
      </c>
      <c r="CM77" s="578" t="str">
        <f t="shared" si="39"/>
        <v xml:space="preserve"> </v>
      </c>
      <c r="CN77" s="578" t="str">
        <f t="shared" si="40"/>
        <v xml:space="preserve"> </v>
      </c>
      <c r="CO77" s="578" t="str">
        <f t="shared" si="29"/>
        <v xml:space="preserve"> </v>
      </c>
      <c r="CP77" s="578" t="str">
        <f t="shared" si="30"/>
        <v xml:space="preserve"> </v>
      </c>
      <c r="CQ77" s="578" t="str">
        <f t="shared" si="31"/>
        <v xml:space="preserve"> </v>
      </c>
      <c r="CR77" s="244"/>
      <c r="CS77" s="244"/>
      <c r="CT77" s="244"/>
      <c r="CU77" s="244"/>
      <c r="CV77" s="347"/>
      <c r="CW77" s="338" t="str">
        <f t="shared" si="104"/>
        <v xml:space="preserve"> </v>
      </c>
      <c r="CX77" s="347"/>
      <c r="CY77" s="338" t="str">
        <f t="shared" si="105"/>
        <v xml:space="preserve"> </v>
      </c>
      <c r="CZ77" s="347"/>
      <c r="DA77" s="338" t="str">
        <f t="shared" si="106"/>
        <v xml:space="preserve"> </v>
      </c>
      <c r="DB77" s="347"/>
      <c r="DC77" s="338" t="str">
        <f t="shared" si="107"/>
        <v xml:space="preserve"> </v>
      </c>
      <c r="DD77" s="347"/>
      <c r="DE77" s="338" t="str">
        <f t="shared" si="108"/>
        <v xml:space="preserve"> </v>
      </c>
    </row>
    <row r="78" spans="1:109" s="19" customFormat="1" x14ac:dyDescent="0.2">
      <c r="A78" s="328" t="s">
        <v>522</v>
      </c>
      <c r="B78" s="70" t="s">
        <v>992</v>
      </c>
      <c r="C78" s="454" t="s">
        <v>1717</v>
      </c>
      <c r="D78" s="402" t="s">
        <v>130</v>
      </c>
      <c r="E78" s="404">
        <v>100</v>
      </c>
      <c r="F78" s="551" t="s">
        <v>680</v>
      </c>
      <c r="G78" s="713" t="e">
        <f>+'Retail Pricing'!#REF!</f>
        <v>#REF!</v>
      </c>
      <c r="H78" s="87" t="s">
        <v>770</v>
      </c>
      <c r="I78" s="89" t="e">
        <f>IF('Retail Pricing'!#REF!&gt;0,'Retail Pricing'!#REF!," ")</f>
        <v>#REF!</v>
      </c>
      <c r="J78" s="85" t="e">
        <f>'Retail Pricing'!#REF!</f>
        <v>#REF!</v>
      </c>
      <c r="K78" s="85" t="e">
        <f>'Retail Pricing'!#REF!</f>
        <v>#REF!</v>
      </c>
      <c r="L78" s="305" t="e">
        <f>IF('Retail Pricing'!#REF!&gt;0,'Retail Pricing'!#REF!," ")</f>
        <v>#REF!</v>
      </c>
      <c r="M78" s="226" t="e">
        <f t="shared" si="32"/>
        <v>#REF!</v>
      </c>
      <c r="N78" s="219" t="e">
        <f>'Retail Pricing'!#REF!</f>
        <v>#REF!</v>
      </c>
      <c r="O78" s="219" t="e">
        <f>'Retail Pricing'!#REF!</f>
        <v>#REF!</v>
      </c>
      <c r="P78" s="219"/>
      <c r="Q78" s="219" t="e">
        <f>'Retail Pricing'!#REF!</f>
        <v>#REF!</v>
      </c>
      <c r="R78" s="219" t="e">
        <f>IF('Retail Pricing'!#REF!&gt;0,'Retail Pricing'!#REF!," ")</f>
        <v>#REF!</v>
      </c>
      <c r="S78" s="219" t="e">
        <f>IF('Retail Pricing'!#REF!&gt;0,'Retail Pricing'!#REF!," ")</f>
        <v>#REF!</v>
      </c>
      <c r="T78" s="219">
        <v>0.26962000000000003</v>
      </c>
      <c r="U78" s="7" t="e">
        <f>IF(M78&gt;0,$U$1," ")</f>
        <v>#REF!</v>
      </c>
      <c r="V78" s="7">
        <v>1.4E-2</v>
      </c>
      <c r="W78" s="491" t="e">
        <f>'Retail Pricing'!#REF!</f>
        <v>#REF!</v>
      </c>
      <c r="X78" s="489">
        <v>2.5</v>
      </c>
      <c r="Y78" s="304" t="e">
        <f t="shared" si="2"/>
        <v>#REF!</v>
      </c>
      <c r="Z78" s="428">
        <v>0.88</v>
      </c>
      <c r="AA78" s="492">
        <v>3.05</v>
      </c>
      <c r="AB78" s="493" t="e">
        <f>'Retail Pricing'!#REF!</f>
        <v>#REF!</v>
      </c>
      <c r="AC78" s="489">
        <v>2.4500000000000002</v>
      </c>
      <c r="AD78" s="14" t="e">
        <f t="shared" si="3"/>
        <v>#REF!</v>
      </c>
      <c r="AE78" s="428">
        <v>0.87</v>
      </c>
      <c r="AF78" s="488">
        <v>3</v>
      </c>
      <c r="AG78" s="494" t="e">
        <f>'Retail Pricing'!#REF!</f>
        <v>#REF!</v>
      </c>
      <c r="AH78" s="489">
        <v>1.85</v>
      </c>
      <c r="AI78" s="14" t="e">
        <f t="shared" si="4"/>
        <v>#REF!</v>
      </c>
      <c r="AJ78" s="428">
        <v>0.83</v>
      </c>
      <c r="AK78" s="495" t="e">
        <f>'Retail Pricing'!#REF!</f>
        <v>#REF!</v>
      </c>
      <c r="AL78" s="489"/>
      <c r="AM78" s="489">
        <v>1.6</v>
      </c>
      <c r="AN78" s="14" t="e">
        <f t="shared" si="5"/>
        <v>#REF!</v>
      </c>
      <c r="AO78" s="428">
        <v>0.82</v>
      </c>
      <c r="AP78" s="490" t="e">
        <f>'Retail Pricing'!#REF!</f>
        <v>#REF!</v>
      </c>
      <c r="AQ78" s="489">
        <v>1.6</v>
      </c>
      <c r="AR78" s="14" t="e">
        <f t="shared" si="6"/>
        <v>#REF!</v>
      </c>
      <c r="AS78" s="428">
        <v>0.81</v>
      </c>
      <c r="AT78" s="496">
        <v>2.1</v>
      </c>
      <c r="AU78" s="497" t="e">
        <f>'Retail Pricing'!#REF!</f>
        <v>#REF!</v>
      </c>
      <c r="AV78" s="288"/>
      <c r="AW78" s="498" t="e">
        <f>IF(W78&gt;0,ROUND((W78*1.3)/0.05,0)*0.05," ")</f>
        <v>#REF!</v>
      </c>
      <c r="AX78" s="499" t="e">
        <f>AP78</f>
        <v>#REF!</v>
      </c>
      <c r="AY78" s="499">
        <v>0.75</v>
      </c>
      <c r="AZ78" s="333"/>
      <c r="BA78" s="491" t="e">
        <f t="shared" si="122"/>
        <v>#REF!</v>
      </c>
      <c r="BB78" s="492">
        <f t="shared" si="123"/>
        <v>3.05</v>
      </c>
      <c r="BC78" s="493" t="e">
        <f t="shared" si="124"/>
        <v>#REF!</v>
      </c>
      <c r="BD78" s="488">
        <f t="shared" si="125"/>
        <v>3</v>
      </c>
      <c r="BE78" s="494" t="e">
        <f t="shared" si="126"/>
        <v>#REF!</v>
      </c>
      <c r="BF78" s="495" t="e">
        <f t="shared" si="127"/>
        <v>#REF!</v>
      </c>
      <c r="BG78" s="490" t="e">
        <f t="shared" si="128"/>
        <v>#REF!</v>
      </c>
      <c r="BH78" s="496">
        <f t="shared" si="129"/>
        <v>2.1</v>
      </c>
      <c r="BI78" s="497" t="e">
        <f t="shared" si="130"/>
        <v>#REF!</v>
      </c>
      <c r="BJ78" s="385" t="e">
        <f t="shared" si="102"/>
        <v>#REF!</v>
      </c>
      <c r="BK78" s="385" t="e">
        <f t="shared" si="110"/>
        <v>#REF!</v>
      </c>
      <c r="BL78" s="243" t="e">
        <f>IF((BA78-'Retail Pricing'!#REF!)&gt;=0," ",1)</f>
        <v>#REF!</v>
      </c>
      <c r="BM78" s="243" t="e">
        <f>IF((BB78-'Retail Pricing'!#REF!)&gt;=0," ",1)</f>
        <v>#REF!</v>
      </c>
      <c r="BN78" s="243" t="e">
        <f>IF((BC78-'Retail Pricing'!#REF!)&gt;=0," ",1)</f>
        <v>#REF!</v>
      </c>
      <c r="BO78" s="243">
        <f>IF((BD78-'Retail Pricing'!F17)&gt;=0," ",1)</f>
        <v>1</v>
      </c>
      <c r="BP78" s="243" t="e">
        <f>IF((BE78-'Retail Pricing'!#REF!)&gt;=0," ",1)</f>
        <v>#REF!</v>
      </c>
      <c r="BQ78" s="243" t="e">
        <f>IF((BF78-'Retail Pricing'!#REF!)&gt;=0," ",1)</f>
        <v>#REF!</v>
      </c>
      <c r="BR78" s="243" t="e">
        <f>IF((BG78-'Retail Pricing'!#REF!)&gt;=0," ",1)</f>
        <v>#REF!</v>
      </c>
      <c r="BS78" s="243" t="e">
        <f>IF((BH78-'Retail Pricing'!#REF!)&gt;=0," ",1)</f>
        <v>#REF!</v>
      </c>
      <c r="BT78" s="243" t="e">
        <f>IF((BI78-'Retail Pricing'!#REF!)&gt;=0," ",1)</f>
        <v>#REF!</v>
      </c>
      <c r="BU78" s="67"/>
      <c r="BV78" s="442" t="e">
        <f t="shared" si="111"/>
        <v>#REF!</v>
      </c>
      <c r="BW78" s="244" t="e">
        <f t="shared" si="112"/>
        <v>#REF!</v>
      </c>
      <c r="BX78" s="244" t="e">
        <f t="shared" si="113"/>
        <v>#REF!</v>
      </c>
      <c r="BY78" s="244" t="e">
        <f t="shared" si="114"/>
        <v>#REF!</v>
      </c>
      <c r="BZ78" s="244" t="e">
        <f t="shared" si="115"/>
        <v>#REF!</v>
      </c>
      <c r="CA78" s="244" t="e">
        <f t="shared" si="116"/>
        <v>#REF!</v>
      </c>
      <c r="CB78" s="244" t="e">
        <f t="shared" si="103"/>
        <v>#REF!</v>
      </c>
      <c r="CC78" s="244" t="e">
        <f t="shared" si="117"/>
        <v>#REF!</v>
      </c>
      <c r="CD78" s="244" t="e">
        <f t="shared" si="118"/>
        <v>#REF!</v>
      </c>
      <c r="CE78" s="244" t="e">
        <f t="shared" si="119"/>
        <v>#REF!</v>
      </c>
      <c r="CF78" s="244" t="e">
        <f t="shared" si="120"/>
        <v>#REF!</v>
      </c>
      <c r="CG78" s="244" t="e">
        <f t="shared" si="131"/>
        <v>#REF!</v>
      </c>
      <c r="CH78" s="244" t="e">
        <f t="shared" si="121"/>
        <v>#REF!</v>
      </c>
      <c r="CI78" s="570"/>
      <c r="CJ78" s="578" t="e">
        <f t="shared" si="36"/>
        <v>#REF!</v>
      </c>
      <c r="CK78" s="578" t="e">
        <f t="shared" si="37"/>
        <v>#REF!</v>
      </c>
      <c r="CL78" s="578" t="e">
        <f t="shared" si="38"/>
        <v>#REF!</v>
      </c>
      <c r="CM78" s="578" t="e">
        <f t="shared" si="39"/>
        <v>#REF!</v>
      </c>
      <c r="CN78" s="578" t="e">
        <f t="shared" si="40"/>
        <v>#REF!</v>
      </c>
      <c r="CO78" s="578" t="e">
        <f t="shared" si="29"/>
        <v>#REF!</v>
      </c>
      <c r="CP78" s="578" t="e">
        <f t="shared" si="30"/>
        <v>#REF!</v>
      </c>
      <c r="CQ78" s="578" t="e">
        <f t="shared" si="31"/>
        <v>#REF!</v>
      </c>
      <c r="CR78" s="244"/>
      <c r="CS78" s="244"/>
      <c r="CT78" s="244"/>
      <c r="CU78" s="244"/>
      <c r="CV78" s="347"/>
      <c r="CW78" s="338" t="e">
        <f t="shared" si="104"/>
        <v>#REF!</v>
      </c>
      <c r="CX78" s="347"/>
      <c r="CY78" s="338" t="e">
        <f t="shared" si="105"/>
        <v>#REF!</v>
      </c>
      <c r="CZ78" s="347"/>
      <c r="DA78" s="338" t="e">
        <f t="shared" si="106"/>
        <v>#REF!</v>
      </c>
      <c r="DB78" s="347"/>
      <c r="DC78" s="338" t="e">
        <f t="shared" si="107"/>
        <v>#REF!</v>
      </c>
      <c r="DD78" s="347"/>
      <c r="DE78" s="338" t="e">
        <f t="shared" si="108"/>
        <v>#REF!</v>
      </c>
    </row>
    <row r="79" spans="1:109" s="19" customFormat="1" x14ac:dyDescent="0.2">
      <c r="A79" s="328" t="s">
        <v>522</v>
      </c>
      <c r="B79" s="53" t="s">
        <v>1388</v>
      </c>
      <c r="C79" s="454"/>
      <c r="D79" s="402" t="s">
        <v>130</v>
      </c>
      <c r="E79" s="404">
        <v>100</v>
      </c>
      <c r="F79" s="326" t="s">
        <v>680</v>
      </c>
      <c r="G79" s="713" t="e">
        <f>+'Retail Pricing'!#REF!</f>
        <v>#REF!</v>
      </c>
      <c r="H79" s="96" t="s">
        <v>1128</v>
      </c>
      <c r="I79" s="89" t="e">
        <f>IF('Retail Pricing'!#REF!&gt;0,'Retail Pricing'!#REF!," ")</f>
        <v>#REF!</v>
      </c>
      <c r="J79" s="85" t="e">
        <f>'Retail Pricing'!#REF!</f>
        <v>#REF!</v>
      </c>
      <c r="K79" s="85" t="e">
        <f>'Retail Pricing'!#REF!</f>
        <v>#REF!</v>
      </c>
      <c r="L79" s="305" t="e">
        <f>IF('Retail Pricing'!#REF!&gt;0,'Retail Pricing'!#REF!," ")</f>
        <v>#REF!</v>
      </c>
      <c r="M79" s="226" t="e">
        <f t="shared" si="32"/>
        <v>#REF!</v>
      </c>
      <c r="N79" s="219" t="e">
        <f>IF('Retail Pricing'!#REF!&gt;0,'Retail Pricing'!#REF!," ")</f>
        <v>#REF!</v>
      </c>
      <c r="O79" s="219" t="e">
        <f>IF('Retail Pricing'!#REF!&gt;0,'Retail Pricing'!#REF!," ")</f>
        <v>#REF!</v>
      </c>
      <c r="P79" s="219"/>
      <c r="Q79" s="219" t="e">
        <f>IF('Retail Pricing'!#REF!&gt;0,'Retail Pricing'!#REF!," ")</f>
        <v>#REF!</v>
      </c>
      <c r="R79" s="219" t="e">
        <f>IF('Retail Pricing'!#REF!&gt;0,'Retail Pricing'!#REF!," ")</f>
        <v>#REF!</v>
      </c>
      <c r="S79" s="219" t="e">
        <f>IF('Retail Pricing'!#REF!&gt;0,'Retail Pricing'!#REF!," ")</f>
        <v>#REF!</v>
      </c>
      <c r="T79" s="226">
        <v>0.26962000000000003</v>
      </c>
      <c r="U79" s="7" t="e">
        <f>IF(M79&gt;0,$U$4," ")</f>
        <v>#REF!</v>
      </c>
      <c r="V79" s="7" t="e">
        <v>#REF!</v>
      </c>
      <c r="W79" s="498" t="e">
        <f>ROUND((W78/0.95)/0.05,0)*0.05</f>
        <v>#REF!</v>
      </c>
      <c r="X79" s="489">
        <v>2.65</v>
      </c>
      <c r="Y79" s="304" t="e">
        <f t="shared" si="2"/>
        <v>#REF!</v>
      </c>
      <c r="Z79" s="428" t="e">
        <v>#REF!</v>
      </c>
      <c r="AA79" s="492" t="e">
        <v>#REF!</v>
      </c>
      <c r="AB79" s="498" t="e">
        <f>ROUND((AB78/0.95)/0.05,0)*0.05</f>
        <v>#REF!</v>
      </c>
      <c r="AC79" s="489">
        <v>2.6</v>
      </c>
      <c r="AD79" s="14" t="e">
        <f t="shared" si="3"/>
        <v>#REF!</v>
      </c>
      <c r="AE79" s="428" t="e">
        <v>#REF!</v>
      </c>
      <c r="AF79" s="488" t="e">
        <v>#REF!</v>
      </c>
      <c r="AG79" s="498" t="e">
        <f>ROUND((AG78/0.95)/0.05,0)*0.05</f>
        <v>#REF!</v>
      </c>
      <c r="AH79" s="489">
        <v>1.95</v>
      </c>
      <c r="AI79" s="14" t="e">
        <f t="shared" si="4"/>
        <v>#REF!</v>
      </c>
      <c r="AJ79" s="428" t="e">
        <v>#REF!</v>
      </c>
      <c r="AK79" s="498" t="e">
        <f>ROUND((AK78/0.95)/0.05,0)*0.05</f>
        <v>#REF!</v>
      </c>
      <c r="AL79" s="489"/>
      <c r="AM79" s="489">
        <v>1.7</v>
      </c>
      <c r="AN79" s="14" t="e">
        <f t="shared" si="5"/>
        <v>#REF!</v>
      </c>
      <c r="AO79" s="428" t="e">
        <v>#REF!</v>
      </c>
      <c r="AP79" s="498" t="e">
        <f>ROUND((AP78/0.95)/0.05,0)*0.05</f>
        <v>#REF!</v>
      </c>
      <c r="AQ79" s="489">
        <v>1.7</v>
      </c>
      <c r="AR79" s="14" t="e">
        <f t="shared" si="6"/>
        <v>#REF!</v>
      </c>
      <c r="AS79" s="428" t="e">
        <v>#REF!</v>
      </c>
      <c r="AT79" s="496" t="e">
        <v>#REF!</v>
      </c>
      <c r="AU79" s="497" t="e">
        <f>IF(BA79&gt;0,ROUNDUP((BA79*2),0.05)-0.01," ")</f>
        <v>#REF!</v>
      </c>
      <c r="AV79" s="288"/>
      <c r="AW79" s="498" t="e">
        <f>IF(W79&gt;0,ROUND((W79*1.3)/0.05,0)*0.05," ")</f>
        <v>#REF!</v>
      </c>
      <c r="AX79" s="499" t="e">
        <f>AP79</f>
        <v>#REF!</v>
      </c>
      <c r="AY79" s="499">
        <v>0.75</v>
      </c>
      <c r="AZ79" s="333"/>
      <c r="BA79" s="491" t="e">
        <f t="shared" si="122"/>
        <v>#REF!</v>
      </c>
      <c r="BB79" s="492" t="e">
        <f t="shared" si="123"/>
        <v>#REF!</v>
      </c>
      <c r="BC79" s="493" t="e">
        <f t="shared" si="124"/>
        <v>#REF!</v>
      </c>
      <c r="BD79" s="488" t="e">
        <f t="shared" si="125"/>
        <v>#REF!</v>
      </c>
      <c r="BE79" s="494" t="e">
        <f t="shared" si="126"/>
        <v>#REF!</v>
      </c>
      <c r="BF79" s="495" t="e">
        <f t="shared" si="127"/>
        <v>#REF!</v>
      </c>
      <c r="BG79" s="490" t="e">
        <f t="shared" si="128"/>
        <v>#REF!</v>
      </c>
      <c r="BH79" s="496" t="e">
        <f t="shared" si="129"/>
        <v>#REF!</v>
      </c>
      <c r="BI79" s="497" t="e">
        <f t="shared" si="130"/>
        <v>#REF!</v>
      </c>
      <c r="BJ79" s="385" t="e">
        <f t="shared" si="102"/>
        <v>#REF!</v>
      </c>
      <c r="BK79" s="385" t="e">
        <f t="shared" si="110"/>
        <v>#REF!</v>
      </c>
      <c r="BL79" s="243" t="e">
        <f>IF((BA79-'Retail Pricing'!#REF!)&gt;=0," ",1)</f>
        <v>#REF!</v>
      </c>
      <c r="BM79" s="243" t="e">
        <f>IF((BB79-'Retail Pricing'!#REF!)&gt;=0," ",1)</f>
        <v>#REF!</v>
      </c>
      <c r="BN79" s="243" t="e">
        <f>IF((BC79-'Retail Pricing'!#REF!)&gt;=0," ",1)</f>
        <v>#REF!</v>
      </c>
      <c r="BO79" s="243" t="e">
        <f>IF((BD79-'Retail Pricing'!#REF!)&gt;=0," ",1)</f>
        <v>#REF!</v>
      </c>
      <c r="BP79" s="243" t="e">
        <f>IF((BE79-'Retail Pricing'!#REF!)&gt;=0," ",1)</f>
        <v>#REF!</v>
      </c>
      <c r="BQ79" s="243" t="e">
        <f>IF((BF79-'Retail Pricing'!#REF!)&gt;=0," ",1)</f>
        <v>#REF!</v>
      </c>
      <c r="BR79" s="243" t="e">
        <f>IF((BG79-'Retail Pricing'!#REF!)&gt;=0," ",1)</f>
        <v>#REF!</v>
      </c>
      <c r="BS79" s="243" t="e">
        <f>IF((BH79-'Retail Pricing'!#REF!)&gt;=0," ",1)</f>
        <v>#REF!</v>
      </c>
      <c r="BT79" s="243" t="e">
        <f>IF((BI79-'Retail Pricing'!#REF!)&gt;=0," ",1)</f>
        <v>#REF!</v>
      </c>
      <c r="BU79" s="67"/>
      <c r="BV79" s="442" t="e">
        <f t="shared" si="111"/>
        <v>#REF!</v>
      </c>
      <c r="BW79" s="244" t="e">
        <f t="shared" si="112"/>
        <v>#REF!</v>
      </c>
      <c r="BX79" s="244" t="e">
        <f t="shared" si="113"/>
        <v>#REF!</v>
      </c>
      <c r="BY79" s="244" t="e">
        <f t="shared" si="114"/>
        <v>#REF!</v>
      </c>
      <c r="BZ79" s="244" t="e">
        <f t="shared" si="115"/>
        <v>#REF!</v>
      </c>
      <c r="CA79" s="244" t="e">
        <f t="shared" si="116"/>
        <v>#REF!</v>
      </c>
      <c r="CB79" s="244" t="e">
        <f t="shared" si="103"/>
        <v>#REF!</v>
      </c>
      <c r="CC79" s="244" t="e">
        <f t="shared" si="117"/>
        <v>#REF!</v>
      </c>
      <c r="CD79" s="244" t="e">
        <f t="shared" si="118"/>
        <v>#REF!</v>
      </c>
      <c r="CE79" s="244" t="e">
        <f t="shared" si="119"/>
        <v>#REF!</v>
      </c>
      <c r="CF79" s="244" t="e">
        <f t="shared" si="120"/>
        <v>#REF!</v>
      </c>
      <c r="CG79" s="244" t="e">
        <f>IF($BV79&gt;0,($BV79-AW79)/$BV79*100," ")</f>
        <v>#REF!</v>
      </c>
      <c r="CH79" s="244" t="e">
        <f t="shared" si="121"/>
        <v>#REF!</v>
      </c>
      <c r="CI79" s="570"/>
      <c r="CJ79" s="578" t="e">
        <f t="shared" si="36"/>
        <v>#REF!</v>
      </c>
      <c r="CK79" s="578" t="e">
        <f t="shared" si="37"/>
        <v>#REF!</v>
      </c>
      <c r="CL79" s="578" t="e">
        <f t="shared" si="38"/>
        <v>#REF!</v>
      </c>
      <c r="CM79" s="578" t="e">
        <f t="shared" si="39"/>
        <v>#REF!</v>
      </c>
      <c r="CN79" s="578" t="e">
        <f t="shared" si="40"/>
        <v>#REF!</v>
      </c>
      <c r="CO79" s="578" t="e">
        <f t="shared" si="29"/>
        <v>#REF!</v>
      </c>
      <c r="CP79" s="578" t="e">
        <f t="shared" si="30"/>
        <v>#REF!</v>
      </c>
      <c r="CQ79" s="578" t="e">
        <f t="shared" si="31"/>
        <v>#REF!</v>
      </c>
      <c r="CR79" s="244"/>
      <c r="CS79" s="244"/>
      <c r="CT79" s="244"/>
      <c r="CU79" s="244"/>
      <c r="CV79" s="347"/>
      <c r="CW79" s="338" t="e">
        <f t="shared" si="104"/>
        <v>#REF!</v>
      </c>
      <c r="CX79" s="347"/>
      <c r="CY79" s="338" t="e">
        <f t="shared" si="105"/>
        <v>#REF!</v>
      </c>
      <c r="CZ79" s="347"/>
      <c r="DA79" s="338" t="e">
        <f t="shared" si="106"/>
        <v>#REF!</v>
      </c>
      <c r="DB79" s="347"/>
      <c r="DC79" s="338" t="e">
        <f t="shared" si="107"/>
        <v>#REF!</v>
      </c>
      <c r="DD79" s="347"/>
      <c r="DE79" s="338" t="e">
        <f t="shared" si="108"/>
        <v>#REF!</v>
      </c>
    </row>
    <row r="80" spans="1:109" s="19" customFormat="1" x14ac:dyDescent="0.2">
      <c r="A80" s="328" t="s">
        <v>522</v>
      </c>
      <c r="B80" s="53" t="s">
        <v>993</v>
      </c>
      <c r="C80" s="454" t="s">
        <v>1719</v>
      </c>
      <c r="D80" s="402" t="s">
        <v>130</v>
      </c>
      <c r="E80" s="326">
        <v>50</v>
      </c>
      <c r="F80" s="356" t="s">
        <v>342</v>
      </c>
      <c r="G80" s="713" t="e">
        <f>+'Retail Pricing'!#REF!</f>
        <v>#REF!</v>
      </c>
      <c r="H80" s="84" t="s">
        <v>949</v>
      </c>
      <c r="I80" s="89" t="e">
        <f>IF('Retail Pricing'!#REF!&gt;0,'Retail Pricing'!#REF!," ")</f>
        <v>#REF!</v>
      </c>
      <c r="J80" s="85" t="e">
        <f>'Retail Pricing'!#REF!</f>
        <v>#REF!</v>
      </c>
      <c r="K80" s="85" t="e">
        <f>'Retail Pricing'!#REF!</f>
        <v>#REF!</v>
      </c>
      <c r="L80" s="305" t="e">
        <f>IF('Retail Pricing'!#REF!&gt;0,'Retail Pricing'!#REF!," ")</f>
        <v>#REF!</v>
      </c>
      <c r="M80" s="226" t="e">
        <f t="shared" si="32"/>
        <v>#REF!</v>
      </c>
      <c r="N80" s="219" t="e">
        <f>IF('Retail Pricing'!#REF!&gt;0,'Retail Pricing'!#REF!," ")</f>
        <v>#REF!</v>
      </c>
      <c r="O80" s="219" t="e">
        <f>IF('Retail Pricing'!#REF!&gt;0,'Retail Pricing'!#REF!," ")</f>
        <v>#REF!</v>
      </c>
      <c r="P80" s="219"/>
      <c r="Q80" s="219" t="e">
        <f>IF('Retail Pricing'!#REF!&gt;0,'Retail Pricing'!#REF!," ")</f>
        <v>#REF!</v>
      </c>
      <c r="R80" s="219" t="e">
        <f>IF('Retail Pricing'!#REF!&gt;0,'Retail Pricing'!#REF!," ")</f>
        <v>#REF!</v>
      </c>
      <c r="S80" s="219" t="e">
        <f>IF('Retail Pricing'!#REF!&gt;0,'Retail Pricing'!#REF!," ")</f>
        <v>#REF!</v>
      </c>
      <c r="T80" s="219">
        <v>1.0063800000000001</v>
      </c>
      <c r="U80" s="7" t="e">
        <f>IF(M80&gt;0,$U$1," ")</f>
        <v>#REF!</v>
      </c>
      <c r="V80" s="7">
        <v>2.1999999999999999E-2</v>
      </c>
      <c r="W80" s="491" t="s">
        <v>949</v>
      </c>
      <c r="X80" s="489" t="s">
        <v>949</v>
      </c>
      <c r="Y80" s="304" t="str">
        <f t="shared" ref="Y80:Y140" si="132">IF(X80=0," ",SUM((W80-X80)/X80))</f>
        <v xml:space="preserve"> </v>
      </c>
      <c r="Z80" s="428" t="s">
        <v>106</v>
      </c>
      <c r="AA80" s="492" t="s">
        <v>949</v>
      </c>
      <c r="AB80" s="493" t="s">
        <v>949</v>
      </c>
      <c r="AC80" s="489" t="s">
        <v>949</v>
      </c>
      <c r="AD80" s="14" t="str">
        <f t="shared" ref="AD80:AD140" si="133">IF(AC80=0," ",SUM((AB80-AC80)/AC80))</f>
        <v xml:space="preserve"> </v>
      </c>
      <c r="AE80" s="428" t="s">
        <v>106</v>
      </c>
      <c r="AF80" s="488" t="s">
        <v>949</v>
      </c>
      <c r="AG80" s="494" t="s">
        <v>949</v>
      </c>
      <c r="AH80" s="489" t="s">
        <v>949</v>
      </c>
      <c r="AI80" s="14" t="str">
        <f t="shared" ref="AI80:AI140" si="134">IF(AH80=0," ",SUM((AG80-AH80)/AH80))</f>
        <v xml:space="preserve"> </v>
      </c>
      <c r="AJ80" s="428" t="s">
        <v>106</v>
      </c>
      <c r="AK80" s="495" t="s">
        <v>949</v>
      </c>
      <c r="AL80" s="489"/>
      <c r="AM80" s="489" t="s">
        <v>949</v>
      </c>
      <c r="AN80" s="14" t="str">
        <f t="shared" ref="AN80:AN140" si="135">IF(AM80=0," ",SUM((AK80-AM80)/AM80))</f>
        <v xml:space="preserve"> </v>
      </c>
      <c r="AO80" s="428" t="s">
        <v>106</v>
      </c>
      <c r="AP80" s="490" t="s">
        <v>949</v>
      </c>
      <c r="AQ80" s="489" t="s">
        <v>949</v>
      </c>
      <c r="AR80" s="14" t="str">
        <f t="shared" ref="AR80:AR140" si="136">IF(AQ80=0," ",SUM((AP80-AQ80)/AQ80))</f>
        <v xml:space="preserve"> </v>
      </c>
      <c r="AS80" s="428" t="s">
        <v>106</v>
      </c>
      <c r="AT80" s="496" t="s">
        <v>949</v>
      </c>
      <c r="AU80" s="497" t="s">
        <v>949</v>
      </c>
      <c r="AV80" s="288"/>
      <c r="AW80" s="498" t="s">
        <v>949</v>
      </c>
      <c r="AX80" s="499" t="s">
        <v>106</v>
      </c>
      <c r="AY80" s="499" t="s">
        <v>106</v>
      </c>
      <c r="AZ80" s="333"/>
      <c r="BA80" s="491" t="str">
        <f t="shared" si="122"/>
        <v>Holder</v>
      </c>
      <c r="BB80" s="492" t="str">
        <f t="shared" si="123"/>
        <v>Holder</v>
      </c>
      <c r="BC80" s="493" t="str">
        <f t="shared" si="124"/>
        <v>Holder</v>
      </c>
      <c r="BD80" s="488" t="str">
        <f t="shared" si="125"/>
        <v>Holder</v>
      </c>
      <c r="BE80" s="494" t="str">
        <f t="shared" si="126"/>
        <v>Holder</v>
      </c>
      <c r="BF80" s="495" t="str">
        <f t="shared" si="127"/>
        <v>Holder</v>
      </c>
      <c r="BG80" s="490" t="str">
        <f t="shared" si="128"/>
        <v>Holder</v>
      </c>
      <c r="BH80" s="496" t="str">
        <f t="shared" si="129"/>
        <v>Holder</v>
      </c>
      <c r="BI80" s="497" t="str">
        <f t="shared" si="130"/>
        <v>Holder</v>
      </c>
      <c r="BJ80" s="385" t="str">
        <f t="shared" si="102"/>
        <v>No</v>
      </c>
      <c r="BK80" s="385" t="str">
        <f t="shared" si="110"/>
        <v>No</v>
      </c>
      <c r="BL80" s="483" t="s">
        <v>1376</v>
      </c>
      <c r="BM80" s="482"/>
      <c r="BN80" s="482"/>
      <c r="BO80" s="482"/>
      <c r="BP80" s="482"/>
      <c r="BQ80" s="482"/>
      <c r="BR80" s="482"/>
      <c r="BS80" s="482"/>
      <c r="BT80" s="482"/>
      <c r="BU80" s="67"/>
      <c r="BV80" s="442" t="str">
        <f t="shared" si="111"/>
        <v xml:space="preserve"> </v>
      </c>
      <c r="BW80" s="244" t="str">
        <f t="shared" si="112"/>
        <v xml:space="preserve"> </v>
      </c>
      <c r="BX80" s="244" t="str">
        <f t="shared" si="113"/>
        <v xml:space="preserve"> </v>
      </c>
      <c r="BY80" s="244" t="str">
        <f t="shared" si="114"/>
        <v xml:space="preserve"> </v>
      </c>
      <c r="BZ80" s="244" t="str">
        <f t="shared" si="115"/>
        <v xml:space="preserve"> </v>
      </c>
      <c r="CA80" s="244" t="str">
        <f t="shared" si="116"/>
        <v xml:space="preserve"> </v>
      </c>
      <c r="CB80" s="244" t="str">
        <f t="shared" si="103"/>
        <v xml:space="preserve"> </v>
      </c>
      <c r="CC80" s="244" t="str">
        <f t="shared" si="117"/>
        <v xml:space="preserve"> </v>
      </c>
      <c r="CD80" s="244" t="str">
        <f t="shared" si="118"/>
        <v xml:space="preserve"> </v>
      </c>
      <c r="CE80" s="244" t="str">
        <f t="shared" si="119"/>
        <v xml:space="preserve"> </v>
      </c>
      <c r="CF80" s="244" t="str">
        <f t="shared" si="120"/>
        <v xml:space="preserve"> </v>
      </c>
      <c r="CG80" s="244" t="str">
        <f t="shared" si="131"/>
        <v xml:space="preserve"> </v>
      </c>
      <c r="CH80" s="244" t="str">
        <f t="shared" si="121"/>
        <v xml:space="preserve"> </v>
      </c>
      <c r="CI80" s="570"/>
      <c r="CJ80" s="578" t="str">
        <f t="shared" si="36"/>
        <v xml:space="preserve"> </v>
      </c>
      <c r="CK80" s="578" t="str">
        <f t="shared" si="37"/>
        <v xml:space="preserve"> </v>
      </c>
      <c r="CL80" s="578" t="str">
        <f t="shared" si="38"/>
        <v xml:space="preserve"> </v>
      </c>
      <c r="CM80" s="578" t="str">
        <f t="shared" si="39"/>
        <v xml:space="preserve"> </v>
      </c>
      <c r="CN80" s="578" t="str">
        <f t="shared" si="40"/>
        <v xml:space="preserve"> </v>
      </c>
      <c r="CO80" s="578" t="str">
        <f t="shared" si="29"/>
        <v xml:space="preserve"> </v>
      </c>
      <c r="CP80" s="578" t="str">
        <f t="shared" si="30"/>
        <v xml:space="preserve"> </v>
      </c>
      <c r="CQ80" s="578" t="str">
        <f t="shared" si="31"/>
        <v xml:space="preserve"> </v>
      </c>
      <c r="CR80" s="244"/>
      <c r="CS80" s="244"/>
      <c r="CT80" s="244"/>
      <c r="CU80" s="244"/>
      <c r="CV80" s="347"/>
      <c r="CW80" s="338" t="str">
        <f t="shared" si="104"/>
        <v xml:space="preserve"> </v>
      </c>
      <c r="CX80" s="347"/>
      <c r="CY80" s="338" t="str">
        <f t="shared" si="105"/>
        <v xml:space="preserve"> </v>
      </c>
      <c r="CZ80" s="347"/>
      <c r="DA80" s="338" t="str">
        <f t="shared" si="106"/>
        <v xml:space="preserve"> </v>
      </c>
      <c r="DB80" s="347"/>
      <c r="DC80" s="338" t="str">
        <f t="shared" si="107"/>
        <v xml:space="preserve"> </v>
      </c>
      <c r="DD80" s="347"/>
      <c r="DE80" s="338" t="str">
        <f t="shared" si="108"/>
        <v xml:space="preserve"> </v>
      </c>
    </row>
    <row r="81" spans="1:109" x14ac:dyDescent="0.2">
      <c r="A81" s="328" t="s">
        <v>522</v>
      </c>
      <c r="B81" s="54" t="s">
        <v>993</v>
      </c>
      <c r="C81" s="454" t="s">
        <v>1719</v>
      </c>
      <c r="D81" s="402" t="s">
        <v>130</v>
      </c>
      <c r="E81" s="326">
        <v>50</v>
      </c>
      <c r="F81" s="553" t="s">
        <v>342</v>
      </c>
      <c r="G81" s="713" t="e">
        <f>+'Retail Pricing'!#REF!</f>
        <v>#REF!</v>
      </c>
      <c r="H81" s="40" t="s">
        <v>221</v>
      </c>
      <c r="I81" s="89" t="e">
        <f>IF('Retail Pricing'!#REF!&gt;0,'Retail Pricing'!#REF!," ")</f>
        <v>#REF!</v>
      </c>
      <c r="J81" s="85" t="e">
        <f>'Retail Pricing'!#REF!</f>
        <v>#REF!</v>
      </c>
      <c r="K81" s="85" t="e">
        <f>'Retail Pricing'!#REF!</f>
        <v>#REF!</v>
      </c>
      <c r="L81" s="305" t="e">
        <f>IF('Retail Pricing'!#REF!&gt;0,'Retail Pricing'!#REF!," ")</f>
        <v>#REF!</v>
      </c>
      <c r="M81" s="226" t="e">
        <f t="shared" si="32"/>
        <v>#REF!</v>
      </c>
      <c r="N81" s="219" t="e">
        <f>IF('Retail Pricing'!#REF!&gt;0,'Retail Pricing'!#REF!," ")</f>
        <v>#REF!</v>
      </c>
      <c r="O81" s="219" t="e">
        <f>IF('Retail Pricing'!#REF!&gt;0,'Retail Pricing'!#REF!," ")</f>
        <v>#REF!</v>
      </c>
      <c r="P81" s="219"/>
      <c r="Q81" s="219" t="e">
        <f>IF('Retail Pricing'!#REF!&gt;0,'Retail Pricing'!#REF!," ")</f>
        <v>#REF!</v>
      </c>
      <c r="R81" s="219" t="e">
        <f>IF('Retail Pricing'!#REF!&gt;0,'Retail Pricing'!#REF!," ")</f>
        <v>#REF!</v>
      </c>
      <c r="S81" s="219" t="e">
        <f>IF('Retail Pricing'!#REF!&gt;0,'Retail Pricing'!#REF!," ")</f>
        <v>#REF!</v>
      </c>
      <c r="T81" s="219">
        <v>1.0063800000000001</v>
      </c>
      <c r="U81" s="7" t="e">
        <f>IF(M81&gt;0,$U$1," ")</f>
        <v>#REF!</v>
      </c>
      <c r="V81" s="7">
        <v>2.1999999999999999E-2</v>
      </c>
      <c r="W81" s="491" t="e">
        <f>'Retail Pricing'!#REF!</f>
        <v>#REF!</v>
      </c>
      <c r="X81" s="489">
        <v>5.25</v>
      </c>
      <c r="Y81" s="304" t="e">
        <f t="shared" si="132"/>
        <v>#REF!</v>
      </c>
      <c r="Z81" s="428">
        <v>0.76</v>
      </c>
      <c r="AA81" s="492">
        <v>6</v>
      </c>
      <c r="AB81" s="493" t="e">
        <f>'Retail Pricing'!#REF!</f>
        <v>#REF!</v>
      </c>
      <c r="AC81" s="489">
        <v>5.0999999999999996</v>
      </c>
      <c r="AD81" s="14" t="e">
        <f t="shared" si="133"/>
        <v>#REF!</v>
      </c>
      <c r="AE81" s="428">
        <v>0.76</v>
      </c>
      <c r="AF81" s="488">
        <v>5.85</v>
      </c>
      <c r="AG81" s="494" t="e">
        <f>'Retail Pricing'!#REF!</f>
        <v>#REF!</v>
      </c>
      <c r="AH81" s="489">
        <v>3.9</v>
      </c>
      <c r="AI81" s="14" t="e">
        <f t="shared" si="134"/>
        <v>#REF!</v>
      </c>
      <c r="AJ81" s="428">
        <v>0.68</v>
      </c>
      <c r="AK81" s="495" t="e">
        <f>'Retail Pricing'!#REF!</f>
        <v>#REF!</v>
      </c>
      <c r="AL81" s="489"/>
      <c r="AM81" s="489">
        <v>3.5</v>
      </c>
      <c r="AN81" s="14" t="e">
        <f t="shared" si="135"/>
        <v>#REF!</v>
      </c>
      <c r="AO81" s="428">
        <v>0.65</v>
      </c>
      <c r="AP81" s="490" t="e">
        <f>'Retail Pricing'!#REF!</f>
        <v>#REF!</v>
      </c>
      <c r="AQ81" s="489">
        <v>3.4</v>
      </c>
      <c r="AR81" s="14" t="e">
        <f t="shared" si="136"/>
        <v>#REF!</v>
      </c>
      <c r="AS81" s="428">
        <v>0.64</v>
      </c>
      <c r="AT81" s="496">
        <v>4.0999999999999996</v>
      </c>
      <c r="AU81" s="497" t="e">
        <f>'Retail Pricing'!#REF!</f>
        <v>#REF!</v>
      </c>
      <c r="AV81" s="288"/>
      <c r="AW81" s="498" t="e">
        <f>IF(W81&gt;0,ROUND((W81*1.3)/0.05,0)*0.05," ")</f>
        <v>#REF!</v>
      </c>
      <c r="AX81" s="499" t="e">
        <f>AP81</f>
        <v>#REF!</v>
      </c>
      <c r="AY81" s="499">
        <v>1.75</v>
      </c>
      <c r="AZ81" s="333"/>
      <c r="BA81" s="491" t="e">
        <f t="shared" si="122"/>
        <v>#REF!</v>
      </c>
      <c r="BB81" s="492">
        <f t="shared" si="123"/>
        <v>6</v>
      </c>
      <c r="BC81" s="493" t="e">
        <f t="shared" si="124"/>
        <v>#REF!</v>
      </c>
      <c r="BD81" s="488">
        <f t="shared" si="125"/>
        <v>5.85</v>
      </c>
      <c r="BE81" s="494" t="e">
        <f t="shared" si="126"/>
        <v>#REF!</v>
      </c>
      <c r="BF81" s="495" t="e">
        <f t="shared" si="127"/>
        <v>#REF!</v>
      </c>
      <c r="BG81" s="490" t="e">
        <f t="shared" si="128"/>
        <v>#REF!</v>
      </c>
      <c r="BH81" s="496">
        <f t="shared" si="129"/>
        <v>4.0999999999999996</v>
      </c>
      <c r="BI81" s="497" t="e">
        <f t="shared" si="130"/>
        <v>#REF!</v>
      </c>
      <c r="BJ81" s="385" t="e">
        <f t="shared" si="102"/>
        <v>#REF!</v>
      </c>
      <c r="BK81" s="385" t="e">
        <f t="shared" si="110"/>
        <v>#REF!</v>
      </c>
      <c r="BL81" s="243" t="e">
        <f>IF((BA81-'Retail Pricing'!#REF!)&gt;=0," ",1)</f>
        <v>#REF!</v>
      </c>
      <c r="BM81" s="243" t="e">
        <f>IF((BB81-'Retail Pricing'!#REF!)&gt;=0," ",1)</f>
        <v>#REF!</v>
      </c>
      <c r="BN81" s="243" t="e">
        <f>IF((BC81-'Retail Pricing'!#REF!)&gt;=0," ",1)</f>
        <v>#REF!</v>
      </c>
      <c r="BO81" s="243">
        <f>IF((BD81-'Retail Pricing'!F19)&gt;=0," ",1)</f>
        <v>1</v>
      </c>
      <c r="BP81" s="243" t="e">
        <f>IF((BE81-'Retail Pricing'!#REF!)&gt;=0," ",1)</f>
        <v>#REF!</v>
      </c>
      <c r="BQ81" s="243" t="e">
        <f>IF((BF81-'Retail Pricing'!#REF!)&gt;=0," ",1)</f>
        <v>#REF!</v>
      </c>
      <c r="BR81" s="243" t="e">
        <f>IF((BG81-'Retail Pricing'!#REF!)&gt;=0," ",1)</f>
        <v>#REF!</v>
      </c>
      <c r="BS81" s="243" t="e">
        <f>IF((BH81-'Retail Pricing'!#REF!)&gt;=0," ",1)</f>
        <v>#REF!</v>
      </c>
      <c r="BT81" s="243" t="e">
        <f>IF((BI81-'Retail Pricing'!#REF!)&gt;=0," ",1)</f>
        <v>#REF!</v>
      </c>
      <c r="BV81" s="442" t="e">
        <f t="shared" si="111"/>
        <v>#REF!</v>
      </c>
      <c r="BW81" s="244" t="e">
        <f t="shared" si="112"/>
        <v>#REF!</v>
      </c>
      <c r="BX81" s="244" t="e">
        <f t="shared" si="113"/>
        <v>#REF!</v>
      </c>
      <c r="BY81" s="244" t="e">
        <f t="shared" si="114"/>
        <v>#REF!</v>
      </c>
      <c r="BZ81" s="244" t="e">
        <f t="shared" si="115"/>
        <v>#REF!</v>
      </c>
      <c r="CA81" s="244" t="e">
        <f t="shared" si="116"/>
        <v>#REF!</v>
      </c>
      <c r="CB81" s="244" t="e">
        <f t="shared" si="103"/>
        <v>#REF!</v>
      </c>
      <c r="CC81" s="244" t="e">
        <f t="shared" si="117"/>
        <v>#REF!</v>
      </c>
      <c r="CD81" s="244" t="e">
        <f t="shared" si="118"/>
        <v>#REF!</v>
      </c>
      <c r="CE81" s="244" t="e">
        <f t="shared" si="119"/>
        <v>#REF!</v>
      </c>
      <c r="CF81" s="244" t="e">
        <f t="shared" si="120"/>
        <v>#REF!</v>
      </c>
      <c r="CG81" s="244" t="e">
        <f t="shared" ref="CG81:CG91" si="137">IF($BV81&gt;0,($BV81-AW81)/$BV81*100," ")</f>
        <v>#REF!</v>
      </c>
      <c r="CH81" s="244" t="e">
        <f t="shared" si="121"/>
        <v>#REF!</v>
      </c>
      <c r="CI81" s="570"/>
      <c r="CJ81" s="578" t="e">
        <f t="shared" si="36"/>
        <v>#REF!</v>
      </c>
      <c r="CK81" s="578" t="e">
        <f t="shared" si="37"/>
        <v>#REF!</v>
      </c>
      <c r="CL81" s="578" t="e">
        <f t="shared" si="38"/>
        <v>#REF!</v>
      </c>
      <c r="CM81" s="578" t="e">
        <f t="shared" si="39"/>
        <v>#REF!</v>
      </c>
      <c r="CN81" s="578" t="e">
        <f t="shared" si="40"/>
        <v>#REF!</v>
      </c>
      <c r="CO81" s="578" t="e">
        <f t="shared" ref="CO81:CO146" si="138">IF(CC81&gt;0,CC81-$CL$1," ")</f>
        <v>#REF!</v>
      </c>
      <c r="CP81" s="578" t="e">
        <f t="shared" ref="CP81:CP146" si="139">IF(CD81&gt;0,CD81-$CL$1," ")</f>
        <v>#REF!</v>
      </c>
      <c r="CQ81" s="578" t="e">
        <f t="shared" ref="CQ81:CQ146" si="140">IF(CE81&gt;0,CE81-$CL$1," ")</f>
        <v>#REF!</v>
      </c>
      <c r="CR81" s="244"/>
      <c r="CS81" s="244"/>
      <c r="CT81" s="244"/>
      <c r="CU81" s="244"/>
      <c r="CV81" s="347"/>
      <c r="CW81" s="338" t="e">
        <f t="shared" si="104"/>
        <v>#REF!</v>
      </c>
      <c r="CX81" s="347"/>
      <c r="CY81" s="338" t="e">
        <f t="shared" si="105"/>
        <v>#REF!</v>
      </c>
      <c r="CZ81" s="347"/>
      <c r="DA81" s="338" t="e">
        <f t="shared" si="106"/>
        <v>#REF!</v>
      </c>
      <c r="DB81" s="347"/>
      <c r="DC81" s="338" t="e">
        <f t="shared" si="107"/>
        <v>#REF!</v>
      </c>
      <c r="DD81" s="347"/>
      <c r="DE81" s="338" t="e">
        <f t="shared" si="108"/>
        <v>#REF!</v>
      </c>
    </row>
    <row r="82" spans="1:109" s="19" customFormat="1" x14ac:dyDescent="0.2">
      <c r="A82" s="328" t="s">
        <v>522</v>
      </c>
      <c r="B82" s="97" t="s">
        <v>994</v>
      </c>
      <c r="C82" s="454" t="s">
        <v>1718</v>
      </c>
      <c r="D82" s="402" t="s">
        <v>130</v>
      </c>
      <c r="E82" s="326">
        <v>12</v>
      </c>
      <c r="F82" s="356" t="s">
        <v>65</v>
      </c>
      <c r="G82" s="713" t="e">
        <f>+'Retail Pricing'!#REF!</f>
        <v>#REF!</v>
      </c>
      <c r="H82" s="84" t="s">
        <v>949</v>
      </c>
      <c r="I82" s="89" t="e">
        <f>IF('Retail Pricing'!#REF!&gt;0,'Retail Pricing'!#REF!," ")</f>
        <v>#REF!</v>
      </c>
      <c r="J82" s="85" t="e">
        <f>'Retail Pricing'!#REF!</f>
        <v>#REF!</v>
      </c>
      <c r="K82" s="85" t="e">
        <f>'Retail Pricing'!#REF!</f>
        <v>#REF!</v>
      </c>
      <c r="L82" s="305" t="e">
        <f>IF('Retail Pricing'!#REF!&gt;0,'Retail Pricing'!#REF!," ")</f>
        <v>#REF!</v>
      </c>
      <c r="M82" s="226" t="e">
        <f t="shared" si="32"/>
        <v>#REF!</v>
      </c>
      <c r="N82" s="219" t="e">
        <f>IF('Retail Pricing'!#REF!&gt;0,'Retail Pricing'!#REF!," ")</f>
        <v>#REF!</v>
      </c>
      <c r="O82" s="219" t="e">
        <f>IF('Retail Pricing'!#REF!&gt;0,'Retail Pricing'!#REF!," ")</f>
        <v>#REF!</v>
      </c>
      <c r="P82" s="219"/>
      <c r="Q82" s="219" t="e">
        <f>IF('Retail Pricing'!#REF!&gt;0,'Retail Pricing'!#REF!," ")</f>
        <v>#REF!</v>
      </c>
      <c r="R82" s="219" t="e">
        <f>IF('Retail Pricing'!#REF!&gt;0,'Retail Pricing'!#REF!," ")</f>
        <v>#REF!</v>
      </c>
      <c r="S82" s="219" t="e">
        <f>IF('Retail Pricing'!#REF!&gt;0,'Retail Pricing'!#REF!," ")</f>
        <v>#REF!</v>
      </c>
      <c r="T82" s="219">
        <v>0.21398</v>
      </c>
      <c r="U82" s="7" t="e">
        <f>IF(M82&gt;0,$U$1," ")</f>
        <v>#REF!</v>
      </c>
      <c r="V82" s="7">
        <v>-4.0000000000000001E-3</v>
      </c>
      <c r="W82" s="491" t="s">
        <v>949</v>
      </c>
      <c r="X82" s="489" t="s">
        <v>949</v>
      </c>
      <c r="Y82" s="304" t="str">
        <f t="shared" si="132"/>
        <v xml:space="preserve"> </v>
      </c>
      <c r="Z82" s="428" t="s">
        <v>106</v>
      </c>
      <c r="AA82" s="492" t="s">
        <v>949</v>
      </c>
      <c r="AB82" s="493" t="s">
        <v>949</v>
      </c>
      <c r="AC82" s="489" t="s">
        <v>949</v>
      </c>
      <c r="AD82" s="14" t="str">
        <f t="shared" si="133"/>
        <v xml:space="preserve"> </v>
      </c>
      <c r="AE82" s="428" t="s">
        <v>106</v>
      </c>
      <c r="AF82" s="488" t="s">
        <v>949</v>
      </c>
      <c r="AG82" s="494" t="s">
        <v>949</v>
      </c>
      <c r="AH82" s="489" t="s">
        <v>949</v>
      </c>
      <c r="AI82" s="14" t="str">
        <f t="shared" si="134"/>
        <v xml:space="preserve"> </v>
      </c>
      <c r="AJ82" s="428" t="s">
        <v>106</v>
      </c>
      <c r="AK82" s="495" t="s">
        <v>949</v>
      </c>
      <c r="AL82" s="489"/>
      <c r="AM82" s="489" t="s">
        <v>949</v>
      </c>
      <c r="AN82" s="14" t="str">
        <f t="shared" si="135"/>
        <v xml:space="preserve"> </v>
      </c>
      <c r="AO82" s="428" t="s">
        <v>106</v>
      </c>
      <c r="AP82" s="490" t="s">
        <v>949</v>
      </c>
      <c r="AQ82" s="489" t="s">
        <v>949</v>
      </c>
      <c r="AR82" s="14" t="str">
        <f t="shared" si="136"/>
        <v xml:space="preserve"> </v>
      </c>
      <c r="AS82" s="428" t="s">
        <v>106</v>
      </c>
      <c r="AT82" s="496" t="s">
        <v>949</v>
      </c>
      <c r="AU82" s="497" t="s">
        <v>949</v>
      </c>
      <c r="AV82" s="288"/>
      <c r="AW82" s="498" t="s">
        <v>949</v>
      </c>
      <c r="AX82" s="499" t="s">
        <v>106</v>
      </c>
      <c r="AY82" s="499" t="s">
        <v>106</v>
      </c>
      <c r="AZ82" s="333"/>
      <c r="BA82" s="491" t="str">
        <f t="shared" si="122"/>
        <v>Holder</v>
      </c>
      <c r="BB82" s="492" t="str">
        <f t="shared" si="123"/>
        <v>Holder</v>
      </c>
      <c r="BC82" s="493" t="str">
        <f t="shared" si="124"/>
        <v>Holder</v>
      </c>
      <c r="BD82" s="488" t="str">
        <f t="shared" si="125"/>
        <v>Holder</v>
      </c>
      <c r="BE82" s="494" t="str">
        <f t="shared" si="126"/>
        <v>Holder</v>
      </c>
      <c r="BF82" s="495" t="str">
        <f t="shared" si="127"/>
        <v>Holder</v>
      </c>
      <c r="BG82" s="490" t="str">
        <f t="shared" si="128"/>
        <v>Holder</v>
      </c>
      <c r="BH82" s="496" t="str">
        <f t="shared" si="129"/>
        <v>Holder</v>
      </c>
      <c r="BI82" s="497" t="str">
        <f t="shared" si="130"/>
        <v>Holder</v>
      </c>
      <c r="BJ82" s="385" t="str">
        <f t="shared" si="102"/>
        <v>No</v>
      </c>
      <c r="BK82" s="385" t="str">
        <f t="shared" si="110"/>
        <v>No</v>
      </c>
      <c r="BL82" s="483" t="s">
        <v>1376</v>
      </c>
      <c r="BM82" s="482"/>
      <c r="BN82" s="482"/>
      <c r="BO82" s="482"/>
      <c r="BP82" s="482"/>
      <c r="BQ82" s="482"/>
      <c r="BR82" s="482"/>
      <c r="BS82" s="482"/>
      <c r="BT82" s="482"/>
      <c r="BU82" s="67"/>
      <c r="BV82" s="442" t="str">
        <f t="shared" si="111"/>
        <v xml:space="preserve"> </v>
      </c>
      <c r="BW82" s="244" t="str">
        <f t="shared" si="112"/>
        <v xml:space="preserve"> </v>
      </c>
      <c r="BX82" s="244" t="str">
        <f t="shared" si="113"/>
        <v xml:space="preserve"> </v>
      </c>
      <c r="BY82" s="244" t="str">
        <f t="shared" si="114"/>
        <v xml:space="preserve"> </v>
      </c>
      <c r="BZ82" s="244" t="str">
        <f t="shared" si="115"/>
        <v xml:space="preserve"> </v>
      </c>
      <c r="CA82" s="244" t="str">
        <f t="shared" si="116"/>
        <v xml:space="preserve"> </v>
      </c>
      <c r="CB82" s="244" t="str">
        <f t="shared" si="103"/>
        <v xml:space="preserve"> </v>
      </c>
      <c r="CC82" s="244" t="str">
        <f t="shared" si="117"/>
        <v xml:space="preserve"> </v>
      </c>
      <c r="CD82" s="244" t="str">
        <f t="shared" si="118"/>
        <v xml:space="preserve"> </v>
      </c>
      <c r="CE82" s="244" t="str">
        <f t="shared" si="119"/>
        <v xml:space="preserve"> </v>
      </c>
      <c r="CF82" s="244" t="str">
        <f t="shared" si="120"/>
        <v xml:space="preserve"> </v>
      </c>
      <c r="CG82" s="244" t="str">
        <f t="shared" si="137"/>
        <v xml:space="preserve"> </v>
      </c>
      <c r="CH82" s="244" t="str">
        <f t="shared" si="121"/>
        <v xml:space="preserve"> </v>
      </c>
      <c r="CI82" s="570"/>
      <c r="CJ82" s="578" t="str">
        <f t="shared" ref="CJ82:CJ147" si="141">IF(BW82&gt;0,BW82-$CL$1," ")</f>
        <v xml:space="preserve"> </v>
      </c>
      <c r="CK82" s="578" t="str">
        <f t="shared" ref="CK82:CK147" si="142">IF(BX82&gt;0,BX82-$CL$1," ")</f>
        <v xml:space="preserve"> </v>
      </c>
      <c r="CL82" s="578" t="str">
        <f t="shared" ref="CL82:CL147" si="143">IF(BY82&gt;0,BY82-$CL$1," ")</f>
        <v xml:space="preserve"> </v>
      </c>
      <c r="CM82" s="578" t="str">
        <f t="shared" ref="CM82:CM147" si="144">IF(BZ82&gt;0,BZ82-$CL$1," ")</f>
        <v xml:space="preserve"> </v>
      </c>
      <c r="CN82" s="578" t="str">
        <f t="shared" ref="CN82:CN147" si="145">IF(CA82&gt;0,CA82-$CL$1," ")</f>
        <v xml:space="preserve"> </v>
      </c>
      <c r="CO82" s="578" t="str">
        <f t="shared" si="138"/>
        <v xml:space="preserve"> </v>
      </c>
      <c r="CP82" s="578" t="str">
        <f t="shared" si="139"/>
        <v xml:space="preserve"> </v>
      </c>
      <c r="CQ82" s="578" t="str">
        <f t="shared" si="140"/>
        <v xml:space="preserve"> </v>
      </c>
      <c r="CR82" s="244"/>
      <c r="CS82" s="244"/>
      <c r="CT82" s="244"/>
      <c r="CU82" s="244"/>
      <c r="CV82" s="347"/>
      <c r="CW82" s="338" t="str">
        <f t="shared" si="104"/>
        <v xml:space="preserve"> </v>
      </c>
      <c r="CX82" s="347"/>
      <c r="CY82" s="338" t="str">
        <f t="shared" si="105"/>
        <v xml:space="preserve"> </v>
      </c>
      <c r="CZ82" s="347"/>
      <c r="DA82" s="338" t="str">
        <f t="shared" si="106"/>
        <v xml:space="preserve"> </v>
      </c>
      <c r="DB82" s="347"/>
      <c r="DC82" s="338" t="str">
        <f t="shared" si="107"/>
        <v xml:space="preserve"> </v>
      </c>
      <c r="DD82" s="347"/>
      <c r="DE82" s="338" t="str">
        <f t="shared" si="108"/>
        <v xml:space="preserve"> </v>
      </c>
    </row>
    <row r="83" spans="1:109" s="19" customFormat="1" x14ac:dyDescent="0.2">
      <c r="A83" s="328" t="s">
        <v>522</v>
      </c>
      <c r="B83" s="53" t="s">
        <v>995</v>
      </c>
      <c r="C83" s="454" t="s">
        <v>1720</v>
      </c>
      <c r="D83" s="402" t="s">
        <v>130</v>
      </c>
      <c r="E83" s="326">
        <v>100</v>
      </c>
      <c r="F83" s="356" t="s">
        <v>343</v>
      </c>
      <c r="G83" s="713" t="e">
        <f>+'Retail Pricing'!#REF!</f>
        <v>#REF!</v>
      </c>
      <c r="H83" s="84" t="s">
        <v>949</v>
      </c>
      <c r="I83" s="89" t="e">
        <f>IF('Retail Pricing'!#REF!&gt;0,'Retail Pricing'!#REF!," ")</f>
        <v>#REF!</v>
      </c>
      <c r="J83" s="85" t="e">
        <f>'Retail Pricing'!#REF!</f>
        <v>#REF!</v>
      </c>
      <c r="K83" s="85" t="e">
        <f>'Retail Pricing'!#REF!</f>
        <v>#REF!</v>
      </c>
      <c r="L83" s="305" t="e">
        <f>IF('Retail Pricing'!#REF!&gt;0,'Retail Pricing'!#REF!," ")</f>
        <v>#REF!</v>
      </c>
      <c r="M83" s="226" t="e">
        <f t="shared" ref="M83:M143" si="146">IF(N83&gt;0,N83+O83+Q83+R83+S83," ")</f>
        <v>#REF!</v>
      </c>
      <c r="N83" s="219" t="e">
        <f>IF('Retail Pricing'!#REF!&gt;0,'Retail Pricing'!#REF!," ")</f>
        <v>#REF!</v>
      </c>
      <c r="O83" s="219" t="e">
        <f>IF('Retail Pricing'!#REF!&gt;0,'Retail Pricing'!#REF!," ")</f>
        <v>#REF!</v>
      </c>
      <c r="P83" s="219"/>
      <c r="Q83" s="219" t="e">
        <f>IF('Retail Pricing'!#REF!&gt;0,'Retail Pricing'!#REF!," ")</f>
        <v>#REF!</v>
      </c>
      <c r="R83" s="219" t="e">
        <f>IF('Retail Pricing'!#REF!&gt;0,'Retail Pricing'!#REF!," ")</f>
        <v>#REF!</v>
      </c>
      <c r="S83" s="219" t="e">
        <f>IF('Retail Pricing'!#REF!&gt;0,'Retail Pricing'!#REF!," ")</f>
        <v>#REF!</v>
      </c>
      <c r="T83" s="219">
        <v>0.23243</v>
      </c>
      <c r="U83" s="7" t="e">
        <f>IF(M83&gt;0,$U$1," ")</f>
        <v>#REF!</v>
      </c>
      <c r="V83" s="7">
        <v>1.7000000000000001E-2</v>
      </c>
      <c r="W83" s="491" t="s">
        <v>949</v>
      </c>
      <c r="X83" s="489" t="s">
        <v>949</v>
      </c>
      <c r="Y83" s="304" t="str">
        <f t="shared" si="132"/>
        <v xml:space="preserve"> </v>
      </c>
      <c r="Z83" s="428" t="s">
        <v>106</v>
      </c>
      <c r="AA83" s="492" t="s">
        <v>949</v>
      </c>
      <c r="AB83" s="493" t="s">
        <v>949</v>
      </c>
      <c r="AC83" s="489" t="s">
        <v>949</v>
      </c>
      <c r="AD83" s="14" t="str">
        <f t="shared" si="133"/>
        <v xml:space="preserve"> </v>
      </c>
      <c r="AE83" s="428" t="s">
        <v>106</v>
      </c>
      <c r="AF83" s="488" t="s">
        <v>949</v>
      </c>
      <c r="AG83" s="494" t="s">
        <v>949</v>
      </c>
      <c r="AH83" s="489" t="s">
        <v>949</v>
      </c>
      <c r="AI83" s="14" t="str">
        <f t="shared" si="134"/>
        <v xml:space="preserve"> </v>
      </c>
      <c r="AJ83" s="428" t="s">
        <v>106</v>
      </c>
      <c r="AK83" s="495" t="s">
        <v>949</v>
      </c>
      <c r="AL83" s="489"/>
      <c r="AM83" s="489" t="s">
        <v>949</v>
      </c>
      <c r="AN83" s="14" t="str">
        <f t="shared" si="135"/>
        <v xml:space="preserve"> </v>
      </c>
      <c r="AO83" s="428" t="s">
        <v>106</v>
      </c>
      <c r="AP83" s="490" t="s">
        <v>949</v>
      </c>
      <c r="AQ83" s="489" t="s">
        <v>949</v>
      </c>
      <c r="AR83" s="14" t="str">
        <f t="shared" si="136"/>
        <v xml:space="preserve"> </v>
      </c>
      <c r="AS83" s="428" t="s">
        <v>106</v>
      </c>
      <c r="AT83" s="496" t="s">
        <v>949</v>
      </c>
      <c r="AU83" s="497" t="s">
        <v>949</v>
      </c>
      <c r="AV83" s="288"/>
      <c r="AW83" s="498" t="s">
        <v>949</v>
      </c>
      <c r="AX83" s="499" t="s">
        <v>106</v>
      </c>
      <c r="AY83" s="499" t="s">
        <v>106</v>
      </c>
      <c r="AZ83" s="333"/>
      <c r="BA83" s="491" t="str">
        <f t="shared" si="122"/>
        <v>Holder</v>
      </c>
      <c r="BB83" s="492" t="str">
        <f t="shared" si="123"/>
        <v>Holder</v>
      </c>
      <c r="BC83" s="493" t="str">
        <f t="shared" si="124"/>
        <v>Holder</v>
      </c>
      <c r="BD83" s="488" t="str">
        <f t="shared" si="125"/>
        <v>Holder</v>
      </c>
      <c r="BE83" s="494" t="str">
        <f t="shared" si="126"/>
        <v>Holder</v>
      </c>
      <c r="BF83" s="495" t="str">
        <f t="shared" si="127"/>
        <v>Holder</v>
      </c>
      <c r="BG83" s="490" t="str">
        <f t="shared" si="128"/>
        <v>Holder</v>
      </c>
      <c r="BH83" s="496" t="str">
        <f t="shared" si="129"/>
        <v>Holder</v>
      </c>
      <c r="BI83" s="497" t="str">
        <f t="shared" si="130"/>
        <v>Holder</v>
      </c>
      <c r="BJ83" s="385" t="str">
        <f t="shared" si="102"/>
        <v>No</v>
      </c>
      <c r="BK83" s="385" t="str">
        <f t="shared" si="110"/>
        <v>No</v>
      </c>
      <c r="BL83" s="483" t="s">
        <v>1376</v>
      </c>
      <c r="BM83" s="482"/>
      <c r="BN83" s="482"/>
      <c r="BO83" s="482"/>
      <c r="BP83" s="482"/>
      <c r="BQ83" s="482"/>
      <c r="BR83" s="482"/>
      <c r="BS83" s="482"/>
      <c r="BT83" s="482"/>
      <c r="BU83" s="67"/>
      <c r="BV83" s="442" t="str">
        <f t="shared" si="111"/>
        <v xml:space="preserve"> </v>
      </c>
      <c r="BW83" s="244" t="str">
        <f t="shared" si="112"/>
        <v xml:space="preserve"> </v>
      </c>
      <c r="BX83" s="244" t="str">
        <f t="shared" si="113"/>
        <v xml:space="preserve"> </v>
      </c>
      <c r="BY83" s="244" t="str">
        <f t="shared" si="114"/>
        <v xml:space="preserve"> </v>
      </c>
      <c r="BZ83" s="244" t="str">
        <f t="shared" si="115"/>
        <v xml:space="preserve"> </v>
      </c>
      <c r="CA83" s="244" t="str">
        <f t="shared" si="116"/>
        <v xml:space="preserve"> </v>
      </c>
      <c r="CB83" s="244" t="str">
        <f t="shared" si="103"/>
        <v xml:space="preserve"> </v>
      </c>
      <c r="CC83" s="244" t="str">
        <f t="shared" si="117"/>
        <v xml:space="preserve"> </v>
      </c>
      <c r="CD83" s="244" t="str">
        <f t="shared" si="118"/>
        <v xml:space="preserve"> </v>
      </c>
      <c r="CE83" s="244" t="str">
        <f t="shared" si="119"/>
        <v xml:space="preserve"> </v>
      </c>
      <c r="CF83" s="244" t="str">
        <f t="shared" si="120"/>
        <v xml:space="preserve"> </v>
      </c>
      <c r="CG83" s="244" t="str">
        <f t="shared" si="137"/>
        <v xml:space="preserve"> </v>
      </c>
      <c r="CH83" s="244" t="str">
        <f t="shared" si="121"/>
        <v xml:space="preserve"> </v>
      </c>
      <c r="CI83" s="570"/>
      <c r="CJ83" s="578" t="str">
        <f t="shared" si="141"/>
        <v xml:space="preserve"> </v>
      </c>
      <c r="CK83" s="578" t="str">
        <f t="shared" si="142"/>
        <v xml:space="preserve"> </v>
      </c>
      <c r="CL83" s="578" t="str">
        <f t="shared" si="143"/>
        <v xml:space="preserve"> </v>
      </c>
      <c r="CM83" s="578" t="str">
        <f t="shared" si="144"/>
        <v xml:space="preserve"> </v>
      </c>
      <c r="CN83" s="578" t="str">
        <f t="shared" si="145"/>
        <v xml:space="preserve"> </v>
      </c>
      <c r="CO83" s="578" t="str">
        <f t="shared" si="138"/>
        <v xml:space="preserve"> </v>
      </c>
      <c r="CP83" s="578" t="str">
        <f t="shared" si="139"/>
        <v xml:space="preserve"> </v>
      </c>
      <c r="CQ83" s="578" t="str">
        <f t="shared" si="140"/>
        <v xml:space="preserve"> </v>
      </c>
      <c r="CR83" s="244"/>
      <c r="CS83" s="244"/>
      <c r="CT83" s="244"/>
      <c r="CU83" s="244"/>
      <c r="CV83" s="347"/>
      <c r="CW83" s="338" t="str">
        <f t="shared" si="104"/>
        <v xml:space="preserve"> </v>
      </c>
      <c r="CX83" s="347"/>
      <c r="CY83" s="338" t="str">
        <f t="shared" si="105"/>
        <v xml:space="preserve"> </v>
      </c>
      <c r="CZ83" s="347"/>
      <c r="DA83" s="338" t="str">
        <f t="shared" si="106"/>
        <v xml:space="preserve"> </v>
      </c>
      <c r="DB83" s="347"/>
      <c r="DC83" s="338" t="str">
        <f t="shared" si="107"/>
        <v xml:space="preserve"> </v>
      </c>
      <c r="DD83" s="347"/>
      <c r="DE83" s="338" t="str">
        <f t="shared" si="108"/>
        <v xml:space="preserve"> </v>
      </c>
    </row>
    <row r="84" spans="1:109" x14ac:dyDescent="0.2">
      <c r="A84" s="328" t="s">
        <v>522</v>
      </c>
      <c r="B84" s="54" t="s">
        <v>995</v>
      </c>
      <c r="C84" s="454" t="s">
        <v>1720</v>
      </c>
      <c r="D84" s="402" t="s">
        <v>130</v>
      </c>
      <c r="E84" s="326">
        <v>100</v>
      </c>
      <c r="F84" s="553" t="s">
        <v>343</v>
      </c>
      <c r="G84" s="713" t="e">
        <f>+'Retail Pricing'!#REF!</f>
        <v>#REF!</v>
      </c>
      <c r="H84" s="39" t="s">
        <v>119</v>
      </c>
      <c r="I84" s="89" t="e">
        <f>IF('Retail Pricing'!#REF!&gt;0,'Retail Pricing'!#REF!," ")</f>
        <v>#REF!</v>
      </c>
      <c r="J84" s="85" t="e">
        <f>'Retail Pricing'!#REF!</f>
        <v>#REF!</v>
      </c>
      <c r="K84" s="85" t="e">
        <f>'Retail Pricing'!#REF!</f>
        <v>#REF!</v>
      </c>
      <c r="L84" s="305" t="e">
        <f>IF('Retail Pricing'!#REF!&gt;0,'Retail Pricing'!#REF!," ")</f>
        <v>#REF!</v>
      </c>
      <c r="M84" s="226" t="e">
        <f t="shared" si="146"/>
        <v>#REF!</v>
      </c>
      <c r="N84" s="219" t="e">
        <f>'Retail Pricing'!#REF!</f>
        <v>#REF!</v>
      </c>
      <c r="O84" s="219" t="e">
        <f>'Retail Pricing'!#REF!</f>
        <v>#REF!</v>
      </c>
      <c r="P84" s="219"/>
      <c r="Q84" s="219" t="e">
        <f>'Retail Pricing'!#REF!</f>
        <v>#REF!</v>
      </c>
      <c r="R84" s="219" t="e">
        <f>IF('Retail Pricing'!#REF!&gt;0,'Retail Pricing'!#REF!," ")</f>
        <v>#REF!</v>
      </c>
      <c r="S84" s="219" t="e">
        <f>IF('Retail Pricing'!#REF!&gt;0,'Retail Pricing'!#REF!," ")</f>
        <v>#REF!</v>
      </c>
      <c r="T84" s="219">
        <v>0.23243</v>
      </c>
      <c r="U84" s="7" t="e">
        <f>IF(M84&gt;0,$U$1," ")</f>
        <v>#REF!</v>
      </c>
      <c r="V84" s="7">
        <v>1.7000000000000001E-2</v>
      </c>
      <c r="W84" s="491" t="e">
        <f>'Retail Pricing'!#REF!</f>
        <v>#REF!</v>
      </c>
      <c r="X84" s="489">
        <v>2</v>
      </c>
      <c r="Y84" s="304" t="e">
        <f t="shared" si="132"/>
        <v>#REF!</v>
      </c>
      <c r="Z84" s="428">
        <v>0.86</v>
      </c>
      <c r="AA84" s="492">
        <v>2.2999999999999998</v>
      </c>
      <c r="AB84" s="493" t="e">
        <f>'Retail Pricing'!#REF!</f>
        <v>#REF!</v>
      </c>
      <c r="AC84" s="489">
        <v>1.95</v>
      </c>
      <c r="AD84" s="14" t="e">
        <f t="shared" si="133"/>
        <v>#REF!</v>
      </c>
      <c r="AE84" s="428">
        <v>0.86</v>
      </c>
      <c r="AF84" s="488">
        <v>2.25</v>
      </c>
      <c r="AG84" s="494" t="e">
        <f>'Retail Pricing'!#REF!</f>
        <v>#REF!</v>
      </c>
      <c r="AH84" s="489">
        <v>1.5</v>
      </c>
      <c r="AI84" s="14" t="e">
        <f t="shared" si="134"/>
        <v>#REF!</v>
      </c>
      <c r="AJ84" s="428">
        <v>0.82</v>
      </c>
      <c r="AK84" s="495" t="e">
        <f>'Retail Pricing'!#REF!</f>
        <v>#REF!</v>
      </c>
      <c r="AL84" s="489"/>
      <c r="AM84" s="489">
        <v>1.3</v>
      </c>
      <c r="AN84" s="14" t="e">
        <f t="shared" si="135"/>
        <v>#REF!</v>
      </c>
      <c r="AO84" s="428">
        <v>0.8</v>
      </c>
      <c r="AP84" s="490" t="e">
        <f>'Retail Pricing'!#REF!</f>
        <v>#REF!</v>
      </c>
      <c r="AQ84" s="489">
        <v>1.3</v>
      </c>
      <c r="AR84" s="14" t="e">
        <f t="shared" si="136"/>
        <v>#REF!</v>
      </c>
      <c r="AS84" s="428">
        <v>0.79</v>
      </c>
      <c r="AT84" s="496">
        <v>1.6</v>
      </c>
      <c r="AU84" s="497" t="e">
        <f>'Retail Pricing'!#REF!</f>
        <v>#REF!</v>
      </c>
      <c r="AV84" s="288"/>
      <c r="AW84" s="498" t="e">
        <f>IF(W84&gt;0,ROUND((W84*1.3)/0.05,0)*0.05," ")</f>
        <v>#REF!</v>
      </c>
      <c r="AX84" s="499" t="e">
        <f>AP84</f>
        <v>#REF!</v>
      </c>
      <c r="AY84" s="499">
        <v>0.75</v>
      </c>
      <c r="AZ84" s="333"/>
      <c r="BA84" s="491" t="e">
        <f t="shared" si="122"/>
        <v>#REF!</v>
      </c>
      <c r="BB84" s="492">
        <f t="shared" si="123"/>
        <v>2.2999999999999998</v>
      </c>
      <c r="BC84" s="493" t="e">
        <f t="shared" si="124"/>
        <v>#REF!</v>
      </c>
      <c r="BD84" s="488">
        <f t="shared" si="125"/>
        <v>2.25</v>
      </c>
      <c r="BE84" s="494" t="e">
        <f t="shared" si="126"/>
        <v>#REF!</v>
      </c>
      <c r="BF84" s="495" t="e">
        <f t="shared" si="127"/>
        <v>#REF!</v>
      </c>
      <c r="BG84" s="490" t="e">
        <f t="shared" si="128"/>
        <v>#REF!</v>
      </c>
      <c r="BH84" s="496">
        <f t="shared" si="129"/>
        <v>1.6</v>
      </c>
      <c r="BI84" s="497" t="e">
        <f t="shared" si="130"/>
        <v>#REF!</v>
      </c>
      <c r="BJ84" s="385" t="e">
        <f t="shared" si="102"/>
        <v>#REF!</v>
      </c>
      <c r="BK84" s="385" t="e">
        <f t="shared" si="110"/>
        <v>#REF!</v>
      </c>
      <c r="BL84" s="243" t="e">
        <f>IF((BA84-'Retail Pricing'!#REF!)&gt;=0," ",1)</f>
        <v>#REF!</v>
      </c>
      <c r="BM84" s="243" t="e">
        <f>IF((BB84-'Retail Pricing'!#REF!)&gt;=0," ",1)</f>
        <v>#REF!</v>
      </c>
      <c r="BN84" s="243" t="e">
        <f>IF((BC84-'Retail Pricing'!#REF!)&gt;=0," ",1)</f>
        <v>#REF!</v>
      </c>
      <c r="BO84" s="243">
        <f>IF((BD84-'Retail Pricing'!F22)&gt;=0," ",1)</f>
        <v>1</v>
      </c>
      <c r="BP84" s="243" t="e">
        <f>IF((BE84-'Retail Pricing'!#REF!)&gt;=0," ",1)</f>
        <v>#REF!</v>
      </c>
      <c r="BQ84" s="243" t="e">
        <f>IF((BF84-'Retail Pricing'!#REF!)&gt;=0," ",1)</f>
        <v>#REF!</v>
      </c>
      <c r="BR84" s="243" t="e">
        <f>IF((BG84-'Retail Pricing'!#REF!)&gt;=0," ",1)</f>
        <v>#REF!</v>
      </c>
      <c r="BS84" s="243" t="e">
        <f>IF((BH84-'Retail Pricing'!#REF!)&gt;=0," ",1)</f>
        <v>#REF!</v>
      </c>
      <c r="BT84" s="243" t="e">
        <f>IF((BI84-'Retail Pricing'!#REF!)&gt;=0," ",1)</f>
        <v>#REF!</v>
      </c>
      <c r="BV84" s="442" t="e">
        <f t="shared" si="111"/>
        <v>#REF!</v>
      </c>
      <c r="BW84" s="244" t="e">
        <f t="shared" si="112"/>
        <v>#REF!</v>
      </c>
      <c r="BX84" s="244" t="e">
        <f t="shared" si="113"/>
        <v>#REF!</v>
      </c>
      <c r="BY84" s="244" t="e">
        <f t="shared" si="114"/>
        <v>#REF!</v>
      </c>
      <c r="BZ84" s="244" t="e">
        <f t="shared" si="115"/>
        <v>#REF!</v>
      </c>
      <c r="CA84" s="244" t="e">
        <f t="shared" si="116"/>
        <v>#REF!</v>
      </c>
      <c r="CB84" s="244" t="e">
        <f t="shared" si="103"/>
        <v>#REF!</v>
      </c>
      <c r="CC84" s="244" t="e">
        <f t="shared" si="117"/>
        <v>#REF!</v>
      </c>
      <c r="CD84" s="244" t="e">
        <f t="shared" si="118"/>
        <v>#REF!</v>
      </c>
      <c r="CE84" s="244" t="e">
        <f t="shared" si="119"/>
        <v>#REF!</v>
      </c>
      <c r="CF84" s="244" t="e">
        <f t="shared" si="120"/>
        <v>#REF!</v>
      </c>
      <c r="CG84" s="244" t="e">
        <f t="shared" si="137"/>
        <v>#REF!</v>
      </c>
      <c r="CH84" s="244" t="e">
        <f t="shared" si="121"/>
        <v>#REF!</v>
      </c>
      <c r="CI84" s="570"/>
      <c r="CJ84" s="578" t="e">
        <f t="shared" si="141"/>
        <v>#REF!</v>
      </c>
      <c r="CK84" s="578" t="e">
        <f t="shared" si="142"/>
        <v>#REF!</v>
      </c>
      <c r="CL84" s="578" t="e">
        <f t="shared" si="143"/>
        <v>#REF!</v>
      </c>
      <c r="CM84" s="578" t="e">
        <f t="shared" si="144"/>
        <v>#REF!</v>
      </c>
      <c r="CN84" s="578" t="e">
        <f t="shared" si="145"/>
        <v>#REF!</v>
      </c>
      <c r="CO84" s="578" t="e">
        <f t="shared" si="138"/>
        <v>#REF!</v>
      </c>
      <c r="CP84" s="578" t="e">
        <f t="shared" si="139"/>
        <v>#REF!</v>
      </c>
      <c r="CQ84" s="578" t="e">
        <f t="shared" si="140"/>
        <v>#REF!</v>
      </c>
      <c r="CR84" s="244"/>
      <c r="CS84" s="244"/>
      <c r="CT84" s="244"/>
      <c r="CU84" s="244"/>
      <c r="CV84" s="347"/>
      <c r="CW84" s="338" t="e">
        <f t="shared" si="104"/>
        <v>#REF!</v>
      </c>
      <c r="CX84" s="347"/>
      <c r="CY84" s="338" t="e">
        <f t="shared" si="105"/>
        <v>#REF!</v>
      </c>
      <c r="CZ84" s="347"/>
      <c r="DA84" s="338" t="e">
        <f t="shared" si="106"/>
        <v>#REF!</v>
      </c>
      <c r="DB84" s="347"/>
      <c r="DC84" s="338" t="e">
        <f t="shared" si="107"/>
        <v>#REF!</v>
      </c>
      <c r="DD84" s="347"/>
      <c r="DE84" s="338" t="e">
        <f t="shared" si="108"/>
        <v>#REF!</v>
      </c>
    </row>
    <row r="85" spans="1:109" s="19" customFormat="1" x14ac:dyDescent="0.2">
      <c r="A85" s="328" t="s">
        <v>522</v>
      </c>
      <c r="B85" s="53" t="s">
        <v>1668</v>
      </c>
      <c r="C85" s="454"/>
      <c r="D85" s="402" t="s">
        <v>130</v>
      </c>
      <c r="E85" s="326">
        <v>100</v>
      </c>
      <c r="F85" s="356" t="s">
        <v>343</v>
      </c>
      <c r="G85" s="713" t="e">
        <f>+'Retail Pricing'!#REF!</f>
        <v>#REF!</v>
      </c>
      <c r="H85" s="390" t="s">
        <v>652</v>
      </c>
      <c r="I85" s="89" t="e">
        <f>IF('Retail Pricing'!#REF!&gt;0,'Retail Pricing'!#REF!," ")</f>
        <v>#REF!</v>
      </c>
      <c r="J85" s="85" t="e">
        <f>'Retail Pricing'!#REF!</f>
        <v>#REF!</v>
      </c>
      <c r="K85" s="85" t="e">
        <f>'Retail Pricing'!#REF!</f>
        <v>#REF!</v>
      </c>
      <c r="L85" s="305" t="e">
        <f>IF('Retail Pricing'!#REF!&gt;0,'Retail Pricing'!#REF!," ")</f>
        <v>#REF!</v>
      </c>
      <c r="M85" s="226" t="e">
        <f t="shared" si="146"/>
        <v>#REF!</v>
      </c>
      <c r="N85" s="219" t="e">
        <f>IF('Retail Pricing'!#REF!&gt;0,'Retail Pricing'!#REF!," ")</f>
        <v>#REF!</v>
      </c>
      <c r="O85" s="219" t="e">
        <f>IF('Retail Pricing'!#REF!&gt;0,'Retail Pricing'!#REF!," ")</f>
        <v>#REF!</v>
      </c>
      <c r="P85" s="219"/>
      <c r="Q85" s="219" t="e">
        <f>IF('Retail Pricing'!#REF!&gt;0,'Retail Pricing'!#REF!," ")</f>
        <v>#REF!</v>
      </c>
      <c r="R85" s="219" t="e">
        <f>IF('Retail Pricing'!#REF!&gt;0,'Retail Pricing'!#REF!," ")</f>
        <v>#REF!</v>
      </c>
      <c r="S85" s="219" t="e">
        <f>IF('Retail Pricing'!#REF!&gt;0,'Retail Pricing'!#REF!," ")</f>
        <v>#REF!</v>
      </c>
      <c r="T85" s="226">
        <v>0.23243</v>
      </c>
      <c r="U85" s="7" t="e">
        <f>IF(M85&gt;0,$U$4," ")</f>
        <v>#REF!</v>
      </c>
      <c r="V85" s="7" t="e">
        <v>#REF!</v>
      </c>
      <c r="W85" s="498" t="e">
        <f>ROUND((W84/0.95)/0.05,0)*0.05</f>
        <v>#REF!</v>
      </c>
      <c r="X85" s="489">
        <v>2.1</v>
      </c>
      <c r="Y85" s="304" t="e">
        <f t="shared" si="132"/>
        <v>#REF!</v>
      </c>
      <c r="Z85" s="428" t="e">
        <v>#REF!</v>
      </c>
      <c r="AA85" s="492" t="e">
        <v>#REF!</v>
      </c>
      <c r="AB85" s="498" t="e">
        <f>ROUND((AB84/0.95)/0.05,0)*0.05</f>
        <v>#REF!</v>
      </c>
      <c r="AC85" s="489">
        <v>2.0499999999999998</v>
      </c>
      <c r="AD85" s="14" t="e">
        <f t="shared" si="133"/>
        <v>#REF!</v>
      </c>
      <c r="AE85" s="428" t="e">
        <v>#REF!</v>
      </c>
      <c r="AF85" s="488" t="e">
        <v>#REF!</v>
      </c>
      <c r="AG85" s="498" t="e">
        <f>ROUND((AG84/0.95)/0.05,0)*0.05</f>
        <v>#REF!</v>
      </c>
      <c r="AH85" s="489">
        <v>1.6</v>
      </c>
      <c r="AI85" s="14" t="e">
        <f t="shared" si="134"/>
        <v>#REF!</v>
      </c>
      <c r="AJ85" s="428" t="e">
        <v>#REF!</v>
      </c>
      <c r="AK85" s="498" t="e">
        <f>ROUND((AK84/0.95)/0.05,0)*0.05</f>
        <v>#REF!</v>
      </c>
      <c r="AL85" s="489"/>
      <c r="AM85" s="489">
        <v>1.35</v>
      </c>
      <c r="AN85" s="14" t="e">
        <f t="shared" si="135"/>
        <v>#REF!</v>
      </c>
      <c r="AO85" s="428" t="e">
        <v>#REF!</v>
      </c>
      <c r="AP85" s="498" t="e">
        <f>ROUND((AP84/0.95)/0.05,0)*0.05</f>
        <v>#REF!</v>
      </c>
      <c r="AQ85" s="489">
        <v>1.35</v>
      </c>
      <c r="AR85" s="14" t="e">
        <f t="shared" si="136"/>
        <v>#REF!</v>
      </c>
      <c r="AS85" s="428" t="e">
        <v>#REF!</v>
      </c>
      <c r="AT85" s="496" t="e">
        <v>#REF!</v>
      </c>
      <c r="AU85" s="497" t="e">
        <f>IF(BA85&gt;0,ROUNDUP((BA85*2),0.05)-0.01," ")</f>
        <v>#REF!</v>
      </c>
      <c r="AV85" s="288"/>
      <c r="AW85" s="498" t="e">
        <f>IF(W85&gt;0,ROUND((W85*1.3)/0.05,0)*0.05," ")</f>
        <v>#REF!</v>
      </c>
      <c r="AX85" s="499" t="e">
        <f>AP85</f>
        <v>#REF!</v>
      </c>
      <c r="AY85" s="499">
        <v>0.75</v>
      </c>
      <c r="AZ85" s="333"/>
      <c r="BA85" s="491" t="e">
        <f t="shared" si="122"/>
        <v>#REF!</v>
      </c>
      <c r="BB85" s="492" t="e">
        <f t="shared" si="123"/>
        <v>#REF!</v>
      </c>
      <c r="BC85" s="493" t="e">
        <f t="shared" si="124"/>
        <v>#REF!</v>
      </c>
      <c r="BD85" s="488" t="e">
        <f t="shared" si="125"/>
        <v>#REF!</v>
      </c>
      <c r="BE85" s="494" t="e">
        <f t="shared" si="126"/>
        <v>#REF!</v>
      </c>
      <c r="BF85" s="495" t="e">
        <f t="shared" si="127"/>
        <v>#REF!</v>
      </c>
      <c r="BG85" s="490" t="e">
        <f t="shared" si="128"/>
        <v>#REF!</v>
      </c>
      <c r="BH85" s="496" t="e">
        <f t="shared" si="129"/>
        <v>#REF!</v>
      </c>
      <c r="BI85" s="497" t="e">
        <f t="shared" si="130"/>
        <v>#REF!</v>
      </c>
      <c r="BJ85" s="385" t="e">
        <f t="shared" si="102"/>
        <v>#REF!</v>
      </c>
      <c r="BK85" s="385" t="e">
        <f>IF(BC85*0.9&gt;BG85, " ", "No")</f>
        <v>#REF!</v>
      </c>
      <c r="BL85" s="243" t="e">
        <f>IF((BA85-'Retail Pricing'!#REF!)&gt;=0," ",1)</f>
        <v>#REF!</v>
      </c>
      <c r="BM85" s="243" t="e">
        <f>IF((BB85-'Retail Pricing'!#REF!)&gt;=0," ",1)</f>
        <v>#REF!</v>
      </c>
      <c r="BN85" s="243" t="e">
        <f>IF((BC85-'Retail Pricing'!#REF!)&gt;=0," ",1)</f>
        <v>#REF!</v>
      </c>
      <c r="BO85" s="243" t="e">
        <f>IF((BD85-'Retail Pricing'!#REF!)&gt;=0," ",1)</f>
        <v>#REF!</v>
      </c>
      <c r="BP85" s="243" t="e">
        <f>IF((BE85-'Retail Pricing'!#REF!)&gt;=0," ",1)</f>
        <v>#REF!</v>
      </c>
      <c r="BQ85" s="243" t="e">
        <f>IF((BF85-'Retail Pricing'!#REF!)&gt;=0," ",1)</f>
        <v>#REF!</v>
      </c>
      <c r="BR85" s="243" t="e">
        <f>IF((BG85-'Retail Pricing'!#REF!)&gt;=0," ",1)</f>
        <v>#REF!</v>
      </c>
      <c r="BS85" s="243" t="e">
        <f>IF((BH85-'Retail Pricing'!#REF!)&gt;=0," ",1)</f>
        <v>#REF!</v>
      </c>
      <c r="BT85" s="243" t="e">
        <f>IF((BI85-'Retail Pricing'!#REF!)&gt;=0," ",1)</f>
        <v>#REF!</v>
      </c>
      <c r="BU85" s="67"/>
      <c r="BV85" s="442" t="e">
        <f>IF(W85&gt;0,$BV$9, " ")</f>
        <v>#REF!</v>
      </c>
      <c r="BW85" s="244" t="e">
        <f>IF($BV85&gt;0,($BV85-W85)/$BV85*100," ")</f>
        <v>#REF!</v>
      </c>
      <c r="BX85" s="244" t="e">
        <f>IF($BV85&gt;0,($BV85-AA85)/$BV85*100," ")</f>
        <v>#REF!</v>
      </c>
      <c r="BY85" s="244" t="e">
        <f>IF($BV85&gt;0,($BV85-AB85)/$BV85*100," ")</f>
        <v>#REF!</v>
      </c>
      <c r="BZ85" s="244" t="e">
        <f>IF($BV85&gt;0,($BV85-AF85)/$BV85*100," ")</f>
        <v>#REF!</v>
      </c>
      <c r="CA85" s="244" t="e">
        <f>IF($BV85&gt;0,($BV85-AG85)/$BV85*100," ")</f>
        <v>#REF!</v>
      </c>
      <c r="CB85" s="244" t="e">
        <f t="shared" si="103"/>
        <v>#REF!</v>
      </c>
      <c r="CC85" s="244" t="e">
        <f>IF($BV85&gt;0,($BV85-AK85)/$BV85*100," ")</f>
        <v>#REF!</v>
      </c>
      <c r="CD85" s="244" t="e">
        <f>IF($BV85&gt;0,($BV85-AP85)/$BV85*100," ")</f>
        <v>#REF!</v>
      </c>
      <c r="CE85" s="244" t="e">
        <f>IF($BV85&gt;0,($BV85-AT85)/$BV85*100," ")</f>
        <v>#REF!</v>
      </c>
      <c r="CF85" s="244" t="e">
        <f>IF($BV85&gt;0,($BV85-(W85*2))/$BV85*100," ")</f>
        <v>#REF!</v>
      </c>
      <c r="CG85" s="244" t="e">
        <f t="shared" si="137"/>
        <v>#REF!</v>
      </c>
      <c r="CH85" s="244" t="e">
        <f>IF($W85&gt;0,100," ")</f>
        <v>#REF!</v>
      </c>
      <c r="CI85" s="570"/>
      <c r="CJ85" s="578" t="e">
        <f t="shared" si="141"/>
        <v>#REF!</v>
      </c>
      <c r="CK85" s="578" t="e">
        <f t="shared" si="142"/>
        <v>#REF!</v>
      </c>
      <c r="CL85" s="578" t="e">
        <f t="shared" si="143"/>
        <v>#REF!</v>
      </c>
      <c r="CM85" s="578" t="e">
        <f t="shared" si="144"/>
        <v>#REF!</v>
      </c>
      <c r="CN85" s="578" t="e">
        <f t="shared" si="145"/>
        <v>#REF!</v>
      </c>
      <c r="CO85" s="578" t="e">
        <f t="shared" si="138"/>
        <v>#REF!</v>
      </c>
      <c r="CP85" s="578" t="e">
        <f t="shared" si="139"/>
        <v>#REF!</v>
      </c>
      <c r="CQ85" s="578" t="e">
        <f t="shared" si="140"/>
        <v>#REF!</v>
      </c>
      <c r="CR85" s="244"/>
      <c r="CS85" s="244"/>
      <c r="CT85" s="244"/>
      <c r="CU85" s="244"/>
      <c r="CV85" s="347"/>
      <c r="CW85" s="338" t="e">
        <f t="shared" si="104"/>
        <v>#REF!</v>
      </c>
      <c r="CX85" s="347"/>
      <c r="CY85" s="338" t="e">
        <f t="shared" si="105"/>
        <v>#REF!</v>
      </c>
      <c r="CZ85" s="347"/>
      <c r="DA85" s="338" t="e">
        <f t="shared" si="106"/>
        <v>#REF!</v>
      </c>
      <c r="DB85" s="347"/>
      <c r="DC85" s="338" t="e">
        <f t="shared" si="107"/>
        <v>#REF!</v>
      </c>
      <c r="DD85" s="347"/>
      <c r="DE85" s="338" t="e">
        <f t="shared" si="108"/>
        <v>#REF!</v>
      </c>
    </row>
    <row r="86" spans="1:109" s="19" customFormat="1" x14ac:dyDescent="0.2">
      <c r="A86" s="328" t="s">
        <v>522</v>
      </c>
      <c r="B86" s="53" t="s">
        <v>1652</v>
      </c>
      <c r="C86" s="454"/>
      <c r="D86" s="402" t="s">
        <v>130</v>
      </c>
      <c r="E86" s="326">
        <v>100</v>
      </c>
      <c r="F86" s="356" t="s">
        <v>1434</v>
      </c>
      <c r="G86" s="713" t="e">
        <f>+'Retail Pricing'!#REF!</f>
        <v>#REF!</v>
      </c>
      <c r="H86" s="40"/>
      <c r="I86" s="89" t="e">
        <f>IF('Retail Pricing'!#REF!&gt;0,'Retail Pricing'!#REF!," ")</f>
        <v>#REF!</v>
      </c>
      <c r="J86" s="85" t="e">
        <f>'Retail Pricing'!#REF!</f>
        <v>#REF!</v>
      </c>
      <c r="K86" s="85" t="e">
        <f>'Retail Pricing'!#REF!</f>
        <v>#REF!</v>
      </c>
      <c r="L86" s="305" t="e">
        <f>IF('Retail Pricing'!#REF!&gt;0,'Retail Pricing'!#REF!," ")</f>
        <v>#REF!</v>
      </c>
      <c r="M86" s="226" t="e">
        <f t="shared" si="146"/>
        <v>#REF!</v>
      </c>
      <c r="N86" s="219" t="e">
        <f>IF('Retail Pricing'!#REF!&gt;0,'Retail Pricing'!#REF!," ")</f>
        <v>#REF!</v>
      </c>
      <c r="O86" s="219" t="e">
        <f>IF('Retail Pricing'!#REF!&gt;0,'Retail Pricing'!#REF!," ")</f>
        <v>#REF!</v>
      </c>
      <c r="P86" s="219"/>
      <c r="Q86" s="219" t="e">
        <f>IF('Retail Pricing'!#REF!&gt;0,'Retail Pricing'!#REF!," ")</f>
        <v>#REF!</v>
      </c>
      <c r="R86" s="219" t="e">
        <f>IF('Retail Pricing'!#REF!&gt;0,'Retail Pricing'!#REF!," ")</f>
        <v>#REF!</v>
      </c>
      <c r="S86" s="219" t="e">
        <f>IF('Retail Pricing'!#REF!&gt;0,'Retail Pricing'!#REF!," ")</f>
        <v>#REF!</v>
      </c>
      <c r="T86" s="226">
        <v>0.20785999999999999</v>
      </c>
      <c r="U86" s="7" t="e">
        <f t="shared" ref="U86:U91" si="147">IF(M86&gt;0,$U$1," ")</f>
        <v>#REF!</v>
      </c>
      <c r="V86" s="7">
        <v>-6.6000000000000003E-2</v>
      </c>
      <c r="W86" s="491" t="e">
        <f>ROUND(('Retail Pricing'!#REF!/(1-0.09))/0.05,0)*0.05</f>
        <v>#REF!</v>
      </c>
      <c r="X86" s="489">
        <v>1.65</v>
      </c>
      <c r="Y86" s="304" t="e">
        <f t="shared" si="132"/>
        <v>#REF!</v>
      </c>
      <c r="Z86" s="428">
        <v>0.86</v>
      </c>
      <c r="AA86" s="492">
        <v>1.85</v>
      </c>
      <c r="AB86" s="493" t="e">
        <f>ROUND(('Retail Pricing'!#REF!/(1-0.09))/0.05,0)*0.05</f>
        <v>#REF!</v>
      </c>
      <c r="AC86" s="489">
        <v>1.6</v>
      </c>
      <c r="AD86" s="14" t="e">
        <f t="shared" si="133"/>
        <v>#REF!</v>
      </c>
      <c r="AE86" s="428">
        <v>0.85</v>
      </c>
      <c r="AF86" s="488">
        <v>1.8</v>
      </c>
      <c r="AG86" s="494" t="e">
        <f>ROUND(('Retail Pricing'!#REF!/(1-0.09))/0.05,0)*0.05</f>
        <v>#REF!</v>
      </c>
      <c r="AH86" s="489">
        <v>1.25</v>
      </c>
      <c r="AI86" s="14" t="e">
        <f t="shared" si="134"/>
        <v>#REF!</v>
      </c>
      <c r="AJ86" s="428">
        <v>0.81</v>
      </c>
      <c r="AK86" s="495" t="e">
        <f>ROUND(('Retail Pricing'!#REF!/(1-0.09))/0.05,0)*0.05</f>
        <v>#REF!</v>
      </c>
      <c r="AL86" s="489"/>
      <c r="AM86" s="489">
        <v>1.1499999999999999</v>
      </c>
      <c r="AN86" s="14" t="e">
        <f t="shared" si="135"/>
        <v>#REF!</v>
      </c>
      <c r="AO86" s="428">
        <v>0.8</v>
      </c>
      <c r="AP86" s="490" t="e">
        <f>ROUND(('Retail Pricing'!#REF!/(1-0.09))/0.05,0)*0.05</f>
        <v>#REF!</v>
      </c>
      <c r="AQ86" s="489">
        <v>1.1000000000000001</v>
      </c>
      <c r="AR86" s="14" t="e">
        <f t="shared" si="136"/>
        <v>#REF!</v>
      </c>
      <c r="AS86" s="428">
        <v>0.79</v>
      </c>
      <c r="AT86" s="496">
        <v>1.3</v>
      </c>
      <c r="AU86" s="497" t="e">
        <f>IF(BA86&gt;0,ROUNDUP((BA86*2),0.05)-0.01," ")</f>
        <v>#REF!</v>
      </c>
      <c r="AV86" s="288"/>
      <c r="AW86" s="498" t="e">
        <f>IF(W86&gt;0,ROUND((W86*1.3)/0.05,0)*0.05," ")</f>
        <v>#REF!</v>
      </c>
      <c r="AX86" s="499" t="s">
        <v>106</v>
      </c>
      <c r="AY86" s="499" t="s">
        <v>106</v>
      </c>
      <c r="AZ86" s="333"/>
      <c r="BA86" s="491" t="e">
        <f t="shared" si="122"/>
        <v>#REF!</v>
      </c>
      <c r="BB86" s="492">
        <f t="shared" si="123"/>
        <v>1.85</v>
      </c>
      <c r="BC86" s="493" t="e">
        <f t="shared" si="124"/>
        <v>#REF!</v>
      </c>
      <c r="BD86" s="488">
        <f t="shared" si="125"/>
        <v>1.8</v>
      </c>
      <c r="BE86" s="494" t="e">
        <f t="shared" si="126"/>
        <v>#REF!</v>
      </c>
      <c r="BF86" s="495" t="e">
        <f t="shared" si="127"/>
        <v>#REF!</v>
      </c>
      <c r="BG86" s="490" t="e">
        <f t="shared" si="128"/>
        <v>#REF!</v>
      </c>
      <c r="BH86" s="496">
        <f t="shared" si="129"/>
        <v>1.3</v>
      </c>
      <c r="BI86" s="497" t="e">
        <f t="shared" si="130"/>
        <v>#REF!</v>
      </c>
      <c r="BJ86" s="385" t="e">
        <f t="shared" si="102"/>
        <v>#REF!</v>
      </c>
      <c r="BK86" s="385" t="e">
        <f>IF(BC86*0.9&gt;BG86, " ", "No")</f>
        <v>#REF!</v>
      </c>
      <c r="BL86" s="243" t="e">
        <f>IF((BA86-'Retail Pricing'!#REF!)&gt;=0," ",1)</f>
        <v>#REF!</v>
      </c>
      <c r="BM86" s="243" t="e">
        <f>IF((BB86-'Retail Pricing'!#REF!)&gt;=0," ",1)</f>
        <v>#REF!</v>
      </c>
      <c r="BN86" s="243" t="e">
        <f>IF((BC86-'Retail Pricing'!#REF!)&gt;=0," ",1)</f>
        <v>#REF!</v>
      </c>
      <c r="BO86" s="243" t="e">
        <f>IF((BD86-'Retail Pricing'!#REF!)&gt;=0," ",1)</f>
        <v>#REF!</v>
      </c>
      <c r="BP86" s="243" t="e">
        <f>IF((BE86-'Retail Pricing'!#REF!)&gt;=0," ",1)</f>
        <v>#REF!</v>
      </c>
      <c r="BQ86" s="243" t="e">
        <f>IF((BF86-'Retail Pricing'!#REF!)&gt;=0," ",1)</f>
        <v>#REF!</v>
      </c>
      <c r="BR86" s="243" t="e">
        <f>IF((BG86-'Retail Pricing'!#REF!)&gt;=0," ",1)</f>
        <v>#REF!</v>
      </c>
      <c r="BS86" s="243" t="e">
        <f>IF((BH86-'Retail Pricing'!#REF!)&gt;=0," ",1)</f>
        <v>#REF!</v>
      </c>
      <c r="BT86" s="243" t="e">
        <f>IF((BI86-'Retail Pricing'!#REF!)&gt;=0," ",1)</f>
        <v>#REF!</v>
      </c>
      <c r="BU86" s="67"/>
      <c r="BV86" s="442" t="e">
        <f>IF(W86&gt;0,$BV$9, " ")</f>
        <v>#REF!</v>
      </c>
      <c r="BW86" s="244" t="e">
        <f>IF($BV86&gt;0,($BV86-W86)/$BV86*100," ")</f>
        <v>#REF!</v>
      </c>
      <c r="BX86" s="244" t="e">
        <f>IF($BV86&gt;0,($BV86-AA86)/$BV86*100," ")</f>
        <v>#REF!</v>
      </c>
      <c r="BY86" s="244" t="e">
        <f>IF($BV86&gt;0,($BV86-AB86)/$BV86*100," ")</f>
        <v>#REF!</v>
      </c>
      <c r="BZ86" s="244" t="e">
        <f>IF($BV86&gt;0,($BV86-AF86)/$BV86*100," ")</f>
        <v>#REF!</v>
      </c>
      <c r="CA86" s="244" t="e">
        <f>IF($BV86&gt;0,($BV86-AG86)/$BV86*100," ")</f>
        <v>#REF!</v>
      </c>
      <c r="CB86" s="244" t="e">
        <f t="shared" si="103"/>
        <v>#REF!</v>
      </c>
      <c r="CC86" s="244" t="e">
        <f>IF($BV86&gt;0,($BV86-AK86)/$BV86*100," ")</f>
        <v>#REF!</v>
      </c>
      <c r="CD86" s="244" t="e">
        <f>IF($BV86&gt;0,($BV86-AP86)/$BV86*100," ")</f>
        <v>#REF!</v>
      </c>
      <c r="CE86" s="244" t="e">
        <f>IF($BV86&gt;0,($BV86-AT86)/$BV86*100," ")</f>
        <v>#REF!</v>
      </c>
      <c r="CF86" s="244" t="e">
        <f>IF($BV86&gt;0,($BV86-(W86*2))/$BV86*100," ")</f>
        <v>#REF!</v>
      </c>
      <c r="CG86" s="244" t="e">
        <f t="shared" si="137"/>
        <v>#REF!</v>
      </c>
      <c r="CH86" s="244" t="e">
        <f>IF($W86&gt;0,100," ")</f>
        <v>#REF!</v>
      </c>
      <c r="CI86" s="570"/>
      <c r="CJ86" s="578" t="e">
        <f t="shared" si="141"/>
        <v>#REF!</v>
      </c>
      <c r="CK86" s="578" t="e">
        <f t="shared" si="142"/>
        <v>#REF!</v>
      </c>
      <c r="CL86" s="578" t="e">
        <f t="shared" si="143"/>
        <v>#REF!</v>
      </c>
      <c r="CM86" s="578" t="e">
        <f t="shared" si="144"/>
        <v>#REF!</v>
      </c>
      <c r="CN86" s="578" t="e">
        <f t="shared" si="145"/>
        <v>#REF!</v>
      </c>
      <c r="CO86" s="578" t="e">
        <f t="shared" si="138"/>
        <v>#REF!</v>
      </c>
      <c r="CP86" s="578" t="e">
        <f t="shared" si="139"/>
        <v>#REF!</v>
      </c>
      <c r="CQ86" s="578" t="e">
        <f t="shared" si="140"/>
        <v>#REF!</v>
      </c>
      <c r="CR86" s="244"/>
      <c r="CS86" s="244"/>
      <c r="CT86" s="244"/>
      <c r="CU86" s="244"/>
      <c r="CV86" s="347"/>
      <c r="CW86" s="338" t="e">
        <f t="shared" si="104"/>
        <v>#REF!</v>
      </c>
      <c r="CX86" s="347"/>
      <c r="CY86" s="338" t="e">
        <f t="shared" si="105"/>
        <v>#REF!</v>
      </c>
      <c r="CZ86" s="347"/>
      <c r="DA86" s="338" t="e">
        <f t="shared" si="106"/>
        <v>#REF!</v>
      </c>
      <c r="DB86" s="347"/>
      <c r="DC86" s="338" t="e">
        <f t="shared" si="107"/>
        <v>#REF!</v>
      </c>
      <c r="DD86" s="347"/>
      <c r="DE86" s="338" t="e">
        <f t="shared" si="108"/>
        <v>#REF!</v>
      </c>
    </row>
    <row r="87" spans="1:109" s="19" customFormat="1" x14ac:dyDescent="0.2">
      <c r="A87" s="328" t="s">
        <v>522</v>
      </c>
      <c r="B87" s="60" t="s">
        <v>1211</v>
      </c>
      <c r="C87" s="454"/>
      <c r="D87" s="402" t="s">
        <v>130</v>
      </c>
      <c r="E87" s="404">
        <v>100</v>
      </c>
      <c r="F87" s="356" t="s">
        <v>344</v>
      </c>
      <c r="G87" s="713" t="e">
        <f>+'Retail Pricing'!#REF!</f>
        <v>#REF!</v>
      </c>
      <c r="H87" s="84" t="s">
        <v>949</v>
      </c>
      <c r="I87" s="89" t="e">
        <f>IF('Retail Pricing'!#REF!&gt;0,'Retail Pricing'!#REF!," ")</f>
        <v>#REF!</v>
      </c>
      <c r="J87" s="85" t="e">
        <f>'Retail Pricing'!#REF!</f>
        <v>#REF!</v>
      </c>
      <c r="K87" s="85" t="e">
        <f>'Retail Pricing'!#REF!</f>
        <v>#REF!</v>
      </c>
      <c r="L87" s="305" t="e">
        <f>IF('Retail Pricing'!#REF!&gt;0,'Retail Pricing'!#REF!," ")</f>
        <v>#REF!</v>
      </c>
      <c r="M87" s="226" t="e">
        <f t="shared" si="146"/>
        <v>#REF!</v>
      </c>
      <c r="N87" s="219" t="e">
        <f>IF('Retail Pricing'!#REF!&gt;0,'Retail Pricing'!#REF!," ")</f>
        <v>#REF!</v>
      </c>
      <c r="O87" s="219" t="e">
        <f>IF('Retail Pricing'!#REF!&gt;0,'Retail Pricing'!#REF!," ")</f>
        <v>#REF!</v>
      </c>
      <c r="P87" s="219"/>
      <c r="Q87" s="219" t="e">
        <f>IF('Retail Pricing'!#REF!&gt;0,'Retail Pricing'!#REF!," ")</f>
        <v>#REF!</v>
      </c>
      <c r="R87" s="219" t="e">
        <f>IF('Retail Pricing'!#REF!&gt;0,'Retail Pricing'!#REF!," ")</f>
        <v>#REF!</v>
      </c>
      <c r="S87" s="219" t="e">
        <f>IF('Retail Pricing'!#REF!&gt;0,'Retail Pricing'!#REF!," ")</f>
        <v>#REF!</v>
      </c>
      <c r="T87" s="219">
        <v>0.19059999999999999</v>
      </c>
      <c r="U87" s="7" t="e">
        <f t="shared" si="147"/>
        <v>#REF!</v>
      </c>
      <c r="V87" s="7">
        <v>1.6E-2</v>
      </c>
      <c r="W87" s="491" t="s">
        <v>949</v>
      </c>
      <c r="X87" s="489" t="s">
        <v>949</v>
      </c>
      <c r="Y87" s="304" t="str">
        <f t="shared" si="132"/>
        <v xml:space="preserve"> </v>
      </c>
      <c r="Z87" s="428" t="s">
        <v>106</v>
      </c>
      <c r="AA87" s="492" t="s">
        <v>949</v>
      </c>
      <c r="AB87" s="493" t="s">
        <v>949</v>
      </c>
      <c r="AC87" s="489" t="s">
        <v>949</v>
      </c>
      <c r="AD87" s="14" t="str">
        <f t="shared" si="133"/>
        <v xml:space="preserve"> </v>
      </c>
      <c r="AE87" s="428" t="s">
        <v>106</v>
      </c>
      <c r="AF87" s="488" t="s">
        <v>949</v>
      </c>
      <c r="AG87" s="494" t="s">
        <v>949</v>
      </c>
      <c r="AH87" s="489" t="s">
        <v>949</v>
      </c>
      <c r="AI87" s="14" t="str">
        <f t="shared" si="134"/>
        <v xml:space="preserve"> </v>
      </c>
      <c r="AJ87" s="428" t="s">
        <v>106</v>
      </c>
      <c r="AK87" s="495" t="s">
        <v>949</v>
      </c>
      <c r="AL87" s="489"/>
      <c r="AM87" s="489" t="s">
        <v>949</v>
      </c>
      <c r="AN87" s="14" t="str">
        <f t="shared" si="135"/>
        <v xml:space="preserve"> </v>
      </c>
      <c r="AO87" s="428" t="s">
        <v>106</v>
      </c>
      <c r="AP87" s="490" t="s">
        <v>949</v>
      </c>
      <c r="AQ87" s="489" t="s">
        <v>949</v>
      </c>
      <c r="AR87" s="14" t="str">
        <f t="shared" si="136"/>
        <v xml:space="preserve"> </v>
      </c>
      <c r="AS87" s="428" t="s">
        <v>106</v>
      </c>
      <c r="AT87" s="496" t="s">
        <v>949</v>
      </c>
      <c r="AU87" s="497" t="s">
        <v>949</v>
      </c>
      <c r="AV87" s="288"/>
      <c r="AW87" s="498" t="s">
        <v>949</v>
      </c>
      <c r="AX87" s="499" t="s">
        <v>106</v>
      </c>
      <c r="AY87" s="499" t="s">
        <v>106</v>
      </c>
      <c r="AZ87" s="333"/>
      <c r="BA87" s="491" t="str">
        <f t="shared" si="122"/>
        <v>Holder</v>
      </c>
      <c r="BB87" s="492" t="str">
        <f t="shared" si="123"/>
        <v>Holder</v>
      </c>
      <c r="BC87" s="493" t="str">
        <f t="shared" si="124"/>
        <v>Holder</v>
      </c>
      <c r="BD87" s="488" t="str">
        <f t="shared" si="125"/>
        <v>Holder</v>
      </c>
      <c r="BE87" s="494" t="str">
        <f t="shared" si="126"/>
        <v>Holder</v>
      </c>
      <c r="BF87" s="495" t="str">
        <f t="shared" si="127"/>
        <v>Holder</v>
      </c>
      <c r="BG87" s="490" t="str">
        <f t="shared" si="128"/>
        <v>Holder</v>
      </c>
      <c r="BH87" s="496" t="str">
        <f t="shared" si="129"/>
        <v>Holder</v>
      </c>
      <c r="BI87" s="497" t="str">
        <f t="shared" si="130"/>
        <v>Holder</v>
      </c>
      <c r="BJ87" s="385" t="str">
        <f t="shared" si="102"/>
        <v>No</v>
      </c>
      <c r="BK87" s="385" t="str">
        <f t="shared" si="110"/>
        <v>No</v>
      </c>
      <c r="BL87" s="483" t="s">
        <v>1376</v>
      </c>
      <c r="BM87" s="482"/>
      <c r="BN87" s="482"/>
      <c r="BO87" s="482"/>
      <c r="BP87" s="482"/>
      <c r="BQ87" s="482"/>
      <c r="BR87" s="482"/>
      <c r="BS87" s="482"/>
      <c r="BT87" s="482"/>
      <c r="BU87" s="67"/>
      <c r="BV87" s="442" t="str">
        <f t="shared" si="111"/>
        <v xml:space="preserve"> </v>
      </c>
      <c r="BW87" s="244" t="str">
        <f t="shared" si="112"/>
        <v xml:space="preserve"> </v>
      </c>
      <c r="BX87" s="244" t="str">
        <f t="shared" si="113"/>
        <v xml:space="preserve"> </v>
      </c>
      <c r="BY87" s="244" t="str">
        <f t="shared" si="114"/>
        <v xml:space="preserve"> </v>
      </c>
      <c r="BZ87" s="244" t="str">
        <f t="shared" si="115"/>
        <v xml:space="preserve"> </v>
      </c>
      <c r="CA87" s="244" t="str">
        <f t="shared" si="116"/>
        <v xml:space="preserve"> </v>
      </c>
      <c r="CB87" s="244" t="str">
        <f t="shared" si="103"/>
        <v xml:space="preserve"> </v>
      </c>
      <c r="CC87" s="244" t="str">
        <f t="shared" si="117"/>
        <v xml:space="preserve"> </v>
      </c>
      <c r="CD87" s="244" t="str">
        <f t="shared" si="118"/>
        <v xml:space="preserve"> </v>
      </c>
      <c r="CE87" s="244" t="str">
        <f t="shared" si="119"/>
        <v xml:space="preserve"> </v>
      </c>
      <c r="CF87" s="244" t="str">
        <f t="shared" si="120"/>
        <v xml:space="preserve"> </v>
      </c>
      <c r="CG87" s="244" t="str">
        <f t="shared" si="137"/>
        <v xml:space="preserve"> </v>
      </c>
      <c r="CH87" s="244" t="str">
        <f t="shared" si="121"/>
        <v xml:space="preserve"> </v>
      </c>
      <c r="CI87" s="570"/>
      <c r="CJ87" s="578" t="str">
        <f t="shared" si="141"/>
        <v xml:space="preserve"> </v>
      </c>
      <c r="CK87" s="578" t="str">
        <f t="shared" si="142"/>
        <v xml:space="preserve"> </v>
      </c>
      <c r="CL87" s="578" t="str">
        <f t="shared" si="143"/>
        <v xml:space="preserve"> </v>
      </c>
      <c r="CM87" s="578" t="str">
        <f t="shared" si="144"/>
        <v xml:space="preserve"> </v>
      </c>
      <c r="CN87" s="578" t="str">
        <f t="shared" si="145"/>
        <v xml:space="preserve"> </v>
      </c>
      <c r="CO87" s="578" t="str">
        <f t="shared" si="138"/>
        <v xml:space="preserve"> </v>
      </c>
      <c r="CP87" s="578" t="str">
        <f t="shared" si="139"/>
        <v xml:space="preserve"> </v>
      </c>
      <c r="CQ87" s="578" t="str">
        <f t="shared" si="140"/>
        <v xml:space="preserve"> </v>
      </c>
      <c r="CR87" s="244"/>
      <c r="CS87" s="244"/>
      <c r="CT87" s="244"/>
      <c r="CU87" s="244"/>
      <c r="CV87" s="347"/>
      <c r="CW87" s="338" t="str">
        <f t="shared" si="104"/>
        <v xml:space="preserve"> </v>
      </c>
      <c r="CX87" s="347"/>
      <c r="CY87" s="338" t="str">
        <f t="shared" si="105"/>
        <v xml:space="preserve"> </v>
      </c>
      <c r="CZ87" s="347"/>
      <c r="DA87" s="338" t="str">
        <f t="shared" si="106"/>
        <v xml:space="preserve"> </v>
      </c>
      <c r="DB87" s="347"/>
      <c r="DC87" s="338" t="str">
        <f t="shared" si="107"/>
        <v xml:space="preserve"> </v>
      </c>
      <c r="DD87" s="347"/>
      <c r="DE87" s="338" t="str">
        <f t="shared" si="108"/>
        <v xml:space="preserve"> </v>
      </c>
    </row>
    <row r="88" spans="1:109" s="19" customFormat="1" x14ac:dyDescent="0.2">
      <c r="A88" s="328" t="s">
        <v>522</v>
      </c>
      <c r="B88" s="97" t="s">
        <v>1212</v>
      </c>
      <c r="C88" s="454"/>
      <c r="D88" s="402" t="s">
        <v>130</v>
      </c>
      <c r="E88" s="406">
        <v>100</v>
      </c>
      <c r="F88" s="356" t="s">
        <v>345</v>
      </c>
      <c r="G88" s="713" t="e">
        <f>+'Retail Pricing'!#REF!</f>
        <v>#REF!</v>
      </c>
      <c r="H88" s="84"/>
      <c r="I88" s="89" t="e">
        <f>IF('Retail Pricing'!#REF!&gt;0,'Retail Pricing'!#REF!," ")</f>
        <v>#REF!</v>
      </c>
      <c r="J88" s="85" t="e">
        <f>'Retail Pricing'!#REF!</f>
        <v>#REF!</v>
      </c>
      <c r="K88" s="85" t="e">
        <f>'Retail Pricing'!#REF!</f>
        <v>#REF!</v>
      </c>
      <c r="L88" s="305" t="e">
        <f>IF('Retail Pricing'!#REF!&gt;0,'Retail Pricing'!#REF!," ")</f>
        <v>#REF!</v>
      </c>
      <c r="M88" s="226" t="e">
        <f t="shared" si="146"/>
        <v>#REF!</v>
      </c>
      <c r="N88" s="219" t="e">
        <f>IF('Retail Pricing'!#REF!&gt;0,'Retail Pricing'!#REF!," ")</f>
        <v>#REF!</v>
      </c>
      <c r="O88" s="219" t="e">
        <f>IF('Retail Pricing'!#REF!&gt;0,'Retail Pricing'!#REF!," ")</f>
        <v>#REF!</v>
      </c>
      <c r="P88" s="219"/>
      <c r="Q88" s="219" t="e">
        <f>IF('Retail Pricing'!#REF!&gt;0,'Retail Pricing'!#REF!," ")</f>
        <v>#REF!</v>
      </c>
      <c r="R88" s="219" t="e">
        <f>IF('Retail Pricing'!#REF!&gt;0,'Retail Pricing'!#REF!," ")</f>
        <v>#REF!</v>
      </c>
      <c r="S88" s="219" t="e">
        <f>IF('Retail Pricing'!#REF!&gt;0,'Retail Pricing'!#REF!," ")</f>
        <v>#REF!</v>
      </c>
      <c r="T88" s="219">
        <v>0.29604000000000003</v>
      </c>
      <c r="U88" s="7" t="e">
        <f t="shared" si="147"/>
        <v>#REF!</v>
      </c>
      <c r="V88" s="7">
        <v>2.3E-2</v>
      </c>
      <c r="W88" s="498">
        <f>X88</f>
        <v>2.8</v>
      </c>
      <c r="X88" s="489">
        <v>2.8</v>
      </c>
      <c r="Y88" s="304">
        <f t="shared" si="132"/>
        <v>0</v>
      </c>
      <c r="Z88" s="428">
        <v>0.86</v>
      </c>
      <c r="AA88" s="492">
        <v>3.1</v>
      </c>
      <c r="AB88" s="498">
        <f>AC88</f>
        <v>2.75</v>
      </c>
      <c r="AC88" s="489">
        <v>2.75</v>
      </c>
      <c r="AD88" s="14">
        <f t="shared" si="133"/>
        <v>0</v>
      </c>
      <c r="AE88" s="428">
        <v>0.86</v>
      </c>
      <c r="AF88" s="488">
        <v>3.05</v>
      </c>
      <c r="AG88" s="498">
        <f>AH88</f>
        <v>2.1</v>
      </c>
      <c r="AH88" s="489">
        <v>2.1</v>
      </c>
      <c r="AI88" s="14">
        <f t="shared" si="134"/>
        <v>0</v>
      </c>
      <c r="AJ88" s="428">
        <v>0.82</v>
      </c>
      <c r="AK88" s="498">
        <f>AM88</f>
        <v>1.85</v>
      </c>
      <c r="AL88" s="489"/>
      <c r="AM88" s="489">
        <v>1.85</v>
      </c>
      <c r="AN88" s="14">
        <f t="shared" si="135"/>
        <v>0</v>
      </c>
      <c r="AO88" s="428">
        <v>0.8</v>
      </c>
      <c r="AP88" s="498">
        <f>AQ88</f>
        <v>1.8</v>
      </c>
      <c r="AQ88" s="489">
        <v>1.8</v>
      </c>
      <c r="AR88" s="14">
        <f t="shared" si="136"/>
        <v>0</v>
      </c>
      <c r="AS88" s="428">
        <v>0.79</v>
      </c>
      <c r="AT88" s="496">
        <v>2.1</v>
      </c>
      <c r="AU88" s="497">
        <f>IF(BA88&gt;0,ROUNDUP((BA88*2),0.05)-0.01," ")</f>
        <v>5.99</v>
      </c>
      <c r="AV88" s="288"/>
      <c r="AW88" s="498">
        <f>IF(W88&gt;0,ROUND((W88*1.3)/0.05,0)*0.05," ")</f>
        <v>3.65</v>
      </c>
      <c r="AX88" s="499" t="s">
        <v>106</v>
      </c>
      <c r="AY88" s="499" t="s">
        <v>106</v>
      </c>
      <c r="AZ88" s="333"/>
      <c r="BA88" s="491">
        <f t="shared" si="122"/>
        <v>2.8</v>
      </c>
      <c r="BB88" s="492">
        <f t="shared" si="123"/>
        <v>3.1</v>
      </c>
      <c r="BC88" s="493">
        <f t="shared" si="124"/>
        <v>2.75</v>
      </c>
      <c r="BD88" s="488">
        <f t="shared" si="125"/>
        <v>3.05</v>
      </c>
      <c r="BE88" s="494">
        <f t="shared" si="126"/>
        <v>2.1</v>
      </c>
      <c r="BF88" s="495">
        <f t="shared" si="127"/>
        <v>1.85</v>
      </c>
      <c r="BG88" s="490">
        <f t="shared" si="128"/>
        <v>1.8</v>
      </c>
      <c r="BH88" s="496">
        <f t="shared" si="129"/>
        <v>2.1</v>
      </c>
      <c r="BI88" s="497">
        <f t="shared" si="130"/>
        <v>5.99</v>
      </c>
      <c r="BJ88" s="385" t="str">
        <f t="shared" si="102"/>
        <v xml:space="preserve"> </v>
      </c>
      <c r="BK88" s="385" t="str">
        <f t="shared" si="110"/>
        <v xml:space="preserve"> </v>
      </c>
      <c r="BL88" s="243" t="e">
        <f>IF((BA88-'Retail Pricing'!#REF!)&gt;=0," ",1)</f>
        <v>#REF!</v>
      </c>
      <c r="BM88" s="243" t="e">
        <f>IF((BB88-'Retail Pricing'!#REF!)&gt;=0," ",1)</f>
        <v>#REF!</v>
      </c>
      <c r="BN88" s="243" t="e">
        <f>IF((BC88-'Retail Pricing'!#REF!)&gt;=0," ",1)</f>
        <v>#REF!</v>
      </c>
      <c r="BO88" s="243">
        <f>IF((BD88-'Retail Pricing'!F25)&gt;=0," ",1)</f>
        <v>1</v>
      </c>
      <c r="BP88" s="243" t="e">
        <f>IF((BE88-'Retail Pricing'!#REF!)&gt;=0," ",1)</f>
        <v>#REF!</v>
      </c>
      <c r="BQ88" s="243" t="e">
        <f>IF((BF88-'Retail Pricing'!#REF!)&gt;=0," ",1)</f>
        <v>#REF!</v>
      </c>
      <c r="BR88" s="243" t="e">
        <f>IF((BG88-'Retail Pricing'!#REF!)&gt;=0," ",1)</f>
        <v>#REF!</v>
      </c>
      <c r="BS88" s="243" t="e">
        <f>IF((BH88-'Retail Pricing'!#REF!)&gt;=0," ",1)</f>
        <v>#REF!</v>
      </c>
      <c r="BT88" s="243" t="e">
        <f>IF((BI88-'Retail Pricing'!#REF!)&gt;=0," ",1)</f>
        <v>#REF!</v>
      </c>
      <c r="BU88" s="67"/>
      <c r="BV88" s="442">
        <f t="shared" si="111"/>
        <v>100</v>
      </c>
      <c r="BW88" s="244">
        <f t="shared" si="112"/>
        <v>97.2</v>
      </c>
      <c r="BX88" s="244">
        <f t="shared" si="113"/>
        <v>96.9</v>
      </c>
      <c r="BY88" s="244">
        <f t="shared" si="114"/>
        <v>97.25</v>
      </c>
      <c r="BZ88" s="244">
        <f t="shared" si="115"/>
        <v>96.95</v>
      </c>
      <c r="CA88" s="244">
        <f t="shared" si="116"/>
        <v>97.9</v>
      </c>
      <c r="CB88" s="244">
        <f t="shared" si="103"/>
        <v>97.9</v>
      </c>
      <c r="CC88" s="244">
        <f t="shared" si="117"/>
        <v>98.15</v>
      </c>
      <c r="CD88" s="244">
        <f t="shared" si="118"/>
        <v>98.2</v>
      </c>
      <c r="CE88" s="244">
        <f t="shared" si="119"/>
        <v>97.9</v>
      </c>
      <c r="CF88" s="244">
        <f t="shared" si="120"/>
        <v>94.4</v>
      </c>
      <c r="CG88" s="244">
        <f t="shared" si="137"/>
        <v>96.35</v>
      </c>
      <c r="CH88" s="244">
        <f t="shared" si="121"/>
        <v>100</v>
      </c>
      <c r="CI88" s="570"/>
      <c r="CJ88" s="578">
        <f t="shared" si="141"/>
        <v>97.1</v>
      </c>
      <c r="CK88" s="578">
        <f t="shared" si="142"/>
        <v>96.8</v>
      </c>
      <c r="CL88" s="578">
        <f t="shared" si="143"/>
        <v>97.15</v>
      </c>
      <c r="CM88" s="578">
        <f t="shared" si="144"/>
        <v>96.85</v>
      </c>
      <c r="CN88" s="578">
        <f t="shared" si="145"/>
        <v>97.8</v>
      </c>
      <c r="CO88" s="578">
        <f t="shared" si="138"/>
        <v>98.05</v>
      </c>
      <c r="CP88" s="578">
        <f t="shared" si="139"/>
        <v>98.1</v>
      </c>
      <c r="CQ88" s="578">
        <f t="shared" si="140"/>
        <v>97.8</v>
      </c>
      <c r="CR88" s="244"/>
      <c r="CS88" s="244"/>
      <c r="CT88" s="244"/>
      <c r="CU88" s="244"/>
      <c r="CV88" s="347"/>
      <c r="CW88" s="338">
        <f t="shared" si="104"/>
        <v>2.8</v>
      </c>
      <c r="CX88" s="347"/>
      <c r="CY88" s="338">
        <f t="shared" si="105"/>
        <v>2.8</v>
      </c>
      <c r="CZ88" s="347"/>
      <c r="DA88" s="338">
        <f t="shared" si="106"/>
        <v>2.8</v>
      </c>
      <c r="DB88" s="347"/>
      <c r="DC88" s="338">
        <f t="shared" si="107"/>
        <v>2.8</v>
      </c>
      <c r="DD88" s="347"/>
      <c r="DE88" s="338">
        <f t="shared" si="108"/>
        <v>2.8</v>
      </c>
    </row>
    <row r="89" spans="1:109" x14ac:dyDescent="0.2">
      <c r="A89" s="328" t="s">
        <v>522</v>
      </c>
      <c r="B89" s="53" t="s">
        <v>851</v>
      </c>
      <c r="C89" s="454"/>
      <c r="D89" s="402" t="s">
        <v>130</v>
      </c>
      <c r="E89" s="326">
        <v>100</v>
      </c>
      <c r="F89" s="401" t="s">
        <v>471</v>
      </c>
      <c r="G89" s="713" t="e">
        <f>+'Retail Pricing'!#REF!</f>
        <v>#REF!</v>
      </c>
      <c r="H89" s="96"/>
      <c r="I89" s="89" t="e">
        <f>IF('Retail Pricing'!#REF!&gt;0,'Retail Pricing'!#REF!," ")</f>
        <v>#REF!</v>
      </c>
      <c r="J89" s="85" t="e">
        <f>'Retail Pricing'!#REF!</f>
        <v>#REF!</v>
      </c>
      <c r="K89" s="85" t="e">
        <f>'Retail Pricing'!#REF!</f>
        <v>#REF!</v>
      </c>
      <c r="L89" s="305" t="e">
        <f>IF('Retail Pricing'!#REF!&gt;0,'Retail Pricing'!#REF!," ")</f>
        <v>#REF!</v>
      </c>
      <c r="M89" s="226" t="e">
        <f t="shared" si="146"/>
        <v>#REF!</v>
      </c>
      <c r="N89" s="219" t="e">
        <f>'Retail Pricing'!#REF!</f>
        <v>#REF!</v>
      </c>
      <c r="O89" s="219" t="e">
        <f>'Retail Pricing'!#REF!</f>
        <v>#REF!</v>
      </c>
      <c r="P89" s="219"/>
      <c r="Q89" s="219" t="e">
        <f>'Retail Pricing'!#REF!</f>
        <v>#REF!</v>
      </c>
      <c r="R89" s="219" t="e">
        <f>IF('Retail Pricing'!#REF!&gt;0,'Retail Pricing'!#REF!," ")</f>
        <v>#REF!</v>
      </c>
      <c r="S89" s="219" t="e">
        <f>IF('Retail Pricing'!#REF!&gt;0,'Retail Pricing'!#REF!," ")</f>
        <v>#REF!</v>
      </c>
      <c r="T89" s="219">
        <v>0.34033000000000002</v>
      </c>
      <c r="U89" s="7" t="e">
        <f t="shared" si="147"/>
        <v>#REF!</v>
      </c>
      <c r="V89" s="7">
        <v>1.7000000000000001E-2</v>
      </c>
      <c r="W89" s="491" t="e">
        <f>ROUND(('Retail Pricing'!#REF!/(1-0.09))/0.05,0)*0.05</f>
        <v>#REF!</v>
      </c>
      <c r="X89" s="489">
        <v>2.75</v>
      </c>
      <c r="Y89" s="304" t="e">
        <f t="shared" si="132"/>
        <v>#REF!</v>
      </c>
      <c r="Z89" s="428">
        <v>0.85</v>
      </c>
      <c r="AA89" s="492">
        <v>3.15</v>
      </c>
      <c r="AB89" s="493" t="e">
        <f>ROUND(('Retail Pricing'!#REF!/(1-0.09))/0.05,0)*0.05</f>
        <v>#REF!</v>
      </c>
      <c r="AC89" s="489">
        <v>2.7</v>
      </c>
      <c r="AD89" s="14" t="e">
        <f t="shared" si="133"/>
        <v>#REF!</v>
      </c>
      <c r="AE89" s="428">
        <v>0.85</v>
      </c>
      <c r="AF89" s="488">
        <v>3.1</v>
      </c>
      <c r="AG89" s="494" t="e">
        <f>ROUND(('Retail Pricing'!#REF!/(1-0.09))/0.05,0)*0.05</f>
        <v>#REF!</v>
      </c>
      <c r="AH89" s="489">
        <v>2.1</v>
      </c>
      <c r="AI89" s="14" t="e">
        <f t="shared" si="134"/>
        <v>#REF!</v>
      </c>
      <c r="AJ89" s="428">
        <v>0.8</v>
      </c>
      <c r="AK89" s="495" t="e">
        <f>ROUND(('Retail Pricing'!#REF!/(1-0.09))/0.05,0)*0.05</f>
        <v>#REF!</v>
      </c>
      <c r="AL89" s="489"/>
      <c r="AM89" s="489">
        <v>1.85</v>
      </c>
      <c r="AN89" s="14" t="e">
        <f t="shared" si="135"/>
        <v>#REF!</v>
      </c>
      <c r="AO89" s="428">
        <v>0.79</v>
      </c>
      <c r="AP89" s="490" t="e">
        <f>ROUND(('Retail Pricing'!#REF!/(1-0.09))/0.05,0)*0.05</f>
        <v>#REF!</v>
      </c>
      <c r="AQ89" s="489">
        <v>1.8</v>
      </c>
      <c r="AR89" s="14" t="e">
        <f t="shared" si="136"/>
        <v>#REF!</v>
      </c>
      <c r="AS89" s="428">
        <v>0.77</v>
      </c>
      <c r="AT89" s="496">
        <v>2.2000000000000002</v>
      </c>
      <c r="AU89" s="497" t="e">
        <f>IF(BA89&gt;0,ROUNDUP((BA89*2),0.05)-0.01," ")</f>
        <v>#REF!</v>
      </c>
      <c r="AV89" s="288"/>
      <c r="AW89" s="498" t="e">
        <f>IF(W89&gt;0,ROUND((W89*1.3)/0.05,0)*0.05," ")</f>
        <v>#REF!</v>
      </c>
      <c r="AX89" s="499"/>
      <c r="AY89" s="499"/>
      <c r="AZ89" s="333"/>
      <c r="BA89" s="491" t="e">
        <f t="shared" si="122"/>
        <v>#REF!</v>
      </c>
      <c r="BB89" s="492">
        <f t="shared" si="123"/>
        <v>3.15</v>
      </c>
      <c r="BC89" s="493" t="e">
        <f t="shared" si="124"/>
        <v>#REF!</v>
      </c>
      <c r="BD89" s="488">
        <f t="shared" si="125"/>
        <v>3.1</v>
      </c>
      <c r="BE89" s="494" t="e">
        <f t="shared" si="126"/>
        <v>#REF!</v>
      </c>
      <c r="BF89" s="495" t="e">
        <f t="shared" si="127"/>
        <v>#REF!</v>
      </c>
      <c r="BG89" s="490" t="e">
        <f t="shared" si="128"/>
        <v>#REF!</v>
      </c>
      <c r="BH89" s="496">
        <f t="shared" si="129"/>
        <v>2.2000000000000002</v>
      </c>
      <c r="BI89" s="497" t="e">
        <f t="shared" si="130"/>
        <v>#REF!</v>
      </c>
      <c r="BJ89" s="385" t="e">
        <f t="shared" si="102"/>
        <v>#REF!</v>
      </c>
      <c r="BK89" s="385" t="e">
        <f t="shared" si="110"/>
        <v>#REF!</v>
      </c>
      <c r="BL89" s="243" t="e">
        <f>IF((BA89-'Retail Pricing'!#REF!)&gt;=0," ",1)</f>
        <v>#REF!</v>
      </c>
      <c r="BM89" s="243" t="e">
        <f>IF((BB89-'Retail Pricing'!#REF!)&gt;=0," ",1)</f>
        <v>#REF!</v>
      </c>
      <c r="BN89" s="243" t="e">
        <f>IF((BC89-'Retail Pricing'!#REF!)&gt;=0," ",1)</f>
        <v>#REF!</v>
      </c>
      <c r="BO89" s="243">
        <f>IF((BD89-'Retail Pricing'!F41)&gt;=0," ",1)</f>
        <v>1</v>
      </c>
      <c r="BP89" s="243" t="e">
        <f>IF((BE89-'Retail Pricing'!#REF!)&gt;=0," ",1)</f>
        <v>#REF!</v>
      </c>
      <c r="BQ89" s="243" t="e">
        <f>IF((BF89-'Retail Pricing'!#REF!)&gt;=0," ",1)</f>
        <v>#REF!</v>
      </c>
      <c r="BR89" s="243" t="e">
        <f>IF((BG89-'Retail Pricing'!#REF!)&gt;=0," ",1)</f>
        <v>#REF!</v>
      </c>
      <c r="BS89" s="243" t="e">
        <f>IF((BH89-'Retail Pricing'!#REF!)&gt;=0," ",1)</f>
        <v>#REF!</v>
      </c>
      <c r="BT89" s="243" t="e">
        <f>IF((BI89-'Retail Pricing'!#REF!)&gt;=0," ",1)</f>
        <v>#REF!</v>
      </c>
      <c r="BV89" s="442" t="e">
        <f t="shared" si="111"/>
        <v>#REF!</v>
      </c>
      <c r="BW89" s="244" t="e">
        <f t="shared" si="112"/>
        <v>#REF!</v>
      </c>
      <c r="BX89" s="244" t="e">
        <f t="shared" si="113"/>
        <v>#REF!</v>
      </c>
      <c r="BY89" s="244" t="e">
        <f t="shared" si="114"/>
        <v>#REF!</v>
      </c>
      <c r="BZ89" s="244" t="e">
        <f t="shared" si="115"/>
        <v>#REF!</v>
      </c>
      <c r="CA89" s="244" t="e">
        <f t="shared" si="116"/>
        <v>#REF!</v>
      </c>
      <c r="CB89" s="244" t="e">
        <f t="shared" si="103"/>
        <v>#REF!</v>
      </c>
      <c r="CC89" s="244" t="e">
        <f t="shared" si="117"/>
        <v>#REF!</v>
      </c>
      <c r="CD89" s="244" t="e">
        <f t="shared" si="118"/>
        <v>#REF!</v>
      </c>
      <c r="CE89" s="244" t="e">
        <f t="shared" si="119"/>
        <v>#REF!</v>
      </c>
      <c r="CF89" s="244" t="e">
        <f t="shared" si="120"/>
        <v>#REF!</v>
      </c>
      <c r="CG89" s="244" t="e">
        <f t="shared" si="137"/>
        <v>#REF!</v>
      </c>
      <c r="CH89" s="244" t="e">
        <f t="shared" ref="CH89:CH106" si="148">IF($W89&gt;0,100," ")</f>
        <v>#REF!</v>
      </c>
      <c r="CI89" s="570"/>
      <c r="CJ89" s="578" t="e">
        <f t="shared" si="141"/>
        <v>#REF!</v>
      </c>
      <c r="CK89" s="578" t="e">
        <f t="shared" si="142"/>
        <v>#REF!</v>
      </c>
      <c r="CL89" s="578" t="e">
        <f t="shared" si="143"/>
        <v>#REF!</v>
      </c>
      <c r="CM89" s="578" t="e">
        <f t="shared" si="144"/>
        <v>#REF!</v>
      </c>
      <c r="CN89" s="578" t="e">
        <f t="shared" si="145"/>
        <v>#REF!</v>
      </c>
      <c r="CO89" s="578" t="e">
        <f t="shared" si="138"/>
        <v>#REF!</v>
      </c>
      <c r="CP89" s="578" t="e">
        <f t="shared" si="139"/>
        <v>#REF!</v>
      </c>
      <c r="CQ89" s="578" t="e">
        <f t="shared" si="140"/>
        <v>#REF!</v>
      </c>
      <c r="CR89" s="244"/>
      <c r="CS89" s="244"/>
      <c r="CT89" s="244"/>
      <c r="CU89" s="244"/>
      <c r="CV89" s="347"/>
      <c r="CW89" s="338" t="e">
        <f t="shared" si="104"/>
        <v>#REF!</v>
      </c>
      <c r="CX89" s="347"/>
      <c r="CY89" s="338" t="e">
        <f t="shared" si="105"/>
        <v>#REF!</v>
      </c>
      <c r="CZ89" s="347"/>
      <c r="DA89" s="338" t="e">
        <f t="shared" si="106"/>
        <v>#REF!</v>
      </c>
      <c r="DB89" s="347"/>
      <c r="DC89" s="338" t="e">
        <f t="shared" si="107"/>
        <v>#REF!</v>
      </c>
      <c r="DD89" s="347"/>
      <c r="DE89" s="338" t="e">
        <f t="shared" si="108"/>
        <v>#REF!</v>
      </c>
    </row>
    <row r="90" spans="1:109" s="19" customFormat="1" x14ac:dyDescent="0.2">
      <c r="A90" s="328" t="s">
        <v>522</v>
      </c>
      <c r="B90" s="53" t="s">
        <v>852</v>
      </c>
      <c r="C90" s="454"/>
      <c r="D90" s="402" t="s">
        <v>130</v>
      </c>
      <c r="E90" s="326">
        <v>100</v>
      </c>
      <c r="F90" s="401" t="s">
        <v>575</v>
      </c>
      <c r="G90" s="713" t="e">
        <f>+'Retail Pricing'!#REF!</f>
        <v>#REF!</v>
      </c>
      <c r="H90" s="84"/>
      <c r="I90" s="89" t="e">
        <f>IF('Retail Pricing'!#REF!&gt;0,'Retail Pricing'!#REF!," ")</f>
        <v>#REF!</v>
      </c>
      <c r="J90" s="85" t="e">
        <f>'Retail Pricing'!#REF!</f>
        <v>#REF!</v>
      </c>
      <c r="K90" s="85" t="e">
        <f>'Retail Pricing'!#REF!</f>
        <v>#REF!</v>
      </c>
      <c r="L90" s="305" t="e">
        <f>IF('Retail Pricing'!#REF!&gt;0,'Retail Pricing'!#REF!," ")</f>
        <v>#REF!</v>
      </c>
      <c r="M90" s="226" t="e">
        <f t="shared" si="146"/>
        <v>#REF!</v>
      </c>
      <c r="N90" s="219" t="e">
        <f>IF('Retail Pricing'!#REF!&gt;0,'Retail Pricing'!#REF!," ")</f>
        <v>#REF!</v>
      </c>
      <c r="O90" s="219" t="e">
        <f>IF('Retail Pricing'!#REF!&gt;0,'Retail Pricing'!#REF!," ")</f>
        <v>#REF!</v>
      </c>
      <c r="P90" s="219"/>
      <c r="Q90" s="219" t="e">
        <f>IF('Retail Pricing'!#REF!&gt;0,'Retail Pricing'!#REF!," ")</f>
        <v>#REF!</v>
      </c>
      <c r="R90" s="219" t="e">
        <f>IF('Retail Pricing'!#REF!&gt;0,'Retail Pricing'!#REF!," ")</f>
        <v>#REF!</v>
      </c>
      <c r="S90" s="219" t="e">
        <f>IF('Retail Pricing'!#REF!&gt;0,'Retail Pricing'!#REF!," ")</f>
        <v>#REF!</v>
      </c>
      <c r="T90" s="219">
        <v>0.27382000000000001</v>
      </c>
      <c r="U90" s="7" t="e">
        <f t="shared" si="147"/>
        <v>#REF!</v>
      </c>
      <c r="V90" s="7">
        <v>2.5000000000000001E-2</v>
      </c>
      <c r="W90" s="491" t="e">
        <f>ROUND(('Retail Pricing'!#REF!/(1-0.09))/0.05,0)*0.05</f>
        <v>#REF!</v>
      </c>
      <c r="X90" s="489">
        <v>2.2000000000000002</v>
      </c>
      <c r="Y90" s="304" t="e">
        <f t="shared" si="132"/>
        <v>#REF!</v>
      </c>
      <c r="Z90" s="428">
        <v>0.85</v>
      </c>
      <c r="AA90" s="492">
        <v>2.5499999999999998</v>
      </c>
      <c r="AB90" s="493" t="e">
        <f>ROUND(('Retail Pricing'!#REF!/(1-0.09))/0.05,0)*0.05</f>
        <v>#REF!</v>
      </c>
      <c r="AC90" s="489">
        <v>2.15</v>
      </c>
      <c r="AD90" s="14" t="e">
        <f t="shared" si="133"/>
        <v>#REF!</v>
      </c>
      <c r="AE90" s="428">
        <v>0.84</v>
      </c>
      <c r="AF90" s="488">
        <v>2.5</v>
      </c>
      <c r="AG90" s="494" t="e">
        <f>ROUND(('Retail Pricing'!#REF!/(1-0.09))/0.05,0)*0.05</f>
        <v>#REF!</v>
      </c>
      <c r="AH90" s="489">
        <v>1.65</v>
      </c>
      <c r="AI90" s="14" t="e">
        <f t="shared" si="134"/>
        <v>#REF!</v>
      </c>
      <c r="AJ90" s="428">
        <v>0.8</v>
      </c>
      <c r="AK90" s="495" t="e">
        <f>ROUND(('Retail Pricing'!#REF!/(1-0.09))/0.05,0)*0.05</f>
        <v>#REF!</v>
      </c>
      <c r="AL90" s="489"/>
      <c r="AM90" s="489">
        <v>1.45</v>
      </c>
      <c r="AN90" s="14" t="e">
        <f t="shared" si="135"/>
        <v>#REF!</v>
      </c>
      <c r="AO90" s="428">
        <v>0.78</v>
      </c>
      <c r="AP90" s="490" t="e">
        <f>ROUND(('Retail Pricing'!#REF!/(1-0.09))/0.05,0)*0.05</f>
        <v>#REF!</v>
      </c>
      <c r="AQ90" s="489">
        <v>1.45</v>
      </c>
      <c r="AR90" s="14" t="e">
        <f t="shared" si="136"/>
        <v>#REF!</v>
      </c>
      <c r="AS90" s="428">
        <v>0.77</v>
      </c>
      <c r="AT90" s="496">
        <v>1.8</v>
      </c>
      <c r="AU90" s="497" t="e">
        <f>IF(BA90&gt;0,ROUNDUP((BA90*2),0.05)-0.01," ")</f>
        <v>#REF!</v>
      </c>
      <c r="AV90" s="361"/>
      <c r="AW90" s="498" t="e">
        <f>IF(W90&gt;0,ROUND((W90*1.3)/0.05,0)*0.05," ")</f>
        <v>#REF!</v>
      </c>
      <c r="AX90" s="499" t="s">
        <v>106</v>
      </c>
      <c r="AY90" s="499" t="s">
        <v>106</v>
      </c>
      <c r="AZ90" s="333"/>
      <c r="BA90" s="491" t="e">
        <f t="shared" si="122"/>
        <v>#REF!</v>
      </c>
      <c r="BB90" s="492">
        <f t="shared" si="123"/>
        <v>2.5499999999999998</v>
      </c>
      <c r="BC90" s="493" t="e">
        <f t="shared" si="124"/>
        <v>#REF!</v>
      </c>
      <c r="BD90" s="488">
        <f t="shared" si="125"/>
        <v>2.5</v>
      </c>
      <c r="BE90" s="494" t="e">
        <f t="shared" si="126"/>
        <v>#REF!</v>
      </c>
      <c r="BF90" s="495" t="e">
        <f t="shared" si="127"/>
        <v>#REF!</v>
      </c>
      <c r="BG90" s="490" t="e">
        <f t="shared" si="128"/>
        <v>#REF!</v>
      </c>
      <c r="BH90" s="496">
        <f t="shared" si="129"/>
        <v>1.8</v>
      </c>
      <c r="BI90" s="497" t="e">
        <f t="shared" si="130"/>
        <v>#REF!</v>
      </c>
      <c r="BJ90" s="385" t="e">
        <f t="shared" si="102"/>
        <v>#REF!</v>
      </c>
      <c r="BK90" s="385" t="e">
        <f t="shared" si="110"/>
        <v>#REF!</v>
      </c>
      <c r="BL90" s="243" t="e">
        <f>IF((BA90-'Retail Pricing'!#REF!)&gt;=0," ",1)</f>
        <v>#REF!</v>
      </c>
      <c r="BM90" s="243" t="e">
        <f>IF((BB90-'Retail Pricing'!#REF!)&gt;=0," ",1)</f>
        <v>#REF!</v>
      </c>
      <c r="BN90" s="243" t="e">
        <f>IF((BC90-'Retail Pricing'!#REF!)&gt;=0," ",1)</f>
        <v>#REF!</v>
      </c>
      <c r="BO90" s="243">
        <f>IF((BD90-'Retail Pricing'!F42)&gt;=0," ",1)</f>
        <v>1</v>
      </c>
      <c r="BP90" s="243" t="e">
        <f>IF((BE90-'Retail Pricing'!#REF!)&gt;=0," ",1)</f>
        <v>#REF!</v>
      </c>
      <c r="BQ90" s="243" t="e">
        <f>IF((BF90-'Retail Pricing'!#REF!)&gt;=0," ",1)</f>
        <v>#REF!</v>
      </c>
      <c r="BR90" s="243" t="e">
        <f>IF((BG90-'Retail Pricing'!#REF!)&gt;=0," ",1)</f>
        <v>#REF!</v>
      </c>
      <c r="BS90" s="243" t="e">
        <f>IF((BH90-'Retail Pricing'!#REF!)&gt;=0," ",1)</f>
        <v>#REF!</v>
      </c>
      <c r="BT90" s="243" t="e">
        <f>IF((BI90-'Retail Pricing'!#REF!)&gt;=0," ",1)</f>
        <v>#REF!</v>
      </c>
      <c r="BU90" s="67"/>
      <c r="BV90" s="442" t="e">
        <f t="shared" si="111"/>
        <v>#REF!</v>
      </c>
      <c r="BW90" s="244" t="e">
        <f t="shared" si="112"/>
        <v>#REF!</v>
      </c>
      <c r="BX90" s="244" t="e">
        <f t="shared" si="113"/>
        <v>#REF!</v>
      </c>
      <c r="BY90" s="244" t="e">
        <f t="shared" si="114"/>
        <v>#REF!</v>
      </c>
      <c r="BZ90" s="244" t="e">
        <f t="shared" si="115"/>
        <v>#REF!</v>
      </c>
      <c r="CA90" s="244" t="e">
        <f t="shared" si="116"/>
        <v>#REF!</v>
      </c>
      <c r="CB90" s="244" t="e">
        <f t="shared" si="103"/>
        <v>#REF!</v>
      </c>
      <c r="CC90" s="244" t="e">
        <f t="shared" si="117"/>
        <v>#REF!</v>
      </c>
      <c r="CD90" s="244" t="e">
        <f t="shared" si="118"/>
        <v>#REF!</v>
      </c>
      <c r="CE90" s="244" t="e">
        <f t="shared" si="119"/>
        <v>#REF!</v>
      </c>
      <c r="CF90" s="244" t="e">
        <f t="shared" si="120"/>
        <v>#REF!</v>
      </c>
      <c r="CG90" s="244" t="e">
        <f t="shared" si="137"/>
        <v>#REF!</v>
      </c>
      <c r="CH90" s="244" t="e">
        <f t="shared" si="148"/>
        <v>#REF!</v>
      </c>
      <c r="CI90" s="570"/>
      <c r="CJ90" s="578" t="e">
        <f t="shared" si="141"/>
        <v>#REF!</v>
      </c>
      <c r="CK90" s="578" t="e">
        <f t="shared" si="142"/>
        <v>#REF!</v>
      </c>
      <c r="CL90" s="578" t="e">
        <f t="shared" si="143"/>
        <v>#REF!</v>
      </c>
      <c r="CM90" s="578" t="e">
        <f t="shared" si="144"/>
        <v>#REF!</v>
      </c>
      <c r="CN90" s="578" t="e">
        <f t="shared" si="145"/>
        <v>#REF!</v>
      </c>
      <c r="CO90" s="578" t="e">
        <f t="shared" si="138"/>
        <v>#REF!</v>
      </c>
      <c r="CP90" s="578" t="e">
        <f t="shared" si="139"/>
        <v>#REF!</v>
      </c>
      <c r="CQ90" s="578" t="e">
        <f t="shared" si="140"/>
        <v>#REF!</v>
      </c>
      <c r="CR90" s="244"/>
      <c r="CS90" s="244"/>
      <c r="CT90" s="244"/>
      <c r="CU90" s="244"/>
      <c r="CV90" s="347"/>
      <c r="CW90" s="338" t="e">
        <f t="shared" si="104"/>
        <v>#REF!</v>
      </c>
      <c r="CX90" s="347"/>
      <c r="CY90" s="338" t="e">
        <f t="shared" si="105"/>
        <v>#REF!</v>
      </c>
      <c r="CZ90" s="347"/>
      <c r="DA90" s="338" t="e">
        <f t="shared" si="106"/>
        <v>#REF!</v>
      </c>
      <c r="DB90" s="347"/>
      <c r="DC90" s="338" t="e">
        <f t="shared" si="107"/>
        <v>#REF!</v>
      </c>
      <c r="DD90" s="347"/>
      <c r="DE90" s="338" t="e">
        <f t="shared" si="108"/>
        <v>#REF!</v>
      </c>
    </row>
    <row r="91" spans="1:109" s="19" customFormat="1" x14ac:dyDescent="0.2">
      <c r="A91" s="328" t="s">
        <v>522</v>
      </c>
      <c r="B91" s="53" t="s">
        <v>617</v>
      </c>
      <c r="C91" s="454"/>
      <c r="D91" s="402" t="s">
        <v>130</v>
      </c>
      <c r="E91" s="326">
        <v>144</v>
      </c>
      <c r="F91" s="356" t="s">
        <v>341</v>
      </c>
      <c r="G91" s="713" t="e">
        <f>+'Retail Pricing'!#REF!</f>
        <v>#REF!</v>
      </c>
      <c r="H91" s="88"/>
      <c r="I91" s="89" t="e">
        <f>IF('Retail Pricing'!#REF!&gt;0,'Retail Pricing'!#REF!," ")</f>
        <v>#REF!</v>
      </c>
      <c r="J91" s="85" t="e">
        <f>'Retail Pricing'!#REF!</f>
        <v>#REF!</v>
      </c>
      <c r="K91" s="85" t="e">
        <f>'Retail Pricing'!#REF!</f>
        <v>#REF!</v>
      </c>
      <c r="L91" s="305" t="e">
        <f>IF('Retail Pricing'!#REF!&gt;0,'Retail Pricing'!#REF!," ")</f>
        <v>#REF!</v>
      </c>
      <c r="M91" s="226" t="e">
        <f t="shared" si="146"/>
        <v>#REF!</v>
      </c>
      <c r="N91" s="219" t="e">
        <f>IF('Retail Pricing'!#REF!&gt;0,'Retail Pricing'!#REF!," ")</f>
        <v>#REF!</v>
      </c>
      <c r="O91" s="219" t="e">
        <f>IF('Retail Pricing'!#REF!&gt;0,'Retail Pricing'!#REF!," ")</f>
        <v>#REF!</v>
      </c>
      <c r="P91" s="219"/>
      <c r="Q91" s="219" t="e">
        <f>IF('Retail Pricing'!#REF!&gt;0,'Retail Pricing'!#REF!," ")</f>
        <v>#REF!</v>
      </c>
      <c r="R91" s="219" t="e">
        <f>IF('Retail Pricing'!#REF!&gt;0,'Retail Pricing'!#REF!," ")</f>
        <v>#REF!</v>
      </c>
      <c r="S91" s="219" t="e">
        <f>IF('Retail Pricing'!#REF!&gt;0,'Retail Pricing'!#REF!," ")</f>
        <v>#REF!</v>
      </c>
      <c r="T91" s="219">
        <v>0.12601999999999999</v>
      </c>
      <c r="U91" s="7" t="e">
        <f t="shared" si="147"/>
        <v>#REF!</v>
      </c>
      <c r="V91" s="7">
        <v>0.27</v>
      </c>
      <c r="W91" s="491" t="e">
        <f>ROUND(('Retail Pricing'!#REF!/(1-0.09))/0.05,0)*0.05</f>
        <v>#REF!</v>
      </c>
      <c r="X91" s="489">
        <v>1.1000000000000001</v>
      </c>
      <c r="Y91" s="304" t="e">
        <f t="shared" si="132"/>
        <v>#REF!</v>
      </c>
      <c r="Z91" s="428">
        <v>0.83</v>
      </c>
      <c r="AA91" s="492">
        <v>1.25</v>
      </c>
      <c r="AB91" s="493" t="e">
        <f>ROUND(('Retail Pricing'!#REF!/(1-0.09))/0.05,0)*0.05</f>
        <v>#REF!</v>
      </c>
      <c r="AC91" s="489">
        <v>1.05</v>
      </c>
      <c r="AD91" s="14" t="e">
        <f t="shared" si="133"/>
        <v>#REF!</v>
      </c>
      <c r="AE91" s="428">
        <v>0.82</v>
      </c>
      <c r="AF91" s="488">
        <v>1.2</v>
      </c>
      <c r="AG91" s="494" t="e">
        <f>ROUND(('Retail Pricing'!#REF!/(1-0.09))/0.05,0)*0.05</f>
        <v>#REF!</v>
      </c>
      <c r="AH91" s="489">
        <v>0.9</v>
      </c>
      <c r="AI91" s="14" t="e">
        <f t="shared" si="134"/>
        <v>#REF!</v>
      </c>
      <c r="AJ91" s="428">
        <v>0.79</v>
      </c>
      <c r="AK91" s="498" t="e">
        <f>AG91</f>
        <v>#REF!</v>
      </c>
      <c r="AL91" s="489"/>
      <c r="AM91" s="489">
        <v>0.9</v>
      </c>
      <c r="AN91" s="14" t="e">
        <f t="shared" si="135"/>
        <v>#REF!</v>
      </c>
      <c r="AO91" s="428">
        <v>0.79</v>
      </c>
      <c r="AP91" s="498" t="e">
        <f>AG91</f>
        <v>#REF!</v>
      </c>
      <c r="AQ91" s="489">
        <v>0.9</v>
      </c>
      <c r="AR91" s="14" t="e">
        <f t="shared" si="136"/>
        <v>#REF!</v>
      </c>
      <c r="AS91" s="428">
        <v>0.79</v>
      </c>
      <c r="AT91" s="496">
        <v>1.05</v>
      </c>
      <c r="AU91" s="497" t="e">
        <f>IF(BA91&gt;0,ROUNDUP((BA91*2),0.05)-0.01," ")</f>
        <v>#REF!</v>
      </c>
      <c r="AV91" s="288"/>
      <c r="AW91" s="498" t="e">
        <f>IF(W91&gt;0,ROUND((W91*1.3)/0.05,0)*0.05," ")</f>
        <v>#REF!</v>
      </c>
      <c r="AX91" s="499" t="s">
        <v>106</v>
      </c>
      <c r="AY91" s="499" t="s">
        <v>106</v>
      </c>
      <c r="AZ91" s="333"/>
      <c r="BA91" s="491" t="e">
        <f t="shared" si="122"/>
        <v>#REF!</v>
      </c>
      <c r="BB91" s="492">
        <f t="shared" si="123"/>
        <v>1.25</v>
      </c>
      <c r="BC91" s="493" t="e">
        <f t="shared" si="124"/>
        <v>#REF!</v>
      </c>
      <c r="BD91" s="488">
        <f t="shared" si="125"/>
        <v>1.2</v>
      </c>
      <c r="BE91" s="494" t="e">
        <f t="shared" si="126"/>
        <v>#REF!</v>
      </c>
      <c r="BF91" s="495" t="e">
        <f t="shared" si="127"/>
        <v>#REF!</v>
      </c>
      <c r="BG91" s="490" t="e">
        <f t="shared" si="128"/>
        <v>#REF!</v>
      </c>
      <c r="BH91" s="496">
        <f t="shared" si="129"/>
        <v>1.05</v>
      </c>
      <c r="BI91" s="497" t="e">
        <f t="shared" si="130"/>
        <v>#REF!</v>
      </c>
      <c r="BJ91" s="385" t="e">
        <f t="shared" si="102"/>
        <v>#REF!</v>
      </c>
      <c r="BK91" s="385" t="e">
        <f>IF(BC91*0.9&gt;BG91, " ", "No")</f>
        <v>#REF!</v>
      </c>
      <c r="BL91" s="243" t="e">
        <f>IF((BA91-'Retail Pricing'!#REF!)&gt;=0," ",1)</f>
        <v>#REF!</v>
      </c>
      <c r="BM91" s="243" t="e">
        <f>IF((BB91-'Retail Pricing'!#REF!)&gt;=0," ",1)</f>
        <v>#REF!</v>
      </c>
      <c r="BN91" s="243" t="e">
        <f>IF((BC91-'Retail Pricing'!#REF!)&gt;=0," ",1)</f>
        <v>#REF!</v>
      </c>
      <c r="BO91" s="243" t="e">
        <f>IF((BD91-'Retail Pricing'!#REF!)&gt;=0," ",1)</f>
        <v>#REF!</v>
      </c>
      <c r="BP91" s="243" t="e">
        <f>IF((BE91-'Retail Pricing'!#REF!)&gt;=0," ",1)</f>
        <v>#REF!</v>
      </c>
      <c r="BQ91" s="243" t="e">
        <f>IF((BF91-'Retail Pricing'!#REF!)&gt;=0," ",1)</f>
        <v>#REF!</v>
      </c>
      <c r="BR91" s="243" t="e">
        <f>IF((BG91-'Retail Pricing'!#REF!)&gt;=0," ",1)</f>
        <v>#REF!</v>
      </c>
      <c r="BS91" s="243" t="e">
        <f>IF((BH91-'Retail Pricing'!#REF!)&gt;=0," ",1)</f>
        <v>#REF!</v>
      </c>
      <c r="BT91" s="243" t="e">
        <f>IF((BI91-'Retail Pricing'!#REF!)&gt;=0," ",1)</f>
        <v>#REF!</v>
      </c>
      <c r="BU91" s="67"/>
      <c r="BV91" s="442" t="e">
        <f>IF(W91&gt;0,$BV$9, " ")</f>
        <v>#REF!</v>
      </c>
      <c r="BW91" s="244" t="e">
        <f t="shared" si="112"/>
        <v>#REF!</v>
      </c>
      <c r="BX91" s="244" t="e">
        <f t="shared" si="113"/>
        <v>#REF!</v>
      </c>
      <c r="BY91" s="244" t="e">
        <f t="shared" si="114"/>
        <v>#REF!</v>
      </c>
      <c r="BZ91" s="244" t="e">
        <f t="shared" si="115"/>
        <v>#REF!</v>
      </c>
      <c r="CA91" s="244" t="e">
        <f t="shared" si="116"/>
        <v>#REF!</v>
      </c>
      <c r="CB91" s="244" t="e">
        <f t="shared" si="103"/>
        <v>#REF!</v>
      </c>
      <c r="CC91" s="244" t="e">
        <f t="shared" si="117"/>
        <v>#REF!</v>
      </c>
      <c r="CD91" s="244" t="e">
        <f t="shared" si="118"/>
        <v>#REF!</v>
      </c>
      <c r="CE91" s="244" t="e">
        <f t="shared" si="119"/>
        <v>#REF!</v>
      </c>
      <c r="CF91" s="244" t="e">
        <f t="shared" si="120"/>
        <v>#REF!</v>
      </c>
      <c r="CG91" s="244" t="e">
        <f t="shared" si="137"/>
        <v>#REF!</v>
      </c>
      <c r="CH91" s="244" t="e">
        <f>IF($W91&gt;0,100," ")</f>
        <v>#REF!</v>
      </c>
      <c r="CI91" s="570"/>
      <c r="CJ91" s="578" t="e">
        <f t="shared" si="141"/>
        <v>#REF!</v>
      </c>
      <c r="CK91" s="578" t="e">
        <f t="shared" si="142"/>
        <v>#REF!</v>
      </c>
      <c r="CL91" s="578" t="e">
        <f t="shared" si="143"/>
        <v>#REF!</v>
      </c>
      <c r="CM91" s="578" t="e">
        <f t="shared" si="144"/>
        <v>#REF!</v>
      </c>
      <c r="CN91" s="578" t="e">
        <f t="shared" si="145"/>
        <v>#REF!</v>
      </c>
      <c r="CO91" s="578" t="e">
        <f t="shared" si="138"/>
        <v>#REF!</v>
      </c>
      <c r="CP91" s="578" t="e">
        <f t="shared" si="139"/>
        <v>#REF!</v>
      </c>
      <c r="CQ91" s="578" t="e">
        <f t="shared" si="140"/>
        <v>#REF!</v>
      </c>
      <c r="CR91" s="244"/>
      <c r="CS91" s="244"/>
      <c r="CT91" s="244"/>
      <c r="CU91" s="244"/>
      <c r="CV91" s="347"/>
      <c r="CW91" s="338" t="e">
        <f t="shared" ref="CW91:DE91" si="149">IF($BW91&gt;0,$BA91," ")</f>
        <v>#REF!</v>
      </c>
      <c r="CX91" s="347"/>
      <c r="CY91" s="338" t="e">
        <f t="shared" si="149"/>
        <v>#REF!</v>
      </c>
      <c r="CZ91" s="347"/>
      <c r="DA91" s="338" t="e">
        <f t="shared" si="149"/>
        <v>#REF!</v>
      </c>
      <c r="DB91" s="347"/>
      <c r="DC91" s="338" t="e">
        <f t="shared" si="149"/>
        <v>#REF!</v>
      </c>
      <c r="DD91" s="347"/>
      <c r="DE91" s="338" t="e">
        <f t="shared" si="149"/>
        <v>#REF!</v>
      </c>
    </row>
    <row r="92" spans="1:109" s="203" customFormat="1" ht="12.75" x14ac:dyDescent="0.2">
      <c r="A92" s="396" t="s">
        <v>670</v>
      </c>
      <c r="B92" s="397" t="s">
        <v>717</v>
      </c>
      <c r="C92" s="398"/>
      <c r="D92" s="398"/>
      <c r="E92" s="398"/>
      <c r="F92" s="418"/>
      <c r="G92" s="713" t="e">
        <f>+'Retail Pricing'!#REF!</f>
        <v>#REF!</v>
      </c>
      <c r="H92" s="199"/>
      <c r="I92" s="199"/>
      <c r="J92" s="199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201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576"/>
      <c r="CJ92" s="578" t="str">
        <f t="shared" si="141"/>
        <v xml:space="preserve"> </v>
      </c>
      <c r="CK92" s="578" t="str">
        <f t="shared" si="142"/>
        <v xml:space="preserve"> </v>
      </c>
      <c r="CL92" s="578" t="str">
        <f t="shared" si="143"/>
        <v xml:space="preserve"> </v>
      </c>
      <c r="CM92" s="578" t="str">
        <f t="shared" si="144"/>
        <v xml:space="preserve"> </v>
      </c>
      <c r="CN92" s="578" t="str">
        <f t="shared" si="145"/>
        <v xml:space="preserve"> </v>
      </c>
      <c r="CO92" s="578" t="str">
        <f t="shared" si="138"/>
        <v xml:space="preserve"> </v>
      </c>
      <c r="CP92" s="578" t="str">
        <f t="shared" si="139"/>
        <v xml:space="preserve"> </v>
      </c>
      <c r="CQ92" s="578" t="str">
        <f t="shared" si="140"/>
        <v xml:space="preserve"> </v>
      </c>
      <c r="CR92" s="199"/>
      <c r="CS92" s="199"/>
      <c r="CT92" s="199"/>
      <c r="CU92" s="199"/>
      <c r="CV92" s="199"/>
      <c r="CW92" s="338" t="str">
        <f>IF($BW92&gt;0,$BA92," ")</f>
        <v xml:space="preserve"> </v>
      </c>
      <c r="CX92" s="199"/>
      <c r="CY92" s="338" t="str">
        <f>IF($BW92&gt;0,$BA92," ")</f>
        <v xml:space="preserve"> </v>
      </c>
      <c r="CZ92" s="199"/>
      <c r="DA92" s="338" t="str">
        <f>IF($BW92&gt;0,$BA92," ")</f>
        <v xml:space="preserve"> </v>
      </c>
      <c r="DB92" s="199"/>
      <c r="DC92" s="338" t="str">
        <f>IF($BW92&gt;0,$BA92," ")</f>
        <v xml:space="preserve"> </v>
      </c>
      <c r="DD92" s="199"/>
      <c r="DE92" s="338" t="str">
        <f>IF($BW92&gt;0,$BA92," ")</f>
        <v xml:space="preserve"> </v>
      </c>
    </row>
    <row r="93" spans="1:109" s="19" customFormat="1" x14ac:dyDescent="0.2">
      <c r="A93" s="328" t="s">
        <v>671</v>
      </c>
      <c r="B93" s="17" t="s">
        <v>1213</v>
      </c>
      <c r="C93" s="454"/>
      <c r="D93" s="217" t="s">
        <v>130</v>
      </c>
      <c r="E93" s="326">
        <v>20</v>
      </c>
      <c r="F93" s="356" t="s">
        <v>347</v>
      </c>
      <c r="G93" s="713" t="e">
        <f>+'Retail Pricing'!#REF!</f>
        <v>#REF!</v>
      </c>
      <c r="H93" s="39" t="s">
        <v>949</v>
      </c>
      <c r="I93" s="89" t="e">
        <f>IF('Retail Pricing'!#REF!&gt;0,'Retail Pricing'!#REF!," ")</f>
        <v>#REF!</v>
      </c>
      <c r="J93" s="85" t="e">
        <f>'Retail Pricing'!#REF!</f>
        <v>#REF!</v>
      </c>
      <c r="K93" s="85" t="e">
        <f>'Retail Pricing'!#REF!</f>
        <v>#REF!</v>
      </c>
      <c r="L93" s="305" t="e">
        <f>IF('Retail Pricing'!#REF!&gt;0,'Retail Pricing'!#REF!," ")</f>
        <v>#REF!</v>
      </c>
      <c r="M93" s="226" t="e">
        <f t="shared" si="146"/>
        <v>#REF!</v>
      </c>
      <c r="N93" s="219" t="e">
        <f>IF('Retail Pricing'!#REF!&gt;0,'Retail Pricing'!#REF!," ")</f>
        <v>#REF!</v>
      </c>
      <c r="O93" s="219" t="e">
        <f>IF('Retail Pricing'!#REF!&gt;0,'Retail Pricing'!#REF!," ")</f>
        <v>#REF!</v>
      </c>
      <c r="P93" s="219"/>
      <c r="Q93" s="219" t="e">
        <f>IF('Retail Pricing'!#REF!&gt;0,'Retail Pricing'!#REF!," ")</f>
        <v>#REF!</v>
      </c>
      <c r="R93" s="219" t="e">
        <f>IF('Retail Pricing'!#REF!&gt;0,'Retail Pricing'!#REF!," ")</f>
        <v>#REF!</v>
      </c>
      <c r="S93" s="219" t="e">
        <f>IF('Retail Pricing'!#REF!&gt;0,'Retail Pricing'!#REF!," ")</f>
        <v>#REF!</v>
      </c>
      <c r="T93" s="219">
        <v>0.98948000000000003</v>
      </c>
      <c r="U93" s="7" t="e">
        <f t="shared" ref="U93:U108" si="150">IF(M93&gt;0,$U$1," ")</f>
        <v>#REF!</v>
      </c>
      <c r="V93" s="7">
        <v>-2.4E-2</v>
      </c>
      <c r="W93" s="491" t="s">
        <v>949</v>
      </c>
      <c r="X93" s="489" t="s">
        <v>949</v>
      </c>
      <c r="Y93" s="304" t="str">
        <f t="shared" si="132"/>
        <v xml:space="preserve"> </v>
      </c>
      <c r="Z93" s="428" t="s">
        <v>106</v>
      </c>
      <c r="AA93" s="492" t="s">
        <v>949</v>
      </c>
      <c r="AB93" s="493" t="s">
        <v>949</v>
      </c>
      <c r="AC93" s="489" t="s">
        <v>949</v>
      </c>
      <c r="AD93" s="14" t="str">
        <f t="shared" si="133"/>
        <v xml:space="preserve"> </v>
      </c>
      <c r="AE93" s="428" t="s">
        <v>106</v>
      </c>
      <c r="AF93" s="488" t="s">
        <v>949</v>
      </c>
      <c r="AG93" s="494" t="s">
        <v>949</v>
      </c>
      <c r="AH93" s="489" t="s">
        <v>949</v>
      </c>
      <c r="AI93" s="14" t="str">
        <f t="shared" si="134"/>
        <v xml:space="preserve"> </v>
      </c>
      <c r="AJ93" s="428" t="s">
        <v>106</v>
      </c>
      <c r="AK93" s="495" t="str">
        <f>AG93</f>
        <v>Holder</v>
      </c>
      <c r="AL93" s="489"/>
      <c r="AM93" s="489" t="s">
        <v>949</v>
      </c>
      <c r="AN93" s="14" t="str">
        <f t="shared" si="135"/>
        <v xml:space="preserve"> </v>
      </c>
      <c r="AO93" s="428" t="s">
        <v>106</v>
      </c>
      <c r="AP93" s="490" t="s">
        <v>949</v>
      </c>
      <c r="AQ93" s="489" t="s">
        <v>949</v>
      </c>
      <c r="AR93" s="14" t="str">
        <f t="shared" si="136"/>
        <v xml:space="preserve"> </v>
      </c>
      <c r="AS93" s="428" t="s">
        <v>106</v>
      </c>
      <c r="AT93" s="496" t="s">
        <v>949</v>
      </c>
      <c r="AU93" s="497" t="s">
        <v>949</v>
      </c>
      <c r="AV93" s="288"/>
      <c r="AW93" s="498" t="s">
        <v>949</v>
      </c>
      <c r="AX93" s="499" t="s">
        <v>106</v>
      </c>
      <c r="AY93" s="499" t="s">
        <v>106</v>
      </c>
      <c r="AZ93" s="333"/>
      <c r="BA93" s="491" t="str">
        <f t="shared" ref="BA93:BA108" si="151">IF($A93&lt;&gt;" ",$W93," ")</f>
        <v>Holder</v>
      </c>
      <c r="BB93" s="492" t="str">
        <f t="shared" ref="BB93:BB108" si="152">IF($A93&lt;&gt;" ",$AA93," ")</f>
        <v>Holder</v>
      </c>
      <c r="BC93" s="493" t="str">
        <f t="shared" ref="BC93:BC108" si="153">IF($A93&lt;&gt;" ",$AB93," ")</f>
        <v>Holder</v>
      </c>
      <c r="BD93" s="488" t="str">
        <f t="shared" ref="BD93:BD108" si="154">IF($A93&lt;&gt;" ",$AF93," ")</f>
        <v>Holder</v>
      </c>
      <c r="BE93" s="494" t="str">
        <f t="shared" ref="BE93:BE108" si="155">IF($A93&lt;&gt;" ",$AG93," ")</f>
        <v>Holder</v>
      </c>
      <c r="BF93" s="495" t="str">
        <f t="shared" ref="BF93:BF108" si="156">IF($A93&lt;&gt;" ",$AK93," ")</f>
        <v>Holder</v>
      </c>
      <c r="BG93" s="490" t="str">
        <f t="shared" ref="BG93:BG108" si="157">IF($A93&lt;&gt;" ",$AP93," ")</f>
        <v>Holder</v>
      </c>
      <c r="BH93" s="496" t="str">
        <f t="shared" ref="BH93:BH108" si="158">IF($A93&lt;&gt;" ",$AT93," ")</f>
        <v>Holder</v>
      </c>
      <c r="BI93" s="497" t="str">
        <f t="shared" ref="BI93:BI108" si="159">IF($A93&lt;&gt;" ",$AU93," ")</f>
        <v>Holder</v>
      </c>
      <c r="BJ93" s="385" t="str">
        <f t="shared" ref="BJ93:BJ108" si="160">IF(BA93*0.9&gt;BG93, " ", "No")</f>
        <v>No</v>
      </c>
      <c r="BK93" s="385" t="str">
        <f t="shared" ref="BK93:BK101" si="161">IF(BC93*0.9&gt;BG93, " ", "No")</f>
        <v>No</v>
      </c>
      <c r="BL93" s="483" t="s">
        <v>1376</v>
      </c>
      <c r="BM93" s="482"/>
      <c r="BN93" s="482"/>
      <c r="BO93" s="482"/>
      <c r="BP93" s="482"/>
      <c r="BQ93" s="482"/>
      <c r="BR93" s="482"/>
      <c r="BS93" s="482"/>
      <c r="BT93" s="482"/>
      <c r="BU93" s="67"/>
      <c r="BV93" s="442" t="str">
        <f t="shared" ref="BV93:BV108" si="162">IF(W93&gt;0,$BV$9, " ")</f>
        <v xml:space="preserve"> </v>
      </c>
      <c r="BW93" s="244" t="str">
        <f t="shared" ref="BW93:BW108" si="163">IF($BV93&gt;0,($BV93-W93)/$BV93*100," ")</f>
        <v xml:space="preserve"> </v>
      </c>
      <c r="BX93" s="244" t="str">
        <f t="shared" ref="BX93:BX108" si="164">IF($BV93&gt;0,($BV93-AA93)/$BV93*100," ")</f>
        <v xml:space="preserve"> </v>
      </c>
      <c r="BY93" s="244" t="str">
        <f t="shared" ref="BY93:BY108" si="165">IF($BV93&gt;0,($BV93-AB93)/$BV93*100," ")</f>
        <v xml:space="preserve"> </v>
      </c>
      <c r="BZ93" s="244" t="str">
        <f t="shared" ref="BZ93:BZ108" si="166">IF($BV93&gt;0,($BV93-AF93)/$BV93*100," ")</f>
        <v xml:space="preserve"> </v>
      </c>
      <c r="CA93" s="244" t="str">
        <f t="shared" ref="CA93:CA108" si="167">IF($BV93&gt;0,($BV93-AG93)/$BV93*100," ")</f>
        <v xml:space="preserve"> </v>
      </c>
      <c r="CB93" s="244" t="str">
        <f t="shared" ref="CB93:CB108" si="168">CA93</f>
        <v xml:space="preserve"> </v>
      </c>
      <c r="CC93" s="244" t="str">
        <f t="shared" ref="CC93:CC108" si="169">IF($BV93&gt;0,($BV93-AK93)/$BV93*100," ")</f>
        <v xml:space="preserve"> </v>
      </c>
      <c r="CD93" s="244" t="str">
        <f t="shared" ref="CD93:CD108" si="170">IF($BV93&gt;0,($BV93-AP93)/$BV93*100," ")</f>
        <v xml:space="preserve"> </v>
      </c>
      <c r="CE93" s="244" t="str">
        <f t="shared" ref="CE93:CE108" si="171">IF($BV93&gt;0,($BV93-AT93)/$BV93*100," ")</f>
        <v xml:space="preserve"> </v>
      </c>
      <c r="CF93" s="244" t="str">
        <f t="shared" ref="CF93:CF108" si="172">IF($BV93&gt;0,($BV93-(W93*2))/$BV93*100," ")</f>
        <v xml:space="preserve"> </v>
      </c>
      <c r="CG93" s="244" t="str">
        <f t="shared" ref="CG93:CG99" si="173">IF($BV93&gt;0,($BV93-AW93)/$BV93*100," ")</f>
        <v xml:space="preserve"> </v>
      </c>
      <c r="CH93" s="244" t="str">
        <f t="shared" si="148"/>
        <v xml:space="preserve"> </v>
      </c>
      <c r="CI93" s="570"/>
      <c r="CJ93" s="578" t="str">
        <f t="shared" si="141"/>
        <v xml:space="preserve"> </v>
      </c>
      <c r="CK93" s="578" t="str">
        <f t="shared" si="142"/>
        <v xml:space="preserve"> </v>
      </c>
      <c r="CL93" s="578" t="str">
        <f t="shared" si="143"/>
        <v xml:space="preserve"> </v>
      </c>
      <c r="CM93" s="578" t="str">
        <f t="shared" si="144"/>
        <v xml:space="preserve"> </v>
      </c>
      <c r="CN93" s="578" t="str">
        <f t="shared" si="145"/>
        <v xml:space="preserve"> </v>
      </c>
      <c r="CO93" s="578" t="str">
        <f t="shared" si="138"/>
        <v xml:space="preserve"> </v>
      </c>
      <c r="CP93" s="578" t="str">
        <f t="shared" si="139"/>
        <v xml:space="preserve"> </v>
      </c>
      <c r="CQ93" s="578" t="str">
        <f t="shared" si="140"/>
        <v xml:space="preserve"> </v>
      </c>
      <c r="CR93" s="244"/>
      <c r="CS93" s="244"/>
      <c r="CT93" s="244"/>
      <c r="CU93" s="244"/>
      <c r="CV93" s="347"/>
      <c r="CW93" s="338" t="str">
        <f>IF($BW93&gt;0,$BA93," ")</f>
        <v xml:space="preserve"> </v>
      </c>
      <c r="CX93" s="347"/>
      <c r="CY93" s="338" t="str">
        <f>IF($BW93&gt;0,$BA93," ")</f>
        <v xml:space="preserve"> </v>
      </c>
      <c r="CZ93" s="347"/>
      <c r="DA93" s="338" t="str">
        <f>IF($BW93&gt;0,$BA93," ")</f>
        <v xml:space="preserve"> </v>
      </c>
      <c r="DB93" s="347"/>
      <c r="DC93" s="338" t="str">
        <f>IF($BW93&gt;0,$BA93," ")</f>
        <v xml:space="preserve"> </v>
      </c>
      <c r="DD93" s="347"/>
      <c r="DE93" s="338" t="str">
        <f>IF($BW93&gt;0,$BA93," ")</f>
        <v xml:space="preserve"> </v>
      </c>
    </row>
    <row r="94" spans="1:109" s="19" customFormat="1" x14ac:dyDescent="0.2">
      <c r="A94" s="328" t="s">
        <v>671</v>
      </c>
      <c r="B94" s="54" t="s">
        <v>1213</v>
      </c>
      <c r="C94" s="454"/>
      <c r="D94" s="217" t="s">
        <v>130</v>
      </c>
      <c r="E94" s="326">
        <v>20</v>
      </c>
      <c r="F94" s="356" t="s">
        <v>347</v>
      </c>
      <c r="G94" s="713" t="e">
        <f>+'Retail Pricing'!#REF!</f>
        <v>#REF!</v>
      </c>
      <c r="H94" s="40"/>
      <c r="I94" s="89" t="e">
        <f>IF('Retail Pricing'!#REF!&gt;0,'Retail Pricing'!#REF!," ")</f>
        <v>#REF!</v>
      </c>
      <c r="J94" s="85" t="e">
        <f>'Retail Pricing'!#REF!</f>
        <v>#REF!</v>
      </c>
      <c r="K94" s="85" t="e">
        <f>'Retail Pricing'!#REF!</f>
        <v>#REF!</v>
      </c>
      <c r="L94" s="305" t="e">
        <f>IF('Retail Pricing'!#REF!&gt;0,'Retail Pricing'!#REF!," ")</f>
        <v>#REF!</v>
      </c>
      <c r="M94" s="226" t="e">
        <f t="shared" si="146"/>
        <v>#REF!</v>
      </c>
      <c r="N94" s="219" t="e">
        <f>IF('Retail Pricing'!#REF!&gt;0,'Retail Pricing'!#REF!," ")</f>
        <v>#REF!</v>
      </c>
      <c r="O94" s="219" t="e">
        <f>IF('Retail Pricing'!#REF!&gt;0,'Retail Pricing'!#REF!," ")</f>
        <v>#REF!</v>
      </c>
      <c r="P94" s="219"/>
      <c r="Q94" s="219" t="e">
        <f>IF('Retail Pricing'!#REF!&gt;0,'Retail Pricing'!#REF!," ")</f>
        <v>#REF!</v>
      </c>
      <c r="R94" s="219" t="e">
        <f>IF('Retail Pricing'!#REF!&gt;0,'Retail Pricing'!#REF!," ")</f>
        <v>#REF!</v>
      </c>
      <c r="S94" s="219" t="e">
        <f>IF('Retail Pricing'!#REF!&gt;0,'Retail Pricing'!#REF!," ")</f>
        <v>#REF!</v>
      </c>
      <c r="T94" s="219">
        <v>0.98948000000000003</v>
      </c>
      <c r="U94" s="7" t="e">
        <f t="shared" si="150"/>
        <v>#REF!</v>
      </c>
      <c r="V94" s="7">
        <v>-2.4E-2</v>
      </c>
      <c r="W94" s="491" t="e">
        <f>'Retail Pricing'!#REF!</f>
        <v>#REF!</v>
      </c>
      <c r="X94" s="489">
        <v>4.5</v>
      </c>
      <c r="Y94" s="304" t="e">
        <f t="shared" si="132"/>
        <v>#REF!</v>
      </c>
      <c r="Z94" s="428">
        <v>0.74</v>
      </c>
      <c r="AA94" s="492">
        <v>5.0999999999999996</v>
      </c>
      <c r="AB94" s="493" t="e">
        <f>'Retail Pricing'!#REF!</f>
        <v>#REF!</v>
      </c>
      <c r="AC94" s="489">
        <v>4.4000000000000004</v>
      </c>
      <c r="AD94" s="14" t="e">
        <f t="shared" si="133"/>
        <v>#REF!</v>
      </c>
      <c r="AE94" s="428">
        <v>0.73</v>
      </c>
      <c r="AF94" s="488">
        <v>5</v>
      </c>
      <c r="AG94" s="494" t="e">
        <f>'Retail Pricing'!#REF!</f>
        <v>#REF!</v>
      </c>
      <c r="AH94" s="489">
        <v>3.35</v>
      </c>
      <c r="AI94" s="14" t="e">
        <f t="shared" si="134"/>
        <v>#REF!</v>
      </c>
      <c r="AJ94" s="428">
        <v>0.66</v>
      </c>
      <c r="AK94" s="495" t="e">
        <f>'Retail Pricing'!#REF!</f>
        <v>#REF!</v>
      </c>
      <c r="AL94" s="489"/>
      <c r="AM94" s="489">
        <v>2.95</v>
      </c>
      <c r="AN94" s="14" t="e">
        <f t="shared" si="135"/>
        <v>#REF!</v>
      </c>
      <c r="AO94" s="428">
        <v>0.61</v>
      </c>
      <c r="AP94" s="490" t="e">
        <f>'Retail Pricing'!#REF!</f>
        <v>#REF!</v>
      </c>
      <c r="AQ94" s="489">
        <v>2.9</v>
      </c>
      <c r="AR94" s="14" t="e">
        <f t="shared" si="136"/>
        <v>#REF!</v>
      </c>
      <c r="AS94" s="428">
        <v>0.6</v>
      </c>
      <c r="AT94" s="496">
        <v>3.45</v>
      </c>
      <c r="AU94" s="497" t="e">
        <f>'Retail Pricing'!#REF!</f>
        <v>#REF!</v>
      </c>
      <c r="AV94" s="288"/>
      <c r="AW94" s="498" t="e">
        <f>IF(W94&gt;0,ROUND((W94*1.3)/0.05,0)*0.05," ")</f>
        <v>#REF!</v>
      </c>
      <c r="AX94" s="499" t="s">
        <v>106</v>
      </c>
      <c r="AY94" s="499" t="s">
        <v>106</v>
      </c>
      <c r="AZ94" s="333"/>
      <c r="BA94" s="491" t="e">
        <f t="shared" si="151"/>
        <v>#REF!</v>
      </c>
      <c r="BB94" s="492">
        <f t="shared" si="152"/>
        <v>5.0999999999999996</v>
      </c>
      <c r="BC94" s="493" t="e">
        <f t="shared" si="153"/>
        <v>#REF!</v>
      </c>
      <c r="BD94" s="488">
        <f t="shared" si="154"/>
        <v>5</v>
      </c>
      <c r="BE94" s="494" t="e">
        <f t="shared" si="155"/>
        <v>#REF!</v>
      </c>
      <c r="BF94" s="495" t="e">
        <f t="shared" si="156"/>
        <v>#REF!</v>
      </c>
      <c r="BG94" s="490" t="e">
        <f t="shared" si="157"/>
        <v>#REF!</v>
      </c>
      <c r="BH94" s="496">
        <f t="shared" si="158"/>
        <v>3.45</v>
      </c>
      <c r="BI94" s="497" t="e">
        <f t="shared" si="159"/>
        <v>#REF!</v>
      </c>
      <c r="BJ94" s="385" t="e">
        <f t="shared" si="160"/>
        <v>#REF!</v>
      </c>
      <c r="BK94" s="385" t="e">
        <f t="shared" si="161"/>
        <v>#REF!</v>
      </c>
      <c r="BL94" s="243" t="e">
        <f>IF((BA94-'Retail Pricing'!#REF!)&gt;=0," ",1)</f>
        <v>#REF!</v>
      </c>
      <c r="BM94" s="243" t="e">
        <f>IF((BB94-'Retail Pricing'!#REF!)&gt;=0," ",1)</f>
        <v>#REF!</v>
      </c>
      <c r="BN94" s="243" t="e">
        <f>IF((BC94-'Retail Pricing'!#REF!)&gt;=0," ",1)</f>
        <v>#REF!</v>
      </c>
      <c r="BO94" s="243" t="e">
        <f>IF((BD94-'Retail Pricing'!#REF!)&gt;=0," ",1)</f>
        <v>#REF!</v>
      </c>
      <c r="BP94" s="243" t="e">
        <f>IF((BE94-'Retail Pricing'!#REF!)&gt;=0," ",1)</f>
        <v>#REF!</v>
      </c>
      <c r="BQ94" s="243" t="e">
        <f>IF((BF94-'Retail Pricing'!#REF!)&gt;=0," ",1)</f>
        <v>#REF!</v>
      </c>
      <c r="BR94" s="243" t="e">
        <f>IF((BG94-'Retail Pricing'!#REF!)&gt;=0," ",1)</f>
        <v>#REF!</v>
      </c>
      <c r="BS94" s="243" t="e">
        <f>IF((BH94-'Retail Pricing'!#REF!)&gt;=0," ",1)</f>
        <v>#REF!</v>
      </c>
      <c r="BT94" s="243" t="e">
        <f>IF((BI94-'Retail Pricing'!#REF!)&gt;=0," ",1)</f>
        <v>#REF!</v>
      </c>
      <c r="BU94" s="67"/>
      <c r="BV94" s="442" t="e">
        <f t="shared" si="162"/>
        <v>#REF!</v>
      </c>
      <c r="BW94" s="244" t="e">
        <f t="shared" si="163"/>
        <v>#REF!</v>
      </c>
      <c r="BX94" s="244" t="e">
        <f t="shared" si="164"/>
        <v>#REF!</v>
      </c>
      <c r="BY94" s="244" t="e">
        <f t="shared" si="165"/>
        <v>#REF!</v>
      </c>
      <c r="BZ94" s="244" t="e">
        <f t="shared" si="166"/>
        <v>#REF!</v>
      </c>
      <c r="CA94" s="244" t="e">
        <f t="shared" si="167"/>
        <v>#REF!</v>
      </c>
      <c r="CB94" s="244" t="e">
        <f t="shared" si="168"/>
        <v>#REF!</v>
      </c>
      <c r="CC94" s="244" t="e">
        <f t="shared" si="169"/>
        <v>#REF!</v>
      </c>
      <c r="CD94" s="244" t="e">
        <f t="shared" si="170"/>
        <v>#REF!</v>
      </c>
      <c r="CE94" s="244" t="e">
        <f t="shared" si="171"/>
        <v>#REF!</v>
      </c>
      <c r="CF94" s="244" t="e">
        <f t="shared" si="172"/>
        <v>#REF!</v>
      </c>
      <c r="CG94" s="244" t="e">
        <f t="shared" si="173"/>
        <v>#REF!</v>
      </c>
      <c r="CH94" s="244" t="e">
        <f t="shared" si="148"/>
        <v>#REF!</v>
      </c>
      <c r="CI94" s="570"/>
      <c r="CJ94" s="578" t="e">
        <f t="shared" si="141"/>
        <v>#REF!</v>
      </c>
      <c r="CK94" s="578" t="e">
        <f t="shared" si="142"/>
        <v>#REF!</v>
      </c>
      <c r="CL94" s="578" t="e">
        <f t="shared" si="143"/>
        <v>#REF!</v>
      </c>
      <c r="CM94" s="578" t="e">
        <f t="shared" si="144"/>
        <v>#REF!</v>
      </c>
      <c r="CN94" s="578" t="e">
        <f t="shared" si="145"/>
        <v>#REF!</v>
      </c>
      <c r="CO94" s="578" t="e">
        <f t="shared" si="138"/>
        <v>#REF!</v>
      </c>
      <c r="CP94" s="578" t="e">
        <f t="shared" si="139"/>
        <v>#REF!</v>
      </c>
      <c r="CQ94" s="578" t="e">
        <f t="shared" si="140"/>
        <v>#REF!</v>
      </c>
      <c r="CR94" s="244"/>
      <c r="CS94" s="244"/>
      <c r="CT94" s="244"/>
      <c r="CU94" s="244"/>
      <c r="CV94" s="347"/>
      <c r="CW94" s="338" t="e">
        <f>IF($BW94&gt;0,$BA94," ")</f>
        <v>#REF!</v>
      </c>
      <c r="CX94" s="347"/>
      <c r="CY94" s="338" t="e">
        <f>IF($BW94&gt;0,$BA94," ")</f>
        <v>#REF!</v>
      </c>
      <c r="CZ94" s="347"/>
      <c r="DA94" s="338" t="e">
        <f>IF($BW94&gt;0,$BA94," ")</f>
        <v>#REF!</v>
      </c>
      <c r="DB94" s="347"/>
      <c r="DC94" s="338" t="e">
        <f>IF($BW94&gt;0,$BA94," ")</f>
        <v>#REF!</v>
      </c>
      <c r="DD94" s="347"/>
      <c r="DE94" s="338" t="e">
        <f>IF($BW94&gt;0,$BA94," ")</f>
        <v>#REF!</v>
      </c>
    </row>
    <row r="95" spans="1:109" s="19" customFormat="1" x14ac:dyDescent="0.2">
      <c r="A95" s="328" t="s">
        <v>671</v>
      </c>
      <c r="B95" s="53" t="s">
        <v>1214</v>
      </c>
      <c r="C95" s="454"/>
      <c r="D95" s="217" t="s">
        <v>130</v>
      </c>
      <c r="E95" s="326">
        <v>24</v>
      </c>
      <c r="F95" s="326" t="s">
        <v>646</v>
      </c>
      <c r="G95" s="713" t="e">
        <f>+'Retail Pricing'!#REF!</f>
        <v>#REF!</v>
      </c>
      <c r="H95" s="84" t="s">
        <v>957</v>
      </c>
      <c r="I95" s="89" t="e">
        <f>IF('Retail Pricing'!#REF!&gt;0,'Retail Pricing'!#REF!," ")</f>
        <v>#REF!</v>
      </c>
      <c r="J95" s="85" t="e">
        <f>'Retail Pricing'!#REF!</f>
        <v>#REF!</v>
      </c>
      <c r="K95" s="85" t="e">
        <f>'Retail Pricing'!#REF!</f>
        <v>#REF!</v>
      </c>
      <c r="L95" s="305" t="e">
        <f>IF('Retail Pricing'!#REF!&gt;0,'Retail Pricing'!#REF!," ")</f>
        <v>#REF!</v>
      </c>
      <c r="M95" s="226" t="e">
        <f t="shared" si="146"/>
        <v>#REF!</v>
      </c>
      <c r="N95" s="219" t="e">
        <f>IF('Retail Pricing'!#REF!&gt;0,'Retail Pricing'!#REF!," ")</f>
        <v>#REF!</v>
      </c>
      <c r="O95" s="219" t="e">
        <f>IF('Retail Pricing'!#REF!&gt;0,'Retail Pricing'!#REF!," ")</f>
        <v>#REF!</v>
      </c>
      <c r="P95" s="219"/>
      <c r="Q95" s="219" t="e">
        <f>IF('Retail Pricing'!#REF!&gt;0,'Retail Pricing'!#REF!," ")</f>
        <v>#REF!</v>
      </c>
      <c r="R95" s="219" t="e">
        <f>IF('Retail Pricing'!#REF!&gt;0,'Retail Pricing'!#REF!," ")</f>
        <v>#REF!</v>
      </c>
      <c r="S95" s="219" t="e">
        <f>IF('Retail Pricing'!#REF!&gt;0,'Retail Pricing'!#REF!," ")</f>
        <v>#REF!</v>
      </c>
      <c r="T95" s="219">
        <v>0.68661000000000005</v>
      </c>
      <c r="U95" s="7" t="e">
        <f t="shared" si="150"/>
        <v>#REF!</v>
      </c>
      <c r="V95" s="7">
        <v>-2.8000000000000001E-2</v>
      </c>
      <c r="W95" s="491" t="e">
        <f>ROUND(('Retail Pricing'!#REF!/(1-0.09))/0.05,0)*0.05</f>
        <v>#REF!</v>
      </c>
      <c r="X95" s="489">
        <v>2.75</v>
      </c>
      <c r="Y95" s="304" t="e">
        <f t="shared" si="132"/>
        <v>#REF!</v>
      </c>
      <c r="Z95" s="428">
        <v>0.71</v>
      </c>
      <c r="AA95" s="492">
        <v>3.15</v>
      </c>
      <c r="AB95" s="493" t="e">
        <f>ROUND(('Retail Pricing'!#REF!/(1-0.09))/0.05,0)*0.05</f>
        <v>#REF!</v>
      </c>
      <c r="AC95" s="489">
        <v>2.65</v>
      </c>
      <c r="AD95" s="14" t="e">
        <f t="shared" si="133"/>
        <v>#REF!</v>
      </c>
      <c r="AE95" s="428">
        <v>0.7</v>
      </c>
      <c r="AF95" s="488">
        <v>3.05</v>
      </c>
      <c r="AG95" s="494" t="e">
        <f>ROUND(('Retail Pricing'!#REF!/(1-0.09))/0.05,0)*0.05</f>
        <v>#REF!</v>
      </c>
      <c r="AH95" s="489">
        <v>2.2000000000000002</v>
      </c>
      <c r="AI95" s="14" t="e">
        <f t="shared" si="134"/>
        <v>#REF!</v>
      </c>
      <c r="AJ95" s="428">
        <v>0.64</v>
      </c>
      <c r="AK95" s="495" t="e">
        <f>ROUND(('Retail Pricing'!#REF!/(1-0.09))/0.05,0)*0.05</f>
        <v>#REF!</v>
      </c>
      <c r="AL95" s="489"/>
      <c r="AM95" s="489">
        <v>1.75</v>
      </c>
      <c r="AN95" s="14" t="e">
        <f t="shared" si="135"/>
        <v>#REF!</v>
      </c>
      <c r="AO95" s="428">
        <v>0.55000000000000004</v>
      </c>
      <c r="AP95" s="490" t="e">
        <f>ROUND(('Retail Pricing'!#REF!/(1-0.09))/0.05,0)*0.05</f>
        <v>#REF!</v>
      </c>
      <c r="AQ95" s="489">
        <v>1.7</v>
      </c>
      <c r="AR95" s="14" t="e">
        <f t="shared" si="136"/>
        <v>#REF!</v>
      </c>
      <c r="AS95" s="428">
        <v>0.54</v>
      </c>
      <c r="AT95" s="496">
        <v>2.1</v>
      </c>
      <c r="AU95" s="497" t="e">
        <f>IF(BA95&gt;0,ROUNDUP((BA95*2),0.05)-0.01," ")</f>
        <v>#REF!</v>
      </c>
      <c r="AV95" s="288"/>
      <c r="AW95" s="498" t="e">
        <f>IF(W95&gt;0,ROUND((W95*1.3)/0.05,0)*0.05," ")</f>
        <v>#REF!</v>
      </c>
      <c r="AX95" s="499" t="e">
        <f>AP95</f>
        <v>#REF!</v>
      </c>
      <c r="AY95" s="499">
        <v>1</v>
      </c>
      <c r="AZ95" s="333"/>
      <c r="BA95" s="491" t="e">
        <f t="shared" si="151"/>
        <v>#REF!</v>
      </c>
      <c r="BB95" s="492">
        <f t="shared" si="152"/>
        <v>3.15</v>
      </c>
      <c r="BC95" s="493" t="e">
        <f t="shared" si="153"/>
        <v>#REF!</v>
      </c>
      <c r="BD95" s="488">
        <f t="shared" si="154"/>
        <v>3.05</v>
      </c>
      <c r="BE95" s="494" t="e">
        <f t="shared" si="155"/>
        <v>#REF!</v>
      </c>
      <c r="BF95" s="495" t="e">
        <f t="shared" si="156"/>
        <v>#REF!</v>
      </c>
      <c r="BG95" s="490" t="e">
        <f t="shared" si="157"/>
        <v>#REF!</v>
      </c>
      <c r="BH95" s="496">
        <f t="shared" si="158"/>
        <v>2.1</v>
      </c>
      <c r="BI95" s="497" t="e">
        <f t="shared" si="159"/>
        <v>#REF!</v>
      </c>
      <c r="BJ95" s="385" t="e">
        <f t="shared" si="160"/>
        <v>#REF!</v>
      </c>
      <c r="BK95" s="385" t="e">
        <f t="shared" si="161"/>
        <v>#REF!</v>
      </c>
      <c r="BL95" s="243" t="e">
        <f>IF((BA95-'Retail Pricing'!#REF!)&gt;=0," ",1)</f>
        <v>#REF!</v>
      </c>
      <c r="BM95" s="243" t="e">
        <f>IF((BB95-'Retail Pricing'!#REF!)&gt;=0," ",1)</f>
        <v>#REF!</v>
      </c>
      <c r="BN95" s="243" t="e">
        <f>IF((BC95-'Retail Pricing'!#REF!)&gt;=0," ",1)</f>
        <v>#REF!</v>
      </c>
      <c r="BO95" s="243">
        <f>IF((BD95-'Retail Pricing'!F56)&gt;=0," ",1)</f>
        <v>1</v>
      </c>
      <c r="BP95" s="243" t="e">
        <f>IF((BE95-'Retail Pricing'!#REF!)&gt;=0," ",1)</f>
        <v>#REF!</v>
      </c>
      <c r="BQ95" s="243" t="e">
        <f>IF((BF95-'Retail Pricing'!#REF!)&gt;=0," ",1)</f>
        <v>#REF!</v>
      </c>
      <c r="BR95" s="243" t="e">
        <f>IF((BG95-'Retail Pricing'!#REF!)&gt;=0," ",1)</f>
        <v>#REF!</v>
      </c>
      <c r="BS95" s="243" t="e">
        <f>IF((BH95-'Retail Pricing'!#REF!)&gt;=0," ",1)</f>
        <v>#REF!</v>
      </c>
      <c r="BT95" s="243" t="e">
        <f>IF((BI95-'Retail Pricing'!#REF!)&gt;=0," ",1)</f>
        <v>#REF!</v>
      </c>
      <c r="BU95" s="67"/>
      <c r="BV95" s="442" t="e">
        <f t="shared" si="162"/>
        <v>#REF!</v>
      </c>
      <c r="BW95" s="244" t="e">
        <f t="shared" si="163"/>
        <v>#REF!</v>
      </c>
      <c r="BX95" s="244" t="e">
        <f t="shared" si="164"/>
        <v>#REF!</v>
      </c>
      <c r="BY95" s="244" t="e">
        <f t="shared" si="165"/>
        <v>#REF!</v>
      </c>
      <c r="BZ95" s="244" t="e">
        <f t="shared" si="166"/>
        <v>#REF!</v>
      </c>
      <c r="CA95" s="244" t="e">
        <f t="shared" si="167"/>
        <v>#REF!</v>
      </c>
      <c r="CB95" s="244" t="e">
        <f t="shared" si="168"/>
        <v>#REF!</v>
      </c>
      <c r="CC95" s="244" t="e">
        <f t="shared" si="169"/>
        <v>#REF!</v>
      </c>
      <c r="CD95" s="244" t="e">
        <f t="shared" si="170"/>
        <v>#REF!</v>
      </c>
      <c r="CE95" s="244" t="e">
        <f t="shared" si="171"/>
        <v>#REF!</v>
      </c>
      <c r="CF95" s="244" t="e">
        <f t="shared" si="172"/>
        <v>#REF!</v>
      </c>
      <c r="CG95" s="244" t="e">
        <f t="shared" si="173"/>
        <v>#REF!</v>
      </c>
      <c r="CH95" s="244" t="e">
        <f t="shared" si="148"/>
        <v>#REF!</v>
      </c>
      <c r="CI95" s="570"/>
      <c r="CJ95" s="578" t="e">
        <f t="shared" si="141"/>
        <v>#REF!</v>
      </c>
      <c r="CK95" s="578" t="e">
        <f t="shared" si="142"/>
        <v>#REF!</v>
      </c>
      <c r="CL95" s="578" t="e">
        <f t="shared" si="143"/>
        <v>#REF!</v>
      </c>
      <c r="CM95" s="578" t="e">
        <f t="shared" si="144"/>
        <v>#REF!</v>
      </c>
      <c r="CN95" s="578" t="e">
        <f t="shared" si="145"/>
        <v>#REF!</v>
      </c>
      <c r="CO95" s="578" t="e">
        <f t="shared" si="138"/>
        <v>#REF!</v>
      </c>
      <c r="CP95" s="578" t="e">
        <f t="shared" si="139"/>
        <v>#REF!</v>
      </c>
      <c r="CQ95" s="578" t="e">
        <f t="shared" si="140"/>
        <v>#REF!</v>
      </c>
      <c r="CR95" s="244"/>
      <c r="CS95" s="244"/>
      <c r="CT95" s="244"/>
      <c r="CU95" s="244"/>
      <c r="CV95" s="347"/>
      <c r="CW95" s="338" t="e">
        <f t="shared" ref="CW95:DE110" si="174">IF($BW95&gt;0,$BA95," ")</f>
        <v>#REF!</v>
      </c>
      <c r="CX95" s="347"/>
      <c r="CY95" s="338" t="e">
        <f t="shared" si="174"/>
        <v>#REF!</v>
      </c>
      <c r="CZ95" s="347"/>
      <c r="DA95" s="338" t="e">
        <f t="shared" si="174"/>
        <v>#REF!</v>
      </c>
      <c r="DB95" s="347"/>
      <c r="DC95" s="338" t="e">
        <f t="shared" si="174"/>
        <v>#REF!</v>
      </c>
      <c r="DD95" s="347"/>
      <c r="DE95" s="338" t="e">
        <f t="shared" si="174"/>
        <v>#REF!</v>
      </c>
    </row>
    <row r="96" spans="1:109" s="19" customFormat="1" x14ac:dyDescent="0.2">
      <c r="A96" s="328" t="s">
        <v>671</v>
      </c>
      <c r="B96" s="70" t="s">
        <v>1214</v>
      </c>
      <c r="C96" s="454"/>
      <c r="D96" s="217" t="s">
        <v>130</v>
      </c>
      <c r="E96" s="326">
        <v>24</v>
      </c>
      <c r="F96" s="326" t="s">
        <v>646</v>
      </c>
      <c r="G96" s="713" t="e">
        <f>+'Retail Pricing'!#REF!</f>
        <v>#REF!</v>
      </c>
      <c r="H96" s="40"/>
      <c r="I96" s="89" t="e">
        <f>IF('Retail Pricing'!#REF!&gt;0,'Retail Pricing'!#REF!," ")</f>
        <v>#REF!</v>
      </c>
      <c r="J96" s="85" t="e">
        <f>'Retail Pricing'!#REF!</f>
        <v>#REF!</v>
      </c>
      <c r="K96" s="85" t="e">
        <f>'Retail Pricing'!#REF!</f>
        <v>#REF!</v>
      </c>
      <c r="L96" s="305" t="e">
        <f>IF('Retail Pricing'!#REF!&gt;0,'Retail Pricing'!#REF!," ")</f>
        <v>#REF!</v>
      </c>
      <c r="M96" s="226" t="e">
        <f t="shared" si="146"/>
        <v>#REF!</v>
      </c>
      <c r="N96" s="219" t="e">
        <f>IF('Retail Pricing'!#REF!&gt;0,'Retail Pricing'!#REF!," ")</f>
        <v>#REF!</v>
      </c>
      <c r="O96" s="219" t="e">
        <f>IF('Retail Pricing'!#REF!&gt;0,'Retail Pricing'!#REF!," ")</f>
        <v>#REF!</v>
      </c>
      <c r="P96" s="219"/>
      <c r="Q96" s="219" t="e">
        <f>IF('Retail Pricing'!#REF!&gt;0,'Retail Pricing'!#REF!," ")</f>
        <v>#REF!</v>
      </c>
      <c r="R96" s="219" t="e">
        <f>IF('Retail Pricing'!#REF!&gt;0,'Retail Pricing'!#REF!," ")</f>
        <v>#REF!</v>
      </c>
      <c r="S96" s="219" t="e">
        <f>IF('Retail Pricing'!#REF!&gt;0,'Retail Pricing'!#REF!," ")</f>
        <v>#REF!</v>
      </c>
      <c r="T96" s="226">
        <v>0.68661000000000005</v>
      </c>
      <c r="U96" s="7" t="e">
        <f t="shared" si="150"/>
        <v>#REF!</v>
      </c>
      <c r="V96" s="7">
        <v>-2.8000000000000001E-2</v>
      </c>
      <c r="W96" s="491" t="s">
        <v>949</v>
      </c>
      <c r="X96" s="489" t="s">
        <v>949</v>
      </c>
      <c r="Y96" s="304" t="str">
        <f t="shared" si="132"/>
        <v xml:space="preserve"> </v>
      </c>
      <c r="Z96" s="428" t="s">
        <v>106</v>
      </c>
      <c r="AA96" s="492" t="s">
        <v>949</v>
      </c>
      <c r="AB96" s="493" t="s">
        <v>949</v>
      </c>
      <c r="AC96" s="489" t="s">
        <v>949</v>
      </c>
      <c r="AD96" s="14" t="str">
        <f t="shared" si="133"/>
        <v xml:space="preserve"> </v>
      </c>
      <c r="AE96" s="428" t="s">
        <v>106</v>
      </c>
      <c r="AF96" s="488" t="s">
        <v>949</v>
      </c>
      <c r="AG96" s="494" t="s">
        <v>949</v>
      </c>
      <c r="AH96" s="489" t="s">
        <v>949</v>
      </c>
      <c r="AI96" s="14" t="str">
        <f t="shared" si="134"/>
        <v xml:space="preserve"> </v>
      </c>
      <c r="AJ96" s="428" t="s">
        <v>106</v>
      </c>
      <c r="AK96" s="495" t="str">
        <f>AG96</f>
        <v>Holder</v>
      </c>
      <c r="AL96" s="489"/>
      <c r="AM96" s="489" t="s">
        <v>949</v>
      </c>
      <c r="AN96" s="14" t="str">
        <f t="shared" si="135"/>
        <v xml:space="preserve"> </v>
      </c>
      <c r="AO96" s="428" t="s">
        <v>106</v>
      </c>
      <c r="AP96" s="490" t="s">
        <v>949</v>
      </c>
      <c r="AQ96" s="489" t="s">
        <v>949</v>
      </c>
      <c r="AR96" s="14" t="str">
        <f t="shared" si="136"/>
        <v xml:space="preserve"> </v>
      </c>
      <c r="AS96" s="428" t="s">
        <v>106</v>
      </c>
      <c r="AT96" s="496" t="s">
        <v>949</v>
      </c>
      <c r="AU96" s="497" t="s">
        <v>949</v>
      </c>
      <c r="AV96" s="288"/>
      <c r="AW96" s="498" t="s">
        <v>949</v>
      </c>
      <c r="AX96" s="499" t="s">
        <v>106</v>
      </c>
      <c r="AY96" s="499" t="s">
        <v>106</v>
      </c>
      <c r="AZ96" s="333"/>
      <c r="BA96" s="491" t="str">
        <f t="shared" si="151"/>
        <v>Holder</v>
      </c>
      <c r="BB96" s="492" t="str">
        <f t="shared" si="152"/>
        <v>Holder</v>
      </c>
      <c r="BC96" s="493" t="str">
        <f t="shared" si="153"/>
        <v>Holder</v>
      </c>
      <c r="BD96" s="488" t="str">
        <f t="shared" si="154"/>
        <v>Holder</v>
      </c>
      <c r="BE96" s="494" t="str">
        <f t="shared" si="155"/>
        <v>Holder</v>
      </c>
      <c r="BF96" s="495" t="str">
        <f t="shared" si="156"/>
        <v>Holder</v>
      </c>
      <c r="BG96" s="490" t="str">
        <f t="shared" si="157"/>
        <v>Holder</v>
      </c>
      <c r="BH96" s="496" t="str">
        <f t="shared" si="158"/>
        <v>Holder</v>
      </c>
      <c r="BI96" s="497" t="str">
        <f t="shared" si="159"/>
        <v>Holder</v>
      </c>
      <c r="BJ96" s="385" t="str">
        <f t="shared" si="160"/>
        <v>No</v>
      </c>
      <c r="BK96" s="385" t="str">
        <f>IF(BC96*0.9&gt;BG96, " ", "No")</f>
        <v>No</v>
      </c>
      <c r="BL96" s="483" t="s">
        <v>1376</v>
      </c>
      <c r="BM96" s="482"/>
      <c r="BN96" s="482"/>
      <c r="BO96" s="482"/>
      <c r="BP96" s="482"/>
      <c r="BQ96" s="482"/>
      <c r="BR96" s="482"/>
      <c r="BS96" s="482"/>
      <c r="BT96" s="482"/>
      <c r="BU96" s="67"/>
      <c r="BV96" s="442" t="str">
        <f>IF(W96&gt;0,$BV$9, " ")</f>
        <v xml:space="preserve"> </v>
      </c>
      <c r="BW96" s="244" t="str">
        <f>IF($BV96&gt;0,($BV96-W96)/$BV96*100," ")</f>
        <v xml:space="preserve"> </v>
      </c>
      <c r="BX96" s="244" t="str">
        <f>IF($BV96&gt;0,($BV96-AA96)/$BV96*100," ")</f>
        <v xml:space="preserve"> </v>
      </c>
      <c r="BY96" s="244" t="str">
        <f>IF($BV96&gt;0,($BV96-AB96)/$BV96*100," ")</f>
        <v xml:space="preserve"> </v>
      </c>
      <c r="BZ96" s="244" t="str">
        <f>IF($BV96&gt;0,($BV96-AF96)/$BV96*100," ")</f>
        <v xml:space="preserve"> </v>
      </c>
      <c r="CA96" s="244" t="str">
        <f>IF($BV96&gt;0,($BV96-AG96)/$BV96*100," ")</f>
        <v xml:space="preserve"> </v>
      </c>
      <c r="CB96" s="244" t="str">
        <f t="shared" si="168"/>
        <v xml:space="preserve"> </v>
      </c>
      <c r="CC96" s="244" t="str">
        <f>IF($BV96&gt;0,($BV96-AK96)/$BV96*100," ")</f>
        <v xml:space="preserve"> </v>
      </c>
      <c r="CD96" s="244" t="str">
        <f>IF($BV96&gt;0,($BV96-AP96)/$BV96*100," ")</f>
        <v xml:space="preserve"> </v>
      </c>
      <c r="CE96" s="244" t="str">
        <f>IF($BV96&gt;0,($BV96-AT96)/$BV96*100," ")</f>
        <v xml:space="preserve"> </v>
      </c>
      <c r="CF96" s="244" t="str">
        <f>IF($BV96&gt;0,($BV96-(W96*2))/$BV96*100," ")</f>
        <v xml:space="preserve"> </v>
      </c>
      <c r="CG96" s="244" t="str">
        <f t="shared" si="173"/>
        <v xml:space="preserve"> </v>
      </c>
      <c r="CH96" s="244" t="str">
        <f>IF($W96&gt;0,100," ")</f>
        <v xml:space="preserve"> </v>
      </c>
      <c r="CI96" s="570"/>
      <c r="CJ96" s="578" t="str">
        <f t="shared" si="141"/>
        <v xml:space="preserve"> </v>
      </c>
      <c r="CK96" s="578" t="str">
        <f t="shared" si="142"/>
        <v xml:space="preserve"> </v>
      </c>
      <c r="CL96" s="578" t="str">
        <f t="shared" si="143"/>
        <v xml:space="preserve"> </v>
      </c>
      <c r="CM96" s="578" t="str">
        <f t="shared" si="144"/>
        <v xml:space="preserve"> </v>
      </c>
      <c r="CN96" s="578" t="str">
        <f t="shared" si="145"/>
        <v xml:space="preserve"> </v>
      </c>
      <c r="CO96" s="578" t="str">
        <f t="shared" si="138"/>
        <v xml:space="preserve"> </v>
      </c>
      <c r="CP96" s="578" t="str">
        <f t="shared" si="139"/>
        <v xml:space="preserve"> </v>
      </c>
      <c r="CQ96" s="578" t="str">
        <f t="shared" si="140"/>
        <v xml:space="preserve"> </v>
      </c>
      <c r="CR96" s="244"/>
      <c r="CS96" s="244"/>
      <c r="CT96" s="244"/>
      <c r="CU96" s="244"/>
      <c r="CV96" s="347"/>
      <c r="CW96" s="338" t="str">
        <f>IF($BW96&gt;0,$BA96," ")</f>
        <v xml:space="preserve"> </v>
      </c>
      <c r="CX96" s="347"/>
      <c r="CY96" s="338" t="str">
        <f>IF($BW96&gt;0,$BA96," ")</f>
        <v xml:space="preserve"> </v>
      </c>
      <c r="CZ96" s="347"/>
      <c r="DA96" s="338" t="str">
        <f>IF($BW96&gt;0,$BA96," ")</f>
        <v xml:space="preserve"> </v>
      </c>
      <c r="DB96" s="347"/>
      <c r="DC96" s="338" t="str">
        <f>IF($BW96&gt;0,$BA96," ")</f>
        <v xml:space="preserve"> </v>
      </c>
      <c r="DD96" s="347"/>
      <c r="DE96" s="338" t="str">
        <f>IF($BW96&gt;0,$BA96," ")</f>
        <v xml:space="preserve"> </v>
      </c>
    </row>
    <row r="97" spans="1:109" s="19" customFormat="1" x14ac:dyDescent="0.2">
      <c r="A97" s="328" t="s">
        <v>671</v>
      </c>
      <c r="B97" s="53" t="s">
        <v>251</v>
      </c>
      <c r="C97" s="454"/>
      <c r="D97" s="217" t="s">
        <v>253</v>
      </c>
      <c r="E97" s="326">
        <v>25</v>
      </c>
      <c r="F97" s="356" t="s">
        <v>348</v>
      </c>
      <c r="G97" s="713" t="e">
        <f>+'Retail Pricing'!#REF!</f>
        <v>#REF!</v>
      </c>
      <c r="H97" s="39" t="s">
        <v>949</v>
      </c>
      <c r="I97" s="89" t="e">
        <f>IF('Retail Pricing'!#REF!&gt;0,'Retail Pricing'!#REF!," ")</f>
        <v>#REF!</v>
      </c>
      <c r="J97" s="85" t="e">
        <f>'Retail Pricing'!#REF!</f>
        <v>#REF!</v>
      </c>
      <c r="K97" s="85" t="e">
        <f>'Retail Pricing'!#REF!</f>
        <v>#REF!</v>
      </c>
      <c r="L97" s="305" t="e">
        <f>IF('Retail Pricing'!#REF!&gt;0,'Retail Pricing'!#REF!," ")</f>
        <v>#REF!</v>
      </c>
      <c r="M97" s="226" t="e">
        <f t="shared" si="146"/>
        <v>#REF!</v>
      </c>
      <c r="N97" s="219" t="e">
        <f>IF('Retail Pricing'!#REF!&gt;0,'Retail Pricing'!#REF!," ")</f>
        <v>#REF!</v>
      </c>
      <c r="O97" s="219" t="e">
        <f>IF('Retail Pricing'!#REF!&gt;0,'Retail Pricing'!#REF!," ")</f>
        <v>#REF!</v>
      </c>
      <c r="P97" s="219"/>
      <c r="Q97" s="219" t="e">
        <f>IF('Retail Pricing'!#REF!&gt;0,'Retail Pricing'!#REF!," ")</f>
        <v>#REF!</v>
      </c>
      <c r="R97" s="219" t="e">
        <f>IF('Retail Pricing'!#REF!&gt;0,'Retail Pricing'!#REF!," ")</f>
        <v>#REF!</v>
      </c>
      <c r="S97" s="219" t="e">
        <f>IF('Retail Pricing'!#REF!&gt;0,'Retail Pricing'!#REF!," ")</f>
        <v>#REF!</v>
      </c>
      <c r="T97" s="219">
        <v>0.18088000000000001</v>
      </c>
      <c r="U97" s="7" t="e">
        <f t="shared" si="150"/>
        <v>#REF!</v>
      </c>
      <c r="V97" s="7">
        <v>-2.7E-2</v>
      </c>
      <c r="W97" s="491" t="s">
        <v>949</v>
      </c>
      <c r="X97" s="489" t="s">
        <v>949</v>
      </c>
      <c r="Y97" s="304" t="str">
        <f t="shared" si="132"/>
        <v xml:space="preserve"> </v>
      </c>
      <c r="Z97" s="428" t="s">
        <v>106</v>
      </c>
      <c r="AA97" s="492" t="s">
        <v>949</v>
      </c>
      <c r="AB97" s="493" t="s">
        <v>949</v>
      </c>
      <c r="AC97" s="489" t="s">
        <v>949</v>
      </c>
      <c r="AD97" s="14" t="str">
        <f t="shared" si="133"/>
        <v xml:space="preserve"> </v>
      </c>
      <c r="AE97" s="428" t="s">
        <v>106</v>
      </c>
      <c r="AF97" s="488" t="s">
        <v>949</v>
      </c>
      <c r="AG97" s="494" t="s">
        <v>949</v>
      </c>
      <c r="AH97" s="489" t="s">
        <v>949</v>
      </c>
      <c r="AI97" s="14" t="str">
        <f t="shared" si="134"/>
        <v xml:space="preserve"> </v>
      </c>
      <c r="AJ97" s="428" t="s">
        <v>106</v>
      </c>
      <c r="AK97" s="495" t="str">
        <f>AG97</f>
        <v>Holder</v>
      </c>
      <c r="AL97" s="489"/>
      <c r="AM97" s="489" t="s">
        <v>949</v>
      </c>
      <c r="AN97" s="14" t="str">
        <f t="shared" si="135"/>
        <v xml:space="preserve"> </v>
      </c>
      <c r="AO97" s="428" t="s">
        <v>106</v>
      </c>
      <c r="AP97" s="490" t="s">
        <v>949</v>
      </c>
      <c r="AQ97" s="489" t="s">
        <v>949</v>
      </c>
      <c r="AR97" s="14" t="str">
        <f t="shared" si="136"/>
        <v xml:space="preserve"> </v>
      </c>
      <c r="AS97" s="428" t="s">
        <v>106</v>
      </c>
      <c r="AT97" s="496" t="s">
        <v>949</v>
      </c>
      <c r="AU97" s="497" t="s">
        <v>949</v>
      </c>
      <c r="AV97" s="288"/>
      <c r="AW97" s="498" t="s">
        <v>949</v>
      </c>
      <c r="AX97" s="499" t="s">
        <v>106</v>
      </c>
      <c r="AY97" s="499" t="s">
        <v>106</v>
      </c>
      <c r="AZ97" s="333"/>
      <c r="BA97" s="491" t="str">
        <f t="shared" si="151"/>
        <v>Holder</v>
      </c>
      <c r="BB97" s="492" t="str">
        <f t="shared" si="152"/>
        <v>Holder</v>
      </c>
      <c r="BC97" s="493" t="str">
        <f t="shared" si="153"/>
        <v>Holder</v>
      </c>
      <c r="BD97" s="488" t="str">
        <f t="shared" si="154"/>
        <v>Holder</v>
      </c>
      <c r="BE97" s="494" t="str">
        <f t="shared" si="155"/>
        <v>Holder</v>
      </c>
      <c r="BF97" s="495" t="str">
        <f t="shared" si="156"/>
        <v>Holder</v>
      </c>
      <c r="BG97" s="490" t="str">
        <f t="shared" si="157"/>
        <v>Holder</v>
      </c>
      <c r="BH97" s="496" t="str">
        <f t="shared" si="158"/>
        <v>Holder</v>
      </c>
      <c r="BI97" s="497" t="str">
        <f t="shared" si="159"/>
        <v>Holder</v>
      </c>
      <c r="BJ97" s="385" t="str">
        <f t="shared" si="160"/>
        <v>No</v>
      </c>
      <c r="BK97" s="385" t="str">
        <f t="shared" si="161"/>
        <v>No</v>
      </c>
      <c r="BL97" s="483" t="s">
        <v>1376</v>
      </c>
      <c r="BM97" s="482"/>
      <c r="BN97" s="482"/>
      <c r="BO97" s="482"/>
      <c r="BP97" s="482"/>
      <c r="BQ97" s="482"/>
      <c r="BR97" s="482"/>
      <c r="BS97" s="482"/>
      <c r="BT97" s="482"/>
      <c r="BU97" s="67"/>
      <c r="BV97" s="442" t="str">
        <f t="shared" si="162"/>
        <v xml:space="preserve"> </v>
      </c>
      <c r="BW97" s="244" t="str">
        <f t="shared" si="163"/>
        <v xml:space="preserve"> </v>
      </c>
      <c r="BX97" s="244" t="str">
        <f t="shared" si="164"/>
        <v xml:space="preserve"> </v>
      </c>
      <c r="BY97" s="244" t="str">
        <f t="shared" si="165"/>
        <v xml:space="preserve"> </v>
      </c>
      <c r="BZ97" s="244" t="str">
        <f t="shared" si="166"/>
        <v xml:space="preserve"> </v>
      </c>
      <c r="CA97" s="244" t="str">
        <f t="shared" si="167"/>
        <v xml:space="preserve"> </v>
      </c>
      <c r="CB97" s="244" t="str">
        <f t="shared" si="168"/>
        <v xml:space="preserve"> </v>
      </c>
      <c r="CC97" s="244" t="str">
        <f t="shared" si="169"/>
        <v xml:space="preserve"> </v>
      </c>
      <c r="CD97" s="244" t="str">
        <f t="shared" si="170"/>
        <v xml:space="preserve"> </v>
      </c>
      <c r="CE97" s="244" t="str">
        <f t="shared" si="171"/>
        <v xml:space="preserve"> </v>
      </c>
      <c r="CF97" s="244" t="str">
        <f t="shared" si="172"/>
        <v xml:space="preserve"> </v>
      </c>
      <c r="CG97" s="244" t="str">
        <f t="shared" si="173"/>
        <v xml:space="preserve"> </v>
      </c>
      <c r="CH97" s="244" t="str">
        <f t="shared" si="148"/>
        <v xml:space="preserve"> </v>
      </c>
      <c r="CI97" s="570"/>
      <c r="CJ97" s="578" t="str">
        <f t="shared" si="141"/>
        <v xml:space="preserve"> </v>
      </c>
      <c r="CK97" s="578" t="str">
        <f t="shared" si="142"/>
        <v xml:space="preserve"> </v>
      </c>
      <c r="CL97" s="578" t="str">
        <f t="shared" si="143"/>
        <v xml:space="preserve"> </v>
      </c>
      <c r="CM97" s="578" t="str">
        <f t="shared" si="144"/>
        <v xml:space="preserve"> </v>
      </c>
      <c r="CN97" s="578" t="str">
        <f t="shared" si="145"/>
        <v xml:space="preserve"> </v>
      </c>
      <c r="CO97" s="578" t="str">
        <f t="shared" si="138"/>
        <v xml:space="preserve"> </v>
      </c>
      <c r="CP97" s="578" t="str">
        <f t="shared" si="139"/>
        <v xml:space="preserve"> </v>
      </c>
      <c r="CQ97" s="578" t="str">
        <f t="shared" si="140"/>
        <v xml:space="preserve"> </v>
      </c>
      <c r="CR97" s="244"/>
      <c r="CS97" s="244"/>
      <c r="CT97" s="244"/>
      <c r="CU97" s="244"/>
      <c r="CV97" s="347"/>
      <c r="CW97" s="338" t="str">
        <f t="shared" si="174"/>
        <v xml:space="preserve"> </v>
      </c>
      <c r="CX97" s="347"/>
      <c r="CY97" s="338" t="str">
        <f t="shared" si="174"/>
        <v xml:space="preserve"> </v>
      </c>
      <c r="CZ97" s="347"/>
      <c r="DA97" s="338" t="str">
        <f t="shared" si="174"/>
        <v xml:space="preserve"> </v>
      </c>
      <c r="DB97" s="347"/>
      <c r="DC97" s="338" t="str">
        <f t="shared" si="174"/>
        <v xml:space="preserve"> </v>
      </c>
      <c r="DD97" s="347"/>
      <c r="DE97" s="338" t="str">
        <f t="shared" si="174"/>
        <v xml:space="preserve"> </v>
      </c>
    </row>
    <row r="98" spans="1:109" x14ac:dyDescent="0.2">
      <c r="A98" s="328" t="s">
        <v>671</v>
      </c>
      <c r="B98" s="54" t="s">
        <v>251</v>
      </c>
      <c r="C98" s="454"/>
      <c r="D98" s="217" t="s">
        <v>253</v>
      </c>
      <c r="E98" s="326">
        <v>25</v>
      </c>
      <c r="F98" s="356" t="s">
        <v>348</v>
      </c>
      <c r="G98" s="713" t="e">
        <f>+'Retail Pricing'!#REF!</f>
        <v>#REF!</v>
      </c>
      <c r="I98" s="89" t="e">
        <f>IF('Retail Pricing'!#REF!&gt;0,'Retail Pricing'!#REF!," ")</f>
        <v>#REF!</v>
      </c>
      <c r="J98" s="85" t="e">
        <f>'Retail Pricing'!#REF!</f>
        <v>#REF!</v>
      </c>
      <c r="K98" s="85" t="e">
        <f>'Retail Pricing'!#REF!</f>
        <v>#REF!</v>
      </c>
      <c r="L98" s="305" t="e">
        <f>IF('Retail Pricing'!#REF!&gt;0,'Retail Pricing'!#REF!," ")</f>
        <v>#REF!</v>
      </c>
      <c r="M98" s="226" t="e">
        <f t="shared" si="146"/>
        <v>#REF!</v>
      </c>
      <c r="N98" s="219" t="e">
        <f>'Retail Pricing'!#REF!</f>
        <v>#REF!</v>
      </c>
      <c r="O98" s="219" t="e">
        <f>'Retail Pricing'!#REF!</f>
        <v>#REF!</v>
      </c>
      <c r="P98" s="219"/>
      <c r="Q98" s="219" t="e">
        <f>'Retail Pricing'!#REF!</f>
        <v>#REF!</v>
      </c>
      <c r="R98" s="219" t="e">
        <f>IF('Retail Pricing'!#REF!&gt;0,'Retail Pricing'!#REF!," ")</f>
        <v>#REF!</v>
      </c>
      <c r="S98" s="219" t="e">
        <f>IF('Retail Pricing'!#REF!&gt;0,'Retail Pricing'!#REF!," ")</f>
        <v>#REF!</v>
      </c>
      <c r="T98" s="219">
        <v>0.18088000000000001</v>
      </c>
      <c r="U98" s="7" t="e">
        <f t="shared" si="150"/>
        <v>#REF!</v>
      </c>
      <c r="V98" s="7">
        <v>-2.7E-2</v>
      </c>
      <c r="W98" s="491" t="e">
        <f>'Retail Pricing'!#REF!</f>
        <v>#REF!</v>
      </c>
      <c r="X98" s="489">
        <v>1.35</v>
      </c>
      <c r="Y98" s="304" t="e">
        <f t="shared" si="132"/>
        <v>#REF!</v>
      </c>
      <c r="Z98" s="428">
        <v>0.84</v>
      </c>
      <c r="AA98" s="492">
        <v>1.55</v>
      </c>
      <c r="AB98" s="493" t="e">
        <f>'Retail Pricing'!#REF!</f>
        <v>#REF!</v>
      </c>
      <c r="AC98" s="489">
        <v>1.3</v>
      </c>
      <c r="AD98" s="14" t="e">
        <f t="shared" si="133"/>
        <v>#REF!</v>
      </c>
      <c r="AE98" s="428">
        <v>0.84</v>
      </c>
      <c r="AF98" s="488">
        <v>1.5</v>
      </c>
      <c r="AG98" s="494" t="e">
        <f>'Retail Pricing'!#REF!</f>
        <v>#REF!</v>
      </c>
      <c r="AH98" s="489">
        <v>1</v>
      </c>
      <c r="AI98" s="14" t="e">
        <f t="shared" si="134"/>
        <v>#REF!</v>
      </c>
      <c r="AJ98" s="428">
        <v>0.79</v>
      </c>
      <c r="AK98" s="495" t="e">
        <f>'Retail Pricing'!#REF!</f>
        <v>#REF!</v>
      </c>
      <c r="AL98" s="489"/>
      <c r="AM98" s="489">
        <v>0.9</v>
      </c>
      <c r="AN98" s="14" t="e">
        <f t="shared" si="135"/>
        <v>#REF!</v>
      </c>
      <c r="AO98" s="428">
        <v>0.77</v>
      </c>
      <c r="AP98" s="490" t="e">
        <f>'Retail Pricing'!#REF!</f>
        <v>#REF!</v>
      </c>
      <c r="AQ98" s="489">
        <v>0.85</v>
      </c>
      <c r="AR98" s="14" t="e">
        <f t="shared" si="136"/>
        <v>#REF!</v>
      </c>
      <c r="AS98" s="428">
        <v>0.76</v>
      </c>
      <c r="AT98" s="496">
        <v>1.05</v>
      </c>
      <c r="AU98" s="497" t="e">
        <f>'Retail Pricing'!#REF!</f>
        <v>#REF!</v>
      </c>
      <c r="AV98" s="288"/>
      <c r="AW98" s="498" t="e">
        <f>IF(W98&gt;0,ROUND((W98*1.3)/0.05,0)*0.05," ")</f>
        <v>#REF!</v>
      </c>
      <c r="AX98" s="499"/>
      <c r="AY98" s="499"/>
      <c r="AZ98" s="333"/>
      <c r="BA98" s="491" t="e">
        <f t="shared" si="151"/>
        <v>#REF!</v>
      </c>
      <c r="BB98" s="492">
        <f t="shared" si="152"/>
        <v>1.55</v>
      </c>
      <c r="BC98" s="493" t="e">
        <f t="shared" si="153"/>
        <v>#REF!</v>
      </c>
      <c r="BD98" s="488">
        <f t="shared" si="154"/>
        <v>1.5</v>
      </c>
      <c r="BE98" s="494" t="e">
        <f t="shared" si="155"/>
        <v>#REF!</v>
      </c>
      <c r="BF98" s="495" t="e">
        <f t="shared" si="156"/>
        <v>#REF!</v>
      </c>
      <c r="BG98" s="490" t="e">
        <f t="shared" si="157"/>
        <v>#REF!</v>
      </c>
      <c r="BH98" s="496">
        <f t="shared" si="158"/>
        <v>1.05</v>
      </c>
      <c r="BI98" s="497" t="e">
        <f t="shared" si="159"/>
        <v>#REF!</v>
      </c>
      <c r="BJ98" s="385" t="e">
        <f t="shared" si="160"/>
        <v>#REF!</v>
      </c>
      <c r="BK98" s="385" t="e">
        <f t="shared" si="161"/>
        <v>#REF!</v>
      </c>
      <c r="BL98" s="243" t="e">
        <f>IF((BA98-'Retail Pricing'!#REF!)&gt;=0," ",1)</f>
        <v>#REF!</v>
      </c>
      <c r="BM98" s="243" t="e">
        <f>IF((BB98-'Retail Pricing'!#REF!)&gt;=0," ",1)</f>
        <v>#REF!</v>
      </c>
      <c r="BN98" s="243" t="e">
        <f>IF((BC98-'Retail Pricing'!#REF!)&gt;=0," ",1)</f>
        <v>#REF!</v>
      </c>
      <c r="BO98" s="243" t="e">
        <f>IF((BD98-'Retail Pricing'!#REF!)&gt;=0," ",1)</f>
        <v>#REF!</v>
      </c>
      <c r="BP98" s="243" t="e">
        <f>IF((BE98-'Retail Pricing'!#REF!)&gt;=0," ",1)</f>
        <v>#REF!</v>
      </c>
      <c r="BQ98" s="243" t="e">
        <f>IF((BF98-'Retail Pricing'!#REF!)&gt;=0," ",1)</f>
        <v>#REF!</v>
      </c>
      <c r="BR98" s="243" t="e">
        <f>IF((BG98-'Retail Pricing'!#REF!)&gt;=0," ",1)</f>
        <v>#REF!</v>
      </c>
      <c r="BS98" s="243" t="e">
        <f>IF((BH98-'Retail Pricing'!#REF!)&gt;=0," ",1)</f>
        <v>#REF!</v>
      </c>
      <c r="BT98" s="243" t="e">
        <f>IF((BI98-'Retail Pricing'!#REF!)&gt;=0," ",1)</f>
        <v>#REF!</v>
      </c>
      <c r="BV98" s="442" t="e">
        <f t="shared" si="162"/>
        <v>#REF!</v>
      </c>
      <c r="BW98" s="244" t="e">
        <f t="shared" si="163"/>
        <v>#REF!</v>
      </c>
      <c r="BX98" s="244" t="e">
        <f t="shared" si="164"/>
        <v>#REF!</v>
      </c>
      <c r="BY98" s="244" t="e">
        <f t="shared" si="165"/>
        <v>#REF!</v>
      </c>
      <c r="BZ98" s="244" t="e">
        <f t="shared" si="166"/>
        <v>#REF!</v>
      </c>
      <c r="CA98" s="244" t="e">
        <f t="shared" si="167"/>
        <v>#REF!</v>
      </c>
      <c r="CB98" s="244" t="e">
        <f t="shared" si="168"/>
        <v>#REF!</v>
      </c>
      <c r="CC98" s="244" t="e">
        <f t="shared" si="169"/>
        <v>#REF!</v>
      </c>
      <c r="CD98" s="244" t="e">
        <f t="shared" si="170"/>
        <v>#REF!</v>
      </c>
      <c r="CE98" s="244" t="e">
        <f t="shared" si="171"/>
        <v>#REF!</v>
      </c>
      <c r="CF98" s="244" t="e">
        <f t="shared" si="172"/>
        <v>#REF!</v>
      </c>
      <c r="CG98" s="244" t="e">
        <f t="shared" si="173"/>
        <v>#REF!</v>
      </c>
      <c r="CH98" s="244" t="e">
        <f t="shared" si="148"/>
        <v>#REF!</v>
      </c>
      <c r="CI98" s="570"/>
      <c r="CJ98" s="578" t="e">
        <f t="shared" si="141"/>
        <v>#REF!</v>
      </c>
      <c r="CK98" s="578" t="e">
        <f t="shared" si="142"/>
        <v>#REF!</v>
      </c>
      <c r="CL98" s="578" t="e">
        <f t="shared" si="143"/>
        <v>#REF!</v>
      </c>
      <c r="CM98" s="578" t="e">
        <f t="shared" si="144"/>
        <v>#REF!</v>
      </c>
      <c r="CN98" s="578" t="e">
        <f t="shared" si="145"/>
        <v>#REF!</v>
      </c>
      <c r="CO98" s="578" t="e">
        <f t="shared" si="138"/>
        <v>#REF!</v>
      </c>
      <c r="CP98" s="578" t="e">
        <f t="shared" si="139"/>
        <v>#REF!</v>
      </c>
      <c r="CQ98" s="578" t="e">
        <f t="shared" si="140"/>
        <v>#REF!</v>
      </c>
      <c r="CR98" s="244"/>
      <c r="CS98" s="244"/>
      <c r="CT98" s="244"/>
      <c r="CU98" s="244"/>
      <c r="CV98" s="347"/>
      <c r="CW98" s="338" t="e">
        <f t="shared" si="174"/>
        <v>#REF!</v>
      </c>
      <c r="CX98" s="347"/>
      <c r="CY98" s="338" t="e">
        <f t="shared" si="174"/>
        <v>#REF!</v>
      </c>
      <c r="CZ98" s="347"/>
      <c r="DA98" s="338" t="e">
        <f t="shared" si="174"/>
        <v>#REF!</v>
      </c>
      <c r="DB98" s="347"/>
      <c r="DC98" s="338" t="e">
        <f t="shared" si="174"/>
        <v>#REF!</v>
      </c>
      <c r="DD98" s="347"/>
      <c r="DE98" s="338" t="e">
        <f t="shared" si="174"/>
        <v>#REF!</v>
      </c>
    </row>
    <row r="99" spans="1:109" s="19" customFormat="1" x14ac:dyDescent="0.2">
      <c r="A99" s="328" t="s">
        <v>671</v>
      </c>
      <c r="B99" s="53" t="s">
        <v>252</v>
      </c>
      <c r="C99" s="454"/>
      <c r="D99" s="217" t="s">
        <v>130</v>
      </c>
      <c r="E99" s="326">
        <v>25</v>
      </c>
      <c r="F99" s="356" t="s">
        <v>349</v>
      </c>
      <c r="G99" s="713" t="e">
        <f>+'Retail Pricing'!#REF!</f>
        <v>#REF!</v>
      </c>
      <c r="H99" s="39" t="s">
        <v>949</v>
      </c>
      <c r="I99" s="89" t="e">
        <f>IF('Retail Pricing'!#REF!&gt;0,'Retail Pricing'!#REF!," ")</f>
        <v>#REF!</v>
      </c>
      <c r="J99" s="85" t="e">
        <f>'Retail Pricing'!#REF!</f>
        <v>#REF!</v>
      </c>
      <c r="K99" s="85" t="e">
        <f>'Retail Pricing'!#REF!</f>
        <v>#REF!</v>
      </c>
      <c r="L99" s="305" t="e">
        <f>IF('Retail Pricing'!#REF!&gt;0,'Retail Pricing'!#REF!," ")</f>
        <v>#REF!</v>
      </c>
      <c r="M99" s="226" t="e">
        <f t="shared" si="146"/>
        <v>#REF!</v>
      </c>
      <c r="N99" s="219" t="e">
        <f>IF('Retail Pricing'!#REF!&gt;0,'Retail Pricing'!#REF!," ")</f>
        <v>#REF!</v>
      </c>
      <c r="O99" s="219" t="e">
        <f>IF('Retail Pricing'!#REF!&gt;0,'Retail Pricing'!#REF!," ")</f>
        <v>#REF!</v>
      </c>
      <c r="P99" s="219"/>
      <c r="Q99" s="219" t="e">
        <f>IF('Retail Pricing'!#REF!&gt;0,'Retail Pricing'!#REF!," ")</f>
        <v>#REF!</v>
      </c>
      <c r="R99" s="219" t="e">
        <f>IF('Retail Pricing'!#REF!&gt;0,'Retail Pricing'!#REF!," ")</f>
        <v>#REF!</v>
      </c>
      <c r="S99" s="219" t="e">
        <f>IF('Retail Pricing'!#REF!&gt;0,'Retail Pricing'!#REF!," ")</f>
        <v>#REF!</v>
      </c>
      <c r="T99" s="219">
        <v>0.38307000000000002</v>
      </c>
      <c r="U99" s="7" t="e">
        <f t="shared" si="150"/>
        <v>#REF!</v>
      </c>
      <c r="V99" s="7">
        <v>-1.9E-2</v>
      </c>
      <c r="W99" s="491" t="s">
        <v>949</v>
      </c>
      <c r="X99" s="489" t="s">
        <v>949</v>
      </c>
      <c r="Y99" s="304" t="str">
        <f t="shared" si="132"/>
        <v xml:space="preserve"> </v>
      </c>
      <c r="Z99" s="428" t="s">
        <v>106</v>
      </c>
      <c r="AA99" s="492" t="s">
        <v>949</v>
      </c>
      <c r="AB99" s="493" t="s">
        <v>949</v>
      </c>
      <c r="AC99" s="489" t="s">
        <v>949</v>
      </c>
      <c r="AD99" s="14" t="str">
        <f t="shared" si="133"/>
        <v xml:space="preserve"> </v>
      </c>
      <c r="AE99" s="428" t="s">
        <v>106</v>
      </c>
      <c r="AF99" s="488" t="s">
        <v>949</v>
      </c>
      <c r="AG99" s="494" t="s">
        <v>949</v>
      </c>
      <c r="AH99" s="489" t="s">
        <v>949</v>
      </c>
      <c r="AI99" s="14" t="str">
        <f t="shared" si="134"/>
        <v xml:space="preserve"> </v>
      </c>
      <c r="AJ99" s="428" t="s">
        <v>106</v>
      </c>
      <c r="AK99" s="495" t="str">
        <f>AG99</f>
        <v>Holder</v>
      </c>
      <c r="AL99" s="489"/>
      <c r="AM99" s="489" t="s">
        <v>949</v>
      </c>
      <c r="AN99" s="14" t="str">
        <f t="shared" si="135"/>
        <v xml:space="preserve"> </v>
      </c>
      <c r="AO99" s="428" t="s">
        <v>106</v>
      </c>
      <c r="AP99" s="490" t="s">
        <v>949</v>
      </c>
      <c r="AQ99" s="489" t="s">
        <v>949</v>
      </c>
      <c r="AR99" s="14" t="str">
        <f t="shared" si="136"/>
        <v xml:space="preserve"> </v>
      </c>
      <c r="AS99" s="428" t="s">
        <v>106</v>
      </c>
      <c r="AT99" s="496" t="s">
        <v>949</v>
      </c>
      <c r="AU99" s="497" t="s">
        <v>949</v>
      </c>
      <c r="AV99" s="288"/>
      <c r="AW99" s="498" t="s">
        <v>949</v>
      </c>
      <c r="AX99" s="499" t="s">
        <v>106</v>
      </c>
      <c r="AY99" s="499" t="s">
        <v>106</v>
      </c>
      <c r="AZ99" s="333"/>
      <c r="BA99" s="491" t="str">
        <f t="shared" si="151"/>
        <v>Holder</v>
      </c>
      <c r="BB99" s="492" t="str">
        <f t="shared" si="152"/>
        <v>Holder</v>
      </c>
      <c r="BC99" s="493" t="str">
        <f t="shared" si="153"/>
        <v>Holder</v>
      </c>
      <c r="BD99" s="488" t="str">
        <f t="shared" si="154"/>
        <v>Holder</v>
      </c>
      <c r="BE99" s="494" t="str">
        <f t="shared" si="155"/>
        <v>Holder</v>
      </c>
      <c r="BF99" s="495" t="str">
        <f t="shared" si="156"/>
        <v>Holder</v>
      </c>
      <c r="BG99" s="490" t="str">
        <f t="shared" si="157"/>
        <v>Holder</v>
      </c>
      <c r="BH99" s="496" t="str">
        <f t="shared" si="158"/>
        <v>Holder</v>
      </c>
      <c r="BI99" s="497" t="str">
        <f t="shared" si="159"/>
        <v>Holder</v>
      </c>
      <c r="BJ99" s="385" t="str">
        <f t="shared" si="160"/>
        <v>No</v>
      </c>
      <c r="BK99" s="385" t="str">
        <f t="shared" si="161"/>
        <v>No</v>
      </c>
      <c r="BL99" s="483" t="s">
        <v>1376</v>
      </c>
      <c r="BM99" s="482"/>
      <c r="BN99" s="482"/>
      <c r="BO99" s="482"/>
      <c r="BP99" s="482"/>
      <c r="BQ99" s="482"/>
      <c r="BR99" s="482"/>
      <c r="BS99" s="482"/>
      <c r="BT99" s="482"/>
      <c r="BU99" s="67"/>
      <c r="BV99" s="442" t="str">
        <f t="shared" si="162"/>
        <v xml:space="preserve"> </v>
      </c>
      <c r="BW99" s="244" t="str">
        <f t="shared" si="163"/>
        <v xml:space="preserve"> </v>
      </c>
      <c r="BX99" s="244" t="str">
        <f t="shared" si="164"/>
        <v xml:space="preserve"> </v>
      </c>
      <c r="BY99" s="244" t="str">
        <f t="shared" si="165"/>
        <v xml:space="preserve"> </v>
      </c>
      <c r="BZ99" s="244" t="str">
        <f t="shared" si="166"/>
        <v xml:space="preserve"> </v>
      </c>
      <c r="CA99" s="244" t="str">
        <f t="shared" si="167"/>
        <v xml:space="preserve"> </v>
      </c>
      <c r="CB99" s="244" t="str">
        <f t="shared" si="168"/>
        <v xml:space="preserve"> </v>
      </c>
      <c r="CC99" s="244" t="str">
        <f t="shared" si="169"/>
        <v xml:space="preserve"> </v>
      </c>
      <c r="CD99" s="244" t="str">
        <f t="shared" si="170"/>
        <v xml:space="preserve"> </v>
      </c>
      <c r="CE99" s="244" t="str">
        <f t="shared" si="171"/>
        <v xml:space="preserve"> </v>
      </c>
      <c r="CF99" s="244" t="str">
        <f t="shared" si="172"/>
        <v xml:space="preserve"> </v>
      </c>
      <c r="CG99" s="244" t="str">
        <f t="shared" si="173"/>
        <v xml:space="preserve"> </v>
      </c>
      <c r="CH99" s="244" t="str">
        <f t="shared" si="148"/>
        <v xml:space="preserve"> </v>
      </c>
      <c r="CI99" s="570"/>
      <c r="CJ99" s="578" t="str">
        <f t="shared" si="141"/>
        <v xml:space="preserve"> </v>
      </c>
      <c r="CK99" s="578" t="str">
        <f t="shared" si="142"/>
        <v xml:space="preserve"> </v>
      </c>
      <c r="CL99" s="578" t="str">
        <f t="shared" si="143"/>
        <v xml:space="preserve"> </v>
      </c>
      <c r="CM99" s="578" t="str">
        <f t="shared" si="144"/>
        <v xml:space="preserve"> </v>
      </c>
      <c r="CN99" s="578" t="str">
        <f t="shared" si="145"/>
        <v xml:space="preserve"> </v>
      </c>
      <c r="CO99" s="578" t="str">
        <f t="shared" si="138"/>
        <v xml:space="preserve"> </v>
      </c>
      <c r="CP99" s="578" t="str">
        <f t="shared" si="139"/>
        <v xml:space="preserve"> </v>
      </c>
      <c r="CQ99" s="578" t="str">
        <f t="shared" si="140"/>
        <v xml:space="preserve"> </v>
      </c>
      <c r="CR99" s="244"/>
      <c r="CS99" s="244"/>
      <c r="CT99" s="244"/>
      <c r="CU99" s="244"/>
      <c r="CV99" s="347"/>
      <c r="CW99" s="338" t="str">
        <f t="shared" si="174"/>
        <v xml:space="preserve"> </v>
      </c>
      <c r="CX99" s="347"/>
      <c r="CY99" s="338" t="str">
        <f t="shared" si="174"/>
        <v xml:space="preserve"> </v>
      </c>
      <c r="CZ99" s="347"/>
      <c r="DA99" s="338" t="str">
        <f t="shared" si="174"/>
        <v xml:space="preserve"> </v>
      </c>
      <c r="DB99" s="347"/>
      <c r="DC99" s="338" t="str">
        <f t="shared" si="174"/>
        <v xml:space="preserve"> </v>
      </c>
      <c r="DD99" s="347"/>
      <c r="DE99" s="338" t="str">
        <f t="shared" si="174"/>
        <v xml:space="preserve"> </v>
      </c>
    </row>
    <row r="100" spans="1:109" x14ac:dyDescent="0.2">
      <c r="A100" s="328" t="s">
        <v>671</v>
      </c>
      <c r="B100" s="54" t="s">
        <v>252</v>
      </c>
      <c r="C100" s="454"/>
      <c r="D100" s="217" t="s">
        <v>130</v>
      </c>
      <c r="E100" s="326">
        <v>25</v>
      </c>
      <c r="F100" s="356" t="s">
        <v>349</v>
      </c>
      <c r="G100" s="713" t="e">
        <f>+'Retail Pricing'!#REF!</f>
        <v>#REF!</v>
      </c>
      <c r="I100" s="89" t="e">
        <f>IF('Retail Pricing'!#REF!&gt;0,'Retail Pricing'!#REF!," ")</f>
        <v>#REF!</v>
      </c>
      <c r="J100" s="85" t="e">
        <f>'Retail Pricing'!#REF!</f>
        <v>#REF!</v>
      </c>
      <c r="K100" s="85" t="e">
        <f>'Retail Pricing'!#REF!</f>
        <v>#REF!</v>
      </c>
      <c r="L100" s="305" t="e">
        <f>IF('Retail Pricing'!#REF!&gt;0,'Retail Pricing'!#REF!," ")</f>
        <v>#REF!</v>
      </c>
      <c r="M100" s="226" t="e">
        <f t="shared" si="146"/>
        <v>#REF!</v>
      </c>
      <c r="N100" s="219" t="e">
        <f>'Retail Pricing'!#REF!</f>
        <v>#REF!</v>
      </c>
      <c r="O100" s="219" t="e">
        <f>'Retail Pricing'!#REF!</f>
        <v>#REF!</v>
      </c>
      <c r="P100" s="219"/>
      <c r="Q100" s="219" t="e">
        <f>'Retail Pricing'!#REF!</f>
        <v>#REF!</v>
      </c>
      <c r="R100" s="219" t="e">
        <f>IF('Retail Pricing'!#REF!&gt;0,'Retail Pricing'!#REF!," ")</f>
        <v>#REF!</v>
      </c>
      <c r="S100" s="219" t="e">
        <f>IF('Retail Pricing'!#REF!&gt;0,'Retail Pricing'!#REF!," ")</f>
        <v>#REF!</v>
      </c>
      <c r="T100" s="219">
        <v>0.38307000000000002</v>
      </c>
      <c r="U100" s="7" t="e">
        <f t="shared" si="150"/>
        <v>#REF!</v>
      </c>
      <c r="V100" s="7">
        <v>-1.9E-2</v>
      </c>
      <c r="W100" s="491" t="e">
        <f>'Retail Pricing'!#REF!</f>
        <v>#REF!</v>
      </c>
      <c r="X100" s="489">
        <v>1.65</v>
      </c>
      <c r="Y100" s="304" t="e">
        <f t="shared" si="132"/>
        <v>#REF!</v>
      </c>
      <c r="Z100" s="428">
        <v>0.72</v>
      </c>
      <c r="AA100" s="492">
        <v>1.85</v>
      </c>
      <c r="AB100" s="493" t="e">
        <f>'Retail Pricing'!#REF!</f>
        <v>#REF!</v>
      </c>
      <c r="AC100" s="489">
        <v>1.6</v>
      </c>
      <c r="AD100" s="14" t="e">
        <f t="shared" si="133"/>
        <v>#REF!</v>
      </c>
      <c r="AE100" s="428">
        <v>0.72</v>
      </c>
      <c r="AF100" s="488">
        <v>1.8</v>
      </c>
      <c r="AG100" s="494" t="e">
        <f>'Retail Pricing'!#REF!</f>
        <v>#REF!</v>
      </c>
      <c r="AH100" s="489">
        <v>1.2</v>
      </c>
      <c r="AI100" s="14" t="e">
        <f t="shared" si="134"/>
        <v>#REF!</v>
      </c>
      <c r="AJ100" s="428">
        <v>0.62</v>
      </c>
      <c r="AK100" s="495" t="e">
        <f>'Retail Pricing'!#REF!</f>
        <v>#REF!</v>
      </c>
      <c r="AL100" s="489"/>
      <c r="AM100" s="489">
        <v>1.1000000000000001</v>
      </c>
      <c r="AN100" s="14" t="e">
        <f t="shared" si="135"/>
        <v>#REF!</v>
      </c>
      <c r="AO100" s="428">
        <v>0.59</v>
      </c>
      <c r="AP100" s="490" t="e">
        <f>'Retail Pricing'!#REF!</f>
        <v>#REF!</v>
      </c>
      <c r="AQ100" s="489">
        <v>1.05</v>
      </c>
      <c r="AR100" s="14" t="e">
        <f t="shared" si="136"/>
        <v>#REF!</v>
      </c>
      <c r="AS100" s="428">
        <v>0.56999999999999995</v>
      </c>
      <c r="AT100" s="496">
        <v>1.25</v>
      </c>
      <c r="AU100" s="497" t="e">
        <f>'Retail Pricing'!#REF!</f>
        <v>#REF!</v>
      </c>
      <c r="AV100" s="288"/>
      <c r="AW100" s="498" t="e">
        <f>IF(W100&gt;0,ROUND((W100*1.3)/0.05,0)*0.05," ")</f>
        <v>#REF!</v>
      </c>
      <c r="AX100" s="499"/>
      <c r="AY100" s="499"/>
      <c r="AZ100" s="333"/>
      <c r="BA100" s="491" t="e">
        <f t="shared" si="151"/>
        <v>#REF!</v>
      </c>
      <c r="BB100" s="492">
        <f t="shared" si="152"/>
        <v>1.85</v>
      </c>
      <c r="BC100" s="493" t="e">
        <f t="shared" si="153"/>
        <v>#REF!</v>
      </c>
      <c r="BD100" s="488">
        <f t="shared" si="154"/>
        <v>1.8</v>
      </c>
      <c r="BE100" s="494" t="e">
        <f t="shared" si="155"/>
        <v>#REF!</v>
      </c>
      <c r="BF100" s="495" t="e">
        <f t="shared" si="156"/>
        <v>#REF!</v>
      </c>
      <c r="BG100" s="490" t="e">
        <f t="shared" si="157"/>
        <v>#REF!</v>
      </c>
      <c r="BH100" s="496">
        <f t="shared" si="158"/>
        <v>1.25</v>
      </c>
      <c r="BI100" s="497" t="e">
        <f t="shared" si="159"/>
        <v>#REF!</v>
      </c>
      <c r="BJ100" s="385" t="e">
        <f t="shared" si="160"/>
        <v>#REF!</v>
      </c>
      <c r="BK100" s="385" t="e">
        <f t="shared" si="161"/>
        <v>#REF!</v>
      </c>
      <c r="BL100" s="243" t="e">
        <f>IF((BA100-'Retail Pricing'!#REF!)&gt;=0," ",1)</f>
        <v>#REF!</v>
      </c>
      <c r="BM100" s="243" t="e">
        <f>IF((BB100-'Retail Pricing'!#REF!)&gt;=0," ",1)</f>
        <v>#REF!</v>
      </c>
      <c r="BN100" s="243" t="e">
        <f>IF((BC100-'Retail Pricing'!#REF!)&gt;=0," ",1)</f>
        <v>#REF!</v>
      </c>
      <c r="BO100" s="243" t="e">
        <f>IF((BD100-'Retail Pricing'!#REF!)&gt;=0," ",1)</f>
        <v>#REF!</v>
      </c>
      <c r="BP100" s="243" t="e">
        <f>IF((BE100-'Retail Pricing'!#REF!)&gt;=0," ",1)</f>
        <v>#REF!</v>
      </c>
      <c r="BQ100" s="243" t="e">
        <f>IF((BF100-'Retail Pricing'!#REF!)&gt;=0," ",1)</f>
        <v>#REF!</v>
      </c>
      <c r="BR100" s="243" t="e">
        <f>IF((BG100-'Retail Pricing'!#REF!)&gt;=0," ",1)</f>
        <v>#REF!</v>
      </c>
      <c r="BS100" s="243" t="e">
        <f>IF((BH100-'Retail Pricing'!#REF!)&gt;=0," ",1)</f>
        <v>#REF!</v>
      </c>
      <c r="BT100" s="243" t="e">
        <f>IF((BI100-'Retail Pricing'!#REF!)&gt;=0," ",1)</f>
        <v>#REF!</v>
      </c>
      <c r="BV100" s="442" t="e">
        <f t="shared" si="162"/>
        <v>#REF!</v>
      </c>
      <c r="BW100" s="244" t="e">
        <f t="shared" si="163"/>
        <v>#REF!</v>
      </c>
      <c r="BX100" s="244" t="e">
        <f t="shared" si="164"/>
        <v>#REF!</v>
      </c>
      <c r="BY100" s="244" t="e">
        <f t="shared" si="165"/>
        <v>#REF!</v>
      </c>
      <c r="BZ100" s="244" t="e">
        <f t="shared" si="166"/>
        <v>#REF!</v>
      </c>
      <c r="CA100" s="244" t="e">
        <f t="shared" si="167"/>
        <v>#REF!</v>
      </c>
      <c r="CB100" s="244" t="e">
        <f t="shared" si="168"/>
        <v>#REF!</v>
      </c>
      <c r="CC100" s="244" t="e">
        <f t="shared" si="169"/>
        <v>#REF!</v>
      </c>
      <c r="CD100" s="244" t="e">
        <f t="shared" si="170"/>
        <v>#REF!</v>
      </c>
      <c r="CE100" s="244" t="e">
        <f t="shared" si="171"/>
        <v>#REF!</v>
      </c>
      <c r="CF100" s="244" t="e">
        <f t="shared" si="172"/>
        <v>#REF!</v>
      </c>
      <c r="CG100" s="244" t="e">
        <f t="shared" ref="CG100:CG108" si="175">IF($BV100&gt;0,($BV100-AW100)/$BV100*100," ")</f>
        <v>#REF!</v>
      </c>
      <c r="CH100" s="244" t="e">
        <f t="shared" si="148"/>
        <v>#REF!</v>
      </c>
      <c r="CI100" s="570"/>
      <c r="CJ100" s="578" t="e">
        <f t="shared" si="141"/>
        <v>#REF!</v>
      </c>
      <c r="CK100" s="578" t="e">
        <f t="shared" si="142"/>
        <v>#REF!</v>
      </c>
      <c r="CL100" s="578" t="e">
        <f t="shared" si="143"/>
        <v>#REF!</v>
      </c>
      <c r="CM100" s="578" t="e">
        <f t="shared" si="144"/>
        <v>#REF!</v>
      </c>
      <c r="CN100" s="578" t="e">
        <f t="shared" si="145"/>
        <v>#REF!</v>
      </c>
      <c r="CO100" s="578" t="e">
        <f t="shared" si="138"/>
        <v>#REF!</v>
      </c>
      <c r="CP100" s="578" t="e">
        <f t="shared" si="139"/>
        <v>#REF!</v>
      </c>
      <c r="CQ100" s="578" t="e">
        <f t="shared" si="140"/>
        <v>#REF!</v>
      </c>
      <c r="CR100" s="244"/>
      <c r="CS100" s="244"/>
      <c r="CT100" s="244"/>
      <c r="CU100" s="244"/>
      <c r="CV100" s="347"/>
      <c r="CW100" s="338" t="e">
        <f t="shared" si="174"/>
        <v>#REF!</v>
      </c>
      <c r="CX100" s="347"/>
      <c r="CY100" s="338" t="e">
        <f t="shared" si="174"/>
        <v>#REF!</v>
      </c>
      <c r="CZ100" s="347"/>
      <c r="DA100" s="338" t="e">
        <f t="shared" si="174"/>
        <v>#REF!</v>
      </c>
      <c r="DB100" s="347"/>
      <c r="DC100" s="338" t="e">
        <f t="shared" si="174"/>
        <v>#REF!</v>
      </c>
      <c r="DD100" s="347"/>
      <c r="DE100" s="338" t="e">
        <f t="shared" si="174"/>
        <v>#REF!</v>
      </c>
    </row>
    <row r="101" spans="1:109" s="19" customFormat="1" x14ac:dyDescent="0.2">
      <c r="A101" s="328" t="s">
        <v>671</v>
      </c>
      <c r="B101" s="53" t="s">
        <v>1215</v>
      </c>
      <c r="C101" s="454"/>
      <c r="D101" s="217" t="s">
        <v>256</v>
      </c>
      <c r="E101" s="326">
        <v>300</v>
      </c>
      <c r="F101" s="356" t="s">
        <v>354</v>
      </c>
      <c r="G101" s="713" t="e">
        <f>+'Retail Pricing'!#REF!</f>
        <v>#REF!</v>
      </c>
      <c r="H101" s="84" t="s">
        <v>949</v>
      </c>
      <c r="I101" s="89" t="e">
        <f>IF('Retail Pricing'!#REF!&gt;0,'Retail Pricing'!#REF!," ")</f>
        <v>#REF!</v>
      </c>
      <c r="J101" s="85" t="e">
        <f>'Retail Pricing'!#REF!</f>
        <v>#REF!</v>
      </c>
      <c r="K101" s="85" t="e">
        <f>'Retail Pricing'!#REF!</f>
        <v>#REF!</v>
      </c>
      <c r="L101" s="305" t="e">
        <f>IF('Retail Pricing'!#REF!&gt;0,'Retail Pricing'!#REF!," ")</f>
        <v>#REF!</v>
      </c>
      <c r="M101" s="226" t="e">
        <f t="shared" si="146"/>
        <v>#REF!</v>
      </c>
      <c r="N101" s="219" t="e">
        <f>IF('Retail Pricing'!#REF!&gt;0,'Retail Pricing'!#REF!," ")</f>
        <v>#REF!</v>
      </c>
      <c r="O101" s="219" t="e">
        <f>IF('Retail Pricing'!#REF!&gt;0,'Retail Pricing'!#REF!," ")</f>
        <v>#REF!</v>
      </c>
      <c r="P101" s="219"/>
      <c r="Q101" s="219" t="e">
        <f>IF('Retail Pricing'!#REF!&gt;0,'Retail Pricing'!#REF!," ")</f>
        <v>#REF!</v>
      </c>
      <c r="R101" s="219" t="e">
        <f>IF('Retail Pricing'!#REF!&gt;0,'Retail Pricing'!#REF!," ")</f>
        <v>#REF!</v>
      </c>
      <c r="S101" s="219" t="e">
        <f>IF('Retail Pricing'!#REF!&gt;0,'Retail Pricing'!#REF!," ")</f>
        <v>#REF!</v>
      </c>
      <c r="T101" s="219">
        <v>0.15140999999999999</v>
      </c>
      <c r="U101" s="7" t="e">
        <f t="shared" si="150"/>
        <v>#REF!</v>
      </c>
      <c r="V101" s="7">
        <v>-1.0999999999999999E-2</v>
      </c>
      <c r="W101" s="491" t="s">
        <v>949</v>
      </c>
      <c r="X101" s="489" t="s">
        <v>949</v>
      </c>
      <c r="Y101" s="304" t="str">
        <f t="shared" si="132"/>
        <v xml:space="preserve"> </v>
      </c>
      <c r="Z101" s="428" t="s">
        <v>106</v>
      </c>
      <c r="AA101" s="492" t="s">
        <v>949</v>
      </c>
      <c r="AB101" s="493" t="s">
        <v>949</v>
      </c>
      <c r="AC101" s="489" t="s">
        <v>949</v>
      </c>
      <c r="AD101" s="14" t="str">
        <f t="shared" si="133"/>
        <v xml:space="preserve"> </v>
      </c>
      <c r="AE101" s="428" t="s">
        <v>106</v>
      </c>
      <c r="AF101" s="488" t="s">
        <v>949</v>
      </c>
      <c r="AG101" s="494" t="s">
        <v>949</v>
      </c>
      <c r="AH101" s="489" t="s">
        <v>949</v>
      </c>
      <c r="AI101" s="14" t="str">
        <f t="shared" si="134"/>
        <v xml:space="preserve"> </v>
      </c>
      <c r="AJ101" s="428" t="s">
        <v>106</v>
      </c>
      <c r="AK101" s="495" t="str">
        <f t="shared" ref="AK101:AK106" si="176">AG101</f>
        <v>Holder</v>
      </c>
      <c r="AL101" s="489"/>
      <c r="AM101" s="489" t="s">
        <v>949</v>
      </c>
      <c r="AN101" s="14" t="str">
        <f t="shared" si="135"/>
        <v xml:space="preserve"> </v>
      </c>
      <c r="AO101" s="428" t="s">
        <v>106</v>
      </c>
      <c r="AP101" s="490" t="s">
        <v>949</v>
      </c>
      <c r="AQ101" s="489" t="s">
        <v>949</v>
      </c>
      <c r="AR101" s="14" t="str">
        <f t="shared" si="136"/>
        <v xml:space="preserve"> </v>
      </c>
      <c r="AS101" s="428" t="s">
        <v>106</v>
      </c>
      <c r="AT101" s="496" t="s">
        <v>949</v>
      </c>
      <c r="AU101" s="497" t="s">
        <v>949</v>
      </c>
      <c r="AV101" s="288"/>
      <c r="AW101" s="498" t="s">
        <v>949</v>
      </c>
      <c r="AX101" s="499" t="s">
        <v>106</v>
      </c>
      <c r="AY101" s="499" t="s">
        <v>106</v>
      </c>
      <c r="AZ101" s="333"/>
      <c r="BA101" s="491" t="str">
        <f t="shared" si="151"/>
        <v>Holder</v>
      </c>
      <c r="BB101" s="492" t="str">
        <f t="shared" si="152"/>
        <v>Holder</v>
      </c>
      <c r="BC101" s="493" t="str">
        <f t="shared" si="153"/>
        <v>Holder</v>
      </c>
      <c r="BD101" s="488" t="str">
        <f t="shared" si="154"/>
        <v>Holder</v>
      </c>
      <c r="BE101" s="494" t="str">
        <f t="shared" si="155"/>
        <v>Holder</v>
      </c>
      <c r="BF101" s="495" t="str">
        <f t="shared" si="156"/>
        <v>Holder</v>
      </c>
      <c r="BG101" s="490" t="str">
        <f t="shared" si="157"/>
        <v>Holder</v>
      </c>
      <c r="BH101" s="496" t="str">
        <f t="shared" si="158"/>
        <v>Holder</v>
      </c>
      <c r="BI101" s="497" t="str">
        <f t="shared" si="159"/>
        <v>Holder</v>
      </c>
      <c r="BJ101" s="385" t="str">
        <f t="shared" si="160"/>
        <v>No</v>
      </c>
      <c r="BK101" s="385" t="str">
        <f t="shared" si="161"/>
        <v>No</v>
      </c>
      <c r="BL101" s="483" t="s">
        <v>1376</v>
      </c>
      <c r="BM101" s="482"/>
      <c r="BN101" s="482"/>
      <c r="BO101" s="482"/>
      <c r="BP101" s="482"/>
      <c r="BQ101" s="482"/>
      <c r="BR101" s="482"/>
      <c r="BS101" s="482"/>
      <c r="BT101" s="482"/>
      <c r="BU101" s="67"/>
      <c r="BV101" s="442" t="str">
        <f t="shared" si="162"/>
        <v xml:space="preserve"> </v>
      </c>
      <c r="BW101" s="244" t="str">
        <f t="shared" si="163"/>
        <v xml:space="preserve"> </v>
      </c>
      <c r="BX101" s="244" t="str">
        <f t="shared" si="164"/>
        <v xml:space="preserve"> </v>
      </c>
      <c r="BY101" s="244" t="str">
        <f t="shared" si="165"/>
        <v xml:space="preserve"> </v>
      </c>
      <c r="BZ101" s="244" t="str">
        <f t="shared" si="166"/>
        <v xml:space="preserve"> </v>
      </c>
      <c r="CA101" s="244" t="str">
        <f t="shared" si="167"/>
        <v xml:space="preserve"> </v>
      </c>
      <c r="CB101" s="244" t="str">
        <f t="shared" si="168"/>
        <v xml:space="preserve"> </v>
      </c>
      <c r="CC101" s="244" t="str">
        <f t="shared" si="169"/>
        <v xml:space="preserve"> </v>
      </c>
      <c r="CD101" s="244" t="str">
        <f t="shared" si="170"/>
        <v xml:space="preserve"> </v>
      </c>
      <c r="CE101" s="244" t="str">
        <f t="shared" si="171"/>
        <v xml:space="preserve"> </v>
      </c>
      <c r="CF101" s="244" t="str">
        <f t="shared" si="172"/>
        <v xml:space="preserve"> </v>
      </c>
      <c r="CG101" s="244" t="str">
        <f t="shared" si="175"/>
        <v xml:space="preserve"> </v>
      </c>
      <c r="CH101" s="244" t="str">
        <f t="shared" si="148"/>
        <v xml:space="preserve"> </v>
      </c>
      <c r="CI101" s="570"/>
      <c r="CJ101" s="578" t="str">
        <f t="shared" si="141"/>
        <v xml:space="preserve"> </v>
      </c>
      <c r="CK101" s="578" t="str">
        <f t="shared" si="142"/>
        <v xml:space="preserve"> </v>
      </c>
      <c r="CL101" s="578" t="str">
        <f t="shared" si="143"/>
        <v xml:space="preserve"> </v>
      </c>
      <c r="CM101" s="578" t="str">
        <f t="shared" si="144"/>
        <v xml:space="preserve"> </v>
      </c>
      <c r="CN101" s="578" t="str">
        <f t="shared" si="145"/>
        <v xml:space="preserve"> </v>
      </c>
      <c r="CO101" s="578" t="str">
        <f t="shared" si="138"/>
        <v xml:space="preserve"> </v>
      </c>
      <c r="CP101" s="578" t="str">
        <f t="shared" si="139"/>
        <v xml:space="preserve"> </v>
      </c>
      <c r="CQ101" s="578" t="str">
        <f t="shared" si="140"/>
        <v xml:space="preserve"> </v>
      </c>
      <c r="CR101" s="244"/>
      <c r="CS101" s="244"/>
      <c r="CT101" s="244"/>
      <c r="CU101" s="244"/>
      <c r="CV101" s="347"/>
      <c r="CW101" s="338" t="str">
        <f t="shared" si="174"/>
        <v xml:space="preserve"> </v>
      </c>
      <c r="CX101" s="347"/>
      <c r="CY101" s="338" t="str">
        <f t="shared" si="174"/>
        <v xml:space="preserve"> </v>
      </c>
      <c r="CZ101" s="347"/>
      <c r="DA101" s="338" t="str">
        <f t="shared" si="174"/>
        <v xml:space="preserve"> </v>
      </c>
      <c r="DB101" s="347"/>
      <c r="DC101" s="338" t="str">
        <f t="shared" si="174"/>
        <v xml:space="preserve"> </v>
      </c>
      <c r="DD101" s="347"/>
      <c r="DE101" s="338" t="str">
        <f t="shared" si="174"/>
        <v xml:space="preserve"> </v>
      </c>
    </row>
    <row r="102" spans="1:109" s="19" customFormat="1" x14ac:dyDescent="0.2">
      <c r="A102" s="328" t="s">
        <v>671</v>
      </c>
      <c r="B102" s="70" t="s">
        <v>1215</v>
      </c>
      <c r="C102" s="454"/>
      <c r="D102" s="405" t="s">
        <v>256</v>
      </c>
      <c r="E102" s="407">
        <v>300</v>
      </c>
      <c r="F102" s="356" t="s">
        <v>354</v>
      </c>
      <c r="G102" s="713" t="e">
        <f>+'Retail Pricing'!#REF!</f>
        <v>#REF!</v>
      </c>
      <c r="H102" s="84" t="s">
        <v>949</v>
      </c>
      <c r="I102" s="89" t="e">
        <f>IF('Retail Pricing'!#REF!&gt;0,'Retail Pricing'!#REF!," ")</f>
        <v>#REF!</v>
      </c>
      <c r="J102" s="85" t="e">
        <f>'Retail Pricing'!#REF!</f>
        <v>#REF!</v>
      </c>
      <c r="K102" s="85" t="e">
        <f>'Retail Pricing'!#REF!</f>
        <v>#REF!</v>
      </c>
      <c r="L102" s="305" t="e">
        <f>IF('Retail Pricing'!#REF!&gt;0,'Retail Pricing'!#REF!," ")</f>
        <v>#REF!</v>
      </c>
      <c r="M102" s="226" t="e">
        <f t="shared" si="146"/>
        <v>#REF!</v>
      </c>
      <c r="N102" s="219" t="e">
        <f>IF('Retail Pricing'!#REF!&gt;0,'Retail Pricing'!#REF!," ")</f>
        <v>#REF!</v>
      </c>
      <c r="O102" s="219" t="e">
        <f>IF('Retail Pricing'!#REF!&gt;0,'Retail Pricing'!#REF!," ")</f>
        <v>#REF!</v>
      </c>
      <c r="P102" s="219"/>
      <c r="Q102" s="219" t="e">
        <f>IF('Retail Pricing'!#REF!&gt;0,'Retail Pricing'!#REF!," ")</f>
        <v>#REF!</v>
      </c>
      <c r="R102" s="219" t="e">
        <f>IF('Retail Pricing'!#REF!&gt;0,'Retail Pricing'!#REF!," ")</f>
        <v>#REF!</v>
      </c>
      <c r="S102" s="219" t="e">
        <f>IF('Retail Pricing'!#REF!&gt;0,'Retail Pricing'!#REF!," ")</f>
        <v>#REF!</v>
      </c>
      <c r="T102" s="219">
        <v>0.15140999999999999</v>
      </c>
      <c r="U102" s="7" t="e">
        <f t="shared" si="150"/>
        <v>#REF!</v>
      </c>
      <c r="V102" s="7">
        <v>-1.0999999999999999E-2</v>
      </c>
      <c r="W102" s="491" t="s">
        <v>949</v>
      </c>
      <c r="X102" s="489" t="s">
        <v>949</v>
      </c>
      <c r="Y102" s="304" t="str">
        <f t="shared" si="132"/>
        <v xml:space="preserve"> </v>
      </c>
      <c r="Z102" s="428" t="s">
        <v>106</v>
      </c>
      <c r="AA102" s="492" t="s">
        <v>949</v>
      </c>
      <c r="AB102" s="493" t="e">
        <f>'Retail Pricing'!#REF!</f>
        <v>#REF!</v>
      </c>
      <c r="AC102" s="489">
        <v>1.2</v>
      </c>
      <c r="AD102" s="14" t="e">
        <f t="shared" si="133"/>
        <v>#REF!</v>
      </c>
      <c r="AE102" s="428">
        <v>0.85</v>
      </c>
      <c r="AF102" s="488">
        <v>1.25</v>
      </c>
      <c r="AG102" s="494" t="s">
        <v>949</v>
      </c>
      <c r="AH102" s="489" t="s">
        <v>949</v>
      </c>
      <c r="AI102" s="14" t="str">
        <f t="shared" si="134"/>
        <v xml:space="preserve"> </v>
      </c>
      <c r="AJ102" s="428" t="s">
        <v>106</v>
      </c>
      <c r="AK102" s="495" t="str">
        <f t="shared" si="176"/>
        <v>Holder</v>
      </c>
      <c r="AL102" s="489"/>
      <c r="AM102" s="489" t="s">
        <v>949</v>
      </c>
      <c r="AN102" s="14" t="str">
        <f t="shared" si="135"/>
        <v xml:space="preserve"> </v>
      </c>
      <c r="AO102" s="428" t="s">
        <v>106</v>
      </c>
      <c r="AP102" s="490" t="s">
        <v>949</v>
      </c>
      <c r="AQ102" s="489" t="s">
        <v>949</v>
      </c>
      <c r="AR102" s="14" t="str">
        <f t="shared" si="136"/>
        <v xml:space="preserve"> </v>
      </c>
      <c r="AS102" s="428" t="s">
        <v>106</v>
      </c>
      <c r="AT102" s="496" t="s">
        <v>949</v>
      </c>
      <c r="AU102" s="497" t="s">
        <v>949</v>
      </c>
      <c r="AV102" s="288"/>
      <c r="AW102" s="498" t="s">
        <v>949</v>
      </c>
      <c r="AX102" s="499" t="s">
        <v>106</v>
      </c>
      <c r="AY102" s="499" t="s">
        <v>106</v>
      </c>
      <c r="AZ102" s="333"/>
      <c r="BA102" s="491" t="str">
        <f t="shared" si="151"/>
        <v>Holder</v>
      </c>
      <c r="BB102" s="492" t="str">
        <f t="shared" si="152"/>
        <v>Holder</v>
      </c>
      <c r="BC102" s="493" t="e">
        <f t="shared" si="153"/>
        <v>#REF!</v>
      </c>
      <c r="BD102" s="488">
        <f t="shared" si="154"/>
        <v>1.25</v>
      </c>
      <c r="BE102" s="494" t="str">
        <f t="shared" si="155"/>
        <v>Holder</v>
      </c>
      <c r="BF102" s="495" t="str">
        <f t="shared" si="156"/>
        <v>Holder</v>
      </c>
      <c r="BG102" s="490" t="str">
        <f t="shared" si="157"/>
        <v>Holder</v>
      </c>
      <c r="BH102" s="496" t="str">
        <f t="shared" si="158"/>
        <v>Holder</v>
      </c>
      <c r="BI102" s="497" t="str">
        <f t="shared" si="159"/>
        <v>Holder</v>
      </c>
      <c r="BJ102" s="385" t="str">
        <f t="shared" si="160"/>
        <v>No</v>
      </c>
      <c r="BK102" s="385" t="e">
        <f t="shared" ref="BK102:BK108" si="177">IF(BC102*0.9&gt;BG102, " ", "No")</f>
        <v>#REF!</v>
      </c>
      <c r="BL102" s="483" t="s">
        <v>1376</v>
      </c>
      <c r="BM102" s="482"/>
      <c r="BN102" s="482"/>
      <c r="BO102" s="482"/>
      <c r="BP102" s="482"/>
      <c r="BQ102" s="482"/>
      <c r="BR102" s="482"/>
      <c r="BS102" s="482"/>
      <c r="BT102" s="482"/>
      <c r="BU102" s="67"/>
      <c r="BV102" s="442" t="str">
        <f t="shared" si="162"/>
        <v xml:space="preserve"> </v>
      </c>
      <c r="BW102" s="244" t="str">
        <f t="shared" si="163"/>
        <v xml:space="preserve"> </v>
      </c>
      <c r="BX102" s="244" t="str">
        <f t="shared" si="164"/>
        <v xml:space="preserve"> </v>
      </c>
      <c r="BY102" s="244" t="str">
        <f t="shared" si="165"/>
        <v xml:space="preserve"> </v>
      </c>
      <c r="BZ102" s="244" t="str">
        <f t="shared" si="166"/>
        <v xml:space="preserve"> </v>
      </c>
      <c r="CA102" s="244" t="str">
        <f t="shared" si="167"/>
        <v xml:space="preserve"> </v>
      </c>
      <c r="CB102" s="244" t="str">
        <f t="shared" si="168"/>
        <v xml:space="preserve"> </v>
      </c>
      <c r="CC102" s="244" t="str">
        <f t="shared" si="169"/>
        <v xml:space="preserve"> </v>
      </c>
      <c r="CD102" s="244" t="str">
        <f t="shared" si="170"/>
        <v xml:space="preserve"> </v>
      </c>
      <c r="CE102" s="244" t="str">
        <f t="shared" si="171"/>
        <v xml:space="preserve"> </v>
      </c>
      <c r="CF102" s="244" t="str">
        <f t="shared" si="172"/>
        <v xml:space="preserve"> </v>
      </c>
      <c r="CG102" s="244" t="str">
        <f t="shared" si="175"/>
        <v xml:space="preserve"> </v>
      </c>
      <c r="CH102" s="244" t="str">
        <f t="shared" si="148"/>
        <v xml:space="preserve"> </v>
      </c>
      <c r="CI102" s="570"/>
      <c r="CJ102" s="578" t="str">
        <f t="shared" si="141"/>
        <v xml:space="preserve"> </v>
      </c>
      <c r="CK102" s="578" t="str">
        <f t="shared" si="142"/>
        <v xml:space="preserve"> </v>
      </c>
      <c r="CL102" s="578" t="str">
        <f t="shared" si="143"/>
        <v xml:space="preserve"> </v>
      </c>
      <c r="CM102" s="578" t="str">
        <f t="shared" si="144"/>
        <v xml:space="preserve"> </v>
      </c>
      <c r="CN102" s="578" t="str">
        <f t="shared" si="145"/>
        <v xml:space="preserve"> </v>
      </c>
      <c r="CO102" s="578" t="str">
        <f t="shared" si="138"/>
        <v xml:space="preserve"> </v>
      </c>
      <c r="CP102" s="578" t="str">
        <f t="shared" si="139"/>
        <v xml:space="preserve"> </v>
      </c>
      <c r="CQ102" s="578" t="str">
        <f t="shared" si="140"/>
        <v xml:space="preserve"> </v>
      </c>
      <c r="CR102" s="244"/>
      <c r="CS102" s="244"/>
      <c r="CT102" s="244"/>
      <c r="CU102" s="244"/>
      <c r="CV102" s="347"/>
      <c r="CW102" s="338" t="str">
        <f t="shared" si="174"/>
        <v xml:space="preserve"> </v>
      </c>
      <c r="CX102" s="347"/>
      <c r="CY102" s="338" t="str">
        <f t="shared" si="174"/>
        <v xml:space="preserve"> </v>
      </c>
      <c r="CZ102" s="347"/>
      <c r="DA102" s="338" t="str">
        <f t="shared" si="174"/>
        <v xml:space="preserve"> </v>
      </c>
      <c r="DB102" s="347"/>
      <c r="DC102" s="338" t="str">
        <f t="shared" si="174"/>
        <v xml:space="preserve"> </v>
      </c>
      <c r="DD102" s="347"/>
      <c r="DE102" s="338" t="str">
        <f t="shared" si="174"/>
        <v xml:space="preserve"> </v>
      </c>
    </row>
    <row r="103" spans="1:109" s="19" customFormat="1" x14ac:dyDescent="0.2">
      <c r="A103" s="328" t="s">
        <v>671</v>
      </c>
      <c r="B103" s="53" t="s">
        <v>1342</v>
      </c>
      <c r="C103" s="454"/>
      <c r="D103" s="217" t="s">
        <v>256</v>
      </c>
      <c r="E103" s="326">
        <v>300</v>
      </c>
      <c r="F103" s="401" t="s">
        <v>355</v>
      </c>
      <c r="G103" s="713" t="e">
        <f>+'Retail Pricing'!#REF!</f>
        <v>#REF!</v>
      </c>
      <c r="H103" s="84" t="s">
        <v>949</v>
      </c>
      <c r="I103" s="89" t="e">
        <f>IF('Retail Pricing'!#REF!&gt;0,'Retail Pricing'!#REF!," ")</f>
        <v>#REF!</v>
      </c>
      <c r="J103" s="85" t="e">
        <f>'Retail Pricing'!#REF!</f>
        <v>#REF!</v>
      </c>
      <c r="K103" s="85" t="e">
        <f>'Retail Pricing'!#REF!</f>
        <v>#REF!</v>
      </c>
      <c r="L103" s="305" t="e">
        <f>IF('Retail Pricing'!#REF!&gt;0,'Retail Pricing'!#REF!," ")</f>
        <v>#REF!</v>
      </c>
      <c r="M103" s="226" t="e">
        <f t="shared" si="146"/>
        <v>#REF!</v>
      </c>
      <c r="N103" s="219" t="e">
        <f>IF('Retail Pricing'!#REF!&gt;0,'Retail Pricing'!#REF!," ")</f>
        <v>#REF!</v>
      </c>
      <c r="O103" s="219" t="e">
        <f>IF('Retail Pricing'!#REF!&gt;0,'Retail Pricing'!#REF!," ")</f>
        <v>#REF!</v>
      </c>
      <c r="P103" s="219"/>
      <c r="Q103" s="219" t="e">
        <f>IF('Retail Pricing'!#REF!&gt;0,'Retail Pricing'!#REF!," ")</f>
        <v>#REF!</v>
      </c>
      <c r="R103" s="219" t="e">
        <f>IF('Retail Pricing'!#REF!&gt;0,'Retail Pricing'!#REF!," ")</f>
        <v>#REF!</v>
      </c>
      <c r="S103" s="219" t="e">
        <f>IF('Retail Pricing'!#REF!&gt;0,'Retail Pricing'!#REF!," ")</f>
        <v>#REF!</v>
      </c>
      <c r="T103" s="219">
        <v>0.15140999999999999</v>
      </c>
      <c r="U103" s="7" t="e">
        <f t="shared" si="150"/>
        <v>#REF!</v>
      </c>
      <c r="V103" s="7">
        <v>-1.0999999999999999E-2</v>
      </c>
      <c r="W103" s="491" t="s">
        <v>949</v>
      </c>
      <c r="X103" s="489" t="s">
        <v>949</v>
      </c>
      <c r="Y103" s="304" t="str">
        <f t="shared" si="132"/>
        <v xml:space="preserve"> </v>
      </c>
      <c r="Z103" s="428" t="s">
        <v>106</v>
      </c>
      <c r="AA103" s="492" t="s">
        <v>949</v>
      </c>
      <c r="AB103" s="493" t="s">
        <v>949</v>
      </c>
      <c r="AC103" s="489" t="s">
        <v>949</v>
      </c>
      <c r="AD103" s="14" t="str">
        <f t="shared" si="133"/>
        <v xml:space="preserve"> </v>
      </c>
      <c r="AE103" s="428" t="s">
        <v>106</v>
      </c>
      <c r="AF103" s="488" t="s">
        <v>949</v>
      </c>
      <c r="AG103" s="494" t="s">
        <v>949</v>
      </c>
      <c r="AH103" s="489" t="s">
        <v>949</v>
      </c>
      <c r="AI103" s="14" t="str">
        <f t="shared" si="134"/>
        <v xml:space="preserve"> </v>
      </c>
      <c r="AJ103" s="428" t="s">
        <v>106</v>
      </c>
      <c r="AK103" s="495" t="str">
        <f t="shared" si="176"/>
        <v>Holder</v>
      </c>
      <c r="AL103" s="489"/>
      <c r="AM103" s="489" t="s">
        <v>949</v>
      </c>
      <c r="AN103" s="14" t="str">
        <f t="shared" si="135"/>
        <v xml:space="preserve"> </v>
      </c>
      <c r="AO103" s="428" t="s">
        <v>106</v>
      </c>
      <c r="AP103" s="490" t="s">
        <v>949</v>
      </c>
      <c r="AQ103" s="489" t="s">
        <v>949</v>
      </c>
      <c r="AR103" s="14" t="str">
        <f t="shared" si="136"/>
        <v xml:space="preserve"> </v>
      </c>
      <c r="AS103" s="428" t="s">
        <v>106</v>
      </c>
      <c r="AT103" s="496" t="s">
        <v>949</v>
      </c>
      <c r="AU103" s="497" t="s">
        <v>949</v>
      </c>
      <c r="AV103" s="288"/>
      <c r="AW103" s="498" t="s">
        <v>949</v>
      </c>
      <c r="AX103" s="499" t="s">
        <v>106</v>
      </c>
      <c r="AY103" s="499" t="s">
        <v>106</v>
      </c>
      <c r="AZ103" s="333"/>
      <c r="BA103" s="491" t="str">
        <f t="shared" si="151"/>
        <v>Holder</v>
      </c>
      <c r="BB103" s="492" t="str">
        <f t="shared" si="152"/>
        <v>Holder</v>
      </c>
      <c r="BC103" s="493" t="str">
        <f t="shared" si="153"/>
        <v>Holder</v>
      </c>
      <c r="BD103" s="488" t="str">
        <f t="shared" si="154"/>
        <v>Holder</v>
      </c>
      <c r="BE103" s="494" t="str">
        <f t="shared" si="155"/>
        <v>Holder</v>
      </c>
      <c r="BF103" s="495" t="str">
        <f t="shared" si="156"/>
        <v>Holder</v>
      </c>
      <c r="BG103" s="490" t="str">
        <f t="shared" si="157"/>
        <v>Holder</v>
      </c>
      <c r="BH103" s="496" t="str">
        <f t="shared" si="158"/>
        <v>Holder</v>
      </c>
      <c r="BI103" s="497" t="str">
        <f t="shared" si="159"/>
        <v>Holder</v>
      </c>
      <c r="BJ103" s="385" t="str">
        <f t="shared" si="160"/>
        <v>No</v>
      </c>
      <c r="BK103" s="385" t="str">
        <f t="shared" si="177"/>
        <v>No</v>
      </c>
      <c r="BL103" s="483" t="s">
        <v>1376</v>
      </c>
      <c r="BM103" s="482"/>
      <c r="BN103" s="482"/>
      <c r="BO103" s="482"/>
      <c r="BP103" s="482"/>
      <c r="BQ103" s="482"/>
      <c r="BR103" s="482"/>
      <c r="BS103" s="482"/>
      <c r="BT103" s="482"/>
      <c r="BU103" s="67"/>
      <c r="BV103" s="442" t="str">
        <f t="shared" si="162"/>
        <v xml:space="preserve"> </v>
      </c>
      <c r="BW103" s="244" t="str">
        <f t="shared" si="163"/>
        <v xml:space="preserve"> </v>
      </c>
      <c r="BX103" s="244" t="str">
        <f t="shared" si="164"/>
        <v xml:space="preserve"> </v>
      </c>
      <c r="BY103" s="244" t="str">
        <f t="shared" si="165"/>
        <v xml:space="preserve"> </v>
      </c>
      <c r="BZ103" s="244" t="str">
        <f t="shared" si="166"/>
        <v xml:space="preserve"> </v>
      </c>
      <c r="CA103" s="244" t="str">
        <f t="shared" si="167"/>
        <v xml:space="preserve"> </v>
      </c>
      <c r="CB103" s="244" t="str">
        <f t="shared" si="168"/>
        <v xml:space="preserve"> </v>
      </c>
      <c r="CC103" s="244" t="str">
        <f t="shared" si="169"/>
        <v xml:space="preserve"> </v>
      </c>
      <c r="CD103" s="244" t="str">
        <f t="shared" si="170"/>
        <v xml:space="preserve"> </v>
      </c>
      <c r="CE103" s="244" t="str">
        <f t="shared" si="171"/>
        <v xml:space="preserve"> </v>
      </c>
      <c r="CF103" s="244" t="str">
        <f t="shared" si="172"/>
        <v xml:space="preserve"> </v>
      </c>
      <c r="CG103" s="244" t="str">
        <f>IF($BV103&gt;0,($BV103-AW103)/$BV103*100," ")</f>
        <v xml:space="preserve"> </v>
      </c>
      <c r="CH103" s="244" t="str">
        <f>IF($W103&gt;0,100," ")</f>
        <v xml:space="preserve"> </v>
      </c>
      <c r="CI103" s="570"/>
      <c r="CJ103" s="578" t="str">
        <f t="shared" si="141"/>
        <v xml:space="preserve"> </v>
      </c>
      <c r="CK103" s="578" t="str">
        <f t="shared" si="142"/>
        <v xml:space="preserve"> </v>
      </c>
      <c r="CL103" s="578" t="str">
        <f t="shared" si="143"/>
        <v xml:space="preserve"> </v>
      </c>
      <c r="CM103" s="578" t="str">
        <f t="shared" si="144"/>
        <v xml:space="preserve"> </v>
      </c>
      <c r="CN103" s="578" t="str">
        <f t="shared" si="145"/>
        <v xml:space="preserve"> </v>
      </c>
      <c r="CO103" s="578" t="str">
        <f t="shared" si="138"/>
        <v xml:space="preserve"> </v>
      </c>
      <c r="CP103" s="578" t="str">
        <f t="shared" si="139"/>
        <v xml:space="preserve"> </v>
      </c>
      <c r="CQ103" s="578" t="str">
        <f t="shared" si="140"/>
        <v xml:space="preserve"> </v>
      </c>
      <c r="CR103" s="244"/>
      <c r="CS103" s="244"/>
      <c r="CT103" s="244"/>
      <c r="CU103" s="244"/>
      <c r="CV103" s="347"/>
      <c r="CW103" s="338" t="str">
        <f t="shared" si="174"/>
        <v xml:space="preserve"> </v>
      </c>
      <c r="CX103" s="347"/>
      <c r="CY103" s="338" t="str">
        <f t="shared" si="174"/>
        <v xml:space="preserve"> </v>
      </c>
      <c r="CZ103" s="347"/>
      <c r="DA103" s="338" t="str">
        <f t="shared" si="174"/>
        <v xml:space="preserve"> </v>
      </c>
      <c r="DB103" s="347"/>
      <c r="DC103" s="338" t="str">
        <f t="shared" si="174"/>
        <v xml:space="preserve"> </v>
      </c>
      <c r="DD103" s="347"/>
      <c r="DE103" s="338" t="str">
        <f t="shared" si="174"/>
        <v xml:space="preserve"> </v>
      </c>
    </row>
    <row r="104" spans="1:109" s="19" customFormat="1" x14ac:dyDescent="0.2">
      <c r="A104" s="328" t="s">
        <v>671</v>
      </c>
      <c r="B104" s="53" t="s">
        <v>1216</v>
      </c>
      <c r="C104" s="454"/>
      <c r="D104" s="405" t="s">
        <v>130</v>
      </c>
      <c r="E104" s="407">
        <v>300</v>
      </c>
      <c r="F104" s="356" t="s">
        <v>356</v>
      </c>
      <c r="G104" s="713" t="e">
        <f>+'Retail Pricing'!#REF!</f>
        <v>#REF!</v>
      </c>
      <c r="H104" s="84" t="s">
        <v>949</v>
      </c>
      <c r="I104" s="89" t="e">
        <f>IF('Retail Pricing'!#REF!&gt;0,'Retail Pricing'!#REF!," ")</f>
        <v>#REF!</v>
      </c>
      <c r="J104" s="85" t="e">
        <f>'Retail Pricing'!#REF!</f>
        <v>#REF!</v>
      </c>
      <c r="K104" s="85" t="e">
        <f>'Retail Pricing'!#REF!</f>
        <v>#REF!</v>
      </c>
      <c r="L104" s="305" t="e">
        <f>IF('Retail Pricing'!#REF!&gt;0,'Retail Pricing'!#REF!," ")</f>
        <v>#REF!</v>
      </c>
      <c r="M104" s="226" t="e">
        <f t="shared" si="146"/>
        <v>#REF!</v>
      </c>
      <c r="N104" s="219" t="e">
        <f>IF('Retail Pricing'!#REF!&gt;0,'Retail Pricing'!#REF!," ")</f>
        <v>#REF!</v>
      </c>
      <c r="O104" s="219" t="e">
        <f>IF('Retail Pricing'!#REF!&gt;0,'Retail Pricing'!#REF!," ")</f>
        <v>#REF!</v>
      </c>
      <c r="P104" s="219"/>
      <c r="Q104" s="219" t="e">
        <f>IF('Retail Pricing'!#REF!&gt;0,'Retail Pricing'!#REF!," ")</f>
        <v>#REF!</v>
      </c>
      <c r="R104" s="219" t="e">
        <f>IF('Retail Pricing'!#REF!&gt;0,'Retail Pricing'!#REF!," ")</f>
        <v>#REF!</v>
      </c>
      <c r="S104" s="219" t="e">
        <f>IF('Retail Pricing'!#REF!&gt;0,'Retail Pricing'!#REF!," ")</f>
        <v>#REF!</v>
      </c>
      <c r="T104" s="219">
        <v>0.35360000000000003</v>
      </c>
      <c r="U104" s="7" t="e">
        <f t="shared" si="150"/>
        <v>#REF!</v>
      </c>
      <c r="V104" s="7">
        <v>-1.0999999999999999E-2</v>
      </c>
      <c r="W104" s="491" t="s">
        <v>949</v>
      </c>
      <c r="X104" s="489" t="s">
        <v>949</v>
      </c>
      <c r="Y104" s="304" t="str">
        <f t="shared" si="132"/>
        <v xml:space="preserve"> </v>
      </c>
      <c r="Z104" s="428" t="s">
        <v>106</v>
      </c>
      <c r="AA104" s="492" t="s">
        <v>949</v>
      </c>
      <c r="AB104" s="493" t="s">
        <v>949</v>
      </c>
      <c r="AC104" s="489" t="s">
        <v>949</v>
      </c>
      <c r="AD104" s="14" t="str">
        <f t="shared" si="133"/>
        <v xml:space="preserve"> </v>
      </c>
      <c r="AE104" s="428" t="s">
        <v>106</v>
      </c>
      <c r="AF104" s="488" t="s">
        <v>949</v>
      </c>
      <c r="AG104" s="494" t="s">
        <v>949</v>
      </c>
      <c r="AH104" s="489" t="s">
        <v>949</v>
      </c>
      <c r="AI104" s="14" t="str">
        <f t="shared" si="134"/>
        <v xml:space="preserve"> </v>
      </c>
      <c r="AJ104" s="428" t="s">
        <v>106</v>
      </c>
      <c r="AK104" s="495" t="str">
        <f t="shared" si="176"/>
        <v>Holder</v>
      </c>
      <c r="AL104" s="489"/>
      <c r="AM104" s="489" t="s">
        <v>949</v>
      </c>
      <c r="AN104" s="14" t="str">
        <f t="shared" si="135"/>
        <v xml:space="preserve"> </v>
      </c>
      <c r="AO104" s="428" t="s">
        <v>106</v>
      </c>
      <c r="AP104" s="490" t="s">
        <v>949</v>
      </c>
      <c r="AQ104" s="489" t="s">
        <v>949</v>
      </c>
      <c r="AR104" s="14" t="str">
        <f t="shared" si="136"/>
        <v xml:space="preserve"> </v>
      </c>
      <c r="AS104" s="428" t="s">
        <v>106</v>
      </c>
      <c r="AT104" s="496" t="s">
        <v>949</v>
      </c>
      <c r="AU104" s="497" t="s">
        <v>949</v>
      </c>
      <c r="AV104" s="288"/>
      <c r="AW104" s="498" t="s">
        <v>949</v>
      </c>
      <c r="AX104" s="499" t="s">
        <v>106</v>
      </c>
      <c r="AY104" s="499" t="s">
        <v>106</v>
      </c>
      <c r="AZ104" s="333"/>
      <c r="BA104" s="491" t="str">
        <f t="shared" si="151"/>
        <v>Holder</v>
      </c>
      <c r="BB104" s="492" t="str">
        <f t="shared" si="152"/>
        <v>Holder</v>
      </c>
      <c r="BC104" s="493" t="str">
        <f t="shared" si="153"/>
        <v>Holder</v>
      </c>
      <c r="BD104" s="488" t="str">
        <f t="shared" si="154"/>
        <v>Holder</v>
      </c>
      <c r="BE104" s="494" t="str">
        <f t="shared" si="155"/>
        <v>Holder</v>
      </c>
      <c r="BF104" s="495" t="str">
        <f t="shared" si="156"/>
        <v>Holder</v>
      </c>
      <c r="BG104" s="490" t="str">
        <f t="shared" si="157"/>
        <v>Holder</v>
      </c>
      <c r="BH104" s="496" t="str">
        <f t="shared" si="158"/>
        <v>Holder</v>
      </c>
      <c r="BI104" s="497" t="str">
        <f t="shared" si="159"/>
        <v>Holder</v>
      </c>
      <c r="BJ104" s="385" t="str">
        <f t="shared" si="160"/>
        <v>No</v>
      </c>
      <c r="BK104" s="385" t="str">
        <f t="shared" si="177"/>
        <v>No</v>
      </c>
      <c r="BL104" s="483" t="s">
        <v>1376</v>
      </c>
      <c r="BM104" s="482"/>
      <c r="BN104" s="482"/>
      <c r="BO104" s="482"/>
      <c r="BP104" s="482"/>
      <c r="BQ104" s="482"/>
      <c r="BR104" s="482"/>
      <c r="BS104" s="482"/>
      <c r="BT104" s="482"/>
      <c r="BU104" s="67"/>
      <c r="BV104" s="442" t="str">
        <f t="shared" si="162"/>
        <v xml:space="preserve"> </v>
      </c>
      <c r="BW104" s="244" t="str">
        <f t="shared" si="163"/>
        <v xml:space="preserve"> </v>
      </c>
      <c r="BX104" s="244" t="str">
        <f t="shared" si="164"/>
        <v xml:space="preserve"> </v>
      </c>
      <c r="BY104" s="244" t="str">
        <f t="shared" si="165"/>
        <v xml:space="preserve"> </v>
      </c>
      <c r="BZ104" s="244" t="str">
        <f t="shared" si="166"/>
        <v xml:space="preserve"> </v>
      </c>
      <c r="CA104" s="244" t="str">
        <f t="shared" si="167"/>
        <v xml:space="preserve"> </v>
      </c>
      <c r="CB104" s="244" t="str">
        <f t="shared" si="168"/>
        <v xml:space="preserve"> </v>
      </c>
      <c r="CC104" s="244" t="str">
        <f t="shared" si="169"/>
        <v xml:space="preserve"> </v>
      </c>
      <c r="CD104" s="244" t="str">
        <f t="shared" si="170"/>
        <v xml:space="preserve"> </v>
      </c>
      <c r="CE104" s="244" t="str">
        <f t="shared" si="171"/>
        <v xml:space="preserve"> </v>
      </c>
      <c r="CF104" s="244" t="str">
        <f t="shared" si="172"/>
        <v xml:space="preserve"> </v>
      </c>
      <c r="CG104" s="244" t="str">
        <f t="shared" si="175"/>
        <v xml:space="preserve"> </v>
      </c>
      <c r="CH104" s="244" t="str">
        <f t="shared" si="148"/>
        <v xml:space="preserve"> </v>
      </c>
      <c r="CI104" s="570"/>
      <c r="CJ104" s="578" t="str">
        <f t="shared" si="141"/>
        <v xml:space="preserve"> </v>
      </c>
      <c r="CK104" s="578" t="str">
        <f t="shared" si="142"/>
        <v xml:space="preserve"> </v>
      </c>
      <c r="CL104" s="578" t="str">
        <f t="shared" si="143"/>
        <v xml:space="preserve"> </v>
      </c>
      <c r="CM104" s="578" t="str">
        <f t="shared" si="144"/>
        <v xml:space="preserve"> </v>
      </c>
      <c r="CN104" s="578" t="str">
        <f t="shared" si="145"/>
        <v xml:space="preserve"> </v>
      </c>
      <c r="CO104" s="578" t="str">
        <f t="shared" si="138"/>
        <v xml:space="preserve"> </v>
      </c>
      <c r="CP104" s="578" t="str">
        <f t="shared" si="139"/>
        <v xml:space="preserve"> </v>
      </c>
      <c r="CQ104" s="578" t="str">
        <f t="shared" si="140"/>
        <v xml:space="preserve"> </v>
      </c>
      <c r="CR104" s="244"/>
      <c r="CS104" s="244"/>
      <c r="CT104" s="244"/>
      <c r="CU104" s="244"/>
      <c r="CV104" s="347"/>
      <c r="CW104" s="338" t="str">
        <f t="shared" si="174"/>
        <v xml:space="preserve"> </v>
      </c>
      <c r="CX104" s="347"/>
      <c r="CY104" s="338" t="str">
        <f t="shared" si="174"/>
        <v xml:space="preserve"> </v>
      </c>
      <c r="CZ104" s="347"/>
      <c r="DA104" s="338" t="str">
        <f t="shared" si="174"/>
        <v xml:space="preserve"> </v>
      </c>
      <c r="DB104" s="347"/>
      <c r="DC104" s="338" t="str">
        <f t="shared" si="174"/>
        <v xml:space="preserve"> </v>
      </c>
      <c r="DD104" s="347"/>
      <c r="DE104" s="338" t="str">
        <f t="shared" si="174"/>
        <v xml:space="preserve"> </v>
      </c>
    </row>
    <row r="105" spans="1:109" s="19" customFormat="1" x14ac:dyDescent="0.2">
      <c r="A105" s="328" t="s">
        <v>671</v>
      </c>
      <c r="B105" s="53" t="s">
        <v>1340</v>
      </c>
      <c r="C105" s="454"/>
      <c r="D105" s="405" t="s">
        <v>130</v>
      </c>
      <c r="E105" s="407">
        <v>300</v>
      </c>
      <c r="F105" s="356" t="s">
        <v>357</v>
      </c>
      <c r="G105" s="713" t="e">
        <f>+'Retail Pricing'!#REF!</f>
        <v>#REF!</v>
      </c>
      <c r="H105" s="84" t="s">
        <v>949</v>
      </c>
      <c r="I105" s="89" t="e">
        <f>IF('Retail Pricing'!#REF!&gt;0,'Retail Pricing'!#REF!," ")</f>
        <v>#REF!</v>
      </c>
      <c r="J105" s="85" t="e">
        <f>'Retail Pricing'!#REF!</f>
        <v>#REF!</v>
      </c>
      <c r="K105" s="85" t="e">
        <f>'Retail Pricing'!#REF!</f>
        <v>#REF!</v>
      </c>
      <c r="L105" s="305" t="e">
        <f>IF('Retail Pricing'!#REF!&gt;0,'Retail Pricing'!#REF!," ")</f>
        <v>#REF!</v>
      </c>
      <c r="M105" s="226" t="e">
        <f t="shared" si="146"/>
        <v>#REF!</v>
      </c>
      <c r="N105" s="219" t="e">
        <f>IF('Retail Pricing'!#REF!&gt;0,'Retail Pricing'!#REF!," ")</f>
        <v>#REF!</v>
      </c>
      <c r="O105" s="219" t="e">
        <f>IF('Retail Pricing'!#REF!&gt;0,'Retail Pricing'!#REF!," ")</f>
        <v>#REF!</v>
      </c>
      <c r="P105" s="219"/>
      <c r="Q105" s="219" t="e">
        <f>IF('Retail Pricing'!#REF!&gt;0,'Retail Pricing'!#REF!," ")</f>
        <v>#REF!</v>
      </c>
      <c r="R105" s="219" t="e">
        <f>IF('Retail Pricing'!#REF!&gt;0,'Retail Pricing'!#REF!," ")</f>
        <v>#REF!</v>
      </c>
      <c r="S105" s="219" t="e">
        <f>IF('Retail Pricing'!#REF!&gt;0,'Retail Pricing'!#REF!," ")</f>
        <v>#REF!</v>
      </c>
      <c r="T105" s="219">
        <v>0.35360000000000003</v>
      </c>
      <c r="U105" s="7" t="e">
        <f t="shared" si="150"/>
        <v>#REF!</v>
      </c>
      <c r="V105" s="7">
        <v>-1.0999999999999999E-2</v>
      </c>
      <c r="W105" s="491" t="s">
        <v>949</v>
      </c>
      <c r="X105" s="489" t="s">
        <v>949</v>
      </c>
      <c r="Y105" s="304" t="str">
        <f t="shared" si="132"/>
        <v xml:space="preserve"> </v>
      </c>
      <c r="Z105" s="428" t="s">
        <v>106</v>
      </c>
      <c r="AA105" s="492" t="s">
        <v>949</v>
      </c>
      <c r="AB105" s="493" t="s">
        <v>949</v>
      </c>
      <c r="AC105" s="489" t="s">
        <v>949</v>
      </c>
      <c r="AD105" s="14" t="str">
        <f t="shared" si="133"/>
        <v xml:space="preserve"> </v>
      </c>
      <c r="AE105" s="428" t="s">
        <v>106</v>
      </c>
      <c r="AF105" s="488" t="s">
        <v>949</v>
      </c>
      <c r="AG105" s="494" t="s">
        <v>949</v>
      </c>
      <c r="AH105" s="489" t="s">
        <v>949</v>
      </c>
      <c r="AI105" s="14" t="str">
        <f t="shared" si="134"/>
        <v xml:space="preserve"> </v>
      </c>
      <c r="AJ105" s="428" t="s">
        <v>106</v>
      </c>
      <c r="AK105" s="495" t="str">
        <f t="shared" si="176"/>
        <v>Holder</v>
      </c>
      <c r="AL105" s="489"/>
      <c r="AM105" s="489" t="s">
        <v>949</v>
      </c>
      <c r="AN105" s="14" t="str">
        <f t="shared" si="135"/>
        <v xml:space="preserve"> </v>
      </c>
      <c r="AO105" s="428" t="s">
        <v>106</v>
      </c>
      <c r="AP105" s="490" t="s">
        <v>949</v>
      </c>
      <c r="AQ105" s="489" t="s">
        <v>949</v>
      </c>
      <c r="AR105" s="14" t="str">
        <f t="shared" si="136"/>
        <v xml:space="preserve"> </v>
      </c>
      <c r="AS105" s="428" t="s">
        <v>106</v>
      </c>
      <c r="AT105" s="496" t="s">
        <v>949</v>
      </c>
      <c r="AU105" s="497" t="s">
        <v>949</v>
      </c>
      <c r="AV105" s="288"/>
      <c r="AW105" s="498" t="s">
        <v>949</v>
      </c>
      <c r="AX105" s="499" t="s">
        <v>106</v>
      </c>
      <c r="AY105" s="499" t="s">
        <v>106</v>
      </c>
      <c r="AZ105" s="333"/>
      <c r="BA105" s="491" t="str">
        <f t="shared" si="151"/>
        <v>Holder</v>
      </c>
      <c r="BB105" s="492" t="str">
        <f t="shared" si="152"/>
        <v>Holder</v>
      </c>
      <c r="BC105" s="493" t="str">
        <f t="shared" si="153"/>
        <v>Holder</v>
      </c>
      <c r="BD105" s="488" t="str">
        <f t="shared" si="154"/>
        <v>Holder</v>
      </c>
      <c r="BE105" s="494" t="str">
        <f t="shared" si="155"/>
        <v>Holder</v>
      </c>
      <c r="BF105" s="495" t="str">
        <f t="shared" si="156"/>
        <v>Holder</v>
      </c>
      <c r="BG105" s="490" t="str">
        <f t="shared" si="157"/>
        <v>Holder</v>
      </c>
      <c r="BH105" s="496" t="str">
        <f t="shared" si="158"/>
        <v>Holder</v>
      </c>
      <c r="BI105" s="497" t="str">
        <f t="shared" si="159"/>
        <v>Holder</v>
      </c>
      <c r="BJ105" s="385" t="str">
        <f t="shared" si="160"/>
        <v>No</v>
      </c>
      <c r="BK105" s="385" t="str">
        <f t="shared" si="177"/>
        <v>No</v>
      </c>
      <c r="BL105" s="483" t="s">
        <v>1376</v>
      </c>
      <c r="BM105" s="482"/>
      <c r="BN105" s="482"/>
      <c r="BO105" s="482"/>
      <c r="BP105" s="482"/>
      <c r="BQ105" s="482"/>
      <c r="BR105" s="482"/>
      <c r="BS105" s="482"/>
      <c r="BT105" s="482"/>
      <c r="BU105" s="67"/>
      <c r="BV105" s="442" t="str">
        <f t="shared" si="162"/>
        <v xml:space="preserve"> </v>
      </c>
      <c r="BW105" s="244" t="str">
        <f t="shared" si="163"/>
        <v xml:space="preserve"> </v>
      </c>
      <c r="BX105" s="244" t="str">
        <f t="shared" si="164"/>
        <v xml:space="preserve"> </v>
      </c>
      <c r="BY105" s="244" t="str">
        <f t="shared" si="165"/>
        <v xml:space="preserve"> </v>
      </c>
      <c r="BZ105" s="244" t="str">
        <f t="shared" si="166"/>
        <v xml:space="preserve"> </v>
      </c>
      <c r="CA105" s="244" t="str">
        <f t="shared" si="167"/>
        <v xml:space="preserve"> </v>
      </c>
      <c r="CB105" s="244" t="str">
        <f t="shared" si="168"/>
        <v xml:space="preserve"> </v>
      </c>
      <c r="CC105" s="244" t="str">
        <f t="shared" si="169"/>
        <v xml:space="preserve"> </v>
      </c>
      <c r="CD105" s="244" t="str">
        <f t="shared" si="170"/>
        <v xml:space="preserve"> </v>
      </c>
      <c r="CE105" s="244" t="str">
        <f t="shared" si="171"/>
        <v xml:space="preserve"> </v>
      </c>
      <c r="CF105" s="244" t="str">
        <f t="shared" si="172"/>
        <v xml:space="preserve"> </v>
      </c>
      <c r="CG105" s="244" t="str">
        <f t="shared" si="175"/>
        <v xml:space="preserve"> </v>
      </c>
      <c r="CH105" s="244" t="str">
        <f t="shared" si="148"/>
        <v xml:space="preserve"> </v>
      </c>
      <c r="CI105" s="570"/>
      <c r="CJ105" s="578" t="str">
        <f t="shared" si="141"/>
        <v xml:space="preserve"> </v>
      </c>
      <c r="CK105" s="578" t="str">
        <f t="shared" si="142"/>
        <v xml:space="preserve"> </v>
      </c>
      <c r="CL105" s="578" t="str">
        <f t="shared" si="143"/>
        <v xml:space="preserve"> </v>
      </c>
      <c r="CM105" s="578" t="str">
        <f t="shared" si="144"/>
        <v xml:space="preserve"> </v>
      </c>
      <c r="CN105" s="578" t="str">
        <f t="shared" si="145"/>
        <v xml:space="preserve"> </v>
      </c>
      <c r="CO105" s="578" t="str">
        <f t="shared" si="138"/>
        <v xml:space="preserve"> </v>
      </c>
      <c r="CP105" s="578" t="str">
        <f t="shared" si="139"/>
        <v xml:space="preserve"> </v>
      </c>
      <c r="CQ105" s="578" t="str">
        <f t="shared" si="140"/>
        <v xml:space="preserve"> </v>
      </c>
      <c r="CR105" s="244"/>
      <c r="CS105" s="244"/>
      <c r="CT105" s="244"/>
      <c r="CU105" s="244"/>
      <c r="CV105" s="347"/>
      <c r="CW105" s="338" t="str">
        <f t="shared" si="174"/>
        <v xml:space="preserve"> </v>
      </c>
      <c r="CX105" s="347"/>
      <c r="CY105" s="338" t="str">
        <f t="shared" si="174"/>
        <v xml:space="preserve"> </v>
      </c>
      <c r="CZ105" s="347"/>
      <c r="DA105" s="338" t="str">
        <f t="shared" si="174"/>
        <v xml:space="preserve"> </v>
      </c>
      <c r="DB105" s="347"/>
      <c r="DC105" s="338" t="str">
        <f t="shared" si="174"/>
        <v xml:space="preserve"> </v>
      </c>
      <c r="DD105" s="347"/>
      <c r="DE105" s="338" t="str">
        <f t="shared" si="174"/>
        <v xml:space="preserve"> </v>
      </c>
    </row>
    <row r="106" spans="1:109" s="19" customFormat="1" x14ac:dyDescent="0.2">
      <c r="A106" s="328" t="s">
        <v>671</v>
      </c>
      <c r="B106" s="70" t="s">
        <v>1362</v>
      </c>
      <c r="C106" s="454"/>
      <c r="D106" s="405" t="s">
        <v>130</v>
      </c>
      <c r="E106" s="407">
        <v>300</v>
      </c>
      <c r="F106" s="356" t="s">
        <v>356</v>
      </c>
      <c r="G106" s="713" t="e">
        <f>+'Retail Pricing'!#REF!</f>
        <v>#REF!</v>
      </c>
      <c r="H106" s="84" t="s">
        <v>949</v>
      </c>
      <c r="I106" s="89" t="e">
        <f>IF('Retail Pricing'!#REF!&gt;0,'Retail Pricing'!#REF!," ")</f>
        <v>#REF!</v>
      </c>
      <c r="J106" s="85" t="e">
        <f>'Retail Pricing'!#REF!</f>
        <v>#REF!</v>
      </c>
      <c r="K106" s="85" t="e">
        <f>'Retail Pricing'!#REF!</f>
        <v>#REF!</v>
      </c>
      <c r="L106" s="305" t="e">
        <f>IF('Retail Pricing'!#REF!&gt;0,'Retail Pricing'!#REF!," ")</f>
        <v>#REF!</v>
      </c>
      <c r="M106" s="226" t="e">
        <f t="shared" si="146"/>
        <v>#REF!</v>
      </c>
      <c r="N106" s="219" t="e">
        <f>IF('Retail Pricing'!#REF!&gt;0,'Retail Pricing'!#REF!," ")</f>
        <v>#REF!</v>
      </c>
      <c r="O106" s="219" t="e">
        <f>IF('Retail Pricing'!#REF!&gt;0,'Retail Pricing'!#REF!," ")</f>
        <v>#REF!</v>
      </c>
      <c r="P106" s="219"/>
      <c r="Q106" s="219" t="e">
        <f>IF('Retail Pricing'!#REF!&gt;0,'Retail Pricing'!#REF!," ")</f>
        <v>#REF!</v>
      </c>
      <c r="R106" s="219" t="e">
        <f>IF('Retail Pricing'!#REF!&gt;0,'Retail Pricing'!#REF!," ")</f>
        <v>#REF!</v>
      </c>
      <c r="S106" s="219" t="e">
        <f>IF('Retail Pricing'!#REF!&gt;0,'Retail Pricing'!#REF!," ")</f>
        <v>#REF!</v>
      </c>
      <c r="T106" s="219">
        <v>0.35360000000000003</v>
      </c>
      <c r="U106" s="7" t="e">
        <f t="shared" si="150"/>
        <v>#REF!</v>
      </c>
      <c r="V106" s="7">
        <v>-1.0999999999999999E-2</v>
      </c>
      <c r="W106" s="491" t="s">
        <v>949</v>
      </c>
      <c r="X106" s="489" t="s">
        <v>949</v>
      </c>
      <c r="Y106" s="304" t="str">
        <f t="shared" si="132"/>
        <v xml:space="preserve"> </v>
      </c>
      <c r="Z106" s="428" t="s">
        <v>106</v>
      </c>
      <c r="AA106" s="492" t="s">
        <v>949</v>
      </c>
      <c r="AB106" s="493" t="s">
        <v>949</v>
      </c>
      <c r="AC106" s="489" t="s">
        <v>949</v>
      </c>
      <c r="AD106" s="14" t="str">
        <f t="shared" si="133"/>
        <v xml:space="preserve"> </v>
      </c>
      <c r="AE106" s="428" t="s">
        <v>106</v>
      </c>
      <c r="AF106" s="488" t="s">
        <v>949</v>
      </c>
      <c r="AG106" s="494" t="s">
        <v>949</v>
      </c>
      <c r="AH106" s="489" t="s">
        <v>949</v>
      </c>
      <c r="AI106" s="14" t="str">
        <f t="shared" si="134"/>
        <v xml:space="preserve"> </v>
      </c>
      <c r="AJ106" s="428" t="s">
        <v>106</v>
      </c>
      <c r="AK106" s="495" t="str">
        <f t="shared" si="176"/>
        <v>Holder</v>
      </c>
      <c r="AL106" s="489"/>
      <c r="AM106" s="489" t="s">
        <v>949</v>
      </c>
      <c r="AN106" s="14" t="str">
        <f t="shared" si="135"/>
        <v xml:space="preserve"> </v>
      </c>
      <c r="AO106" s="428" t="s">
        <v>106</v>
      </c>
      <c r="AP106" s="490" t="s">
        <v>949</v>
      </c>
      <c r="AQ106" s="489" t="s">
        <v>949</v>
      </c>
      <c r="AR106" s="14" t="str">
        <f t="shared" si="136"/>
        <v xml:space="preserve"> </v>
      </c>
      <c r="AS106" s="428" t="s">
        <v>106</v>
      </c>
      <c r="AT106" s="496" t="s">
        <v>949</v>
      </c>
      <c r="AU106" s="497" t="s">
        <v>949</v>
      </c>
      <c r="AV106" s="288"/>
      <c r="AW106" s="498" t="s">
        <v>949</v>
      </c>
      <c r="AX106" s="499" t="s">
        <v>106</v>
      </c>
      <c r="AY106" s="499" t="s">
        <v>106</v>
      </c>
      <c r="AZ106" s="333"/>
      <c r="BA106" s="491" t="str">
        <f t="shared" si="151"/>
        <v>Holder</v>
      </c>
      <c r="BB106" s="492" t="str">
        <f t="shared" si="152"/>
        <v>Holder</v>
      </c>
      <c r="BC106" s="493" t="str">
        <f t="shared" si="153"/>
        <v>Holder</v>
      </c>
      <c r="BD106" s="488" t="str">
        <f t="shared" si="154"/>
        <v>Holder</v>
      </c>
      <c r="BE106" s="494" t="str">
        <f t="shared" si="155"/>
        <v>Holder</v>
      </c>
      <c r="BF106" s="495" t="str">
        <f t="shared" si="156"/>
        <v>Holder</v>
      </c>
      <c r="BG106" s="490" t="str">
        <f t="shared" si="157"/>
        <v>Holder</v>
      </c>
      <c r="BH106" s="496" t="str">
        <f t="shared" si="158"/>
        <v>Holder</v>
      </c>
      <c r="BI106" s="497" t="str">
        <f t="shared" si="159"/>
        <v>Holder</v>
      </c>
      <c r="BJ106" s="385" t="str">
        <f t="shared" si="160"/>
        <v>No</v>
      </c>
      <c r="BK106" s="385" t="str">
        <f t="shared" si="177"/>
        <v>No</v>
      </c>
      <c r="BL106" s="483" t="s">
        <v>1376</v>
      </c>
      <c r="BM106" s="482"/>
      <c r="BN106" s="482"/>
      <c r="BO106" s="482"/>
      <c r="BP106" s="482"/>
      <c r="BQ106" s="482"/>
      <c r="BR106" s="482"/>
      <c r="BS106" s="482"/>
      <c r="BT106" s="482"/>
      <c r="BU106" s="67"/>
      <c r="BV106" s="442" t="str">
        <f t="shared" si="162"/>
        <v xml:space="preserve"> </v>
      </c>
      <c r="BW106" s="244" t="str">
        <f t="shared" si="163"/>
        <v xml:space="preserve"> </v>
      </c>
      <c r="BX106" s="244" t="str">
        <f t="shared" si="164"/>
        <v xml:space="preserve"> </v>
      </c>
      <c r="BY106" s="244" t="str">
        <f t="shared" si="165"/>
        <v xml:space="preserve"> </v>
      </c>
      <c r="BZ106" s="244" t="str">
        <f t="shared" si="166"/>
        <v xml:space="preserve"> </v>
      </c>
      <c r="CA106" s="244" t="str">
        <f t="shared" si="167"/>
        <v xml:space="preserve"> </v>
      </c>
      <c r="CB106" s="244" t="str">
        <f t="shared" si="168"/>
        <v xml:space="preserve"> </v>
      </c>
      <c r="CC106" s="244" t="str">
        <f t="shared" si="169"/>
        <v xml:space="preserve"> </v>
      </c>
      <c r="CD106" s="244" t="str">
        <f t="shared" si="170"/>
        <v xml:space="preserve"> </v>
      </c>
      <c r="CE106" s="244" t="str">
        <f t="shared" si="171"/>
        <v xml:space="preserve"> </v>
      </c>
      <c r="CF106" s="244" t="str">
        <f t="shared" si="172"/>
        <v xml:space="preserve"> </v>
      </c>
      <c r="CG106" s="244" t="str">
        <f t="shared" si="175"/>
        <v xml:space="preserve"> </v>
      </c>
      <c r="CH106" s="244" t="str">
        <f t="shared" si="148"/>
        <v xml:space="preserve"> </v>
      </c>
      <c r="CI106" s="570"/>
      <c r="CJ106" s="578" t="str">
        <f t="shared" si="141"/>
        <v xml:space="preserve"> </v>
      </c>
      <c r="CK106" s="578" t="str">
        <f t="shared" si="142"/>
        <v xml:space="preserve"> </v>
      </c>
      <c r="CL106" s="578" t="str">
        <f t="shared" si="143"/>
        <v xml:space="preserve"> </v>
      </c>
      <c r="CM106" s="578" t="str">
        <f t="shared" si="144"/>
        <v xml:space="preserve"> </v>
      </c>
      <c r="CN106" s="578" t="str">
        <f t="shared" si="145"/>
        <v xml:space="preserve"> </v>
      </c>
      <c r="CO106" s="578" t="str">
        <f t="shared" si="138"/>
        <v xml:space="preserve"> </v>
      </c>
      <c r="CP106" s="578" t="str">
        <f t="shared" si="139"/>
        <v xml:space="preserve"> </v>
      </c>
      <c r="CQ106" s="578" t="str">
        <f t="shared" si="140"/>
        <v xml:space="preserve"> </v>
      </c>
      <c r="CR106" s="244"/>
      <c r="CS106" s="244"/>
      <c r="CT106" s="244"/>
      <c r="CU106" s="244"/>
      <c r="CV106" s="347"/>
      <c r="CW106" s="338" t="str">
        <f t="shared" si="174"/>
        <v xml:space="preserve"> </v>
      </c>
      <c r="CX106" s="347"/>
      <c r="CY106" s="338" t="str">
        <f t="shared" si="174"/>
        <v xml:space="preserve"> </v>
      </c>
      <c r="CZ106" s="347"/>
      <c r="DA106" s="338" t="str">
        <f t="shared" si="174"/>
        <v xml:space="preserve"> </v>
      </c>
      <c r="DB106" s="347"/>
      <c r="DC106" s="338" t="str">
        <f t="shared" si="174"/>
        <v xml:space="preserve"> </v>
      </c>
      <c r="DD106" s="347"/>
      <c r="DE106" s="338" t="str">
        <f t="shared" si="174"/>
        <v xml:space="preserve"> </v>
      </c>
    </row>
    <row r="107" spans="1:109" s="19" customFormat="1" x14ac:dyDescent="0.2">
      <c r="A107" s="328" t="s">
        <v>671</v>
      </c>
      <c r="B107" s="53" t="s">
        <v>1217</v>
      </c>
      <c r="C107" s="454"/>
      <c r="D107" s="405" t="s">
        <v>256</v>
      </c>
      <c r="E107" s="407">
        <v>250</v>
      </c>
      <c r="F107" s="356" t="s">
        <v>354</v>
      </c>
      <c r="G107" s="713" t="e">
        <f>+'Retail Pricing'!#REF!</f>
        <v>#REF!</v>
      </c>
      <c r="H107" s="84" t="s">
        <v>949</v>
      </c>
      <c r="I107" s="89" t="e">
        <f>IF('Retail Pricing'!#REF!&gt;0,'Retail Pricing'!#REF!," ")</f>
        <v>#REF!</v>
      </c>
      <c r="J107" s="85" t="e">
        <f>'Retail Pricing'!#REF!</f>
        <v>#REF!</v>
      </c>
      <c r="K107" s="85" t="e">
        <f>'Retail Pricing'!#REF!</f>
        <v>#REF!</v>
      </c>
      <c r="L107" s="305" t="e">
        <f>IF('Retail Pricing'!#REF!&gt;0,'Retail Pricing'!#REF!," ")</f>
        <v>#REF!</v>
      </c>
      <c r="M107" s="226" t="e">
        <f t="shared" si="146"/>
        <v>#REF!</v>
      </c>
      <c r="N107" s="219" t="e">
        <f>IF('Retail Pricing'!#REF!&gt;0,'Retail Pricing'!#REF!," ")</f>
        <v>#REF!</v>
      </c>
      <c r="O107" s="219" t="e">
        <f>IF('Retail Pricing'!#REF!&gt;0,'Retail Pricing'!#REF!," ")</f>
        <v>#REF!</v>
      </c>
      <c r="P107" s="219"/>
      <c r="Q107" s="219" t="e">
        <f>IF('Retail Pricing'!#REF!&gt;0,'Retail Pricing'!#REF!," ")</f>
        <v>#REF!</v>
      </c>
      <c r="R107" s="219" t="e">
        <f>IF('Retail Pricing'!#REF!&gt;0,'Retail Pricing'!#REF!," ")</f>
        <v>#REF!</v>
      </c>
      <c r="S107" s="219" t="e">
        <f>IF('Retail Pricing'!#REF!&gt;0,'Retail Pricing'!#REF!," ")</f>
        <v>#REF!</v>
      </c>
      <c r="T107" s="219">
        <v>0.23608999999999999</v>
      </c>
      <c r="U107" s="7" t="e">
        <f t="shared" si="150"/>
        <v>#REF!</v>
      </c>
      <c r="V107" s="7">
        <v>-2.5999999999999999E-2</v>
      </c>
      <c r="W107" s="491" t="s">
        <v>949</v>
      </c>
      <c r="X107" s="489" t="s">
        <v>949</v>
      </c>
      <c r="Y107" s="304" t="str">
        <f t="shared" si="132"/>
        <v xml:space="preserve"> </v>
      </c>
      <c r="Z107" s="428" t="s">
        <v>106</v>
      </c>
      <c r="AA107" s="492" t="s">
        <v>949</v>
      </c>
      <c r="AB107" s="493" t="s">
        <v>949</v>
      </c>
      <c r="AC107" s="489" t="s">
        <v>949</v>
      </c>
      <c r="AD107" s="14" t="str">
        <f t="shared" si="133"/>
        <v xml:space="preserve"> </v>
      </c>
      <c r="AE107" s="428" t="s">
        <v>106</v>
      </c>
      <c r="AF107" s="488" t="s">
        <v>949</v>
      </c>
      <c r="AG107" s="494" t="s">
        <v>949</v>
      </c>
      <c r="AH107" s="489" t="s">
        <v>949</v>
      </c>
      <c r="AI107" s="14" t="str">
        <f t="shared" si="134"/>
        <v xml:space="preserve"> </v>
      </c>
      <c r="AJ107" s="428" t="s">
        <v>106</v>
      </c>
      <c r="AK107" s="495" t="s">
        <v>949</v>
      </c>
      <c r="AL107" s="489"/>
      <c r="AM107" s="489" t="s">
        <v>949</v>
      </c>
      <c r="AN107" s="14" t="str">
        <f t="shared" si="135"/>
        <v xml:space="preserve"> </v>
      </c>
      <c r="AO107" s="428" t="s">
        <v>106</v>
      </c>
      <c r="AP107" s="490" t="s">
        <v>949</v>
      </c>
      <c r="AQ107" s="489" t="s">
        <v>949</v>
      </c>
      <c r="AR107" s="14" t="str">
        <f t="shared" si="136"/>
        <v xml:space="preserve"> </v>
      </c>
      <c r="AS107" s="428" t="s">
        <v>106</v>
      </c>
      <c r="AT107" s="496" t="s">
        <v>949</v>
      </c>
      <c r="AU107" s="497" t="s">
        <v>949</v>
      </c>
      <c r="AV107" s="288"/>
      <c r="AW107" s="498" t="s">
        <v>949</v>
      </c>
      <c r="AX107" s="499" t="s">
        <v>106</v>
      </c>
      <c r="AY107" s="499" t="s">
        <v>106</v>
      </c>
      <c r="AZ107" s="333"/>
      <c r="BA107" s="491" t="str">
        <f t="shared" si="151"/>
        <v>Holder</v>
      </c>
      <c r="BB107" s="492" t="str">
        <f t="shared" si="152"/>
        <v>Holder</v>
      </c>
      <c r="BC107" s="493" t="str">
        <f t="shared" si="153"/>
        <v>Holder</v>
      </c>
      <c r="BD107" s="488" t="str">
        <f t="shared" si="154"/>
        <v>Holder</v>
      </c>
      <c r="BE107" s="494" t="str">
        <f t="shared" si="155"/>
        <v>Holder</v>
      </c>
      <c r="BF107" s="495" t="str">
        <f t="shared" si="156"/>
        <v>Holder</v>
      </c>
      <c r="BG107" s="490" t="str">
        <f t="shared" si="157"/>
        <v>Holder</v>
      </c>
      <c r="BH107" s="496" t="str">
        <f t="shared" si="158"/>
        <v>Holder</v>
      </c>
      <c r="BI107" s="497" t="str">
        <f t="shared" si="159"/>
        <v>Holder</v>
      </c>
      <c r="BJ107" s="385" t="str">
        <f t="shared" si="160"/>
        <v>No</v>
      </c>
      <c r="BK107" s="385" t="str">
        <f t="shared" si="177"/>
        <v>No</v>
      </c>
      <c r="BL107" s="483" t="s">
        <v>1376</v>
      </c>
      <c r="BM107" s="482"/>
      <c r="BN107" s="482"/>
      <c r="BO107" s="482"/>
      <c r="BP107" s="482"/>
      <c r="BQ107" s="482"/>
      <c r="BR107" s="482"/>
      <c r="BS107" s="482"/>
      <c r="BT107" s="482"/>
      <c r="BU107" s="67"/>
      <c r="BV107" s="442" t="str">
        <f t="shared" si="162"/>
        <v xml:space="preserve"> </v>
      </c>
      <c r="BW107" s="244" t="str">
        <f t="shared" si="163"/>
        <v xml:space="preserve"> </v>
      </c>
      <c r="BX107" s="244" t="str">
        <f t="shared" si="164"/>
        <v xml:space="preserve"> </v>
      </c>
      <c r="BY107" s="244" t="str">
        <f t="shared" si="165"/>
        <v xml:space="preserve"> </v>
      </c>
      <c r="BZ107" s="244" t="str">
        <f t="shared" si="166"/>
        <v xml:space="preserve"> </v>
      </c>
      <c r="CA107" s="244" t="str">
        <f t="shared" si="167"/>
        <v xml:space="preserve"> </v>
      </c>
      <c r="CB107" s="244" t="str">
        <f t="shared" si="168"/>
        <v xml:space="preserve"> </v>
      </c>
      <c r="CC107" s="244" t="str">
        <f t="shared" si="169"/>
        <v xml:space="preserve"> </v>
      </c>
      <c r="CD107" s="244" t="str">
        <f t="shared" si="170"/>
        <v xml:space="preserve"> </v>
      </c>
      <c r="CE107" s="244" t="str">
        <f t="shared" si="171"/>
        <v xml:space="preserve"> </v>
      </c>
      <c r="CF107" s="244" t="str">
        <f t="shared" si="172"/>
        <v xml:space="preserve"> </v>
      </c>
      <c r="CG107" s="244" t="str">
        <f t="shared" si="175"/>
        <v xml:space="preserve"> </v>
      </c>
      <c r="CH107" s="244" t="str">
        <f>IF($W107&gt;0,100," ")</f>
        <v xml:space="preserve"> </v>
      </c>
      <c r="CI107" s="570"/>
      <c r="CJ107" s="578" t="str">
        <f t="shared" si="141"/>
        <v xml:space="preserve"> </v>
      </c>
      <c r="CK107" s="578" t="str">
        <f t="shared" si="142"/>
        <v xml:space="preserve"> </v>
      </c>
      <c r="CL107" s="578" t="str">
        <f t="shared" si="143"/>
        <v xml:space="preserve"> </v>
      </c>
      <c r="CM107" s="578" t="str">
        <f t="shared" si="144"/>
        <v xml:space="preserve"> </v>
      </c>
      <c r="CN107" s="578" t="str">
        <f t="shared" si="145"/>
        <v xml:space="preserve"> </v>
      </c>
      <c r="CO107" s="578" t="str">
        <f t="shared" si="138"/>
        <v xml:space="preserve"> </v>
      </c>
      <c r="CP107" s="578" t="str">
        <f t="shared" si="139"/>
        <v xml:space="preserve"> </v>
      </c>
      <c r="CQ107" s="578" t="str">
        <f t="shared" si="140"/>
        <v xml:space="preserve"> </v>
      </c>
      <c r="CR107" s="244"/>
      <c r="CS107" s="244"/>
      <c r="CT107" s="244"/>
      <c r="CU107" s="244"/>
      <c r="CV107" s="347"/>
      <c r="CW107" s="338" t="str">
        <f t="shared" si="174"/>
        <v xml:space="preserve"> </v>
      </c>
      <c r="CX107" s="347"/>
      <c r="CY107" s="338" t="str">
        <f t="shared" si="174"/>
        <v xml:space="preserve"> </v>
      </c>
      <c r="CZ107" s="347"/>
      <c r="DA107" s="338" t="str">
        <f t="shared" si="174"/>
        <v xml:space="preserve"> </v>
      </c>
      <c r="DB107" s="347"/>
      <c r="DC107" s="338" t="str">
        <f t="shared" si="174"/>
        <v xml:space="preserve"> </v>
      </c>
      <c r="DD107" s="347"/>
      <c r="DE107" s="338" t="str">
        <f t="shared" si="174"/>
        <v xml:space="preserve"> </v>
      </c>
    </row>
    <row r="108" spans="1:109" s="19" customFormat="1" x14ac:dyDescent="0.2">
      <c r="A108" s="328" t="s">
        <v>671</v>
      </c>
      <c r="B108" s="53" t="s">
        <v>1218</v>
      </c>
      <c r="C108" s="454"/>
      <c r="D108" s="405" t="s">
        <v>256</v>
      </c>
      <c r="E108" s="407">
        <v>250</v>
      </c>
      <c r="F108" s="356" t="s">
        <v>356</v>
      </c>
      <c r="G108" s="713" t="e">
        <f>+'Retail Pricing'!#REF!</f>
        <v>#REF!</v>
      </c>
      <c r="H108" s="84" t="s">
        <v>949</v>
      </c>
      <c r="I108" s="89" t="e">
        <f>IF('Retail Pricing'!#REF!&gt;0,'Retail Pricing'!#REF!," ")</f>
        <v>#REF!</v>
      </c>
      <c r="J108" s="85" t="e">
        <f>'Retail Pricing'!#REF!</f>
        <v>#REF!</v>
      </c>
      <c r="K108" s="85" t="e">
        <f>'Retail Pricing'!#REF!</f>
        <v>#REF!</v>
      </c>
      <c r="L108" s="305" t="e">
        <f>IF('Retail Pricing'!#REF!&gt;0,'Retail Pricing'!#REF!," ")</f>
        <v>#REF!</v>
      </c>
      <c r="M108" s="226" t="e">
        <f t="shared" si="146"/>
        <v>#REF!</v>
      </c>
      <c r="N108" s="219" t="e">
        <f>IF('Retail Pricing'!#REF!&gt;0,'Retail Pricing'!#REF!," ")</f>
        <v>#REF!</v>
      </c>
      <c r="O108" s="219" t="e">
        <f>IF('Retail Pricing'!#REF!&gt;0,'Retail Pricing'!#REF!," ")</f>
        <v>#REF!</v>
      </c>
      <c r="P108" s="219"/>
      <c r="Q108" s="219" t="e">
        <f>IF('Retail Pricing'!#REF!&gt;0,'Retail Pricing'!#REF!," ")</f>
        <v>#REF!</v>
      </c>
      <c r="R108" s="219" t="e">
        <f>IF('Retail Pricing'!#REF!&gt;0,'Retail Pricing'!#REF!," ")</f>
        <v>#REF!</v>
      </c>
      <c r="S108" s="219" t="e">
        <f>IF('Retail Pricing'!#REF!&gt;0,'Retail Pricing'!#REF!," ")</f>
        <v>#REF!</v>
      </c>
      <c r="T108" s="219">
        <v>0.43828</v>
      </c>
      <c r="U108" s="7" t="e">
        <f t="shared" si="150"/>
        <v>#REF!</v>
      </c>
      <c r="V108" s="7">
        <v>-1.9E-2</v>
      </c>
      <c r="W108" s="491" t="s">
        <v>949</v>
      </c>
      <c r="X108" s="489" t="s">
        <v>949</v>
      </c>
      <c r="Y108" s="304" t="str">
        <f t="shared" si="132"/>
        <v xml:space="preserve"> </v>
      </c>
      <c r="Z108" s="428" t="s">
        <v>106</v>
      </c>
      <c r="AA108" s="492" t="s">
        <v>949</v>
      </c>
      <c r="AB108" s="493" t="s">
        <v>949</v>
      </c>
      <c r="AC108" s="489" t="s">
        <v>949</v>
      </c>
      <c r="AD108" s="14" t="str">
        <f t="shared" si="133"/>
        <v xml:space="preserve"> </v>
      </c>
      <c r="AE108" s="428" t="s">
        <v>106</v>
      </c>
      <c r="AF108" s="488" t="s">
        <v>949</v>
      </c>
      <c r="AG108" s="494" t="s">
        <v>949</v>
      </c>
      <c r="AH108" s="489" t="s">
        <v>949</v>
      </c>
      <c r="AI108" s="14" t="str">
        <f t="shared" si="134"/>
        <v xml:space="preserve"> </v>
      </c>
      <c r="AJ108" s="428" t="s">
        <v>106</v>
      </c>
      <c r="AK108" s="495" t="s">
        <v>949</v>
      </c>
      <c r="AL108" s="489"/>
      <c r="AM108" s="489" t="s">
        <v>949</v>
      </c>
      <c r="AN108" s="14" t="str">
        <f t="shared" si="135"/>
        <v xml:space="preserve"> </v>
      </c>
      <c r="AO108" s="428" t="s">
        <v>106</v>
      </c>
      <c r="AP108" s="490" t="s">
        <v>949</v>
      </c>
      <c r="AQ108" s="489" t="s">
        <v>949</v>
      </c>
      <c r="AR108" s="14" t="str">
        <f t="shared" si="136"/>
        <v xml:space="preserve"> </v>
      </c>
      <c r="AS108" s="428" t="s">
        <v>106</v>
      </c>
      <c r="AT108" s="496" t="s">
        <v>949</v>
      </c>
      <c r="AU108" s="497" t="s">
        <v>949</v>
      </c>
      <c r="AV108" s="288"/>
      <c r="AW108" s="498" t="s">
        <v>949</v>
      </c>
      <c r="AX108" s="499" t="s">
        <v>106</v>
      </c>
      <c r="AY108" s="499" t="s">
        <v>106</v>
      </c>
      <c r="AZ108" s="333"/>
      <c r="BA108" s="491" t="str">
        <f t="shared" si="151"/>
        <v>Holder</v>
      </c>
      <c r="BB108" s="492" t="str">
        <f t="shared" si="152"/>
        <v>Holder</v>
      </c>
      <c r="BC108" s="493" t="str">
        <f t="shared" si="153"/>
        <v>Holder</v>
      </c>
      <c r="BD108" s="488" t="str">
        <f t="shared" si="154"/>
        <v>Holder</v>
      </c>
      <c r="BE108" s="494" t="str">
        <f t="shared" si="155"/>
        <v>Holder</v>
      </c>
      <c r="BF108" s="495" t="str">
        <f t="shared" si="156"/>
        <v>Holder</v>
      </c>
      <c r="BG108" s="490" t="str">
        <f t="shared" si="157"/>
        <v>Holder</v>
      </c>
      <c r="BH108" s="496" t="str">
        <f t="shared" si="158"/>
        <v>Holder</v>
      </c>
      <c r="BI108" s="497" t="str">
        <f t="shared" si="159"/>
        <v>Holder</v>
      </c>
      <c r="BJ108" s="385" t="str">
        <f t="shared" si="160"/>
        <v>No</v>
      </c>
      <c r="BK108" s="385" t="str">
        <f t="shared" si="177"/>
        <v>No</v>
      </c>
      <c r="BL108" s="483" t="s">
        <v>1376</v>
      </c>
      <c r="BM108" s="482"/>
      <c r="BN108" s="482"/>
      <c r="BO108" s="482"/>
      <c r="BP108" s="482"/>
      <c r="BQ108" s="482"/>
      <c r="BR108" s="482"/>
      <c r="BS108" s="482"/>
      <c r="BT108" s="482"/>
      <c r="BU108" s="67"/>
      <c r="BV108" s="442" t="str">
        <f t="shared" si="162"/>
        <v xml:space="preserve"> </v>
      </c>
      <c r="BW108" s="244" t="str">
        <f t="shared" si="163"/>
        <v xml:space="preserve"> </v>
      </c>
      <c r="BX108" s="244" t="str">
        <f t="shared" si="164"/>
        <v xml:space="preserve"> </v>
      </c>
      <c r="BY108" s="244" t="str">
        <f t="shared" si="165"/>
        <v xml:space="preserve"> </v>
      </c>
      <c r="BZ108" s="244" t="str">
        <f t="shared" si="166"/>
        <v xml:space="preserve"> </v>
      </c>
      <c r="CA108" s="244" t="str">
        <f t="shared" si="167"/>
        <v xml:space="preserve"> </v>
      </c>
      <c r="CB108" s="244" t="str">
        <f t="shared" si="168"/>
        <v xml:space="preserve"> </v>
      </c>
      <c r="CC108" s="244" t="str">
        <f t="shared" si="169"/>
        <v xml:space="preserve"> </v>
      </c>
      <c r="CD108" s="244" t="str">
        <f t="shared" si="170"/>
        <v xml:space="preserve"> </v>
      </c>
      <c r="CE108" s="244" t="str">
        <f t="shared" si="171"/>
        <v xml:space="preserve"> </v>
      </c>
      <c r="CF108" s="244" t="str">
        <f t="shared" si="172"/>
        <v xml:space="preserve"> </v>
      </c>
      <c r="CG108" s="244" t="str">
        <f t="shared" si="175"/>
        <v xml:space="preserve"> </v>
      </c>
      <c r="CH108" s="244" t="str">
        <f>IF($W108&gt;0,100," ")</f>
        <v xml:space="preserve"> </v>
      </c>
      <c r="CI108" s="570"/>
      <c r="CJ108" s="578" t="str">
        <f t="shared" si="141"/>
        <v xml:space="preserve"> </v>
      </c>
      <c r="CK108" s="578" t="str">
        <f t="shared" si="142"/>
        <v xml:space="preserve"> </v>
      </c>
      <c r="CL108" s="578" t="str">
        <f t="shared" si="143"/>
        <v xml:space="preserve"> </v>
      </c>
      <c r="CM108" s="578" t="str">
        <f t="shared" si="144"/>
        <v xml:space="preserve"> </v>
      </c>
      <c r="CN108" s="578" t="str">
        <f t="shared" si="145"/>
        <v xml:space="preserve"> </v>
      </c>
      <c r="CO108" s="578" t="str">
        <f t="shared" si="138"/>
        <v xml:space="preserve"> </v>
      </c>
      <c r="CP108" s="578" t="str">
        <f t="shared" si="139"/>
        <v xml:space="preserve"> </v>
      </c>
      <c r="CQ108" s="578" t="str">
        <f t="shared" si="140"/>
        <v xml:space="preserve"> </v>
      </c>
      <c r="CR108" s="244"/>
      <c r="CS108" s="244"/>
      <c r="CT108" s="244"/>
      <c r="CU108" s="244"/>
      <c r="CV108" s="347"/>
      <c r="CW108" s="338" t="str">
        <f t="shared" si="174"/>
        <v xml:space="preserve"> </v>
      </c>
      <c r="CX108" s="347"/>
      <c r="CY108" s="338" t="str">
        <f t="shared" si="174"/>
        <v xml:space="preserve"> </v>
      </c>
      <c r="CZ108" s="347"/>
      <c r="DA108" s="338" t="str">
        <f t="shared" si="174"/>
        <v xml:space="preserve"> </v>
      </c>
      <c r="DB108" s="347"/>
      <c r="DC108" s="338" t="str">
        <f t="shared" si="174"/>
        <v xml:space="preserve"> </v>
      </c>
      <c r="DD108" s="347"/>
      <c r="DE108" s="338" t="str">
        <f t="shared" si="174"/>
        <v xml:space="preserve"> </v>
      </c>
    </row>
    <row r="109" spans="1:109" s="203" customFormat="1" ht="12.75" x14ac:dyDescent="0.2">
      <c r="A109" s="396" t="s">
        <v>492</v>
      </c>
      <c r="B109" s="397" t="s">
        <v>718</v>
      </c>
      <c r="C109" s="398"/>
      <c r="D109" s="398"/>
      <c r="E109" s="398"/>
      <c r="F109" s="418"/>
      <c r="G109" s="713" t="e">
        <f>+'Retail Pricing'!#REF!</f>
        <v>#REF!</v>
      </c>
      <c r="H109" s="199"/>
      <c r="I109" s="199"/>
      <c r="J109" s="199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  <c r="AU109" s="335"/>
      <c r="AV109" s="335"/>
      <c r="AW109" s="335"/>
      <c r="AX109" s="335"/>
      <c r="AY109" s="335"/>
      <c r="AZ109" s="335"/>
      <c r="BA109" s="335"/>
      <c r="BB109" s="335"/>
      <c r="BC109" s="335"/>
      <c r="BD109" s="335"/>
      <c r="BE109" s="335"/>
      <c r="BF109" s="335"/>
      <c r="BG109" s="335"/>
      <c r="BH109" s="335"/>
      <c r="BI109" s="335"/>
      <c r="BJ109" s="335"/>
      <c r="BK109" s="335"/>
      <c r="BL109" s="199"/>
      <c r="BM109" s="199"/>
      <c r="BN109" s="199"/>
      <c r="BO109" s="199"/>
      <c r="BP109" s="199"/>
      <c r="BQ109" s="199"/>
      <c r="BR109" s="199"/>
      <c r="BS109" s="199"/>
      <c r="BT109" s="199"/>
      <c r="BU109" s="199"/>
      <c r="BV109" s="201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199"/>
      <c r="CG109" s="199"/>
      <c r="CH109" s="199"/>
      <c r="CI109" s="576"/>
      <c r="CJ109" s="578" t="str">
        <f t="shared" si="141"/>
        <v xml:space="preserve"> </v>
      </c>
      <c r="CK109" s="578" t="str">
        <f t="shared" si="142"/>
        <v xml:space="preserve"> </v>
      </c>
      <c r="CL109" s="578" t="str">
        <f t="shared" si="143"/>
        <v xml:space="preserve"> </v>
      </c>
      <c r="CM109" s="578" t="str">
        <f t="shared" si="144"/>
        <v xml:space="preserve"> </v>
      </c>
      <c r="CN109" s="578" t="str">
        <f t="shared" si="145"/>
        <v xml:space="preserve"> </v>
      </c>
      <c r="CO109" s="578" t="str">
        <f t="shared" si="138"/>
        <v xml:space="preserve"> </v>
      </c>
      <c r="CP109" s="578" t="str">
        <f t="shared" si="139"/>
        <v xml:space="preserve"> </v>
      </c>
      <c r="CQ109" s="578" t="str">
        <f t="shared" si="140"/>
        <v xml:space="preserve"> </v>
      </c>
      <c r="CR109" s="199"/>
      <c r="CS109" s="199"/>
      <c r="CT109" s="199"/>
      <c r="CU109" s="199"/>
      <c r="CV109" s="199"/>
      <c r="CW109" s="338" t="str">
        <f t="shared" si="174"/>
        <v xml:space="preserve"> </v>
      </c>
      <c r="CX109" s="199"/>
      <c r="CY109" s="338" t="str">
        <f t="shared" si="174"/>
        <v xml:space="preserve"> </v>
      </c>
      <c r="CZ109" s="199"/>
      <c r="DA109" s="338" t="str">
        <f t="shared" si="174"/>
        <v xml:space="preserve"> </v>
      </c>
      <c r="DB109" s="199"/>
      <c r="DC109" s="338" t="str">
        <f t="shared" si="174"/>
        <v xml:space="preserve"> </v>
      </c>
      <c r="DD109" s="199"/>
      <c r="DE109" s="338" t="str">
        <f t="shared" si="174"/>
        <v xml:space="preserve"> </v>
      </c>
    </row>
    <row r="110" spans="1:109" s="19" customFormat="1" x14ac:dyDescent="0.2">
      <c r="A110" s="93" t="s">
        <v>23</v>
      </c>
      <c r="B110" s="17" t="s">
        <v>24</v>
      </c>
      <c r="C110" s="454" t="s">
        <v>1516</v>
      </c>
      <c r="D110" s="217"/>
      <c r="E110" s="326">
        <v>4</v>
      </c>
      <c r="F110" s="356" t="s">
        <v>359</v>
      </c>
      <c r="G110" s="713" t="e">
        <f>+'Retail Pricing'!#REF!</f>
        <v>#REF!</v>
      </c>
      <c r="H110" s="84"/>
      <c r="I110" s="89" t="e">
        <f>IF('Retail Pricing'!#REF!&gt;0,'Retail Pricing'!#REF!," ")</f>
        <v>#REF!</v>
      </c>
      <c r="J110" s="85" t="e">
        <f>'Retail Pricing'!#REF!</f>
        <v>#REF!</v>
      </c>
      <c r="K110" s="85" t="e">
        <f>'Retail Pricing'!#REF!</f>
        <v>#REF!</v>
      </c>
      <c r="L110" s="305" t="e">
        <f>IF('Retail Pricing'!#REF!&gt;0,'Retail Pricing'!#REF!," ")</f>
        <v>#REF!</v>
      </c>
      <c r="M110" s="226" t="e">
        <f t="shared" si="146"/>
        <v>#REF!</v>
      </c>
      <c r="N110" s="219" t="e">
        <f>IF('Retail Pricing'!#REF!&gt;0,'Retail Pricing'!#REF!," ")</f>
        <v>#REF!</v>
      </c>
      <c r="O110" s="219" t="e">
        <f>IF('Retail Pricing'!#REF!&gt;0,'Retail Pricing'!#REF!," ")</f>
        <v>#REF!</v>
      </c>
      <c r="P110" s="219"/>
      <c r="Q110" s="219" t="e">
        <f>IF('Retail Pricing'!#REF!&gt;0,'Retail Pricing'!#REF!," ")</f>
        <v>#REF!</v>
      </c>
      <c r="R110" s="219" t="e">
        <f>IF('Retail Pricing'!#REF!&gt;0,'Retail Pricing'!#REF!," ")</f>
        <v>#REF!</v>
      </c>
      <c r="S110" s="219" t="e">
        <f>IF('Retail Pricing'!#REF!&gt;0,'Retail Pricing'!#REF!," ")</f>
        <v>#REF!</v>
      </c>
      <c r="T110" s="219">
        <v>4.4519799999999998</v>
      </c>
      <c r="U110" s="7" t="e">
        <f>IF(M110&gt;0,$U$1," ")</f>
        <v>#REF!</v>
      </c>
      <c r="V110" s="7">
        <v>6.0000000000000001E-3</v>
      </c>
      <c r="W110" s="498">
        <f>X110</f>
        <v>11.65</v>
      </c>
      <c r="X110" s="489">
        <v>11.65</v>
      </c>
      <c r="Y110" s="304">
        <f t="shared" si="132"/>
        <v>0</v>
      </c>
      <c r="Z110" s="428">
        <v>0.52</v>
      </c>
      <c r="AA110" s="492">
        <v>13.05</v>
      </c>
      <c r="AB110" s="498">
        <f>AC110</f>
        <v>11.4</v>
      </c>
      <c r="AC110" s="489">
        <v>11.4</v>
      </c>
      <c r="AD110" s="14">
        <f t="shared" si="133"/>
        <v>0</v>
      </c>
      <c r="AE110" s="428">
        <v>0.51</v>
      </c>
      <c r="AF110" s="488">
        <v>12.8</v>
      </c>
      <c r="AG110" s="498">
        <f>AH110</f>
        <v>11.1</v>
      </c>
      <c r="AH110" s="489">
        <v>11.1</v>
      </c>
      <c r="AI110" s="14">
        <f t="shared" si="134"/>
        <v>0</v>
      </c>
      <c r="AJ110" s="428">
        <v>0.5</v>
      </c>
      <c r="AK110" s="498">
        <f>AM110</f>
        <v>11.1</v>
      </c>
      <c r="AL110" s="489"/>
      <c r="AM110" s="489">
        <v>11.1</v>
      </c>
      <c r="AN110" s="14">
        <f t="shared" si="135"/>
        <v>0</v>
      </c>
      <c r="AO110" s="428">
        <v>0.5</v>
      </c>
      <c r="AP110" s="498">
        <f>AQ110</f>
        <v>11.1</v>
      </c>
      <c r="AQ110" s="489">
        <v>11.1</v>
      </c>
      <c r="AR110" s="14">
        <f t="shared" si="136"/>
        <v>0</v>
      </c>
      <c r="AS110" s="428">
        <v>0.5</v>
      </c>
      <c r="AT110" s="496">
        <v>12.5</v>
      </c>
      <c r="AU110" s="497">
        <f>IF(BA110&gt;0,ROUNDUP((BA110*2),0.05)-0.01," ")</f>
        <v>23.99</v>
      </c>
      <c r="AV110" s="288"/>
      <c r="AW110" s="498">
        <f>IF(W110&gt;0,ROUND((W110*1.3)/0.05,0)*0.05," ")</f>
        <v>15.15</v>
      </c>
      <c r="AX110" s="499" t="s">
        <v>106</v>
      </c>
      <c r="AY110" s="499" t="s">
        <v>106</v>
      </c>
      <c r="AZ110" s="333"/>
      <c r="BA110" s="491">
        <f t="shared" ref="BA110:BA129" si="178">IF($A110&lt;&gt;" ",$W110," ")</f>
        <v>11.65</v>
      </c>
      <c r="BB110" s="492">
        <f t="shared" ref="BB110:BB129" si="179">IF($A110&lt;&gt;" ",$AA110," ")</f>
        <v>13.05</v>
      </c>
      <c r="BC110" s="493">
        <f t="shared" ref="BC110:BC129" si="180">IF($A110&lt;&gt;" ",$AB110," ")</f>
        <v>11.4</v>
      </c>
      <c r="BD110" s="488">
        <f t="shared" ref="BD110:BD129" si="181">IF($A110&lt;&gt;" ",$AF110," ")</f>
        <v>12.8</v>
      </c>
      <c r="BE110" s="494">
        <f t="shared" ref="BE110:BE129" si="182">IF($A110&lt;&gt;" ",$AG110," ")</f>
        <v>11.1</v>
      </c>
      <c r="BF110" s="495">
        <f t="shared" ref="BF110:BF129" si="183">IF($A110&lt;&gt;" ",$AK110," ")</f>
        <v>11.1</v>
      </c>
      <c r="BG110" s="490">
        <f t="shared" ref="BG110:BG129" si="184">IF($A110&lt;&gt;" ",$AP110," ")</f>
        <v>11.1</v>
      </c>
      <c r="BH110" s="496">
        <f t="shared" ref="BH110:BH129" si="185">IF($A110&lt;&gt;" ",$AT110," ")</f>
        <v>12.5</v>
      </c>
      <c r="BI110" s="497">
        <f t="shared" ref="BI110:BI129" si="186">IF($A110&lt;&gt;" ",$AU110," ")</f>
        <v>23.99</v>
      </c>
      <c r="BJ110" s="385" t="str">
        <f t="shared" ref="BJ110:BJ130" si="187">IF(BA110*0.9&gt;BG110, " ", "No")</f>
        <v>No</v>
      </c>
      <c r="BK110" s="385" t="str">
        <f t="shared" ref="BK110:BK129" si="188">IF(BC110*0.9&gt;BG110, " ", "No")</f>
        <v>No</v>
      </c>
      <c r="BL110" s="243" t="e">
        <f>IF((BA110-'Retail Pricing'!#REF!)&gt;=0," ",1)</f>
        <v>#REF!</v>
      </c>
      <c r="BM110" s="243" t="e">
        <f>IF((BB110-'Retail Pricing'!#REF!)&gt;=0," ",1)</f>
        <v>#REF!</v>
      </c>
      <c r="BN110" s="243" t="e">
        <f>IF((BC110-'Retail Pricing'!#REF!)&gt;=0," ",1)</f>
        <v>#REF!</v>
      </c>
      <c r="BO110" s="243" t="e">
        <f>IF((BD110-'Retail Pricing'!#REF!)&gt;=0," ",1)</f>
        <v>#REF!</v>
      </c>
      <c r="BP110" s="243" t="e">
        <f>IF((BE110-'Retail Pricing'!#REF!)&gt;=0," ",1)</f>
        <v>#REF!</v>
      </c>
      <c r="BQ110" s="243" t="e">
        <f>IF((BF110-'Retail Pricing'!#REF!)&gt;=0," ",1)</f>
        <v>#REF!</v>
      </c>
      <c r="BR110" s="243" t="e">
        <f>IF((BG110-'Retail Pricing'!#REF!)&gt;=0," ",1)</f>
        <v>#REF!</v>
      </c>
      <c r="BS110" s="243" t="e">
        <f>IF((BH110-'Retail Pricing'!#REF!)&gt;=0," ",1)</f>
        <v>#REF!</v>
      </c>
      <c r="BT110" s="243" t="e">
        <f>IF((BI110-'Retail Pricing'!#REF!)&gt;=0," ",1)</f>
        <v>#REF!</v>
      </c>
      <c r="BU110" s="67"/>
      <c r="BV110" s="442">
        <f t="shared" ref="BV110:BV129" si="189">IF(W110&gt;0,$BV$9, " ")</f>
        <v>100</v>
      </c>
      <c r="BW110" s="244">
        <f t="shared" ref="BW110:BW129" si="190">IF($BV110&gt;0,($BV110-W110)/$BV110*100," ")</f>
        <v>88.35</v>
      </c>
      <c r="BX110" s="244">
        <f t="shared" ref="BX110:BX129" si="191">IF($BV110&gt;0,($BV110-AA110)/$BV110*100," ")</f>
        <v>86.95</v>
      </c>
      <c r="BY110" s="244">
        <f t="shared" ref="BY110:BY129" si="192">IF($BV110&gt;0,($BV110-AB110)/$BV110*100," ")</f>
        <v>88.6</v>
      </c>
      <c r="BZ110" s="244">
        <f t="shared" ref="BZ110:BZ129" si="193">IF($BV110&gt;0,($BV110-AF110)/$BV110*100," ")</f>
        <v>87.2</v>
      </c>
      <c r="CA110" s="244">
        <f t="shared" ref="CA110:CA129" si="194">IF($BV110&gt;0,($BV110-AG110)/$BV110*100," ")</f>
        <v>88.9</v>
      </c>
      <c r="CB110" s="244">
        <f t="shared" ref="CB110:CB130" si="195">CA110</f>
        <v>88.9</v>
      </c>
      <c r="CC110" s="244">
        <f t="shared" ref="CC110:CC129" si="196">IF($BV110&gt;0,($BV110-AK110)/$BV110*100," ")</f>
        <v>88.9</v>
      </c>
      <c r="CD110" s="244">
        <f t="shared" ref="CD110:CD129" si="197">IF($BV110&gt;0,($BV110-AP110)/$BV110*100," ")</f>
        <v>88.9</v>
      </c>
      <c r="CE110" s="244">
        <f t="shared" ref="CE110:CE129" si="198">IF($BV110&gt;0,($BV110-AT110)/$BV110*100," ")</f>
        <v>87.5</v>
      </c>
      <c r="CF110" s="244">
        <f t="shared" ref="CF110:CF129" si="199">IF($BV110&gt;0,($BV110-(W110*2))/$BV110*100," ")</f>
        <v>76.7</v>
      </c>
      <c r="CG110" s="244">
        <f t="shared" ref="CG110:CG122" si="200">IF($BV110&gt;0,($BV110-AW110)/$BV110*100," ")</f>
        <v>84.85</v>
      </c>
      <c r="CH110" s="244">
        <f t="shared" ref="CH110:CH130" si="201">IF($W110&gt;0,100," ")</f>
        <v>100</v>
      </c>
      <c r="CI110" s="570"/>
      <c r="CJ110" s="578">
        <f t="shared" si="141"/>
        <v>88.25</v>
      </c>
      <c r="CK110" s="578">
        <f t="shared" si="142"/>
        <v>86.85</v>
      </c>
      <c r="CL110" s="578">
        <f t="shared" si="143"/>
        <v>88.5</v>
      </c>
      <c r="CM110" s="578">
        <f t="shared" si="144"/>
        <v>87.1</v>
      </c>
      <c r="CN110" s="578">
        <f t="shared" si="145"/>
        <v>88.8</v>
      </c>
      <c r="CO110" s="578">
        <f t="shared" si="138"/>
        <v>88.8</v>
      </c>
      <c r="CP110" s="578">
        <f t="shared" si="139"/>
        <v>88.8</v>
      </c>
      <c r="CQ110" s="578">
        <f t="shared" si="140"/>
        <v>87.4</v>
      </c>
      <c r="CR110" s="244"/>
      <c r="CS110" s="244"/>
      <c r="CT110" s="244"/>
      <c r="CU110" s="244"/>
      <c r="CV110" s="347"/>
      <c r="CW110" s="338">
        <f t="shared" si="174"/>
        <v>11.65</v>
      </c>
      <c r="CX110" s="347"/>
      <c r="CY110" s="338">
        <f t="shared" si="174"/>
        <v>11.65</v>
      </c>
      <c r="CZ110" s="347"/>
      <c r="DA110" s="338">
        <f t="shared" si="174"/>
        <v>11.65</v>
      </c>
      <c r="DB110" s="347"/>
      <c r="DC110" s="338">
        <f t="shared" si="174"/>
        <v>11.65</v>
      </c>
      <c r="DD110" s="347"/>
      <c r="DE110" s="338">
        <f t="shared" si="174"/>
        <v>11.65</v>
      </c>
    </row>
    <row r="111" spans="1:109" s="19" customFormat="1" x14ac:dyDescent="0.2">
      <c r="A111" s="93" t="s">
        <v>23</v>
      </c>
      <c r="B111" s="53" t="s">
        <v>1811</v>
      </c>
      <c r="C111" s="454" t="s">
        <v>1516</v>
      </c>
      <c r="D111" s="217" t="s">
        <v>256</v>
      </c>
      <c r="E111" s="326">
        <v>3</v>
      </c>
      <c r="F111" s="356" t="s">
        <v>627</v>
      </c>
      <c r="G111" s="713" t="e">
        <f>+'Retail Pricing'!#REF!</f>
        <v>#REF!</v>
      </c>
      <c r="H111" s="40" t="s">
        <v>949</v>
      </c>
      <c r="I111" s="89" t="e">
        <f>IF('Retail Pricing'!#REF!&gt;0,'Retail Pricing'!#REF!," ")</f>
        <v>#REF!</v>
      </c>
      <c r="J111" s="85" t="e">
        <f>'Retail Pricing'!#REF!</f>
        <v>#REF!</v>
      </c>
      <c r="K111" s="85" t="e">
        <f>'Retail Pricing'!#REF!</f>
        <v>#REF!</v>
      </c>
      <c r="L111" s="305" t="e">
        <f>IF('Retail Pricing'!#REF!&gt;0,'Retail Pricing'!#REF!," ")</f>
        <v>#REF!</v>
      </c>
      <c r="M111" s="226" t="e">
        <f t="shared" si="146"/>
        <v>#REF!</v>
      </c>
      <c r="N111" s="219" t="e">
        <f>IF('Retail Pricing'!#REF!&gt;0,'Retail Pricing'!#REF!," ")</f>
        <v>#REF!</v>
      </c>
      <c r="O111" s="219" t="e">
        <f>IF('Retail Pricing'!#REF!&gt;0,'Retail Pricing'!#REF!," ")</f>
        <v>#REF!</v>
      </c>
      <c r="P111" s="219"/>
      <c r="Q111" s="219" t="e">
        <f>IF('Retail Pricing'!#REF!&gt;0,'Retail Pricing'!#REF!," ")</f>
        <v>#REF!</v>
      </c>
      <c r="R111" s="219" t="e">
        <f>IF('Retail Pricing'!#REF!&gt;0,'Retail Pricing'!#REF!," ")</f>
        <v>#REF!</v>
      </c>
      <c r="S111" s="219" t="e">
        <f>IF('Retail Pricing'!#REF!&gt;0,'Retail Pricing'!#REF!," ")</f>
        <v>#REF!</v>
      </c>
      <c r="T111" s="219">
        <v>6.3959799999999998</v>
      </c>
      <c r="U111" s="7" t="e">
        <f>IF(M111&gt;0,$U$1," ")</f>
        <v>#REF!</v>
      </c>
      <c r="V111" s="7">
        <v>5.8000000000000003E-2</v>
      </c>
      <c r="W111" s="491" t="s">
        <v>949</v>
      </c>
      <c r="X111" s="489" t="s">
        <v>949</v>
      </c>
      <c r="Y111" s="304" t="str">
        <f t="shared" si="132"/>
        <v xml:space="preserve"> </v>
      </c>
      <c r="Z111" s="428" t="s">
        <v>106</v>
      </c>
      <c r="AA111" s="492" t="s">
        <v>949</v>
      </c>
      <c r="AB111" s="493" t="s">
        <v>949</v>
      </c>
      <c r="AC111" s="489" t="s">
        <v>949</v>
      </c>
      <c r="AD111" s="14" t="str">
        <f t="shared" si="133"/>
        <v xml:space="preserve"> </v>
      </c>
      <c r="AE111" s="428" t="s">
        <v>106</v>
      </c>
      <c r="AF111" s="488" t="s">
        <v>949</v>
      </c>
      <c r="AG111" s="494" t="s">
        <v>949</v>
      </c>
      <c r="AH111" s="489" t="s">
        <v>949</v>
      </c>
      <c r="AI111" s="14" t="str">
        <f t="shared" si="134"/>
        <v xml:space="preserve"> </v>
      </c>
      <c r="AJ111" s="428" t="s">
        <v>106</v>
      </c>
      <c r="AK111" s="495" t="s">
        <v>949</v>
      </c>
      <c r="AL111" s="489"/>
      <c r="AM111" s="489" t="s">
        <v>949</v>
      </c>
      <c r="AN111" s="14" t="str">
        <f t="shared" si="135"/>
        <v xml:space="preserve"> </v>
      </c>
      <c r="AO111" s="428" t="s">
        <v>106</v>
      </c>
      <c r="AP111" s="490" t="s">
        <v>949</v>
      </c>
      <c r="AQ111" s="489" t="s">
        <v>949</v>
      </c>
      <c r="AR111" s="14" t="str">
        <f t="shared" si="136"/>
        <v xml:space="preserve"> </v>
      </c>
      <c r="AS111" s="428" t="s">
        <v>106</v>
      </c>
      <c r="AT111" s="496" t="s">
        <v>949</v>
      </c>
      <c r="AU111" s="497" t="s">
        <v>949</v>
      </c>
      <c r="AV111" s="288"/>
      <c r="AW111" s="498" t="s">
        <v>949</v>
      </c>
      <c r="AX111" s="499" t="s">
        <v>106</v>
      </c>
      <c r="AY111" s="499" t="s">
        <v>106</v>
      </c>
      <c r="AZ111" s="333"/>
      <c r="BA111" s="491" t="str">
        <f t="shared" si="178"/>
        <v>Holder</v>
      </c>
      <c r="BB111" s="492" t="str">
        <f t="shared" si="179"/>
        <v>Holder</v>
      </c>
      <c r="BC111" s="493" t="str">
        <f t="shared" si="180"/>
        <v>Holder</v>
      </c>
      <c r="BD111" s="488" t="str">
        <f t="shared" si="181"/>
        <v>Holder</v>
      </c>
      <c r="BE111" s="494" t="str">
        <f t="shared" si="182"/>
        <v>Holder</v>
      </c>
      <c r="BF111" s="495" t="str">
        <f t="shared" si="183"/>
        <v>Holder</v>
      </c>
      <c r="BG111" s="490" t="str">
        <f t="shared" si="184"/>
        <v>Holder</v>
      </c>
      <c r="BH111" s="496" t="str">
        <f t="shared" si="185"/>
        <v>Holder</v>
      </c>
      <c r="BI111" s="497" t="str">
        <f t="shared" si="186"/>
        <v>Holder</v>
      </c>
      <c r="BJ111" s="385" t="str">
        <f t="shared" si="187"/>
        <v>No</v>
      </c>
      <c r="BK111" s="385" t="str">
        <f t="shared" si="188"/>
        <v>No</v>
      </c>
      <c r="BL111" s="483" t="s">
        <v>1376</v>
      </c>
      <c r="BM111" s="482"/>
      <c r="BN111" s="482"/>
      <c r="BO111" s="482"/>
      <c r="BP111" s="482"/>
      <c r="BQ111" s="482"/>
      <c r="BR111" s="482"/>
      <c r="BS111" s="482"/>
      <c r="BT111" s="482"/>
      <c r="BU111" s="67"/>
      <c r="BV111" s="442" t="str">
        <f t="shared" si="189"/>
        <v xml:space="preserve"> </v>
      </c>
      <c r="BW111" s="244" t="str">
        <f t="shared" si="190"/>
        <v xml:space="preserve"> </v>
      </c>
      <c r="BX111" s="244" t="str">
        <f t="shared" si="191"/>
        <v xml:space="preserve"> </v>
      </c>
      <c r="BY111" s="244" t="str">
        <f t="shared" si="192"/>
        <v xml:space="preserve"> </v>
      </c>
      <c r="BZ111" s="244" t="str">
        <f t="shared" si="193"/>
        <v xml:space="preserve"> </v>
      </c>
      <c r="CA111" s="244" t="str">
        <f t="shared" si="194"/>
        <v xml:space="preserve"> </v>
      </c>
      <c r="CB111" s="244" t="str">
        <f t="shared" si="195"/>
        <v xml:space="preserve"> </v>
      </c>
      <c r="CC111" s="244" t="str">
        <f t="shared" si="196"/>
        <v xml:space="preserve"> </v>
      </c>
      <c r="CD111" s="244" t="str">
        <f t="shared" si="197"/>
        <v xml:space="preserve"> </v>
      </c>
      <c r="CE111" s="244" t="str">
        <f t="shared" si="198"/>
        <v xml:space="preserve"> </v>
      </c>
      <c r="CF111" s="244" t="str">
        <f t="shared" si="199"/>
        <v xml:space="preserve"> </v>
      </c>
      <c r="CG111" s="244" t="str">
        <f t="shared" si="200"/>
        <v xml:space="preserve"> </v>
      </c>
      <c r="CH111" s="244" t="str">
        <f t="shared" si="201"/>
        <v xml:space="preserve"> </v>
      </c>
      <c r="CI111" s="570"/>
      <c r="CJ111" s="578" t="str">
        <f t="shared" si="141"/>
        <v xml:space="preserve"> </v>
      </c>
      <c r="CK111" s="578" t="str">
        <f t="shared" si="142"/>
        <v xml:space="preserve"> </v>
      </c>
      <c r="CL111" s="578" t="str">
        <f t="shared" si="143"/>
        <v xml:space="preserve"> </v>
      </c>
      <c r="CM111" s="578" t="str">
        <f t="shared" si="144"/>
        <v xml:space="preserve"> </v>
      </c>
      <c r="CN111" s="578" t="str">
        <f t="shared" si="145"/>
        <v xml:space="preserve"> </v>
      </c>
      <c r="CO111" s="578" t="str">
        <f t="shared" si="138"/>
        <v xml:space="preserve"> </v>
      </c>
      <c r="CP111" s="578" t="str">
        <f t="shared" si="139"/>
        <v xml:space="preserve"> </v>
      </c>
      <c r="CQ111" s="578" t="str">
        <f t="shared" si="140"/>
        <v xml:space="preserve"> </v>
      </c>
      <c r="CR111" s="244"/>
      <c r="CS111" s="244"/>
      <c r="CT111" s="244"/>
      <c r="CU111" s="244"/>
      <c r="CV111" s="347"/>
      <c r="CW111" s="338" t="str">
        <f t="shared" ref="CW111:DE123" si="202">IF($BW111&gt;0,$BA111," ")</f>
        <v xml:space="preserve"> </v>
      </c>
      <c r="CX111" s="347"/>
      <c r="CY111" s="338" t="str">
        <f t="shared" si="202"/>
        <v xml:space="preserve"> </v>
      </c>
      <c r="CZ111" s="347"/>
      <c r="DA111" s="338" t="str">
        <f t="shared" si="202"/>
        <v xml:space="preserve"> </v>
      </c>
      <c r="DB111" s="347"/>
      <c r="DC111" s="338" t="str">
        <f t="shared" si="202"/>
        <v xml:space="preserve"> </v>
      </c>
      <c r="DD111" s="347"/>
      <c r="DE111" s="338" t="str">
        <f t="shared" si="202"/>
        <v xml:space="preserve"> </v>
      </c>
    </row>
    <row r="112" spans="1:109" s="19" customFormat="1" x14ac:dyDescent="0.2">
      <c r="A112" s="93" t="s">
        <v>23</v>
      </c>
      <c r="B112" s="369" t="s">
        <v>1812</v>
      </c>
      <c r="C112" s="454" t="s">
        <v>1516</v>
      </c>
      <c r="D112" s="217" t="s">
        <v>130</v>
      </c>
      <c r="E112" s="326">
        <v>3</v>
      </c>
      <c r="F112" s="356" t="s">
        <v>360</v>
      </c>
      <c r="G112" s="713" t="e">
        <f>+'Retail Pricing'!#REF!</f>
        <v>#REF!</v>
      </c>
      <c r="H112" s="40" t="s">
        <v>949</v>
      </c>
      <c r="I112" s="89" t="e">
        <f>IF('Retail Pricing'!#REF!&gt;0,'Retail Pricing'!#REF!," ")</f>
        <v>#REF!</v>
      </c>
      <c r="J112" s="85" t="e">
        <f>'Retail Pricing'!#REF!</f>
        <v>#REF!</v>
      </c>
      <c r="K112" s="85" t="e">
        <f>'Retail Pricing'!#REF!</f>
        <v>#REF!</v>
      </c>
      <c r="L112" s="305" t="e">
        <f>IF('Retail Pricing'!#REF!&gt;0,'Retail Pricing'!#REF!," ")</f>
        <v>#REF!</v>
      </c>
      <c r="M112" s="226" t="e">
        <f t="shared" si="146"/>
        <v>#REF!</v>
      </c>
      <c r="N112" s="219" t="e">
        <f>IF('Retail Pricing'!#REF!&gt;0,'Retail Pricing'!#REF!," ")</f>
        <v>#REF!</v>
      </c>
      <c r="O112" s="219" t="e">
        <f>IF('Retail Pricing'!#REF!&gt;0,'Retail Pricing'!#REF!," ")</f>
        <v>#REF!</v>
      </c>
      <c r="P112" s="219"/>
      <c r="Q112" s="219" t="e">
        <f>IF('Retail Pricing'!#REF!&gt;0,'Retail Pricing'!#REF!," ")</f>
        <v>#REF!</v>
      </c>
      <c r="R112" s="219" t="e">
        <f>IF('Retail Pricing'!#REF!&gt;0,'Retail Pricing'!#REF!," ")</f>
        <v>#REF!</v>
      </c>
      <c r="S112" s="219" t="e">
        <f>IF('Retail Pricing'!#REF!&gt;0,'Retail Pricing'!#REF!," ")</f>
        <v>#REF!</v>
      </c>
      <c r="T112" s="219">
        <v>6.7423400000000004</v>
      </c>
      <c r="U112" s="7" t="e">
        <f>IF(M112&gt;0,$U$1," ")</f>
        <v>#REF!</v>
      </c>
      <c r="V112" s="7">
        <v>1.7999999999999999E-2</v>
      </c>
      <c r="W112" s="491" t="s">
        <v>949</v>
      </c>
      <c r="X112" s="489" t="s">
        <v>949</v>
      </c>
      <c r="Y112" s="304" t="str">
        <f t="shared" si="132"/>
        <v xml:space="preserve"> </v>
      </c>
      <c r="Z112" s="428" t="s">
        <v>106</v>
      </c>
      <c r="AA112" s="492" t="s">
        <v>949</v>
      </c>
      <c r="AB112" s="493" t="s">
        <v>949</v>
      </c>
      <c r="AC112" s="489" t="s">
        <v>949</v>
      </c>
      <c r="AD112" s="14" t="str">
        <f t="shared" si="133"/>
        <v xml:space="preserve"> </v>
      </c>
      <c r="AE112" s="428" t="s">
        <v>106</v>
      </c>
      <c r="AF112" s="488" t="s">
        <v>949</v>
      </c>
      <c r="AG112" s="494" t="s">
        <v>949</v>
      </c>
      <c r="AH112" s="489" t="s">
        <v>949</v>
      </c>
      <c r="AI112" s="14" t="str">
        <f t="shared" si="134"/>
        <v xml:space="preserve"> </v>
      </c>
      <c r="AJ112" s="428" t="s">
        <v>106</v>
      </c>
      <c r="AK112" s="495" t="s">
        <v>949</v>
      </c>
      <c r="AL112" s="489"/>
      <c r="AM112" s="489" t="s">
        <v>949</v>
      </c>
      <c r="AN112" s="14" t="str">
        <f t="shared" si="135"/>
        <v xml:space="preserve"> </v>
      </c>
      <c r="AO112" s="428" t="s">
        <v>106</v>
      </c>
      <c r="AP112" s="490" t="s">
        <v>949</v>
      </c>
      <c r="AQ112" s="489" t="s">
        <v>949</v>
      </c>
      <c r="AR112" s="14" t="str">
        <f t="shared" si="136"/>
        <v xml:space="preserve"> </v>
      </c>
      <c r="AS112" s="428" t="s">
        <v>106</v>
      </c>
      <c r="AT112" s="496" t="s">
        <v>949</v>
      </c>
      <c r="AU112" s="497" t="s">
        <v>949</v>
      </c>
      <c r="AV112" s="288"/>
      <c r="AW112" s="498" t="s">
        <v>949</v>
      </c>
      <c r="AX112" s="499" t="s">
        <v>106</v>
      </c>
      <c r="AY112" s="499" t="s">
        <v>106</v>
      </c>
      <c r="AZ112" s="333"/>
      <c r="BA112" s="491" t="str">
        <f t="shared" si="178"/>
        <v>Holder</v>
      </c>
      <c r="BB112" s="492" t="str">
        <f t="shared" si="179"/>
        <v>Holder</v>
      </c>
      <c r="BC112" s="493" t="str">
        <f t="shared" si="180"/>
        <v>Holder</v>
      </c>
      <c r="BD112" s="488" t="str">
        <f t="shared" si="181"/>
        <v>Holder</v>
      </c>
      <c r="BE112" s="494" t="str">
        <f t="shared" si="182"/>
        <v>Holder</v>
      </c>
      <c r="BF112" s="495" t="str">
        <f t="shared" si="183"/>
        <v>Holder</v>
      </c>
      <c r="BG112" s="490" t="str">
        <f t="shared" si="184"/>
        <v>Holder</v>
      </c>
      <c r="BH112" s="496" t="str">
        <f t="shared" si="185"/>
        <v>Holder</v>
      </c>
      <c r="BI112" s="497" t="str">
        <f t="shared" si="186"/>
        <v>Holder</v>
      </c>
      <c r="BJ112" s="385" t="str">
        <f t="shared" si="187"/>
        <v>No</v>
      </c>
      <c r="BK112" s="385" t="str">
        <f t="shared" si="188"/>
        <v>No</v>
      </c>
      <c r="BL112" s="483" t="s">
        <v>1376</v>
      </c>
      <c r="BM112" s="482"/>
      <c r="BN112" s="482"/>
      <c r="BO112" s="482"/>
      <c r="BP112" s="482"/>
      <c r="BQ112" s="482"/>
      <c r="BR112" s="482"/>
      <c r="BS112" s="482"/>
      <c r="BT112" s="482"/>
      <c r="BU112" s="67"/>
      <c r="BV112" s="442" t="str">
        <f t="shared" si="189"/>
        <v xml:space="preserve"> </v>
      </c>
      <c r="BW112" s="244" t="str">
        <f t="shared" si="190"/>
        <v xml:space="preserve"> </v>
      </c>
      <c r="BX112" s="244" t="str">
        <f t="shared" si="191"/>
        <v xml:space="preserve"> </v>
      </c>
      <c r="BY112" s="244" t="str">
        <f t="shared" si="192"/>
        <v xml:space="preserve"> </v>
      </c>
      <c r="BZ112" s="244" t="str">
        <f t="shared" si="193"/>
        <v xml:space="preserve"> </v>
      </c>
      <c r="CA112" s="244" t="str">
        <f t="shared" si="194"/>
        <v xml:space="preserve"> </v>
      </c>
      <c r="CB112" s="244" t="str">
        <f t="shared" si="195"/>
        <v xml:space="preserve"> </v>
      </c>
      <c r="CC112" s="244" t="str">
        <f t="shared" si="196"/>
        <v xml:space="preserve"> </v>
      </c>
      <c r="CD112" s="244" t="str">
        <f t="shared" si="197"/>
        <v xml:space="preserve"> </v>
      </c>
      <c r="CE112" s="244" t="str">
        <f t="shared" si="198"/>
        <v xml:space="preserve"> </v>
      </c>
      <c r="CF112" s="244" t="str">
        <f t="shared" si="199"/>
        <v xml:space="preserve"> </v>
      </c>
      <c r="CG112" s="244" t="str">
        <f t="shared" si="200"/>
        <v xml:space="preserve"> </v>
      </c>
      <c r="CH112" s="244" t="str">
        <f t="shared" si="201"/>
        <v xml:space="preserve"> </v>
      </c>
      <c r="CI112" s="570"/>
      <c r="CJ112" s="578" t="str">
        <f t="shared" si="141"/>
        <v xml:space="preserve"> </v>
      </c>
      <c r="CK112" s="578" t="str">
        <f t="shared" si="142"/>
        <v xml:space="preserve"> </v>
      </c>
      <c r="CL112" s="578" t="str">
        <f t="shared" si="143"/>
        <v xml:space="preserve"> </v>
      </c>
      <c r="CM112" s="578" t="str">
        <f t="shared" si="144"/>
        <v xml:space="preserve"> </v>
      </c>
      <c r="CN112" s="578" t="str">
        <f t="shared" si="145"/>
        <v xml:space="preserve"> </v>
      </c>
      <c r="CO112" s="578" t="str">
        <f t="shared" si="138"/>
        <v xml:space="preserve"> </v>
      </c>
      <c r="CP112" s="578" t="str">
        <f t="shared" si="139"/>
        <v xml:space="preserve"> </v>
      </c>
      <c r="CQ112" s="578" t="str">
        <f t="shared" si="140"/>
        <v xml:space="preserve"> </v>
      </c>
      <c r="CR112" s="244"/>
      <c r="CS112" s="244"/>
      <c r="CT112" s="244"/>
      <c r="CU112" s="244"/>
      <c r="CV112" s="347"/>
      <c r="CW112" s="338" t="str">
        <f t="shared" si="202"/>
        <v xml:space="preserve"> </v>
      </c>
      <c r="CX112" s="347"/>
      <c r="CY112" s="338" t="str">
        <f t="shared" si="202"/>
        <v xml:space="preserve"> </v>
      </c>
      <c r="CZ112" s="347"/>
      <c r="DA112" s="338" t="str">
        <f t="shared" si="202"/>
        <v xml:space="preserve"> </v>
      </c>
      <c r="DB112" s="347"/>
      <c r="DC112" s="338" t="str">
        <f t="shared" si="202"/>
        <v xml:space="preserve"> </v>
      </c>
      <c r="DD112" s="347"/>
      <c r="DE112" s="338" t="str">
        <f t="shared" si="202"/>
        <v xml:space="preserve"> </v>
      </c>
    </row>
    <row r="113" spans="1:109" x14ac:dyDescent="0.2">
      <c r="A113" s="93" t="s">
        <v>23</v>
      </c>
      <c r="B113" s="469" t="s">
        <v>1385</v>
      </c>
      <c r="C113" s="454" t="s">
        <v>1516</v>
      </c>
      <c r="D113" s="218"/>
      <c r="E113" s="326">
        <v>3</v>
      </c>
      <c r="F113" s="356" t="s">
        <v>360</v>
      </c>
      <c r="G113" s="713" t="e">
        <f>+'Retail Pricing'!#REF!</f>
        <v>#REF!</v>
      </c>
      <c r="I113" s="89" t="e">
        <f>IF('Retail Pricing'!#REF!&gt;0,'Retail Pricing'!#REF!," ")</f>
        <v>#REF!</v>
      </c>
      <c r="J113" s="85" t="e">
        <f>'Retail Pricing'!#REF!</f>
        <v>#REF!</v>
      </c>
      <c r="K113" s="85" t="e">
        <f>'Retail Pricing'!#REF!</f>
        <v>#REF!</v>
      </c>
      <c r="L113" s="305" t="e">
        <f>IF('Retail Pricing'!#REF!&gt;0,'Retail Pricing'!#REF!," ")</f>
        <v>#REF!</v>
      </c>
      <c r="M113" s="226" t="e">
        <f t="shared" si="146"/>
        <v>#REF!</v>
      </c>
      <c r="N113" s="219" t="e">
        <f>'Retail Pricing'!#REF!</f>
        <v>#REF!</v>
      </c>
      <c r="O113" s="219" t="e">
        <f>'Retail Pricing'!#REF!</f>
        <v>#REF!</v>
      </c>
      <c r="P113" s="219"/>
      <c r="Q113" s="219" t="e">
        <f>'Retail Pricing'!#REF!</f>
        <v>#REF!</v>
      </c>
      <c r="R113" s="219" t="e">
        <f>IF('Retail Pricing'!#REF!&gt;0,'Retail Pricing'!#REF!," ")</f>
        <v>#REF!</v>
      </c>
      <c r="S113" s="219" t="e">
        <f>IF('Retail Pricing'!#REF!&gt;0,'Retail Pricing'!#REF!," ")</f>
        <v>#REF!</v>
      </c>
      <c r="T113" s="219">
        <v>6.7423400000000004</v>
      </c>
      <c r="U113" s="470">
        <v>0.17</v>
      </c>
      <c r="V113" s="7">
        <v>1.7999999999999999E-2</v>
      </c>
      <c r="W113" s="491" t="e">
        <f>'Retail Pricing'!#REF!</f>
        <v>#REF!</v>
      </c>
      <c r="X113" s="489">
        <v>18</v>
      </c>
      <c r="Y113" s="304" t="e">
        <f t="shared" si="132"/>
        <v>#REF!</v>
      </c>
      <c r="Z113" s="428">
        <v>0.54</v>
      </c>
      <c r="AA113" s="492">
        <v>20.149999999999999</v>
      </c>
      <c r="AB113" s="493" t="e">
        <f>'Retail Pricing'!#REF!</f>
        <v>#REF!</v>
      </c>
      <c r="AC113" s="489">
        <v>17.600000000000001</v>
      </c>
      <c r="AD113" s="14" t="e">
        <f t="shared" si="133"/>
        <v>#REF!</v>
      </c>
      <c r="AE113" s="428">
        <v>0.53</v>
      </c>
      <c r="AF113" s="488">
        <v>19.75</v>
      </c>
      <c r="AG113" s="494" t="e">
        <f>'Retail Pricing'!#REF!</f>
        <v>#REF!</v>
      </c>
      <c r="AH113" s="489">
        <v>13.5</v>
      </c>
      <c r="AI113" s="14" t="e">
        <f t="shared" si="134"/>
        <v>#REF!</v>
      </c>
      <c r="AJ113" s="428">
        <v>0.39</v>
      </c>
      <c r="AK113" s="495" t="e">
        <f>'Retail Pricing'!#REF!</f>
        <v>#REF!</v>
      </c>
      <c r="AL113" s="489"/>
      <c r="AM113" s="489">
        <v>13.5</v>
      </c>
      <c r="AN113" s="14" t="e">
        <f t="shared" si="135"/>
        <v>#REF!</v>
      </c>
      <c r="AO113" s="428">
        <v>0.39</v>
      </c>
      <c r="AP113" s="490" t="e">
        <f>'Retail Pricing'!#REF!</f>
        <v>#REF!</v>
      </c>
      <c r="AQ113" s="489">
        <v>13.45</v>
      </c>
      <c r="AR113" s="14" t="e">
        <f t="shared" si="136"/>
        <v>#REF!</v>
      </c>
      <c r="AS113" s="428">
        <v>0.39</v>
      </c>
      <c r="AT113" s="496">
        <v>15.6</v>
      </c>
      <c r="AU113" s="497" t="e">
        <f>'Retail Pricing'!#REF!</f>
        <v>#REF!</v>
      </c>
      <c r="AV113" s="288"/>
      <c r="AW113" s="498" t="e">
        <f>IF(W113&gt;0,ROUND((W113*1.3)/0.05,0)*0.05," ")</f>
        <v>#REF!</v>
      </c>
      <c r="AX113" s="499"/>
      <c r="AY113" s="499"/>
      <c r="AZ113" s="333"/>
      <c r="BA113" s="491" t="e">
        <f t="shared" si="178"/>
        <v>#REF!</v>
      </c>
      <c r="BB113" s="492">
        <f t="shared" si="179"/>
        <v>20.149999999999999</v>
      </c>
      <c r="BC113" s="493" t="e">
        <f t="shared" si="180"/>
        <v>#REF!</v>
      </c>
      <c r="BD113" s="488">
        <f t="shared" si="181"/>
        <v>19.75</v>
      </c>
      <c r="BE113" s="494" t="e">
        <f t="shared" si="182"/>
        <v>#REF!</v>
      </c>
      <c r="BF113" s="495" t="e">
        <f t="shared" si="183"/>
        <v>#REF!</v>
      </c>
      <c r="BG113" s="490" t="e">
        <f t="shared" si="184"/>
        <v>#REF!</v>
      </c>
      <c r="BH113" s="496">
        <f t="shared" si="185"/>
        <v>15.6</v>
      </c>
      <c r="BI113" s="497" t="e">
        <f t="shared" si="186"/>
        <v>#REF!</v>
      </c>
      <c r="BJ113" s="385" t="e">
        <f t="shared" si="187"/>
        <v>#REF!</v>
      </c>
      <c r="BK113" s="385" t="e">
        <f t="shared" si="188"/>
        <v>#REF!</v>
      </c>
      <c r="BL113" s="243" t="e">
        <f>IF((BA113-'Retail Pricing'!#REF!)&gt;=0," ",1)</f>
        <v>#REF!</v>
      </c>
      <c r="BM113" s="243" t="e">
        <f>IF((BB113-'Retail Pricing'!#REF!)&gt;=0," ",1)</f>
        <v>#REF!</v>
      </c>
      <c r="BN113" s="243" t="e">
        <f>IF((BC113-'Retail Pricing'!#REF!)&gt;=0," ",1)</f>
        <v>#REF!</v>
      </c>
      <c r="BO113" s="243" t="str">
        <f>IF((BD113-'Retail Pricing'!F64)&gt;=0," ",1)</f>
        <v xml:space="preserve"> </v>
      </c>
      <c r="BP113" s="243" t="e">
        <f>IF((BE113-'Retail Pricing'!#REF!)&gt;=0," ",1)</f>
        <v>#REF!</v>
      </c>
      <c r="BQ113" s="243" t="e">
        <f>IF((BF113-'Retail Pricing'!#REF!)&gt;=0," ",1)</f>
        <v>#REF!</v>
      </c>
      <c r="BR113" s="243" t="e">
        <f>IF((BG113-'Retail Pricing'!#REF!)&gt;=0," ",1)</f>
        <v>#REF!</v>
      </c>
      <c r="BS113" s="243" t="e">
        <f>IF((BH113-'Retail Pricing'!#REF!)&gt;=0," ",1)</f>
        <v>#REF!</v>
      </c>
      <c r="BT113" s="243" t="e">
        <f>IF((BI113-'Retail Pricing'!#REF!)&gt;=0," ",1)</f>
        <v>#REF!</v>
      </c>
      <c r="BU113" s="18"/>
      <c r="BV113" s="442" t="e">
        <f t="shared" si="189"/>
        <v>#REF!</v>
      </c>
      <c r="BW113" s="244" t="e">
        <f t="shared" si="190"/>
        <v>#REF!</v>
      </c>
      <c r="BX113" s="244" t="e">
        <f t="shared" si="191"/>
        <v>#REF!</v>
      </c>
      <c r="BY113" s="244" t="e">
        <f t="shared" si="192"/>
        <v>#REF!</v>
      </c>
      <c r="BZ113" s="244" t="e">
        <f t="shared" si="193"/>
        <v>#REF!</v>
      </c>
      <c r="CA113" s="244" t="e">
        <f t="shared" si="194"/>
        <v>#REF!</v>
      </c>
      <c r="CB113" s="244" t="e">
        <f t="shared" si="195"/>
        <v>#REF!</v>
      </c>
      <c r="CC113" s="244" t="e">
        <f t="shared" si="196"/>
        <v>#REF!</v>
      </c>
      <c r="CD113" s="244" t="e">
        <f t="shared" si="197"/>
        <v>#REF!</v>
      </c>
      <c r="CE113" s="244" t="e">
        <f t="shared" si="198"/>
        <v>#REF!</v>
      </c>
      <c r="CF113" s="244" t="e">
        <f t="shared" si="199"/>
        <v>#REF!</v>
      </c>
      <c r="CG113" s="244" t="e">
        <f t="shared" si="200"/>
        <v>#REF!</v>
      </c>
      <c r="CH113" s="244" t="e">
        <f t="shared" si="201"/>
        <v>#REF!</v>
      </c>
      <c r="CI113" s="570"/>
      <c r="CJ113" s="578" t="e">
        <f t="shared" si="141"/>
        <v>#REF!</v>
      </c>
      <c r="CK113" s="578" t="e">
        <f t="shared" si="142"/>
        <v>#REF!</v>
      </c>
      <c r="CL113" s="578" t="e">
        <f t="shared" si="143"/>
        <v>#REF!</v>
      </c>
      <c r="CM113" s="578" t="e">
        <f t="shared" si="144"/>
        <v>#REF!</v>
      </c>
      <c r="CN113" s="578" t="e">
        <f t="shared" si="145"/>
        <v>#REF!</v>
      </c>
      <c r="CO113" s="578" t="e">
        <f t="shared" si="138"/>
        <v>#REF!</v>
      </c>
      <c r="CP113" s="578" t="e">
        <f t="shared" si="139"/>
        <v>#REF!</v>
      </c>
      <c r="CQ113" s="578" t="e">
        <f t="shared" si="140"/>
        <v>#REF!</v>
      </c>
      <c r="CR113" s="244"/>
      <c r="CS113" s="244"/>
      <c r="CT113" s="244"/>
      <c r="CU113" s="244"/>
      <c r="CV113" s="347"/>
      <c r="CW113" s="338" t="e">
        <f t="shared" si="202"/>
        <v>#REF!</v>
      </c>
      <c r="CX113" s="347"/>
      <c r="CY113" s="338" t="e">
        <f t="shared" si="202"/>
        <v>#REF!</v>
      </c>
      <c r="CZ113" s="347"/>
      <c r="DA113" s="338" t="e">
        <f t="shared" si="202"/>
        <v>#REF!</v>
      </c>
      <c r="DB113" s="347"/>
      <c r="DC113" s="338" t="e">
        <f t="shared" si="202"/>
        <v>#REF!</v>
      </c>
      <c r="DD113" s="347"/>
      <c r="DE113" s="338" t="e">
        <f t="shared" si="202"/>
        <v>#REF!</v>
      </c>
    </row>
    <row r="114" spans="1:109" s="19" customFormat="1" x14ac:dyDescent="0.2">
      <c r="A114" s="93" t="s">
        <v>23</v>
      </c>
      <c r="B114" s="369" t="s">
        <v>1341</v>
      </c>
      <c r="C114" s="454"/>
      <c r="D114" s="217" t="s">
        <v>130</v>
      </c>
      <c r="E114" s="326">
        <v>1</v>
      </c>
      <c r="F114" s="356" t="s">
        <v>360</v>
      </c>
      <c r="G114" s="713" t="e">
        <f>+'Retail Pricing'!#REF!</f>
        <v>#REF!</v>
      </c>
      <c r="H114" s="40" t="s">
        <v>949</v>
      </c>
      <c r="I114" s="89" t="e">
        <f>IF('Retail Pricing'!#REF!&gt;0,'Retail Pricing'!#REF!," ")</f>
        <v>#REF!</v>
      </c>
      <c r="J114" s="85" t="e">
        <f>'Retail Pricing'!#REF!</f>
        <v>#REF!</v>
      </c>
      <c r="K114" s="85" t="e">
        <f>'Retail Pricing'!#REF!</f>
        <v>#REF!</v>
      </c>
      <c r="L114" s="305" t="e">
        <f>IF('Retail Pricing'!#REF!&gt;0,'Retail Pricing'!#REF!," ")</f>
        <v>#REF!</v>
      </c>
      <c r="M114" s="226" t="e">
        <f t="shared" si="146"/>
        <v>#REF!</v>
      </c>
      <c r="N114" s="219" t="e">
        <f>IF('Retail Pricing'!#REF!&gt;0,'Retail Pricing'!#REF!," ")</f>
        <v>#REF!</v>
      </c>
      <c r="O114" s="219" t="e">
        <f>IF('Retail Pricing'!#REF!&gt;0,'Retail Pricing'!#REF!," ")</f>
        <v>#REF!</v>
      </c>
      <c r="P114" s="219"/>
      <c r="Q114" s="219" t="e">
        <f>IF('Retail Pricing'!#REF!&gt;0,'Retail Pricing'!#REF!," ")</f>
        <v>#REF!</v>
      </c>
      <c r="R114" s="219" t="e">
        <f>IF('Retail Pricing'!#REF!&gt;0,'Retail Pricing'!#REF!," ")</f>
        <v>#REF!</v>
      </c>
      <c r="S114" s="219" t="e">
        <f>IF('Retail Pricing'!#REF!&gt;0,'Retail Pricing'!#REF!," ")</f>
        <v>#REF!</v>
      </c>
      <c r="T114" s="219">
        <v>14.63598</v>
      </c>
      <c r="U114" s="7" t="e">
        <f>IF(M114&gt;0,$U$1," ")</f>
        <v>#REF!</v>
      </c>
      <c r="V114" s="7">
        <v>1.6E-2</v>
      </c>
      <c r="W114" s="491" t="s">
        <v>949</v>
      </c>
      <c r="X114" s="489" t="s">
        <v>949</v>
      </c>
      <c r="Y114" s="304" t="str">
        <f t="shared" si="132"/>
        <v xml:space="preserve"> </v>
      </c>
      <c r="Z114" s="428" t="s">
        <v>106</v>
      </c>
      <c r="AA114" s="492" t="s">
        <v>949</v>
      </c>
      <c r="AB114" s="493" t="s">
        <v>949</v>
      </c>
      <c r="AC114" s="489" t="s">
        <v>949</v>
      </c>
      <c r="AD114" s="14" t="str">
        <f t="shared" si="133"/>
        <v xml:space="preserve"> </v>
      </c>
      <c r="AE114" s="428" t="s">
        <v>106</v>
      </c>
      <c r="AF114" s="488" t="s">
        <v>949</v>
      </c>
      <c r="AG114" s="494" t="s">
        <v>949</v>
      </c>
      <c r="AH114" s="489" t="s">
        <v>949</v>
      </c>
      <c r="AI114" s="14" t="str">
        <f t="shared" si="134"/>
        <v xml:space="preserve"> </v>
      </c>
      <c r="AJ114" s="428" t="s">
        <v>106</v>
      </c>
      <c r="AK114" s="495" t="s">
        <v>949</v>
      </c>
      <c r="AL114" s="489"/>
      <c r="AM114" s="489" t="s">
        <v>949</v>
      </c>
      <c r="AN114" s="14" t="str">
        <f t="shared" si="135"/>
        <v xml:space="preserve"> </v>
      </c>
      <c r="AO114" s="428" t="s">
        <v>106</v>
      </c>
      <c r="AP114" s="490" t="s">
        <v>949</v>
      </c>
      <c r="AQ114" s="489" t="s">
        <v>949</v>
      </c>
      <c r="AR114" s="14" t="str">
        <f t="shared" si="136"/>
        <v xml:space="preserve"> </v>
      </c>
      <c r="AS114" s="428" t="s">
        <v>106</v>
      </c>
      <c r="AT114" s="496" t="s">
        <v>949</v>
      </c>
      <c r="AU114" s="497" t="s">
        <v>949</v>
      </c>
      <c r="AV114" s="288"/>
      <c r="AW114" s="498" t="s">
        <v>949</v>
      </c>
      <c r="AX114" s="499"/>
      <c r="AY114" s="499"/>
      <c r="AZ114" s="333"/>
      <c r="BA114" s="491" t="str">
        <f t="shared" si="178"/>
        <v>Holder</v>
      </c>
      <c r="BB114" s="492" t="str">
        <f t="shared" si="179"/>
        <v>Holder</v>
      </c>
      <c r="BC114" s="493" t="str">
        <f t="shared" si="180"/>
        <v>Holder</v>
      </c>
      <c r="BD114" s="488" t="str">
        <f t="shared" si="181"/>
        <v>Holder</v>
      </c>
      <c r="BE114" s="494" t="str">
        <f t="shared" si="182"/>
        <v>Holder</v>
      </c>
      <c r="BF114" s="495" t="str">
        <f t="shared" si="183"/>
        <v>Holder</v>
      </c>
      <c r="BG114" s="490" t="str">
        <f t="shared" si="184"/>
        <v>Holder</v>
      </c>
      <c r="BH114" s="496" t="str">
        <f t="shared" si="185"/>
        <v>Holder</v>
      </c>
      <c r="BI114" s="497" t="str">
        <f t="shared" si="186"/>
        <v>Holder</v>
      </c>
      <c r="BJ114" s="385" t="str">
        <f t="shared" si="187"/>
        <v>No</v>
      </c>
      <c r="BK114" s="385" t="str">
        <f t="shared" si="188"/>
        <v>No</v>
      </c>
      <c r="BL114" s="483" t="s">
        <v>1376</v>
      </c>
      <c r="BM114" s="482"/>
      <c r="BN114" s="482"/>
      <c r="BO114" s="482"/>
      <c r="BP114" s="482"/>
      <c r="BQ114" s="482"/>
      <c r="BR114" s="482"/>
      <c r="BS114" s="482"/>
      <c r="BT114" s="482"/>
      <c r="BU114" s="67"/>
      <c r="BV114" s="442" t="str">
        <f t="shared" si="189"/>
        <v xml:space="preserve"> </v>
      </c>
      <c r="BW114" s="244" t="str">
        <f t="shared" si="190"/>
        <v xml:space="preserve"> </v>
      </c>
      <c r="BX114" s="244" t="str">
        <f t="shared" si="191"/>
        <v xml:space="preserve"> </v>
      </c>
      <c r="BY114" s="244" t="str">
        <f t="shared" si="192"/>
        <v xml:space="preserve"> </v>
      </c>
      <c r="BZ114" s="244" t="str">
        <f t="shared" si="193"/>
        <v xml:space="preserve"> </v>
      </c>
      <c r="CA114" s="244" t="str">
        <f t="shared" si="194"/>
        <v xml:space="preserve"> </v>
      </c>
      <c r="CB114" s="244" t="str">
        <f t="shared" si="195"/>
        <v xml:space="preserve"> </v>
      </c>
      <c r="CC114" s="244" t="str">
        <f t="shared" si="196"/>
        <v xml:space="preserve"> </v>
      </c>
      <c r="CD114" s="244" t="str">
        <f t="shared" si="197"/>
        <v xml:space="preserve"> </v>
      </c>
      <c r="CE114" s="244" t="str">
        <f t="shared" si="198"/>
        <v xml:space="preserve"> </v>
      </c>
      <c r="CF114" s="244" t="str">
        <f t="shared" si="199"/>
        <v xml:space="preserve"> </v>
      </c>
      <c r="CG114" s="244" t="str">
        <f t="shared" si="200"/>
        <v xml:space="preserve"> </v>
      </c>
      <c r="CH114" s="244" t="str">
        <f t="shared" si="201"/>
        <v xml:space="preserve"> </v>
      </c>
      <c r="CI114" s="570"/>
      <c r="CJ114" s="578" t="str">
        <f t="shared" si="141"/>
        <v xml:space="preserve"> </v>
      </c>
      <c r="CK114" s="578" t="str">
        <f t="shared" si="142"/>
        <v xml:space="preserve"> </v>
      </c>
      <c r="CL114" s="578" t="str">
        <f t="shared" si="143"/>
        <v xml:space="preserve"> </v>
      </c>
      <c r="CM114" s="578" t="str">
        <f t="shared" si="144"/>
        <v xml:space="preserve"> </v>
      </c>
      <c r="CN114" s="578" t="str">
        <f t="shared" si="145"/>
        <v xml:space="preserve"> </v>
      </c>
      <c r="CO114" s="578" t="str">
        <f t="shared" si="138"/>
        <v xml:space="preserve"> </v>
      </c>
      <c r="CP114" s="578" t="str">
        <f t="shared" si="139"/>
        <v xml:space="preserve"> </v>
      </c>
      <c r="CQ114" s="578" t="str">
        <f t="shared" si="140"/>
        <v xml:space="preserve"> </v>
      </c>
      <c r="CR114" s="244"/>
      <c r="CS114" s="244"/>
      <c r="CT114" s="244"/>
      <c r="CU114" s="244"/>
      <c r="CV114" s="347"/>
      <c r="CW114" s="338" t="str">
        <f t="shared" si="202"/>
        <v xml:space="preserve"> </v>
      </c>
      <c r="CX114" s="347"/>
      <c r="CY114" s="338" t="str">
        <f t="shared" si="202"/>
        <v xml:space="preserve"> </v>
      </c>
      <c r="CZ114" s="347"/>
      <c r="DA114" s="338" t="str">
        <f t="shared" si="202"/>
        <v xml:space="preserve"> </v>
      </c>
      <c r="DB114" s="347"/>
      <c r="DC114" s="338" t="str">
        <f t="shared" si="202"/>
        <v xml:space="preserve"> </v>
      </c>
      <c r="DD114" s="347"/>
      <c r="DE114" s="338" t="str">
        <f t="shared" si="202"/>
        <v xml:space="preserve"> </v>
      </c>
    </row>
    <row r="115" spans="1:109" s="19" customFormat="1" x14ac:dyDescent="0.2">
      <c r="A115" s="93" t="s">
        <v>23</v>
      </c>
      <c r="B115" s="469" t="s">
        <v>1341</v>
      </c>
      <c r="C115" s="454"/>
      <c r="D115" s="218"/>
      <c r="E115" s="326">
        <v>1</v>
      </c>
      <c r="F115" s="356" t="s">
        <v>360</v>
      </c>
      <c r="G115" s="713" t="e">
        <f>+'Retail Pricing'!#REF!</f>
        <v>#REF!</v>
      </c>
      <c r="H115" s="40" t="s">
        <v>949</v>
      </c>
      <c r="I115" s="89" t="e">
        <f>IF('Retail Pricing'!#REF!&gt;0,'Retail Pricing'!#REF!," ")</f>
        <v>#REF!</v>
      </c>
      <c r="J115" s="85" t="e">
        <f>'Retail Pricing'!#REF!</f>
        <v>#REF!</v>
      </c>
      <c r="K115" s="85" t="e">
        <f>'Retail Pricing'!#REF!</f>
        <v>#REF!</v>
      </c>
      <c r="L115" s="305" t="e">
        <f>IF('Retail Pricing'!#REF!&gt;0,'Retail Pricing'!#REF!," ")</f>
        <v>#REF!</v>
      </c>
      <c r="M115" s="226" t="e">
        <f t="shared" si="146"/>
        <v>#REF!</v>
      </c>
      <c r="N115" s="219" t="e">
        <f>IF('Retail Pricing'!#REF!&gt;0,'Retail Pricing'!#REF!," ")</f>
        <v>#REF!</v>
      </c>
      <c r="O115" s="219" t="e">
        <f>IF('Retail Pricing'!#REF!&gt;0,'Retail Pricing'!#REF!," ")</f>
        <v>#REF!</v>
      </c>
      <c r="P115" s="219"/>
      <c r="Q115" s="219" t="e">
        <f>IF('Retail Pricing'!#REF!&gt;0,'Retail Pricing'!#REF!," ")</f>
        <v>#REF!</v>
      </c>
      <c r="R115" s="219" t="e">
        <f>IF('Retail Pricing'!#REF!&gt;0,'Retail Pricing'!#REF!," ")</f>
        <v>#REF!</v>
      </c>
      <c r="S115" s="219" t="e">
        <f>IF('Retail Pricing'!#REF!&gt;0,'Retail Pricing'!#REF!," ")</f>
        <v>#REF!</v>
      </c>
      <c r="T115" s="219">
        <v>14.63598</v>
      </c>
      <c r="U115" s="7" t="e">
        <f>IF(M115&gt;0,$U$1," ")</f>
        <v>#REF!</v>
      </c>
      <c r="V115" s="7">
        <v>1.6E-2</v>
      </c>
      <c r="W115" s="491" t="s">
        <v>949</v>
      </c>
      <c r="X115" s="489" t="s">
        <v>949</v>
      </c>
      <c r="Y115" s="304" t="str">
        <f t="shared" si="132"/>
        <v xml:space="preserve"> </v>
      </c>
      <c r="Z115" s="428" t="s">
        <v>106</v>
      </c>
      <c r="AA115" s="492" t="s">
        <v>949</v>
      </c>
      <c r="AB115" s="493" t="s">
        <v>949</v>
      </c>
      <c r="AC115" s="489" t="s">
        <v>949</v>
      </c>
      <c r="AD115" s="14" t="str">
        <f t="shared" si="133"/>
        <v xml:space="preserve"> </v>
      </c>
      <c r="AE115" s="428" t="s">
        <v>106</v>
      </c>
      <c r="AF115" s="488" t="s">
        <v>949</v>
      </c>
      <c r="AG115" s="494" t="s">
        <v>949</v>
      </c>
      <c r="AH115" s="489" t="s">
        <v>949</v>
      </c>
      <c r="AI115" s="14" t="str">
        <f t="shared" si="134"/>
        <v xml:space="preserve"> </v>
      </c>
      <c r="AJ115" s="428" t="s">
        <v>106</v>
      </c>
      <c r="AK115" s="495" t="s">
        <v>949</v>
      </c>
      <c r="AL115" s="489"/>
      <c r="AM115" s="489" t="s">
        <v>949</v>
      </c>
      <c r="AN115" s="14" t="str">
        <f t="shared" si="135"/>
        <v xml:space="preserve"> </v>
      </c>
      <c r="AO115" s="428" t="s">
        <v>106</v>
      </c>
      <c r="AP115" s="490" t="s">
        <v>949</v>
      </c>
      <c r="AQ115" s="489" t="s">
        <v>949</v>
      </c>
      <c r="AR115" s="14" t="str">
        <f t="shared" si="136"/>
        <v xml:space="preserve"> </v>
      </c>
      <c r="AS115" s="428" t="s">
        <v>106</v>
      </c>
      <c r="AT115" s="496" t="s">
        <v>949</v>
      </c>
      <c r="AU115" s="497" t="s">
        <v>949</v>
      </c>
      <c r="AV115" s="288"/>
      <c r="AW115" s="498" t="s">
        <v>949</v>
      </c>
      <c r="AX115" s="499"/>
      <c r="AY115" s="499"/>
      <c r="AZ115" s="333"/>
      <c r="BA115" s="491" t="str">
        <f t="shared" si="178"/>
        <v>Holder</v>
      </c>
      <c r="BB115" s="492" t="str">
        <f t="shared" si="179"/>
        <v>Holder</v>
      </c>
      <c r="BC115" s="493" t="str">
        <f t="shared" si="180"/>
        <v>Holder</v>
      </c>
      <c r="BD115" s="488" t="str">
        <f t="shared" si="181"/>
        <v>Holder</v>
      </c>
      <c r="BE115" s="494" t="str">
        <f t="shared" si="182"/>
        <v>Holder</v>
      </c>
      <c r="BF115" s="495" t="str">
        <f t="shared" si="183"/>
        <v>Holder</v>
      </c>
      <c r="BG115" s="490" t="str">
        <f t="shared" si="184"/>
        <v>Holder</v>
      </c>
      <c r="BH115" s="496" t="str">
        <f t="shared" si="185"/>
        <v>Holder</v>
      </c>
      <c r="BI115" s="497" t="str">
        <f t="shared" si="186"/>
        <v>Holder</v>
      </c>
      <c r="BJ115" s="385" t="str">
        <f t="shared" si="187"/>
        <v>No</v>
      </c>
      <c r="BK115" s="385" t="str">
        <f t="shared" si="188"/>
        <v>No</v>
      </c>
      <c r="BL115" s="483" t="s">
        <v>1376</v>
      </c>
      <c r="BM115" s="482"/>
      <c r="BN115" s="482"/>
      <c r="BO115" s="482"/>
      <c r="BP115" s="482"/>
      <c r="BQ115" s="482"/>
      <c r="BR115" s="482"/>
      <c r="BS115" s="482"/>
      <c r="BT115" s="482"/>
      <c r="BU115" s="67"/>
      <c r="BV115" s="442" t="str">
        <f t="shared" si="189"/>
        <v xml:space="preserve"> </v>
      </c>
      <c r="BW115" s="244" t="str">
        <f t="shared" si="190"/>
        <v xml:space="preserve"> </v>
      </c>
      <c r="BX115" s="244" t="str">
        <f t="shared" si="191"/>
        <v xml:space="preserve"> </v>
      </c>
      <c r="BY115" s="244" t="str">
        <f t="shared" si="192"/>
        <v xml:space="preserve"> </v>
      </c>
      <c r="BZ115" s="244" t="str">
        <f t="shared" si="193"/>
        <v xml:space="preserve"> </v>
      </c>
      <c r="CA115" s="244" t="str">
        <f t="shared" si="194"/>
        <v xml:space="preserve"> </v>
      </c>
      <c r="CB115" s="244" t="str">
        <f t="shared" si="195"/>
        <v xml:space="preserve"> </v>
      </c>
      <c r="CC115" s="244" t="str">
        <f t="shared" si="196"/>
        <v xml:space="preserve"> </v>
      </c>
      <c r="CD115" s="244" t="str">
        <f t="shared" si="197"/>
        <v xml:space="preserve"> </v>
      </c>
      <c r="CE115" s="244" t="str">
        <f t="shared" si="198"/>
        <v xml:space="preserve"> </v>
      </c>
      <c r="CF115" s="244" t="str">
        <f t="shared" si="199"/>
        <v xml:space="preserve"> </v>
      </c>
      <c r="CG115" s="244" t="str">
        <f t="shared" si="200"/>
        <v xml:space="preserve"> </v>
      </c>
      <c r="CH115" s="244" t="str">
        <f t="shared" si="201"/>
        <v xml:space="preserve"> </v>
      </c>
      <c r="CI115" s="570"/>
      <c r="CJ115" s="578" t="str">
        <f t="shared" si="141"/>
        <v xml:space="preserve"> </v>
      </c>
      <c r="CK115" s="578" t="str">
        <f t="shared" si="142"/>
        <v xml:space="preserve"> </v>
      </c>
      <c r="CL115" s="578" t="str">
        <f t="shared" si="143"/>
        <v xml:space="preserve"> </v>
      </c>
      <c r="CM115" s="578" t="str">
        <f t="shared" si="144"/>
        <v xml:space="preserve"> </v>
      </c>
      <c r="CN115" s="578" t="str">
        <f t="shared" si="145"/>
        <v xml:space="preserve"> </v>
      </c>
      <c r="CO115" s="578" t="str">
        <f t="shared" si="138"/>
        <v xml:space="preserve"> </v>
      </c>
      <c r="CP115" s="578" t="str">
        <f t="shared" si="139"/>
        <v xml:space="preserve"> </v>
      </c>
      <c r="CQ115" s="578" t="str">
        <f t="shared" si="140"/>
        <v xml:space="preserve"> </v>
      </c>
      <c r="CR115" s="244"/>
      <c r="CS115" s="244"/>
      <c r="CT115" s="244"/>
      <c r="CU115" s="244"/>
      <c r="CV115" s="347"/>
      <c r="CW115" s="338" t="str">
        <f t="shared" si="202"/>
        <v xml:space="preserve"> </v>
      </c>
      <c r="CX115" s="347"/>
      <c r="CY115" s="338" t="str">
        <f t="shared" si="202"/>
        <v xml:space="preserve"> </v>
      </c>
      <c r="CZ115" s="347"/>
      <c r="DA115" s="338" t="str">
        <f t="shared" si="202"/>
        <v xml:space="preserve"> </v>
      </c>
      <c r="DB115" s="347"/>
      <c r="DC115" s="338" t="str">
        <f t="shared" si="202"/>
        <v xml:space="preserve"> </v>
      </c>
      <c r="DD115" s="347"/>
      <c r="DE115" s="338" t="str">
        <f t="shared" si="202"/>
        <v xml:space="preserve"> </v>
      </c>
    </row>
    <row r="116" spans="1:109" x14ac:dyDescent="0.2">
      <c r="A116" s="93" t="s">
        <v>23</v>
      </c>
      <c r="B116" s="53" t="s">
        <v>1219</v>
      </c>
      <c r="C116" s="454" t="s">
        <v>1516</v>
      </c>
      <c r="D116" s="218"/>
      <c r="E116" s="326">
        <v>1</v>
      </c>
      <c r="F116" s="356" t="s">
        <v>361</v>
      </c>
      <c r="G116" s="713" t="e">
        <f>+'Retail Pricing'!#REF!</f>
        <v>#REF!</v>
      </c>
      <c r="I116" s="89" t="e">
        <f>IF('Retail Pricing'!#REF!&gt;0,'Retail Pricing'!#REF!," ")</f>
        <v>#REF!</v>
      </c>
      <c r="J116" s="85" t="e">
        <f>'Retail Pricing'!#REF!</f>
        <v>#REF!</v>
      </c>
      <c r="K116" s="85" t="e">
        <f>'Retail Pricing'!#REF!</f>
        <v>#REF!</v>
      </c>
      <c r="L116" s="305" t="e">
        <f>IF('Retail Pricing'!#REF!&gt;0,'Retail Pricing'!#REF!," ")</f>
        <v>#REF!</v>
      </c>
      <c r="M116" s="226" t="e">
        <f t="shared" si="146"/>
        <v>#REF!</v>
      </c>
      <c r="N116" s="219" t="e">
        <f>'Retail Pricing'!#REF!</f>
        <v>#REF!</v>
      </c>
      <c r="O116" s="219" t="e">
        <f>'Retail Pricing'!#REF!</f>
        <v>#REF!</v>
      </c>
      <c r="P116" s="219"/>
      <c r="Q116" s="219" t="e">
        <f>'Retail Pricing'!#REF!</f>
        <v>#REF!</v>
      </c>
      <c r="R116" s="219" t="e">
        <f>IF('Retail Pricing'!#REF!&gt;0,'Retail Pricing'!#REF!," ")</f>
        <v>#REF!</v>
      </c>
      <c r="S116" s="219" t="e">
        <f>IF('Retail Pricing'!#REF!&gt;0,'Retail Pricing'!#REF!," ")</f>
        <v>#REF!</v>
      </c>
      <c r="T116" s="219">
        <v>18.52291</v>
      </c>
      <c r="U116" s="470">
        <v>0.17</v>
      </c>
      <c r="V116" s="7">
        <v>-8.0000000000000002E-3</v>
      </c>
      <c r="W116" s="491" t="e">
        <f>ROUND(('Retail Pricing'!#REF!/(1-0.09))/0.05,0)*0.05</f>
        <v>#REF!</v>
      </c>
      <c r="X116" s="489">
        <v>36.25</v>
      </c>
      <c r="Y116" s="304" t="e">
        <f t="shared" si="132"/>
        <v>#REF!</v>
      </c>
      <c r="Z116" s="428">
        <v>0.41</v>
      </c>
      <c r="AA116" s="492">
        <v>41.85</v>
      </c>
      <c r="AB116" s="493" t="e">
        <f>ROUND(('Retail Pricing'!#REF!/(1-0.09))/0.05,0)*0.05</f>
        <v>#REF!</v>
      </c>
      <c r="AC116" s="489">
        <v>35.5</v>
      </c>
      <c r="AD116" s="14" t="e">
        <f t="shared" si="133"/>
        <v>#REF!</v>
      </c>
      <c r="AE116" s="428">
        <v>0.4</v>
      </c>
      <c r="AF116" s="488">
        <v>41.1</v>
      </c>
      <c r="AG116" s="494" t="e">
        <f>ROUND(('Retail Pricing'!#REF!/(1-0.09))/0.05,0)*0.05</f>
        <v>#REF!</v>
      </c>
      <c r="AH116" s="489">
        <v>34.25</v>
      </c>
      <c r="AI116" s="14" t="e">
        <f t="shared" si="134"/>
        <v>#REF!</v>
      </c>
      <c r="AJ116" s="428">
        <v>0.37</v>
      </c>
      <c r="AK116" s="495" t="e">
        <f>ROUND(('Retail Pricing'!#REF!/(1-0.09))/0.05,0)*0.05</f>
        <v>#REF!</v>
      </c>
      <c r="AL116" s="489"/>
      <c r="AM116" s="489">
        <v>34.25</v>
      </c>
      <c r="AN116" s="14" t="e">
        <f t="shared" si="135"/>
        <v>#REF!</v>
      </c>
      <c r="AO116" s="428">
        <v>0.37</v>
      </c>
      <c r="AP116" s="490" t="e">
        <f>ROUND(('Retail Pricing'!#REF!/(1-0.09))/0.05,0)*0.05</f>
        <v>#REF!</v>
      </c>
      <c r="AQ116" s="489">
        <v>34.25</v>
      </c>
      <c r="AR116" s="14" t="e">
        <f t="shared" si="136"/>
        <v>#REF!</v>
      </c>
      <c r="AS116" s="428">
        <v>0.37</v>
      </c>
      <c r="AT116" s="496">
        <v>39.75</v>
      </c>
      <c r="AU116" s="517" t="e">
        <f>IF(BA116&gt;0,ROUNDUP((BA116*2),0.05)-0.01," ")+9</f>
        <v>#REF!</v>
      </c>
      <c r="AV116" s="288"/>
      <c r="AW116" s="498" t="e">
        <f>IF(W116&gt;0,ROUND((W116*1.3)/0.05,0)*0.05," ")</f>
        <v>#REF!</v>
      </c>
      <c r="AX116" s="499"/>
      <c r="AY116" s="499"/>
      <c r="AZ116" s="333"/>
      <c r="BA116" s="491" t="e">
        <f t="shared" si="178"/>
        <v>#REF!</v>
      </c>
      <c r="BB116" s="492">
        <f t="shared" si="179"/>
        <v>41.85</v>
      </c>
      <c r="BC116" s="493" t="e">
        <f t="shared" si="180"/>
        <v>#REF!</v>
      </c>
      <c r="BD116" s="488">
        <f t="shared" si="181"/>
        <v>41.1</v>
      </c>
      <c r="BE116" s="494" t="e">
        <f t="shared" si="182"/>
        <v>#REF!</v>
      </c>
      <c r="BF116" s="495" t="e">
        <f t="shared" si="183"/>
        <v>#REF!</v>
      </c>
      <c r="BG116" s="490" t="e">
        <f t="shared" si="184"/>
        <v>#REF!</v>
      </c>
      <c r="BH116" s="496">
        <f t="shared" si="185"/>
        <v>39.75</v>
      </c>
      <c r="BI116" s="497" t="e">
        <f t="shared" si="186"/>
        <v>#REF!</v>
      </c>
      <c r="BJ116" s="385" t="e">
        <f t="shared" si="187"/>
        <v>#REF!</v>
      </c>
      <c r="BK116" s="385" t="e">
        <f t="shared" si="188"/>
        <v>#REF!</v>
      </c>
      <c r="BL116" s="243" t="e">
        <f>IF((BA116-'Retail Pricing'!#REF!)&gt;=0," ",1)</f>
        <v>#REF!</v>
      </c>
      <c r="BM116" s="243" t="e">
        <f>IF((BB116-'Retail Pricing'!#REF!)&gt;=0," ",1)</f>
        <v>#REF!</v>
      </c>
      <c r="BN116" s="243" t="e">
        <f>IF((BC116-'Retail Pricing'!#REF!)&gt;=0," ",1)</f>
        <v>#REF!</v>
      </c>
      <c r="BO116" s="243" t="e">
        <f>IF((BD116-'Retail Pricing'!#REF!)&gt;=0," ",1)</f>
        <v>#REF!</v>
      </c>
      <c r="BP116" s="243" t="e">
        <f>IF((BE116-'Retail Pricing'!#REF!)&gt;=0," ",1)</f>
        <v>#REF!</v>
      </c>
      <c r="BQ116" s="243" t="e">
        <f>IF((BF116-'Retail Pricing'!#REF!)&gt;=0," ",1)</f>
        <v>#REF!</v>
      </c>
      <c r="BR116" s="243" t="e">
        <f>IF((BG116-'Retail Pricing'!#REF!)&gt;=0," ",1)</f>
        <v>#REF!</v>
      </c>
      <c r="BS116" s="243" t="e">
        <f>IF((BH116-'Retail Pricing'!#REF!)&gt;=0," ",1)</f>
        <v>#REF!</v>
      </c>
      <c r="BT116" s="243" t="e">
        <f>IF((BI116-'Retail Pricing'!#REF!)&gt;=0," ",1)</f>
        <v>#REF!</v>
      </c>
      <c r="BV116" s="442" t="e">
        <f t="shared" si="189"/>
        <v>#REF!</v>
      </c>
      <c r="BW116" s="244" t="e">
        <f t="shared" si="190"/>
        <v>#REF!</v>
      </c>
      <c r="BX116" s="244" t="e">
        <f t="shared" si="191"/>
        <v>#REF!</v>
      </c>
      <c r="BY116" s="244" t="e">
        <f t="shared" si="192"/>
        <v>#REF!</v>
      </c>
      <c r="BZ116" s="244" t="e">
        <f t="shared" si="193"/>
        <v>#REF!</v>
      </c>
      <c r="CA116" s="244" t="e">
        <f t="shared" si="194"/>
        <v>#REF!</v>
      </c>
      <c r="CB116" s="244" t="e">
        <f t="shared" si="195"/>
        <v>#REF!</v>
      </c>
      <c r="CC116" s="244" t="e">
        <f t="shared" si="196"/>
        <v>#REF!</v>
      </c>
      <c r="CD116" s="244" t="e">
        <f t="shared" si="197"/>
        <v>#REF!</v>
      </c>
      <c r="CE116" s="244" t="e">
        <f t="shared" si="198"/>
        <v>#REF!</v>
      </c>
      <c r="CF116" s="244" t="e">
        <f t="shared" si="199"/>
        <v>#REF!</v>
      </c>
      <c r="CG116" s="244" t="e">
        <f t="shared" si="200"/>
        <v>#REF!</v>
      </c>
      <c r="CH116" s="244" t="e">
        <f t="shared" si="201"/>
        <v>#REF!</v>
      </c>
      <c r="CI116" s="570"/>
      <c r="CJ116" s="578" t="e">
        <f t="shared" si="141"/>
        <v>#REF!</v>
      </c>
      <c r="CK116" s="578" t="e">
        <f t="shared" si="142"/>
        <v>#REF!</v>
      </c>
      <c r="CL116" s="578" t="e">
        <f t="shared" si="143"/>
        <v>#REF!</v>
      </c>
      <c r="CM116" s="578" t="e">
        <f t="shared" si="144"/>
        <v>#REF!</v>
      </c>
      <c r="CN116" s="578" t="e">
        <f t="shared" si="145"/>
        <v>#REF!</v>
      </c>
      <c r="CO116" s="578" t="e">
        <f t="shared" si="138"/>
        <v>#REF!</v>
      </c>
      <c r="CP116" s="578" t="e">
        <f t="shared" si="139"/>
        <v>#REF!</v>
      </c>
      <c r="CQ116" s="578" t="e">
        <f t="shared" si="140"/>
        <v>#REF!</v>
      </c>
      <c r="CR116" s="244"/>
      <c r="CS116" s="244"/>
      <c r="CT116" s="244"/>
      <c r="CU116" s="244"/>
      <c r="CV116" s="347"/>
      <c r="CW116" s="338" t="e">
        <f t="shared" si="202"/>
        <v>#REF!</v>
      </c>
      <c r="CX116" s="347"/>
      <c r="CY116" s="338" t="e">
        <f t="shared" si="202"/>
        <v>#REF!</v>
      </c>
      <c r="CZ116" s="347"/>
      <c r="DA116" s="338" t="e">
        <f t="shared" si="202"/>
        <v>#REF!</v>
      </c>
      <c r="DB116" s="347"/>
      <c r="DC116" s="338" t="e">
        <f t="shared" si="202"/>
        <v>#REF!</v>
      </c>
      <c r="DD116" s="347"/>
      <c r="DE116" s="338" t="e">
        <f t="shared" si="202"/>
        <v>#REF!</v>
      </c>
    </row>
    <row r="117" spans="1:109" s="19" customFormat="1" x14ac:dyDescent="0.2">
      <c r="A117" s="93" t="s">
        <v>23</v>
      </c>
      <c r="B117" s="53" t="s">
        <v>234</v>
      </c>
      <c r="C117" s="454" t="s">
        <v>1516</v>
      </c>
      <c r="D117" s="385" t="s">
        <v>130</v>
      </c>
      <c r="E117" s="326">
        <v>24</v>
      </c>
      <c r="F117" s="356" t="s">
        <v>363</v>
      </c>
      <c r="G117" s="713" t="e">
        <f>+'Retail Pricing'!#REF!</f>
        <v>#REF!</v>
      </c>
      <c r="H117" s="84" t="s">
        <v>949</v>
      </c>
      <c r="I117" s="89" t="e">
        <f>IF('Retail Pricing'!#REF!&gt;0,'Retail Pricing'!#REF!," ")</f>
        <v>#REF!</v>
      </c>
      <c r="J117" s="85" t="e">
        <f>'Retail Pricing'!#REF!</f>
        <v>#REF!</v>
      </c>
      <c r="K117" s="85" t="e">
        <f>'Retail Pricing'!#REF!</f>
        <v>#REF!</v>
      </c>
      <c r="L117" s="305" t="e">
        <f>IF('Retail Pricing'!#REF!&gt;0,'Retail Pricing'!#REF!," ")</f>
        <v>#REF!</v>
      </c>
      <c r="M117" s="226" t="e">
        <f t="shared" si="146"/>
        <v>#REF!</v>
      </c>
      <c r="N117" s="219" t="e">
        <f>IF('Retail Pricing'!#REF!&gt;0,'Retail Pricing'!#REF!," ")</f>
        <v>#REF!</v>
      </c>
      <c r="O117" s="219" t="e">
        <f>IF('Retail Pricing'!#REF!&gt;0,'Retail Pricing'!#REF!," ")</f>
        <v>#REF!</v>
      </c>
      <c r="P117" s="219"/>
      <c r="Q117" s="219" t="e">
        <f>IF('Retail Pricing'!#REF!&gt;0,'Retail Pricing'!#REF!," ")</f>
        <v>#REF!</v>
      </c>
      <c r="R117" s="219" t="e">
        <f>IF('Retail Pricing'!#REF!&gt;0,'Retail Pricing'!#REF!," ")</f>
        <v>#REF!</v>
      </c>
      <c r="S117" s="219" t="e">
        <f>IF('Retail Pricing'!#REF!&gt;0,'Retail Pricing'!#REF!," ")</f>
        <v>#REF!</v>
      </c>
      <c r="T117" s="219">
        <v>5.1002999999999998</v>
      </c>
      <c r="U117" s="470">
        <v>0.17</v>
      </c>
      <c r="V117" s="7">
        <v>1.6E-2</v>
      </c>
      <c r="W117" s="491" t="s">
        <v>949</v>
      </c>
      <c r="X117" s="489" t="s">
        <v>949</v>
      </c>
      <c r="Y117" s="304" t="str">
        <f t="shared" si="132"/>
        <v xml:space="preserve"> </v>
      </c>
      <c r="Z117" s="428" t="s">
        <v>106</v>
      </c>
      <c r="AA117" s="492" t="s">
        <v>949</v>
      </c>
      <c r="AB117" s="493" t="s">
        <v>949</v>
      </c>
      <c r="AC117" s="489" t="s">
        <v>949</v>
      </c>
      <c r="AD117" s="14" t="str">
        <f t="shared" si="133"/>
        <v xml:space="preserve"> </v>
      </c>
      <c r="AE117" s="428" t="s">
        <v>106</v>
      </c>
      <c r="AF117" s="488" t="s">
        <v>949</v>
      </c>
      <c r="AG117" s="494" t="s">
        <v>949</v>
      </c>
      <c r="AH117" s="489" t="s">
        <v>949</v>
      </c>
      <c r="AI117" s="14" t="str">
        <f t="shared" si="134"/>
        <v xml:space="preserve"> </v>
      </c>
      <c r="AJ117" s="428" t="s">
        <v>106</v>
      </c>
      <c r="AK117" s="495" t="s">
        <v>949</v>
      </c>
      <c r="AL117" s="489"/>
      <c r="AM117" s="489" t="s">
        <v>949</v>
      </c>
      <c r="AN117" s="14" t="str">
        <f t="shared" si="135"/>
        <v xml:space="preserve"> </v>
      </c>
      <c r="AO117" s="428" t="s">
        <v>106</v>
      </c>
      <c r="AP117" s="490" t="s">
        <v>949</v>
      </c>
      <c r="AQ117" s="489" t="s">
        <v>949</v>
      </c>
      <c r="AR117" s="14" t="str">
        <f t="shared" si="136"/>
        <v xml:space="preserve"> </v>
      </c>
      <c r="AS117" s="428" t="s">
        <v>106</v>
      </c>
      <c r="AT117" s="496" t="s">
        <v>949</v>
      </c>
      <c r="AU117" s="497" t="s">
        <v>949</v>
      </c>
      <c r="AV117" s="312"/>
      <c r="AW117" s="498" t="s">
        <v>949</v>
      </c>
      <c r="AX117" s="499" t="s">
        <v>106</v>
      </c>
      <c r="AY117" s="499" t="s">
        <v>106</v>
      </c>
      <c r="AZ117" s="333"/>
      <c r="BA117" s="491" t="str">
        <f t="shared" si="178"/>
        <v>Holder</v>
      </c>
      <c r="BB117" s="492" t="str">
        <f t="shared" si="179"/>
        <v>Holder</v>
      </c>
      <c r="BC117" s="493" t="str">
        <f t="shared" si="180"/>
        <v>Holder</v>
      </c>
      <c r="BD117" s="488" t="str">
        <f t="shared" si="181"/>
        <v>Holder</v>
      </c>
      <c r="BE117" s="494" t="str">
        <f t="shared" si="182"/>
        <v>Holder</v>
      </c>
      <c r="BF117" s="495" t="str">
        <f t="shared" si="183"/>
        <v>Holder</v>
      </c>
      <c r="BG117" s="490" t="str">
        <f t="shared" si="184"/>
        <v>Holder</v>
      </c>
      <c r="BH117" s="496" t="str">
        <f t="shared" si="185"/>
        <v>Holder</v>
      </c>
      <c r="BI117" s="497" t="str">
        <f t="shared" si="186"/>
        <v>Holder</v>
      </c>
      <c r="BJ117" s="385" t="str">
        <f t="shared" si="187"/>
        <v>No</v>
      </c>
      <c r="BK117" s="385" t="str">
        <f t="shared" si="188"/>
        <v>No</v>
      </c>
      <c r="BL117" s="483" t="s">
        <v>1376</v>
      </c>
      <c r="BM117" s="482"/>
      <c r="BN117" s="482"/>
      <c r="BO117" s="482"/>
      <c r="BP117" s="482"/>
      <c r="BQ117" s="482"/>
      <c r="BR117" s="482"/>
      <c r="BS117" s="482"/>
      <c r="BT117" s="482"/>
      <c r="BU117" s="67"/>
      <c r="BV117" s="442" t="str">
        <f t="shared" si="189"/>
        <v xml:space="preserve"> </v>
      </c>
      <c r="BW117" s="244" t="str">
        <f t="shared" si="190"/>
        <v xml:space="preserve"> </v>
      </c>
      <c r="BX117" s="244" t="str">
        <f t="shared" si="191"/>
        <v xml:space="preserve"> </v>
      </c>
      <c r="BY117" s="244" t="str">
        <f t="shared" si="192"/>
        <v xml:space="preserve"> </v>
      </c>
      <c r="BZ117" s="244" t="str">
        <f t="shared" si="193"/>
        <v xml:space="preserve"> </v>
      </c>
      <c r="CA117" s="244" t="str">
        <f t="shared" si="194"/>
        <v xml:space="preserve"> </v>
      </c>
      <c r="CB117" s="244" t="str">
        <f t="shared" si="195"/>
        <v xml:space="preserve"> </v>
      </c>
      <c r="CC117" s="244" t="str">
        <f t="shared" si="196"/>
        <v xml:space="preserve"> </v>
      </c>
      <c r="CD117" s="244" t="str">
        <f t="shared" si="197"/>
        <v xml:space="preserve"> </v>
      </c>
      <c r="CE117" s="244" t="str">
        <f t="shared" si="198"/>
        <v xml:space="preserve"> </v>
      </c>
      <c r="CF117" s="244" t="str">
        <f t="shared" si="199"/>
        <v xml:space="preserve"> </v>
      </c>
      <c r="CG117" s="244" t="str">
        <f t="shared" si="200"/>
        <v xml:space="preserve"> </v>
      </c>
      <c r="CH117" s="244" t="str">
        <f t="shared" si="201"/>
        <v xml:space="preserve"> </v>
      </c>
      <c r="CI117" s="570"/>
      <c r="CJ117" s="578" t="str">
        <f t="shared" si="141"/>
        <v xml:space="preserve"> </v>
      </c>
      <c r="CK117" s="578" t="str">
        <f t="shared" si="142"/>
        <v xml:space="preserve"> </v>
      </c>
      <c r="CL117" s="578" t="str">
        <f t="shared" si="143"/>
        <v xml:space="preserve"> </v>
      </c>
      <c r="CM117" s="578" t="str">
        <f t="shared" si="144"/>
        <v xml:space="preserve"> </v>
      </c>
      <c r="CN117" s="578" t="str">
        <f t="shared" si="145"/>
        <v xml:space="preserve"> </v>
      </c>
      <c r="CO117" s="578" t="str">
        <f t="shared" si="138"/>
        <v xml:space="preserve"> </v>
      </c>
      <c r="CP117" s="578" t="str">
        <f t="shared" si="139"/>
        <v xml:space="preserve"> </v>
      </c>
      <c r="CQ117" s="578" t="str">
        <f t="shared" si="140"/>
        <v xml:space="preserve"> </v>
      </c>
      <c r="CR117" s="244"/>
      <c r="CS117" s="244"/>
      <c r="CT117" s="244"/>
      <c r="CU117" s="244"/>
      <c r="CV117" s="347"/>
      <c r="CW117" s="338" t="str">
        <f t="shared" si="202"/>
        <v xml:space="preserve"> </v>
      </c>
      <c r="CX117" s="347"/>
      <c r="CY117" s="338" t="str">
        <f t="shared" si="202"/>
        <v xml:space="preserve"> </v>
      </c>
      <c r="CZ117" s="347"/>
      <c r="DA117" s="338" t="str">
        <f t="shared" si="202"/>
        <v xml:space="preserve"> </v>
      </c>
      <c r="DB117" s="347"/>
      <c r="DC117" s="338" t="str">
        <f t="shared" si="202"/>
        <v xml:space="preserve"> </v>
      </c>
      <c r="DD117" s="347"/>
      <c r="DE117" s="338" t="str">
        <f t="shared" si="202"/>
        <v xml:space="preserve"> </v>
      </c>
    </row>
    <row r="118" spans="1:109" x14ac:dyDescent="0.2">
      <c r="A118" s="93" t="s">
        <v>23</v>
      </c>
      <c r="B118" s="54" t="s">
        <v>234</v>
      </c>
      <c r="C118" s="454" t="s">
        <v>1516</v>
      </c>
      <c r="D118" s="217" t="s">
        <v>130</v>
      </c>
      <c r="E118" s="326">
        <v>24</v>
      </c>
      <c r="F118" s="553" t="s">
        <v>363</v>
      </c>
      <c r="G118" s="713" t="e">
        <f>+'Retail Pricing'!#REF!</f>
        <v>#REF!</v>
      </c>
      <c r="H118" s="40" t="s">
        <v>162</v>
      </c>
      <c r="I118" s="89" t="e">
        <f>IF('Retail Pricing'!#REF!&gt;0,'Retail Pricing'!#REF!," ")</f>
        <v>#REF!</v>
      </c>
      <c r="J118" s="85" t="e">
        <f>'Retail Pricing'!#REF!</f>
        <v>#REF!</v>
      </c>
      <c r="K118" s="85" t="e">
        <f>'Retail Pricing'!#REF!</f>
        <v>#REF!</v>
      </c>
      <c r="L118" s="305" t="e">
        <f>IF('Retail Pricing'!#REF!&gt;0,'Retail Pricing'!#REF!," ")</f>
        <v>#REF!</v>
      </c>
      <c r="M118" s="226" t="e">
        <f t="shared" si="146"/>
        <v>#REF!</v>
      </c>
      <c r="N118" s="219" t="e">
        <f>'Retail Pricing'!#REF!</f>
        <v>#REF!</v>
      </c>
      <c r="O118" s="219" t="e">
        <f>'Retail Pricing'!#REF!</f>
        <v>#REF!</v>
      </c>
      <c r="P118" s="219"/>
      <c r="Q118" s="219" t="e">
        <f>'Retail Pricing'!#REF!</f>
        <v>#REF!</v>
      </c>
      <c r="R118" s="219" t="e">
        <f>IF('Retail Pricing'!#REF!&gt;0,'Retail Pricing'!#REF!," ")</f>
        <v>#REF!</v>
      </c>
      <c r="S118" s="219" t="e">
        <f>IF('Retail Pricing'!#REF!&gt;0,'Retail Pricing'!#REF!," ")</f>
        <v>#REF!</v>
      </c>
      <c r="T118" s="219">
        <v>5.1002999999999998</v>
      </c>
      <c r="U118" s="470">
        <v>0.17</v>
      </c>
      <c r="V118" s="7">
        <v>1.6E-2</v>
      </c>
      <c r="W118" s="491" t="e">
        <f>'Retail Pricing'!#REF!</f>
        <v>#REF!</v>
      </c>
      <c r="X118" s="489">
        <v>14</v>
      </c>
      <c r="Y118" s="304" t="e">
        <f t="shared" si="132"/>
        <v>#REF!</v>
      </c>
      <c r="Z118" s="428">
        <v>0.54</v>
      </c>
      <c r="AA118" s="492">
        <v>15.1</v>
      </c>
      <c r="AB118" s="493" t="e">
        <f>'Retail Pricing'!#REF!</f>
        <v>#REF!</v>
      </c>
      <c r="AC118" s="489">
        <v>13.7</v>
      </c>
      <c r="AD118" s="14" t="e">
        <f t="shared" si="133"/>
        <v>#REF!</v>
      </c>
      <c r="AE118" s="428">
        <v>0.53</v>
      </c>
      <c r="AF118" s="488">
        <v>14.85</v>
      </c>
      <c r="AG118" s="494" t="e">
        <f>'Retail Pricing'!#REF!</f>
        <v>#REF!</v>
      </c>
      <c r="AH118" s="489">
        <v>11.75</v>
      </c>
      <c r="AI118" s="14" t="e">
        <f t="shared" si="134"/>
        <v>#REF!</v>
      </c>
      <c r="AJ118" s="428">
        <v>0.45</v>
      </c>
      <c r="AK118" s="495" t="e">
        <f>'Retail Pricing'!#REF!</f>
        <v>#REF!</v>
      </c>
      <c r="AL118" s="489"/>
      <c r="AM118" s="489">
        <v>11.75</v>
      </c>
      <c r="AN118" s="14" t="e">
        <f t="shared" si="135"/>
        <v>#REF!</v>
      </c>
      <c r="AO118" s="428">
        <v>0.45</v>
      </c>
      <c r="AP118" s="490" t="e">
        <f>'Retail Pricing'!#REF!</f>
        <v>#REF!</v>
      </c>
      <c r="AQ118" s="489">
        <v>11.75</v>
      </c>
      <c r="AR118" s="14" t="e">
        <f t="shared" si="136"/>
        <v>#REF!</v>
      </c>
      <c r="AS118" s="428">
        <v>0.45</v>
      </c>
      <c r="AT118" s="496">
        <v>12.95</v>
      </c>
      <c r="AU118" s="497" t="e">
        <f>'Retail Pricing'!#REF!</f>
        <v>#REF!</v>
      </c>
      <c r="AV118" s="288"/>
      <c r="AW118" s="498" t="e">
        <f>IF(W118&gt;0,ROUND((W118*1.3)/0.05,0)*0.05," ")</f>
        <v>#REF!</v>
      </c>
      <c r="AX118" s="499" t="e">
        <f>AP118</f>
        <v>#REF!</v>
      </c>
      <c r="AY118" s="499">
        <v>5.75</v>
      </c>
      <c r="AZ118" s="333"/>
      <c r="BA118" s="491" t="e">
        <f t="shared" si="178"/>
        <v>#REF!</v>
      </c>
      <c r="BB118" s="492">
        <f t="shared" si="179"/>
        <v>15.1</v>
      </c>
      <c r="BC118" s="493" t="e">
        <f t="shared" si="180"/>
        <v>#REF!</v>
      </c>
      <c r="BD118" s="488">
        <f t="shared" si="181"/>
        <v>14.85</v>
      </c>
      <c r="BE118" s="494" t="e">
        <f t="shared" si="182"/>
        <v>#REF!</v>
      </c>
      <c r="BF118" s="495" t="e">
        <f t="shared" si="183"/>
        <v>#REF!</v>
      </c>
      <c r="BG118" s="490" t="e">
        <f t="shared" si="184"/>
        <v>#REF!</v>
      </c>
      <c r="BH118" s="496">
        <f t="shared" si="185"/>
        <v>12.95</v>
      </c>
      <c r="BI118" s="497" t="e">
        <f t="shared" si="186"/>
        <v>#REF!</v>
      </c>
      <c r="BJ118" s="385" t="e">
        <f t="shared" si="187"/>
        <v>#REF!</v>
      </c>
      <c r="BK118" s="385" t="e">
        <f t="shared" si="188"/>
        <v>#REF!</v>
      </c>
      <c r="BL118" s="243" t="e">
        <f>IF((BA118-'Retail Pricing'!#REF!)&gt;=0," ",1)</f>
        <v>#REF!</v>
      </c>
      <c r="BM118" s="243" t="e">
        <f>IF((BB118-'Retail Pricing'!#REF!)&gt;=0," ",1)</f>
        <v>#REF!</v>
      </c>
      <c r="BN118" s="243" t="e">
        <f>IF((BC118-'Retail Pricing'!#REF!)&gt;=0," ",1)</f>
        <v>#REF!</v>
      </c>
      <c r="BO118" s="243" t="e">
        <f>IF((BD118-'Retail Pricing'!#REF!)&gt;=0," ",1)</f>
        <v>#REF!</v>
      </c>
      <c r="BP118" s="243" t="e">
        <f>IF((BE118-'Retail Pricing'!#REF!)&gt;=0," ",1)</f>
        <v>#REF!</v>
      </c>
      <c r="BQ118" s="243" t="e">
        <f>IF((BF118-'Retail Pricing'!#REF!)&gt;=0," ",1)</f>
        <v>#REF!</v>
      </c>
      <c r="BR118" s="243" t="e">
        <f>IF((BG118-'Retail Pricing'!#REF!)&gt;=0," ",1)</f>
        <v>#REF!</v>
      </c>
      <c r="BS118" s="243" t="e">
        <f>IF((BH118-'Retail Pricing'!#REF!)&gt;=0," ",1)</f>
        <v>#REF!</v>
      </c>
      <c r="BT118" s="243" t="e">
        <f>IF((BI118-'Retail Pricing'!#REF!)&gt;=0," ",1)</f>
        <v>#REF!</v>
      </c>
      <c r="BV118" s="442" t="e">
        <f t="shared" si="189"/>
        <v>#REF!</v>
      </c>
      <c r="BW118" s="244" t="e">
        <f t="shared" si="190"/>
        <v>#REF!</v>
      </c>
      <c r="BX118" s="244" t="e">
        <f t="shared" si="191"/>
        <v>#REF!</v>
      </c>
      <c r="BY118" s="244" t="e">
        <f t="shared" si="192"/>
        <v>#REF!</v>
      </c>
      <c r="BZ118" s="244" t="e">
        <f t="shared" si="193"/>
        <v>#REF!</v>
      </c>
      <c r="CA118" s="244" t="e">
        <f t="shared" si="194"/>
        <v>#REF!</v>
      </c>
      <c r="CB118" s="244" t="e">
        <f t="shared" si="195"/>
        <v>#REF!</v>
      </c>
      <c r="CC118" s="244" t="e">
        <f t="shared" si="196"/>
        <v>#REF!</v>
      </c>
      <c r="CD118" s="244" t="e">
        <f t="shared" si="197"/>
        <v>#REF!</v>
      </c>
      <c r="CE118" s="244" t="e">
        <f t="shared" si="198"/>
        <v>#REF!</v>
      </c>
      <c r="CF118" s="244" t="e">
        <f t="shared" si="199"/>
        <v>#REF!</v>
      </c>
      <c r="CG118" s="244" t="e">
        <f t="shared" si="200"/>
        <v>#REF!</v>
      </c>
      <c r="CH118" s="244" t="e">
        <f t="shared" si="201"/>
        <v>#REF!</v>
      </c>
      <c r="CI118" s="570"/>
      <c r="CJ118" s="578" t="e">
        <f t="shared" si="141"/>
        <v>#REF!</v>
      </c>
      <c r="CK118" s="578" t="e">
        <f t="shared" si="142"/>
        <v>#REF!</v>
      </c>
      <c r="CL118" s="578" t="e">
        <f t="shared" si="143"/>
        <v>#REF!</v>
      </c>
      <c r="CM118" s="578" t="e">
        <f t="shared" si="144"/>
        <v>#REF!</v>
      </c>
      <c r="CN118" s="578" t="e">
        <f t="shared" si="145"/>
        <v>#REF!</v>
      </c>
      <c r="CO118" s="578" t="e">
        <f t="shared" si="138"/>
        <v>#REF!</v>
      </c>
      <c r="CP118" s="578" t="e">
        <f t="shared" si="139"/>
        <v>#REF!</v>
      </c>
      <c r="CQ118" s="578" t="e">
        <f t="shared" si="140"/>
        <v>#REF!</v>
      </c>
      <c r="CR118" s="244"/>
      <c r="CS118" s="244"/>
      <c r="CT118" s="244"/>
      <c r="CU118" s="244"/>
      <c r="CV118" s="347"/>
      <c r="CW118" s="338" t="e">
        <f t="shared" si="202"/>
        <v>#REF!</v>
      </c>
      <c r="CX118" s="347"/>
      <c r="CY118" s="338" t="e">
        <f t="shared" si="202"/>
        <v>#REF!</v>
      </c>
      <c r="CZ118" s="347"/>
      <c r="DA118" s="338" t="e">
        <f t="shared" si="202"/>
        <v>#REF!</v>
      </c>
      <c r="DB118" s="347"/>
      <c r="DC118" s="338" t="e">
        <f t="shared" si="202"/>
        <v>#REF!</v>
      </c>
      <c r="DD118" s="347"/>
      <c r="DE118" s="338" t="e">
        <f t="shared" si="202"/>
        <v>#REF!</v>
      </c>
    </row>
    <row r="119" spans="1:109" s="19" customFormat="1" x14ac:dyDescent="0.2">
      <c r="A119" s="93" t="s">
        <v>23</v>
      </c>
      <c r="B119" s="53" t="s">
        <v>1220</v>
      </c>
      <c r="C119" s="454"/>
      <c r="D119" s="385" t="s">
        <v>130</v>
      </c>
      <c r="E119" s="326">
        <v>1</v>
      </c>
      <c r="F119" s="356" t="s">
        <v>363</v>
      </c>
      <c r="G119" s="713" t="e">
        <f>+'Retail Pricing'!#REF!</f>
        <v>#REF!</v>
      </c>
      <c r="H119" s="84" t="s">
        <v>949</v>
      </c>
      <c r="I119" s="89" t="e">
        <f>IF('Retail Pricing'!#REF!&gt;0,'Retail Pricing'!#REF!," ")</f>
        <v>#REF!</v>
      </c>
      <c r="J119" s="85" t="e">
        <f>'Retail Pricing'!#REF!</f>
        <v>#REF!</v>
      </c>
      <c r="K119" s="85" t="e">
        <f>'Retail Pricing'!#REF!</f>
        <v>#REF!</v>
      </c>
      <c r="L119" s="305" t="e">
        <f>IF('Retail Pricing'!#REF!&gt;0,'Retail Pricing'!#REF!," ")</f>
        <v>#REF!</v>
      </c>
      <c r="M119" s="226" t="e">
        <f t="shared" si="146"/>
        <v>#REF!</v>
      </c>
      <c r="N119" s="219" t="e">
        <f>IF('Retail Pricing'!#REF!&gt;0,'Retail Pricing'!#REF!," ")</f>
        <v>#REF!</v>
      </c>
      <c r="O119" s="219" t="e">
        <f>IF('Retail Pricing'!#REF!&gt;0,'Retail Pricing'!#REF!," ")</f>
        <v>#REF!</v>
      </c>
      <c r="P119" s="219"/>
      <c r="Q119" s="219" t="e">
        <f>IF('Retail Pricing'!#REF!&gt;0,'Retail Pricing'!#REF!," ")</f>
        <v>#REF!</v>
      </c>
      <c r="R119" s="219" t="e">
        <f>IF('Retail Pricing'!#REF!&gt;0,'Retail Pricing'!#REF!," ")</f>
        <v>#REF!</v>
      </c>
      <c r="S119" s="219" t="e">
        <f>IF('Retail Pricing'!#REF!&gt;0,'Retail Pricing'!#REF!," ")</f>
        <v>#REF!</v>
      </c>
      <c r="T119" s="219">
        <v>7.5455899999999998</v>
      </c>
      <c r="U119" s="470">
        <v>0.17</v>
      </c>
      <c r="V119" s="7">
        <v>7.0000000000000001E-3</v>
      </c>
      <c r="W119" s="491" t="s">
        <v>949</v>
      </c>
      <c r="X119" s="489" t="s">
        <v>949</v>
      </c>
      <c r="Y119" s="304" t="str">
        <f t="shared" si="132"/>
        <v xml:space="preserve"> </v>
      </c>
      <c r="Z119" s="428" t="s">
        <v>106</v>
      </c>
      <c r="AA119" s="492" t="s">
        <v>949</v>
      </c>
      <c r="AB119" s="493" t="s">
        <v>949</v>
      </c>
      <c r="AC119" s="489" t="s">
        <v>949</v>
      </c>
      <c r="AD119" s="14" t="str">
        <f t="shared" si="133"/>
        <v xml:space="preserve"> </v>
      </c>
      <c r="AE119" s="428" t="s">
        <v>106</v>
      </c>
      <c r="AF119" s="488" t="s">
        <v>949</v>
      </c>
      <c r="AG119" s="494" t="s">
        <v>949</v>
      </c>
      <c r="AH119" s="489" t="s">
        <v>949</v>
      </c>
      <c r="AI119" s="14" t="str">
        <f t="shared" si="134"/>
        <v xml:space="preserve"> </v>
      </c>
      <c r="AJ119" s="428" t="s">
        <v>106</v>
      </c>
      <c r="AK119" s="495" t="s">
        <v>949</v>
      </c>
      <c r="AL119" s="489"/>
      <c r="AM119" s="489" t="s">
        <v>949</v>
      </c>
      <c r="AN119" s="14" t="str">
        <f t="shared" si="135"/>
        <v xml:space="preserve"> </v>
      </c>
      <c r="AO119" s="428" t="s">
        <v>106</v>
      </c>
      <c r="AP119" s="490" t="s">
        <v>949</v>
      </c>
      <c r="AQ119" s="489" t="s">
        <v>949</v>
      </c>
      <c r="AR119" s="14" t="str">
        <f t="shared" si="136"/>
        <v xml:space="preserve"> </v>
      </c>
      <c r="AS119" s="428" t="s">
        <v>106</v>
      </c>
      <c r="AT119" s="496" t="s">
        <v>949</v>
      </c>
      <c r="AU119" s="497" t="s">
        <v>949</v>
      </c>
      <c r="AV119" s="288"/>
      <c r="AW119" s="498" t="s">
        <v>949</v>
      </c>
      <c r="AX119" s="499" t="s">
        <v>106</v>
      </c>
      <c r="AY119" s="499" t="s">
        <v>106</v>
      </c>
      <c r="AZ119" s="333"/>
      <c r="BA119" s="491" t="str">
        <f t="shared" si="178"/>
        <v>Holder</v>
      </c>
      <c r="BB119" s="492" t="str">
        <f t="shared" si="179"/>
        <v>Holder</v>
      </c>
      <c r="BC119" s="493" t="str">
        <f t="shared" si="180"/>
        <v>Holder</v>
      </c>
      <c r="BD119" s="488" t="str">
        <f t="shared" si="181"/>
        <v>Holder</v>
      </c>
      <c r="BE119" s="494" t="str">
        <f t="shared" si="182"/>
        <v>Holder</v>
      </c>
      <c r="BF119" s="495" t="str">
        <f t="shared" si="183"/>
        <v>Holder</v>
      </c>
      <c r="BG119" s="490" t="str">
        <f t="shared" si="184"/>
        <v>Holder</v>
      </c>
      <c r="BH119" s="496" t="str">
        <f t="shared" si="185"/>
        <v>Holder</v>
      </c>
      <c r="BI119" s="497" t="str">
        <f t="shared" si="186"/>
        <v>Holder</v>
      </c>
      <c r="BJ119" s="385" t="str">
        <f t="shared" si="187"/>
        <v>No</v>
      </c>
      <c r="BK119" s="385" t="str">
        <f t="shared" si="188"/>
        <v>No</v>
      </c>
      <c r="BL119" s="483" t="s">
        <v>1376</v>
      </c>
      <c r="BM119" s="482"/>
      <c r="BN119" s="482"/>
      <c r="BO119" s="482"/>
      <c r="BP119" s="482"/>
      <c r="BQ119" s="482"/>
      <c r="BR119" s="482"/>
      <c r="BS119" s="482"/>
      <c r="BT119" s="482"/>
      <c r="BU119" s="67"/>
      <c r="BV119" s="442" t="str">
        <f t="shared" si="189"/>
        <v xml:space="preserve"> </v>
      </c>
      <c r="BW119" s="244" t="str">
        <f t="shared" si="190"/>
        <v xml:space="preserve"> </v>
      </c>
      <c r="BX119" s="244" t="str">
        <f t="shared" si="191"/>
        <v xml:space="preserve"> </v>
      </c>
      <c r="BY119" s="244" t="str">
        <f t="shared" si="192"/>
        <v xml:space="preserve"> </v>
      </c>
      <c r="BZ119" s="244" t="str">
        <f t="shared" si="193"/>
        <v xml:space="preserve"> </v>
      </c>
      <c r="CA119" s="244" t="str">
        <f t="shared" si="194"/>
        <v xml:space="preserve"> </v>
      </c>
      <c r="CB119" s="244" t="str">
        <f t="shared" si="195"/>
        <v xml:space="preserve"> </v>
      </c>
      <c r="CC119" s="244" t="str">
        <f t="shared" si="196"/>
        <v xml:space="preserve"> </v>
      </c>
      <c r="CD119" s="244" t="str">
        <f t="shared" si="197"/>
        <v xml:space="preserve"> </v>
      </c>
      <c r="CE119" s="244" t="str">
        <f t="shared" si="198"/>
        <v xml:space="preserve"> </v>
      </c>
      <c r="CF119" s="244" t="str">
        <f t="shared" si="199"/>
        <v xml:space="preserve"> </v>
      </c>
      <c r="CG119" s="244" t="str">
        <f t="shared" si="200"/>
        <v xml:space="preserve"> </v>
      </c>
      <c r="CH119" s="244" t="str">
        <f t="shared" si="201"/>
        <v xml:space="preserve"> </v>
      </c>
      <c r="CI119" s="570"/>
      <c r="CJ119" s="578" t="str">
        <f t="shared" si="141"/>
        <v xml:space="preserve"> </v>
      </c>
      <c r="CK119" s="578" t="str">
        <f t="shared" si="142"/>
        <v xml:space="preserve"> </v>
      </c>
      <c r="CL119" s="578" t="str">
        <f t="shared" si="143"/>
        <v xml:space="preserve"> </v>
      </c>
      <c r="CM119" s="578" t="str">
        <f t="shared" si="144"/>
        <v xml:space="preserve"> </v>
      </c>
      <c r="CN119" s="578" t="str">
        <f t="shared" si="145"/>
        <v xml:space="preserve"> </v>
      </c>
      <c r="CO119" s="578" t="str">
        <f t="shared" si="138"/>
        <v xml:space="preserve"> </v>
      </c>
      <c r="CP119" s="578" t="str">
        <f t="shared" si="139"/>
        <v xml:space="preserve"> </v>
      </c>
      <c r="CQ119" s="578" t="str">
        <f t="shared" si="140"/>
        <v xml:space="preserve"> </v>
      </c>
      <c r="CR119" s="244"/>
      <c r="CS119" s="244"/>
      <c r="CT119" s="244"/>
      <c r="CU119" s="244"/>
      <c r="CV119" s="347"/>
      <c r="CW119" s="338" t="str">
        <f t="shared" si="202"/>
        <v xml:space="preserve"> </v>
      </c>
      <c r="CX119" s="347"/>
      <c r="CY119" s="338" t="str">
        <f t="shared" si="202"/>
        <v xml:space="preserve"> </v>
      </c>
      <c r="CZ119" s="347"/>
      <c r="DA119" s="338" t="str">
        <f t="shared" si="202"/>
        <v xml:space="preserve"> </v>
      </c>
      <c r="DB119" s="347"/>
      <c r="DC119" s="338" t="str">
        <f t="shared" si="202"/>
        <v xml:space="preserve"> </v>
      </c>
      <c r="DD119" s="347"/>
      <c r="DE119" s="338" t="str">
        <f t="shared" si="202"/>
        <v xml:space="preserve"> </v>
      </c>
    </row>
    <row r="120" spans="1:109" s="19" customFormat="1" x14ac:dyDescent="0.2">
      <c r="A120" s="93" t="s">
        <v>23</v>
      </c>
      <c r="B120" s="53" t="s">
        <v>1221</v>
      </c>
      <c r="C120" s="454" t="s">
        <v>1516</v>
      </c>
      <c r="D120" s="385" t="s">
        <v>218</v>
      </c>
      <c r="E120" s="326">
        <v>24</v>
      </c>
      <c r="F120" s="356" t="s">
        <v>554</v>
      </c>
      <c r="G120" s="713" t="e">
        <f>+'Retail Pricing'!#REF!</f>
        <v>#REF!</v>
      </c>
      <c r="H120" s="84" t="s">
        <v>949</v>
      </c>
      <c r="I120" s="89" t="e">
        <f>IF('Retail Pricing'!#REF!&gt;0,'Retail Pricing'!#REF!," ")</f>
        <v>#REF!</v>
      </c>
      <c r="J120" s="85" t="e">
        <f>'Retail Pricing'!#REF!</f>
        <v>#REF!</v>
      </c>
      <c r="K120" s="85" t="e">
        <f>'Retail Pricing'!#REF!</f>
        <v>#REF!</v>
      </c>
      <c r="L120" s="305" t="e">
        <f>IF('Retail Pricing'!#REF!&gt;0,'Retail Pricing'!#REF!," ")</f>
        <v>#REF!</v>
      </c>
      <c r="M120" s="226" t="e">
        <f t="shared" si="146"/>
        <v>#REF!</v>
      </c>
      <c r="N120" s="219" t="e">
        <f>IF('Retail Pricing'!#REF!&gt;0,'Retail Pricing'!#REF!," ")</f>
        <v>#REF!</v>
      </c>
      <c r="O120" s="219" t="e">
        <f>IF('Retail Pricing'!#REF!&gt;0,'Retail Pricing'!#REF!," ")</f>
        <v>#REF!</v>
      </c>
      <c r="P120" s="219"/>
      <c r="Q120" s="219" t="e">
        <f>IF('Retail Pricing'!#REF!&gt;0,'Retail Pricing'!#REF!," ")</f>
        <v>#REF!</v>
      </c>
      <c r="R120" s="219" t="e">
        <f>IF('Retail Pricing'!#REF!&gt;0,'Retail Pricing'!#REF!," ")</f>
        <v>#REF!</v>
      </c>
      <c r="S120" s="219" t="e">
        <f>IF('Retail Pricing'!#REF!&gt;0,'Retail Pricing'!#REF!," ")</f>
        <v>#REF!</v>
      </c>
      <c r="T120" s="219">
        <v>5.4260200000000003</v>
      </c>
      <c r="U120" s="7" t="e">
        <f>IF(M120&gt;0,$U$1," ")</f>
        <v>#REF!</v>
      </c>
      <c r="V120" s="7">
        <v>2.4E-2</v>
      </c>
      <c r="W120" s="491" t="s">
        <v>949</v>
      </c>
      <c r="X120" s="489" t="s">
        <v>949</v>
      </c>
      <c r="Y120" s="304" t="str">
        <f t="shared" si="132"/>
        <v xml:space="preserve"> </v>
      </c>
      <c r="Z120" s="428" t="s">
        <v>106</v>
      </c>
      <c r="AA120" s="492" t="s">
        <v>949</v>
      </c>
      <c r="AB120" s="493" t="s">
        <v>949</v>
      </c>
      <c r="AC120" s="489" t="s">
        <v>949</v>
      </c>
      <c r="AD120" s="14" t="str">
        <f t="shared" si="133"/>
        <v xml:space="preserve"> </v>
      </c>
      <c r="AE120" s="428" t="s">
        <v>106</v>
      </c>
      <c r="AF120" s="488" t="s">
        <v>949</v>
      </c>
      <c r="AG120" s="494" t="s">
        <v>949</v>
      </c>
      <c r="AH120" s="489" t="s">
        <v>949</v>
      </c>
      <c r="AI120" s="14" t="str">
        <f t="shared" si="134"/>
        <v xml:space="preserve"> </v>
      </c>
      <c r="AJ120" s="428" t="s">
        <v>106</v>
      </c>
      <c r="AK120" s="495" t="s">
        <v>949</v>
      </c>
      <c r="AL120" s="489"/>
      <c r="AM120" s="489" t="s">
        <v>949</v>
      </c>
      <c r="AN120" s="14" t="str">
        <f t="shared" si="135"/>
        <v xml:space="preserve"> </v>
      </c>
      <c r="AO120" s="428" t="s">
        <v>106</v>
      </c>
      <c r="AP120" s="490" t="s">
        <v>949</v>
      </c>
      <c r="AQ120" s="489" t="s">
        <v>949</v>
      </c>
      <c r="AR120" s="14" t="str">
        <f t="shared" si="136"/>
        <v xml:space="preserve"> </v>
      </c>
      <c r="AS120" s="428" t="s">
        <v>106</v>
      </c>
      <c r="AT120" s="496" t="s">
        <v>949</v>
      </c>
      <c r="AU120" s="497" t="s">
        <v>949</v>
      </c>
      <c r="AV120" s="312"/>
      <c r="AW120" s="498" t="s">
        <v>949</v>
      </c>
      <c r="AX120" s="499" t="s">
        <v>106</v>
      </c>
      <c r="AY120" s="499" t="s">
        <v>106</v>
      </c>
      <c r="AZ120" s="333"/>
      <c r="BA120" s="491" t="str">
        <f t="shared" si="178"/>
        <v>Holder</v>
      </c>
      <c r="BB120" s="492" t="str">
        <f t="shared" si="179"/>
        <v>Holder</v>
      </c>
      <c r="BC120" s="493" t="str">
        <f t="shared" si="180"/>
        <v>Holder</v>
      </c>
      <c r="BD120" s="488" t="str">
        <f t="shared" si="181"/>
        <v>Holder</v>
      </c>
      <c r="BE120" s="494" t="str">
        <f t="shared" si="182"/>
        <v>Holder</v>
      </c>
      <c r="BF120" s="495" t="str">
        <f t="shared" si="183"/>
        <v>Holder</v>
      </c>
      <c r="BG120" s="490" t="str">
        <f t="shared" si="184"/>
        <v>Holder</v>
      </c>
      <c r="BH120" s="496" t="str">
        <f t="shared" si="185"/>
        <v>Holder</v>
      </c>
      <c r="BI120" s="497" t="str">
        <f t="shared" si="186"/>
        <v>Holder</v>
      </c>
      <c r="BJ120" s="385" t="str">
        <f t="shared" si="187"/>
        <v>No</v>
      </c>
      <c r="BK120" s="385" t="str">
        <f t="shared" si="188"/>
        <v>No</v>
      </c>
      <c r="BL120" s="483" t="s">
        <v>1376</v>
      </c>
      <c r="BM120" s="482"/>
      <c r="BN120" s="482"/>
      <c r="BO120" s="482"/>
      <c r="BP120" s="482"/>
      <c r="BQ120" s="482"/>
      <c r="BR120" s="482"/>
      <c r="BS120" s="482"/>
      <c r="BT120" s="482"/>
      <c r="BU120" s="67"/>
      <c r="BV120" s="442" t="str">
        <f t="shared" si="189"/>
        <v xml:space="preserve"> </v>
      </c>
      <c r="BW120" s="244" t="str">
        <f t="shared" si="190"/>
        <v xml:space="preserve"> </v>
      </c>
      <c r="BX120" s="244" t="str">
        <f t="shared" si="191"/>
        <v xml:space="preserve"> </v>
      </c>
      <c r="BY120" s="244" t="str">
        <f t="shared" si="192"/>
        <v xml:space="preserve"> </v>
      </c>
      <c r="BZ120" s="244" t="str">
        <f t="shared" si="193"/>
        <v xml:space="preserve"> </v>
      </c>
      <c r="CA120" s="244" t="str">
        <f t="shared" si="194"/>
        <v xml:space="preserve"> </v>
      </c>
      <c r="CB120" s="244" t="str">
        <f t="shared" si="195"/>
        <v xml:space="preserve"> </v>
      </c>
      <c r="CC120" s="244" t="str">
        <f t="shared" si="196"/>
        <v xml:space="preserve"> </v>
      </c>
      <c r="CD120" s="244" t="str">
        <f t="shared" si="197"/>
        <v xml:space="preserve"> </v>
      </c>
      <c r="CE120" s="244" t="str">
        <f t="shared" si="198"/>
        <v xml:space="preserve"> </v>
      </c>
      <c r="CF120" s="244" t="str">
        <f t="shared" si="199"/>
        <v xml:space="preserve"> </v>
      </c>
      <c r="CG120" s="244" t="str">
        <f t="shared" si="200"/>
        <v xml:space="preserve"> </v>
      </c>
      <c r="CH120" s="244" t="str">
        <f t="shared" si="201"/>
        <v xml:space="preserve"> </v>
      </c>
      <c r="CI120" s="570"/>
      <c r="CJ120" s="578" t="str">
        <f t="shared" si="141"/>
        <v xml:space="preserve"> </v>
      </c>
      <c r="CK120" s="578" t="str">
        <f t="shared" si="142"/>
        <v xml:space="preserve"> </v>
      </c>
      <c r="CL120" s="578" t="str">
        <f t="shared" si="143"/>
        <v xml:space="preserve"> </v>
      </c>
      <c r="CM120" s="578" t="str">
        <f t="shared" si="144"/>
        <v xml:space="preserve"> </v>
      </c>
      <c r="CN120" s="578" t="str">
        <f t="shared" si="145"/>
        <v xml:space="preserve"> </v>
      </c>
      <c r="CO120" s="578" t="str">
        <f t="shared" si="138"/>
        <v xml:space="preserve"> </v>
      </c>
      <c r="CP120" s="578" t="str">
        <f t="shared" si="139"/>
        <v xml:space="preserve"> </v>
      </c>
      <c r="CQ120" s="578" t="str">
        <f t="shared" si="140"/>
        <v xml:space="preserve"> </v>
      </c>
      <c r="CR120" s="244"/>
      <c r="CS120" s="244"/>
      <c r="CT120" s="244"/>
      <c r="CU120" s="244"/>
      <c r="CV120" s="347"/>
      <c r="CW120" s="338" t="str">
        <f t="shared" si="202"/>
        <v xml:space="preserve"> </v>
      </c>
      <c r="CX120" s="347"/>
      <c r="CY120" s="338" t="str">
        <f t="shared" si="202"/>
        <v xml:space="preserve"> </v>
      </c>
      <c r="CZ120" s="347"/>
      <c r="DA120" s="338" t="str">
        <f t="shared" si="202"/>
        <v xml:space="preserve"> </v>
      </c>
      <c r="DB120" s="347"/>
      <c r="DC120" s="338" t="str">
        <f t="shared" si="202"/>
        <v xml:space="preserve"> </v>
      </c>
      <c r="DD120" s="347"/>
      <c r="DE120" s="338" t="str">
        <f t="shared" si="202"/>
        <v xml:space="preserve"> </v>
      </c>
    </row>
    <row r="121" spans="1:109" s="19" customFormat="1" x14ac:dyDescent="0.2">
      <c r="A121" s="93" t="s">
        <v>23</v>
      </c>
      <c r="B121" s="70" t="s">
        <v>982</v>
      </c>
      <c r="C121" s="454" t="s">
        <v>1516</v>
      </c>
      <c r="D121" s="217" t="s">
        <v>218</v>
      </c>
      <c r="E121" s="326">
        <v>24</v>
      </c>
      <c r="F121" s="356" t="s">
        <v>554</v>
      </c>
      <c r="G121" s="713" t="e">
        <f>+'Retail Pricing'!#REF!</f>
        <v>#REF!</v>
      </c>
      <c r="H121" s="84" t="s">
        <v>615</v>
      </c>
      <c r="I121" s="89" t="e">
        <f>IF('Retail Pricing'!#REF!&gt;0,'Retail Pricing'!#REF!," ")</f>
        <v>#REF!</v>
      </c>
      <c r="J121" s="85" t="e">
        <f>'Retail Pricing'!#REF!</f>
        <v>#REF!</v>
      </c>
      <c r="K121" s="85" t="e">
        <f>'Retail Pricing'!#REF!</f>
        <v>#REF!</v>
      </c>
      <c r="L121" s="305" t="e">
        <f>IF('Retail Pricing'!#REF!&gt;0,'Retail Pricing'!#REF!," ")</f>
        <v>#REF!</v>
      </c>
      <c r="M121" s="226" t="e">
        <f t="shared" si="146"/>
        <v>#REF!</v>
      </c>
      <c r="N121" s="219" t="e">
        <f>N118</f>
        <v>#REF!</v>
      </c>
      <c r="O121" s="219" t="e">
        <f>'Retail Pricing'!#REF!</f>
        <v>#REF!</v>
      </c>
      <c r="P121" s="219"/>
      <c r="Q121" s="219" t="e">
        <f>'Retail Pricing'!#REF!</f>
        <v>#REF!</v>
      </c>
      <c r="R121" s="219" t="e">
        <f>IF('Retail Pricing'!#REF!&gt;0,'Retail Pricing'!#REF!," ")</f>
        <v>#REF!</v>
      </c>
      <c r="S121" s="219" t="e">
        <f>IF('Retail Pricing'!#REF!&gt;0,'Retail Pricing'!#REF!," ")</f>
        <v>#REF!</v>
      </c>
      <c r="T121" s="219">
        <v>5.4260200000000003</v>
      </c>
      <c r="U121" s="470">
        <v>0.17</v>
      </c>
      <c r="V121" s="7">
        <v>2.4E-2</v>
      </c>
      <c r="W121" s="491" t="e">
        <f>'Retail Pricing'!#REF!</f>
        <v>#REF!</v>
      </c>
      <c r="X121" s="489">
        <v>14</v>
      </c>
      <c r="Y121" s="304" t="e">
        <f t="shared" si="132"/>
        <v>#REF!</v>
      </c>
      <c r="Z121" s="428">
        <v>0.5</v>
      </c>
      <c r="AA121" s="492">
        <v>15.1</v>
      </c>
      <c r="AB121" s="493" t="e">
        <f>'Retail Pricing'!#REF!</f>
        <v>#REF!</v>
      </c>
      <c r="AC121" s="489">
        <v>13.7</v>
      </c>
      <c r="AD121" s="14" t="e">
        <f t="shared" si="133"/>
        <v>#REF!</v>
      </c>
      <c r="AE121" s="428">
        <v>0.49</v>
      </c>
      <c r="AF121" s="488">
        <v>14.85</v>
      </c>
      <c r="AG121" s="494" t="e">
        <f>'Retail Pricing'!#REF!</f>
        <v>#REF!</v>
      </c>
      <c r="AH121" s="489">
        <v>11.75</v>
      </c>
      <c r="AI121" s="14" t="e">
        <f t="shared" si="134"/>
        <v>#REF!</v>
      </c>
      <c r="AJ121" s="428">
        <v>0.41</v>
      </c>
      <c r="AK121" s="495" t="e">
        <f>'Retail Pricing'!#REF!</f>
        <v>#REF!</v>
      </c>
      <c r="AL121" s="489"/>
      <c r="AM121" s="489">
        <v>11.75</v>
      </c>
      <c r="AN121" s="14" t="e">
        <f t="shared" si="135"/>
        <v>#REF!</v>
      </c>
      <c r="AO121" s="428">
        <v>0.41</v>
      </c>
      <c r="AP121" s="490" t="e">
        <f>'Retail Pricing'!#REF!</f>
        <v>#REF!</v>
      </c>
      <c r="AQ121" s="489">
        <v>11.75</v>
      </c>
      <c r="AR121" s="14" t="e">
        <f t="shared" si="136"/>
        <v>#REF!</v>
      </c>
      <c r="AS121" s="428">
        <v>0.41</v>
      </c>
      <c r="AT121" s="496">
        <v>12.95</v>
      </c>
      <c r="AU121" s="497" t="e">
        <f>'Retail Pricing'!#REF!</f>
        <v>#REF!</v>
      </c>
      <c r="AV121" s="288"/>
      <c r="AW121" s="498" t="e">
        <f>IF(W121&gt;0,ROUND((W121*1.3)/0.05,0)*0.05," ")</f>
        <v>#REF!</v>
      </c>
      <c r="AX121" s="499" t="e">
        <f>AP121</f>
        <v>#REF!</v>
      </c>
      <c r="AY121" s="499">
        <v>5.75</v>
      </c>
      <c r="AZ121" s="333"/>
      <c r="BA121" s="491" t="e">
        <f t="shared" si="178"/>
        <v>#REF!</v>
      </c>
      <c r="BB121" s="492">
        <f t="shared" si="179"/>
        <v>15.1</v>
      </c>
      <c r="BC121" s="493" t="e">
        <f t="shared" si="180"/>
        <v>#REF!</v>
      </c>
      <c r="BD121" s="488">
        <f t="shared" si="181"/>
        <v>14.85</v>
      </c>
      <c r="BE121" s="494" t="e">
        <f t="shared" si="182"/>
        <v>#REF!</v>
      </c>
      <c r="BF121" s="495" t="e">
        <f t="shared" si="183"/>
        <v>#REF!</v>
      </c>
      <c r="BG121" s="490" t="e">
        <f t="shared" si="184"/>
        <v>#REF!</v>
      </c>
      <c r="BH121" s="496">
        <f t="shared" si="185"/>
        <v>12.95</v>
      </c>
      <c r="BI121" s="497" t="e">
        <f t="shared" si="186"/>
        <v>#REF!</v>
      </c>
      <c r="BJ121" s="385" t="e">
        <f t="shared" si="187"/>
        <v>#REF!</v>
      </c>
      <c r="BK121" s="385" t="e">
        <f t="shared" si="188"/>
        <v>#REF!</v>
      </c>
      <c r="BL121" s="243" t="e">
        <f>IF((BA121-'Retail Pricing'!#REF!)&gt;=0," ",1)</f>
        <v>#REF!</v>
      </c>
      <c r="BM121" s="243" t="e">
        <f>IF((BB121-'Retail Pricing'!#REF!)&gt;=0," ",1)</f>
        <v>#REF!</v>
      </c>
      <c r="BN121" s="243" t="e">
        <f>IF((BC121-'Retail Pricing'!#REF!)&gt;=0," ",1)</f>
        <v>#REF!</v>
      </c>
      <c r="BO121" s="243" t="e">
        <f>IF((BD121-'Retail Pricing'!#REF!)&gt;=0," ",1)</f>
        <v>#REF!</v>
      </c>
      <c r="BP121" s="243" t="e">
        <f>IF((BE121-'Retail Pricing'!#REF!)&gt;=0," ",1)</f>
        <v>#REF!</v>
      </c>
      <c r="BQ121" s="243" t="e">
        <f>IF((BF121-'Retail Pricing'!#REF!)&gt;=0," ",1)</f>
        <v>#REF!</v>
      </c>
      <c r="BR121" s="243" t="e">
        <f>IF((BG121-'Retail Pricing'!#REF!)&gt;=0," ",1)</f>
        <v>#REF!</v>
      </c>
      <c r="BS121" s="243" t="e">
        <f>IF((BH121-'Retail Pricing'!#REF!)&gt;=0," ",1)</f>
        <v>#REF!</v>
      </c>
      <c r="BT121" s="243" t="e">
        <f>IF((BI121-'Retail Pricing'!#REF!)&gt;=0," ",1)</f>
        <v>#REF!</v>
      </c>
      <c r="BU121" s="67"/>
      <c r="BV121" s="442" t="e">
        <f t="shared" si="189"/>
        <v>#REF!</v>
      </c>
      <c r="BW121" s="244" t="e">
        <f t="shared" si="190"/>
        <v>#REF!</v>
      </c>
      <c r="BX121" s="244" t="e">
        <f t="shared" si="191"/>
        <v>#REF!</v>
      </c>
      <c r="BY121" s="244" t="e">
        <f t="shared" si="192"/>
        <v>#REF!</v>
      </c>
      <c r="BZ121" s="244" t="e">
        <f t="shared" si="193"/>
        <v>#REF!</v>
      </c>
      <c r="CA121" s="244" t="e">
        <f t="shared" si="194"/>
        <v>#REF!</v>
      </c>
      <c r="CB121" s="244" t="e">
        <f t="shared" si="195"/>
        <v>#REF!</v>
      </c>
      <c r="CC121" s="244" t="e">
        <f t="shared" si="196"/>
        <v>#REF!</v>
      </c>
      <c r="CD121" s="244" t="e">
        <f t="shared" si="197"/>
        <v>#REF!</v>
      </c>
      <c r="CE121" s="244" t="e">
        <f t="shared" si="198"/>
        <v>#REF!</v>
      </c>
      <c r="CF121" s="244" t="e">
        <f t="shared" si="199"/>
        <v>#REF!</v>
      </c>
      <c r="CG121" s="244" t="e">
        <f t="shared" si="200"/>
        <v>#REF!</v>
      </c>
      <c r="CH121" s="244" t="e">
        <f t="shared" si="201"/>
        <v>#REF!</v>
      </c>
      <c r="CI121" s="570"/>
      <c r="CJ121" s="578" t="e">
        <f t="shared" si="141"/>
        <v>#REF!</v>
      </c>
      <c r="CK121" s="578" t="e">
        <f t="shared" si="142"/>
        <v>#REF!</v>
      </c>
      <c r="CL121" s="578" t="e">
        <f t="shared" si="143"/>
        <v>#REF!</v>
      </c>
      <c r="CM121" s="578" t="e">
        <f t="shared" si="144"/>
        <v>#REF!</v>
      </c>
      <c r="CN121" s="578" t="e">
        <f t="shared" si="145"/>
        <v>#REF!</v>
      </c>
      <c r="CO121" s="578" t="e">
        <f t="shared" si="138"/>
        <v>#REF!</v>
      </c>
      <c r="CP121" s="578" t="e">
        <f t="shared" si="139"/>
        <v>#REF!</v>
      </c>
      <c r="CQ121" s="578" t="e">
        <f t="shared" si="140"/>
        <v>#REF!</v>
      </c>
      <c r="CR121" s="244"/>
      <c r="CS121" s="244"/>
      <c r="CT121" s="244"/>
      <c r="CU121" s="244"/>
      <c r="CV121" s="347"/>
      <c r="CW121" s="338" t="e">
        <f t="shared" si="202"/>
        <v>#REF!</v>
      </c>
      <c r="CX121" s="347"/>
      <c r="CY121" s="338" t="e">
        <f t="shared" si="202"/>
        <v>#REF!</v>
      </c>
      <c r="CZ121" s="347"/>
      <c r="DA121" s="338" t="e">
        <f t="shared" si="202"/>
        <v>#REF!</v>
      </c>
      <c r="DB121" s="347"/>
      <c r="DC121" s="338" t="e">
        <f t="shared" si="202"/>
        <v>#REF!</v>
      </c>
      <c r="DD121" s="347"/>
      <c r="DE121" s="338" t="e">
        <f t="shared" si="202"/>
        <v>#REF!</v>
      </c>
    </row>
    <row r="122" spans="1:109" s="19" customFormat="1" x14ac:dyDescent="0.2">
      <c r="A122" s="93" t="s">
        <v>23</v>
      </c>
      <c r="B122" s="53" t="s">
        <v>1222</v>
      </c>
      <c r="C122" s="454" t="s">
        <v>1516</v>
      </c>
      <c r="D122" s="385" t="s">
        <v>130</v>
      </c>
      <c r="E122" s="326">
        <v>24</v>
      </c>
      <c r="F122" s="401" t="s">
        <v>464</v>
      </c>
      <c r="G122" s="713" t="e">
        <f>+'Retail Pricing'!#REF!</f>
        <v>#REF!</v>
      </c>
      <c r="H122" s="84" t="s">
        <v>949</v>
      </c>
      <c r="I122" s="89" t="e">
        <f>IF('Retail Pricing'!#REF!&gt;0,'Retail Pricing'!#REF!," ")</f>
        <v>#REF!</v>
      </c>
      <c r="J122" s="85" t="e">
        <f>'Retail Pricing'!#REF!</f>
        <v>#REF!</v>
      </c>
      <c r="K122" s="85" t="e">
        <f>'Retail Pricing'!#REF!</f>
        <v>#REF!</v>
      </c>
      <c r="L122" s="305" t="e">
        <f>IF('Retail Pricing'!#REF!&gt;0,'Retail Pricing'!#REF!," ")</f>
        <v>#REF!</v>
      </c>
      <c r="M122" s="226" t="e">
        <f t="shared" si="146"/>
        <v>#REF!</v>
      </c>
      <c r="N122" s="219" t="e">
        <f>IF('Retail Pricing'!#REF!&gt;0,'Retail Pricing'!#REF!," ")</f>
        <v>#REF!</v>
      </c>
      <c r="O122" s="219" t="e">
        <f>IF('Retail Pricing'!#REF!&gt;0,'Retail Pricing'!#REF!," ")</f>
        <v>#REF!</v>
      </c>
      <c r="P122" s="219"/>
      <c r="Q122" s="219" t="e">
        <f>IF('Retail Pricing'!#REF!&gt;0,'Retail Pricing'!#REF!," ")</f>
        <v>#REF!</v>
      </c>
      <c r="R122" s="219" t="e">
        <f>IF('Retail Pricing'!#REF!&gt;0,'Retail Pricing'!#REF!," ")</f>
        <v>#REF!</v>
      </c>
      <c r="S122" s="219" t="e">
        <f>IF('Retail Pricing'!#REF!&gt;0,'Retail Pricing'!#REF!," ")</f>
        <v>#REF!</v>
      </c>
      <c r="T122" s="219">
        <v>8.2810199999999998</v>
      </c>
      <c r="U122" s="7" t="e">
        <f>IF(M122&gt;0,$U$1," ")</f>
        <v>#REF!</v>
      </c>
      <c r="V122" s="7">
        <v>-0.32900000000000001</v>
      </c>
      <c r="W122" s="491" t="s">
        <v>949</v>
      </c>
      <c r="X122" s="489" t="s">
        <v>949</v>
      </c>
      <c r="Y122" s="304" t="str">
        <f t="shared" si="132"/>
        <v xml:space="preserve"> </v>
      </c>
      <c r="Z122" s="428" t="s">
        <v>106</v>
      </c>
      <c r="AA122" s="492" t="s">
        <v>949</v>
      </c>
      <c r="AB122" s="493" t="s">
        <v>949</v>
      </c>
      <c r="AC122" s="489" t="s">
        <v>949</v>
      </c>
      <c r="AD122" s="14" t="str">
        <f t="shared" si="133"/>
        <v xml:space="preserve"> </v>
      </c>
      <c r="AE122" s="428" t="s">
        <v>106</v>
      </c>
      <c r="AF122" s="488" t="s">
        <v>949</v>
      </c>
      <c r="AG122" s="494" t="s">
        <v>949</v>
      </c>
      <c r="AH122" s="489" t="s">
        <v>949</v>
      </c>
      <c r="AI122" s="14" t="str">
        <f t="shared" si="134"/>
        <v xml:space="preserve"> </v>
      </c>
      <c r="AJ122" s="428" t="s">
        <v>106</v>
      </c>
      <c r="AK122" s="495" t="s">
        <v>949</v>
      </c>
      <c r="AL122" s="489"/>
      <c r="AM122" s="489" t="s">
        <v>949</v>
      </c>
      <c r="AN122" s="14" t="str">
        <f t="shared" si="135"/>
        <v xml:space="preserve"> </v>
      </c>
      <c r="AO122" s="428" t="s">
        <v>106</v>
      </c>
      <c r="AP122" s="490" t="s">
        <v>949</v>
      </c>
      <c r="AQ122" s="489" t="s">
        <v>949</v>
      </c>
      <c r="AR122" s="14" t="str">
        <f t="shared" si="136"/>
        <v xml:space="preserve"> </v>
      </c>
      <c r="AS122" s="428" t="s">
        <v>106</v>
      </c>
      <c r="AT122" s="496" t="s">
        <v>949</v>
      </c>
      <c r="AU122" s="497" t="s">
        <v>949</v>
      </c>
      <c r="AV122" s="312"/>
      <c r="AW122" s="498" t="s">
        <v>949</v>
      </c>
      <c r="AX122" s="499" t="s">
        <v>106</v>
      </c>
      <c r="AY122" s="499" t="s">
        <v>106</v>
      </c>
      <c r="AZ122" s="333"/>
      <c r="BA122" s="491" t="str">
        <f t="shared" si="178"/>
        <v>Holder</v>
      </c>
      <c r="BB122" s="492" t="str">
        <f t="shared" si="179"/>
        <v>Holder</v>
      </c>
      <c r="BC122" s="493" t="str">
        <f t="shared" si="180"/>
        <v>Holder</v>
      </c>
      <c r="BD122" s="488" t="str">
        <f t="shared" si="181"/>
        <v>Holder</v>
      </c>
      <c r="BE122" s="494" t="str">
        <f t="shared" si="182"/>
        <v>Holder</v>
      </c>
      <c r="BF122" s="495" t="str">
        <f t="shared" si="183"/>
        <v>Holder</v>
      </c>
      <c r="BG122" s="490" t="str">
        <f t="shared" si="184"/>
        <v>Holder</v>
      </c>
      <c r="BH122" s="496" t="str">
        <f t="shared" si="185"/>
        <v>Holder</v>
      </c>
      <c r="BI122" s="497" t="str">
        <f t="shared" si="186"/>
        <v>Holder</v>
      </c>
      <c r="BJ122" s="385" t="str">
        <f t="shared" si="187"/>
        <v>No</v>
      </c>
      <c r="BK122" s="385" t="str">
        <f t="shared" si="188"/>
        <v>No</v>
      </c>
      <c r="BL122" s="483" t="s">
        <v>1376</v>
      </c>
      <c r="BM122" s="482"/>
      <c r="BN122" s="482"/>
      <c r="BO122" s="482"/>
      <c r="BP122" s="482"/>
      <c r="BQ122" s="482"/>
      <c r="BR122" s="482"/>
      <c r="BS122" s="482"/>
      <c r="BT122" s="482"/>
      <c r="BU122" s="67"/>
      <c r="BV122" s="442" t="str">
        <f t="shared" si="189"/>
        <v xml:space="preserve"> </v>
      </c>
      <c r="BW122" s="244" t="str">
        <f t="shared" si="190"/>
        <v xml:space="preserve"> </v>
      </c>
      <c r="BX122" s="244" t="str">
        <f t="shared" si="191"/>
        <v xml:space="preserve"> </v>
      </c>
      <c r="BY122" s="244" t="str">
        <f t="shared" si="192"/>
        <v xml:space="preserve"> </v>
      </c>
      <c r="BZ122" s="244" t="str">
        <f t="shared" si="193"/>
        <v xml:space="preserve"> </v>
      </c>
      <c r="CA122" s="244" t="str">
        <f t="shared" si="194"/>
        <v xml:space="preserve"> </v>
      </c>
      <c r="CB122" s="244" t="str">
        <f t="shared" si="195"/>
        <v xml:space="preserve"> </v>
      </c>
      <c r="CC122" s="244" t="str">
        <f t="shared" si="196"/>
        <v xml:space="preserve"> </v>
      </c>
      <c r="CD122" s="244" t="str">
        <f t="shared" si="197"/>
        <v xml:space="preserve"> </v>
      </c>
      <c r="CE122" s="244" t="str">
        <f t="shared" si="198"/>
        <v xml:space="preserve"> </v>
      </c>
      <c r="CF122" s="244" t="str">
        <f t="shared" si="199"/>
        <v xml:space="preserve"> </v>
      </c>
      <c r="CG122" s="244" t="str">
        <f t="shared" si="200"/>
        <v xml:space="preserve"> </v>
      </c>
      <c r="CH122" s="244" t="str">
        <f t="shared" si="201"/>
        <v xml:space="preserve"> </v>
      </c>
      <c r="CI122" s="570"/>
      <c r="CJ122" s="578" t="str">
        <f t="shared" si="141"/>
        <v xml:space="preserve"> </v>
      </c>
      <c r="CK122" s="578" t="str">
        <f t="shared" si="142"/>
        <v xml:space="preserve"> </v>
      </c>
      <c r="CL122" s="578" t="str">
        <f t="shared" si="143"/>
        <v xml:space="preserve"> </v>
      </c>
      <c r="CM122" s="578" t="str">
        <f t="shared" si="144"/>
        <v xml:space="preserve"> </v>
      </c>
      <c r="CN122" s="578" t="str">
        <f t="shared" si="145"/>
        <v xml:space="preserve"> </v>
      </c>
      <c r="CO122" s="578" t="str">
        <f t="shared" si="138"/>
        <v xml:space="preserve"> </v>
      </c>
      <c r="CP122" s="578" t="str">
        <f t="shared" si="139"/>
        <v xml:space="preserve"> </v>
      </c>
      <c r="CQ122" s="578" t="str">
        <f t="shared" si="140"/>
        <v xml:space="preserve"> </v>
      </c>
      <c r="CR122" s="244"/>
      <c r="CS122" s="244"/>
      <c r="CT122" s="244"/>
      <c r="CU122" s="244"/>
      <c r="CV122" s="347"/>
      <c r="CW122" s="338" t="str">
        <f t="shared" si="202"/>
        <v xml:space="preserve"> </v>
      </c>
      <c r="CX122" s="347"/>
      <c r="CY122" s="338" t="str">
        <f t="shared" si="202"/>
        <v xml:space="preserve"> </v>
      </c>
      <c r="CZ122" s="347"/>
      <c r="DA122" s="338" t="str">
        <f t="shared" si="202"/>
        <v xml:space="preserve"> </v>
      </c>
      <c r="DB122" s="347"/>
      <c r="DC122" s="338" t="str">
        <f t="shared" si="202"/>
        <v xml:space="preserve"> </v>
      </c>
      <c r="DD122" s="347"/>
      <c r="DE122" s="338" t="str">
        <f t="shared" si="202"/>
        <v xml:space="preserve"> </v>
      </c>
    </row>
    <row r="123" spans="1:109" x14ac:dyDescent="0.2">
      <c r="A123" s="93" t="s">
        <v>23</v>
      </c>
      <c r="B123" s="70" t="s">
        <v>1222</v>
      </c>
      <c r="C123" s="454" t="s">
        <v>1516</v>
      </c>
      <c r="D123" s="385" t="s">
        <v>130</v>
      </c>
      <c r="E123" s="326">
        <v>24</v>
      </c>
      <c r="F123" s="557" t="s">
        <v>464</v>
      </c>
      <c r="G123" s="713" t="e">
        <f>+'Retail Pricing'!#REF!</f>
        <v>#REF!</v>
      </c>
      <c r="H123" s="38" t="s">
        <v>476</v>
      </c>
      <c r="I123" s="89" t="e">
        <f>IF('Retail Pricing'!#REF!&gt;0,'Retail Pricing'!#REF!," ")</f>
        <v>#REF!</v>
      </c>
      <c r="J123" s="85" t="e">
        <f>'Retail Pricing'!#REF!</f>
        <v>#REF!</v>
      </c>
      <c r="K123" s="85" t="e">
        <f>'Retail Pricing'!#REF!</f>
        <v>#REF!</v>
      </c>
      <c r="L123" s="305" t="e">
        <f>IF('Retail Pricing'!#REF!&gt;0,'Retail Pricing'!#REF!," ")</f>
        <v>#REF!</v>
      </c>
      <c r="M123" s="226" t="e">
        <f t="shared" si="146"/>
        <v>#REF!</v>
      </c>
      <c r="N123" s="219" t="e">
        <f>'Retail Pricing'!#REF!</f>
        <v>#REF!</v>
      </c>
      <c r="O123" s="219" t="e">
        <f>'Retail Pricing'!#REF!</f>
        <v>#REF!</v>
      </c>
      <c r="P123" s="219"/>
      <c r="Q123" s="219" t="e">
        <f>'Retail Pricing'!#REF!</f>
        <v>#REF!</v>
      </c>
      <c r="R123" s="219" t="e">
        <f>IF('Retail Pricing'!#REF!&gt;0,'Retail Pricing'!#REF!," ")</f>
        <v>#REF!</v>
      </c>
      <c r="S123" s="219" t="e">
        <f>IF('Retail Pricing'!#REF!&gt;0,'Retail Pricing'!#REF!," ")</f>
        <v>#REF!</v>
      </c>
      <c r="T123" s="219">
        <v>8.2810199999999998</v>
      </c>
      <c r="U123" s="470">
        <v>0.17</v>
      </c>
      <c r="V123" s="7">
        <v>-0.32900000000000001</v>
      </c>
      <c r="W123" s="491" t="e">
        <f>'Retail Pricing'!#REF!</f>
        <v>#REF!</v>
      </c>
      <c r="X123" s="489">
        <v>16</v>
      </c>
      <c r="Y123" s="304" t="e">
        <f t="shared" si="132"/>
        <v>#REF!</v>
      </c>
      <c r="Z123" s="428">
        <v>0.57999999999999996</v>
      </c>
      <c r="AA123" s="492">
        <v>17.899999999999999</v>
      </c>
      <c r="AB123" s="493" t="e">
        <f>'Retail Pricing'!#REF!</f>
        <v>#REF!</v>
      </c>
      <c r="AC123" s="489">
        <v>16</v>
      </c>
      <c r="AD123" s="14" t="e">
        <f t="shared" si="133"/>
        <v>#REF!</v>
      </c>
      <c r="AE123" s="428">
        <v>0.57999999999999996</v>
      </c>
      <c r="AF123" s="488">
        <v>17.899999999999999</v>
      </c>
      <c r="AG123" s="494" t="e">
        <f>'Retail Pricing'!#REF!</f>
        <v>#REF!</v>
      </c>
      <c r="AH123" s="489">
        <v>16</v>
      </c>
      <c r="AI123" s="14" t="e">
        <f t="shared" si="134"/>
        <v>#REF!</v>
      </c>
      <c r="AJ123" s="428">
        <v>0.57999999999999996</v>
      </c>
      <c r="AK123" s="495" t="e">
        <f>'Retail Pricing'!#REF!</f>
        <v>#REF!</v>
      </c>
      <c r="AL123" s="489" t="e">
        <f>IF(AP123*1.03&gt;AK123,AP123*1.03," ")</f>
        <v>#REF!</v>
      </c>
      <c r="AM123" s="489">
        <v>16</v>
      </c>
      <c r="AN123" s="14" t="e">
        <f t="shared" si="135"/>
        <v>#REF!</v>
      </c>
      <c r="AO123" s="428">
        <v>0.57999999999999996</v>
      </c>
      <c r="AP123" s="490" t="e">
        <f>'Retail Pricing'!#REF!</f>
        <v>#REF!</v>
      </c>
      <c r="AQ123" s="489">
        <v>16</v>
      </c>
      <c r="AR123" s="14" t="e">
        <f t="shared" si="136"/>
        <v>#REF!</v>
      </c>
      <c r="AS123" s="428">
        <v>0.57999999999999996</v>
      </c>
      <c r="AT123" s="496">
        <v>17.899999999999999</v>
      </c>
      <c r="AU123" s="497" t="e">
        <f>'Retail Pricing'!#REF!</f>
        <v>#REF!</v>
      </c>
      <c r="AV123" s="288"/>
      <c r="AW123" s="498" t="e">
        <f>IF(W123&gt;0,ROUND((W123*1.3)/0.05,0)*0.05," ")</f>
        <v>#REF!</v>
      </c>
      <c r="AX123" s="499" t="e">
        <f>AP123</f>
        <v>#REF!</v>
      </c>
      <c r="AY123" s="499">
        <v>6</v>
      </c>
      <c r="AZ123" s="333"/>
      <c r="BA123" s="491" t="e">
        <f t="shared" si="178"/>
        <v>#REF!</v>
      </c>
      <c r="BB123" s="492">
        <f t="shared" si="179"/>
        <v>17.899999999999999</v>
      </c>
      <c r="BC123" s="493" t="e">
        <f t="shared" si="180"/>
        <v>#REF!</v>
      </c>
      <c r="BD123" s="488">
        <f t="shared" si="181"/>
        <v>17.899999999999999</v>
      </c>
      <c r="BE123" s="494" t="e">
        <f t="shared" si="182"/>
        <v>#REF!</v>
      </c>
      <c r="BF123" s="495" t="e">
        <f t="shared" si="183"/>
        <v>#REF!</v>
      </c>
      <c r="BG123" s="490" t="e">
        <f t="shared" si="184"/>
        <v>#REF!</v>
      </c>
      <c r="BH123" s="496">
        <f t="shared" si="185"/>
        <v>17.899999999999999</v>
      </c>
      <c r="BI123" s="497" t="e">
        <f t="shared" si="186"/>
        <v>#REF!</v>
      </c>
      <c r="BJ123" s="385" t="e">
        <f t="shared" si="187"/>
        <v>#REF!</v>
      </c>
      <c r="BK123" s="385" t="e">
        <f t="shared" si="188"/>
        <v>#REF!</v>
      </c>
      <c r="BL123" s="243" t="e">
        <f>IF((BA123-'Retail Pricing'!#REF!)&gt;=0," ",1)</f>
        <v>#REF!</v>
      </c>
      <c r="BM123" s="243" t="e">
        <f>IF((BB123-'Retail Pricing'!#REF!)&gt;=0," ",1)</f>
        <v>#REF!</v>
      </c>
      <c r="BN123" s="243" t="e">
        <f>IF((BC123-'Retail Pricing'!#REF!)&gt;=0," ",1)</f>
        <v>#REF!</v>
      </c>
      <c r="BO123" s="243" t="str">
        <f>IF((BD123-'Retail Pricing'!F62)&gt;=0," ",1)</f>
        <v xml:space="preserve"> </v>
      </c>
      <c r="BP123" s="243" t="e">
        <f>IF((BE123-'Retail Pricing'!#REF!)&gt;=0," ",1)</f>
        <v>#REF!</v>
      </c>
      <c r="BQ123" s="243" t="e">
        <f>IF((BF123-'Retail Pricing'!#REF!)&gt;=0," ",1)</f>
        <v>#REF!</v>
      </c>
      <c r="BR123" s="243" t="e">
        <f>IF((BG123-'Retail Pricing'!#REF!)&gt;=0," ",1)</f>
        <v>#REF!</v>
      </c>
      <c r="BS123" s="243" t="e">
        <f>IF((BH123-'Retail Pricing'!#REF!)&gt;=0," ",1)</f>
        <v>#REF!</v>
      </c>
      <c r="BT123" s="243" t="e">
        <f>IF((BI123-'Retail Pricing'!#REF!)&gt;=0," ",1)</f>
        <v>#REF!</v>
      </c>
      <c r="BU123" s="94"/>
      <c r="BV123" s="442" t="e">
        <f t="shared" si="189"/>
        <v>#REF!</v>
      </c>
      <c r="BW123" s="244" t="e">
        <f t="shared" si="190"/>
        <v>#REF!</v>
      </c>
      <c r="BX123" s="244" t="e">
        <f t="shared" si="191"/>
        <v>#REF!</v>
      </c>
      <c r="BY123" s="244" t="e">
        <f t="shared" si="192"/>
        <v>#REF!</v>
      </c>
      <c r="BZ123" s="244" t="e">
        <f t="shared" si="193"/>
        <v>#REF!</v>
      </c>
      <c r="CA123" s="244" t="e">
        <f t="shared" si="194"/>
        <v>#REF!</v>
      </c>
      <c r="CB123" s="244" t="e">
        <f t="shared" si="195"/>
        <v>#REF!</v>
      </c>
      <c r="CC123" s="244" t="e">
        <f t="shared" si="196"/>
        <v>#REF!</v>
      </c>
      <c r="CD123" s="244" t="e">
        <f t="shared" si="197"/>
        <v>#REF!</v>
      </c>
      <c r="CE123" s="244" t="e">
        <f t="shared" si="198"/>
        <v>#REF!</v>
      </c>
      <c r="CF123" s="244" t="e">
        <f t="shared" si="199"/>
        <v>#REF!</v>
      </c>
      <c r="CG123" s="244" t="e">
        <f t="shared" ref="CG123:CG130" si="203">IF($BV123&gt;0,($BV123-AW123)/$BV123*100," ")</f>
        <v>#REF!</v>
      </c>
      <c r="CH123" s="244" t="e">
        <f t="shared" si="201"/>
        <v>#REF!</v>
      </c>
      <c r="CI123" s="570"/>
      <c r="CJ123" s="578" t="e">
        <f t="shared" si="141"/>
        <v>#REF!</v>
      </c>
      <c r="CK123" s="578" t="e">
        <f t="shared" si="142"/>
        <v>#REF!</v>
      </c>
      <c r="CL123" s="578" t="e">
        <f t="shared" si="143"/>
        <v>#REF!</v>
      </c>
      <c r="CM123" s="578" t="e">
        <f t="shared" si="144"/>
        <v>#REF!</v>
      </c>
      <c r="CN123" s="578" t="e">
        <f t="shared" si="145"/>
        <v>#REF!</v>
      </c>
      <c r="CO123" s="578" t="e">
        <f t="shared" si="138"/>
        <v>#REF!</v>
      </c>
      <c r="CP123" s="578" t="e">
        <f t="shared" si="139"/>
        <v>#REF!</v>
      </c>
      <c r="CQ123" s="578" t="e">
        <f t="shared" si="140"/>
        <v>#REF!</v>
      </c>
      <c r="CR123" s="244"/>
      <c r="CS123" s="244"/>
      <c r="CT123" s="244"/>
      <c r="CU123" s="244"/>
      <c r="CV123" s="347"/>
      <c r="CW123" s="338" t="e">
        <f t="shared" si="202"/>
        <v>#REF!</v>
      </c>
      <c r="CX123" s="347"/>
      <c r="CY123" s="338" t="e">
        <f t="shared" si="202"/>
        <v>#REF!</v>
      </c>
      <c r="CZ123" s="347"/>
      <c r="DA123" s="338" t="e">
        <f t="shared" si="202"/>
        <v>#REF!</v>
      </c>
      <c r="DB123" s="347"/>
      <c r="DC123" s="338" t="e">
        <f t="shared" si="202"/>
        <v>#REF!</v>
      </c>
      <c r="DD123" s="347"/>
      <c r="DE123" s="338" t="e">
        <f t="shared" si="202"/>
        <v>#REF!</v>
      </c>
    </row>
    <row r="124" spans="1:109" s="19" customFormat="1" x14ac:dyDescent="0.2">
      <c r="A124" s="93" t="s">
        <v>23</v>
      </c>
      <c r="B124" s="53" t="s">
        <v>1028</v>
      </c>
      <c r="C124" s="454" t="s">
        <v>1516</v>
      </c>
      <c r="D124" s="385" t="s">
        <v>253</v>
      </c>
      <c r="E124" s="326">
        <v>24</v>
      </c>
      <c r="F124" s="401" t="s">
        <v>479</v>
      </c>
      <c r="G124" s="713" t="e">
        <f>+'Retail Pricing'!#REF!</f>
        <v>#REF!</v>
      </c>
      <c r="H124" s="84" t="s">
        <v>949</v>
      </c>
      <c r="I124" s="89" t="e">
        <f>IF('Retail Pricing'!#REF!&gt;0,'Retail Pricing'!#REF!," ")</f>
        <v>#REF!</v>
      </c>
      <c r="J124" s="85" t="e">
        <f>'Retail Pricing'!#REF!</f>
        <v>#REF!</v>
      </c>
      <c r="K124" s="85" t="e">
        <f>'Retail Pricing'!#REF!</f>
        <v>#REF!</v>
      </c>
      <c r="L124" s="305" t="e">
        <f>IF('Retail Pricing'!#REF!&gt;0,'Retail Pricing'!#REF!," ")</f>
        <v>#REF!</v>
      </c>
      <c r="M124" s="226" t="e">
        <f t="shared" si="146"/>
        <v>#REF!</v>
      </c>
      <c r="N124" s="219" t="e">
        <f>IF('Retail Pricing'!#REF!&gt;0,'Retail Pricing'!#REF!," ")</f>
        <v>#REF!</v>
      </c>
      <c r="O124" s="219" t="e">
        <f>IF('Retail Pricing'!#REF!&gt;0,'Retail Pricing'!#REF!," ")</f>
        <v>#REF!</v>
      </c>
      <c r="P124" s="219"/>
      <c r="Q124" s="219" t="e">
        <f>IF('Retail Pricing'!#REF!&gt;0,'Retail Pricing'!#REF!," ")</f>
        <v>#REF!</v>
      </c>
      <c r="R124" s="219" t="e">
        <f>IF('Retail Pricing'!#REF!&gt;0,'Retail Pricing'!#REF!," ")</f>
        <v>#REF!</v>
      </c>
      <c r="S124" s="219" t="e">
        <f>IF('Retail Pricing'!#REF!&gt;0,'Retail Pricing'!#REF!," ")</f>
        <v>#REF!</v>
      </c>
      <c r="T124" s="219">
        <v>8.4181399999999993</v>
      </c>
      <c r="U124" s="470">
        <v>0.17</v>
      </c>
      <c r="V124" s="7">
        <v>-0.316</v>
      </c>
      <c r="W124" s="491" t="s">
        <v>949</v>
      </c>
      <c r="X124" s="489" t="s">
        <v>949</v>
      </c>
      <c r="Y124" s="304" t="str">
        <f t="shared" si="132"/>
        <v xml:space="preserve"> </v>
      </c>
      <c r="Z124" s="428" t="s">
        <v>106</v>
      </c>
      <c r="AA124" s="492" t="s">
        <v>949</v>
      </c>
      <c r="AB124" s="493" t="s">
        <v>949</v>
      </c>
      <c r="AC124" s="489" t="s">
        <v>949</v>
      </c>
      <c r="AD124" s="14" t="str">
        <f t="shared" si="133"/>
        <v xml:space="preserve"> </v>
      </c>
      <c r="AE124" s="428" t="s">
        <v>106</v>
      </c>
      <c r="AF124" s="488" t="s">
        <v>949</v>
      </c>
      <c r="AG124" s="494" t="s">
        <v>949</v>
      </c>
      <c r="AH124" s="489" t="s">
        <v>949</v>
      </c>
      <c r="AI124" s="14" t="str">
        <f t="shared" si="134"/>
        <v xml:space="preserve"> </v>
      </c>
      <c r="AJ124" s="428" t="s">
        <v>106</v>
      </c>
      <c r="AK124" s="495" t="s">
        <v>949</v>
      </c>
      <c r="AL124" s="489"/>
      <c r="AM124" s="489" t="s">
        <v>949</v>
      </c>
      <c r="AN124" s="14" t="str">
        <f t="shared" si="135"/>
        <v xml:space="preserve"> </v>
      </c>
      <c r="AO124" s="428" t="s">
        <v>106</v>
      </c>
      <c r="AP124" s="490" t="s">
        <v>949</v>
      </c>
      <c r="AQ124" s="489" t="s">
        <v>949</v>
      </c>
      <c r="AR124" s="14" t="str">
        <f t="shared" si="136"/>
        <v xml:space="preserve"> </v>
      </c>
      <c r="AS124" s="428" t="s">
        <v>106</v>
      </c>
      <c r="AT124" s="496" t="s">
        <v>949</v>
      </c>
      <c r="AU124" s="497" t="s">
        <v>949</v>
      </c>
      <c r="AV124" s="312"/>
      <c r="AW124" s="498" t="s">
        <v>949</v>
      </c>
      <c r="AX124" s="499" t="s">
        <v>106</v>
      </c>
      <c r="AY124" s="499" t="s">
        <v>106</v>
      </c>
      <c r="AZ124" s="333"/>
      <c r="BA124" s="491" t="str">
        <f t="shared" si="178"/>
        <v>Holder</v>
      </c>
      <c r="BB124" s="492" t="str">
        <f t="shared" si="179"/>
        <v>Holder</v>
      </c>
      <c r="BC124" s="493" t="str">
        <f t="shared" si="180"/>
        <v>Holder</v>
      </c>
      <c r="BD124" s="488" t="str">
        <f t="shared" si="181"/>
        <v>Holder</v>
      </c>
      <c r="BE124" s="494" t="str">
        <f t="shared" si="182"/>
        <v>Holder</v>
      </c>
      <c r="BF124" s="495" t="str">
        <f t="shared" si="183"/>
        <v>Holder</v>
      </c>
      <c r="BG124" s="490" t="str">
        <f t="shared" si="184"/>
        <v>Holder</v>
      </c>
      <c r="BH124" s="496" t="str">
        <f t="shared" si="185"/>
        <v>Holder</v>
      </c>
      <c r="BI124" s="497" t="str">
        <f t="shared" si="186"/>
        <v>Holder</v>
      </c>
      <c r="BJ124" s="385" t="str">
        <f t="shared" si="187"/>
        <v>No</v>
      </c>
      <c r="BK124" s="385" t="str">
        <f t="shared" si="188"/>
        <v>No</v>
      </c>
      <c r="BL124" s="483" t="s">
        <v>1376</v>
      </c>
      <c r="BM124" s="482"/>
      <c r="BN124" s="482"/>
      <c r="BO124" s="482"/>
      <c r="BP124" s="482"/>
      <c r="BQ124" s="482"/>
      <c r="BR124" s="482"/>
      <c r="BS124" s="482"/>
      <c r="BT124" s="482"/>
      <c r="BU124" s="67"/>
      <c r="BV124" s="442" t="str">
        <f t="shared" si="189"/>
        <v xml:space="preserve"> </v>
      </c>
      <c r="BW124" s="244" t="str">
        <f t="shared" si="190"/>
        <v xml:space="preserve"> </v>
      </c>
      <c r="BX124" s="244" t="str">
        <f t="shared" si="191"/>
        <v xml:space="preserve"> </v>
      </c>
      <c r="BY124" s="244" t="str">
        <f t="shared" si="192"/>
        <v xml:space="preserve"> </v>
      </c>
      <c r="BZ124" s="244" t="str">
        <f t="shared" si="193"/>
        <v xml:space="preserve"> </v>
      </c>
      <c r="CA124" s="244" t="str">
        <f t="shared" si="194"/>
        <v xml:space="preserve"> </v>
      </c>
      <c r="CB124" s="244" t="str">
        <f t="shared" si="195"/>
        <v xml:space="preserve"> </v>
      </c>
      <c r="CC124" s="244" t="str">
        <f t="shared" si="196"/>
        <v xml:space="preserve"> </v>
      </c>
      <c r="CD124" s="244" t="str">
        <f t="shared" si="197"/>
        <v xml:space="preserve"> </v>
      </c>
      <c r="CE124" s="244" t="str">
        <f t="shared" si="198"/>
        <v xml:space="preserve"> </v>
      </c>
      <c r="CF124" s="244" t="str">
        <f t="shared" si="199"/>
        <v xml:space="preserve"> </v>
      </c>
      <c r="CG124" s="244" t="str">
        <f t="shared" si="203"/>
        <v xml:space="preserve"> </v>
      </c>
      <c r="CH124" s="244" t="str">
        <f t="shared" si="201"/>
        <v xml:space="preserve"> </v>
      </c>
      <c r="CI124" s="570"/>
      <c r="CJ124" s="578" t="str">
        <f t="shared" si="141"/>
        <v xml:space="preserve"> </v>
      </c>
      <c r="CK124" s="578" t="str">
        <f t="shared" si="142"/>
        <v xml:space="preserve"> </v>
      </c>
      <c r="CL124" s="578" t="str">
        <f t="shared" si="143"/>
        <v xml:space="preserve"> </v>
      </c>
      <c r="CM124" s="578" t="str">
        <f t="shared" si="144"/>
        <v xml:space="preserve"> </v>
      </c>
      <c r="CN124" s="578" t="str">
        <f t="shared" si="145"/>
        <v xml:space="preserve"> </v>
      </c>
      <c r="CO124" s="578" t="str">
        <f t="shared" si="138"/>
        <v xml:space="preserve"> </v>
      </c>
      <c r="CP124" s="578" t="str">
        <f t="shared" si="139"/>
        <v xml:space="preserve"> </v>
      </c>
      <c r="CQ124" s="578" t="str">
        <f t="shared" si="140"/>
        <v xml:space="preserve"> </v>
      </c>
      <c r="CR124" s="244"/>
      <c r="CS124" s="244"/>
      <c r="CT124" s="244"/>
      <c r="CU124" s="244"/>
      <c r="CV124" s="347"/>
      <c r="CW124" s="338" t="str">
        <f t="shared" ref="CW124:CW133" si="204">IF($BW124&gt;0,$BA124," ")</f>
        <v xml:space="preserve"> </v>
      </c>
      <c r="CX124" s="347"/>
      <c r="CY124" s="338" t="str">
        <f t="shared" ref="CY124:CY133" si="205">IF($BW124&gt;0,$BA124," ")</f>
        <v xml:space="preserve"> </v>
      </c>
      <c r="CZ124" s="347"/>
      <c r="DA124" s="338" t="str">
        <f t="shared" ref="DA124:DA133" si="206">IF($BW124&gt;0,$BA124," ")</f>
        <v xml:space="preserve"> </v>
      </c>
      <c r="DB124" s="347"/>
      <c r="DC124" s="338" t="str">
        <f t="shared" ref="DC124:DC133" si="207">IF($BW124&gt;0,$BA124," ")</f>
        <v xml:space="preserve"> </v>
      </c>
      <c r="DD124" s="347"/>
      <c r="DE124" s="338" t="str">
        <f t="shared" ref="DE124:DE133" si="208">IF($BW124&gt;0,$BA124," ")</f>
        <v xml:space="preserve"> </v>
      </c>
    </row>
    <row r="125" spans="1:109" x14ac:dyDescent="0.2">
      <c r="A125" s="93" t="s">
        <v>23</v>
      </c>
      <c r="B125" s="70" t="s">
        <v>1028</v>
      </c>
      <c r="C125" s="454" t="s">
        <v>1516</v>
      </c>
      <c r="D125" s="385" t="s">
        <v>253</v>
      </c>
      <c r="E125" s="326">
        <v>24</v>
      </c>
      <c r="F125" s="401" t="s">
        <v>479</v>
      </c>
      <c r="G125" s="713" t="e">
        <f>+'Retail Pricing'!#REF!</f>
        <v>#REF!</v>
      </c>
      <c r="H125" s="38" t="s">
        <v>478</v>
      </c>
      <c r="I125" s="89" t="e">
        <f>IF('Retail Pricing'!#REF!&gt;0,'Retail Pricing'!#REF!," ")</f>
        <v>#REF!</v>
      </c>
      <c r="J125" s="85" t="e">
        <f>'Retail Pricing'!#REF!</f>
        <v>#REF!</v>
      </c>
      <c r="K125" s="85" t="e">
        <f>'Retail Pricing'!#REF!</f>
        <v>#REF!</v>
      </c>
      <c r="L125" s="305" t="e">
        <f>IF('Retail Pricing'!#REF!&gt;0,'Retail Pricing'!#REF!," ")</f>
        <v>#REF!</v>
      </c>
      <c r="M125" s="226" t="e">
        <f t="shared" si="146"/>
        <v>#REF!</v>
      </c>
      <c r="N125" s="219" t="e">
        <f>IF('Retail Pricing'!#REF!&gt;0,'Retail Pricing'!#REF!," ")</f>
        <v>#REF!</v>
      </c>
      <c r="O125" s="219" t="e">
        <f>IF('Retail Pricing'!#REF!&gt;0,'Retail Pricing'!#REF!," ")</f>
        <v>#REF!</v>
      </c>
      <c r="P125" s="219"/>
      <c r="Q125" s="219" t="e">
        <f>IF('Retail Pricing'!#REF!&gt;0,'Retail Pricing'!#REF!," ")</f>
        <v>#REF!</v>
      </c>
      <c r="R125" s="219" t="e">
        <f>IF('Retail Pricing'!#REF!&gt;0,'Retail Pricing'!#REF!," ")</f>
        <v>#REF!</v>
      </c>
      <c r="S125" s="219" t="e">
        <f>IF('Retail Pricing'!#REF!&gt;0,'Retail Pricing'!#REF!," ")</f>
        <v>#REF!</v>
      </c>
      <c r="T125" s="219">
        <v>8.4181399999999993</v>
      </c>
      <c r="U125" s="470">
        <v>0.17</v>
      </c>
      <c r="V125" s="7">
        <v>-0.316</v>
      </c>
      <c r="W125" s="491" t="e">
        <f>'Retail Pricing'!#REF!</f>
        <v>#REF!</v>
      </c>
      <c r="X125" s="489">
        <v>16</v>
      </c>
      <c r="Y125" s="304" t="e">
        <f t="shared" si="132"/>
        <v>#REF!</v>
      </c>
      <c r="Z125" s="428">
        <v>0.56999999999999995</v>
      </c>
      <c r="AA125" s="492">
        <v>17.899999999999999</v>
      </c>
      <c r="AB125" s="493" t="e">
        <f>'Retail Pricing'!#REF!</f>
        <v>#REF!</v>
      </c>
      <c r="AC125" s="489">
        <v>16</v>
      </c>
      <c r="AD125" s="14" t="e">
        <f t="shared" si="133"/>
        <v>#REF!</v>
      </c>
      <c r="AE125" s="428">
        <v>0.56999999999999995</v>
      </c>
      <c r="AF125" s="488">
        <v>17.899999999999999</v>
      </c>
      <c r="AG125" s="494" t="e">
        <f>'Retail Pricing'!#REF!</f>
        <v>#REF!</v>
      </c>
      <c r="AH125" s="489">
        <v>16</v>
      </c>
      <c r="AI125" s="14" t="e">
        <f t="shared" si="134"/>
        <v>#REF!</v>
      </c>
      <c r="AJ125" s="428">
        <v>0.56999999999999995</v>
      </c>
      <c r="AK125" s="495" t="e">
        <f>'Retail Pricing'!#REF!</f>
        <v>#REF!</v>
      </c>
      <c r="AL125" s="489" t="e">
        <f>IF(AP125*1.03&gt;AK125,AP125*1.03," ")</f>
        <v>#REF!</v>
      </c>
      <c r="AM125" s="489">
        <v>16</v>
      </c>
      <c r="AN125" s="14" t="e">
        <f t="shared" si="135"/>
        <v>#REF!</v>
      </c>
      <c r="AO125" s="428">
        <v>0.56999999999999995</v>
      </c>
      <c r="AP125" s="490" t="e">
        <f>'Retail Pricing'!#REF!</f>
        <v>#REF!</v>
      </c>
      <c r="AQ125" s="489">
        <v>16</v>
      </c>
      <c r="AR125" s="14" t="e">
        <f t="shared" si="136"/>
        <v>#REF!</v>
      </c>
      <c r="AS125" s="428">
        <v>0.56999999999999995</v>
      </c>
      <c r="AT125" s="496">
        <v>17.899999999999999</v>
      </c>
      <c r="AU125" s="497" t="e">
        <f>'Retail Pricing'!#REF!</f>
        <v>#REF!</v>
      </c>
      <c r="AV125" s="288"/>
      <c r="AW125" s="498" t="e">
        <f>IF(W125&gt;0,ROUND((W125*1.3)/0.05,0)*0.05," ")</f>
        <v>#REF!</v>
      </c>
      <c r="AX125" s="499" t="e">
        <f>AP125</f>
        <v>#REF!</v>
      </c>
      <c r="AY125" s="499">
        <v>5</v>
      </c>
      <c r="AZ125" s="333"/>
      <c r="BA125" s="491" t="e">
        <f t="shared" si="178"/>
        <v>#REF!</v>
      </c>
      <c r="BB125" s="492">
        <f t="shared" si="179"/>
        <v>17.899999999999999</v>
      </c>
      <c r="BC125" s="493" t="e">
        <f t="shared" si="180"/>
        <v>#REF!</v>
      </c>
      <c r="BD125" s="488">
        <f t="shared" si="181"/>
        <v>17.899999999999999</v>
      </c>
      <c r="BE125" s="494" t="e">
        <f t="shared" si="182"/>
        <v>#REF!</v>
      </c>
      <c r="BF125" s="495" t="e">
        <f t="shared" si="183"/>
        <v>#REF!</v>
      </c>
      <c r="BG125" s="490" t="e">
        <f t="shared" si="184"/>
        <v>#REF!</v>
      </c>
      <c r="BH125" s="496">
        <f t="shared" si="185"/>
        <v>17.899999999999999</v>
      </c>
      <c r="BI125" s="497" t="e">
        <f t="shared" si="186"/>
        <v>#REF!</v>
      </c>
      <c r="BJ125" s="385" t="e">
        <f t="shared" si="187"/>
        <v>#REF!</v>
      </c>
      <c r="BK125" s="385" t="e">
        <f t="shared" si="188"/>
        <v>#REF!</v>
      </c>
      <c r="BL125" s="243" t="e">
        <f>IF((BA125-'Retail Pricing'!#REF!)&gt;=0," ",1)</f>
        <v>#REF!</v>
      </c>
      <c r="BM125" s="243" t="e">
        <f>IF((BB125-'Retail Pricing'!#REF!)&gt;=0," ",1)</f>
        <v>#REF!</v>
      </c>
      <c r="BN125" s="243" t="e">
        <f>IF((BC125-'Retail Pricing'!#REF!)&gt;=0," ",1)</f>
        <v>#REF!</v>
      </c>
      <c r="BO125" s="243" t="e">
        <f>IF((BD125-'Retail Pricing'!#REF!)&gt;=0," ",1)</f>
        <v>#REF!</v>
      </c>
      <c r="BP125" s="243" t="e">
        <f>IF((BE125-'Retail Pricing'!#REF!)&gt;=0," ",1)</f>
        <v>#REF!</v>
      </c>
      <c r="BQ125" s="243" t="e">
        <f>IF((BF125-'Retail Pricing'!#REF!)&gt;=0," ",1)</f>
        <v>#REF!</v>
      </c>
      <c r="BR125" s="243" t="e">
        <f>IF((BG125-'Retail Pricing'!#REF!)&gt;=0," ",1)</f>
        <v>#REF!</v>
      </c>
      <c r="BS125" s="243" t="e">
        <f>IF((BH125-'Retail Pricing'!#REF!)&gt;=0," ",1)</f>
        <v>#REF!</v>
      </c>
      <c r="BT125" s="243" t="e">
        <f>IF((BI125-'Retail Pricing'!#REF!)&gt;=0," ",1)</f>
        <v>#REF!</v>
      </c>
      <c r="BU125" s="94"/>
      <c r="BV125" s="442" t="e">
        <f t="shared" si="189"/>
        <v>#REF!</v>
      </c>
      <c r="BW125" s="244" t="e">
        <f t="shared" si="190"/>
        <v>#REF!</v>
      </c>
      <c r="BX125" s="244" t="e">
        <f t="shared" si="191"/>
        <v>#REF!</v>
      </c>
      <c r="BY125" s="244" t="e">
        <f t="shared" si="192"/>
        <v>#REF!</v>
      </c>
      <c r="BZ125" s="244" t="e">
        <f t="shared" si="193"/>
        <v>#REF!</v>
      </c>
      <c r="CA125" s="244" t="e">
        <f t="shared" si="194"/>
        <v>#REF!</v>
      </c>
      <c r="CB125" s="244" t="e">
        <f t="shared" si="195"/>
        <v>#REF!</v>
      </c>
      <c r="CC125" s="244" t="e">
        <f t="shared" si="196"/>
        <v>#REF!</v>
      </c>
      <c r="CD125" s="244" t="e">
        <f t="shared" si="197"/>
        <v>#REF!</v>
      </c>
      <c r="CE125" s="244" t="e">
        <f t="shared" si="198"/>
        <v>#REF!</v>
      </c>
      <c r="CF125" s="244" t="e">
        <f t="shared" si="199"/>
        <v>#REF!</v>
      </c>
      <c r="CG125" s="244" t="e">
        <f t="shared" si="203"/>
        <v>#REF!</v>
      </c>
      <c r="CH125" s="244" t="e">
        <f t="shared" si="201"/>
        <v>#REF!</v>
      </c>
      <c r="CI125" s="570"/>
      <c r="CJ125" s="578" t="e">
        <f t="shared" si="141"/>
        <v>#REF!</v>
      </c>
      <c r="CK125" s="578" t="e">
        <f t="shared" si="142"/>
        <v>#REF!</v>
      </c>
      <c r="CL125" s="578" t="e">
        <f t="shared" si="143"/>
        <v>#REF!</v>
      </c>
      <c r="CM125" s="578" t="e">
        <f t="shared" si="144"/>
        <v>#REF!</v>
      </c>
      <c r="CN125" s="578" t="e">
        <f t="shared" si="145"/>
        <v>#REF!</v>
      </c>
      <c r="CO125" s="578" t="e">
        <f t="shared" si="138"/>
        <v>#REF!</v>
      </c>
      <c r="CP125" s="578" t="e">
        <f t="shared" si="139"/>
        <v>#REF!</v>
      </c>
      <c r="CQ125" s="578" t="e">
        <f t="shared" si="140"/>
        <v>#REF!</v>
      </c>
      <c r="CR125" s="244"/>
      <c r="CS125" s="244"/>
      <c r="CT125" s="244"/>
      <c r="CU125" s="244"/>
      <c r="CV125" s="347"/>
      <c r="CW125" s="338" t="e">
        <f t="shared" si="204"/>
        <v>#REF!</v>
      </c>
      <c r="CX125" s="347"/>
      <c r="CY125" s="338" t="e">
        <f t="shared" si="205"/>
        <v>#REF!</v>
      </c>
      <c r="CZ125" s="347"/>
      <c r="DA125" s="338" t="e">
        <f t="shared" si="206"/>
        <v>#REF!</v>
      </c>
      <c r="DB125" s="347"/>
      <c r="DC125" s="338" t="e">
        <f t="shared" si="207"/>
        <v>#REF!</v>
      </c>
      <c r="DD125" s="347"/>
      <c r="DE125" s="338" t="e">
        <f t="shared" si="208"/>
        <v>#REF!</v>
      </c>
    </row>
    <row r="126" spans="1:109" s="19" customFormat="1" x14ac:dyDescent="0.2">
      <c r="A126" s="93" t="s">
        <v>23</v>
      </c>
      <c r="B126" s="53" t="s">
        <v>860</v>
      </c>
      <c r="C126" s="454" t="s">
        <v>1516</v>
      </c>
      <c r="D126" s="385" t="s">
        <v>130</v>
      </c>
      <c r="E126" s="326">
        <v>24</v>
      </c>
      <c r="F126" s="401" t="s">
        <v>465</v>
      </c>
      <c r="G126" s="713" t="e">
        <f>+'Retail Pricing'!#REF!</f>
        <v>#REF!</v>
      </c>
      <c r="H126" s="84" t="s">
        <v>949</v>
      </c>
      <c r="I126" s="89" t="e">
        <f>IF('Retail Pricing'!#REF!&gt;0,'Retail Pricing'!#REF!," ")</f>
        <v>#REF!</v>
      </c>
      <c r="J126" s="85" t="e">
        <f>'Retail Pricing'!#REF!</f>
        <v>#REF!</v>
      </c>
      <c r="K126" s="85" t="e">
        <f>'Retail Pricing'!#REF!</f>
        <v>#REF!</v>
      </c>
      <c r="L126" s="305" t="e">
        <f>IF('Retail Pricing'!#REF!&gt;0,'Retail Pricing'!#REF!," ")</f>
        <v>#REF!</v>
      </c>
      <c r="M126" s="226" t="e">
        <f t="shared" si="146"/>
        <v>#REF!</v>
      </c>
      <c r="N126" s="219" t="e">
        <f>IF('Retail Pricing'!#REF!&gt;0,'Retail Pricing'!#REF!," ")</f>
        <v>#REF!</v>
      </c>
      <c r="O126" s="219" t="e">
        <f>IF('Retail Pricing'!#REF!&gt;0,'Retail Pricing'!#REF!," ")</f>
        <v>#REF!</v>
      </c>
      <c r="P126" s="219"/>
      <c r="Q126" s="219" t="e">
        <f>IF('Retail Pricing'!#REF!&gt;0,'Retail Pricing'!#REF!," ")</f>
        <v>#REF!</v>
      </c>
      <c r="R126" s="219" t="e">
        <f>IF('Retail Pricing'!#REF!&gt;0,'Retail Pricing'!#REF!," ")</f>
        <v>#REF!</v>
      </c>
      <c r="S126" s="219" t="e">
        <f>IF('Retail Pricing'!#REF!&gt;0,'Retail Pricing'!#REF!," ")</f>
        <v>#REF!</v>
      </c>
      <c r="T126" s="219">
        <v>6.1665400000000004</v>
      </c>
      <c r="U126" s="470">
        <v>0.17</v>
      </c>
      <c r="V126" s="7">
        <v>3.7999999999999999E-2</v>
      </c>
      <c r="W126" s="491" t="s">
        <v>949</v>
      </c>
      <c r="X126" s="489" t="s">
        <v>949</v>
      </c>
      <c r="Y126" s="304" t="str">
        <f t="shared" si="132"/>
        <v xml:space="preserve"> </v>
      </c>
      <c r="Z126" s="428" t="s">
        <v>106</v>
      </c>
      <c r="AA126" s="492" t="s">
        <v>949</v>
      </c>
      <c r="AB126" s="493" t="s">
        <v>949</v>
      </c>
      <c r="AC126" s="489" t="s">
        <v>949</v>
      </c>
      <c r="AD126" s="14" t="str">
        <f t="shared" si="133"/>
        <v xml:space="preserve"> </v>
      </c>
      <c r="AE126" s="428" t="s">
        <v>106</v>
      </c>
      <c r="AF126" s="488" t="s">
        <v>949</v>
      </c>
      <c r="AG126" s="494" t="s">
        <v>949</v>
      </c>
      <c r="AH126" s="489" t="s">
        <v>949</v>
      </c>
      <c r="AI126" s="14" t="str">
        <f t="shared" si="134"/>
        <v xml:space="preserve"> </v>
      </c>
      <c r="AJ126" s="428" t="s">
        <v>106</v>
      </c>
      <c r="AK126" s="495" t="s">
        <v>949</v>
      </c>
      <c r="AL126" s="489"/>
      <c r="AM126" s="489" t="s">
        <v>949</v>
      </c>
      <c r="AN126" s="14" t="str">
        <f t="shared" si="135"/>
        <v xml:space="preserve"> </v>
      </c>
      <c r="AO126" s="428" t="s">
        <v>106</v>
      </c>
      <c r="AP126" s="490" t="s">
        <v>949</v>
      </c>
      <c r="AQ126" s="489" t="s">
        <v>949</v>
      </c>
      <c r="AR126" s="14" t="str">
        <f t="shared" si="136"/>
        <v xml:space="preserve"> </v>
      </c>
      <c r="AS126" s="428" t="s">
        <v>106</v>
      </c>
      <c r="AT126" s="496" t="s">
        <v>949</v>
      </c>
      <c r="AU126" s="497" t="s">
        <v>949</v>
      </c>
      <c r="AV126" s="312"/>
      <c r="AW126" s="498" t="s">
        <v>949</v>
      </c>
      <c r="AX126" s="499" t="s">
        <v>106</v>
      </c>
      <c r="AY126" s="499" t="s">
        <v>106</v>
      </c>
      <c r="AZ126" s="333"/>
      <c r="BA126" s="491" t="str">
        <f t="shared" si="178"/>
        <v>Holder</v>
      </c>
      <c r="BB126" s="492" t="str">
        <f t="shared" si="179"/>
        <v>Holder</v>
      </c>
      <c r="BC126" s="493" t="str">
        <f t="shared" si="180"/>
        <v>Holder</v>
      </c>
      <c r="BD126" s="488" t="str">
        <f t="shared" si="181"/>
        <v>Holder</v>
      </c>
      <c r="BE126" s="494" t="str">
        <f t="shared" si="182"/>
        <v>Holder</v>
      </c>
      <c r="BF126" s="495" t="str">
        <f t="shared" si="183"/>
        <v>Holder</v>
      </c>
      <c r="BG126" s="490" t="str">
        <f t="shared" si="184"/>
        <v>Holder</v>
      </c>
      <c r="BH126" s="496" t="str">
        <f t="shared" si="185"/>
        <v>Holder</v>
      </c>
      <c r="BI126" s="497" t="str">
        <f t="shared" si="186"/>
        <v>Holder</v>
      </c>
      <c r="BJ126" s="385" t="str">
        <f t="shared" si="187"/>
        <v>No</v>
      </c>
      <c r="BK126" s="385" t="str">
        <f t="shared" si="188"/>
        <v>No</v>
      </c>
      <c r="BL126" s="483" t="s">
        <v>1376</v>
      </c>
      <c r="BM126" s="482"/>
      <c r="BN126" s="482"/>
      <c r="BO126" s="482"/>
      <c r="BP126" s="482"/>
      <c r="BQ126" s="482"/>
      <c r="BR126" s="482"/>
      <c r="BS126" s="482"/>
      <c r="BT126" s="482"/>
      <c r="BU126" s="67"/>
      <c r="BV126" s="442" t="str">
        <f t="shared" si="189"/>
        <v xml:space="preserve"> </v>
      </c>
      <c r="BW126" s="244" t="str">
        <f t="shared" si="190"/>
        <v xml:space="preserve"> </v>
      </c>
      <c r="BX126" s="244" t="str">
        <f t="shared" si="191"/>
        <v xml:space="preserve"> </v>
      </c>
      <c r="BY126" s="244" t="str">
        <f t="shared" si="192"/>
        <v xml:space="preserve"> </v>
      </c>
      <c r="BZ126" s="244" t="str">
        <f t="shared" si="193"/>
        <v xml:space="preserve"> </v>
      </c>
      <c r="CA126" s="244" t="str">
        <f t="shared" si="194"/>
        <v xml:space="preserve"> </v>
      </c>
      <c r="CB126" s="244" t="str">
        <f t="shared" si="195"/>
        <v xml:space="preserve"> </v>
      </c>
      <c r="CC126" s="244" t="str">
        <f t="shared" si="196"/>
        <v xml:space="preserve"> </v>
      </c>
      <c r="CD126" s="244" t="str">
        <f t="shared" si="197"/>
        <v xml:space="preserve"> </v>
      </c>
      <c r="CE126" s="244" t="str">
        <f t="shared" si="198"/>
        <v xml:space="preserve"> </v>
      </c>
      <c r="CF126" s="244" t="str">
        <f t="shared" si="199"/>
        <v xml:space="preserve"> </v>
      </c>
      <c r="CG126" s="244" t="str">
        <f t="shared" si="203"/>
        <v xml:space="preserve"> </v>
      </c>
      <c r="CH126" s="244" t="str">
        <f t="shared" si="201"/>
        <v xml:space="preserve"> </v>
      </c>
      <c r="CI126" s="570"/>
      <c r="CJ126" s="578" t="str">
        <f t="shared" si="141"/>
        <v xml:space="preserve"> </v>
      </c>
      <c r="CK126" s="578" t="str">
        <f t="shared" si="142"/>
        <v xml:space="preserve"> </v>
      </c>
      <c r="CL126" s="578" t="str">
        <f t="shared" si="143"/>
        <v xml:space="preserve"> </v>
      </c>
      <c r="CM126" s="578" t="str">
        <f t="shared" si="144"/>
        <v xml:space="preserve"> </v>
      </c>
      <c r="CN126" s="578" t="str">
        <f t="shared" si="145"/>
        <v xml:space="preserve"> </v>
      </c>
      <c r="CO126" s="578" t="str">
        <f t="shared" si="138"/>
        <v xml:space="preserve"> </v>
      </c>
      <c r="CP126" s="578" t="str">
        <f t="shared" si="139"/>
        <v xml:space="preserve"> </v>
      </c>
      <c r="CQ126" s="578" t="str">
        <f t="shared" si="140"/>
        <v xml:space="preserve"> </v>
      </c>
      <c r="CR126" s="244"/>
      <c r="CS126" s="244"/>
      <c r="CT126" s="244"/>
      <c r="CU126" s="244"/>
      <c r="CV126" s="347"/>
      <c r="CW126" s="338" t="str">
        <f t="shared" si="204"/>
        <v xml:space="preserve"> </v>
      </c>
      <c r="CX126" s="347"/>
      <c r="CY126" s="338" t="str">
        <f t="shared" si="205"/>
        <v xml:space="preserve"> </v>
      </c>
      <c r="CZ126" s="347"/>
      <c r="DA126" s="338" t="str">
        <f t="shared" si="206"/>
        <v xml:space="preserve"> </v>
      </c>
      <c r="DB126" s="347"/>
      <c r="DC126" s="338" t="str">
        <f t="shared" si="207"/>
        <v xml:space="preserve"> </v>
      </c>
      <c r="DD126" s="347"/>
      <c r="DE126" s="338" t="str">
        <f t="shared" si="208"/>
        <v xml:space="preserve"> </v>
      </c>
    </row>
    <row r="127" spans="1:109" x14ac:dyDescent="0.2">
      <c r="A127" s="93" t="s">
        <v>23</v>
      </c>
      <c r="B127" s="70" t="s">
        <v>860</v>
      </c>
      <c r="C127" s="454" t="s">
        <v>1516</v>
      </c>
      <c r="D127" s="385" t="s">
        <v>130</v>
      </c>
      <c r="E127" s="326">
        <v>24</v>
      </c>
      <c r="F127" s="401" t="s">
        <v>465</v>
      </c>
      <c r="G127" s="713" t="e">
        <f>+'Retail Pricing'!#REF!</f>
        <v>#REF!</v>
      </c>
      <c r="H127" s="38"/>
      <c r="I127" s="89" t="e">
        <f>IF('Retail Pricing'!#REF!&gt;0,'Retail Pricing'!#REF!," ")</f>
        <v>#REF!</v>
      </c>
      <c r="J127" s="85" t="e">
        <f>'Retail Pricing'!#REF!</f>
        <v>#REF!</v>
      </c>
      <c r="K127" s="85" t="e">
        <f>'Retail Pricing'!#REF!</f>
        <v>#REF!</v>
      </c>
      <c r="L127" s="305" t="e">
        <f>IF('Retail Pricing'!#REF!&gt;0,'Retail Pricing'!#REF!," ")</f>
        <v>#REF!</v>
      </c>
      <c r="M127" s="226" t="e">
        <f t="shared" si="146"/>
        <v>#REF!</v>
      </c>
      <c r="N127" s="219" t="e">
        <f>IF('Retail Pricing'!#REF!&gt;0,'Retail Pricing'!#REF!," ")</f>
        <v>#REF!</v>
      </c>
      <c r="O127" s="219" t="e">
        <f>IF('Retail Pricing'!#REF!&gt;0,'Retail Pricing'!#REF!," ")</f>
        <v>#REF!</v>
      </c>
      <c r="P127" s="219"/>
      <c r="Q127" s="219" t="e">
        <f>IF('Retail Pricing'!#REF!&gt;0,'Retail Pricing'!#REF!," ")</f>
        <v>#REF!</v>
      </c>
      <c r="R127" s="219" t="e">
        <f>IF('Retail Pricing'!#REF!&gt;0,'Retail Pricing'!#REF!," ")</f>
        <v>#REF!</v>
      </c>
      <c r="S127" s="219" t="e">
        <f>IF('Retail Pricing'!#REF!&gt;0,'Retail Pricing'!#REF!," ")</f>
        <v>#REF!</v>
      </c>
      <c r="T127" s="219">
        <v>6.1665400000000004</v>
      </c>
      <c r="U127" s="470">
        <v>0.17</v>
      </c>
      <c r="V127" s="7">
        <v>3.7999999999999999E-2</v>
      </c>
      <c r="W127" s="491" t="e">
        <f>'Retail Pricing'!#REF!</f>
        <v>#REF!</v>
      </c>
      <c r="X127" s="489">
        <v>14.5</v>
      </c>
      <c r="Y127" s="304" t="e">
        <f t="shared" si="132"/>
        <v>#REF!</v>
      </c>
      <c r="Z127" s="428">
        <v>0.45</v>
      </c>
      <c r="AA127" s="492">
        <v>15.7</v>
      </c>
      <c r="AB127" s="493" t="e">
        <f>'Retail Pricing'!#REF!</f>
        <v>#REF!</v>
      </c>
      <c r="AC127" s="489">
        <v>14.5</v>
      </c>
      <c r="AD127" s="14" t="e">
        <f t="shared" si="133"/>
        <v>#REF!</v>
      </c>
      <c r="AE127" s="428">
        <v>0.45</v>
      </c>
      <c r="AF127" s="488">
        <v>15.7</v>
      </c>
      <c r="AG127" s="494" t="e">
        <f>'Retail Pricing'!#REF!</f>
        <v>#REF!</v>
      </c>
      <c r="AH127" s="489">
        <v>14.5</v>
      </c>
      <c r="AI127" s="14" t="e">
        <f t="shared" si="134"/>
        <v>#REF!</v>
      </c>
      <c r="AJ127" s="428">
        <v>0.45</v>
      </c>
      <c r="AK127" s="495" t="e">
        <f>'Retail Pricing'!#REF!</f>
        <v>#REF!</v>
      </c>
      <c r="AL127" s="489" t="e">
        <f>IF(AP127*1.03&gt;AK127,AP127*1.03," ")</f>
        <v>#REF!</v>
      </c>
      <c r="AM127" s="489">
        <v>14.5</v>
      </c>
      <c r="AN127" s="14" t="e">
        <f t="shared" si="135"/>
        <v>#REF!</v>
      </c>
      <c r="AO127" s="428">
        <v>0.45</v>
      </c>
      <c r="AP127" s="490" t="e">
        <f>'Retail Pricing'!#REF!</f>
        <v>#REF!</v>
      </c>
      <c r="AQ127" s="489">
        <v>14.5</v>
      </c>
      <c r="AR127" s="14" t="e">
        <f t="shared" si="136"/>
        <v>#REF!</v>
      </c>
      <c r="AS127" s="428">
        <v>0.45</v>
      </c>
      <c r="AT127" s="496">
        <v>15.7</v>
      </c>
      <c r="AU127" s="497" t="e">
        <f>'Retail Pricing'!#REF!</f>
        <v>#REF!</v>
      </c>
      <c r="AV127" s="288"/>
      <c r="AW127" s="498" t="e">
        <f>IF(W127&gt;0,ROUND((W127*1.3)/0.05,0)*0.05," ")</f>
        <v>#REF!</v>
      </c>
      <c r="AX127" s="499"/>
      <c r="AY127" s="499"/>
      <c r="AZ127" s="333"/>
      <c r="BA127" s="491" t="e">
        <f t="shared" si="178"/>
        <v>#REF!</v>
      </c>
      <c r="BB127" s="492">
        <f t="shared" si="179"/>
        <v>15.7</v>
      </c>
      <c r="BC127" s="493" t="e">
        <f t="shared" si="180"/>
        <v>#REF!</v>
      </c>
      <c r="BD127" s="488">
        <f t="shared" si="181"/>
        <v>15.7</v>
      </c>
      <c r="BE127" s="494" t="e">
        <f t="shared" si="182"/>
        <v>#REF!</v>
      </c>
      <c r="BF127" s="495" t="e">
        <f t="shared" si="183"/>
        <v>#REF!</v>
      </c>
      <c r="BG127" s="490" t="e">
        <f t="shared" si="184"/>
        <v>#REF!</v>
      </c>
      <c r="BH127" s="496">
        <f t="shared" si="185"/>
        <v>15.7</v>
      </c>
      <c r="BI127" s="497" t="e">
        <f t="shared" si="186"/>
        <v>#REF!</v>
      </c>
      <c r="BJ127" s="385" t="e">
        <f t="shared" si="187"/>
        <v>#REF!</v>
      </c>
      <c r="BK127" s="385" t="e">
        <f t="shared" si="188"/>
        <v>#REF!</v>
      </c>
      <c r="BL127" s="243" t="e">
        <f>IF((BA127-'Retail Pricing'!#REF!)&gt;=0," ",1)</f>
        <v>#REF!</v>
      </c>
      <c r="BM127" s="243" t="e">
        <f>IF((BB127-'Retail Pricing'!#REF!)&gt;=0," ",1)</f>
        <v>#REF!</v>
      </c>
      <c r="BN127" s="243" t="e">
        <f>IF((BC127-'Retail Pricing'!#REF!)&gt;=0," ",1)</f>
        <v>#REF!</v>
      </c>
      <c r="BO127" s="243" t="e">
        <f>IF((BD127-'Retail Pricing'!#REF!)&gt;=0," ",1)</f>
        <v>#REF!</v>
      </c>
      <c r="BP127" s="243" t="e">
        <f>IF((BE127-'Retail Pricing'!#REF!)&gt;=0," ",1)</f>
        <v>#REF!</v>
      </c>
      <c r="BQ127" s="243" t="e">
        <f>IF((BF127-'Retail Pricing'!#REF!)&gt;=0," ",1)</f>
        <v>#REF!</v>
      </c>
      <c r="BR127" s="243" t="e">
        <f>IF((BG127-'Retail Pricing'!#REF!)&gt;=0," ",1)</f>
        <v>#REF!</v>
      </c>
      <c r="BS127" s="243" t="e">
        <f>IF((BH127-'Retail Pricing'!#REF!)&gt;=0," ",1)</f>
        <v>#REF!</v>
      </c>
      <c r="BT127" s="243" t="e">
        <f>IF((BI127-'Retail Pricing'!#REF!)&gt;=0," ",1)</f>
        <v>#REF!</v>
      </c>
      <c r="BU127" s="94"/>
      <c r="BV127" s="442" t="e">
        <f t="shared" si="189"/>
        <v>#REF!</v>
      </c>
      <c r="BW127" s="244" t="e">
        <f t="shared" si="190"/>
        <v>#REF!</v>
      </c>
      <c r="BX127" s="244" t="e">
        <f t="shared" si="191"/>
        <v>#REF!</v>
      </c>
      <c r="BY127" s="244" t="e">
        <f t="shared" si="192"/>
        <v>#REF!</v>
      </c>
      <c r="BZ127" s="244" t="e">
        <f t="shared" si="193"/>
        <v>#REF!</v>
      </c>
      <c r="CA127" s="244" t="e">
        <f t="shared" si="194"/>
        <v>#REF!</v>
      </c>
      <c r="CB127" s="244" t="e">
        <f t="shared" si="195"/>
        <v>#REF!</v>
      </c>
      <c r="CC127" s="244" t="e">
        <f t="shared" si="196"/>
        <v>#REF!</v>
      </c>
      <c r="CD127" s="244" t="e">
        <f t="shared" si="197"/>
        <v>#REF!</v>
      </c>
      <c r="CE127" s="244" t="e">
        <f t="shared" si="198"/>
        <v>#REF!</v>
      </c>
      <c r="CF127" s="244" t="e">
        <f t="shared" si="199"/>
        <v>#REF!</v>
      </c>
      <c r="CG127" s="244" t="e">
        <f t="shared" si="203"/>
        <v>#REF!</v>
      </c>
      <c r="CH127" s="244" t="e">
        <f t="shared" si="201"/>
        <v>#REF!</v>
      </c>
      <c r="CI127" s="570"/>
      <c r="CJ127" s="578" t="e">
        <f t="shared" si="141"/>
        <v>#REF!</v>
      </c>
      <c r="CK127" s="578" t="e">
        <f t="shared" si="142"/>
        <v>#REF!</v>
      </c>
      <c r="CL127" s="578" t="e">
        <f t="shared" si="143"/>
        <v>#REF!</v>
      </c>
      <c r="CM127" s="578" t="e">
        <f t="shared" si="144"/>
        <v>#REF!</v>
      </c>
      <c r="CN127" s="578" t="e">
        <f t="shared" si="145"/>
        <v>#REF!</v>
      </c>
      <c r="CO127" s="578" t="e">
        <f t="shared" si="138"/>
        <v>#REF!</v>
      </c>
      <c r="CP127" s="578" t="e">
        <f t="shared" si="139"/>
        <v>#REF!</v>
      </c>
      <c r="CQ127" s="578" t="e">
        <f t="shared" si="140"/>
        <v>#REF!</v>
      </c>
      <c r="CR127" s="244"/>
      <c r="CS127" s="244"/>
      <c r="CT127" s="244"/>
      <c r="CU127" s="244"/>
      <c r="CV127" s="347"/>
      <c r="CW127" s="338" t="e">
        <f t="shared" si="204"/>
        <v>#REF!</v>
      </c>
      <c r="CX127" s="347"/>
      <c r="CY127" s="338" t="e">
        <f t="shared" si="205"/>
        <v>#REF!</v>
      </c>
      <c r="CZ127" s="347"/>
      <c r="DA127" s="338" t="e">
        <f t="shared" si="206"/>
        <v>#REF!</v>
      </c>
      <c r="DB127" s="347"/>
      <c r="DC127" s="338" t="e">
        <f t="shared" si="207"/>
        <v>#REF!</v>
      </c>
      <c r="DD127" s="347"/>
      <c r="DE127" s="338" t="e">
        <f t="shared" si="208"/>
        <v>#REF!</v>
      </c>
    </row>
    <row r="128" spans="1:109" s="19" customFormat="1" x14ac:dyDescent="0.2">
      <c r="A128" s="93" t="s">
        <v>23</v>
      </c>
      <c r="B128" s="53" t="s">
        <v>861</v>
      </c>
      <c r="C128" s="454" t="s">
        <v>1516</v>
      </c>
      <c r="D128" s="385" t="s">
        <v>253</v>
      </c>
      <c r="E128" s="326">
        <v>24</v>
      </c>
      <c r="F128" s="401" t="s">
        <v>480</v>
      </c>
      <c r="G128" s="713" t="e">
        <f>+'Retail Pricing'!#REF!</f>
        <v>#REF!</v>
      </c>
      <c r="H128" s="84" t="s">
        <v>949</v>
      </c>
      <c r="I128" s="89" t="e">
        <f>IF('Retail Pricing'!#REF!&gt;0,'Retail Pricing'!#REF!," ")</f>
        <v>#REF!</v>
      </c>
      <c r="J128" s="85" t="e">
        <f>'Retail Pricing'!#REF!</f>
        <v>#REF!</v>
      </c>
      <c r="K128" s="85" t="e">
        <f>'Retail Pricing'!#REF!</f>
        <v>#REF!</v>
      </c>
      <c r="L128" s="305" t="e">
        <f>IF('Retail Pricing'!#REF!&gt;0,'Retail Pricing'!#REF!," ")</f>
        <v>#REF!</v>
      </c>
      <c r="M128" s="226" t="e">
        <f t="shared" si="146"/>
        <v>#REF!</v>
      </c>
      <c r="N128" s="219" t="e">
        <f>IF('Retail Pricing'!#REF!&gt;0,'Retail Pricing'!#REF!," ")</f>
        <v>#REF!</v>
      </c>
      <c r="O128" s="219" t="e">
        <f>IF('Retail Pricing'!#REF!&gt;0,'Retail Pricing'!#REF!," ")</f>
        <v>#REF!</v>
      </c>
      <c r="P128" s="219"/>
      <c r="Q128" s="219" t="e">
        <f>IF('Retail Pricing'!#REF!&gt;0,'Retail Pricing'!#REF!," ")</f>
        <v>#REF!</v>
      </c>
      <c r="R128" s="219" t="e">
        <f>IF('Retail Pricing'!#REF!&gt;0,'Retail Pricing'!#REF!," ")</f>
        <v>#REF!</v>
      </c>
      <c r="S128" s="219" t="e">
        <f>IF('Retail Pricing'!#REF!&gt;0,'Retail Pricing'!#REF!," ")</f>
        <v>#REF!</v>
      </c>
      <c r="T128" s="219">
        <v>6.2748900000000001</v>
      </c>
      <c r="U128" s="470">
        <v>0.17</v>
      </c>
      <c r="V128" s="7">
        <v>2.4E-2</v>
      </c>
      <c r="W128" s="491" t="s">
        <v>949</v>
      </c>
      <c r="X128" s="489" t="s">
        <v>949</v>
      </c>
      <c r="Y128" s="304" t="str">
        <f t="shared" si="132"/>
        <v xml:space="preserve"> </v>
      </c>
      <c r="Z128" s="428" t="s">
        <v>106</v>
      </c>
      <c r="AA128" s="492" t="s">
        <v>949</v>
      </c>
      <c r="AB128" s="493" t="s">
        <v>949</v>
      </c>
      <c r="AC128" s="489" t="s">
        <v>949</v>
      </c>
      <c r="AD128" s="14" t="str">
        <f t="shared" si="133"/>
        <v xml:space="preserve"> </v>
      </c>
      <c r="AE128" s="428" t="s">
        <v>106</v>
      </c>
      <c r="AF128" s="488" t="s">
        <v>949</v>
      </c>
      <c r="AG128" s="494" t="s">
        <v>949</v>
      </c>
      <c r="AH128" s="489" t="s">
        <v>949</v>
      </c>
      <c r="AI128" s="14" t="str">
        <f t="shared" si="134"/>
        <v xml:space="preserve"> </v>
      </c>
      <c r="AJ128" s="428" t="s">
        <v>106</v>
      </c>
      <c r="AK128" s="495" t="s">
        <v>949</v>
      </c>
      <c r="AL128" s="489"/>
      <c r="AM128" s="489" t="s">
        <v>949</v>
      </c>
      <c r="AN128" s="14" t="str">
        <f t="shared" si="135"/>
        <v xml:space="preserve"> </v>
      </c>
      <c r="AO128" s="428" t="s">
        <v>106</v>
      </c>
      <c r="AP128" s="490" t="s">
        <v>949</v>
      </c>
      <c r="AQ128" s="489" t="s">
        <v>949</v>
      </c>
      <c r="AR128" s="14" t="str">
        <f t="shared" si="136"/>
        <v xml:space="preserve"> </v>
      </c>
      <c r="AS128" s="428" t="s">
        <v>106</v>
      </c>
      <c r="AT128" s="496" t="s">
        <v>949</v>
      </c>
      <c r="AU128" s="497" t="s">
        <v>949</v>
      </c>
      <c r="AV128" s="312"/>
      <c r="AW128" s="498" t="s">
        <v>949</v>
      </c>
      <c r="AX128" s="499"/>
      <c r="AY128" s="499"/>
      <c r="AZ128" s="333"/>
      <c r="BA128" s="491" t="str">
        <f t="shared" si="178"/>
        <v>Holder</v>
      </c>
      <c r="BB128" s="492" t="str">
        <f t="shared" si="179"/>
        <v>Holder</v>
      </c>
      <c r="BC128" s="493" t="str">
        <f t="shared" si="180"/>
        <v>Holder</v>
      </c>
      <c r="BD128" s="488" t="str">
        <f t="shared" si="181"/>
        <v>Holder</v>
      </c>
      <c r="BE128" s="494" t="str">
        <f t="shared" si="182"/>
        <v>Holder</v>
      </c>
      <c r="BF128" s="495" t="str">
        <f t="shared" si="183"/>
        <v>Holder</v>
      </c>
      <c r="BG128" s="490" t="str">
        <f t="shared" si="184"/>
        <v>Holder</v>
      </c>
      <c r="BH128" s="496" t="str">
        <f t="shared" si="185"/>
        <v>Holder</v>
      </c>
      <c r="BI128" s="497" t="str">
        <f t="shared" si="186"/>
        <v>Holder</v>
      </c>
      <c r="BJ128" s="385" t="str">
        <f t="shared" si="187"/>
        <v>No</v>
      </c>
      <c r="BK128" s="385" t="str">
        <f t="shared" si="188"/>
        <v>No</v>
      </c>
      <c r="BL128" s="483" t="s">
        <v>1376</v>
      </c>
      <c r="BM128" s="482"/>
      <c r="BN128" s="482"/>
      <c r="BO128" s="482"/>
      <c r="BP128" s="482"/>
      <c r="BQ128" s="482"/>
      <c r="BR128" s="482"/>
      <c r="BS128" s="482"/>
      <c r="BT128" s="482"/>
      <c r="BU128" s="67"/>
      <c r="BV128" s="442" t="str">
        <f t="shared" si="189"/>
        <v xml:space="preserve"> </v>
      </c>
      <c r="BW128" s="244" t="str">
        <f t="shared" si="190"/>
        <v xml:space="preserve"> </v>
      </c>
      <c r="BX128" s="244" t="str">
        <f t="shared" si="191"/>
        <v xml:space="preserve"> </v>
      </c>
      <c r="BY128" s="244" t="str">
        <f t="shared" si="192"/>
        <v xml:space="preserve"> </v>
      </c>
      <c r="BZ128" s="244" t="str">
        <f t="shared" si="193"/>
        <v xml:space="preserve"> </v>
      </c>
      <c r="CA128" s="244" t="str">
        <f t="shared" si="194"/>
        <v xml:space="preserve"> </v>
      </c>
      <c r="CB128" s="244" t="str">
        <f t="shared" si="195"/>
        <v xml:space="preserve"> </v>
      </c>
      <c r="CC128" s="244" t="str">
        <f t="shared" si="196"/>
        <v xml:space="preserve"> </v>
      </c>
      <c r="CD128" s="244" t="str">
        <f t="shared" si="197"/>
        <v xml:space="preserve"> </v>
      </c>
      <c r="CE128" s="244" t="str">
        <f t="shared" si="198"/>
        <v xml:space="preserve"> </v>
      </c>
      <c r="CF128" s="244" t="str">
        <f t="shared" si="199"/>
        <v xml:space="preserve"> </v>
      </c>
      <c r="CG128" s="244" t="str">
        <f t="shared" si="203"/>
        <v xml:space="preserve"> </v>
      </c>
      <c r="CH128" s="244" t="str">
        <f t="shared" si="201"/>
        <v xml:space="preserve"> </v>
      </c>
      <c r="CI128" s="570"/>
      <c r="CJ128" s="578" t="str">
        <f t="shared" si="141"/>
        <v xml:space="preserve"> </v>
      </c>
      <c r="CK128" s="578" t="str">
        <f t="shared" si="142"/>
        <v xml:space="preserve"> </v>
      </c>
      <c r="CL128" s="578" t="str">
        <f t="shared" si="143"/>
        <v xml:space="preserve"> </v>
      </c>
      <c r="CM128" s="578" t="str">
        <f t="shared" si="144"/>
        <v xml:space="preserve"> </v>
      </c>
      <c r="CN128" s="578" t="str">
        <f t="shared" si="145"/>
        <v xml:space="preserve"> </v>
      </c>
      <c r="CO128" s="578" t="str">
        <f t="shared" si="138"/>
        <v xml:space="preserve"> </v>
      </c>
      <c r="CP128" s="578" t="str">
        <f t="shared" si="139"/>
        <v xml:space="preserve"> </v>
      </c>
      <c r="CQ128" s="578" t="str">
        <f t="shared" si="140"/>
        <v xml:space="preserve"> </v>
      </c>
      <c r="CR128" s="244"/>
      <c r="CS128" s="244"/>
      <c r="CT128" s="244"/>
      <c r="CU128" s="244"/>
      <c r="CV128" s="347"/>
      <c r="CW128" s="338" t="str">
        <f t="shared" si="204"/>
        <v xml:space="preserve"> </v>
      </c>
      <c r="CX128" s="347"/>
      <c r="CY128" s="338" t="str">
        <f t="shared" si="205"/>
        <v xml:space="preserve"> </v>
      </c>
      <c r="CZ128" s="347"/>
      <c r="DA128" s="338" t="str">
        <f t="shared" si="206"/>
        <v xml:space="preserve"> </v>
      </c>
      <c r="DB128" s="347"/>
      <c r="DC128" s="338" t="str">
        <f t="shared" si="207"/>
        <v xml:space="preserve"> </v>
      </c>
      <c r="DD128" s="347"/>
      <c r="DE128" s="338" t="str">
        <f t="shared" si="208"/>
        <v xml:space="preserve"> </v>
      </c>
    </row>
    <row r="129" spans="1:109" x14ac:dyDescent="0.2">
      <c r="A129" s="93" t="s">
        <v>23</v>
      </c>
      <c r="B129" s="70" t="s">
        <v>861</v>
      </c>
      <c r="C129" s="454" t="s">
        <v>1516</v>
      </c>
      <c r="D129" s="385" t="s">
        <v>253</v>
      </c>
      <c r="E129" s="326">
        <v>24</v>
      </c>
      <c r="F129" s="401" t="s">
        <v>480</v>
      </c>
      <c r="G129" s="713" t="e">
        <f>+'Retail Pricing'!#REF!</f>
        <v>#REF!</v>
      </c>
      <c r="H129" s="38"/>
      <c r="I129" s="89" t="e">
        <f>IF('Retail Pricing'!#REF!&gt;0,'Retail Pricing'!#REF!," ")</f>
        <v>#REF!</v>
      </c>
      <c r="J129" s="85" t="e">
        <f>'Retail Pricing'!#REF!</f>
        <v>#REF!</v>
      </c>
      <c r="K129" s="85" t="e">
        <f>'Retail Pricing'!#REF!</f>
        <v>#REF!</v>
      </c>
      <c r="L129" s="305" t="e">
        <f>IF('Retail Pricing'!#REF!&gt;0,'Retail Pricing'!#REF!," ")</f>
        <v>#REF!</v>
      </c>
      <c r="M129" s="226" t="e">
        <f t="shared" si="146"/>
        <v>#REF!</v>
      </c>
      <c r="N129" s="219" t="e">
        <f>IF('Retail Pricing'!#REF!&gt;0,'Retail Pricing'!#REF!," ")</f>
        <v>#REF!</v>
      </c>
      <c r="O129" s="219" t="e">
        <f>IF('Retail Pricing'!#REF!&gt;0,'Retail Pricing'!#REF!," ")</f>
        <v>#REF!</v>
      </c>
      <c r="P129" s="219"/>
      <c r="Q129" s="219" t="e">
        <f>IF('Retail Pricing'!#REF!&gt;0,'Retail Pricing'!#REF!," ")</f>
        <v>#REF!</v>
      </c>
      <c r="R129" s="219" t="e">
        <f>IF('Retail Pricing'!#REF!&gt;0,'Retail Pricing'!#REF!," ")</f>
        <v>#REF!</v>
      </c>
      <c r="S129" s="219" t="e">
        <f>IF('Retail Pricing'!#REF!&gt;0,'Retail Pricing'!#REF!," ")</f>
        <v>#REF!</v>
      </c>
      <c r="T129" s="219">
        <v>6.2748900000000001</v>
      </c>
      <c r="U129" s="470">
        <v>0.17</v>
      </c>
      <c r="V129" s="7">
        <v>2.4E-2</v>
      </c>
      <c r="W129" s="491" t="e">
        <f>'Retail Pricing'!#REF!</f>
        <v>#REF!</v>
      </c>
      <c r="X129" s="489">
        <v>14.5</v>
      </c>
      <c r="Y129" s="304" t="e">
        <f t="shared" si="132"/>
        <v>#REF!</v>
      </c>
      <c r="Z129" s="428">
        <v>0.48</v>
      </c>
      <c r="AA129" s="492">
        <v>16.8</v>
      </c>
      <c r="AB129" s="493" t="e">
        <f>'Retail Pricing'!#REF!</f>
        <v>#REF!</v>
      </c>
      <c r="AC129" s="489">
        <v>14.5</v>
      </c>
      <c r="AD129" s="14" t="e">
        <f t="shared" si="133"/>
        <v>#REF!</v>
      </c>
      <c r="AE129" s="428">
        <v>0.48</v>
      </c>
      <c r="AF129" s="488">
        <v>16.8</v>
      </c>
      <c r="AG129" s="494" t="e">
        <f>'Retail Pricing'!#REF!</f>
        <v>#REF!</v>
      </c>
      <c r="AH129" s="489">
        <v>14.5</v>
      </c>
      <c r="AI129" s="14" t="e">
        <f t="shared" si="134"/>
        <v>#REF!</v>
      </c>
      <c r="AJ129" s="428">
        <v>0.48</v>
      </c>
      <c r="AK129" s="495" t="e">
        <f>'Retail Pricing'!#REF!</f>
        <v>#REF!</v>
      </c>
      <c r="AL129" s="489" t="e">
        <f>IF(AP129*1.03&gt;AK129,AP129*1.03," ")</f>
        <v>#REF!</v>
      </c>
      <c r="AM129" s="489">
        <v>14.5</v>
      </c>
      <c r="AN129" s="14" t="e">
        <f t="shared" si="135"/>
        <v>#REF!</v>
      </c>
      <c r="AO129" s="428">
        <v>0.48</v>
      </c>
      <c r="AP129" s="490" t="e">
        <f>'Retail Pricing'!#REF!</f>
        <v>#REF!</v>
      </c>
      <c r="AQ129" s="489">
        <v>14.5</v>
      </c>
      <c r="AR129" s="14" t="e">
        <f t="shared" si="136"/>
        <v>#REF!</v>
      </c>
      <c r="AS129" s="428">
        <v>0.48</v>
      </c>
      <c r="AT129" s="496">
        <v>16.8</v>
      </c>
      <c r="AU129" s="497" t="e">
        <f>'Retail Pricing'!#REF!</f>
        <v>#REF!</v>
      </c>
      <c r="AV129" s="288"/>
      <c r="AW129" s="498" t="e">
        <f>IF(W129&gt;0,ROUND((W129*1.3)/0.05,0)*0.05," ")</f>
        <v>#REF!</v>
      </c>
      <c r="AX129" s="499"/>
      <c r="AY129" s="499"/>
      <c r="AZ129" s="333"/>
      <c r="BA129" s="491" t="e">
        <f t="shared" si="178"/>
        <v>#REF!</v>
      </c>
      <c r="BB129" s="492">
        <f t="shared" si="179"/>
        <v>16.8</v>
      </c>
      <c r="BC129" s="493" t="e">
        <f t="shared" si="180"/>
        <v>#REF!</v>
      </c>
      <c r="BD129" s="488">
        <f t="shared" si="181"/>
        <v>16.8</v>
      </c>
      <c r="BE129" s="494" t="e">
        <f t="shared" si="182"/>
        <v>#REF!</v>
      </c>
      <c r="BF129" s="495" t="e">
        <f t="shared" si="183"/>
        <v>#REF!</v>
      </c>
      <c r="BG129" s="490" t="e">
        <f t="shared" si="184"/>
        <v>#REF!</v>
      </c>
      <c r="BH129" s="496">
        <f t="shared" si="185"/>
        <v>16.8</v>
      </c>
      <c r="BI129" s="497" t="e">
        <f t="shared" si="186"/>
        <v>#REF!</v>
      </c>
      <c r="BJ129" s="385" t="e">
        <f t="shared" si="187"/>
        <v>#REF!</v>
      </c>
      <c r="BK129" s="385" t="e">
        <f t="shared" si="188"/>
        <v>#REF!</v>
      </c>
      <c r="BL129" s="243" t="e">
        <f>IF((BA129-'Retail Pricing'!#REF!)&gt;=0," ",1)</f>
        <v>#REF!</v>
      </c>
      <c r="BM129" s="243" t="e">
        <f>IF((BB129-'Retail Pricing'!#REF!)&gt;=0," ",1)</f>
        <v>#REF!</v>
      </c>
      <c r="BN129" s="243" t="e">
        <f>IF((BC129-'Retail Pricing'!#REF!)&gt;=0," ",1)</f>
        <v>#REF!</v>
      </c>
      <c r="BO129" s="243" t="e">
        <f>IF((BD129-'Retail Pricing'!#REF!)&gt;=0," ",1)</f>
        <v>#REF!</v>
      </c>
      <c r="BP129" s="243" t="e">
        <f>IF((BE129-'Retail Pricing'!#REF!)&gt;=0," ",1)</f>
        <v>#REF!</v>
      </c>
      <c r="BQ129" s="243" t="e">
        <f>IF((BF129-'Retail Pricing'!#REF!)&gt;=0," ",1)</f>
        <v>#REF!</v>
      </c>
      <c r="BR129" s="243" t="e">
        <f>IF((BG129-'Retail Pricing'!#REF!)&gt;=0," ",1)</f>
        <v>#REF!</v>
      </c>
      <c r="BS129" s="243" t="e">
        <f>IF((BH129-'Retail Pricing'!#REF!)&gt;=0," ",1)</f>
        <v>#REF!</v>
      </c>
      <c r="BT129" s="243" t="e">
        <f>IF((BI129-'Retail Pricing'!#REF!)&gt;=0," ",1)</f>
        <v>#REF!</v>
      </c>
      <c r="BU129" s="94"/>
      <c r="BV129" s="442" t="e">
        <f t="shared" si="189"/>
        <v>#REF!</v>
      </c>
      <c r="BW129" s="244" t="e">
        <f t="shared" si="190"/>
        <v>#REF!</v>
      </c>
      <c r="BX129" s="244" t="e">
        <f t="shared" si="191"/>
        <v>#REF!</v>
      </c>
      <c r="BY129" s="244" t="e">
        <f t="shared" si="192"/>
        <v>#REF!</v>
      </c>
      <c r="BZ129" s="244" t="e">
        <f t="shared" si="193"/>
        <v>#REF!</v>
      </c>
      <c r="CA129" s="244" t="e">
        <f t="shared" si="194"/>
        <v>#REF!</v>
      </c>
      <c r="CB129" s="244" t="e">
        <f t="shared" si="195"/>
        <v>#REF!</v>
      </c>
      <c r="CC129" s="244" t="e">
        <f t="shared" si="196"/>
        <v>#REF!</v>
      </c>
      <c r="CD129" s="244" t="e">
        <f t="shared" si="197"/>
        <v>#REF!</v>
      </c>
      <c r="CE129" s="244" t="e">
        <f t="shared" si="198"/>
        <v>#REF!</v>
      </c>
      <c r="CF129" s="244" t="e">
        <f t="shared" si="199"/>
        <v>#REF!</v>
      </c>
      <c r="CG129" s="244" t="e">
        <f t="shared" si="203"/>
        <v>#REF!</v>
      </c>
      <c r="CH129" s="244" t="e">
        <f t="shared" si="201"/>
        <v>#REF!</v>
      </c>
      <c r="CI129" s="570"/>
      <c r="CJ129" s="578" t="e">
        <f t="shared" si="141"/>
        <v>#REF!</v>
      </c>
      <c r="CK129" s="578" t="e">
        <f t="shared" si="142"/>
        <v>#REF!</v>
      </c>
      <c r="CL129" s="578" t="e">
        <f t="shared" si="143"/>
        <v>#REF!</v>
      </c>
      <c r="CM129" s="578" t="e">
        <f t="shared" si="144"/>
        <v>#REF!</v>
      </c>
      <c r="CN129" s="578" t="e">
        <f t="shared" si="145"/>
        <v>#REF!</v>
      </c>
      <c r="CO129" s="578" t="e">
        <f t="shared" si="138"/>
        <v>#REF!</v>
      </c>
      <c r="CP129" s="578" t="e">
        <f t="shared" si="139"/>
        <v>#REF!</v>
      </c>
      <c r="CQ129" s="578" t="e">
        <f t="shared" si="140"/>
        <v>#REF!</v>
      </c>
      <c r="CR129" s="244"/>
      <c r="CS129" s="244"/>
      <c r="CT129" s="244"/>
      <c r="CU129" s="244"/>
      <c r="CV129" s="347"/>
      <c r="CW129" s="338" t="e">
        <f t="shared" si="204"/>
        <v>#REF!</v>
      </c>
      <c r="CX129" s="347"/>
      <c r="CY129" s="338" t="e">
        <f t="shared" si="205"/>
        <v>#REF!</v>
      </c>
      <c r="CZ129" s="347"/>
      <c r="DA129" s="338" t="e">
        <f t="shared" si="206"/>
        <v>#REF!</v>
      </c>
      <c r="DB129" s="347"/>
      <c r="DC129" s="338" t="e">
        <f t="shared" si="207"/>
        <v>#REF!</v>
      </c>
      <c r="DD129" s="347"/>
      <c r="DE129" s="338" t="e">
        <f t="shared" si="208"/>
        <v>#REF!</v>
      </c>
    </row>
    <row r="130" spans="1:109" s="19" customFormat="1" x14ac:dyDescent="0.2">
      <c r="A130" s="93" t="s">
        <v>23</v>
      </c>
      <c r="B130" s="369" t="s">
        <v>181</v>
      </c>
      <c r="C130" s="454" t="s">
        <v>1532</v>
      </c>
      <c r="D130" s="217"/>
      <c r="E130" s="326">
        <v>1</v>
      </c>
      <c r="F130" s="356" t="s">
        <v>362</v>
      </c>
      <c r="G130" s="713" t="e">
        <f>+'Retail Pricing'!#REF!</f>
        <v>#REF!</v>
      </c>
      <c r="H130" s="84" t="s">
        <v>949</v>
      </c>
      <c r="I130" s="89" t="e">
        <f>IF('Retail Pricing'!#REF!&gt;0,'Retail Pricing'!#REF!," ")</f>
        <v>#REF!</v>
      </c>
      <c r="J130" s="85" t="e">
        <f>'Retail Pricing'!#REF!</f>
        <v>#REF!</v>
      </c>
      <c r="K130" s="85" t="e">
        <f>'Retail Pricing'!#REF!</f>
        <v>#REF!</v>
      </c>
      <c r="L130" s="305" t="e">
        <f>IF('Retail Pricing'!#REF!&gt;0,'Retail Pricing'!#REF!," ")</f>
        <v>#REF!</v>
      </c>
      <c r="M130" s="226" t="e">
        <f>IF(N130&gt;0,N130+O130+Q130+R130+S130," ")</f>
        <v>#REF!</v>
      </c>
      <c r="N130" s="219" t="e">
        <f>IF('Retail Pricing'!#REF!&gt;0,'Retail Pricing'!#REF!," ")</f>
        <v>#REF!</v>
      </c>
      <c r="O130" s="219" t="e">
        <f>IF('Retail Pricing'!#REF!&gt;0,'Retail Pricing'!#REF!," ")</f>
        <v>#REF!</v>
      </c>
      <c r="P130" s="219"/>
      <c r="Q130" s="219" t="e">
        <f>IF('Retail Pricing'!#REF!&gt;0,'Retail Pricing'!#REF!," ")</f>
        <v>#REF!</v>
      </c>
      <c r="R130" s="219" t="e">
        <f>IF('Retail Pricing'!#REF!&gt;0,'Retail Pricing'!#REF!," ")</f>
        <v>#REF!</v>
      </c>
      <c r="S130" s="219" t="e">
        <f>IF('Retail Pricing'!#REF!&gt;0,'Retail Pricing'!#REF!," ")</f>
        <v>#REF!</v>
      </c>
      <c r="T130" s="219">
        <v>51.773650000000004</v>
      </c>
      <c r="U130" s="7" t="e">
        <f>IF(M130&gt;0,$U$1," ")</f>
        <v>#REF!</v>
      </c>
      <c r="V130" s="7">
        <v>-4.8000000000000001E-2</v>
      </c>
      <c r="W130" s="491" t="s">
        <v>949</v>
      </c>
      <c r="X130" s="489" t="s">
        <v>949</v>
      </c>
      <c r="Y130" s="304" t="str">
        <f>IF(X130=0," ",SUM((W130-X130)/X130))</f>
        <v xml:space="preserve"> </v>
      </c>
      <c r="Z130" s="428" t="s">
        <v>106</v>
      </c>
      <c r="AA130" s="492" t="s">
        <v>949</v>
      </c>
      <c r="AB130" s="493" t="s">
        <v>949</v>
      </c>
      <c r="AC130" s="489" t="s">
        <v>949</v>
      </c>
      <c r="AD130" s="14" t="str">
        <f>IF(AC130=0," ",SUM((AB130-AC130)/AC130))</f>
        <v xml:space="preserve"> </v>
      </c>
      <c r="AE130" s="428" t="s">
        <v>106</v>
      </c>
      <c r="AF130" s="488" t="s">
        <v>949</v>
      </c>
      <c r="AG130" s="494" t="s">
        <v>949</v>
      </c>
      <c r="AH130" s="489" t="s">
        <v>949</v>
      </c>
      <c r="AI130" s="14" t="str">
        <f>IF(AH130=0," ",SUM((AG130-AH130)/AH130))</f>
        <v xml:space="preserve"> </v>
      </c>
      <c r="AJ130" s="428" t="s">
        <v>106</v>
      </c>
      <c r="AK130" s="495" t="s">
        <v>949</v>
      </c>
      <c r="AL130" s="489"/>
      <c r="AM130" s="489" t="s">
        <v>949</v>
      </c>
      <c r="AN130" s="14" t="str">
        <f>IF(AM130=0," ",SUM((AK130-AM130)/AM130))</f>
        <v xml:space="preserve"> </v>
      </c>
      <c r="AO130" s="428" t="s">
        <v>106</v>
      </c>
      <c r="AP130" s="490" t="s">
        <v>949</v>
      </c>
      <c r="AQ130" s="489" t="s">
        <v>949</v>
      </c>
      <c r="AR130" s="14" t="str">
        <f>IF(AQ130=0," ",SUM((AP130-AQ130)/AQ130))</f>
        <v xml:space="preserve"> </v>
      </c>
      <c r="AS130" s="428" t="s">
        <v>106</v>
      </c>
      <c r="AT130" s="496" t="s">
        <v>949</v>
      </c>
      <c r="AU130" s="497" t="s">
        <v>949</v>
      </c>
      <c r="AV130" s="288"/>
      <c r="AW130" s="498" t="s">
        <v>949</v>
      </c>
      <c r="AX130" s="499"/>
      <c r="AY130" s="499"/>
      <c r="AZ130" s="333"/>
      <c r="BA130" s="491" t="str">
        <f>IF($A130&lt;&gt;" ",$W130," ")</f>
        <v>Holder</v>
      </c>
      <c r="BB130" s="492" t="str">
        <f>IF($A130&lt;&gt;" ",$AA130," ")</f>
        <v>Holder</v>
      </c>
      <c r="BC130" s="493" t="str">
        <f>IF($A130&lt;&gt;" ",$AB130," ")</f>
        <v>Holder</v>
      </c>
      <c r="BD130" s="488" t="str">
        <f>IF($A130&lt;&gt;" ",$AF130," ")</f>
        <v>Holder</v>
      </c>
      <c r="BE130" s="494" t="str">
        <f>IF($A130&lt;&gt;" ",$AG130," ")</f>
        <v>Holder</v>
      </c>
      <c r="BF130" s="495" t="str">
        <f>IF($A130&lt;&gt;" ",$AK130," ")</f>
        <v>Holder</v>
      </c>
      <c r="BG130" s="490" t="str">
        <f>IF($A130&lt;&gt;" ",$AP130," ")</f>
        <v>Holder</v>
      </c>
      <c r="BH130" s="496" t="str">
        <f>IF($A130&lt;&gt;" ",$AT130," ")</f>
        <v>Holder</v>
      </c>
      <c r="BI130" s="497" t="str">
        <f>IF($A130&lt;&gt;" ",$AU130," ")</f>
        <v>Holder</v>
      </c>
      <c r="BJ130" s="385" t="str">
        <f t="shared" si="187"/>
        <v>No</v>
      </c>
      <c r="BK130" s="385" t="str">
        <f>IF(BC130*0.9&gt;BG130, " ", "No")</f>
        <v>No</v>
      </c>
      <c r="BL130" s="483" t="s">
        <v>1376</v>
      </c>
      <c r="BM130" s="482"/>
      <c r="BN130" s="482"/>
      <c r="BO130" s="482"/>
      <c r="BP130" s="482"/>
      <c r="BQ130" s="482"/>
      <c r="BR130" s="482"/>
      <c r="BS130" s="482"/>
      <c r="BT130" s="482"/>
      <c r="BU130" s="67"/>
      <c r="BV130" s="442" t="str">
        <f>IF(W130&gt;0,$BV$9, " ")</f>
        <v xml:space="preserve"> </v>
      </c>
      <c r="BW130" s="244" t="str">
        <f>IF($BV130&gt;0,($BV130-W130)/$BV130*100," ")</f>
        <v xml:space="preserve"> </v>
      </c>
      <c r="BX130" s="244" t="str">
        <f>IF($BV130&gt;0,($BV130-AA130)/$BV130*100," ")</f>
        <v xml:space="preserve"> </v>
      </c>
      <c r="BY130" s="244" t="str">
        <f>IF($BV130&gt;0,($BV130-AB130)/$BV130*100," ")</f>
        <v xml:space="preserve"> </v>
      </c>
      <c r="BZ130" s="244" t="str">
        <f>IF($BV130&gt;0,($BV130-AF130)/$BV130*100," ")</f>
        <v xml:space="preserve"> </v>
      </c>
      <c r="CA130" s="244" t="str">
        <f>IF($BV130&gt;0,($BV130-AG130)/$BV130*100," ")</f>
        <v xml:space="preserve"> </v>
      </c>
      <c r="CB130" s="244" t="str">
        <f t="shared" si="195"/>
        <v xml:space="preserve"> </v>
      </c>
      <c r="CC130" s="244" t="str">
        <f>IF($BV130&gt;0,($BV130-AK130)/$BV130*100," ")</f>
        <v xml:space="preserve"> </v>
      </c>
      <c r="CD130" s="244" t="str">
        <f>IF($BV130&gt;0,($BV130-AP130)/$BV130*100," ")</f>
        <v xml:space="preserve"> </v>
      </c>
      <c r="CE130" s="244" t="str">
        <f>IF($BV130&gt;0,($BV130-AT130)/$BV130*100," ")</f>
        <v xml:space="preserve"> </v>
      </c>
      <c r="CF130" s="244" t="str">
        <f>IF($BV130&gt;0,($BV130-(W130*2))/$BV130*100," ")</f>
        <v xml:space="preserve"> </v>
      </c>
      <c r="CG130" s="244" t="str">
        <f t="shared" si="203"/>
        <v xml:space="preserve"> </v>
      </c>
      <c r="CH130" s="244" t="str">
        <f t="shared" si="201"/>
        <v xml:space="preserve"> </v>
      </c>
      <c r="CI130" s="570"/>
      <c r="CJ130" s="578" t="str">
        <f t="shared" si="141"/>
        <v xml:space="preserve"> </v>
      </c>
      <c r="CK130" s="578" t="str">
        <f t="shared" si="142"/>
        <v xml:space="preserve"> </v>
      </c>
      <c r="CL130" s="578" t="str">
        <f t="shared" si="143"/>
        <v xml:space="preserve"> </v>
      </c>
      <c r="CM130" s="578" t="str">
        <f t="shared" si="144"/>
        <v xml:space="preserve"> </v>
      </c>
      <c r="CN130" s="578" t="str">
        <f t="shared" si="145"/>
        <v xml:space="preserve"> </v>
      </c>
      <c r="CO130" s="578" t="str">
        <f t="shared" si="138"/>
        <v xml:space="preserve"> </v>
      </c>
      <c r="CP130" s="578" t="str">
        <f t="shared" si="139"/>
        <v xml:space="preserve"> </v>
      </c>
      <c r="CQ130" s="578" t="str">
        <f t="shared" si="140"/>
        <v xml:space="preserve"> </v>
      </c>
      <c r="CR130" s="244"/>
      <c r="CS130" s="244"/>
      <c r="CT130" s="244"/>
      <c r="CU130" s="244"/>
      <c r="CV130" s="347"/>
      <c r="CW130" s="338" t="str">
        <f t="shared" si="204"/>
        <v xml:space="preserve"> </v>
      </c>
      <c r="CX130" s="347"/>
      <c r="CY130" s="338" t="str">
        <f t="shared" si="205"/>
        <v xml:space="preserve"> </v>
      </c>
      <c r="CZ130" s="347"/>
      <c r="DA130" s="338" t="str">
        <f t="shared" si="206"/>
        <v xml:space="preserve"> </v>
      </c>
      <c r="DB130" s="347"/>
      <c r="DC130" s="338" t="str">
        <f t="shared" si="207"/>
        <v xml:space="preserve"> </v>
      </c>
      <c r="DD130" s="347"/>
      <c r="DE130" s="338" t="str">
        <f t="shared" si="208"/>
        <v xml:space="preserve"> </v>
      </c>
    </row>
    <row r="131" spans="1:109" s="203" customFormat="1" ht="12.75" x14ac:dyDescent="0.2">
      <c r="A131" s="396" t="s">
        <v>493</v>
      </c>
      <c r="B131" s="397" t="s">
        <v>719</v>
      </c>
      <c r="C131" s="398"/>
      <c r="D131" s="398"/>
      <c r="E131" s="398"/>
      <c r="F131" s="418"/>
      <c r="G131" s="713" t="e">
        <f>+'Retail Pricing'!#REF!</f>
        <v>#REF!</v>
      </c>
      <c r="H131" s="199"/>
      <c r="I131" s="199"/>
      <c r="J131" s="199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  <c r="AU131" s="335"/>
      <c r="AV131" s="335"/>
      <c r="AW131" s="335"/>
      <c r="AX131" s="335"/>
      <c r="AY131" s="335"/>
      <c r="AZ131" s="335"/>
      <c r="BA131" s="335"/>
      <c r="BB131" s="335"/>
      <c r="BC131" s="335"/>
      <c r="BD131" s="335"/>
      <c r="BE131" s="335"/>
      <c r="BF131" s="335"/>
      <c r="BG131" s="335"/>
      <c r="BH131" s="335"/>
      <c r="BI131" s="335"/>
      <c r="BJ131" s="335"/>
      <c r="BK131" s="335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201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576"/>
      <c r="CJ131" s="578" t="str">
        <f t="shared" si="141"/>
        <v xml:space="preserve"> </v>
      </c>
      <c r="CK131" s="578" t="str">
        <f t="shared" si="142"/>
        <v xml:space="preserve"> </v>
      </c>
      <c r="CL131" s="578" t="str">
        <f t="shared" si="143"/>
        <v xml:space="preserve"> </v>
      </c>
      <c r="CM131" s="578" t="str">
        <f t="shared" si="144"/>
        <v xml:space="preserve"> </v>
      </c>
      <c r="CN131" s="578" t="str">
        <f t="shared" si="145"/>
        <v xml:space="preserve"> </v>
      </c>
      <c r="CO131" s="578" t="str">
        <f t="shared" si="138"/>
        <v xml:space="preserve"> </v>
      </c>
      <c r="CP131" s="578" t="str">
        <f t="shared" si="139"/>
        <v xml:space="preserve"> </v>
      </c>
      <c r="CQ131" s="578" t="str">
        <f t="shared" si="140"/>
        <v xml:space="preserve"> </v>
      </c>
      <c r="CR131" s="199"/>
      <c r="CS131" s="199"/>
      <c r="CT131" s="199"/>
      <c r="CU131" s="199"/>
      <c r="CV131" s="199"/>
      <c r="CW131" s="338" t="str">
        <f t="shared" si="204"/>
        <v xml:space="preserve"> </v>
      </c>
      <c r="CX131" s="199"/>
      <c r="CY131" s="338" t="str">
        <f t="shared" si="205"/>
        <v xml:space="preserve"> </v>
      </c>
      <c r="CZ131" s="199"/>
      <c r="DA131" s="338" t="str">
        <f t="shared" si="206"/>
        <v xml:space="preserve"> </v>
      </c>
      <c r="DB131" s="199"/>
      <c r="DC131" s="338" t="str">
        <f t="shared" si="207"/>
        <v xml:space="preserve"> </v>
      </c>
      <c r="DD131" s="199"/>
      <c r="DE131" s="338" t="str">
        <f t="shared" si="208"/>
        <v xml:space="preserve"> </v>
      </c>
    </row>
    <row r="132" spans="1:109" x14ac:dyDescent="0.2">
      <c r="A132" s="93" t="s">
        <v>169</v>
      </c>
      <c r="B132" s="408" t="s">
        <v>13</v>
      </c>
      <c r="C132" s="454" t="s">
        <v>1817</v>
      </c>
      <c r="D132" s="218"/>
      <c r="E132" s="326">
        <v>250</v>
      </c>
      <c r="F132" s="553" t="s">
        <v>365</v>
      </c>
      <c r="G132" s="713" t="e">
        <f>+'Retail Pricing'!#REF!</f>
        <v>#REF!</v>
      </c>
      <c r="H132" s="59" t="s">
        <v>186</v>
      </c>
      <c r="I132" s="89" t="e">
        <f>IF('Retail Pricing'!#REF!&gt;0,'Retail Pricing'!#REF!," ")</f>
        <v>#REF!</v>
      </c>
      <c r="J132" s="85" t="e">
        <f>'Retail Pricing'!#REF!</f>
        <v>#REF!</v>
      </c>
      <c r="K132" s="85" t="e">
        <f>'Retail Pricing'!#REF!</f>
        <v>#REF!</v>
      </c>
      <c r="L132" s="305" t="e">
        <f>IF('Retail Pricing'!#REF!&gt;0,'Retail Pricing'!#REF!," ")</f>
        <v>#REF!</v>
      </c>
      <c r="M132" s="226">
        <f t="shared" si="146"/>
        <v>1.2934600000000001</v>
      </c>
      <c r="N132" s="225">
        <v>1.2934600000000001</v>
      </c>
      <c r="O132" s="219" t="s">
        <v>93</v>
      </c>
      <c r="P132" s="219"/>
      <c r="Q132" s="219">
        <v>0</v>
      </c>
      <c r="R132" s="219"/>
      <c r="S132" s="219" t="s">
        <v>93</v>
      </c>
      <c r="T132" s="219">
        <v>1.6741699999999999</v>
      </c>
      <c r="U132" s="470">
        <v>0.17</v>
      </c>
      <c r="V132" s="7">
        <v>-0.22700000000000001</v>
      </c>
      <c r="W132" s="491" t="e">
        <f>ROUND(('Retail Pricing'!#REF!/(1-0.09))/0.05,0)*0.05</f>
        <v>#REF!</v>
      </c>
      <c r="X132" s="489">
        <v>4.0999999999999996</v>
      </c>
      <c r="Y132" s="304" t="e">
        <f t="shared" si="132"/>
        <v>#REF!</v>
      </c>
      <c r="Z132" s="428">
        <v>0.64</v>
      </c>
      <c r="AA132" s="492">
        <v>4.75</v>
      </c>
      <c r="AB132" s="493" t="e">
        <f>ROUND(('Retail Pricing'!#REF!/(1-0.09))/0.05,0)*0.05</f>
        <v>#REF!</v>
      </c>
      <c r="AC132" s="489">
        <v>4.05</v>
      </c>
      <c r="AD132" s="14" t="e">
        <f t="shared" si="133"/>
        <v>#REF!</v>
      </c>
      <c r="AE132" s="428">
        <v>0.63</v>
      </c>
      <c r="AF132" s="488">
        <v>4.7</v>
      </c>
      <c r="AG132" s="494" t="e">
        <f>ROUND(('Retail Pricing'!#REF!/(1-0.09))/0.05,0)*0.05</f>
        <v>#REF!</v>
      </c>
      <c r="AH132" s="489">
        <v>3.1</v>
      </c>
      <c r="AI132" s="14" t="e">
        <f t="shared" si="134"/>
        <v>#REF!</v>
      </c>
      <c r="AJ132" s="428">
        <v>0.52</v>
      </c>
      <c r="AK132" s="495" t="e">
        <f>ROUND(('Retail Pricing'!#REF!/(1-0.09))/0.05,0)*0.05</f>
        <v>#REF!</v>
      </c>
      <c r="AL132" s="489"/>
      <c r="AM132" s="489">
        <v>2.7</v>
      </c>
      <c r="AN132" s="14" t="e">
        <f t="shared" si="135"/>
        <v>#REF!</v>
      </c>
      <c r="AO132" s="428">
        <v>0.45</v>
      </c>
      <c r="AP132" s="490" t="e">
        <f>ROUND(('Retail Pricing'!#REF!/(1-0.09))/0.05,0)*0.05</f>
        <v>#REF!</v>
      </c>
      <c r="AQ132" s="489">
        <v>2.65</v>
      </c>
      <c r="AR132" s="14" t="e">
        <f t="shared" si="136"/>
        <v>#REF!</v>
      </c>
      <c r="AS132" s="428">
        <v>0.43</v>
      </c>
      <c r="AT132" s="496">
        <v>3.2</v>
      </c>
      <c r="AU132" s="497" t="e">
        <f>IF(BA132&gt;0,ROUNDUP((BA132*2),0.05)-0.01," ")</f>
        <v>#REF!</v>
      </c>
      <c r="AV132" s="288"/>
      <c r="AW132" s="498" t="e">
        <f>IF(W132&gt;0,ROUND((W132*1.3)/0.05,0)*0.05," ")</f>
        <v>#REF!</v>
      </c>
      <c r="AX132" s="499" t="e">
        <f>AP132</f>
        <v>#REF!</v>
      </c>
      <c r="AY132" s="499">
        <v>1.25</v>
      </c>
      <c r="AZ132" s="333"/>
      <c r="BA132" s="491" t="e">
        <f t="shared" ref="BA132:BA143" si="209">IF($A132&lt;&gt;" ",$W132," ")</f>
        <v>#REF!</v>
      </c>
      <c r="BB132" s="492">
        <f t="shared" ref="BB132:BB143" si="210">IF($A132&lt;&gt;" ",$AA132," ")</f>
        <v>4.75</v>
      </c>
      <c r="BC132" s="493" t="e">
        <f t="shared" ref="BC132:BC143" si="211">IF($A132&lt;&gt;" ",$AB132," ")</f>
        <v>#REF!</v>
      </c>
      <c r="BD132" s="488">
        <f t="shared" ref="BD132:BD143" si="212">IF($A132&lt;&gt;" ",$AF132," ")</f>
        <v>4.7</v>
      </c>
      <c r="BE132" s="494" t="e">
        <f t="shared" ref="BE132:BE143" si="213">IF($A132&lt;&gt;" ",$AG132," ")</f>
        <v>#REF!</v>
      </c>
      <c r="BF132" s="495" t="e">
        <f t="shared" ref="BF132:BF143" si="214">IF($A132&lt;&gt;" ",$AK132," ")</f>
        <v>#REF!</v>
      </c>
      <c r="BG132" s="490" t="e">
        <f t="shared" ref="BG132:BG143" si="215">IF($A132&lt;&gt;" ",$AP132," ")</f>
        <v>#REF!</v>
      </c>
      <c r="BH132" s="496">
        <f t="shared" ref="BH132:BH143" si="216">IF($A132&lt;&gt;" ",$AT132," ")</f>
        <v>3.2</v>
      </c>
      <c r="BI132" s="497" t="e">
        <f t="shared" ref="BI132:BI143" si="217">IF($A132&lt;&gt;" ",$AU132," ")</f>
        <v>#REF!</v>
      </c>
      <c r="BJ132" s="385" t="e">
        <f t="shared" ref="BJ132:BJ143" si="218">IF(BA132*0.9&gt;BG132, " ", "No")</f>
        <v>#REF!</v>
      </c>
      <c r="BK132" s="385" t="e">
        <f t="shared" ref="BK132:BK143" si="219">IF(BC132*0.9&gt;BG132, " ", "No")</f>
        <v>#REF!</v>
      </c>
      <c r="BL132" s="243" t="e">
        <f>IF((BA132-'Retail Pricing'!#REF!)&gt;=0," ",1)</f>
        <v>#REF!</v>
      </c>
      <c r="BM132" s="243" t="e">
        <f>IF((BB132-'Retail Pricing'!#REF!)&gt;=0," ",1)</f>
        <v>#REF!</v>
      </c>
      <c r="BN132" s="243" t="e">
        <f>IF((BC132-'Retail Pricing'!#REF!)&gt;=0," ",1)</f>
        <v>#REF!</v>
      </c>
      <c r="BO132" s="243">
        <f>IF((BD132-'Retail Pricing'!F79)&gt;=0," ",1)</f>
        <v>1</v>
      </c>
      <c r="BP132" s="243" t="e">
        <f>IF((BE132-'Retail Pricing'!#REF!)&gt;=0," ",1)</f>
        <v>#REF!</v>
      </c>
      <c r="BQ132" s="243" t="e">
        <f>IF((BF132-'Retail Pricing'!#REF!)&gt;=0," ",1)</f>
        <v>#REF!</v>
      </c>
      <c r="BR132" s="243" t="e">
        <f>IF((BG132-'Retail Pricing'!#REF!)&gt;=0," ",1)</f>
        <v>#REF!</v>
      </c>
      <c r="BS132" s="243" t="e">
        <f>IF((BH132-'Retail Pricing'!#REF!)&gt;=0," ",1)</f>
        <v>#REF!</v>
      </c>
      <c r="BT132" s="243" t="e">
        <f>IF((BI132-'Retail Pricing'!#REF!)&gt;=0," ",1)</f>
        <v>#REF!</v>
      </c>
      <c r="BU132" s="18"/>
      <c r="BV132" s="442" t="e">
        <f t="shared" ref="BV132:BV143" si="220">IF(W132&gt;0,$BV$9, " ")</f>
        <v>#REF!</v>
      </c>
      <c r="BW132" s="244" t="e">
        <f t="shared" ref="BW132:BW143" si="221">IF($BV132&gt;0,($BV132-W132)/$BV132*100," ")</f>
        <v>#REF!</v>
      </c>
      <c r="BX132" s="244" t="e">
        <f t="shared" ref="BX132:BX143" si="222">IF($BV132&gt;0,($BV132-AA132)/$BV132*100," ")</f>
        <v>#REF!</v>
      </c>
      <c r="BY132" s="244" t="e">
        <f t="shared" ref="BY132:BY143" si="223">IF($BV132&gt;0,($BV132-AB132)/$BV132*100," ")</f>
        <v>#REF!</v>
      </c>
      <c r="BZ132" s="244" t="e">
        <f t="shared" ref="BZ132:BZ143" si="224">IF($BV132&gt;0,($BV132-AF132)/$BV132*100," ")</f>
        <v>#REF!</v>
      </c>
      <c r="CA132" s="244" t="e">
        <f t="shared" ref="CA132:CA143" si="225">IF($BV132&gt;0,($BV132-AG132)/$BV132*100," ")</f>
        <v>#REF!</v>
      </c>
      <c r="CB132" s="244" t="e">
        <f t="shared" ref="CB132:CB143" si="226">CA132</f>
        <v>#REF!</v>
      </c>
      <c r="CC132" s="244" t="e">
        <f t="shared" ref="CC132:CC143" si="227">IF($BV132&gt;0,($BV132-AK132)/$BV132*100," ")</f>
        <v>#REF!</v>
      </c>
      <c r="CD132" s="244" t="e">
        <f t="shared" ref="CD132:CD143" si="228">IF($BV132&gt;0,($BV132-AP132)/$BV132*100," ")</f>
        <v>#REF!</v>
      </c>
      <c r="CE132" s="244" t="e">
        <f t="shared" ref="CE132:CE143" si="229">IF($BV132&gt;0,($BV132-AT132)/$BV132*100," ")</f>
        <v>#REF!</v>
      </c>
      <c r="CF132" s="244" t="e">
        <f t="shared" ref="CF132:CF143" si="230">IF($BV132&gt;0,($BV132-(W132*2))/$BV132*100," ")</f>
        <v>#REF!</v>
      </c>
      <c r="CG132" s="244" t="e">
        <f t="shared" ref="CG132:CG143" si="231">IF($BV132&gt;0,($BV132-AW132)/$BV132*100," ")</f>
        <v>#REF!</v>
      </c>
      <c r="CH132" s="244" t="e">
        <f>IF($W132&gt;0,100," ")</f>
        <v>#REF!</v>
      </c>
      <c r="CI132" s="570"/>
      <c r="CJ132" s="578" t="e">
        <f t="shared" si="141"/>
        <v>#REF!</v>
      </c>
      <c r="CK132" s="578" t="e">
        <f t="shared" si="142"/>
        <v>#REF!</v>
      </c>
      <c r="CL132" s="578" t="e">
        <f t="shared" si="143"/>
        <v>#REF!</v>
      </c>
      <c r="CM132" s="578" t="e">
        <f t="shared" si="144"/>
        <v>#REF!</v>
      </c>
      <c r="CN132" s="578" t="e">
        <f t="shared" si="145"/>
        <v>#REF!</v>
      </c>
      <c r="CO132" s="578" t="e">
        <f t="shared" si="138"/>
        <v>#REF!</v>
      </c>
      <c r="CP132" s="578" t="e">
        <f t="shared" si="139"/>
        <v>#REF!</v>
      </c>
      <c r="CQ132" s="578" t="e">
        <f t="shared" si="140"/>
        <v>#REF!</v>
      </c>
      <c r="CR132" s="244"/>
      <c r="CS132" s="244"/>
      <c r="CT132" s="244"/>
      <c r="CU132" s="244"/>
      <c r="CV132" s="347"/>
      <c r="CW132" s="338" t="e">
        <f t="shared" si="204"/>
        <v>#REF!</v>
      </c>
      <c r="CX132" s="347"/>
      <c r="CY132" s="338" t="e">
        <f t="shared" si="205"/>
        <v>#REF!</v>
      </c>
      <c r="CZ132" s="347"/>
      <c r="DA132" s="338" t="e">
        <f t="shared" si="206"/>
        <v>#REF!</v>
      </c>
      <c r="DB132" s="347"/>
      <c r="DC132" s="338" t="e">
        <f t="shared" si="207"/>
        <v>#REF!</v>
      </c>
      <c r="DD132" s="347"/>
      <c r="DE132" s="338" t="e">
        <f t="shared" si="208"/>
        <v>#REF!</v>
      </c>
    </row>
    <row r="133" spans="1:109" s="19" customFormat="1" x14ac:dyDescent="0.2">
      <c r="A133" s="93" t="s">
        <v>169</v>
      </c>
      <c r="B133" s="179" t="s">
        <v>35</v>
      </c>
      <c r="C133" s="454" t="s">
        <v>952</v>
      </c>
      <c r="D133" s="218"/>
      <c r="E133" s="326">
        <v>100</v>
      </c>
      <c r="F133" s="356" t="s">
        <v>364</v>
      </c>
      <c r="G133" s="713" t="e">
        <f>+'Retail Pricing'!#REF!</f>
        <v>#REF!</v>
      </c>
      <c r="H133" s="40" t="s">
        <v>949</v>
      </c>
      <c r="I133" s="89" t="e">
        <f>IF('Retail Pricing'!#REF!&gt;0,'Retail Pricing'!#REF!," ")</f>
        <v>#REF!</v>
      </c>
      <c r="J133" s="85" t="e">
        <f>'Retail Pricing'!#REF!</f>
        <v>#REF!</v>
      </c>
      <c r="K133" s="85" t="e">
        <f>'Retail Pricing'!#REF!</f>
        <v>#REF!</v>
      </c>
      <c r="L133" s="305" t="e">
        <f>IF('Retail Pricing'!#REF!&gt;0,'Retail Pricing'!#REF!," ")</f>
        <v>#REF!</v>
      </c>
      <c r="M133" s="226" t="e">
        <f t="shared" si="146"/>
        <v>#REF!</v>
      </c>
      <c r="N133" s="219" t="e">
        <f>IF('Retail Pricing'!#REF!&gt;0,'Retail Pricing'!#REF!," ")</f>
        <v>#REF!</v>
      </c>
      <c r="O133" s="219" t="e">
        <f>'Retail Pricing'!#REF!</f>
        <v>#REF!</v>
      </c>
      <c r="P133" s="219"/>
      <c r="Q133" s="219" t="e">
        <f>IF('Retail Pricing'!#REF!&gt;0,'Retail Pricing'!#REF!," ")</f>
        <v>#REF!</v>
      </c>
      <c r="R133" s="219" t="e">
        <f>IF('Retail Pricing'!#REF!&gt;0,'Retail Pricing'!#REF!," ")</f>
        <v>#REF!</v>
      </c>
      <c r="S133" s="219" t="e">
        <f>IF('Retail Pricing'!#REF!&gt;0,'Retail Pricing'!#REF!," ")</f>
        <v>#REF!</v>
      </c>
      <c r="T133" s="219">
        <v>0.64714000000000005</v>
      </c>
      <c r="U133" s="7" t="e">
        <f>IF(M133&gt;0,$U$1," ")</f>
        <v>#REF!</v>
      </c>
      <c r="V133" s="7" t="e">
        <v>#REF!</v>
      </c>
      <c r="W133" s="491" t="s">
        <v>949</v>
      </c>
      <c r="X133" s="489" t="s">
        <v>949</v>
      </c>
      <c r="Y133" s="304" t="str">
        <f t="shared" si="132"/>
        <v xml:space="preserve"> </v>
      </c>
      <c r="Z133" s="428" t="s">
        <v>106</v>
      </c>
      <c r="AA133" s="492" t="s">
        <v>949</v>
      </c>
      <c r="AB133" s="493" t="s">
        <v>949</v>
      </c>
      <c r="AC133" s="489" t="s">
        <v>949</v>
      </c>
      <c r="AD133" s="14" t="str">
        <f t="shared" si="133"/>
        <v xml:space="preserve"> </v>
      </c>
      <c r="AE133" s="428" t="s">
        <v>106</v>
      </c>
      <c r="AF133" s="488" t="s">
        <v>949</v>
      </c>
      <c r="AG133" s="494" t="s">
        <v>949</v>
      </c>
      <c r="AH133" s="489" t="s">
        <v>949</v>
      </c>
      <c r="AI133" s="14" t="str">
        <f t="shared" si="134"/>
        <v xml:space="preserve"> </v>
      </c>
      <c r="AJ133" s="428" t="s">
        <v>106</v>
      </c>
      <c r="AK133" s="495" t="s">
        <v>949</v>
      </c>
      <c r="AL133" s="489"/>
      <c r="AM133" s="489" t="s">
        <v>949</v>
      </c>
      <c r="AN133" s="14" t="str">
        <f t="shared" si="135"/>
        <v xml:space="preserve"> </v>
      </c>
      <c r="AO133" s="428" t="s">
        <v>106</v>
      </c>
      <c r="AP133" s="490" t="s">
        <v>949</v>
      </c>
      <c r="AQ133" s="489" t="s">
        <v>949</v>
      </c>
      <c r="AR133" s="14" t="str">
        <f t="shared" si="136"/>
        <v xml:space="preserve"> </v>
      </c>
      <c r="AS133" s="428" t="s">
        <v>106</v>
      </c>
      <c r="AT133" s="496" t="s">
        <v>949</v>
      </c>
      <c r="AU133" s="497" t="s">
        <v>949</v>
      </c>
      <c r="AV133" s="288"/>
      <c r="AW133" s="498" t="s">
        <v>949</v>
      </c>
      <c r="AX133" s="499" t="s">
        <v>106</v>
      </c>
      <c r="AY133" s="499" t="s">
        <v>106</v>
      </c>
      <c r="AZ133" s="333"/>
      <c r="BA133" s="491" t="str">
        <f t="shared" si="209"/>
        <v>Holder</v>
      </c>
      <c r="BB133" s="492" t="str">
        <f t="shared" si="210"/>
        <v>Holder</v>
      </c>
      <c r="BC133" s="493" t="str">
        <f t="shared" si="211"/>
        <v>Holder</v>
      </c>
      <c r="BD133" s="488" t="str">
        <f t="shared" si="212"/>
        <v>Holder</v>
      </c>
      <c r="BE133" s="494" t="str">
        <f t="shared" si="213"/>
        <v>Holder</v>
      </c>
      <c r="BF133" s="495" t="str">
        <f t="shared" si="214"/>
        <v>Holder</v>
      </c>
      <c r="BG133" s="490" t="str">
        <f t="shared" si="215"/>
        <v>Holder</v>
      </c>
      <c r="BH133" s="496" t="str">
        <f t="shared" si="216"/>
        <v>Holder</v>
      </c>
      <c r="BI133" s="497" t="str">
        <f t="shared" si="217"/>
        <v>Holder</v>
      </c>
      <c r="BJ133" s="385" t="str">
        <f t="shared" si="218"/>
        <v>No</v>
      </c>
      <c r="BK133" s="385" t="str">
        <f t="shared" si="219"/>
        <v>No</v>
      </c>
      <c r="BL133" s="483" t="s">
        <v>1376</v>
      </c>
      <c r="BM133" s="482"/>
      <c r="BN133" s="482"/>
      <c r="BO133" s="482"/>
      <c r="BP133" s="482"/>
      <c r="BQ133" s="482"/>
      <c r="BR133" s="482"/>
      <c r="BS133" s="482"/>
      <c r="BT133" s="482"/>
      <c r="BU133" s="67"/>
      <c r="BV133" s="442" t="str">
        <f t="shared" si="220"/>
        <v xml:space="preserve"> </v>
      </c>
      <c r="BW133" s="244" t="str">
        <f t="shared" si="221"/>
        <v xml:space="preserve"> </v>
      </c>
      <c r="BX133" s="244" t="str">
        <f t="shared" si="222"/>
        <v xml:space="preserve"> </v>
      </c>
      <c r="BY133" s="244" t="str">
        <f t="shared" si="223"/>
        <v xml:space="preserve"> </v>
      </c>
      <c r="BZ133" s="244" t="str">
        <f t="shared" si="224"/>
        <v xml:space="preserve"> </v>
      </c>
      <c r="CA133" s="244" t="str">
        <f t="shared" si="225"/>
        <v xml:space="preserve"> </v>
      </c>
      <c r="CB133" s="244" t="str">
        <f t="shared" si="226"/>
        <v xml:space="preserve"> </v>
      </c>
      <c r="CC133" s="244" t="str">
        <f t="shared" si="227"/>
        <v xml:space="preserve"> </v>
      </c>
      <c r="CD133" s="244" t="str">
        <f t="shared" si="228"/>
        <v xml:space="preserve"> </v>
      </c>
      <c r="CE133" s="244" t="str">
        <f t="shared" si="229"/>
        <v xml:space="preserve"> </v>
      </c>
      <c r="CF133" s="244" t="str">
        <f t="shared" si="230"/>
        <v xml:space="preserve"> </v>
      </c>
      <c r="CG133" s="244" t="str">
        <f t="shared" si="231"/>
        <v xml:space="preserve"> </v>
      </c>
      <c r="CH133" s="244" t="str">
        <f>IF($W133&gt;0,100," ")</f>
        <v xml:space="preserve"> </v>
      </c>
      <c r="CI133" s="570"/>
      <c r="CJ133" s="578" t="str">
        <f t="shared" si="141"/>
        <v xml:space="preserve"> </v>
      </c>
      <c r="CK133" s="578" t="str">
        <f t="shared" si="142"/>
        <v xml:space="preserve"> </v>
      </c>
      <c r="CL133" s="578" t="str">
        <f t="shared" si="143"/>
        <v xml:space="preserve"> </v>
      </c>
      <c r="CM133" s="578" t="str">
        <f t="shared" si="144"/>
        <v xml:space="preserve"> </v>
      </c>
      <c r="CN133" s="578" t="str">
        <f t="shared" si="145"/>
        <v xml:space="preserve"> </v>
      </c>
      <c r="CO133" s="578" t="str">
        <f t="shared" si="138"/>
        <v xml:space="preserve"> </v>
      </c>
      <c r="CP133" s="578" t="str">
        <f t="shared" si="139"/>
        <v xml:space="preserve"> </v>
      </c>
      <c r="CQ133" s="578" t="str">
        <f t="shared" si="140"/>
        <v xml:space="preserve"> </v>
      </c>
      <c r="CR133" s="244"/>
      <c r="CS133" s="244"/>
      <c r="CT133" s="244"/>
      <c r="CU133" s="244"/>
      <c r="CV133" s="347"/>
      <c r="CW133" s="338" t="str">
        <f t="shared" si="204"/>
        <v xml:space="preserve"> </v>
      </c>
      <c r="CX133" s="347"/>
      <c r="CY133" s="338" t="str">
        <f t="shared" si="205"/>
        <v xml:space="preserve"> </v>
      </c>
      <c r="CZ133" s="347"/>
      <c r="DA133" s="338" t="str">
        <f t="shared" si="206"/>
        <v xml:space="preserve"> </v>
      </c>
      <c r="DB133" s="347"/>
      <c r="DC133" s="338" t="str">
        <f t="shared" si="207"/>
        <v xml:space="preserve"> </v>
      </c>
      <c r="DD133" s="347"/>
      <c r="DE133" s="338" t="str">
        <f t="shared" si="208"/>
        <v xml:space="preserve"> </v>
      </c>
    </row>
    <row r="134" spans="1:109" s="19" customFormat="1" x14ac:dyDescent="0.2">
      <c r="A134" s="93"/>
      <c r="B134" s="408" t="s">
        <v>1889</v>
      </c>
      <c r="C134" s="454"/>
      <c r="D134" s="218"/>
      <c r="E134" s="326"/>
      <c r="F134" s="401" t="s">
        <v>364</v>
      </c>
      <c r="G134" s="713" t="e">
        <f>+'Retail Pricing'!#REF!</f>
        <v>#REF!</v>
      </c>
      <c r="H134" s="39" t="s">
        <v>1890</v>
      </c>
      <c r="I134" s="89" t="e">
        <f>IF('Retail Pricing'!#REF!&gt;0,'Retail Pricing'!#REF!," ")</f>
        <v>#REF!</v>
      </c>
      <c r="J134" s="85" t="e">
        <f>'Retail Pricing'!#REF!</f>
        <v>#REF!</v>
      </c>
      <c r="K134" s="85" t="e">
        <f>'Retail Pricing'!#REF!</f>
        <v>#REF!</v>
      </c>
      <c r="L134" s="305" t="e">
        <f>IF('Retail Pricing'!#REF!&gt;0,'Retail Pricing'!#REF!," ")</f>
        <v>#REF!</v>
      </c>
      <c r="M134" s="226" t="e">
        <f>IF(N134&gt;0,N134+O134+Q134+R134+S134," ")</f>
        <v>#REF!</v>
      </c>
      <c r="N134" s="219" t="e">
        <f>IF('Retail Pricing'!#REF!&gt;0,'Retail Pricing'!#REF!," ")</f>
        <v>#REF!</v>
      </c>
      <c r="O134" s="219" t="e">
        <f>'Retail Pricing'!#REF!</f>
        <v>#REF!</v>
      </c>
      <c r="P134" s="219"/>
      <c r="Q134" s="219" t="e">
        <f>IF('Retail Pricing'!#REF!&gt;0,'Retail Pricing'!#REF!," ")</f>
        <v>#REF!</v>
      </c>
      <c r="R134" s="219" t="e">
        <f>IF('Retail Pricing'!#REF!&gt;0,'Retail Pricing'!#REF!," ")</f>
        <v>#REF!</v>
      </c>
      <c r="S134" s="219" t="e">
        <f>IF('Retail Pricing'!#REF!&gt;0,'Retail Pricing'!#REF!," ")</f>
        <v>#REF!</v>
      </c>
      <c r="T134" s="219">
        <v>1.64714</v>
      </c>
      <c r="U134" s="7" t="e">
        <f>IF(M134&gt;0,$U$1," ")</f>
        <v>#REF!</v>
      </c>
      <c r="V134" s="7">
        <v>-0.54100000000000004</v>
      </c>
      <c r="W134" s="491" t="s">
        <v>949</v>
      </c>
      <c r="X134" s="489" t="s">
        <v>949</v>
      </c>
      <c r="Y134" s="304" t="str">
        <f>IF(X134=0," ",SUM((W134-X134)/X134))</f>
        <v xml:space="preserve"> </v>
      </c>
      <c r="Z134" s="428" t="s">
        <v>106</v>
      </c>
      <c r="AA134" s="492" t="s">
        <v>949</v>
      </c>
      <c r="AB134" s="493" t="s">
        <v>949</v>
      </c>
      <c r="AC134" s="489" t="s">
        <v>949</v>
      </c>
      <c r="AD134" s="14" t="str">
        <f>IF(AC134=0," ",SUM((AB134-AC134)/AC134))</f>
        <v xml:space="preserve"> </v>
      </c>
      <c r="AE134" s="428" t="s">
        <v>106</v>
      </c>
      <c r="AF134" s="488" t="s">
        <v>949</v>
      </c>
      <c r="AG134" s="494" t="s">
        <v>949</v>
      </c>
      <c r="AH134" s="489" t="s">
        <v>949</v>
      </c>
      <c r="AI134" s="14" t="str">
        <f>IF(AH134=0," ",SUM((AG134-AH134)/AH134))</f>
        <v xml:space="preserve"> </v>
      </c>
      <c r="AJ134" s="428" t="s">
        <v>106</v>
      </c>
      <c r="AK134" s="495" t="s">
        <v>949</v>
      </c>
      <c r="AL134" s="489"/>
      <c r="AM134" s="489" t="s">
        <v>949</v>
      </c>
      <c r="AN134" s="14" t="str">
        <f>IF(AM134=0," ",SUM((AK134-AM134)/AM134))</f>
        <v xml:space="preserve"> </v>
      </c>
      <c r="AO134" s="428" t="s">
        <v>106</v>
      </c>
      <c r="AP134" s="490" t="s">
        <v>949</v>
      </c>
      <c r="AQ134" s="489" t="s">
        <v>949</v>
      </c>
      <c r="AR134" s="14" t="str">
        <f>IF(AQ134=0," ",SUM((AP134-AQ134)/AQ134))</f>
        <v xml:space="preserve"> </v>
      </c>
      <c r="AS134" s="428" t="s">
        <v>106</v>
      </c>
      <c r="AT134" s="496" t="s">
        <v>949</v>
      </c>
      <c r="AU134" s="497" t="s">
        <v>949</v>
      </c>
      <c r="AV134" s="288"/>
      <c r="AW134" s="498" t="s">
        <v>949</v>
      </c>
      <c r="AX134" s="499" t="s">
        <v>106</v>
      </c>
      <c r="AY134" s="499" t="s">
        <v>106</v>
      </c>
      <c r="AZ134" s="333"/>
      <c r="BA134" s="491" t="str">
        <f t="shared" si="209"/>
        <v xml:space="preserve"> </v>
      </c>
      <c r="BB134" s="492" t="str">
        <f t="shared" si="210"/>
        <v xml:space="preserve"> </v>
      </c>
      <c r="BC134" s="493" t="str">
        <f t="shared" si="211"/>
        <v xml:space="preserve"> </v>
      </c>
      <c r="BD134" s="488" t="str">
        <f t="shared" si="212"/>
        <v xml:space="preserve"> </v>
      </c>
      <c r="BE134" s="494" t="str">
        <f t="shared" si="213"/>
        <v xml:space="preserve"> </v>
      </c>
      <c r="BF134" s="495" t="str">
        <f t="shared" si="214"/>
        <v xml:space="preserve"> </v>
      </c>
      <c r="BG134" s="490" t="str">
        <f t="shared" si="215"/>
        <v xml:space="preserve"> </v>
      </c>
      <c r="BH134" s="496" t="str">
        <f t="shared" si="216"/>
        <v xml:space="preserve"> </v>
      </c>
      <c r="BI134" s="497" t="str">
        <f t="shared" si="217"/>
        <v xml:space="preserve"> </v>
      </c>
      <c r="BJ134" s="385" t="str">
        <f t="shared" si="218"/>
        <v>No</v>
      </c>
      <c r="BK134" s="385" t="str">
        <f>IF(BC134*0.9&gt;BG134, " ", "No")</f>
        <v>No</v>
      </c>
      <c r="BL134" s="483" t="s">
        <v>1376</v>
      </c>
      <c r="BM134" s="482"/>
      <c r="BN134" s="482"/>
      <c r="BO134" s="482"/>
      <c r="BP134" s="482"/>
      <c r="BQ134" s="482"/>
      <c r="BR134" s="482"/>
      <c r="BS134" s="482"/>
      <c r="BT134" s="482"/>
      <c r="BU134" s="67"/>
      <c r="BV134" s="442" t="str">
        <f>IF(W134&gt;0,$BV$9, " ")</f>
        <v xml:space="preserve"> </v>
      </c>
      <c r="BW134" s="244" t="str">
        <f>IF($BV134&gt;0,($BV134-W134)/$BV134*100," ")</f>
        <v xml:space="preserve"> </v>
      </c>
      <c r="BX134" s="244" t="str">
        <f>IF($BV134&gt;0,($BV134-AA134)/$BV134*100," ")</f>
        <v xml:space="preserve"> </v>
      </c>
      <c r="BY134" s="244" t="str">
        <f>IF($BV134&gt;0,($BV134-AB134)/$BV134*100," ")</f>
        <v xml:space="preserve"> </v>
      </c>
      <c r="BZ134" s="244" t="str">
        <f>IF($BV134&gt;0,($BV134-AF134)/$BV134*100," ")</f>
        <v xml:space="preserve"> </v>
      </c>
      <c r="CA134" s="244" t="str">
        <f>IF($BV134&gt;0,($BV134-AG134)/$BV134*100," ")</f>
        <v xml:space="preserve"> </v>
      </c>
      <c r="CB134" s="244" t="str">
        <f t="shared" si="226"/>
        <v xml:space="preserve"> </v>
      </c>
      <c r="CC134" s="244" t="str">
        <f>IF($BV134&gt;0,($BV134-AK134)/$BV134*100," ")</f>
        <v xml:space="preserve"> </v>
      </c>
      <c r="CD134" s="244" t="str">
        <f>IF($BV134&gt;0,($BV134-AP134)/$BV134*100," ")</f>
        <v xml:space="preserve"> </v>
      </c>
      <c r="CE134" s="244" t="str">
        <f>IF($BV134&gt;0,($BV134-AT134)/$BV134*100," ")</f>
        <v xml:space="preserve"> </v>
      </c>
      <c r="CF134" s="244" t="str">
        <f>IF($BV134&gt;0,($BV134-(W134*2))/$BV134*100," ")</f>
        <v xml:space="preserve"> </v>
      </c>
      <c r="CG134" s="244" t="str">
        <f t="shared" si="231"/>
        <v xml:space="preserve"> </v>
      </c>
      <c r="CH134" s="244" t="str">
        <f>IF($W134&gt;0,100," ")</f>
        <v xml:space="preserve"> </v>
      </c>
      <c r="CI134" s="570"/>
      <c r="CJ134" s="578" t="str">
        <f>IF(BW134&gt;0,BW134-$CL$1," ")</f>
        <v xml:space="preserve"> </v>
      </c>
      <c r="CK134" s="578" t="str">
        <f>IF(BX134&gt;0,BX134-$CL$1," ")</f>
        <v xml:space="preserve"> </v>
      </c>
      <c r="CL134" s="578" t="str">
        <f>IF(BY134&gt;0,BY134-$CL$1," ")</f>
        <v xml:space="preserve"> </v>
      </c>
      <c r="CM134" s="578" t="str">
        <f>IF(BZ134&gt;0,BZ134-$CL$1," ")</f>
        <v xml:space="preserve"> </v>
      </c>
      <c r="CN134" s="578" t="str">
        <f>IF(CA134&gt;0,CA134-$CL$1," ")</f>
        <v xml:space="preserve"> </v>
      </c>
      <c r="CO134" s="578" t="str">
        <f>IF(CC134&gt;0,CC134-$CL$1," ")</f>
        <v xml:space="preserve"> </v>
      </c>
      <c r="CP134" s="578" t="str">
        <f>IF(CD134&gt;0,CD134-$CL$1," ")</f>
        <v xml:space="preserve"> </v>
      </c>
      <c r="CQ134" s="578" t="str">
        <f>IF(CE134&gt;0,CE134-$CL$1," ")</f>
        <v xml:space="preserve"> </v>
      </c>
      <c r="CR134" s="244"/>
      <c r="CS134" s="244"/>
      <c r="CT134" s="244"/>
      <c r="CU134" s="244"/>
      <c r="CV134" s="347"/>
      <c r="CW134" s="338" t="s">
        <v>106</v>
      </c>
      <c r="CX134" s="347"/>
      <c r="CY134" s="338" t="s">
        <v>106</v>
      </c>
      <c r="CZ134" s="347"/>
      <c r="DA134" s="338" t="s">
        <v>106</v>
      </c>
      <c r="DB134" s="347"/>
      <c r="DC134" s="338" t="s">
        <v>106</v>
      </c>
      <c r="DD134" s="347"/>
      <c r="DE134" s="338" t="s">
        <v>106</v>
      </c>
    </row>
    <row r="135" spans="1:109" x14ac:dyDescent="0.2">
      <c r="A135" s="93" t="s">
        <v>169</v>
      </c>
      <c r="B135" s="409" t="s">
        <v>35</v>
      </c>
      <c r="C135" s="454" t="s">
        <v>952</v>
      </c>
      <c r="D135" s="218"/>
      <c r="E135" s="326">
        <v>100</v>
      </c>
      <c r="F135" s="553" t="s">
        <v>364</v>
      </c>
      <c r="G135" s="713" t="e">
        <f>+'Retail Pricing'!#REF!</f>
        <v>#REF!</v>
      </c>
      <c r="H135" s="40" t="s">
        <v>164</v>
      </c>
      <c r="I135" s="89" t="e">
        <f>IF('Retail Pricing'!#REF!&gt;0,'Retail Pricing'!#REF!," ")</f>
        <v>#REF!</v>
      </c>
      <c r="J135" s="85" t="e">
        <f>'Retail Pricing'!#REF!</f>
        <v>#REF!</v>
      </c>
      <c r="K135" s="85" t="e">
        <f>'Retail Pricing'!#REF!</f>
        <v>#REF!</v>
      </c>
      <c r="L135" s="305" t="e">
        <f>IF('Retail Pricing'!#REF!&gt;0,'Retail Pricing'!#REF!," ")</f>
        <v>#REF!</v>
      </c>
      <c r="M135" s="226" t="e">
        <f t="shared" si="146"/>
        <v>#REF!</v>
      </c>
      <c r="N135" s="219" t="e">
        <f>'Retail Pricing'!#REF!</f>
        <v>#REF!</v>
      </c>
      <c r="O135" s="219" t="e">
        <f>O133</f>
        <v>#REF!</v>
      </c>
      <c r="P135" s="219"/>
      <c r="Q135" s="219" t="e">
        <f>'Retail Pricing'!#REF!</f>
        <v>#REF!</v>
      </c>
      <c r="R135" s="219" t="e">
        <f>IF('Retail Pricing'!#REF!&gt;0,'Retail Pricing'!#REF!," ")</f>
        <v>#REF!</v>
      </c>
      <c r="S135" s="219" t="s">
        <v>891</v>
      </c>
      <c r="T135" s="219">
        <v>0.61714000000000002</v>
      </c>
      <c r="U135" s="470">
        <v>0.17</v>
      </c>
      <c r="V135" s="7" t="e">
        <v>#REF!</v>
      </c>
      <c r="W135" s="491" t="e">
        <f>'Retail Pricing'!#REF!</f>
        <v>#REF!</v>
      </c>
      <c r="X135" s="489">
        <v>3</v>
      </c>
      <c r="Y135" s="304" t="e">
        <f t="shared" si="132"/>
        <v>#REF!</v>
      </c>
      <c r="Z135" s="428" t="e">
        <v>#REF!</v>
      </c>
      <c r="AA135" s="492">
        <v>3.4</v>
      </c>
      <c r="AB135" s="493" t="e">
        <f>'Retail Pricing'!#REF!</f>
        <v>#REF!</v>
      </c>
      <c r="AC135" s="489">
        <v>2.95</v>
      </c>
      <c r="AD135" s="14" t="e">
        <f t="shared" si="133"/>
        <v>#REF!</v>
      </c>
      <c r="AE135" s="428" t="e">
        <v>#REF!</v>
      </c>
      <c r="AF135" s="488">
        <v>3.35</v>
      </c>
      <c r="AG135" s="494" t="e">
        <f>'Retail Pricing'!#REF!</f>
        <v>#REF!</v>
      </c>
      <c r="AH135" s="489">
        <v>2.25</v>
      </c>
      <c r="AI135" s="14" t="e">
        <f t="shared" si="134"/>
        <v>#REF!</v>
      </c>
      <c r="AJ135" s="428" t="e">
        <v>#REF!</v>
      </c>
      <c r="AK135" s="495" t="e">
        <f>'Retail Pricing'!#REF!</f>
        <v>#REF!</v>
      </c>
      <c r="AL135" s="489"/>
      <c r="AM135" s="489">
        <v>2.0499999999999998</v>
      </c>
      <c r="AN135" s="14" t="e">
        <f t="shared" si="135"/>
        <v>#REF!</v>
      </c>
      <c r="AO135" s="428" t="e">
        <v>#REF!</v>
      </c>
      <c r="AP135" s="490" t="e">
        <f>'Retail Pricing'!#REF!</f>
        <v>#REF!</v>
      </c>
      <c r="AQ135" s="489">
        <v>1.95</v>
      </c>
      <c r="AR135" s="14" t="e">
        <f t="shared" si="136"/>
        <v>#REF!</v>
      </c>
      <c r="AS135" s="428" t="e">
        <v>#REF!</v>
      </c>
      <c r="AT135" s="496">
        <v>2.35</v>
      </c>
      <c r="AU135" s="497" t="e">
        <f>'Retail Pricing'!#REF!</f>
        <v>#REF!</v>
      </c>
      <c r="AV135" s="288"/>
      <c r="AW135" s="498" t="e">
        <f>IF(W135&gt;0,ROUND((W135*1.3)/0.05,0)*0.05," ")</f>
        <v>#REF!</v>
      </c>
      <c r="AX135" s="499" t="e">
        <f>AP135</f>
        <v>#REF!</v>
      </c>
      <c r="AY135" s="499">
        <v>0.5</v>
      </c>
      <c r="AZ135" s="333"/>
      <c r="BA135" s="491" t="e">
        <f t="shared" si="209"/>
        <v>#REF!</v>
      </c>
      <c r="BB135" s="492">
        <f t="shared" si="210"/>
        <v>3.4</v>
      </c>
      <c r="BC135" s="493" t="e">
        <f t="shared" si="211"/>
        <v>#REF!</v>
      </c>
      <c r="BD135" s="488">
        <f t="shared" si="212"/>
        <v>3.35</v>
      </c>
      <c r="BE135" s="494" t="e">
        <f t="shared" si="213"/>
        <v>#REF!</v>
      </c>
      <c r="BF135" s="495" t="e">
        <f t="shared" si="214"/>
        <v>#REF!</v>
      </c>
      <c r="BG135" s="490" t="e">
        <f t="shared" si="215"/>
        <v>#REF!</v>
      </c>
      <c r="BH135" s="496">
        <f t="shared" si="216"/>
        <v>2.35</v>
      </c>
      <c r="BI135" s="497" t="e">
        <f t="shared" si="217"/>
        <v>#REF!</v>
      </c>
      <c r="BJ135" s="385" t="e">
        <f t="shared" si="218"/>
        <v>#REF!</v>
      </c>
      <c r="BK135" s="385" t="e">
        <f t="shared" si="219"/>
        <v>#REF!</v>
      </c>
      <c r="BL135" s="243" t="e">
        <f>IF((BA135-'Retail Pricing'!#REF!)&gt;=0," ",1)</f>
        <v>#REF!</v>
      </c>
      <c r="BM135" s="243" t="e">
        <f>IF((BB135-'Retail Pricing'!#REF!)&gt;=0," ",1)</f>
        <v>#REF!</v>
      </c>
      <c r="BN135" s="243" t="e">
        <f>IF((BC135-'Retail Pricing'!#REF!)&gt;=0," ",1)</f>
        <v>#REF!</v>
      </c>
      <c r="BO135" s="243">
        <f>IF((BD135-'Retail Pricing'!F70)&gt;=0," ",1)</f>
        <v>1</v>
      </c>
      <c r="BP135" s="243" t="e">
        <f>IF((BE135-'Retail Pricing'!#REF!)&gt;=0," ",1)</f>
        <v>#REF!</v>
      </c>
      <c r="BQ135" s="243" t="e">
        <f>IF((BF135-'Retail Pricing'!#REF!)&gt;=0," ",1)</f>
        <v>#REF!</v>
      </c>
      <c r="BR135" s="243" t="e">
        <f>IF((BG135-'Retail Pricing'!#REF!)&gt;=0," ",1)</f>
        <v>#REF!</v>
      </c>
      <c r="BS135" s="243" t="e">
        <f>IF((BH135-'Retail Pricing'!#REF!)&gt;=0," ",1)</f>
        <v>#REF!</v>
      </c>
      <c r="BT135" s="243" t="e">
        <f>IF((BI135-'Retail Pricing'!#REF!)&gt;=0," ",1)</f>
        <v>#REF!</v>
      </c>
      <c r="BV135" s="442" t="e">
        <f t="shared" si="220"/>
        <v>#REF!</v>
      </c>
      <c r="BW135" s="244" t="e">
        <f t="shared" si="221"/>
        <v>#REF!</v>
      </c>
      <c r="BX135" s="244" t="e">
        <f t="shared" si="222"/>
        <v>#REF!</v>
      </c>
      <c r="BY135" s="244" t="e">
        <f t="shared" si="223"/>
        <v>#REF!</v>
      </c>
      <c r="BZ135" s="244" t="e">
        <f t="shared" si="224"/>
        <v>#REF!</v>
      </c>
      <c r="CA135" s="244" t="e">
        <f t="shared" si="225"/>
        <v>#REF!</v>
      </c>
      <c r="CB135" s="244" t="e">
        <f t="shared" si="226"/>
        <v>#REF!</v>
      </c>
      <c r="CC135" s="244" t="e">
        <f t="shared" si="227"/>
        <v>#REF!</v>
      </c>
      <c r="CD135" s="244" t="e">
        <f t="shared" si="228"/>
        <v>#REF!</v>
      </c>
      <c r="CE135" s="244" t="e">
        <f t="shared" si="229"/>
        <v>#REF!</v>
      </c>
      <c r="CF135" s="244" t="e">
        <f t="shared" si="230"/>
        <v>#REF!</v>
      </c>
      <c r="CG135" s="244" t="e">
        <f t="shared" si="231"/>
        <v>#REF!</v>
      </c>
      <c r="CH135" s="244" t="e">
        <f>IF($W135&gt;0,100," ")</f>
        <v>#REF!</v>
      </c>
      <c r="CI135" s="570"/>
      <c r="CJ135" s="578" t="e">
        <f t="shared" si="141"/>
        <v>#REF!</v>
      </c>
      <c r="CK135" s="578" t="e">
        <f t="shared" si="142"/>
        <v>#REF!</v>
      </c>
      <c r="CL135" s="578" t="e">
        <f t="shared" si="143"/>
        <v>#REF!</v>
      </c>
      <c r="CM135" s="578" t="e">
        <f t="shared" si="144"/>
        <v>#REF!</v>
      </c>
      <c r="CN135" s="578" t="e">
        <f t="shared" si="145"/>
        <v>#REF!</v>
      </c>
      <c r="CO135" s="578" t="e">
        <f t="shared" si="138"/>
        <v>#REF!</v>
      </c>
      <c r="CP135" s="578" t="e">
        <f t="shared" si="139"/>
        <v>#REF!</v>
      </c>
      <c r="CQ135" s="578" t="e">
        <f t="shared" si="140"/>
        <v>#REF!</v>
      </c>
      <c r="CR135" s="244"/>
      <c r="CS135" s="244"/>
      <c r="CT135" s="244"/>
      <c r="CU135" s="244"/>
      <c r="CV135" s="347"/>
      <c r="CW135" s="338" t="e">
        <f t="shared" ref="CW135:CW143" si="232">IF($BW135&gt;0,$BA135," ")</f>
        <v>#REF!</v>
      </c>
      <c r="CX135" s="347"/>
      <c r="CY135" s="338" t="e">
        <f t="shared" ref="CY135:CY143" si="233">IF($BW135&gt;0,$BA135," ")</f>
        <v>#REF!</v>
      </c>
      <c r="CZ135" s="347"/>
      <c r="DA135" s="338" t="e">
        <f t="shared" ref="DA135:DA143" si="234">IF($BW135&gt;0,$BA135," ")</f>
        <v>#REF!</v>
      </c>
      <c r="DB135" s="347"/>
      <c r="DC135" s="338" t="e">
        <f t="shared" ref="DC135:DC143" si="235">IF($BW135&gt;0,$BA135," ")</f>
        <v>#REF!</v>
      </c>
      <c r="DD135" s="347"/>
      <c r="DE135" s="338" t="e">
        <f t="shared" ref="DE135:DE143" si="236">IF($BW135&gt;0,$BA135," ")</f>
        <v>#REF!</v>
      </c>
    </row>
    <row r="136" spans="1:109" s="19" customFormat="1" x14ac:dyDescent="0.2">
      <c r="A136" s="93" t="s">
        <v>169</v>
      </c>
      <c r="B136" s="537" t="s">
        <v>1390</v>
      </c>
      <c r="C136" s="454" t="s">
        <v>954</v>
      </c>
      <c r="D136" s="207"/>
      <c r="E136" s="326">
        <v>100</v>
      </c>
      <c r="F136" s="61" t="s">
        <v>364</v>
      </c>
      <c r="G136" s="713" t="e">
        <f>+'Retail Pricing'!#REF!</f>
        <v>#REF!</v>
      </c>
      <c r="H136" s="83" t="s">
        <v>651</v>
      </c>
      <c r="I136" s="89" t="e">
        <f>IF('Retail Pricing'!#REF!&gt;0,'Retail Pricing'!#REF!," ")</f>
        <v>#REF!</v>
      </c>
      <c r="J136" s="85" t="e">
        <f>'Retail Pricing'!#REF!</f>
        <v>#REF!</v>
      </c>
      <c r="K136" s="85" t="e">
        <f>'Retail Pricing'!#REF!</f>
        <v>#REF!</v>
      </c>
      <c r="L136" s="305" t="e">
        <f>IF('Retail Pricing'!#REF!&gt;0,'Retail Pricing'!#REF!," ")</f>
        <v>#REF!</v>
      </c>
      <c r="M136" s="226" t="e">
        <f t="shared" si="146"/>
        <v>#REF!</v>
      </c>
      <c r="N136" s="219" t="e">
        <f>'Retail Pricing'!#REF!</f>
        <v>#REF!</v>
      </c>
      <c r="O136" s="219" t="e">
        <f>O135</f>
        <v>#REF!</v>
      </c>
      <c r="P136" s="219"/>
      <c r="Q136" s="219" t="e">
        <f>Q135</f>
        <v>#REF!</v>
      </c>
      <c r="R136" s="219" t="e">
        <f>IF('Retail Pricing'!#REF!&gt;0,'Retail Pricing'!#REF!," ")</f>
        <v>#REF!</v>
      </c>
      <c r="S136" s="219" t="str">
        <f>S135</f>
        <v>item specific</v>
      </c>
      <c r="T136" s="219">
        <v>0.61714000000000002</v>
      </c>
      <c r="U136" s="470">
        <v>0.22</v>
      </c>
      <c r="V136" s="7" t="e">
        <v>#REF!</v>
      </c>
      <c r="W136" s="498" t="e">
        <f>ROUND((W135/0.95)/0.05,0)*0.05</f>
        <v>#REF!</v>
      </c>
      <c r="X136" s="489">
        <v>3.15</v>
      </c>
      <c r="Y136" s="304" t="e">
        <f t="shared" si="132"/>
        <v>#REF!</v>
      </c>
      <c r="Z136" s="428" t="e">
        <v>#REF!</v>
      </c>
      <c r="AA136" s="492" t="e">
        <v>#REF!</v>
      </c>
      <c r="AB136" s="498" t="e">
        <f>ROUND((AB135/0.95)/0.05,0)*0.05</f>
        <v>#REF!</v>
      </c>
      <c r="AC136" s="489">
        <v>3.1</v>
      </c>
      <c r="AD136" s="14" t="e">
        <f t="shared" si="133"/>
        <v>#REF!</v>
      </c>
      <c r="AE136" s="428" t="e">
        <v>#REF!</v>
      </c>
      <c r="AF136" s="488" t="e">
        <v>#REF!</v>
      </c>
      <c r="AG136" s="498" t="e">
        <f>ROUND((AG135/0.95)/0.05,0)*0.05</f>
        <v>#REF!</v>
      </c>
      <c r="AH136" s="489">
        <v>2.35</v>
      </c>
      <c r="AI136" s="14" t="e">
        <f t="shared" si="134"/>
        <v>#REF!</v>
      </c>
      <c r="AJ136" s="428" t="e">
        <v>#REF!</v>
      </c>
      <c r="AK136" s="498" t="e">
        <f>AG136</f>
        <v>#REF!</v>
      </c>
      <c r="AL136" s="489"/>
      <c r="AM136" s="489">
        <v>2.35</v>
      </c>
      <c r="AN136" s="14" t="e">
        <f t="shared" si="135"/>
        <v>#REF!</v>
      </c>
      <c r="AO136" s="428" t="e">
        <v>#REF!</v>
      </c>
      <c r="AP136" s="498" t="e">
        <f>AG136</f>
        <v>#REF!</v>
      </c>
      <c r="AQ136" s="489">
        <v>2.35</v>
      </c>
      <c r="AR136" s="14" t="e">
        <f t="shared" si="136"/>
        <v>#REF!</v>
      </c>
      <c r="AS136" s="428" t="e">
        <v>#REF!</v>
      </c>
      <c r="AT136" s="496" t="e">
        <v>#REF!</v>
      </c>
      <c r="AU136" s="497" t="e">
        <f>IF(BA136&gt;0,ROUNDUP((BA136*2),0.05)-0.01," ")</f>
        <v>#REF!</v>
      </c>
      <c r="AV136" s="288"/>
      <c r="AW136" s="498" t="e">
        <f>IF(W136&gt;0,ROUND((W136*1.3)/0.05,0)*0.05," ")</f>
        <v>#REF!</v>
      </c>
      <c r="AX136" s="499" t="e">
        <f>AP136</f>
        <v>#REF!</v>
      </c>
      <c r="AY136" s="499">
        <v>0.5</v>
      </c>
      <c r="AZ136" s="333"/>
      <c r="BA136" s="491" t="e">
        <f t="shared" si="209"/>
        <v>#REF!</v>
      </c>
      <c r="BB136" s="492" t="e">
        <f t="shared" si="210"/>
        <v>#REF!</v>
      </c>
      <c r="BC136" s="493" t="e">
        <f t="shared" si="211"/>
        <v>#REF!</v>
      </c>
      <c r="BD136" s="488" t="e">
        <f t="shared" si="212"/>
        <v>#REF!</v>
      </c>
      <c r="BE136" s="494" t="e">
        <f t="shared" si="213"/>
        <v>#REF!</v>
      </c>
      <c r="BF136" s="495" t="e">
        <f t="shared" si="214"/>
        <v>#REF!</v>
      </c>
      <c r="BG136" s="490" t="e">
        <f t="shared" si="215"/>
        <v>#REF!</v>
      </c>
      <c r="BH136" s="496" t="e">
        <f t="shared" si="216"/>
        <v>#REF!</v>
      </c>
      <c r="BI136" s="497" t="e">
        <f t="shared" si="217"/>
        <v>#REF!</v>
      </c>
      <c r="BJ136" s="385" t="e">
        <f t="shared" si="218"/>
        <v>#REF!</v>
      </c>
      <c r="BK136" s="385" t="e">
        <f t="shared" si="219"/>
        <v>#REF!</v>
      </c>
      <c r="BL136" s="243" t="e">
        <f>IF((BA136-'Retail Pricing'!#REF!)&gt;=0," ",1)</f>
        <v>#REF!</v>
      </c>
      <c r="BM136" s="243" t="e">
        <f>IF((BB136-'Retail Pricing'!#REF!)&gt;=0," ",1)</f>
        <v>#REF!</v>
      </c>
      <c r="BN136" s="243" t="e">
        <f>IF((BC136-'Retail Pricing'!#REF!)&gt;=0," ",1)</f>
        <v>#REF!</v>
      </c>
      <c r="BO136" s="243" t="e">
        <f>IF((BD136-'Retail Pricing'!#REF!)&gt;=0," ",1)</f>
        <v>#REF!</v>
      </c>
      <c r="BP136" s="243" t="e">
        <f>IF((BE136-'Retail Pricing'!#REF!)&gt;=0," ",1)</f>
        <v>#REF!</v>
      </c>
      <c r="BQ136" s="243" t="e">
        <f>IF((BF136-'Retail Pricing'!#REF!)&gt;=0," ",1)</f>
        <v>#REF!</v>
      </c>
      <c r="BR136" s="243" t="e">
        <f>IF((BG136-'Retail Pricing'!#REF!)&gt;=0," ",1)</f>
        <v>#REF!</v>
      </c>
      <c r="BS136" s="243" t="e">
        <f>IF((BH136-'Retail Pricing'!#REF!)&gt;=0," ",1)</f>
        <v>#REF!</v>
      </c>
      <c r="BT136" s="243" t="e">
        <f>IF((BI136-'Retail Pricing'!#REF!)&gt;=0," ",1)</f>
        <v>#REF!</v>
      </c>
      <c r="BU136" s="67"/>
      <c r="BV136" s="442" t="e">
        <f t="shared" si="220"/>
        <v>#REF!</v>
      </c>
      <c r="BW136" s="244" t="e">
        <f t="shared" si="221"/>
        <v>#REF!</v>
      </c>
      <c r="BX136" s="244" t="e">
        <f t="shared" si="222"/>
        <v>#REF!</v>
      </c>
      <c r="BY136" s="244" t="e">
        <f t="shared" si="223"/>
        <v>#REF!</v>
      </c>
      <c r="BZ136" s="244" t="e">
        <f t="shared" si="224"/>
        <v>#REF!</v>
      </c>
      <c r="CA136" s="244" t="e">
        <f t="shared" si="225"/>
        <v>#REF!</v>
      </c>
      <c r="CB136" s="244" t="e">
        <f t="shared" si="226"/>
        <v>#REF!</v>
      </c>
      <c r="CC136" s="244" t="e">
        <f t="shared" si="227"/>
        <v>#REF!</v>
      </c>
      <c r="CD136" s="244" t="e">
        <f t="shared" si="228"/>
        <v>#REF!</v>
      </c>
      <c r="CE136" s="244" t="e">
        <f t="shared" si="229"/>
        <v>#REF!</v>
      </c>
      <c r="CF136" s="244" t="e">
        <f t="shared" si="230"/>
        <v>#REF!</v>
      </c>
      <c r="CG136" s="244" t="e">
        <f t="shared" si="231"/>
        <v>#REF!</v>
      </c>
      <c r="CH136" s="244" t="e">
        <f>IF($W136&gt;0,100," ")</f>
        <v>#REF!</v>
      </c>
      <c r="CI136" s="570"/>
      <c r="CJ136" s="578" t="e">
        <f t="shared" si="141"/>
        <v>#REF!</v>
      </c>
      <c r="CK136" s="578" t="e">
        <f t="shared" si="142"/>
        <v>#REF!</v>
      </c>
      <c r="CL136" s="578" t="e">
        <f t="shared" si="143"/>
        <v>#REF!</v>
      </c>
      <c r="CM136" s="578" t="e">
        <f t="shared" si="144"/>
        <v>#REF!</v>
      </c>
      <c r="CN136" s="578" t="e">
        <f t="shared" si="145"/>
        <v>#REF!</v>
      </c>
      <c r="CO136" s="578" t="e">
        <f t="shared" si="138"/>
        <v>#REF!</v>
      </c>
      <c r="CP136" s="578" t="e">
        <f t="shared" si="139"/>
        <v>#REF!</v>
      </c>
      <c r="CQ136" s="578" t="e">
        <f t="shared" si="140"/>
        <v>#REF!</v>
      </c>
      <c r="CR136" s="244"/>
      <c r="CS136" s="244"/>
      <c r="CT136" s="244"/>
      <c r="CU136" s="244"/>
      <c r="CV136" s="347"/>
      <c r="CW136" s="338" t="e">
        <f t="shared" si="232"/>
        <v>#REF!</v>
      </c>
      <c r="CX136" s="347"/>
      <c r="CY136" s="338" t="e">
        <f t="shared" si="233"/>
        <v>#REF!</v>
      </c>
      <c r="CZ136" s="347"/>
      <c r="DA136" s="338" t="e">
        <f t="shared" si="234"/>
        <v>#REF!</v>
      </c>
      <c r="DB136" s="347"/>
      <c r="DC136" s="338" t="e">
        <f t="shared" si="235"/>
        <v>#REF!</v>
      </c>
      <c r="DD136" s="347"/>
      <c r="DE136" s="338" t="e">
        <f t="shared" si="236"/>
        <v>#REF!</v>
      </c>
    </row>
    <row r="137" spans="1:109" s="19" customFormat="1" x14ac:dyDescent="0.2">
      <c r="A137" s="93" t="s">
        <v>169</v>
      </c>
      <c r="B137" s="408" t="s">
        <v>953</v>
      </c>
      <c r="C137" s="454" t="s">
        <v>952</v>
      </c>
      <c r="D137" s="357"/>
      <c r="E137" s="326">
        <v>48</v>
      </c>
      <c r="F137" s="356" t="s">
        <v>971</v>
      </c>
      <c r="G137" s="713" t="e">
        <f>+'Retail Pricing'!#REF!</f>
        <v>#REF!</v>
      </c>
      <c r="H137" s="427" t="s">
        <v>949</v>
      </c>
      <c r="I137" s="89" t="e">
        <f>IF('Retail Pricing'!#REF!&gt;0,'Retail Pricing'!#REF!," ")</f>
        <v>#REF!</v>
      </c>
      <c r="J137" s="85" t="e">
        <f>'Retail Pricing'!#REF!</f>
        <v>#REF!</v>
      </c>
      <c r="K137" s="85" t="e">
        <f>'Retail Pricing'!#REF!</f>
        <v>#REF!</v>
      </c>
      <c r="L137" s="305" t="e">
        <f>IF('Retail Pricing'!#REF!&gt;0,'Retail Pricing'!#REF!," ")</f>
        <v>#REF!</v>
      </c>
      <c r="M137" s="226" t="e">
        <f t="shared" si="146"/>
        <v>#REF!</v>
      </c>
      <c r="N137" s="219" t="e">
        <f>IF('Retail Pricing'!#REF!&gt;0,'Retail Pricing'!#REF!," ")</f>
        <v>#REF!</v>
      </c>
      <c r="O137" s="219" t="e">
        <f>O135</f>
        <v>#REF!</v>
      </c>
      <c r="P137" s="219"/>
      <c r="Q137" s="219" t="e">
        <f>IF('Retail Pricing'!#REF!&gt;0,'Retail Pricing'!#REF!," ")</f>
        <v>#REF!</v>
      </c>
      <c r="R137" s="219" t="e">
        <f>IF('Retail Pricing'!#REF!&gt;0,'Retail Pricing'!#REF!," ")</f>
        <v>#REF!</v>
      </c>
      <c r="S137" s="219" t="e">
        <f>IF('Retail Pricing'!#REF!&gt;0,'Retail Pricing'!#REF!," ")</f>
        <v>#REF!</v>
      </c>
      <c r="T137" s="219">
        <v>1.5337000000000001</v>
      </c>
      <c r="U137" s="7" t="e">
        <f>IF(M137&gt;0,$U$1," ")</f>
        <v>#REF!</v>
      </c>
      <c r="V137" s="7" t="e">
        <v>#REF!</v>
      </c>
      <c r="W137" s="491" t="s">
        <v>949</v>
      </c>
      <c r="X137" s="489" t="s">
        <v>949</v>
      </c>
      <c r="Y137" s="304" t="str">
        <f t="shared" si="132"/>
        <v xml:space="preserve"> </v>
      </c>
      <c r="Z137" s="428" t="s">
        <v>106</v>
      </c>
      <c r="AA137" s="492" t="s">
        <v>949</v>
      </c>
      <c r="AB137" s="493" t="s">
        <v>949</v>
      </c>
      <c r="AC137" s="489" t="s">
        <v>949</v>
      </c>
      <c r="AD137" s="14" t="str">
        <f t="shared" si="133"/>
        <v xml:space="preserve"> </v>
      </c>
      <c r="AE137" s="428" t="s">
        <v>106</v>
      </c>
      <c r="AF137" s="488" t="s">
        <v>949</v>
      </c>
      <c r="AG137" s="494" t="s">
        <v>949</v>
      </c>
      <c r="AH137" s="489" t="s">
        <v>949</v>
      </c>
      <c r="AI137" s="14" t="str">
        <f t="shared" si="134"/>
        <v xml:space="preserve"> </v>
      </c>
      <c r="AJ137" s="428" t="s">
        <v>106</v>
      </c>
      <c r="AK137" s="495" t="s">
        <v>949</v>
      </c>
      <c r="AL137" s="489"/>
      <c r="AM137" s="489" t="s">
        <v>949</v>
      </c>
      <c r="AN137" s="14" t="str">
        <f t="shared" si="135"/>
        <v xml:space="preserve"> </v>
      </c>
      <c r="AO137" s="428" t="s">
        <v>106</v>
      </c>
      <c r="AP137" s="490" t="s">
        <v>949</v>
      </c>
      <c r="AQ137" s="489" t="s">
        <v>949</v>
      </c>
      <c r="AR137" s="14" t="str">
        <f t="shared" si="136"/>
        <v xml:space="preserve"> </v>
      </c>
      <c r="AS137" s="428" t="s">
        <v>106</v>
      </c>
      <c r="AT137" s="496" t="s">
        <v>949</v>
      </c>
      <c r="AU137" s="497" t="s">
        <v>949</v>
      </c>
      <c r="AV137" s="288"/>
      <c r="AW137" s="498" t="s">
        <v>949</v>
      </c>
      <c r="AX137" s="499" t="s">
        <v>106</v>
      </c>
      <c r="AY137" s="499" t="s">
        <v>106</v>
      </c>
      <c r="AZ137" s="333"/>
      <c r="BA137" s="491" t="str">
        <f t="shared" si="209"/>
        <v>Holder</v>
      </c>
      <c r="BB137" s="492" t="str">
        <f t="shared" si="210"/>
        <v>Holder</v>
      </c>
      <c r="BC137" s="493" t="str">
        <f t="shared" si="211"/>
        <v>Holder</v>
      </c>
      <c r="BD137" s="488" t="str">
        <f t="shared" si="212"/>
        <v>Holder</v>
      </c>
      <c r="BE137" s="494" t="str">
        <f t="shared" si="213"/>
        <v>Holder</v>
      </c>
      <c r="BF137" s="495" t="str">
        <f t="shared" si="214"/>
        <v>Holder</v>
      </c>
      <c r="BG137" s="490" t="str">
        <f t="shared" si="215"/>
        <v>Holder</v>
      </c>
      <c r="BH137" s="496" t="str">
        <f t="shared" si="216"/>
        <v>Holder</v>
      </c>
      <c r="BI137" s="497" t="str">
        <f t="shared" si="217"/>
        <v>Holder</v>
      </c>
      <c r="BJ137" s="385" t="str">
        <f t="shared" si="218"/>
        <v>No</v>
      </c>
      <c r="BK137" s="385" t="str">
        <f t="shared" si="219"/>
        <v>No</v>
      </c>
      <c r="BL137" s="483" t="s">
        <v>1376</v>
      </c>
      <c r="BM137" s="482"/>
      <c r="BN137" s="482"/>
      <c r="BO137" s="482"/>
      <c r="BP137" s="482"/>
      <c r="BQ137" s="482"/>
      <c r="BR137" s="482"/>
      <c r="BS137" s="482"/>
      <c r="BT137" s="482"/>
      <c r="BU137" s="67"/>
      <c r="BV137" s="442" t="str">
        <f t="shared" si="220"/>
        <v xml:space="preserve"> </v>
      </c>
      <c r="BW137" s="244" t="str">
        <f t="shared" si="221"/>
        <v xml:space="preserve"> </v>
      </c>
      <c r="BX137" s="244" t="str">
        <f t="shared" si="222"/>
        <v xml:space="preserve"> </v>
      </c>
      <c r="BY137" s="244" t="str">
        <f t="shared" si="223"/>
        <v xml:space="preserve"> </v>
      </c>
      <c r="BZ137" s="244" t="str">
        <f t="shared" si="224"/>
        <v xml:space="preserve"> </v>
      </c>
      <c r="CA137" s="244" t="str">
        <f t="shared" si="225"/>
        <v xml:space="preserve"> </v>
      </c>
      <c r="CB137" s="244" t="str">
        <f t="shared" si="226"/>
        <v xml:space="preserve"> </v>
      </c>
      <c r="CC137" s="244" t="str">
        <f t="shared" si="227"/>
        <v xml:space="preserve"> </v>
      </c>
      <c r="CD137" s="244" t="str">
        <f t="shared" si="228"/>
        <v xml:space="preserve"> </v>
      </c>
      <c r="CE137" s="244" t="str">
        <f t="shared" si="229"/>
        <v xml:space="preserve"> </v>
      </c>
      <c r="CF137" s="244" t="str">
        <f t="shared" si="230"/>
        <v xml:space="preserve"> </v>
      </c>
      <c r="CG137" s="244" t="str">
        <f t="shared" si="231"/>
        <v xml:space="preserve"> </v>
      </c>
      <c r="CH137" s="244" t="str">
        <f t="shared" ref="CH137:CH143" si="237">IF($W137&gt;0,100," ")</f>
        <v xml:space="preserve"> </v>
      </c>
      <c r="CI137" s="570"/>
      <c r="CJ137" s="578" t="str">
        <f t="shared" si="141"/>
        <v xml:space="preserve"> </v>
      </c>
      <c r="CK137" s="578" t="str">
        <f t="shared" si="142"/>
        <v xml:space="preserve"> </v>
      </c>
      <c r="CL137" s="578" t="str">
        <f t="shared" si="143"/>
        <v xml:space="preserve"> </v>
      </c>
      <c r="CM137" s="578" t="str">
        <f t="shared" si="144"/>
        <v xml:space="preserve"> </v>
      </c>
      <c r="CN137" s="578" t="str">
        <f t="shared" si="145"/>
        <v xml:space="preserve"> </v>
      </c>
      <c r="CO137" s="578" t="str">
        <f t="shared" si="138"/>
        <v xml:space="preserve"> </v>
      </c>
      <c r="CP137" s="578" t="str">
        <f t="shared" si="139"/>
        <v xml:space="preserve"> </v>
      </c>
      <c r="CQ137" s="578" t="str">
        <f t="shared" si="140"/>
        <v xml:space="preserve"> </v>
      </c>
      <c r="CR137" s="244"/>
      <c r="CS137" s="244"/>
      <c r="CT137" s="244"/>
      <c r="CU137" s="244"/>
      <c r="CV137" s="347"/>
      <c r="CW137" s="338" t="str">
        <f t="shared" si="232"/>
        <v xml:space="preserve"> </v>
      </c>
      <c r="CX137" s="347"/>
      <c r="CY137" s="338" t="str">
        <f t="shared" si="233"/>
        <v xml:space="preserve"> </v>
      </c>
      <c r="CZ137" s="347"/>
      <c r="DA137" s="338" t="str">
        <f t="shared" si="234"/>
        <v xml:space="preserve"> </v>
      </c>
      <c r="DB137" s="347"/>
      <c r="DC137" s="338" t="str">
        <f t="shared" si="235"/>
        <v xml:space="preserve"> </v>
      </c>
      <c r="DD137" s="347"/>
      <c r="DE137" s="338" t="str">
        <f t="shared" si="236"/>
        <v xml:space="preserve"> </v>
      </c>
    </row>
    <row r="138" spans="1:109" s="19" customFormat="1" x14ac:dyDescent="0.2">
      <c r="A138" s="93" t="s">
        <v>169</v>
      </c>
      <c r="B138" s="410" t="s">
        <v>953</v>
      </c>
      <c r="C138" s="454" t="s">
        <v>952</v>
      </c>
      <c r="D138" s="357"/>
      <c r="E138" s="326">
        <v>48</v>
      </c>
      <c r="F138" s="553" t="s">
        <v>971</v>
      </c>
      <c r="G138" s="713" t="e">
        <f>+'Retail Pricing'!#REF!</f>
        <v>#REF!</v>
      </c>
      <c r="H138" s="427" t="s">
        <v>973</v>
      </c>
      <c r="I138" s="89" t="e">
        <f>IF('Retail Pricing'!#REF!&gt;0,'Retail Pricing'!#REF!," ")</f>
        <v>#REF!</v>
      </c>
      <c r="J138" s="85" t="e">
        <f>'Retail Pricing'!#REF!</f>
        <v>#REF!</v>
      </c>
      <c r="K138" s="85" t="e">
        <f>'Retail Pricing'!#REF!</f>
        <v>#REF!</v>
      </c>
      <c r="L138" s="305" t="e">
        <f>IF('Retail Pricing'!#REF!&gt;0,'Retail Pricing'!#REF!," ")</f>
        <v>#REF!</v>
      </c>
      <c r="M138" s="226" t="e">
        <f t="shared" si="146"/>
        <v>#REF!</v>
      </c>
      <c r="N138" s="219" t="e">
        <f>IF('Retail Pricing'!#REF!&gt;0,'Retail Pricing'!#REF!," ")</f>
        <v>#REF!</v>
      </c>
      <c r="O138" s="219" t="e">
        <f>O135</f>
        <v>#REF!</v>
      </c>
      <c r="P138" s="219"/>
      <c r="Q138" s="219" t="e">
        <f>IF('Retail Pricing'!#REF!&gt;0,'Retail Pricing'!#REF!," ")</f>
        <v>#REF!</v>
      </c>
      <c r="R138" s="219" t="e">
        <f>IF('Retail Pricing'!#REF!&gt;0,'Retail Pricing'!#REF!," ")</f>
        <v>#REF!</v>
      </c>
      <c r="S138" s="219" t="e">
        <f>IF('Retail Pricing'!#REF!&gt;0,'Retail Pricing'!#REF!," ")</f>
        <v>#REF!</v>
      </c>
      <c r="T138" s="219">
        <v>1.5337000000000001</v>
      </c>
      <c r="U138" s="7" t="e">
        <f>IF(M138&gt;0,$U$1," ")</f>
        <v>#REF!</v>
      </c>
      <c r="V138" s="7" t="e">
        <v>#REF!</v>
      </c>
      <c r="W138" s="491" t="e">
        <f>'Retail Pricing'!#REF!</f>
        <v>#REF!</v>
      </c>
      <c r="X138" s="489">
        <v>3.75</v>
      </c>
      <c r="Y138" s="304" t="e">
        <f t="shared" si="132"/>
        <v>#REF!</v>
      </c>
      <c r="Z138" s="428" t="e">
        <v>#REF!</v>
      </c>
      <c r="AA138" s="492">
        <v>4.3</v>
      </c>
      <c r="AB138" s="493" t="e">
        <f>'Retail Pricing'!#REF!</f>
        <v>#REF!</v>
      </c>
      <c r="AC138" s="489">
        <v>3.7</v>
      </c>
      <c r="AD138" s="14" t="e">
        <f t="shared" si="133"/>
        <v>#REF!</v>
      </c>
      <c r="AE138" s="428" t="e">
        <v>#REF!</v>
      </c>
      <c r="AF138" s="488">
        <v>4.25</v>
      </c>
      <c r="AG138" s="494" t="e">
        <f>'Retail Pricing'!#REF!</f>
        <v>#REF!</v>
      </c>
      <c r="AH138" s="489">
        <v>2.9</v>
      </c>
      <c r="AI138" s="14" t="e">
        <f t="shared" si="134"/>
        <v>#REF!</v>
      </c>
      <c r="AJ138" s="428" t="e">
        <v>#REF!</v>
      </c>
      <c r="AK138" s="495" t="e">
        <f>'Retail Pricing'!#REF!</f>
        <v>#REF!</v>
      </c>
      <c r="AL138" s="489"/>
      <c r="AM138" s="489">
        <v>2.9</v>
      </c>
      <c r="AN138" s="14" t="e">
        <f t="shared" si="135"/>
        <v>#REF!</v>
      </c>
      <c r="AO138" s="428" t="e">
        <v>#REF!</v>
      </c>
      <c r="AP138" s="490" t="e">
        <f>'Retail Pricing'!#REF!</f>
        <v>#REF!</v>
      </c>
      <c r="AQ138" s="489">
        <v>2.9</v>
      </c>
      <c r="AR138" s="14" t="e">
        <f t="shared" si="136"/>
        <v>#REF!</v>
      </c>
      <c r="AS138" s="428" t="e">
        <v>#REF!</v>
      </c>
      <c r="AT138" s="496">
        <v>3.45</v>
      </c>
      <c r="AU138" s="497" t="e">
        <f>'Retail Pricing'!#REF!</f>
        <v>#REF!</v>
      </c>
      <c r="AV138" s="288"/>
      <c r="AW138" s="498" t="e">
        <f>IF(W138&gt;0,ROUND((W138*1.3)/0.05,0)*0.05," ")</f>
        <v>#REF!</v>
      </c>
      <c r="AX138" s="499">
        <v>2</v>
      </c>
      <c r="AY138" s="499">
        <v>1.5</v>
      </c>
      <c r="AZ138" s="333"/>
      <c r="BA138" s="491" t="e">
        <f t="shared" si="209"/>
        <v>#REF!</v>
      </c>
      <c r="BB138" s="492">
        <f t="shared" si="210"/>
        <v>4.3</v>
      </c>
      <c r="BC138" s="493" t="e">
        <f t="shared" si="211"/>
        <v>#REF!</v>
      </c>
      <c r="BD138" s="488">
        <f t="shared" si="212"/>
        <v>4.25</v>
      </c>
      <c r="BE138" s="494" t="e">
        <f t="shared" si="213"/>
        <v>#REF!</v>
      </c>
      <c r="BF138" s="495" t="e">
        <f t="shared" si="214"/>
        <v>#REF!</v>
      </c>
      <c r="BG138" s="490" t="e">
        <f t="shared" si="215"/>
        <v>#REF!</v>
      </c>
      <c r="BH138" s="496">
        <f t="shared" si="216"/>
        <v>3.45</v>
      </c>
      <c r="BI138" s="497" t="e">
        <f t="shared" si="217"/>
        <v>#REF!</v>
      </c>
      <c r="BJ138" s="385" t="e">
        <f t="shared" si="218"/>
        <v>#REF!</v>
      </c>
      <c r="BK138" s="385" t="e">
        <f t="shared" si="219"/>
        <v>#REF!</v>
      </c>
      <c r="BL138" s="243" t="e">
        <f>IF((BA138-'Retail Pricing'!#REF!)&gt;=0," ",1)</f>
        <v>#REF!</v>
      </c>
      <c r="BM138" s="243" t="e">
        <f>IF((BB138-'Retail Pricing'!#REF!)&gt;=0," ",1)</f>
        <v>#REF!</v>
      </c>
      <c r="BN138" s="243" t="e">
        <f>IF((BC138-'Retail Pricing'!#REF!)&gt;=0," ",1)</f>
        <v>#REF!</v>
      </c>
      <c r="BO138" s="243" t="e">
        <f>IF((BD138-'Retail Pricing'!#REF!)&gt;=0," ",1)</f>
        <v>#REF!</v>
      </c>
      <c r="BP138" s="243" t="e">
        <f>IF((BE138-'Retail Pricing'!#REF!)&gt;=0," ",1)</f>
        <v>#REF!</v>
      </c>
      <c r="BQ138" s="243" t="e">
        <f>IF((BF138-'Retail Pricing'!#REF!)&gt;=0," ",1)</f>
        <v>#REF!</v>
      </c>
      <c r="BR138" s="243" t="e">
        <f>IF((BG138-'Retail Pricing'!#REF!)&gt;=0," ",1)</f>
        <v>#REF!</v>
      </c>
      <c r="BS138" s="243" t="e">
        <f>IF((BH138-'Retail Pricing'!#REF!)&gt;=0," ",1)</f>
        <v>#REF!</v>
      </c>
      <c r="BT138" s="243" t="e">
        <f>IF((BI138-'Retail Pricing'!#REF!)&gt;=0," ",1)</f>
        <v>#REF!</v>
      </c>
      <c r="BU138" s="67"/>
      <c r="BV138" s="442" t="e">
        <f t="shared" si="220"/>
        <v>#REF!</v>
      </c>
      <c r="BW138" s="244" t="e">
        <f t="shared" si="221"/>
        <v>#REF!</v>
      </c>
      <c r="BX138" s="244" t="e">
        <f t="shared" si="222"/>
        <v>#REF!</v>
      </c>
      <c r="BY138" s="244" t="e">
        <f t="shared" si="223"/>
        <v>#REF!</v>
      </c>
      <c r="BZ138" s="244" t="e">
        <f t="shared" si="224"/>
        <v>#REF!</v>
      </c>
      <c r="CA138" s="244" t="e">
        <f t="shared" si="225"/>
        <v>#REF!</v>
      </c>
      <c r="CB138" s="244" t="e">
        <f t="shared" si="226"/>
        <v>#REF!</v>
      </c>
      <c r="CC138" s="244" t="e">
        <f t="shared" si="227"/>
        <v>#REF!</v>
      </c>
      <c r="CD138" s="244" t="e">
        <f t="shared" si="228"/>
        <v>#REF!</v>
      </c>
      <c r="CE138" s="244" t="e">
        <f t="shared" si="229"/>
        <v>#REF!</v>
      </c>
      <c r="CF138" s="244" t="e">
        <f t="shared" si="230"/>
        <v>#REF!</v>
      </c>
      <c r="CG138" s="244" t="e">
        <f t="shared" si="231"/>
        <v>#REF!</v>
      </c>
      <c r="CH138" s="244" t="e">
        <f t="shared" si="237"/>
        <v>#REF!</v>
      </c>
      <c r="CI138" s="570"/>
      <c r="CJ138" s="578" t="e">
        <f t="shared" si="141"/>
        <v>#REF!</v>
      </c>
      <c r="CK138" s="578" t="e">
        <f t="shared" si="142"/>
        <v>#REF!</v>
      </c>
      <c r="CL138" s="578" t="e">
        <f t="shared" si="143"/>
        <v>#REF!</v>
      </c>
      <c r="CM138" s="578" t="e">
        <f t="shared" si="144"/>
        <v>#REF!</v>
      </c>
      <c r="CN138" s="578" t="e">
        <f t="shared" si="145"/>
        <v>#REF!</v>
      </c>
      <c r="CO138" s="578" t="e">
        <f t="shared" si="138"/>
        <v>#REF!</v>
      </c>
      <c r="CP138" s="578" t="e">
        <f t="shared" si="139"/>
        <v>#REF!</v>
      </c>
      <c r="CQ138" s="578" t="e">
        <f t="shared" si="140"/>
        <v>#REF!</v>
      </c>
      <c r="CR138" s="244"/>
      <c r="CS138" s="244"/>
      <c r="CT138" s="244"/>
      <c r="CU138" s="244"/>
      <c r="CV138" s="347"/>
      <c r="CW138" s="338" t="e">
        <f t="shared" si="232"/>
        <v>#REF!</v>
      </c>
      <c r="CX138" s="347"/>
      <c r="CY138" s="338" t="e">
        <f t="shared" si="233"/>
        <v>#REF!</v>
      </c>
      <c r="CZ138" s="347"/>
      <c r="DA138" s="338" t="e">
        <f t="shared" si="234"/>
        <v>#REF!</v>
      </c>
      <c r="DB138" s="347"/>
      <c r="DC138" s="338" t="e">
        <f t="shared" si="235"/>
        <v>#REF!</v>
      </c>
      <c r="DD138" s="347"/>
      <c r="DE138" s="338" t="e">
        <f t="shared" si="236"/>
        <v>#REF!</v>
      </c>
    </row>
    <row r="139" spans="1:109" s="19" customFormat="1" x14ac:dyDescent="0.2">
      <c r="A139" s="93" t="s">
        <v>169</v>
      </c>
      <c r="B139" s="408" t="s">
        <v>663</v>
      </c>
      <c r="C139" s="454" t="s">
        <v>954</v>
      </c>
      <c r="D139" s="218"/>
      <c r="E139" s="326">
        <v>12</v>
      </c>
      <c r="F139" s="326" t="s">
        <v>664</v>
      </c>
      <c r="G139" s="713" t="e">
        <f>+'Retail Pricing'!#REF!</f>
        <v>#REF!</v>
      </c>
      <c r="H139" s="170" t="s">
        <v>949</v>
      </c>
      <c r="I139" s="89" t="e">
        <f>IF('Retail Pricing'!#REF!&gt;0,'Retail Pricing'!#REF!," ")</f>
        <v>#REF!</v>
      </c>
      <c r="J139" s="85" t="e">
        <f>'Retail Pricing'!#REF!</f>
        <v>#REF!</v>
      </c>
      <c r="K139" s="85" t="e">
        <f>'Retail Pricing'!#REF!</f>
        <v>#REF!</v>
      </c>
      <c r="L139" s="305" t="e">
        <f>IF('Retail Pricing'!#REF!&gt;0,'Retail Pricing'!#REF!," ")</f>
        <v>#REF!</v>
      </c>
      <c r="M139" s="226" t="e">
        <f t="shared" si="146"/>
        <v>#REF!</v>
      </c>
      <c r="N139" s="219" t="e">
        <f>IF('Retail Pricing'!#REF!&gt;0,'Retail Pricing'!#REF!," ")</f>
        <v>#REF!</v>
      </c>
      <c r="O139" s="219" t="e">
        <f>IF('Retail Pricing'!#REF!&gt;0,'Retail Pricing'!#REF!," ")</f>
        <v>#REF!</v>
      </c>
      <c r="P139" s="219"/>
      <c r="Q139" s="219" t="e">
        <f>IF('Retail Pricing'!#REF!&gt;0,'Retail Pricing'!#REF!," ")</f>
        <v>#REF!</v>
      </c>
      <c r="R139" s="219" t="e">
        <f>IF('Retail Pricing'!#REF!&gt;0,'Retail Pricing'!#REF!," ")</f>
        <v>#REF!</v>
      </c>
      <c r="S139" s="219" t="e">
        <f>IF('Retail Pricing'!#REF!&gt;0,'Retail Pricing'!#REF!," ")</f>
        <v>#REF!</v>
      </c>
      <c r="T139" s="219">
        <v>0.78925999999999996</v>
      </c>
      <c r="U139" s="7" t="e">
        <f>IF(M139&gt;0,$U$1," ")</f>
        <v>#REF!</v>
      </c>
      <c r="V139" s="7">
        <v>0.189</v>
      </c>
      <c r="W139" s="491" t="s">
        <v>949</v>
      </c>
      <c r="X139" s="489" t="s">
        <v>949</v>
      </c>
      <c r="Y139" s="304" t="str">
        <f t="shared" si="132"/>
        <v xml:space="preserve"> </v>
      </c>
      <c r="Z139" s="428" t="s">
        <v>106</v>
      </c>
      <c r="AA139" s="492" t="s">
        <v>949</v>
      </c>
      <c r="AB139" s="493" t="s">
        <v>949</v>
      </c>
      <c r="AC139" s="489" t="s">
        <v>949</v>
      </c>
      <c r="AD139" s="14" t="str">
        <f t="shared" si="133"/>
        <v xml:space="preserve"> </v>
      </c>
      <c r="AE139" s="428" t="s">
        <v>106</v>
      </c>
      <c r="AF139" s="488" t="s">
        <v>949</v>
      </c>
      <c r="AG139" s="494" t="s">
        <v>949</v>
      </c>
      <c r="AH139" s="489" t="s">
        <v>949</v>
      </c>
      <c r="AI139" s="14" t="str">
        <f t="shared" si="134"/>
        <v xml:space="preserve"> </v>
      </c>
      <c r="AJ139" s="428" t="s">
        <v>106</v>
      </c>
      <c r="AK139" s="495" t="s">
        <v>949</v>
      </c>
      <c r="AL139" s="489"/>
      <c r="AM139" s="489" t="s">
        <v>949</v>
      </c>
      <c r="AN139" s="14" t="str">
        <f t="shared" si="135"/>
        <v xml:space="preserve"> </v>
      </c>
      <c r="AO139" s="428" t="s">
        <v>106</v>
      </c>
      <c r="AP139" s="490" t="s">
        <v>949</v>
      </c>
      <c r="AQ139" s="489" t="s">
        <v>949</v>
      </c>
      <c r="AR139" s="14" t="str">
        <f t="shared" si="136"/>
        <v xml:space="preserve"> </v>
      </c>
      <c r="AS139" s="428" t="s">
        <v>106</v>
      </c>
      <c r="AT139" s="496" t="s">
        <v>949</v>
      </c>
      <c r="AU139" s="497" t="s">
        <v>949</v>
      </c>
      <c r="AV139" s="288"/>
      <c r="AW139" s="498" t="s">
        <v>949</v>
      </c>
      <c r="AX139" s="499" t="s">
        <v>106</v>
      </c>
      <c r="AY139" s="499" t="s">
        <v>106</v>
      </c>
      <c r="AZ139" s="333"/>
      <c r="BA139" s="491" t="str">
        <f t="shared" si="209"/>
        <v>Holder</v>
      </c>
      <c r="BB139" s="492" t="str">
        <f t="shared" si="210"/>
        <v>Holder</v>
      </c>
      <c r="BC139" s="493" t="str">
        <f t="shared" si="211"/>
        <v>Holder</v>
      </c>
      <c r="BD139" s="488" t="str">
        <f t="shared" si="212"/>
        <v>Holder</v>
      </c>
      <c r="BE139" s="494" t="str">
        <f t="shared" si="213"/>
        <v>Holder</v>
      </c>
      <c r="BF139" s="495" t="str">
        <f t="shared" si="214"/>
        <v>Holder</v>
      </c>
      <c r="BG139" s="490" t="str">
        <f t="shared" si="215"/>
        <v>Holder</v>
      </c>
      <c r="BH139" s="496" t="str">
        <f t="shared" si="216"/>
        <v>Holder</v>
      </c>
      <c r="BI139" s="497" t="str">
        <f t="shared" si="217"/>
        <v>Holder</v>
      </c>
      <c r="BJ139" s="385" t="str">
        <f t="shared" si="218"/>
        <v>No</v>
      </c>
      <c r="BK139" s="385" t="str">
        <f t="shared" si="219"/>
        <v>No</v>
      </c>
      <c r="BL139" s="483" t="s">
        <v>1376</v>
      </c>
      <c r="BM139" s="482"/>
      <c r="BN139" s="482"/>
      <c r="BO139" s="482"/>
      <c r="BP139" s="482"/>
      <c r="BQ139" s="482"/>
      <c r="BR139" s="482"/>
      <c r="BS139" s="482"/>
      <c r="BT139" s="482"/>
      <c r="BU139" s="67"/>
      <c r="BV139" s="442" t="str">
        <f t="shared" si="220"/>
        <v xml:space="preserve"> </v>
      </c>
      <c r="BW139" s="244" t="str">
        <f t="shared" si="221"/>
        <v xml:space="preserve"> </v>
      </c>
      <c r="BX139" s="244" t="str">
        <f t="shared" si="222"/>
        <v xml:space="preserve"> </v>
      </c>
      <c r="BY139" s="244" t="str">
        <f t="shared" si="223"/>
        <v xml:space="preserve"> </v>
      </c>
      <c r="BZ139" s="244" t="str">
        <f t="shared" si="224"/>
        <v xml:space="preserve"> </v>
      </c>
      <c r="CA139" s="244" t="str">
        <f t="shared" si="225"/>
        <v xml:space="preserve"> </v>
      </c>
      <c r="CB139" s="244" t="str">
        <f t="shared" si="226"/>
        <v xml:space="preserve"> </v>
      </c>
      <c r="CC139" s="244" t="str">
        <f t="shared" si="227"/>
        <v xml:space="preserve"> </v>
      </c>
      <c r="CD139" s="244" t="str">
        <f t="shared" si="228"/>
        <v xml:space="preserve"> </v>
      </c>
      <c r="CE139" s="244" t="str">
        <f t="shared" si="229"/>
        <v xml:space="preserve"> </v>
      </c>
      <c r="CF139" s="244" t="str">
        <f t="shared" si="230"/>
        <v xml:space="preserve"> </v>
      </c>
      <c r="CG139" s="244" t="str">
        <f t="shared" si="231"/>
        <v xml:space="preserve"> </v>
      </c>
      <c r="CH139" s="244" t="str">
        <f t="shared" si="237"/>
        <v xml:space="preserve"> </v>
      </c>
      <c r="CI139" s="570"/>
      <c r="CJ139" s="578" t="str">
        <f t="shared" si="141"/>
        <v xml:space="preserve"> </v>
      </c>
      <c r="CK139" s="578" t="str">
        <f t="shared" si="142"/>
        <v xml:space="preserve"> </v>
      </c>
      <c r="CL139" s="578" t="str">
        <f t="shared" si="143"/>
        <v xml:space="preserve"> </v>
      </c>
      <c r="CM139" s="578" t="str">
        <f t="shared" si="144"/>
        <v xml:space="preserve"> </v>
      </c>
      <c r="CN139" s="578" t="str">
        <f t="shared" si="145"/>
        <v xml:space="preserve"> </v>
      </c>
      <c r="CO139" s="578" t="str">
        <f t="shared" si="138"/>
        <v xml:space="preserve"> </v>
      </c>
      <c r="CP139" s="578" t="str">
        <f t="shared" si="139"/>
        <v xml:space="preserve"> </v>
      </c>
      <c r="CQ139" s="578" t="str">
        <f t="shared" si="140"/>
        <v xml:space="preserve"> </v>
      </c>
      <c r="CR139" s="244"/>
      <c r="CS139" s="244"/>
      <c r="CT139" s="244"/>
      <c r="CU139" s="244"/>
      <c r="CV139" s="347"/>
      <c r="CW139" s="338" t="str">
        <f t="shared" si="232"/>
        <v xml:space="preserve"> </v>
      </c>
      <c r="CX139" s="347"/>
      <c r="CY139" s="338" t="str">
        <f t="shared" si="233"/>
        <v xml:space="preserve"> </v>
      </c>
      <c r="CZ139" s="347"/>
      <c r="DA139" s="338" t="str">
        <f t="shared" si="234"/>
        <v xml:space="preserve"> </v>
      </c>
      <c r="DB139" s="347"/>
      <c r="DC139" s="338" t="str">
        <f t="shared" si="235"/>
        <v xml:space="preserve"> </v>
      </c>
      <c r="DD139" s="347"/>
      <c r="DE139" s="338" t="str">
        <f t="shared" si="236"/>
        <v xml:space="preserve"> </v>
      </c>
    </row>
    <row r="140" spans="1:109" s="19" customFormat="1" x14ac:dyDescent="0.2">
      <c r="A140" s="93" t="s">
        <v>169</v>
      </c>
      <c r="B140" s="410" t="s">
        <v>663</v>
      </c>
      <c r="C140" s="454" t="s">
        <v>954</v>
      </c>
      <c r="D140" s="218"/>
      <c r="E140" s="326">
        <v>12</v>
      </c>
      <c r="F140" s="551" t="s">
        <v>664</v>
      </c>
      <c r="G140" s="713" t="e">
        <f>+'Retail Pricing'!#REF!</f>
        <v>#REF!</v>
      </c>
      <c r="H140" s="84" t="s">
        <v>665</v>
      </c>
      <c r="I140" s="89" t="e">
        <f>IF('Retail Pricing'!#REF!&gt;0,'Retail Pricing'!#REF!," ")</f>
        <v>#REF!</v>
      </c>
      <c r="J140" s="85" t="e">
        <f>'Retail Pricing'!#REF!</f>
        <v>#REF!</v>
      </c>
      <c r="K140" s="85" t="e">
        <f>'Retail Pricing'!#REF!</f>
        <v>#REF!</v>
      </c>
      <c r="L140" s="305" t="e">
        <f>IF('Retail Pricing'!#REF!&gt;0,'Retail Pricing'!#REF!," ")</f>
        <v>#REF!</v>
      </c>
      <c r="M140" s="226" t="e">
        <f t="shared" si="146"/>
        <v>#REF!</v>
      </c>
      <c r="N140" s="219" t="e">
        <f>'Retail Pricing'!#REF!</f>
        <v>#REF!</v>
      </c>
      <c r="O140" s="219" t="e">
        <f>'Retail Pricing'!#REF!</f>
        <v>#REF!</v>
      </c>
      <c r="P140" s="219"/>
      <c r="Q140" s="219" t="e">
        <f>'Retail Pricing'!#REF!</f>
        <v>#REF!</v>
      </c>
      <c r="R140" s="219" t="e">
        <f>IF('Retail Pricing'!#REF!&gt;0,'Retail Pricing'!#REF!," ")</f>
        <v>#REF!</v>
      </c>
      <c r="S140" s="219" t="s">
        <v>891</v>
      </c>
      <c r="T140" s="219">
        <v>0.75926000000000005</v>
      </c>
      <c r="U140" s="7" t="e">
        <f>IF(M140&gt;0,$U$4," ")</f>
        <v>#REF!</v>
      </c>
      <c r="V140" s="7">
        <v>0.192</v>
      </c>
      <c r="W140" s="491" t="e">
        <f>'Retail Pricing'!#REF!</f>
        <v>#REF!</v>
      </c>
      <c r="X140" s="489">
        <v>3.75</v>
      </c>
      <c r="Y140" s="304" t="e">
        <f t="shared" si="132"/>
        <v>#REF!</v>
      </c>
      <c r="Z140" s="428">
        <v>0.69</v>
      </c>
      <c r="AA140" s="492">
        <v>4.3</v>
      </c>
      <c r="AB140" s="493" t="e">
        <f>'Retail Pricing'!#REF!</f>
        <v>#REF!</v>
      </c>
      <c r="AC140" s="489">
        <v>3.7</v>
      </c>
      <c r="AD140" s="14" t="e">
        <f t="shared" si="133"/>
        <v>#REF!</v>
      </c>
      <c r="AE140" s="428">
        <v>0.69</v>
      </c>
      <c r="AF140" s="488">
        <v>4.25</v>
      </c>
      <c r="AG140" s="494" t="e">
        <f>'Retail Pricing'!#REF!</f>
        <v>#REF!</v>
      </c>
      <c r="AH140" s="489">
        <v>2.8</v>
      </c>
      <c r="AI140" s="14" t="e">
        <f t="shared" si="134"/>
        <v>#REF!</v>
      </c>
      <c r="AJ140" s="428">
        <v>0.6</v>
      </c>
      <c r="AK140" s="495" t="e">
        <f>'Retail Pricing'!#REF!</f>
        <v>#REF!</v>
      </c>
      <c r="AL140" s="489"/>
      <c r="AM140" s="489">
        <v>2.4500000000000002</v>
      </c>
      <c r="AN140" s="14" t="e">
        <f t="shared" si="135"/>
        <v>#REF!</v>
      </c>
      <c r="AO140" s="428">
        <v>0.6</v>
      </c>
      <c r="AP140" s="490" t="e">
        <f>'Retail Pricing'!#REF!</f>
        <v>#REF!</v>
      </c>
      <c r="AQ140" s="489">
        <v>2.4</v>
      </c>
      <c r="AR140" s="14" t="e">
        <f t="shared" si="136"/>
        <v>#REF!</v>
      </c>
      <c r="AS140" s="428">
        <v>0.6</v>
      </c>
      <c r="AT140" s="496">
        <v>3.45</v>
      </c>
      <c r="AU140" s="497" t="e">
        <f>'Retail Pricing'!#REF!</f>
        <v>#REF!</v>
      </c>
      <c r="AV140" s="288"/>
      <c r="AW140" s="498" t="e">
        <f>IF(W140&gt;0,ROUND((W140*1.3)/0.05,0)*0.05," ")</f>
        <v>#REF!</v>
      </c>
      <c r="AX140" s="499" t="e">
        <f>AP140</f>
        <v>#REF!</v>
      </c>
      <c r="AY140" s="499">
        <v>1.25</v>
      </c>
      <c r="AZ140" s="333"/>
      <c r="BA140" s="491" t="e">
        <f t="shared" si="209"/>
        <v>#REF!</v>
      </c>
      <c r="BB140" s="492">
        <f t="shared" si="210"/>
        <v>4.3</v>
      </c>
      <c r="BC140" s="493" t="e">
        <f t="shared" si="211"/>
        <v>#REF!</v>
      </c>
      <c r="BD140" s="488">
        <f t="shared" si="212"/>
        <v>4.25</v>
      </c>
      <c r="BE140" s="494" t="e">
        <f t="shared" si="213"/>
        <v>#REF!</v>
      </c>
      <c r="BF140" s="495" t="e">
        <f t="shared" si="214"/>
        <v>#REF!</v>
      </c>
      <c r="BG140" s="490" t="e">
        <f t="shared" si="215"/>
        <v>#REF!</v>
      </c>
      <c r="BH140" s="496">
        <f t="shared" si="216"/>
        <v>3.45</v>
      </c>
      <c r="BI140" s="497" t="e">
        <f t="shared" si="217"/>
        <v>#REF!</v>
      </c>
      <c r="BJ140" s="385" t="e">
        <f t="shared" si="218"/>
        <v>#REF!</v>
      </c>
      <c r="BK140" s="385" t="e">
        <f t="shared" si="219"/>
        <v>#REF!</v>
      </c>
      <c r="BL140" s="243" t="e">
        <f>IF((BA140-'Retail Pricing'!#REF!)&gt;=0," ",1)</f>
        <v>#REF!</v>
      </c>
      <c r="BM140" s="243" t="e">
        <f>IF((BB140-'Retail Pricing'!#REF!)&gt;=0," ",1)</f>
        <v>#REF!</v>
      </c>
      <c r="BN140" s="243" t="e">
        <f>IF((BC140-'Retail Pricing'!#REF!)&gt;=0," ",1)</f>
        <v>#REF!</v>
      </c>
      <c r="BO140" s="243" t="e">
        <f>IF((BD140-'Retail Pricing'!#REF!)&gt;=0," ",1)</f>
        <v>#REF!</v>
      </c>
      <c r="BP140" s="243" t="e">
        <f>IF((BE140-'Retail Pricing'!#REF!)&gt;=0," ",1)</f>
        <v>#REF!</v>
      </c>
      <c r="BQ140" s="243" t="e">
        <f>IF((BF140-'Retail Pricing'!#REF!)&gt;=0," ",1)</f>
        <v>#REF!</v>
      </c>
      <c r="BR140" s="243" t="e">
        <f>IF((BG140-'Retail Pricing'!#REF!)&gt;=0," ",1)</f>
        <v>#REF!</v>
      </c>
      <c r="BS140" s="243" t="e">
        <f>IF((BH140-'Retail Pricing'!#REF!)&gt;=0," ",1)</f>
        <v>#REF!</v>
      </c>
      <c r="BT140" s="243" t="e">
        <f>IF((BI140-'Retail Pricing'!#REF!)&gt;=0," ",1)</f>
        <v>#REF!</v>
      </c>
      <c r="BU140" s="67"/>
      <c r="BV140" s="442" t="e">
        <f t="shared" si="220"/>
        <v>#REF!</v>
      </c>
      <c r="BW140" s="244" t="e">
        <f t="shared" si="221"/>
        <v>#REF!</v>
      </c>
      <c r="BX140" s="244" t="e">
        <f t="shared" si="222"/>
        <v>#REF!</v>
      </c>
      <c r="BY140" s="244" t="e">
        <f t="shared" si="223"/>
        <v>#REF!</v>
      </c>
      <c r="BZ140" s="244" t="e">
        <f t="shared" si="224"/>
        <v>#REF!</v>
      </c>
      <c r="CA140" s="244" t="e">
        <f t="shared" si="225"/>
        <v>#REF!</v>
      </c>
      <c r="CB140" s="244" t="e">
        <f t="shared" si="226"/>
        <v>#REF!</v>
      </c>
      <c r="CC140" s="244" t="e">
        <f t="shared" si="227"/>
        <v>#REF!</v>
      </c>
      <c r="CD140" s="244" t="e">
        <f t="shared" si="228"/>
        <v>#REF!</v>
      </c>
      <c r="CE140" s="244" t="e">
        <f t="shared" si="229"/>
        <v>#REF!</v>
      </c>
      <c r="CF140" s="244" t="e">
        <f t="shared" si="230"/>
        <v>#REF!</v>
      </c>
      <c r="CG140" s="244" t="e">
        <f t="shared" si="231"/>
        <v>#REF!</v>
      </c>
      <c r="CH140" s="244" t="e">
        <f t="shared" si="237"/>
        <v>#REF!</v>
      </c>
      <c r="CI140" s="570"/>
      <c r="CJ140" s="578" t="e">
        <f t="shared" si="141"/>
        <v>#REF!</v>
      </c>
      <c r="CK140" s="578" t="e">
        <f t="shared" si="142"/>
        <v>#REF!</v>
      </c>
      <c r="CL140" s="578" t="e">
        <f t="shared" si="143"/>
        <v>#REF!</v>
      </c>
      <c r="CM140" s="578" t="e">
        <f t="shared" si="144"/>
        <v>#REF!</v>
      </c>
      <c r="CN140" s="578" t="e">
        <f t="shared" si="145"/>
        <v>#REF!</v>
      </c>
      <c r="CO140" s="578" t="e">
        <f t="shared" si="138"/>
        <v>#REF!</v>
      </c>
      <c r="CP140" s="578" t="e">
        <f t="shared" si="139"/>
        <v>#REF!</v>
      </c>
      <c r="CQ140" s="578" t="e">
        <f t="shared" si="140"/>
        <v>#REF!</v>
      </c>
      <c r="CR140" s="244"/>
      <c r="CS140" s="244"/>
      <c r="CT140" s="244"/>
      <c r="CU140" s="244"/>
      <c r="CV140" s="347"/>
      <c r="CW140" s="338" t="e">
        <f t="shared" si="232"/>
        <v>#REF!</v>
      </c>
      <c r="CX140" s="347"/>
      <c r="CY140" s="338" t="e">
        <f t="shared" si="233"/>
        <v>#REF!</v>
      </c>
      <c r="CZ140" s="347"/>
      <c r="DA140" s="338" t="e">
        <f t="shared" si="234"/>
        <v>#REF!</v>
      </c>
      <c r="DB140" s="347"/>
      <c r="DC140" s="338" t="e">
        <f t="shared" si="235"/>
        <v>#REF!</v>
      </c>
      <c r="DD140" s="347"/>
      <c r="DE140" s="338" t="e">
        <f t="shared" si="236"/>
        <v>#REF!</v>
      </c>
    </row>
    <row r="141" spans="1:109" s="19" customFormat="1" x14ac:dyDescent="0.2">
      <c r="A141" s="93" t="s">
        <v>169</v>
      </c>
      <c r="B141" s="408" t="s">
        <v>487</v>
      </c>
      <c r="C141" s="454" t="s">
        <v>954</v>
      </c>
      <c r="D141" s="217"/>
      <c r="E141" s="326">
        <v>12</v>
      </c>
      <c r="F141" s="553" t="s">
        <v>780</v>
      </c>
      <c r="G141" s="713" t="e">
        <f>+'Retail Pricing'!#REF!</f>
        <v>#REF!</v>
      </c>
      <c r="H141" s="40" t="s">
        <v>781</v>
      </c>
      <c r="I141" s="89" t="e">
        <f>IF('Retail Pricing'!#REF!&gt;0,'Retail Pricing'!#REF!," ")</f>
        <v>#REF!</v>
      </c>
      <c r="J141" s="85" t="e">
        <f>'Retail Pricing'!#REF!</f>
        <v>#REF!</v>
      </c>
      <c r="K141" s="85" t="e">
        <f>'Retail Pricing'!#REF!</f>
        <v>#REF!</v>
      </c>
      <c r="L141" s="305" t="e">
        <f>IF('Retail Pricing'!#REF!&gt;0,'Retail Pricing'!#REF!," ")</f>
        <v>#REF!</v>
      </c>
      <c r="M141" s="226" t="e">
        <f t="shared" si="146"/>
        <v>#REF!</v>
      </c>
      <c r="N141" s="219" t="e">
        <f>'Retail Pricing'!#REF!</f>
        <v>#REF!</v>
      </c>
      <c r="O141" s="219" t="e">
        <f>'Retail Pricing'!#REF!</f>
        <v>#REF!</v>
      </c>
      <c r="P141" s="219"/>
      <c r="Q141" s="219" t="e">
        <f>'Retail Pricing'!#REF!</f>
        <v>#REF!</v>
      </c>
      <c r="R141" s="219" t="e">
        <f>IF('Retail Pricing'!#REF!&gt;0,'Retail Pricing'!#REF!," ")</f>
        <v>#REF!</v>
      </c>
      <c r="S141" s="219" t="s">
        <v>891</v>
      </c>
      <c r="T141" s="219">
        <v>0.80745</v>
      </c>
      <c r="U141" s="7" t="e">
        <f>IF(M141&gt;0,$U$1," ")</f>
        <v>#REF!</v>
      </c>
      <c r="V141" s="7">
        <v>0.219</v>
      </c>
      <c r="W141" s="491" t="e">
        <f>ROUND(('Retail Pricing'!#REF!/(1-0.09))/0.05,0)*0.05</f>
        <v>#REF!</v>
      </c>
      <c r="X141" s="489">
        <v>4.6500000000000004</v>
      </c>
      <c r="Y141" s="304" t="e">
        <f t="shared" ref="Y141:Y181" si="238">IF(X141=0," ",SUM((W141-X141)/X141))</f>
        <v>#REF!</v>
      </c>
      <c r="Z141" s="428">
        <v>0.75</v>
      </c>
      <c r="AA141" s="492">
        <v>5.35</v>
      </c>
      <c r="AB141" s="493" t="e">
        <f>ROUND(('Retail Pricing'!#REF!/(1-0.09))/0.05,0)*0.05</f>
        <v>#REF!</v>
      </c>
      <c r="AC141" s="489">
        <v>4.55</v>
      </c>
      <c r="AD141" s="14" t="e">
        <f t="shared" ref="AD141:AD181" si="239">IF(AC141=0," ",SUM((AB141-AC141)/AC141))</f>
        <v>#REF!</v>
      </c>
      <c r="AE141" s="428">
        <v>0.74</v>
      </c>
      <c r="AF141" s="488">
        <v>5.25</v>
      </c>
      <c r="AG141" s="494" t="e">
        <f>ROUND(('Retail Pricing'!#REF!/(1-0.09))/0.05,0)*0.05</f>
        <v>#REF!</v>
      </c>
      <c r="AH141" s="489">
        <v>3.45</v>
      </c>
      <c r="AI141" s="14" t="e">
        <f t="shared" ref="AI141:AI181" si="240">IF(AH141=0," ",SUM((AG141-AH141)/AH141))</f>
        <v>#REF!</v>
      </c>
      <c r="AJ141" s="428">
        <v>0.66</v>
      </c>
      <c r="AK141" s="495" t="e">
        <f>ROUND(('Retail Pricing'!#REF!/(1-0.09))/0.05,0)*0.05</f>
        <v>#REF!</v>
      </c>
      <c r="AL141" s="489"/>
      <c r="AM141" s="489">
        <v>3.1</v>
      </c>
      <c r="AN141" s="14" t="e">
        <f t="shared" ref="AN141:AN181" si="241">IF(AM141=0," ",SUM((AK141-AM141)/AM141))</f>
        <v>#REF!</v>
      </c>
      <c r="AO141" s="428">
        <v>0.62</v>
      </c>
      <c r="AP141" s="490" t="e">
        <f>ROUND(('Retail Pricing'!#REF!/(1-0.09))/0.05,0)*0.05</f>
        <v>#REF!</v>
      </c>
      <c r="AQ141" s="489">
        <v>3</v>
      </c>
      <c r="AR141" s="14" t="e">
        <f t="shared" ref="AR141:AR181" si="242">IF(AQ141=0," ",SUM((AP141-AQ141)/AQ141))</f>
        <v>#REF!</v>
      </c>
      <c r="AS141" s="428">
        <v>0.61</v>
      </c>
      <c r="AT141" s="496">
        <v>3.65</v>
      </c>
      <c r="AU141" s="497" t="e">
        <f>IF(BA141&gt;0,ROUNDUP((BA141*2),0.05)-0.01," ")</f>
        <v>#REF!</v>
      </c>
      <c r="AV141" s="288"/>
      <c r="AW141" s="498" t="e">
        <f>IF(W141&gt;0,ROUND((W141*1.3)/0.05,0)*0.05," ")</f>
        <v>#REF!</v>
      </c>
      <c r="AX141" s="499" t="e">
        <f>AP141</f>
        <v>#REF!</v>
      </c>
      <c r="AY141" s="499">
        <v>1.25</v>
      </c>
      <c r="AZ141" s="333"/>
      <c r="BA141" s="491" t="e">
        <f t="shared" si="209"/>
        <v>#REF!</v>
      </c>
      <c r="BB141" s="492">
        <f t="shared" si="210"/>
        <v>5.35</v>
      </c>
      <c r="BC141" s="493" t="e">
        <f t="shared" si="211"/>
        <v>#REF!</v>
      </c>
      <c r="BD141" s="488">
        <f t="shared" si="212"/>
        <v>5.25</v>
      </c>
      <c r="BE141" s="494" t="e">
        <f t="shared" si="213"/>
        <v>#REF!</v>
      </c>
      <c r="BF141" s="495" t="e">
        <f t="shared" si="214"/>
        <v>#REF!</v>
      </c>
      <c r="BG141" s="490" t="e">
        <f t="shared" si="215"/>
        <v>#REF!</v>
      </c>
      <c r="BH141" s="496">
        <f t="shared" si="216"/>
        <v>3.65</v>
      </c>
      <c r="BI141" s="497" t="e">
        <f t="shared" si="217"/>
        <v>#REF!</v>
      </c>
      <c r="BJ141" s="385" t="e">
        <f t="shared" si="218"/>
        <v>#REF!</v>
      </c>
      <c r="BK141" s="385" t="e">
        <f t="shared" si="219"/>
        <v>#REF!</v>
      </c>
      <c r="BL141" s="243" t="e">
        <f>IF((BA141-'Retail Pricing'!#REF!)&gt;=0," ",1)</f>
        <v>#REF!</v>
      </c>
      <c r="BM141" s="243" t="e">
        <f>IF((BB141-'Retail Pricing'!#REF!)&gt;=0," ",1)</f>
        <v>#REF!</v>
      </c>
      <c r="BN141" s="243" t="e">
        <f>IF((BC141-'Retail Pricing'!#REF!)&gt;=0," ",1)</f>
        <v>#REF!</v>
      </c>
      <c r="BO141" s="243" t="e">
        <f>IF((BD141-'Retail Pricing'!#REF!)&gt;=0," ",1)</f>
        <v>#REF!</v>
      </c>
      <c r="BP141" s="243" t="e">
        <f>IF((BE141-'Retail Pricing'!#REF!)&gt;=0," ",1)</f>
        <v>#REF!</v>
      </c>
      <c r="BQ141" s="243" t="e">
        <f>IF((BF141-'Retail Pricing'!#REF!)&gt;=0," ",1)</f>
        <v>#REF!</v>
      </c>
      <c r="BR141" s="243" t="e">
        <f>IF((BG141-'Retail Pricing'!#REF!)&gt;=0," ",1)</f>
        <v>#REF!</v>
      </c>
      <c r="BS141" s="243" t="e">
        <f>IF((BH141-'Retail Pricing'!#REF!)&gt;=0," ",1)</f>
        <v>#REF!</v>
      </c>
      <c r="BT141" s="243" t="e">
        <f>IF((BI141-'Retail Pricing'!#REF!)&gt;=0," ",1)</f>
        <v>#REF!</v>
      </c>
      <c r="BU141" s="67"/>
      <c r="BV141" s="442" t="e">
        <f t="shared" si="220"/>
        <v>#REF!</v>
      </c>
      <c r="BW141" s="244" t="e">
        <f t="shared" si="221"/>
        <v>#REF!</v>
      </c>
      <c r="BX141" s="244" t="e">
        <f t="shared" si="222"/>
        <v>#REF!</v>
      </c>
      <c r="BY141" s="244" t="e">
        <f t="shared" si="223"/>
        <v>#REF!</v>
      </c>
      <c r="BZ141" s="244" t="e">
        <f t="shared" si="224"/>
        <v>#REF!</v>
      </c>
      <c r="CA141" s="244" t="e">
        <f t="shared" si="225"/>
        <v>#REF!</v>
      </c>
      <c r="CB141" s="244" t="e">
        <f t="shared" si="226"/>
        <v>#REF!</v>
      </c>
      <c r="CC141" s="244" t="e">
        <f t="shared" si="227"/>
        <v>#REF!</v>
      </c>
      <c r="CD141" s="244" t="e">
        <f t="shared" si="228"/>
        <v>#REF!</v>
      </c>
      <c r="CE141" s="244" t="e">
        <f t="shared" si="229"/>
        <v>#REF!</v>
      </c>
      <c r="CF141" s="244" t="e">
        <f t="shared" si="230"/>
        <v>#REF!</v>
      </c>
      <c r="CG141" s="244" t="e">
        <f t="shared" si="231"/>
        <v>#REF!</v>
      </c>
      <c r="CH141" s="244" t="e">
        <f t="shared" si="237"/>
        <v>#REF!</v>
      </c>
      <c r="CI141" s="570"/>
      <c r="CJ141" s="578" t="e">
        <f t="shared" si="141"/>
        <v>#REF!</v>
      </c>
      <c r="CK141" s="578" t="e">
        <f t="shared" si="142"/>
        <v>#REF!</v>
      </c>
      <c r="CL141" s="578" t="e">
        <f t="shared" si="143"/>
        <v>#REF!</v>
      </c>
      <c r="CM141" s="578" t="e">
        <f t="shared" si="144"/>
        <v>#REF!</v>
      </c>
      <c r="CN141" s="578" t="e">
        <f t="shared" si="145"/>
        <v>#REF!</v>
      </c>
      <c r="CO141" s="578" t="e">
        <f t="shared" si="138"/>
        <v>#REF!</v>
      </c>
      <c r="CP141" s="578" t="e">
        <f t="shared" si="139"/>
        <v>#REF!</v>
      </c>
      <c r="CQ141" s="578" t="e">
        <f t="shared" si="140"/>
        <v>#REF!</v>
      </c>
      <c r="CR141" s="244"/>
      <c r="CS141" s="244"/>
      <c r="CT141" s="244"/>
      <c r="CU141" s="244"/>
      <c r="CV141" s="347"/>
      <c r="CW141" s="338" t="e">
        <f t="shared" si="232"/>
        <v>#REF!</v>
      </c>
      <c r="CX141" s="347"/>
      <c r="CY141" s="338" t="e">
        <f t="shared" si="233"/>
        <v>#REF!</v>
      </c>
      <c r="CZ141" s="347"/>
      <c r="DA141" s="338" t="e">
        <f t="shared" si="234"/>
        <v>#REF!</v>
      </c>
      <c r="DB141" s="347"/>
      <c r="DC141" s="338" t="e">
        <f t="shared" si="235"/>
        <v>#REF!</v>
      </c>
      <c r="DD141" s="347"/>
      <c r="DE141" s="338" t="e">
        <f t="shared" si="236"/>
        <v>#REF!</v>
      </c>
    </row>
    <row r="142" spans="1:109" s="19" customFormat="1" x14ac:dyDescent="0.2">
      <c r="A142" s="93" t="s">
        <v>169</v>
      </c>
      <c r="B142" s="410" t="s">
        <v>487</v>
      </c>
      <c r="C142" s="454" t="s">
        <v>954</v>
      </c>
      <c r="D142" s="217"/>
      <c r="E142" s="326">
        <v>12</v>
      </c>
      <c r="F142" s="356" t="s">
        <v>780</v>
      </c>
      <c r="G142" s="713" t="e">
        <f>+'Retail Pricing'!#REF!</f>
        <v>#REF!</v>
      </c>
      <c r="H142" s="170" t="s">
        <v>949</v>
      </c>
      <c r="I142" s="89" t="e">
        <f>IF('Retail Pricing'!#REF!&gt;0,'Retail Pricing'!#REF!," ")</f>
        <v>#REF!</v>
      </c>
      <c r="J142" s="85" t="e">
        <f>'Retail Pricing'!#REF!</f>
        <v>#REF!</v>
      </c>
      <c r="K142" s="85" t="e">
        <f>'Retail Pricing'!#REF!</f>
        <v>#REF!</v>
      </c>
      <c r="L142" s="305" t="e">
        <f>IF('Retail Pricing'!#REF!&gt;0,'Retail Pricing'!#REF!," ")</f>
        <v>#REF!</v>
      </c>
      <c r="M142" s="226" t="e">
        <f t="shared" si="146"/>
        <v>#REF!</v>
      </c>
      <c r="N142" s="219" t="e">
        <f>IF('Retail Pricing'!#REF!&gt;0,'Retail Pricing'!#REF!," ")</f>
        <v>#REF!</v>
      </c>
      <c r="O142" s="219" t="e">
        <f>IF('Retail Pricing'!#REF!&gt;0,'Retail Pricing'!#REF!," ")</f>
        <v>#REF!</v>
      </c>
      <c r="P142" s="219"/>
      <c r="Q142" s="219" t="e">
        <f>IF('Retail Pricing'!#REF!&gt;0,'Retail Pricing'!#REF!," ")</f>
        <v>#REF!</v>
      </c>
      <c r="R142" s="219" t="e">
        <f>IF('Retail Pricing'!#REF!&gt;0,'Retail Pricing'!#REF!," ")</f>
        <v>#REF!</v>
      </c>
      <c r="S142" s="219" t="e">
        <f>IF('Retail Pricing'!#REF!&gt;0,'Retail Pricing'!#REF!," ")</f>
        <v>#REF!</v>
      </c>
      <c r="T142" s="226">
        <v>0.83745000000000003</v>
      </c>
      <c r="U142" s="7" t="e">
        <f>IF(M142&gt;0,$U$4," ")</f>
        <v>#REF!</v>
      </c>
      <c r="V142" s="7">
        <v>0.215</v>
      </c>
      <c r="W142" s="491" t="s">
        <v>949</v>
      </c>
      <c r="X142" s="489" t="s">
        <v>949</v>
      </c>
      <c r="Y142" s="304" t="str">
        <f t="shared" si="238"/>
        <v xml:space="preserve"> </v>
      </c>
      <c r="Z142" s="428" t="s">
        <v>106</v>
      </c>
      <c r="AA142" s="492" t="s">
        <v>949</v>
      </c>
      <c r="AB142" s="493" t="s">
        <v>949</v>
      </c>
      <c r="AC142" s="489" t="s">
        <v>949</v>
      </c>
      <c r="AD142" s="14" t="str">
        <f t="shared" si="239"/>
        <v xml:space="preserve"> </v>
      </c>
      <c r="AE142" s="428" t="s">
        <v>106</v>
      </c>
      <c r="AF142" s="488" t="s">
        <v>949</v>
      </c>
      <c r="AG142" s="494" t="s">
        <v>949</v>
      </c>
      <c r="AH142" s="489" t="s">
        <v>949</v>
      </c>
      <c r="AI142" s="14" t="str">
        <f t="shared" si="240"/>
        <v xml:space="preserve"> </v>
      </c>
      <c r="AJ142" s="428" t="s">
        <v>106</v>
      </c>
      <c r="AK142" s="495" t="s">
        <v>949</v>
      </c>
      <c r="AL142" s="489"/>
      <c r="AM142" s="489" t="s">
        <v>949</v>
      </c>
      <c r="AN142" s="14" t="str">
        <f t="shared" si="241"/>
        <v xml:space="preserve"> </v>
      </c>
      <c r="AO142" s="428" t="s">
        <v>106</v>
      </c>
      <c r="AP142" s="490" t="s">
        <v>949</v>
      </c>
      <c r="AQ142" s="489" t="s">
        <v>949</v>
      </c>
      <c r="AR142" s="14" t="str">
        <f t="shared" si="242"/>
        <v xml:space="preserve"> </v>
      </c>
      <c r="AS142" s="428" t="s">
        <v>106</v>
      </c>
      <c r="AT142" s="496" t="s">
        <v>949</v>
      </c>
      <c r="AU142" s="497" t="s">
        <v>949</v>
      </c>
      <c r="AV142" s="288"/>
      <c r="AW142" s="498" t="s">
        <v>949</v>
      </c>
      <c r="AX142" s="499" t="s">
        <v>106</v>
      </c>
      <c r="AY142" s="499" t="s">
        <v>106</v>
      </c>
      <c r="AZ142" s="333"/>
      <c r="BA142" s="491" t="str">
        <f t="shared" si="209"/>
        <v>Holder</v>
      </c>
      <c r="BB142" s="492" t="str">
        <f t="shared" si="210"/>
        <v>Holder</v>
      </c>
      <c r="BC142" s="493" t="str">
        <f t="shared" si="211"/>
        <v>Holder</v>
      </c>
      <c r="BD142" s="488" t="str">
        <f t="shared" si="212"/>
        <v>Holder</v>
      </c>
      <c r="BE142" s="494" t="str">
        <f t="shared" si="213"/>
        <v>Holder</v>
      </c>
      <c r="BF142" s="495" t="str">
        <f t="shared" si="214"/>
        <v>Holder</v>
      </c>
      <c r="BG142" s="490" t="str">
        <f t="shared" si="215"/>
        <v>Holder</v>
      </c>
      <c r="BH142" s="496" t="str">
        <f t="shared" si="216"/>
        <v>Holder</v>
      </c>
      <c r="BI142" s="497" t="str">
        <f t="shared" si="217"/>
        <v>Holder</v>
      </c>
      <c r="BJ142" s="385" t="str">
        <f t="shared" si="218"/>
        <v>No</v>
      </c>
      <c r="BK142" s="385" t="str">
        <f>IF(BC142*0.9&gt;BG142, " ", "No")</f>
        <v>No</v>
      </c>
      <c r="BL142" s="483" t="s">
        <v>1376</v>
      </c>
      <c r="BM142" s="482"/>
      <c r="BN142" s="482"/>
      <c r="BO142" s="482"/>
      <c r="BP142" s="482"/>
      <c r="BQ142" s="482"/>
      <c r="BR142" s="482"/>
      <c r="BS142" s="482"/>
      <c r="BT142" s="482"/>
      <c r="BU142" s="67"/>
      <c r="BV142" s="442" t="str">
        <f>IF(W142&gt;0,$BV$9, " ")</f>
        <v xml:space="preserve"> </v>
      </c>
      <c r="BW142" s="244" t="str">
        <f>IF($BV142&gt;0,($BV142-W142)/$BV142*100," ")</f>
        <v xml:space="preserve"> </v>
      </c>
      <c r="BX142" s="244" t="str">
        <f>IF($BV142&gt;0,($BV142-AA142)/$BV142*100," ")</f>
        <v xml:space="preserve"> </v>
      </c>
      <c r="BY142" s="244" t="str">
        <f>IF($BV142&gt;0,($BV142-AB142)/$BV142*100," ")</f>
        <v xml:space="preserve"> </v>
      </c>
      <c r="BZ142" s="244" t="str">
        <f>IF($BV142&gt;0,($BV142-AF142)/$BV142*100," ")</f>
        <v xml:space="preserve"> </v>
      </c>
      <c r="CA142" s="244" t="str">
        <f>IF($BV142&gt;0,($BV142-AG142)/$BV142*100," ")</f>
        <v xml:space="preserve"> </v>
      </c>
      <c r="CB142" s="244" t="str">
        <f t="shared" si="226"/>
        <v xml:space="preserve"> </v>
      </c>
      <c r="CC142" s="244" t="str">
        <f>IF($BV142&gt;0,($BV142-AK142)/$BV142*100," ")</f>
        <v xml:space="preserve"> </v>
      </c>
      <c r="CD142" s="244" t="str">
        <f>IF($BV142&gt;0,($BV142-AP142)/$BV142*100," ")</f>
        <v xml:space="preserve"> </v>
      </c>
      <c r="CE142" s="244" t="str">
        <f>IF($BV142&gt;0,($BV142-AT142)/$BV142*100," ")</f>
        <v xml:space="preserve"> </v>
      </c>
      <c r="CF142" s="244" t="str">
        <f>IF($BV142&gt;0,($BV142-(W142*2))/$BV142*100," ")</f>
        <v xml:space="preserve"> </v>
      </c>
      <c r="CG142" s="244" t="str">
        <f t="shared" si="231"/>
        <v xml:space="preserve"> </v>
      </c>
      <c r="CH142" s="244" t="str">
        <f>IF($W142&gt;0,100," ")</f>
        <v xml:space="preserve"> </v>
      </c>
      <c r="CI142" s="570"/>
      <c r="CJ142" s="578" t="str">
        <f t="shared" si="141"/>
        <v xml:space="preserve"> </v>
      </c>
      <c r="CK142" s="578" t="str">
        <f t="shared" si="142"/>
        <v xml:space="preserve"> </v>
      </c>
      <c r="CL142" s="578" t="str">
        <f t="shared" si="143"/>
        <v xml:space="preserve"> </v>
      </c>
      <c r="CM142" s="578" t="str">
        <f t="shared" si="144"/>
        <v xml:space="preserve"> </v>
      </c>
      <c r="CN142" s="578" t="str">
        <f t="shared" si="145"/>
        <v xml:space="preserve"> </v>
      </c>
      <c r="CO142" s="578" t="str">
        <f t="shared" si="138"/>
        <v xml:space="preserve"> </v>
      </c>
      <c r="CP142" s="578" t="str">
        <f t="shared" si="139"/>
        <v xml:space="preserve"> </v>
      </c>
      <c r="CQ142" s="578" t="str">
        <f t="shared" si="140"/>
        <v xml:space="preserve"> </v>
      </c>
      <c r="CR142" s="244"/>
      <c r="CS142" s="244"/>
      <c r="CT142" s="244"/>
      <c r="CU142" s="244"/>
      <c r="CV142" s="347"/>
      <c r="CW142" s="338" t="str">
        <f t="shared" si="232"/>
        <v xml:space="preserve"> </v>
      </c>
      <c r="CX142" s="347"/>
      <c r="CY142" s="338" t="str">
        <f t="shared" si="233"/>
        <v xml:space="preserve"> </v>
      </c>
      <c r="CZ142" s="347"/>
      <c r="DA142" s="338" t="str">
        <f t="shared" si="234"/>
        <v xml:space="preserve"> </v>
      </c>
      <c r="DB142" s="347"/>
      <c r="DC142" s="338" t="str">
        <f t="shared" si="235"/>
        <v xml:space="preserve"> </v>
      </c>
      <c r="DD142" s="347"/>
      <c r="DE142" s="338" t="str">
        <f t="shared" si="236"/>
        <v xml:space="preserve"> </v>
      </c>
    </row>
    <row r="143" spans="1:109" x14ac:dyDescent="0.2">
      <c r="A143" s="93" t="s">
        <v>169</v>
      </c>
      <c r="B143" s="70" t="s">
        <v>1224</v>
      </c>
      <c r="C143" s="454"/>
      <c r="D143" s="217" t="s">
        <v>256</v>
      </c>
      <c r="E143" s="326">
        <v>12</v>
      </c>
      <c r="F143" s="557" t="s">
        <v>1070</v>
      </c>
      <c r="G143" s="713" t="e">
        <f>+'Retail Pricing'!#REF!</f>
        <v>#REF!</v>
      </c>
      <c r="H143" s="40" t="s">
        <v>165</v>
      </c>
      <c r="I143" s="89" t="e">
        <f>IF('Retail Pricing'!#REF!&gt;0,'Retail Pricing'!#REF!," ")</f>
        <v>#REF!</v>
      </c>
      <c r="J143" s="85" t="e">
        <f>'Retail Pricing'!#REF!</f>
        <v>#REF!</v>
      </c>
      <c r="K143" s="85" t="e">
        <f>'Retail Pricing'!#REF!</f>
        <v>#REF!</v>
      </c>
      <c r="L143" s="305" t="e">
        <f>IF('Retail Pricing'!#REF!&gt;0,'Retail Pricing'!#REF!," ")</f>
        <v>#REF!</v>
      </c>
      <c r="M143" s="226" t="e">
        <f t="shared" si="146"/>
        <v>#REF!</v>
      </c>
      <c r="N143" s="219" t="e">
        <f>'Retail Pricing'!#REF!</f>
        <v>#REF!</v>
      </c>
      <c r="O143" s="219" t="e">
        <f>'Retail Pricing'!#REF!</f>
        <v>#REF!</v>
      </c>
      <c r="P143" s="219"/>
      <c r="Q143" s="219" t="e">
        <f>'Retail Pricing'!#REF!</f>
        <v>#REF!</v>
      </c>
      <c r="R143" s="219" t="e">
        <f>IF('Retail Pricing'!#REF!&gt;0,'Retail Pricing'!#REF!," ")</f>
        <v>#REF!</v>
      </c>
      <c r="S143" s="219" t="e">
        <f>'Retail Pricing'!#REF!</f>
        <v>#REF!</v>
      </c>
      <c r="T143" s="219">
        <v>2.9393899999999999</v>
      </c>
      <c r="U143" s="470">
        <v>0.17</v>
      </c>
      <c r="V143" s="7">
        <v>5.8999999999999997E-2</v>
      </c>
      <c r="W143" s="491" t="e">
        <f>'Retail Pricing'!#REF!</f>
        <v>#REF!</v>
      </c>
      <c r="X143" s="489">
        <v>7.85</v>
      </c>
      <c r="Y143" s="304" t="e">
        <f t="shared" si="238"/>
        <v>#REF!</v>
      </c>
      <c r="Z143" s="428">
        <v>0.54</v>
      </c>
      <c r="AA143" s="492">
        <v>9.15</v>
      </c>
      <c r="AB143" s="493" t="e">
        <f>'Retail Pricing'!#REF!</f>
        <v>#REF!</v>
      </c>
      <c r="AC143" s="489">
        <v>7.7</v>
      </c>
      <c r="AD143" s="14" t="e">
        <f t="shared" si="239"/>
        <v>#REF!</v>
      </c>
      <c r="AE143" s="428">
        <v>0.53</v>
      </c>
      <c r="AF143" s="488">
        <v>9</v>
      </c>
      <c r="AG143" s="494" t="e">
        <f>'Retail Pricing'!#REF!</f>
        <v>#REF!</v>
      </c>
      <c r="AH143" s="489">
        <v>6</v>
      </c>
      <c r="AI143" s="14" t="e">
        <f t="shared" si="240"/>
        <v>#REF!</v>
      </c>
      <c r="AJ143" s="428">
        <v>0.39</v>
      </c>
      <c r="AK143" s="495" t="e">
        <f>'Retail Pricing'!#REF!</f>
        <v>#REF!</v>
      </c>
      <c r="AL143" s="489"/>
      <c r="AM143" s="489">
        <v>6</v>
      </c>
      <c r="AN143" s="14" t="e">
        <f t="shared" si="241"/>
        <v>#REF!</v>
      </c>
      <c r="AO143" s="428">
        <v>0.39</v>
      </c>
      <c r="AP143" s="490" t="e">
        <f>'Retail Pricing'!#REF!</f>
        <v>#REF!</v>
      </c>
      <c r="AQ143" s="489">
        <v>6</v>
      </c>
      <c r="AR143" s="14" t="e">
        <f t="shared" si="242"/>
        <v>#REF!</v>
      </c>
      <c r="AS143" s="428">
        <v>0.39</v>
      </c>
      <c r="AT143" s="496">
        <v>7.25</v>
      </c>
      <c r="AU143" s="497" t="e">
        <f>'Retail Pricing'!#REF!</f>
        <v>#REF!</v>
      </c>
      <c r="AV143" s="288"/>
      <c r="AW143" s="498" t="e">
        <f>IF(W143&gt;0,ROUND((W143*1.3)/0.05,0)*0.05," ")</f>
        <v>#REF!</v>
      </c>
      <c r="AX143" s="499" t="e">
        <f>AP143</f>
        <v>#REF!</v>
      </c>
      <c r="AY143" s="499">
        <v>2.25</v>
      </c>
      <c r="AZ143" s="333"/>
      <c r="BA143" s="491" t="e">
        <f t="shared" si="209"/>
        <v>#REF!</v>
      </c>
      <c r="BB143" s="492">
        <f t="shared" si="210"/>
        <v>9.15</v>
      </c>
      <c r="BC143" s="493" t="e">
        <f t="shared" si="211"/>
        <v>#REF!</v>
      </c>
      <c r="BD143" s="488">
        <f t="shared" si="212"/>
        <v>9</v>
      </c>
      <c r="BE143" s="494" t="e">
        <f t="shared" si="213"/>
        <v>#REF!</v>
      </c>
      <c r="BF143" s="495" t="e">
        <f t="shared" si="214"/>
        <v>#REF!</v>
      </c>
      <c r="BG143" s="490" t="e">
        <f t="shared" si="215"/>
        <v>#REF!</v>
      </c>
      <c r="BH143" s="496">
        <f t="shared" si="216"/>
        <v>7.25</v>
      </c>
      <c r="BI143" s="497" t="e">
        <f t="shared" si="217"/>
        <v>#REF!</v>
      </c>
      <c r="BJ143" s="385" t="e">
        <f t="shared" si="218"/>
        <v>#REF!</v>
      </c>
      <c r="BK143" s="385" t="e">
        <f t="shared" si="219"/>
        <v>#REF!</v>
      </c>
      <c r="BL143" s="243" t="e">
        <f>IF((BA143-'Retail Pricing'!#REF!)&gt;=0," ",1)</f>
        <v>#REF!</v>
      </c>
      <c r="BM143" s="243" t="e">
        <f>IF((BB143-'Retail Pricing'!#REF!)&gt;=0," ",1)</f>
        <v>#REF!</v>
      </c>
      <c r="BN143" s="243" t="e">
        <f>IF((BC143-'Retail Pricing'!#REF!)&gt;=0," ",1)</f>
        <v>#REF!</v>
      </c>
      <c r="BO143" s="243" t="str">
        <f>IF((BD143-'Retail Pricing'!F74)&gt;=0," ",1)</f>
        <v xml:space="preserve"> </v>
      </c>
      <c r="BP143" s="243" t="e">
        <f>IF((BE143-'Retail Pricing'!#REF!)&gt;=0," ",1)</f>
        <v>#REF!</v>
      </c>
      <c r="BQ143" s="243" t="e">
        <f>IF((BF143-'Retail Pricing'!#REF!)&gt;=0," ",1)</f>
        <v>#REF!</v>
      </c>
      <c r="BR143" s="243" t="e">
        <f>IF((BG143-'Retail Pricing'!#REF!)&gt;=0," ",1)</f>
        <v>#REF!</v>
      </c>
      <c r="BS143" s="243" t="e">
        <f>IF((BH143-'Retail Pricing'!#REF!)&gt;=0," ",1)</f>
        <v>#REF!</v>
      </c>
      <c r="BT143" s="243" t="e">
        <f>IF((BI143-'Retail Pricing'!#REF!)&gt;=0," ",1)</f>
        <v>#REF!</v>
      </c>
      <c r="BU143" s="18"/>
      <c r="BV143" s="442" t="e">
        <f t="shared" si="220"/>
        <v>#REF!</v>
      </c>
      <c r="BW143" s="244" t="e">
        <f t="shared" si="221"/>
        <v>#REF!</v>
      </c>
      <c r="BX143" s="244" t="e">
        <f t="shared" si="222"/>
        <v>#REF!</v>
      </c>
      <c r="BY143" s="244" t="e">
        <f t="shared" si="223"/>
        <v>#REF!</v>
      </c>
      <c r="BZ143" s="244" t="e">
        <f t="shared" si="224"/>
        <v>#REF!</v>
      </c>
      <c r="CA143" s="244" t="e">
        <f t="shared" si="225"/>
        <v>#REF!</v>
      </c>
      <c r="CB143" s="244" t="e">
        <f t="shared" si="226"/>
        <v>#REF!</v>
      </c>
      <c r="CC143" s="244" t="e">
        <f t="shared" si="227"/>
        <v>#REF!</v>
      </c>
      <c r="CD143" s="244" t="e">
        <f t="shared" si="228"/>
        <v>#REF!</v>
      </c>
      <c r="CE143" s="244" t="e">
        <f t="shared" si="229"/>
        <v>#REF!</v>
      </c>
      <c r="CF143" s="244" t="e">
        <f t="shared" si="230"/>
        <v>#REF!</v>
      </c>
      <c r="CG143" s="244" t="e">
        <f t="shared" si="231"/>
        <v>#REF!</v>
      </c>
      <c r="CH143" s="244" t="e">
        <f t="shared" si="237"/>
        <v>#REF!</v>
      </c>
      <c r="CI143" s="570"/>
      <c r="CJ143" s="578" t="e">
        <f t="shared" si="141"/>
        <v>#REF!</v>
      </c>
      <c r="CK143" s="578" t="e">
        <f t="shared" si="142"/>
        <v>#REF!</v>
      </c>
      <c r="CL143" s="578" t="e">
        <f t="shared" si="143"/>
        <v>#REF!</v>
      </c>
      <c r="CM143" s="578" t="e">
        <f t="shared" si="144"/>
        <v>#REF!</v>
      </c>
      <c r="CN143" s="578" t="e">
        <f t="shared" si="145"/>
        <v>#REF!</v>
      </c>
      <c r="CO143" s="578" t="e">
        <f t="shared" si="138"/>
        <v>#REF!</v>
      </c>
      <c r="CP143" s="578" t="e">
        <f t="shared" si="139"/>
        <v>#REF!</v>
      </c>
      <c r="CQ143" s="578" t="e">
        <f t="shared" si="140"/>
        <v>#REF!</v>
      </c>
      <c r="CR143" s="244"/>
      <c r="CS143" s="244"/>
      <c r="CT143" s="244"/>
      <c r="CU143" s="244"/>
      <c r="CV143" s="347"/>
      <c r="CW143" s="338" t="e">
        <f t="shared" si="232"/>
        <v>#REF!</v>
      </c>
      <c r="CX143" s="347"/>
      <c r="CY143" s="338" t="e">
        <f t="shared" si="233"/>
        <v>#REF!</v>
      </c>
      <c r="CZ143" s="347"/>
      <c r="DA143" s="338" t="e">
        <f t="shared" si="234"/>
        <v>#REF!</v>
      </c>
      <c r="DB143" s="347"/>
      <c r="DC143" s="338" t="e">
        <f t="shared" si="235"/>
        <v>#REF!</v>
      </c>
      <c r="DD143" s="347"/>
      <c r="DE143" s="338" t="e">
        <f t="shared" si="236"/>
        <v>#REF!</v>
      </c>
    </row>
    <row r="144" spans="1:109" x14ac:dyDescent="0.2">
      <c r="A144" s="328" t="s">
        <v>169</v>
      </c>
      <c r="B144" s="70" t="s">
        <v>1919</v>
      </c>
      <c r="C144" s="454"/>
      <c r="D144" s="218" t="s">
        <v>130</v>
      </c>
      <c r="E144" s="326"/>
      <c r="F144" s="557"/>
      <c r="G144" s="713" t="e">
        <f>+'Retail Pricing'!#REF!</f>
        <v>#REF!</v>
      </c>
      <c r="J144" s="85"/>
      <c r="K144" s="85"/>
      <c r="L144" s="305"/>
      <c r="M144" s="226"/>
      <c r="N144" s="219"/>
      <c r="O144" s="219"/>
      <c r="P144" s="219"/>
      <c r="Q144" s="219"/>
      <c r="R144" s="219"/>
      <c r="S144" s="219"/>
      <c r="T144" s="219"/>
      <c r="U144" s="470"/>
      <c r="V144" s="7"/>
      <c r="W144" s="491"/>
      <c r="X144" s="489"/>
      <c r="Y144" s="304"/>
      <c r="Z144" s="428"/>
      <c r="AA144" s="492"/>
      <c r="AB144" s="493"/>
      <c r="AC144" s="489"/>
      <c r="AD144" s="14"/>
      <c r="AE144" s="428"/>
      <c r="AF144" s="488"/>
      <c r="AG144" s="494"/>
      <c r="AH144" s="489"/>
      <c r="AI144" s="14"/>
      <c r="AJ144" s="428"/>
      <c r="AK144" s="495"/>
      <c r="AL144" s="489"/>
      <c r="AM144" s="489"/>
      <c r="AN144" s="14"/>
      <c r="AO144" s="428"/>
      <c r="AP144" s="490"/>
      <c r="AQ144" s="489"/>
      <c r="AR144" s="14"/>
      <c r="AS144" s="428"/>
      <c r="AT144" s="496"/>
      <c r="AU144" s="497"/>
      <c r="AV144" s="288"/>
      <c r="AW144" s="498"/>
      <c r="AX144" s="499"/>
      <c r="AY144" s="499"/>
      <c r="AZ144" s="333"/>
      <c r="BA144" s="491"/>
      <c r="BB144" s="492"/>
      <c r="BC144" s="493"/>
      <c r="BD144" s="488"/>
      <c r="BE144" s="494"/>
      <c r="BF144" s="495"/>
      <c r="BG144" s="490"/>
      <c r="BH144" s="496"/>
      <c r="BI144" s="497"/>
      <c r="BJ144" s="385"/>
      <c r="BK144" s="385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18"/>
      <c r="BV144" s="442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570"/>
      <c r="CJ144" s="578"/>
      <c r="CK144" s="578"/>
      <c r="CL144" s="578"/>
      <c r="CM144" s="578"/>
      <c r="CN144" s="578"/>
      <c r="CO144" s="578"/>
      <c r="CP144" s="578"/>
      <c r="CQ144" s="578"/>
      <c r="CR144" s="244"/>
      <c r="CS144" s="244"/>
      <c r="CT144" s="244"/>
      <c r="CU144" s="244"/>
      <c r="CV144" s="347"/>
      <c r="CW144" s="338"/>
      <c r="CX144" s="347"/>
      <c r="CY144" s="338"/>
      <c r="CZ144" s="347"/>
      <c r="DA144" s="338"/>
      <c r="DB144" s="347"/>
      <c r="DC144" s="338"/>
      <c r="DD144" s="347"/>
      <c r="DE144" s="338"/>
    </row>
    <row r="145" spans="1:109" s="203" customFormat="1" ht="12.75" x14ac:dyDescent="0.2">
      <c r="A145" s="396" t="s">
        <v>494</v>
      </c>
      <c r="B145" s="397" t="s">
        <v>720</v>
      </c>
      <c r="C145" s="398"/>
      <c r="D145" s="398"/>
      <c r="E145" s="398"/>
      <c r="F145" s="418"/>
      <c r="G145" s="713" t="e">
        <f>+'Retail Pricing'!#REF!</f>
        <v>#REF!</v>
      </c>
      <c r="H145" s="199"/>
      <c r="I145" s="199"/>
      <c r="J145" s="199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5"/>
      <c r="AU145" s="335"/>
      <c r="AV145" s="335"/>
      <c r="AW145" s="335"/>
      <c r="AX145" s="335"/>
      <c r="AY145" s="335"/>
      <c r="AZ145" s="335"/>
      <c r="BA145" s="335"/>
      <c r="BB145" s="335"/>
      <c r="BC145" s="335"/>
      <c r="BD145" s="335"/>
      <c r="BE145" s="335"/>
      <c r="BF145" s="335"/>
      <c r="BG145" s="335"/>
      <c r="BH145" s="335"/>
      <c r="BI145" s="335"/>
      <c r="BJ145" s="335"/>
      <c r="BK145" s="335"/>
      <c r="BL145" s="199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201"/>
      <c r="BW145" s="199"/>
      <c r="BX145" s="199"/>
      <c r="BY145" s="199"/>
      <c r="BZ145" s="199"/>
      <c r="CA145" s="199"/>
      <c r="CB145" s="199"/>
      <c r="CC145" s="199"/>
      <c r="CD145" s="199"/>
      <c r="CE145" s="199"/>
      <c r="CF145" s="199"/>
      <c r="CG145" s="199"/>
      <c r="CH145" s="199"/>
      <c r="CI145" s="576"/>
      <c r="CJ145" s="578" t="str">
        <f t="shared" si="141"/>
        <v xml:space="preserve"> </v>
      </c>
      <c r="CK145" s="578" t="str">
        <f t="shared" si="142"/>
        <v xml:space="preserve"> </v>
      </c>
      <c r="CL145" s="578" t="str">
        <f t="shared" si="143"/>
        <v xml:space="preserve"> </v>
      </c>
      <c r="CM145" s="578" t="str">
        <f t="shared" si="144"/>
        <v xml:space="preserve"> </v>
      </c>
      <c r="CN145" s="578" t="str">
        <f t="shared" si="145"/>
        <v xml:space="preserve"> </v>
      </c>
      <c r="CO145" s="578" t="str">
        <f t="shared" si="138"/>
        <v xml:space="preserve"> </v>
      </c>
      <c r="CP145" s="578" t="str">
        <f t="shared" si="139"/>
        <v xml:space="preserve"> </v>
      </c>
      <c r="CQ145" s="578" t="str">
        <f t="shared" si="140"/>
        <v xml:space="preserve"> </v>
      </c>
      <c r="CR145" s="199"/>
      <c r="CS145" s="199"/>
      <c r="CT145" s="199"/>
      <c r="CU145" s="199"/>
      <c r="CV145" s="199"/>
      <c r="CW145" s="338" t="str">
        <f t="shared" ref="CW145:CW174" si="243">IF($BW145&gt;0,$BA145," ")</f>
        <v xml:space="preserve"> </v>
      </c>
      <c r="CX145" s="199"/>
      <c r="CY145" s="338" t="str">
        <f t="shared" ref="CY145:CY174" si="244">IF($BW145&gt;0,$BA145," ")</f>
        <v xml:space="preserve"> </v>
      </c>
      <c r="CZ145" s="199"/>
      <c r="DA145" s="338" t="str">
        <f t="shared" ref="DA145:DA174" si="245">IF($BW145&gt;0,$BA145," ")</f>
        <v xml:space="preserve"> </v>
      </c>
      <c r="DB145" s="199"/>
      <c r="DC145" s="338" t="str">
        <f t="shared" ref="DC145:DC174" si="246">IF($BW145&gt;0,$BA145," ")</f>
        <v xml:space="preserve"> </v>
      </c>
      <c r="DD145" s="199"/>
      <c r="DE145" s="338" t="str">
        <f t="shared" ref="DE145:DE174" si="247">IF($BW145&gt;0,$BA145," ")</f>
        <v xml:space="preserve"> </v>
      </c>
    </row>
    <row r="146" spans="1:109" s="19" customFormat="1" ht="12.75" x14ac:dyDescent="0.2">
      <c r="A146" s="328" t="s">
        <v>523</v>
      </c>
      <c r="B146" s="53" t="s">
        <v>199</v>
      </c>
      <c r="C146" s="454"/>
      <c r="D146" s="217"/>
      <c r="E146" s="326">
        <v>45</v>
      </c>
      <c r="F146" s="356" t="s">
        <v>366</v>
      </c>
      <c r="G146" s="713" t="e">
        <f>+'Retail Pricing'!#REF!</f>
        <v>#REF!</v>
      </c>
      <c r="H146" s="84" t="s">
        <v>949</v>
      </c>
      <c r="I146" s="89" t="e">
        <f>IF('Retail Pricing'!#REF!&gt;0,'Retail Pricing'!#REF!," ")</f>
        <v>#REF!</v>
      </c>
      <c r="J146" s="85" t="e">
        <f>'Retail Pricing'!#REF!</f>
        <v>#REF!</v>
      </c>
      <c r="K146" s="85" t="e">
        <f>'Retail Pricing'!#REF!</f>
        <v>#REF!</v>
      </c>
      <c r="L146" s="305" t="e">
        <f>IF('Retail Pricing'!#REF!&gt;0,'Retail Pricing'!#REF!," ")</f>
        <v>#REF!</v>
      </c>
      <c r="M146" s="226" t="e">
        <f t="shared" ref="M146:M181" si="248">IF(N146&gt;0,N146+O146+Q146+R146+S146," ")</f>
        <v>#REF!</v>
      </c>
      <c r="N146" s="219" t="e">
        <f>IF('Retail Pricing'!#REF!&gt;0,'Retail Pricing'!#REF!," ")</f>
        <v>#REF!</v>
      </c>
      <c r="O146" s="219" t="e">
        <f>IF('Retail Pricing'!#REF!&gt;0,'Retail Pricing'!#REF!," ")</f>
        <v>#REF!</v>
      </c>
      <c r="P146" s="219"/>
      <c r="Q146" s="219" t="e">
        <f>IF('Retail Pricing'!#REF!&gt;0,'Retail Pricing'!#REF!," ")</f>
        <v>#REF!</v>
      </c>
      <c r="R146" s="219" t="e">
        <f>IF('Retail Pricing'!#REF!&gt;0,'Retail Pricing'!#REF!," ")</f>
        <v>#REF!</v>
      </c>
      <c r="S146" s="219" t="e">
        <f>IF('Retail Pricing'!#REF!&gt;0,'Retail Pricing'!#REF!," ")</f>
        <v>#REF!</v>
      </c>
      <c r="T146" s="219">
        <v>2.8714300000000001</v>
      </c>
      <c r="U146" s="470">
        <v>0.17</v>
      </c>
      <c r="V146" s="7">
        <v>5.8000000000000003E-2</v>
      </c>
      <c r="W146" s="491" t="s">
        <v>949</v>
      </c>
      <c r="X146" s="489" t="s">
        <v>949</v>
      </c>
      <c r="Y146" s="304" t="str">
        <f t="shared" si="238"/>
        <v xml:space="preserve"> </v>
      </c>
      <c r="Z146" s="428" t="s">
        <v>106</v>
      </c>
      <c r="AA146" s="492" t="s">
        <v>949</v>
      </c>
      <c r="AB146" s="493" t="s">
        <v>949</v>
      </c>
      <c r="AC146" s="489" t="s">
        <v>949</v>
      </c>
      <c r="AD146" s="14" t="str">
        <f t="shared" si="239"/>
        <v xml:space="preserve"> </v>
      </c>
      <c r="AE146" s="428" t="s">
        <v>106</v>
      </c>
      <c r="AF146" s="488" t="s">
        <v>949</v>
      </c>
      <c r="AG146" s="494" t="s">
        <v>949</v>
      </c>
      <c r="AH146" s="489" t="s">
        <v>949</v>
      </c>
      <c r="AI146" s="14" t="str">
        <f t="shared" si="240"/>
        <v xml:space="preserve"> </v>
      </c>
      <c r="AJ146" s="428" t="s">
        <v>106</v>
      </c>
      <c r="AK146" s="495" t="s">
        <v>949</v>
      </c>
      <c r="AL146" s="489"/>
      <c r="AM146" s="489" t="s">
        <v>949</v>
      </c>
      <c r="AN146" s="14" t="str">
        <f t="shared" si="241"/>
        <v xml:space="preserve"> </v>
      </c>
      <c r="AO146" s="428" t="s">
        <v>106</v>
      </c>
      <c r="AP146" s="490" t="s">
        <v>949</v>
      </c>
      <c r="AQ146" s="489" t="s">
        <v>949</v>
      </c>
      <c r="AR146" s="14" t="str">
        <f t="shared" si="242"/>
        <v xml:space="preserve"> </v>
      </c>
      <c r="AS146" s="428" t="s">
        <v>106</v>
      </c>
      <c r="AT146" s="496" t="s">
        <v>949</v>
      </c>
      <c r="AU146" s="497" t="s">
        <v>949</v>
      </c>
      <c r="AV146" s="288"/>
      <c r="AW146" s="335"/>
      <c r="AX146" s="499" t="s">
        <v>106</v>
      </c>
      <c r="AY146" s="499" t="s">
        <v>106</v>
      </c>
      <c r="AZ146" s="333"/>
      <c r="BA146" s="491" t="str">
        <f t="shared" ref="BA146:BA175" si="249">IF($A146&lt;&gt;" ",$W146," ")</f>
        <v>Holder</v>
      </c>
      <c r="BB146" s="492" t="str">
        <f t="shared" ref="BB146:BB175" si="250">IF($A146&lt;&gt;" ",$AA146," ")</f>
        <v>Holder</v>
      </c>
      <c r="BC146" s="493" t="str">
        <f t="shared" ref="BC146:BC175" si="251">IF($A146&lt;&gt;" ",$AB146," ")</f>
        <v>Holder</v>
      </c>
      <c r="BD146" s="488" t="str">
        <f t="shared" ref="BD146:BD175" si="252">IF($A146&lt;&gt;" ",$AF146," ")</f>
        <v>Holder</v>
      </c>
      <c r="BE146" s="494" t="str">
        <f t="shared" ref="BE146:BE175" si="253">IF($A146&lt;&gt;" ",$AG146," ")</f>
        <v>Holder</v>
      </c>
      <c r="BF146" s="495" t="str">
        <f t="shared" ref="BF146:BF175" si="254">IF($A146&lt;&gt;" ",$AK146," ")</f>
        <v>Holder</v>
      </c>
      <c r="BG146" s="490" t="str">
        <f t="shared" ref="BG146:BG175" si="255">IF($A146&lt;&gt;" ",$AP146," ")</f>
        <v>Holder</v>
      </c>
      <c r="BH146" s="496" t="str">
        <f t="shared" ref="BH146:BH175" si="256">IF($A146&lt;&gt;" ",$AT146," ")</f>
        <v>Holder</v>
      </c>
      <c r="BI146" s="497" t="str">
        <f t="shared" ref="BI146:BI175" si="257">IF($A146&lt;&gt;" ",$AU146," ")</f>
        <v>Holder</v>
      </c>
      <c r="BJ146" s="385" t="str">
        <f t="shared" ref="BJ146:BJ175" si="258">IF(BA146*0.9&gt;BG146, " ", "No")</f>
        <v>No</v>
      </c>
      <c r="BK146" s="385" t="str">
        <f t="shared" ref="BK146:BK175" si="259">IF(BC146*0.9&gt;BG146, " ", "No")</f>
        <v>No</v>
      </c>
      <c r="BL146" s="483" t="s">
        <v>1376</v>
      </c>
      <c r="BM146" s="482"/>
      <c r="BN146" s="482"/>
      <c r="BO146" s="482"/>
      <c r="BP146" s="482"/>
      <c r="BQ146" s="482"/>
      <c r="BR146" s="482"/>
      <c r="BS146" s="482"/>
      <c r="BT146" s="482"/>
      <c r="BU146" s="67"/>
      <c r="BV146" s="442" t="str">
        <f t="shared" ref="BV146:BV175" si="260">IF(W146&gt;0,$BV$9, " ")</f>
        <v xml:space="preserve"> </v>
      </c>
      <c r="BW146" s="244" t="str">
        <f t="shared" ref="BW146:BW175" si="261">IF($BV146&gt;0,($BV146-W146)/$BV146*100," ")</f>
        <v xml:space="preserve"> </v>
      </c>
      <c r="BX146" s="244" t="str">
        <f t="shared" ref="BX146:BX175" si="262">IF($BV146&gt;0,($BV146-AA146)/$BV146*100," ")</f>
        <v xml:space="preserve"> </v>
      </c>
      <c r="BY146" s="244" t="str">
        <f t="shared" ref="BY146:BY175" si="263">IF($BV146&gt;0,($BV146-AB146)/$BV146*100," ")</f>
        <v xml:space="preserve"> </v>
      </c>
      <c r="BZ146" s="244" t="str">
        <f t="shared" ref="BZ146:BZ175" si="264">IF($BV146&gt;0,($BV146-AF146)/$BV146*100," ")</f>
        <v xml:space="preserve"> </v>
      </c>
      <c r="CA146" s="244" t="str">
        <f t="shared" ref="CA146:CA175" si="265">IF($BV146&gt;0,($BV146-AG146)/$BV146*100," ")</f>
        <v xml:space="preserve"> </v>
      </c>
      <c r="CB146" s="244" t="str">
        <f>CA146</f>
        <v xml:space="preserve"> </v>
      </c>
      <c r="CC146" s="244" t="str">
        <f t="shared" ref="CC146:CC175" si="266">IF($BV146&gt;0,($BV146-AK146)/$BV146*100," ")</f>
        <v xml:space="preserve"> </v>
      </c>
      <c r="CD146" s="244" t="str">
        <f t="shared" ref="CD146:CD175" si="267">IF($BV146&gt;0,($BV146-AP146)/$BV146*100," ")</f>
        <v xml:space="preserve"> </v>
      </c>
      <c r="CE146" s="244" t="str">
        <f t="shared" ref="CE146:CE175" si="268">IF($BV146&gt;0,($BV146-AT146)/$BV146*100," ")</f>
        <v xml:space="preserve"> </v>
      </c>
      <c r="CF146" s="244" t="str">
        <f t="shared" ref="CF146:CF175" si="269">IF($BV146&gt;0,($BV146-(W146*2))/$BV146*100," ")</f>
        <v xml:space="preserve"> </v>
      </c>
      <c r="CG146" s="244" t="str">
        <f t="shared" ref="CG146:CG167" si="270">IF($BV146&gt;0,($BV146-AW146)/$BV146*100," ")</f>
        <v xml:space="preserve"> </v>
      </c>
      <c r="CH146" s="244" t="str">
        <f t="shared" ref="CH146:CH163" si="271">IF($W146&gt;0,100," ")</f>
        <v xml:space="preserve"> </v>
      </c>
      <c r="CI146" s="570"/>
      <c r="CJ146" s="578" t="str">
        <f t="shared" si="141"/>
        <v xml:space="preserve"> </v>
      </c>
      <c r="CK146" s="578" t="str">
        <f t="shared" si="142"/>
        <v xml:space="preserve"> </v>
      </c>
      <c r="CL146" s="578" t="str">
        <f t="shared" si="143"/>
        <v xml:space="preserve"> </v>
      </c>
      <c r="CM146" s="578" t="str">
        <f t="shared" si="144"/>
        <v xml:space="preserve"> </v>
      </c>
      <c r="CN146" s="578" t="str">
        <f t="shared" si="145"/>
        <v xml:space="preserve"> </v>
      </c>
      <c r="CO146" s="578" t="str">
        <f t="shared" si="138"/>
        <v xml:space="preserve"> </v>
      </c>
      <c r="CP146" s="578" t="str">
        <f t="shared" si="139"/>
        <v xml:space="preserve"> </v>
      </c>
      <c r="CQ146" s="578" t="str">
        <f t="shared" si="140"/>
        <v xml:space="preserve"> </v>
      </c>
      <c r="CR146" s="244"/>
      <c r="CS146" s="244"/>
      <c r="CT146" s="244"/>
      <c r="CU146" s="244"/>
      <c r="CV146" s="347"/>
      <c r="CW146" s="338" t="str">
        <f t="shared" si="243"/>
        <v xml:space="preserve"> </v>
      </c>
      <c r="CX146" s="347"/>
      <c r="CY146" s="338" t="str">
        <f t="shared" si="244"/>
        <v xml:space="preserve"> </v>
      </c>
      <c r="CZ146" s="347"/>
      <c r="DA146" s="338" t="str">
        <f t="shared" si="245"/>
        <v xml:space="preserve"> </v>
      </c>
      <c r="DB146" s="347"/>
      <c r="DC146" s="338" t="str">
        <f t="shared" si="246"/>
        <v xml:space="preserve"> </v>
      </c>
      <c r="DD146" s="347"/>
      <c r="DE146" s="338" t="str">
        <f t="shared" si="247"/>
        <v xml:space="preserve"> </v>
      </c>
    </row>
    <row r="147" spans="1:109" ht="12.75" x14ac:dyDescent="0.2">
      <c r="A147" s="328" t="s">
        <v>523</v>
      </c>
      <c r="B147" s="70" t="s">
        <v>199</v>
      </c>
      <c r="C147" s="454"/>
      <c r="D147" s="217"/>
      <c r="E147" s="326">
        <v>45</v>
      </c>
      <c r="F147" s="553" t="s">
        <v>366</v>
      </c>
      <c r="G147" s="713" t="e">
        <f>+'Retail Pricing'!#REF!</f>
        <v>#REF!</v>
      </c>
      <c r="H147" s="40" t="s">
        <v>120</v>
      </c>
      <c r="I147" s="89" t="e">
        <f>IF('Retail Pricing'!#REF!&gt;0,'Retail Pricing'!#REF!," ")</f>
        <v>#REF!</v>
      </c>
      <c r="J147" s="85" t="e">
        <f>'Retail Pricing'!#REF!</f>
        <v>#REF!</v>
      </c>
      <c r="K147" s="85" t="e">
        <f>'Retail Pricing'!#REF!</f>
        <v>#REF!</v>
      </c>
      <c r="L147" s="305" t="e">
        <f>IF('Retail Pricing'!#REF!&gt;0,'Retail Pricing'!#REF!," ")</f>
        <v>#REF!</v>
      </c>
      <c r="M147" s="226" t="e">
        <f t="shared" si="248"/>
        <v>#REF!</v>
      </c>
      <c r="N147" s="219" t="e">
        <f>IF('Retail Pricing'!#REF!&gt;0,'Retail Pricing'!#REF!," ")</f>
        <v>#REF!</v>
      </c>
      <c r="O147" s="219" t="e">
        <f>IF('Retail Pricing'!#REF!&gt;0,'Retail Pricing'!#REF!," ")</f>
        <v>#REF!</v>
      </c>
      <c r="P147" s="219"/>
      <c r="Q147" s="219" t="e">
        <f>IF('Retail Pricing'!#REF!&gt;0,'Retail Pricing'!#REF!," ")</f>
        <v>#REF!</v>
      </c>
      <c r="R147" s="219" t="e">
        <f>IF('Retail Pricing'!#REF!&gt;0,'Retail Pricing'!#REF!," ")</f>
        <v>#REF!</v>
      </c>
      <c r="S147" s="219" t="e">
        <f>IF('Retail Pricing'!#REF!&gt;0,'Retail Pricing'!#REF!," ")</f>
        <v>#REF!</v>
      </c>
      <c r="T147" s="219">
        <v>2.8714300000000001</v>
      </c>
      <c r="U147" s="470">
        <v>0.17</v>
      </c>
      <c r="V147" s="7">
        <v>5.8000000000000003E-2</v>
      </c>
      <c r="W147" s="491" t="e">
        <f>'Retail Pricing'!#REF!</f>
        <v>#REF!</v>
      </c>
      <c r="X147" s="489">
        <v>8</v>
      </c>
      <c r="Y147" s="304" t="e">
        <f t="shared" si="238"/>
        <v>#REF!</v>
      </c>
      <c r="Z147" s="428">
        <v>0.56000000000000005</v>
      </c>
      <c r="AA147" s="492">
        <v>9.1</v>
      </c>
      <c r="AB147" s="493" t="e">
        <f>'Retail Pricing'!#REF!</f>
        <v>#REF!</v>
      </c>
      <c r="AC147" s="489">
        <v>7.95</v>
      </c>
      <c r="AD147" s="14" t="e">
        <f t="shared" si="239"/>
        <v>#REF!</v>
      </c>
      <c r="AE147" s="428">
        <v>0.55000000000000004</v>
      </c>
      <c r="AF147" s="488">
        <v>9.0500000000000007</v>
      </c>
      <c r="AG147" s="494" t="e">
        <f>'Retail Pricing'!#REF!</f>
        <v>#REF!</v>
      </c>
      <c r="AH147" s="489">
        <v>7.5</v>
      </c>
      <c r="AI147" s="14" t="e">
        <f t="shared" si="240"/>
        <v>#REF!</v>
      </c>
      <c r="AJ147" s="428">
        <v>0.53</v>
      </c>
      <c r="AK147" s="495" t="e">
        <f>'Retail Pricing'!#REF!</f>
        <v>#REF!</v>
      </c>
      <c r="AL147" s="489"/>
      <c r="AM147" s="489">
        <v>7.4</v>
      </c>
      <c r="AN147" s="14" t="e">
        <f t="shared" si="241"/>
        <v>#REF!</v>
      </c>
      <c r="AO147" s="428">
        <v>0.52</v>
      </c>
      <c r="AP147" s="490" t="e">
        <f>'Retail Pricing'!#REF!</f>
        <v>#REF!</v>
      </c>
      <c r="AQ147" s="489">
        <v>7.2</v>
      </c>
      <c r="AR147" s="14" t="e">
        <f t="shared" si="242"/>
        <v>#REF!</v>
      </c>
      <c r="AS147" s="428">
        <v>0.51</v>
      </c>
      <c r="AT147" s="496">
        <v>8.3000000000000007</v>
      </c>
      <c r="AU147" s="497" t="e">
        <f>'Retail Pricing'!#REF!</f>
        <v>#REF!</v>
      </c>
      <c r="AV147" s="312"/>
      <c r="AW147" s="335"/>
      <c r="AX147" s="499" t="e">
        <f>AP147</f>
        <v>#REF!</v>
      </c>
      <c r="AY147" s="499">
        <v>3.75</v>
      </c>
      <c r="AZ147" s="333"/>
      <c r="BA147" s="491" t="e">
        <f t="shared" si="249"/>
        <v>#REF!</v>
      </c>
      <c r="BB147" s="492">
        <f t="shared" si="250"/>
        <v>9.1</v>
      </c>
      <c r="BC147" s="493" t="e">
        <f t="shared" si="251"/>
        <v>#REF!</v>
      </c>
      <c r="BD147" s="488">
        <f t="shared" si="252"/>
        <v>9.0500000000000007</v>
      </c>
      <c r="BE147" s="494" t="e">
        <f t="shared" si="253"/>
        <v>#REF!</v>
      </c>
      <c r="BF147" s="495" t="e">
        <f t="shared" si="254"/>
        <v>#REF!</v>
      </c>
      <c r="BG147" s="490" t="e">
        <f t="shared" si="255"/>
        <v>#REF!</v>
      </c>
      <c r="BH147" s="496">
        <f t="shared" si="256"/>
        <v>8.3000000000000007</v>
      </c>
      <c r="BI147" s="497" t="e">
        <f t="shared" si="257"/>
        <v>#REF!</v>
      </c>
      <c r="BJ147" s="385" t="e">
        <f t="shared" si="258"/>
        <v>#REF!</v>
      </c>
      <c r="BK147" s="385" t="e">
        <f t="shared" si="259"/>
        <v>#REF!</v>
      </c>
      <c r="BL147" s="243" t="e">
        <f>IF((BA147-'Retail Pricing'!#REF!)&gt;=0," ",1)</f>
        <v>#REF!</v>
      </c>
      <c r="BM147" s="243" t="e">
        <f>IF((BB147-'Retail Pricing'!#REF!)&gt;=0," ",1)</f>
        <v>#REF!</v>
      </c>
      <c r="BN147" s="243" t="e">
        <f>IF((BC147-'Retail Pricing'!#REF!)&gt;=0," ",1)</f>
        <v>#REF!</v>
      </c>
      <c r="BO147" s="243" t="e">
        <f>IF((BD147-'Retail Pricing'!#REF!)&gt;=0," ",1)</f>
        <v>#REF!</v>
      </c>
      <c r="BP147" s="243" t="e">
        <f>IF((BE147-'Retail Pricing'!#REF!)&gt;=0," ",1)</f>
        <v>#REF!</v>
      </c>
      <c r="BQ147" s="243" t="e">
        <f>IF((BF147-'Retail Pricing'!#REF!)&gt;=0," ",1)</f>
        <v>#REF!</v>
      </c>
      <c r="BR147" s="243" t="e">
        <f>IF((BG147-'Retail Pricing'!#REF!)&gt;=0," ",1)</f>
        <v>#REF!</v>
      </c>
      <c r="BS147" s="243" t="e">
        <f>IF((BH147-'Retail Pricing'!#REF!)&gt;=0," ",1)</f>
        <v>#REF!</v>
      </c>
      <c r="BT147" s="243" t="e">
        <f>IF((BI147-'Retail Pricing'!#REF!)&gt;=0," ",1)</f>
        <v>#REF!</v>
      </c>
      <c r="BU147" s="18"/>
      <c r="BV147" s="442" t="e">
        <f t="shared" si="260"/>
        <v>#REF!</v>
      </c>
      <c r="BW147" s="244" t="e">
        <f t="shared" si="261"/>
        <v>#REF!</v>
      </c>
      <c r="BX147" s="244" t="e">
        <f t="shared" si="262"/>
        <v>#REF!</v>
      </c>
      <c r="BY147" s="244" t="e">
        <f t="shared" si="263"/>
        <v>#REF!</v>
      </c>
      <c r="BZ147" s="244" t="e">
        <f t="shared" si="264"/>
        <v>#REF!</v>
      </c>
      <c r="CA147" s="244" t="e">
        <f t="shared" si="265"/>
        <v>#REF!</v>
      </c>
      <c r="CB147" s="244" t="e">
        <f t="shared" ref="CB147:CB159" si="272">CA147</f>
        <v>#REF!</v>
      </c>
      <c r="CC147" s="244" t="e">
        <f t="shared" si="266"/>
        <v>#REF!</v>
      </c>
      <c r="CD147" s="244" t="e">
        <f t="shared" si="267"/>
        <v>#REF!</v>
      </c>
      <c r="CE147" s="244" t="e">
        <f t="shared" si="268"/>
        <v>#REF!</v>
      </c>
      <c r="CF147" s="244" t="e">
        <f t="shared" si="269"/>
        <v>#REF!</v>
      </c>
      <c r="CG147" s="244" t="e">
        <f t="shared" si="270"/>
        <v>#REF!</v>
      </c>
      <c r="CH147" s="244" t="e">
        <f t="shared" si="271"/>
        <v>#REF!</v>
      </c>
      <c r="CI147" s="570"/>
      <c r="CJ147" s="578" t="e">
        <f t="shared" si="141"/>
        <v>#REF!</v>
      </c>
      <c r="CK147" s="578" t="e">
        <f t="shared" si="142"/>
        <v>#REF!</v>
      </c>
      <c r="CL147" s="578" t="e">
        <f t="shared" si="143"/>
        <v>#REF!</v>
      </c>
      <c r="CM147" s="578" t="e">
        <f t="shared" si="144"/>
        <v>#REF!</v>
      </c>
      <c r="CN147" s="578" t="e">
        <f t="shared" si="145"/>
        <v>#REF!</v>
      </c>
      <c r="CO147" s="578" t="e">
        <f t="shared" ref="CO147:CO210" si="273">IF(CC147&gt;0,CC147-$CL$1," ")</f>
        <v>#REF!</v>
      </c>
      <c r="CP147" s="578" t="e">
        <f t="shared" ref="CP147:CP210" si="274">IF(CD147&gt;0,CD147-$CL$1," ")</f>
        <v>#REF!</v>
      </c>
      <c r="CQ147" s="578" t="e">
        <f t="shared" ref="CQ147:CQ210" si="275">IF(CE147&gt;0,CE147-$CL$1," ")</f>
        <v>#REF!</v>
      </c>
      <c r="CR147" s="244"/>
      <c r="CS147" s="244"/>
      <c r="CT147" s="244"/>
      <c r="CU147" s="244"/>
      <c r="CV147" s="347"/>
      <c r="CW147" s="338" t="e">
        <f t="shared" si="243"/>
        <v>#REF!</v>
      </c>
      <c r="CX147" s="347"/>
      <c r="CY147" s="338" t="e">
        <f t="shared" si="244"/>
        <v>#REF!</v>
      </c>
      <c r="CZ147" s="347"/>
      <c r="DA147" s="338" t="e">
        <f t="shared" si="245"/>
        <v>#REF!</v>
      </c>
      <c r="DB147" s="347"/>
      <c r="DC147" s="338" t="e">
        <f t="shared" si="246"/>
        <v>#REF!</v>
      </c>
      <c r="DD147" s="347"/>
      <c r="DE147" s="338" t="e">
        <f t="shared" si="247"/>
        <v>#REF!</v>
      </c>
    </row>
    <row r="148" spans="1:109" s="19" customFormat="1" ht="12.75" x14ac:dyDescent="0.2">
      <c r="A148" s="328" t="s">
        <v>523</v>
      </c>
      <c r="B148" s="53" t="s">
        <v>1225</v>
      </c>
      <c r="C148" s="454" t="s">
        <v>1512</v>
      </c>
      <c r="D148" s="217"/>
      <c r="E148" s="404">
        <v>18</v>
      </c>
      <c r="F148" s="356" t="s">
        <v>367</v>
      </c>
      <c r="G148" s="713" t="e">
        <f>+'Retail Pricing'!#REF!</f>
        <v>#REF!</v>
      </c>
      <c r="H148" s="84" t="s">
        <v>949</v>
      </c>
      <c r="I148" s="89" t="e">
        <f>IF('Retail Pricing'!#REF!&gt;0,'Retail Pricing'!#REF!," ")</f>
        <v>#REF!</v>
      </c>
      <c r="J148" s="85" t="e">
        <f>'Retail Pricing'!#REF!</f>
        <v>#REF!</v>
      </c>
      <c r="K148" s="85" t="e">
        <f>'Retail Pricing'!#REF!</f>
        <v>#REF!</v>
      </c>
      <c r="L148" s="305" t="e">
        <f>IF('Retail Pricing'!#REF!&gt;0,'Retail Pricing'!#REF!," ")</f>
        <v>#REF!</v>
      </c>
      <c r="M148" s="226" t="e">
        <f t="shared" si="248"/>
        <v>#REF!</v>
      </c>
      <c r="N148" s="219" t="e">
        <f>IF('Retail Pricing'!#REF!&gt;0,'Retail Pricing'!#REF!," ")</f>
        <v>#REF!</v>
      </c>
      <c r="O148" s="219" t="e">
        <f>IF('Retail Pricing'!#REF!&gt;0,'Retail Pricing'!#REF!," ")</f>
        <v>#REF!</v>
      </c>
      <c r="P148" s="219"/>
      <c r="Q148" s="219" t="e">
        <f>IF('Retail Pricing'!#REF!&gt;0,'Retail Pricing'!#REF!," ")</f>
        <v>#REF!</v>
      </c>
      <c r="R148" s="219" t="e">
        <f>IF('Retail Pricing'!#REF!&gt;0,'Retail Pricing'!#REF!," ")</f>
        <v>#REF!</v>
      </c>
      <c r="S148" s="219" t="e">
        <f>IF('Retail Pricing'!#REF!&gt;0,'Retail Pricing'!#REF!," ")</f>
        <v>#REF!</v>
      </c>
      <c r="T148" s="219">
        <v>2.7706300000000001</v>
      </c>
      <c r="U148" s="7" t="e">
        <f>IF(M148&gt;0,$U$1," ")</f>
        <v>#REF!</v>
      </c>
      <c r="V148" s="7">
        <v>4.8000000000000001E-2</v>
      </c>
      <c r="W148" s="491" t="s">
        <v>949</v>
      </c>
      <c r="X148" s="489" t="s">
        <v>949</v>
      </c>
      <c r="Y148" s="304" t="str">
        <f t="shared" si="238"/>
        <v xml:space="preserve"> </v>
      </c>
      <c r="Z148" s="428" t="s">
        <v>106</v>
      </c>
      <c r="AA148" s="492" t="s">
        <v>949</v>
      </c>
      <c r="AB148" s="493" t="s">
        <v>949</v>
      </c>
      <c r="AC148" s="489" t="s">
        <v>949</v>
      </c>
      <c r="AD148" s="14" t="str">
        <f t="shared" si="239"/>
        <v xml:space="preserve"> </v>
      </c>
      <c r="AE148" s="428" t="s">
        <v>106</v>
      </c>
      <c r="AF148" s="488" t="s">
        <v>949</v>
      </c>
      <c r="AG148" s="494" t="s">
        <v>949</v>
      </c>
      <c r="AH148" s="489" t="s">
        <v>949</v>
      </c>
      <c r="AI148" s="14" t="str">
        <f t="shared" si="240"/>
        <v xml:space="preserve"> </v>
      </c>
      <c r="AJ148" s="428" t="s">
        <v>106</v>
      </c>
      <c r="AK148" s="495" t="s">
        <v>949</v>
      </c>
      <c r="AL148" s="489"/>
      <c r="AM148" s="489" t="s">
        <v>949</v>
      </c>
      <c r="AN148" s="14" t="str">
        <f t="shared" si="241"/>
        <v xml:space="preserve"> </v>
      </c>
      <c r="AO148" s="428" t="s">
        <v>106</v>
      </c>
      <c r="AP148" s="490" t="s">
        <v>949</v>
      </c>
      <c r="AQ148" s="489" t="s">
        <v>949</v>
      </c>
      <c r="AR148" s="14" t="str">
        <f t="shared" si="242"/>
        <v xml:space="preserve"> </v>
      </c>
      <c r="AS148" s="428" t="s">
        <v>106</v>
      </c>
      <c r="AT148" s="496" t="s">
        <v>949</v>
      </c>
      <c r="AU148" s="497" t="s">
        <v>949</v>
      </c>
      <c r="AV148" s="288"/>
      <c r="AW148" s="335"/>
      <c r="AX148" s="499" t="s">
        <v>106</v>
      </c>
      <c r="AY148" s="499" t="s">
        <v>106</v>
      </c>
      <c r="AZ148" s="333"/>
      <c r="BA148" s="491" t="str">
        <f t="shared" si="249"/>
        <v>Holder</v>
      </c>
      <c r="BB148" s="492" t="str">
        <f t="shared" si="250"/>
        <v>Holder</v>
      </c>
      <c r="BC148" s="493" t="str">
        <f t="shared" si="251"/>
        <v>Holder</v>
      </c>
      <c r="BD148" s="488" t="str">
        <f t="shared" si="252"/>
        <v>Holder</v>
      </c>
      <c r="BE148" s="494" t="str">
        <f t="shared" si="253"/>
        <v>Holder</v>
      </c>
      <c r="BF148" s="495" t="str">
        <f t="shared" si="254"/>
        <v>Holder</v>
      </c>
      <c r="BG148" s="490" t="str">
        <f t="shared" si="255"/>
        <v>Holder</v>
      </c>
      <c r="BH148" s="496" t="str">
        <f t="shared" si="256"/>
        <v>Holder</v>
      </c>
      <c r="BI148" s="497" t="str">
        <f t="shared" si="257"/>
        <v>Holder</v>
      </c>
      <c r="BJ148" s="385" t="str">
        <f t="shared" si="258"/>
        <v>No</v>
      </c>
      <c r="BK148" s="385" t="str">
        <f t="shared" si="259"/>
        <v>No</v>
      </c>
      <c r="BL148" s="483" t="s">
        <v>1376</v>
      </c>
      <c r="BM148" s="482"/>
      <c r="BN148" s="482"/>
      <c r="BO148" s="482"/>
      <c r="BP148" s="482"/>
      <c r="BQ148" s="482"/>
      <c r="BR148" s="482"/>
      <c r="BS148" s="482"/>
      <c r="BT148" s="482"/>
      <c r="BU148" s="67"/>
      <c r="BV148" s="442" t="str">
        <f t="shared" si="260"/>
        <v xml:space="preserve"> </v>
      </c>
      <c r="BW148" s="244" t="str">
        <f t="shared" si="261"/>
        <v xml:space="preserve"> </v>
      </c>
      <c r="BX148" s="244" t="str">
        <f t="shared" si="262"/>
        <v xml:space="preserve"> </v>
      </c>
      <c r="BY148" s="244" t="str">
        <f t="shared" si="263"/>
        <v xml:space="preserve"> </v>
      </c>
      <c r="BZ148" s="244" t="str">
        <f t="shared" si="264"/>
        <v xml:space="preserve"> </v>
      </c>
      <c r="CA148" s="244" t="str">
        <f t="shared" si="265"/>
        <v xml:space="preserve"> </v>
      </c>
      <c r="CB148" s="244" t="str">
        <f t="shared" si="272"/>
        <v xml:space="preserve"> </v>
      </c>
      <c r="CC148" s="244" t="str">
        <f t="shared" si="266"/>
        <v xml:space="preserve"> </v>
      </c>
      <c r="CD148" s="244" t="str">
        <f t="shared" si="267"/>
        <v xml:space="preserve"> </v>
      </c>
      <c r="CE148" s="244" t="str">
        <f t="shared" si="268"/>
        <v xml:space="preserve"> </v>
      </c>
      <c r="CF148" s="244" t="str">
        <f t="shared" si="269"/>
        <v xml:space="preserve"> </v>
      </c>
      <c r="CG148" s="244" t="str">
        <f t="shared" si="270"/>
        <v xml:space="preserve"> </v>
      </c>
      <c r="CH148" s="244" t="str">
        <f t="shared" si="271"/>
        <v xml:space="preserve"> </v>
      </c>
      <c r="CI148" s="570"/>
      <c r="CJ148" s="578" t="str">
        <f t="shared" ref="CJ148:CJ212" si="276">IF(BW148&gt;0,BW148-$CL$1," ")</f>
        <v xml:space="preserve"> </v>
      </c>
      <c r="CK148" s="578" t="str">
        <f t="shared" ref="CK148:CK212" si="277">IF(BX148&gt;0,BX148-$CL$1," ")</f>
        <v xml:space="preserve"> </v>
      </c>
      <c r="CL148" s="578" t="str">
        <f t="shared" ref="CL148:CL212" si="278">IF(BY148&gt;0,BY148-$CL$1," ")</f>
        <v xml:space="preserve"> </v>
      </c>
      <c r="CM148" s="578" t="str">
        <f t="shared" ref="CM148:CM212" si="279">IF(BZ148&gt;0,BZ148-$CL$1," ")</f>
        <v xml:space="preserve"> </v>
      </c>
      <c r="CN148" s="578" t="str">
        <f t="shared" ref="CN148:CN212" si="280">IF(CA148&gt;0,CA148-$CL$1," ")</f>
        <v xml:space="preserve"> </v>
      </c>
      <c r="CO148" s="578" t="str">
        <f t="shared" si="273"/>
        <v xml:space="preserve"> </v>
      </c>
      <c r="CP148" s="578" t="str">
        <f t="shared" si="274"/>
        <v xml:space="preserve"> </v>
      </c>
      <c r="CQ148" s="578" t="str">
        <f t="shared" si="275"/>
        <v xml:space="preserve"> </v>
      </c>
      <c r="CR148" s="244"/>
      <c r="CS148" s="244"/>
      <c r="CT148" s="244"/>
      <c r="CU148" s="244"/>
      <c r="CV148" s="347"/>
      <c r="CW148" s="338" t="str">
        <f t="shared" si="243"/>
        <v xml:space="preserve"> </v>
      </c>
      <c r="CX148" s="347"/>
      <c r="CY148" s="338" t="str">
        <f t="shared" si="244"/>
        <v xml:space="preserve"> </v>
      </c>
      <c r="CZ148" s="347"/>
      <c r="DA148" s="338" t="str">
        <f t="shared" si="245"/>
        <v xml:space="preserve"> </v>
      </c>
      <c r="DB148" s="347"/>
      <c r="DC148" s="338" t="str">
        <f t="shared" si="246"/>
        <v xml:space="preserve"> </v>
      </c>
      <c r="DD148" s="347"/>
      <c r="DE148" s="338" t="str">
        <f t="shared" si="247"/>
        <v xml:space="preserve"> </v>
      </c>
    </row>
    <row r="149" spans="1:109" s="19" customFormat="1" ht="12.75" x14ac:dyDescent="0.2">
      <c r="A149" s="328" t="s">
        <v>523</v>
      </c>
      <c r="B149" s="53" t="s">
        <v>812</v>
      </c>
      <c r="C149" s="454" t="s">
        <v>1512</v>
      </c>
      <c r="D149" s="218"/>
      <c r="E149" s="326">
        <v>6</v>
      </c>
      <c r="F149" s="356" t="s">
        <v>368</v>
      </c>
      <c r="G149" s="713" t="e">
        <f>+'Retail Pricing'!#REF!</f>
        <v>#REF!</v>
      </c>
      <c r="H149" s="84" t="s">
        <v>949</v>
      </c>
      <c r="I149" s="89" t="e">
        <f>IF('Retail Pricing'!#REF!&gt;0,'Retail Pricing'!#REF!," ")</f>
        <v>#REF!</v>
      </c>
      <c r="J149" s="85" t="e">
        <f>'Retail Pricing'!#REF!</f>
        <v>#REF!</v>
      </c>
      <c r="K149" s="85" t="e">
        <f>'Retail Pricing'!#REF!</f>
        <v>#REF!</v>
      </c>
      <c r="L149" s="305" t="e">
        <f>IF('Retail Pricing'!#REF!&gt;0,'Retail Pricing'!#REF!," ")</f>
        <v>#REF!</v>
      </c>
      <c r="M149" s="226" t="e">
        <f t="shared" si="248"/>
        <v>#REF!</v>
      </c>
      <c r="N149" s="219" t="e">
        <f>IF('Retail Pricing'!#REF!&gt;0,'Retail Pricing'!#REF!," ")</f>
        <v>#REF!</v>
      </c>
      <c r="O149" s="219" t="e">
        <f>IF('Retail Pricing'!#REF!&gt;0,'Retail Pricing'!#REF!," ")</f>
        <v>#REF!</v>
      </c>
      <c r="P149" s="219"/>
      <c r="Q149" s="219" t="e">
        <f>IF('Retail Pricing'!#REF!&gt;0,'Retail Pricing'!#REF!," ")</f>
        <v>#REF!</v>
      </c>
      <c r="R149" s="219" t="e">
        <f>IF('Retail Pricing'!#REF!&gt;0,'Retail Pricing'!#REF!," ")</f>
        <v>#REF!</v>
      </c>
      <c r="S149" s="219" t="e">
        <f>IF('Retail Pricing'!#REF!&gt;0,'Retail Pricing'!#REF!," ")</f>
        <v>#REF!</v>
      </c>
      <c r="T149" s="219">
        <v>7.02013</v>
      </c>
      <c r="U149" s="7" t="e">
        <f>IF(M149&gt;0,$U$1," ")</f>
        <v>#REF!</v>
      </c>
      <c r="V149" s="7">
        <v>-0.21099999999999999</v>
      </c>
      <c r="W149" s="491" t="s">
        <v>949</v>
      </c>
      <c r="X149" s="489" t="s">
        <v>949</v>
      </c>
      <c r="Y149" s="304" t="str">
        <f t="shared" si="238"/>
        <v xml:space="preserve"> </v>
      </c>
      <c r="Z149" s="428" t="s">
        <v>106</v>
      </c>
      <c r="AA149" s="492" t="s">
        <v>949</v>
      </c>
      <c r="AB149" s="493" t="s">
        <v>949</v>
      </c>
      <c r="AC149" s="489" t="s">
        <v>949</v>
      </c>
      <c r="AD149" s="14" t="str">
        <f t="shared" si="239"/>
        <v xml:space="preserve"> </v>
      </c>
      <c r="AE149" s="428" t="s">
        <v>106</v>
      </c>
      <c r="AF149" s="488" t="s">
        <v>949</v>
      </c>
      <c r="AG149" s="494" t="s">
        <v>949</v>
      </c>
      <c r="AH149" s="489" t="s">
        <v>949</v>
      </c>
      <c r="AI149" s="14" t="str">
        <f t="shared" si="240"/>
        <v xml:space="preserve"> </v>
      </c>
      <c r="AJ149" s="428" t="s">
        <v>106</v>
      </c>
      <c r="AK149" s="495" t="s">
        <v>949</v>
      </c>
      <c r="AL149" s="489"/>
      <c r="AM149" s="489" t="s">
        <v>949</v>
      </c>
      <c r="AN149" s="14" t="str">
        <f t="shared" si="241"/>
        <v xml:space="preserve"> </v>
      </c>
      <c r="AO149" s="428" t="s">
        <v>106</v>
      </c>
      <c r="AP149" s="490" t="s">
        <v>949</v>
      </c>
      <c r="AQ149" s="489" t="s">
        <v>949</v>
      </c>
      <c r="AR149" s="14" t="str">
        <f t="shared" si="242"/>
        <v xml:space="preserve"> </v>
      </c>
      <c r="AS149" s="428" t="s">
        <v>106</v>
      </c>
      <c r="AT149" s="496" t="s">
        <v>949</v>
      </c>
      <c r="AU149" s="497" t="s">
        <v>949</v>
      </c>
      <c r="AV149" s="288"/>
      <c r="AW149" s="335"/>
      <c r="AX149" s="499" t="s">
        <v>106</v>
      </c>
      <c r="AY149" s="499" t="s">
        <v>106</v>
      </c>
      <c r="AZ149" s="333"/>
      <c r="BA149" s="491" t="str">
        <f t="shared" si="249"/>
        <v>Holder</v>
      </c>
      <c r="BB149" s="492" t="str">
        <f t="shared" si="250"/>
        <v>Holder</v>
      </c>
      <c r="BC149" s="493" t="str">
        <f t="shared" si="251"/>
        <v>Holder</v>
      </c>
      <c r="BD149" s="488" t="str">
        <f t="shared" si="252"/>
        <v>Holder</v>
      </c>
      <c r="BE149" s="494" t="str">
        <f t="shared" si="253"/>
        <v>Holder</v>
      </c>
      <c r="BF149" s="495" t="str">
        <f t="shared" si="254"/>
        <v>Holder</v>
      </c>
      <c r="BG149" s="490" t="str">
        <f t="shared" si="255"/>
        <v>Holder</v>
      </c>
      <c r="BH149" s="496" t="str">
        <f t="shared" si="256"/>
        <v>Holder</v>
      </c>
      <c r="BI149" s="497" t="str">
        <f t="shared" si="257"/>
        <v>Holder</v>
      </c>
      <c r="BJ149" s="385" t="str">
        <f t="shared" si="258"/>
        <v>No</v>
      </c>
      <c r="BK149" s="385" t="str">
        <f t="shared" si="259"/>
        <v>No</v>
      </c>
      <c r="BL149" s="483" t="s">
        <v>1376</v>
      </c>
      <c r="BM149" s="482"/>
      <c r="BN149" s="482"/>
      <c r="BO149" s="482"/>
      <c r="BP149" s="482"/>
      <c r="BQ149" s="482"/>
      <c r="BR149" s="482"/>
      <c r="BS149" s="482"/>
      <c r="BT149" s="482"/>
      <c r="BU149" s="67"/>
      <c r="BV149" s="442" t="str">
        <f t="shared" si="260"/>
        <v xml:space="preserve"> </v>
      </c>
      <c r="BW149" s="244" t="str">
        <f t="shared" si="261"/>
        <v xml:space="preserve"> </v>
      </c>
      <c r="BX149" s="244" t="str">
        <f t="shared" si="262"/>
        <v xml:space="preserve"> </v>
      </c>
      <c r="BY149" s="244" t="str">
        <f t="shared" si="263"/>
        <v xml:space="preserve"> </v>
      </c>
      <c r="BZ149" s="244" t="str">
        <f t="shared" si="264"/>
        <v xml:space="preserve"> </v>
      </c>
      <c r="CA149" s="244" t="str">
        <f t="shared" si="265"/>
        <v xml:space="preserve"> </v>
      </c>
      <c r="CB149" s="244" t="str">
        <f t="shared" si="272"/>
        <v xml:space="preserve"> </v>
      </c>
      <c r="CC149" s="244" t="str">
        <f t="shared" si="266"/>
        <v xml:space="preserve"> </v>
      </c>
      <c r="CD149" s="244" t="str">
        <f t="shared" si="267"/>
        <v xml:space="preserve"> </v>
      </c>
      <c r="CE149" s="244" t="str">
        <f t="shared" si="268"/>
        <v xml:space="preserve"> </v>
      </c>
      <c r="CF149" s="244" t="str">
        <f t="shared" si="269"/>
        <v xml:space="preserve"> </v>
      </c>
      <c r="CG149" s="244" t="str">
        <f t="shared" si="270"/>
        <v xml:space="preserve"> </v>
      </c>
      <c r="CH149" s="244" t="str">
        <f t="shared" si="271"/>
        <v xml:space="preserve"> </v>
      </c>
      <c r="CI149" s="570"/>
      <c r="CJ149" s="578" t="str">
        <f t="shared" si="276"/>
        <v xml:space="preserve"> </v>
      </c>
      <c r="CK149" s="578" t="str">
        <f t="shared" si="277"/>
        <v xml:space="preserve"> </v>
      </c>
      <c r="CL149" s="578" t="str">
        <f t="shared" si="278"/>
        <v xml:space="preserve"> </v>
      </c>
      <c r="CM149" s="578" t="str">
        <f t="shared" si="279"/>
        <v xml:space="preserve"> </v>
      </c>
      <c r="CN149" s="578" t="str">
        <f t="shared" si="280"/>
        <v xml:space="preserve"> </v>
      </c>
      <c r="CO149" s="578" t="str">
        <f t="shared" si="273"/>
        <v xml:space="preserve"> </v>
      </c>
      <c r="CP149" s="578" t="str">
        <f t="shared" si="274"/>
        <v xml:space="preserve"> </v>
      </c>
      <c r="CQ149" s="578" t="str">
        <f t="shared" si="275"/>
        <v xml:space="preserve"> </v>
      </c>
      <c r="CR149" s="244"/>
      <c r="CS149" s="244"/>
      <c r="CT149" s="244"/>
      <c r="CU149" s="244"/>
      <c r="CV149" s="347"/>
      <c r="CW149" s="338" t="str">
        <f t="shared" si="243"/>
        <v xml:space="preserve"> </v>
      </c>
      <c r="CX149" s="347"/>
      <c r="CY149" s="338" t="str">
        <f t="shared" si="244"/>
        <v xml:space="preserve"> </v>
      </c>
      <c r="CZ149" s="347"/>
      <c r="DA149" s="338" t="str">
        <f t="shared" si="245"/>
        <v xml:space="preserve"> </v>
      </c>
      <c r="DB149" s="347"/>
      <c r="DC149" s="338" t="str">
        <f t="shared" si="246"/>
        <v xml:space="preserve"> </v>
      </c>
      <c r="DD149" s="347"/>
      <c r="DE149" s="338" t="str">
        <f t="shared" si="247"/>
        <v xml:space="preserve"> </v>
      </c>
    </row>
    <row r="150" spans="1:109" ht="12.75" x14ac:dyDescent="0.2">
      <c r="A150" s="328" t="s">
        <v>523</v>
      </c>
      <c r="B150" s="476" t="s">
        <v>1026</v>
      </c>
      <c r="C150" s="454" t="s">
        <v>1512</v>
      </c>
      <c r="D150" s="187" t="s">
        <v>130</v>
      </c>
      <c r="E150" s="61">
        <v>250</v>
      </c>
      <c r="F150" s="553" t="s">
        <v>450</v>
      </c>
      <c r="G150" s="713" t="e">
        <f>+'Retail Pricing'!#REF!</f>
        <v>#REF!</v>
      </c>
      <c r="H150" s="40" t="s">
        <v>122</v>
      </c>
      <c r="I150" s="89" t="e">
        <f>IF('Retail Pricing'!#REF!&gt;0,'Retail Pricing'!#REF!," ")</f>
        <v>#REF!</v>
      </c>
      <c r="J150" s="85" t="e">
        <f>'Retail Pricing'!#REF!</f>
        <v>#REF!</v>
      </c>
      <c r="K150" s="85" t="e">
        <f>'Retail Pricing'!#REF!</f>
        <v>#REF!</v>
      </c>
      <c r="L150" s="305" t="e">
        <f>IF('Retail Pricing'!#REF!&gt;0,'Retail Pricing'!#REF!," ")</f>
        <v>#REF!</v>
      </c>
      <c r="M150" s="226" t="e">
        <f t="shared" si="248"/>
        <v>#REF!</v>
      </c>
      <c r="N150" s="219" t="e">
        <f>'Retail Pricing'!#REF!</f>
        <v>#REF!</v>
      </c>
      <c r="O150" s="219" t="e">
        <f>'Retail Pricing'!#REF!</f>
        <v>#REF!</v>
      </c>
      <c r="P150" s="219"/>
      <c r="Q150" s="219" t="e">
        <f>'Retail Pricing'!#REF!</f>
        <v>#REF!</v>
      </c>
      <c r="R150" s="219" t="e">
        <f>IF('Retail Pricing'!#REF!&gt;0,'Retail Pricing'!#REF!," ")</f>
        <v>#REF!</v>
      </c>
      <c r="S150" s="219" t="e">
        <f>'Retail Pricing'!#REF!</f>
        <v>#REF!</v>
      </c>
      <c r="T150" s="219">
        <v>7.1447399999999996</v>
      </c>
      <c r="U150" s="470">
        <v>0.17</v>
      </c>
      <c r="V150" s="7">
        <v>-7.8E-2</v>
      </c>
      <c r="W150" s="498">
        <f>X150</f>
        <v>18.5</v>
      </c>
      <c r="X150" s="489">
        <v>18.5</v>
      </c>
      <c r="Y150" s="304">
        <f t="shared" si="238"/>
        <v>0</v>
      </c>
      <c r="Z150" s="428">
        <v>0.56999999999999995</v>
      </c>
      <c r="AA150" s="492">
        <v>20.350000000000001</v>
      </c>
      <c r="AB150" s="498">
        <f>AC150</f>
        <v>18.5</v>
      </c>
      <c r="AC150" s="489">
        <v>18.5</v>
      </c>
      <c r="AD150" s="14">
        <f t="shared" si="239"/>
        <v>0</v>
      </c>
      <c r="AE150" s="428">
        <v>0.56999999999999995</v>
      </c>
      <c r="AF150" s="488">
        <v>20.350000000000001</v>
      </c>
      <c r="AG150" s="498">
        <f>AH150</f>
        <v>18.5</v>
      </c>
      <c r="AH150" s="489">
        <v>18.5</v>
      </c>
      <c r="AI150" s="14">
        <f t="shared" si="240"/>
        <v>0</v>
      </c>
      <c r="AJ150" s="428">
        <v>0.56999999999999995</v>
      </c>
      <c r="AK150" s="498">
        <f>AM150</f>
        <v>18.5</v>
      </c>
      <c r="AL150" s="489"/>
      <c r="AM150" s="489">
        <v>18.5</v>
      </c>
      <c r="AN150" s="14">
        <f t="shared" si="241"/>
        <v>0</v>
      </c>
      <c r="AO150" s="428">
        <v>0.56999999999999995</v>
      </c>
      <c r="AP150" s="498">
        <f>AQ150</f>
        <v>18.5</v>
      </c>
      <c r="AQ150" s="489">
        <v>18.5</v>
      </c>
      <c r="AR150" s="14">
        <f t="shared" si="242"/>
        <v>0</v>
      </c>
      <c r="AS150" s="428">
        <v>0.56999999999999995</v>
      </c>
      <c r="AT150" s="496">
        <v>20.350000000000001</v>
      </c>
      <c r="AU150" s="497">
        <f>IF(BA150&gt;0,ROUNDUP((BA150*2),0.05)-0.01," ")</f>
        <v>36.99</v>
      </c>
      <c r="AV150" s="288"/>
      <c r="AW150" s="335"/>
      <c r="AX150" s="499">
        <f>AP150</f>
        <v>18.5</v>
      </c>
      <c r="AY150" s="499">
        <v>9</v>
      </c>
      <c r="AZ150" s="333"/>
      <c r="BA150" s="491">
        <f t="shared" si="249"/>
        <v>18.5</v>
      </c>
      <c r="BB150" s="492">
        <f t="shared" si="250"/>
        <v>20.350000000000001</v>
      </c>
      <c r="BC150" s="493">
        <f t="shared" si="251"/>
        <v>18.5</v>
      </c>
      <c r="BD150" s="488">
        <f t="shared" si="252"/>
        <v>20.350000000000001</v>
      </c>
      <c r="BE150" s="494">
        <f t="shared" si="253"/>
        <v>18.5</v>
      </c>
      <c r="BF150" s="495">
        <f t="shared" si="254"/>
        <v>18.5</v>
      </c>
      <c r="BG150" s="490">
        <f t="shared" si="255"/>
        <v>18.5</v>
      </c>
      <c r="BH150" s="496">
        <f t="shared" si="256"/>
        <v>20.350000000000001</v>
      </c>
      <c r="BI150" s="497">
        <f t="shared" si="257"/>
        <v>36.99</v>
      </c>
      <c r="BJ150" s="385" t="str">
        <f t="shared" si="258"/>
        <v>No</v>
      </c>
      <c r="BK150" s="385" t="str">
        <f t="shared" si="259"/>
        <v>No</v>
      </c>
      <c r="BL150" s="243" t="e">
        <f>IF((BA150-'Retail Pricing'!#REF!)&gt;=0," ",1)</f>
        <v>#REF!</v>
      </c>
      <c r="BM150" s="243" t="e">
        <f>IF((BB150-'Retail Pricing'!#REF!)&gt;=0," ",1)</f>
        <v>#REF!</v>
      </c>
      <c r="BN150" s="243" t="e">
        <f>IF((BC150-'Retail Pricing'!#REF!)&gt;=0," ",1)</f>
        <v>#REF!</v>
      </c>
      <c r="BO150" s="243" t="str">
        <f>IF((BD150-'Retail Pricing'!F100)&gt;=0," ",1)</f>
        <v xml:space="preserve"> </v>
      </c>
      <c r="BP150" s="243" t="e">
        <f>IF((BE150-'Retail Pricing'!#REF!)&gt;=0," ",1)</f>
        <v>#REF!</v>
      </c>
      <c r="BQ150" s="243" t="e">
        <f>IF((BF150-'Retail Pricing'!#REF!)&gt;=0," ",1)</f>
        <v>#REF!</v>
      </c>
      <c r="BR150" s="243" t="e">
        <f>IF((BG150-'Retail Pricing'!#REF!)&gt;=0," ",1)</f>
        <v>#REF!</v>
      </c>
      <c r="BS150" s="243" t="e">
        <f>IF((BH150-'Retail Pricing'!#REF!)&gt;=0," ",1)</f>
        <v>#REF!</v>
      </c>
      <c r="BT150" s="243" t="e">
        <f>IF((BI150-'Retail Pricing'!#REF!)&gt;=0," ",1)</f>
        <v>#REF!</v>
      </c>
      <c r="BU150" s="18"/>
      <c r="BV150" s="442">
        <f t="shared" si="260"/>
        <v>100</v>
      </c>
      <c r="BW150" s="244">
        <f t="shared" si="261"/>
        <v>81.5</v>
      </c>
      <c r="BX150" s="244">
        <f t="shared" si="262"/>
        <v>79.650000000000006</v>
      </c>
      <c r="BY150" s="244">
        <f t="shared" si="263"/>
        <v>81.5</v>
      </c>
      <c r="BZ150" s="244">
        <f t="shared" si="264"/>
        <v>79.650000000000006</v>
      </c>
      <c r="CA150" s="244">
        <f t="shared" si="265"/>
        <v>81.5</v>
      </c>
      <c r="CB150" s="244">
        <f>CA150</f>
        <v>81.5</v>
      </c>
      <c r="CC150" s="244">
        <f t="shared" si="266"/>
        <v>81.5</v>
      </c>
      <c r="CD150" s="244">
        <f t="shared" si="267"/>
        <v>81.5</v>
      </c>
      <c r="CE150" s="244">
        <f t="shared" si="268"/>
        <v>79.650000000000006</v>
      </c>
      <c r="CF150" s="244">
        <f t="shared" si="269"/>
        <v>63</v>
      </c>
      <c r="CG150" s="244">
        <f t="shared" si="270"/>
        <v>100</v>
      </c>
      <c r="CH150" s="244">
        <f t="shared" si="271"/>
        <v>100</v>
      </c>
      <c r="CI150" s="570"/>
      <c r="CJ150" s="578">
        <f t="shared" si="276"/>
        <v>81.400000000000006</v>
      </c>
      <c r="CK150" s="578">
        <f t="shared" si="277"/>
        <v>79.55</v>
      </c>
      <c r="CL150" s="578">
        <f t="shared" si="278"/>
        <v>81.400000000000006</v>
      </c>
      <c r="CM150" s="578">
        <f t="shared" si="279"/>
        <v>79.55</v>
      </c>
      <c r="CN150" s="578">
        <f t="shared" si="280"/>
        <v>81.400000000000006</v>
      </c>
      <c r="CO150" s="578">
        <f t="shared" si="273"/>
        <v>81.400000000000006</v>
      </c>
      <c r="CP150" s="578">
        <f t="shared" si="274"/>
        <v>81.400000000000006</v>
      </c>
      <c r="CQ150" s="578">
        <f t="shared" si="275"/>
        <v>79.55</v>
      </c>
      <c r="CR150" s="244"/>
      <c r="CS150" s="244"/>
      <c r="CT150" s="244"/>
      <c r="CU150" s="244"/>
      <c r="CV150" s="347"/>
      <c r="CW150" s="338">
        <f t="shared" si="243"/>
        <v>18.5</v>
      </c>
      <c r="CX150" s="347"/>
      <c r="CY150" s="338">
        <f t="shared" si="244"/>
        <v>18.5</v>
      </c>
      <c r="CZ150" s="347"/>
      <c r="DA150" s="338">
        <f t="shared" si="245"/>
        <v>18.5</v>
      </c>
      <c r="DB150" s="347"/>
      <c r="DC150" s="338">
        <f t="shared" si="246"/>
        <v>18.5</v>
      </c>
      <c r="DD150" s="347"/>
      <c r="DE150" s="338">
        <f t="shared" si="247"/>
        <v>18.5</v>
      </c>
    </row>
    <row r="151" spans="1:109" s="19" customFormat="1" ht="12.75" x14ac:dyDescent="0.2">
      <c r="A151" s="328" t="s">
        <v>523</v>
      </c>
      <c r="B151" s="53" t="s">
        <v>813</v>
      </c>
      <c r="C151" s="454"/>
      <c r="D151" s="411" t="s">
        <v>130</v>
      </c>
      <c r="E151" s="412">
        <v>8</v>
      </c>
      <c r="F151" s="356" t="s">
        <v>814</v>
      </c>
      <c r="G151" s="713" t="e">
        <f>+'Retail Pricing'!#REF!</f>
        <v>#REF!</v>
      </c>
      <c r="H151" s="38" t="s">
        <v>949</v>
      </c>
      <c r="I151" s="89" t="e">
        <f>IF('Retail Pricing'!#REF!&gt;0,'Retail Pricing'!#REF!," ")</f>
        <v>#REF!</v>
      </c>
      <c r="J151" s="85" t="e">
        <f>'Retail Pricing'!#REF!</f>
        <v>#REF!</v>
      </c>
      <c r="K151" s="85" t="e">
        <f>'Retail Pricing'!#REF!</f>
        <v>#REF!</v>
      </c>
      <c r="L151" s="305" t="e">
        <f>IF('Retail Pricing'!#REF!&gt;0,'Retail Pricing'!#REF!," ")</f>
        <v>#REF!</v>
      </c>
      <c r="M151" s="226" t="e">
        <f t="shared" si="248"/>
        <v>#REF!</v>
      </c>
      <c r="N151" s="219" t="e">
        <f>'Retail Pricing'!#REF!</f>
        <v>#REF!</v>
      </c>
      <c r="O151" s="219" t="e">
        <f>'Retail Pricing'!#REF!</f>
        <v>#REF!</v>
      </c>
      <c r="P151" s="219"/>
      <c r="Q151" s="219" t="e">
        <f>'Retail Pricing'!#REF!</f>
        <v>#REF!</v>
      </c>
      <c r="R151" s="219" t="e">
        <f>IF('Retail Pricing'!#REF!&gt;0,'Retail Pricing'!#REF!," ")</f>
        <v>#REF!</v>
      </c>
      <c r="S151" s="219" t="e">
        <f>'Retail Pricing'!#REF!</f>
        <v>#REF!</v>
      </c>
      <c r="T151" s="219">
        <v>8.6705100000000002</v>
      </c>
      <c r="U151" s="7" t="e">
        <f>IF(M151&gt;0,$U$1," ")</f>
        <v>#REF!</v>
      </c>
      <c r="V151" s="7">
        <v>-7.0000000000000001E-3</v>
      </c>
      <c r="W151" s="491" t="s">
        <v>949</v>
      </c>
      <c r="X151" s="489" t="s">
        <v>949</v>
      </c>
      <c r="Y151" s="304" t="str">
        <f t="shared" si="238"/>
        <v xml:space="preserve"> </v>
      </c>
      <c r="Z151" s="428" t="s">
        <v>106</v>
      </c>
      <c r="AA151" s="492" t="s">
        <v>949</v>
      </c>
      <c r="AB151" s="493" t="s">
        <v>949</v>
      </c>
      <c r="AC151" s="489" t="s">
        <v>949</v>
      </c>
      <c r="AD151" s="14" t="str">
        <f t="shared" si="239"/>
        <v xml:space="preserve"> </v>
      </c>
      <c r="AE151" s="428" t="s">
        <v>106</v>
      </c>
      <c r="AF151" s="488" t="s">
        <v>949</v>
      </c>
      <c r="AG151" s="494" t="s">
        <v>949</v>
      </c>
      <c r="AH151" s="489" t="s">
        <v>949</v>
      </c>
      <c r="AI151" s="14" t="str">
        <f t="shared" si="240"/>
        <v xml:space="preserve"> </v>
      </c>
      <c r="AJ151" s="428" t="s">
        <v>106</v>
      </c>
      <c r="AK151" s="495" t="s">
        <v>949</v>
      </c>
      <c r="AL151" s="489"/>
      <c r="AM151" s="489" t="s">
        <v>949</v>
      </c>
      <c r="AN151" s="14" t="str">
        <f t="shared" si="241"/>
        <v xml:space="preserve"> </v>
      </c>
      <c r="AO151" s="428" t="s">
        <v>106</v>
      </c>
      <c r="AP151" s="490" t="s">
        <v>949</v>
      </c>
      <c r="AQ151" s="489" t="s">
        <v>949</v>
      </c>
      <c r="AR151" s="14" t="str">
        <f t="shared" si="242"/>
        <v xml:space="preserve"> </v>
      </c>
      <c r="AS151" s="428" t="s">
        <v>106</v>
      </c>
      <c r="AT151" s="496" t="s">
        <v>949</v>
      </c>
      <c r="AU151" s="497" t="s">
        <v>949</v>
      </c>
      <c r="AV151" s="288"/>
      <c r="AW151" s="335"/>
      <c r="AX151" s="499"/>
      <c r="AY151" s="499"/>
      <c r="AZ151" s="333"/>
      <c r="BA151" s="491" t="str">
        <f t="shared" si="249"/>
        <v>Holder</v>
      </c>
      <c r="BB151" s="492" t="str">
        <f t="shared" si="250"/>
        <v>Holder</v>
      </c>
      <c r="BC151" s="493" t="str">
        <f t="shared" si="251"/>
        <v>Holder</v>
      </c>
      <c r="BD151" s="488" t="str">
        <f t="shared" si="252"/>
        <v>Holder</v>
      </c>
      <c r="BE151" s="494" t="str">
        <f t="shared" si="253"/>
        <v>Holder</v>
      </c>
      <c r="BF151" s="495" t="str">
        <f t="shared" si="254"/>
        <v>Holder</v>
      </c>
      <c r="BG151" s="490" t="str">
        <f t="shared" si="255"/>
        <v>Holder</v>
      </c>
      <c r="BH151" s="496" t="str">
        <f t="shared" si="256"/>
        <v>Holder</v>
      </c>
      <c r="BI151" s="497" t="str">
        <f t="shared" si="257"/>
        <v>Holder</v>
      </c>
      <c r="BJ151" s="385" t="str">
        <f t="shared" si="258"/>
        <v>No</v>
      </c>
      <c r="BK151" s="385" t="str">
        <f t="shared" si="259"/>
        <v>No</v>
      </c>
      <c r="BL151" s="483" t="s">
        <v>1376</v>
      </c>
      <c r="BM151" s="482"/>
      <c r="BN151" s="482"/>
      <c r="BO151" s="482"/>
      <c r="BP151" s="482"/>
      <c r="BQ151" s="482"/>
      <c r="BR151" s="482"/>
      <c r="BS151" s="482"/>
      <c r="BT151" s="482"/>
      <c r="BU151" s="67"/>
      <c r="BV151" s="442" t="str">
        <f t="shared" si="260"/>
        <v xml:space="preserve"> </v>
      </c>
      <c r="BW151" s="244" t="str">
        <f t="shared" si="261"/>
        <v xml:space="preserve"> </v>
      </c>
      <c r="BX151" s="244" t="str">
        <f t="shared" si="262"/>
        <v xml:space="preserve"> </v>
      </c>
      <c r="BY151" s="244" t="str">
        <f t="shared" si="263"/>
        <v xml:space="preserve"> </v>
      </c>
      <c r="BZ151" s="244" t="str">
        <f t="shared" si="264"/>
        <v xml:space="preserve"> </v>
      </c>
      <c r="CA151" s="244" t="str">
        <f t="shared" si="265"/>
        <v xml:space="preserve"> </v>
      </c>
      <c r="CB151" s="244" t="str">
        <f t="shared" si="272"/>
        <v xml:space="preserve"> </v>
      </c>
      <c r="CC151" s="244" t="str">
        <f t="shared" si="266"/>
        <v xml:space="preserve"> </v>
      </c>
      <c r="CD151" s="244" t="str">
        <f t="shared" si="267"/>
        <v xml:space="preserve"> </v>
      </c>
      <c r="CE151" s="244" t="str">
        <f t="shared" si="268"/>
        <v xml:space="preserve"> </v>
      </c>
      <c r="CF151" s="244" t="str">
        <f t="shared" si="269"/>
        <v xml:space="preserve"> </v>
      </c>
      <c r="CG151" s="244" t="str">
        <f t="shared" si="270"/>
        <v xml:space="preserve"> </v>
      </c>
      <c r="CH151" s="244" t="str">
        <f t="shared" si="271"/>
        <v xml:space="preserve"> </v>
      </c>
      <c r="CI151" s="570"/>
      <c r="CJ151" s="578" t="str">
        <f t="shared" si="276"/>
        <v xml:space="preserve"> </v>
      </c>
      <c r="CK151" s="578" t="str">
        <f t="shared" si="277"/>
        <v xml:space="preserve"> </v>
      </c>
      <c r="CL151" s="578" t="str">
        <f t="shared" si="278"/>
        <v xml:space="preserve"> </v>
      </c>
      <c r="CM151" s="578" t="str">
        <f t="shared" si="279"/>
        <v xml:space="preserve"> </v>
      </c>
      <c r="CN151" s="578" t="str">
        <f t="shared" si="280"/>
        <v xml:space="preserve"> </v>
      </c>
      <c r="CO151" s="578" t="str">
        <f t="shared" si="273"/>
        <v xml:space="preserve"> </v>
      </c>
      <c r="CP151" s="578" t="str">
        <f t="shared" si="274"/>
        <v xml:space="preserve"> </v>
      </c>
      <c r="CQ151" s="578" t="str">
        <f t="shared" si="275"/>
        <v xml:space="preserve"> </v>
      </c>
      <c r="CR151" s="244"/>
      <c r="CS151" s="244"/>
      <c r="CT151" s="244"/>
      <c r="CU151" s="244"/>
      <c r="CV151" s="347"/>
      <c r="CW151" s="338" t="str">
        <f t="shared" si="243"/>
        <v xml:space="preserve"> </v>
      </c>
      <c r="CX151" s="347"/>
      <c r="CY151" s="338" t="str">
        <f t="shared" si="244"/>
        <v xml:space="preserve"> </v>
      </c>
      <c r="CZ151" s="347"/>
      <c r="DA151" s="338" t="str">
        <f t="shared" si="245"/>
        <v xml:space="preserve"> </v>
      </c>
      <c r="DB151" s="347"/>
      <c r="DC151" s="338" t="str">
        <f t="shared" si="246"/>
        <v xml:space="preserve"> </v>
      </c>
      <c r="DD151" s="347"/>
      <c r="DE151" s="338" t="str">
        <f t="shared" si="247"/>
        <v xml:space="preserve"> </v>
      </c>
    </row>
    <row r="152" spans="1:109" s="19" customFormat="1" ht="12.75" x14ac:dyDescent="0.2">
      <c r="A152" s="328" t="s">
        <v>523</v>
      </c>
      <c r="B152" s="70" t="s">
        <v>813</v>
      </c>
      <c r="C152" s="454"/>
      <c r="D152" s="411" t="s">
        <v>130</v>
      </c>
      <c r="E152" s="412">
        <v>8</v>
      </c>
      <c r="F152" s="553" t="s">
        <v>814</v>
      </c>
      <c r="G152" s="713" t="e">
        <f>+'Retail Pricing'!#REF!</f>
        <v>#REF!</v>
      </c>
      <c r="H152" s="38" t="s">
        <v>825</v>
      </c>
      <c r="I152" s="89" t="e">
        <f>IF('Retail Pricing'!#REF!&gt;0,'Retail Pricing'!#REF!," ")</f>
        <v>#REF!</v>
      </c>
      <c r="J152" s="85" t="e">
        <f>'Retail Pricing'!#REF!</f>
        <v>#REF!</v>
      </c>
      <c r="K152" s="85" t="e">
        <f>'Retail Pricing'!#REF!</f>
        <v>#REF!</v>
      </c>
      <c r="L152" s="305" t="e">
        <f>IF('Retail Pricing'!#REF!&gt;0,'Retail Pricing'!#REF!," ")</f>
        <v>#REF!</v>
      </c>
      <c r="M152" s="226" t="e">
        <f t="shared" si="248"/>
        <v>#REF!</v>
      </c>
      <c r="N152" s="219" t="e">
        <f>IF('Retail Pricing'!#REF!&gt;0,'Retail Pricing'!#REF!," ")</f>
        <v>#REF!</v>
      </c>
      <c r="O152" s="219" t="e">
        <f>IF('Retail Pricing'!#REF!&gt;0,'Retail Pricing'!#REF!," ")</f>
        <v>#REF!</v>
      </c>
      <c r="P152" s="219"/>
      <c r="Q152" s="219" t="e">
        <f>IF('Retail Pricing'!#REF!&gt;0,'Retail Pricing'!#REF!," ")</f>
        <v>#REF!</v>
      </c>
      <c r="R152" s="219" t="e">
        <f>IF('Retail Pricing'!#REF!&gt;0,'Retail Pricing'!#REF!," ")</f>
        <v>#REF!</v>
      </c>
      <c r="S152" s="219" t="e">
        <f>IF('Retail Pricing'!#REF!&gt;0,'Retail Pricing'!#REF!," ")</f>
        <v>#REF!</v>
      </c>
      <c r="T152" s="219">
        <v>8.6705100000000002</v>
      </c>
      <c r="U152" s="7" t="e">
        <f>IF(M152&gt;0,$U$1," ")</f>
        <v>#REF!</v>
      </c>
      <c r="V152" s="7">
        <v>-7.0000000000000001E-3</v>
      </c>
      <c r="W152" s="491" t="e">
        <f>'Retail Pricing'!#REF!</f>
        <v>#REF!</v>
      </c>
      <c r="X152" s="489">
        <v>22.5</v>
      </c>
      <c r="Y152" s="304" t="e">
        <f t="shared" si="238"/>
        <v>#REF!</v>
      </c>
      <c r="Z152" s="428">
        <v>0.52</v>
      </c>
      <c r="AA152" s="492">
        <v>24.75</v>
      </c>
      <c r="AB152" s="493" t="e">
        <f>'Retail Pricing'!#REF!</f>
        <v>#REF!</v>
      </c>
      <c r="AC152" s="489">
        <v>22.05</v>
      </c>
      <c r="AD152" s="14" t="e">
        <f t="shared" si="239"/>
        <v>#REF!</v>
      </c>
      <c r="AE152" s="428">
        <v>0.51</v>
      </c>
      <c r="AF152" s="488">
        <v>24.3</v>
      </c>
      <c r="AG152" s="494" t="e">
        <f>'Retail Pricing'!#REF!</f>
        <v>#REF!</v>
      </c>
      <c r="AH152" s="489">
        <v>16.850000000000001</v>
      </c>
      <c r="AI152" s="14" t="e">
        <f t="shared" si="240"/>
        <v>#REF!</v>
      </c>
      <c r="AJ152" s="428">
        <v>0.36</v>
      </c>
      <c r="AK152" s="495" t="e">
        <f>'Retail Pricing'!#REF!</f>
        <v>#REF!</v>
      </c>
      <c r="AL152" s="489"/>
      <c r="AM152" s="489">
        <v>16.8</v>
      </c>
      <c r="AN152" s="14" t="e">
        <f t="shared" si="241"/>
        <v>#REF!</v>
      </c>
      <c r="AO152" s="428">
        <v>0.36</v>
      </c>
      <c r="AP152" s="490" t="e">
        <f>'Retail Pricing'!#REF!</f>
        <v>#REF!</v>
      </c>
      <c r="AQ152" s="489">
        <v>16.350000000000001</v>
      </c>
      <c r="AR152" s="14" t="e">
        <f t="shared" si="242"/>
        <v>#REF!</v>
      </c>
      <c r="AS152" s="428">
        <v>0.34</v>
      </c>
      <c r="AT152" s="496">
        <v>18.600000000000001</v>
      </c>
      <c r="AU152" s="497" t="e">
        <f>'Retail Pricing'!#REF!</f>
        <v>#REF!</v>
      </c>
      <c r="AV152" s="288"/>
      <c r="AW152" s="335"/>
      <c r="AX152" s="499" t="e">
        <f>AP152</f>
        <v>#REF!</v>
      </c>
      <c r="AY152" s="499">
        <v>9</v>
      </c>
      <c r="AZ152" s="333"/>
      <c r="BA152" s="491" t="e">
        <f t="shared" si="249"/>
        <v>#REF!</v>
      </c>
      <c r="BB152" s="492">
        <f t="shared" si="250"/>
        <v>24.75</v>
      </c>
      <c r="BC152" s="493" t="e">
        <f t="shared" si="251"/>
        <v>#REF!</v>
      </c>
      <c r="BD152" s="488">
        <f t="shared" si="252"/>
        <v>24.3</v>
      </c>
      <c r="BE152" s="494" t="e">
        <f t="shared" si="253"/>
        <v>#REF!</v>
      </c>
      <c r="BF152" s="495" t="e">
        <f t="shared" si="254"/>
        <v>#REF!</v>
      </c>
      <c r="BG152" s="490" t="e">
        <f t="shared" si="255"/>
        <v>#REF!</v>
      </c>
      <c r="BH152" s="496">
        <f t="shared" si="256"/>
        <v>18.600000000000001</v>
      </c>
      <c r="BI152" s="497" t="e">
        <f t="shared" si="257"/>
        <v>#REF!</v>
      </c>
      <c r="BJ152" s="385" t="e">
        <f t="shared" si="258"/>
        <v>#REF!</v>
      </c>
      <c r="BK152" s="385" t="e">
        <f t="shared" si="259"/>
        <v>#REF!</v>
      </c>
      <c r="BL152" s="243" t="e">
        <f>IF((BA152-'Retail Pricing'!#REF!)&gt;=0," ",1)</f>
        <v>#REF!</v>
      </c>
      <c r="BM152" s="243" t="e">
        <f>IF((BB152-'Retail Pricing'!#REF!)&gt;=0," ",1)</f>
        <v>#REF!</v>
      </c>
      <c r="BN152" s="243" t="e">
        <f>IF((BC152-'Retail Pricing'!#REF!)&gt;=0," ",1)</f>
        <v>#REF!</v>
      </c>
      <c r="BO152" s="243" t="str">
        <f>IF((BD152-'Retail Pricing'!F83)&gt;=0," ",1)</f>
        <v xml:space="preserve"> </v>
      </c>
      <c r="BP152" s="243" t="e">
        <f>IF((BE152-'Retail Pricing'!#REF!)&gt;=0," ",1)</f>
        <v>#REF!</v>
      </c>
      <c r="BQ152" s="243" t="e">
        <f>IF((BF152-'Retail Pricing'!#REF!)&gt;=0," ",1)</f>
        <v>#REF!</v>
      </c>
      <c r="BR152" s="243" t="e">
        <f>IF((BG152-'Retail Pricing'!#REF!)&gt;=0," ",1)</f>
        <v>#REF!</v>
      </c>
      <c r="BS152" s="243" t="e">
        <f>IF((BH152-'Retail Pricing'!#REF!)&gt;=0," ",1)</f>
        <v>#REF!</v>
      </c>
      <c r="BT152" s="243" t="e">
        <f>IF((BI152-'Retail Pricing'!#REF!)&gt;=0," ",1)</f>
        <v>#REF!</v>
      </c>
      <c r="BU152" s="67"/>
      <c r="BV152" s="442" t="e">
        <f t="shared" si="260"/>
        <v>#REF!</v>
      </c>
      <c r="BW152" s="244" t="e">
        <f t="shared" si="261"/>
        <v>#REF!</v>
      </c>
      <c r="BX152" s="244" t="e">
        <f t="shared" si="262"/>
        <v>#REF!</v>
      </c>
      <c r="BY152" s="244" t="e">
        <f t="shared" si="263"/>
        <v>#REF!</v>
      </c>
      <c r="BZ152" s="244" t="e">
        <f t="shared" si="264"/>
        <v>#REF!</v>
      </c>
      <c r="CA152" s="244" t="e">
        <f t="shared" si="265"/>
        <v>#REF!</v>
      </c>
      <c r="CB152" s="244" t="e">
        <f>CA152</f>
        <v>#REF!</v>
      </c>
      <c r="CC152" s="244" t="e">
        <f t="shared" si="266"/>
        <v>#REF!</v>
      </c>
      <c r="CD152" s="244" t="e">
        <f t="shared" si="267"/>
        <v>#REF!</v>
      </c>
      <c r="CE152" s="244" t="e">
        <f t="shared" si="268"/>
        <v>#REF!</v>
      </c>
      <c r="CF152" s="244" t="e">
        <f t="shared" si="269"/>
        <v>#REF!</v>
      </c>
      <c r="CG152" s="244" t="e">
        <f t="shared" si="270"/>
        <v>#REF!</v>
      </c>
      <c r="CH152" s="244" t="e">
        <f t="shared" si="271"/>
        <v>#REF!</v>
      </c>
      <c r="CI152" s="570"/>
      <c r="CJ152" s="578" t="e">
        <f t="shared" si="276"/>
        <v>#REF!</v>
      </c>
      <c r="CK152" s="578" t="e">
        <f t="shared" si="277"/>
        <v>#REF!</v>
      </c>
      <c r="CL152" s="578" t="e">
        <f t="shared" si="278"/>
        <v>#REF!</v>
      </c>
      <c r="CM152" s="578" t="e">
        <f t="shared" si="279"/>
        <v>#REF!</v>
      </c>
      <c r="CN152" s="578" t="e">
        <f t="shared" si="280"/>
        <v>#REF!</v>
      </c>
      <c r="CO152" s="578" t="e">
        <f t="shared" si="273"/>
        <v>#REF!</v>
      </c>
      <c r="CP152" s="578" t="e">
        <f t="shared" si="274"/>
        <v>#REF!</v>
      </c>
      <c r="CQ152" s="578" t="e">
        <f t="shared" si="275"/>
        <v>#REF!</v>
      </c>
      <c r="CR152" s="244"/>
      <c r="CS152" s="244"/>
      <c r="CT152" s="244"/>
      <c r="CU152" s="244"/>
      <c r="CV152" s="347"/>
      <c r="CW152" s="338" t="e">
        <f t="shared" si="243"/>
        <v>#REF!</v>
      </c>
      <c r="CX152" s="347"/>
      <c r="CY152" s="338" t="e">
        <f t="shared" si="244"/>
        <v>#REF!</v>
      </c>
      <c r="CZ152" s="347"/>
      <c r="DA152" s="338" t="e">
        <f t="shared" si="245"/>
        <v>#REF!</v>
      </c>
      <c r="DB152" s="347"/>
      <c r="DC152" s="338" t="e">
        <f t="shared" si="246"/>
        <v>#REF!</v>
      </c>
      <c r="DD152" s="347"/>
      <c r="DE152" s="338" t="e">
        <f t="shared" si="247"/>
        <v>#REF!</v>
      </c>
    </row>
    <row r="153" spans="1:109" s="19" customFormat="1" x14ac:dyDescent="0.2">
      <c r="A153" s="328" t="s">
        <v>523</v>
      </c>
      <c r="B153" s="53" t="s">
        <v>1227</v>
      </c>
      <c r="C153" s="454" t="s">
        <v>1512</v>
      </c>
      <c r="D153" s="411" t="s">
        <v>130</v>
      </c>
      <c r="E153" s="326">
        <v>150</v>
      </c>
      <c r="F153" s="356" t="s">
        <v>369</v>
      </c>
      <c r="G153" s="713" t="e">
        <f>+'Retail Pricing'!#REF!</f>
        <v>#REF!</v>
      </c>
      <c r="H153" s="84" t="s">
        <v>949</v>
      </c>
      <c r="I153" s="89" t="e">
        <f>IF('Retail Pricing'!#REF!&gt;0,'Retail Pricing'!#REF!," ")</f>
        <v>#REF!</v>
      </c>
      <c r="J153" s="85" t="e">
        <f>'Retail Pricing'!#REF!</f>
        <v>#REF!</v>
      </c>
      <c r="K153" s="85" t="e">
        <f>'Retail Pricing'!#REF!</f>
        <v>#REF!</v>
      </c>
      <c r="L153" s="305" t="e">
        <f>IF('Retail Pricing'!#REF!&gt;0,'Retail Pricing'!#REF!," ")</f>
        <v>#REF!</v>
      </c>
      <c r="M153" s="226" t="e">
        <f t="shared" si="248"/>
        <v>#REF!</v>
      </c>
      <c r="N153" s="219" t="e">
        <f>IF('Retail Pricing'!#REF!&gt;0,'Retail Pricing'!#REF!," ")</f>
        <v>#REF!</v>
      </c>
      <c r="O153" s="219" t="e">
        <f>IF('Retail Pricing'!#REF!&gt;0,'Retail Pricing'!#REF!," ")</f>
        <v>#REF!</v>
      </c>
      <c r="P153" s="219"/>
      <c r="Q153" s="219" t="e">
        <f>IF('Retail Pricing'!#REF!&gt;0,'Retail Pricing'!#REF!," ")</f>
        <v>#REF!</v>
      </c>
      <c r="R153" s="219" t="e">
        <f>IF('Retail Pricing'!#REF!&gt;0,'Retail Pricing'!#REF!," ")</f>
        <v>#REF!</v>
      </c>
      <c r="S153" s="219" t="e">
        <f>IF('Retail Pricing'!#REF!&gt;0,'Retail Pricing'!#REF!," ")</f>
        <v>#REF!</v>
      </c>
      <c r="T153" s="219">
        <v>1.83124</v>
      </c>
      <c r="U153" s="7" t="e">
        <f>IF(M153&gt;0,$U$1," ")</f>
        <v>#REF!</v>
      </c>
      <c r="V153" s="7">
        <v>3.5000000000000003E-2</v>
      </c>
      <c r="W153" s="491" t="s">
        <v>949</v>
      </c>
      <c r="X153" s="489" t="s">
        <v>949</v>
      </c>
      <c r="Y153" s="304" t="str">
        <f t="shared" si="238"/>
        <v xml:space="preserve"> </v>
      </c>
      <c r="Z153" s="428" t="s">
        <v>106</v>
      </c>
      <c r="AA153" s="492" t="s">
        <v>949</v>
      </c>
      <c r="AB153" s="493" t="s">
        <v>949</v>
      </c>
      <c r="AC153" s="489" t="s">
        <v>949</v>
      </c>
      <c r="AD153" s="14" t="str">
        <f t="shared" si="239"/>
        <v xml:space="preserve"> </v>
      </c>
      <c r="AE153" s="428" t="s">
        <v>106</v>
      </c>
      <c r="AF153" s="488" t="s">
        <v>949</v>
      </c>
      <c r="AG153" s="494" t="s">
        <v>949</v>
      </c>
      <c r="AH153" s="489" t="s">
        <v>949</v>
      </c>
      <c r="AI153" s="14" t="str">
        <f t="shared" si="240"/>
        <v xml:space="preserve"> </v>
      </c>
      <c r="AJ153" s="428" t="s">
        <v>106</v>
      </c>
      <c r="AK153" s="495" t="s">
        <v>949</v>
      </c>
      <c r="AL153" s="489"/>
      <c r="AM153" s="489" t="s">
        <v>949</v>
      </c>
      <c r="AN153" s="14" t="str">
        <f t="shared" si="241"/>
        <v xml:space="preserve"> </v>
      </c>
      <c r="AO153" s="428" t="s">
        <v>106</v>
      </c>
      <c r="AP153" s="490" t="s">
        <v>949</v>
      </c>
      <c r="AQ153" s="489" t="s">
        <v>949</v>
      </c>
      <c r="AR153" s="14" t="str">
        <f t="shared" si="242"/>
        <v xml:space="preserve"> </v>
      </c>
      <c r="AS153" s="428" t="s">
        <v>106</v>
      </c>
      <c r="AT153" s="496" t="s">
        <v>949</v>
      </c>
      <c r="AU153" s="497" t="s">
        <v>949</v>
      </c>
      <c r="AV153" s="288"/>
      <c r="AW153" s="498" t="s">
        <v>949</v>
      </c>
      <c r="AX153" s="499" t="s">
        <v>106</v>
      </c>
      <c r="AY153" s="499" t="s">
        <v>106</v>
      </c>
      <c r="AZ153" s="333"/>
      <c r="BA153" s="491" t="str">
        <f t="shared" si="249"/>
        <v>Holder</v>
      </c>
      <c r="BB153" s="492" t="str">
        <f t="shared" si="250"/>
        <v>Holder</v>
      </c>
      <c r="BC153" s="493" t="str">
        <f t="shared" si="251"/>
        <v>Holder</v>
      </c>
      <c r="BD153" s="488" t="str">
        <f t="shared" si="252"/>
        <v>Holder</v>
      </c>
      <c r="BE153" s="494" t="str">
        <f t="shared" si="253"/>
        <v>Holder</v>
      </c>
      <c r="BF153" s="495" t="str">
        <f t="shared" si="254"/>
        <v>Holder</v>
      </c>
      <c r="BG153" s="490" t="str">
        <f t="shared" si="255"/>
        <v>Holder</v>
      </c>
      <c r="BH153" s="496" t="str">
        <f t="shared" si="256"/>
        <v>Holder</v>
      </c>
      <c r="BI153" s="497" t="str">
        <f t="shared" si="257"/>
        <v>Holder</v>
      </c>
      <c r="BJ153" s="385" t="str">
        <f t="shared" si="258"/>
        <v>No</v>
      </c>
      <c r="BK153" s="385" t="str">
        <f t="shared" si="259"/>
        <v>No</v>
      </c>
      <c r="BL153" s="483" t="s">
        <v>1376</v>
      </c>
      <c r="BM153" s="482"/>
      <c r="BN153" s="482"/>
      <c r="BO153" s="482"/>
      <c r="BP153" s="482"/>
      <c r="BQ153" s="482"/>
      <c r="BR153" s="482"/>
      <c r="BS153" s="482"/>
      <c r="BT153" s="482"/>
      <c r="BU153" s="67"/>
      <c r="BV153" s="442" t="str">
        <f t="shared" si="260"/>
        <v xml:space="preserve"> </v>
      </c>
      <c r="BW153" s="244" t="str">
        <f t="shared" si="261"/>
        <v xml:space="preserve"> </v>
      </c>
      <c r="BX153" s="244" t="str">
        <f t="shared" si="262"/>
        <v xml:space="preserve"> </v>
      </c>
      <c r="BY153" s="244" t="str">
        <f t="shared" si="263"/>
        <v xml:space="preserve"> </v>
      </c>
      <c r="BZ153" s="244" t="str">
        <f t="shared" si="264"/>
        <v xml:space="preserve"> </v>
      </c>
      <c r="CA153" s="244" t="str">
        <f t="shared" si="265"/>
        <v xml:space="preserve"> </v>
      </c>
      <c r="CB153" s="244" t="str">
        <f>CA153</f>
        <v xml:space="preserve"> </v>
      </c>
      <c r="CC153" s="244" t="str">
        <f t="shared" si="266"/>
        <v xml:space="preserve"> </v>
      </c>
      <c r="CD153" s="244" t="str">
        <f t="shared" si="267"/>
        <v xml:space="preserve"> </v>
      </c>
      <c r="CE153" s="244" t="str">
        <f t="shared" si="268"/>
        <v xml:space="preserve"> </v>
      </c>
      <c r="CF153" s="244" t="str">
        <f t="shared" si="269"/>
        <v xml:space="preserve"> </v>
      </c>
      <c r="CG153" s="244" t="str">
        <f t="shared" si="270"/>
        <v xml:space="preserve"> </v>
      </c>
      <c r="CH153" s="244" t="str">
        <f t="shared" si="271"/>
        <v xml:space="preserve"> </v>
      </c>
      <c r="CI153" s="570"/>
      <c r="CJ153" s="578" t="str">
        <f t="shared" si="276"/>
        <v xml:space="preserve"> </v>
      </c>
      <c r="CK153" s="578" t="str">
        <f t="shared" si="277"/>
        <v xml:space="preserve"> </v>
      </c>
      <c r="CL153" s="578" t="str">
        <f t="shared" si="278"/>
        <v xml:space="preserve"> </v>
      </c>
      <c r="CM153" s="578" t="str">
        <f t="shared" si="279"/>
        <v xml:space="preserve"> </v>
      </c>
      <c r="CN153" s="578" t="str">
        <f t="shared" si="280"/>
        <v xml:space="preserve"> </v>
      </c>
      <c r="CO153" s="578" t="str">
        <f t="shared" si="273"/>
        <v xml:space="preserve"> </v>
      </c>
      <c r="CP153" s="578" t="str">
        <f t="shared" si="274"/>
        <v xml:space="preserve"> </v>
      </c>
      <c r="CQ153" s="578" t="str">
        <f t="shared" si="275"/>
        <v xml:space="preserve"> </v>
      </c>
      <c r="CR153" s="244"/>
      <c r="CS153" s="244"/>
      <c r="CT153" s="244"/>
      <c r="CU153" s="244"/>
      <c r="CV153" s="347"/>
      <c r="CW153" s="338" t="str">
        <f t="shared" si="243"/>
        <v xml:space="preserve"> </v>
      </c>
      <c r="CX153" s="347"/>
      <c r="CY153" s="338" t="str">
        <f t="shared" si="244"/>
        <v xml:space="preserve"> </v>
      </c>
      <c r="CZ153" s="347"/>
      <c r="DA153" s="338" t="str">
        <f t="shared" si="245"/>
        <v xml:space="preserve"> </v>
      </c>
      <c r="DB153" s="347"/>
      <c r="DC153" s="338" t="str">
        <f t="shared" si="246"/>
        <v xml:space="preserve"> </v>
      </c>
      <c r="DD153" s="347"/>
      <c r="DE153" s="338" t="str">
        <f t="shared" si="247"/>
        <v xml:space="preserve"> </v>
      </c>
    </row>
    <row r="154" spans="1:109" x14ac:dyDescent="0.2">
      <c r="A154" s="328" t="s">
        <v>523</v>
      </c>
      <c r="B154" s="388" t="s">
        <v>1227</v>
      </c>
      <c r="C154" s="454"/>
      <c r="D154" s="411" t="s">
        <v>130</v>
      </c>
      <c r="E154" s="326">
        <v>150</v>
      </c>
      <c r="F154" s="551" t="s">
        <v>369</v>
      </c>
      <c r="G154" s="713" t="e">
        <f>+'Retail Pricing'!#REF!</f>
        <v>#REF!</v>
      </c>
      <c r="H154" s="58" t="s">
        <v>121</v>
      </c>
      <c r="I154" s="89" t="e">
        <f>IF('Retail Pricing'!#REF!&gt;0,'Retail Pricing'!#REF!," ")</f>
        <v>#REF!</v>
      </c>
      <c r="J154" s="85" t="e">
        <f>'Retail Pricing'!#REF!</f>
        <v>#REF!</v>
      </c>
      <c r="K154" s="85" t="e">
        <f>'Retail Pricing'!#REF!</f>
        <v>#REF!</v>
      </c>
      <c r="L154" s="305" t="e">
        <f>IF('Retail Pricing'!#REF!&gt;0,'Retail Pricing'!#REF!," ")</f>
        <v>#REF!</v>
      </c>
      <c r="M154" s="226" t="e">
        <f t="shared" si="248"/>
        <v>#REF!</v>
      </c>
      <c r="N154" s="219" t="e">
        <f>IF('Retail Pricing'!#REF!&gt;0,'Retail Pricing'!#REF!," ")</f>
        <v>#REF!</v>
      </c>
      <c r="O154" s="219" t="e">
        <f>IF('Retail Pricing'!#REF!&gt;0,'Retail Pricing'!#REF!," ")</f>
        <v>#REF!</v>
      </c>
      <c r="P154" s="219"/>
      <c r="Q154" s="219" t="e">
        <f>IF('Retail Pricing'!#REF!&gt;0,'Retail Pricing'!#REF!," ")</f>
        <v>#REF!</v>
      </c>
      <c r="R154" s="219" t="e">
        <f>IF('Retail Pricing'!#REF!&gt;0,'Retail Pricing'!#REF!," ")</f>
        <v>#REF!</v>
      </c>
      <c r="S154" s="219" t="e">
        <f>IF('Retail Pricing'!#REF!&gt;0,'Retail Pricing'!#REF!," ")</f>
        <v>#REF!</v>
      </c>
      <c r="T154" s="219">
        <v>1.83124</v>
      </c>
      <c r="U154" s="470">
        <v>0.17</v>
      </c>
      <c r="V154" s="9">
        <v>3.5000000000000003E-2</v>
      </c>
      <c r="W154" s="491" t="e">
        <f>'Retail Pricing'!#REF!</f>
        <v>#REF!</v>
      </c>
      <c r="X154" s="489">
        <v>5.75</v>
      </c>
      <c r="Y154" s="304" t="e">
        <f t="shared" si="238"/>
        <v>#REF!</v>
      </c>
      <c r="Z154" s="428">
        <v>0.62</v>
      </c>
      <c r="AA154" s="492">
        <v>6.55</v>
      </c>
      <c r="AB154" s="493" t="e">
        <f>'Retail Pricing'!#REF!</f>
        <v>#REF!</v>
      </c>
      <c r="AC154" s="489">
        <v>5.65</v>
      </c>
      <c r="AD154" s="14" t="e">
        <f t="shared" si="239"/>
        <v>#REF!</v>
      </c>
      <c r="AE154" s="428">
        <v>0.61</v>
      </c>
      <c r="AF154" s="488">
        <v>6.45</v>
      </c>
      <c r="AG154" s="494" t="e">
        <f>'Retail Pricing'!#REF!</f>
        <v>#REF!</v>
      </c>
      <c r="AH154" s="489">
        <v>4.9000000000000004</v>
      </c>
      <c r="AI154" s="14" t="e">
        <f t="shared" si="240"/>
        <v>#REF!</v>
      </c>
      <c r="AJ154" s="428">
        <v>0.55000000000000004</v>
      </c>
      <c r="AK154" s="495" t="e">
        <f>'Retail Pricing'!#REF!</f>
        <v>#REF!</v>
      </c>
      <c r="AL154" s="489"/>
      <c r="AM154" s="489">
        <v>4.9000000000000004</v>
      </c>
      <c r="AN154" s="14" t="e">
        <f t="shared" si="241"/>
        <v>#REF!</v>
      </c>
      <c r="AO154" s="428">
        <v>0.55000000000000004</v>
      </c>
      <c r="AP154" s="490" t="e">
        <f>'Retail Pricing'!#REF!</f>
        <v>#REF!</v>
      </c>
      <c r="AQ154" s="489">
        <v>4.75</v>
      </c>
      <c r="AR154" s="14" t="e">
        <f t="shared" si="242"/>
        <v>#REF!</v>
      </c>
      <c r="AS154" s="428">
        <v>0.54</v>
      </c>
      <c r="AT154" s="496">
        <v>5.55</v>
      </c>
      <c r="AU154" s="497" t="e">
        <f>'Retail Pricing'!#REF!</f>
        <v>#REF!</v>
      </c>
      <c r="AV154" s="288"/>
      <c r="AW154" s="498" t="e">
        <f t="shared" ref="AW154:AW159" si="281">IF(W154&gt;0,ROUND((W154*1.3)/0.05,0)*0.05," ")</f>
        <v>#REF!</v>
      </c>
      <c r="AX154" s="499" t="e">
        <f>AP154</f>
        <v>#REF!</v>
      </c>
      <c r="AY154" s="499">
        <v>2.5</v>
      </c>
      <c r="AZ154" s="333"/>
      <c r="BA154" s="491" t="e">
        <f t="shared" si="249"/>
        <v>#REF!</v>
      </c>
      <c r="BB154" s="492">
        <f t="shared" si="250"/>
        <v>6.55</v>
      </c>
      <c r="BC154" s="493" t="e">
        <f t="shared" si="251"/>
        <v>#REF!</v>
      </c>
      <c r="BD154" s="488">
        <f t="shared" si="252"/>
        <v>6.45</v>
      </c>
      <c r="BE154" s="494" t="e">
        <f t="shared" si="253"/>
        <v>#REF!</v>
      </c>
      <c r="BF154" s="495" t="e">
        <f t="shared" si="254"/>
        <v>#REF!</v>
      </c>
      <c r="BG154" s="490" t="e">
        <f t="shared" si="255"/>
        <v>#REF!</v>
      </c>
      <c r="BH154" s="496">
        <f t="shared" si="256"/>
        <v>5.55</v>
      </c>
      <c r="BI154" s="497" t="e">
        <f t="shared" si="257"/>
        <v>#REF!</v>
      </c>
      <c r="BJ154" s="385" t="e">
        <f t="shared" si="258"/>
        <v>#REF!</v>
      </c>
      <c r="BK154" s="385" t="e">
        <f t="shared" si="259"/>
        <v>#REF!</v>
      </c>
      <c r="BL154" s="243" t="e">
        <f>IF((BA154-'Retail Pricing'!#REF!)&gt;=0," ",1)</f>
        <v>#REF!</v>
      </c>
      <c r="BM154" s="243" t="e">
        <f>IF((BB154-'Retail Pricing'!#REF!)&gt;=0," ",1)</f>
        <v>#REF!</v>
      </c>
      <c r="BN154" s="243" t="e">
        <f>IF((BC154-'Retail Pricing'!#REF!)&gt;=0," ",1)</f>
        <v>#REF!</v>
      </c>
      <c r="BO154" s="243" t="e">
        <f>IF((BD154-'Retail Pricing'!#REF!)&gt;=0," ",1)</f>
        <v>#REF!</v>
      </c>
      <c r="BP154" s="243" t="e">
        <f>IF((BE154-'Retail Pricing'!#REF!)&gt;=0," ",1)</f>
        <v>#REF!</v>
      </c>
      <c r="BQ154" s="243" t="e">
        <f>IF((BF154-'Retail Pricing'!#REF!)&gt;=0," ",1)</f>
        <v>#REF!</v>
      </c>
      <c r="BR154" s="243" t="e">
        <f>IF((BG154-'Retail Pricing'!#REF!)&gt;=0," ",1)</f>
        <v>#REF!</v>
      </c>
      <c r="BS154" s="243" t="e">
        <f>IF((BH154-'Retail Pricing'!#REF!)&gt;=0," ",1)</f>
        <v>#REF!</v>
      </c>
      <c r="BT154" s="243" t="e">
        <f>IF((BI154-'Retail Pricing'!#REF!)&gt;=0," ",1)</f>
        <v>#REF!</v>
      </c>
      <c r="BU154" s="18"/>
      <c r="BV154" s="442" t="e">
        <f t="shared" si="260"/>
        <v>#REF!</v>
      </c>
      <c r="BW154" s="244" t="e">
        <f t="shared" si="261"/>
        <v>#REF!</v>
      </c>
      <c r="BX154" s="244" t="e">
        <f t="shared" si="262"/>
        <v>#REF!</v>
      </c>
      <c r="BY154" s="244" t="e">
        <f t="shared" si="263"/>
        <v>#REF!</v>
      </c>
      <c r="BZ154" s="244" t="e">
        <f t="shared" si="264"/>
        <v>#REF!</v>
      </c>
      <c r="CA154" s="244" t="e">
        <f t="shared" si="265"/>
        <v>#REF!</v>
      </c>
      <c r="CB154" s="244" t="e">
        <f t="shared" si="272"/>
        <v>#REF!</v>
      </c>
      <c r="CC154" s="244" t="e">
        <f t="shared" si="266"/>
        <v>#REF!</v>
      </c>
      <c r="CD154" s="244" t="e">
        <f t="shared" si="267"/>
        <v>#REF!</v>
      </c>
      <c r="CE154" s="244" t="e">
        <f t="shared" si="268"/>
        <v>#REF!</v>
      </c>
      <c r="CF154" s="244" t="e">
        <f t="shared" si="269"/>
        <v>#REF!</v>
      </c>
      <c r="CG154" s="244" t="e">
        <f t="shared" si="270"/>
        <v>#REF!</v>
      </c>
      <c r="CH154" s="244" t="e">
        <f t="shared" si="271"/>
        <v>#REF!</v>
      </c>
      <c r="CI154" s="570"/>
      <c r="CJ154" s="578" t="e">
        <f t="shared" si="276"/>
        <v>#REF!</v>
      </c>
      <c r="CK154" s="578" t="e">
        <f t="shared" si="277"/>
        <v>#REF!</v>
      </c>
      <c r="CL154" s="578" t="e">
        <f t="shared" si="278"/>
        <v>#REF!</v>
      </c>
      <c r="CM154" s="578" t="e">
        <f t="shared" si="279"/>
        <v>#REF!</v>
      </c>
      <c r="CN154" s="578" t="e">
        <f t="shared" si="280"/>
        <v>#REF!</v>
      </c>
      <c r="CO154" s="578" t="e">
        <f t="shared" si="273"/>
        <v>#REF!</v>
      </c>
      <c r="CP154" s="578" t="e">
        <f t="shared" si="274"/>
        <v>#REF!</v>
      </c>
      <c r="CQ154" s="578" t="e">
        <f t="shared" si="275"/>
        <v>#REF!</v>
      </c>
      <c r="CR154" s="244"/>
      <c r="CS154" s="244"/>
      <c r="CT154" s="244"/>
      <c r="CU154" s="244"/>
      <c r="CV154" s="347"/>
      <c r="CW154" s="338" t="e">
        <f t="shared" si="243"/>
        <v>#REF!</v>
      </c>
      <c r="CX154" s="347"/>
      <c r="CY154" s="338" t="e">
        <f t="shared" si="244"/>
        <v>#REF!</v>
      </c>
      <c r="CZ154" s="347"/>
      <c r="DA154" s="338" t="e">
        <f t="shared" si="245"/>
        <v>#REF!</v>
      </c>
      <c r="DB154" s="347"/>
      <c r="DC154" s="338" t="e">
        <f t="shared" si="246"/>
        <v>#REF!</v>
      </c>
      <c r="DD154" s="347"/>
      <c r="DE154" s="338" t="e">
        <f t="shared" si="247"/>
        <v>#REF!</v>
      </c>
    </row>
    <row r="155" spans="1:109" s="19" customFormat="1" x14ac:dyDescent="0.2">
      <c r="A155" s="328" t="s">
        <v>523</v>
      </c>
      <c r="B155" s="53" t="s">
        <v>1413</v>
      </c>
      <c r="C155" s="454"/>
      <c r="D155" s="411" t="s">
        <v>130</v>
      </c>
      <c r="E155" s="412">
        <v>25</v>
      </c>
      <c r="F155" s="487" t="s">
        <v>1163</v>
      </c>
      <c r="G155" s="713" t="e">
        <f>+'Retail Pricing'!#REF!</f>
        <v>#REF!</v>
      </c>
      <c r="H155" s="400" t="s">
        <v>1375</v>
      </c>
      <c r="I155" s="89" t="e">
        <f>IF('Retail Pricing'!#REF!&gt;0,'Retail Pricing'!#REF!," ")</f>
        <v>#REF!</v>
      </c>
      <c r="J155" s="85" t="e">
        <f>'Retail Pricing'!#REF!</f>
        <v>#REF!</v>
      </c>
      <c r="K155" s="85" t="e">
        <f>'Retail Pricing'!#REF!</f>
        <v>#REF!</v>
      </c>
      <c r="L155" s="305" t="e">
        <f>IF('Retail Pricing'!#REF!&gt;0,'Retail Pricing'!#REF!," ")</f>
        <v>#REF!</v>
      </c>
      <c r="M155" s="226" t="e">
        <f t="shared" si="248"/>
        <v>#REF!</v>
      </c>
      <c r="N155" s="219" t="e">
        <f>IF('Retail Pricing'!#REF!&gt;0,'Retail Pricing'!#REF!," ")</f>
        <v>#REF!</v>
      </c>
      <c r="O155" s="219" t="e">
        <f>IF('Retail Pricing'!#REF!&gt;0,'Retail Pricing'!#REF!," ")</f>
        <v>#REF!</v>
      </c>
      <c r="P155" s="219"/>
      <c r="Q155" s="219" t="e">
        <f>IF('Retail Pricing'!#REF!&gt;0,'Retail Pricing'!#REF!," ")</f>
        <v>#REF!</v>
      </c>
      <c r="R155" s="219" t="e">
        <f>IF('Retail Pricing'!#REF!&gt;0,'Retail Pricing'!#REF!," ")</f>
        <v>#REF!</v>
      </c>
      <c r="S155" s="219" t="e">
        <f>IF('Retail Pricing'!#REF!&gt;0,'Retail Pricing'!#REF!," ")</f>
        <v>#REF!</v>
      </c>
      <c r="T155" s="219">
        <v>1.8650100000000001</v>
      </c>
      <c r="U155" s="7" t="e">
        <f>IF(M155&gt;0,$U$1," ")</f>
        <v>#REF!</v>
      </c>
      <c r="V155" s="7">
        <v>4.0000000000000001E-3</v>
      </c>
      <c r="W155" s="491" t="e">
        <f>ROUND(('Retail Pricing'!#REF!/(1-0.09))/0.05,0)*0.05</f>
        <v>#REF!</v>
      </c>
      <c r="X155" s="489">
        <v>7.15</v>
      </c>
      <c r="Y155" s="304" t="e">
        <f t="shared" si="238"/>
        <v>#REF!</v>
      </c>
      <c r="Z155" s="428">
        <v>0.68</v>
      </c>
      <c r="AA155" s="492">
        <v>8.15</v>
      </c>
      <c r="AB155" s="493" t="e">
        <f>ROUND(('Retail Pricing'!#REF!/(1-0.09))/0.05,0)*0.05</f>
        <v>#REF!</v>
      </c>
      <c r="AC155" s="489">
        <v>7</v>
      </c>
      <c r="AD155" s="14" t="e">
        <f t="shared" si="239"/>
        <v>#REF!</v>
      </c>
      <c r="AE155" s="428">
        <v>0.68</v>
      </c>
      <c r="AF155" s="488">
        <v>8</v>
      </c>
      <c r="AG155" s="494" t="e">
        <f>ROUND(('Retail Pricing'!#REF!/(1-0.09))/0.05,0)*0.05</f>
        <v>#REF!</v>
      </c>
      <c r="AH155" s="489">
        <v>5.4</v>
      </c>
      <c r="AI155" s="14" t="e">
        <f t="shared" si="240"/>
        <v>#REF!</v>
      </c>
      <c r="AJ155" s="428">
        <v>0.57999999999999996</v>
      </c>
      <c r="AK155" s="495" t="e">
        <f>ROUND(('Retail Pricing'!#REF!/(1-0.09))/0.05,0)*0.05</f>
        <v>#REF!</v>
      </c>
      <c r="AL155" s="489"/>
      <c r="AM155" s="489">
        <v>4.8499999999999996</v>
      </c>
      <c r="AN155" s="14" t="e">
        <f t="shared" si="241"/>
        <v>#REF!</v>
      </c>
      <c r="AO155" s="428">
        <v>0.54</v>
      </c>
      <c r="AP155" s="490" t="e">
        <f>ROUND(('Retail Pricing'!#REF!/(1-0.09))/0.05,0)*0.05</f>
        <v>#REF!</v>
      </c>
      <c r="AQ155" s="489">
        <v>4.6500000000000004</v>
      </c>
      <c r="AR155" s="14" t="e">
        <f t="shared" si="242"/>
        <v>#REF!</v>
      </c>
      <c r="AS155" s="428">
        <v>0.52</v>
      </c>
      <c r="AT155" s="496">
        <v>5.65</v>
      </c>
      <c r="AU155" s="497" t="e">
        <f>IF(BA155&gt;0,ROUNDUP((BA155*2),0.05)-0.01," ")</f>
        <v>#REF!</v>
      </c>
      <c r="AV155" s="288"/>
      <c r="AW155" s="498" t="e">
        <f t="shared" si="281"/>
        <v>#REF!</v>
      </c>
      <c r="AX155" s="499" t="e">
        <f>AP155</f>
        <v>#REF!</v>
      </c>
      <c r="AY155" s="499">
        <v>3</v>
      </c>
      <c r="AZ155" s="333"/>
      <c r="BA155" s="491" t="e">
        <f t="shared" si="249"/>
        <v>#REF!</v>
      </c>
      <c r="BB155" s="492">
        <f t="shared" si="250"/>
        <v>8.15</v>
      </c>
      <c r="BC155" s="493" t="e">
        <f t="shared" si="251"/>
        <v>#REF!</v>
      </c>
      <c r="BD155" s="488">
        <f t="shared" si="252"/>
        <v>8</v>
      </c>
      <c r="BE155" s="494" t="e">
        <f t="shared" si="253"/>
        <v>#REF!</v>
      </c>
      <c r="BF155" s="495" t="e">
        <f t="shared" si="254"/>
        <v>#REF!</v>
      </c>
      <c r="BG155" s="490" t="e">
        <f t="shared" si="255"/>
        <v>#REF!</v>
      </c>
      <c r="BH155" s="496">
        <f t="shared" si="256"/>
        <v>5.65</v>
      </c>
      <c r="BI155" s="497" t="e">
        <f t="shared" si="257"/>
        <v>#REF!</v>
      </c>
      <c r="BJ155" s="385" t="e">
        <f t="shared" si="258"/>
        <v>#REF!</v>
      </c>
      <c r="BK155" s="385" t="e">
        <f t="shared" si="259"/>
        <v>#REF!</v>
      </c>
      <c r="BL155" s="243" t="e">
        <f>IF((BA155-'Retail Pricing'!#REF!)&gt;=0," ",1)</f>
        <v>#REF!</v>
      </c>
      <c r="BM155" s="243" t="e">
        <f>IF((BB155-'Retail Pricing'!#REF!)&gt;=0," ",1)</f>
        <v>#REF!</v>
      </c>
      <c r="BN155" s="243" t="e">
        <f>IF((BC155-'Retail Pricing'!#REF!)&gt;=0," ",1)</f>
        <v>#REF!</v>
      </c>
      <c r="BO155" s="243" t="str">
        <f>IF((BD155-'Retail Pricing'!F84)&gt;=0," ",1)</f>
        <v xml:space="preserve"> </v>
      </c>
      <c r="BP155" s="243" t="e">
        <f>IF((BE155-'Retail Pricing'!#REF!)&gt;=0," ",1)</f>
        <v>#REF!</v>
      </c>
      <c r="BQ155" s="243" t="e">
        <f>IF((BF155-'Retail Pricing'!#REF!)&gt;=0," ",1)</f>
        <v>#REF!</v>
      </c>
      <c r="BR155" s="243" t="e">
        <f>IF((BG155-'Retail Pricing'!#REF!)&gt;=0," ",1)</f>
        <v>#REF!</v>
      </c>
      <c r="BS155" s="243" t="e">
        <f>IF((BH155-'Retail Pricing'!#REF!)&gt;=0," ",1)</f>
        <v>#REF!</v>
      </c>
      <c r="BT155" s="243" t="e">
        <f>IF((BI155-'Retail Pricing'!#REF!)&gt;=0," ",1)</f>
        <v>#REF!</v>
      </c>
      <c r="BU155" s="67"/>
      <c r="BV155" s="442" t="e">
        <f t="shared" si="260"/>
        <v>#REF!</v>
      </c>
      <c r="BW155" s="244" t="e">
        <f t="shared" si="261"/>
        <v>#REF!</v>
      </c>
      <c r="BX155" s="244" t="e">
        <f t="shared" si="262"/>
        <v>#REF!</v>
      </c>
      <c r="BY155" s="244" t="e">
        <f t="shared" si="263"/>
        <v>#REF!</v>
      </c>
      <c r="BZ155" s="244" t="e">
        <f t="shared" si="264"/>
        <v>#REF!</v>
      </c>
      <c r="CA155" s="244" t="e">
        <f t="shared" si="265"/>
        <v>#REF!</v>
      </c>
      <c r="CB155" s="244" t="e">
        <f>CA155</f>
        <v>#REF!</v>
      </c>
      <c r="CC155" s="244" t="e">
        <f t="shared" si="266"/>
        <v>#REF!</v>
      </c>
      <c r="CD155" s="244" t="e">
        <f t="shared" si="267"/>
        <v>#REF!</v>
      </c>
      <c r="CE155" s="244" t="e">
        <f t="shared" si="268"/>
        <v>#REF!</v>
      </c>
      <c r="CF155" s="244" t="e">
        <f t="shared" si="269"/>
        <v>#REF!</v>
      </c>
      <c r="CG155" s="244" t="e">
        <f t="shared" si="270"/>
        <v>#REF!</v>
      </c>
      <c r="CH155" s="244" t="e">
        <f t="shared" si="271"/>
        <v>#REF!</v>
      </c>
      <c r="CI155" s="570"/>
      <c r="CJ155" s="578" t="e">
        <f t="shared" si="276"/>
        <v>#REF!</v>
      </c>
      <c r="CK155" s="578" t="e">
        <f t="shared" si="277"/>
        <v>#REF!</v>
      </c>
      <c r="CL155" s="578" t="e">
        <f t="shared" si="278"/>
        <v>#REF!</v>
      </c>
      <c r="CM155" s="578" t="e">
        <f t="shared" si="279"/>
        <v>#REF!</v>
      </c>
      <c r="CN155" s="578" t="e">
        <f t="shared" si="280"/>
        <v>#REF!</v>
      </c>
      <c r="CO155" s="578" t="e">
        <f t="shared" si="273"/>
        <v>#REF!</v>
      </c>
      <c r="CP155" s="578" t="e">
        <f t="shared" si="274"/>
        <v>#REF!</v>
      </c>
      <c r="CQ155" s="578" t="e">
        <f t="shared" si="275"/>
        <v>#REF!</v>
      </c>
      <c r="CR155" s="244"/>
      <c r="CS155" s="244"/>
      <c r="CT155" s="244"/>
      <c r="CU155" s="244"/>
      <c r="CV155" s="347"/>
      <c r="CW155" s="338" t="e">
        <f t="shared" si="243"/>
        <v>#REF!</v>
      </c>
      <c r="CX155" s="347"/>
      <c r="CY155" s="338" t="e">
        <f t="shared" si="244"/>
        <v>#REF!</v>
      </c>
      <c r="CZ155" s="347"/>
      <c r="DA155" s="338" t="e">
        <f t="shared" si="245"/>
        <v>#REF!</v>
      </c>
      <c r="DB155" s="347"/>
      <c r="DC155" s="338" t="e">
        <f t="shared" si="246"/>
        <v>#REF!</v>
      </c>
      <c r="DD155" s="347"/>
      <c r="DE155" s="338" t="e">
        <f t="shared" si="247"/>
        <v>#REF!</v>
      </c>
    </row>
    <row r="156" spans="1:109" s="19" customFormat="1" x14ac:dyDescent="0.2">
      <c r="A156" s="328" t="s">
        <v>523</v>
      </c>
      <c r="B156" s="70" t="s">
        <v>1836</v>
      </c>
      <c r="C156" s="454"/>
      <c r="D156" s="411" t="s">
        <v>130</v>
      </c>
      <c r="E156" s="412">
        <v>25</v>
      </c>
      <c r="F156" s="326" t="s">
        <v>1163</v>
      </c>
      <c r="G156" s="713" t="e">
        <f>+'Retail Pricing'!#REF!</f>
        <v>#REF!</v>
      </c>
      <c r="H156" s="401" t="s">
        <v>949</v>
      </c>
      <c r="I156" s="89" t="e">
        <f>IF('Retail Pricing'!#REF!&gt;0,'Retail Pricing'!#REF!," ")</f>
        <v>#REF!</v>
      </c>
      <c r="J156" s="85" t="e">
        <f>'Retail Pricing'!#REF!</f>
        <v>#REF!</v>
      </c>
      <c r="K156" s="85" t="e">
        <f>'Retail Pricing'!#REF!</f>
        <v>#REF!</v>
      </c>
      <c r="L156" s="305" t="e">
        <f>IF('Retail Pricing'!#REF!&gt;0,'Retail Pricing'!#REF!," ")</f>
        <v>#REF!</v>
      </c>
      <c r="M156" s="226" t="e">
        <f t="shared" si="248"/>
        <v>#REF!</v>
      </c>
      <c r="N156" s="219" t="e">
        <f>IF('Retail Pricing'!#REF!&gt;0,'Retail Pricing'!#REF!," ")</f>
        <v>#REF!</v>
      </c>
      <c r="O156" s="219" t="e">
        <f>IF('Retail Pricing'!#REF!&gt;0,'Retail Pricing'!#REF!," ")</f>
        <v>#REF!</v>
      </c>
      <c r="P156" s="219"/>
      <c r="Q156" s="219" t="e">
        <f>IF('Retail Pricing'!#REF!&gt;0,'Retail Pricing'!#REF!," ")</f>
        <v>#REF!</v>
      </c>
      <c r="R156" s="219" t="e">
        <f>IF('Retail Pricing'!#REF!&gt;0,'Retail Pricing'!#REF!," ")</f>
        <v>#REF!</v>
      </c>
      <c r="S156" s="219" t="e">
        <f>IF('Retail Pricing'!#REF!&gt;0,'Retail Pricing'!#REF!," ")</f>
        <v>#REF!</v>
      </c>
      <c r="T156" s="226" t="s">
        <v>106</v>
      </c>
      <c r="U156" s="7" t="e">
        <f>IF(M156&gt;0,$U$1," ")</f>
        <v>#REF!</v>
      </c>
      <c r="V156" s="7" t="e">
        <v>#DIV/0!</v>
      </c>
      <c r="W156" s="491" t="e">
        <f>'Retail Pricing'!#REF!</f>
        <v>#REF!</v>
      </c>
      <c r="X156" s="489">
        <v>7.25</v>
      </c>
      <c r="Y156" s="304" t="e">
        <f>IF(X156=0," ",SUM((W156-X156)/X156))</f>
        <v>#REF!</v>
      </c>
      <c r="Z156" s="428">
        <v>0.67</v>
      </c>
      <c r="AA156" s="492">
        <v>7.85</v>
      </c>
      <c r="AB156" s="493" t="e">
        <f>'Retail Pricing'!#REF!</f>
        <v>#REF!</v>
      </c>
      <c r="AC156" s="489">
        <v>7.1</v>
      </c>
      <c r="AD156" s="14" t="e">
        <f>IF(AC156=0," ",SUM((AB156-AC156)/AC156))</f>
        <v>#REF!</v>
      </c>
      <c r="AE156" s="428">
        <v>0.67</v>
      </c>
      <c r="AF156" s="488">
        <v>7.7</v>
      </c>
      <c r="AG156" s="494" t="e">
        <f>'Retail Pricing'!#REF!</f>
        <v>#REF!</v>
      </c>
      <c r="AH156" s="489">
        <v>5.5</v>
      </c>
      <c r="AI156" s="14" t="e">
        <f>IF(AH156=0," ",SUM((AG156-AH156)/AH156))</f>
        <v>#REF!</v>
      </c>
      <c r="AJ156" s="428">
        <v>0.56999999999999995</v>
      </c>
      <c r="AK156" s="495" t="e">
        <f>'Retail Pricing'!#REF!</f>
        <v>#REF!</v>
      </c>
      <c r="AL156" s="489"/>
      <c r="AM156" s="489">
        <v>4.95</v>
      </c>
      <c r="AN156" s="14" t="e">
        <f>IF(AM156=0," ",SUM((AK156-AM156)/AM156))</f>
        <v>#REF!</v>
      </c>
      <c r="AO156" s="428">
        <v>0.52</v>
      </c>
      <c r="AP156" s="490" t="e">
        <f>'Retail Pricing'!#REF!</f>
        <v>#REF!</v>
      </c>
      <c r="AQ156" s="489">
        <v>4.75</v>
      </c>
      <c r="AR156" s="14" t="e">
        <f>IF(AQ156=0," ",SUM((AP156-AQ156)/AQ156))</f>
        <v>#REF!</v>
      </c>
      <c r="AS156" s="428">
        <v>0.5</v>
      </c>
      <c r="AT156" s="496">
        <v>5.35</v>
      </c>
      <c r="AU156" s="497" t="e">
        <f>IF(BA156&gt;0,ROUNDUP((BA156*2),0.05)-0.01," ")</f>
        <v>#REF!</v>
      </c>
      <c r="AV156" s="288"/>
      <c r="AW156" s="498" t="e">
        <f t="shared" si="281"/>
        <v>#REF!</v>
      </c>
      <c r="AX156" s="499" t="s">
        <v>106</v>
      </c>
      <c r="AY156" s="499" t="s">
        <v>106</v>
      </c>
      <c r="AZ156" s="333"/>
      <c r="BA156" s="491" t="e">
        <f>IF($A156&lt;&gt;" ",$W156," ")</f>
        <v>#REF!</v>
      </c>
      <c r="BB156" s="492">
        <f>IF($A156&lt;&gt;" ",$AA156," ")</f>
        <v>7.85</v>
      </c>
      <c r="BC156" s="493" t="e">
        <f>IF($A156&lt;&gt;" ",$AB156," ")</f>
        <v>#REF!</v>
      </c>
      <c r="BD156" s="488">
        <f>IF($A156&lt;&gt;" ",$AF156," ")</f>
        <v>7.7</v>
      </c>
      <c r="BE156" s="494" t="e">
        <f>IF($A156&lt;&gt;" ",$AG156," ")</f>
        <v>#REF!</v>
      </c>
      <c r="BF156" s="495" t="e">
        <f>IF($A156&lt;&gt;" ",$AK156," ")</f>
        <v>#REF!</v>
      </c>
      <c r="BG156" s="490" t="e">
        <f>IF($A156&lt;&gt;" ",$AP156," ")</f>
        <v>#REF!</v>
      </c>
      <c r="BH156" s="496">
        <f>IF($A156&lt;&gt;" ",$AT156," ")</f>
        <v>5.35</v>
      </c>
      <c r="BI156" s="497" t="e">
        <f>IF($A156&lt;&gt;" ",$AU156," ")</f>
        <v>#REF!</v>
      </c>
      <c r="BJ156" s="385" t="e">
        <f t="shared" si="258"/>
        <v>#REF!</v>
      </c>
      <c r="BK156" s="385" t="e">
        <f>IF(BC156*0.9&gt;BG156, " ", "No")</f>
        <v>#REF!</v>
      </c>
      <c r="BL156" s="243" t="e">
        <f>IF((BA156-'Retail Pricing'!#REF!)&gt;=0," ",1)</f>
        <v>#REF!</v>
      </c>
      <c r="BM156" s="243" t="e">
        <f>IF((BB156-'Retail Pricing'!#REF!)&gt;=0," ",1)</f>
        <v>#REF!</v>
      </c>
      <c r="BN156" s="243" t="e">
        <f>IF((BC156-'Retail Pricing'!#REF!)&gt;=0," ",1)</f>
        <v>#REF!</v>
      </c>
      <c r="BO156" s="243" t="e">
        <f>IF((BD156-'Retail Pricing'!#REF!)&gt;=0," ",1)</f>
        <v>#REF!</v>
      </c>
      <c r="BP156" s="243" t="e">
        <f>IF((BE156-'Retail Pricing'!#REF!)&gt;=0," ",1)</f>
        <v>#REF!</v>
      </c>
      <c r="BQ156" s="243" t="e">
        <f>IF((BF156-'Retail Pricing'!#REF!)&gt;=0," ",1)</f>
        <v>#REF!</v>
      </c>
      <c r="BR156" s="243" t="e">
        <f>IF((BG156-'Retail Pricing'!#REF!)&gt;=0," ",1)</f>
        <v>#REF!</v>
      </c>
      <c r="BS156" s="243" t="e">
        <f>IF((BH156-'Retail Pricing'!#REF!)&gt;=0," ",1)</f>
        <v>#REF!</v>
      </c>
      <c r="BT156" s="243" t="e">
        <f>IF((BI156-'Retail Pricing'!#REF!)&gt;=0," ",1)</f>
        <v>#REF!</v>
      </c>
      <c r="BU156" s="67"/>
      <c r="BV156" s="442" t="e">
        <f>IF(W156&gt;0,$BV$9, " ")</f>
        <v>#REF!</v>
      </c>
      <c r="BW156" s="244" t="e">
        <f>IF($BV156&gt;0,($BV156-W156)/$BV156*100," ")</f>
        <v>#REF!</v>
      </c>
      <c r="BX156" s="244" t="e">
        <f t="shared" ref="BX156:BY158" si="282">IF($BV156&gt;0,($BV156-AA156)/$BV156*100," ")</f>
        <v>#REF!</v>
      </c>
      <c r="BY156" s="244" t="e">
        <f t="shared" si="282"/>
        <v>#REF!</v>
      </c>
      <c r="BZ156" s="244" t="e">
        <f t="shared" ref="BZ156:CA158" si="283">IF($BV156&gt;0,($BV156-AF156)/$BV156*100," ")</f>
        <v>#REF!</v>
      </c>
      <c r="CA156" s="244" t="e">
        <f t="shared" si="283"/>
        <v>#REF!</v>
      </c>
      <c r="CB156" s="244" t="e">
        <f>CA156</f>
        <v>#REF!</v>
      </c>
      <c r="CC156" s="244" t="e">
        <f>IF($BV156&gt;0,($BV156-AK156)/$BV156*100," ")</f>
        <v>#REF!</v>
      </c>
      <c r="CD156" s="244" t="e">
        <f>IF($BV156&gt;0,($BV156-AP156)/$BV156*100," ")</f>
        <v>#REF!</v>
      </c>
      <c r="CE156" s="244" t="e">
        <f>IF($BV156&gt;0,($BV156-AT156)/$BV156*100," ")</f>
        <v>#REF!</v>
      </c>
      <c r="CF156" s="244" t="e">
        <f>IF($BV156&gt;0,($BV156-(W156*2))/$BV156*100," ")</f>
        <v>#REF!</v>
      </c>
      <c r="CG156" s="244" t="e">
        <f t="shared" si="270"/>
        <v>#REF!</v>
      </c>
      <c r="CH156" s="244" t="e">
        <f t="shared" si="271"/>
        <v>#REF!</v>
      </c>
      <c r="CI156" s="570"/>
      <c r="CJ156" s="578" t="e">
        <f>IF(BW156&gt;0,BW156-$CL$1," ")</f>
        <v>#REF!</v>
      </c>
      <c r="CK156" s="578" t="e">
        <f>IF(BX156&gt;0,BX156-$CL$1," ")</f>
        <v>#REF!</v>
      </c>
      <c r="CL156" s="578" t="e">
        <f>IF(BY156&gt;0,BY156-$CL$1," ")</f>
        <v>#REF!</v>
      </c>
      <c r="CM156" s="578" t="e">
        <f>IF(BZ156&gt;0,BZ156-$CL$1," ")</f>
        <v>#REF!</v>
      </c>
      <c r="CN156" s="578" t="e">
        <f>IF(CA156&gt;0,CA156-$CL$1," ")</f>
        <v>#REF!</v>
      </c>
      <c r="CO156" s="578" t="e">
        <f t="shared" si="273"/>
        <v>#REF!</v>
      </c>
      <c r="CP156" s="578" t="e">
        <f t="shared" si="274"/>
        <v>#REF!</v>
      </c>
      <c r="CQ156" s="578" t="e">
        <f t="shared" si="275"/>
        <v>#REF!</v>
      </c>
      <c r="CR156" s="244"/>
      <c r="CS156" s="244"/>
      <c r="CT156" s="244"/>
      <c r="CU156" s="244"/>
      <c r="CV156" s="347"/>
      <c r="CW156" s="338" t="e">
        <f t="shared" si="243"/>
        <v>#REF!</v>
      </c>
      <c r="CX156" s="347"/>
      <c r="CY156" s="338" t="e">
        <f t="shared" si="244"/>
        <v>#REF!</v>
      </c>
      <c r="CZ156" s="347"/>
      <c r="DA156" s="338" t="e">
        <f t="shared" si="245"/>
        <v>#REF!</v>
      </c>
      <c r="DB156" s="347"/>
      <c r="DC156" s="338" t="e">
        <f t="shared" si="246"/>
        <v>#REF!</v>
      </c>
      <c r="DD156" s="347"/>
      <c r="DE156" s="338" t="e">
        <f t="shared" si="247"/>
        <v>#REF!</v>
      </c>
    </row>
    <row r="157" spans="1:109" s="19" customFormat="1" x14ac:dyDescent="0.2">
      <c r="A157" s="328" t="s">
        <v>523</v>
      </c>
      <c r="B157" s="53" t="s">
        <v>1228</v>
      </c>
      <c r="C157" s="454"/>
      <c r="D157" s="411" t="s">
        <v>130</v>
      </c>
      <c r="E157" s="412">
        <v>25</v>
      </c>
      <c r="F157" s="356" t="s">
        <v>1414</v>
      </c>
      <c r="G157" s="713" t="e">
        <f>+'Retail Pricing'!#REF!</f>
        <v>#REF!</v>
      </c>
      <c r="H157" s="401" t="s">
        <v>949</v>
      </c>
      <c r="I157" s="89" t="e">
        <f>IF('Retail Pricing'!#REF!&gt;0,'Retail Pricing'!#REF!," ")</f>
        <v>#REF!</v>
      </c>
      <c r="J157" s="85" t="e">
        <f>'Retail Pricing'!#REF!</f>
        <v>#REF!</v>
      </c>
      <c r="K157" s="85" t="e">
        <f>'Retail Pricing'!#REF!</f>
        <v>#REF!</v>
      </c>
      <c r="L157" s="305" t="e">
        <f>IF('Retail Pricing'!#REF!&gt;0,'Retail Pricing'!#REF!," ")</f>
        <v>#REF!</v>
      </c>
      <c r="M157" s="226" t="e">
        <f t="shared" si="248"/>
        <v>#REF!</v>
      </c>
      <c r="N157" s="219" t="e">
        <f>IF('Retail Pricing'!#REF!&gt;0,'Retail Pricing'!#REF!," ")</f>
        <v>#REF!</v>
      </c>
      <c r="O157" s="219" t="e">
        <f>IF('Retail Pricing'!#REF!&gt;0,'Retail Pricing'!#REF!," ")</f>
        <v>#REF!</v>
      </c>
      <c r="P157" s="219"/>
      <c r="Q157" s="219" t="e">
        <f>IF('Retail Pricing'!#REF!&gt;0,'Retail Pricing'!#REF!," ")</f>
        <v>#REF!</v>
      </c>
      <c r="R157" s="219" t="e">
        <f>IF('Retail Pricing'!#REF!&gt;0,'Retail Pricing'!#REF!," ")</f>
        <v>#REF!</v>
      </c>
      <c r="S157" s="219" t="e">
        <f>IF('Retail Pricing'!#REF!&gt;0,'Retail Pricing'!#REF!," ")</f>
        <v>#REF!</v>
      </c>
      <c r="T157" s="226">
        <v>2.2390699999999999</v>
      </c>
      <c r="U157" s="7" t="e">
        <f>IF(M157&gt;0,$U$1," ")</f>
        <v>#REF!</v>
      </c>
      <c r="V157" s="7">
        <v>-2E-3</v>
      </c>
      <c r="W157" s="491" t="e">
        <f>ROUND(('Retail Pricing'!#REF!/(1-0.09))/0.05,0)*0.05</f>
        <v>#REF!</v>
      </c>
      <c r="X157" s="489">
        <v>7.15</v>
      </c>
      <c r="Y157" s="304" t="e">
        <f t="shared" si="238"/>
        <v>#REF!</v>
      </c>
      <c r="Z157" s="428">
        <v>0.62</v>
      </c>
      <c r="AA157" s="492">
        <v>8.15</v>
      </c>
      <c r="AB157" s="493" t="e">
        <f>ROUND(('Retail Pricing'!#REF!/(1-0.09))/0.05,0)*0.05</f>
        <v>#REF!</v>
      </c>
      <c r="AC157" s="489">
        <v>7</v>
      </c>
      <c r="AD157" s="14" t="e">
        <f t="shared" si="239"/>
        <v>#REF!</v>
      </c>
      <c r="AE157" s="428">
        <v>0.61</v>
      </c>
      <c r="AF157" s="488">
        <v>8</v>
      </c>
      <c r="AG157" s="494" t="e">
        <f>ROUND(('Retail Pricing'!#REF!/(1-0.09))/0.05,0)*0.05</f>
        <v>#REF!</v>
      </c>
      <c r="AH157" s="489">
        <v>5.4</v>
      </c>
      <c r="AI157" s="14" t="e">
        <f t="shared" si="240"/>
        <v>#REF!</v>
      </c>
      <c r="AJ157" s="428">
        <v>0.5</v>
      </c>
      <c r="AK157" s="495" t="e">
        <f>ROUND(('Retail Pricing'!#REF!/(1-0.09))/0.05,0)*0.05</f>
        <v>#REF!</v>
      </c>
      <c r="AL157" s="489"/>
      <c r="AM157" s="489">
        <v>4.8499999999999996</v>
      </c>
      <c r="AN157" s="14" t="e">
        <f t="shared" si="241"/>
        <v>#REF!</v>
      </c>
      <c r="AO157" s="428">
        <v>0.45</v>
      </c>
      <c r="AP157" s="490" t="e">
        <f>ROUND(('Retail Pricing'!#REF!/(1-0.09))/0.05,0)*0.05</f>
        <v>#REF!</v>
      </c>
      <c r="AQ157" s="489">
        <v>4.6500000000000004</v>
      </c>
      <c r="AR157" s="14" t="e">
        <f t="shared" si="242"/>
        <v>#REF!</v>
      </c>
      <c r="AS157" s="428">
        <v>0.43</v>
      </c>
      <c r="AT157" s="496">
        <v>5.65</v>
      </c>
      <c r="AU157" s="497" t="e">
        <f>IF(BA157&gt;0,ROUNDUP((BA157*2),0.05)-0.01," ")</f>
        <v>#REF!</v>
      </c>
      <c r="AV157" s="288"/>
      <c r="AW157" s="498" t="e">
        <f t="shared" si="281"/>
        <v>#REF!</v>
      </c>
      <c r="AX157" s="499"/>
      <c r="AY157" s="499"/>
      <c r="AZ157" s="333"/>
      <c r="BA157" s="491" t="e">
        <f t="shared" si="249"/>
        <v>#REF!</v>
      </c>
      <c r="BB157" s="492">
        <f t="shared" si="250"/>
        <v>8.15</v>
      </c>
      <c r="BC157" s="493" t="e">
        <f t="shared" si="251"/>
        <v>#REF!</v>
      </c>
      <c r="BD157" s="488">
        <f t="shared" si="252"/>
        <v>8</v>
      </c>
      <c r="BE157" s="494" t="e">
        <f t="shared" si="253"/>
        <v>#REF!</v>
      </c>
      <c r="BF157" s="495" t="e">
        <f t="shared" si="254"/>
        <v>#REF!</v>
      </c>
      <c r="BG157" s="490" t="e">
        <f t="shared" si="255"/>
        <v>#REF!</v>
      </c>
      <c r="BH157" s="496">
        <f t="shared" si="256"/>
        <v>5.65</v>
      </c>
      <c r="BI157" s="497" t="e">
        <f t="shared" si="257"/>
        <v>#REF!</v>
      </c>
      <c r="BJ157" s="385" t="e">
        <f t="shared" si="258"/>
        <v>#REF!</v>
      </c>
      <c r="BK157" s="385" t="e">
        <f>IF(BC157*0.9&gt;BG157, " ", "No")</f>
        <v>#REF!</v>
      </c>
      <c r="BL157" s="483" t="s">
        <v>1376</v>
      </c>
      <c r="BM157" s="482"/>
      <c r="BN157" s="482"/>
      <c r="BO157" s="482"/>
      <c r="BP157" s="482"/>
      <c r="BQ157" s="482"/>
      <c r="BR157" s="482"/>
      <c r="BS157" s="482"/>
      <c r="BT157" s="482"/>
      <c r="BU157" s="67"/>
      <c r="BV157" s="442" t="e">
        <f>IF(W157&gt;0,$BV$9, " ")</f>
        <v>#REF!</v>
      </c>
      <c r="BW157" s="244" t="e">
        <f>IF($BV157&gt;0,($BV157-W157)/$BV157*100," ")</f>
        <v>#REF!</v>
      </c>
      <c r="BX157" s="244" t="e">
        <f t="shared" si="282"/>
        <v>#REF!</v>
      </c>
      <c r="BY157" s="244" t="e">
        <f t="shared" si="282"/>
        <v>#REF!</v>
      </c>
      <c r="BZ157" s="244" t="e">
        <f t="shared" si="283"/>
        <v>#REF!</v>
      </c>
      <c r="CA157" s="244" t="e">
        <f t="shared" si="283"/>
        <v>#REF!</v>
      </c>
      <c r="CB157" s="244" t="e">
        <f>CA157</f>
        <v>#REF!</v>
      </c>
      <c r="CC157" s="244" t="e">
        <f>IF($BV157&gt;0,($BV157-AK157)/$BV157*100," ")</f>
        <v>#REF!</v>
      </c>
      <c r="CD157" s="244" t="e">
        <f>IF($BV157&gt;0,($BV157-AP157)/$BV157*100," ")</f>
        <v>#REF!</v>
      </c>
      <c r="CE157" s="244" t="e">
        <f>IF($BV157&gt;0,($BV157-AT157)/$BV157*100," ")</f>
        <v>#REF!</v>
      </c>
      <c r="CF157" s="244" t="e">
        <f>IF($BV157&gt;0,($BV157-(W157*2))/$BV157*100," ")</f>
        <v>#REF!</v>
      </c>
      <c r="CG157" s="244" t="e">
        <f t="shared" si="270"/>
        <v>#REF!</v>
      </c>
      <c r="CH157" s="244" t="e">
        <f t="shared" si="271"/>
        <v>#REF!</v>
      </c>
      <c r="CI157" s="570"/>
      <c r="CJ157" s="578" t="e">
        <f t="shared" si="276"/>
        <v>#REF!</v>
      </c>
      <c r="CK157" s="578" t="e">
        <f t="shared" si="277"/>
        <v>#REF!</v>
      </c>
      <c r="CL157" s="578" t="e">
        <f t="shared" si="278"/>
        <v>#REF!</v>
      </c>
      <c r="CM157" s="578" t="e">
        <f t="shared" si="279"/>
        <v>#REF!</v>
      </c>
      <c r="CN157" s="578" t="e">
        <f t="shared" si="280"/>
        <v>#REF!</v>
      </c>
      <c r="CO157" s="578" t="e">
        <f t="shared" si="273"/>
        <v>#REF!</v>
      </c>
      <c r="CP157" s="578" t="e">
        <f t="shared" si="274"/>
        <v>#REF!</v>
      </c>
      <c r="CQ157" s="578" t="e">
        <f t="shared" si="275"/>
        <v>#REF!</v>
      </c>
      <c r="CR157" s="244"/>
      <c r="CS157" s="244"/>
      <c r="CT157" s="244"/>
      <c r="CU157" s="244"/>
      <c r="CV157" s="347"/>
      <c r="CW157" s="338" t="e">
        <f t="shared" si="243"/>
        <v>#REF!</v>
      </c>
      <c r="CX157" s="347"/>
      <c r="CY157" s="338" t="e">
        <f t="shared" si="244"/>
        <v>#REF!</v>
      </c>
      <c r="CZ157" s="347"/>
      <c r="DA157" s="338" t="e">
        <f t="shared" si="245"/>
        <v>#REF!</v>
      </c>
      <c r="DB157" s="347"/>
      <c r="DC157" s="338" t="e">
        <f t="shared" si="246"/>
        <v>#REF!</v>
      </c>
      <c r="DD157" s="347"/>
      <c r="DE157" s="338" t="e">
        <f t="shared" si="247"/>
        <v>#REF!</v>
      </c>
    </row>
    <row r="158" spans="1:109" s="19" customFormat="1" x14ac:dyDescent="0.2">
      <c r="A158" s="328" t="s">
        <v>523</v>
      </c>
      <c r="B158" s="70" t="s">
        <v>1228</v>
      </c>
      <c r="C158" s="454"/>
      <c r="D158" s="411" t="s">
        <v>130</v>
      </c>
      <c r="E158" s="412">
        <v>25</v>
      </c>
      <c r="F158" s="553" t="s">
        <v>1414</v>
      </c>
      <c r="G158" s="713" t="e">
        <f>+'Retail Pricing'!#REF!</f>
        <v>#REF!</v>
      </c>
      <c r="H158" s="401" t="s">
        <v>1418</v>
      </c>
      <c r="I158" s="89" t="e">
        <f>IF('Retail Pricing'!#REF!&gt;0,'Retail Pricing'!#REF!," ")</f>
        <v>#REF!</v>
      </c>
      <c r="J158" s="85" t="e">
        <f>'Retail Pricing'!#REF!</f>
        <v>#REF!</v>
      </c>
      <c r="K158" s="85" t="e">
        <f>'Retail Pricing'!#REF!</f>
        <v>#REF!</v>
      </c>
      <c r="L158" s="305" t="e">
        <f>IF('Retail Pricing'!#REF!&gt;0,'Retail Pricing'!#REF!," ")</f>
        <v>#REF!</v>
      </c>
      <c r="M158" s="226" t="e">
        <f t="shared" si="248"/>
        <v>#REF!</v>
      </c>
      <c r="N158" s="219" t="e">
        <f>IF('Retail Pricing'!#REF!&gt;0,'Retail Pricing'!#REF!," ")</f>
        <v>#REF!</v>
      </c>
      <c r="O158" s="219" t="e">
        <f>IF('Retail Pricing'!#REF!&gt;0,'Retail Pricing'!#REF!," ")</f>
        <v>#REF!</v>
      </c>
      <c r="P158" s="219"/>
      <c r="Q158" s="219" t="e">
        <f>IF('Retail Pricing'!#REF!&gt;0,'Retail Pricing'!#REF!," ")</f>
        <v>#REF!</v>
      </c>
      <c r="R158" s="219" t="e">
        <f>IF('Retail Pricing'!#REF!&gt;0,'Retail Pricing'!#REF!," ")</f>
        <v>#REF!</v>
      </c>
      <c r="S158" s="219" t="e">
        <f>IF('Retail Pricing'!#REF!&gt;0,'Retail Pricing'!#REF!," ")</f>
        <v>#REF!</v>
      </c>
      <c r="T158" s="226">
        <v>2.2390699999999999</v>
      </c>
      <c r="U158" s="7" t="e">
        <f>IF(M158&gt;0,$U$1," ")</f>
        <v>#REF!</v>
      </c>
      <c r="V158" s="7">
        <v>-2E-3</v>
      </c>
      <c r="W158" s="491" t="e">
        <f>'Retail Pricing'!#REF!</f>
        <v>#REF!</v>
      </c>
      <c r="X158" s="489">
        <v>7.25</v>
      </c>
      <c r="Y158" s="304" t="e">
        <f t="shared" si="238"/>
        <v>#REF!</v>
      </c>
      <c r="Z158" s="428">
        <v>0.63</v>
      </c>
      <c r="AA158" s="492">
        <v>8.25</v>
      </c>
      <c r="AB158" s="493" t="e">
        <f>'Retail Pricing'!#REF!</f>
        <v>#REF!</v>
      </c>
      <c r="AC158" s="489">
        <v>7.1</v>
      </c>
      <c r="AD158" s="14" t="e">
        <f t="shared" si="239"/>
        <v>#REF!</v>
      </c>
      <c r="AE158" s="428">
        <v>0.62</v>
      </c>
      <c r="AF158" s="488">
        <v>8.1</v>
      </c>
      <c r="AG158" s="494" t="e">
        <f>'Retail Pricing'!#REF!</f>
        <v>#REF!</v>
      </c>
      <c r="AH158" s="489">
        <v>5.5</v>
      </c>
      <c r="AI158" s="14" t="e">
        <f t="shared" si="240"/>
        <v>#REF!</v>
      </c>
      <c r="AJ158" s="428">
        <v>0.51</v>
      </c>
      <c r="AK158" s="495" t="e">
        <f>'Retail Pricing'!#REF!</f>
        <v>#REF!</v>
      </c>
      <c r="AL158" s="489"/>
      <c r="AM158" s="489">
        <v>4.95</v>
      </c>
      <c r="AN158" s="14" t="e">
        <f t="shared" si="241"/>
        <v>#REF!</v>
      </c>
      <c r="AO158" s="428">
        <v>0.45</v>
      </c>
      <c r="AP158" s="490" t="e">
        <f>'Retail Pricing'!#REF!</f>
        <v>#REF!</v>
      </c>
      <c r="AQ158" s="489">
        <v>4.75</v>
      </c>
      <c r="AR158" s="14" t="e">
        <f t="shared" si="242"/>
        <v>#REF!</v>
      </c>
      <c r="AS158" s="428">
        <v>0.44</v>
      </c>
      <c r="AT158" s="496">
        <v>5.7</v>
      </c>
      <c r="AU158" s="497" t="e">
        <f>'Retail Pricing'!#REF!</f>
        <v>#REF!</v>
      </c>
      <c r="AV158" s="288"/>
      <c r="AW158" s="498" t="e">
        <f t="shared" si="281"/>
        <v>#REF!</v>
      </c>
      <c r="AX158" s="499" t="e">
        <f>AP158</f>
        <v>#REF!</v>
      </c>
      <c r="AY158" s="499">
        <v>3</v>
      </c>
      <c r="AZ158" s="333"/>
      <c r="BA158" s="491" t="e">
        <f t="shared" si="249"/>
        <v>#REF!</v>
      </c>
      <c r="BB158" s="492">
        <f t="shared" si="250"/>
        <v>8.25</v>
      </c>
      <c r="BC158" s="493" t="e">
        <f t="shared" si="251"/>
        <v>#REF!</v>
      </c>
      <c r="BD158" s="488">
        <f t="shared" si="252"/>
        <v>8.1</v>
      </c>
      <c r="BE158" s="494" t="e">
        <f t="shared" si="253"/>
        <v>#REF!</v>
      </c>
      <c r="BF158" s="495" t="e">
        <f t="shared" si="254"/>
        <v>#REF!</v>
      </c>
      <c r="BG158" s="490" t="e">
        <f t="shared" si="255"/>
        <v>#REF!</v>
      </c>
      <c r="BH158" s="496">
        <f t="shared" si="256"/>
        <v>5.7</v>
      </c>
      <c r="BI158" s="497" t="e">
        <f t="shared" si="257"/>
        <v>#REF!</v>
      </c>
      <c r="BJ158" s="385" t="e">
        <f t="shared" si="258"/>
        <v>#REF!</v>
      </c>
      <c r="BK158" s="385" t="e">
        <f>IF(BC158*0.9&gt;BG158, " ", "No")</f>
        <v>#REF!</v>
      </c>
      <c r="BL158" s="243" t="e">
        <f>IF((BA158-'Retail Pricing'!#REF!)&gt;=0," ",1)</f>
        <v>#REF!</v>
      </c>
      <c r="BM158" s="243" t="e">
        <f>IF((BB158-'Retail Pricing'!#REF!)&gt;=0," ",1)</f>
        <v>#REF!</v>
      </c>
      <c r="BN158" s="243" t="e">
        <f>IF((BC158-'Retail Pricing'!#REF!)&gt;=0," ",1)</f>
        <v>#REF!</v>
      </c>
      <c r="BO158" s="243" t="str">
        <f>IF((BD158-'Retail Pricing'!F86)&gt;=0," ",1)</f>
        <v xml:space="preserve"> </v>
      </c>
      <c r="BP158" s="243" t="e">
        <f>IF((BE158-'Retail Pricing'!#REF!)&gt;=0," ",1)</f>
        <v>#REF!</v>
      </c>
      <c r="BQ158" s="243" t="e">
        <f>IF((BF158-'Retail Pricing'!#REF!)&gt;=0," ",1)</f>
        <v>#REF!</v>
      </c>
      <c r="BR158" s="243" t="e">
        <f>IF((BG158-'Retail Pricing'!#REF!)&gt;=0," ",1)</f>
        <v>#REF!</v>
      </c>
      <c r="BS158" s="243" t="e">
        <f>IF((BH158-'Retail Pricing'!#REF!)&gt;=0," ",1)</f>
        <v>#REF!</v>
      </c>
      <c r="BT158" s="243" t="e">
        <f>IF((BI158-'Retail Pricing'!#REF!)&gt;=0," ",1)</f>
        <v>#REF!</v>
      </c>
      <c r="BU158" s="67"/>
      <c r="BV158" s="442" t="e">
        <f>IF(W158&gt;0,$BV$9, " ")</f>
        <v>#REF!</v>
      </c>
      <c r="BW158" s="244" t="e">
        <f>IF($BV158&gt;0,($BV158-W158)/$BV158*100," ")</f>
        <v>#REF!</v>
      </c>
      <c r="BX158" s="244" t="e">
        <f t="shared" si="282"/>
        <v>#REF!</v>
      </c>
      <c r="BY158" s="244" t="e">
        <f t="shared" si="282"/>
        <v>#REF!</v>
      </c>
      <c r="BZ158" s="244" t="e">
        <f t="shared" si="283"/>
        <v>#REF!</v>
      </c>
      <c r="CA158" s="244" t="e">
        <f t="shared" si="283"/>
        <v>#REF!</v>
      </c>
      <c r="CB158" s="244" t="e">
        <f>CA158</f>
        <v>#REF!</v>
      </c>
      <c r="CC158" s="244" t="e">
        <f>IF($BV158&gt;0,($BV158-AK158)/$BV158*100," ")</f>
        <v>#REF!</v>
      </c>
      <c r="CD158" s="244" t="e">
        <f>IF($BV158&gt;0,($BV158-AP158)/$BV158*100," ")</f>
        <v>#REF!</v>
      </c>
      <c r="CE158" s="244" t="e">
        <f>IF($BV158&gt;0,($BV158-AT158)/$BV158*100," ")</f>
        <v>#REF!</v>
      </c>
      <c r="CF158" s="244" t="e">
        <f>IF($BV158&gt;0,($BV158-(W158*2))/$BV158*100," ")</f>
        <v>#REF!</v>
      </c>
      <c r="CG158" s="244" t="e">
        <f t="shared" si="270"/>
        <v>#REF!</v>
      </c>
      <c r="CH158" s="244" t="e">
        <f t="shared" si="271"/>
        <v>#REF!</v>
      </c>
      <c r="CI158" s="570"/>
      <c r="CJ158" s="578" t="e">
        <f t="shared" si="276"/>
        <v>#REF!</v>
      </c>
      <c r="CK158" s="578" t="e">
        <f t="shared" si="277"/>
        <v>#REF!</v>
      </c>
      <c r="CL158" s="578" t="e">
        <f t="shared" si="278"/>
        <v>#REF!</v>
      </c>
      <c r="CM158" s="578" t="e">
        <f t="shared" si="279"/>
        <v>#REF!</v>
      </c>
      <c r="CN158" s="578" t="e">
        <f t="shared" si="280"/>
        <v>#REF!</v>
      </c>
      <c r="CO158" s="578" t="e">
        <f t="shared" si="273"/>
        <v>#REF!</v>
      </c>
      <c r="CP158" s="578" t="e">
        <f t="shared" si="274"/>
        <v>#REF!</v>
      </c>
      <c r="CQ158" s="578" t="e">
        <f t="shared" si="275"/>
        <v>#REF!</v>
      </c>
      <c r="CR158" s="244"/>
      <c r="CS158" s="244"/>
      <c r="CT158" s="244"/>
      <c r="CU158" s="244"/>
      <c r="CV158" s="347"/>
      <c r="CW158" s="338" t="e">
        <f t="shared" si="243"/>
        <v>#REF!</v>
      </c>
      <c r="CX158" s="347"/>
      <c r="CY158" s="338" t="e">
        <f t="shared" si="244"/>
        <v>#REF!</v>
      </c>
      <c r="CZ158" s="347"/>
      <c r="DA158" s="338" t="e">
        <f t="shared" si="245"/>
        <v>#REF!</v>
      </c>
      <c r="DB158" s="347"/>
      <c r="DC158" s="338" t="e">
        <f t="shared" si="246"/>
        <v>#REF!</v>
      </c>
      <c r="DD158" s="347"/>
      <c r="DE158" s="338" t="e">
        <f t="shared" si="247"/>
        <v>#REF!</v>
      </c>
    </row>
    <row r="159" spans="1:109" x14ac:dyDescent="0.2">
      <c r="A159" s="328" t="s">
        <v>523</v>
      </c>
      <c r="B159" s="53" t="s">
        <v>1011</v>
      </c>
      <c r="C159" s="454" t="s">
        <v>1512</v>
      </c>
      <c r="D159" s="217"/>
      <c r="E159" s="326">
        <v>250</v>
      </c>
      <c r="F159" s="356" t="s">
        <v>370</v>
      </c>
      <c r="G159" s="713" t="e">
        <f>+'Retail Pricing'!#REF!</f>
        <v>#REF!</v>
      </c>
      <c r="I159" s="89" t="e">
        <f>IF('Retail Pricing'!#REF!&gt;0,'Retail Pricing'!#REF!," ")</f>
        <v>#REF!</v>
      </c>
      <c r="J159" s="85" t="e">
        <f>'Retail Pricing'!#REF!</f>
        <v>#REF!</v>
      </c>
      <c r="K159" s="85" t="e">
        <f>'Retail Pricing'!#REF!</f>
        <v>#REF!</v>
      </c>
      <c r="L159" s="305" t="e">
        <f>IF('Retail Pricing'!#REF!&gt;0,'Retail Pricing'!#REF!," ")</f>
        <v>#REF!</v>
      </c>
      <c r="M159" s="226" t="e">
        <f t="shared" si="248"/>
        <v>#REF!</v>
      </c>
      <c r="N159" s="219" t="e">
        <f>'Retail Pricing'!#REF!</f>
        <v>#REF!</v>
      </c>
      <c r="O159" s="219" t="e">
        <f>'Retail Pricing'!#REF!</f>
        <v>#REF!</v>
      </c>
      <c r="P159" s="219"/>
      <c r="Q159" s="219" t="e">
        <f>'Retail Pricing'!#REF!</f>
        <v>#REF!</v>
      </c>
      <c r="R159" s="219" t="e">
        <f>IF('Retail Pricing'!#REF!&gt;0,'Retail Pricing'!#REF!," ")</f>
        <v>#REF!</v>
      </c>
      <c r="S159" s="219" t="e">
        <f>'Retail Pricing'!#REF!</f>
        <v>#REF!</v>
      </c>
      <c r="T159" s="219">
        <v>4.5152200000000002</v>
      </c>
      <c r="U159" s="470">
        <v>0.17</v>
      </c>
      <c r="V159" s="7">
        <v>0.11899999999999999</v>
      </c>
      <c r="W159" s="491" t="e">
        <f>ROUND(('Retail Pricing'!#REF!/(1-0.09))/0.05,0)*0.05</f>
        <v>#REF!</v>
      </c>
      <c r="X159" s="489">
        <v>14.3</v>
      </c>
      <c r="Y159" s="304" t="e">
        <f t="shared" si="238"/>
        <v>#REF!</v>
      </c>
      <c r="Z159" s="428">
        <v>0.59</v>
      </c>
      <c r="AA159" s="492">
        <v>16.25</v>
      </c>
      <c r="AB159" s="493" t="e">
        <f>ROUND(('Retail Pricing'!#REF!/(1-0.09))/0.05,0)*0.05</f>
        <v>#REF!</v>
      </c>
      <c r="AC159" s="489">
        <v>14</v>
      </c>
      <c r="AD159" s="14" t="e">
        <f t="shared" si="239"/>
        <v>#REF!</v>
      </c>
      <c r="AE159" s="428">
        <v>0.57999999999999996</v>
      </c>
      <c r="AF159" s="488">
        <v>15.95</v>
      </c>
      <c r="AG159" s="494" t="e">
        <f>ROUND(('Retail Pricing'!#REF!/(1-0.09))/0.05,0)*0.05</f>
        <v>#REF!</v>
      </c>
      <c r="AH159" s="489">
        <v>11.5</v>
      </c>
      <c r="AI159" s="14" t="e">
        <f t="shared" si="240"/>
        <v>#REF!</v>
      </c>
      <c r="AJ159" s="428">
        <v>0.49</v>
      </c>
      <c r="AK159" s="495" t="e">
        <f>ROUND(('Retail Pricing'!#REF!/(1-0.09))/0.05,0)*0.05</f>
        <v>#REF!</v>
      </c>
      <c r="AL159" s="489"/>
      <c r="AM159" s="489">
        <v>11.25</v>
      </c>
      <c r="AN159" s="14" t="e">
        <f t="shared" si="241"/>
        <v>#REF!</v>
      </c>
      <c r="AO159" s="428">
        <v>0.48</v>
      </c>
      <c r="AP159" s="490" t="e">
        <f>ROUND(('Retail Pricing'!#REF!/(1-0.09))/0.05,0)*0.05</f>
        <v>#REF!</v>
      </c>
      <c r="AQ159" s="489">
        <v>10.95</v>
      </c>
      <c r="AR159" s="14" t="e">
        <f t="shared" si="242"/>
        <v>#REF!</v>
      </c>
      <c r="AS159" s="428">
        <v>0.46</v>
      </c>
      <c r="AT159" s="496">
        <v>12.8</v>
      </c>
      <c r="AU159" s="497" t="e">
        <f>IF(BA159&gt;0,ROUNDUP((BA159*2),0.05)-0.01," ")</f>
        <v>#REF!</v>
      </c>
      <c r="AV159" s="288"/>
      <c r="AW159" s="498" t="e">
        <f t="shared" si="281"/>
        <v>#REF!</v>
      </c>
      <c r="AX159" s="499"/>
      <c r="AY159" s="499"/>
      <c r="AZ159" s="333"/>
      <c r="BA159" s="491" t="e">
        <f t="shared" si="249"/>
        <v>#REF!</v>
      </c>
      <c r="BB159" s="492">
        <f t="shared" si="250"/>
        <v>16.25</v>
      </c>
      <c r="BC159" s="493" t="e">
        <f t="shared" si="251"/>
        <v>#REF!</v>
      </c>
      <c r="BD159" s="488">
        <f t="shared" si="252"/>
        <v>15.95</v>
      </c>
      <c r="BE159" s="494" t="e">
        <f t="shared" si="253"/>
        <v>#REF!</v>
      </c>
      <c r="BF159" s="495" t="e">
        <f t="shared" si="254"/>
        <v>#REF!</v>
      </c>
      <c r="BG159" s="490" t="e">
        <f t="shared" si="255"/>
        <v>#REF!</v>
      </c>
      <c r="BH159" s="496">
        <f t="shared" si="256"/>
        <v>12.8</v>
      </c>
      <c r="BI159" s="497" t="e">
        <f t="shared" si="257"/>
        <v>#REF!</v>
      </c>
      <c r="BJ159" s="385" t="e">
        <f t="shared" si="258"/>
        <v>#REF!</v>
      </c>
      <c r="BK159" s="385" t="e">
        <f t="shared" si="259"/>
        <v>#REF!</v>
      </c>
      <c r="BL159" s="243" t="e">
        <f>IF((BA159-'Retail Pricing'!#REF!)&gt;=0," ",1)</f>
        <v>#REF!</v>
      </c>
      <c r="BM159" s="243" t="e">
        <f>IF((BB159-'Retail Pricing'!#REF!)&gt;=0," ",1)</f>
        <v>#REF!</v>
      </c>
      <c r="BN159" s="243" t="e">
        <f>IF((BC159-'Retail Pricing'!#REF!)&gt;=0," ",1)</f>
        <v>#REF!</v>
      </c>
      <c r="BO159" s="243" t="str">
        <f>IF((BD159-'Retail Pricing'!F101)&gt;=0," ",1)</f>
        <v xml:space="preserve"> </v>
      </c>
      <c r="BP159" s="243" t="e">
        <f>IF((BE159-'Retail Pricing'!#REF!)&gt;=0," ",1)</f>
        <v>#REF!</v>
      </c>
      <c r="BQ159" s="243" t="e">
        <f>IF((BF159-'Retail Pricing'!#REF!)&gt;=0," ",1)</f>
        <v>#REF!</v>
      </c>
      <c r="BR159" s="243" t="e">
        <f>IF((BG159-'Retail Pricing'!#REF!)&gt;=0," ",1)</f>
        <v>#REF!</v>
      </c>
      <c r="BS159" s="243" t="e">
        <f>IF((BH159-'Retail Pricing'!#REF!)&gt;=0," ",1)</f>
        <v>#REF!</v>
      </c>
      <c r="BT159" s="243" t="e">
        <f>IF((BI159-'Retail Pricing'!#REF!)&gt;=0," ",1)</f>
        <v>#REF!</v>
      </c>
      <c r="BU159" s="18"/>
      <c r="BV159" s="442" t="e">
        <f t="shared" si="260"/>
        <v>#REF!</v>
      </c>
      <c r="BW159" s="244" t="e">
        <f t="shared" si="261"/>
        <v>#REF!</v>
      </c>
      <c r="BX159" s="244" t="e">
        <f t="shared" si="262"/>
        <v>#REF!</v>
      </c>
      <c r="BY159" s="244" t="e">
        <f t="shared" si="263"/>
        <v>#REF!</v>
      </c>
      <c r="BZ159" s="244" t="e">
        <f t="shared" si="264"/>
        <v>#REF!</v>
      </c>
      <c r="CA159" s="244" t="e">
        <f t="shared" si="265"/>
        <v>#REF!</v>
      </c>
      <c r="CB159" s="244" t="e">
        <f t="shared" si="272"/>
        <v>#REF!</v>
      </c>
      <c r="CC159" s="244" t="e">
        <f t="shared" si="266"/>
        <v>#REF!</v>
      </c>
      <c r="CD159" s="244" t="e">
        <f t="shared" si="267"/>
        <v>#REF!</v>
      </c>
      <c r="CE159" s="244" t="e">
        <f t="shared" si="268"/>
        <v>#REF!</v>
      </c>
      <c r="CF159" s="244" t="e">
        <f t="shared" si="269"/>
        <v>#REF!</v>
      </c>
      <c r="CG159" s="244" t="e">
        <f t="shared" si="270"/>
        <v>#REF!</v>
      </c>
      <c r="CH159" s="244" t="e">
        <f t="shared" si="271"/>
        <v>#REF!</v>
      </c>
      <c r="CI159" s="570"/>
      <c r="CJ159" s="578" t="e">
        <f t="shared" si="276"/>
        <v>#REF!</v>
      </c>
      <c r="CK159" s="578" t="e">
        <f t="shared" si="277"/>
        <v>#REF!</v>
      </c>
      <c r="CL159" s="578" t="e">
        <f t="shared" si="278"/>
        <v>#REF!</v>
      </c>
      <c r="CM159" s="578" t="e">
        <f t="shared" si="279"/>
        <v>#REF!</v>
      </c>
      <c r="CN159" s="578" t="e">
        <f t="shared" si="280"/>
        <v>#REF!</v>
      </c>
      <c r="CO159" s="578" t="e">
        <f t="shared" si="273"/>
        <v>#REF!</v>
      </c>
      <c r="CP159" s="578" t="e">
        <f t="shared" si="274"/>
        <v>#REF!</v>
      </c>
      <c r="CQ159" s="578" t="e">
        <f t="shared" si="275"/>
        <v>#REF!</v>
      </c>
      <c r="CR159" s="244"/>
      <c r="CS159" s="244"/>
      <c r="CT159" s="244"/>
      <c r="CU159" s="244"/>
      <c r="CV159" s="347"/>
      <c r="CW159" s="338" t="e">
        <f t="shared" si="243"/>
        <v>#REF!</v>
      </c>
      <c r="CX159" s="347"/>
      <c r="CY159" s="338" t="e">
        <f t="shared" si="244"/>
        <v>#REF!</v>
      </c>
      <c r="CZ159" s="347"/>
      <c r="DA159" s="338" t="e">
        <f t="shared" si="245"/>
        <v>#REF!</v>
      </c>
      <c r="DB159" s="347"/>
      <c r="DC159" s="338" t="e">
        <f t="shared" si="246"/>
        <v>#REF!</v>
      </c>
      <c r="DD159" s="347"/>
      <c r="DE159" s="338" t="e">
        <f t="shared" si="247"/>
        <v>#REF!</v>
      </c>
    </row>
    <row r="160" spans="1:109" s="19" customFormat="1" x14ac:dyDescent="0.2">
      <c r="A160" s="328" t="s">
        <v>523</v>
      </c>
      <c r="B160" s="53" t="s">
        <v>33</v>
      </c>
      <c r="C160" s="454" t="s">
        <v>1517</v>
      </c>
      <c r="D160" s="217" t="s">
        <v>256</v>
      </c>
      <c r="E160" s="326">
        <v>250</v>
      </c>
      <c r="F160" s="356" t="s">
        <v>371</v>
      </c>
      <c r="G160" s="713" t="e">
        <f>+'Retail Pricing'!#REF!</f>
        <v>#REF!</v>
      </c>
      <c r="H160" s="84" t="s">
        <v>949</v>
      </c>
      <c r="I160" s="89" t="e">
        <f>IF('Retail Pricing'!#REF!&gt;0,'Retail Pricing'!#REF!," ")</f>
        <v>#REF!</v>
      </c>
      <c r="J160" s="85" t="e">
        <f>'Retail Pricing'!#REF!</f>
        <v>#REF!</v>
      </c>
      <c r="K160" s="85" t="e">
        <f>'Retail Pricing'!#REF!</f>
        <v>#REF!</v>
      </c>
      <c r="L160" s="305" t="e">
        <f>IF('Retail Pricing'!#REF!&gt;0,'Retail Pricing'!#REF!," ")</f>
        <v>#REF!</v>
      </c>
      <c r="M160" s="226" t="e">
        <f t="shared" si="248"/>
        <v>#REF!</v>
      </c>
      <c r="N160" s="219" t="e">
        <f>IF('Retail Pricing'!#REF!&gt;0,'Retail Pricing'!#REF!," ")</f>
        <v>#REF!</v>
      </c>
      <c r="O160" s="219" t="e">
        <f>IF('Retail Pricing'!#REF!&gt;0,'Retail Pricing'!#REF!," ")</f>
        <v>#REF!</v>
      </c>
      <c r="P160" s="219"/>
      <c r="Q160" s="219" t="e">
        <f>IF('Retail Pricing'!#REF!&gt;0,'Retail Pricing'!#REF!," ")</f>
        <v>#REF!</v>
      </c>
      <c r="R160" s="219" t="e">
        <f>IF('Retail Pricing'!#REF!&gt;0,'Retail Pricing'!#REF!," ")</f>
        <v>#REF!</v>
      </c>
      <c r="S160" s="219" t="e">
        <f>IF('Retail Pricing'!#REF!&gt;0,'Retail Pricing'!#REF!," ")</f>
        <v>#REF!</v>
      </c>
      <c r="T160" s="219">
        <v>1.3391999999999999</v>
      </c>
      <c r="U160" s="7" t="e">
        <f>IF(M160&gt;0,$U$1," ")</f>
        <v>#REF!</v>
      </c>
      <c r="V160" s="7">
        <v>0.08</v>
      </c>
      <c r="W160" s="491" t="s">
        <v>949</v>
      </c>
      <c r="X160" s="489" t="s">
        <v>949</v>
      </c>
      <c r="Y160" s="304" t="str">
        <f t="shared" si="238"/>
        <v xml:space="preserve"> </v>
      </c>
      <c r="Z160" s="428" t="s">
        <v>106</v>
      </c>
      <c r="AA160" s="492" t="s">
        <v>949</v>
      </c>
      <c r="AB160" s="493" t="s">
        <v>949</v>
      </c>
      <c r="AC160" s="489" t="s">
        <v>949</v>
      </c>
      <c r="AD160" s="14" t="str">
        <f t="shared" si="239"/>
        <v xml:space="preserve"> </v>
      </c>
      <c r="AE160" s="428" t="s">
        <v>106</v>
      </c>
      <c r="AF160" s="488" t="s">
        <v>949</v>
      </c>
      <c r="AG160" s="494" t="s">
        <v>949</v>
      </c>
      <c r="AH160" s="489" t="s">
        <v>949</v>
      </c>
      <c r="AI160" s="14" t="str">
        <f t="shared" si="240"/>
        <v xml:space="preserve"> </v>
      </c>
      <c r="AJ160" s="428" t="s">
        <v>106</v>
      </c>
      <c r="AK160" s="495" t="s">
        <v>949</v>
      </c>
      <c r="AL160" s="489"/>
      <c r="AM160" s="489" t="s">
        <v>949</v>
      </c>
      <c r="AN160" s="14" t="str">
        <f t="shared" si="241"/>
        <v xml:space="preserve"> </v>
      </c>
      <c r="AO160" s="428" t="s">
        <v>106</v>
      </c>
      <c r="AP160" s="490" t="s">
        <v>949</v>
      </c>
      <c r="AQ160" s="489" t="s">
        <v>949</v>
      </c>
      <c r="AR160" s="14" t="str">
        <f t="shared" si="242"/>
        <v xml:space="preserve"> </v>
      </c>
      <c r="AS160" s="428" t="s">
        <v>106</v>
      </c>
      <c r="AT160" s="496" t="s">
        <v>949</v>
      </c>
      <c r="AU160" s="497" t="s">
        <v>949</v>
      </c>
      <c r="AV160" s="288"/>
      <c r="AW160" s="498" t="s">
        <v>949</v>
      </c>
      <c r="AX160" s="499" t="s">
        <v>106</v>
      </c>
      <c r="AY160" s="499" t="s">
        <v>106</v>
      </c>
      <c r="AZ160" s="333"/>
      <c r="BA160" s="491" t="str">
        <f t="shared" si="249"/>
        <v>Holder</v>
      </c>
      <c r="BB160" s="492" t="str">
        <f t="shared" si="250"/>
        <v>Holder</v>
      </c>
      <c r="BC160" s="493" t="str">
        <f t="shared" si="251"/>
        <v>Holder</v>
      </c>
      <c r="BD160" s="488" t="str">
        <f t="shared" si="252"/>
        <v>Holder</v>
      </c>
      <c r="BE160" s="494" t="str">
        <f t="shared" si="253"/>
        <v>Holder</v>
      </c>
      <c r="BF160" s="495" t="str">
        <f t="shared" si="254"/>
        <v>Holder</v>
      </c>
      <c r="BG160" s="490" t="str">
        <f t="shared" si="255"/>
        <v>Holder</v>
      </c>
      <c r="BH160" s="496" t="str">
        <f t="shared" si="256"/>
        <v>Holder</v>
      </c>
      <c r="BI160" s="497" t="str">
        <f t="shared" si="257"/>
        <v>Holder</v>
      </c>
      <c r="BJ160" s="385" t="str">
        <f t="shared" si="258"/>
        <v>No</v>
      </c>
      <c r="BK160" s="385" t="str">
        <f t="shared" si="259"/>
        <v>No</v>
      </c>
      <c r="BL160" s="483" t="s">
        <v>1376</v>
      </c>
      <c r="BM160" s="482"/>
      <c r="BN160" s="482"/>
      <c r="BO160" s="482"/>
      <c r="BP160" s="482"/>
      <c r="BQ160" s="482"/>
      <c r="BR160" s="482"/>
      <c r="BS160" s="482"/>
      <c r="BT160" s="482"/>
      <c r="BU160" s="67"/>
      <c r="BV160" s="442" t="str">
        <f t="shared" si="260"/>
        <v xml:space="preserve"> </v>
      </c>
      <c r="BW160" s="244" t="str">
        <f t="shared" si="261"/>
        <v xml:space="preserve"> </v>
      </c>
      <c r="BX160" s="244" t="str">
        <f t="shared" si="262"/>
        <v xml:space="preserve"> </v>
      </c>
      <c r="BY160" s="244" t="str">
        <f t="shared" si="263"/>
        <v xml:space="preserve"> </v>
      </c>
      <c r="BZ160" s="244" t="str">
        <f t="shared" si="264"/>
        <v xml:space="preserve"> </v>
      </c>
      <c r="CA160" s="244" t="str">
        <f t="shared" si="265"/>
        <v xml:space="preserve"> </v>
      </c>
      <c r="CB160" s="244" t="str">
        <f t="shared" ref="CB160:CB168" si="284">CA160</f>
        <v xml:space="preserve"> </v>
      </c>
      <c r="CC160" s="244" t="str">
        <f t="shared" si="266"/>
        <v xml:space="preserve"> </v>
      </c>
      <c r="CD160" s="244" t="str">
        <f t="shared" si="267"/>
        <v xml:space="preserve"> </v>
      </c>
      <c r="CE160" s="244" t="str">
        <f t="shared" si="268"/>
        <v xml:space="preserve"> </v>
      </c>
      <c r="CF160" s="244" t="str">
        <f t="shared" si="269"/>
        <v xml:space="preserve"> </v>
      </c>
      <c r="CG160" s="244" t="str">
        <f t="shared" si="270"/>
        <v xml:space="preserve"> </v>
      </c>
      <c r="CH160" s="244" t="str">
        <f t="shared" si="271"/>
        <v xml:space="preserve"> </v>
      </c>
      <c r="CI160" s="570"/>
      <c r="CJ160" s="578" t="str">
        <f t="shared" si="276"/>
        <v xml:space="preserve"> </v>
      </c>
      <c r="CK160" s="578" t="str">
        <f t="shared" si="277"/>
        <v xml:space="preserve"> </v>
      </c>
      <c r="CL160" s="578" t="str">
        <f t="shared" si="278"/>
        <v xml:space="preserve"> </v>
      </c>
      <c r="CM160" s="578" t="str">
        <f t="shared" si="279"/>
        <v xml:space="preserve"> </v>
      </c>
      <c r="CN160" s="578" t="str">
        <f t="shared" si="280"/>
        <v xml:space="preserve"> </v>
      </c>
      <c r="CO160" s="578" t="str">
        <f t="shared" si="273"/>
        <v xml:space="preserve"> </v>
      </c>
      <c r="CP160" s="578" t="str">
        <f t="shared" si="274"/>
        <v xml:space="preserve"> </v>
      </c>
      <c r="CQ160" s="578" t="str">
        <f t="shared" si="275"/>
        <v xml:space="preserve"> </v>
      </c>
      <c r="CR160" s="244"/>
      <c r="CS160" s="244"/>
      <c r="CT160" s="244"/>
      <c r="CU160" s="244"/>
      <c r="CV160" s="347"/>
      <c r="CW160" s="338" t="str">
        <f t="shared" si="243"/>
        <v xml:space="preserve"> </v>
      </c>
      <c r="CX160" s="347"/>
      <c r="CY160" s="338" t="str">
        <f t="shared" si="244"/>
        <v xml:space="preserve"> </v>
      </c>
      <c r="CZ160" s="347"/>
      <c r="DA160" s="338" t="str">
        <f t="shared" si="245"/>
        <v xml:space="preserve"> </v>
      </c>
      <c r="DB160" s="347"/>
      <c r="DC160" s="338" t="str">
        <f t="shared" si="246"/>
        <v xml:space="preserve"> </v>
      </c>
      <c r="DD160" s="347"/>
      <c r="DE160" s="338" t="str">
        <f t="shared" si="247"/>
        <v xml:space="preserve"> </v>
      </c>
    </row>
    <row r="161" spans="1:109" x14ac:dyDescent="0.2">
      <c r="A161" s="328" t="s">
        <v>523</v>
      </c>
      <c r="B161" s="70" t="s">
        <v>33</v>
      </c>
      <c r="C161" s="454" t="s">
        <v>1517</v>
      </c>
      <c r="D161" s="217" t="s">
        <v>256</v>
      </c>
      <c r="E161" s="404">
        <v>250</v>
      </c>
      <c r="F161" s="558" t="s">
        <v>371</v>
      </c>
      <c r="G161" s="713" t="e">
        <f>+'Retail Pricing'!#REF!</f>
        <v>#REF!</v>
      </c>
      <c r="H161" s="40" t="s">
        <v>124</v>
      </c>
      <c r="I161" s="89" t="e">
        <f>IF('Retail Pricing'!#REF!&gt;0,'Retail Pricing'!#REF!," ")</f>
        <v>#REF!</v>
      </c>
      <c r="J161" s="85" t="e">
        <f>'Retail Pricing'!#REF!</f>
        <v>#REF!</v>
      </c>
      <c r="K161" s="85" t="e">
        <f>'Retail Pricing'!#REF!</f>
        <v>#REF!</v>
      </c>
      <c r="L161" s="305" t="e">
        <f>IF('Retail Pricing'!#REF!&gt;0,'Retail Pricing'!#REF!," ")</f>
        <v>#REF!</v>
      </c>
      <c r="M161" s="226" t="e">
        <f t="shared" si="248"/>
        <v>#REF!</v>
      </c>
      <c r="N161" s="219" t="e">
        <f>IF('Retail Pricing'!#REF!&gt;0,'Retail Pricing'!#REF!," ")</f>
        <v>#REF!</v>
      </c>
      <c r="O161" s="219" t="e">
        <f>IF('Retail Pricing'!#REF!&gt;0,'Retail Pricing'!#REF!," ")</f>
        <v>#REF!</v>
      </c>
      <c r="P161" s="219"/>
      <c r="Q161" s="219" t="e">
        <f>IF('Retail Pricing'!#REF!&gt;0,'Retail Pricing'!#REF!," ")</f>
        <v>#REF!</v>
      </c>
      <c r="R161" s="219" t="e">
        <f>IF('Retail Pricing'!#REF!&gt;0,'Retail Pricing'!#REF!," ")</f>
        <v>#REF!</v>
      </c>
      <c r="S161" s="219" t="e">
        <f>IF('Retail Pricing'!#REF!&gt;0,'Retail Pricing'!#REF!," ")</f>
        <v>#REF!</v>
      </c>
      <c r="T161" s="219">
        <v>1.3391999999999999</v>
      </c>
      <c r="U161" s="470">
        <v>0.17</v>
      </c>
      <c r="V161" s="7">
        <v>0.08</v>
      </c>
      <c r="W161" s="491" t="e">
        <f>'Retail Pricing'!#REF!</f>
        <v>#REF!</v>
      </c>
      <c r="X161" s="489">
        <v>4.5</v>
      </c>
      <c r="Y161" s="304" t="e">
        <f t="shared" si="238"/>
        <v>#REF!</v>
      </c>
      <c r="Z161" s="428">
        <v>0.63</v>
      </c>
      <c r="AA161" s="492">
        <v>5.0999999999999996</v>
      </c>
      <c r="AB161" s="493" t="e">
        <f>'Retail Pricing'!#REF!</f>
        <v>#REF!</v>
      </c>
      <c r="AC161" s="489">
        <v>4.4000000000000004</v>
      </c>
      <c r="AD161" s="14" t="e">
        <f t="shared" si="239"/>
        <v>#REF!</v>
      </c>
      <c r="AE161" s="428">
        <v>0.62</v>
      </c>
      <c r="AF161" s="488">
        <v>5</v>
      </c>
      <c r="AG161" s="494" t="e">
        <f>'Retail Pricing'!#REF!</f>
        <v>#REF!</v>
      </c>
      <c r="AH161" s="489">
        <v>3.35</v>
      </c>
      <c r="AI161" s="14" t="e">
        <f t="shared" si="240"/>
        <v>#REF!</v>
      </c>
      <c r="AJ161" s="428">
        <v>0.5</v>
      </c>
      <c r="AK161" s="495" t="e">
        <f>'Retail Pricing'!#REF!</f>
        <v>#REF!</v>
      </c>
      <c r="AL161" s="489"/>
      <c r="AM161" s="489">
        <v>3</v>
      </c>
      <c r="AN161" s="14" t="e">
        <f t="shared" si="241"/>
        <v>#REF!</v>
      </c>
      <c r="AO161" s="428">
        <v>0.44</v>
      </c>
      <c r="AP161" s="490" t="e">
        <f>'Retail Pricing'!#REF!</f>
        <v>#REF!</v>
      </c>
      <c r="AQ161" s="489">
        <v>2.9</v>
      </c>
      <c r="AR161" s="14" t="e">
        <f t="shared" si="242"/>
        <v>#REF!</v>
      </c>
      <c r="AS161" s="428">
        <v>0.42</v>
      </c>
      <c r="AT161" s="496">
        <v>3.45</v>
      </c>
      <c r="AU161" s="497" t="e">
        <f>'Retail Pricing'!#REF!</f>
        <v>#REF!</v>
      </c>
      <c r="AV161" s="288"/>
      <c r="AW161" s="498" t="e">
        <f>IF(W161&gt;0,ROUND((W161*1.3)/0.05,0)*0.05," ")</f>
        <v>#REF!</v>
      </c>
      <c r="AX161" s="499" t="e">
        <f>AP161</f>
        <v>#REF!</v>
      </c>
      <c r="AY161" s="499">
        <v>2</v>
      </c>
      <c r="AZ161" s="333"/>
      <c r="BA161" s="491" t="e">
        <f t="shared" si="249"/>
        <v>#REF!</v>
      </c>
      <c r="BB161" s="492">
        <f t="shared" si="250"/>
        <v>5.0999999999999996</v>
      </c>
      <c r="BC161" s="493" t="e">
        <f t="shared" si="251"/>
        <v>#REF!</v>
      </c>
      <c r="BD161" s="488">
        <f t="shared" si="252"/>
        <v>5</v>
      </c>
      <c r="BE161" s="494" t="e">
        <f t="shared" si="253"/>
        <v>#REF!</v>
      </c>
      <c r="BF161" s="495" t="e">
        <f t="shared" si="254"/>
        <v>#REF!</v>
      </c>
      <c r="BG161" s="490" t="e">
        <f t="shared" si="255"/>
        <v>#REF!</v>
      </c>
      <c r="BH161" s="496">
        <f t="shared" si="256"/>
        <v>3.45</v>
      </c>
      <c r="BI161" s="497" t="e">
        <f t="shared" si="257"/>
        <v>#REF!</v>
      </c>
      <c r="BJ161" s="385" t="e">
        <f t="shared" si="258"/>
        <v>#REF!</v>
      </c>
      <c r="BK161" s="385" t="e">
        <f t="shared" si="259"/>
        <v>#REF!</v>
      </c>
      <c r="BL161" s="243" t="e">
        <f>IF((BA161-'Retail Pricing'!#REF!)&gt;=0," ",1)</f>
        <v>#REF!</v>
      </c>
      <c r="BM161" s="243" t="e">
        <f>IF((BB161-'Retail Pricing'!#REF!)&gt;=0," ",1)</f>
        <v>#REF!</v>
      </c>
      <c r="BN161" s="243" t="e">
        <f>IF((BC161-'Retail Pricing'!#REF!)&gt;=0," ",1)</f>
        <v>#REF!</v>
      </c>
      <c r="BO161" s="243" t="e">
        <f>IF((BD161-'Retail Pricing'!#REF!)&gt;=0," ",1)</f>
        <v>#REF!</v>
      </c>
      <c r="BP161" s="243" t="e">
        <f>IF((BE161-'Retail Pricing'!#REF!)&gt;=0," ",1)</f>
        <v>#REF!</v>
      </c>
      <c r="BQ161" s="243" t="e">
        <f>IF((BF161-'Retail Pricing'!#REF!)&gt;=0," ",1)</f>
        <v>#REF!</v>
      </c>
      <c r="BR161" s="243" t="e">
        <f>IF((BG161-'Retail Pricing'!#REF!)&gt;=0," ",1)</f>
        <v>#REF!</v>
      </c>
      <c r="BS161" s="243" t="e">
        <f>IF((BH161-'Retail Pricing'!#REF!)&gt;=0," ",1)</f>
        <v>#REF!</v>
      </c>
      <c r="BT161" s="243" t="e">
        <f>IF((BI161-'Retail Pricing'!#REF!)&gt;=0," ",1)</f>
        <v>#REF!</v>
      </c>
      <c r="BU161" s="18"/>
      <c r="BV161" s="442" t="e">
        <f t="shared" si="260"/>
        <v>#REF!</v>
      </c>
      <c r="BW161" s="244" t="e">
        <f t="shared" si="261"/>
        <v>#REF!</v>
      </c>
      <c r="BX161" s="244" t="e">
        <f t="shared" si="262"/>
        <v>#REF!</v>
      </c>
      <c r="BY161" s="244" t="e">
        <f t="shared" si="263"/>
        <v>#REF!</v>
      </c>
      <c r="BZ161" s="244" t="e">
        <f t="shared" si="264"/>
        <v>#REF!</v>
      </c>
      <c r="CA161" s="244" t="e">
        <f t="shared" si="265"/>
        <v>#REF!</v>
      </c>
      <c r="CB161" s="244" t="e">
        <f>CA161</f>
        <v>#REF!</v>
      </c>
      <c r="CC161" s="244" t="e">
        <f t="shared" si="266"/>
        <v>#REF!</v>
      </c>
      <c r="CD161" s="244" t="e">
        <f t="shared" si="267"/>
        <v>#REF!</v>
      </c>
      <c r="CE161" s="244" t="e">
        <f t="shared" si="268"/>
        <v>#REF!</v>
      </c>
      <c r="CF161" s="244" t="e">
        <f t="shared" si="269"/>
        <v>#REF!</v>
      </c>
      <c r="CG161" s="244" t="e">
        <f t="shared" si="270"/>
        <v>#REF!</v>
      </c>
      <c r="CH161" s="244" t="e">
        <f t="shared" si="271"/>
        <v>#REF!</v>
      </c>
      <c r="CI161" s="570"/>
      <c r="CJ161" s="578" t="e">
        <f t="shared" si="276"/>
        <v>#REF!</v>
      </c>
      <c r="CK161" s="578" t="e">
        <f t="shared" si="277"/>
        <v>#REF!</v>
      </c>
      <c r="CL161" s="578" t="e">
        <f t="shared" si="278"/>
        <v>#REF!</v>
      </c>
      <c r="CM161" s="578" t="e">
        <f t="shared" si="279"/>
        <v>#REF!</v>
      </c>
      <c r="CN161" s="578" t="e">
        <f t="shared" si="280"/>
        <v>#REF!</v>
      </c>
      <c r="CO161" s="578" t="e">
        <f t="shared" si="273"/>
        <v>#REF!</v>
      </c>
      <c r="CP161" s="578" t="e">
        <f t="shared" si="274"/>
        <v>#REF!</v>
      </c>
      <c r="CQ161" s="578" t="e">
        <f t="shared" si="275"/>
        <v>#REF!</v>
      </c>
      <c r="CR161" s="244"/>
      <c r="CS161" s="244"/>
      <c r="CT161" s="244"/>
      <c r="CU161" s="244"/>
      <c r="CV161" s="347"/>
      <c r="CW161" s="338" t="e">
        <f t="shared" si="243"/>
        <v>#REF!</v>
      </c>
      <c r="CX161" s="347"/>
      <c r="CY161" s="338" t="e">
        <f t="shared" si="244"/>
        <v>#REF!</v>
      </c>
      <c r="CZ161" s="347"/>
      <c r="DA161" s="338" t="e">
        <f t="shared" si="245"/>
        <v>#REF!</v>
      </c>
      <c r="DB161" s="347"/>
      <c r="DC161" s="338" t="e">
        <f t="shared" si="246"/>
        <v>#REF!</v>
      </c>
      <c r="DD161" s="347"/>
      <c r="DE161" s="338" t="e">
        <f t="shared" si="247"/>
        <v>#REF!</v>
      </c>
    </row>
    <row r="162" spans="1:109" s="19" customFormat="1" x14ac:dyDescent="0.2">
      <c r="A162" s="328" t="s">
        <v>523</v>
      </c>
      <c r="B162" s="17" t="s">
        <v>180</v>
      </c>
      <c r="C162" s="454" t="s">
        <v>1518</v>
      </c>
      <c r="D162" s="411" t="s">
        <v>130</v>
      </c>
      <c r="E162" s="326">
        <v>8</v>
      </c>
      <c r="F162" s="356" t="s">
        <v>372</v>
      </c>
      <c r="G162" s="713" t="e">
        <f>+'Retail Pricing'!#REF!</f>
        <v>#REF!</v>
      </c>
      <c r="H162" s="84" t="s">
        <v>949</v>
      </c>
      <c r="I162" s="89" t="e">
        <f>IF('Retail Pricing'!#REF!&gt;0,'Retail Pricing'!#REF!," ")</f>
        <v>#REF!</v>
      </c>
      <c r="J162" s="85" t="e">
        <f>'Retail Pricing'!#REF!</f>
        <v>#REF!</v>
      </c>
      <c r="K162" s="85" t="e">
        <f>'Retail Pricing'!#REF!</f>
        <v>#REF!</v>
      </c>
      <c r="L162" s="305" t="e">
        <f>IF('Retail Pricing'!#REF!&gt;0,'Retail Pricing'!#REF!," ")</f>
        <v>#REF!</v>
      </c>
      <c r="M162" s="226" t="e">
        <f t="shared" si="248"/>
        <v>#REF!</v>
      </c>
      <c r="N162" s="219" t="e">
        <f>IF('Retail Pricing'!#REF!&gt;0,'Retail Pricing'!#REF!," ")</f>
        <v>#REF!</v>
      </c>
      <c r="O162" s="219" t="e">
        <f>IF('Retail Pricing'!#REF!&gt;0,'Retail Pricing'!#REF!," ")</f>
        <v>#REF!</v>
      </c>
      <c r="P162" s="219"/>
      <c r="Q162" s="219" t="e">
        <f>IF('Retail Pricing'!#REF!&gt;0,'Retail Pricing'!#REF!," ")</f>
        <v>#REF!</v>
      </c>
      <c r="R162" s="219" t="e">
        <f>IF('Retail Pricing'!#REF!&gt;0,'Retail Pricing'!#REF!," ")</f>
        <v>#REF!</v>
      </c>
      <c r="S162" s="219" t="e">
        <f>IF('Retail Pricing'!#REF!&gt;0,'Retail Pricing'!#REF!," ")</f>
        <v>#REF!</v>
      </c>
      <c r="T162" s="219">
        <v>4.6651300000000004</v>
      </c>
      <c r="U162" s="7" t="e">
        <f>IF(M162&gt;0,$U$1," ")</f>
        <v>#REF!</v>
      </c>
      <c r="V162" s="7">
        <v>-8.0000000000000002E-3</v>
      </c>
      <c r="W162" s="491" t="s">
        <v>949</v>
      </c>
      <c r="X162" s="489" t="s">
        <v>949</v>
      </c>
      <c r="Y162" s="304" t="str">
        <f t="shared" si="238"/>
        <v xml:space="preserve"> </v>
      </c>
      <c r="Z162" s="428" t="s">
        <v>106</v>
      </c>
      <c r="AA162" s="492" t="s">
        <v>949</v>
      </c>
      <c r="AB162" s="493" t="s">
        <v>949</v>
      </c>
      <c r="AC162" s="489" t="s">
        <v>949</v>
      </c>
      <c r="AD162" s="14" t="str">
        <f t="shared" si="239"/>
        <v xml:space="preserve"> </v>
      </c>
      <c r="AE162" s="428" t="s">
        <v>106</v>
      </c>
      <c r="AF162" s="488" t="s">
        <v>949</v>
      </c>
      <c r="AG162" s="494" t="s">
        <v>949</v>
      </c>
      <c r="AH162" s="489" t="s">
        <v>949</v>
      </c>
      <c r="AI162" s="14" t="str">
        <f t="shared" si="240"/>
        <v xml:space="preserve"> </v>
      </c>
      <c r="AJ162" s="428" t="s">
        <v>106</v>
      </c>
      <c r="AK162" s="495" t="s">
        <v>949</v>
      </c>
      <c r="AL162" s="489"/>
      <c r="AM162" s="489" t="s">
        <v>949</v>
      </c>
      <c r="AN162" s="14" t="str">
        <f t="shared" si="241"/>
        <v xml:space="preserve"> </v>
      </c>
      <c r="AO162" s="428" t="s">
        <v>106</v>
      </c>
      <c r="AP162" s="490" t="s">
        <v>949</v>
      </c>
      <c r="AQ162" s="489" t="s">
        <v>949</v>
      </c>
      <c r="AR162" s="14" t="str">
        <f t="shared" si="242"/>
        <v xml:space="preserve"> </v>
      </c>
      <c r="AS162" s="428" t="s">
        <v>106</v>
      </c>
      <c r="AT162" s="496" t="s">
        <v>949</v>
      </c>
      <c r="AU162" s="497" t="s">
        <v>949</v>
      </c>
      <c r="AV162" s="288"/>
      <c r="AW162" s="498" t="s">
        <v>949</v>
      </c>
      <c r="AX162" s="499" t="s">
        <v>106</v>
      </c>
      <c r="AY162" s="499" t="s">
        <v>106</v>
      </c>
      <c r="AZ162" s="333"/>
      <c r="BA162" s="491" t="str">
        <f t="shared" si="249"/>
        <v>Holder</v>
      </c>
      <c r="BB162" s="492" t="str">
        <f t="shared" si="250"/>
        <v>Holder</v>
      </c>
      <c r="BC162" s="493" t="str">
        <f t="shared" si="251"/>
        <v>Holder</v>
      </c>
      <c r="BD162" s="488" t="str">
        <f t="shared" si="252"/>
        <v>Holder</v>
      </c>
      <c r="BE162" s="494" t="str">
        <f t="shared" si="253"/>
        <v>Holder</v>
      </c>
      <c r="BF162" s="495" t="str">
        <f t="shared" si="254"/>
        <v>Holder</v>
      </c>
      <c r="BG162" s="490" t="str">
        <f t="shared" si="255"/>
        <v>Holder</v>
      </c>
      <c r="BH162" s="496" t="str">
        <f t="shared" si="256"/>
        <v>Holder</v>
      </c>
      <c r="BI162" s="497" t="str">
        <f t="shared" si="257"/>
        <v>Holder</v>
      </c>
      <c r="BJ162" s="385" t="str">
        <f t="shared" si="258"/>
        <v>No</v>
      </c>
      <c r="BK162" s="385" t="str">
        <f t="shared" si="259"/>
        <v>No</v>
      </c>
      <c r="BL162" s="483" t="s">
        <v>1376</v>
      </c>
      <c r="BM162" s="482"/>
      <c r="BN162" s="482"/>
      <c r="BO162" s="482"/>
      <c r="BP162" s="482"/>
      <c r="BQ162" s="482"/>
      <c r="BR162" s="482"/>
      <c r="BS162" s="482"/>
      <c r="BT162" s="482"/>
      <c r="BU162" s="67"/>
      <c r="BV162" s="442" t="str">
        <f t="shared" si="260"/>
        <v xml:space="preserve"> </v>
      </c>
      <c r="BW162" s="244" t="str">
        <f t="shared" si="261"/>
        <v xml:space="preserve"> </v>
      </c>
      <c r="BX162" s="244" t="str">
        <f t="shared" si="262"/>
        <v xml:space="preserve"> </v>
      </c>
      <c r="BY162" s="244" t="str">
        <f t="shared" si="263"/>
        <v xml:space="preserve"> </v>
      </c>
      <c r="BZ162" s="244" t="str">
        <f t="shared" si="264"/>
        <v xml:space="preserve"> </v>
      </c>
      <c r="CA162" s="244" t="str">
        <f t="shared" si="265"/>
        <v xml:space="preserve"> </v>
      </c>
      <c r="CB162" s="244" t="str">
        <f>CA162</f>
        <v xml:space="preserve"> </v>
      </c>
      <c r="CC162" s="244" t="str">
        <f t="shared" si="266"/>
        <v xml:space="preserve"> </v>
      </c>
      <c r="CD162" s="244" t="str">
        <f t="shared" si="267"/>
        <v xml:space="preserve"> </v>
      </c>
      <c r="CE162" s="244" t="str">
        <f t="shared" si="268"/>
        <v xml:space="preserve"> </v>
      </c>
      <c r="CF162" s="244" t="str">
        <f t="shared" si="269"/>
        <v xml:space="preserve"> </v>
      </c>
      <c r="CG162" s="244" t="str">
        <f t="shared" si="270"/>
        <v xml:space="preserve"> </v>
      </c>
      <c r="CH162" s="244" t="str">
        <f t="shared" si="271"/>
        <v xml:space="preserve"> </v>
      </c>
      <c r="CI162" s="570"/>
      <c r="CJ162" s="578" t="str">
        <f t="shared" si="276"/>
        <v xml:space="preserve"> </v>
      </c>
      <c r="CK162" s="578" t="str">
        <f t="shared" si="277"/>
        <v xml:space="preserve"> </v>
      </c>
      <c r="CL162" s="578" t="str">
        <f t="shared" si="278"/>
        <v xml:space="preserve"> </v>
      </c>
      <c r="CM162" s="578" t="str">
        <f t="shared" si="279"/>
        <v xml:space="preserve"> </v>
      </c>
      <c r="CN162" s="578" t="str">
        <f t="shared" si="280"/>
        <v xml:space="preserve"> </v>
      </c>
      <c r="CO162" s="578" t="str">
        <f t="shared" si="273"/>
        <v xml:space="preserve"> </v>
      </c>
      <c r="CP162" s="578" t="str">
        <f t="shared" si="274"/>
        <v xml:space="preserve"> </v>
      </c>
      <c r="CQ162" s="578" t="str">
        <f t="shared" si="275"/>
        <v xml:space="preserve"> </v>
      </c>
      <c r="CR162" s="244"/>
      <c r="CS162" s="244"/>
      <c r="CT162" s="244"/>
      <c r="CU162" s="244"/>
      <c r="CV162" s="347"/>
      <c r="CW162" s="338" t="str">
        <f t="shared" si="243"/>
        <v xml:space="preserve"> </v>
      </c>
      <c r="CX162" s="347"/>
      <c r="CY162" s="338" t="str">
        <f t="shared" si="244"/>
        <v xml:space="preserve"> </v>
      </c>
      <c r="CZ162" s="347"/>
      <c r="DA162" s="338" t="str">
        <f t="shared" si="245"/>
        <v xml:space="preserve"> </v>
      </c>
      <c r="DB162" s="347"/>
      <c r="DC162" s="338" t="str">
        <f t="shared" si="246"/>
        <v xml:space="preserve"> </v>
      </c>
      <c r="DD162" s="347"/>
      <c r="DE162" s="338" t="str">
        <f t="shared" si="247"/>
        <v xml:space="preserve"> </v>
      </c>
    </row>
    <row r="163" spans="1:109" x14ac:dyDescent="0.2">
      <c r="A163" s="328" t="s">
        <v>523</v>
      </c>
      <c r="B163" s="54" t="s">
        <v>180</v>
      </c>
      <c r="C163" s="454" t="s">
        <v>1518</v>
      </c>
      <c r="D163" s="411" t="s">
        <v>130</v>
      </c>
      <c r="E163" s="326">
        <v>8</v>
      </c>
      <c r="F163" s="553" t="s">
        <v>372</v>
      </c>
      <c r="G163" s="713" t="e">
        <f>+'Retail Pricing'!#REF!</f>
        <v>#REF!</v>
      </c>
      <c r="H163" s="40" t="s">
        <v>123</v>
      </c>
      <c r="I163" s="89" t="e">
        <f>IF('Retail Pricing'!#REF!&gt;0,'Retail Pricing'!#REF!," ")</f>
        <v>#REF!</v>
      </c>
      <c r="J163" s="85" t="e">
        <f>'Retail Pricing'!#REF!</f>
        <v>#REF!</v>
      </c>
      <c r="K163" s="85" t="e">
        <f>'Retail Pricing'!#REF!</f>
        <v>#REF!</v>
      </c>
      <c r="L163" s="305" t="e">
        <f>IF('Retail Pricing'!#REF!&gt;0,'Retail Pricing'!#REF!," ")</f>
        <v>#REF!</v>
      </c>
      <c r="M163" s="226" t="e">
        <f t="shared" si="248"/>
        <v>#REF!</v>
      </c>
      <c r="N163" s="219" t="e">
        <f>IF('Retail Pricing'!#REF!&gt;0,'Retail Pricing'!#REF!," ")</f>
        <v>#REF!</v>
      </c>
      <c r="O163" s="219" t="e">
        <f>IF('Retail Pricing'!#REF!&gt;0,'Retail Pricing'!#REF!," ")</f>
        <v>#REF!</v>
      </c>
      <c r="P163" s="219"/>
      <c r="Q163" s="219" t="e">
        <f>IF('Retail Pricing'!#REF!&gt;0,'Retail Pricing'!#REF!," ")</f>
        <v>#REF!</v>
      </c>
      <c r="R163" s="219" t="e">
        <f>IF('Retail Pricing'!#REF!&gt;0,'Retail Pricing'!#REF!," ")</f>
        <v>#REF!</v>
      </c>
      <c r="S163" s="219" t="e">
        <f>IF('Retail Pricing'!#REF!&gt;0,'Retail Pricing'!#REF!," ")</f>
        <v>#REF!</v>
      </c>
      <c r="T163" s="219">
        <v>4.6651300000000004</v>
      </c>
      <c r="U163" s="470">
        <v>0.17</v>
      </c>
      <c r="V163" s="7">
        <v>-8.0000000000000002E-3</v>
      </c>
      <c r="W163" s="491" t="e">
        <f>'Retail Pricing'!#REF!</f>
        <v>#REF!</v>
      </c>
      <c r="X163" s="489">
        <v>13.75</v>
      </c>
      <c r="Y163" s="304" t="e">
        <f t="shared" si="238"/>
        <v>#REF!</v>
      </c>
      <c r="Z163" s="428">
        <v>0.59</v>
      </c>
      <c r="AA163" s="492">
        <v>15.15</v>
      </c>
      <c r="AB163" s="493" t="e">
        <f>'Retail Pricing'!#REF!</f>
        <v>#REF!</v>
      </c>
      <c r="AC163" s="489">
        <v>12.25</v>
      </c>
      <c r="AD163" s="14" t="e">
        <f t="shared" si="239"/>
        <v>#REF!</v>
      </c>
      <c r="AE163" s="428">
        <v>0.54</v>
      </c>
      <c r="AF163" s="488">
        <v>13.65</v>
      </c>
      <c r="AG163" s="494" t="e">
        <f>'Retail Pricing'!#REF!</f>
        <v>#REF!</v>
      </c>
      <c r="AH163" s="489">
        <v>11.25</v>
      </c>
      <c r="AI163" s="14" t="e">
        <f t="shared" si="240"/>
        <v>#REF!</v>
      </c>
      <c r="AJ163" s="428">
        <v>0.5</v>
      </c>
      <c r="AK163" s="495" t="e">
        <f>'Retail Pricing'!#REF!</f>
        <v>#REF!</v>
      </c>
      <c r="AL163" s="489"/>
      <c r="AM163" s="489">
        <v>10.85</v>
      </c>
      <c r="AN163" s="14" t="e">
        <f t="shared" si="241"/>
        <v>#REF!</v>
      </c>
      <c r="AO163" s="428">
        <v>0.49</v>
      </c>
      <c r="AP163" s="490" t="e">
        <f>'Retail Pricing'!#REF!</f>
        <v>#REF!</v>
      </c>
      <c r="AQ163" s="489">
        <v>10.5</v>
      </c>
      <c r="AR163" s="14" t="e">
        <f t="shared" si="242"/>
        <v>#REF!</v>
      </c>
      <c r="AS163" s="428">
        <v>0.47</v>
      </c>
      <c r="AT163" s="496">
        <v>11.9</v>
      </c>
      <c r="AU163" s="497" t="e">
        <f>'Retail Pricing'!#REF!</f>
        <v>#REF!</v>
      </c>
      <c r="AV163" s="288"/>
      <c r="AW163" s="498" t="e">
        <f>IF(W163&gt;0,ROUND((W163*1.3)/0.05,0)*0.05," ")</f>
        <v>#REF!</v>
      </c>
      <c r="AX163" s="499" t="e">
        <f>AP163</f>
        <v>#REF!</v>
      </c>
      <c r="AY163" s="499">
        <v>6</v>
      </c>
      <c r="AZ163" s="333"/>
      <c r="BA163" s="491" t="e">
        <f t="shared" si="249"/>
        <v>#REF!</v>
      </c>
      <c r="BB163" s="492">
        <f t="shared" si="250"/>
        <v>15.15</v>
      </c>
      <c r="BC163" s="493" t="e">
        <f t="shared" si="251"/>
        <v>#REF!</v>
      </c>
      <c r="BD163" s="488">
        <f t="shared" si="252"/>
        <v>13.65</v>
      </c>
      <c r="BE163" s="494" t="e">
        <f t="shared" si="253"/>
        <v>#REF!</v>
      </c>
      <c r="BF163" s="495" t="e">
        <f t="shared" si="254"/>
        <v>#REF!</v>
      </c>
      <c r="BG163" s="490" t="e">
        <f t="shared" si="255"/>
        <v>#REF!</v>
      </c>
      <c r="BH163" s="496">
        <f t="shared" si="256"/>
        <v>11.9</v>
      </c>
      <c r="BI163" s="497" t="e">
        <f t="shared" si="257"/>
        <v>#REF!</v>
      </c>
      <c r="BJ163" s="385" t="e">
        <f t="shared" si="258"/>
        <v>#REF!</v>
      </c>
      <c r="BK163" s="385" t="e">
        <f t="shared" si="259"/>
        <v>#REF!</v>
      </c>
      <c r="BL163" s="243" t="e">
        <f>IF((BA163-'Retail Pricing'!#REF!)&gt;=0," ",1)</f>
        <v>#REF!</v>
      </c>
      <c r="BM163" s="243" t="e">
        <f>IF((BB163-'Retail Pricing'!#REF!)&gt;=0," ",1)</f>
        <v>#REF!</v>
      </c>
      <c r="BN163" s="243" t="e">
        <f>IF((BC163-'Retail Pricing'!#REF!)&gt;=0," ",1)</f>
        <v>#REF!</v>
      </c>
      <c r="BO163" s="243" t="e">
        <f>IF((BD163-'Retail Pricing'!#REF!)&gt;=0," ",1)</f>
        <v>#REF!</v>
      </c>
      <c r="BP163" s="243" t="e">
        <f>IF((BE163-'Retail Pricing'!#REF!)&gt;=0," ",1)</f>
        <v>#REF!</v>
      </c>
      <c r="BQ163" s="243" t="e">
        <f>IF((BF163-'Retail Pricing'!#REF!)&gt;=0," ",1)</f>
        <v>#REF!</v>
      </c>
      <c r="BR163" s="243" t="e">
        <f>IF((BG163-'Retail Pricing'!#REF!)&gt;=0," ",1)</f>
        <v>#REF!</v>
      </c>
      <c r="BS163" s="243" t="e">
        <f>IF((BH163-'Retail Pricing'!#REF!)&gt;=0," ",1)</f>
        <v>#REF!</v>
      </c>
      <c r="BT163" s="243" t="e">
        <f>IF((BI163-'Retail Pricing'!#REF!)&gt;=0," ",1)</f>
        <v>#REF!</v>
      </c>
      <c r="BU163" s="18"/>
      <c r="BV163" s="442" t="e">
        <f t="shared" si="260"/>
        <v>#REF!</v>
      </c>
      <c r="BW163" s="244" t="e">
        <f t="shared" si="261"/>
        <v>#REF!</v>
      </c>
      <c r="BX163" s="244" t="e">
        <f t="shared" si="262"/>
        <v>#REF!</v>
      </c>
      <c r="BY163" s="244" t="e">
        <f t="shared" si="263"/>
        <v>#REF!</v>
      </c>
      <c r="BZ163" s="244" t="e">
        <f t="shared" si="264"/>
        <v>#REF!</v>
      </c>
      <c r="CA163" s="244" t="e">
        <f t="shared" si="265"/>
        <v>#REF!</v>
      </c>
      <c r="CB163" s="244" t="e">
        <f t="shared" si="284"/>
        <v>#REF!</v>
      </c>
      <c r="CC163" s="244" t="e">
        <f t="shared" si="266"/>
        <v>#REF!</v>
      </c>
      <c r="CD163" s="244" t="e">
        <f t="shared" si="267"/>
        <v>#REF!</v>
      </c>
      <c r="CE163" s="244" t="e">
        <f t="shared" si="268"/>
        <v>#REF!</v>
      </c>
      <c r="CF163" s="244" t="e">
        <f t="shared" si="269"/>
        <v>#REF!</v>
      </c>
      <c r="CG163" s="244" t="e">
        <f t="shared" si="270"/>
        <v>#REF!</v>
      </c>
      <c r="CH163" s="244" t="e">
        <f t="shared" si="271"/>
        <v>#REF!</v>
      </c>
      <c r="CI163" s="570"/>
      <c r="CJ163" s="578" t="e">
        <f t="shared" si="276"/>
        <v>#REF!</v>
      </c>
      <c r="CK163" s="578" t="e">
        <f t="shared" si="277"/>
        <v>#REF!</v>
      </c>
      <c r="CL163" s="578" t="e">
        <f t="shared" si="278"/>
        <v>#REF!</v>
      </c>
      <c r="CM163" s="578" t="e">
        <f t="shared" si="279"/>
        <v>#REF!</v>
      </c>
      <c r="CN163" s="578" t="e">
        <f t="shared" si="280"/>
        <v>#REF!</v>
      </c>
      <c r="CO163" s="578" t="e">
        <f t="shared" si="273"/>
        <v>#REF!</v>
      </c>
      <c r="CP163" s="578" t="e">
        <f t="shared" si="274"/>
        <v>#REF!</v>
      </c>
      <c r="CQ163" s="578" t="e">
        <f t="shared" si="275"/>
        <v>#REF!</v>
      </c>
      <c r="CR163" s="244"/>
      <c r="CS163" s="244"/>
      <c r="CT163" s="244"/>
      <c r="CU163" s="244"/>
      <c r="CV163" s="347"/>
      <c r="CW163" s="338" t="e">
        <f t="shared" si="243"/>
        <v>#REF!</v>
      </c>
      <c r="CX163" s="347"/>
      <c r="CY163" s="338" t="e">
        <f t="shared" si="244"/>
        <v>#REF!</v>
      </c>
      <c r="CZ163" s="347"/>
      <c r="DA163" s="338" t="e">
        <f t="shared" si="245"/>
        <v>#REF!</v>
      </c>
      <c r="DB163" s="347"/>
      <c r="DC163" s="338" t="e">
        <f t="shared" si="246"/>
        <v>#REF!</v>
      </c>
      <c r="DD163" s="347"/>
      <c r="DE163" s="338" t="e">
        <f t="shared" si="247"/>
        <v>#REF!</v>
      </c>
    </row>
    <row r="164" spans="1:109" s="19" customFormat="1" x14ac:dyDescent="0.2">
      <c r="A164" s="328" t="s">
        <v>523</v>
      </c>
      <c r="B164" s="53" t="s">
        <v>1231</v>
      </c>
      <c r="C164" s="454"/>
      <c r="D164" s="411" t="s">
        <v>130</v>
      </c>
      <c r="E164" s="326">
        <v>50</v>
      </c>
      <c r="F164" s="401" t="s">
        <v>1169</v>
      </c>
      <c r="G164" s="713" t="e">
        <f>+'Retail Pricing'!#REF!</f>
        <v>#REF!</v>
      </c>
      <c r="H164" s="84" t="s">
        <v>949</v>
      </c>
      <c r="I164" s="89" t="e">
        <f>IF('Retail Pricing'!#REF!&gt;0,'Retail Pricing'!#REF!," ")</f>
        <v>#REF!</v>
      </c>
      <c r="J164" s="85" t="e">
        <f>'Retail Pricing'!#REF!</f>
        <v>#REF!</v>
      </c>
      <c r="K164" s="85" t="e">
        <f>'Retail Pricing'!#REF!</f>
        <v>#REF!</v>
      </c>
      <c r="L164" s="305" t="e">
        <f>IF('Retail Pricing'!#REF!&gt;0,'Retail Pricing'!#REF!," ")</f>
        <v>#REF!</v>
      </c>
      <c r="M164" s="226" t="e">
        <f t="shared" si="248"/>
        <v>#REF!</v>
      </c>
      <c r="N164" s="219" t="e">
        <f>IF('Retail Pricing'!#REF!&gt;0,'Retail Pricing'!#REF!," ")</f>
        <v>#REF!</v>
      </c>
      <c r="O164" s="219" t="e">
        <f>IF('Retail Pricing'!#REF!&gt;0,'Retail Pricing'!#REF!," ")</f>
        <v>#REF!</v>
      </c>
      <c r="P164" s="219"/>
      <c r="Q164" s="219" t="e">
        <f>IF('Retail Pricing'!#REF!&gt;0,'Retail Pricing'!#REF!," ")</f>
        <v>#REF!</v>
      </c>
      <c r="R164" s="219" t="e">
        <f>IF('Retail Pricing'!#REF!&gt;0,'Retail Pricing'!#REF!," ")</f>
        <v>#REF!</v>
      </c>
      <c r="S164" s="219" t="e">
        <f>IF('Retail Pricing'!#REF!&gt;0,'Retail Pricing'!#REF!," ")</f>
        <v>#REF!</v>
      </c>
      <c r="T164" s="226">
        <v>3.4620899999999999</v>
      </c>
      <c r="U164" s="7" t="e">
        <f>IF(M164&gt;0,$U$1," ")</f>
        <v>#REF!</v>
      </c>
      <c r="V164" s="7">
        <v>-5.0000000000000001E-3</v>
      </c>
      <c r="W164" s="491" t="s">
        <v>949</v>
      </c>
      <c r="X164" s="489" t="s">
        <v>949</v>
      </c>
      <c r="Y164" s="304" t="str">
        <f t="shared" si="238"/>
        <v xml:space="preserve"> </v>
      </c>
      <c r="Z164" s="428" t="s">
        <v>106</v>
      </c>
      <c r="AA164" s="492" t="s">
        <v>949</v>
      </c>
      <c r="AB164" s="493" t="s">
        <v>949</v>
      </c>
      <c r="AC164" s="489" t="s">
        <v>949</v>
      </c>
      <c r="AD164" s="14" t="str">
        <f t="shared" si="239"/>
        <v xml:space="preserve"> </v>
      </c>
      <c r="AE164" s="428" t="s">
        <v>106</v>
      </c>
      <c r="AF164" s="488" t="s">
        <v>949</v>
      </c>
      <c r="AG164" s="494" t="s">
        <v>949</v>
      </c>
      <c r="AH164" s="489" t="s">
        <v>949</v>
      </c>
      <c r="AI164" s="14" t="str">
        <f t="shared" si="240"/>
        <v xml:space="preserve"> </v>
      </c>
      <c r="AJ164" s="428" t="s">
        <v>106</v>
      </c>
      <c r="AK164" s="495" t="s">
        <v>949</v>
      </c>
      <c r="AL164" s="489"/>
      <c r="AM164" s="489" t="s">
        <v>949</v>
      </c>
      <c r="AN164" s="14" t="str">
        <f t="shared" si="241"/>
        <v xml:space="preserve"> </v>
      </c>
      <c r="AO164" s="428" t="s">
        <v>106</v>
      </c>
      <c r="AP164" s="490" t="s">
        <v>949</v>
      </c>
      <c r="AQ164" s="489" t="s">
        <v>949</v>
      </c>
      <c r="AR164" s="14" t="str">
        <f t="shared" si="242"/>
        <v xml:space="preserve"> </v>
      </c>
      <c r="AS164" s="428" t="s">
        <v>106</v>
      </c>
      <c r="AT164" s="496" t="s">
        <v>949</v>
      </c>
      <c r="AU164" s="497" t="s">
        <v>949</v>
      </c>
      <c r="AV164" s="288"/>
      <c r="AW164" s="498" t="s">
        <v>949</v>
      </c>
      <c r="AX164" s="499" t="s">
        <v>106</v>
      </c>
      <c r="AY164" s="499" t="s">
        <v>106</v>
      </c>
      <c r="AZ164" s="333"/>
      <c r="BA164" s="491" t="str">
        <f t="shared" si="249"/>
        <v>Holder</v>
      </c>
      <c r="BB164" s="492" t="str">
        <f t="shared" si="250"/>
        <v>Holder</v>
      </c>
      <c r="BC164" s="493" t="str">
        <f t="shared" si="251"/>
        <v>Holder</v>
      </c>
      <c r="BD164" s="488" t="str">
        <f t="shared" si="252"/>
        <v>Holder</v>
      </c>
      <c r="BE164" s="494" t="str">
        <f t="shared" si="253"/>
        <v>Holder</v>
      </c>
      <c r="BF164" s="495" t="str">
        <f t="shared" si="254"/>
        <v>Holder</v>
      </c>
      <c r="BG164" s="490" t="str">
        <f t="shared" si="255"/>
        <v>Holder</v>
      </c>
      <c r="BH164" s="496" t="str">
        <f t="shared" si="256"/>
        <v>Holder</v>
      </c>
      <c r="BI164" s="497" t="str">
        <f t="shared" si="257"/>
        <v>Holder</v>
      </c>
      <c r="BJ164" s="385" t="str">
        <f t="shared" si="258"/>
        <v>No</v>
      </c>
      <c r="BK164" s="385" t="str">
        <f>IF(BC164*0.9&gt;BG164, " ", "No")</f>
        <v>No</v>
      </c>
      <c r="BL164" s="483" t="s">
        <v>1376</v>
      </c>
      <c r="BM164" s="482"/>
      <c r="BN164" s="482"/>
      <c r="BO164" s="482"/>
      <c r="BP164" s="482"/>
      <c r="BQ164" s="482"/>
      <c r="BR164" s="482"/>
      <c r="BS164" s="482"/>
      <c r="BT164" s="482"/>
      <c r="BU164" s="67"/>
      <c r="BV164" s="442" t="str">
        <f t="shared" si="260"/>
        <v xml:space="preserve"> </v>
      </c>
      <c r="BW164" s="244" t="str">
        <f t="shared" si="261"/>
        <v xml:space="preserve"> </v>
      </c>
      <c r="BX164" s="244" t="str">
        <f t="shared" si="262"/>
        <v xml:space="preserve"> </v>
      </c>
      <c r="BY164" s="244" t="str">
        <f t="shared" si="263"/>
        <v xml:space="preserve"> </v>
      </c>
      <c r="BZ164" s="244" t="str">
        <f t="shared" si="264"/>
        <v xml:space="preserve"> </v>
      </c>
      <c r="CA164" s="244" t="str">
        <f t="shared" si="265"/>
        <v xml:space="preserve"> </v>
      </c>
      <c r="CB164" s="244" t="str">
        <f t="shared" si="284"/>
        <v xml:space="preserve"> </v>
      </c>
      <c r="CC164" s="244" t="str">
        <f t="shared" si="266"/>
        <v xml:space="preserve"> </v>
      </c>
      <c r="CD164" s="244" t="str">
        <f t="shared" si="267"/>
        <v xml:space="preserve"> </v>
      </c>
      <c r="CE164" s="244" t="str">
        <f t="shared" si="268"/>
        <v xml:space="preserve"> </v>
      </c>
      <c r="CF164" s="244" t="str">
        <f t="shared" si="269"/>
        <v xml:space="preserve"> </v>
      </c>
      <c r="CG164" s="244" t="str">
        <f t="shared" si="270"/>
        <v xml:space="preserve"> </v>
      </c>
      <c r="CH164" s="244" t="str">
        <f t="shared" ref="CH164:CH169" si="285">IF($W164&gt;0,100," ")</f>
        <v xml:space="preserve"> </v>
      </c>
      <c r="CI164" s="570"/>
      <c r="CJ164" s="578" t="str">
        <f t="shared" si="276"/>
        <v xml:space="preserve"> </v>
      </c>
      <c r="CK164" s="578" t="str">
        <f t="shared" si="277"/>
        <v xml:space="preserve"> </v>
      </c>
      <c r="CL164" s="578" t="str">
        <f t="shared" si="278"/>
        <v xml:space="preserve"> </v>
      </c>
      <c r="CM164" s="578" t="str">
        <f t="shared" si="279"/>
        <v xml:space="preserve"> </v>
      </c>
      <c r="CN164" s="578" t="str">
        <f t="shared" si="280"/>
        <v xml:space="preserve"> </v>
      </c>
      <c r="CO164" s="578" t="str">
        <f t="shared" si="273"/>
        <v xml:space="preserve"> </v>
      </c>
      <c r="CP164" s="578" t="str">
        <f t="shared" si="274"/>
        <v xml:space="preserve"> </v>
      </c>
      <c r="CQ164" s="578" t="str">
        <f t="shared" si="275"/>
        <v xml:space="preserve"> </v>
      </c>
      <c r="CR164" s="244"/>
      <c r="CS164" s="244"/>
      <c r="CT164" s="244"/>
      <c r="CU164" s="244"/>
      <c r="CV164" s="347"/>
      <c r="CW164" s="338" t="str">
        <f t="shared" si="243"/>
        <v xml:space="preserve"> </v>
      </c>
      <c r="CX164" s="347"/>
      <c r="CY164" s="338" t="str">
        <f t="shared" si="244"/>
        <v xml:space="preserve"> </v>
      </c>
      <c r="CZ164" s="347"/>
      <c r="DA164" s="338" t="str">
        <f t="shared" si="245"/>
        <v xml:space="preserve"> </v>
      </c>
      <c r="DB164" s="347"/>
      <c r="DC164" s="338" t="str">
        <f t="shared" si="246"/>
        <v xml:space="preserve"> </v>
      </c>
      <c r="DD164" s="347"/>
      <c r="DE164" s="338" t="str">
        <f t="shared" si="247"/>
        <v xml:space="preserve"> </v>
      </c>
    </row>
    <row r="165" spans="1:109" s="19" customFormat="1" x14ac:dyDescent="0.2">
      <c r="A165" s="328" t="s">
        <v>523</v>
      </c>
      <c r="B165" s="70" t="s">
        <v>1231</v>
      </c>
      <c r="C165" s="454"/>
      <c r="D165" s="411" t="s">
        <v>130</v>
      </c>
      <c r="E165" s="326">
        <v>50</v>
      </c>
      <c r="F165" s="401" t="s">
        <v>1169</v>
      </c>
      <c r="G165" s="713" t="e">
        <f>+'Retail Pricing'!#REF!</f>
        <v>#REF!</v>
      </c>
      <c r="H165" s="84" t="s">
        <v>1444</v>
      </c>
      <c r="I165" s="89" t="e">
        <f>IF('Retail Pricing'!#REF!&gt;0,'Retail Pricing'!#REF!," ")</f>
        <v>#REF!</v>
      </c>
      <c r="J165" s="85" t="e">
        <f>'Retail Pricing'!#REF!</f>
        <v>#REF!</v>
      </c>
      <c r="K165" s="85" t="e">
        <f>'Retail Pricing'!#REF!</f>
        <v>#REF!</v>
      </c>
      <c r="L165" s="305" t="e">
        <f>IF('Retail Pricing'!#REF!&gt;0,'Retail Pricing'!#REF!," ")</f>
        <v>#REF!</v>
      </c>
      <c r="M165" s="226" t="e">
        <f t="shared" si="248"/>
        <v>#REF!</v>
      </c>
      <c r="N165" s="219" t="e">
        <f>IF('Retail Pricing'!#REF!&gt;0,'Retail Pricing'!#REF!," ")</f>
        <v>#REF!</v>
      </c>
      <c r="O165" s="219" t="e">
        <f>IF('Retail Pricing'!#REF!&gt;0,'Retail Pricing'!#REF!," ")</f>
        <v>#REF!</v>
      </c>
      <c r="P165" s="219"/>
      <c r="Q165" s="219" t="e">
        <f>IF('Retail Pricing'!#REF!&gt;0,'Retail Pricing'!#REF!," ")</f>
        <v>#REF!</v>
      </c>
      <c r="R165" s="219" t="e">
        <f>IF('Retail Pricing'!#REF!&gt;0,'Retail Pricing'!#REF!," ")</f>
        <v>#REF!</v>
      </c>
      <c r="S165" s="219" t="e">
        <f>IF('Retail Pricing'!#REF!&gt;0,'Retail Pricing'!#REF!," ")</f>
        <v>#REF!</v>
      </c>
      <c r="T165" s="226">
        <v>3.4620899999999999</v>
      </c>
      <c r="U165" s="7" t="e">
        <f>IF(M165&gt;0,$U$1," ")</f>
        <v>#REF!</v>
      </c>
      <c r="V165" s="7">
        <v>-5.0000000000000001E-3</v>
      </c>
      <c r="W165" s="491" t="e">
        <f>'Retail Pricing'!#REF!</f>
        <v>#REF!</v>
      </c>
      <c r="X165" s="489">
        <v>13.75</v>
      </c>
      <c r="Y165" s="304" t="e">
        <f t="shared" si="238"/>
        <v>#REF!</v>
      </c>
      <c r="Z165" s="428">
        <v>0.69</v>
      </c>
      <c r="AA165" s="492">
        <v>15.15</v>
      </c>
      <c r="AB165" s="493" t="e">
        <f>'Retail Pricing'!#REF!</f>
        <v>#REF!</v>
      </c>
      <c r="AC165" s="489">
        <v>12.25</v>
      </c>
      <c r="AD165" s="14" t="e">
        <f t="shared" si="239"/>
        <v>#REF!</v>
      </c>
      <c r="AE165" s="428">
        <v>0.65</v>
      </c>
      <c r="AF165" s="488">
        <v>13.65</v>
      </c>
      <c r="AG165" s="494" t="e">
        <f>'Retail Pricing'!#REF!</f>
        <v>#REF!</v>
      </c>
      <c r="AH165" s="489">
        <v>11.25</v>
      </c>
      <c r="AI165" s="14" t="e">
        <f t="shared" si="240"/>
        <v>#REF!</v>
      </c>
      <c r="AJ165" s="428">
        <v>0.62</v>
      </c>
      <c r="AK165" s="495" t="e">
        <f>ROUND(('Retail Pricing'!#REF!/(1-0.09))/0.05,0)*0.05</f>
        <v>#REF!</v>
      </c>
      <c r="AL165" s="489"/>
      <c r="AM165" s="489">
        <v>11.9</v>
      </c>
      <c r="AN165" s="14" t="e">
        <f t="shared" si="241"/>
        <v>#REF!</v>
      </c>
      <c r="AO165" s="428">
        <v>0.64</v>
      </c>
      <c r="AP165" s="490" t="e">
        <f>'Retail Pricing'!#REF!</f>
        <v>#REF!</v>
      </c>
      <c r="AQ165" s="489">
        <v>10.5</v>
      </c>
      <c r="AR165" s="14" t="e">
        <f t="shared" si="242"/>
        <v>#REF!</v>
      </c>
      <c r="AS165" s="428">
        <v>0.59</v>
      </c>
      <c r="AT165" s="496">
        <v>11.9</v>
      </c>
      <c r="AU165" s="497" t="e">
        <f>IF(BA165&gt;0,ROUNDUP((BA165*2),0.05)-0.01," ")</f>
        <v>#REF!</v>
      </c>
      <c r="AV165" s="288"/>
      <c r="AW165" s="498" t="e">
        <f t="shared" ref="AW165:AW175" si="286">IF(W165&gt;0,ROUND((W165*1.3)/0.05,0)*0.05," ")</f>
        <v>#REF!</v>
      </c>
      <c r="AX165" s="499" t="e">
        <f>AP165</f>
        <v>#REF!</v>
      </c>
      <c r="AY165" s="499">
        <v>6</v>
      </c>
      <c r="AZ165" s="333"/>
      <c r="BA165" s="491" t="e">
        <f t="shared" si="249"/>
        <v>#REF!</v>
      </c>
      <c r="BB165" s="492">
        <f t="shared" si="250"/>
        <v>15.15</v>
      </c>
      <c r="BC165" s="493" t="e">
        <f t="shared" si="251"/>
        <v>#REF!</v>
      </c>
      <c r="BD165" s="488">
        <f t="shared" si="252"/>
        <v>13.65</v>
      </c>
      <c r="BE165" s="494" t="e">
        <f t="shared" si="253"/>
        <v>#REF!</v>
      </c>
      <c r="BF165" s="495" t="e">
        <f t="shared" si="254"/>
        <v>#REF!</v>
      </c>
      <c r="BG165" s="490" t="e">
        <f t="shared" si="255"/>
        <v>#REF!</v>
      </c>
      <c r="BH165" s="496">
        <f t="shared" si="256"/>
        <v>11.9</v>
      </c>
      <c r="BI165" s="497" t="e">
        <f t="shared" si="257"/>
        <v>#REF!</v>
      </c>
      <c r="BJ165" s="385" t="e">
        <f t="shared" si="258"/>
        <v>#REF!</v>
      </c>
      <c r="BK165" s="385" t="e">
        <f>IF(BC165*0.9&gt;BG165, " ", "No")</f>
        <v>#REF!</v>
      </c>
      <c r="BL165" s="243" t="e">
        <f>IF((BA165-'Retail Pricing'!#REF!)&gt;=0," ",1)</f>
        <v>#REF!</v>
      </c>
      <c r="BM165" s="243" t="e">
        <f>IF((BB165-'Retail Pricing'!#REF!)&gt;=0," ",1)</f>
        <v>#REF!</v>
      </c>
      <c r="BN165" s="243" t="e">
        <f>IF((BC165-'Retail Pricing'!#REF!)&gt;=0," ",1)</f>
        <v>#REF!</v>
      </c>
      <c r="BO165" s="243" t="str">
        <f>IF((BD165-'Retail Pricing'!F89)&gt;=0," ",1)</f>
        <v xml:space="preserve"> </v>
      </c>
      <c r="BP165" s="243" t="e">
        <f>IF((BE165-'Retail Pricing'!#REF!)&gt;=0," ",1)</f>
        <v>#REF!</v>
      </c>
      <c r="BQ165" s="243" t="e">
        <f>IF((BF165-'Retail Pricing'!#REF!)&gt;=0," ",1)</f>
        <v>#REF!</v>
      </c>
      <c r="BR165" s="243" t="e">
        <f>IF((BG165-'Retail Pricing'!#REF!)&gt;=0," ",1)</f>
        <v>#REF!</v>
      </c>
      <c r="BS165" s="243" t="e">
        <f>IF((BH165-'Retail Pricing'!#REF!)&gt;=0," ",1)</f>
        <v>#REF!</v>
      </c>
      <c r="BT165" s="243" t="e">
        <f>IF((BI165-'Retail Pricing'!#REF!)&gt;=0," ",1)</f>
        <v>#REF!</v>
      </c>
      <c r="BU165" s="67"/>
      <c r="BV165" s="442" t="e">
        <f t="shared" si="260"/>
        <v>#REF!</v>
      </c>
      <c r="BW165" s="244" t="e">
        <f t="shared" si="261"/>
        <v>#REF!</v>
      </c>
      <c r="BX165" s="244" t="e">
        <f t="shared" si="262"/>
        <v>#REF!</v>
      </c>
      <c r="BY165" s="244" t="e">
        <f t="shared" si="263"/>
        <v>#REF!</v>
      </c>
      <c r="BZ165" s="244" t="e">
        <f t="shared" si="264"/>
        <v>#REF!</v>
      </c>
      <c r="CA165" s="244" t="e">
        <f t="shared" si="265"/>
        <v>#REF!</v>
      </c>
      <c r="CB165" s="244" t="e">
        <f t="shared" si="284"/>
        <v>#REF!</v>
      </c>
      <c r="CC165" s="244" t="e">
        <f t="shared" si="266"/>
        <v>#REF!</v>
      </c>
      <c r="CD165" s="244" t="e">
        <f t="shared" si="267"/>
        <v>#REF!</v>
      </c>
      <c r="CE165" s="244" t="e">
        <f t="shared" si="268"/>
        <v>#REF!</v>
      </c>
      <c r="CF165" s="244" t="e">
        <f t="shared" si="269"/>
        <v>#REF!</v>
      </c>
      <c r="CG165" s="244" t="e">
        <f t="shared" si="270"/>
        <v>#REF!</v>
      </c>
      <c r="CH165" s="244" t="e">
        <f t="shared" si="285"/>
        <v>#REF!</v>
      </c>
      <c r="CI165" s="570"/>
      <c r="CJ165" s="578" t="e">
        <f t="shared" si="276"/>
        <v>#REF!</v>
      </c>
      <c r="CK165" s="578" t="e">
        <f t="shared" si="277"/>
        <v>#REF!</v>
      </c>
      <c r="CL165" s="578" t="e">
        <f t="shared" si="278"/>
        <v>#REF!</v>
      </c>
      <c r="CM165" s="578" t="e">
        <f t="shared" si="279"/>
        <v>#REF!</v>
      </c>
      <c r="CN165" s="578" t="e">
        <f t="shared" si="280"/>
        <v>#REF!</v>
      </c>
      <c r="CO165" s="578" t="e">
        <f t="shared" si="273"/>
        <v>#REF!</v>
      </c>
      <c r="CP165" s="578" t="e">
        <f t="shared" si="274"/>
        <v>#REF!</v>
      </c>
      <c r="CQ165" s="578" t="e">
        <f t="shared" si="275"/>
        <v>#REF!</v>
      </c>
      <c r="CR165" s="244"/>
      <c r="CS165" s="244"/>
      <c r="CT165" s="244"/>
      <c r="CU165" s="244"/>
      <c r="CV165" s="347"/>
      <c r="CW165" s="338" t="e">
        <f t="shared" si="243"/>
        <v>#REF!</v>
      </c>
      <c r="CX165" s="347"/>
      <c r="CY165" s="338" t="e">
        <f t="shared" si="244"/>
        <v>#REF!</v>
      </c>
      <c r="CZ165" s="347"/>
      <c r="DA165" s="338" t="e">
        <f t="shared" si="245"/>
        <v>#REF!</v>
      </c>
      <c r="DB165" s="347"/>
      <c r="DC165" s="338" t="e">
        <f t="shared" si="246"/>
        <v>#REF!</v>
      </c>
      <c r="DD165" s="347"/>
      <c r="DE165" s="338" t="e">
        <f t="shared" si="247"/>
        <v>#REF!</v>
      </c>
    </row>
    <row r="166" spans="1:109" s="19" customFormat="1" x14ac:dyDescent="0.2">
      <c r="A166" s="328" t="s">
        <v>523</v>
      </c>
      <c r="B166" s="53" t="s">
        <v>1230</v>
      </c>
      <c r="C166" s="454"/>
      <c r="D166" s="411" t="s">
        <v>130</v>
      </c>
      <c r="E166" s="326">
        <v>50</v>
      </c>
      <c r="F166" s="356" t="s">
        <v>557</v>
      </c>
      <c r="G166" s="713" t="e">
        <f>+'Retail Pricing'!#REF!</f>
        <v>#REF!</v>
      </c>
      <c r="H166" s="84" t="s">
        <v>949</v>
      </c>
      <c r="I166" s="89" t="e">
        <f>IF('Retail Pricing'!#REF!&gt;0,'Retail Pricing'!#REF!," ")</f>
        <v>#REF!</v>
      </c>
      <c r="J166" s="85" t="e">
        <f>'Retail Pricing'!#REF!</f>
        <v>#REF!</v>
      </c>
      <c r="K166" s="85" t="e">
        <f>'Retail Pricing'!#REF!</f>
        <v>#REF!</v>
      </c>
      <c r="L166" s="305" t="e">
        <f>IF('Retail Pricing'!#REF!&gt;0,'Retail Pricing'!#REF!," ")</f>
        <v>#REF!</v>
      </c>
      <c r="M166" s="226" t="e">
        <f t="shared" si="248"/>
        <v>#REF!</v>
      </c>
      <c r="N166" s="219" t="e">
        <f>IF('Retail Pricing'!#REF!&gt;0,'Retail Pricing'!#REF!," ")</f>
        <v>#REF!</v>
      </c>
      <c r="O166" s="219" t="e">
        <f>IF('Retail Pricing'!#REF!&gt;0,'Retail Pricing'!#REF!," ")</f>
        <v>#REF!</v>
      </c>
      <c r="P166" s="219"/>
      <c r="Q166" s="219" t="e">
        <f>IF('Retail Pricing'!#REF!&gt;0,'Retail Pricing'!#REF!," ")</f>
        <v>#REF!</v>
      </c>
      <c r="R166" s="219" t="e">
        <f>IF('Retail Pricing'!#REF!&gt;0,'Retail Pricing'!#REF!," ")</f>
        <v>#REF!</v>
      </c>
      <c r="S166" s="219" t="e">
        <f>IF('Retail Pricing'!#REF!&gt;0,'Retail Pricing'!#REF!," ")</f>
        <v>#REF!</v>
      </c>
      <c r="T166" s="219">
        <v>5.0923299999999996</v>
      </c>
      <c r="U166" s="470">
        <v>0.17</v>
      </c>
      <c r="V166" s="7">
        <v>-8.9999999999999993E-3</v>
      </c>
      <c r="W166" s="491" t="s">
        <v>949</v>
      </c>
      <c r="X166" s="489" t="s">
        <v>949</v>
      </c>
      <c r="Y166" s="304" t="str">
        <f t="shared" si="238"/>
        <v xml:space="preserve"> </v>
      </c>
      <c r="Z166" s="428" t="s">
        <v>106</v>
      </c>
      <c r="AA166" s="492" t="s">
        <v>949</v>
      </c>
      <c r="AB166" s="493" t="s">
        <v>949</v>
      </c>
      <c r="AC166" s="489" t="s">
        <v>949</v>
      </c>
      <c r="AD166" s="14" t="str">
        <f t="shared" si="239"/>
        <v xml:space="preserve"> </v>
      </c>
      <c r="AE166" s="428" t="s">
        <v>106</v>
      </c>
      <c r="AF166" s="488" t="s">
        <v>949</v>
      </c>
      <c r="AG166" s="494" t="s">
        <v>949</v>
      </c>
      <c r="AH166" s="489" t="s">
        <v>949</v>
      </c>
      <c r="AI166" s="14" t="str">
        <f t="shared" si="240"/>
        <v xml:space="preserve"> </v>
      </c>
      <c r="AJ166" s="428" t="s">
        <v>106</v>
      </c>
      <c r="AK166" s="495" t="s">
        <v>949</v>
      </c>
      <c r="AL166" s="489"/>
      <c r="AM166" s="489" t="s">
        <v>949</v>
      </c>
      <c r="AN166" s="14" t="str">
        <f t="shared" si="241"/>
        <v xml:space="preserve"> </v>
      </c>
      <c r="AO166" s="428" t="s">
        <v>106</v>
      </c>
      <c r="AP166" s="490" t="s">
        <v>949</v>
      </c>
      <c r="AQ166" s="489" t="s">
        <v>949</v>
      </c>
      <c r="AR166" s="14" t="str">
        <f t="shared" si="242"/>
        <v xml:space="preserve"> </v>
      </c>
      <c r="AS166" s="428" t="s">
        <v>106</v>
      </c>
      <c r="AT166" s="496" t="s">
        <v>949</v>
      </c>
      <c r="AU166" s="497" t="s">
        <v>949</v>
      </c>
      <c r="AV166" s="288"/>
      <c r="AW166" s="498" t="s">
        <v>949</v>
      </c>
      <c r="AX166" s="499" t="s">
        <v>106</v>
      </c>
      <c r="AY166" s="499" t="s">
        <v>106</v>
      </c>
      <c r="AZ166" s="333"/>
      <c r="BA166" s="491" t="str">
        <f t="shared" si="249"/>
        <v>Holder</v>
      </c>
      <c r="BB166" s="492" t="str">
        <f t="shared" si="250"/>
        <v>Holder</v>
      </c>
      <c r="BC166" s="493" t="str">
        <f t="shared" si="251"/>
        <v>Holder</v>
      </c>
      <c r="BD166" s="488" t="str">
        <f t="shared" si="252"/>
        <v>Holder</v>
      </c>
      <c r="BE166" s="494" t="str">
        <f t="shared" si="253"/>
        <v>Holder</v>
      </c>
      <c r="BF166" s="495" t="str">
        <f t="shared" si="254"/>
        <v>Holder</v>
      </c>
      <c r="BG166" s="490" t="str">
        <f t="shared" si="255"/>
        <v>Holder</v>
      </c>
      <c r="BH166" s="496" t="str">
        <f t="shared" si="256"/>
        <v>Holder</v>
      </c>
      <c r="BI166" s="497" t="str">
        <f t="shared" si="257"/>
        <v>Holder</v>
      </c>
      <c r="BJ166" s="385" t="str">
        <f t="shared" si="258"/>
        <v>No</v>
      </c>
      <c r="BK166" s="385" t="str">
        <f>IF(BC166*0.9&gt;BG166, " ", "No")</f>
        <v>No</v>
      </c>
      <c r="BL166" s="483" t="s">
        <v>1376</v>
      </c>
      <c r="BM166" s="482"/>
      <c r="BN166" s="482"/>
      <c r="BO166" s="482"/>
      <c r="BP166" s="482"/>
      <c r="BQ166" s="482"/>
      <c r="BR166" s="482"/>
      <c r="BS166" s="482"/>
      <c r="BT166" s="482"/>
      <c r="BU166" s="67"/>
      <c r="BV166" s="442" t="str">
        <f>IF(W166&gt;0,$BV$9, " ")</f>
        <v xml:space="preserve"> </v>
      </c>
      <c r="BW166" s="244" t="str">
        <f>IF($BV166&gt;0,($BV166-W166)/$BV166*100," ")</f>
        <v xml:space="preserve"> </v>
      </c>
      <c r="BX166" s="244" t="str">
        <f>IF($BV166&gt;0,($BV166-AA166)/$BV166*100," ")</f>
        <v xml:space="preserve"> </v>
      </c>
      <c r="BY166" s="244" t="str">
        <f>IF($BV166&gt;0,($BV166-AB166)/$BV166*100," ")</f>
        <v xml:space="preserve"> </v>
      </c>
      <c r="BZ166" s="244" t="str">
        <f>IF($BV166&gt;0,($BV166-AF166)/$BV166*100," ")</f>
        <v xml:space="preserve"> </v>
      </c>
      <c r="CA166" s="244" t="str">
        <f>IF($BV166&gt;0,($BV166-AG166)/$BV166*100," ")</f>
        <v xml:space="preserve"> </v>
      </c>
      <c r="CB166" s="244" t="str">
        <f>CA166</f>
        <v xml:space="preserve"> </v>
      </c>
      <c r="CC166" s="244" t="str">
        <f>IF($BV166&gt;0,($BV166-AK166)/$BV166*100," ")</f>
        <v xml:space="preserve"> </v>
      </c>
      <c r="CD166" s="244" t="str">
        <f>IF($BV166&gt;0,($BV166-AP166)/$BV166*100," ")</f>
        <v xml:space="preserve"> </v>
      </c>
      <c r="CE166" s="244" t="str">
        <f>IF($BV166&gt;0,($BV166-AT166)/$BV166*100," ")</f>
        <v xml:space="preserve"> </v>
      </c>
      <c r="CF166" s="244" t="str">
        <f>IF($BV166&gt;0,($BV166-(W166*2))/$BV166*100," ")</f>
        <v xml:space="preserve"> </v>
      </c>
      <c r="CG166" s="244" t="str">
        <f t="shared" si="270"/>
        <v xml:space="preserve"> </v>
      </c>
      <c r="CH166" s="244" t="str">
        <f t="shared" si="285"/>
        <v xml:space="preserve"> </v>
      </c>
      <c r="CI166" s="570"/>
      <c r="CJ166" s="578" t="str">
        <f t="shared" si="276"/>
        <v xml:space="preserve"> </v>
      </c>
      <c r="CK166" s="578" t="str">
        <f t="shared" si="277"/>
        <v xml:space="preserve"> </v>
      </c>
      <c r="CL166" s="578" t="str">
        <f t="shared" si="278"/>
        <v xml:space="preserve"> </v>
      </c>
      <c r="CM166" s="578" t="str">
        <f t="shared" si="279"/>
        <v xml:space="preserve"> </v>
      </c>
      <c r="CN166" s="578" t="str">
        <f t="shared" si="280"/>
        <v xml:space="preserve"> </v>
      </c>
      <c r="CO166" s="578" t="str">
        <f t="shared" si="273"/>
        <v xml:space="preserve"> </v>
      </c>
      <c r="CP166" s="578" t="str">
        <f t="shared" si="274"/>
        <v xml:space="preserve"> </v>
      </c>
      <c r="CQ166" s="578" t="str">
        <f t="shared" si="275"/>
        <v xml:space="preserve"> </v>
      </c>
      <c r="CR166" s="244"/>
      <c r="CS166" s="244"/>
      <c r="CT166" s="244"/>
      <c r="CU166" s="244"/>
      <c r="CV166" s="347"/>
      <c r="CW166" s="338" t="str">
        <f t="shared" si="243"/>
        <v xml:space="preserve"> </v>
      </c>
      <c r="CX166" s="347"/>
      <c r="CY166" s="338" t="str">
        <f t="shared" si="244"/>
        <v xml:space="preserve"> </v>
      </c>
      <c r="CZ166" s="347"/>
      <c r="DA166" s="338" t="str">
        <f t="shared" si="245"/>
        <v xml:space="preserve"> </v>
      </c>
      <c r="DB166" s="347"/>
      <c r="DC166" s="338" t="str">
        <f t="shared" si="246"/>
        <v xml:space="preserve"> </v>
      </c>
      <c r="DD166" s="347"/>
      <c r="DE166" s="338" t="str">
        <f t="shared" si="247"/>
        <v xml:space="preserve"> </v>
      </c>
    </row>
    <row r="167" spans="1:109" s="19" customFormat="1" x14ac:dyDescent="0.2">
      <c r="A167" s="328" t="s">
        <v>523</v>
      </c>
      <c r="B167" s="54" t="s">
        <v>1363</v>
      </c>
      <c r="C167" s="454"/>
      <c r="D167" s="411" t="s">
        <v>130</v>
      </c>
      <c r="E167" s="326">
        <v>50</v>
      </c>
      <c r="F167" s="553" t="s">
        <v>557</v>
      </c>
      <c r="G167" s="713" t="e">
        <f>+'Retail Pricing'!#REF!</f>
        <v>#REF!</v>
      </c>
      <c r="H167" s="84" t="s">
        <v>666</v>
      </c>
      <c r="I167" s="89" t="e">
        <f>IF('Retail Pricing'!#REF!&gt;0,'Retail Pricing'!#REF!," ")</f>
        <v>#REF!</v>
      </c>
      <c r="J167" s="85" t="e">
        <f>'Retail Pricing'!#REF!</f>
        <v>#REF!</v>
      </c>
      <c r="K167" s="85" t="e">
        <f>'Retail Pricing'!#REF!</f>
        <v>#REF!</v>
      </c>
      <c r="L167" s="305" t="e">
        <f>IF('Retail Pricing'!#REF!&gt;0,'Retail Pricing'!#REF!," ")</f>
        <v>#REF!</v>
      </c>
      <c r="M167" s="226" t="e">
        <f t="shared" si="248"/>
        <v>#REF!</v>
      </c>
      <c r="N167" s="219" t="e">
        <f>'Retail Pricing'!#REF!</f>
        <v>#REF!</v>
      </c>
      <c r="O167" s="219" t="e">
        <f>'Retail Pricing'!#REF!</f>
        <v>#REF!</v>
      </c>
      <c r="P167" s="219"/>
      <c r="Q167" s="219" t="e">
        <f>'Retail Pricing'!#REF!</f>
        <v>#REF!</v>
      </c>
      <c r="R167" s="219" t="e">
        <f>IF('Retail Pricing'!#REF!&gt;0,'Retail Pricing'!#REF!," ")</f>
        <v>#REF!</v>
      </c>
      <c r="S167" s="219" t="e">
        <f>'Retail Pricing'!#REF!</f>
        <v>#REF!</v>
      </c>
      <c r="T167" s="219">
        <v>5.0923299999999996</v>
      </c>
      <c r="U167" s="470">
        <v>0.17</v>
      </c>
      <c r="V167" s="7">
        <v>-8.9999999999999993E-3</v>
      </c>
      <c r="W167" s="491" t="e">
        <f>'Retail Pricing'!#REF!</f>
        <v>#REF!</v>
      </c>
      <c r="X167" s="489">
        <v>22.5</v>
      </c>
      <c r="Y167" s="304" t="e">
        <f t="shared" si="238"/>
        <v>#REF!</v>
      </c>
      <c r="Z167" s="428">
        <v>0.7</v>
      </c>
      <c r="AA167" s="492">
        <v>22</v>
      </c>
      <c r="AB167" s="493" t="e">
        <f>'Retail Pricing'!#REF!</f>
        <v>#REF!</v>
      </c>
      <c r="AC167" s="489">
        <v>22.05</v>
      </c>
      <c r="AD167" s="14" t="e">
        <f t="shared" si="239"/>
        <v>#REF!</v>
      </c>
      <c r="AE167" s="428">
        <v>0.69</v>
      </c>
      <c r="AF167" s="488">
        <v>21.6</v>
      </c>
      <c r="AG167" s="494" t="e">
        <f>'Retail Pricing'!#REF!</f>
        <v>#REF!</v>
      </c>
      <c r="AH167" s="489">
        <v>16.850000000000001</v>
      </c>
      <c r="AI167" s="14" t="e">
        <f t="shared" si="240"/>
        <v>#REF!</v>
      </c>
      <c r="AJ167" s="428">
        <v>0.59</v>
      </c>
      <c r="AK167" s="495" t="e">
        <f>'Retail Pricing'!#REF!</f>
        <v>#REF!</v>
      </c>
      <c r="AL167" s="489"/>
      <c r="AM167" s="489">
        <v>16.8</v>
      </c>
      <c r="AN167" s="14" t="e">
        <f t="shared" si="241"/>
        <v>#REF!</v>
      </c>
      <c r="AO167" s="428">
        <v>0.59</v>
      </c>
      <c r="AP167" s="490" t="e">
        <f>'Retail Pricing'!#REF!</f>
        <v>#REF!</v>
      </c>
      <c r="AQ167" s="489">
        <v>16.350000000000001</v>
      </c>
      <c r="AR167" s="14" t="e">
        <f t="shared" si="242"/>
        <v>#REF!</v>
      </c>
      <c r="AS167" s="428">
        <v>0.57999999999999996</v>
      </c>
      <c r="AT167" s="496">
        <v>16.55</v>
      </c>
      <c r="AU167" s="497" t="e">
        <f>'Retail Pricing'!#REF!</f>
        <v>#REF!</v>
      </c>
      <c r="AV167" s="288"/>
      <c r="AW167" s="498" t="e">
        <f>IF(W167&gt;0,ROUND((W167*1.3)/0.05,0)*0.05," ")</f>
        <v>#REF!</v>
      </c>
      <c r="AX167" s="499" t="e">
        <f>AP167</f>
        <v>#REF!</v>
      </c>
      <c r="AY167" s="499">
        <v>12</v>
      </c>
      <c r="AZ167" s="333"/>
      <c r="BA167" s="491" t="e">
        <f t="shared" si="249"/>
        <v>#REF!</v>
      </c>
      <c r="BB167" s="492">
        <f t="shared" si="250"/>
        <v>22</v>
      </c>
      <c r="BC167" s="493" t="e">
        <f t="shared" si="251"/>
        <v>#REF!</v>
      </c>
      <c r="BD167" s="488">
        <f t="shared" si="252"/>
        <v>21.6</v>
      </c>
      <c r="BE167" s="494" t="e">
        <f t="shared" si="253"/>
        <v>#REF!</v>
      </c>
      <c r="BF167" s="495" t="e">
        <f t="shared" si="254"/>
        <v>#REF!</v>
      </c>
      <c r="BG167" s="490" t="e">
        <f t="shared" si="255"/>
        <v>#REF!</v>
      </c>
      <c r="BH167" s="496">
        <f t="shared" si="256"/>
        <v>16.55</v>
      </c>
      <c r="BI167" s="497" t="e">
        <f t="shared" si="257"/>
        <v>#REF!</v>
      </c>
      <c r="BJ167" s="385" t="e">
        <f t="shared" si="258"/>
        <v>#REF!</v>
      </c>
      <c r="BK167" s="385" t="e">
        <f>IF(BC167*0.9&gt;BG167, " ", "No")</f>
        <v>#REF!</v>
      </c>
      <c r="BL167" s="243" t="e">
        <f>IF((BA167-'Retail Pricing'!#REF!)&gt;=0," ",1)</f>
        <v>#REF!</v>
      </c>
      <c r="BM167" s="243" t="e">
        <f>IF((BB167-'Retail Pricing'!#REF!)&gt;=0," ",1)</f>
        <v>#REF!</v>
      </c>
      <c r="BN167" s="243" t="e">
        <f>IF((BC167-'Retail Pricing'!#REF!)&gt;=0," ",1)</f>
        <v>#REF!</v>
      </c>
      <c r="BO167" s="243" t="str">
        <f>IF((BD167-'Retail Pricing'!F92)&gt;=0," ",1)</f>
        <v xml:space="preserve"> </v>
      </c>
      <c r="BP167" s="243" t="e">
        <f>IF((BE167-'Retail Pricing'!#REF!)&gt;=0," ",1)</f>
        <v>#REF!</v>
      </c>
      <c r="BQ167" s="243" t="e">
        <f>IF((BF167-'Retail Pricing'!#REF!)&gt;=0," ",1)</f>
        <v>#REF!</v>
      </c>
      <c r="BR167" s="243" t="e">
        <f>IF((BG167-'Retail Pricing'!#REF!)&gt;=0," ",1)</f>
        <v>#REF!</v>
      </c>
      <c r="BS167" s="243" t="e">
        <f>IF((BH167-'Retail Pricing'!#REF!)&gt;=0," ",1)</f>
        <v>#REF!</v>
      </c>
      <c r="BT167" s="243" t="e">
        <f>IF((BI167-'Retail Pricing'!#REF!)&gt;=0," ",1)</f>
        <v>#REF!</v>
      </c>
      <c r="BU167" s="67"/>
      <c r="BV167" s="442" t="e">
        <f>IF(W167&gt;0,$BV$9, " ")</f>
        <v>#REF!</v>
      </c>
      <c r="BW167" s="244" t="e">
        <f>IF($BV167&gt;0,($BV167-W167)/$BV167*100," ")</f>
        <v>#REF!</v>
      </c>
      <c r="BX167" s="244" t="e">
        <f>IF($BV167&gt;0,($BV167-AA167)/$BV167*100," ")</f>
        <v>#REF!</v>
      </c>
      <c r="BY167" s="244" t="e">
        <f>IF($BV167&gt;0,($BV167-AB167)/$BV167*100," ")</f>
        <v>#REF!</v>
      </c>
      <c r="BZ167" s="244" t="e">
        <f>IF($BV167&gt;0,($BV167-AF167)/$BV167*100," ")</f>
        <v>#REF!</v>
      </c>
      <c r="CA167" s="244" t="e">
        <f>IF($BV167&gt;0,($BV167-AG167)/$BV167*100," ")</f>
        <v>#REF!</v>
      </c>
      <c r="CB167" s="244" t="e">
        <f>CA167</f>
        <v>#REF!</v>
      </c>
      <c r="CC167" s="244" t="e">
        <f>IF($BV167&gt;0,($BV167-AK167)/$BV167*100," ")</f>
        <v>#REF!</v>
      </c>
      <c r="CD167" s="244" t="e">
        <f>IF($BV167&gt;0,($BV167-AP167)/$BV167*100," ")</f>
        <v>#REF!</v>
      </c>
      <c r="CE167" s="244" t="e">
        <f>IF($BV167&gt;0,($BV167-AT167)/$BV167*100," ")</f>
        <v>#REF!</v>
      </c>
      <c r="CF167" s="244" t="e">
        <f>IF($BV167&gt;0,($BV167-(W167*2))/$BV167*100," ")</f>
        <v>#REF!</v>
      </c>
      <c r="CG167" s="244" t="e">
        <f t="shared" si="270"/>
        <v>#REF!</v>
      </c>
      <c r="CH167" s="244" t="e">
        <f t="shared" si="285"/>
        <v>#REF!</v>
      </c>
      <c r="CI167" s="570"/>
      <c r="CJ167" s="578" t="e">
        <f t="shared" si="276"/>
        <v>#REF!</v>
      </c>
      <c r="CK167" s="578" t="e">
        <f t="shared" si="277"/>
        <v>#REF!</v>
      </c>
      <c r="CL167" s="578" t="e">
        <f t="shared" si="278"/>
        <v>#REF!</v>
      </c>
      <c r="CM167" s="578" t="e">
        <f t="shared" si="279"/>
        <v>#REF!</v>
      </c>
      <c r="CN167" s="578" t="e">
        <f t="shared" si="280"/>
        <v>#REF!</v>
      </c>
      <c r="CO167" s="578" t="e">
        <f t="shared" si="273"/>
        <v>#REF!</v>
      </c>
      <c r="CP167" s="578" t="e">
        <f t="shared" si="274"/>
        <v>#REF!</v>
      </c>
      <c r="CQ167" s="578" t="e">
        <f t="shared" si="275"/>
        <v>#REF!</v>
      </c>
      <c r="CR167" s="244"/>
      <c r="CS167" s="244"/>
      <c r="CT167" s="244"/>
      <c r="CU167" s="244"/>
      <c r="CV167" s="347"/>
      <c r="CW167" s="338" t="e">
        <f t="shared" si="243"/>
        <v>#REF!</v>
      </c>
      <c r="CX167" s="347"/>
      <c r="CY167" s="338" t="e">
        <f t="shared" si="244"/>
        <v>#REF!</v>
      </c>
      <c r="CZ167" s="347"/>
      <c r="DA167" s="338" t="e">
        <f t="shared" si="245"/>
        <v>#REF!</v>
      </c>
      <c r="DB167" s="347"/>
      <c r="DC167" s="338" t="e">
        <f t="shared" si="246"/>
        <v>#REF!</v>
      </c>
      <c r="DD167" s="347"/>
      <c r="DE167" s="338" t="e">
        <f t="shared" si="247"/>
        <v>#REF!</v>
      </c>
    </row>
    <row r="168" spans="1:109" s="19" customFormat="1" x14ac:dyDescent="0.2">
      <c r="A168" s="328" t="s">
        <v>523</v>
      </c>
      <c r="B168" s="17" t="s">
        <v>233</v>
      </c>
      <c r="C168" s="454"/>
      <c r="D168" s="411" t="s">
        <v>130</v>
      </c>
      <c r="E168" s="326">
        <v>10</v>
      </c>
      <c r="F168" s="356" t="s">
        <v>373</v>
      </c>
      <c r="G168" s="713" t="e">
        <f>+'Retail Pricing'!#REF!</f>
        <v>#REF!</v>
      </c>
      <c r="H168" s="84"/>
      <c r="I168" s="89" t="e">
        <f>IF('Retail Pricing'!#REF!&gt;0,'Retail Pricing'!#REF!," ")</f>
        <v>#REF!</v>
      </c>
      <c r="J168" s="85" t="e">
        <f>'Retail Pricing'!#REF!</f>
        <v>#REF!</v>
      </c>
      <c r="K168" s="85" t="e">
        <f>'Retail Pricing'!#REF!</f>
        <v>#REF!</v>
      </c>
      <c r="L168" s="305" t="e">
        <f>IF('Retail Pricing'!#REF!&gt;0,'Retail Pricing'!#REF!," ")</f>
        <v>#REF!</v>
      </c>
      <c r="M168" s="226" t="e">
        <f t="shared" si="248"/>
        <v>#REF!</v>
      </c>
      <c r="N168" s="219" t="e">
        <f>IF('Retail Pricing'!#REF!&gt;0,'Retail Pricing'!#REF!," ")</f>
        <v>#REF!</v>
      </c>
      <c r="O168" s="219" t="e">
        <f>IF('Retail Pricing'!#REF!&gt;0,'Retail Pricing'!#REF!," ")</f>
        <v>#REF!</v>
      </c>
      <c r="P168" s="219"/>
      <c r="Q168" s="219" t="e">
        <f>IF('Retail Pricing'!#REF!&gt;0,'Retail Pricing'!#REF!," ")</f>
        <v>#REF!</v>
      </c>
      <c r="R168" s="219" t="e">
        <f>IF('Retail Pricing'!#REF!&gt;0,'Retail Pricing'!#REF!," ")</f>
        <v>#REF!</v>
      </c>
      <c r="S168" s="219" t="e">
        <f>IF('Retail Pricing'!#REF!&gt;0,'Retail Pricing'!#REF!," ")</f>
        <v>#REF!</v>
      </c>
      <c r="T168" s="219">
        <v>7.9818300000000004</v>
      </c>
      <c r="U168" s="470">
        <v>0.17</v>
      </c>
      <c r="V168" s="7">
        <v>2.1999999999999999E-2</v>
      </c>
      <c r="W168" s="491" t="e">
        <f>ROUND(('Retail Pricing'!#REF!/(1-0.09))/0.05,0)*0.05</f>
        <v>#REF!</v>
      </c>
      <c r="X168" s="489">
        <v>27.45</v>
      </c>
      <c r="Y168" s="304" t="e">
        <f t="shared" si="238"/>
        <v>#REF!</v>
      </c>
      <c r="Z168" s="428">
        <v>0.65</v>
      </c>
      <c r="AA168" s="492">
        <v>31.15</v>
      </c>
      <c r="AB168" s="493" t="e">
        <f>ROUND(('Retail Pricing'!#REF!/(1-0.09))/0.05,0)*0.05</f>
        <v>#REF!</v>
      </c>
      <c r="AC168" s="489">
        <v>27.4</v>
      </c>
      <c r="AD168" s="14" t="e">
        <f t="shared" si="239"/>
        <v>#REF!</v>
      </c>
      <c r="AE168" s="428">
        <v>0.65</v>
      </c>
      <c r="AF168" s="488">
        <v>31.1</v>
      </c>
      <c r="AG168" s="494" t="e">
        <f>ROUND(('Retail Pricing'!#REF!/(1-0.09))/0.05,0)*0.05</f>
        <v>#REF!</v>
      </c>
      <c r="AH168" s="489">
        <v>25.9</v>
      </c>
      <c r="AI168" s="14" t="e">
        <f t="shared" si="240"/>
        <v>#REF!</v>
      </c>
      <c r="AJ168" s="428">
        <v>0.63</v>
      </c>
      <c r="AK168" s="495" t="e">
        <f>ROUND(('Retail Pricing'!#REF!/(1-0.09))/0.05,0)*0.05</f>
        <v>#REF!</v>
      </c>
      <c r="AL168" s="489"/>
      <c r="AM168" s="489">
        <v>25.9</v>
      </c>
      <c r="AN168" s="14" t="e">
        <f t="shared" si="241"/>
        <v>#REF!</v>
      </c>
      <c r="AO168" s="428">
        <v>0.63</v>
      </c>
      <c r="AP168" s="490" t="e">
        <f>ROUND(('Retail Pricing'!#REF!/(1-0.09))/0.05,0)*0.05</f>
        <v>#REF!</v>
      </c>
      <c r="AQ168" s="489">
        <v>25.1</v>
      </c>
      <c r="AR168" s="14" t="e">
        <f t="shared" si="242"/>
        <v>#REF!</v>
      </c>
      <c r="AS168" s="428">
        <v>0.62</v>
      </c>
      <c r="AT168" s="496">
        <v>28.75</v>
      </c>
      <c r="AU168" s="497" t="e">
        <f t="shared" ref="AU168:AU177" si="287">IF(BA168&gt;0,ROUNDUP((BA168*2),0.05)-0.01," ")</f>
        <v>#REF!</v>
      </c>
      <c r="AV168" s="288"/>
      <c r="AW168" s="498" t="e">
        <f t="shared" si="286"/>
        <v>#REF!</v>
      </c>
      <c r="AX168" s="499"/>
      <c r="AY168" s="499"/>
      <c r="AZ168" s="333"/>
      <c r="BA168" s="491" t="e">
        <f t="shared" si="249"/>
        <v>#REF!</v>
      </c>
      <c r="BB168" s="492">
        <f t="shared" si="250"/>
        <v>31.15</v>
      </c>
      <c r="BC168" s="493" t="e">
        <f t="shared" si="251"/>
        <v>#REF!</v>
      </c>
      <c r="BD168" s="488">
        <f t="shared" si="252"/>
        <v>31.1</v>
      </c>
      <c r="BE168" s="494" t="e">
        <f t="shared" si="253"/>
        <v>#REF!</v>
      </c>
      <c r="BF168" s="495" t="e">
        <f t="shared" si="254"/>
        <v>#REF!</v>
      </c>
      <c r="BG168" s="490" t="e">
        <f t="shared" si="255"/>
        <v>#REF!</v>
      </c>
      <c r="BH168" s="496">
        <f t="shared" si="256"/>
        <v>28.75</v>
      </c>
      <c r="BI168" s="497" t="e">
        <f t="shared" si="257"/>
        <v>#REF!</v>
      </c>
      <c r="BJ168" s="385" t="e">
        <f t="shared" si="258"/>
        <v>#REF!</v>
      </c>
      <c r="BK168" s="385" t="e">
        <f t="shared" si="259"/>
        <v>#REF!</v>
      </c>
      <c r="BL168" s="243" t="e">
        <f>IF((BA168-'Retail Pricing'!#REF!)&gt;=0," ",1)</f>
        <v>#REF!</v>
      </c>
      <c r="BM168" s="243" t="e">
        <f>IF((BB168-'Retail Pricing'!#REF!)&gt;=0," ",1)</f>
        <v>#REF!</v>
      </c>
      <c r="BN168" s="243" t="e">
        <f>IF((BC168-'Retail Pricing'!#REF!)&gt;=0," ",1)</f>
        <v>#REF!</v>
      </c>
      <c r="BO168" s="243" t="e">
        <f>IF((BD168-'Retail Pricing'!#REF!)&gt;=0," ",1)</f>
        <v>#REF!</v>
      </c>
      <c r="BP168" s="243" t="e">
        <f>IF((BE168-'Retail Pricing'!#REF!)&gt;=0," ",1)</f>
        <v>#REF!</v>
      </c>
      <c r="BQ168" s="243" t="e">
        <f>IF((BF168-'Retail Pricing'!#REF!)&gt;=0," ",1)</f>
        <v>#REF!</v>
      </c>
      <c r="BR168" s="243" t="e">
        <f>IF((BG168-'Retail Pricing'!#REF!)&gt;=0," ",1)</f>
        <v>#REF!</v>
      </c>
      <c r="BS168" s="243" t="e">
        <f>IF((BH168-'Retail Pricing'!#REF!)&gt;=0," ",1)</f>
        <v>#REF!</v>
      </c>
      <c r="BT168" s="243" t="e">
        <f>IF((BI168-'Retail Pricing'!#REF!)&gt;=0," ",1)</f>
        <v>#REF!</v>
      </c>
      <c r="BU168" s="67"/>
      <c r="BV168" s="442" t="e">
        <f t="shared" si="260"/>
        <v>#REF!</v>
      </c>
      <c r="BW168" s="244" t="e">
        <f t="shared" si="261"/>
        <v>#REF!</v>
      </c>
      <c r="BX168" s="244" t="e">
        <f t="shared" si="262"/>
        <v>#REF!</v>
      </c>
      <c r="BY168" s="244" t="e">
        <f t="shared" si="263"/>
        <v>#REF!</v>
      </c>
      <c r="BZ168" s="244" t="e">
        <f t="shared" si="264"/>
        <v>#REF!</v>
      </c>
      <c r="CA168" s="244" t="e">
        <f t="shared" si="265"/>
        <v>#REF!</v>
      </c>
      <c r="CB168" s="244" t="e">
        <f t="shared" si="284"/>
        <v>#REF!</v>
      </c>
      <c r="CC168" s="244" t="e">
        <f t="shared" si="266"/>
        <v>#REF!</v>
      </c>
      <c r="CD168" s="244" t="e">
        <f t="shared" si="267"/>
        <v>#REF!</v>
      </c>
      <c r="CE168" s="244" t="e">
        <f t="shared" si="268"/>
        <v>#REF!</v>
      </c>
      <c r="CF168" s="244" t="e">
        <f t="shared" si="269"/>
        <v>#REF!</v>
      </c>
      <c r="CG168" s="244" t="e">
        <f t="shared" ref="CG168:CG175" si="288">IF($BV168&gt;0,($BV168-AW168)/$BV168*100," ")</f>
        <v>#REF!</v>
      </c>
      <c r="CH168" s="244" t="e">
        <f t="shared" si="285"/>
        <v>#REF!</v>
      </c>
      <c r="CI168" s="570"/>
      <c r="CJ168" s="578" t="e">
        <f t="shared" si="276"/>
        <v>#REF!</v>
      </c>
      <c r="CK168" s="578" t="e">
        <f t="shared" si="277"/>
        <v>#REF!</v>
      </c>
      <c r="CL168" s="578" t="e">
        <f t="shared" si="278"/>
        <v>#REF!</v>
      </c>
      <c r="CM168" s="578" t="e">
        <f t="shared" si="279"/>
        <v>#REF!</v>
      </c>
      <c r="CN168" s="578" t="e">
        <f t="shared" si="280"/>
        <v>#REF!</v>
      </c>
      <c r="CO168" s="578" t="e">
        <f t="shared" si="273"/>
        <v>#REF!</v>
      </c>
      <c r="CP168" s="578" t="e">
        <f t="shared" si="274"/>
        <v>#REF!</v>
      </c>
      <c r="CQ168" s="578" t="e">
        <f t="shared" si="275"/>
        <v>#REF!</v>
      </c>
      <c r="CR168" s="244"/>
      <c r="CS168" s="244"/>
      <c r="CT168" s="244"/>
      <c r="CU168" s="244"/>
      <c r="CV168" s="347"/>
      <c r="CW168" s="338" t="e">
        <f t="shared" si="243"/>
        <v>#REF!</v>
      </c>
      <c r="CX168" s="347"/>
      <c r="CY168" s="338" t="e">
        <f t="shared" si="244"/>
        <v>#REF!</v>
      </c>
      <c r="CZ168" s="347"/>
      <c r="DA168" s="338" t="e">
        <f t="shared" si="245"/>
        <v>#REF!</v>
      </c>
      <c r="DB168" s="347"/>
      <c r="DC168" s="338" t="e">
        <f t="shared" si="246"/>
        <v>#REF!</v>
      </c>
      <c r="DD168" s="347"/>
      <c r="DE168" s="338" t="e">
        <f t="shared" si="247"/>
        <v>#REF!</v>
      </c>
    </row>
    <row r="169" spans="1:109" x14ac:dyDescent="0.2">
      <c r="A169" s="328" t="s">
        <v>523</v>
      </c>
      <c r="B169" s="17" t="s">
        <v>138</v>
      </c>
      <c r="C169" s="454"/>
      <c r="D169" s="218"/>
      <c r="E169" s="326">
        <v>15</v>
      </c>
      <c r="F169" s="356" t="s">
        <v>374</v>
      </c>
      <c r="G169" s="713" t="e">
        <f>+'Retail Pricing'!#REF!</f>
        <v>#REF!</v>
      </c>
      <c r="I169" s="89" t="e">
        <f>IF('Retail Pricing'!#REF!&gt;0,'Retail Pricing'!#REF!," ")</f>
        <v>#REF!</v>
      </c>
      <c r="J169" s="85" t="e">
        <f>'Retail Pricing'!#REF!</f>
        <v>#REF!</v>
      </c>
      <c r="K169" s="85" t="e">
        <f>'Retail Pricing'!#REF!</f>
        <v>#REF!</v>
      </c>
      <c r="L169" s="305" t="e">
        <f>IF('Retail Pricing'!#REF!&gt;0,'Retail Pricing'!#REF!," ")</f>
        <v>#REF!</v>
      </c>
      <c r="M169" s="226" t="e">
        <f t="shared" si="248"/>
        <v>#REF!</v>
      </c>
      <c r="N169" s="219" t="e">
        <f>'Retail Pricing'!#REF!</f>
        <v>#REF!</v>
      </c>
      <c r="O169" s="219" t="e">
        <f>'Retail Pricing'!#REF!</f>
        <v>#REF!</v>
      </c>
      <c r="P169" s="219"/>
      <c r="Q169" s="219" t="e">
        <f>'Retail Pricing'!#REF!</f>
        <v>#REF!</v>
      </c>
      <c r="R169" s="219" t="e">
        <f>IF('Retail Pricing'!#REF!&gt;0,'Retail Pricing'!#REF!," ")</f>
        <v>#REF!</v>
      </c>
      <c r="S169" s="219" t="e">
        <f>'Retail Pricing'!#REF!</f>
        <v>#REF!</v>
      </c>
      <c r="T169" s="219">
        <v>4.6943299999999999</v>
      </c>
      <c r="U169" s="470">
        <v>0.17</v>
      </c>
      <c r="V169" s="7">
        <v>4.3999999999999997E-2</v>
      </c>
      <c r="W169" s="491" t="e">
        <f>ROUND(('Retail Pricing'!#REF!/(1-0.09))/0.05,0)*0.05</f>
        <v>#REF!</v>
      </c>
      <c r="X169" s="489">
        <v>13.75</v>
      </c>
      <c r="Y169" s="304" t="e">
        <f t="shared" si="238"/>
        <v>#REF!</v>
      </c>
      <c r="Z169" s="428">
        <v>0.57999999999999996</v>
      </c>
      <c r="AA169" s="492">
        <v>15.6</v>
      </c>
      <c r="AB169" s="493" t="e">
        <f>ROUND(('Retail Pricing'!#REF!/(1-0.09))/0.05,0)*0.05</f>
        <v>#REF!</v>
      </c>
      <c r="AC169" s="489">
        <v>13.45</v>
      </c>
      <c r="AD169" s="14" t="e">
        <f t="shared" si="239"/>
        <v>#REF!</v>
      </c>
      <c r="AE169" s="428">
        <v>0.57999999999999996</v>
      </c>
      <c r="AF169" s="488">
        <v>15.3</v>
      </c>
      <c r="AG169" s="494" t="e">
        <f>ROUND(('Retail Pricing'!#REF!/(1-0.09))/0.05,0)*0.05</f>
        <v>#REF!</v>
      </c>
      <c r="AH169" s="489">
        <v>11.65</v>
      </c>
      <c r="AI169" s="14" t="e">
        <f t="shared" si="240"/>
        <v>#REF!</v>
      </c>
      <c r="AJ169" s="428">
        <v>0.51</v>
      </c>
      <c r="AK169" s="495" t="e">
        <f>ROUND(('Retail Pricing'!#REF!/(1-0.09))/0.05,0)*0.05</f>
        <v>#REF!</v>
      </c>
      <c r="AL169" s="489"/>
      <c r="AM169" s="489">
        <v>11.45</v>
      </c>
      <c r="AN169" s="14" t="e">
        <f t="shared" si="241"/>
        <v>#REF!</v>
      </c>
      <c r="AO169" s="428">
        <v>0.5</v>
      </c>
      <c r="AP169" s="490" t="e">
        <f>ROUND(('Retail Pricing'!#REF!/(1-0.09))/0.05,0)*0.05</f>
        <v>#REF!</v>
      </c>
      <c r="AQ169" s="489">
        <v>11.1</v>
      </c>
      <c r="AR169" s="14" t="e">
        <f t="shared" si="242"/>
        <v>#REF!</v>
      </c>
      <c r="AS169" s="428">
        <v>0.49</v>
      </c>
      <c r="AT169" s="496">
        <v>12.9</v>
      </c>
      <c r="AU169" s="497" t="e">
        <f t="shared" si="287"/>
        <v>#REF!</v>
      </c>
      <c r="AV169" s="288"/>
      <c r="AW169" s="498" t="e">
        <f t="shared" si="286"/>
        <v>#REF!</v>
      </c>
      <c r="AX169" s="499"/>
      <c r="AY169" s="499"/>
      <c r="AZ169" s="333"/>
      <c r="BA169" s="491" t="e">
        <f t="shared" si="249"/>
        <v>#REF!</v>
      </c>
      <c r="BB169" s="492">
        <f t="shared" si="250"/>
        <v>15.6</v>
      </c>
      <c r="BC169" s="493" t="e">
        <f t="shared" si="251"/>
        <v>#REF!</v>
      </c>
      <c r="BD169" s="488">
        <f t="shared" si="252"/>
        <v>15.3</v>
      </c>
      <c r="BE169" s="494" t="e">
        <f t="shared" si="253"/>
        <v>#REF!</v>
      </c>
      <c r="BF169" s="495" t="e">
        <f t="shared" si="254"/>
        <v>#REF!</v>
      </c>
      <c r="BG169" s="490" t="e">
        <f t="shared" si="255"/>
        <v>#REF!</v>
      </c>
      <c r="BH169" s="496">
        <f t="shared" si="256"/>
        <v>12.9</v>
      </c>
      <c r="BI169" s="497" t="e">
        <f t="shared" si="257"/>
        <v>#REF!</v>
      </c>
      <c r="BJ169" s="385" t="e">
        <f t="shared" si="258"/>
        <v>#REF!</v>
      </c>
      <c r="BK169" s="385" t="e">
        <f t="shared" si="259"/>
        <v>#REF!</v>
      </c>
      <c r="BL169" s="243" t="e">
        <f>IF((BA169-'Retail Pricing'!#REF!)&gt;=0," ",1)</f>
        <v>#REF!</v>
      </c>
      <c r="BM169" s="243" t="e">
        <f>IF((BB169-'Retail Pricing'!#REF!)&gt;=0," ",1)</f>
        <v>#REF!</v>
      </c>
      <c r="BN169" s="243" t="e">
        <f>IF((BC169-'Retail Pricing'!#REF!)&gt;=0," ",1)</f>
        <v>#REF!</v>
      </c>
      <c r="BO169" s="243" t="str">
        <f>IF((BD169-'Retail Pricing'!F105)&gt;=0," ",1)</f>
        <v xml:space="preserve"> </v>
      </c>
      <c r="BP169" s="243" t="e">
        <f>IF((BE169-'Retail Pricing'!#REF!)&gt;=0," ",1)</f>
        <v>#REF!</v>
      </c>
      <c r="BQ169" s="243" t="e">
        <f>IF((BF169-'Retail Pricing'!#REF!)&gt;=0," ",1)</f>
        <v>#REF!</v>
      </c>
      <c r="BR169" s="243" t="e">
        <f>IF((BG169-'Retail Pricing'!#REF!)&gt;=0," ",1)</f>
        <v>#REF!</v>
      </c>
      <c r="BS169" s="243" t="e">
        <f>IF((BH169-'Retail Pricing'!#REF!)&gt;=0," ",1)</f>
        <v>#REF!</v>
      </c>
      <c r="BT169" s="243" t="e">
        <f>IF((BI169-'Retail Pricing'!#REF!)&gt;=0," ",1)</f>
        <v>#REF!</v>
      </c>
      <c r="BU169" s="18"/>
      <c r="BV169" s="442" t="e">
        <f t="shared" si="260"/>
        <v>#REF!</v>
      </c>
      <c r="BW169" s="244" t="e">
        <f t="shared" si="261"/>
        <v>#REF!</v>
      </c>
      <c r="BX169" s="244" t="e">
        <f t="shared" si="262"/>
        <v>#REF!</v>
      </c>
      <c r="BY169" s="244" t="e">
        <f t="shared" si="263"/>
        <v>#REF!</v>
      </c>
      <c r="BZ169" s="244" t="e">
        <f t="shared" si="264"/>
        <v>#REF!</v>
      </c>
      <c r="CA169" s="244" t="e">
        <f t="shared" si="265"/>
        <v>#REF!</v>
      </c>
      <c r="CB169" s="244" t="e">
        <f t="shared" ref="CB169:CB175" si="289">CA169</f>
        <v>#REF!</v>
      </c>
      <c r="CC169" s="244" t="e">
        <f t="shared" si="266"/>
        <v>#REF!</v>
      </c>
      <c r="CD169" s="244" t="e">
        <f t="shared" si="267"/>
        <v>#REF!</v>
      </c>
      <c r="CE169" s="244" t="e">
        <f t="shared" si="268"/>
        <v>#REF!</v>
      </c>
      <c r="CF169" s="244" t="e">
        <f t="shared" si="269"/>
        <v>#REF!</v>
      </c>
      <c r="CG169" s="244" t="e">
        <f t="shared" si="288"/>
        <v>#REF!</v>
      </c>
      <c r="CH169" s="244" t="e">
        <f t="shared" si="285"/>
        <v>#REF!</v>
      </c>
      <c r="CI169" s="570"/>
      <c r="CJ169" s="578" t="e">
        <f t="shared" si="276"/>
        <v>#REF!</v>
      </c>
      <c r="CK169" s="578" t="e">
        <f t="shared" si="277"/>
        <v>#REF!</v>
      </c>
      <c r="CL169" s="578" t="e">
        <f t="shared" si="278"/>
        <v>#REF!</v>
      </c>
      <c r="CM169" s="578" t="e">
        <f t="shared" si="279"/>
        <v>#REF!</v>
      </c>
      <c r="CN169" s="578" t="e">
        <f t="shared" si="280"/>
        <v>#REF!</v>
      </c>
      <c r="CO169" s="578" t="e">
        <f t="shared" si="273"/>
        <v>#REF!</v>
      </c>
      <c r="CP169" s="578" t="e">
        <f t="shared" si="274"/>
        <v>#REF!</v>
      </c>
      <c r="CQ169" s="578" t="e">
        <f t="shared" si="275"/>
        <v>#REF!</v>
      </c>
      <c r="CR169" s="244"/>
      <c r="CS169" s="244"/>
      <c r="CT169" s="244"/>
      <c r="CU169" s="244"/>
      <c r="CV169" s="347"/>
      <c r="CW169" s="338" t="e">
        <f t="shared" si="243"/>
        <v>#REF!</v>
      </c>
      <c r="CX169" s="347"/>
      <c r="CY169" s="338" t="e">
        <f t="shared" si="244"/>
        <v>#REF!</v>
      </c>
      <c r="CZ169" s="347"/>
      <c r="DA169" s="338" t="e">
        <f t="shared" si="245"/>
        <v>#REF!</v>
      </c>
      <c r="DB169" s="347"/>
      <c r="DC169" s="338" t="e">
        <f t="shared" si="246"/>
        <v>#REF!</v>
      </c>
      <c r="DD169" s="347"/>
      <c r="DE169" s="338" t="e">
        <f t="shared" si="247"/>
        <v>#REF!</v>
      </c>
    </row>
    <row r="170" spans="1:109" s="19" customFormat="1" x14ac:dyDescent="0.2">
      <c r="A170" s="328" t="s">
        <v>523</v>
      </c>
      <c r="B170" s="17" t="s">
        <v>159</v>
      </c>
      <c r="C170" s="454" t="s">
        <v>217</v>
      </c>
      <c r="D170" s="218"/>
      <c r="E170" s="326">
        <v>250</v>
      </c>
      <c r="F170" s="356" t="s">
        <v>375</v>
      </c>
      <c r="G170" s="713" t="e">
        <f>+'Retail Pricing'!#REF!</f>
        <v>#REF!</v>
      </c>
      <c r="H170" s="84"/>
      <c r="I170" s="89" t="e">
        <f>IF('Retail Pricing'!#REF!&gt;0,'Retail Pricing'!#REF!," ")</f>
        <v>#REF!</v>
      </c>
      <c r="J170" s="85" t="e">
        <f>'Retail Pricing'!#REF!</f>
        <v>#REF!</v>
      </c>
      <c r="K170" s="85" t="e">
        <f>'Retail Pricing'!#REF!</f>
        <v>#REF!</v>
      </c>
      <c r="L170" s="305" t="e">
        <f>IF('Retail Pricing'!#REF!&gt;0,'Retail Pricing'!#REF!," ")</f>
        <v>#REF!</v>
      </c>
      <c r="M170" s="226" t="e">
        <f t="shared" si="248"/>
        <v>#REF!</v>
      </c>
      <c r="N170" s="219" t="e">
        <f>IF('Retail Pricing'!#REF!&gt;0,'Retail Pricing'!#REF!," ")</f>
        <v>#REF!</v>
      </c>
      <c r="O170" s="219" t="e">
        <f>IF('Retail Pricing'!#REF!&gt;0,'Retail Pricing'!#REF!," ")</f>
        <v>#REF!</v>
      </c>
      <c r="P170" s="219"/>
      <c r="Q170" s="219" t="e">
        <f>IF('Retail Pricing'!#REF!&gt;0,'Retail Pricing'!#REF!," ")</f>
        <v>#REF!</v>
      </c>
      <c r="R170" s="219" t="e">
        <f>IF('Retail Pricing'!#REF!&gt;0,'Retail Pricing'!#REF!," ")</f>
        <v>#REF!</v>
      </c>
      <c r="S170" s="219" t="e">
        <f>IF('Retail Pricing'!#REF!&gt;0,'Retail Pricing'!#REF!," ")</f>
        <v>#REF!</v>
      </c>
      <c r="T170" s="219">
        <v>28.96</v>
      </c>
      <c r="U170" s="7" t="e">
        <f t="shared" ref="U170:U175" si="290">IF(M170&gt;0,$U$1," ")</f>
        <v>#REF!</v>
      </c>
      <c r="V170" s="7" t="e">
        <v>#REF!</v>
      </c>
      <c r="W170" s="491" t="e">
        <f>ROUND(('Retail Pricing'!#REF!/(1-0.09))/0.05,0)*0.05</f>
        <v>#REF!</v>
      </c>
      <c r="X170" s="489">
        <v>54.95</v>
      </c>
      <c r="Y170" s="304" t="e">
        <f t="shared" si="238"/>
        <v>#REF!</v>
      </c>
      <c r="Z170" s="428" t="e">
        <v>#REF!</v>
      </c>
      <c r="AA170" s="492" t="e">
        <v>#REF!</v>
      </c>
      <c r="AB170" s="493" t="e">
        <f>'Retail Pricing'!#REF!/(1-0.09)</f>
        <v>#REF!</v>
      </c>
      <c r="AC170" s="489">
        <v>54.95</v>
      </c>
      <c r="AD170" s="14" t="e">
        <f t="shared" si="239"/>
        <v>#REF!</v>
      </c>
      <c r="AE170" s="428" t="e">
        <v>#REF!</v>
      </c>
      <c r="AF170" s="488" t="e">
        <v>#REF!</v>
      </c>
      <c r="AG170" s="494" t="e">
        <f>ROUND(('Retail Pricing'!#REF!/(1-0.09))/0.05,0)*0.05</f>
        <v>#REF!</v>
      </c>
      <c r="AH170" s="489">
        <v>54.95</v>
      </c>
      <c r="AI170" s="14" t="e">
        <f t="shared" si="240"/>
        <v>#REF!</v>
      </c>
      <c r="AJ170" s="428" t="e">
        <v>#REF!</v>
      </c>
      <c r="AK170" s="495" t="e">
        <f>ROUND(('Retail Pricing'!#REF!/(1-0.09))/0.05,0)*0.05</f>
        <v>#REF!</v>
      </c>
      <c r="AL170" s="489"/>
      <c r="AM170" s="489">
        <v>54.95</v>
      </c>
      <c r="AN170" s="14" t="e">
        <f t="shared" si="241"/>
        <v>#REF!</v>
      </c>
      <c r="AO170" s="428" t="e">
        <v>#REF!</v>
      </c>
      <c r="AP170" s="490" t="e">
        <f>ROUND(('Retail Pricing'!#REF!/(1-0.09))/0.05,0)*0.05</f>
        <v>#REF!</v>
      </c>
      <c r="AQ170" s="489">
        <v>54.95</v>
      </c>
      <c r="AR170" s="14" t="e">
        <f t="shared" si="242"/>
        <v>#REF!</v>
      </c>
      <c r="AS170" s="428" t="e">
        <v>#REF!</v>
      </c>
      <c r="AT170" s="496" t="e">
        <v>#REF!</v>
      </c>
      <c r="AU170" s="497" t="e">
        <f t="shared" si="287"/>
        <v>#REF!</v>
      </c>
      <c r="AV170" s="288"/>
      <c r="AW170" s="498" t="e">
        <f t="shared" si="286"/>
        <v>#REF!</v>
      </c>
      <c r="AX170" s="499"/>
      <c r="AY170" s="499"/>
      <c r="AZ170" s="333"/>
      <c r="BA170" s="491" t="e">
        <f t="shared" si="249"/>
        <v>#REF!</v>
      </c>
      <c r="BB170" s="492" t="e">
        <f t="shared" si="250"/>
        <v>#REF!</v>
      </c>
      <c r="BC170" s="493" t="e">
        <f t="shared" si="251"/>
        <v>#REF!</v>
      </c>
      <c r="BD170" s="488" t="e">
        <f t="shared" si="252"/>
        <v>#REF!</v>
      </c>
      <c r="BE170" s="494" t="e">
        <f t="shared" si="253"/>
        <v>#REF!</v>
      </c>
      <c r="BF170" s="495" t="e">
        <f t="shared" si="254"/>
        <v>#REF!</v>
      </c>
      <c r="BG170" s="490" t="e">
        <f t="shared" si="255"/>
        <v>#REF!</v>
      </c>
      <c r="BH170" s="496" t="e">
        <f t="shared" si="256"/>
        <v>#REF!</v>
      </c>
      <c r="BI170" s="497" t="e">
        <f t="shared" si="257"/>
        <v>#REF!</v>
      </c>
      <c r="BJ170" s="385" t="e">
        <f t="shared" si="258"/>
        <v>#REF!</v>
      </c>
      <c r="BK170" s="385" t="e">
        <f t="shared" si="259"/>
        <v>#REF!</v>
      </c>
      <c r="BL170" s="243" t="e">
        <f>IF((BA170-'Retail Pricing'!#REF!)&gt;=0," ",1)</f>
        <v>#REF!</v>
      </c>
      <c r="BM170" s="243" t="e">
        <f>IF((BB170-'Retail Pricing'!#REF!)&gt;=0," ",1)</f>
        <v>#REF!</v>
      </c>
      <c r="BN170" s="243" t="e">
        <f>IF((BC170-'Retail Pricing'!#REF!)&gt;=0," ",1)</f>
        <v>#REF!</v>
      </c>
      <c r="BO170" s="243" t="e">
        <f>IF((BD170-'Retail Pricing'!#REF!)&gt;=0," ",1)</f>
        <v>#REF!</v>
      </c>
      <c r="BP170" s="243" t="e">
        <f>IF((BE170-'Retail Pricing'!#REF!)&gt;=0," ",1)</f>
        <v>#REF!</v>
      </c>
      <c r="BQ170" s="243" t="e">
        <f>IF((BF170-'Retail Pricing'!#REF!)&gt;=0," ",1)</f>
        <v>#REF!</v>
      </c>
      <c r="BR170" s="243" t="e">
        <f>IF((BG170-'Retail Pricing'!#REF!)&gt;=0," ",1)</f>
        <v>#REF!</v>
      </c>
      <c r="BS170" s="243" t="e">
        <f>IF((BH170-'Retail Pricing'!#REF!)&gt;=0," ",1)</f>
        <v>#REF!</v>
      </c>
      <c r="BT170" s="243" t="e">
        <f>IF((BI170-'Retail Pricing'!#REF!)&gt;=0," ",1)</f>
        <v>#REF!</v>
      </c>
      <c r="BU170" s="67"/>
      <c r="BV170" s="442" t="e">
        <f t="shared" si="260"/>
        <v>#REF!</v>
      </c>
      <c r="BW170" s="244" t="e">
        <f t="shared" si="261"/>
        <v>#REF!</v>
      </c>
      <c r="BX170" s="244" t="e">
        <f t="shared" si="262"/>
        <v>#REF!</v>
      </c>
      <c r="BY170" s="244" t="e">
        <f t="shared" si="263"/>
        <v>#REF!</v>
      </c>
      <c r="BZ170" s="244" t="e">
        <f t="shared" si="264"/>
        <v>#REF!</v>
      </c>
      <c r="CA170" s="244" t="e">
        <f t="shared" si="265"/>
        <v>#REF!</v>
      </c>
      <c r="CB170" s="244" t="e">
        <f t="shared" si="289"/>
        <v>#REF!</v>
      </c>
      <c r="CC170" s="244" t="e">
        <f t="shared" si="266"/>
        <v>#REF!</v>
      </c>
      <c r="CD170" s="244" t="e">
        <f t="shared" si="267"/>
        <v>#REF!</v>
      </c>
      <c r="CE170" s="244" t="e">
        <f t="shared" si="268"/>
        <v>#REF!</v>
      </c>
      <c r="CF170" s="244" t="e">
        <f t="shared" si="269"/>
        <v>#REF!</v>
      </c>
      <c r="CG170" s="244" t="e">
        <f t="shared" si="288"/>
        <v>#REF!</v>
      </c>
      <c r="CH170" s="244" t="e">
        <f t="shared" ref="CH170:CH175" si="291">IF($W170&gt;0,100," ")</f>
        <v>#REF!</v>
      </c>
      <c r="CI170" s="570"/>
      <c r="CJ170" s="578" t="e">
        <f t="shared" si="276"/>
        <v>#REF!</v>
      </c>
      <c r="CK170" s="578" t="e">
        <f t="shared" si="277"/>
        <v>#REF!</v>
      </c>
      <c r="CL170" s="578" t="e">
        <f t="shared" si="278"/>
        <v>#REF!</v>
      </c>
      <c r="CM170" s="578" t="e">
        <f t="shared" si="279"/>
        <v>#REF!</v>
      </c>
      <c r="CN170" s="578" t="e">
        <f t="shared" si="280"/>
        <v>#REF!</v>
      </c>
      <c r="CO170" s="578" t="e">
        <f t="shared" si="273"/>
        <v>#REF!</v>
      </c>
      <c r="CP170" s="578" t="e">
        <f t="shared" si="274"/>
        <v>#REF!</v>
      </c>
      <c r="CQ170" s="578" t="e">
        <f t="shared" si="275"/>
        <v>#REF!</v>
      </c>
      <c r="CR170" s="244"/>
      <c r="CS170" s="244"/>
      <c r="CT170" s="244"/>
      <c r="CU170" s="244"/>
      <c r="CV170" s="347"/>
      <c r="CW170" s="338" t="e">
        <f t="shared" si="243"/>
        <v>#REF!</v>
      </c>
      <c r="CX170" s="347"/>
      <c r="CY170" s="338" t="e">
        <f t="shared" si="244"/>
        <v>#REF!</v>
      </c>
      <c r="CZ170" s="347"/>
      <c r="DA170" s="338" t="e">
        <f t="shared" si="245"/>
        <v>#REF!</v>
      </c>
      <c r="DB170" s="347"/>
      <c r="DC170" s="338" t="e">
        <f t="shared" si="246"/>
        <v>#REF!</v>
      </c>
      <c r="DD170" s="347"/>
      <c r="DE170" s="338" t="e">
        <f t="shared" si="247"/>
        <v>#REF!</v>
      </c>
    </row>
    <row r="171" spans="1:109" s="19" customFormat="1" x14ac:dyDescent="0.2">
      <c r="A171" s="328" t="s">
        <v>523</v>
      </c>
      <c r="B171" s="17" t="s">
        <v>158</v>
      </c>
      <c r="C171" s="454" t="s">
        <v>9</v>
      </c>
      <c r="D171" s="402"/>
      <c r="E171" s="326">
        <v>250</v>
      </c>
      <c r="F171" s="356" t="s">
        <v>375</v>
      </c>
      <c r="G171" s="713" t="e">
        <f>+'Retail Pricing'!#REF!</f>
        <v>#REF!</v>
      </c>
      <c r="H171" s="84"/>
      <c r="I171" s="89" t="e">
        <f>IF('Retail Pricing'!#REF!&gt;0,'Retail Pricing'!#REF!," ")</f>
        <v>#REF!</v>
      </c>
      <c r="J171" s="85" t="e">
        <f>'Retail Pricing'!#REF!</f>
        <v>#REF!</v>
      </c>
      <c r="K171" s="85" t="e">
        <f>'Retail Pricing'!#REF!</f>
        <v>#REF!</v>
      </c>
      <c r="L171" s="305" t="e">
        <f>IF('Retail Pricing'!#REF!&gt;0,'Retail Pricing'!#REF!," ")</f>
        <v>#REF!</v>
      </c>
      <c r="M171" s="226" t="e">
        <f t="shared" si="248"/>
        <v>#REF!</v>
      </c>
      <c r="N171" s="219" t="e">
        <f>IF('Retail Pricing'!#REF!&gt;0,'Retail Pricing'!#REF!," ")</f>
        <v>#REF!</v>
      </c>
      <c r="O171" s="219" t="e">
        <f>IF('Retail Pricing'!#REF!&gt;0,'Retail Pricing'!#REF!," ")</f>
        <v>#REF!</v>
      </c>
      <c r="P171" s="219"/>
      <c r="Q171" s="219" t="e">
        <f>IF('Retail Pricing'!#REF!&gt;0,'Retail Pricing'!#REF!," ")</f>
        <v>#REF!</v>
      </c>
      <c r="R171" s="219" t="e">
        <f>IF('Retail Pricing'!#REF!&gt;0,'Retail Pricing'!#REF!," ")</f>
        <v>#REF!</v>
      </c>
      <c r="S171" s="219" t="e">
        <f>IF('Retail Pricing'!#REF!&gt;0,'Retail Pricing'!#REF!," ")</f>
        <v>#REF!</v>
      </c>
      <c r="T171" s="219">
        <v>2.9506100000000002</v>
      </c>
      <c r="U171" s="7" t="e">
        <f t="shared" si="290"/>
        <v>#REF!</v>
      </c>
      <c r="V171" s="7">
        <v>7.0999999999999994E-2</v>
      </c>
      <c r="W171" s="491" t="e">
        <f>ROUND(('Retail Pricing'!#REF!/(1-0.09))/0.05,0)*0.05</f>
        <v>#REF!</v>
      </c>
      <c r="X171" s="489">
        <v>6.05</v>
      </c>
      <c r="Y171" s="304" t="e">
        <f t="shared" si="238"/>
        <v>#REF!</v>
      </c>
      <c r="Z171" s="428">
        <v>0.37</v>
      </c>
      <c r="AA171" s="492">
        <v>6.9</v>
      </c>
      <c r="AB171" s="493" t="e">
        <f>ROUND(('Retail Pricing'!#REF!/(1-0.09))/0.05,0)*0.05</f>
        <v>#REF!</v>
      </c>
      <c r="AC171" s="489">
        <v>6.05</v>
      </c>
      <c r="AD171" s="14" t="e">
        <f t="shared" si="239"/>
        <v>#REF!</v>
      </c>
      <c r="AE171" s="428">
        <v>0.37</v>
      </c>
      <c r="AF171" s="488">
        <v>6.9</v>
      </c>
      <c r="AG171" s="494" t="e">
        <f>ROUND(('Retail Pricing'!#REF!/(1-0.09))/0.05,0)*0.05</f>
        <v>#REF!</v>
      </c>
      <c r="AH171" s="489">
        <v>6.05</v>
      </c>
      <c r="AI171" s="14" t="e">
        <f t="shared" si="240"/>
        <v>#REF!</v>
      </c>
      <c r="AJ171" s="428">
        <v>0.37</v>
      </c>
      <c r="AK171" s="495" t="e">
        <f>ROUND(('Retail Pricing'!#REF!/(1-0.09))/0.05,0)*0.05</f>
        <v>#REF!</v>
      </c>
      <c r="AL171" s="489"/>
      <c r="AM171" s="489">
        <v>6.05</v>
      </c>
      <c r="AN171" s="14" t="e">
        <f t="shared" si="241"/>
        <v>#REF!</v>
      </c>
      <c r="AO171" s="428">
        <v>0.37</v>
      </c>
      <c r="AP171" s="490" t="e">
        <f>ROUND(('Retail Pricing'!#REF!/(1-0.09))/0.05,0)*0.05</f>
        <v>#REF!</v>
      </c>
      <c r="AQ171" s="489">
        <v>6.05</v>
      </c>
      <c r="AR171" s="14" t="e">
        <f t="shared" si="242"/>
        <v>#REF!</v>
      </c>
      <c r="AS171" s="428">
        <v>0.37</v>
      </c>
      <c r="AT171" s="496">
        <v>6.9</v>
      </c>
      <c r="AU171" s="497" t="e">
        <f t="shared" si="287"/>
        <v>#REF!</v>
      </c>
      <c r="AV171" s="288"/>
      <c r="AW171" s="498" t="e">
        <f t="shared" si="286"/>
        <v>#REF!</v>
      </c>
      <c r="AX171" s="499" t="s">
        <v>106</v>
      </c>
      <c r="AY171" s="499" t="s">
        <v>106</v>
      </c>
      <c r="AZ171" s="333"/>
      <c r="BA171" s="491" t="e">
        <f t="shared" si="249"/>
        <v>#REF!</v>
      </c>
      <c r="BB171" s="492">
        <f t="shared" si="250"/>
        <v>6.9</v>
      </c>
      <c r="BC171" s="493" t="e">
        <f t="shared" si="251"/>
        <v>#REF!</v>
      </c>
      <c r="BD171" s="488">
        <f t="shared" si="252"/>
        <v>6.9</v>
      </c>
      <c r="BE171" s="494" t="e">
        <f t="shared" si="253"/>
        <v>#REF!</v>
      </c>
      <c r="BF171" s="495" t="e">
        <f t="shared" si="254"/>
        <v>#REF!</v>
      </c>
      <c r="BG171" s="490" t="e">
        <f t="shared" si="255"/>
        <v>#REF!</v>
      </c>
      <c r="BH171" s="496">
        <f t="shared" si="256"/>
        <v>6.9</v>
      </c>
      <c r="BI171" s="497" t="e">
        <f t="shared" si="257"/>
        <v>#REF!</v>
      </c>
      <c r="BJ171" s="385" t="e">
        <f t="shared" si="258"/>
        <v>#REF!</v>
      </c>
      <c r="BK171" s="385" t="e">
        <f t="shared" si="259"/>
        <v>#REF!</v>
      </c>
      <c r="BL171" s="243" t="e">
        <f>IF((BA171-'Retail Pricing'!#REF!)&gt;=0," ",1)</f>
        <v>#REF!</v>
      </c>
      <c r="BM171" s="243" t="e">
        <f>IF((BB171-'Retail Pricing'!#REF!)&gt;=0," ",1)</f>
        <v>#REF!</v>
      </c>
      <c r="BN171" s="243" t="e">
        <f>IF((BC171-'Retail Pricing'!#REF!)&gt;=0," ",1)</f>
        <v>#REF!</v>
      </c>
      <c r="BO171" s="243" t="str">
        <f>IF((BD171-'Retail Pricing'!F93)&gt;=0," ",1)</f>
        <v xml:space="preserve"> </v>
      </c>
      <c r="BP171" s="243" t="e">
        <f>IF((BE171-'Retail Pricing'!#REF!)&gt;=0," ",1)</f>
        <v>#REF!</v>
      </c>
      <c r="BQ171" s="243" t="e">
        <f>IF((BF171-'Retail Pricing'!#REF!)&gt;=0," ",1)</f>
        <v>#REF!</v>
      </c>
      <c r="BR171" s="243" t="e">
        <f>IF((BG171-'Retail Pricing'!#REF!)&gt;=0," ",1)</f>
        <v>#REF!</v>
      </c>
      <c r="BS171" s="243" t="e">
        <f>IF((BH171-'Retail Pricing'!#REF!)&gt;=0," ",1)</f>
        <v>#REF!</v>
      </c>
      <c r="BT171" s="243" t="e">
        <f>IF((BI171-'Retail Pricing'!#REF!)&gt;=0," ",1)</f>
        <v>#REF!</v>
      </c>
      <c r="BU171" s="67"/>
      <c r="BV171" s="442" t="e">
        <f t="shared" si="260"/>
        <v>#REF!</v>
      </c>
      <c r="BW171" s="244" t="e">
        <f t="shared" si="261"/>
        <v>#REF!</v>
      </c>
      <c r="BX171" s="244" t="e">
        <f t="shared" si="262"/>
        <v>#REF!</v>
      </c>
      <c r="BY171" s="244" t="e">
        <f t="shared" si="263"/>
        <v>#REF!</v>
      </c>
      <c r="BZ171" s="244" t="e">
        <f t="shared" si="264"/>
        <v>#REF!</v>
      </c>
      <c r="CA171" s="244" t="e">
        <f t="shared" si="265"/>
        <v>#REF!</v>
      </c>
      <c r="CB171" s="244" t="e">
        <f t="shared" si="289"/>
        <v>#REF!</v>
      </c>
      <c r="CC171" s="244" t="e">
        <f t="shared" si="266"/>
        <v>#REF!</v>
      </c>
      <c r="CD171" s="244" t="e">
        <f t="shared" si="267"/>
        <v>#REF!</v>
      </c>
      <c r="CE171" s="244" t="e">
        <f t="shared" si="268"/>
        <v>#REF!</v>
      </c>
      <c r="CF171" s="244" t="e">
        <f t="shared" si="269"/>
        <v>#REF!</v>
      </c>
      <c r="CG171" s="244" t="e">
        <f t="shared" si="288"/>
        <v>#REF!</v>
      </c>
      <c r="CH171" s="244" t="e">
        <f t="shared" si="291"/>
        <v>#REF!</v>
      </c>
      <c r="CI171" s="570"/>
      <c r="CJ171" s="578" t="e">
        <f t="shared" si="276"/>
        <v>#REF!</v>
      </c>
      <c r="CK171" s="578" t="e">
        <f t="shared" si="277"/>
        <v>#REF!</v>
      </c>
      <c r="CL171" s="578" t="e">
        <f t="shared" si="278"/>
        <v>#REF!</v>
      </c>
      <c r="CM171" s="578" t="e">
        <f t="shared" si="279"/>
        <v>#REF!</v>
      </c>
      <c r="CN171" s="578" t="e">
        <f t="shared" si="280"/>
        <v>#REF!</v>
      </c>
      <c r="CO171" s="578" t="e">
        <f t="shared" si="273"/>
        <v>#REF!</v>
      </c>
      <c r="CP171" s="578" t="e">
        <f t="shared" si="274"/>
        <v>#REF!</v>
      </c>
      <c r="CQ171" s="578" t="e">
        <f t="shared" si="275"/>
        <v>#REF!</v>
      </c>
      <c r="CR171" s="244"/>
      <c r="CS171" s="244"/>
      <c r="CT171" s="244"/>
      <c r="CU171" s="244"/>
      <c r="CV171" s="347"/>
      <c r="CW171" s="338" t="e">
        <f t="shared" si="243"/>
        <v>#REF!</v>
      </c>
      <c r="CX171" s="347"/>
      <c r="CY171" s="338" t="e">
        <f t="shared" si="244"/>
        <v>#REF!</v>
      </c>
      <c r="CZ171" s="347"/>
      <c r="DA171" s="338" t="e">
        <f t="shared" si="245"/>
        <v>#REF!</v>
      </c>
      <c r="DB171" s="347"/>
      <c r="DC171" s="338" t="e">
        <f t="shared" si="246"/>
        <v>#REF!</v>
      </c>
      <c r="DD171" s="347"/>
      <c r="DE171" s="338" t="e">
        <f t="shared" si="247"/>
        <v>#REF!</v>
      </c>
    </row>
    <row r="172" spans="1:109" s="19" customFormat="1" x14ac:dyDescent="0.2">
      <c r="A172" s="328" t="s">
        <v>523</v>
      </c>
      <c r="B172" s="17" t="s">
        <v>160</v>
      </c>
      <c r="C172" s="454" t="s">
        <v>1120</v>
      </c>
      <c r="D172" s="217"/>
      <c r="E172" s="326">
        <v>250</v>
      </c>
      <c r="F172" s="356" t="s">
        <v>375</v>
      </c>
      <c r="G172" s="713" t="e">
        <f>+'Retail Pricing'!#REF!</f>
        <v>#REF!</v>
      </c>
      <c r="H172" s="84"/>
      <c r="I172" s="89" t="e">
        <f>IF('Retail Pricing'!#REF!&gt;0,'Retail Pricing'!#REF!," ")</f>
        <v>#REF!</v>
      </c>
      <c r="J172" s="85" t="e">
        <f>'Retail Pricing'!#REF!</f>
        <v>#REF!</v>
      </c>
      <c r="K172" s="85" t="e">
        <f>'Retail Pricing'!#REF!</f>
        <v>#REF!</v>
      </c>
      <c r="L172" s="305" t="e">
        <f>IF('Retail Pricing'!#REF!&gt;0,'Retail Pricing'!#REF!," ")</f>
        <v>#REF!</v>
      </c>
      <c r="M172" s="226" t="e">
        <f t="shared" si="248"/>
        <v>#REF!</v>
      </c>
      <c r="N172" s="219" t="e">
        <f>IF('Retail Pricing'!#REF!&gt;0,'Retail Pricing'!#REF!," ")</f>
        <v>#REF!</v>
      </c>
      <c r="O172" s="219" t="e">
        <f>IF('Retail Pricing'!#REF!&gt;0,'Retail Pricing'!#REF!," ")</f>
        <v>#REF!</v>
      </c>
      <c r="P172" s="219"/>
      <c r="Q172" s="219" t="e">
        <f>IF('Retail Pricing'!#REF!&gt;0,'Retail Pricing'!#REF!," ")</f>
        <v>#REF!</v>
      </c>
      <c r="R172" s="219" t="e">
        <f>IF('Retail Pricing'!#REF!&gt;0,'Retail Pricing'!#REF!," ")</f>
        <v>#REF!</v>
      </c>
      <c r="S172" s="219" t="e">
        <f>IF('Retail Pricing'!#REF!&gt;0,'Retail Pricing'!#REF!," ")</f>
        <v>#REF!</v>
      </c>
      <c r="T172" s="219">
        <v>2.0299499999999999</v>
      </c>
      <c r="U172" s="7" t="e">
        <f t="shared" si="290"/>
        <v>#REF!</v>
      </c>
      <c r="V172" s="7">
        <v>2.3E-2</v>
      </c>
      <c r="W172" s="491" t="e">
        <f>ROUND(('Retail Pricing'!#REF!/(1-0.09))/0.05,0)*0.05</f>
        <v>#REF!</v>
      </c>
      <c r="X172" s="489">
        <v>3.85</v>
      </c>
      <c r="Y172" s="304" t="e">
        <f t="shared" si="238"/>
        <v>#REF!</v>
      </c>
      <c r="Z172" s="428">
        <v>0.35</v>
      </c>
      <c r="AA172" s="492">
        <v>4.4000000000000004</v>
      </c>
      <c r="AB172" s="493" t="e">
        <f>ROUND(('Retail Pricing'!#REF!/(1-0.09))/0.05,0)*0.05</f>
        <v>#REF!</v>
      </c>
      <c r="AC172" s="489">
        <v>3.85</v>
      </c>
      <c r="AD172" s="14" t="e">
        <f t="shared" si="239"/>
        <v>#REF!</v>
      </c>
      <c r="AE172" s="428">
        <v>0.35</v>
      </c>
      <c r="AF172" s="488">
        <v>4.4000000000000004</v>
      </c>
      <c r="AG172" s="494" t="e">
        <f>ROUND(('Retail Pricing'!#REF!/(1-0.09))/0.05,0)*0.05</f>
        <v>#REF!</v>
      </c>
      <c r="AH172" s="489">
        <v>3.85</v>
      </c>
      <c r="AI172" s="14" t="e">
        <f t="shared" si="240"/>
        <v>#REF!</v>
      </c>
      <c r="AJ172" s="428">
        <v>0.35</v>
      </c>
      <c r="AK172" s="495" t="e">
        <f>ROUND(('Retail Pricing'!#REF!/(1-0.09))/0.05,0)*0.05</f>
        <v>#REF!</v>
      </c>
      <c r="AL172" s="489"/>
      <c r="AM172" s="489">
        <v>3.85</v>
      </c>
      <c r="AN172" s="14" t="e">
        <f t="shared" si="241"/>
        <v>#REF!</v>
      </c>
      <c r="AO172" s="428">
        <v>0.35</v>
      </c>
      <c r="AP172" s="490" t="e">
        <f>ROUND(('Retail Pricing'!#REF!/(1-0.09))/0.05,0)*0.05</f>
        <v>#REF!</v>
      </c>
      <c r="AQ172" s="489">
        <v>3.85</v>
      </c>
      <c r="AR172" s="14" t="e">
        <f t="shared" si="242"/>
        <v>#REF!</v>
      </c>
      <c r="AS172" s="428">
        <v>0.35</v>
      </c>
      <c r="AT172" s="496">
        <v>4.4000000000000004</v>
      </c>
      <c r="AU172" s="497" t="e">
        <f t="shared" si="287"/>
        <v>#REF!</v>
      </c>
      <c r="AV172" s="288"/>
      <c r="AW172" s="498" t="e">
        <f t="shared" si="286"/>
        <v>#REF!</v>
      </c>
      <c r="AX172" s="499" t="s">
        <v>106</v>
      </c>
      <c r="AY172" s="499" t="s">
        <v>106</v>
      </c>
      <c r="AZ172" s="333"/>
      <c r="BA172" s="491" t="e">
        <f t="shared" si="249"/>
        <v>#REF!</v>
      </c>
      <c r="BB172" s="492">
        <f t="shared" si="250"/>
        <v>4.4000000000000004</v>
      </c>
      <c r="BC172" s="493" t="e">
        <f t="shared" si="251"/>
        <v>#REF!</v>
      </c>
      <c r="BD172" s="488">
        <f t="shared" si="252"/>
        <v>4.4000000000000004</v>
      </c>
      <c r="BE172" s="494" t="e">
        <f t="shared" si="253"/>
        <v>#REF!</v>
      </c>
      <c r="BF172" s="495" t="e">
        <f t="shared" si="254"/>
        <v>#REF!</v>
      </c>
      <c r="BG172" s="490" t="e">
        <f t="shared" si="255"/>
        <v>#REF!</v>
      </c>
      <c r="BH172" s="496">
        <f t="shared" si="256"/>
        <v>4.4000000000000004</v>
      </c>
      <c r="BI172" s="497" t="e">
        <f t="shared" si="257"/>
        <v>#REF!</v>
      </c>
      <c r="BJ172" s="385" t="e">
        <f t="shared" si="258"/>
        <v>#REF!</v>
      </c>
      <c r="BK172" s="385" t="e">
        <f t="shared" si="259"/>
        <v>#REF!</v>
      </c>
      <c r="BL172" s="243" t="e">
        <f>IF((BA172-'Retail Pricing'!#REF!)&gt;=0," ",1)</f>
        <v>#REF!</v>
      </c>
      <c r="BM172" s="243" t="e">
        <f>IF((BB172-'Retail Pricing'!#REF!)&gt;=0," ",1)</f>
        <v>#REF!</v>
      </c>
      <c r="BN172" s="243" t="e">
        <f>IF((BC172-'Retail Pricing'!#REF!)&gt;=0," ",1)</f>
        <v>#REF!</v>
      </c>
      <c r="BO172" s="243">
        <f>IF((BD172-'Retail Pricing'!F94)&gt;=0," ",1)</f>
        <v>1</v>
      </c>
      <c r="BP172" s="243" t="e">
        <f>IF((BE172-'Retail Pricing'!#REF!)&gt;=0," ",1)</f>
        <v>#REF!</v>
      </c>
      <c r="BQ172" s="243" t="e">
        <f>IF((BF172-'Retail Pricing'!#REF!)&gt;=0," ",1)</f>
        <v>#REF!</v>
      </c>
      <c r="BR172" s="243" t="e">
        <f>IF((BG172-'Retail Pricing'!#REF!)&gt;=0," ",1)</f>
        <v>#REF!</v>
      </c>
      <c r="BS172" s="243" t="e">
        <f>IF((BH172-'Retail Pricing'!#REF!)&gt;=0," ",1)</f>
        <v>#REF!</v>
      </c>
      <c r="BT172" s="243" t="e">
        <f>IF((BI172-'Retail Pricing'!#REF!)&gt;=0," ",1)</f>
        <v>#REF!</v>
      </c>
      <c r="BU172" s="67"/>
      <c r="BV172" s="442" t="e">
        <f t="shared" si="260"/>
        <v>#REF!</v>
      </c>
      <c r="BW172" s="244" t="e">
        <f t="shared" si="261"/>
        <v>#REF!</v>
      </c>
      <c r="BX172" s="244" t="e">
        <f t="shared" si="262"/>
        <v>#REF!</v>
      </c>
      <c r="BY172" s="244" t="e">
        <f t="shared" si="263"/>
        <v>#REF!</v>
      </c>
      <c r="BZ172" s="244" t="e">
        <f t="shared" si="264"/>
        <v>#REF!</v>
      </c>
      <c r="CA172" s="244" t="e">
        <f t="shared" si="265"/>
        <v>#REF!</v>
      </c>
      <c r="CB172" s="244" t="e">
        <f t="shared" si="289"/>
        <v>#REF!</v>
      </c>
      <c r="CC172" s="244" t="e">
        <f t="shared" si="266"/>
        <v>#REF!</v>
      </c>
      <c r="CD172" s="244" t="e">
        <f t="shared" si="267"/>
        <v>#REF!</v>
      </c>
      <c r="CE172" s="244" t="e">
        <f t="shared" si="268"/>
        <v>#REF!</v>
      </c>
      <c r="CF172" s="244" t="e">
        <f t="shared" si="269"/>
        <v>#REF!</v>
      </c>
      <c r="CG172" s="244" t="e">
        <f t="shared" si="288"/>
        <v>#REF!</v>
      </c>
      <c r="CH172" s="244" t="e">
        <f t="shared" si="291"/>
        <v>#REF!</v>
      </c>
      <c r="CI172" s="570"/>
      <c r="CJ172" s="578" t="e">
        <f t="shared" si="276"/>
        <v>#REF!</v>
      </c>
      <c r="CK172" s="578" t="e">
        <f t="shared" si="277"/>
        <v>#REF!</v>
      </c>
      <c r="CL172" s="578" t="e">
        <f t="shared" si="278"/>
        <v>#REF!</v>
      </c>
      <c r="CM172" s="578" t="e">
        <f t="shared" si="279"/>
        <v>#REF!</v>
      </c>
      <c r="CN172" s="578" t="e">
        <f t="shared" si="280"/>
        <v>#REF!</v>
      </c>
      <c r="CO172" s="578" t="e">
        <f t="shared" si="273"/>
        <v>#REF!</v>
      </c>
      <c r="CP172" s="578" t="e">
        <f t="shared" si="274"/>
        <v>#REF!</v>
      </c>
      <c r="CQ172" s="578" t="e">
        <f t="shared" si="275"/>
        <v>#REF!</v>
      </c>
      <c r="CR172" s="244"/>
      <c r="CS172" s="244"/>
      <c r="CT172" s="244"/>
      <c r="CU172" s="244"/>
      <c r="CV172" s="347"/>
      <c r="CW172" s="338" t="e">
        <f t="shared" si="243"/>
        <v>#REF!</v>
      </c>
      <c r="CX172" s="347"/>
      <c r="CY172" s="338" t="e">
        <f t="shared" si="244"/>
        <v>#REF!</v>
      </c>
      <c r="CZ172" s="347"/>
      <c r="DA172" s="338" t="e">
        <f t="shared" si="245"/>
        <v>#REF!</v>
      </c>
      <c r="DB172" s="347"/>
      <c r="DC172" s="338" t="e">
        <f t="shared" si="246"/>
        <v>#REF!</v>
      </c>
      <c r="DD172" s="347"/>
      <c r="DE172" s="338" t="e">
        <f t="shared" si="247"/>
        <v>#REF!</v>
      </c>
    </row>
    <row r="173" spans="1:109" s="19" customFormat="1" x14ac:dyDescent="0.2">
      <c r="A173" s="328" t="s">
        <v>523</v>
      </c>
      <c r="B173" s="370" t="s">
        <v>132</v>
      </c>
      <c r="C173" s="454" t="s">
        <v>29</v>
      </c>
      <c r="D173" s="217"/>
      <c r="E173" s="326">
        <v>250</v>
      </c>
      <c r="F173" s="356" t="s">
        <v>375</v>
      </c>
      <c r="G173" s="713" t="e">
        <f>+'Retail Pricing'!#REF!</f>
        <v>#REF!</v>
      </c>
      <c r="H173" s="84"/>
      <c r="I173" s="89" t="e">
        <f>IF('Retail Pricing'!#REF!&gt;0,'Retail Pricing'!#REF!," ")</f>
        <v>#REF!</v>
      </c>
      <c r="J173" s="85" t="e">
        <f>'Retail Pricing'!#REF!</f>
        <v>#REF!</v>
      </c>
      <c r="K173" s="85" t="e">
        <f>'Retail Pricing'!#REF!</f>
        <v>#REF!</v>
      </c>
      <c r="L173" s="305" t="e">
        <f>IF('Retail Pricing'!#REF!&gt;0,'Retail Pricing'!#REF!," ")</f>
        <v>#REF!</v>
      </c>
      <c r="M173" s="226" t="e">
        <f t="shared" si="248"/>
        <v>#REF!</v>
      </c>
      <c r="N173" s="219" t="e">
        <f>IF('Retail Pricing'!#REF!&gt;0,'Retail Pricing'!#REF!," ")</f>
        <v>#REF!</v>
      </c>
      <c r="O173" s="219" t="e">
        <f>IF('Retail Pricing'!#REF!&gt;0,'Retail Pricing'!#REF!," ")</f>
        <v>#REF!</v>
      </c>
      <c r="P173" s="219"/>
      <c r="Q173" s="219" t="e">
        <f>IF('Retail Pricing'!#REF!&gt;0,'Retail Pricing'!#REF!," ")</f>
        <v>#REF!</v>
      </c>
      <c r="R173" s="219" t="e">
        <f>IF('Retail Pricing'!#REF!&gt;0,'Retail Pricing'!#REF!," ")</f>
        <v>#REF!</v>
      </c>
      <c r="S173" s="219" t="e">
        <f>IF('Retail Pricing'!#REF!&gt;0,'Retail Pricing'!#REF!," ")</f>
        <v>#REF!</v>
      </c>
      <c r="T173" s="219">
        <v>2.3361399999999999</v>
      </c>
      <c r="U173" s="7" t="e">
        <f t="shared" si="290"/>
        <v>#REF!</v>
      </c>
      <c r="V173" s="7">
        <v>7.6999999999999999E-2</v>
      </c>
      <c r="W173" s="491" t="e">
        <f>ROUND(('Retail Pricing'!#REF!/(1-0.09))/0.05,0)*0.05</f>
        <v>#REF!</v>
      </c>
      <c r="X173" s="489">
        <v>4.8</v>
      </c>
      <c r="Y173" s="304" t="e">
        <f t="shared" si="238"/>
        <v>#REF!</v>
      </c>
      <c r="Z173" s="428">
        <v>0.36</v>
      </c>
      <c r="AA173" s="492">
        <v>5.45</v>
      </c>
      <c r="AB173" s="493" t="e">
        <f>ROUND(('Retail Pricing'!#REF!/(1-0.09))/0.05,0)*0.05</f>
        <v>#REF!</v>
      </c>
      <c r="AC173" s="489">
        <v>4.8</v>
      </c>
      <c r="AD173" s="14" t="e">
        <f t="shared" si="239"/>
        <v>#REF!</v>
      </c>
      <c r="AE173" s="428">
        <v>0.36</v>
      </c>
      <c r="AF173" s="488">
        <v>5.45</v>
      </c>
      <c r="AG173" s="494" t="e">
        <f>ROUND(('Retail Pricing'!#REF!/(1-0.09))/0.05,0)*0.05</f>
        <v>#REF!</v>
      </c>
      <c r="AH173" s="489">
        <v>4.8</v>
      </c>
      <c r="AI173" s="14" t="e">
        <f t="shared" si="240"/>
        <v>#REF!</v>
      </c>
      <c r="AJ173" s="428">
        <v>0.36</v>
      </c>
      <c r="AK173" s="495" t="e">
        <f>ROUND(('Retail Pricing'!#REF!/(1-0.09))/0.05,0)*0.05</f>
        <v>#REF!</v>
      </c>
      <c r="AL173" s="489"/>
      <c r="AM173" s="489">
        <v>4.8</v>
      </c>
      <c r="AN173" s="14" t="e">
        <f t="shared" si="241"/>
        <v>#REF!</v>
      </c>
      <c r="AO173" s="428">
        <v>0.36</v>
      </c>
      <c r="AP173" s="490" t="e">
        <f>ROUND(('Retail Pricing'!#REF!/(1-0.09))/0.05,0)*0.05</f>
        <v>#REF!</v>
      </c>
      <c r="AQ173" s="489">
        <v>4.8</v>
      </c>
      <c r="AR173" s="14" t="e">
        <f t="shared" si="242"/>
        <v>#REF!</v>
      </c>
      <c r="AS173" s="428">
        <v>0.36</v>
      </c>
      <c r="AT173" s="496">
        <v>5.45</v>
      </c>
      <c r="AU173" s="497" t="e">
        <f t="shared" si="287"/>
        <v>#REF!</v>
      </c>
      <c r="AV173" s="288"/>
      <c r="AW173" s="498" t="e">
        <f t="shared" si="286"/>
        <v>#REF!</v>
      </c>
      <c r="AX173" s="499" t="s">
        <v>106</v>
      </c>
      <c r="AY173" s="499" t="s">
        <v>106</v>
      </c>
      <c r="AZ173" s="333"/>
      <c r="BA173" s="491" t="e">
        <f t="shared" si="249"/>
        <v>#REF!</v>
      </c>
      <c r="BB173" s="492">
        <f t="shared" si="250"/>
        <v>5.45</v>
      </c>
      <c r="BC173" s="493" t="e">
        <f t="shared" si="251"/>
        <v>#REF!</v>
      </c>
      <c r="BD173" s="488">
        <f t="shared" si="252"/>
        <v>5.45</v>
      </c>
      <c r="BE173" s="494" t="e">
        <f t="shared" si="253"/>
        <v>#REF!</v>
      </c>
      <c r="BF173" s="495" t="e">
        <f t="shared" si="254"/>
        <v>#REF!</v>
      </c>
      <c r="BG173" s="490" t="e">
        <f t="shared" si="255"/>
        <v>#REF!</v>
      </c>
      <c r="BH173" s="496">
        <f t="shared" si="256"/>
        <v>5.45</v>
      </c>
      <c r="BI173" s="497" t="e">
        <f t="shared" si="257"/>
        <v>#REF!</v>
      </c>
      <c r="BJ173" s="385" t="e">
        <f t="shared" si="258"/>
        <v>#REF!</v>
      </c>
      <c r="BK173" s="385" t="e">
        <f t="shared" si="259"/>
        <v>#REF!</v>
      </c>
      <c r="BL173" s="243" t="e">
        <f>IF((BA173-'Retail Pricing'!#REF!)&gt;=0," ",1)</f>
        <v>#REF!</v>
      </c>
      <c r="BM173" s="243" t="e">
        <f>IF((BB173-'Retail Pricing'!#REF!)&gt;=0," ",1)</f>
        <v>#REF!</v>
      </c>
      <c r="BN173" s="243" t="e">
        <f>IF((BC173-'Retail Pricing'!#REF!)&gt;=0," ",1)</f>
        <v>#REF!</v>
      </c>
      <c r="BO173" s="243" t="e">
        <f>IF((BD173-'Retail Pricing'!#REF!)&gt;=0," ",1)</f>
        <v>#REF!</v>
      </c>
      <c r="BP173" s="243" t="e">
        <f>IF((BE173-'Retail Pricing'!#REF!)&gt;=0," ",1)</f>
        <v>#REF!</v>
      </c>
      <c r="BQ173" s="243" t="e">
        <f>IF((BF173-'Retail Pricing'!#REF!)&gt;=0," ",1)</f>
        <v>#REF!</v>
      </c>
      <c r="BR173" s="243" t="e">
        <f>IF((BG173-'Retail Pricing'!#REF!)&gt;=0," ",1)</f>
        <v>#REF!</v>
      </c>
      <c r="BS173" s="243" t="e">
        <f>IF((BH173-'Retail Pricing'!#REF!)&gt;=0," ",1)</f>
        <v>#REF!</v>
      </c>
      <c r="BT173" s="243" t="e">
        <f>IF((BI173-'Retail Pricing'!#REF!)&gt;=0," ",1)</f>
        <v>#REF!</v>
      </c>
      <c r="BU173" s="67"/>
      <c r="BV173" s="442" t="e">
        <f t="shared" si="260"/>
        <v>#REF!</v>
      </c>
      <c r="BW173" s="244" t="e">
        <f t="shared" si="261"/>
        <v>#REF!</v>
      </c>
      <c r="BX173" s="244" t="e">
        <f t="shared" si="262"/>
        <v>#REF!</v>
      </c>
      <c r="BY173" s="244" t="e">
        <f t="shared" si="263"/>
        <v>#REF!</v>
      </c>
      <c r="BZ173" s="244" t="e">
        <f t="shared" si="264"/>
        <v>#REF!</v>
      </c>
      <c r="CA173" s="244" t="e">
        <f t="shared" si="265"/>
        <v>#REF!</v>
      </c>
      <c r="CB173" s="244" t="e">
        <f t="shared" si="289"/>
        <v>#REF!</v>
      </c>
      <c r="CC173" s="244" t="e">
        <f t="shared" si="266"/>
        <v>#REF!</v>
      </c>
      <c r="CD173" s="244" t="e">
        <f t="shared" si="267"/>
        <v>#REF!</v>
      </c>
      <c r="CE173" s="244" t="e">
        <f t="shared" si="268"/>
        <v>#REF!</v>
      </c>
      <c r="CF173" s="244" t="e">
        <f t="shared" si="269"/>
        <v>#REF!</v>
      </c>
      <c r="CG173" s="244" t="e">
        <f t="shared" si="288"/>
        <v>#REF!</v>
      </c>
      <c r="CH173" s="244" t="e">
        <f t="shared" si="291"/>
        <v>#REF!</v>
      </c>
      <c r="CI173" s="570"/>
      <c r="CJ173" s="578" t="e">
        <f t="shared" si="276"/>
        <v>#REF!</v>
      </c>
      <c r="CK173" s="578" t="e">
        <f t="shared" si="277"/>
        <v>#REF!</v>
      </c>
      <c r="CL173" s="578" t="e">
        <f t="shared" si="278"/>
        <v>#REF!</v>
      </c>
      <c r="CM173" s="578" t="e">
        <f t="shared" si="279"/>
        <v>#REF!</v>
      </c>
      <c r="CN173" s="578" t="e">
        <f t="shared" si="280"/>
        <v>#REF!</v>
      </c>
      <c r="CO173" s="578" t="e">
        <f t="shared" si="273"/>
        <v>#REF!</v>
      </c>
      <c r="CP173" s="578" t="e">
        <f t="shared" si="274"/>
        <v>#REF!</v>
      </c>
      <c r="CQ173" s="578" t="e">
        <f t="shared" si="275"/>
        <v>#REF!</v>
      </c>
      <c r="CR173" s="244"/>
      <c r="CS173" s="244"/>
      <c r="CT173" s="244"/>
      <c r="CU173" s="244"/>
      <c r="CV173" s="347"/>
      <c r="CW173" s="338" t="e">
        <f t="shared" si="243"/>
        <v>#REF!</v>
      </c>
      <c r="CX173" s="347"/>
      <c r="CY173" s="338" t="e">
        <f t="shared" si="244"/>
        <v>#REF!</v>
      </c>
      <c r="CZ173" s="347"/>
      <c r="DA173" s="338" t="e">
        <f t="shared" si="245"/>
        <v>#REF!</v>
      </c>
      <c r="DB173" s="347"/>
      <c r="DC173" s="338" t="e">
        <f t="shared" si="246"/>
        <v>#REF!</v>
      </c>
      <c r="DD173" s="347"/>
      <c r="DE173" s="338" t="e">
        <f t="shared" si="247"/>
        <v>#REF!</v>
      </c>
    </row>
    <row r="174" spans="1:109" s="19" customFormat="1" x14ac:dyDescent="0.2">
      <c r="A174" s="328" t="s">
        <v>523</v>
      </c>
      <c r="B174" s="17" t="s">
        <v>132</v>
      </c>
      <c r="C174" s="454" t="s">
        <v>886</v>
      </c>
      <c r="D174" s="217"/>
      <c r="E174" s="326">
        <v>250</v>
      </c>
      <c r="F174" s="356" t="s">
        <v>375</v>
      </c>
      <c r="G174" s="713" t="e">
        <f>+'Retail Pricing'!#REF!</f>
        <v>#REF!</v>
      </c>
      <c r="H174" s="84"/>
      <c r="I174" s="89" t="e">
        <f>IF('Retail Pricing'!#REF!&gt;0,'Retail Pricing'!#REF!," ")</f>
        <v>#REF!</v>
      </c>
      <c r="J174" s="85" t="e">
        <f>'Retail Pricing'!#REF!</f>
        <v>#REF!</v>
      </c>
      <c r="K174" s="85" t="e">
        <f>'Retail Pricing'!#REF!</f>
        <v>#REF!</v>
      </c>
      <c r="L174" s="305" t="e">
        <f>IF('Retail Pricing'!#REF!&gt;0,'Retail Pricing'!#REF!," ")</f>
        <v>#REF!</v>
      </c>
      <c r="M174" s="226" t="e">
        <f t="shared" si="248"/>
        <v>#REF!</v>
      </c>
      <c r="N174" s="219" t="e">
        <f>IF('Retail Pricing'!#REF!&gt;0,'Retail Pricing'!#REF!," ")</f>
        <v>#REF!</v>
      </c>
      <c r="O174" s="219" t="e">
        <f>IF('Retail Pricing'!#REF!&gt;0,'Retail Pricing'!#REF!," ")</f>
        <v>#REF!</v>
      </c>
      <c r="P174" s="219"/>
      <c r="Q174" s="219" t="e">
        <f>IF('Retail Pricing'!#REF!&gt;0,'Retail Pricing'!#REF!," ")</f>
        <v>#REF!</v>
      </c>
      <c r="R174" s="219" t="e">
        <f>IF('Retail Pricing'!#REF!&gt;0,'Retail Pricing'!#REF!," ")</f>
        <v>#REF!</v>
      </c>
      <c r="S174" s="219" t="e">
        <f>IF('Retail Pricing'!#REF!&gt;0,'Retail Pricing'!#REF!," ")</f>
        <v>#REF!</v>
      </c>
      <c r="T174" s="219">
        <v>2.29522</v>
      </c>
      <c r="U174" s="7" t="e">
        <f t="shared" si="290"/>
        <v>#REF!</v>
      </c>
      <c r="V174" s="7">
        <v>0.08</v>
      </c>
      <c r="W174" s="491" t="e">
        <f>ROUND(('Retail Pricing'!#REF!/(1-0.09))/0.05,0)*0.05</f>
        <v>#REF!</v>
      </c>
      <c r="X174" s="489">
        <v>4.8</v>
      </c>
      <c r="Y174" s="304" t="e">
        <f t="shared" si="238"/>
        <v>#REF!</v>
      </c>
      <c r="Z174" s="428">
        <v>0.37</v>
      </c>
      <c r="AA174" s="492">
        <v>5.45</v>
      </c>
      <c r="AB174" s="493" t="e">
        <f>ROUND(('Retail Pricing'!#REF!/(1-0.09))/0.05,0)*0.05</f>
        <v>#REF!</v>
      </c>
      <c r="AC174" s="489">
        <v>4.8</v>
      </c>
      <c r="AD174" s="14" t="e">
        <f t="shared" si="239"/>
        <v>#REF!</v>
      </c>
      <c r="AE174" s="428">
        <v>0.37</v>
      </c>
      <c r="AF174" s="488">
        <v>5.45</v>
      </c>
      <c r="AG174" s="494" t="e">
        <f>ROUND(('Retail Pricing'!#REF!/(1-0.09))/0.05,0)*0.05</f>
        <v>#REF!</v>
      </c>
      <c r="AH174" s="489">
        <v>4.8</v>
      </c>
      <c r="AI174" s="14" t="e">
        <f t="shared" si="240"/>
        <v>#REF!</v>
      </c>
      <c r="AJ174" s="428">
        <v>0.37</v>
      </c>
      <c r="AK174" s="495" t="e">
        <f>ROUND(('Retail Pricing'!#REF!/(1-0.09))/0.05,0)*0.05</f>
        <v>#REF!</v>
      </c>
      <c r="AL174" s="489"/>
      <c r="AM174" s="489">
        <v>4.8</v>
      </c>
      <c r="AN174" s="14" t="e">
        <f t="shared" si="241"/>
        <v>#REF!</v>
      </c>
      <c r="AO174" s="428">
        <v>0.37</v>
      </c>
      <c r="AP174" s="490" t="e">
        <f>ROUND(('Retail Pricing'!#REF!/(1-0.09))/0.05,0)*0.05</f>
        <v>#REF!</v>
      </c>
      <c r="AQ174" s="489">
        <v>4.8</v>
      </c>
      <c r="AR174" s="14" t="e">
        <f t="shared" si="242"/>
        <v>#REF!</v>
      </c>
      <c r="AS174" s="428">
        <v>0.37</v>
      </c>
      <c r="AT174" s="496">
        <v>5.45</v>
      </c>
      <c r="AU174" s="497" t="e">
        <f t="shared" si="287"/>
        <v>#REF!</v>
      </c>
      <c r="AV174" s="288"/>
      <c r="AW174" s="498" t="e">
        <f t="shared" si="286"/>
        <v>#REF!</v>
      </c>
      <c r="AX174" s="499" t="s">
        <v>106</v>
      </c>
      <c r="AY174" s="499" t="s">
        <v>106</v>
      </c>
      <c r="AZ174" s="333"/>
      <c r="BA174" s="491" t="e">
        <f t="shared" si="249"/>
        <v>#REF!</v>
      </c>
      <c r="BB174" s="492">
        <f t="shared" si="250"/>
        <v>5.45</v>
      </c>
      <c r="BC174" s="493" t="e">
        <f t="shared" si="251"/>
        <v>#REF!</v>
      </c>
      <c r="BD174" s="488">
        <f t="shared" si="252"/>
        <v>5.45</v>
      </c>
      <c r="BE174" s="494" t="e">
        <f t="shared" si="253"/>
        <v>#REF!</v>
      </c>
      <c r="BF174" s="495" t="e">
        <f t="shared" si="254"/>
        <v>#REF!</v>
      </c>
      <c r="BG174" s="490" t="e">
        <f t="shared" si="255"/>
        <v>#REF!</v>
      </c>
      <c r="BH174" s="496">
        <f t="shared" si="256"/>
        <v>5.45</v>
      </c>
      <c r="BI174" s="497" t="e">
        <f t="shared" si="257"/>
        <v>#REF!</v>
      </c>
      <c r="BJ174" s="385" t="e">
        <f t="shared" si="258"/>
        <v>#REF!</v>
      </c>
      <c r="BK174" s="385" t="e">
        <f t="shared" si="259"/>
        <v>#REF!</v>
      </c>
      <c r="BL174" s="243" t="e">
        <f>IF((BA174-'Retail Pricing'!#REF!)&gt;=0," ",1)</f>
        <v>#REF!</v>
      </c>
      <c r="BM174" s="243" t="e">
        <f>IF((BB174-'Retail Pricing'!#REF!)&gt;=0," ",1)</f>
        <v>#REF!</v>
      </c>
      <c r="BN174" s="243" t="e">
        <f>IF((BC174-'Retail Pricing'!#REF!)&gt;=0," ",1)</f>
        <v>#REF!</v>
      </c>
      <c r="BO174" s="243" t="str">
        <f>IF((BD174-'Retail Pricing'!F95)&gt;=0," ",1)</f>
        <v xml:space="preserve"> </v>
      </c>
      <c r="BP174" s="243" t="e">
        <f>IF((BE174-'Retail Pricing'!#REF!)&gt;=0," ",1)</f>
        <v>#REF!</v>
      </c>
      <c r="BQ174" s="243" t="e">
        <f>IF((BF174-'Retail Pricing'!#REF!)&gt;=0," ",1)</f>
        <v>#REF!</v>
      </c>
      <c r="BR174" s="243" t="e">
        <f>IF((BG174-'Retail Pricing'!#REF!)&gt;=0," ",1)</f>
        <v>#REF!</v>
      </c>
      <c r="BS174" s="243" t="e">
        <f>IF((BH174-'Retail Pricing'!#REF!)&gt;=0," ",1)</f>
        <v>#REF!</v>
      </c>
      <c r="BT174" s="243" t="e">
        <f>IF((BI174-'Retail Pricing'!#REF!)&gt;=0," ",1)</f>
        <v>#REF!</v>
      </c>
      <c r="BU174" s="67"/>
      <c r="BV174" s="442" t="e">
        <f t="shared" si="260"/>
        <v>#REF!</v>
      </c>
      <c r="BW174" s="244" t="e">
        <f t="shared" si="261"/>
        <v>#REF!</v>
      </c>
      <c r="BX174" s="244" t="e">
        <f t="shared" si="262"/>
        <v>#REF!</v>
      </c>
      <c r="BY174" s="244" t="e">
        <f t="shared" si="263"/>
        <v>#REF!</v>
      </c>
      <c r="BZ174" s="244" t="e">
        <f t="shared" si="264"/>
        <v>#REF!</v>
      </c>
      <c r="CA174" s="244" t="e">
        <f t="shared" si="265"/>
        <v>#REF!</v>
      </c>
      <c r="CB174" s="244" t="e">
        <f t="shared" si="289"/>
        <v>#REF!</v>
      </c>
      <c r="CC174" s="244" t="e">
        <f t="shared" si="266"/>
        <v>#REF!</v>
      </c>
      <c r="CD174" s="244" t="e">
        <f t="shared" si="267"/>
        <v>#REF!</v>
      </c>
      <c r="CE174" s="244" t="e">
        <f t="shared" si="268"/>
        <v>#REF!</v>
      </c>
      <c r="CF174" s="244" t="e">
        <f t="shared" si="269"/>
        <v>#REF!</v>
      </c>
      <c r="CG174" s="244" t="e">
        <f t="shared" si="288"/>
        <v>#REF!</v>
      </c>
      <c r="CH174" s="244" t="e">
        <f t="shared" si="291"/>
        <v>#REF!</v>
      </c>
      <c r="CI174" s="570"/>
      <c r="CJ174" s="578" t="e">
        <f t="shared" si="276"/>
        <v>#REF!</v>
      </c>
      <c r="CK174" s="578" t="e">
        <f t="shared" si="277"/>
        <v>#REF!</v>
      </c>
      <c r="CL174" s="578" t="e">
        <f t="shared" si="278"/>
        <v>#REF!</v>
      </c>
      <c r="CM174" s="578" t="e">
        <f t="shared" si="279"/>
        <v>#REF!</v>
      </c>
      <c r="CN174" s="578" t="e">
        <f t="shared" si="280"/>
        <v>#REF!</v>
      </c>
      <c r="CO174" s="578" t="e">
        <f t="shared" si="273"/>
        <v>#REF!</v>
      </c>
      <c r="CP174" s="578" t="e">
        <f t="shared" si="274"/>
        <v>#REF!</v>
      </c>
      <c r="CQ174" s="578" t="e">
        <f t="shared" si="275"/>
        <v>#REF!</v>
      </c>
      <c r="CR174" s="244"/>
      <c r="CS174" s="244"/>
      <c r="CT174" s="244"/>
      <c r="CU174" s="244"/>
      <c r="CV174" s="347"/>
      <c r="CW174" s="338" t="e">
        <f t="shared" si="243"/>
        <v>#REF!</v>
      </c>
      <c r="CX174" s="347"/>
      <c r="CY174" s="338" t="e">
        <f t="shared" si="244"/>
        <v>#REF!</v>
      </c>
      <c r="CZ174" s="347"/>
      <c r="DA174" s="338" t="e">
        <f t="shared" si="245"/>
        <v>#REF!</v>
      </c>
      <c r="DB174" s="347"/>
      <c r="DC174" s="338" t="e">
        <f t="shared" si="246"/>
        <v>#REF!</v>
      </c>
      <c r="DD174" s="347"/>
      <c r="DE174" s="338" t="e">
        <f t="shared" si="247"/>
        <v>#REF!</v>
      </c>
    </row>
    <row r="175" spans="1:109" s="19" customFormat="1" x14ac:dyDescent="0.2">
      <c r="A175" s="328" t="s">
        <v>523</v>
      </c>
      <c r="B175" s="53" t="s">
        <v>1012</v>
      </c>
      <c r="C175" s="454" t="s">
        <v>258</v>
      </c>
      <c r="D175" s="217"/>
      <c r="E175" s="326">
        <v>250</v>
      </c>
      <c r="F175" s="356" t="s">
        <v>375</v>
      </c>
      <c r="G175" s="701"/>
      <c r="H175" s="84"/>
      <c r="I175" s="89" t="e">
        <f>IF('Retail Pricing'!#REF!&gt;0,'Retail Pricing'!#REF!," ")</f>
        <v>#REF!</v>
      </c>
      <c r="J175" s="85" t="e">
        <f>'Retail Pricing'!#REF!</f>
        <v>#REF!</v>
      </c>
      <c r="K175" s="85" t="e">
        <f>'Retail Pricing'!#REF!</f>
        <v>#REF!</v>
      </c>
      <c r="L175" s="305" t="e">
        <f>IF('Retail Pricing'!#REF!&gt;0,'Retail Pricing'!#REF!," ")</f>
        <v>#REF!</v>
      </c>
      <c r="M175" s="226" t="e">
        <f t="shared" si="248"/>
        <v>#REF!</v>
      </c>
      <c r="N175" s="219" t="e">
        <f>IF('Retail Pricing'!#REF!&gt;0,'Retail Pricing'!#REF!," ")</f>
        <v>#REF!</v>
      </c>
      <c r="O175" s="219" t="e">
        <f>IF('Retail Pricing'!#REF!&gt;0,'Retail Pricing'!#REF!," ")</f>
        <v>#REF!</v>
      </c>
      <c r="P175" s="219"/>
      <c r="Q175" s="219" t="e">
        <f>IF('Retail Pricing'!#REF!&gt;0,'Retail Pricing'!#REF!," ")</f>
        <v>#REF!</v>
      </c>
      <c r="R175" s="219" t="e">
        <f>IF('Retail Pricing'!#REF!&gt;0,'Retail Pricing'!#REF!," ")</f>
        <v>#REF!</v>
      </c>
      <c r="S175" s="219" t="e">
        <f>IF('Retail Pricing'!#REF!&gt;0,'Retail Pricing'!#REF!," ")</f>
        <v>#REF!</v>
      </c>
      <c r="T175" s="219">
        <v>1.34646</v>
      </c>
      <c r="U175" s="7" t="e">
        <f t="shared" si="290"/>
        <v>#REF!</v>
      </c>
      <c r="V175" s="7">
        <v>8.9999999999999993E-3</v>
      </c>
      <c r="W175" s="491" t="e">
        <f>ROUND(('Retail Pricing'!#REF!/(1-0.09))/0.05,0)*0.05</f>
        <v>#REF!</v>
      </c>
      <c r="X175" s="489">
        <v>3.3</v>
      </c>
      <c r="Y175" s="304" t="e">
        <f t="shared" si="238"/>
        <v>#REF!</v>
      </c>
      <c r="Z175" s="428">
        <v>0.5</v>
      </c>
      <c r="AA175" s="492">
        <v>3.75</v>
      </c>
      <c r="AB175" s="493" t="e">
        <f>ROUND(('Retail Pricing'!#REF!/(1-0.09))/0.05,0)*0.05</f>
        <v>#REF!</v>
      </c>
      <c r="AC175" s="489">
        <v>3.3</v>
      </c>
      <c r="AD175" s="14" t="e">
        <f t="shared" si="239"/>
        <v>#REF!</v>
      </c>
      <c r="AE175" s="428">
        <v>0.5</v>
      </c>
      <c r="AF175" s="488">
        <v>3.75</v>
      </c>
      <c r="AG175" s="494" t="e">
        <f>ROUND(('Retail Pricing'!#REF!/(1-0.09))/0.05,0)*0.05</f>
        <v>#REF!</v>
      </c>
      <c r="AH175" s="489">
        <v>3.3</v>
      </c>
      <c r="AI175" s="14" t="e">
        <f t="shared" si="240"/>
        <v>#REF!</v>
      </c>
      <c r="AJ175" s="428">
        <v>0.5</v>
      </c>
      <c r="AK175" s="495" t="e">
        <f>ROUND(('Retail Pricing'!#REF!/(1-0.09))/0.05,0)*0.05</f>
        <v>#REF!</v>
      </c>
      <c r="AL175" s="489"/>
      <c r="AM175" s="489">
        <v>3.3</v>
      </c>
      <c r="AN175" s="14" t="e">
        <f t="shared" si="241"/>
        <v>#REF!</v>
      </c>
      <c r="AO175" s="428">
        <v>0.5</v>
      </c>
      <c r="AP175" s="490" t="e">
        <f>ROUND(('Retail Pricing'!#REF!/(1-0.09))/0.05,0)*0.05</f>
        <v>#REF!</v>
      </c>
      <c r="AQ175" s="489">
        <v>3.3</v>
      </c>
      <c r="AR175" s="14" t="e">
        <f t="shared" si="242"/>
        <v>#REF!</v>
      </c>
      <c r="AS175" s="428">
        <v>0.5</v>
      </c>
      <c r="AT175" s="496">
        <v>3.75</v>
      </c>
      <c r="AU175" s="497" t="e">
        <f t="shared" si="287"/>
        <v>#REF!</v>
      </c>
      <c r="AV175" s="288"/>
      <c r="AW175" s="498" t="e">
        <f t="shared" si="286"/>
        <v>#REF!</v>
      </c>
      <c r="AX175" s="499" t="s">
        <v>106</v>
      </c>
      <c r="AY175" s="499" t="s">
        <v>106</v>
      </c>
      <c r="AZ175" s="333"/>
      <c r="BA175" s="491" t="e">
        <f t="shared" si="249"/>
        <v>#REF!</v>
      </c>
      <c r="BB175" s="492">
        <f t="shared" si="250"/>
        <v>3.75</v>
      </c>
      <c r="BC175" s="493" t="e">
        <f t="shared" si="251"/>
        <v>#REF!</v>
      </c>
      <c r="BD175" s="488">
        <f t="shared" si="252"/>
        <v>3.75</v>
      </c>
      <c r="BE175" s="494" t="e">
        <f t="shared" si="253"/>
        <v>#REF!</v>
      </c>
      <c r="BF175" s="495" t="e">
        <f t="shared" si="254"/>
        <v>#REF!</v>
      </c>
      <c r="BG175" s="490" t="e">
        <f t="shared" si="255"/>
        <v>#REF!</v>
      </c>
      <c r="BH175" s="496">
        <f t="shared" si="256"/>
        <v>3.75</v>
      </c>
      <c r="BI175" s="497" t="e">
        <f t="shared" si="257"/>
        <v>#REF!</v>
      </c>
      <c r="BJ175" s="385" t="e">
        <f t="shared" si="258"/>
        <v>#REF!</v>
      </c>
      <c r="BK175" s="385" t="e">
        <f t="shared" si="259"/>
        <v>#REF!</v>
      </c>
      <c r="BL175" s="243" t="e">
        <f>IF((BA175-'Retail Pricing'!#REF!)&gt;=0," ",1)</f>
        <v>#REF!</v>
      </c>
      <c r="BM175" s="243" t="e">
        <f>IF((BB175-'Retail Pricing'!#REF!)&gt;=0," ",1)</f>
        <v>#REF!</v>
      </c>
      <c r="BN175" s="243" t="e">
        <f>IF((BC175-'Retail Pricing'!#REF!)&gt;=0," ",1)</f>
        <v>#REF!</v>
      </c>
      <c r="BO175" s="243" t="str">
        <f>IF((BD175-'Retail Pricing'!F96)&gt;=0," ",1)</f>
        <v xml:space="preserve"> </v>
      </c>
      <c r="BP175" s="243" t="e">
        <f>IF((BE175-'Retail Pricing'!#REF!)&gt;=0," ",1)</f>
        <v>#REF!</v>
      </c>
      <c r="BQ175" s="243" t="e">
        <f>IF((BF175-'Retail Pricing'!#REF!)&gt;=0," ",1)</f>
        <v>#REF!</v>
      </c>
      <c r="BR175" s="243" t="e">
        <f>IF((BG175-'Retail Pricing'!#REF!)&gt;=0," ",1)</f>
        <v>#REF!</v>
      </c>
      <c r="BS175" s="243" t="e">
        <f>IF((BH175-'Retail Pricing'!#REF!)&gt;=0," ",1)</f>
        <v>#REF!</v>
      </c>
      <c r="BT175" s="243" t="e">
        <f>IF((BI175-'Retail Pricing'!#REF!)&gt;=0," ",1)</f>
        <v>#REF!</v>
      </c>
      <c r="BU175" s="67"/>
      <c r="BV175" s="442" t="e">
        <f t="shared" si="260"/>
        <v>#REF!</v>
      </c>
      <c r="BW175" s="244" t="e">
        <f t="shared" si="261"/>
        <v>#REF!</v>
      </c>
      <c r="BX175" s="244" t="e">
        <f t="shared" si="262"/>
        <v>#REF!</v>
      </c>
      <c r="BY175" s="244" t="e">
        <f t="shared" si="263"/>
        <v>#REF!</v>
      </c>
      <c r="BZ175" s="244" t="e">
        <f t="shared" si="264"/>
        <v>#REF!</v>
      </c>
      <c r="CA175" s="244" t="e">
        <f t="shared" si="265"/>
        <v>#REF!</v>
      </c>
      <c r="CB175" s="244" t="e">
        <f t="shared" si="289"/>
        <v>#REF!</v>
      </c>
      <c r="CC175" s="244" t="e">
        <f t="shared" si="266"/>
        <v>#REF!</v>
      </c>
      <c r="CD175" s="244" t="e">
        <f t="shared" si="267"/>
        <v>#REF!</v>
      </c>
      <c r="CE175" s="244" t="e">
        <f t="shared" si="268"/>
        <v>#REF!</v>
      </c>
      <c r="CF175" s="244" t="e">
        <f t="shared" si="269"/>
        <v>#REF!</v>
      </c>
      <c r="CG175" s="244" t="e">
        <f t="shared" si="288"/>
        <v>#REF!</v>
      </c>
      <c r="CH175" s="244" t="e">
        <f t="shared" si="291"/>
        <v>#REF!</v>
      </c>
      <c r="CI175" s="570"/>
      <c r="CJ175" s="578" t="e">
        <f t="shared" si="276"/>
        <v>#REF!</v>
      </c>
      <c r="CK175" s="578" t="e">
        <f t="shared" si="277"/>
        <v>#REF!</v>
      </c>
      <c r="CL175" s="578" t="e">
        <f t="shared" si="278"/>
        <v>#REF!</v>
      </c>
      <c r="CM175" s="578" t="e">
        <f t="shared" si="279"/>
        <v>#REF!</v>
      </c>
      <c r="CN175" s="578" t="e">
        <f t="shared" si="280"/>
        <v>#REF!</v>
      </c>
      <c r="CO175" s="578" t="e">
        <f t="shared" si="273"/>
        <v>#REF!</v>
      </c>
      <c r="CP175" s="578" t="e">
        <f t="shared" si="274"/>
        <v>#REF!</v>
      </c>
      <c r="CQ175" s="578" t="e">
        <f t="shared" si="275"/>
        <v>#REF!</v>
      </c>
      <c r="CR175" s="244"/>
      <c r="CS175" s="244"/>
      <c r="CT175" s="244"/>
      <c r="CU175" s="244"/>
      <c r="CV175" s="347"/>
      <c r="CW175" s="338" t="e">
        <f t="shared" ref="CW175:DE182" si="292">IF($BW175&gt;0,$BA175," ")</f>
        <v>#REF!</v>
      </c>
      <c r="CX175" s="347"/>
      <c r="CY175" s="338" t="e">
        <f t="shared" si="292"/>
        <v>#REF!</v>
      </c>
      <c r="CZ175" s="347"/>
      <c r="DA175" s="338" t="e">
        <f t="shared" si="292"/>
        <v>#REF!</v>
      </c>
      <c r="DB175" s="347"/>
      <c r="DC175" s="338" t="e">
        <f t="shared" si="292"/>
        <v>#REF!</v>
      </c>
      <c r="DD175" s="347"/>
      <c r="DE175" s="338" t="e">
        <f t="shared" si="292"/>
        <v>#REF!</v>
      </c>
    </row>
    <row r="176" spans="1:109" s="203" customFormat="1" ht="12.75" x14ac:dyDescent="0.2">
      <c r="A176" s="396" t="s">
        <v>495</v>
      </c>
      <c r="B176" s="397" t="s">
        <v>721</v>
      </c>
      <c r="C176" s="398"/>
      <c r="D176" s="398"/>
      <c r="E176" s="398"/>
      <c r="F176" s="418"/>
      <c r="G176" s="703"/>
      <c r="H176" s="199"/>
      <c r="I176" s="199"/>
      <c r="J176" s="199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5"/>
      <c r="AC176" s="335"/>
      <c r="AD176" s="335"/>
      <c r="AE176" s="335"/>
      <c r="AF176" s="335"/>
      <c r="AG176" s="335"/>
      <c r="AH176" s="335"/>
      <c r="AI176" s="335"/>
      <c r="AJ176" s="335"/>
      <c r="AK176" s="335"/>
      <c r="AL176" s="335"/>
      <c r="AM176" s="335"/>
      <c r="AN176" s="335"/>
      <c r="AO176" s="335"/>
      <c r="AP176" s="335"/>
      <c r="AQ176" s="335"/>
      <c r="AR176" s="335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199"/>
      <c r="BK176" s="199"/>
      <c r="BL176" s="199"/>
      <c r="BM176" s="199"/>
      <c r="BN176" s="199"/>
      <c r="BO176" s="199"/>
      <c r="BP176" s="199"/>
      <c r="BQ176" s="199"/>
      <c r="BR176" s="199"/>
      <c r="BS176" s="199"/>
      <c r="BT176" s="199"/>
      <c r="BU176" s="199"/>
      <c r="BV176" s="201"/>
      <c r="BW176" s="199"/>
      <c r="BX176" s="199"/>
      <c r="BY176" s="199"/>
      <c r="BZ176" s="199"/>
      <c r="CA176" s="199"/>
      <c r="CB176" s="199"/>
      <c r="CC176" s="199"/>
      <c r="CD176" s="199"/>
      <c r="CE176" s="199"/>
      <c r="CF176" s="199"/>
      <c r="CG176" s="199"/>
      <c r="CH176" s="199"/>
      <c r="CI176" s="576"/>
      <c r="CJ176" s="578" t="str">
        <f t="shared" si="276"/>
        <v xml:space="preserve"> </v>
      </c>
      <c r="CK176" s="578" t="str">
        <f t="shared" si="277"/>
        <v xml:space="preserve"> </v>
      </c>
      <c r="CL176" s="578" t="str">
        <f t="shared" si="278"/>
        <v xml:space="preserve"> </v>
      </c>
      <c r="CM176" s="578" t="str">
        <f t="shared" si="279"/>
        <v xml:space="preserve"> </v>
      </c>
      <c r="CN176" s="578" t="str">
        <f t="shared" si="280"/>
        <v xml:space="preserve"> </v>
      </c>
      <c r="CO176" s="578" t="str">
        <f t="shared" si="273"/>
        <v xml:space="preserve"> </v>
      </c>
      <c r="CP176" s="578" t="str">
        <f t="shared" si="274"/>
        <v xml:space="preserve"> </v>
      </c>
      <c r="CQ176" s="578" t="str">
        <f t="shared" si="275"/>
        <v xml:space="preserve"> </v>
      </c>
      <c r="CR176" s="199"/>
      <c r="CS176" s="199"/>
      <c r="CT176" s="199"/>
      <c r="CU176" s="199"/>
      <c r="CV176" s="199"/>
      <c r="CW176" s="338" t="str">
        <f t="shared" si="292"/>
        <v xml:space="preserve"> </v>
      </c>
      <c r="CX176" s="199"/>
      <c r="CY176" s="338" t="str">
        <f t="shared" si="292"/>
        <v xml:space="preserve"> </v>
      </c>
      <c r="CZ176" s="199"/>
      <c r="DA176" s="338" t="str">
        <f t="shared" si="292"/>
        <v xml:space="preserve"> </v>
      </c>
      <c r="DB176" s="199"/>
      <c r="DC176" s="338" t="str">
        <f t="shared" si="292"/>
        <v xml:space="preserve"> </v>
      </c>
      <c r="DD176" s="199"/>
      <c r="DE176" s="338" t="str">
        <f t="shared" si="292"/>
        <v xml:space="preserve"> </v>
      </c>
    </row>
    <row r="177" spans="1:109" s="19" customFormat="1" x14ac:dyDescent="0.2">
      <c r="A177" s="328" t="s">
        <v>305</v>
      </c>
      <c r="B177" s="17" t="s">
        <v>12</v>
      </c>
      <c r="C177" s="93"/>
      <c r="D177" s="385"/>
      <c r="E177" s="326">
        <v>58</v>
      </c>
      <c r="F177" s="356" t="s">
        <v>376</v>
      </c>
      <c r="G177" s="701"/>
      <c r="H177" s="84"/>
      <c r="I177" s="89" t="e">
        <f>IF('Retail Pricing'!#REF!&gt;0,'Retail Pricing'!#REF!," ")</f>
        <v>#REF!</v>
      </c>
      <c r="J177" s="85" t="e">
        <f>'Retail Pricing'!#REF!</f>
        <v>#REF!</v>
      </c>
      <c r="K177" s="85" t="e">
        <f>'Retail Pricing'!#REF!</f>
        <v>#REF!</v>
      </c>
      <c r="L177" s="305" t="e">
        <f>IF('Retail Pricing'!#REF!&gt;0,'Retail Pricing'!#REF!," ")</f>
        <v>#REF!</v>
      </c>
      <c r="M177" s="226" t="e">
        <f t="shared" si="248"/>
        <v>#REF!</v>
      </c>
      <c r="N177" s="219" t="e">
        <f>IF('Retail Pricing'!#REF!&gt;0,'Retail Pricing'!#REF!," ")</f>
        <v>#REF!</v>
      </c>
      <c r="O177" s="219" t="e">
        <f>IF('Retail Pricing'!#REF!&gt;0,'Retail Pricing'!#REF!," ")</f>
        <v>#REF!</v>
      </c>
      <c r="P177" s="219"/>
      <c r="Q177" s="219" t="e">
        <f>IF('Retail Pricing'!#REF!&gt;0,'Retail Pricing'!#REF!," ")</f>
        <v>#REF!</v>
      </c>
      <c r="R177" s="219" t="e">
        <f>IF('Retail Pricing'!#REF!&gt;0,'Retail Pricing'!#REF!," ")</f>
        <v>#REF!</v>
      </c>
      <c r="S177" s="219" t="e">
        <f>IF('Retail Pricing'!#REF!&gt;0,'Retail Pricing'!#REF!," ")</f>
        <v>#REF!</v>
      </c>
      <c r="T177" s="219">
        <v>2.66445</v>
      </c>
      <c r="U177" s="7" t="e">
        <f>IF(M177&gt;0,$U$1," ")</f>
        <v>#REF!</v>
      </c>
      <c r="V177" s="7">
        <v>1.2999999999999999E-2</v>
      </c>
      <c r="W177" s="491" t="e">
        <f>ROUND(('Retail Pricing'!#REF!/(1-0.09))/0.05,0)*0.05</f>
        <v>#REF!</v>
      </c>
      <c r="X177" s="489">
        <v>7.15</v>
      </c>
      <c r="Y177" s="304" t="e">
        <f t="shared" si="238"/>
        <v>#REF!</v>
      </c>
      <c r="Z177" s="428">
        <v>0.53</v>
      </c>
      <c r="AA177" s="492">
        <v>7.85</v>
      </c>
      <c r="AB177" s="493" t="e">
        <f>ROUND(('Retail Pricing'!#REF!/(1-0.09))/0.05,0)*0.05</f>
        <v>#REF!</v>
      </c>
      <c r="AC177" s="489">
        <v>7</v>
      </c>
      <c r="AD177" s="14" t="e">
        <f t="shared" si="239"/>
        <v>#REF!</v>
      </c>
      <c r="AE177" s="428">
        <v>0.52</v>
      </c>
      <c r="AF177" s="488">
        <v>7.7</v>
      </c>
      <c r="AG177" s="494" t="e">
        <f>ROUND(('Retail Pricing'!#REF!/(1-0.09))/0.05,0)*0.05</f>
        <v>#REF!</v>
      </c>
      <c r="AH177" s="489">
        <v>5.4</v>
      </c>
      <c r="AI177" s="14" t="e">
        <f t="shared" si="240"/>
        <v>#REF!</v>
      </c>
      <c r="AJ177" s="428">
        <v>0.38</v>
      </c>
      <c r="AK177" s="495" t="e">
        <f>ROUND(('Retail Pricing'!#REF!/(1-0.09))/0.05,0)*0.05</f>
        <v>#REF!</v>
      </c>
      <c r="AL177" s="489"/>
      <c r="AM177" s="489">
        <v>4.8</v>
      </c>
      <c r="AN177" s="14" t="e">
        <f t="shared" si="241"/>
        <v>#REF!</v>
      </c>
      <c r="AO177" s="428">
        <v>0.3</v>
      </c>
      <c r="AP177" s="490" t="e">
        <f>ROUND(('Retail Pricing'!#REF!/(1-0.09))/0.05,0)*0.05</f>
        <v>#REF!</v>
      </c>
      <c r="AQ177" s="489">
        <v>4.5999999999999996</v>
      </c>
      <c r="AR177" s="14" t="e">
        <f t="shared" si="242"/>
        <v>#REF!</v>
      </c>
      <c r="AS177" s="428">
        <v>0.27</v>
      </c>
      <c r="AT177" s="496">
        <v>5.3</v>
      </c>
      <c r="AU177" s="497" t="e">
        <f t="shared" si="287"/>
        <v>#REF!</v>
      </c>
      <c r="AV177" s="312"/>
      <c r="AW177" s="498" t="e">
        <f>IF(W177&gt;0,ROUND((W177*1.3)/0.05,0)*0.05," ")</f>
        <v>#REF!</v>
      </c>
      <c r="AX177" s="499" t="s">
        <v>106</v>
      </c>
      <c r="AY177" s="499" t="s">
        <v>106</v>
      </c>
      <c r="AZ177" s="333"/>
      <c r="BA177" s="491" t="e">
        <f>IF($A177&lt;&gt;" ",$W177," ")</f>
        <v>#REF!</v>
      </c>
      <c r="BB177" s="492">
        <f>IF($A177&lt;&gt;" ",$AA177," ")</f>
        <v>7.85</v>
      </c>
      <c r="BC177" s="493" t="e">
        <f>IF($A177&lt;&gt;" ",$AB177," ")</f>
        <v>#REF!</v>
      </c>
      <c r="BD177" s="488">
        <f>IF($A177&lt;&gt;" ",$AF177," ")</f>
        <v>7.7</v>
      </c>
      <c r="BE177" s="494" t="e">
        <f>IF($A177&lt;&gt;" ",$AG177," ")</f>
        <v>#REF!</v>
      </c>
      <c r="BF177" s="495" t="e">
        <f>IF($A177&lt;&gt;" ",$AK177," ")</f>
        <v>#REF!</v>
      </c>
      <c r="BG177" s="490" t="e">
        <f>IF($A177&lt;&gt;" ",$AP177," ")</f>
        <v>#REF!</v>
      </c>
      <c r="BH177" s="496">
        <f>IF($A177&lt;&gt;" ",$AT177," ")</f>
        <v>5.3</v>
      </c>
      <c r="BI177" s="497" t="e">
        <f>IF($A177&lt;&gt;" ",$AU177," ")</f>
        <v>#REF!</v>
      </c>
      <c r="BJ177" s="385" t="e">
        <f>IF(BA177*0.9&gt;BG177, " ", "No")</f>
        <v>#REF!</v>
      </c>
      <c r="BK177" s="385" t="e">
        <f>IF(BC177*0.9&gt;BG177, " ", "No")</f>
        <v>#REF!</v>
      </c>
      <c r="BL177" s="243" t="e">
        <f>IF((BA177-'Retail Pricing'!#REF!)&gt;=0," ",1)</f>
        <v>#REF!</v>
      </c>
      <c r="BM177" s="243" t="e">
        <f>IF((BB177-'Retail Pricing'!#REF!)&gt;=0," ",1)</f>
        <v>#REF!</v>
      </c>
      <c r="BN177" s="243" t="e">
        <f>IF((BC177-'Retail Pricing'!#REF!)&gt;=0," ",1)</f>
        <v>#REF!</v>
      </c>
      <c r="BO177" s="243" t="str">
        <f>IF((BD177-'Retail Pricing'!F107)&gt;=0," ",1)</f>
        <v xml:space="preserve"> </v>
      </c>
      <c r="BP177" s="243" t="e">
        <f>IF((BE177-'Retail Pricing'!#REF!)&gt;=0," ",1)</f>
        <v>#REF!</v>
      </c>
      <c r="BQ177" s="243" t="e">
        <f>IF((BF177-'Retail Pricing'!#REF!)&gt;=0," ",1)</f>
        <v>#REF!</v>
      </c>
      <c r="BR177" s="243" t="e">
        <f>IF((BG177-'Retail Pricing'!#REF!)&gt;=0," ",1)</f>
        <v>#REF!</v>
      </c>
      <c r="BS177" s="243" t="e">
        <f>IF((BH177-'Retail Pricing'!#REF!)&gt;=0," ",1)</f>
        <v>#REF!</v>
      </c>
      <c r="BT177" s="243" t="e">
        <f>IF((BI177-'Retail Pricing'!#REF!)&gt;=0," ",1)</f>
        <v>#REF!</v>
      </c>
      <c r="BU177" s="67"/>
      <c r="BV177" s="442" t="e">
        <f>IF(W177&gt;0,$BV$9, " ")</f>
        <v>#REF!</v>
      </c>
      <c r="BW177" s="244" t="e">
        <f>IF($BV177&gt;0,($BV177-W177)/$BV177*100," ")</f>
        <v>#REF!</v>
      </c>
      <c r="BX177" s="244" t="e">
        <f>IF($BV177&gt;0,($BV177-AA177)/$BV177*100," ")</f>
        <v>#REF!</v>
      </c>
      <c r="BY177" s="244" t="e">
        <f>IF($BV177&gt;0,($BV177-AB177)/$BV177*100," ")</f>
        <v>#REF!</v>
      </c>
      <c r="BZ177" s="244" t="e">
        <f>IF($BV177&gt;0,($BV177-AF177)/$BV177*100," ")</f>
        <v>#REF!</v>
      </c>
      <c r="CA177" s="244" t="e">
        <f>IF($BV177&gt;0,($BV177-AG177)/$BV177*100," ")</f>
        <v>#REF!</v>
      </c>
      <c r="CB177" s="244" t="e">
        <f>CA177</f>
        <v>#REF!</v>
      </c>
      <c r="CC177" s="244" t="e">
        <f>IF($BV177&gt;0,($BV177-AK177)/$BV177*100," ")</f>
        <v>#REF!</v>
      </c>
      <c r="CD177" s="244" t="e">
        <f>IF($BV177&gt;0,($BV177-AP177)/$BV177*100," ")</f>
        <v>#REF!</v>
      </c>
      <c r="CE177" s="244" t="e">
        <f>IF($BV177&gt;0,($BV177-AT177)/$BV177*100," ")</f>
        <v>#REF!</v>
      </c>
      <c r="CF177" s="244" t="e">
        <f>IF($BV177&gt;0,($BV177-(W177*2))/$BV177*100," ")</f>
        <v>#REF!</v>
      </c>
      <c r="CG177" s="244" t="e">
        <f>IF($BV177&gt;0,($BV177-AW177)/$BV177*100," ")</f>
        <v>#REF!</v>
      </c>
      <c r="CH177" s="244" t="e">
        <f>IF($W177&gt;0,100," ")</f>
        <v>#REF!</v>
      </c>
      <c r="CI177" s="570"/>
      <c r="CJ177" s="578" t="e">
        <f t="shared" si="276"/>
        <v>#REF!</v>
      </c>
      <c r="CK177" s="578" t="e">
        <f t="shared" si="277"/>
        <v>#REF!</v>
      </c>
      <c r="CL177" s="578" t="e">
        <f t="shared" si="278"/>
        <v>#REF!</v>
      </c>
      <c r="CM177" s="578" t="e">
        <f t="shared" si="279"/>
        <v>#REF!</v>
      </c>
      <c r="CN177" s="578" t="e">
        <f t="shared" si="280"/>
        <v>#REF!</v>
      </c>
      <c r="CO177" s="578" t="e">
        <f t="shared" si="273"/>
        <v>#REF!</v>
      </c>
      <c r="CP177" s="578" t="e">
        <f t="shared" si="274"/>
        <v>#REF!</v>
      </c>
      <c r="CQ177" s="578" t="e">
        <f t="shared" si="275"/>
        <v>#REF!</v>
      </c>
      <c r="CR177" s="244"/>
      <c r="CS177" s="244"/>
      <c r="CT177" s="244"/>
      <c r="CU177" s="244"/>
      <c r="CV177" s="347"/>
      <c r="CW177" s="338" t="e">
        <f t="shared" si="292"/>
        <v>#REF!</v>
      </c>
      <c r="CX177" s="347"/>
      <c r="CY177" s="338" t="e">
        <f t="shared" si="292"/>
        <v>#REF!</v>
      </c>
      <c r="CZ177" s="347"/>
      <c r="DA177" s="338" t="e">
        <f t="shared" si="292"/>
        <v>#REF!</v>
      </c>
      <c r="DB177" s="347"/>
      <c r="DC177" s="338" t="e">
        <f t="shared" si="292"/>
        <v>#REF!</v>
      </c>
      <c r="DD177" s="347"/>
      <c r="DE177" s="338" t="e">
        <f t="shared" si="292"/>
        <v>#REF!</v>
      </c>
    </row>
    <row r="178" spans="1:109" s="203" customFormat="1" ht="12.75" x14ac:dyDescent="0.2">
      <c r="A178" s="396" t="s">
        <v>496</v>
      </c>
      <c r="B178" s="397" t="s">
        <v>722</v>
      </c>
      <c r="C178" s="398"/>
      <c r="D178" s="398"/>
      <c r="E178" s="398"/>
      <c r="F178" s="418"/>
      <c r="G178" s="703"/>
      <c r="H178" s="199"/>
      <c r="I178" s="199"/>
      <c r="J178" s="199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  <c r="AT178" s="335"/>
      <c r="AU178" s="335"/>
      <c r="AV178" s="335"/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35"/>
      <c r="BJ178" s="199"/>
      <c r="BK178" s="199"/>
      <c r="BL178" s="199"/>
      <c r="BM178" s="199"/>
      <c r="BN178" s="199"/>
      <c r="BO178" s="199"/>
      <c r="BP178" s="199"/>
      <c r="BQ178" s="199"/>
      <c r="BR178" s="199"/>
      <c r="BS178" s="199"/>
      <c r="BT178" s="199"/>
      <c r="BU178" s="199"/>
      <c r="BV178" s="201"/>
      <c r="BW178" s="199"/>
      <c r="BX178" s="199"/>
      <c r="BY178" s="199"/>
      <c r="BZ178" s="199"/>
      <c r="CA178" s="199"/>
      <c r="CB178" s="199"/>
      <c r="CC178" s="199"/>
      <c r="CD178" s="199"/>
      <c r="CE178" s="199"/>
      <c r="CF178" s="199"/>
      <c r="CG178" s="199"/>
      <c r="CH178" s="199"/>
      <c r="CI178" s="576"/>
      <c r="CJ178" s="578" t="str">
        <f t="shared" si="276"/>
        <v xml:space="preserve"> </v>
      </c>
      <c r="CK178" s="578" t="str">
        <f t="shared" si="277"/>
        <v xml:space="preserve"> </v>
      </c>
      <c r="CL178" s="578" t="str">
        <f t="shared" si="278"/>
        <v xml:space="preserve"> </v>
      </c>
      <c r="CM178" s="578" t="str">
        <f t="shared" si="279"/>
        <v xml:space="preserve"> </v>
      </c>
      <c r="CN178" s="578" t="str">
        <f t="shared" si="280"/>
        <v xml:space="preserve"> </v>
      </c>
      <c r="CO178" s="578" t="str">
        <f t="shared" si="273"/>
        <v xml:space="preserve"> </v>
      </c>
      <c r="CP178" s="578" t="str">
        <f t="shared" si="274"/>
        <v xml:space="preserve"> </v>
      </c>
      <c r="CQ178" s="578" t="str">
        <f t="shared" si="275"/>
        <v xml:space="preserve"> </v>
      </c>
      <c r="CR178" s="199"/>
      <c r="CS178" s="199"/>
      <c r="CT178" s="199"/>
      <c r="CU178" s="199"/>
      <c r="CV178" s="199"/>
      <c r="CW178" s="338" t="str">
        <f t="shared" si="292"/>
        <v xml:space="preserve"> </v>
      </c>
      <c r="CX178" s="199"/>
      <c r="CY178" s="338" t="str">
        <f t="shared" si="292"/>
        <v xml:space="preserve"> </v>
      </c>
      <c r="CZ178" s="199"/>
      <c r="DA178" s="338" t="str">
        <f t="shared" si="292"/>
        <v xml:space="preserve"> </v>
      </c>
      <c r="DB178" s="199"/>
      <c r="DC178" s="338" t="str">
        <f t="shared" si="292"/>
        <v xml:space="preserve"> </v>
      </c>
      <c r="DD178" s="199"/>
      <c r="DE178" s="338" t="str">
        <f t="shared" si="292"/>
        <v xml:space="preserve"> </v>
      </c>
    </row>
    <row r="179" spans="1:109" s="19" customFormat="1" x14ac:dyDescent="0.2">
      <c r="A179" s="93" t="s">
        <v>260</v>
      </c>
      <c r="B179" s="60" t="s">
        <v>295</v>
      </c>
      <c r="C179" s="454" t="s">
        <v>1512</v>
      </c>
      <c r="D179" s="217" t="s">
        <v>527</v>
      </c>
      <c r="E179" s="326">
        <v>12</v>
      </c>
      <c r="F179" s="356" t="s">
        <v>313</v>
      </c>
      <c r="G179" s="701"/>
      <c r="H179" s="84"/>
      <c r="I179" s="89" t="e">
        <f>IF('Retail Pricing'!#REF!&gt;0,'Retail Pricing'!#REF!," ")</f>
        <v>#REF!</v>
      </c>
      <c r="J179" s="85" t="e">
        <f>'Retail Pricing'!#REF!</f>
        <v>#REF!</v>
      </c>
      <c r="K179" s="85" t="e">
        <f>'Retail Pricing'!#REF!</f>
        <v>#REF!</v>
      </c>
      <c r="L179" s="305" t="e">
        <f>IF('Retail Pricing'!#REF!&gt;0,'Retail Pricing'!#REF!," ")</f>
        <v>#REF!</v>
      </c>
      <c r="M179" s="226" t="e">
        <f t="shared" si="248"/>
        <v>#REF!</v>
      </c>
      <c r="N179" s="219" t="e">
        <f>'Retail Pricing'!#REF!</f>
        <v>#REF!</v>
      </c>
      <c r="O179" s="219" t="e">
        <f>'Retail Pricing'!#REF!</f>
        <v>#REF!</v>
      </c>
      <c r="P179" s="219"/>
      <c r="Q179" s="219" t="e">
        <f>'Retail Pricing'!#REF!</f>
        <v>#REF!</v>
      </c>
      <c r="R179" s="219" t="e">
        <f>IF('Retail Pricing'!#REF!&gt;0,'Retail Pricing'!#REF!," ")</f>
        <v>#REF!</v>
      </c>
      <c r="S179" s="219" t="e">
        <f>'Retail Pricing'!#REF!</f>
        <v>#REF!</v>
      </c>
      <c r="T179" s="219">
        <v>1.39775</v>
      </c>
      <c r="U179" s="470">
        <v>0.12</v>
      </c>
      <c r="V179" s="7">
        <v>-1.2999999999999999E-2</v>
      </c>
      <c r="W179" s="491" t="e">
        <f>ROUND(('Retail Pricing'!#REF!/(1-0.09))/0.05,0)*0.05</f>
        <v>#REF!</v>
      </c>
      <c r="X179" s="489">
        <v>2.75</v>
      </c>
      <c r="Y179" s="304" t="e">
        <f t="shared" si="238"/>
        <v>#REF!</v>
      </c>
      <c r="Z179" s="428">
        <v>0.45</v>
      </c>
      <c r="AA179" s="492">
        <v>3.3</v>
      </c>
      <c r="AB179" s="493" t="e">
        <f>ROUND(('Retail Pricing'!#REF!/(1-0.09))/0.05,0)*0.05</f>
        <v>#REF!</v>
      </c>
      <c r="AC179" s="489">
        <v>2.7</v>
      </c>
      <c r="AD179" s="14" t="e">
        <f t="shared" si="239"/>
        <v>#REF!</v>
      </c>
      <c r="AE179" s="428">
        <v>0.44</v>
      </c>
      <c r="AF179" s="488">
        <v>3.25</v>
      </c>
      <c r="AG179" s="494" t="e">
        <f>ROUND(('Retail Pricing'!#REF!/(1-0.09))/0.05,0)*0.05</f>
        <v>#REF!</v>
      </c>
      <c r="AH179" s="489">
        <v>2.4500000000000002</v>
      </c>
      <c r="AI179" s="14" t="e">
        <f t="shared" si="240"/>
        <v>#REF!</v>
      </c>
      <c r="AJ179" s="428">
        <v>0.4</v>
      </c>
      <c r="AK179" s="495" t="e">
        <f>ROUND(('Retail Pricing'!#REF!/(1-0.09))/0.05,0)*0.05</f>
        <v>#REF!</v>
      </c>
      <c r="AL179" s="489"/>
      <c r="AM179" s="489">
        <v>2.4500000000000002</v>
      </c>
      <c r="AN179" s="14" t="e">
        <f t="shared" si="241"/>
        <v>#REF!</v>
      </c>
      <c r="AO179" s="428">
        <v>0.4</v>
      </c>
      <c r="AP179" s="490" t="e">
        <f>ROUND(('Retail Pricing'!#REF!/(1-0.09))/0.05,0)*0.05</f>
        <v>#REF!</v>
      </c>
      <c r="AQ179" s="489">
        <v>2.4500000000000002</v>
      </c>
      <c r="AR179" s="14" t="e">
        <f t="shared" si="242"/>
        <v>#REF!</v>
      </c>
      <c r="AS179" s="428">
        <v>0.4</v>
      </c>
      <c r="AT179" s="496">
        <v>3.05</v>
      </c>
      <c r="AU179" s="497" t="e">
        <f>IF(BA179&gt;0,ROUNDUP((BA179*2),0.05)-0.01," ")</f>
        <v>#REF!</v>
      </c>
      <c r="AV179" s="288"/>
      <c r="AW179" s="498" t="e">
        <f>IF(W179&gt;0,ROUND((W179*1.3)/0.05,0)*0.05," ")</f>
        <v>#REF!</v>
      </c>
      <c r="AX179" s="499"/>
      <c r="AY179" s="499"/>
      <c r="AZ179" s="333"/>
      <c r="BA179" s="491" t="e">
        <f>IF($A179&lt;&gt;" ",$W179," ")</f>
        <v>#REF!</v>
      </c>
      <c r="BB179" s="492">
        <f>IF($A179&lt;&gt;" ",$AA179," ")</f>
        <v>3.3</v>
      </c>
      <c r="BC179" s="493" t="e">
        <f>IF($A179&lt;&gt;" ",$AB179," ")</f>
        <v>#REF!</v>
      </c>
      <c r="BD179" s="488">
        <f>IF($A179&lt;&gt;" ",$AF179," ")</f>
        <v>3.25</v>
      </c>
      <c r="BE179" s="494" t="e">
        <f>IF($A179&lt;&gt;" ",$AG179," ")</f>
        <v>#REF!</v>
      </c>
      <c r="BF179" s="495" t="e">
        <f>IF($A179&lt;&gt;" ",$AK179," ")</f>
        <v>#REF!</v>
      </c>
      <c r="BG179" s="490" t="e">
        <f>IF($A179&lt;&gt;" ",$AP179," ")</f>
        <v>#REF!</v>
      </c>
      <c r="BH179" s="496">
        <f>IF($A179&lt;&gt;" ",$AT179," ")</f>
        <v>3.05</v>
      </c>
      <c r="BI179" s="497" t="e">
        <f>IF($A179&lt;&gt;" ",$AU179," ")</f>
        <v>#REF!</v>
      </c>
      <c r="BJ179" s="385" t="e">
        <f>IF(BA179*0.9&gt;BG179, " ", "No")</f>
        <v>#REF!</v>
      </c>
      <c r="BK179" s="385" t="e">
        <f>IF(BC179*0.9&gt;BG179, " ", "No")</f>
        <v>#REF!</v>
      </c>
      <c r="BL179" s="243" t="e">
        <f>IF((BA179-'Retail Pricing'!#REF!)&gt;=0," ",1)</f>
        <v>#REF!</v>
      </c>
      <c r="BM179" s="243" t="e">
        <f>IF((BB179-'Retail Pricing'!#REF!)&gt;=0," ",1)</f>
        <v>#REF!</v>
      </c>
      <c r="BN179" s="243" t="e">
        <f>IF((BC179-'Retail Pricing'!#REF!)&gt;=0," ",1)</f>
        <v>#REF!</v>
      </c>
      <c r="BO179" s="243" t="str">
        <f>IF((BD179-'Retail Pricing'!F108)&gt;=0," ",1)</f>
        <v xml:space="preserve"> </v>
      </c>
      <c r="BP179" s="243" t="e">
        <f>IF((BE179-'Retail Pricing'!#REF!)&gt;=0," ",1)</f>
        <v>#REF!</v>
      </c>
      <c r="BQ179" s="243" t="e">
        <f>IF((BF179-'Retail Pricing'!#REF!)&gt;=0," ",1)</f>
        <v>#REF!</v>
      </c>
      <c r="BR179" s="243" t="e">
        <f>IF((BG179-'Retail Pricing'!#REF!)&gt;=0," ",1)</f>
        <v>#REF!</v>
      </c>
      <c r="BS179" s="243" t="e">
        <f>IF((BH179-'Retail Pricing'!#REF!)&gt;=0," ",1)</f>
        <v>#REF!</v>
      </c>
      <c r="BT179" s="243" t="e">
        <f>IF((BI179-'Retail Pricing'!#REF!)&gt;=0," ",1)</f>
        <v>#REF!</v>
      </c>
      <c r="BU179" s="67"/>
      <c r="BV179" s="442" t="e">
        <f>IF(W179&gt;0,$BV$9, " ")</f>
        <v>#REF!</v>
      </c>
      <c r="BW179" s="244" t="e">
        <f>IF($BV179&gt;0,($BV179-W179)/$BV179*100," ")</f>
        <v>#REF!</v>
      </c>
      <c r="BX179" s="244" t="e">
        <f t="shared" ref="BX179:BY181" si="293">IF($BV179&gt;0,($BV179-AA179)/$BV179*100," ")</f>
        <v>#REF!</v>
      </c>
      <c r="BY179" s="244" t="e">
        <f t="shared" si="293"/>
        <v>#REF!</v>
      </c>
      <c r="BZ179" s="244" t="e">
        <f t="shared" ref="BZ179:CA181" si="294">IF($BV179&gt;0,($BV179-AF179)/$BV179*100," ")</f>
        <v>#REF!</v>
      </c>
      <c r="CA179" s="244" t="e">
        <f t="shared" si="294"/>
        <v>#REF!</v>
      </c>
      <c r="CB179" s="244" t="e">
        <f>CA179</f>
        <v>#REF!</v>
      </c>
      <c r="CC179" s="244" t="e">
        <f>IF($BV179&gt;0,($BV179-AK179)/$BV179*100," ")</f>
        <v>#REF!</v>
      </c>
      <c r="CD179" s="244" t="e">
        <f>IF($BV179&gt;0,($BV179-AP179)/$BV179*100," ")</f>
        <v>#REF!</v>
      </c>
      <c r="CE179" s="244" t="e">
        <f>IF($BV179&gt;0,($BV179-AT179)/$BV179*100," ")</f>
        <v>#REF!</v>
      </c>
      <c r="CF179" s="244" t="e">
        <f>IF($BV179&gt;0,($BV179-(W179*2))/$BV179*100," ")</f>
        <v>#REF!</v>
      </c>
      <c r="CG179" s="244" t="e">
        <f>IF($BV179&gt;0,($BV179-AW179)/$BV179*100," ")</f>
        <v>#REF!</v>
      </c>
      <c r="CH179" s="244" t="e">
        <f>IF($W179&gt;0,100," ")</f>
        <v>#REF!</v>
      </c>
      <c r="CI179" s="570"/>
      <c r="CJ179" s="578" t="e">
        <f t="shared" si="276"/>
        <v>#REF!</v>
      </c>
      <c r="CK179" s="578" t="e">
        <f t="shared" si="277"/>
        <v>#REF!</v>
      </c>
      <c r="CL179" s="578" t="e">
        <f t="shared" si="278"/>
        <v>#REF!</v>
      </c>
      <c r="CM179" s="578" t="e">
        <f t="shared" si="279"/>
        <v>#REF!</v>
      </c>
      <c r="CN179" s="578" t="e">
        <f t="shared" si="280"/>
        <v>#REF!</v>
      </c>
      <c r="CO179" s="578" t="e">
        <f t="shared" si="273"/>
        <v>#REF!</v>
      </c>
      <c r="CP179" s="578" t="e">
        <f t="shared" si="274"/>
        <v>#REF!</v>
      </c>
      <c r="CQ179" s="578" t="e">
        <f t="shared" si="275"/>
        <v>#REF!</v>
      </c>
      <c r="CR179" s="244"/>
      <c r="CS179" s="244"/>
      <c r="CT179" s="244"/>
      <c r="CU179" s="244"/>
      <c r="CV179" s="347"/>
      <c r="CW179" s="338" t="e">
        <f t="shared" si="292"/>
        <v>#REF!</v>
      </c>
      <c r="CX179" s="347"/>
      <c r="CY179" s="338" t="e">
        <f t="shared" si="292"/>
        <v>#REF!</v>
      </c>
      <c r="CZ179" s="347"/>
      <c r="DA179" s="338" t="e">
        <f t="shared" si="292"/>
        <v>#REF!</v>
      </c>
      <c r="DB179" s="347"/>
      <c r="DC179" s="338" t="e">
        <f t="shared" si="292"/>
        <v>#REF!</v>
      </c>
      <c r="DD179" s="347"/>
      <c r="DE179" s="338" t="e">
        <f t="shared" si="292"/>
        <v>#REF!</v>
      </c>
    </row>
    <row r="180" spans="1:109" s="19" customFormat="1" x14ac:dyDescent="0.2">
      <c r="A180" s="93" t="s">
        <v>260</v>
      </c>
      <c r="B180" s="53" t="s">
        <v>1232</v>
      </c>
      <c r="C180" s="454" t="s">
        <v>1512</v>
      </c>
      <c r="D180" s="218" t="s">
        <v>528</v>
      </c>
      <c r="E180" s="326">
        <v>2400</v>
      </c>
      <c r="F180" s="356" t="s">
        <v>314</v>
      </c>
      <c r="G180" s="701"/>
      <c r="H180" s="84" t="s">
        <v>949</v>
      </c>
      <c r="I180" s="89" t="e">
        <f>IF('Retail Pricing'!#REF!&gt;0,'Retail Pricing'!#REF!," ")</f>
        <v>#REF!</v>
      </c>
      <c r="J180" s="85" t="e">
        <f>'Retail Pricing'!#REF!</f>
        <v>#REF!</v>
      </c>
      <c r="K180" s="85" t="e">
        <f>'Retail Pricing'!#REF!</f>
        <v>#REF!</v>
      </c>
      <c r="L180" s="305" t="e">
        <f>IF('Retail Pricing'!#REF!&gt;0,'Retail Pricing'!#REF!," ")</f>
        <v>#REF!</v>
      </c>
      <c r="M180" s="226" t="e">
        <f t="shared" si="248"/>
        <v>#REF!</v>
      </c>
      <c r="N180" s="219" t="e">
        <f>IF('Retail Pricing'!#REF!&gt;0,'Retail Pricing'!#REF!," ")</f>
        <v>#REF!</v>
      </c>
      <c r="O180" s="219" t="e">
        <f>IF('Retail Pricing'!#REF!&gt;0,'Retail Pricing'!#REF!," ")</f>
        <v>#REF!</v>
      </c>
      <c r="P180" s="219"/>
      <c r="Q180" s="219" t="e">
        <f>IF('Retail Pricing'!#REF!&gt;0,'Retail Pricing'!#REF!," ")</f>
        <v>#REF!</v>
      </c>
      <c r="R180" s="219" t="e">
        <f>IF('Retail Pricing'!#REF!&gt;0,'Retail Pricing'!#REF!," ")</f>
        <v>#REF!</v>
      </c>
      <c r="S180" s="219" t="e">
        <f>IF('Retail Pricing'!#REF!&gt;0,'Retail Pricing'!#REF!," ")</f>
        <v>#REF!</v>
      </c>
      <c r="T180" s="219">
        <v>1.2590300000000001</v>
      </c>
      <c r="U180" s="7" t="e">
        <f>IF(M180&gt;0,$U$1," ")</f>
        <v>#REF!</v>
      </c>
      <c r="V180" s="7">
        <v>-3.0000000000000001E-3</v>
      </c>
      <c r="W180" s="491" t="s">
        <v>949</v>
      </c>
      <c r="X180" s="489" t="s">
        <v>949</v>
      </c>
      <c r="Y180" s="304" t="str">
        <f t="shared" si="238"/>
        <v xml:space="preserve"> </v>
      </c>
      <c r="Z180" s="428" t="s">
        <v>106</v>
      </c>
      <c r="AA180" s="492" t="s">
        <v>949</v>
      </c>
      <c r="AB180" s="493" t="s">
        <v>949</v>
      </c>
      <c r="AC180" s="489" t="s">
        <v>949</v>
      </c>
      <c r="AD180" s="14" t="str">
        <f t="shared" si="239"/>
        <v xml:space="preserve"> </v>
      </c>
      <c r="AE180" s="428" t="s">
        <v>106</v>
      </c>
      <c r="AF180" s="488" t="s">
        <v>949</v>
      </c>
      <c r="AG180" s="494" t="s">
        <v>949</v>
      </c>
      <c r="AH180" s="489" t="s">
        <v>949</v>
      </c>
      <c r="AI180" s="14" t="str">
        <f t="shared" si="240"/>
        <v xml:space="preserve"> </v>
      </c>
      <c r="AJ180" s="428" t="s">
        <v>106</v>
      </c>
      <c r="AK180" s="495" t="s">
        <v>949</v>
      </c>
      <c r="AL180" s="489"/>
      <c r="AM180" s="489" t="s">
        <v>949</v>
      </c>
      <c r="AN180" s="14" t="str">
        <f t="shared" si="241"/>
        <v xml:space="preserve"> </v>
      </c>
      <c r="AO180" s="428" t="s">
        <v>106</v>
      </c>
      <c r="AP180" s="490" t="s">
        <v>949</v>
      </c>
      <c r="AQ180" s="489" t="s">
        <v>949</v>
      </c>
      <c r="AR180" s="14" t="str">
        <f t="shared" si="242"/>
        <v xml:space="preserve"> </v>
      </c>
      <c r="AS180" s="428" t="s">
        <v>106</v>
      </c>
      <c r="AT180" s="496" t="s">
        <v>949</v>
      </c>
      <c r="AU180" s="355" t="s">
        <v>949</v>
      </c>
      <c r="AV180" s="288"/>
      <c r="AW180" s="498" t="s">
        <v>949</v>
      </c>
      <c r="AX180" s="499" t="s">
        <v>106</v>
      </c>
      <c r="AY180" s="499" t="s">
        <v>106</v>
      </c>
      <c r="AZ180" s="333"/>
      <c r="BA180" s="491" t="str">
        <f>IF($A180&lt;&gt;" ",$W180," ")</f>
        <v>Holder</v>
      </c>
      <c r="BB180" s="492" t="str">
        <f>IF($A180&lt;&gt;" ",$AA180," ")</f>
        <v>Holder</v>
      </c>
      <c r="BC180" s="493" t="str">
        <f>IF($A180&lt;&gt;" ",$AB180," ")</f>
        <v>Holder</v>
      </c>
      <c r="BD180" s="488" t="str">
        <f>IF($A180&lt;&gt;" ",$AF180," ")</f>
        <v>Holder</v>
      </c>
      <c r="BE180" s="494" t="str">
        <f>IF($A180&lt;&gt;" ",$AG180," ")</f>
        <v>Holder</v>
      </c>
      <c r="BF180" s="495" t="str">
        <f>IF($A180&lt;&gt;" ",$AK180," ")</f>
        <v>Holder</v>
      </c>
      <c r="BG180" s="490" t="str">
        <f>IF($A180&lt;&gt;" ",$AP180," ")</f>
        <v>Holder</v>
      </c>
      <c r="BH180" s="496" t="str">
        <f>IF($A180&lt;&gt;" ",$AT180," ")</f>
        <v>Holder</v>
      </c>
      <c r="BI180" s="497" t="str">
        <f>IF($A180&lt;&gt;" ",$AU180," ")</f>
        <v>Holder</v>
      </c>
      <c r="BJ180" s="385" t="str">
        <f>IF(BA180*0.9&gt;BG180, " ", "No")</f>
        <v>No</v>
      </c>
      <c r="BK180" s="385" t="str">
        <f>IF(BC180*0.9&gt;BG180, " ", "No")</f>
        <v>No</v>
      </c>
      <c r="BL180" s="483" t="s">
        <v>1376</v>
      </c>
      <c r="BM180" s="482"/>
      <c r="BN180" s="482"/>
      <c r="BO180" s="482"/>
      <c r="BP180" s="482"/>
      <c r="BQ180" s="482"/>
      <c r="BR180" s="482"/>
      <c r="BS180" s="482"/>
      <c r="BT180" s="482"/>
      <c r="BU180" s="67"/>
      <c r="BV180" s="442" t="str">
        <f>IF(W180&gt;0,$BV$9, " ")</f>
        <v xml:space="preserve"> </v>
      </c>
      <c r="BW180" s="244" t="str">
        <f>IF($BV180&gt;0,($BV180-W180)/$BV180*100," ")</f>
        <v xml:space="preserve"> </v>
      </c>
      <c r="BX180" s="244" t="str">
        <f t="shared" si="293"/>
        <v xml:space="preserve"> </v>
      </c>
      <c r="BY180" s="244" t="str">
        <f t="shared" si="293"/>
        <v xml:space="preserve"> </v>
      </c>
      <c r="BZ180" s="244" t="str">
        <f t="shared" si="294"/>
        <v xml:space="preserve"> </v>
      </c>
      <c r="CA180" s="244" t="str">
        <f t="shared" si="294"/>
        <v xml:space="preserve"> </v>
      </c>
      <c r="CB180" s="244" t="str">
        <f>CA180</f>
        <v xml:space="preserve"> </v>
      </c>
      <c r="CC180" s="244" t="str">
        <f>IF($BV180&gt;0,($BV180-AK180)/$BV180*100," ")</f>
        <v xml:space="preserve"> </v>
      </c>
      <c r="CD180" s="244" t="str">
        <f>IF($BV180&gt;0,($BV180-AP180)/$BV180*100," ")</f>
        <v xml:space="preserve"> </v>
      </c>
      <c r="CE180" s="244" t="str">
        <f>IF($BV180&gt;0,($BV180-AT180)/$BV180*100," ")</f>
        <v xml:space="preserve"> </v>
      </c>
      <c r="CF180" s="244" t="str">
        <f>IF($BV180&gt;0,($BV180-(W180*2))/$BV180*100," ")</f>
        <v xml:space="preserve"> </v>
      </c>
      <c r="CG180" s="244" t="str">
        <f>IF($BV180&gt;0,($BV180-AW180)/$BV180*100," ")</f>
        <v xml:space="preserve"> </v>
      </c>
      <c r="CH180" s="244" t="str">
        <f>IF($W180&gt;0,100," ")</f>
        <v xml:space="preserve"> </v>
      </c>
      <c r="CI180" s="570"/>
      <c r="CJ180" s="578" t="str">
        <f t="shared" si="276"/>
        <v xml:space="preserve"> </v>
      </c>
      <c r="CK180" s="578" t="str">
        <f t="shared" si="277"/>
        <v xml:space="preserve"> </v>
      </c>
      <c r="CL180" s="578" t="str">
        <f t="shared" si="278"/>
        <v xml:space="preserve"> </v>
      </c>
      <c r="CM180" s="578" t="str">
        <f t="shared" si="279"/>
        <v xml:space="preserve"> </v>
      </c>
      <c r="CN180" s="578" t="str">
        <f t="shared" si="280"/>
        <v xml:space="preserve"> </v>
      </c>
      <c r="CO180" s="578" t="str">
        <f t="shared" si="273"/>
        <v xml:space="preserve"> </v>
      </c>
      <c r="CP180" s="578" t="str">
        <f t="shared" si="274"/>
        <v xml:space="preserve"> </v>
      </c>
      <c r="CQ180" s="578" t="str">
        <f t="shared" si="275"/>
        <v xml:space="preserve"> </v>
      </c>
      <c r="CR180" s="244"/>
      <c r="CS180" s="244"/>
      <c r="CT180" s="244"/>
      <c r="CU180" s="244"/>
      <c r="CV180" s="347"/>
      <c r="CW180" s="338" t="str">
        <f t="shared" si="292"/>
        <v xml:space="preserve"> </v>
      </c>
      <c r="CX180" s="347"/>
      <c r="CY180" s="338" t="str">
        <f t="shared" si="292"/>
        <v xml:space="preserve"> </v>
      </c>
      <c r="CZ180" s="347"/>
      <c r="DA180" s="338" t="str">
        <f t="shared" si="292"/>
        <v xml:space="preserve"> </v>
      </c>
      <c r="DB180" s="347"/>
      <c r="DC180" s="338" t="str">
        <f t="shared" si="292"/>
        <v xml:space="preserve"> </v>
      </c>
      <c r="DD180" s="347"/>
      <c r="DE180" s="338" t="str">
        <f t="shared" si="292"/>
        <v xml:space="preserve"> </v>
      </c>
    </row>
    <row r="181" spans="1:109" s="19" customFormat="1" x14ac:dyDescent="0.2">
      <c r="A181" s="93" t="s">
        <v>260</v>
      </c>
      <c r="B181" s="53" t="s">
        <v>1233</v>
      </c>
      <c r="C181" s="454" t="s">
        <v>1512</v>
      </c>
      <c r="D181" s="385"/>
      <c r="E181" s="326">
        <v>300</v>
      </c>
      <c r="F181" s="401" t="s">
        <v>466</v>
      </c>
      <c r="G181" s="704"/>
      <c r="H181" s="84"/>
      <c r="I181" s="89" t="e">
        <f>IF('Retail Pricing'!#REF!&gt;0,'Retail Pricing'!#REF!," ")</f>
        <v>#REF!</v>
      </c>
      <c r="J181" s="85" t="e">
        <f>'Retail Pricing'!#REF!</f>
        <v>#REF!</v>
      </c>
      <c r="K181" s="85" t="e">
        <f>'Retail Pricing'!#REF!</f>
        <v>#REF!</v>
      </c>
      <c r="L181" s="305" t="e">
        <f>IF('Retail Pricing'!#REF!&gt;0,'Retail Pricing'!#REF!," ")</f>
        <v>#REF!</v>
      </c>
      <c r="M181" s="226" t="e">
        <f t="shared" si="248"/>
        <v>#REF!</v>
      </c>
      <c r="N181" s="219" t="e">
        <f>'Retail Pricing'!#REF!</f>
        <v>#REF!</v>
      </c>
      <c r="O181" s="219" t="e">
        <f>'Retail Pricing'!#REF!</f>
        <v>#REF!</v>
      </c>
      <c r="P181" s="219"/>
      <c r="Q181" s="219" t="e">
        <f>'Retail Pricing'!#REF!</f>
        <v>#REF!</v>
      </c>
      <c r="R181" s="219" t="e">
        <f>IF('Retail Pricing'!#REF!&gt;0,'Retail Pricing'!#REF!," ")</f>
        <v>#REF!</v>
      </c>
      <c r="S181" s="219" t="e">
        <f>'Retail Pricing'!#REF!</f>
        <v>#REF!</v>
      </c>
      <c r="T181" s="219">
        <v>1.8130900000000001</v>
      </c>
      <c r="U181" s="470">
        <v>0.12</v>
      </c>
      <c r="V181" s="7">
        <v>-0.01</v>
      </c>
      <c r="W181" s="491" t="e">
        <f>ROUND(('Retail Pricing'!#REF!/(1-0.09))/0.05,0)*0.05</f>
        <v>#REF!</v>
      </c>
      <c r="X181" s="489">
        <v>8.25</v>
      </c>
      <c r="Y181" s="304" t="e">
        <f t="shared" si="238"/>
        <v>#REF!</v>
      </c>
      <c r="Z181" s="428">
        <v>0.69</v>
      </c>
      <c r="AA181" s="492">
        <v>7.6</v>
      </c>
      <c r="AB181" s="493" t="e">
        <f>ROUND(('Retail Pricing'!#REF!/(1-0.09))/0.05,0)*0.05</f>
        <v>#REF!</v>
      </c>
      <c r="AC181" s="489">
        <v>7.7</v>
      </c>
      <c r="AD181" s="14" t="e">
        <f t="shared" si="239"/>
        <v>#REF!</v>
      </c>
      <c r="AE181" s="428">
        <v>0.67</v>
      </c>
      <c r="AF181" s="488">
        <v>7.15</v>
      </c>
      <c r="AG181" s="494" t="e">
        <f>ROUND(('Retail Pricing'!#REF!/(1-0.09))/0.05,0)*0.05</f>
        <v>#REF!</v>
      </c>
      <c r="AH181" s="489">
        <v>5.5</v>
      </c>
      <c r="AI181" s="14" t="e">
        <f t="shared" si="240"/>
        <v>#REF!</v>
      </c>
      <c r="AJ181" s="428">
        <v>0.54</v>
      </c>
      <c r="AK181" s="495" t="e">
        <f>ROUND(('Retail Pricing'!#REF!/(1-0.09))/0.05,0)*0.05</f>
        <v>#REF!</v>
      </c>
      <c r="AL181" s="489"/>
      <c r="AM181" s="489">
        <v>5.5</v>
      </c>
      <c r="AN181" s="14" t="e">
        <f t="shared" si="241"/>
        <v>#REF!</v>
      </c>
      <c r="AO181" s="428">
        <v>0.54</v>
      </c>
      <c r="AP181" s="490" t="e">
        <f>ROUND(('Retail Pricing'!#REF!/(1-0.09))/0.05,0)*0.05</f>
        <v>#REF!</v>
      </c>
      <c r="AQ181" s="489">
        <v>5.5</v>
      </c>
      <c r="AR181" s="14" t="e">
        <f t="shared" si="242"/>
        <v>#REF!</v>
      </c>
      <c r="AS181" s="428">
        <v>0.54</v>
      </c>
      <c r="AT181" s="496">
        <v>5.4</v>
      </c>
      <c r="AU181" s="497" t="e">
        <f>IF(BA181&gt;0,ROUNDUP((BA181*2),0.05)-0.01," ")</f>
        <v>#REF!</v>
      </c>
      <c r="AV181" s="312"/>
      <c r="AW181" s="498" t="e">
        <f>IF(W181&gt;0,ROUND((W181*1.3)/0.05,0)*0.05," ")</f>
        <v>#REF!</v>
      </c>
      <c r="AX181" s="499"/>
      <c r="AY181" s="499"/>
      <c r="AZ181" s="333"/>
      <c r="BA181" s="491" t="e">
        <f>IF($A181&lt;&gt;" ",$W181," ")</f>
        <v>#REF!</v>
      </c>
      <c r="BB181" s="492">
        <f>IF($A181&lt;&gt;" ",$AA181," ")</f>
        <v>7.6</v>
      </c>
      <c r="BC181" s="493" t="e">
        <f>IF($A181&lt;&gt;" ",$AB181," ")</f>
        <v>#REF!</v>
      </c>
      <c r="BD181" s="488">
        <f>IF($A181&lt;&gt;" ",$AF181," ")</f>
        <v>7.15</v>
      </c>
      <c r="BE181" s="494" t="e">
        <f>IF($A181&lt;&gt;" ",$AG181," ")</f>
        <v>#REF!</v>
      </c>
      <c r="BF181" s="495" t="e">
        <f>IF($A181&lt;&gt;" ",$AK181," ")</f>
        <v>#REF!</v>
      </c>
      <c r="BG181" s="490" t="e">
        <f>IF($A181&lt;&gt;" ",$AP181," ")</f>
        <v>#REF!</v>
      </c>
      <c r="BH181" s="496">
        <f>IF($A181&lt;&gt;" ",$AT181," ")</f>
        <v>5.4</v>
      </c>
      <c r="BI181" s="497" t="e">
        <f>IF($A181&lt;&gt;" ",$AU181," ")</f>
        <v>#REF!</v>
      </c>
      <c r="BJ181" s="385" t="e">
        <f>IF(BA181*0.9&gt;BG181, " ", "No")</f>
        <v>#REF!</v>
      </c>
      <c r="BK181" s="385" t="e">
        <f>IF(BC181*0.9&gt;BG181, " ", "No")</f>
        <v>#REF!</v>
      </c>
      <c r="BL181" s="243" t="e">
        <f>IF((BA181-'Retail Pricing'!#REF!)&gt;=0," ",1)</f>
        <v>#REF!</v>
      </c>
      <c r="BM181" s="243" t="e">
        <f>IF((BB181-'Retail Pricing'!#REF!)&gt;=0," ",1)</f>
        <v>#REF!</v>
      </c>
      <c r="BN181" s="243" t="e">
        <f>IF((BC181-'Retail Pricing'!#REF!)&gt;=0," ",1)</f>
        <v>#REF!</v>
      </c>
      <c r="BO181" s="243" t="str">
        <f>IF((BD181-'Retail Pricing'!F110)&gt;=0," ",1)</f>
        <v xml:space="preserve"> </v>
      </c>
      <c r="BP181" s="243" t="e">
        <f>IF((BE181-'Retail Pricing'!#REF!)&gt;=0," ",1)</f>
        <v>#REF!</v>
      </c>
      <c r="BQ181" s="243" t="e">
        <f>IF((BF181-'Retail Pricing'!#REF!)&gt;=0," ",1)</f>
        <v>#REF!</v>
      </c>
      <c r="BR181" s="243" t="e">
        <f>IF((BG181-'Retail Pricing'!#REF!)&gt;=0," ",1)</f>
        <v>#REF!</v>
      </c>
      <c r="BS181" s="243" t="e">
        <f>IF((BH181-'Retail Pricing'!#REF!)&gt;=0," ",1)</f>
        <v>#REF!</v>
      </c>
      <c r="BT181" s="243" t="e">
        <f>IF((BI181-'Retail Pricing'!#REF!)&gt;=0," ",1)</f>
        <v>#REF!</v>
      </c>
      <c r="BU181" s="67"/>
      <c r="BV181" s="442" t="e">
        <f>IF(W181&gt;0,$BV$9, " ")</f>
        <v>#REF!</v>
      </c>
      <c r="BW181" s="244" t="e">
        <f>IF($BV181&gt;0,($BV181-W181)/$BV181*100," ")</f>
        <v>#REF!</v>
      </c>
      <c r="BX181" s="244" t="e">
        <f t="shared" si="293"/>
        <v>#REF!</v>
      </c>
      <c r="BY181" s="244" t="e">
        <f t="shared" si="293"/>
        <v>#REF!</v>
      </c>
      <c r="BZ181" s="244" t="e">
        <f t="shared" si="294"/>
        <v>#REF!</v>
      </c>
      <c r="CA181" s="244" t="e">
        <f t="shared" si="294"/>
        <v>#REF!</v>
      </c>
      <c r="CB181" s="244" t="e">
        <f>CA181</f>
        <v>#REF!</v>
      </c>
      <c r="CC181" s="244" t="e">
        <f>IF($BV181&gt;0,($BV181-AK181)/$BV181*100," ")</f>
        <v>#REF!</v>
      </c>
      <c r="CD181" s="244" t="e">
        <f>IF($BV181&gt;0,($BV181-AP181)/$BV181*100," ")</f>
        <v>#REF!</v>
      </c>
      <c r="CE181" s="244" t="e">
        <f>IF($BV181&gt;0,($BV181-AT181)/$BV181*100," ")</f>
        <v>#REF!</v>
      </c>
      <c r="CF181" s="244" t="e">
        <f>IF($BV181&gt;0,($BV181-(W181*2))/$BV181*100," ")</f>
        <v>#REF!</v>
      </c>
      <c r="CG181" s="244" t="e">
        <f>IF($BV181&gt;0,($BV181-AW181)/$BV181*100," ")</f>
        <v>#REF!</v>
      </c>
      <c r="CH181" s="244" t="e">
        <f>IF($W181&gt;0,100," ")</f>
        <v>#REF!</v>
      </c>
      <c r="CI181" s="570"/>
      <c r="CJ181" s="578" t="e">
        <f t="shared" si="276"/>
        <v>#REF!</v>
      </c>
      <c r="CK181" s="578" t="e">
        <f t="shared" si="277"/>
        <v>#REF!</v>
      </c>
      <c r="CL181" s="578" t="e">
        <f t="shared" si="278"/>
        <v>#REF!</v>
      </c>
      <c r="CM181" s="578" t="e">
        <f t="shared" si="279"/>
        <v>#REF!</v>
      </c>
      <c r="CN181" s="578" t="e">
        <f t="shared" si="280"/>
        <v>#REF!</v>
      </c>
      <c r="CO181" s="578" t="e">
        <f t="shared" si="273"/>
        <v>#REF!</v>
      </c>
      <c r="CP181" s="578" t="e">
        <f t="shared" si="274"/>
        <v>#REF!</v>
      </c>
      <c r="CQ181" s="578" t="e">
        <f t="shared" si="275"/>
        <v>#REF!</v>
      </c>
      <c r="CR181" s="244"/>
      <c r="CS181" s="244"/>
      <c r="CT181" s="244"/>
      <c r="CU181" s="244"/>
      <c r="CV181" s="347"/>
      <c r="CW181" s="338" t="e">
        <f t="shared" si="292"/>
        <v>#REF!</v>
      </c>
      <c r="CX181" s="347"/>
      <c r="CY181" s="338" t="e">
        <f t="shared" si="292"/>
        <v>#REF!</v>
      </c>
      <c r="CZ181" s="347"/>
      <c r="DA181" s="338" t="e">
        <f t="shared" si="292"/>
        <v>#REF!</v>
      </c>
      <c r="DB181" s="347"/>
      <c r="DC181" s="338" t="e">
        <f t="shared" si="292"/>
        <v>#REF!</v>
      </c>
      <c r="DD181" s="347"/>
      <c r="DE181" s="338" t="e">
        <f t="shared" si="292"/>
        <v>#REF!</v>
      </c>
    </row>
    <row r="182" spans="1:109" s="203" customFormat="1" ht="12.75" x14ac:dyDescent="0.2">
      <c r="A182" s="396" t="s">
        <v>483</v>
      </c>
      <c r="B182" s="397" t="s">
        <v>723</v>
      </c>
      <c r="C182" s="398"/>
      <c r="D182" s="398"/>
      <c r="E182" s="398"/>
      <c r="F182" s="418"/>
      <c r="G182" s="703"/>
      <c r="H182" s="199"/>
      <c r="I182" s="199"/>
      <c r="J182" s="199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5"/>
      <c r="AC182" s="335"/>
      <c r="AD182" s="33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  <c r="AT182" s="335"/>
      <c r="AU182" s="335"/>
      <c r="AV182" s="335"/>
      <c r="AW182" s="335"/>
      <c r="AX182" s="335"/>
      <c r="AY182" s="335"/>
      <c r="AZ182" s="335"/>
      <c r="BA182" s="335"/>
      <c r="BB182" s="335"/>
      <c r="BC182" s="335"/>
      <c r="BD182" s="335"/>
      <c r="BE182" s="335"/>
      <c r="BF182" s="335"/>
      <c r="BG182" s="335"/>
      <c r="BH182" s="335"/>
      <c r="BI182" s="335"/>
      <c r="BJ182" s="199"/>
      <c r="BK182" s="199"/>
      <c r="BL182" s="199"/>
      <c r="BM182" s="199"/>
      <c r="BN182" s="199"/>
      <c r="BO182" s="199"/>
      <c r="BP182" s="199"/>
      <c r="BQ182" s="199"/>
      <c r="BR182" s="199"/>
      <c r="BS182" s="199"/>
      <c r="BT182" s="199"/>
      <c r="BU182" s="199"/>
      <c r="BV182" s="201"/>
      <c r="BW182" s="199"/>
      <c r="BX182" s="199"/>
      <c r="BY182" s="199"/>
      <c r="BZ182" s="199"/>
      <c r="CA182" s="199"/>
      <c r="CB182" s="199"/>
      <c r="CC182" s="199"/>
      <c r="CD182" s="199"/>
      <c r="CE182" s="199"/>
      <c r="CF182" s="199"/>
      <c r="CG182" s="199"/>
      <c r="CH182" s="199"/>
      <c r="CI182" s="576"/>
      <c r="CJ182" s="578" t="str">
        <f t="shared" si="276"/>
        <v xml:space="preserve"> </v>
      </c>
      <c r="CK182" s="578" t="str">
        <f t="shared" si="277"/>
        <v xml:space="preserve"> </v>
      </c>
      <c r="CL182" s="578" t="str">
        <f t="shared" si="278"/>
        <v xml:space="preserve"> </v>
      </c>
      <c r="CM182" s="578" t="str">
        <f t="shared" si="279"/>
        <v xml:space="preserve"> </v>
      </c>
      <c r="CN182" s="578" t="str">
        <f t="shared" si="280"/>
        <v xml:space="preserve"> </v>
      </c>
      <c r="CO182" s="578" t="str">
        <f t="shared" si="273"/>
        <v xml:space="preserve"> </v>
      </c>
      <c r="CP182" s="578" t="str">
        <f t="shared" si="274"/>
        <v xml:space="preserve"> </v>
      </c>
      <c r="CQ182" s="578" t="str">
        <f t="shared" si="275"/>
        <v xml:space="preserve"> </v>
      </c>
      <c r="CR182" s="199"/>
      <c r="CS182" s="199"/>
      <c r="CT182" s="199"/>
      <c r="CU182" s="199"/>
      <c r="CV182" s="199"/>
      <c r="CW182" s="338" t="str">
        <f t="shared" si="292"/>
        <v xml:space="preserve"> </v>
      </c>
      <c r="CX182" s="199"/>
      <c r="CY182" s="338" t="str">
        <f t="shared" si="292"/>
        <v xml:space="preserve"> </v>
      </c>
      <c r="CZ182" s="199"/>
      <c r="DA182" s="338" t="str">
        <f t="shared" si="292"/>
        <v xml:space="preserve"> </v>
      </c>
      <c r="DB182" s="199"/>
      <c r="DC182" s="338" t="str">
        <f t="shared" si="292"/>
        <v xml:space="preserve"> </v>
      </c>
      <c r="DD182" s="199"/>
      <c r="DE182" s="338" t="str">
        <f t="shared" si="292"/>
        <v xml:space="preserve"> </v>
      </c>
    </row>
    <row r="183" spans="1:109" s="19" customFormat="1" x14ac:dyDescent="0.2">
      <c r="A183" s="328" t="s">
        <v>1478</v>
      </c>
      <c r="B183" s="53" t="s">
        <v>1704</v>
      </c>
      <c r="C183" s="450"/>
      <c r="D183" s="403" t="s">
        <v>130</v>
      </c>
      <c r="E183" s="326">
        <v>42</v>
      </c>
      <c r="F183" s="356" t="s">
        <v>583</v>
      </c>
      <c r="G183" s="701"/>
      <c r="H183" s="84" t="s">
        <v>949</v>
      </c>
      <c r="I183" s="89" t="e">
        <f>IF('Retail Pricing'!#REF!&gt;0,'Retail Pricing'!#REF!," ")</f>
        <v>#REF!</v>
      </c>
      <c r="J183" s="85" t="e">
        <f>'Retail Pricing'!#REF!</f>
        <v>#REF!</v>
      </c>
      <c r="K183" s="85" t="e">
        <f>'Retail Pricing'!#REF!</f>
        <v>#REF!</v>
      </c>
      <c r="L183" s="305" t="e">
        <f>IF('Retail Pricing'!#REF!&gt;0,'Retail Pricing'!#REF!," ")</f>
        <v>#REF!</v>
      </c>
      <c r="M183" s="226" t="e">
        <f t="shared" ref="M183:M196" si="295">IF(N183&gt;0,N183+O183+Q183+R183+S183," ")</f>
        <v>#REF!</v>
      </c>
      <c r="N183" s="219" t="e">
        <f>IF('Retail Pricing'!#REF!&gt;0,'Retail Pricing'!#REF!," ")</f>
        <v>#REF!</v>
      </c>
      <c r="O183" s="219" t="e">
        <f>IF('Retail Pricing'!#REF!&gt;0,'Retail Pricing'!#REF!," ")</f>
        <v>#REF!</v>
      </c>
      <c r="P183" s="219">
        <v>3.3250000000000002E-2</v>
      </c>
      <c r="Q183" s="219" t="e">
        <f>IF('Retail Pricing'!#REF!&gt;0,'Retail Pricing'!#REF!," ")</f>
        <v>#REF!</v>
      </c>
      <c r="R183" s="219" t="e">
        <f>IF('Retail Pricing'!#REF!&gt;0,'Retail Pricing'!#REF!," ")</f>
        <v>#REF!</v>
      </c>
      <c r="S183" s="219" t="e">
        <f>IF('Retail Pricing'!#REF!&gt;0,'Retail Pricing'!#REF!," ")</f>
        <v>#REF!</v>
      </c>
      <c r="T183" s="219">
        <v>2.4527600000000001</v>
      </c>
      <c r="U183" s="526" t="e">
        <f>IF(M183&gt;0,$U$1," ")+2%</f>
        <v>#REF!</v>
      </c>
      <c r="V183" s="7">
        <v>2.4E-2</v>
      </c>
      <c r="W183" s="491" t="s">
        <v>949</v>
      </c>
      <c r="X183" s="489" t="s">
        <v>949</v>
      </c>
      <c r="Y183" s="304" t="str">
        <f t="shared" ref="Y183:Y196" si="296">IF(X183=0," ",SUM((W183-X183)/X183))</f>
        <v xml:space="preserve"> </v>
      </c>
      <c r="Z183" s="428" t="s">
        <v>106</v>
      </c>
      <c r="AA183" s="492" t="s">
        <v>949</v>
      </c>
      <c r="AB183" s="493" t="s">
        <v>949</v>
      </c>
      <c r="AC183" s="489" t="s">
        <v>949</v>
      </c>
      <c r="AD183" s="14" t="str">
        <f t="shared" ref="AD183:AD196" si="297">IF(AC183=0," ",SUM((AB183-AC183)/AC183))</f>
        <v xml:space="preserve"> </v>
      </c>
      <c r="AE183" s="428" t="s">
        <v>106</v>
      </c>
      <c r="AF183" s="488" t="s">
        <v>949</v>
      </c>
      <c r="AG183" s="494" t="s">
        <v>949</v>
      </c>
      <c r="AH183" s="489" t="s">
        <v>949</v>
      </c>
      <c r="AI183" s="14" t="str">
        <f t="shared" ref="AI183:AI196" si="298">IF(AH183=0," ",SUM((AG183-AH183)/AH183))</f>
        <v xml:space="preserve"> </v>
      </c>
      <c r="AJ183" s="428" t="s">
        <v>106</v>
      </c>
      <c r="AK183" s="495" t="s">
        <v>949</v>
      </c>
      <c r="AL183" s="489"/>
      <c r="AM183" s="489" t="s">
        <v>949</v>
      </c>
      <c r="AN183" s="14" t="str">
        <f t="shared" ref="AN183:AN196" si="299">IF(AM183=0," ",SUM((AK183-AM183)/AM183))</f>
        <v xml:space="preserve"> </v>
      </c>
      <c r="AO183" s="428" t="s">
        <v>106</v>
      </c>
      <c r="AP183" s="490" t="s">
        <v>949</v>
      </c>
      <c r="AQ183" s="489" t="s">
        <v>949</v>
      </c>
      <c r="AR183" s="14" t="str">
        <f t="shared" ref="AR183:AR196" si="300">IF(AQ183=0," ",SUM((AP183-AQ183)/AQ183))</f>
        <v xml:space="preserve"> </v>
      </c>
      <c r="AS183" s="428" t="s">
        <v>106</v>
      </c>
      <c r="AT183" s="496" t="s">
        <v>949</v>
      </c>
      <c r="AU183" s="355" t="s">
        <v>949</v>
      </c>
      <c r="AV183" s="312"/>
      <c r="AW183" s="498" t="s">
        <v>949</v>
      </c>
      <c r="AX183" s="499"/>
      <c r="AY183" s="499"/>
      <c r="AZ183" s="333"/>
      <c r="BA183" s="491" t="str">
        <f t="shared" ref="BA183:BA207" si="301">IF($A183&lt;&gt;" ",$W183," ")</f>
        <v>Holder</v>
      </c>
      <c r="BB183" s="492" t="str">
        <f t="shared" ref="BB183:BB207" si="302">IF($A183&lt;&gt;" ",$AA183," ")</f>
        <v>Holder</v>
      </c>
      <c r="BC183" s="493" t="str">
        <f t="shared" ref="BC183:BC207" si="303">IF($A183&lt;&gt;" ",$AB183," ")</f>
        <v>Holder</v>
      </c>
      <c r="BD183" s="488" t="str">
        <f t="shared" ref="BD183:BD207" si="304">IF($A183&lt;&gt;" ",$AF183," ")</f>
        <v>Holder</v>
      </c>
      <c r="BE183" s="494" t="str">
        <f t="shared" ref="BE183:BE207" si="305">IF($A183&lt;&gt;" ",$AG183," ")</f>
        <v>Holder</v>
      </c>
      <c r="BF183" s="495" t="str">
        <f t="shared" ref="BF183:BF207" si="306">IF($A183&lt;&gt;" ",$AK183," ")</f>
        <v>Holder</v>
      </c>
      <c r="BG183" s="490" t="str">
        <f t="shared" ref="BG183:BG207" si="307">IF($A183&lt;&gt;" ",$AP183," ")</f>
        <v>Holder</v>
      </c>
      <c r="BH183" s="496" t="str">
        <f t="shared" ref="BH183:BH207" si="308">IF($A183&lt;&gt;" ",$AT183," ")</f>
        <v>Holder</v>
      </c>
      <c r="BI183" s="497" t="str">
        <f t="shared" ref="BI183:BI207" si="309">IF($A183&lt;&gt;" ",$AU183," ")</f>
        <v>Holder</v>
      </c>
      <c r="BJ183" s="385" t="str">
        <f t="shared" ref="BJ183:BJ215" si="310">IF(BA183*0.9&gt;BG183, " ", "No")</f>
        <v>No</v>
      </c>
      <c r="BK183" s="385" t="str">
        <f t="shared" ref="BK183:BK191" si="311">IF(BC183*0.9&gt;BG183, " ", "No")</f>
        <v>No</v>
      </c>
      <c r="BL183" s="483" t="s">
        <v>1376</v>
      </c>
      <c r="BM183" s="482"/>
      <c r="BN183" s="482"/>
      <c r="BO183" s="482"/>
      <c r="BP183" s="482"/>
      <c r="BQ183" s="482"/>
      <c r="BR183" s="482"/>
      <c r="BS183" s="482"/>
      <c r="BT183" s="482"/>
      <c r="BU183" s="67"/>
      <c r="BV183" s="442" t="str">
        <f t="shared" ref="BV183:BV191" si="312">IF(W183&gt;0,$BV$9, " ")</f>
        <v xml:space="preserve"> </v>
      </c>
      <c r="BW183" s="244" t="str">
        <f t="shared" ref="BW183:BW208" si="313">IF($BV183&gt;0,($BV183-W183)/$BV183*100," ")</f>
        <v xml:space="preserve"> </v>
      </c>
      <c r="BX183" s="244" t="str">
        <f t="shared" ref="BX183:BX192" si="314">IF($BV183&gt;0,($BV183-AA183)/$BV183*100," ")</f>
        <v xml:space="preserve"> </v>
      </c>
      <c r="BY183" s="244" t="str">
        <f t="shared" ref="BY183:BY192" si="315">IF($BV183&gt;0,($BV183-AB183)/$BV183*100," ")</f>
        <v xml:space="preserve"> </v>
      </c>
      <c r="BZ183" s="244" t="str">
        <f t="shared" ref="BZ183:BZ192" si="316">IF($BV183&gt;0,($BV183-AF183)/$BV183*100," ")</f>
        <v xml:space="preserve"> </v>
      </c>
      <c r="CA183" s="244" t="str">
        <f t="shared" ref="CA183:CA192" si="317">IF($BV183&gt;0,($BV183-AG183)/$BV183*100," ")</f>
        <v xml:space="preserve"> </v>
      </c>
      <c r="CB183" s="244" t="str">
        <f t="shared" ref="CB183:CB215" si="318">CA183</f>
        <v xml:space="preserve"> </v>
      </c>
      <c r="CC183" s="244" t="str">
        <f t="shared" ref="CC183:CC208" si="319">IF($BV183&gt;0,($BV183-AK183)/$BV183*100," ")</f>
        <v xml:space="preserve"> </v>
      </c>
      <c r="CD183" s="244" t="str">
        <f t="shared" ref="CD183:CD208" si="320">IF($BV183&gt;0,($BV183-AP183)/$BV183*100," ")</f>
        <v xml:space="preserve"> </v>
      </c>
      <c r="CE183" s="244" t="str">
        <f t="shared" ref="CE183:CE208" si="321">IF($BV183&gt;0,($BV183-AT183)/$BV183*100," ")</f>
        <v xml:space="preserve"> </v>
      </c>
      <c r="CF183" s="244" t="str">
        <f t="shared" ref="CF183:CF208" si="322">IF($BV183&gt;0,($BV183-(W183*2))/$BV183*100," ")</f>
        <v xml:space="preserve"> </v>
      </c>
      <c r="CG183" s="244" t="str">
        <f t="shared" ref="CG183:CG208" si="323">IF($BV183&gt;0,($BV183-AW183)/$BV183*100," ")</f>
        <v xml:space="preserve"> </v>
      </c>
      <c r="CH183" s="244" t="str">
        <f t="shared" ref="CH183:CH208" si="324">IF($W183&gt;0,100," ")</f>
        <v xml:space="preserve"> </v>
      </c>
      <c r="CI183" s="570"/>
      <c r="CJ183" s="578" t="str">
        <f t="shared" si="276"/>
        <v xml:space="preserve"> </v>
      </c>
      <c r="CK183" s="578" t="str">
        <f t="shared" si="277"/>
        <v xml:space="preserve"> </v>
      </c>
      <c r="CL183" s="578" t="str">
        <f t="shared" si="278"/>
        <v xml:space="preserve"> </v>
      </c>
      <c r="CM183" s="578" t="str">
        <f t="shared" si="279"/>
        <v xml:space="preserve"> </v>
      </c>
      <c r="CN183" s="578" t="str">
        <f t="shared" si="280"/>
        <v xml:space="preserve"> </v>
      </c>
      <c r="CO183" s="578" t="str">
        <f t="shared" si="273"/>
        <v xml:space="preserve"> </v>
      </c>
      <c r="CP183" s="578" t="str">
        <f t="shared" si="274"/>
        <v xml:space="preserve"> </v>
      </c>
      <c r="CQ183" s="578" t="str">
        <f t="shared" si="275"/>
        <v xml:space="preserve"> </v>
      </c>
      <c r="CR183" s="244"/>
      <c r="CS183" s="244"/>
      <c r="CT183" s="244"/>
      <c r="CU183" s="244"/>
      <c r="CV183" s="347"/>
      <c r="CW183" s="338" t="str">
        <f t="shared" ref="CW183:DE208" si="325">IF($BW183&gt;0,$BA183," ")</f>
        <v xml:space="preserve"> </v>
      </c>
      <c r="CX183" s="347"/>
      <c r="CY183" s="338" t="str">
        <f t="shared" si="325"/>
        <v xml:space="preserve"> </v>
      </c>
      <c r="CZ183" s="347"/>
      <c r="DA183" s="338" t="str">
        <f t="shared" si="325"/>
        <v xml:space="preserve"> </v>
      </c>
      <c r="DB183" s="347"/>
      <c r="DC183" s="338" t="str">
        <f t="shared" si="325"/>
        <v xml:space="preserve"> </v>
      </c>
      <c r="DD183" s="347"/>
      <c r="DE183" s="338" t="str">
        <f t="shared" si="325"/>
        <v xml:space="preserve"> </v>
      </c>
    </row>
    <row r="184" spans="1:109" s="67" customFormat="1" x14ac:dyDescent="0.2">
      <c r="A184" s="328" t="s">
        <v>1478</v>
      </c>
      <c r="B184" s="53" t="s">
        <v>293</v>
      </c>
      <c r="C184" s="450"/>
      <c r="D184" s="403" t="s">
        <v>130</v>
      </c>
      <c r="E184" s="326">
        <v>42</v>
      </c>
      <c r="F184" s="553" t="s">
        <v>316</v>
      </c>
      <c r="G184" s="701"/>
      <c r="H184" s="96" t="s">
        <v>556</v>
      </c>
      <c r="I184" s="89" t="e">
        <f>IF('Retail Pricing'!#REF!&gt;0,'Retail Pricing'!#REF!," ")</f>
        <v>#REF!</v>
      </c>
      <c r="J184" s="85" t="e">
        <f>'Retail Pricing'!#REF!</f>
        <v>#REF!</v>
      </c>
      <c r="K184" s="85" t="e">
        <f>'Retail Pricing'!#REF!</f>
        <v>#REF!</v>
      </c>
      <c r="L184" s="305" t="e">
        <f>IF('Retail Pricing'!#REF!&gt;0,'Retail Pricing'!#REF!," ")</f>
        <v>#REF!</v>
      </c>
      <c r="M184" s="226" t="e">
        <f t="shared" si="295"/>
        <v>#REF!</v>
      </c>
      <c r="N184" s="219" t="e">
        <f>'Retail Pricing'!#REF!</f>
        <v>#REF!</v>
      </c>
      <c r="O184" s="219" t="e">
        <f>'Retail Pricing'!#REF!</f>
        <v>#REF!</v>
      </c>
      <c r="P184" s="219">
        <v>3.3250000000000002E-2</v>
      </c>
      <c r="Q184" s="219" t="e">
        <f>'Retail Pricing'!#REF!</f>
        <v>#REF!</v>
      </c>
      <c r="R184" s="219" t="e">
        <f>IF('Retail Pricing'!#REF!&gt;0,'Retail Pricing'!#REF!," ")</f>
        <v>#REF!</v>
      </c>
      <c r="S184" s="219" t="s">
        <v>891</v>
      </c>
      <c r="T184" s="219">
        <v>2.1744699999999999</v>
      </c>
      <c r="U184" s="470">
        <f>12%+2%</f>
        <v>0.14000000000000001</v>
      </c>
      <c r="V184" s="7">
        <v>6.3E-2</v>
      </c>
      <c r="W184" s="491" t="e">
        <f>ROUND(('Retail Pricing'!#REF!/(1-0.09))/0.05,0)*0.05</f>
        <v>#REF!</v>
      </c>
      <c r="X184" s="489">
        <v>5.5</v>
      </c>
      <c r="Y184" s="304" t="e">
        <f t="shared" si="296"/>
        <v>#REF!</v>
      </c>
      <c r="Z184" s="428">
        <v>0.6</v>
      </c>
      <c r="AA184" s="492">
        <v>7.8</v>
      </c>
      <c r="AB184" s="493" t="e">
        <f>ROUND(('Retail Pricing'!#REF!/(1-0.09))/0.05,0)*0.05</f>
        <v>#REF!</v>
      </c>
      <c r="AC184" s="489">
        <v>5.0999999999999996</v>
      </c>
      <c r="AD184" s="14" t="e">
        <f t="shared" si="297"/>
        <v>#REF!</v>
      </c>
      <c r="AE184" s="428">
        <v>0.56000000000000005</v>
      </c>
      <c r="AF184" s="488">
        <v>7.15</v>
      </c>
      <c r="AG184" s="494" t="e">
        <f>ROUND(('Retail Pricing'!#REF!/(1-0.09))/0.05,0)*0.05</f>
        <v>#REF!</v>
      </c>
      <c r="AH184" s="489">
        <v>4.3499999999999996</v>
      </c>
      <c r="AI184" s="14" t="e">
        <f t="shared" si="298"/>
        <v>#REF!</v>
      </c>
      <c r="AJ184" s="428">
        <v>0.46</v>
      </c>
      <c r="AK184" s="495" t="e">
        <f>ROUND(('Retail Pricing'!#REF!/(1-0.09))/0.05,0)*0.05</f>
        <v>#REF!</v>
      </c>
      <c r="AL184" s="489"/>
      <c r="AM184" s="489">
        <v>4.3499999999999996</v>
      </c>
      <c r="AN184" s="14" t="e">
        <f t="shared" si="299"/>
        <v>#REF!</v>
      </c>
      <c r="AO184" s="428">
        <v>0.46</v>
      </c>
      <c r="AP184" s="490" t="e">
        <f>ROUND(('Retail Pricing'!#REF!/(1-0.09))/0.05,0)*0.05</f>
        <v>#REF!</v>
      </c>
      <c r="AQ184" s="489">
        <v>4.3499999999999996</v>
      </c>
      <c r="AR184" s="14" t="e">
        <f t="shared" si="300"/>
        <v>#REF!</v>
      </c>
      <c r="AS184" s="428">
        <v>0.46</v>
      </c>
      <c r="AT184" s="496">
        <v>5.95</v>
      </c>
      <c r="AU184" s="497" t="e">
        <f>IF(BA184&gt;0,ROUNDUP((BA184*2),0.05)-0.01," ")</f>
        <v>#REF!</v>
      </c>
      <c r="AV184" s="312"/>
      <c r="AW184" s="498" t="e">
        <f>IF(W184&gt;0,ROUND((W184*1.3)/0.05,0)*0.05," ")</f>
        <v>#REF!</v>
      </c>
      <c r="AX184" s="499" t="e">
        <f>AP184</f>
        <v>#REF!</v>
      </c>
      <c r="AY184" s="499">
        <v>3</v>
      </c>
      <c r="AZ184" s="333"/>
      <c r="BA184" s="491" t="e">
        <f t="shared" si="301"/>
        <v>#REF!</v>
      </c>
      <c r="BB184" s="492">
        <f t="shared" si="302"/>
        <v>7.8</v>
      </c>
      <c r="BC184" s="493" t="e">
        <f t="shared" si="303"/>
        <v>#REF!</v>
      </c>
      <c r="BD184" s="488">
        <f t="shared" si="304"/>
        <v>7.15</v>
      </c>
      <c r="BE184" s="494" t="e">
        <f t="shared" si="305"/>
        <v>#REF!</v>
      </c>
      <c r="BF184" s="495" t="e">
        <f t="shared" si="306"/>
        <v>#REF!</v>
      </c>
      <c r="BG184" s="490" t="e">
        <f t="shared" si="307"/>
        <v>#REF!</v>
      </c>
      <c r="BH184" s="496">
        <f t="shared" si="308"/>
        <v>5.95</v>
      </c>
      <c r="BI184" s="497" t="e">
        <f t="shared" si="309"/>
        <v>#REF!</v>
      </c>
      <c r="BJ184" s="385" t="e">
        <f t="shared" si="310"/>
        <v>#REF!</v>
      </c>
      <c r="BK184" s="385" t="e">
        <f t="shared" si="311"/>
        <v>#REF!</v>
      </c>
      <c r="BL184" s="243" t="e">
        <f>IF((BA184-'Retail Pricing'!#REF!)&gt;=0," ",1)</f>
        <v>#REF!</v>
      </c>
      <c r="BM184" s="243" t="e">
        <f>IF((BB184-'Retail Pricing'!#REF!)&gt;=0," ",1)</f>
        <v>#REF!</v>
      </c>
      <c r="BN184" s="243" t="e">
        <f>IF((BC184-'Retail Pricing'!#REF!)&gt;=0," ",1)</f>
        <v>#REF!</v>
      </c>
      <c r="BO184" s="243">
        <f>IF((BD184-'Retail Pricing'!F140)&gt;=0," ",1)</f>
        <v>1</v>
      </c>
      <c r="BP184" s="243" t="e">
        <f>IF((BE184-'Retail Pricing'!#REF!)&gt;=0," ",1)</f>
        <v>#REF!</v>
      </c>
      <c r="BQ184" s="243" t="e">
        <f>IF((BF184-'Retail Pricing'!#REF!)&gt;=0," ",1)</f>
        <v>#REF!</v>
      </c>
      <c r="BR184" s="243" t="e">
        <f>IF((BG184-'Retail Pricing'!#REF!)&gt;=0," ",1)</f>
        <v>#REF!</v>
      </c>
      <c r="BS184" s="243" t="e">
        <f>IF((BH184-'Retail Pricing'!#REF!)&gt;=0," ",1)</f>
        <v>#REF!</v>
      </c>
      <c r="BT184" s="243" t="e">
        <f>IF((BI184-'Retail Pricing'!#REF!)&gt;=0," ",1)</f>
        <v>#REF!</v>
      </c>
      <c r="BV184" s="442" t="e">
        <f t="shared" si="312"/>
        <v>#REF!</v>
      </c>
      <c r="BW184" s="244" t="e">
        <f t="shared" si="313"/>
        <v>#REF!</v>
      </c>
      <c r="BX184" s="244" t="e">
        <f t="shared" si="314"/>
        <v>#REF!</v>
      </c>
      <c r="BY184" s="244" t="e">
        <f t="shared" si="315"/>
        <v>#REF!</v>
      </c>
      <c r="BZ184" s="244" t="e">
        <f t="shared" si="316"/>
        <v>#REF!</v>
      </c>
      <c r="CA184" s="244" t="e">
        <f t="shared" si="317"/>
        <v>#REF!</v>
      </c>
      <c r="CB184" s="244" t="e">
        <f t="shared" si="318"/>
        <v>#REF!</v>
      </c>
      <c r="CC184" s="244" t="e">
        <f t="shared" si="319"/>
        <v>#REF!</v>
      </c>
      <c r="CD184" s="244" t="e">
        <f t="shared" si="320"/>
        <v>#REF!</v>
      </c>
      <c r="CE184" s="244" t="e">
        <f t="shared" si="321"/>
        <v>#REF!</v>
      </c>
      <c r="CF184" s="244" t="e">
        <f t="shared" si="322"/>
        <v>#REF!</v>
      </c>
      <c r="CG184" s="244" t="e">
        <f t="shared" si="323"/>
        <v>#REF!</v>
      </c>
      <c r="CH184" s="244" t="e">
        <f t="shared" si="324"/>
        <v>#REF!</v>
      </c>
      <c r="CI184" s="570"/>
      <c r="CJ184" s="578" t="e">
        <f t="shared" si="276"/>
        <v>#REF!</v>
      </c>
      <c r="CK184" s="578" t="e">
        <f t="shared" si="277"/>
        <v>#REF!</v>
      </c>
      <c r="CL184" s="578" t="e">
        <f t="shared" si="278"/>
        <v>#REF!</v>
      </c>
      <c r="CM184" s="578" t="e">
        <f t="shared" si="279"/>
        <v>#REF!</v>
      </c>
      <c r="CN184" s="578" t="e">
        <f t="shared" si="280"/>
        <v>#REF!</v>
      </c>
      <c r="CO184" s="578" t="e">
        <f t="shared" si="273"/>
        <v>#REF!</v>
      </c>
      <c r="CP184" s="578" t="e">
        <f t="shared" si="274"/>
        <v>#REF!</v>
      </c>
      <c r="CQ184" s="578" t="e">
        <f t="shared" si="275"/>
        <v>#REF!</v>
      </c>
      <c r="CR184" s="244"/>
      <c r="CS184" s="244"/>
      <c r="CT184" s="244"/>
      <c r="CU184" s="244"/>
      <c r="CV184" s="347"/>
      <c r="CW184" s="338" t="e">
        <f t="shared" si="325"/>
        <v>#REF!</v>
      </c>
      <c r="CX184" s="347"/>
      <c r="CY184" s="338" t="e">
        <f t="shared" si="325"/>
        <v>#REF!</v>
      </c>
      <c r="CZ184" s="347"/>
      <c r="DA184" s="338" t="e">
        <f t="shared" si="325"/>
        <v>#REF!</v>
      </c>
      <c r="DB184" s="347"/>
      <c r="DC184" s="338" t="e">
        <f t="shared" si="325"/>
        <v>#REF!</v>
      </c>
      <c r="DD184" s="347"/>
      <c r="DE184" s="338" t="e">
        <f t="shared" si="325"/>
        <v>#REF!</v>
      </c>
    </row>
    <row r="185" spans="1:109" s="19" customFormat="1" x14ac:dyDescent="0.2">
      <c r="A185" s="328" t="s">
        <v>1478</v>
      </c>
      <c r="B185" s="53" t="s">
        <v>292</v>
      </c>
      <c r="C185" s="454"/>
      <c r="D185" s="403" t="s">
        <v>130</v>
      </c>
      <c r="E185" s="326">
        <v>3</v>
      </c>
      <c r="F185" s="356" t="s">
        <v>317</v>
      </c>
      <c r="G185" s="701"/>
      <c r="H185" s="170"/>
      <c r="I185" s="89" t="e">
        <f>IF('Retail Pricing'!#REF!&gt;0,'Retail Pricing'!#REF!," ")</f>
        <v>#REF!</v>
      </c>
      <c r="J185" s="85" t="e">
        <f>'Retail Pricing'!#REF!</f>
        <v>#REF!</v>
      </c>
      <c r="K185" s="85" t="e">
        <f>'Retail Pricing'!#REF!</f>
        <v>#REF!</v>
      </c>
      <c r="L185" s="305" t="e">
        <f>IF('Retail Pricing'!#REF!&gt;0,'Retail Pricing'!#REF!," ")</f>
        <v>#REF!</v>
      </c>
      <c r="M185" s="226" t="e">
        <f t="shared" si="295"/>
        <v>#REF!</v>
      </c>
      <c r="N185" s="219" t="e">
        <f>IF('Retail Pricing'!#REF!&gt;0,'Retail Pricing'!#REF!," ")</f>
        <v>#REF!</v>
      </c>
      <c r="O185" s="219" t="e">
        <f>IF('Retail Pricing'!#REF!&gt;0,'Retail Pricing'!#REF!," ")</f>
        <v>#REF!</v>
      </c>
      <c r="P185" s="219"/>
      <c r="Q185" s="219" t="e">
        <f>IF('Retail Pricing'!#REF!&gt;0,'Retail Pricing'!#REF!," ")</f>
        <v>#REF!</v>
      </c>
      <c r="R185" s="219" t="e">
        <f>IF('Retail Pricing'!#REF!&gt;0,'Retail Pricing'!#REF!," ")</f>
        <v>#REF!</v>
      </c>
      <c r="S185" s="219" t="e">
        <f>IF('Retail Pricing'!#REF!&gt;0,'Retail Pricing'!#REF!," ")</f>
        <v>#REF!</v>
      </c>
      <c r="T185" s="219">
        <v>25.925039999999999</v>
      </c>
      <c r="U185" s="7" t="e">
        <f>IF(M185&gt;0,$U$1," ")+2%</f>
        <v>#REF!</v>
      </c>
      <c r="V185" s="7">
        <v>2.4E-2</v>
      </c>
      <c r="W185" s="491" t="e">
        <f>ROUND(('Retail Pricing'!#REF!/(1-0.09))/0.05,0)*0.05</f>
        <v>#REF!</v>
      </c>
      <c r="X185" s="489">
        <v>82.4</v>
      </c>
      <c r="Y185" s="304" t="e">
        <f t="shared" si="296"/>
        <v>#REF!</v>
      </c>
      <c r="Z185" s="428">
        <v>0.6</v>
      </c>
      <c r="AA185" s="492">
        <v>97.65</v>
      </c>
      <c r="AB185" s="493" t="e">
        <f>ROUND(('Retail Pricing'!#REF!/(1-0.09))/0.05,0)*0.05</f>
        <v>#REF!</v>
      </c>
      <c r="AC185" s="489">
        <v>74.2</v>
      </c>
      <c r="AD185" s="14" t="e">
        <f t="shared" si="297"/>
        <v>#REF!</v>
      </c>
      <c r="AE185" s="428">
        <v>0.55000000000000004</v>
      </c>
      <c r="AF185" s="488">
        <v>89.15</v>
      </c>
      <c r="AG185" s="494" t="e">
        <f>ROUND(('Retail Pricing'!#REF!/(1-0.09))/0.05,0)*0.05</f>
        <v>#REF!</v>
      </c>
      <c r="AH185" s="489">
        <v>61.8</v>
      </c>
      <c r="AI185" s="14" t="e">
        <f t="shared" si="298"/>
        <v>#REF!</v>
      </c>
      <c r="AJ185" s="428">
        <v>0.47</v>
      </c>
      <c r="AK185" s="495" t="e">
        <f>ROUND(('Retail Pricing'!#REF!/(1-0.09))/0.05,0)*0.05</f>
        <v>#REF!</v>
      </c>
      <c r="AL185" s="489"/>
      <c r="AM185" s="489">
        <v>61.8</v>
      </c>
      <c r="AN185" s="14" t="e">
        <f t="shared" si="299"/>
        <v>#REF!</v>
      </c>
      <c r="AO185" s="428">
        <v>0.47</v>
      </c>
      <c r="AP185" s="490" t="e">
        <f>ROUND(('Retail Pricing'!#REF!/(1-0.09))/0.05,0)*0.05</f>
        <v>#REF!</v>
      </c>
      <c r="AQ185" s="489">
        <v>61.8</v>
      </c>
      <c r="AR185" s="14" t="e">
        <f t="shared" si="300"/>
        <v>#REF!</v>
      </c>
      <c r="AS185" s="428">
        <v>0.47</v>
      </c>
      <c r="AT185" s="496">
        <v>76.45</v>
      </c>
      <c r="AU185" s="497" t="e">
        <f>IF(BA185&gt;0,ROUNDUP((BA185*2),0.05)-0.01," ")</f>
        <v>#REF!</v>
      </c>
      <c r="AV185" s="312"/>
      <c r="AW185" s="498" t="e">
        <f>IF(W185&gt;0,ROUND((W185*1.3)/0.05,0)*0.05," ")</f>
        <v>#REF!</v>
      </c>
      <c r="AX185" s="499" t="s">
        <v>106</v>
      </c>
      <c r="AY185" s="499" t="s">
        <v>106</v>
      </c>
      <c r="AZ185" s="333"/>
      <c r="BA185" s="491" t="e">
        <f t="shared" si="301"/>
        <v>#REF!</v>
      </c>
      <c r="BB185" s="492">
        <f t="shared" si="302"/>
        <v>97.65</v>
      </c>
      <c r="BC185" s="493" t="e">
        <f t="shared" si="303"/>
        <v>#REF!</v>
      </c>
      <c r="BD185" s="488">
        <f t="shared" si="304"/>
        <v>89.15</v>
      </c>
      <c r="BE185" s="494" t="e">
        <f t="shared" si="305"/>
        <v>#REF!</v>
      </c>
      <c r="BF185" s="495" t="e">
        <f t="shared" si="306"/>
        <v>#REF!</v>
      </c>
      <c r="BG185" s="490" t="e">
        <f t="shared" si="307"/>
        <v>#REF!</v>
      </c>
      <c r="BH185" s="496">
        <f t="shared" si="308"/>
        <v>76.45</v>
      </c>
      <c r="BI185" s="497" t="e">
        <f t="shared" si="309"/>
        <v>#REF!</v>
      </c>
      <c r="BJ185" s="385" t="e">
        <f t="shared" si="310"/>
        <v>#REF!</v>
      </c>
      <c r="BK185" s="385" t="e">
        <f t="shared" si="311"/>
        <v>#REF!</v>
      </c>
      <c r="BL185" s="243" t="e">
        <f>IF((BA185-'Retail Pricing'!#REF!)&gt;=0," ",1)</f>
        <v>#REF!</v>
      </c>
      <c r="BM185" s="243" t="e">
        <f>IF((BB185-'Retail Pricing'!#REF!)&gt;=0," ",1)</f>
        <v>#REF!</v>
      </c>
      <c r="BN185" s="243" t="e">
        <f>IF((BC185-'Retail Pricing'!#REF!)&gt;=0," ",1)</f>
        <v>#REF!</v>
      </c>
      <c r="BO185" s="243" t="str">
        <f>IF((BD185-'Retail Pricing'!F111)&gt;=0," ",1)</f>
        <v xml:space="preserve"> </v>
      </c>
      <c r="BP185" s="243" t="e">
        <f>IF((BE185-'Retail Pricing'!#REF!)&gt;=0," ",1)</f>
        <v>#REF!</v>
      </c>
      <c r="BQ185" s="243" t="e">
        <f>IF((BF185-'Retail Pricing'!#REF!)&gt;=0," ",1)</f>
        <v>#REF!</v>
      </c>
      <c r="BR185" s="243" t="e">
        <f>IF((BG185-'Retail Pricing'!#REF!)&gt;=0," ",1)</f>
        <v>#REF!</v>
      </c>
      <c r="BS185" s="243" t="e">
        <f>IF((BH185-'Retail Pricing'!#REF!)&gt;=0," ",1)</f>
        <v>#REF!</v>
      </c>
      <c r="BT185" s="243" t="e">
        <f>IF((BI185-'Retail Pricing'!#REF!)&gt;=0," ",1)</f>
        <v>#REF!</v>
      </c>
      <c r="BU185" s="67"/>
      <c r="BV185" s="442" t="e">
        <f t="shared" si="312"/>
        <v>#REF!</v>
      </c>
      <c r="BW185" s="244" t="e">
        <f t="shared" si="313"/>
        <v>#REF!</v>
      </c>
      <c r="BX185" s="244" t="e">
        <f t="shared" si="314"/>
        <v>#REF!</v>
      </c>
      <c r="BY185" s="244" t="e">
        <f t="shared" si="315"/>
        <v>#REF!</v>
      </c>
      <c r="BZ185" s="244" t="e">
        <f t="shared" si="316"/>
        <v>#REF!</v>
      </c>
      <c r="CA185" s="244" t="e">
        <f t="shared" si="317"/>
        <v>#REF!</v>
      </c>
      <c r="CB185" s="244" t="e">
        <f t="shared" si="318"/>
        <v>#REF!</v>
      </c>
      <c r="CC185" s="244" t="e">
        <f t="shared" si="319"/>
        <v>#REF!</v>
      </c>
      <c r="CD185" s="244" t="e">
        <f t="shared" si="320"/>
        <v>#REF!</v>
      </c>
      <c r="CE185" s="244" t="e">
        <f t="shared" si="321"/>
        <v>#REF!</v>
      </c>
      <c r="CF185" s="244" t="e">
        <f t="shared" si="322"/>
        <v>#REF!</v>
      </c>
      <c r="CG185" s="244" t="e">
        <f t="shared" si="323"/>
        <v>#REF!</v>
      </c>
      <c r="CH185" s="244" t="e">
        <f t="shared" si="324"/>
        <v>#REF!</v>
      </c>
      <c r="CI185" s="570"/>
      <c r="CJ185" s="578" t="e">
        <f t="shared" si="276"/>
        <v>#REF!</v>
      </c>
      <c r="CK185" s="578" t="e">
        <f t="shared" si="277"/>
        <v>#REF!</v>
      </c>
      <c r="CL185" s="578" t="e">
        <f t="shared" si="278"/>
        <v>#REF!</v>
      </c>
      <c r="CM185" s="578" t="e">
        <f t="shared" si="279"/>
        <v>#REF!</v>
      </c>
      <c r="CN185" s="578" t="e">
        <f t="shared" si="280"/>
        <v>#REF!</v>
      </c>
      <c r="CO185" s="578" t="e">
        <f t="shared" si="273"/>
        <v>#REF!</v>
      </c>
      <c r="CP185" s="578" t="e">
        <f t="shared" si="274"/>
        <v>#REF!</v>
      </c>
      <c r="CQ185" s="578" t="e">
        <f t="shared" si="275"/>
        <v>#REF!</v>
      </c>
      <c r="CR185" s="244"/>
      <c r="CS185" s="244"/>
      <c r="CT185" s="244"/>
      <c r="CU185" s="244"/>
      <c r="CV185" s="347"/>
      <c r="CW185" s="338" t="e">
        <f t="shared" si="325"/>
        <v>#REF!</v>
      </c>
      <c r="CX185" s="347"/>
      <c r="CY185" s="338" t="e">
        <f t="shared" si="325"/>
        <v>#REF!</v>
      </c>
      <c r="CZ185" s="347"/>
      <c r="DA185" s="338" t="e">
        <f t="shared" si="325"/>
        <v>#REF!</v>
      </c>
      <c r="DB185" s="347"/>
      <c r="DC185" s="338" t="e">
        <f t="shared" si="325"/>
        <v>#REF!</v>
      </c>
      <c r="DD185" s="347"/>
      <c r="DE185" s="338" t="e">
        <f t="shared" si="325"/>
        <v>#REF!</v>
      </c>
    </row>
    <row r="186" spans="1:109" s="19" customFormat="1" x14ac:dyDescent="0.2">
      <c r="A186" s="328" t="s">
        <v>1478</v>
      </c>
      <c r="B186" s="53" t="s">
        <v>620</v>
      </c>
      <c r="C186" s="454" t="s">
        <v>1519</v>
      </c>
      <c r="D186" s="403" t="s">
        <v>130</v>
      </c>
      <c r="E186" s="326">
        <v>1200</v>
      </c>
      <c r="F186" s="356" t="s">
        <v>621</v>
      </c>
      <c r="G186" s="701"/>
      <c r="H186" s="84"/>
      <c r="I186" s="89" t="e">
        <f>IF('Retail Pricing'!#REF!&gt;0,'Retail Pricing'!#REF!," ")</f>
        <v>#REF!</v>
      </c>
      <c r="J186" s="85" t="e">
        <f>'Retail Pricing'!#REF!</f>
        <v>#REF!</v>
      </c>
      <c r="K186" s="85" t="e">
        <f>'Retail Pricing'!#REF!</f>
        <v>#REF!</v>
      </c>
      <c r="L186" s="305" t="e">
        <f>IF('Retail Pricing'!#REF!&gt;0,'Retail Pricing'!#REF!," ")</f>
        <v>#REF!</v>
      </c>
      <c r="M186" s="226" t="e">
        <f t="shared" si="295"/>
        <v>#REF!</v>
      </c>
      <c r="N186" s="219" t="e">
        <f>IF('Retail Pricing'!#REF!&gt;0,'Retail Pricing'!#REF!," ")</f>
        <v>#REF!</v>
      </c>
      <c r="O186" s="219" t="e">
        <f>IF('Retail Pricing'!#REF!&gt;0,'Retail Pricing'!#REF!," ")</f>
        <v>#REF!</v>
      </c>
      <c r="P186" s="219"/>
      <c r="Q186" s="219" t="e">
        <f>IF('Retail Pricing'!#REF!&gt;0,'Retail Pricing'!#REF!," ")</f>
        <v>#REF!</v>
      </c>
      <c r="R186" s="219" t="e">
        <f>IF('Retail Pricing'!#REF!&gt;0,'Retail Pricing'!#REF!," ")</f>
        <v>#REF!</v>
      </c>
      <c r="S186" s="219" t="e">
        <f>IF('Retail Pricing'!#REF!&gt;0,'Retail Pricing'!#REF!," ")</f>
        <v>#REF!</v>
      </c>
      <c r="T186" s="219">
        <v>2.6015600000000001</v>
      </c>
      <c r="U186" s="7" t="e">
        <f>IF(M186&gt;0,$U$1," ")+2%</f>
        <v>#REF!</v>
      </c>
      <c r="V186" s="7">
        <v>0.04</v>
      </c>
      <c r="W186" s="491" t="e">
        <f>ROUND(('Retail Pricing'!#REF!/(1-0.09))/0.05,0)*0.05</f>
        <v>#REF!</v>
      </c>
      <c r="X186" s="489">
        <v>8.6999999999999993</v>
      </c>
      <c r="Y186" s="304" t="e">
        <f t="shared" si="296"/>
        <v>#REF!</v>
      </c>
      <c r="Z186" s="428">
        <v>0.61</v>
      </c>
      <c r="AA186" s="492">
        <v>10.3</v>
      </c>
      <c r="AB186" s="493" t="e">
        <f>ROUND(('Retail Pricing'!#REF!/(1-0.09))/0.05,0)*0.05</f>
        <v>#REF!</v>
      </c>
      <c r="AC186" s="489">
        <v>7.8</v>
      </c>
      <c r="AD186" s="14" t="e">
        <f t="shared" si="297"/>
        <v>#REF!</v>
      </c>
      <c r="AE186" s="428">
        <v>0.56999999999999995</v>
      </c>
      <c r="AF186" s="488">
        <v>9.4</v>
      </c>
      <c r="AG186" s="494" t="e">
        <f>ROUND(('Retail Pricing'!#REF!/(1-0.09))/0.05,0)*0.05</f>
        <v>#REF!</v>
      </c>
      <c r="AH186" s="489">
        <v>6.6</v>
      </c>
      <c r="AI186" s="14" t="e">
        <f t="shared" si="298"/>
        <v>#REF!</v>
      </c>
      <c r="AJ186" s="428">
        <v>0.49</v>
      </c>
      <c r="AK186" s="495" t="e">
        <f>ROUND(('Retail Pricing'!#REF!/(1-0.09))/0.05,0)*0.05</f>
        <v>#REF!</v>
      </c>
      <c r="AL186" s="489"/>
      <c r="AM186" s="489">
        <v>6.6</v>
      </c>
      <c r="AN186" s="14" t="e">
        <f t="shared" si="299"/>
        <v>#REF!</v>
      </c>
      <c r="AO186" s="428">
        <v>0.49</v>
      </c>
      <c r="AP186" s="490" t="e">
        <f>ROUND(('Retail Pricing'!#REF!/(1-0.09))/0.05,0)*0.05</f>
        <v>#REF!</v>
      </c>
      <c r="AQ186" s="489">
        <v>6.6</v>
      </c>
      <c r="AR186" s="14" t="e">
        <f t="shared" si="300"/>
        <v>#REF!</v>
      </c>
      <c r="AS186" s="428">
        <v>0.49</v>
      </c>
      <c r="AT186" s="496">
        <v>8.15</v>
      </c>
      <c r="AU186" s="497" t="e">
        <f>IF(BA186&gt;0,ROUNDUP((BA186*2),0.05)-0.01," ")</f>
        <v>#REF!</v>
      </c>
      <c r="AV186" s="288"/>
      <c r="AW186" s="498" t="e">
        <f>IF(W186&gt;0,ROUND((W186*1.3)/0.05,0)*0.05," ")</f>
        <v>#REF!</v>
      </c>
      <c r="AX186" s="499"/>
      <c r="AY186" s="499"/>
      <c r="AZ186" s="333"/>
      <c r="BA186" s="491" t="e">
        <f t="shared" si="301"/>
        <v>#REF!</v>
      </c>
      <c r="BB186" s="492">
        <f t="shared" si="302"/>
        <v>10.3</v>
      </c>
      <c r="BC186" s="493" t="e">
        <f t="shared" si="303"/>
        <v>#REF!</v>
      </c>
      <c r="BD186" s="488">
        <f t="shared" si="304"/>
        <v>9.4</v>
      </c>
      <c r="BE186" s="494" t="e">
        <f t="shared" si="305"/>
        <v>#REF!</v>
      </c>
      <c r="BF186" s="495" t="e">
        <f t="shared" si="306"/>
        <v>#REF!</v>
      </c>
      <c r="BG186" s="490" t="e">
        <f t="shared" si="307"/>
        <v>#REF!</v>
      </c>
      <c r="BH186" s="496">
        <f t="shared" si="308"/>
        <v>8.15</v>
      </c>
      <c r="BI186" s="497" t="e">
        <f t="shared" si="309"/>
        <v>#REF!</v>
      </c>
      <c r="BJ186" s="385" t="e">
        <f t="shared" si="310"/>
        <v>#REF!</v>
      </c>
      <c r="BK186" s="385" t="e">
        <f t="shared" si="311"/>
        <v>#REF!</v>
      </c>
      <c r="BL186" s="243" t="e">
        <f>IF((BA186-'Retail Pricing'!#REF!)&gt;=0," ",1)</f>
        <v>#REF!</v>
      </c>
      <c r="BM186" s="243" t="e">
        <f>IF((BB186-'Retail Pricing'!#REF!)&gt;=0," ",1)</f>
        <v>#REF!</v>
      </c>
      <c r="BN186" s="243" t="e">
        <f>IF((BC186-'Retail Pricing'!#REF!)&gt;=0," ",1)</f>
        <v>#REF!</v>
      </c>
      <c r="BO186" s="243" t="e">
        <f>IF((BD186-'Retail Pricing'!#REF!)&gt;=0," ",1)</f>
        <v>#REF!</v>
      </c>
      <c r="BP186" s="243" t="e">
        <f>IF((BE186-'Retail Pricing'!#REF!)&gt;=0," ",1)</f>
        <v>#REF!</v>
      </c>
      <c r="BQ186" s="243" t="e">
        <f>IF((BF186-'Retail Pricing'!#REF!)&gt;=0," ",1)</f>
        <v>#REF!</v>
      </c>
      <c r="BR186" s="243" t="e">
        <f>IF((BG186-'Retail Pricing'!#REF!)&gt;=0," ",1)</f>
        <v>#REF!</v>
      </c>
      <c r="BS186" s="243" t="e">
        <f>IF((BH186-'Retail Pricing'!#REF!)&gt;=0," ",1)</f>
        <v>#REF!</v>
      </c>
      <c r="BT186" s="243" t="e">
        <f>IF((BI186-'Retail Pricing'!#REF!)&gt;=0," ",1)</f>
        <v>#REF!</v>
      </c>
      <c r="BU186" s="67"/>
      <c r="BV186" s="442" t="e">
        <f t="shared" si="312"/>
        <v>#REF!</v>
      </c>
      <c r="BW186" s="244" t="e">
        <f t="shared" si="313"/>
        <v>#REF!</v>
      </c>
      <c r="BX186" s="244" t="e">
        <f t="shared" si="314"/>
        <v>#REF!</v>
      </c>
      <c r="BY186" s="244" t="e">
        <f t="shared" si="315"/>
        <v>#REF!</v>
      </c>
      <c r="BZ186" s="244" t="e">
        <f t="shared" si="316"/>
        <v>#REF!</v>
      </c>
      <c r="CA186" s="244" t="e">
        <f t="shared" si="317"/>
        <v>#REF!</v>
      </c>
      <c r="CB186" s="244" t="e">
        <f t="shared" si="318"/>
        <v>#REF!</v>
      </c>
      <c r="CC186" s="244" t="e">
        <f t="shared" si="319"/>
        <v>#REF!</v>
      </c>
      <c r="CD186" s="244" t="e">
        <f t="shared" si="320"/>
        <v>#REF!</v>
      </c>
      <c r="CE186" s="244" t="e">
        <f t="shared" si="321"/>
        <v>#REF!</v>
      </c>
      <c r="CF186" s="244" t="e">
        <f t="shared" si="322"/>
        <v>#REF!</v>
      </c>
      <c r="CG186" s="244" t="e">
        <f t="shared" si="323"/>
        <v>#REF!</v>
      </c>
      <c r="CH186" s="244" t="e">
        <f t="shared" si="324"/>
        <v>#REF!</v>
      </c>
      <c r="CI186" s="570"/>
      <c r="CJ186" s="578" t="e">
        <f t="shared" si="276"/>
        <v>#REF!</v>
      </c>
      <c r="CK186" s="578" t="e">
        <f t="shared" si="277"/>
        <v>#REF!</v>
      </c>
      <c r="CL186" s="578" t="e">
        <f t="shared" si="278"/>
        <v>#REF!</v>
      </c>
      <c r="CM186" s="578" t="e">
        <f t="shared" si="279"/>
        <v>#REF!</v>
      </c>
      <c r="CN186" s="578" t="e">
        <f t="shared" si="280"/>
        <v>#REF!</v>
      </c>
      <c r="CO186" s="578" t="e">
        <f t="shared" si="273"/>
        <v>#REF!</v>
      </c>
      <c r="CP186" s="578" t="e">
        <f t="shared" si="274"/>
        <v>#REF!</v>
      </c>
      <c r="CQ186" s="578" t="e">
        <f t="shared" si="275"/>
        <v>#REF!</v>
      </c>
      <c r="CR186" s="244"/>
      <c r="CS186" s="244"/>
      <c r="CT186" s="244"/>
      <c r="CU186" s="244"/>
      <c r="CV186" s="347"/>
      <c r="CW186" s="338" t="e">
        <f t="shared" si="325"/>
        <v>#REF!</v>
      </c>
      <c r="CX186" s="347"/>
      <c r="CY186" s="338" t="e">
        <f t="shared" si="325"/>
        <v>#REF!</v>
      </c>
      <c r="CZ186" s="347"/>
      <c r="DA186" s="338" t="e">
        <f t="shared" si="325"/>
        <v>#REF!</v>
      </c>
      <c r="DB186" s="347"/>
      <c r="DC186" s="338" t="e">
        <f t="shared" si="325"/>
        <v>#REF!</v>
      </c>
      <c r="DD186" s="347"/>
      <c r="DE186" s="338" t="e">
        <f t="shared" si="325"/>
        <v>#REF!</v>
      </c>
    </row>
    <row r="187" spans="1:109" s="19" customFormat="1" x14ac:dyDescent="0.2">
      <c r="A187" s="328" t="s">
        <v>1478</v>
      </c>
      <c r="B187" s="53" t="s">
        <v>468</v>
      </c>
      <c r="C187" s="454"/>
      <c r="D187" s="403" t="s">
        <v>130</v>
      </c>
      <c r="E187" s="326">
        <v>60</v>
      </c>
      <c r="F187" s="356" t="s">
        <v>318</v>
      </c>
      <c r="G187" s="701"/>
      <c r="H187" s="40" t="s">
        <v>949</v>
      </c>
      <c r="I187" s="89" t="e">
        <f>IF('Retail Pricing'!#REF!&gt;0,'Retail Pricing'!#REF!," ")</f>
        <v>#REF!</v>
      </c>
      <c r="J187" s="85" t="e">
        <f>'Retail Pricing'!#REF!</f>
        <v>#REF!</v>
      </c>
      <c r="K187" s="85" t="e">
        <f>'Retail Pricing'!#REF!</f>
        <v>#REF!</v>
      </c>
      <c r="L187" s="305" t="e">
        <f>IF('Retail Pricing'!#REF!&gt;0,'Retail Pricing'!#REF!," ")</f>
        <v>#REF!</v>
      </c>
      <c r="M187" s="226" t="e">
        <f t="shared" si="295"/>
        <v>#REF!</v>
      </c>
      <c r="N187" s="219" t="e">
        <f>'Retail Pricing'!#REF!</f>
        <v>#REF!</v>
      </c>
      <c r="O187" s="219" t="e">
        <f>'Retail Pricing'!#REF!</f>
        <v>#REF!</v>
      </c>
      <c r="P187" s="219"/>
      <c r="Q187" s="219" t="e">
        <f>'Retail Pricing'!#REF!</f>
        <v>#REF!</v>
      </c>
      <c r="R187" s="219" t="e">
        <f>IF('Retail Pricing'!#REF!&gt;0,'Retail Pricing'!#REF!," ")</f>
        <v>#REF!</v>
      </c>
      <c r="S187" s="219" t="e">
        <f>'Retail Pricing'!#REF!</f>
        <v>#REF!</v>
      </c>
      <c r="T187" s="219">
        <v>3.4928400000000002</v>
      </c>
      <c r="U187" s="470">
        <f>12%+2%</f>
        <v>0.14000000000000001</v>
      </c>
      <c r="V187" s="7">
        <v>1.2E-2</v>
      </c>
      <c r="W187" s="491" t="s">
        <v>949</v>
      </c>
      <c r="X187" s="489" t="s">
        <v>949</v>
      </c>
      <c r="Y187" s="304" t="str">
        <f t="shared" si="296"/>
        <v xml:space="preserve"> </v>
      </c>
      <c r="Z187" s="428" t="s">
        <v>106</v>
      </c>
      <c r="AA187" s="492" t="s">
        <v>949</v>
      </c>
      <c r="AB187" s="493" t="s">
        <v>949</v>
      </c>
      <c r="AC187" s="489" t="s">
        <v>949</v>
      </c>
      <c r="AD187" s="14" t="str">
        <f t="shared" si="297"/>
        <v xml:space="preserve"> </v>
      </c>
      <c r="AE187" s="428" t="s">
        <v>106</v>
      </c>
      <c r="AF187" s="488" t="s">
        <v>949</v>
      </c>
      <c r="AG187" s="494" t="s">
        <v>949</v>
      </c>
      <c r="AH187" s="489" t="s">
        <v>949</v>
      </c>
      <c r="AI187" s="14" t="str">
        <f t="shared" si="298"/>
        <v xml:space="preserve"> </v>
      </c>
      <c r="AJ187" s="428" t="s">
        <v>106</v>
      </c>
      <c r="AK187" s="495" t="s">
        <v>949</v>
      </c>
      <c r="AL187" s="489"/>
      <c r="AM187" s="489" t="s">
        <v>949</v>
      </c>
      <c r="AN187" s="14" t="str">
        <f t="shared" si="299"/>
        <v xml:space="preserve"> </v>
      </c>
      <c r="AO187" s="428" t="s">
        <v>106</v>
      </c>
      <c r="AP187" s="490" t="s">
        <v>949</v>
      </c>
      <c r="AQ187" s="489" t="s">
        <v>949</v>
      </c>
      <c r="AR187" s="14" t="str">
        <f t="shared" si="300"/>
        <v xml:space="preserve"> </v>
      </c>
      <c r="AS187" s="428" t="s">
        <v>106</v>
      </c>
      <c r="AT187" s="496" t="s">
        <v>949</v>
      </c>
      <c r="AU187" s="355" t="s">
        <v>949</v>
      </c>
      <c r="AV187" s="312"/>
      <c r="AW187" s="498" t="s">
        <v>949</v>
      </c>
      <c r="AX187" s="499"/>
      <c r="AY187" s="499"/>
      <c r="AZ187" s="333"/>
      <c r="BA187" s="491" t="str">
        <f t="shared" si="301"/>
        <v>Holder</v>
      </c>
      <c r="BB187" s="492" t="str">
        <f t="shared" si="302"/>
        <v>Holder</v>
      </c>
      <c r="BC187" s="493" t="str">
        <f t="shared" si="303"/>
        <v>Holder</v>
      </c>
      <c r="BD187" s="488" t="str">
        <f t="shared" si="304"/>
        <v>Holder</v>
      </c>
      <c r="BE187" s="494" t="str">
        <f t="shared" si="305"/>
        <v>Holder</v>
      </c>
      <c r="BF187" s="495" t="str">
        <f t="shared" si="306"/>
        <v>Holder</v>
      </c>
      <c r="BG187" s="490" t="str">
        <f t="shared" si="307"/>
        <v>Holder</v>
      </c>
      <c r="BH187" s="496" t="str">
        <f t="shared" si="308"/>
        <v>Holder</v>
      </c>
      <c r="BI187" s="497" t="str">
        <f t="shared" si="309"/>
        <v>Holder</v>
      </c>
      <c r="BJ187" s="385" t="str">
        <f t="shared" si="310"/>
        <v>No</v>
      </c>
      <c r="BK187" s="385" t="str">
        <f t="shared" si="311"/>
        <v>No</v>
      </c>
      <c r="BL187" s="483" t="s">
        <v>1376</v>
      </c>
      <c r="BM187" s="482"/>
      <c r="BN187" s="482"/>
      <c r="BO187" s="482"/>
      <c r="BP187" s="482"/>
      <c r="BQ187" s="482"/>
      <c r="BR187" s="482"/>
      <c r="BS187" s="482"/>
      <c r="BT187" s="482"/>
      <c r="BU187" s="67"/>
      <c r="BV187" s="442" t="str">
        <f t="shared" si="312"/>
        <v xml:space="preserve"> </v>
      </c>
      <c r="BW187" s="244" t="str">
        <f t="shared" si="313"/>
        <v xml:space="preserve"> </v>
      </c>
      <c r="BX187" s="244" t="str">
        <f t="shared" si="314"/>
        <v xml:space="preserve"> </v>
      </c>
      <c r="BY187" s="244" t="str">
        <f t="shared" si="315"/>
        <v xml:space="preserve"> </v>
      </c>
      <c r="BZ187" s="244" t="str">
        <f t="shared" si="316"/>
        <v xml:space="preserve"> </v>
      </c>
      <c r="CA187" s="244" t="str">
        <f t="shared" si="317"/>
        <v xml:space="preserve"> </v>
      </c>
      <c r="CB187" s="244" t="str">
        <f t="shared" si="318"/>
        <v xml:space="preserve"> </v>
      </c>
      <c r="CC187" s="244" t="str">
        <f t="shared" si="319"/>
        <v xml:space="preserve"> </v>
      </c>
      <c r="CD187" s="244" t="str">
        <f t="shared" si="320"/>
        <v xml:space="preserve"> </v>
      </c>
      <c r="CE187" s="244" t="str">
        <f t="shared" si="321"/>
        <v xml:space="preserve"> </v>
      </c>
      <c r="CF187" s="244" t="str">
        <f t="shared" si="322"/>
        <v xml:space="preserve"> </v>
      </c>
      <c r="CG187" s="244" t="str">
        <f t="shared" si="323"/>
        <v xml:space="preserve"> </v>
      </c>
      <c r="CH187" s="244" t="str">
        <f t="shared" si="324"/>
        <v xml:space="preserve"> </v>
      </c>
      <c r="CI187" s="570"/>
      <c r="CJ187" s="578" t="str">
        <f t="shared" si="276"/>
        <v xml:space="preserve"> </v>
      </c>
      <c r="CK187" s="578" t="str">
        <f t="shared" si="277"/>
        <v xml:space="preserve"> </v>
      </c>
      <c r="CL187" s="578" t="str">
        <f t="shared" si="278"/>
        <v xml:space="preserve"> </v>
      </c>
      <c r="CM187" s="578" t="str">
        <f t="shared" si="279"/>
        <v xml:space="preserve"> </v>
      </c>
      <c r="CN187" s="578" t="str">
        <f t="shared" si="280"/>
        <v xml:space="preserve"> </v>
      </c>
      <c r="CO187" s="578" t="str">
        <f t="shared" si="273"/>
        <v xml:space="preserve"> </v>
      </c>
      <c r="CP187" s="578" t="str">
        <f t="shared" si="274"/>
        <v xml:space="preserve"> </v>
      </c>
      <c r="CQ187" s="578" t="str">
        <f t="shared" si="275"/>
        <v xml:space="preserve"> </v>
      </c>
      <c r="CR187" s="244"/>
      <c r="CS187" s="244"/>
      <c r="CT187" s="244"/>
      <c r="CU187" s="244"/>
      <c r="CV187" s="347"/>
      <c r="CW187" s="338" t="str">
        <f t="shared" si="325"/>
        <v xml:space="preserve"> </v>
      </c>
      <c r="CX187" s="347"/>
      <c r="CY187" s="338" t="str">
        <f t="shared" si="325"/>
        <v xml:space="preserve"> </v>
      </c>
      <c r="CZ187" s="347"/>
      <c r="DA187" s="338" t="str">
        <f t="shared" si="325"/>
        <v xml:space="preserve"> </v>
      </c>
      <c r="DB187" s="347"/>
      <c r="DC187" s="338" t="str">
        <f t="shared" si="325"/>
        <v xml:space="preserve"> </v>
      </c>
      <c r="DD187" s="347"/>
      <c r="DE187" s="338" t="str">
        <f t="shared" si="325"/>
        <v xml:space="preserve"> </v>
      </c>
    </row>
    <row r="188" spans="1:109" s="19" customFormat="1" x14ac:dyDescent="0.2">
      <c r="A188" s="328" t="s">
        <v>1478</v>
      </c>
      <c r="B188" s="53" t="s">
        <v>984</v>
      </c>
      <c r="C188" s="454"/>
      <c r="D188" s="403" t="s">
        <v>130</v>
      </c>
      <c r="E188" s="326">
        <v>60</v>
      </c>
      <c r="F188" s="401" t="s">
        <v>474</v>
      </c>
      <c r="G188" s="704"/>
      <c r="H188" s="170"/>
      <c r="I188" s="89" t="e">
        <f>IF('Retail Pricing'!#REF!&gt;0,'Retail Pricing'!#REF!," ")</f>
        <v>#REF!</v>
      </c>
      <c r="J188" s="85" t="e">
        <f>'Retail Pricing'!#REF!</f>
        <v>#REF!</v>
      </c>
      <c r="K188" s="85" t="e">
        <f>'Retail Pricing'!#REF!</f>
        <v>#REF!</v>
      </c>
      <c r="L188" s="305" t="e">
        <f>IF('Retail Pricing'!#REF!&gt;0,'Retail Pricing'!#REF!," ")</f>
        <v>#REF!</v>
      </c>
      <c r="M188" s="226" t="e">
        <f t="shared" si="295"/>
        <v>#REF!</v>
      </c>
      <c r="N188" s="219" t="e">
        <f>IF('Retail Pricing'!#REF!&gt;0,'Retail Pricing'!#REF!," ")</f>
        <v>#REF!</v>
      </c>
      <c r="O188" s="219" t="e">
        <f>IF('Retail Pricing'!#REF!&gt;0,'Retail Pricing'!#REF!," ")</f>
        <v>#REF!</v>
      </c>
      <c r="P188" s="219"/>
      <c r="Q188" s="219" t="e">
        <f>IF('Retail Pricing'!#REF!&gt;0,'Retail Pricing'!#REF!," ")</f>
        <v>#REF!</v>
      </c>
      <c r="R188" s="219" t="e">
        <f>IF('Retail Pricing'!#REF!&gt;0,'Retail Pricing'!#REF!," ")</f>
        <v>#REF!</v>
      </c>
      <c r="S188" s="219" t="e">
        <f>IF('Retail Pricing'!#REF!&gt;0,'Retail Pricing'!#REF!," ")</f>
        <v>#REF!</v>
      </c>
      <c r="T188" s="219">
        <v>2.5829800000000001</v>
      </c>
      <c r="U188" s="7" t="e">
        <f t="shared" ref="U188:U196" si="326">IF(M188&gt;0,$U$1," ")+2%</f>
        <v>#REF!</v>
      </c>
      <c r="V188" s="7">
        <v>1.9E-2</v>
      </c>
      <c r="W188" s="491" t="e">
        <f>ROUND(('Retail Pricing'!#REF!/(1-0.09))/0.05,0)*0.05</f>
        <v>#REF!</v>
      </c>
      <c r="X188" s="489">
        <v>7.7</v>
      </c>
      <c r="Y188" s="304" t="e">
        <f t="shared" si="296"/>
        <v>#REF!</v>
      </c>
      <c r="Z188" s="428">
        <v>0.57999999999999996</v>
      </c>
      <c r="AA188" s="492">
        <v>9.15</v>
      </c>
      <c r="AB188" s="493" t="e">
        <f>ROUND(('Retail Pricing'!#REF!/(1-0.09))/0.05,0)*0.05</f>
        <v>#REF!</v>
      </c>
      <c r="AC188" s="489">
        <v>6.85</v>
      </c>
      <c r="AD188" s="14" t="e">
        <f t="shared" si="297"/>
        <v>#REF!</v>
      </c>
      <c r="AE188" s="428">
        <v>0.53</v>
      </c>
      <c r="AF188" s="488">
        <v>8.35</v>
      </c>
      <c r="AG188" s="494" t="e">
        <f>ROUND(('Retail Pricing'!#REF!/(1-0.09))/0.05,0)*0.05</f>
        <v>#REF!</v>
      </c>
      <c r="AH188" s="489">
        <v>5.7</v>
      </c>
      <c r="AI188" s="14" t="e">
        <f t="shared" si="298"/>
        <v>#REF!</v>
      </c>
      <c r="AJ188" s="428">
        <v>0.43</v>
      </c>
      <c r="AK188" s="495" t="e">
        <f>ROUND(('Retail Pricing'!#REF!/(1-0.09))/0.05,0)*0.05</f>
        <v>#REF!</v>
      </c>
      <c r="AL188" s="489"/>
      <c r="AM188" s="489">
        <v>5.7</v>
      </c>
      <c r="AN188" s="14" t="e">
        <f t="shared" si="299"/>
        <v>#REF!</v>
      </c>
      <c r="AO188" s="428">
        <v>0.43</v>
      </c>
      <c r="AP188" s="490" t="e">
        <f>AG188</f>
        <v>#REF!</v>
      </c>
      <c r="AQ188" s="489">
        <v>5.7</v>
      </c>
      <c r="AR188" s="14" t="e">
        <f t="shared" si="300"/>
        <v>#REF!</v>
      </c>
      <c r="AS188" s="428">
        <v>0.43</v>
      </c>
      <c r="AT188" s="496">
        <v>7.15</v>
      </c>
      <c r="AU188" s="497" t="e">
        <f t="shared" ref="AU188:AU196" si="327">IF(BA188&gt;0,ROUNDUP((BA188*2),0.05)-0.01," ")</f>
        <v>#REF!</v>
      </c>
      <c r="AV188" s="312"/>
      <c r="AW188" s="498" t="e">
        <f t="shared" ref="AW188:AW196" si="328">IF(W188&gt;0,ROUND((W188*1.3)/0.05,0)*0.05," ")</f>
        <v>#REF!</v>
      </c>
      <c r="AX188" s="499" t="s">
        <v>106</v>
      </c>
      <c r="AY188" s="499" t="s">
        <v>106</v>
      </c>
      <c r="AZ188" s="333"/>
      <c r="BA188" s="491" t="e">
        <f t="shared" si="301"/>
        <v>#REF!</v>
      </c>
      <c r="BB188" s="492">
        <f t="shared" si="302"/>
        <v>9.15</v>
      </c>
      <c r="BC188" s="493" t="e">
        <f t="shared" si="303"/>
        <v>#REF!</v>
      </c>
      <c r="BD188" s="488">
        <f t="shared" si="304"/>
        <v>8.35</v>
      </c>
      <c r="BE188" s="494" t="e">
        <f t="shared" si="305"/>
        <v>#REF!</v>
      </c>
      <c r="BF188" s="495" t="e">
        <f t="shared" si="306"/>
        <v>#REF!</v>
      </c>
      <c r="BG188" s="490" t="e">
        <f t="shared" si="307"/>
        <v>#REF!</v>
      </c>
      <c r="BH188" s="496">
        <f t="shared" si="308"/>
        <v>7.15</v>
      </c>
      <c r="BI188" s="497" t="e">
        <f t="shared" si="309"/>
        <v>#REF!</v>
      </c>
      <c r="BJ188" s="385" t="e">
        <f t="shared" si="310"/>
        <v>#REF!</v>
      </c>
      <c r="BK188" s="385" t="e">
        <f t="shared" si="311"/>
        <v>#REF!</v>
      </c>
      <c r="BL188" s="243" t="e">
        <f>IF((BA188-'Retail Pricing'!#REF!)&gt;=0," ",1)</f>
        <v>#REF!</v>
      </c>
      <c r="BM188" s="243" t="e">
        <f>IF((BB188-'Retail Pricing'!#REF!)&gt;=0," ",1)</f>
        <v>#REF!</v>
      </c>
      <c r="BN188" s="243" t="e">
        <f>IF((BC188-'Retail Pricing'!#REF!)&gt;=0," ",1)</f>
        <v>#REF!</v>
      </c>
      <c r="BO188" s="243">
        <f>IF((BD188-'Retail Pricing'!F143)&gt;=0," ",1)</f>
        <v>1</v>
      </c>
      <c r="BP188" s="243" t="e">
        <f>IF((BE188-'Retail Pricing'!#REF!)&gt;=0," ",1)</f>
        <v>#REF!</v>
      </c>
      <c r="BQ188" s="243" t="e">
        <f>IF((BF188-'Retail Pricing'!#REF!)&gt;=0," ",1)</f>
        <v>#REF!</v>
      </c>
      <c r="BR188" s="243" t="e">
        <f>IF((BG188-'Retail Pricing'!#REF!)&gt;=0," ",1)</f>
        <v>#REF!</v>
      </c>
      <c r="BS188" s="243" t="e">
        <f>IF((BH188-'Retail Pricing'!#REF!)&gt;=0," ",1)</f>
        <v>#REF!</v>
      </c>
      <c r="BT188" s="243" t="e">
        <f>IF((BI188-'Retail Pricing'!#REF!)&gt;=0," ",1)</f>
        <v>#REF!</v>
      </c>
      <c r="BU188" s="67"/>
      <c r="BV188" s="442" t="e">
        <f t="shared" si="312"/>
        <v>#REF!</v>
      </c>
      <c r="BW188" s="244" t="e">
        <f t="shared" si="313"/>
        <v>#REF!</v>
      </c>
      <c r="BX188" s="244" t="e">
        <f t="shared" si="314"/>
        <v>#REF!</v>
      </c>
      <c r="BY188" s="244" t="e">
        <f t="shared" si="315"/>
        <v>#REF!</v>
      </c>
      <c r="BZ188" s="244" t="e">
        <f t="shared" si="316"/>
        <v>#REF!</v>
      </c>
      <c r="CA188" s="244" t="e">
        <f t="shared" si="317"/>
        <v>#REF!</v>
      </c>
      <c r="CB188" s="244" t="e">
        <f t="shared" si="318"/>
        <v>#REF!</v>
      </c>
      <c r="CC188" s="244" t="e">
        <f t="shared" si="319"/>
        <v>#REF!</v>
      </c>
      <c r="CD188" s="244" t="e">
        <f t="shared" si="320"/>
        <v>#REF!</v>
      </c>
      <c r="CE188" s="244" t="e">
        <f t="shared" si="321"/>
        <v>#REF!</v>
      </c>
      <c r="CF188" s="244" t="e">
        <f t="shared" si="322"/>
        <v>#REF!</v>
      </c>
      <c r="CG188" s="244" t="e">
        <f t="shared" si="323"/>
        <v>#REF!</v>
      </c>
      <c r="CH188" s="244" t="e">
        <f t="shared" si="324"/>
        <v>#REF!</v>
      </c>
      <c r="CI188" s="570"/>
      <c r="CJ188" s="578" t="e">
        <f t="shared" si="276"/>
        <v>#REF!</v>
      </c>
      <c r="CK188" s="578" t="e">
        <f t="shared" si="277"/>
        <v>#REF!</v>
      </c>
      <c r="CL188" s="578" t="e">
        <f t="shared" si="278"/>
        <v>#REF!</v>
      </c>
      <c r="CM188" s="578" t="e">
        <f t="shared" si="279"/>
        <v>#REF!</v>
      </c>
      <c r="CN188" s="578" t="e">
        <f t="shared" si="280"/>
        <v>#REF!</v>
      </c>
      <c r="CO188" s="578" t="e">
        <f t="shared" si="273"/>
        <v>#REF!</v>
      </c>
      <c r="CP188" s="578" t="e">
        <f t="shared" si="274"/>
        <v>#REF!</v>
      </c>
      <c r="CQ188" s="578" t="e">
        <f t="shared" si="275"/>
        <v>#REF!</v>
      </c>
      <c r="CR188" s="244"/>
      <c r="CS188" s="244"/>
      <c r="CT188" s="244"/>
      <c r="CU188" s="244"/>
      <c r="CV188" s="347"/>
      <c r="CW188" s="338" t="e">
        <f t="shared" si="325"/>
        <v>#REF!</v>
      </c>
      <c r="CX188" s="347"/>
      <c r="CY188" s="338" t="e">
        <f t="shared" si="325"/>
        <v>#REF!</v>
      </c>
      <c r="CZ188" s="347"/>
      <c r="DA188" s="338" t="e">
        <f t="shared" si="325"/>
        <v>#REF!</v>
      </c>
      <c r="DB188" s="347"/>
      <c r="DC188" s="338" t="e">
        <f t="shared" si="325"/>
        <v>#REF!</v>
      </c>
      <c r="DD188" s="347"/>
      <c r="DE188" s="338" t="e">
        <f t="shared" si="325"/>
        <v>#REF!</v>
      </c>
    </row>
    <row r="189" spans="1:109" s="19" customFormat="1" x14ac:dyDescent="0.2">
      <c r="A189" s="328" t="s">
        <v>1478</v>
      </c>
      <c r="B189" s="60" t="s">
        <v>291</v>
      </c>
      <c r="C189" s="454"/>
      <c r="D189" s="403" t="s">
        <v>130</v>
      </c>
      <c r="E189" s="326">
        <v>72</v>
      </c>
      <c r="F189" s="401" t="s">
        <v>1556</v>
      </c>
      <c r="G189" s="704"/>
      <c r="H189" s="84"/>
      <c r="I189" s="89" t="e">
        <f>IF('Retail Pricing'!#REF!&gt;0,'Retail Pricing'!#REF!," ")</f>
        <v>#REF!</v>
      </c>
      <c r="J189" s="85" t="e">
        <f>'Retail Pricing'!#REF!</f>
        <v>#REF!</v>
      </c>
      <c r="K189" s="85" t="e">
        <f>'Retail Pricing'!#REF!</f>
        <v>#REF!</v>
      </c>
      <c r="L189" s="305" t="e">
        <f>IF('Retail Pricing'!#REF!&gt;0,'Retail Pricing'!#REF!," ")</f>
        <v>#REF!</v>
      </c>
      <c r="M189" s="226" t="e">
        <f t="shared" si="295"/>
        <v>#REF!</v>
      </c>
      <c r="N189" s="219" t="e">
        <f>IF('Retail Pricing'!#REF!&gt;0,'Retail Pricing'!#REF!," ")</f>
        <v>#REF!</v>
      </c>
      <c r="O189" s="219" t="e">
        <f>IF('Retail Pricing'!#REF!&gt;0,'Retail Pricing'!#REF!," ")</f>
        <v>#REF!</v>
      </c>
      <c r="P189" s="219"/>
      <c r="Q189" s="219" t="e">
        <f>IF('Retail Pricing'!#REF!&gt;0,'Retail Pricing'!#REF!," ")</f>
        <v>#REF!</v>
      </c>
      <c r="R189" s="219" t="e">
        <f>IF('Retail Pricing'!#REF!&gt;0,'Retail Pricing'!#REF!," ")</f>
        <v>#REF!</v>
      </c>
      <c r="S189" s="219" t="e">
        <f>IF('Retail Pricing'!#REF!&gt;0,'Retail Pricing'!#REF!," ")</f>
        <v>#REF!</v>
      </c>
      <c r="T189" s="219">
        <v>4.8796900000000001</v>
      </c>
      <c r="U189" s="7" t="e">
        <f t="shared" si="326"/>
        <v>#REF!</v>
      </c>
      <c r="V189" s="7">
        <v>0.01</v>
      </c>
      <c r="W189" s="491" t="e">
        <f>ROUND(('Retail Pricing'!#REF!/(1-0.09))/0.05,0)*0.05</f>
        <v>#REF!</v>
      </c>
      <c r="X189" s="489">
        <v>11</v>
      </c>
      <c r="Y189" s="304" t="e">
        <f t="shared" si="296"/>
        <v>#REF!</v>
      </c>
      <c r="Z189" s="428">
        <v>0.44</v>
      </c>
      <c r="AA189" s="492">
        <v>13</v>
      </c>
      <c r="AB189" s="493" t="e">
        <f>ROUND(('Retail Pricing'!#REF!/(1-0.09))/0.05,0)*0.05</f>
        <v>#REF!</v>
      </c>
      <c r="AC189" s="489">
        <v>9.9</v>
      </c>
      <c r="AD189" s="14" t="e">
        <f t="shared" si="297"/>
        <v>#REF!</v>
      </c>
      <c r="AE189" s="428">
        <v>0.38</v>
      </c>
      <c r="AF189" s="488">
        <v>11.9</v>
      </c>
      <c r="AG189" s="494" t="e">
        <f>ROUND(('Retail Pricing'!#REF!/(1-0.09))/0.05,0)*0.05</f>
        <v>#REF!</v>
      </c>
      <c r="AH189" s="489">
        <v>8.5</v>
      </c>
      <c r="AI189" s="14" t="e">
        <f t="shared" si="298"/>
        <v>#REF!</v>
      </c>
      <c r="AJ189" s="428">
        <v>0.28000000000000003</v>
      </c>
      <c r="AK189" s="495" t="e">
        <f>ROUND(('Retail Pricing'!#REF!/(1-0.09))/0.05,0)*0.05</f>
        <v>#REF!</v>
      </c>
      <c r="AL189" s="489"/>
      <c r="AM189" s="489">
        <v>8.5</v>
      </c>
      <c r="AN189" s="14" t="e">
        <f t="shared" si="299"/>
        <v>#REF!</v>
      </c>
      <c r="AO189" s="428">
        <v>0.28000000000000003</v>
      </c>
      <c r="AP189" s="490" t="e">
        <f>ROUND(('Retail Pricing'!#REF!/(1-0.09))/0.05,0)*0.05</f>
        <v>#REF!</v>
      </c>
      <c r="AQ189" s="489">
        <v>8.5</v>
      </c>
      <c r="AR189" s="14" t="e">
        <f t="shared" si="300"/>
        <v>#REF!</v>
      </c>
      <c r="AS189" s="428">
        <v>0.28000000000000003</v>
      </c>
      <c r="AT189" s="496">
        <v>10.5</v>
      </c>
      <c r="AU189" s="497" t="e">
        <f t="shared" si="327"/>
        <v>#REF!</v>
      </c>
      <c r="AV189" s="312"/>
      <c r="AW189" s="498" t="e">
        <f t="shared" si="328"/>
        <v>#REF!</v>
      </c>
      <c r="AX189" s="499"/>
      <c r="AY189" s="499"/>
      <c r="AZ189" s="333"/>
      <c r="BA189" s="491" t="e">
        <f t="shared" si="301"/>
        <v>#REF!</v>
      </c>
      <c r="BB189" s="492">
        <f t="shared" si="302"/>
        <v>13</v>
      </c>
      <c r="BC189" s="493" t="e">
        <f t="shared" si="303"/>
        <v>#REF!</v>
      </c>
      <c r="BD189" s="488">
        <f t="shared" si="304"/>
        <v>11.9</v>
      </c>
      <c r="BE189" s="494" t="e">
        <f t="shared" si="305"/>
        <v>#REF!</v>
      </c>
      <c r="BF189" s="495" t="e">
        <f t="shared" si="306"/>
        <v>#REF!</v>
      </c>
      <c r="BG189" s="490" t="e">
        <f t="shared" si="307"/>
        <v>#REF!</v>
      </c>
      <c r="BH189" s="496">
        <f t="shared" si="308"/>
        <v>10.5</v>
      </c>
      <c r="BI189" s="497" t="e">
        <f t="shared" si="309"/>
        <v>#REF!</v>
      </c>
      <c r="BJ189" s="385" t="e">
        <f t="shared" si="310"/>
        <v>#REF!</v>
      </c>
      <c r="BK189" s="385" t="e">
        <f t="shared" si="311"/>
        <v>#REF!</v>
      </c>
      <c r="BL189" s="243" t="e">
        <f>IF((BA189-'Retail Pricing'!#REF!)&gt;=0," ",1)</f>
        <v>#REF!</v>
      </c>
      <c r="BM189" s="243" t="e">
        <f>IF((BB189-'Retail Pricing'!#REF!)&gt;=0," ",1)</f>
        <v>#REF!</v>
      </c>
      <c r="BN189" s="243" t="e">
        <f>IF((BC189-'Retail Pricing'!#REF!)&gt;=0," ",1)</f>
        <v>#REF!</v>
      </c>
      <c r="BO189" s="243" t="str">
        <f>IF((BD189-'Retail Pricing'!F145)&gt;=0," ",1)</f>
        <v xml:space="preserve"> </v>
      </c>
      <c r="BP189" s="243" t="e">
        <f>IF((BE189-'Retail Pricing'!#REF!)&gt;=0," ",1)</f>
        <v>#REF!</v>
      </c>
      <c r="BQ189" s="243" t="e">
        <f>IF((BF189-'Retail Pricing'!#REF!)&gt;=0," ",1)</f>
        <v>#REF!</v>
      </c>
      <c r="BR189" s="243" t="e">
        <f>IF((BG189-'Retail Pricing'!#REF!)&gt;=0," ",1)</f>
        <v>#REF!</v>
      </c>
      <c r="BS189" s="243" t="e">
        <f>IF((BH189-'Retail Pricing'!#REF!)&gt;=0," ",1)</f>
        <v>#REF!</v>
      </c>
      <c r="BT189" s="243" t="e">
        <f>IF((BI189-'Retail Pricing'!#REF!)&gt;=0," ",1)</f>
        <v>#REF!</v>
      </c>
      <c r="BU189" s="67"/>
      <c r="BV189" s="442" t="e">
        <f t="shared" si="312"/>
        <v>#REF!</v>
      </c>
      <c r="BW189" s="244" t="e">
        <f t="shared" si="313"/>
        <v>#REF!</v>
      </c>
      <c r="BX189" s="244" t="e">
        <f t="shared" si="314"/>
        <v>#REF!</v>
      </c>
      <c r="BY189" s="244" t="e">
        <f t="shared" si="315"/>
        <v>#REF!</v>
      </c>
      <c r="BZ189" s="244" t="e">
        <f t="shared" si="316"/>
        <v>#REF!</v>
      </c>
      <c r="CA189" s="244" t="e">
        <f t="shared" si="317"/>
        <v>#REF!</v>
      </c>
      <c r="CB189" s="244" t="e">
        <f t="shared" si="318"/>
        <v>#REF!</v>
      </c>
      <c r="CC189" s="244" t="e">
        <f t="shared" si="319"/>
        <v>#REF!</v>
      </c>
      <c r="CD189" s="244" t="e">
        <f t="shared" si="320"/>
        <v>#REF!</v>
      </c>
      <c r="CE189" s="244" t="e">
        <f t="shared" si="321"/>
        <v>#REF!</v>
      </c>
      <c r="CF189" s="244" t="e">
        <f t="shared" si="322"/>
        <v>#REF!</v>
      </c>
      <c r="CG189" s="244" t="e">
        <f t="shared" si="323"/>
        <v>#REF!</v>
      </c>
      <c r="CH189" s="244" t="e">
        <f t="shared" si="324"/>
        <v>#REF!</v>
      </c>
      <c r="CI189" s="570"/>
      <c r="CJ189" s="578" t="e">
        <f t="shared" si="276"/>
        <v>#REF!</v>
      </c>
      <c r="CK189" s="578" t="e">
        <f t="shared" si="277"/>
        <v>#REF!</v>
      </c>
      <c r="CL189" s="578" t="e">
        <f t="shared" si="278"/>
        <v>#REF!</v>
      </c>
      <c r="CM189" s="578" t="e">
        <f t="shared" si="279"/>
        <v>#REF!</v>
      </c>
      <c r="CN189" s="578" t="e">
        <f t="shared" si="280"/>
        <v>#REF!</v>
      </c>
      <c r="CO189" s="578" t="e">
        <f t="shared" si="273"/>
        <v>#REF!</v>
      </c>
      <c r="CP189" s="578" t="e">
        <f t="shared" si="274"/>
        <v>#REF!</v>
      </c>
      <c r="CQ189" s="578" t="e">
        <f t="shared" si="275"/>
        <v>#REF!</v>
      </c>
      <c r="CR189" s="244"/>
      <c r="CS189" s="244"/>
      <c r="CT189" s="244"/>
      <c r="CU189" s="244"/>
      <c r="CV189" s="347"/>
      <c r="CW189" s="338" t="e">
        <f t="shared" si="325"/>
        <v>#REF!</v>
      </c>
      <c r="CX189" s="347"/>
      <c r="CY189" s="338" t="e">
        <f t="shared" si="325"/>
        <v>#REF!</v>
      </c>
      <c r="CZ189" s="347"/>
      <c r="DA189" s="338" t="e">
        <f t="shared" si="325"/>
        <v>#REF!</v>
      </c>
      <c r="DB189" s="347"/>
      <c r="DC189" s="338" t="e">
        <f t="shared" si="325"/>
        <v>#REF!</v>
      </c>
      <c r="DD189" s="347"/>
      <c r="DE189" s="338" t="e">
        <f t="shared" si="325"/>
        <v>#REF!</v>
      </c>
    </row>
    <row r="190" spans="1:109" s="19" customFormat="1" x14ac:dyDescent="0.2">
      <c r="A190" s="328" t="s">
        <v>1478</v>
      </c>
      <c r="B190" s="53" t="s">
        <v>524</v>
      </c>
      <c r="C190" s="454"/>
      <c r="D190" s="357" t="s">
        <v>256</v>
      </c>
      <c r="E190" s="326">
        <v>144</v>
      </c>
      <c r="F190" s="356" t="s">
        <v>638</v>
      </c>
      <c r="G190" s="701"/>
      <c r="H190" s="84"/>
      <c r="I190" s="89" t="e">
        <f>IF('Retail Pricing'!#REF!&gt;0,'Retail Pricing'!#REF!," ")</f>
        <v>#REF!</v>
      </c>
      <c r="J190" s="85" t="e">
        <f>'Retail Pricing'!#REF!</f>
        <v>#REF!</v>
      </c>
      <c r="K190" s="85" t="e">
        <f>'Retail Pricing'!#REF!</f>
        <v>#REF!</v>
      </c>
      <c r="L190" s="305" t="e">
        <f>IF('Retail Pricing'!#REF!&gt;0,'Retail Pricing'!#REF!," ")</f>
        <v>#REF!</v>
      </c>
      <c r="M190" s="226" t="e">
        <f t="shared" si="295"/>
        <v>#REF!</v>
      </c>
      <c r="N190" s="219" t="e">
        <f>IF('Retail Pricing'!#REF!&gt;0,'Retail Pricing'!#REF!," ")</f>
        <v>#REF!</v>
      </c>
      <c r="O190" s="219" t="e">
        <f>IF('Retail Pricing'!#REF!&gt;0,'Retail Pricing'!#REF!," ")</f>
        <v>#REF!</v>
      </c>
      <c r="P190" s="219"/>
      <c r="Q190" s="219" t="e">
        <f>IF('Retail Pricing'!#REF!&gt;0,'Retail Pricing'!#REF!," ")</f>
        <v>#REF!</v>
      </c>
      <c r="R190" s="219" t="e">
        <f>IF('Retail Pricing'!#REF!&gt;0,'Retail Pricing'!#REF!," ")</f>
        <v>#REF!</v>
      </c>
      <c r="S190" s="219" t="e">
        <f>IF('Retail Pricing'!#REF!&gt;0,'Retail Pricing'!#REF!," ")</f>
        <v>#REF!</v>
      </c>
      <c r="T190" s="219">
        <v>0.50441000000000003</v>
      </c>
      <c r="U190" s="7" t="e">
        <f t="shared" si="326"/>
        <v>#REF!</v>
      </c>
      <c r="V190" s="7">
        <v>3.4000000000000002E-2</v>
      </c>
      <c r="W190" s="491" t="e">
        <f>ROUND(('Retail Pricing'!#REF!/(1-0.09))/0.05,0)*0.05</f>
        <v>#REF!</v>
      </c>
      <c r="X190" s="489">
        <v>1.65</v>
      </c>
      <c r="Y190" s="304" t="e">
        <f t="shared" si="296"/>
        <v>#REF!</v>
      </c>
      <c r="Z190" s="428">
        <v>0.61</v>
      </c>
      <c r="AA190" s="492">
        <v>1.95</v>
      </c>
      <c r="AB190" s="493" t="e">
        <f>ROUND(('Retail Pricing'!#REF!/(1-0.09))/0.05,0)*0.05</f>
        <v>#REF!</v>
      </c>
      <c r="AC190" s="489">
        <v>1.55</v>
      </c>
      <c r="AD190" s="14" t="e">
        <f t="shared" si="297"/>
        <v>#REF!</v>
      </c>
      <c r="AE190" s="428">
        <v>0.57999999999999996</v>
      </c>
      <c r="AF190" s="488">
        <v>1.85</v>
      </c>
      <c r="AG190" s="494" t="e">
        <f>ROUND(('Retail Pricing'!#REF!/(1-0.09))/0.05,0)*0.05</f>
        <v>#REF!</v>
      </c>
      <c r="AH190" s="489">
        <v>1.1000000000000001</v>
      </c>
      <c r="AI190" s="14" t="e">
        <f t="shared" si="298"/>
        <v>#REF!</v>
      </c>
      <c r="AJ190" s="428">
        <v>0.42</v>
      </c>
      <c r="AK190" s="495" t="e">
        <f>ROUND(('Retail Pricing'!#REF!/(1-0.09))/0.05,0)*0.05</f>
        <v>#REF!</v>
      </c>
      <c r="AL190" s="489"/>
      <c r="AM190" s="489">
        <v>1.05</v>
      </c>
      <c r="AN190" s="14" t="e">
        <f t="shared" si="299"/>
        <v>#REF!</v>
      </c>
      <c r="AO190" s="428">
        <v>0.42</v>
      </c>
      <c r="AP190" s="490" t="e">
        <f>ROUND(('Retail Pricing'!#REF!/(1-0.09))/0.05,0)*0.05</f>
        <v>#REF!</v>
      </c>
      <c r="AQ190" s="489">
        <v>1.05</v>
      </c>
      <c r="AR190" s="14" t="e">
        <f t="shared" si="300"/>
        <v>#REF!</v>
      </c>
      <c r="AS190" s="428">
        <v>0.39</v>
      </c>
      <c r="AT190" s="496">
        <v>1.35</v>
      </c>
      <c r="AU190" s="497" t="e">
        <f t="shared" si="327"/>
        <v>#REF!</v>
      </c>
      <c r="AV190" s="312"/>
      <c r="AW190" s="498" t="e">
        <f t="shared" si="328"/>
        <v>#REF!</v>
      </c>
      <c r="AX190" s="499"/>
      <c r="AY190" s="499"/>
      <c r="AZ190" s="333"/>
      <c r="BA190" s="491" t="e">
        <f t="shared" si="301"/>
        <v>#REF!</v>
      </c>
      <c r="BB190" s="492">
        <f t="shared" si="302"/>
        <v>1.95</v>
      </c>
      <c r="BC190" s="493" t="e">
        <f t="shared" si="303"/>
        <v>#REF!</v>
      </c>
      <c r="BD190" s="488">
        <f t="shared" si="304"/>
        <v>1.85</v>
      </c>
      <c r="BE190" s="494" t="e">
        <f t="shared" si="305"/>
        <v>#REF!</v>
      </c>
      <c r="BF190" s="495" t="e">
        <f t="shared" si="306"/>
        <v>#REF!</v>
      </c>
      <c r="BG190" s="490" t="e">
        <f t="shared" si="307"/>
        <v>#REF!</v>
      </c>
      <c r="BH190" s="496">
        <f t="shared" si="308"/>
        <v>1.35</v>
      </c>
      <c r="BI190" s="497" t="e">
        <f t="shared" si="309"/>
        <v>#REF!</v>
      </c>
      <c r="BJ190" s="385" t="e">
        <f t="shared" si="310"/>
        <v>#REF!</v>
      </c>
      <c r="BK190" s="385" t="e">
        <f t="shared" si="311"/>
        <v>#REF!</v>
      </c>
      <c r="BL190" s="243" t="e">
        <f>IF((BA190-'Retail Pricing'!#REF!)&gt;=0," ",1)</f>
        <v>#REF!</v>
      </c>
      <c r="BM190" s="243" t="e">
        <f>IF((BB190-'Retail Pricing'!#REF!)&gt;=0," ",1)</f>
        <v>#REF!</v>
      </c>
      <c r="BN190" s="243" t="e">
        <f>IF((BC190-'Retail Pricing'!#REF!)&gt;=0," ",1)</f>
        <v>#REF!</v>
      </c>
      <c r="BO190" s="243" t="e">
        <f>IF((BD190-'Retail Pricing'!#REF!)&gt;=0," ",1)</f>
        <v>#REF!</v>
      </c>
      <c r="BP190" s="243" t="e">
        <f>IF((BE190-'Retail Pricing'!#REF!)&gt;=0," ",1)</f>
        <v>#REF!</v>
      </c>
      <c r="BQ190" s="243" t="e">
        <f>IF((BF190-'Retail Pricing'!#REF!)&gt;=0," ",1)</f>
        <v>#REF!</v>
      </c>
      <c r="BR190" s="243" t="e">
        <f>IF((BG190-'Retail Pricing'!#REF!)&gt;=0," ",1)</f>
        <v>#REF!</v>
      </c>
      <c r="BS190" s="243" t="e">
        <f>IF((BH190-'Retail Pricing'!#REF!)&gt;=0," ",1)</f>
        <v>#REF!</v>
      </c>
      <c r="BT190" s="243" t="e">
        <f>IF((BI190-'Retail Pricing'!#REF!)&gt;=0," ",1)</f>
        <v>#REF!</v>
      </c>
      <c r="BU190" s="67"/>
      <c r="BV190" s="442" t="e">
        <f t="shared" si="312"/>
        <v>#REF!</v>
      </c>
      <c r="BW190" s="244" t="e">
        <f t="shared" si="313"/>
        <v>#REF!</v>
      </c>
      <c r="BX190" s="244" t="e">
        <f t="shared" si="314"/>
        <v>#REF!</v>
      </c>
      <c r="BY190" s="244" t="e">
        <f t="shared" si="315"/>
        <v>#REF!</v>
      </c>
      <c r="BZ190" s="244" t="e">
        <f t="shared" si="316"/>
        <v>#REF!</v>
      </c>
      <c r="CA190" s="244" t="e">
        <f t="shared" si="317"/>
        <v>#REF!</v>
      </c>
      <c r="CB190" s="244" t="e">
        <f t="shared" si="318"/>
        <v>#REF!</v>
      </c>
      <c r="CC190" s="244" t="e">
        <f t="shared" si="319"/>
        <v>#REF!</v>
      </c>
      <c r="CD190" s="244" t="e">
        <f t="shared" si="320"/>
        <v>#REF!</v>
      </c>
      <c r="CE190" s="244" t="e">
        <f t="shared" si="321"/>
        <v>#REF!</v>
      </c>
      <c r="CF190" s="244" t="e">
        <f t="shared" si="322"/>
        <v>#REF!</v>
      </c>
      <c r="CG190" s="244" t="e">
        <f t="shared" si="323"/>
        <v>#REF!</v>
      </c>
      <c r="CH190" s="244" t="e">
        <f t="shared" si="324"/>
        <v>#REF!</v>
      </c>
      <c r="CI190" s="570"/>
      <c r="CJ190" s="578" t="e">
        <f t="shared" si="276"/>
        <v>#REF!</v>
      </c>
      <c r="CK190" s="578" t="e">
        <f t="shared" si="277"/>
        <v>#REF!</v>
      </c>
      <c r="CL190" s="578" t="e">
        <f t="shared" si="278"/>
        <v>#REF!</v>
      </c>
      <c r="CM190" s="578" t="e">
        <f t="shared" si="279"/>
        <v>#REF!</v>
      </c>
      <c r="CN190" s="578" t="e">
        <f t="shared" si="280"/>
        <v>#REF!</v>
      </c>
      <c r="CO190" s="578" t="e">
        <f t="shared" si="273"/>
        <v>#REF!</v>
      </c>
      <c r="CP190" s="578" t="e">
        <f t="shared" si="274"/>
        <v>#REF!</v>
      </c>
      <c r="CQ190" s="578" t="e">
        <f t="shared" si="275"/>
        <v>#REF!</v>
      </c>
      <c r="CR190" s="244"/>
      <c r="CS190" s="244"/>
      <c r="CT190" s="244"/>
      <c r="CU190" s="244"/>
      <c r="CV190" s="347"/>
      <c r="CW190" s="338" t="e">
        <f t="shared" si="325"/>
        <v>#REF!</v>
      </c>
      <c r="CX190" s="347"/>
      <c r="CY190" s="338" t="e">
        <f t="shared" si="325"/>
        <v>#REF!</v>
      </c>
      <c r="CZ190" s="347"/>
      <c r="DA190" s="338" t="e">
        <f t="shared" si="325"/>
        <v>#REF!</v>
      </c>
      <c r="DB190" s="347"/>
      <c r="DC190" s="338" t="e">
        <f t="shared" si="325"/>
        <v>#REF!</v>
      </c>
      <c r="DD190" s="347"/>
      <c r="DE190" s="338" t="e">
        <f t="shared" si="325"/>
        <v>#REF!</v>
      </c>
    </row>
    <row r="191" spans="1:109" s="19" customFormat="1" x14ac:dyDescent="0.2">
      <c r="A191" s="328" t="s">
        <v>1478</v>
      </c>
      <c r="B191" s="53" t="s">
        <v>955</v>
      </c>
      <c r="C191" s="454"/>
      <c r="D191" s="357" t="s">
        <v>130</v>
      </c>
      <c r="E191" s="326">
        <v>100</v>
      </c>
      <c r="F191" s="401" t="s">
        <v>965</v>
      </c>
      <c r="G191" s="704"/>
      <c r="H191" s="84"/>
      <c r="I191" s="89" t="e">
        <f>IF('Retail Pricing'!#REF!&gt;0,'Retail Pricing'!#REF!," ")</f>
        <v>#REF!</v>
      </c>
      <c r="J191" s="85" t="e">
        <f>'Retail Pricing'!#REF!</f>
        <v>#REF!</v>
      </c>
      <c r="K191" s="85" t="e">
        <f>'Retail Pricing'!#REF!</f>
        <v>#REF!</v>
      </c>
      <c r="L191" s="305" t="e">
        <f>IF('Retail Pricing'!#REF!&gt;0,'Retail Pricing'!#REF!," ")</f>
        <v>#REF!</v>
      </c>
      <c r="M191" s="226" t="e">
        <f t="shared" si="295"/>
        <v>#REF!</v>
      </c>
      <c r="N191" s="219" t="e">
        <f>IF('Retail Pricing'!#REF!&gt;0,'Retail Pricing'!#REF!," ")</f>
        <v>#REF!</v>
      </c>
      <c r="O191" s="219" t="e">
        <f>IF('Retail Pricing'!#REF!&gt;0,'Retail Pricing'!#REF!," ")</f>
        <v>#REF!</v>
      </c>
      <c r="P191" s="219"/>
      <c r="Q191" s="219" t="e">
        <f>IF('Retail Pricing'!#REF!&gt;0,'Retail Pricing'!#REF!," ")</f>
        <v>#REF!</v>
      </c>
      <c r="R191" s="219" t="e">
        <f>IF('Retail Pricing'!#REF!&gt;0,'Retail Pricing'!#REF!," ")</f>
        <v>#REF!</v>
      </c>
      <c r="S191" s="219" t="e">
        <f>IF('Retail Pricing'!#REF!&gt;0,'Retail Pricing'!#REF!," ")</f>
        <v>#REF!</v>
      </c>
      <c r="T191" s="219">
        <v>2.0550199999999998</v>
      </c>
      <c r="U191" s="7" t="e">
        <f t="shared" si="326"/>
        <v>#REF!</v>
      </c>
      <c r="V191" s="7">
        <v>8.9999999999999993E-3</v>
      </c>
      <c r="W191" s="491" t="e">
        <f>ROUND(('Retail Pricing'!#REF!/(1-0.09))/0.05,0)*0.05</f>
        <v>#REF!</v>
      </c>
      <c r="X191" s="489">
        <v>5.5</v>
      </c>
      <c r="Y191" s="304" t="e">
        <f t="shared" si="296"/>
        <v>#REF!</v>
      </c>
      <c r="Z191" s="428">
        <v>0.53</v>
      </c>
      <c r="AA191" s="492">
        <v>6.5</v>
      </c>
      <c r="AB191" s="493" t="e">
        <f>ROUND(('Retail Pricing'!#REF!/(1-0.09))/0.05,0)*0.05</f>
        <v>#REF!</v>
      </c>
      <c r="AC191" s="489">
        <v>5.4</v>
      </c>
      <c r="AD191" s="14" t="e">
        <f t="shared" si="297"/>
        <v>#REF!</v>
      </c>
      <c r="AE191" s="428">
        <v>0.48</v>
      </c>
      <c r="AF191" s="488">
        <v>5.95</v>
      </c>
      <c r="AG191" s="494" t="e">
        <f>ROUND(('Retail Pricing'!#REF!/(1-0.09))/0.05,0)*0.05</f>
        <v>#REF!</v>
      </c>
      <c r="AH191" s="489">
        <v>4.2</v>
      </c>
      <c r="AI191" s="14" t="e">
        <f t="shared" si="298"/>
        <v>#REF!</v>
      </c>
      <c r="AJ191" s="428">
        <v>0.39</v>
      </c>
      <c r="AK191" s="495" t="e">
        <f>ROUND(('Retail Pricing'!#REF!/(1-0.09))/0.05,0)*0.05</f>
        <v>#REF!</v>
      </c>
      <c r="AL191" s="489"/>
      <c r="AM191" s="489">
        <v>4.2</v>
      </c>
      <c r="AN191" s="14" t="e">
        <f t="shared" si="299"/>
        <v>#REF!</v>
      </c>
      <c r="AO191" s="428">
        <v>0.39</v>
      </c>
      <c r="AP191" s="490" t="e">
        <f>ROUND(('Retail Pricing'!#REF!/(1-0.09))/0.05,0)*0.05</f>
        <v>#REF!</v>
      </c>
      <c r="AQ191" s="489">
        <v>4.2</v>
      </c>
      <c r="AR191" s="14" t="e">
        <f t="shared" si="300"/>
        <v>#REF!</v>
      </c>
      <c r="AS191" s="428">
        <v>0.39</v>
      </c>
      <c r="AT191" s="496">
        <v>5.2</v>
      </c>
      <c r="AU191" s="497" t="e">
        <f t="shared" si="327"/>
        <v>#REF!</v>
      </c>
      <c r="AV191" s="288"/>
      <c r="AW191" s="498" t="e">
        <f t="shared" si="328"/>
        <v>#REF!</v>
      </c>
      <c r="AX191" s="499"/>
      <c r="AY191" s="499"/>
      <c r="AZ191" s="333"/>
      <c r="BA191" s="491" t="e">
        <f t="shared" si="301"/>
        <v>#REF!</v>
      </c>
      <c r="BB191" s="492">
        <f t="shared" si="302"/>
        <v>6.5</v>
      </c>
      <c r="BC191" s="493" t="e">
        <f t="shared" si="303"/>
        <v>#REF!</v>
      </c>
      <c r="BD191" s="488">
        <f t="shared" si="304"/>
        <v>5.95</v>
      </c>
      <c r="BE191" s="494" t="e">
        <f t="shared" si="305"/>
        <v>#REF!</v>
      </c>
      <c r="BF191" s="495" t="e">
        <f t="shared" si="306"/>
        <v>#REF!</v>
      </c>
      <c r="BG191" s="490" t="e">
        <f t="shared" si="307"/>
        <v>#REF!</v>
      </c>
      <c r="BH191" s="496">
        <f t="shared" si="308"/>
        <v>5.2</v>
      </c>
      <c r="BI191" s="497" t="e">
        <f t="shared" si="309"/>
        <v>#REF!</v>
      </c>
      <c r="BJ191" s="385" t="e">
        <f t="shared" si="310"/>
        <v>#REF!</v>
      </c>
      <c r="BK191" s="385" t="e">
        <f t="shared" si="311"/>
        <v>#REF!</v>
      </c>
      <c r="BL191" s="243" t="e">
        <f>IF((BA191-'Retail Pricing'!#REF!)&gt;=0," ",1)</f>
        <v>#REF!</v>
      </c>
      <c r="BM191" s="243" t="e">
        <f>IF((BB191-'Retail Pricing'!#REF!)&gt;=0," ",1)</f>
        <v>#REF!</v>
      </c>
      <c r="BN191" s="243" t="e">
        <f>IF((BC191-'Retail Pricing'!#REF!)&gt;=0," ",1)</f>
        <v>#REF!</v>
      </c>
      <c r="BO191" s="243">
        <f>IF((BD191-'Retail Pricing'!F144)&gt;=0," ",1)</f>
        <v>1</v>
      </c>
      <c r="BP191" s="243" t="e">
        <f>IF((BE191-'Retail Pricing'!#REF!)&gt;=0," ",1)</f>
        <v>#REF!</v>
      </c>
      <c r="BQ191" s="243" t="e">
        <f>IF((BF191-'Retail Pricing'!#REF!)&gt;=0," ",1)</f>
        <v>#REF!</v>
      </c>
      <c r="BR191" s="243" t="e">
        <f>IF((BG191-'Retail Pricing'!#REF!)&gt;=0," ",1)</f>
        <v>#REF!</v>
      </c>
      <c r="BS191" s="243" t="e">
        <f>IF((BH191-'Retail Pricing'!#REF!)&gt;=0," ",1)</f>
        <v>#REF!</v>
      </c>
      <c r="BT191" s="243" t="e">
        <f>IF((BI191-'Retail Pricing'!#REF!)&gt;=0," ",1)</f>
        <v>#REF!</v>
      </c>
      <c r="BU191" s="67"/>
      <c r="BV191" s="442" t="e">
        <f t="shared" si="312"/>
        <v>#REF!</v>
      </c>
      <c r="BW191" s="244" t="e">
        <f t="shared" si="313"/>
        <v>#REF!</v>
      </c>
      <c r="BX191" s="244" t="e">
        <f t="shared" si="314"/>
        <v>#REF!</v>
      </c>
      <c r="BY191" s="244" t="e">
        <f t="shared" si="315"/>
        <v>#REF!</v>
      </c>
      <c r="BZ191" s="244" t="e">
        <f t="shared" si="316"/>
        <v>#REF!</v>
      </c>
      <c r="CA191" s="244" t="e">
        <f t="shared" si="317"/>
        <v>#REF!</v>
      </c>
      <c r="CB191" s="244" t="e">
        <f t="shared" si="318"/>
        <v>#REF!</v>
      </c>
      <c r="CC191" s="244" t="e">
        <f t="shared" si="319"/>
        <v>#REF!</v>
      </c>
      <c r="CD191" s="244" t="e">
        <f t="shared" si="320"/>
        <v>#REF!</v>
      </c>
      <c r="CE191" s="244" t="e">
        <f t="shared" si="321"/>
        <v>#REF!</v>
      </c>
      <c r="CF191" s="244" t="e">
        <f t="shared" si="322"/>
        <v>#REF!</v>
      </c>
      <c r="CG191" s="244" t="e">
        <f t="shared" si="323"/>
        <v>#REF!</v>
      </c>
      <c r="CH191" s="244" t="e">
        <f t="shared" si="324"/>
        <v>#REF!</v>
      </c>
      <c r="CI191" s="570"/>
      <c r="CJ191" s="578" t="e">
        <f t="shared" si="276"/>
        <v>#REF!</v>
      </c>
      <c r="CK191" s="578" t="e">
        <f t="shared" si="277"/>
        <v>#REF!</v>
      </c>
      <c r="CL191" s="578" t="e">
        <f t="shared" si="278"/>
        <v>#REF!</v>
      </c>
      <c r="CM191" s="578" t="e">
        <f t="shared" si="279"/>
        <v>#REF!</v>
      </c>
      <c r="CN191" s="578" t="e">
        <f t="shared" si="280"/>
        <v>#REF!</v>
      </c>
      <c r="CO191" s="578" t="e">
        <f t="shared" si="273"/>
        <v>#REF!</v>
      </c>
      <c r="CP191" s="578" t="e">
        <f t="shared" si="274"/>
        <v>#REF!</v>
      </c>
      <c r="CQ191" s="578" t="e">
        <f t="shared" si="275"/>
        <v>#REF!</v>
      </c>
      <c r="CR191" s="244"/>
      <c r="CS191" s="244"/>
      <c r="CT191" s="244"/>
      <c r="CU191" s="244"/>
      <c r="CV191" s="347"/>
      <c r="CW191" s="338" t="e">
        <f t="shared" si="325"/>
        <v>#REF!</v>
      </c>
      <c r="CX191" s="347"/>
      <c r="CY191" s="338" t="e">
        <f t="shared" si="325"/>
        <v>#REF!</v>
      </c>
      <c r="CZ191" s="347"/>
      <c r="DA191" s="338" t="e">
        <f t="shared" si="325"/>
        <v>#REF!</v>
      </c>
      <c r="DB191" s="347"/>
      <c r="DC191" s="338" t="e">
        <f t="shared" si="325"/>
        <v>#REF!</v>
      </c>
      <c r="DD191" s="347"/>
      <c r="DE191" s="338" t="e">
        <f t="shared" si="325"/>
        <v>#REF!</v>
      </c>
    </row>
    <row r="192" spans="1:109" s="19" customFormat="1" x14ac:dyDescent="0.2">
      <c r="A192" s="328" t="s">
        <v>1478</v>
      </c>
      <c r="B192" s="53" t="s">
        <v>963</v>
      </c>
      <c r="C192" s="454"/>
      <c r="D192" s="357" t="s">
        <v>130</v>
      </c>
      <c r="E192" s="326">
        <v>72</v>
      </c>
      <c r="F192" s="356" t="s">
        <v>964</v>
      </c>
      <c r="G192" s="701"/>
      <c r="H192" s="84"/>
      <c r="I192" s="89" t="e">
        <f>IF('Retail Pricing'!#REF!&gt;0,'Retail Pricing'!#REF!," ")</f>
        <v>#REF!</v>
      </c>
      <c r="J192" s="85" t="e">
        <f>'Retail Pricing'!#REF!</f>
        <v>#REF!</v>
      </c>
      <c r="K192" s="85" t="e">
        <f>'Retail Pricing'!#REF!</f>
        <v>#REF!</v>
      </c>
      <c r="L192" s="305" t="e">
        <f>IF('Retail Pricing'!#REF!&gt;0,'Retail Pricing'!#REF!," ")</f>
        <v>#REF!</v>
      </c>
      <c r="M192" s="226" t="e">
        <f t="shared" si="295"/>
        <v>#REF!</v>
      </c>
      <c r="N192" s="219" t="e">
        <f>IF('Retail Pricing'!#REF!&gt;0,'Retail Pricing'!#REF!," ")</f>
        <v>#REF!</v>
      </c>
      <c r="O192" s="219" t="e">
        <f>IF('Retail Pricing'!#REF!&gt;0,'Retail Pricing'!#REF!," ")</f>
        <v>#REF!</v>
      </c>
      <c r="P192" s="219"/>
      <c r="Q192" s="219" t="e">
        <f>IF('Retail Pricing'!#REF!&gt;0,'Retail Pricing'!#REF!," ")</f>
        <v>#REF!</v>
      </c>
      <c r="R192" s="219" t="e">
        <f>IF('Retail Pricing'!#REF!&gt;0,'Retail Pricing'!#REF!," ")</f>
        <v>#REF!</v>
      </c>
      <c r="S192" s="219" t="e">
        <f>IF('Retail Pricing'!#REF!&gt;0,'Retail Pricing'!#REF!," ")</f>
        <v>#REF!</v>
      </c>
      <c r="T192" s="219">
        <v>1.2967</v>
      </c>
      <c r="U192" s="7" t="e">
        <f t="shared" si="326"/>
        <v>#REF!</v>
      </c>
      <c r="V192" s="7">
        <v>2.4E-2</v>
      </c>
      <c r="W192" s="491" t="e">
        <f>ROUND(('Retail Pricing'!#REF!/(1-0.09))/0.05,0)*0.05</f>
        <v>#REF!</v>
      </c>
      <c r="X192" s="489">
        <v>3.3</v>
      </c>
      <c r="Y192" s="304" t="e">
        <f t="shared" si="296"/>
        <v>#REF!</v>
      </c>
      <c r="Z192" s="428">
        <v>0.5</v>
      </c>
      <c r="AA192" s="492">
        <v>3.9</v>
      </c>
      <c r="AB192" s="493" t="e">
        <f>ROUND(('Retail Pricing'!#REF!/(1-0.09))/0.05,0)*0.05</f>
        <v>#REF!</v>
      </c>
      <c r="AC192" s="489">
        <v>3.25</v>
      </c>
      <c r="AD192" s="14" t="e">
        <f t="shared" si="297"/>
        <v>#REF!</v>
      </c>
      <c r="AE192" s="428">
        <v>0.44</v>
      </c>
      <c r="AF192" s="488">
        <v>3.55</v>
      </c>
      <c r="AG192" s="494" t="e">
        <f>ROUND(('Retail Pricing'!#REF!/(1-0.09))/0.05,0)*0.05</f>
        <v>#REF!</v>
      </c>
      <c r="AH192" s="489">
        <v>2.5499999999999998</v>
      </c>
      <c r="AI192" s="14" t="e">
        <f t="shared" si="298"/>
        <v>#REF!</v>
      </c>
      <c r="AJ192" s="428">
        <v>0.36</v>
      </c>
      <c r="AK192" s="495" t="e">
        <f>ROUND(('Retail Pricing'!#REF!/(1-0.09))/0.05,0)*0.05</f>
        <v>#REF!</v>
      </c>
      <c r="AL192" s="489"/>
      <c r="AM192" s="489">
        <v>2.5499999999999998</v>
      </c>
      <c r="AN192" s="14" t="e">
        <f t="shared" si="299"/>
        <v>#REF!</v>
      </c>
      <c r="AO192" s="428">
        <v>0.36</v>
      </c>
      <c r="AP192" s="490" t="e">
        <f>ROUND(('Retail Pricing'!#REF!/(1-0.09))/0.05,0)*0.05</f>
        <v>#REF!</v>
      </c>
      <c r="AQ192" s="489">
        <v>2.5499999999999998</v>
      </c>
      <c r="AR192" s="14" t="e">
        <f t="shared" si="300"/>
        <v>#REF!</v>
      </c>
      <c r="AS192" s="428">
        <v>0.36</v>
      </c>
      <c r="AT192" s="496">
        <v>3.15</v>
      </c>
      <c r="AU192" s="497" t="e">
        <f t="shared" si="327"/>
        <v>#REF!</v>
      </c>
      <c r="AV192" s="288"/>
      <c r="AW192" s="498" t="e">
        <f t="shared" si="328"/>
        <v>#REF!</v>
      </c>
      <c r="AX192" s="499"/>
      <c r="AY192" s="499"/>
      <c r="AZ192" s="333"/>
      <c r="BA192" s="491" t="e">
        <f t="shared" si="301"/>
        <v>#REF!</v>
      </c>
      <c r="BB192" s="492">
        <f t="shared" si="302"/>
        <v>3.9</v>
      </c>
      <c r="BC192" s="493" t="e">
        <f t="shared" si="303"/>
        <v>#REF!</v>
      </c>
      <c r="BD192" s="488">
        <f t="shared" si="304"/>
        <v>3.55</v>
      </c>
      <c r="BE192" s="494" t="e">
        <f t="shared" si="305"/>
        <v>#REF!</v>
      </c>
      <c r="BF192" s="495" t="e">
        <f t="shared" si="306"/>
        <v>#REF!</v>
      </c>
      <c r="BG192" s="490" t="e">
        <f t="shared" si="307"/>
        <v>#REF!</v>
      </c>
      <c r="BH192" s="496">
        <f t="shared" si="308"/>
        <v>3.15</v>
      </c>
      <c r="BI192" s="497" t="e">
        <f t="shared" si="309"/>
        <v>#REF!</v>
      </c>
      <c r="BJ192" s="385" t="e">
        <f t="shared" si="310"/>
        <v>#REF!</v>
      </c>
      <c r="BK192" s="385" t="e">
        <f>IF(BC192*0.9&gt;BG192, " ", "No")</f>
        <v>#REF!</v>
      </c>
      <c r="BL192" s="243" t="e">
        <f>IF((BA192-'Retail Pricing'!#REF!)&gt;=0," ",1)</f>
        <v>#REF!</v>
      </c>
      <c r="BM192" s="243" t="e">
        <f>IF((BB192-'Retail Pricing'!#REF!)&gt;=0," ",1)</f>
        <v>#REF!</v>
      </c>
      <c r="BN192" s="243" t="e">
        <f>IF((BC192-'Retail Pricing'!#REF!)&gt;=0," ",1)</f>
        <v>#REF!</v>
      </c>
      <c r="BO192" s="243">
        <f>IF((BD192-'Retail Pricing'!F115)&gt;=0," ",1)</f>
        <v>1</v>
      </c>
      <c r="BP192" s="243" t="e">
        <f>IF((BE192-'Retail Pricing'!#REF!)&gt;=0," ",1)</f>
        <v>#REF!</v>
      </c>
      <c r="BQ192" s="243" t="e">
        <f>IF((BF192-'Retail Pricing'!#REF!)&gt;=0," ",1)</f>
        <v>#REF!</v>
      </c>
      <c r="BR192" s="243" t="e">
        <f>IF((BG192-'Retail Pricing'!#REF!)&gt;=0," ",1)</f>
        <v>#REF!</v>
      </c>
      <c r="BS192" s="243" t="e">
        <f>IF((BH192-'Retail Pricing'!#REF!)&gt;=0," ",1)</f>
        <v>#REF!</v>
      </c>
      <c r="BT192" s="243" t="e">
        <f>IF((BI192-'Retail Pricing'!#REF!)&gt;=0," ",1)</f>
        <v>#REF!</v>
      </c>
      <c r="BU192" s="67"/>
      <c r="BV192" s="442" t="e">
        <f>IF(W192&gt;0,$BV$9, " ")</f>
        <v>#REF!</v>
      </c>
      <c r="BW192" s="244" t="e">
        <f t="shared" si="313"/>
        <v>#REF!</v>
      </c>
      <c r="BX192" s="244" t="e">
        <f t="shared" si="314"/>
        <v>#REF!</v>
      </c>
      <c r="BY192" s="244" t="e">
        <f t="shared" si="315"/>
        <v>#REF!</v>
      </c>
      <c r="BZ192" s="244" t="e">
        <f t="shared" si="316"/>
        <v>#REF!</v>
      </c>
      <c r="CA192" s="244" t="e">
        <f t="shared" si="317"/>
        <v>#REF!</v>
      </c>
      <c r="CB192" s="244" t="e">
        <f t="shared" si="318"/>
        <v>#REF!</v>
      </c>
      <c r="CC192" s="244" t="e">
        <f t="shared" si="319"/>
        <v>#REF!</v>
      </c>
      <c r="CD192" s="244" t="e">
        <f t="shared" si="320"/>
        <v>#REF!</v>
      </c>
      <c r="CE192" s="244" t="e">
        <f t="shared" si="321"/>
        <v>#REF!</v>
      </c>
      <c r="CF192" s="244" t="e">
        <f t="shared" si="322"/>
        <v>#REF!</v>
      </c>
      <c r="CG192" s="244" t="e">
        <f t="shared" si="323"/>
        <v>#REF!</v>
      </c>
      <c r="CH192" s="244" t="e">
        <f t="shared" si="324"/>
        <v>#REF!</v>
      </c>
      <c r="CI192" s="570"/>
      <c r="CJ192" s="578" t="e">
        <f t="shared" si="276"/>
        <v>#REF!</v>
      </c>
      <c r="CK192" s="578" t="e">
        <f t="shared" si="277"/>
        <v>#REF!</v>
      </c>
      <c r="CL192" s="578" t="e">
        <f t="shared" si="278"/>
        <v>#REF!</v>
      </c>
      <c r="CM192" s="578" t="e">
        <f t="shared" si="279"/>
        <v>#REF!</v>
      </c>
      <c r="CN192" s="578" t="e">
        <f t="shared" si="280"/>
        <v>#REF!</v>
      </c>
      <c r="CO192" s="578" t="e">
        <f t="shared" si="273"/>
        <v>#REF!</v>
      </c>
      <c r="CP192" s="578" t="e">
        <f t="shared" si="274"/>
        <v>#REF!</v>
      </c>
      <c r="CQ192" s="578" t="e">
        <f t="shared" si="275"/>
        <v>#REF!</v>
      </c>
      <c r="CR192" s="244"/>
      <c r="CS192" s="244"/>
      <c r="CT192" s="244"/>
      <c r="CU192" s="244"/>
      <c r="CV192" s="347"/>
      <c r="CW192" s="338" t="e">
        <f t="shared" si="325"/>
        <v>#REF!</v>
      </c>
      <c r="CX192" s="347"/>
      <c r="CY192" s="338" t="e">
        <f t="shared" si="325"/>
        <v>#REF!</v>
      </c>
      <c r="CZ192" s="347"/>
      <c r="DA192" s="338" t="e">
        <f t="shared" si="325"/>
        <v>#REF!</v>
      </c>
      <c r="DB192" s="347"/>
      <c r="DC192" s="338" t="e">
        <f t="shared" si="325"/>
        <v>#REF!</v>
      </c>
      <c r="DD192" s="347"/>
      <c r="DE192" s="338" t="e">
        <f t="shared" si="325"/>
        <v>#REF!</v>
      </c>
    </row>
    <row r="193" spans="1:109" s="19" customFormat="1" x14ac:dyDescent="0.2">
      <c r="A193" s="328" t="s">
        <v>1478</v>
      </c>
      <c r="B193" s="53" t="s">
        <v>1014</v>
      </c>
      <c r="C193" s="454"/>
      <c r="D193" s="403" t="s">
        <v>130</v>
      </c>
      <c r="E193" s="326">
        <v>60</v>
      </c>
      <c r="F193" s="356" t="s">
        <v>320</v>
      </c>
      <c r="G193" s="701"/>
      <c r="H193" s="170"/>
      <c r="I193" s="89"/>
      <c r="J193" s="85" t="e">
        <f>'Retail Pricing'!#REF!</f>
        <v>#REF!</v>
      </c>
      <c r="K193" s="85" t="e">
        <f>'Retail Pricing'!#REF!</f>
        <v>#REF!</v>
      </c>
      <c r="L193" s="305" t="e">
        <f>IF('Retail Pricing'!#REF!&gt;0,'Retail Pricing'!#REF!," ")</f>
        <v>#REF!</v>
      </c>
      <c r="M193" s="226" t="e">
        <f t="shared" si="295"/>
        <v>#REF!</v>
      </c>
      <c r="N193" s="219" t="e">
        <f>IF('Retail Pricing'!#REF!&gt;0,'Retail Pricing'!#REF!," ")</f>
        <v>#REF!</v>
      </c>
      <c r="O193" s="219" t="e">
        <f>IF('Retail Pricing'!#REF!&gt;0,'Retail Pricing'!#REF!," ")</f>
        <v>#REF!</v>
      </c>
      <c r="P193" s="219"/>
      <c r="Q193" s="219" t="e">
        <f>IF('Retail Pricing'!#REF!&gt;0,'Retail Pricing'!#REF!," ")</f>
        <v>#REF!</v>
      </c>
      <c r="R193" s="219" t="e">
        <f>IF('Retail Pricing'!#REF!&gt;0,'Retail Pricing'!#REF!," ")</f>
        <v>#REF!</v>
      </c>
      <c r="S193" s="219" t="e">
        <f>IF('Retail Pricing'!#REF!&gt;0,'Retail Pricing'!#REF!," ")</f>
        <v>#REF!</v>
      </c>
      <c r="T193" s="219">
        <v>1.9656</v>
      </c>
      <c r="U193" s="7" t="e">
        <f t="shared" si="326"/>
        <v>#REF!</v>
      </c>
      <c r="V193" s="7">
        <v>1.4E-2</v>
      </c>
      <c r="W193" s="491" t="e">
        <f>ROUND(('Retail Pricing'!#REF!/(1-0.09))/0.05,0)*0.05</f>
        <v>#REF!</v>
      </c>
      <c r="X193" s="489">
        <v>5.95</v>
      </c>
      <c r="Y193" s="304" t="e">
        <f t="shared" si="296"/>
        <v>#REF!</v>
      </c>
      <c r="Z193" s="428">
        <v>0.57999999999999996</v>
      </c>
      <c r="AA193" s="492">
        <v>7.05</v>
      </c>
      <c r="AB193" s="493" t="e">
        <f>ROUND(('Retail Pricing'!#REF!/(1-0.09))/0.05,0)*0.05</f>
        <v>#REF!</v>
      </c>
      <c r="AC193" s="489">
        <v>5.4</v>
      </c>
      <c r="AD193" s="14" t="e">
        <f t="shared" si="297"/>
        <v>#REF!</v>
      </c>
      <c r="AE193" s="428">
        <v>0.54</v>
      </c>
      <c r="AF193" s="488">
        <v>6.45</v>
      </c>
      <c r="AG193" s="494" t="e">
        <f>ROUND(('Retail Pricing'!#REF!/(1-0.09))/0.05,0)*0.05</f>
        <v>#REF!</v>
      </c>
      <c r="AH193" s="489">
        <v>4.45</v>
      </c>
      <c r="AI193" s="14" t="e">
        <f t="shared" si="298"/>
        <v>#REF!</v>
      </c>
      <c r="AJ193" s="428">
        <v>0.44</v>
      </c>
      <c r="AK193" s="495" t="e">
        <f>ROUND(('Retail Pricing'!#REF!/(1-0.09))/0.05,0)*0.05</f>
        <v>#REF!</v>
      </c>
      <c r="AL193" s="489"/>
      <c r="AM193" s="489">
        <v>4.45</v>
      </c>
      <c r="AN193" s="14" t="e">
        <f t="shared" si="299"/>
        <v>#REF!</v>
      </c>
      <c r="AO193" s="428">
        <v>0.44</v>
      </c>
      <c r="AP193" s="490" t="e">
        <f>ROUND(('Retail Pricing'!#REF!/(1-0.09))/0.05,0)*0.05</f>
        <v>#REF!</v>
      </c>
      <c r="AQ193" s="489">
        <v>4.3499999999999996</v>
      </c>
      <c r="AR193" s="14" t="e">
        <f t="shared" si="300"/>
        <v>#REF!</v>
      </c>
      <c r="AS193" s="428">
        <v>0.43</v>
      </c>
      <c r="AT193" s="496">
        <v>5.4</v>
      </c>
      <c r="AU193" s="497" t="e">
        <f t="shared" si="327"/>
        <v>#REF!</v>
      </c>
      <c r="AV193" s="312"/>
      <c r="AW193" s="498" t="e">
        <f t="shared" si="328"/>
        <v>#REF!</v>
      </c>
      <c r="AX193" s="499" t="s">
        <v>106</v>
      </c>
      <c r="AY193" s="499" t="s">
        <v>106</v>
      </c>
      <c r="AZ193" s="333"/>
      <c r="BA193" s="491" t="e">
        <f t="shared" si="301"/>
        <v>#REF!</v>
      </c>
      <c r="BB193" s="492">
        <f t="shared" si="302"/>
        <v>7.05</v>
      </c>
      <c r="BC193" s="493" t="e">
        <f t="shared" si="303"/>
        <v>#REF!</v>
      </c>
      <c r="BD193" s="488">
        <f t="shared" si="304"/>
        <v>6.45</v>
      </c>
      <c r="BE193" s="494" t="e">
        <f t="shared" si="305"/>
        <v>#REF!</v>
      </c>
      <c r="BF193" s="495" t="e">
        <f t="shared" si="306"/>
        <v>#REF!</v>
      </c>
      <c r="BG193" s="490" t="e">
        <f t="shared" si="307"/>
        <v>#REF!</v>
      </c>
      <c r="BH193" s="496">
        <f t="shared" si="308"/>
        <v>5.4</v>
      </c>
      <c r="BI193" s="497" t="e">
        <f t="shared" si="309"/>
        <v>#REF!</v>
      </c>
      <c r="BJ193" s="385" t="e">
        <f t="shared" si="310"/>
        <v>#REF!</v>
      </c>
      <c r="BK193" s="385" t="e">
        <f>IF(BC193*0.9&gt;BG193, " ", "No")</f>
        <v>#REF!</v>
      </c>
      <c r="BL193" s="243" t="e">
        <f>IF((BA193-'Retail Pricing'!#REF!)&gt;=0," ",1)</f>
        <v>#REF!</v>
      </c>
      <c r="BM193" s="243" t="e">
        <f>IF((BB193-'Retail Pricing'!#REF!)&gt;=0," ",1)</f>
        <v>#REF!</v>
      </c>
      <c r="BN193" s="243" t="e">
        <f>IF((BC193-'Retail Pricing'!#REF!)&gt;=0," ",1)</f>
        <v>#REF!</v>
      </c>
      <c r="BO193" s="243">
        <f>IF((BD193-'Retail Pricing'!F114)&gt;=0," ",1)</f>
        <v>1</v>
      </c>
      <c r="BP193" s="243" t="e">
        <f>IF((BE193-'Retail Pricing'!#REF!)&gt;=0," ",1)</f>
        <v>#REF!</v>
      </c>
      <c r="BQ193" s="243" t="e">
        <f>IF((BF193-'Retail Pricing'!#REF!)&gt;=0," ",1)</f>
        <v>#REF!</v>
      </c>
      <c r="BR193" s="243" t="e">
        <f>IF((BG193-'Retail Pricing'!#REF!)&gt;=0," ",1)</f>
        <v>#REF!</v>
      </c>
      <c r="BS193" s="243" t="e">
        <f>IF((BH193-'Retail Pricing'!#REF!)&gt;=0," ",1)</f>
        <v>#REF!</v>
      </c>
      <c r="BT193" s="243" t="e">
        <f>IF((BI193-'Retail Pricing'!#REF!)&gt;=0," ",1)</f>
        <v>#REF!</v>
      </c>
      <c r="BU193" s="67"/>
      <c r="BV193" s="442" t="e">
        <f>IF(W193&gt;0,$BV$9, " ")</f>
        <v>#REF!</v>
      </c>
      <c r="BW193" s="244" t="e">
        <f t="shared" si="313"/>
        <v>#REF!</v>
      </c>
      <c r="BX193" s="244" t="e">
        <f>IF($BV193&gt;0,($BV193-AA193)/$BV193*100," ")</f>
        <v>#REF!</v>
      </c>
      <c r="BY193" s="244" t="e">
        <f>IF($BV193&gt;0,($BV193-AB193)/$BV193*100," ")</f>
        <v>#REF!</v>
      </c>
      <c r="BZ193" s="244" t="e">
        <f>IF($BV193&gt;0,($BV193-AF193)/$BV193*100," ")</f>
        <v>#REF!</v>
      </c>
      <c r="CA193" s="244" t="e">
        <f>IF($BV193&gt;0,($BV193-AG193)/$BV193*100," ")</f>
        <v>#REF!</v>
      </c>
      <c r="CB193" s="244" t="e">
        <f t="shared" si="318"/>
        <v>#REF!</v>
      </c>
      <c r="CC193" s="244" t="e">
        <f t="shared" si="319"/>
        <v>#REF!</v>
      </c>
      <c r="CD193" s="244" t="e">
        <f t="shared" si="320"/>
        <v>#REF!</v>
      </c>
      <c r="CE193" s="244" t="e">
        <f t="shared" si="321"/>
        <v>#REF!</v>
      </c>
      <c r="CF193" s="244" t="e">
        <f t="shared" si="322"/>
        <v>#REF!</v>
      </c>
      <c r="CG193" s="244" t="e">
        <f t="shared" si="323"/>
        <v>#REF!</v>
      </c>
      <c r="CH193" s="244" t="e">
        <f t="shared" si="324"/>
        <v>#REF!</v>
      </c>
      <c r="CI193" s="570"/>
      <c r="CJ193" s="578" t="e">
        <f t="shared" si="276"/>
        <v>#REF!</v>
      </c>
      <c r="CK193" s="578" t="e">
        <f t="shared" si="277"/>
        <v>#REF!</v>
      </c>
      <c r="CL193" s="578" t="e">
        <f t="shared" si="278"/>
        <v>#REF!</v>
      </c>
      <c r="CM193" s="578" t="e">
        <f t="shared" si="279"/>
        <v>#REF!</v>
      </c>
      <c r="CN193" s="578" t="e">
        <f t="shared" si="280"/>
        <v>#REF!</v>
      </c>
      <c r="CO193" s="578" t="e">
        <f t="shared" si="273"/>
        <v>#REF!</v>
      </c>
      <c r="CP193" s="578" t="e">
        <f t="shared" si="274"/>
        <v>#REF!</v>
      </c>
      <c r="CQ193" s="578" t="e">
        <f t="shared" si="275"/>
        <v>#REF!</v>
      </c>
      <c r="CR193" s="244"/>
      <c r="CS193" s="244"/>
      <c r="CT193" s="244"/>
      <c r="CU193" s="244"/>
      <c r="CV193" s="347"/>
      <c r="CW193" s="338" t="e">
        <f t="shared" si="325"/>
        <v>#REF!</v>
      </c>
      <c r="CX193" s="347"/>
      <c r="CY193" s="338" t="e">
        <f t="shared" si="325"/>
        <v>#REF!</v>
      </c>
      <c r="CZ193" s="347"/>
      <c r="DA193" s="338" t="e">
        <f t="shared" si="325"/>
        <v>#REF!</v>
      </c>
      <c r="DB193" s="347"/>
      <c r="DC193" s="338" t="e">
        <f t="shared" si="325"/>
        <v>#REF!</v>
      </c>
      <c r="DD193" s="347"/>
      <c r="DE193" s="338" t="e">
        <f t="shared" si="325"/>
        <v>#REF!</v>
      </c>
    </row>
    <row r="194" spans="1:109" s="19" customFormat="1" x14ac:dyDescent="0.2">
      <c r="A194" s="328" t="s">
        <v>1478</v>
      </c>
      <c r="B194" s="53" t="s">
        <v>956</v>
      </c>
      <c r="C194" s="454"/>
      <c r="D194" s="357" t="s">
        <v>130</v>
      </c>
      <c r="E194" s="326">
        <v>100</v>
      </c>
      <c r="F194" s="356" t="s">
        <v>966</v>
      </c>
      <c r="G194" s="701"/>
      <c r="H194" s="84"/>
      <c r="I194" s="89" t="e">
        <f>IF('Retail Pricing'!#REF!&gt;0,'Retail Pricing'!#REF!," ")</f>
        <v>#REF!</v>
      </c>
      <c r="J194" s="85" t="e">
        <f>'Retail Pricing'!#REF!</f>
        <v>#REF!</v>
      </c>
      <c r="K194" s="85" t="e">
        <f>'Retail Pricing'!#REF!</f>
        <v>#REF!</v>
      </c>
      <c r="L194" s="305" t="e">
        <f>IF('Retail Pricing'!#REF!&gt;0,'Retail Pricing'!#REF!," ")</f>
        <v>#REF!</v>
      </c>
      <c r="M194" s="226" t="e">
        <f t="shared" si="295"/>
        <v>#REF!</v>
      </c>
      <c r="N194" s="219" t="e">
        <f>IF('Retail Pricing'!#REF!&gt;0,'Retail Pricing'!#REF!," ")</f>
        <v>#REF!</v>
      </c>
      <c r="O194" s="219" t="e">
        <f>IF('Retail Pricing'!#REF!&gt;0,'Retail Pricing'!#REF!," ")</f>
        <v>#REF!</v>
      </c>
      <c r="P194" s="219"/>
      <c r="Q194" s="219" t="e">
        <f>IF('Retail Pricing'!#REF!&gt;0,'Retail Pricing'!#REF!," ")</f>
        <v>#REF!</v>
      </c>
      <c r="R194" s="219" t="e">
        <f>IF('Retail Pricing'!#REF!&gt;0,'Retail Pricing'!#REF!," ")</f>
        <v>#REF!</v>
      </c>
      <c r="S194" s="219" t="e">
        <f>IF('Retail Pricing'!#REF!&gt;0,'Retail Pricing'!#REF!," ")</f>
        <v>#REF!</v>
      </c>
      <c r="T194" s="219">
        <v>2.9479099999999998</v>
      </c>
      <c r="U194" s="7" t="e">
        <f t="shared" si="326"/>
        <v>#REF!</v>
      </c>
      <c r="V194" s="7">
        <v>2E-3</v>
      </c>
      <c r="W194" s="491" t="e">
        <f>ROUND(('Retail Pricing'!#REF!/(1-0.09))/0.05,0)*0.05</f>
        <v>#REF!</v>
      </c>
      <c r="X194" s="489">
        <v>8.25</v>
      </c>
      <c r="Y194" s="304" t="e">
        <f t="shared" si="296"/>
        <v>#REF!</v>
      </c>
      <c r="Z194" s="428">
        <v>0.55000000000000004</v>
      </c>
      <c r="AA194" s="492">
        <v>9.8000000000000007</v>
      </c>
      <c r="AB194" s="493" t="e">
        <f>ROUND(('Retail Pricing'!#REF!/(1-0.09))/0.05,0)*0.05</f>
        <v>#REF!</v>
      </c>
      <c r="AC194" s="489">
        <v>8.1</v>
      </c>
      <c r="AD194" s="14" t="e">
        <f t="shared" si="297"/>
        <v>#REF!</v>
      </c>
      <c r="AE194" s="428">
        <v>0.5</v>
      </c>
      <c r="AF194" s="488">
        <v>8.9499999999999993</v>
      </c>
      <c r="AG194" s="494" t="e">
        <f>ROUND(('Retail Pricing'!#REF!/(1-0.09))/0.05,0)*0.05</f>
        <v>#REF!</v>
      </c>
      <c r="AH194" s="489">
        <v>6.3</v>
      </c>
      <c r="AI194" s="14" t="e">
        <f t="shared" si="298"/>
        <v>#REF!</v>
      </c>
      <c r="AJ194" s="428">
        <v>0.42</v>
      </c>
      <c r="AK194" s="495" t="e">
        <f>ROUND(('Retail Pricing'!#REF!/(1-0.09))/0.05,0)*0.05</f>
        <v>#REF!</v>
      </c>
      <c r="AL194" s="489"/>
      <c r="AM194" s="489">
        <v>6.3</v>
      </c>
      <c r="AN194" s="14" t="e">
        <f t="shared" si="299"/>
        <v>#REF!</v>
      </c>
      <c r="AO194" s="428">
        <v>0.42</v>
      </c>
      <c r="AP194" s="490" t="e">
        <f>ROUND(('Retail Pricing'!#REF!/(1-0.09))/0.05,0)*0.05</f>
        <v>#REF!</v>
      </c>
      <c r="AQ194" s="489">
        <v>6.3</v>
      </c>
      <c r="AR194" s="14" t="e">
        <f t="shared" si="300"/>
        <v>#REF!</v>
      </c>
      <c r="AS194" s="428">
        <v>0.42</v>
      </c>
      <c r="AT194" s="496">
        <v>7.85</v>
      </c>
      <c r="AU194" s="497" t="e">
        <f t="shared" si="327"/>
        <v>#REF!</v>
      </c>
      <c r="AV194" s="288"/>
      <c r="AW194" s="498" t="e">
        <f t="shared" si="328"/>
        <v>#REF!</v>
      </c>
      <c r="AX194" s="499" t="s">
        <v>106</v>
      </c>
      <c r="AY194" s="499" t="s">
        <v>106</v>
      </c>
      <c r="AZ194" s="333"/>
      <c r="BA194" s="491" t="e">
        <f t="shared" si="301"/>
        <v>#REF!</v>
      </c>
      <c r="BB194" s="492">
        <f t="shared" si="302"/>
        <v>9.8000000000000007</v>
      </c>
      <c r="BC194" s="493" t="e">
        <f t="shared" si="303"/>
        <v>#REF!</v>
      </c>
      <c r="BD194" s="488">
        <f t="shared" si="304"/>
        <v>8.9499999999999993</v>
      </c>
      <c r="BE194" s="494" t="e">
        <f t="shared" si="305"/>
        <v>#REF!</v>
      </c>
      <c r="BF194" s="495" t="e">
        <f t="shared" si="306"/>
        <v>#REF!</v>
      </c>
      <c r="BG194" s="490" t="e">
        <f t="shared" si="307"/>
        <v>#REF!</v>
      </c>
      <c r="BH194" s="496">
        <f t="shared" si="308"/>
        <v>7.85</v>
      </c>
      <c r="BI194" s="497" t="e">
        <f t="shared" si="309"/>
        <v>#REF!</v>
      </c>
      <c r="BJ194" s="385" t="e">
        <f t="shared" si="310"/>
        <v>#REF!</v>
      </c>
      <c r="BK194" s="385" t="e">
        <f>IF(BC194*0.9&gt;BG194, " ", "No")</f>
        <v>#REF!</v>
      </c>
      <c r="BL194" s="243" t="e">
        <f>IF((BA194-'Retail Pricing'!#REF!)&gt;=0," ",1)</f>
        <v>#REF!</v>
      </c>
      <c r="BM194" s="243" t="e">
        <f>IF((BB194-'Retail Pricing'!#REF!)&gt;=0," ",1)</f>
        <v>#REF!</v>
      </c>
      <c r="BN194" s="243" t="e">
        <f>IF((BC194-'Retail Pricing'!#REF!)&gt;=0," ",1)</f>
        <v>#REF!</v>
      </c>
      <c r="BO194" s="243" t="str">
        <f>IF((BD194-'Retail Pricing'!F122)&gt;=0," ",1)</f>
        <v xml:space="preserve"> </v>
      </c>
      <c r="BP194" s="243" t="e">
        <f>IF((BE194-'Retail Pricing'!#REF!)&gt;=0," ",1)</f>
        <v>#REF!</v>
      </c>
      <c r="BQ194" s="243" t="e">
        <f>IF((BF194-'Retail Pricing'!#REF!)&gt;=0," ",1)</f>
        <v>#REF!</v>
      </c>
      <c r="BR194" s="243" t="e">
        <f>IF((BG194-'Retail Pricing'!#REF!)&gt;=0," ",1)</f>
        <v>#REF!</v>
      </c>
      <c r="BS194" s="243" t="e">
        <f>IF((BH194-'Retail Pricing'!#REF!)&gt;=0," ",1)</f>
        <v>#REF!</v>
      </c>
      <c r="BT194" s="243" t="e">
        <f>IF((BI194-'Retail Pricing'!#REF!)&gt;=0," ",1)</f>
        <v>#REF!</v>
      </c>
      <c r="BU194" s="67"/>
      <c r="BV194" s="442" t="e">
        <f>IF(W194&gt;0,$BV$9, " ")</f>
        <v>#REF!</v>
      </c>
      <c r="BW194" s="244" t="e">
        <f t="shared" si="313"/>
        <v>#REF!</v>
      </c>
      <c r="BX194" s="244" t="e">
        <f t="shared" ref="BX194:BX208" si="329">IF($BV194&gt;0,($BV194-AA194)/$BV194*100," ")</f>
        <v>#REF!</v>
      </c>
      <c r="BY194" s="244" t="e">
        <f t="shared" ref="BY194:BY208" si="330">IF($BV194&gt;0,($BV194-AB194)/$BV194*100," ")</f>
        <v>#REF!</v>
      </c>
      <c r="BZ194" s="244" t="e">
        <f t="shared" ref="BZ194:BZ208" si="331">IF($BV194&gt;0,($BV194-AF194)/$BV194*100," ")</f>
        <v>#REF!</v>
      </c>
      <c r="CA194" s="244" t="e">
        <f t="shared" ref="CA194:CA208" si="332">IF($BV194&gt;0,($BV194-AG194)/$BV194*100," ")</f>
        <v>#REF!</v>
      </c>
      <c r="CB194" s="244" t="e">
        <f t="shared" si="318"/>
        <v>#REF!</v>
      </c>
      <c r="CC194" s="244" t="e">
        <f t="shared" si="319"/>
        <v>#REF!</v>
      </c>
      <c r="CD194" s="244" t="e">
        <f t="shared" si="320"/>
        <v>#REF!</v>
      </c>
      <c r="CE194" s="244" t="e">
        <f t="shared" si="321"/>
        <v>#REF!</v>
      </c>
      <c r="CF194" s="244" t="e">
        <f t="shared" si="322"/>
        <v>#REF!</v>
      </c>
      <c r="CG194" s="244" t="e">
        <f t="shared" si="323"/>
        <v>#REF!</v>
      </c>
      <c r="CH194" s="244" t="e">
        <f t="shared" si="324"/>
        <v>#REF!</v>
      </c>
      <c r="CI194" s="570"/>
      <c r="CJ194" s="578" t="e">
        <f t="shared" si="276"/>
        <v>#REF!</v>
      </c>
      <c r="CK194" s="578" t="e">
        <f t="shared" si="277"/>
        <v>#REF!</v>
      </c>
      <c r="CL194" s="578" t="e">
        <f t="shared" si="278"/>
        <v>#REF!</v>
      </c>
      <c r="CM194" s="578" t="e">
        <f t="shared" si="279"/>
        <v>#REF!</v>
      </c>
      <c r="CN194" s="578" t="e">
        <f t="shared" si="280"/>
        <v>#REF!</v>
      </c>
      <c r="CO194" s="578" t="e">
        <f t="shared" si="273"/>
        <v>#REF!</v>
      </c>
      <c r="CP194" s="578" t="e">
        <f t="shared" si="274"/>
        <v>#REF!</v>
      </c>
      <c r="CQ194" s="578" t="e">
        <f t="shared" si="275"/>
        <v>#REF!</v>
      </c>
      <c r="CR194" s="244"/>
      <c r="CS194" s="244"/>
      <c r="CT194" s="244"/>
      <c r="CU194" s="244"/>
      <c r="CV194" s="347"/>
      <c r="CW194" s="338" t="e">
        <f t="shared" si="325"/>
        <v>#REF!</v>
      </c>
      <c r="CX194" s="347"/>
      <c r="CY194" s="338" t="e">
        <f t="shared" si="325"/>
        <v>#REF!</v>
      </c>
      <c r="CZ194" s="347"/>
      <c r="DA194" s="338" t="e">
        <f t="shared" si="325"/>
        <v>#REF!</v>
      </c>
      <c r="DB194" s="347"/>
      <c r="DC194" s="338" t="e">
        <f t="shared" si="325"/>
        <v>#REF!</v>
      </c>
      <c r="DD194" s="347"/>
      <c r="DE194" s="338" t="e">
        <f t="shared" si="325"/>
        <v>#REF!</v>
      </c>
    </row>
    <row r="195" spans="1:109" s="19" customFormat="1" x14ac:dyDescent="0.2">
      <c r="A195" s="328" t="s">
        <v>1478</v>
      </c>
      <c r="B195" s="53" t="s">
        <v>1123</v>
      </c>
      <c r="C195" s="454"/>
      <c r="D195" s="357" t="s">
        <v>130</v>
      </c>
      <c r="E195" s="326">
        <v>72</v>
      </c>
      <c r="F195" s="326" t="s">
        <v>1041</v>
      </c>
      <c r="G195" s="701"/>
      <c r="H195" s="400"/>
      <c r="I195" s="89" t="e">
        <f>IF('Retail Pricing'!#REF!&gt;0,'Retail Pricing'!#REF!," ")</f>
        <v>#REF!</v>
      </c>
      <c r="J195" s="85" t="e">
        <f>'Retail Pricing'!#REF!</f>
        <v>#REF!</v>
      </c>
      <c r="K195" s="85" t="e">
        <f>'Retail Pricing'!#REF!</f>
        <v>#REF!</v>
      </c>
      <c r="L195" s="305" t="e">
        <f>IF('Retail Pricing'!#REF!&gt;0,'Retail Pricing'!#REF!," ")</f>
        <v>#REF!</v>
      </c>
      <c r="M195" s="226" t="e">
        <f t="shared" si="295"/>
        <v>#REF!</v>
      </c>
      <c r="N195" s="219" t="e">
        <f>IF('Retail Pricing'!#REF!&gt;0,'Retail Pricing'!#REF!," ")</f>
        <v>#REF!</v>
      </c>
      <c r="O195" s="219" t="e">
        <f>IF('Retail Pricing'!#REF!&gt;0,'Retail Pricing'!#REF!," ")</f>
        <v>#REF!</v>
      </c>
      <c r="P195" s="219"/>
      <c r="Q195" s="219" t="e">
        <f>IF('Retail Pricing'!#REF!&gt;0,'Retail Pricing'!#REF!," ")</f>
        <v>#REF!</v>
      </c>
      <c r="R195" s="219" t="e">
        <f>IF('Retail Pricing'!#REF!&gt;0,'Retail Pricing'!#REF!," ")</f>
        <v>#REF!</v>
      </c>
      <c r="S195" s="219" t="e">
        <f>IF('Retail Pricing'!#REF!&gt;0,'Retail Pricing'!#REF!," ")</f>
        <v>#REF!</v>
      </c>
      <c r="T195" s="219">
        <v>5.9342600000000001</v>
      </c>
      <c r="U195" s="7" t="e">
        <f t="shared" si="326"/>
        <v>#REF!</v>
      </c>
      <c r="V195" s="7">
        <v>0.193</v>
      </c>
      <c r="W195" s="491" t="e">
        <f>ROUND(('Retail Pricing'!#REF!/(1-0.09))/0.05,0)*0.05</f>
        <v>#REF!</v>
      </c>
      <c r="X195" s="489">
        <v>16.5</v>
      </c>
      <c r="Y195" s="304" t="e">
        <f t="shared" si="296"/>
        <v>#REF!</v>
      </c>
      <c r="Z195" s="428">
        <v>0.47</v>
      </c>
      <c r="AA195" s="492">
        <v>19.55</v>
      </c>
      <c r="AB195" s="493" t="e">
        <f>ROUND(('Retail Pricing'!#REF!/(1-0.09))/0.05,0)*0.05</f>
        <v>#REF!</v>
      </c>
      <c r="AC195" s="489">
        <v>16.149999999999999</v>
      </c>
      <c r="AD195" s="14" t="e">
        <f t="shared" si="297"/>
        <v>#REF!</v>
      </c>
      <c r="AE195" s="428">
        <v>0.45</v>
      </c>
      <c r="AF195" s="488">
        <v>19.2</v>
      </c>
      <c r="AG195" s="494" t="e">
        <f>ROUND(('Retail Pricing'!#REF!/(1-0.09))/0.05,0)*0.05</f>
        <v>#REF!</v>
      </c>
      <c r="AH195" s="489">
        <v>12.65</v>
      </c>
      <c r="AI195" s="14" t="e">
        <f t="shared" si="298"/>
        <v>#REF!</v>
      </c>
      <c r="AJ195" s="428">
        <v>0.3</v>
      </c>
      <c r="AK195" s="495" t="e">
        <f>ROUND(('Retail Pricing'!#REF!/(1-0.09))/0.05,0)*0.05</f>
        <v>#REF!</v>
      </c>
      <c r="AL195" s="489"/>
      <c r="AM195" s="489">
        <v>12.65</v>
      </c>
      <c r="AN195" s="14" t="e">
        <f t="shared" si="299"/>
        <v>#REF!</v>
      </c>
      <c r="AO195" s="428">
        <v>0.3</v>
      </c>
      <c r="AP195" s="490" t="e">
        <f>ROUND(('Retail Pricing'!#REF!/(1-0.09))/0.05,0)*0.05</f>
        <v>#REF!</v>
      </c>
      <c r="AQ195" s="489">
        <v>12.65</v>
      </c>
      <c r="AR195" s="14" t="e">
        <f t="shared" si="300"/>
        <v>#REF!</v>
      </c>
      <c r="AS195" s="428">
        <v>0.3</v>
      </c>
      <c r="AT195" s="496">
        <v>15.55</v>
      </c>
      <c r="AU195" s="497" t="e">
        <f t="shared" si="327"/>
        <v>#REF!</v>
      </c>
      <c r="AV195" s="288"/>
      <c r="AW195" s="498" t="e">
        <f t="shared" si="328"/>
        <v>#REF!</v>
      </c>
      <c r="AX195" s="499"/>
      <c r="AY195" s="499"/>
      <c r="AZ195" s="333"/>
      <c r="BA195" s="491" t="e">
        <f t="shared" si="301"/>
        <v>#REF!</v>
      </c>
      <c r="BB195" s="492">
        <f t="shared" si="302"/>
        <v>19.55</v>
      </c>
      <c r="BC195" s="493" t="e">
        <f t="shared" si="303"/>
        <v>#REF!</v>
      </c>
      <c r="BD195" s="488">
        <f t="shared" si="304"/>
        <v>19.2</v>
      </c>
      <c r="BE195" s="494" t="e">
        <f t="shared" si="305"/>
        <v>#REF!</v>
      </c>
      <c r="BF195" s="495" t="e">
        <f t="shared" si="306"/>
        <v>#REF!</v>
      </c>
      <c r="BG195" s="490" t="e">
        <f t="shared" si="307"/>
        <v>#REF!</v>
      </c>
      <c r="BH195" s="496">
        <f t="shared" si="308"/>
        <v>15.55</v>
      </c>
      <c r="BI195" s="497" t="e">
        <f t="shared" si="309"/>
        <v>#REF!</v>
      </c>
      <c r="BJ195" s="385" t="e">
        <f t="shared" si="310"/>
        <v>#REF!</v>
      </c>
      <c r="BK195" s="385" t="e">
        <f>IF(BC195*0.9&gt;BG195, " ", "No")</f>
        <v>#REF!</v>
      </c>
      <c r="BL195" s="243" t="e">
        <f>IF((BA195-'Retail Pricing'!#REF!)&gt;=0," ",1)</f>
        <v>#REF!</v>
      </c>
      <c r="BM195" s="243" t="e">
        <f>IF((BB195-'Retail Pricing'!#REF!)&gt;=0," ",1)</f>
        <v>#REF!</v>
      </c>
      <c r="BN195" s="243" t="e">
        <f>IF((BC195-'Retail Pricing'!#REF!)&gt;=0," ",1)</f>
        <v>#REF!</v>
      </c>
      <c r="BO195" s="243" t="str">
        <f>IF((BD195-'Retail Pricing'!F123)&gt;=0," ",1)</f>
        <v xml:space="preserve"> </v>
      </c>
      <c r="BP195" s="243" t="e">
        <f>IF((BE195-'Retail Pricing'!#REF!)&gt;=0," ",1)</f>
        <v>#REF!</v>
      </c>
      <c r="BQ195" s="243" t="e">
        <f>IF((BF195-'Retail Pricing'!#REF!)&gt;=0," ",1)</f>
        <v>#REF!</v>
      </c>
      <c r="BR195" s="243" t="e">
        <f>IF((BG195-'Retail Pricing'!#REF!)&gt;=0," ",1)</f>
        <v>#REF!</v>
      </c>
      <c r="BS195" s="243" t="e">
        <f>IF((BH195-'Retail Pricing'!#REF!)&gt;=0," ",1)</f>
        <v>#REF!</v>
      </c>
      <c r="BT195" s="243" t="e">
        <f>IF((BI195-'Retail Pricing'!#REF!)&gt;=0," ",1)</f>
        <v>#REF!</v>
      </c>
      <c r="BU195" s="67"/>
      <c r="BV195" s="442" t="e">
        <f>IF(W195&gt;0,$BV$9, " ")</f>
        <v>#REF!</v>
      </c>
      <c r="BW195" s="244" t="e">
        <f t="shared" si="313"/>
        <v>#REF!</v>
      </c>
      <c r="BX195" s="244" t="e">
        <f t="shared" si="329"/>
        <v>#REF!</v>
      </c>
      <c r="BY195" s="244" t="e">
        <f t="shared" si="330"/>
        <v>#REF!</v>
      </c>
      <c r="BZ195" s="244" t="e">
        <f t="shared" si="331"/>
        <v>#REF!</v>
      </c>
      <c r="CA195" s="244" t="e">
        <f t="shared" si="332"/>
        <v>#REF!</v>
      </c>
      <c r="CB195" s="244" t="e">
        <f t="shared" si="318"/>
        <v>#REF!</v>
      </c>
      <c r="CC195" s="244" t="e">
        <f t="shared" si="319"/>
        <v>#REF!</v>
      </c>
      <c r="CD195" s="244" t="e">
        <f t="shared" si="320"/>
        <v>#REF!</v>
      </c>
      <c r="CE195" s="244" t="e">
        <f t="shared" si="321"/>
        <v>#REF!</v>
      </c>
      <c r="CF195" s="244" t="e">
        <f t="shared" si="322"/>
        <v>#REF!</v>
      </c>
      <c r="CG195" s="244" t="e">
        <f t="shared" si="323"/>
        <v>#REF!</v>
      </c>
      <c r="CH195" s="244" t="e">
        <f t="shared" si="324"/>
        <v>#REF!</v>
      </c>
      <c r="CI195" s="570"/>
      <c r="CJ195" s="578" t="e">
        <f t="shared" si="276"/>
        <v>#REF!</v>
      </c>
      <c r="CK195" s="578" t="e">
        <f t="shared" si="277"/>
        <v>#REF!</v>
      </c>
      <c r="CL195" s="578" t="e">
        <f t="shared" si="278"/>
        <v>#REF!</v>
      </c>
      <c r="CM195" s="578" t="e">
        <f t="shared" si="279"/>
        <v>#REF!</v>
      </c>
      <c r="CN195" s="578" t="e">
        <f t="shared" si="280"/>
        <v>#REF!</v>
      </c>
      <c r="CO195" s="578" t="e">
        <f t="shared" si="273"/>
        <v>#REF!</v>
      </c>
      <c r="CP195" s="578" t="e">
        <f t="shared" si="274"/>
        <v>#REF!</v>
      </c>
      <c r="CQ195" s="578" t="e">
        <f t="shared" si="275"/>
        <v>#REF!</v>
      </c>
      <c r="CR195" s="244"/>
      <c r="CS195" s="244"/>
      <c r="CT195" s="244"/>
      <c r="CU195" s="244"/>
      <c r="CV195" s="347"/>
      <c r="CW195" s="338" t="e">
        <f t="shared" si="325"/>
        <v>#REF!</v>
      </c>
      <c r="CX195" s="347"/>
      <c r="CY195" s="338" t="e">
        <f t="shared" si="325"/>
        <v>#REF!</v>
      </c>
      <c r="CZ195" s="347"/>
      <c r="DA195" s="338" t="e">
        <f t="shared" si="325"/>
        <v>#REF!</v>
      </c>
      <c r="DB195" s="347"/>
      <c r="DC195" s="338" t="e">
        <f t="shared" si="325"/>
        <v>#REF!</v>
      </c>
      <c r="DD195" s="347"/>
      <c r="DE195" s="338" t="e">
        <f t="shared" si="325"/>
        <v>#REF!</v>
      </c>
    </row>
    <row r="196" spans="1:109" s="19" customFormat="1" x14ac:dyDescent="0.2">
      <c r="A196" s="328" t="s">
        <v>1478</v>
      </c>
      <c r="B196" s="53" t="s">
        <v>1122</v>
      </c>
      <c r="C196" s="454"/>
      <c r="D196" s="357" t="s">
        <v>130</v>
      </c>
      <c r="E196" s="326">
        <v>72</v>
      </c>
      <c r="F196" s="326" t="s">
        <v>1042</v>
      </c>
      <c r="G196" s="701"/>
      <c r="H196" s="400"/>
      <c r="I196" s="89" t="e">
        <f>IF('Retail Pricing'!#REF!&gt;0,'Retail Pricing'!#REF!," ")</f>
        <v>#REF!</v>
      </c>
      <c r="J196" s="85" t="e">
        <f>'Retail Pricing'!#REF!</f>
        <v>#REF!</v>
      </c>
      <c r="K196" s="85" t="e">
        <f>'Retail Pricing'!#REF!</f>
        <v>#REF!</v>
      </c>
      <c r="L196" s="305" t="e">
        <f>IF('Retail Pricing'!#REF!&gt;0,'Retail Pricing'!#REF!," ")</f>
        <v>#REF!</v>
      </c>
      <c r="M196" s="226" t="e">
        <f t="shared" si="295"/>
        <v>#REF!</v>
      </c>
      <c r="N196" s="219" t="e">
        <f>IF('Retail Pricing'!#REF!&gt;0,'Retail Pricing'!#REF!," ")</f>
        <v>#REF!</v>
      </c>
      <c r="O196" s="219" t="e">
        <f>IF('Retail Pricing'!#REF!&gt;0,'Retail Pricing'!#REF!," ")</f>
        <v>#REF!</v>
      </c>
      <c r="P196" s="219"/>
      <c r="Q196" s="219" t="e">
        <f>IF('Retail Pricing'!#REF!&gt;0,'Retail Pricing'!#REF!," ")</f>
        <v>#REF!</v>
      </c>
      <c r="R196" s="219" t="e">
        <f>IF('Retail Pricing'!#REF!&gt;0,'Retail Pricing'!#REF!," ")</f>
        <v>#REF!</v>
      </c>
      <c r="S196" s="219" t="e">
        <f>IF('Retail Pricing'!#REF!&gt;0,'Retail Pricing'!#REF!," ")</f>
        <v>#REF!</v>
      </c>
      <c r="T196" s="219">
        <v>6.8210600000000001</v>
      </c>
      <c r="U196" s="7" t="e">
        <f t="shared" si="326"/>
        <v>#REF!</v>
      </c>
      <c r="V196" s="7">
        <v>-0.10100000000000001</v>
      </c>
      <c r="W196" s="491" t="e">
        <f>ROUND(('Retail Pricing'!#REF!/(1-0.09))/0.05,0)*0.05</f>
        <v>#REF!</v>
      </c>
      <c r="X196" s="489">
        <v>16.5</v>
      </c>
      <c r="Y196" s="304" t="e">
        <f t="shared" si="296"/>
        <v>#REF!</v>
      </c>
      <c r="Z196" s="428">
        <v>0.54</v>
      </c>
      <c r="AA196" s="492">
        <v>19.55</v>
      </c>
      <c r="AB196" s="493" t="e">
        <f>ROUND(('Retail Pricing'!#REF!/(1-0.09))/0.05,0)*0.05</f>
        <v>#REF!</v>
      </c>
      <c r="AC196" s="489">
        <v>16.149999999999999</v>
      </c>
      <c r="AD196" s="14" t="e">
        <f t="shared" si="297"/>
        <v>#REF!</v>
      </c>
      <c r="AE196" s="428">
        <v>0.53</v>
      </c>
      <c r="AF196" s="488">
        <v>19.2</v>
      </c>
      <c r="AG196" s="494" t="e">
        <f>ROUND(('Retail Pricing'!#REF!/(1-0.09))/0.05,0)*0.05</f>
        <v>#REF!</v>
      </c>
      <c r="AH196" s="489">
        <v>12.65</v>
      </c>
      <c r="AI196" s="14" t="e">
        <f t="shared" si="298"/>
        <v>#REF!</v>
      </c>
      <c r="AJ196" s="428">
        <v>0.4</v>
      </c>
      <c r="AK196" s="495" t="e">
        <f>ROUND(('Retail Pricing'!#REF!/(1-0.09))/0.05,0)*0.05</f>
        <v>#REF!</v>
      </c>
      <c r="AL196" s="489"/>
      <c r="AM196" s="489">
        <v>12.65</v>
      </c>
      <c r="AN196" s="14" t="e">
        <f t="shared" si="299"/>
        <v>#REF!</v>
      </c>
      <c r="AO196" s="428">
        <v>0.4</v>
      </c>
      <c r="AP196" s="490" t="e">
        <f>ROUND(('Retail Pricing'!#REF!/(1-0.09))/0.05,0)*0.05</f>
        <v>#REF!</v>
      </c>
      <c r="AQ196" s="489">
        <v>12.65</v>
      </c>
      <c r="AR196" s="14" t="e">
        <f t="shared" si="300"/>
        <v>#REF!</v>
      </c>
      <c r="AS196" s="428">
        <v>0.4</v>
      </c>
      <c r="AT196" s="496">
        <v>15.55</v>
      </c>
      <c r="AU196" s="497" t="e">
        <f t="shared" si="327"/>
        <v>#REF!</v>
      </c>
      <c r="AV196" s="288"/>
      <c r="AW196" s="498" t="e">
        <f t="shared" si="328"/>
        <v>#REF!</v>
      </c>
      <c r="AX196" s="499"/>
      <c r="AY196" s="499"/>
      <c r="AZ196" s="333"/>
      <c r="BA196" s="491" t="e">
        <f t="shared" si="301"/>
        <v>#REF!</v>
      </c>
      <c r="BB196" s="492">
        <f t="shared" si="302"/>
        <v>19.55</v>
      </c>
      <c r="BC196" s="493" t="e">
        <f t="shared" si="303"/>
        <v>#REF!</v>
      </c>
      <c r="BD196" s="488">
        <f t="shared" si="304"/>
        <v>19.2</v>
      </c>
      <c r="BE196" s="494" t="e">
        <f t="shared" si="305"/>
        <v>#REF!</v>
      </c>
      <c r="BF196" s="495" t="e">
        <f t="shared" si="306"/>
        <v>#REF!</v>
      </c>
      <c r="BG196" s="490" t="e">
        <f t="shared" si="307"/>
        <v>#REF!</v>
      </c>
      <c r="BH196" s="496">
        <f t="shared" si="308"/>
        <v>15.55</v>
      </c>
      <c r="BI196" s="497" t="e">
        <f t="shared" si="309"/>
        <v>#REF!</v>
      </c>
      <c r="BJ196" s="385" t="e">
        <f t="shared" si="310"/>
        <v>#REF!</v>
      </c>
      <c r="BK196" s="385" t="e">
        <f>IF(BC196*0.9&gt;BG196, " ", "No")</f>
        <v>#REF!</v>
      </c>
      <c r="BL196" s="243" t="e">
        <f>IF((BA196-'Retail Pricing'!#REF!)&gt;=0," ",1)</f>
        <v>#REF!</v>
      </c>
      <c r="BM196" s="243" t="e">
        <f>IF((BB196-'Retail Pricing'!#REF!)&gt;=0," ",1)</f>
        <v>#REF!</v>
      </c>
      <c r="BN196" s="243" t="e">
        <f>IF((BC196-'Retail Pricing'!#REF!)&gt;=0," ",1)</f>
        <v>#REF!</v>
      </c>
      <c r="BO196" s="243" t="str">
        <f>IF((BD196-'Retail Pricing'!F124)&gt;=0," ",1)</f>
        <v xml:space="preserve"> </v>
      </c>
      <c r="BP196" s="243" t="e">
        <f>IF((BE196-'Retail Pricing'!#REF!)&gt;=0," ",1)</f>
        <v>#REF!</v>
      </c>
      <c r="BQ196" s="243" t="e">
        <f>IF((BF196-'Retail Pricing'!#REF!)&gt;=0," ",1)</f>
        <v>#REF!</v>
      </c>
      <c r="BR196" s="243" t="e">
        <f>IF((BG196-'Retail Pricing'!#REF!)&gt;=0," ",1)</f>
        <v>#REF!</v>
      </c>
      <c r="BS196" s="243" t="e">
        <f>IF((BH196-'Retail Pricing'!#REF!)&gt;=0," ",1)</f>
        <v>#REF!</v>
      </c>
      <c r="BT196" s="243" t="e">
        <f>IF((BI196-'Retail Pricing'!#REF!)&gt;=0," ",1)</f>
        <v>#REF!</v>
      </c>
      <c r="BU196" s="67"/>
      <c r="BV196" s="442" t="e">
        <f>IF(W196&gt;0,$BV$9, " ")</f>
        <v>#REF!</v>
      </c>
      <c r="BW196" s="244" t="e">
        <f t="shared" si="313"/>
        <v>#REF!</v>
      </c>
      <c r="BX196" s="244" t="e">
        <f t="shared" si="329"/>
        <v>#REF!</v>
      </c>
      <c r="BY196" s="244" t="e">
        <f t="shared" si="330"/>
        <v>#REF!</v>
      </c>
      <c r="BZ196" s="244" t="e">
        <f t="shared" si="331"/>
        <v>#REF!</v>
      </c>
      <c r="CA196" s="244" t="e">
        <f t="shared" si="332"/>
        <v>#REF!</v>
      </c>
      <c r="CB196" s="244" t="e">
        <f t="shared" si="318"/>
        <v>#REF!</v>
      </c>
      <c r="CC196" s="244" t="e">
        <f t="shared" si="319"/>
        <v>#REF!</v>
      </c>
      <c r="CD196" s="244" t="e">
        <f t="shared" si="320"/>
        <v>#REF!</v>
      </c>
      <c r="CE196" s="244" t="e">
        <f t="shared" si="321"/>
        <v>#REF!</v>
      </c>
      <c r="CF196" s="244" t="e">
        <f t="shared" si="322"/>
        <v>#REF!</v>
      </c>
      <c r="CG196" s="244" t="e">
        <f t="shared" si="323"/>
        <v>#REF!</v>
      </c>
      <c r="CH196" s="244" t="e">
        <f t="shared" si="324"/>
        <v>#REF!</v>
      </c>
      <c r="CI196" s="570"/>
      <c r="CJ196" s="578" t="e">
        <f t="shared" si="276"/>
        <v>#REF!</v>
      </c>
      <c r="CK196" s="578" t="e">
        <f t="shared" si="277"/>
        <v>#REF!</v>
      </c>
      <c r="CL196" s="578" t="e">
        <f t="shared" si="278"/>
        <v>#REF!</v>
      </c>
      <c r="CM196" s="578" t="e">
        <f t="shared" si="279"/>
        <v>#REF!</v>
      </c>
      <c r="CN196" s="578" t="e">
        <f t="shared" si="280"/>
        <v>#REF!</v>
      </c>
      <c r="CO196" s="578" t="e">
        <f t="shared" si="273"/>
        <v>#REF!</v>
      </c>
      <c r="CP196" s="578" t="e">
        <f t="shared" si="274"/>
        <v>#REF!</v>
      </c>
      <c r="CQ196" s="578" t="e">
        <f t="shared" si="275"/>
        <v>#REF!</v>
      </c>
      <c r="CR196" s="244"/>
      <c r="CS196" s="244"/>
      <c r="CT196" s="244"/>
      <c r="CU196" s="244"/>
      <c r="CV196" s="347"/>
      <c r="CW196" s="338" t="e">
        <f t="shared" si="325"/>
        <v>#REF!</v>
      </c>
      <c r="CX196" s="347"/>
      <c r="CY196" s="338" t="e">
        <f t="shared" si="325"/>
        <v>#REF!</v>
      </c>
      <c r="CZ196" s="347"/>
      <c r="DA196" s="338" t="e">
        <f t="shared" si="325"/>
        <v>#REF!</v>
      </c>
      <c r="DB196" s="347"/>
      <c r="DC196" s="338" t="e">
        <f t="shared" si="325"/>
        <v>#REF!</v>
      </c>
      <c r="DD196" s="347"/>
      <c r="DE196" s="338" t="e">
        <f t="shared" si="325"/>
        <v>#REF!</v>
      </c>
    </row>
    <row r="197" spans="1:109" s="19" customFormat="1" x14ac:dyDescent="0.2">
      <c r="A197" s="328" t="s">
        <v>1478</v>
      </c>
      <c r="B197" s="53" t="s">
        <v>1705</v>
      </c>
      <c r="C197" s="53" t="s">
        <v>1555</v>
      </c>
      <c r="D197" s="357" t="s">
        <v>130</v>
      </c>
      <c r="E197" s="326">
        <v>100</v>
      </c>
      <c r="F197" s="326" t="s">
        <v>1554</v>
      </c>
      <c r="G197" s="701"/>
      <c r="H197" s="84"/>
      <c r="I197" s="89" t="e">
        <f>IF('Retail Pricing'!#REF!&gt;0,'Retail Pricing'!#REF!," ")</f>
        <v>#REF!</v>
      </c>
      <c r="J197" s="85"/>
      <c r="K197" s="85" t="e">
        <f>'Retail Pricing'!#REF!</f>
        <v>#REF!</v>
      </c>
      <c r="L197" s="305" t="e">
        <f>IF('Retail Pricing'!#REF!&gt;0,'Retail Pricing'!#REF!," ")</f>
        <v>#REF!</v>
      </c>
      <c r="M197" s="226" t="e">
        <f t="shared" ref="M197:M202" si="333">IF(N197&gt;0,N197+O197+Q197+R197+S197," ")</f>
        <v>#REF!</v>
      </c>
      <c r="N197" s="219" t="e">
        <f>IF('Retail Pricing'!#REF!&gt;0,'Retail Pricing'!#REF!," ")</f>
        <v>#REF!</v>
      </c>
      <c r="O197" s="219" t="e">
        <f>IF('Retail Pricing'!#REF!&gt;0,'Retail Pricing'!#REF!," ")</f>
        <v>#REF!</v>
      </c>
      <c r="P197" s="219"/>
      <c r="Q197" s="219" t="e">
        <f>IF('Retail Pricing'!#REF!&gt;0,'Retail Pricing'!#REF!," ")</f>
        <v>#REF!</v>
      </c>
      <c r="R197" s="219" t="e">
        <f>IF('Retail Pricing'!#REF!&gt;0,'Retail Pricing'!#REF!," ")</f>
        <v>#REF!</v>
      </c>
      <c r="S197" s="219" t="e">
        <f>IF('Retail Pricing'!#REF!&gt;0,'Retail Pricing'!#REF!," ")</f>
        <v>#REF!</v>
      </c>
      <c r="T197" s="226">
        <v>3.7162899999999999</v>
      </c>
      <c r="U197" s="7" t="e">
        <f t="shared" ref="U197:U202" si="334">IF(M197&gt;0,$U$1," ")+2%</f>
        <v>#REF!</v>
      </c>
      <c r="V197" s="7">
        <v>-8.9999999999999993E-3</v>
      </c>
      <c r="W197" s="491" t="e">
        <f>ROUND(('Retail Pricing'!#REF!/(1-0.09))/0.05,0)*0.05</f>
        <v>#REF!</v>
      </c>
      <c r="X197" s="489">
        <v>11</v>
      </c>
      <c r="Y197" s="304" t="e">
        <f t="shared" ref="Y197:Y202" si="335">IF(X197=0," ",SUM((W197-X197)/X197))</f>
        <v>#REF!</v>
      </c>
      <c r="Z197" s="428">
        <v>0.57999999999999996</v>
      </c>
      <c r="AA197" s="492">
        <v>13</v>
      </c>
      <c r="AB197" s="493" t="e">
        <f>ROUND(('Retail Pricing'!#REF!/(1-0.09))/0.05,0)*0.05</f>
        <v>#REF!</v>
      </c>
      <c r="AC197" s="489">
        <v>9.9</v>
      </c>
      <c r="AD197" s="14" t="e">
        <f t="shared" ref="AD197:AD202" si="336">IF(AC197=0," ",SUM((AB197-AC197)/AC197))</f>
        <v>#REF!</v>
      </c>
      <c r="AE197" s="428">
        <v>0.54</v>
      </c>
      <c r="AF197" s="488">
        <v>11.9</v>
      </c>
      <c r="AG197" s="494" t="e">
        <f>ROUND(('Retail Pricing'!#REF!/(1-0.09))/0.05,0)*0.05</f>
        <v>#REF!</v>
      </c>
      <c r="AH197" s="489">
        <v>9.9</v>
      </c>
      <c r="AI197" s="14" t="e">
        <f t="shared" ref="AI197:AI202" si="337">IF(AH197=0," ",SUM((AG197-AH197)/AH197))</f>
        <v>#REF!</v>
      </c>
      <c r="AJ197" s="428">
        <v>0.54</v>
      </c>
      <c r="AK197" s="495" t="e">
        <f>ROUND(('Retail Pricing'!#REF!/(1-0.09))/0.05,0)*0.05</f>
        <v>#REF!</v>
      </c>
      <c r="AL197" s="489"/>
      <c r="AM197" s="489">
        <v>9.9</v>
      </c>
      <c r="AN197" s="14" t="e">
        <f t="shared" ref="AN197:AN202" si="338">IF(AM197=0," ",SUM((AK197-AM197)/AM197))</f>
        <v>#REF!</v>
      </c>
      <c r="AO197" s="428">
        <v>0.53</v>
      </c>
      <c r="AP197" s="490" t="e">
        <f>ROUND(('Retail Pricing'!#REF!/(1-0.09))/0.05,0)*0.05</f>
        <v>#REF!</v>
      </c>
      <c r="AQ197" s="489">
        <v>9.35</v>
      </c>
      <c r="AR197" s="14" t="e">
        <f t="shared" ref="AR197:AR202" si="339">IF(AQ197=0," ",SUM((AP197-AQ197)/AQ197))</f>
        <v>#REF!</v>
      </c>
      <c r="AS197" s="428">
        <v>0.51</v>
      </c>
      <c r="AT197" s="496">
        <v>11.35</v>
      </c>
      <c r="AU197" s="497" t="e">
        <f t="shared" ref="AU197:AU202" si="340">IF(BA197&gt;0,ROUNDUP((BA197*2),0.05)-0.01," ")</f>
        <v>#REF!</v>
      </c>
      <c r="AV197" s="288"/>
      <c r="AW197" s="498" t="e">
        <f t="shared" ref="AW197:AW202" si="341">IF(W197&gt;0,ROUND((W197*1.3)/0.05,0)*0.05," ")</f>
        <v>#REF!</v>
      </c>
      <c r="AX197" s="499" t="s">
        <v>106</v>
      </c>
      <c r="AY197" s="499" t="s">
        <v>106</v>
      </c>
      <c r="AZ197" s="333"/>
      <c r="BA197" s="491" t="e">
        <f t="shared" si="301"/>
        <v>#REF!</v>
      </c>
      <c r="BB197" s="492">
        <f t="shared" si="302"/>
        <v>13</v>
      </c>
      <c r="BC197" s="493" t="e">
        <f t="shared" si="303"/>
        <v>#REF!</v>
      </c>
      <c r="BD197" s="488">
        <f t="shared" si="304"/>
        <v>11.9</v>
      </c>
      <c r="BE197" s="494" t="e">
        <f t="shared" si="305"/>
        <v>#REF!</v>
      </c>
      <c r="BF197" s="495" t="e">
        <f t="shared" si="306"/>
        <v>#REF!</v>
      </c>
      <c r="BG197" s="490" t="e">
        <f t="shared" si="307"/>
        <v>#REF!</v>
      </c>
      <c r="BH197" s="496">
        <f t="shared" si="308"/>
        <v>11.35</v>
      </c>
      <c r="BI197" s="497" t="e">
        <f t="shared" si="309"/>
        <v>#REF!</v>
      </c>
      <c r="BJ197" s="385" t="e">
        <f t="shared" si="310"/>
        <v>#REF!</v>
      </c>
      <c r="BK197" s="385" t="e">
        <f t="shared" ref="BK197:BK202" si="342">IF(BC197*0.9&gt;BG197, " ", "No")</f>
        <v>#REF!</v>
      </c>
      <c r="BL197" s="243" t="e">
        <f>IF((BA197-'Retail Pricing'!#REF!)&gt;=0," ",1)</f>
        <v>#REF!</v>
      </c>
      <c r="BM197" s="243" t="e">
        <f>IF((BB197-'Retail Pricing'!#REF!)&gt;=0," ",1)</f>
        <v>#REF!</v>
      </c>
      <c r="BN197" s="243" t="e">
        <f>IF((BC197-'Retail Pricing'!#REF!)&gt;=0," ",1)</f>
        <v>#REF!</v>
      </c>
      <c r="BO197" s="243" t="e">
        <f>IF((BD197-'Retail Pricing'!#REF!)&gt;=0," ",1)</f>
        <v>#REF!</v>
      </c>
      <c r="BP197" s="243" t="e">
        <f>IF((BE197-'Retail Pricing'!#REF!)&gt;=0," ",1)</f>
        <v>#REF!</v>
      </c>
      <c r="BQ197" s="243" t="e">
        <f>IF((BF197-'Retail Pricing'!#REF!)&gt;=0," ",1)</f>
        <v>#REF!</v>
      </c>
      <c r="BR197" s="243" t="e">
        <f>IF((BG197-'Retail Pricing'!#REF!)&gt;=0," ",1)</f>
        <v>#REF!</v>
      </c>
      <c r="BS197" s="243" t="e">
        <f>IF((BH197-'Retail Pricing'!#REF!)&gt;=0," ",1)</f>
        <v>#REF!</v>
      </c>
      <c r="BT197" s="243" t="e">
        <f>IF((BI197-'Retail Pricing'!#REF!)&gt;=0," ",1)</f>
        <v>#REF!</v>
      </c>
      <c r="BU197" s="67"/>
      <c r="BV197" s="442" t="e">
        <f t="shared" ref="BV197:BV202" si="343">IF(W197&gt;0,$BV$9, " ")</f>
        <v>#REF!</v>
      </c>
      <c r="BW197" s="244" t="e">
        <f t="shared" si="313"/>
        <v>#REF!</v>
      </c>
      <c r="BX197" s="244" t="e">
        <f t="shared" si="329"/>
        <v>#REF!</v>
      </c>
      <c r="BY197" s="244" t="e">
        <f t="shared" si="330"/>
        <v>#REF!</v>
      </c>
      <c r="BZ197" s="244" t="e">
        <f t="shared" si="331"/>
        <v>#REF!</v>
      </c>
      <c r="CA197" s="244" t="e">
        <f t="shared" si="332"/>
        <v>#REF!</v>
      </c>
      <c r="CB197" s="244" t="e">
        <f t="shared" si="318"/>
        <v>#REF!</v>
      </c>
      <c r="CC197" s="244" t="e">
        <f t="shared" si="319"/>
        <v>#REF!</v>
      </c>
      <c r="CD197" s="244" t="e">
        <f t="shared" si="320"/>
        <v>#REF!</v>
      </c>
      <c r="CE197" s="244" t="e">
        <f t="shared" si="321"/>
        <v>#REF!</v>
      </c>
      <c r="CF197" s="244" t="e">
        <f t="shared" si="322"/>
        <v>#REF!</v>
      </c>
      <c r="CG197" s="244" t="e">
        <f t="shared" si="323"/>
        <v>#REF!</v>
      </c>
      <c r="CH197" s="244" t="e">
        <f t="shared" si="324"/>
        <v>#REF!</v>
      </c>
      <c r="CI197" s="570"/>
      <c r="CJ197" s="578" t="e">
        <f t="shared" si="276"/>
        <v>#REF!</v>
      </c>
      <c r="CK197" s="578" t="e">
        <f t="shared" si="277"/>
        <v>#REF!</v>
      </c>
      <c r="CL197" s="578" t="e">
        <f t="shared" si="278"/>
        <v>#REF!</v>
      </c>
      <c r="CM197" s="578" t="e">
        <f t="shared" si="279"/>
        <v>#REF!</v>
      </c>
      <c r="CN197" s="578" t="e">
        <f t="shared" si="280"/>
        <v>#REF!</v>
      </c>
      <c r="CO197" s="578" t="e">
        <f t="shared" si="273"/>
        <v>#REF!</v>
      </c>
      <c r="CP197" s="578" t="e">
        <f t="shared" si="274"/>
        <v>#REF!</v>
      </c>
      <c r="CQ197" s="578" t="e">
        <f t="shared" si="275"/>
        <v>#REF!</v>
      </c>
      <c r="CR197" s="244"/>
      <c r="CS197" s="244"/>
      <c r="CT197" s="244"/>
      <c r="CU197" s="244"/>
      <c r="CV197" s="347"/>
      <c r="CW197" s="338" t="e">
        <f t="shared" si="325"/>
        <v>#REF!</v>
      </c>
      <c r="CX197" s="347"/>
      <c r="CY197" s="338" t="e">
        <f t="shared" si="325"/>
        <v>#REF!</v>
      </c>
      <c r="CZ197" s="347"/>
      <c r="DA197" s="338" t="e">
        <f t="shared" si="325"/>
        <v>#REF!</v>
      </c>
      <c r="DB197" s="347"/>
      <c r="DC197" s="338" t="e">
        <f t="shared" si="325"/>
        <v>#REF!</v>
      </c>
      <c r="DD197" s="347"/>
      <c r="DE197" s="338" t="e">
        <f t="shared" si="325"/>
        <v>#REF!</v>
      </c>
    </row>
    <row r="198" spans="1:109" s="19" customFormat="1" x14ac:dyDescent="0.2">
      <c r="A198" s="328" t="s">
        <v>1478</v>
      </c>
      <c r="B198" s="369" t="s">
        <v>983</v>
      </c>
      <c r="C198" s="454"/>
      <c r="D198" s="403" t="s">
        <v>130</v>
      </c>
      <c r="E198" s="326">
        <v>50</v>
      </c>
      <c r="F198" s="356" t="s">
        <v>486</v>
      </c>
      <c r="G198" s="701"/>
      <c r="H198" s="40" t="s">
        <v>949</v>
      </c>
      <c r="I198" s="89" t="e">
        <f>IF('Retail Pricing'!#REF!&gt;0,'Retail Pricing'!#REF!," ")</f>
        <v>#REF!</v>
      </c>
      <c r="J198" s="85" t="e">
        <f>'Retail Pricing'!#REF!</f>
        <v>#REF!</v>
      </c>
      <c r="K198" s="85" t="e">
        <f>'Retail Pricing'!#REF!</f>
        <v>#REF!</v>
      </c>
      <c r="L198" s="305" t="e">
        <f>IF('Retail Pricing'!#REF!&gt;0,'Retail Pricing'!#REF!," ")</f>
        <v>#REF!</v>
      </c>
      <c r="M198" s="226" t="e">
        <f>IF(N198&gt;0,N198+O198+Q198+R198+S198," ")</f>
        <v>#REF!</v>
      </c>
      <c r="N198" s="219" t="e">
        <f>IF('Retail Pricing'!#REF!&gt;0,'Retail Pricing'!#REF!," ")</f>
        <v>#REF!</v>
      </c>
      <c r="O198" s="219" t="e">
        <f>IF('Retail Pricing'!#REF!&gt;0,'Retail Pricing'!#REF!," ")</f>
        <v>#REF!</v>
      </c>
      <c r="P198" s="219"/>
      <c r="Q198" s="219" t="e">
        <f>IF('Retail Pricing'!#REF!&gt;0,'Retail Pricing'!#REF!," ")</f>
        <v>#REF!</v>
      </c>
      <c r="R198" s="219" t="e">
        <f>IF('Retail Pricing'!#REF!&gt;0,'Retail Pricing'!#REF!," ")</f>
        <v>#REF!</v>
      </c>
      <c r="S198" s="219" t="e">
        <f>IF('Retail Pricing'!#REF!&gt;0,'Retail Pricing'!#REF!," ")</f>
        <v>#REF!</v>
      </c>
      <c r="T198" s="219">
        <v>4.7028600000000003</v>
      </c>
      <c r="U198" s="7" t="e">
        <f>IF(M198&gt;0,$U$1," ")+2%</f>
        <v>#REF!</v>
      </c>
      <c r="V198" s="7">
        <v>1.7999999999999999E-2</v>
      </c>
      <c r="W198" s="491" t="s">
        <v>949</v>
      </c>
      <c r="X198" s="489" t="s">
        <v>949</v>
      </c>
      <c r="Y198" s="304" t="str">
        <f>IF(X198=0," ",SUM((W198-X198)/X198))</f>
        <v xml:space="preserve"> </v>
      </c>
      <c r="Z198" s="428" t="s">
        <v>106</v>
      </c>
      <c r="AA198" s="492" t="s">
        <v>949</v>
      </c>
      <c r="AB198" s="493" t="s">
        <v>949</v>
      </c>
      <c r="AC198" s="489" t="s">
        <v>949</v>
      </c>
      <c r="AD198" s="14" t="str">
        <f>IF(AC198=0," ",SUM((AB198-AC198)/AC198))</f>
        <v xml:space="preserve"> </v>
      </c>
      <c r="AE198" s="428" t="s">
        <v>106</v>
      </c>
      <c r="AF198" s="488" t="s">
        <v>949</v>
      </c>
      <c r="AG198" s="494" t="s">
        <v>949</v>
      </c>
      <c r="AH198" s="489" t="s">
        <v>949</v>
      </c>
      <c r="AI198" s="14" t="str">
        <f>IF(AH198=0," ",SUM((AG198-AH198)/AH198))</f>
        <v xml:space="preserve"> </v>
      </c>
      <c r="AJ198" s="428" t="s">
        <v>106</v>
      </c>
      <c r="AK198" s="495" t="s">
        <v>949</v>
      </c>
      <c r="AL198" s="489"/>
      <c r="AM198" s="489" t="s">
        <v>949</v>
      </c>
      <c r="AN198" s="14" t="str">
        <f>IF(AM198=0," ",SUM((AK198-AM198)/AM198))</f>
        <v xml:space="preserve"> </v>
      </c>
      <c r="AO198" s="428" t="s">
        <v>106</v>
      </c>
      <c r="AP198" s="490" t="s">
        <v>949</v>
      </c>
      <c r="AQ198" s="489" t="s">
        <v>949</v>
      </c>
      <c r="AR198" s="14" t="str">
        <f>IF(AQ198=0," ",SUM((AP198-AQ198)/AQ198))</f>
        <v xml:space="preserve"> </v>
      </c>
      <c r="AS198" s="428" t="s">
        <v>106</v>
      </c>
      <c r="AT198" s="496" t="s">
        <v>949</v>
      </c>
      <c r="AU198" s="355" t="s">
        <v>949</v>
      </c>
      <c r="AV198" s="312"/>
      <c r="AW198" s="498" t="s">
        <v>949</v>
      </c>
      <c r="AX198" s="499" t="s">
        <v>106</v>
      </c>
      <c r="AY198" s="499" t="s">
        <v>106</v>
      </c>
      <c r="AZ198" s="333"/>
      <c r="BA198" s="491" t="str">
        <f t="shared" si="301"/>
        <v>Holder</v>
      </c>
      <c r="BB198" s="492" t="str">
        <f t="shared" si="302"/>
        <v>Holder</v>
      </c>
      <c r="BC198" s="493" t="str">
        <f t="shared" si="303"/>
        <v>Holder</v>
      </c>
      <c r="BD198" s="488" t="str">
        <f t="shared" si="304"/>
        <v>Holder</v>
      </c>
      <c r="BE198" s="494" t="str">
        <f t="shared" si="305"/>
        <v>Holder</v>
      </c>
      <c r="BF198" s="495" t="str">
        <f t="shared" si="306"/>
        <v>Holder</v>
      </c>
      <c r="BG198" s="490" t="str">
        <f t="shared" si="307"/>
        <v>Holder</v>
      </c>
      <c r="BH198" s="496" t="str">
        <f t="shared" si="308"/>
        <v>Holder</v>
      </c>
      <c r="BI198" s="497" t="str">
        <f t="shared" si="309"/>
        <v>Holder</v>
      </c>
      <c r="BJ198" s="385" t="str">
        <f t="shared" si="310"/>
        <v>No</v>
      </c>
      <c r="BK198" s="385" t="str">
        <f>IF(BC198*0.9&gt;BG198, " ", "No")</f>
        <v>No</v>
      </c>
      <c r="BL198" s="483" t="s">
        <v>1376</v>
      </c>
      <c r="BM198" s="482"/>
      <c r="BN198" s="482"/>
      <c r="BO198" s="482"/>
      <c r="BP198" s="482"/>
      <c r="BQ198" s="482"/>
      <c r="BR198" s="482"/>
      <c r="BS198" s="482"/>
      <c r="BT198" s="482"/>
      <c r="BU198" s="67"/>
      <c r="BV198" s="442" t="str">
        <f>IF(W198&gt;0,$BV$9, " ")</f>
        <v xml:space="preserve"> </v>
      </c>
      <c r="BW198" s="244" t="str">
        <f t="shared" si="313"/>
        <v xml:space="preserve"> </v>
      </c>
      <c r="BX198" s="244" t="str">
        <f t="shared" si="329"/>
        <v xml:space="preserve"> </v>
      </c>
      <c r="BY198" s="244" t="str">
        <f t="shared" si="330"/>
        <v xml:space="preserve"> </v>
      </c>
      <c r="BZ198" s="244" t="str">
        <f t="shared" si="331"/>
        <v xml:space="preserve"> </v>
      </c>
      <c r="CA198" s="244" t="str">
        <f t="shared" si="332"/>
        <v xml:space="preserve"> </v>
      </c>
      <c r="CB198" s="244" t="str">
        <f t="shared" si="318"/>
        <v xml:space="preserve"> </v>
      </c>
      <c r="CC198" s="244" t="str">
        <f t="shared" si="319"/>
        <v xml:space="preserve"> </v>
      </c>
      <c r="CD198" s="244" t="str">
        <f t="shared" si="320"/>
        <v xml:space="preserve"> </v>
      </c>
      <c r="CE198" s="244" t="str">
        <f t="shared" si="321"/>
        <v xml:space="preserve"> </v>
      </c>
      <c r="CF198" s="244" t="str">
        <f t="shared" si="322"/>
        <v xml:space="preserve"> </v>
      </c>
      <c r="CG198" s="244" t="str">
        <f t="shared" si="323"/>
        <v xml:space="preserve"> </v>
      </c>
      <c r="CH198" s="244" t="str">
        <f t="shared" si="324"/>
        <v xml:space="preserve"> </v>
      </c>
      <c r="CI198" s="570"/>
      <c r="CJ198" s="578" t="str">
        <f t="shared" si="276"/>
        <v xml:space="preserve"> </v>
      </c>
      <c r="CK198" s="578" t="str">
        <f t="shared" si="277"/>
        <v xml:space="preserve"> </v>
      </c>
      <c r="CL198" s="578" t="str">
        <f t="shared" si="278"/>
        <v xml:space="preserve"> </v>
      </c>
      <c r="CM198" s="578" t="str">
        <f t="shared" si="279"/>
        <v xml:space="preserve"> </v>
      </c>
      <c r="CN198" s="578" t="str">
        <f t="shared" si="280"/>
        <v xml:space="preserve"> </v>
      </c>
      <c r="CO198" s="578" t="str">
        <f t="shared" si="273"/>
        <v xml:space="preserve"> </v>
      </c>
      <c r="CP198" s="578" t="str">
        <f t="shared" si="274"/>
        <v xml:space="preserve"> </v>
      </c>
      <c r="CQ198" s="578" t="str">
        <f t="shared" si="275"/>
        <v xml:space="preserve"> </v>
      </c>
      <c r="CR198" s="244"/>
      <c r="CS198" s="244"/>
      <c r="CT198" s="244"/>
      <c r="CU198" s="244"/>
      <c r="CV198" s="347"/>
      <c r="CW198" s="338" t="str">
        <f t="shared" si="325"/>
        <v xml:space="preserve"> </v>
      </c>
      <c r="CX198" s="347"/>
      <c r="CY198" s="338" t="str">
        <f t="shared" si="325"/>
        <v xml:space="preserve"> </v>
      </c>
      <c r="CZ198" s="347"/>
      <c r="DA198" s="338" t="str">
        <f t="shared" si="325"/>
        <v xml:space="preserve"> </v>
      </c>
      <c r="DB198" s="347"/>
      <c r="DC198" s="338" t="str">
        <f t="shared" si="325"/>
        <v xml:space="preserve"> </v>
      </c>
      <c r="DD198" s="347"/>
      <c r="DE198" s="338" t="str">
        <f t="shared" si="325"/>
        <v xml:space="preserve"> </v>
      </c>
    </row>
    <row r="199" spans="1:109" s="19" customFormat="1" x14ac:dyDescent="0.2">
      <c r="A199" s="328" t="s">
        <v>1478</v>
      </c>
      <c r="B199" s="369" t="s">
        <v>1235</v>
      </c>
      <c r="C199" s="454" t="s">
        <v>1520</v>
      </c>
      <c r="D199" s="403" t="s">
        <v>130</v>
      </c>
      <c r="E199" s="326">
        <v>1200</v>
      </c>
      <c r="F199" s="356" t="s">
        <v>385</v>
      </c>
      <c r="G199" s="701"/>
      <c r="H199" s="84" t="s">
        <v>1411</v>
      </c>
      <c r="I199" s="89" t="e">
        <f>IF('Retail Pricing'!#REF!&gt;0,'Retail Pricing'!#REF!," ")</f>
        <v>#REF!</v>
      </c>
      <c r="J199" s="85" t="e">
        <f>'Retail Pricing'!#REF!</f>
        <v>#REF!</v>
      </c>
      <c r="K199" s="85" t="e">
        <f>'Retail Pricing'!#REF!</f>
        <v>#REF!</v>
      </c>
      <c r="L199" s="305" t="e">
        <f>IF('Retail Pricing'!#REF!&gt;0,'Retail Pricing'!#REF!," ")</f>
        <v>#REF!</v>
      </c>
      <c r="M199" s="226" t="e">
        <f t="shared" si="333"/>
        <v>#REF!</v>
      </c>
      <c r="N199" s="219" t="e">
        <f>IF('Retail Pricing'!#REF!&gt;0,'Retail Pricing'!#REF!," ")</f>
        <v>#REF!</v>
      </c>
      <c r="O199" s="219" t="e">
        <f>IF('Retail Pricing'!#REF!&gt;0,'Retail Pricing'!#REF!," ")</f>
        <v>#REF!</v>
      </c>
      <c r="P199" s="219"/>
      <c r="Q199" s="219" t="e">
        <f>IF('Retail Pricing'!#REF!&gt;0,'Retail Pricing'!#REF!," ")</f>
        <v>#REF!</v>
      </c>
      <c r="R199" s="219" t="e">
        <f>IF('Retail Pricing'!#REF!&gt;0,'Retail Pricing'!#REF!," ")</f>
        <v>#REF!</v>
      </c>
      <c r="S199" s="219" t="e">
        <f>IF('Retail Pricing'!#REF!&gt;0,'Retail Pricing'!#REF!," ")</f>
        <v>#REF!</v>
      </c>
      <c r="T199" s="219">
        <v>4.6249799999999999</v>
      </c>
      <c r="U199" s="7" t="e">
        <f t="shared" si="334"/>
        <v>#REF!</v>
      </c>
      <c r="V199" s="7">
        <v>4.1000000000000002E-2</v>
      </c>
      <c r="W199" s="491" t="e">
        <f>ROUND(('Retail Pricing'!#REF!/(1-0.09))/0.05,0)*0.05</f>
        <v>#REF!</v>
      </c>
      <c r="X199" s="489">
        <v>11</v>
      </c>
      <c r="Y199" s="304" t="e">
        <f t="shared" si="335"/>
        <v>#REF!</v>
      </c>
      <c r="Z199" s="428">
        <v>0.45</v>
      </c>
      <c r="AA199" s="492">
        <v>13</v>
      </c>
      <c r="AB199" s="493" t="e">
        <f>ROUND(('Retail Pricing'!#REF!/(1-0.09))/0.05,0)*0.05</f>
        <v>#REF!</v>
      </c>
      <c r="AC199" s="489">
        <v>10.5</v>
      </c>
      <c r="AD199" s="14" t="e">
        <f t="shared" si="336"/>
        <v>#REF!</v>
      </c>
      <c r="AE199" s="428">
        <v>0.43</v>
      </c>
      <c r="AF199" s="488">
        <v>12.5</v>
      </c>
      <c r="AG199" s="494" t="e">
        <f>ROUND(('Retail Pricing'!#REF!/(1-0.09))/0.05,0)*0.05</f>
        <v>#REF!</v>
      </c>
      <c r="AH199" s="489">
        <v>9.0500000000000007</v>
      </c>
      <c r="AI199" s="14" t="e">
        <f t="shared" si="337"/>
        <v>#REF!</v>
      </c>
      <c r="AJ199" s="428">
        <v>0.34</v>
      </c>
      <c r="AK199" s="495" t="e">
        <f>ROUND(('Retail Pricing'!#REF!/(1-0.09))/0.05,0)*0.05</f>
        <v>#REF!</v>
      </c>
      <c r="AL199" s="489"/>
      <c r="AM199" s="489">
        <v>9.0500000000000007</v>
      </c>
      <c r="AN199" s="14" t="e">
        <f t="shared" si="338"/>
        <v>#REF!</v>
      </c>
      <c r="AO199" s="428">
        <v>0.34</v>
      </c>
      <c r="AP199" s="490" t="e">
        <f>ROUND(('Retail Pricing'!#REF!/(1-0.09))/0.05,0)*0.05</f>
        <v>#REF!</v>
      </c>
      <c r="AQ199" s="489">
        <v>9.0500000000000007</v>
      </c>
      <c r="AR199" s="14" t="e">
        <f t="shared" si="339"/>
        <v>#REF!</v>
      </c>
      <c r="AS199" s="428">
        <v>0.34</v>
      </c>
      <c r="AT199" s="496">
        <v>11.05</v>
      </c>
      <c r="AU199" s="497" t="e">
        <f t="shared" si="340"/>
        <v>#REF!</v>
      </c>
      <c r="AV199" s="312"/>
      <c r="AW199" s="498" t="e">
        <f t="shared" si="341"/>
        <v>#REF!</v>
      </c>
      <c r="AX199" s="499" t="e">
        <f>AP199</f>
        <v>#REF!</v>
      </c>
      <c r="AY199" s="499">
        <v>4.5</v>
      </c>
      <c r="AZ199" s="333"/>
      <c r="BA199" s="491" t="e">
        <f t="shared" si="301"/>
        <v>#REF!</v>
      </c>
      <c r="BB199" s="492">
        <f t="shared" si="302"/>
        <v>13</v>
      </c>
      <c r="BC199" s="493" t="e">
        <f t="shared" si="303"/>
        <v>#REF!</v>
      </c>
      <c r="BD199" s="488">
        <f t="shared" si="304"/>
        <v>12.5</v>
      </c>
      <c r="BE199" s="494" t="e">
        <f t="shared" si="305"/>
        <v>#REF!</v>
      </c>
      <c r="BF199" s="495" t="e">
        <f t="shared" si="306"/>
        <v>#REF!</v>
      </c>
      <c r="BG199" s="490" t="e">
        <f t="shared" si="307"/>
        <v>#REF!</v>
      </c>
      <c r="BH199" s="496">
        <f t="shared" si="308"/>
        <v>11.05</v>
      </c>
      <c r="BI199" s="497" t="e">
        <f t="shared" si="309"/>
        <v>#REF!</v>
      </c>
      <c r="BJ199" s="385" t="e">
        <f t="shared" si="310"/>
        <v>#REF!</v>
      </c>
      <c r="BK199" s="385" t="e">
        <f t="shared" si="342"/>
        <v>#REF!</v>
      </c>
      <c r="BL199" s="243" t="e">
        <f>IF((BA199-'Retail Pricing'!#REF!)&gt;=0," ",1)</f>
        <v>#REF!</v>
      </c>
      <c r="BM199" s="243" t="e">
        <f>IF((BB199-'Retail Pricing'!#REF!)&gt;=0," ",1)</f>
        <v>#REF!</v>
      </c>
      <c r="BN199" s="243" t="e">
        <f>IF((BC199-'Retail Pricing'!#REF!)&gt;=0," ",1)</f>
        <v>#REF!</v>
      </c>
      <c r="BO199" s="243" t="e">
        <f>IF((BD199-'Retail Pricing'!#REF!)&gt;=0," ",1)</f>
        <v>#REF!</v>
      </c>
      <c r="BP199" s="243" t="e">
        <f>IF((BE199-'Retail Pricing'!#REF!)&gt;=0," ",1)</f>
        <v>#REF!</v>
      </c>
      <c r="BQ199" s="243" t="e">
        <f>IF((BF199-'Retail Pricing'!#REF!)&gt;=0," ",1)</f>
        <v>#REF!</v>
      </c>
      <c r="BR199" s="243" t="e">
        <f>IF((BG199-'Retail Pricing'!#REF!)&gt;=0," ",1)</f>
        <v>#REF!</v>
      </c>
      <c r="BS199" s="243" t="e">
        <f>IF((BH199-'Retail Pricing'!#REF!)&gt;=0," ",1)</f>
        <v>#REF!</v>
      </c>
      <c r="BT199" s="243" t="e">
        <f>IF((BI199-'Retail Pricing'!#REF!)&gt;=0," ",1)</f>
        <v>#REF!</v>
      </c>
      <c r="BU199" s="67"/>
      <c r="BV199" s="442" t="e">
        <f t="shared" si="343"/>
        <v>#REF!</v>
      </c>
      <c r="BW199" s="244" t="e">
        <f t="shared" si="313"/>
        <v>#REF!</v>
      </c>
      <c r="BX199" s="244" t="e">
        <f t="shared" si="329"/>
        <v>#REF!</v>
      </c>
      <c r="BY199" s="244" t="e">
        <f t="shared" si="330"/>
        <v>#REF!</v>
      </c>
      <c r="BZ199" s="244" t="e">
        <f t="shared" si="331"/>
        <v>#REF!</v>
      </c>
      <c r="CA199" s="244" t="e">
        <f t="shared" si="332"/>
        <v>#REF!</v>
      </c>
      <c r="CB199" s="244" t="e">
        <f t="shared" si="318"/>
        <v>#REF!</v>
      </c>
      <c r="CC199" s="244" t="e">
        <f t="shared" si="319"/>
        <v>#REF!</v>
      </c>
      <c r="CD199" s="244" t="e">
        <f t="shared" si="320"/>
        <v>#REF!</v>
      </c>
      <c r="CE199" s="244" t="e">
        <f t="shared" si="321"/>
        <v>#REF!</v>
      </c>
      <c r="CF199" s="244" t="e">
        <f t="shared" si="322"/>
        <v>#REF!</v>
      </c>
      <c r="CG199" s="244" t="e">
        <f t="shared" si="323"/>
        <v>#REF!</v>
      </c>
      <c r="CH199" s="244" t="e">
        <f t="shared" si="324"/>
        <v>#REF!</v>
      </c>
      <c r="CI199" s="570"/>
      <c r="CJ199" s="578" t="e">
        <f t="shared" si="276"/>
        <v>#REF!</v>
      </c>
      <c r="CK199" s="578" t="e">
        <f t="shared" si="277"/>
        <v>#REF!</v>
      </c>
      <c r="CL199" s="578" t="e">
        <f t="shared" si="278"/>
        <v>#REF!</v>
      </c>
      <c r="CM199" s="578" t="e">
        <f t="shared" si="279"/>
        <v>#REF!</v>
      </c>
      <c r="CN199" s="578" t="e">
        <f t="shared" si="280"/>
        <v>#REF!</v>
      </c>
      <c r="CO199" s="578" t="e">
        <f t="shared" si="273"/>
        <v>#REF!</v>
      </c>
      <c r="CP199" s="578" t="e">
        <f t="shared" si="274"/>
        <v>#REF!</v>
      </c>
      <c r="CQ199" s="578" t="e">
        <f t="shared" si="275"/>
        <v>#REF!</v>
      </c>
      <c r="CR199" s="244"/>
      <c r="CS199" s="244"/>
      <c r="CT199" s="244"/>
      <c r="CU199" s="244"/>
      <c r="CV199" s="347"/>
      <c r="CW199" s="338" t="e">
        <f t="shared" si="325"/>
        <v>#REF!</v>
      </c>
      <c r="CX199" s="347"/>
      <c r="CY199" s="338" t="e">
        <f t="shared" si="325"/>
        <v>#REF!</v>
      </c>
      <c r="CZ199" s="347"/>
      <c r="DA199" s="338" t="e">
        <f t="shared" si="325"/>
        <v>#REF!</v>
      </c>
      <c r="DB199" s="347"/>
      <c r="DC199" s="338" t="e">
        <f t="shared" si="325"/>
        <v>#REF!</v>
      </c>
      <c r="DD199" s="347"/>
      <c r="DE199" s="338" t="e">
        <f t="shared" si="325"/>
        <v>#REF!</v>
      </c>
    </row>
    <row r="200" spans="1:109" s="19" customFormat="1" x14ac:dyDescent="0.2">
      <c r="A200" s="328" t="s">
        <v>1478</v>
      </c>
      <c r="B200" s="369" t="s">
        <v>1234</v>
      </c>
      <c r="C200" s="454" t="s">
        <v>1521</v>
      </c>
      <c r="D200" s="403" t="s">
        <v>130</v>
      </c>
      <c r="E200" s="326">
        <v>1200</v>
      </c>
      <c r="F200" s="356" t="s">
        <v>319</v>
      </c>
      <c r="G200" s="701"/>
      <c r="H200" s="401"/>
      <c r="I200" s="89" t="e">
        <f>IF('Retail Pricing'!#REF!&gt;0,'Retail Pricing'!#REF!," ")</f>
        <v>#REF!</v>
      </c>
      <c r="J200" s="85" t="e">
        <f>'Retail Pricing'!#REF!</f>
        <v>#REF!</v>
      </c>
      <c r="K200" s="85" t="e">
        <f>'Retail Pricing'!#REF!</f>
        <v>#REF!</v>
      </c>
      <c r="L200" s="305" t="e">
        <f>IF('Retail Pricing'!#REF!&gt;0,'Retail Pricing'!#REF!," ")</f>
        <v>#REF!</v>
      </c>
      <c r="M200" s="226" t="e">
        <f t="shared" si="333"/>
        <v>#REF!</v>
      </c>
      <c r="N200" s="219" t="e">
        <f>IF('Retail Pricing'!#REF!&gt;0,'Retail Pricing'!#REF!," ")</f>
        <v>#REF!</v>
      </c>
      <c r="O200" s="219" t="e">
        <f>IF('Retail Pricing'!#REF!&gt;0,'Retail Pricing'!#REF!," ")</f>
        <v>#REF!</v>
      </c>
      <c r="P200" s="219"/>
      <c r="Q200" s="219" t="e">
        <f>IF('Retail Pricing'!#REF!&gt;0,'Retail Pricing'!#REF!," ")</f>
        <v>#REF!</v>
      </c>
      <c r="R200" s="219" t="e">
        <f>IF('Retail Pricing'!#REF!&gt;0,'Retail Pricing'!#REF!," ")</f>
        <v>#REF!</v>
      </c>
      <c r="S200" s="219" t="e">
        <f>IF('Retail Pricing'!#REF!&gt;0,'Retail Pricing'!#REF!," ")</f>
        <v>#REF!</v>
      </c>
      <c r="T200" s="219">
        <v>4.5046799999999996</v>
      </c>
      <c r="U200" s="7" t="e">
        <f t="shared" si="334"/>
        <v>#REF!</v>
      </c>
      <c r="V200" s="7">
        <v>-2.1000000000000001E-2</v>
      </c>
      <c r="W200" s="491" t="e">
        <f>ROUND(('Retail Pricing'!#REF!/(1-0.09))/0.05,0)*0.05</f>
        <v>#REF!</v>
      </c>
      <c r="X200" s="489">
        <v>11</v>
      </c>
      <c r="Y200" s="304" t="e">
        <f t="shared" si="335"/>
        <v>#REF!</v>
      </c>
      <c r="Z200" s="428">
        <v>0.5</v>
      </c>
      <c r="AA200" s="492">
        <v>13</v>
      </c>
      <c r="AB200" s="493" t="e">
        <f>ROUND(('Retail Pricing'!#REF!/(1-0.09))/0.05,0)*0.05</f>
        <v>#REF!</v>
      </c>
      <c r="AC200" s="489">
        <v>10.5</v>
      </c>
      <c r="AD200" s="14" t="e">
        <f t="shared" si="336"/>
        <v>#REF!</v>
      </c>
      <c r="AE200" s="428">
        <v>0.48</v>
      </c>
      <c r="AF200" s="488">
        <v>12.5</v>
      </c>
      <c r="AG200" s="494" t="e">
        <f>ROUND(('Retail Pricing'!#REF!/(1-0.09))/0.05,0)*0.05</f>
        <v>#REF!</v>
      </c>
      <c r="AH200" s="489">
        <v>9.0500000000000007</v>
      </c>
      <c r="AI200" s="14" t="e">
        <f t="shared" si="337"/>
        <v>#REF!</v>
      </c>
      <c r="AJ200" s="428">
        <v>0.4</v>
      </c>
      <c r="AK200" s="495" t="e">
        <f>ROUND(('Retail Pricing'!#REF!/(1-0.09))/0.05,0)*0.05</f>
        <v>#REF!</v>
      </c>
      <c r="AL200" s="489"/>
      <c r="AM200" s="489">
        <v>9.0500000000000007</v>
      </c>
      <c r="AN200" s="14" t="e">
        <f t="shared" si="338"/>
        <v>#REF!</v>
      </c>
      <c r="AO200" s="428">
        <v>0.4</v>
      </c>
      <c r="AP200" s="490" t="e">
        <f>ROUND(('Retail Pricing'!#REF!/(1-0.09))/0.05,0)*0.05</f>
        <v>#REF!</v>
      </c>
      <c r="AQ200" s="489">
        <v>9.0500000000000007</v>
      </c>
      <c r="AR200" s="14" t="e">
        <f t="shared" si="339"/>
        <v>#REF!</v>
      </c>
      <c r="AS200" s="428">
        <v>0.4</v>
      </c>
      <c r="AT200" s="496">
        <v>11.05</v>
      </c>
      <c r="AU200" s="497" t="e">
        <f t="shared" si="340"/>
        <v>#REF!</v>
      </c>
      <c r="AV200" s="312"/>
      <c r="AW200" s="498" t="e">
        <f t="shared" si="341"/>
        <v>#REF!</v>
      </c>
      <c r="AX200" s="499"/>
      <c r="AY200" s="499"/>
      <c r="AZ200" s="333"/>
      <c r="BA200" s="491" t="e">
        <f t="shared" si="301"/>
        <v>#REF!</v>
      </c>
      <c r="BB200" s="492">
        <f t="shared" si="302"/>
        <v>13</v>
      </c>
      <c r="BC200" s="493" t="e">
        <f t="shared" si="303"/>
        <v>#REF!</v>
      </c>
      <c r="BD200" s="488">
        <f t="shared" si="304"/>
        <v>12.5</v>
      </c>
      <c r="BE200" s="494" t="e">
        <f t="shared" si="305"/>
        <v>#REF!</v>
      </c>
      <c r="BF200" s="495" t="e">
        <f t="shared" si="306"/>
        <v>#REF!</v>
      </c>
      <c r="BG200" s="490" t="e">
        <f t="shared" si="307"/>
        <v>#REF!</v>
      </c>
      <c r="BH200" s="496">
        <f t="shared" si="308"/>
        <v>11.05</v>
      </c>
      <c r="BI200" s="497" t="e">
        <f t="shared" si="309"/>
        <v>#REF!</v>
      </c>
      <c r="BJ200" s="385" t="e">
        <f t="shared" si="310"/>
        <v>#REF!</v>
      </c>
      <c r="BK200" s="385" t="e">
        <f t="shared" si="342"/>
        <v>#REF!</v>
      </c>
      <c r="BL200" s="243" t="e">
        <f>IF((BA200-'Retail Pricing'!#REF!)&gt;=0," ",1)</f>
        <v>#REF!</v>
      </c>
      <c r="BM200" s="243" t="e">
        <f>IF((BB200-'Retail Pricing'!#REF!)&gt;=0," ",1)</f>
        <v>#REF!</v>
      </c>
      <c r="BN200" s="243" t="e">
        <f>IF((BC200-'Retail Pricing'!#REF!)&gt;=0," ",1)</f>
        <v>#REF!</v>
      </c>
      <c r="BO200" s="243" t="e">
        <f>IF((BD200-'Retail Pricing'!#REF!)&gt;=0," ",1)</f>
        <v>#REF!</v>
      </c>
      <c r="BP200" s="243" t="e">
        <f>IF((BE200-'Retail Pricing'!#REF!)&gt;=0," ",1)</f>
        <v>#REF!</v>
      </c>
      <c r="BQ200" s="243" t="e">
        <f>IF((BF200-'Retail Pricing'!#REF!)&gt;=0," ",1)</f>
        <v>#REF!</v>
      </c>
      <c r="BR200" s="243" t="e">
        <f>IF((BG200-'Retail Pricing'!#REF!)&gt;=0," ",1)</f>
        <v>#REF!</v>
      </c>
      <c r="BS200" s="243" t="e">
        <f>IF((BH200-'Retail Pricing'!#REF!)&gt;=0," ",1)</f>
        <v>#REF!</v>
      </c>
      <c r="BT200" s="243" t="e">
        <f>IF((BI200-'Retail Pricing'!#REF!)&gt;=0," ",1)</f>
        <v>#REF!</v>
      </c>
      <c r="BU200" s="67"/>
      <c r="BV200" s="442" t="e">
        <f t="shared" si="343"/>
        <v>#REF!</v>
      </c>
      <c r="BW200" s="244" t="e">
        <f t="shared" si="313"/>
        <v>#REF!</v>
      </c>
      <c r="BX200" s="244" t="e">
        <f t="shared" si="329"/>
        <v>#REF!</v>
      </c>
      <c r="BY200" s="244" t="e">
        <f t="shared" si="330"/>
        <v>#REF!</v>
      </c>
      <c r="BZ200" s="244" t="e">
        <f t="shared" si="331"/>
        <v>#REF!</v>
      </c>
      <c r="CA200" s="244" t="e">
        <f t="shared" si="332"/>
        <v>#REF!</v>
      </c>
      <c r="CB200" s="244" t="e">
        <f t="shared" si="318"/>
        <v>#REF!</v>
      </c>
      <c r="CC200" s="244" t="e">
        <f t="shared" si="319"/>
        <v>#REF!</v>
      </c>
      <c r="CD200" s="244" t="e">
        <f t="shared" si="320"/>
        <v>#REF!</v>
      </c>
      <c r="CE200" s="244" t="e">
        <f t="shared" si="321"/>
        <v>#REF!</v>
      </c>
      <c r="CF200" s="244" t="e">
        <f t="shared" si="322"/>
        <v>#REF!</v>
      </c>
      <c r="CG200" s="244" t="e">
        <f t="shared" si="323"/>
        <v>#REF!</v>
      </c>
      <c r="CH200" s="244" t="e">
        <f t="shared" si="324"/>
        <v>#REF!</v>
      </c>
      <c r="CI200" s="570"/>
      <c r="CJ200" s="578" t="e">
        <f t="shared" si="276"/>
        <v>#REF!</v>
      </c>
      <c r="CK200" s="578" t="e">
        <f t="shared" si="277"/>
        <v>#REF!</v>
      </c>
      <c r="CL200" s="578" t="e">
        <f t="shared" si="278"/>
        <v>#REF!</v>
      </c>
      <c r="CM200" s="578" t="e">
        <f t="shared" si="279"/>
        <v>#REF!</v>
      </c>
      <c r="CN200" s="578" t="e">
        <f t="shared" si="280"/>
        <v>#REF!</v>
      </c>
      <c r="CO200" s="578" t="e">
        <f t="shared" si="273"/>
        <v>#REF!</v>
      </c>
      <c r="CP200" s="578" t="e">
        <f t="shared" si="274"/>
        <v>#REF!</v>
      </c>
      <c r="CQ200" s="578" t="e">
        <f t="shared" si="275"/>
        <v>#REF!</v>
      </c>
      <c r="CR200" s="244"/>
      <c r="CS200" s="244"/>
      <c r="CT200" s="244"/>
      <c r="CU200" s="244"/>
      <c r="CV200" s="347"/>
      <c r="CW200" s="338" t="e">
        <f t="shared" si="325"/>
        <v>#REF!</v>
      </c>
      <c r="CX200" s="347"/>
      <c r="CY200" s="338" t="e">
        <f t="shared" si="325"/>
        <v>#REF!</v>
      </c>
      <c r="CZ200" s="347"/>
      <c r="DA200" s="338" t="e">
        <f t="shared" si="325"/>
        <v>#REF!</v>
      </c>
      <c r="DB200" s="347"/>
      <c r="DC200" s="338" t="e">
        <f t="shared" si="325"/>
        <v>#REF!</v>
      </c>
      <c r="DD200" s="347"/>
      <c r="DE200" s="338" t="e">
        <f t="shared" si="325"/>
        <v>#REF!</v>
      </c>
    </row>
    <row r="201" spans="1:109" s="19" customFormat="1" x14ac:dyDescent="0.2">
      <c r="A201" s="328" t="s">
        <v>1478</v>
      </c>
      <c r="B201" s="369" t="s">
        <v>1237</v>
      </c>
      <c r="C201" s="454" t="s">
        <v>1522</v>
      </c>
      <c r="D201" s="403" t="s">
        <v>130</v>
      </c>
      <c r="E201" s="326">
        <v>1200</v>
      </c>
      <c r="F201" s="356" t="s">
        <v>750</v>
      </c>
      <c r="G201" s="701"/>
      <c r="H201" s="84"/>
      <c r="I201" s="89" t="e">
        <f>IF('Retail Pricing'!#REF!&gt;0,'Retail Pricing'!#REF!," ")</f>
        <v>#REF!</v>
      </c>
      <c r="J201" s="85" t="e">
        <f>'Retail Pricing'!#REF!</f>
        <v>#REF!</v>
      </c>
      <c r="K201" s="85" t="e">
        <f>'Retail Pricing'!#REF!</f>
        <v>#REF!</v>
      </c>
      <c r="L201" s="305" t="e">
        <f>IF('Retail Pricing'!#REF!&gt;0,'Retail Pricing'!#REF!," ")</f>
        <v>#REF!</v>
      </c>
      <c r="M201" s="226" t="e">
        <f t="shared" si="333"/>
        <v>#REF!</v>
      </c>
      <c r="N201" s="219" t="e">
        <f>IF('Retail Pricing'!#REF!&gt;0,'Retail Pricing'!#REF!," ")</f>
        <v>#REF!</v>
      </c>
      <c r="O201" s="219" t="e">
        <f>IF('Retail Pricing'!#REF!&gt;0,'Retail Pricing'!#REF!," ")</f>
        <v>#REF!</v>
      </c>
      <c r="P201" s="219"/>
      <c r="Q201" s="219" t="e">
        <f>IF('Retail Pricing'!#REF!&gt;0,'Retail Pricing'!#REF!," ")</f>
        <v>#REF!</v>
      </c>
      <c r="R201" s="219" t="e">
        <f>IF('Retail Pricing'!#REF!&gt;0,'Retail Pricing'!#REF!," ")</f>
        <v>#REF!</v>
      </c>
      <c r="S201" s="219" t="e">
        <f>IF('Retail Pricing'!#REF!&gt;0,'Retail Pricing'!#REF!," ")</f>
        <v>#REF!</v>
      </c>
      <c r="T201" s="219">
        <v>3.7572700000000001</v>
      </c>
      <c r="U201" s="7" t="e">
        <f t="shared" si="334"/>
        <v>#REF!</v>
      </c>
      <c r="V201" s="7">
        <v>3.3000000000000002E-2</v>
      </c>
      <c r="W201" s="491" t="e">
        <f>ROUND(('Retail Pricing'!#REF!/(1-0.09))/0.05,0)*0.05</f>
        <v>#REF!</v>
      </c>
      <c r="X201" s="489">
        <v>9.9</v>
      </c>
      <c r="Y201" s="304" t="e">
        <f t="shared" si="335"/>
        <v>#REF!</v>
      </c>
      <c r="Z201" s="428">
        <v>0.51</v>
      </c>
      <c r="AA201" s="492">
        <v>11.75</v>
      </c>
      <c r="AB201" s="493" t="e">
        <f>ROUND(('Retail Pricing'!#REF!/(1-0.09))/0.05,0)*0.05</f>
        <v>#REF!</v>
      </c>
      <c r="AC201" s="489">
        <v>8.6999999999999993</v>
      </c>
      <c r="AD201" s="14" t="e">
        <f t="shared" si="336"/>
        <v>#REF!</v>
      </c>
      <c r="AE201" s="428">
        <v>0.45</v>
      </c>
      <c r="AF201" s="488">
        <v>10.55</v>
      </c>
      <c r="AG201" s="494" t="e">
        <f>ROUND(('Retail Pricing'!#REF!/(1-0.09))/0.05,0)*0.05</f>
        <v>#REF!</v>
      </c>
      <c r="AH201" s="489">
        <v>7.4</v>
      </c>
      <c r="AI201" s="14" t="e">
        <f t="shared" si="337"/>
        <v>#REF!</v>
      </c>
      <c r="AJ201" s="428">
        <v>0.35</v>
      </c>
      <c r="AK201" s="495" t="e">
        <f>ROUND(('Retail Pricing'!#REF!/(1-0.09))/0.05,0)*0.05</f>
        <v>#REF!</v>
      </c>
      <c r="AL201" s="489"/>
      <c r="AM201" s="489">
        <v>7.4</v>
      </c>
      <c r="AN201" s="14" t="e">
        <f t="shared" si="338"/>
        <v>#REF!</v>
      </c>
      <c r="AO201" s="428">
        <v>0.35</v>
      </c>
      <c r="AP201" s="490" t="e">
        <f>ROUND(('Retail Pricing'!#REF!/(1-0.09))/0.05,0)*0.05</f>
        <v>#REF!</v>
      </c>
      <c r="AQ201" s="489">
        <v>7.4</v>
      </c>
      <c r="AR201" s="14" t="e">
        <f t="shared" si="339"/>
        <v>#REF!</v>
      </c>
      <c r="AS201" s="428">
        <v>0.35</v>
      </c>
      <c r="AT201" s="496">
        <v>9.25</v>
      </c>
      <c r="AU201" s="497" t="e">
        <f t="shared" si="340"/>
        <v>#REF!</v>
      </c>
      <c r="AV201" s="312"/>
      <c r="AW201" s="498" t="e">
        <f t="shared" si="341"/>
        <v>#REF!</v>
      </c>
      <c r="AX201" s="499"/>
      <c r="AY201" s="499"/>
      <c r="AZ201" s="333"/>
      <c r="BA201" s="491" t="e">
        <f t="shared" si="301"/>
        <v>#REF!</v>
      </c>
      <c r="BB201" s="492">
        <f t="shared" si="302"/>
        <v>11.75</v>
      </c>
      <c r="BC201" s="493" t="e">
        <f t="shared" si="303"/>
        <v>#REF!</v>
      </c>
      <c r="BD201" s="488">
        <f t="shared" si="304"/>
        <v>10.55</v>
      </c>
      <c r="BE201" s="494" t="e">
        <f t="shared" si="305"/>
        <v>#REF!</v>
      </c>
      <c r="BF201" s="495" t="e">
        <f t="shared" si="306"/>
        <v>#REF!</v>
      </c>
      <c r="BG201" s="490" t="e">
        <f t="shared" si="307"/>
        <v>#REF!</v>
      </c>
      <c r="BH201" s="496">
        <f t="shared" si="308"/>
        <v>9.25</v>
      </c>
      <c r="BI201" s="497" t="e">
        <f t="shared" si="309"/>
        <v>#REF!</v>
      </c>
      <c r="BJ201" s="385" t="e">
        <f t="shared" si="310"/>
        <v>#REF!</v>
      </c>
      <c r="BK201" s="385" t="e">
        <f t="shared" si="342"/>
        <v>#REF!</v>
      </c>
      <c r="BL201" s="243" t="e">
        <f>IF((BA201-'Retail Pricing'!#REF!)&gt;=0," ",1)</f>
        <v>#REF!</v>
      </c>
      <c r="BM201" s="243" t="e">
        <f>IF((BB201-'Retail Pricing'!#REF!)&gt;=0," ",1)</f>
        <v>#REF!</v>
      </c>
      <c r="BN201" s="243" t="e">
        <f>IF((BC201-'Retail Pricing'!#REF!)&gt;=0," ",1)</f>
        <v>#REF!</v>
      </c>
      <c r="BO201" s="243" t="e">
        <f>IF((BD201-'Retail Pricing'!#REF!)&gt;=0," ",1)</f>
        <v>#REF!</v>
      </c>
      <c r="BP201" s="243" t="e">
        <f>IF((BE201-'Retail Pricing'!#REF!)&gt;=0," ",1)</f>
        <v>#REF!</v>
      </c>
      <c r="BQ201" s="243" t="e">
        <f>IF((BF201-'Retail Pricing'!#REF!)&gt;=0," ",1)</f>
        <v>#REF!</v>
      </c>
      <c r="BR201" s="243" t="e">
        <f>IF((BG201-'Retail Pricing'!#REF!)&gt;=0," ",1)</f>
        <v>#REF!</v>
      </c>
      <c r="BS201" s="243" t="e">
        <f>IF((BH201-'Retail Pricing'!#REF!)&gt;=0," ",1)</f>
        <v>#REF!</v>
      </c>
      <c r="BT201" s="243" t="e">
        <f>IF((BI201-'Retail Pricing'!#REF!)&gt;=0," ",1)</f>
        <v>#REF!</v>
      </c>
      <c r="BU201" s="67"/>
      <c r="BV201" s="442" t="e">
        <f t="shared" si="343"/>
        <v>#REF!</v>
      </c>
      <c r="BW201" s="244" t="e">
        <f t="shared" si="313"/>
        <v>#REF!</v>
      </c>
      <c r="BX201" s="244" t="e">
        <f t="shared" si="329"/>
        <v>#REF!</v>
      </c>
      <c r="BY201" s="244" t="e">
        <f t="shared" si="330"/>
        <v>#REF!</v>
      </c>
      <c r="BZ201" s="244" t="e">
        <f t="shared" si="331"/>
        <v>#REF!</v>
      </c>
      <c r="CA201" s="244" t="e">
        <f t="shared" si="332"/>
        <v>#REF!</v>
      </c>
      <c r="CB201" s="244" t="e">
        <f t="shared" si="318"/>
        <v>#REF!</v>
      </c>
      <c r="CC201" s="244" t="e">
        <f t="shared" si="319"/>
        <v>#REF!</v>
      </c>
      <c r="CD201" s="244" t="e">
        <f t="shared" si="320"/>
        <v>#REF!</v>
      </c>
      <c r="CE201" s="244" t="e">
        <f t="shared" si="321"/>
        <v>#REF!</v>
      </c>
      <c r="CF201" s="244" t="e">
        <f t="shared" si="322"/>
        <v>#REF!</v>
      </c>
      <c r="CG201" s="244" t="e">
        <f t="shared" si="323"/>
        <v>#REF!</v>
      </c>
      <c r="CH201" s="244" t="e">
        <f t="shared" si="324"/>
        <v>#REF!</v>
      </c>
      <c r="CI201" s="570"/>
      <c r="CJ201" s="578" t="e">
        <f t="shared" si="276"/>
        <v>#REF!</v>
      </c>
      <c r="CK201" s="578" t="e">
        <f t="shared" si="277"/>
        <v>#REF!</v>
      </c>
      <c r="CL201" s="578" t="e">
        <f t="shared" si="278"/>
        <v>#REF!</v>
      </c>
      <c r="CM201" s="578" t="e">
        <f t="shared" si="279"/>
        <v>#REF!</v>
      </c>
      <c r="CN201" s="578" t="e">
        <f t="shared" si="280"/>
        <v>#REF!</v>
      </c>
      <c r="CO201" s="578" t="e">
        <f t="shared" si="273"/>
        <v>#REF!</v>
      </c>
      <c r="CP201" s="578" t="e">
        <f t="shared" si="274"/>
        <v>#REF!</v>
      </c>
      <c r="CQ201" s="578" t="e">
        <f t="shared" si="275"/>
        <v>#REF!</v>
      </c>
      <c r="CR201" s="244"/>
      <c r="CS201" s="244"/>
      <c r="CT201" s="244"/>
      <c r="CU201" s="244"/>
      <c r="CV201" s="347"/>
      <c r="CW201" s="338" t="e">
        <f t="shared" si="325"/>
        <v>#REF!</v>
      </c>
      <c r="CX201" s="347"/>
      <c r="CY201" s="338" t="e">
        <f t="shared" si="325"/>
        <v>#REF!</v>
      </c>
      <c r="CZ201" s="347"/>
      <c r="DA201" s="338" t="e">
        <f t="shared" si="325"/>
        <v>#REF!</v>
      </c>
      <c r="DB201" s="347"/>
      <c r="DC201" s="338" t="e">
        <f t="shared" si="325"/>
        <v>#REF!</v>
      </c>
      <c r="DD201" s="347"/>
      <c r="DE201" s="338" t="e">
        <f t="shared" si="325"/>
        <v>#REF!</v>
      </c>
    </row>
    <row r="202" spans="1:109" s="19" customFormat="1" x14ac:dyDescent="0.2">
      <c r="A202" s="328" t="s">
        <v>1478</v>
      </c>
      <c r="B202" s="369" t="s">
        <v>1236</v>
      </c>
      <c r="C202" s="454" t="s">
        <v>1523</v>
      </c>
      <c r="D202" s="403" t="s">
        <v>130</v>
      </c>
      <c r="E202" s="326">
        <v>1200</v>
      </c>
      <c r="F202" s="356" t="s">
        <v>321</v>
      </c>
      <c r="G202" s="701"/>
      <c r="H202" s="84"/>
      <c r="I202" s="89" t="e">
        <f>IF('Retail Pricing'!#REF!&gt;0,'Retail Pricing'!#REF!," ")</f>
        <v>#REF!</v>
      </c>
      <c r="J202" s="85" t="e">
        <f>'Retail Pricing'!#REF!</f>
        <v>#REF!</v>
      </c>
      <c r="K202" s="85" t="e">
        <f>'Retail Pricing'!#REF!</f>
        <v>#REF!</v>
      </c>
      <c r="L202" s="305" t="e">
        <f>IF('Retail Pricing'!#REF!&gt;0,'Retail Pricing'!#REF!," ")</f>
        <v>#REF!</v>
      </c>
      <c r="M202" s="226" t="e">
        <f t="shared" si="333"/>
        <v>#REF!</v>
      </c>
      <c r="N202" s="219" t="e">
        <f>IF('Retail Pricing'!#REF!&gt;0,'Retail Pricing'!#REF!," ")</f>
        <v>#REF!</v>
      </c>
      <c r="O202" s="219" t="e">
        <f>IF('Retail Pricing'!#REF!&gt;0,'Retail Pricing'!#REF!," ")</f>
        <v>#REF!</v>
      </c>
      <c r="P202" s="219"/>
      <c r="Q202" s="219" t="e">
        <f>IF('Retail Pricing'!#REF!&gt;0,'Retail Pricing'!#REF!," ")</f>
        <v>#REF!</v>
      </c>
      <c r="R202" s="219" t="e">
        <f>IF('Retail Pricing'!#REF!&gt;0,'Retail Pricing'!#REF!," ")</f>
        <v>#REF!</v>
      </c>
      <c r="S202" s="219" t="e">
        <f>IF('Retail Pricing'!#REF!&gt;0,'Retail Pricing'!#REF!," ")</f>
        <v>#REF!</v>
      </c>
      <c r="T202" s="219">
        <v>2.38253</v>
      </c>
      <c r="U202" s="7" t="e">
        <f t="shared" si="334"/>
        <v>#REF!</v>
      </c>
      <c r="V202" s="7">
        <v>0.52900000000000003</v>
      </c>
      <c r="W202" s="491" t="e">
        <f>ROUND(('Retail Pricing'!#REF!/(1-0.09))/0.05,0)*0.05</f>
        <v>#REF!</v>
      </c>
      <c r="X202" s="489">
        <v>9.9</v>
      </c>
      <c r="Y202" s="304" t="e">
        <f t="shared" si="335"/>
        <v>#REF!</v>
      </c>
      <c r="Z202" s="428">
        <v>0.54</v>
      </c>
      <c r="AA202" s="492">
        <v>11.75</v>
      </c>
      <c r="AB202" s="493" t="e">
        <f>ROUND(('Retail Pricing'!#REF!/(1-0.09))/0.05,0)*0.05</f>
        <v>#REF!</v>
      </c>
      <c r="AC202" s="489">
        <v>8.6999999999999993</v>
      </c>
      <c r="AD202" s="14" t="e">
        <f t="shared" si="336"/>
        <v>#REF!</v>
      </c>
      <c r="AE202" s="428">
        <v>0.48</v>
      </c>
      <c r="AF202" s="488">
        <v>10.55</v>
      </c>
      <c r="AG202" s="494" t="e">
        <f>ROUND(('Retail Pricing'!#REF!/(1-0.09))/0.05,0)*0.05</f>
        <v>#REF!</v>
      </c>
      <c r="AH202" s="489">
        <v>7.4</v>
      </c>
      <c r="AI202" s="14" t="e">
        <f t="shared" si="337"/>
        <v>#REF!</v>
      </c>
      <c r="AJ202" s="428">
        <v>0.39</v>
      </c>
      <c r="AK202" s="495" t="e">
        <f>ROUND(('Retail Pricing'!#REF!/(1-0.09))/0.05,0)*0.05</f>
        <v>#REF!</v>
      </c>
      <c r="AL202" s="489"/>
      <c r="AM202" s="489">
        <v>7.4</v>
      </c>
      <c r="AN202" s="14" t="e">
        <f t="shared" si="338"/>
        <v>#REF!</v>
      </c>
      <c r="AO202" s="428">
        <v>0.39</v>
      </c>
      <c r="AP202" s="490" t="e">
        <f>ROUND(('Retail Pricing'!#REF!/(1-0.09))/0.05,0)*0.05</f>
        <v>#REF!</v>
      </c>
      <c r="AQ202" s="489">
        <v>7.4</v>
      </c>
      <c r="AR202" s="14" t="e">
        <f t="shared" si="339"/>
        <v>#REF!</v>
      </c>
      <c r="AS202" s="428">
        <v>0.39</v>
      </c>
      <c r="AT202" s="496">
        <v>9.25</v>
      </c>
      <c r="AU202" s="497" t="e">
        <f t="shared" si="340"/>
        <v>#REF!</v>
      </c>
      <c r="AV202" s="312"/>
      <c r="AW202" s="498" t="e">
        <f t="shared" si="341"/>
        <v>#REF!</v>
      </c>
      <c r="AX202" s="499"/>
      <c r="AY202" s="499"/>
      <c r="AZ202" s="333"/>
      <c r="BA202" s="491" t="e">
        <f t="shared" si="301"/>
        <v>#REF!</v>
      </c>
      <c r="BB202" s="492">
        <f t="shared" si="302"/>
        <v>11.75</v>
      </c>
      <c r="BC202" s="493" t="e">
        <f t="shared" si="303"/>
        <v>#REF!</v>
      </c>
      <c r="BD202" s="488">
        <f t="shared" si="304"/>
        <v>10.55</v>
      </c>
      <c r="BE202" s="494" t="e">
        <f t="shared" si="305"/>
        <v>#REF!</v>
      </c>
      <c r="BF202" s="495" t="e">
        <f t="shared" si="306"/>
        <v>#REF!</v>
      </c>
      <c r="BG202" s="490" t="e">
        <f t="shared" si="307"/>
        <v>#REF!</v>
      </c>
      <c r="BH202" s="496">
        <f t="shared" si="308"/>
        <v>9.25</v>
      </c>
      <c r="BI202" s="497" t="e">
        <f t="shared" si="309"/>
        <v>#REF!</v>
      </c>
      <c r="BJ202" s="385" t="e">
        <f t="shared" si="310"/>
        <v>#REF!</v>
      </c>
      <c r="BK202" s="385" t="e">
        <f t="shared" si="342"/>
        <v>#REF!</v>
      </c>
      <c r="BL202" s="243" t="e">
        <f>IF((BA202-'Retail Pricing'!#REF!)&gt;=0," ",1)</f>
        <v>#REF!</v>
      </c>
      <c r="BM202" s="243" t="e">
        <f>IF((BB202-'Retail Pricing'!#REF!)&gt;=0," ",1)</f>
        <v>#REF!</v>
      </c>
      <c r="BN202" s="243" t="e">
        <f>IF((BC202-'Retail Pricing'!#REF!)&gt;=0," ",1)</f>
        <v>#REF!</v>
      </c>
      <c r="BO202" s="243" t="e">
        <f>IF((BD202-'Retail Pricing'!#REF!)&gt;=0," ",1)</f>
        <v>#REF!</v>
      </c>
      <c r="BP202" s="243" t="e">
        <f>IF((BE202-'Retail Pricing'!#REF!)&gt;=0," ",1)</f>
        <v>#REF!</v>
      </c>
      <c r="BQ202" s="243" t="e">
        <f>IF((BF202-'Retail Pricing'!#REF!)&gt;=0," ",1)</f>
        <v>#REF!</v>
      </c>
      <c r="BR202" s="243" t="e">
        <f>IF((BG202-'Retail Pricing'!#REF!)&gt;=0," ",1)</f>
        <v>#REF!</v>
      </c>
      <c r="BS202" s="243" t="e">
        <f>IF((BH202-'Retail Pricing'!#REF!)&gt;=0," ",1)</f>
        <v>#REF!</v>
      </c>
      <c r="BT202" s="243" t="e">
        <f>IF((BI202-'Retail Pricing'!#REF!)&gt;=0," ",1)</f>
        <v>#REF!</v>
      </c>
      <c r="BU202" s="67"/>
      <c r="BV202" s="442" t="e">
        <f t="shared" si="343"/>
        <v>#REF!</v>
      </c>
      <c r="BW202" s="244" t="e">
        <f t="shared" si="313"/>
        <v>#REF!</v>
      </c>
      <c r="BX202" s="244" t="e">
        <f t="shared" si="329"/>
        <v>#REF!</v>
      </c>
      <c r="BY202" s="244" t="e">
        <f t="shared" si="330"/>
        <v>#REF!</v>
      </c>
      <c r="BZ202" s="244" t="e">
        <f t="shared" si="331"/>
        <v>#REF!</v>
      </c>
      <c r="CA202" s="244" t="e">
        <f t="shared" si="332"/>
        <v>#REF!</v>
      </c>
      <c r="CB202" s="244" t="e">
        <f t="shared" si="318"/>
        <v>#REF!</v>
      </c>
      <c r="CC202" s="244" t="e">
        <f t="shared" si="319"/>
        <v>#REF!</v>
      </c>
      <c r="CD202" s="244" t="e">
        <f t="shared" si="320"/>
        <v>#REF!</v>
      </c>
      <c r="CE202" s="244" t="e">
        <f t="shared" si="321"/>
        <v>#REF!</v>
      </c>
      <c r="CF202" s="244" t="e">
        <f t="shared" si="322"/>
        <v>#REF!</v>
      </c>
      <c r="CG202" s="244" t="e">
        <f t="shared" si="323"/>
        <v>#REF!</v>
      </c>
      <c r="CH202" s="244" t="e">
        <f t="shared" si="324"/>
        <v>#REF!</v>
      </c>
      <c r="CI202" s="570"/>
      <c r="CJ202" s="578" t="e">
        <f t="shared" si="276"/>
        <v>#REF!</v>
      </c>
      <c r="CK202" s="578" t="e">
        <f t="shared" si="277"/>
        <v>#REF!</v>
      </c>
      <c r="CL202" s="578" t="e">
        <f t="shared" si="278"/>
        <v>#REF!</v>
      </c>
      <c r="CM202" s="578" t="e">
        <f t="shared" si="279"/>
        <v>#REF!</v>
      </c>
      <c r="CN202" s="578" t="e">
        <f t="shared" si="280"/>
        <v>#REF!</v>
      </c>
      <c r="CO202" s="578" t="e">
        <f t="shared" si="273"/>
        <v>#REF!</v>
      </c>
      <c r="CP202" s="578" t="e">
        <f t="shared" si="274"/>
        <v>#REF!</v>
      </c>
      <c r="CQ202" s="578" t="e">
        <f t="shared" si="275"/>
        <v>#REF!</v>
      </c>
      <c r="CR202" s="244"/>
      <c r="CS202" s="244"/>
      <c r="CT202" s="244"/>
      <c r="CU202" s="244"/>
      <c r="CV202" s="347"/>
      <c r="CW202" s="338" t="e">
        <f t="shared" si="325"/>
        <v>#REF!</v>
      </c>
      <c r="CX202" s="347"/>
      <c r="CY202" s="338" t="e">
        <f t="shared" si="325"/>
        <v>#REF!</v>
      </c>
      <c r="CZ202" s="347"/>
      <c r="DA202" s="338" t="e">
        <f t="shared" si="325"/>
        <v>#REF!</v>
      </c>
      <c r="DB202" s="347"/>
      <c r="DC202" s="338" t="e">
        <f t="shared" si="325"/>
        <v>#REF!</v>
      </c>
      <c r="DD202" s="347"/>
      <c r="DE202" s="338" t="e">
        <f t="shared" si="325"/>
        <v>#REF!</v>
      </c>
    </row>
    <row r="203" spans="1:109" s="19" customFormat="1" x14ac:dyDescent="0.2">
      <c r="A203" s="328" t="s">
        <v>1478</v>
      </c>
      <c r="B203" s="369" t="s">
        <v>1002</v>
      </c>
      <c r="C203" s="454" t="s">
        <v>1512</v>
      </c>
      <c r="D203" s="357" t="s">
        <v>256</v>
      </c>
      <c r="E203" s="326">
        <v>72</v>
      </c>
      <c r="F203" s="356" t="s">
        <v>588</v>
      </c>
      <c r="G203" s="701"/>
      <c r="H203" s="84"/>
      <c r="I203" s="89" t="e">
        <f>IF('Retail Pricing'!#REF!&gt;0,'Retail Pricing'!#REF!," ")</f>
        <v>#REF!</v>
      </c>
      <c r="J203" s="85" t="e">
        <f>'Retail Pricing'!#REF!</f>
        <v>#REF!</v>
      </c>
      <c r="K203" s="85" t="e">
        <f>'Retail Pricing'!#REF!</f>
        <v>#REF!</v>
      </c>
      <c r="L203" s="305" t="e">
        <f>IF('Retail Pricing'!#REF!&gt;0,'Retail Pricing'!#REF!," ")</f>
        <v>#REF!</v>
      </c>
      <c r="M203" s="226" t="e">
        <f>IF(N203&gt;0,N203+O203+Q203+R203+S203," ")</f>
        <v>#REF!</v>
      </c>
      <c r="N203" s="219" t="e">
        <f>IF('Retail Pricing'!#REF!&gt;0,'Retail Pricing'!#REF!," ")</f>
        <v>#REF!</v>
      </c>
      <c r="O203" s="219" t="e">
        <f>IF('Retail Pricing'!#REF!&gt;0,'Retail Pricing'!#REF!," ")</f>
        <v>#REF!</v>
      </c>
      <c r="P203" s="219"/>
      <c r="Q203" s="219" t="e">
        <f>IF('Retail Pricing'!#REF!&gt;0,'Retail Pricing'!#REF!," ")</f>
        <v>#REF!</v>
      </c>
      <c r="R203" s="219" t="e">
        <f>IF('Retail Pricing'!#REF!&gt;0,'Retail Pricing'!#REF!," ")</f>
        <v>#REF!</v>
      </c>
      <c r="S203" s="219" t="e">
        <f>IF('Retail Pricing'!#REF!&gt;0,'Retail Pricing'!#REF!," ")</f>
        <v>#REF!</v>
      </c>
      <c r="T203" s="219">
        <v>7.94062</v>
      </c>
      <c r="U203" s="7" t="e">
        <f>IF(M203&gt;0,$U$1," ")+2%</f>
        <v>#REF!</v>
      </c>
      <c r="V203" s="7">
        <v>-4.1000000000000002E-2</v>
      </c>
      <c r="W203" s="491" t="e">
        <f>ROUND(('Retail Pricing'!#REF!/(1-0.09))/0.05,0)*0.05</f>
        <v>#REF!</v>
      </c>
      <c r="X203" s="489">
        <v>17.600000000000001</v>
      </c>
      <c r="Y203" s="304" t="e">
        <f>IF(X203=0," ",SUM((W203-X203)/X203))</f>
        <v>#REF!</v>
      </c>
      <c r="Z203" s="428">
        <v>0.46</v>
      </c>
      <c r="AA203" s="492">
        <v>20.85</v>
      </c>
      <c r="AB203" s="493" t="e">
        <f>ROUND(('Retail Pricing'!#REF!/(1-0.09))/0.05,0)*0.05</f>
        <v>#REF!</v>
      </c>
      <c r="AC203" s="489">
        <v>15.8</v>
      </c>
      <c r="AD203" s="14" t="e">
        <f>IF(AC203=0," ",SUM((AB203-AC203)/AC203))</f>
        <v>#REF!</v>
      </c>
      <c r="AE203" s="428">
        <v>0.4</v>
      </c>
      <c r="AF203" s="488">
        <v>19</v>
      </c>
      <c r="AG203" s="494" t="e">
        <f>ROUND(('Retail Pricing'!#REF!/(1-0.09))/0.05,0)*0.05</f>
        <v>#REF!</v>
      </c>
      <c r="AH203" s="489">
        <v>13.2</v>
      </c>
      <c r="AI203" s="14" t="e">
        <f>IF(AH203=0," ",SUM((AG203-AH203)/AH203))</f>
        <v>#REF!</v>
      </c>
      <c r="AJ203" s="428">
        <v>0.28000000000000003</v>
      </c>
      <c r="AK203" s="495" t="e">
        <f>ROUND(('Retail Pricing'!#REF!/(1-0.09))/0.05,0)*0.05</f>
        <v>#REF!</v>
      </c>
      <c r="AL203" s="489"/>
      <c r="AM203" s="489">
        <v>13.2</v>
      </c>
      <c r="AN203" s="14" t="e">
        <f>IF(AM203=0," ",SUM((AK203-AM203)/AM203))</f>
        <v>#REF!</v>
      </c>
      <c r="AO203" s="428">
        <v>0.28000000000000003</v>
      </c>
      <c r="AP203" s="490" t="e">
        <f>ROUND(('Retail Pricing'!#REF!/(1-0.09))/0.05,0)*0.05</f>
        <v>#REF!</v>
      </c>
      <c r="AQ203" s="489">
        <v>13.2</v>
      </c>
      <c r="AR203" s="14" t="e">
        <f>IF(AQ203=0," ",SUM((AP203-AQ203)/AQ203))</f>
        <v>#REF!</v>
      </c>
      <c r="AS203" s="428">
        <v>0.28000000000000003</v>
      </c>
      <c r="AT203" s="496">
        <v>16.350000000000001</v>
      </c>
      <c r="AU203" s="497" t="e">
        <f t="shared" ref="AU203:AU232" si="344">IF(BA203&gt;0,ROUNDUP((BA203*2),0.05)-0.01," ")</f>
        <v>#REF!</v>
      </c>
      <c r="AV203" s="312"/>
      <c r="AW203" s="498" t="e">
        <f t="shared" ref="AW203:AW215" si="345">IF(W203&gt;0,ROUND((W203*1.3)/0.05,0)*0.05," ")</f>
        <v>#REF!</v>
      </c>
      <c r="AX203" s="499" t="s">
        <v>106</v>
      </c>
      <c r="AY203" s="499" t="s">
        <v>106</v>
      </c>
      <c r="AZ203" s="333"/>
      <c r="BA203" s="491" t="e">
        <f t="shared" si="301"/>
        <v>#REF!</v>
      </c>
      <c r="BB203" s="492">
        <f t="shared" si="302"/>
        <v>20.85</v>
      </c>
      <c r="BC203" s="493" t="e">
        <f t="shared" si="303"/>
        <v>#REF!</v>
      </c>
      <c r="BD203" s="488">
        <f t="shared" si="304"/>
        <v>19</v>
      </c>
      <c r="BE203" s="494" t="e">
        <f t="shared" si="305"/>
        <v>#REF!</v>
      </c>
      <c r="BF203" s="495" t="e">
        <f t="shared" si="306"/>
        <v>#REF!</v>
      </c>
      <c r="BG203" s="490" t="e">
        <f t="shared" si="307"/>
        <v>#REF!</v>
      </c>
      <c r="BH203" s="496">
        <f t="shared" si="308"/>
        <v>16.350000000000001</v>
      </c>
      <c r="BI203" s="497" t="e">
        <f t="shared" si="309"/>
        <v>#REF!</v>
      </c>
      <c r="BJ203" s="385" t="e">
        <f t="shared" si="310"/>
        <v>#REF!</v>
      </c>
      <c r="BK203" s="385" t="e">
        <f t="shared" ref="BK203:BK215" si="346">IF(BC203*0.9&gt;BG203, " ", "No")</f>
        <v>#REF!</v>
      </c>
      <c r="BL203" s="243" t="e">
        <f>IF((BA203-'Retail Pricing'!#REF!)&gt;=0," ",1)</f>
        <v>#REF!</v>
      </c>
      <c r="BM203" s="243" t="e">
        <f>IF((BB203-'Retail Pricing'!#REF!)&gt;=0," ",1)</f>
        <v>#REF!</v>
      </c>
      <c r="BN203" s="243" t="e">
        <f>IF((BC203-'Retail Pricing'!#REF!)&gt;=0," ",1)</f>
        <v>#REF!</v>
      </c>
      <c r="BO203" s="243" t="str">
        <f>IF((BD203-'Retail Pricing'!F149)&gt;=0," ",1)</f>
        <v xml:space="preserve"> </v>
      </c>
      <c r="BP203" s="243" t="e">
        <f>IF((BE203-'Retail Pricing'!#REF!)&gt;=0," ",1)</f>
        <v>#REF!</v>
      </c>
      <c r="BQ203" s="243" t="e">
        <f>IF((BF203-'Retail Pricing'!#REF!)&gt;=0," ",1)</f>
        <v>#REF!</v>
      </c>
      <c r="BR203" s="243" t="e">
        <f>IF((BG203-'Retail Pricing'!#REF!)&gt;=0," ",1)</f>
        <v>#REF!</v>
      </c>
      <c r="BS203" s="243" t="e">
        <f>IF((BH203-'Retail Pricing'!#REF!)&gt;=0," ",1)</f>
        <v>#REF!</v>
      </c>
      <c r="BT203" s="243" t="e">
        <f>IF((BI203-'Retail Pricing'!#REF!)&gt;=0," ",1)</f>
        <v>#REF!</v>
      </c>
      <c r="BU203" s="67"/>
      <c r="BV203" s="442" t="e">
        <f t="shared" ref="BV203:BV215" si="347">IF(W203&gt;0,$BV$9, " ")</f>
        <v>#REF!</v>
      </c>
      <c r="BW203" s="244" t="e">
        <f t="shared" si="313"/>
        <v>#REF!</v>
      </c>
      <c r="BX203" s="244" t="e">
        <f t="shared" si="329"/>
        <v>#REF!</v>
      </c>
      <c r="BY203" s="244" t="e">
        <f t="shared" si="330"/>
        <v>#REF!</v>
      </c>
      <c r="BZ203" s="244" t="e">
        <f t="shared" si="331"/>
        <v>#REF!</v>
      </c>
      <c r="CA203" s="244" t="e">
        <f t="shared" si="332"/>
        <v>#REF!</v>
      </c>
      <c r="CB203" s="244" t="e">
        <f t="shared" si="318"/>
        <v>#REF!</v>
      </c>
      <c r="CC203" s="244" t="e">
        <f t="shared" si="319"/>
        <v>#REF!</v>
      </c>
      <c r="CD203" s="244" t="e">
        <f t="shared" si="320"/>
        <v>#REF!</v>
      </c>
      <c r="CE203" s="244" t="e">
        <f t="shared" si="321"/>
        <v>#REF!</v>
      </c>
      <c r="CF203" s="244" t="e">
        <f t="shared" si="322"/>
        <v>#REF!</v>
      </c>
      <c r="CG203" s="244" t="e">
        <f t="shared" si="323"/>
        <v>#REF!</v>
      </c>
      <c r="CH203" s="244" t="e">
        <f t="shared" si="324"/>
        <v>#REF!</v>
      </c>
      <c r="CI203" s="570"/>
      <c r="CJ203" s="578" t="e">
        <f t="shared" si="276"/>
        <v>#REF!</v>
      </c>
      <c r="CK203" s="578" t="e">
        <f t="shared" si="277"/>
        <v>#REF!</v>
      </c>
      <c r="CL203" s="578" t="e">
        <f t="shared" si="278"/>
        <v>#REF!</v>
      </c>
      <c r="CM203" s="578" t="e">
        <f t="shared" si="279"/>
        <v>#REF!</v>
      </c>
      <c r="CN203" s="578" t="e">
        <f t="shared" si="280"/>
        <v>#REF!</v>
      </c>
      <c r="CO203" s="578" t="e">
        <f t="shared" si="273"/>
        <v>#REF!</v>
      </c>
      <c r="CP203" s="578" t="e">
        <f t="shared" si="274"/>
        <v>#REF!</v>
      </c>
      <c r="CQ203" s="578" t="e">
        <f t="shared" si="275"/>
        <v>#REF!</v>
      </c>
      <c r="CR203" s="244"/>
      <c r="CS203" s="244"/>
      <c r="CT203" s="244"/>
      <c r="CU203" s="244"/>
      <c r="CV203" s="347"/>
      <c r="CW203" s="338" t="e">
        <f t="shared" si="325"/>
        <v>#REF!</v>
      </c>
      <c r="CX203" s="347"/>
      <c r="CY203" s="338" t="e">
        <f t="shared" si="325"/>
        <v>#REF!</v>
      </c>
      <c r="CZ203" s="347"/>
      <c r="DA203" s="338" t="e">
        <f t="shared" si="325"/>
        <v>#REF!</v>
      </c>
      <c r="DB203" s="347"/>
      <c r="DC203" s="338" t="e">
        <f t="shared" si="325"/>
        <v>#REF!</v>
      </c>
      <c r="DD203" s="347"/>
      <c r="DE203" s="338" t="e">
        <f t="shared" si="325"/>
        <v>#REF!</v>
      </c>
    </row>
    <row r="204" spans="1:109" s="19" customFormat="1" x14ac:dyDescent="0.2">
      <c r="A204" s="328" t="s">
        <v>1478</v>
      </c>
      <c r="B204" s="369" t="s">
        <v>1003</v>
      </c>
      <c r="C204" s="454" t="s">
        <v>1512</v>
      </c>
      <c r="D204" s="357" t="s">
        <v>256</v>
      </c>
      <c r="E204" s="326">
        <v>144</v>
      </c>
      <c r="F204" s="356" t="s">
        <v>614</v>
      </c>
      <c r="G204" s="701"/>
      <c r="H204" s="84"/>
      <c r="I204" s="89" t="e">
        <f>IF('Retail Pricing'!#REF!&gt;0,'Retail Pricing'!#REF!," ")</f>
        <v>#REF!</v>
      </c>
      <c r="J204" s="85" t="s">
        <v>1984</v>
      </c>
      <c r="K204" s="85" t="e">
        <f>'Retail Pricing'!#REF!</f>
        <v>#REF!</v>
      </c>
      <c r="L204" s="305" t="e">
        <f>IF('Retail Pricing'!#REF!&gt;0,'Retail Pricing'!#REF!," ")</f>
        <v>#REF!</v>
      </c>
      <c r="M204" s="226" t="e">
        <f>IF(N204&gt;0,N204+O204+Q204+R204+S204," ")</f>
        <v>#REF!</v>
      </c>
      <c r="N204" s="219" t="e">
        <f>IF('Retail Pricing'!#REF!&gt;0,'Retail Pricing'!#REF!," ")</f>
        <v>#REF!</v>
      </c>
      <c r="O204" s="219" t="e">
        <f>IF('Retail Pricing'!#REF!&gt;0,'Retail Pricing'!#REF!," ")</f>
        <v>#REF!</v>
      </c>
      <c r="P204" s="219">
        <v>0.1</v>
      </c>
      <c r="Q204" s="219" t="e">
        <f>IF('Retail Pricing'!#REF!&gt;0,'Retail Pricing'!#REF!," ")</f>
        <v>#REF!</v>
      </c>
      <c r="R204" s="219" t="e">
        <f>IF('Retail Pricing'!#REF!&gt;0,'Retail Pricing'!#REF!," ")</f>
        <v>#REF!</v>
      </c>
      <c r="S204" s="219" t="e">
        <f>IF('Retail Pricing'!#REF!&gt;0,'Retail Pricing'!#REF!," ")</f>
        <v>#REF!</v>
      </c>
      <c r="T204" s="219">
        <v>3.7099000000000002</v>
      </c>
      <c r="U204" s="7" t="e">
        <f>IF(M204&gt;0,$U$1," ")+2%</f>
        <v>#REF!</v>
      </c>
      <c r="V204" s="7">
        <v>-4.0000000000000001E-3</v>
      </c>
      <c r="W204" s="491" t="e">
        <f>ROUND(('Retail Pricing'!#REF!/(1-0.09))/0.05,0)*0.05</f>
        <v>#REF!</v>
      </c>
      <c r="X204" s="489">
        <v>8.8000000000000007</v>
      </c>
      <c r="Y204" s="304" t="e">
        <f>IF(X204=0," ",SUM((W204-X204)/X204))</f>
        <v>#REF!</v>
      </c>
      <c r="Z204" s="428">
        <v>0.48</v>
      </c>
      <c r="AA204" s="492">
        <v>10.4</v>
      </c>
      <c r="AB204" s="493" t="e">
        <f>ROUND(('Retail Pricing'!#REF!/(1-0.09))/0.05,0)*0.05</f>
        <v>#REF!</v>
      </c>
      <c r="AC204" s="489">
        <v>7.9</v>
      </c>
      <c r="AD204" s="14" t="e">
        <f>IF(AC204=0," ",SUM((AB204-AC204)/AC204))</f>
        <v>#REF!</v>
      </c>
      <c r="AE204" s="428">
        <v>0.42</v>
      </c>
      <c r="AF204" s="488">
        <v>9.5500000000000007</v>
      </c>
      <c r="AG204" s="494" t="e">
        <f>ROUND(('Retail Pricing'!#REF!/(1-0.09))/0.05,0)*0.05</f>
        <v>#REF!</v>
      </c>
      <c r="AH204" s="489">
        <v>6.6</v>
      </c>
      <c r="AI204" s="14" t="e">
        <f>IF(AH204=0," ",SUM((AG204-AH204)/AH204))</f>
        <v>#REF!</v>
      </c>
      <c r="AJ204" s="428">
        <v>0.3</v>
      </c>
      <c r="AK204" s="495" t="e">
        <f>ROUND(('Retail Pricing'!#REF!/(1-0.09))/0.05,0)*0.05</f>
        <v>#REF!</v>
      </c>
      <c r="AL204" s="489"/>
      <c r="AM204" s="489">
        <v>6.6</v>
      </c>
      <c r="AN204" s="14" t="e">
        <f>IF(AM204=0," ",SUM((AK204-AM204)/AM204))</f>
        <v>#REF!</v>
      </c>
      <c r="AO204" s="428">
        <v>0.3</v>
      </c>
      <c r="AP204" s="490" t="e">
        <f>ROUND(('Retail Pricing'!#REF!/(1-0.09))/0.05,0)*0.05</f>
        <v>#REF!</v>
      </c>
      <c r="AQ204" s="489">
        <v>6.6</v>
      </c>
      <c r="AR204" s="14" t="e">
        <f>IF(AQ204=0," ",SUM((AP204-AQ204)/AQ204))</f>
        <v>#REF!</v>
      </c>
      <c r="AS204" s="428">
        <v>0.3</v>
      </c>
      <c r="AT204" s="496">
        <v>8.15</v>
      </c>
      <c r="AU204" s="497" t="e">
        <f t="shared" si="344"/>
        <v>#REF!</v>
      </c>
      <c r="AV204" s="312"/>
      <c r="AW204" s="498" t="e">
        <f t="shared" si="345"/>
        <v>#REF!</v>
      </c>
      <c r="AX204" s="499" t="s">
        <v>106</v>
      </c>
      <c r="AY204" s="499" t="s">
        <v>106</v>
      </c>
      <c r="AZ204" s="333"/>
      <c r="BA204" s="491" t="e">
        <f t="shared" si="301"/>
        <v>#REF!</v>
      </c>
      <c r="BB204" s="492">
        <f t="shared" si="302"/>
        <v>10.4</v>
      </c>
      <c r="BC204" s="493" t="e">
        <f t="shared" si="303"/>
        <v>#REF!</v>
      </c>
      <c r="BD204" s="488">
        <f t="shared" si="304"/>
        <v>9.5500000000000007</v>
      </c>
      <c r="BE204" s="494" t="e">
        <f t="shared" si="305"/>
        <v>#REF!</v>
      </c>
      <c r="BF204" s="495" t="e">
        <f t="shared" si="306"/>
        <v>#REF!</v>
      </c>
      <c r="BG204" s="490" t="e">
        <f t="shared" si="307"/>
        <v>#REF!</v>
      </c>
      <c r="BH204" s="496">
        <f t="shared" si="308"/>
        <v>8.15</v>
      </c>
      <c r="BI204" s="497" t="e">
        <f t="shared" si="309"/>
        <v>#REF!</v>
      </c>
      <c r="BJ204" s="385" t="e">
        <f t="shared" si="310"/>
        <v>#REF!</v>
      </c>
      <c r="BK204" s="385" t="e">
        <f t="shared" si="346"/>
        <v>#REF!</v>
      </c>
      <c r="BL204" s="243" t="e">
        <f>IF((BA204-'Retail Pricing'!#REF!)&gt;=0," ",1)</f>
        <v>#REF!</v>
      </c>
      <c r="BM204" s="243" t="e">
        <f>IF((BB204-'Retail Pricing'!#REF!)&gt;=0," ",1)</f>
        <v>#REF!</v>
      </c>
      <c r="BN204" s="243" t="e">
        <f>IF((BC204-'Retail Pricing'!#REF!)&gt;=0," ",1)</f>
        <v>#REF!</v>
      </c>
      <c r="BO204" s="243">
        <f>IF((BD204-'Retail Pricing'!F150)&gt;=0," ",1)</f>
        <v>1</v>
      </c>
      <c r="BP204" s="243" t="e">
        <f>IF((BE204-'Retail Pricing'!#REF!)&gt;=0," ",1)</f>
        <v>#REF!</v>
      </c>
      <c r="BQ204" s="243" t="e">
        <f>IF((BF204-'Retail Pricing'!#REF!)&gt;=0," ",1)</f>
        <v>#REF!</v>
      </c>
      <c r="BR204" s="243" t="e">
        <f>IF((BG204-'Retail Pricing'!#REF!)&gt;=0," ",1)</f>
        <v>#REF!</v>
      </c>
      <c r="BS204" s="243" t="e">
        <f>IF((BH204-'Retail Pricing'!#REF!)&gt;=0," ",1)</f>
        <v>#REF!</v>
      </c>
      <c r="BT204" s="243" t="e">
        <f>IF((BI204-'Retail Pricing'!#REF!)&gt;=0," ",1)</f>
        <v>#REF!</v>
      </c>
      <c r="BU204" s="67"/>
      <c r="BV204" s="442" t="e">
        <f t="shared" si="347"/>
        <v>#REF!</v>
      </c>
      <c r="BW204" s="244" t="e">
        <f t="shared" si="313"/>
        <v>#REF!</v>
      </c>
      <c r="BX204" s="244" t="e">
        <f t="shared" si="329"/>
        <v>#REF!</v>
      </c>
      <c r="BY204" s="244" t="e">
        <f t="shared" si="330"/>
        <v>#REF!</v>
      </c>
      <c r="BZ204" s="244" t="e">
        <f t="shared" si="331"/>
        <v>#REF!</v>
      </c>
      <c r="CA204" s="244" t="e">
        <f t="shared" si="332"/>
        <v>#REF!</v>
      </c>
      <c r="CB204" s="244" t="e">
        <f t="shared" si="318"/>
        <v>#REF!</v>
      </c>
      <c r="CC204" s="244" t="e">
        <f t="shared" si="319"/>
        <v>#REF!</v>
      </c>
      <c r="CD204" s="244" t="e">
        <f t="shared" si="320"/>
        <v>#REF!</v>
      </c>
      <c r="CE204" s="244" t="e">
        <f t="shared" si="321"/>
        <v>#REF!</v>
      </c>
      <c r="CF204" s="244" t="e">
        <f t="shared" si="322"/>
        <v>#REF!</v>
      </c>
      <c r="CG204" s="244" t="e">
        <f t="shared" si="323"/>
        <v>#REF!</v>
      </c>
      <c r="CH204" s="244" t="e">
        <f t="shared" si="324"/>
        <v>#REF!</v>
      </c>
      <c r="CI204" s="570"/>
      <c r="CJ204" s="578" t="e">
        <f t="shared" si="276"/>
        <v>#REF!</v>
      </c>
      <c r="CK204" s="578" t="e">
        <f t="shared" si="277"/>
        <v>#REF!</v>
      </c>
      <c r="CL204" s="578" t="e">
        <f t="shared" si="278"/>
        <v>#REF!</v>
      </c>
      <c r="CM204" s="578" t="e">
        <f t="shared" si="279"/>
        <v>#REF!</v>
      </c>
      <c r="CN204" s="578" t="e">
        <f t="shared" si="280"/>
        <v>#REF!</v>
      </c>
      <c r="CO204" s="578" t="e">
        <f t="shared" si="273"/>
        <v>#REF!</v>
      </c>
      <c r="CP204" s="578" t="e">
        <f t="shared" si="274"/>
        <v>#REF!</v>
      </c>
      <c r="CQ204" s="578" t="e">
        <f t="shared" si="275"/>
        <v>#REF!</v>
      </c>
      <c r="CR204" s="244"/>
      <c r="CS204" s="244"/>
      <c r="CT204" s="244"/>
      <c r="CU204" s="244"/>
      <c r="CV204" s="347"/>
      <c r="CW204" s="338" t="e">
        <f t="shared" si="325"/>
        <v>#REF!</v>
      </c>
      <c r="CX204" s="347"/>
      <c r="CY204" s="338" t="e">
        <f t="shared" si="325"/>
        <v>#REF!</v>
      </c>
      <c r="CZ204" s="347"/>
      <c r="DA204" s="338" t="e">
        <f t="shared" si="325"/>
        <v>#REF!</v>
      </c>
      <c r="DB204" s="347"/>
      <c r="DC204" s="338" t="e">
        <f t="shared" si="325"/>
        <v>#REF!</v>
      </c>
      <c r="DD204" s="347"/>
      <c r="DE204" s="338" t="e">
        <f t="shared" si="325"/>
        <v>#REF!</v>
      </c>
    </row>
    <row r="205" spans="1:109" s="19" customFormat="1" x14ac:dyDescent="0.2">
      <c r="A205" s="328" t="s">
        <v>1478</v>
      </c>
      <c r="B205" s="369" t="s">
        <v>1003</v>
      </c>
      <c r="C205" s="454" t="s">
        <v>1512</v>
      </c>
      <c r="D205" s="357" t="s">
        <v>130</v>
      </c>
      <c r="E205" s="326">
        <v>144</v>
      </c>
      <c r="F205" s="356" t="s">
        <v>538</v>
      </c>
      <c r="G205" s="701"/>
      <c r="H205" s="84"/>
      <c r="I205" s="89" t="e">
        <f>IF('Retail Pricing'!#REF!&gt;0,'Retail Pricing'!#REF!," ")</f>
        <v>#REF!</v>
      </c>
      <c r="J205" s="85" t="s">
        <v>1984</v>
      </c>
      <c r="K205" s="85" t="e">
        <f>'Retail Pricing'!#REF!</f>
        <v>#REF!</v>
      </c>
      <c r="L205" s="305" t="e">
        <f>IF('Retail Pricing'!#REF!&gt;0,'Retail Pricing'!#REF!," ")</f>
        <v>#REF!</v>
      </c>
      <c r="M205" s="226" t="e">
        <f>IF(N205&gt;0,N205+O205+Q205+R205+S205," ")</f>
        <v>#REF!</v>
      </c>
      <c r="N205" s="219" t="e">
        <f>IF('Retail Pricing'!#REF!&gt;0,'Retail Pricing'!#REF!," ")</f>
        <v>#REF!</v>
      </c>
      <c r="O205" s="219" t="e">
        <f>IF('Retail Pricing'!#REF!&gt;0,'Retail Pricing'!#REF!," ")</f>
        <v>#REF!</v>
      </c>
      <c r="P205" s="219">
        <v>0.1</v>
      </c>
      <c r="Q205" s="219" t="e">
        <f>IF('Retail Pricing'!#REF!&gt;0,'Retail Pricing'!#REF!," ")</f>
        <v>#REF!</v>
      </c>
      <c r="R205" s="219" t="e">
        <f>IF('Retail Pricing'!#REF!&gt;0,'Retail Pricing'!#REF!," ")</f>
        <v>#REF!</v>
      </c>
      <c r="S205" s="219" t="e">
        <f>IF('Retail Pricing'!#REF!&gt;0,'Retail Pricing'!#REF!," ")</f>
        <v>#REF!</v>
      </c>
      <c r="T205" s="219">
        <v>4.1900000000000004</v>
      </c>
      <c r="U205" s="7" t="e">
        <f>IF(M205&gt;0,$U$1," ")+2%</f>
        <v>#REF!</v>
      </c>
      <c r="V205" s="7">
        <v>5.0000000000000001E-3</v>
      </c>
      <c r="W205" s="491" t="e">
        <f>ROUND(('Retail Pricing'!#REF!/(1-0.09))/0.05,0)*0.05</f>
        <v>#REF!</v>
      </c>
      <c r="X205" s="489">
        <v>11</v>
      </c>
      <c r="Y205" s="304" t="e">
        <f>IF(X205=0," ",SUM((W205-X205)/X205))</f>
        <v>#REF!</v>
      </c>
      <c r="Z205" s="428">
        <v>0.52</v>
      </c>
      <c r="AA205" s="492">
        <v>13</v>
      </c>
      <c r="AB205" s="493" t="e">
        <f>ROUND(('Retail Pricing'!#REF!/(1-0.09))/0.05,0)*0.05</f>
        <v>#REF!</v>
      </c>
      <c r="AC205" s="489">
        <v>9.9</v>
      </c>
      <c r="AD205" s="14" t="e">
        <f>IF(AC205=0," ",SUM((AB205-AC205)/AC205))</f>
        <v>#REF!</v>
      </c>
      <c r="AE205" s="428">
        <v>0.47</v>
      </c>
      <c r="AF205" s="488">
        <v>11.9</v>
      </c>
      <c r="AG205" s="494" t="e">
        <f>ROUND(('Retail Pricing'!#REF!/(1-0.09))/0.05,0)*0.05</f>
        <v>#REF!</v>
      </c>
      <c r="AH205" s="489">
        <v>9.9</v>
      </c>
      <c r="AI205" s="14" t="e">
        <f>IF(AH205=0," ",SUM((AG205-AH205)/AH205))</f>
        <v>#REF!</v>
      </c>
      <c r="AJ205" s="428">
        <v>0.47</v>
      </c>
      <c r="AK205" s="495" t="e">
        <f>ROUND(('Retail Pricing'!#REF!/(1-0.09))/0.05,0)*0.05</f>
        <v>#REF!</v>
      </c>
      <c r="AL205" s="489"/>
      <c r="AM205" s="489">
        <v>9.9</v>
      </c>
      <c r="AN205" s="14" t="e">
        <f>IF(AM205=0," ",SUM((AK205-AM205)/AM205))</f>
        <v>#REF!</v>
      </c>
      <c r="AO205" s="428">
        <v>0.46</v>
      </c>
      <c r="AP205" s="490" t="e">
        <f>ROUND(('Retail Pricing'!#REF!/(1-0.09))/0.05,0)*0.05</f>
        <v>#REF!</v>
      </c>
      <c r="AQ205" s="489">
        <v>9.35</v>
      </c>
      <c r="AR205" s="14" t="e">
        <f>IF(AQ205=0," ",SUM((AP205-AQ205)/AQ205))</f>
        <v>#REF!</v>
      </c>
      <c r="AS205" s="428">
        <v>0.44</v>
      </c>
      <c r="AT205" s="496">
        <v>11.35</v>
      </c>
      <c r="AU205" s="497" t="e">
        <f t="shared" si="344"/>
        <v>#REF!</v>
      </c>
      <c r="AV205" s="312"/>
      <c r="AW205" s="498" t="e">
        <f t="shared" si="345"/>
        <v>#REF!</v>
      </c>
      <c r="AX205" s="499" t="s">
        <v>106</v>
      </c>
      <c r="AY205" s="499" t="s">
        <v>106</v>
      </c>
      <c r="AZ205" s="333"/>
      <c r="BA205" s="491" t="e">
        <f t="shared" si="301"/>
        <v>#REF!</v>
      </c>
      <c r="BB205" s="492">
        <f t="shared" si="302"/>
        <v>13</v>
      </c>
      <c r="BC205" s="493" t="e">
        <f t="shared" si="303"/>
        <v>#REF!</v>
      </c>
      <c r="BD205" s="488">
        <f t="shared" si="304"/>
        <v>11.9</v>
      </c>
      <c r="BE205" s="494" t="e">
        <f t="shared" si="305"/>
        <v>#REF!</v>
      </c>
      <c r="BF205" s="495" t="e">
        <f t="shared" si="306"/>
        <v>#REF!</v>
      </c>
      <c r="BG205" s="490" t="e">
        <f t="shared" si="307"/>
        <v>#REF!</v>
      </c>
      <c r="BH205" s="496">
        <f t="shared" si="308"/>
        <v>11.35</v>
      </c>
      <c r="BI205" s="497" t="e">
        <f t="shared" si="309"/>
        <v>#REF!</v>
      </c>
      <c r="BJ205" s="385" t="e">
        <f t="shared" si="310"/>
        <v>#REF!</v>
      </c>
      <c r="BK205" s="385" t="e">
        <f t="shared" si="346"/>
        <v>#REF!</v>
      </c>
      <c r="BL205" s="243" t="e">
        <f>IF((BA205-'Retail Pricing'!#REF!)&gt;=0," ",1)</f>
        <v>#REF!</v>
      </c>
      <c r="BM205" s="243" t="e">
        <f>IF((BB205-'Retail Pricing'!#REF!)&gt;=0," ",1)</f>
        <v>#REF!</v>
      </c>
      <c r="BN205" s="243" t="e">
        <f>IF((BC205-'Retail Pricing'!#REF!)&gt;=0," ",1)</f>
        <v>#REF!</v>
      </c>
      <c r="BO205" s="243" t="e">
        <f>IF((BD205-'Retail Pricing'!#REF!)&gt;=0," ",1)</f>
        <v>#REF!</v>
      </c>
      <c r="BP205" s="243" t="e">
        <f>IF((BE205-'Retail Pricing'!#REF!)&gt;=0," ",1)</f>
        <v>#REF!</v>
      </c>
      <c r="BQ205" s="243" t="e">
        <f>IF((BF205-'Retail Pricing'!#REF!)&gt;=0," ",1)</f>
        <v>#REF!</v>
      </c>
      <c r="BR205" s="243" t="e">
        <f>IF((BG205-'Retail Pricing'!#REF!)&gt;=0," ",1)</f>
        <v>#REF!</v>
      </c>
      <c r="BS205" s="243" t="e">
        <f>IF((BH205-'Retail Pricing'!#REF!)&gt;=0," ",1)</f>
        <v>#REF!</v>
      </c>
      <c r="BT205" s="243" t="e">
        <f>IF((BI205-'Retail Pricing'!#REF!)&gt;=0," ",1)</f>
        <v>#REF!</v>
      </c>
      <c r="BU205" s="67"/>
      <c r="BV205" s="442" t="e">
        <f t="shared" si="347"/>
        <v>#REF!</v>
      </c>
      <c r="BW205" s="244" t="e">
        <f t="shared" si="313"/>
        <v>#REF!</v>
      </c>
      <c r="BX205" s="244" t="e">
        <f t="shared" si="329"/>
        <v>#REF!</v>
      </c>
      <c r="BY205" s="244" t="e">
        <f t="shared" si="330"/>
        <v>#REF!</v>
      </c>
      <c r="BZ205" s="244" t="e">
        <f t="shared" si="331"/>
        <v>#REF!</v>
      </c>
      <c r="CA205" s="244" t="e">
        <f t="shared" si="332"/>
        <v>#REF!</v>
      </c>
      <c r="CB205" s="244" t="e">
        <f t="shared" si="318"/>
        <v>#REF!</v>
      </c>
      <c r="CC205" s="244" t="e">
        <f t="shared" si="319"/>
        <v>#REF!</v>
      </c>
      <c r="CD205" s="244" t="e">
        <f t="shared" si="320"/>
        <v>#REF!</v>
      </c>
      <c r="CE205" s="244" t="e">
        <f t="shared" si="321"/>
        <v>#REF!</v>
      </c>
      <c r="CF205" s="244" t="e">
        <f t="shared" si="322"/>
        <v>#REF!</v>
      </c>
      <c r="CG205" s="244" t="e">
        <f t="shared" si="323"/>
        <v>#REF!</v>
      </c>
      <c r="CH205" s="244" t="e">
        <f t="shared" si="324"/>
        <v>#REF!</v>
      </c>
      <c r="CI205" s="570"/>
      <c r="CJ205" s="578" t="e">
        <f t="shared" si="276"/>
        <v>#REF!</v>
      </c>
      <c r="CK205" s="578" t="e">
        <f t="shared" si="277"/>
        <v>#REF!</v>
      </c>
      <c r="CL205" s="578" t="e">
        <f t="shared" si="278"/>
        <v>#REF!</v>
      </c>
      <c r="CM205" s="578" t="e">
        <f t="shared" si="279"/>
        <v>#REF!</v>
      </c>
      <c r="CN205" s="578" t="e">
        <f t="shared" si="280"/>
        <v>#REF!</v>
      </c>
      <c r="CO205" s="578" t="e">
        <f t="shared" si="273"/>
        <v>#REF!</v>
      </c>
      <c r="CP205" s="578" t="e">
        <f t="shared" si="274"/>
        <v>#REF!</v>
      </c>
      <c r="CQ205" s="578" t="e">
        <f t="shared" si="275"/>
        <v>#REF!</v>
      </c>
      <c r="CR205" s="244"/>
      <c r="CS205" s="244"/>
      <c r="CT205" s="244"/>
      <c r="CU205" s="244"/>
      <c r="CV205" s="347"/>
      <c r="CW205" s="338" t="e">
        <f t="shared" si="325"/>
        <v>#REF!</v>
      </c>
      <c r="CX205" s="347"/>
      <c r="CY205" s="338" t="e">
        <f t="shared" si="325"/>
        <v>#REF!</v>
      </c>
      <c r="CZ205" s="347"/>
      <c r="DA205" s="338" t="e">
        <f t="shared" si="325"/>
        <v>#REF!</v>
      </c>
      <c r="DB205" s="347"/>
      <c r="DC205" s="338" t="e">
        <f t="shared" si="325"/>
        <v>#REF!</v>
      </c>
      <c r="DD205" s="347"/>
      <c r="DE205" s="338" t="e">
        <f t="shared" si="325"/>
        <v>#REF!</v>
      </c>
    </row>
    <row r="206" spans="1:109" s="19" customFormat="1" x14ac:dyDescent="0.2">
      <c r="A206" s="328" t="s">
        <v>1478</v>
      </c>
      <c r="B206" s="369" t="s">
        <v>1004</v>
      </c>
      <c r="C206" s="454" t="s">
        <v>1512</v>
      </c>
      <c r="D206" s="357" t="s">
        <v>256</v>
      </c>
      <c r="E206" s="326">
        <v>144</v>
      </c>
      <c r="F206" s="356" t="s">
        <v>613</v>
      </c>
      <c r="G206" s="701"/>
      <c r="H206" s="84"/>
      <c r="I206" s="89" t="e">
        <f>IF('Retail Pricing'!#REF!&gt;0,'Retail Pricing'!#REF!," ")</f>
        <v>#REF!</v>
      </c>
      <c r="J206" s="85" t="s">
        <v>1984</v>
      </c>
      <c r="K206" s="85" t="e">
        <f>'Retail Pricing'!#REF!</f>
        <v>#REF!</v>
      </c>
      <c r="L206" s="305" t="e">
        <f>IF('Retail Pricing'!#REF!&gt;0,'Retail Pricing'!#REF!," ")</f>
        <v>#REF!</v>
      </c>
      <c r="M206" s="226" t="e">
        <f>IF(N206&gt;0,N206+O206+Q206+R206+S206," ")</f>
        <v>#REF!</v>
      </c>
      <c r="N206" s="219" t="e">
        <f>IF('Retail Pricing'!#REF!&gt;0,'Retail Pricing'!#REF!," ")</f>
        <v>#REF!</v>
      </c>
      <c r="O206" s="219" t="e">
        <f>IF('Retail Pricing'!#REF!&gt;0,'Retail Pricing'!#REF!," ")</f>
        <v>#REF!</v>
      </c>
      <c r="P206" s="219"/>
      <c r="Q206" s="219" t="e">
        <f>IF('Retail Pricing'!#REF!&gt;0,'Retail Pricing'!#REF!," ")</f>
        <v>#REF!</v>
      </c>
      <c r="R206" s="219" t="e">
        <f>IF('Retail Pricing'!#REF!&gt;0,'Retail Pricing'!#REF!," ")</f>
        <v>#REF!</v>
      </c>
      <c r="S206" s="219" t="e">
        <f>IF('Retail Pricing'!#REF!&gt;0,'Retail Pricing'!#REF!," ")</f>
        <v>#REF!</v>
      </c>
      <c r="T206" s="219">
        <v>3.89533</v>
      </c>
      <c r="U206" s="7" t="e">
        <f>IF(M206&gt;0,$U$1," ")+2%</f>
        <v>#REF!</v>
      </c>
      <c r="V206" s="7">
        <v>1E-3</v>
      </c>
      <c r="W206" s="491" t="e">
        <f>ROUND(('Retail Pricing'!#REF!/(1-0.09))/0.05,0)*0.05</f>
        <v>#REF!</v>
      </c>
      <c r="X206" s="489">
        <v>11</v>
      </c>
      <c r="Y206" s="304" t="e">
        <f>IF(X206=0," ",SUM((W206-X206)/X206))</f>
        <v>#REF!</v>
      </c>
      <c r="Z206" s="428">
        <v>0.56000000000000005</v>
      </c>
      <c r="AA206" s="492">
        <v>13</v>
      </c>
      <c r="AB206" s="493" t="e">
        <f>ROUND(('Retail Pricing'!#REF!/(1-0.09))/0.05,0)*0.05</f>
        <v>#REF!</v>
      </c>
      <c r="AC206" s="489">
        <v>9.9</v>
      </c>
      <c r="AD206" s="14" t="e">
        <f>IF(AC206=0," ",SUM((AB206-AC206)/AC206))</f>
        <v>#REF!</v>
      </c>
      <c r="AE206" s="428">
        <v>0.51</v>
      </c>
      <c r="AF206" s="488">
        <v>11.9</v>
      </c>
      <c r="AG206" s="494" t="e">
        <f>ROUND(('Retail Pricing'!#REF!/(1-0.09))/0.05,0)*0.05</f>
        <v>#REF!</v>
      </c>
      <c r="AH206" s="489">
        <v>8.25</v>
      </c>
      <c r="AI206" s="14" t="e">
        <f>IF(AH206=0," ",SUM((AG206-AH206)/AH206))</f>
        <v>#REF!</v>
      </c>
      <c r="AJ206" s="428">
        <v>0.41</v>
      </c>
      <c r="AK206" s="495" t="e">
        <f>ROUND(('Retail Pricing'!#REF!/(1-0.09))/0.05,0)*0.05</f>
        <v>#REF!</v>
      </c>
      <c r="AL206" s="489"/>
      <c r="AM206" s="489">
        <v>8.25</v>
      </c>
      <c r="AN206" s="14" t="e">
        <f>IF(AM206=0," ",SUM((AK206-AM206)/AM206))</f>
        <v>#REF!</v>
      </c>
      <c r="AO206" s="428">
        <v>0.41</v>
      </c>
      <c r="AP206" s="490" t="e">
        <f>ROUND(('Retail Pricing'!#REF!/(1-0.09))/0.05,0)*0.05</f>
        <v>#REF!</v>
      </c>
      <c r="AQ206" s="489">
        <v>8.25</v>
      </c>
      <c r="AR206" s="14" t="e">
        <f>IF(AQ206=0," ",SUM((AP206-AQ206)/AQ206))</f>
        <v>#REF!</v>
      </c>
      <c r="AS206" s="428">
        <v>0.41</v>
      </c>
      <c r="AT206" s="496">
        <v>10.199999999999999</v>
      </c>
      <c r="AU206" s="497" t="e">
        <f t="shared" si="344"/>
        <v>#REF!</v>
      </c>
      <c r="AV206" s="312"/>
      <c r="AW206" s="498" t="e">
        <f t="shared" si="345"/>
        <v>#REF!</v>
      </c>
      <c r="AX206" s="499" t="s">
        <v>106</v>
      </c>
      <c r="AY206" s="499" t="s">
        <v>106</v>
      </c>
      <c r="AZ206" s="333"/>
      <c r="BA206" s="491" t="e">
        <f t="shared" si="301"/>
        <v>#REF!</v>
      </c>
      <c r="BB206" s="492">
        <f t="shared" si="302"/>
        <v>13</v>
      </c>
      <c r="BC206" s="493" t="e">
        <f t="shared" si="303"/>
        <v>#REF!</v>
      </c>
      <c r="BD206" s="488">
        <f t="shared" si="304"/>
        <v>11.9</v>
      </c>
      <c r="BE206" s="494" t="e">
        <f t="shared" si="305"/>
        <v>#REF!</v>
      </c>
      <c r="BF206" s="495" t="e">
        <f t="shared" si="306"/>
        <v>#REF!</v>
      </c>
      <c r="BG206" s="490" t="e">
        <f t="shared" si="307"/>
        <v>#REF!</v>
      </c>
      <c r="BH206" s="496">
        <f t="shared" si="308"/>
        <v>10.199999999999999</v>
      </c>
      <c r="BI206" s="497" t="e">
        <f t="shared" si="309"/>
        <v>#REF!</v>
      </c>
      <c r="BJ206" s="385" t="e">
        <f t="shared" si="310"/>
        <v>#REF!</v>
      </c>
      <c r="BK206" s="385" t="e">
        <f t="shared" si="346"/>
        <v>#REF!</v>
      </c>
      <c r="BL206" s="243" t="e">
        <f>IF((BA206-'Retail Pricing'!#REF!)&gt;=0," ",1)</f>
        <v>#REF!</v>
      </c>
      <c r="BM206" s="243" t="e">
        <f>IF((BB206-'Retail Pricing'!#REF!)&gt;=0," ",1)</f>
        <v>#REF!</v>
      </c>
      <c r="BN206" s="243" t="e">
        <f>IF((BC206-'Retail Pricing'!#REF!)&gt;=0," ",1)</f>
        <v>#REF!</v>
      </c>
      <c r="BO206" s="243" t="e">
        <f>IF((BD206-'Retail Pricing'!#REF!)&gt;=0," ",1)</f>
        <v>#REF!</v>
      </c>
      <c r="BP206" s="243" t="e">
        <f>IF((BE206-'Retail Pricing'!#REF!)&gt;=0," ",1)</f>
        <v>#REF!</v>
      </c>
      <c r="BQ206" s="243" t="e">
        <f>IF((BF206-'Retail Pricing'!#REF!)&gt;=0," ",1)</f>
        <v>#REF!</v>
      </c>
      <c r="BR206" s="243" t="e">
        <f>IF((BG206-'Retail Pricing'!#REF!)&gt;=0," ",1)</f>
        <v>#REF!</v>
      </c>
      <c r="BS206" s="243" t="e">
        <f>IF((BH206-'Retail Pricing'!#REF!)&gt;=0," ",1)</f>
        <v>#REF!</v>
      </c>
      <c r="BT206" s="243" t="e">
        <f>IF((BI206-'Retail Pricing'!#REF!)&gt;=0," ",1)</f>
        <v>#REF!</v>
      </c>
      <c r="BU206" s="67"/>
      <c r="BV206" s="442" t="e">
        <f t="shared" si="347"/>
        <v>#REF!</v>
      </c>
      <c r="BW206" s="244" t="e">
        <f t="shared" si="313"/>
        <v>#REF!</v>
      </c>
      <c r="BX206" s="244" t="e">
        <f t="shared" si="329"/>
        <v>#REF!</v>
      </c>
      <c r="BY206" s="244" t="e">
        <f t="shared" si="330"/>
        <v>#REF!</v>
      </c>
      <c r="BZ206" s="244" t="e">
        <f t="shared" si="331"/>
        <v>#REF!</v>
      </c>
      <c r="CA206" s="244" t="e">
        <f t="shared" si="332"/>
        <v>#REF!</v>
      </c>
      <c r="CB206" s="244" t="e">
        <f t="shared" si="318"/>
        <v>#REF!</v>
      </c>
      <c r="CC206" s="244" t="e">
        <f t="shared" si="319"/>
        <v>#REF!</v>
      </c>
      <c r="CD206" s="244" t="e">
        <f t="shared" si="320"/>
        <v>#REF!</v>
      </c>
      <c r="CE206" s="244" t="e">
        <f t="shared" si="321"/>
        <v>#REF!</v>
      </c>
      <c r="CF206" s="244" t="e">
        <f t="shared" si="322"/>
        <v>#REF!</v>
      </c>
      <c r="CG206" s="244" t="e">
        <f t="shared" si="323"/>
        <v>#REF!</v>
      </c>
      <c r="CH206" s="244" t="e">
        <f t="shared" si="324"/>
        <v>#REF!</v>
      </c>
      <c r="CI206" s="570"/>
      <c r="CJ206" s="578" t="e">
        <f t="shared" si="276"/>
        <v>#REF!</v>
      </c>
      <c r="CK206" s="578" t="e">
        <f t="shared" si="277"/>
        <v>#REF!</v>
      </c>
      <c r="CL206" s="578" t="e">
        <f t="shared" si="278"/>
        <v>#REF!</v>
      </c>
      <c r="CM206" s="578" t="e">
        <f t="shared" si="279"/>
        <v>#REF!</v>
      </c>
      <c r="CN206" s="578" t="e">
        <f t="shared" si="280"/>
        <v>#REF!</v>
      </c>
      <c r="CO206" s="578" t="e">
        <f t="shared" si="273"/>
        <v>#REF!</v>
      </c>
      <c r="CP206" s="578" t="e">
        <f t="shared" si="274"/>
        <v>#REF!</v>
      </c>
      <c r="CQ206" s="578" t="e">
        <f t="shared" si="275"/>
        <v>#REF!</v>
      </c>
      <c r="CR206" s="244"/>
      <c r="CS206" s="244"/>
      <c r="CT206" s="244"/>
      <c r="CU206" s="244"/>
      <c r="CV206" s="347"/>
      <c r="CW206" s="338" t="e">
        <f t="shared" si="325"/>
        <v>#REF!</v>
      </c>
      <c r="CX206" s="347"/>
      <c r="CY206" s="338" t="e">
        <f t="shared" si="325"/>
        <v>#REF!</v>
      </c>
      <c r="CZ206" s="347"/>
      <c r="DA206" s="338" t="e">
        <f t="shared" si="325"/>
        <v>#REF!</v>
      </c>
      <c r="DB206" s="347"/>
      <c r="DC206" s="338" t="e">
        <f t="shared" si="325"/>
        <v>#REF!</v>
      </c>
      <c r="DD206" s="347"/>
      <c r="DE206" s="338" t="e">
        <f t="shared" si="325"/>
        <v>#REF!</v>
      </c>
    </row>
    <row r="207" spans="1:109" s="19" customFormat="1" x14ac:dyDescent="0.2">
      <c r="A207" s="328" t="s">
        <v>1478</v>
      </c>
      <c r="B207" s="369" t="s">
        <v>1004</v>
      </c>
      <c r="C207" s="454" t="s">
        <v>1512</v>
      </c>
      <c r="D207" s="357" t="s">
        <v>130</v>
      </c>
      <c r="E207" s="326">
        <v>144</v>
      </c>
      <c r="F207" s="356" t="s">
        <v>537</v>
      </c>
      <c r="G207" s="701"/>
      <c r="H207" s="84"/>
      <c r="I207" s="89" t="e">
        <f>IF('Retail Pricing'!#REF!&gt;0,'Retail Pricing'!#REF!," ")</f>
        <v>#REF!</v>
      </c>
      <c r="J207" s="85" t="s">
        <v>1984</v>
      </c>
      <c r="K207" s="85" t="e">
        <f>'Retail Pricing'!#REF!</f>
        <v>#REF!</v>
      </c>
      <c r="L207" s="305" t="e">
        <f>IF('Retail Pricing'!#REF!&gt;0,'Retail Pricing'!#REF!," ")</f>
        <v>#REF!</v>
      </c>
      <c r="M207" s="226" t="e">
        <f>IF(N207&gt;0,N207+O207+Q207+R207+S207," ")</f>
        <v>#REF!</v>
      </c>
      <c r="N207" s="219" t="e">
        <f>IF('Retail Pricing'!#REF!&gt;0,'Retail Pricing'!#REF!," ")</f>
        <v>#REF!</v>
      </c>
      <c r="O207" s="219" t="e">
        <f>IF('Retail Pricing'!#REF!&gt;0,'Retail Pricing'!#REF!," ")</f>
        <v>#REF!</v>
      </c>
      <c r="P207" s="219"/>
      <c r="Q207" s="219" t="e">
        <f>IF('Retail Pricing'!#REF!&gt;0,'Retail Pricing'!#REF!," ")</f>
        <v>#REF!</v>
      </c>
      <c r="R207" s="219" t="e">
        <f>IF('Retail Pricing'!#REF!&gt;0,'Retail Pricing'!#REF!," ")</f>
        <v>#REF!</v>
      </c>
      <c r="S207" s="219" t="e">
        <f>IF('Retail Pricing'!#REF!&gt;0,'Retail Pricing'!#REF!," ")</f>
        <v>#REF!</v>
      </c>
      <c r="T207" s="219">
        <v>4.8420500000000004</v>
      </c>
      <c r="U207" s="7" t="e">
        <f>IF(M207&gt;0,$U$1," ")+2%</f>
        <v>#REF!</v>
      </c>
      <c r="V207" s="7">
        <v>2E-3</v>
      </c>
      <c r="W207" s="491" t="e">
        <f>ROUND(('Retail Pricing'!#REF!/(1-0.09))/0.05,0)*0.05</f>
        <v>#REF!</v>
      </c>
      <c r="X207" s="489">
        <v>11.55</v>
      </c>
      <c r="Y207" s="304" t="e">
        <f>IF(X207=0," ",SUM((W207-X207)/X207))</f>
        <v>#REF!</v>
      </c>
      <c r="Z207" s="428">
        <v>0.48</v>
      </c>
      <c r="AA207" s="492">
        <v>13.7</v>
      </c>
      <c r="AB207" s="493" t="e">
        <f>ROUND(('Retail Pricing'!#REF!/(1-0.09))/0.05,0)*0.05</f>
        <v>#REF!</v>
      </c>
      <c r="AC207" s="489">
        <v>10.45</v>
      </c>
      <c r="AD207" s="14" t="e">
        <f>IF(AC207=0," ",SUM((AB207-AC207)/AC207))</f>
        <v>#REF!</v>
      </c>
      <c r="AE207" s="428">
        <v>0.42</v>
      </c>
      <c r="AF207" s="488">
        <v>12.6</v>
      </c>
      <c r="AG207" s="494" t="e">
        <f>ROUND(('Retail Pricing'!#REF!/(1-0.09))/0.05,0)*0.05</f>
        <v>#REF!</v>
      </c>
      <c r="AH207" s="489">
        <v>9.35</v>
      </c>
      <c r="AI207" s="14" t="e">
        <f>IF(AH207=0," ",SUM((AG207-AH207)/AH207))</f>
        <v>#REF!</v>
      </c>
      <c r="AJ207" s="428">
        <v>0.36</v>
      </c>
      <c r="AK207" s="495" t="e">
        <f>ROUND(('Retail Pricing'!#REF!/(1-0.09))/0.05,0)*0.05</f>
        <v>#REF!</v>
      </c>
      <c r="AL207" s="489"/>
      <c r="AM207" s="489">
        <v>8.8000000000000007</v>
      </c>
      <c r="AN207" s="14" t="e">
        <f>IF(AM207=0," ",SUM((AK207-AM207)/AM207))</f>
        <v>#REF!</v>
      </c>
      <c r="AO207" s="428">
        <v>0.34</v>
      </c>
      <c r="AP207" s="490" t="e">
        <f>ROUND(('Retail Pricing'!#REF!/(1-0.09))/0.05,0)*0.05</f>
        <v>#REF!</v>
      </c>
      <c r="AQ207" s="489">
        <v>8.8000000000000007</v>
      </c>
      <c r="AR207" s="14" t="e">
        <f>IF(AQ207=0," ",SUM((AP207-AQ207)/AQ207))</f>
        <v>#REF!</v>
      </c>
      <c r="AS207" s="428">
        <v>0.32</v>
      </c>
      <c r="AT207" s="496">
        <v>10.9</v>
      </c>
      <c r="AU207" s="497" t="e">
        <f t="shared" si="344"/>
        <v>#REF!</v>
      </c>
      <c r="AV207" s="312"/>
      <c r="AW207" s="498" t="e">
        <f t="shared" si="345"/>
        <v>#REF!</v>
      </c>
      <c r="AX207" s="499" t="s">
        <v>106</v>
      </c>
      <c r="AY207" s="499" t="s">
        <v>106</v>
      </c>
      <c r="AZ207" s="333"/>
      <c r="BA207" s="491" t="e">
        <f t="shared" si="301"/>
        <v>#REF!</v>
      </c>
      <c r="BB207" s="492">
        <f t="shared" si="302"/>
        <v>13.7</v>
      </c>
      <c r="BC207" s="493" t="e">
        <f t="shared" si="303"/>
        <v>#REF!</v>
      </c>
      <c r="BD207" s="488">
        <f t="shared" si="304"/>
        <v>12.6</v>
      </c>
      <c r="BE207" s="494" t="e">
        <f t="shared" si="305"/>
        <v>#REF!</v>
      </c>
      <c r="BF207" s="495" t="e">
        <f t="shared" si="306"/>
        <v>#REF!</v>
      </c>
      <c r="BG207" s="490" t="e">
        <f t="shared" si="307"/>
        <v>#REF!</v>
      </c>
      <c r="BH207" s="496">
        <f t="shared" si="308"/>
        <v>10.9</v>
      </c>
      <c r="BI207" s="497" t="e">
        <f t="shared" si="309"/>
        <v>#REF!</v>
      </c>
      <c r="BJ207" s="385" t="e">
        <f t="shared" si="310"/>
        <v>#REF!</v>
      </c>
      <c r="BK207" s="385" t="e">
        <f t="shared" si="346"/>
        <v>#REF!</v>
      </c>
      <c r="BL207" s="243" t="e">
        <f>IF((BA207-'Retail Pricing'!#REF!)&gt;=0," ",1)</f>
        <v>#REF!</v>
      </c>
      <c r="BM207" s="243" t="e">
        <f>IF((BB207-'Retail Pricing'!#REF!)&gt;=0," ",1)</f>
        <v>#REF!</v>
      </c>
      <c r="BN207" s="243" t="e">
        <f>IF((BC207-'Retail Pricing'!#REF!)&gt;=0," ",1)</f>
        <v>#REF!</v>
      </c>
      <c r="BO207" s="243" t="str">
        <f>IF((BD207-'Retail Pricing'!F151)&gt;=0," ",1)</f>
        <v xml:space="preserve"> </v>
      </c>
      <c r="BP207" s="243" t="e">
        <f>IF((BE207-'Retail Pricing'!#REF!)&gt;=0," ",1)</f>
        <v>#REF!</v>
      </c>
      <c r="BQ207" s="243" t="e">
        <f>IF((BF207-'Retail Pricing'!#REF!)&gt;=0," ",1)</f>
        <v>#REF!</v>
      </c>
      <c r="BR207" s="243" t="e">
        <f>IF((BG207-'Retail Pricing'!#REF!)&gt;=0," ",1)</f>
        <v>#REF!</v>
      </c>
      <c r="BS207" s="243" t="e">
        <f>IF((BH207-'Retail Pricing'!#REF!)&gt;=0," ",1)</f>
        <v>#REF!</v>
      </c>
      <c r="BT207" s="243" t="e">
        <f>IF((BI207-'Retail Pricing'!#REF!)&gt;=0," ",1)</f>
        <v>#REF!</v>
      </c>
      <c r="BU207" s="67"/>
      <c r="BV207" s="442" t="e">
        <f t="shared" si="347"/>
        <v>#REF!</v>
      </c>
      <c r="BW207" s="244" t="e">
        <f t="shared" si="313"/>
        <v>#REF!</v>
      </c>
      <c r="BX207" s="244" t="e">
        <f t="shared" si="329"/>
        <v>#REF!</v>
      </c>
      <c r="BY207" s="244" t="e">
        <f t="shared" si="330"/>
        <v>#REF!</v>
      </c>
      <c r="BZ207" s="244" t="e">
        <f t="shared" si="331"/>
        <v>#REF!</v>
      </c>
      <c r="CA207" s="244" t="e">
        <f t="shared" si="332"/>
        <v>#REF!</v>
      </c>
      <c r="CB207" s="244" t="e">
        <f t="shared" si="318"/>
        <v>#REF!</v>
      </c>
      <c r="CC207" s="244" t="e">
        <f t="shared" si="319"/>
        <v>#REF!</v>
      </c>
      <c r="CD207" s="244" t="e">
        <f t="shared" si="320"/>
        <v>#REF!</v>
      </c>
      <c r="CE207" s="244" t="e">
        <f t="shared" si="321"/>
        <v>#REF!</v>
      </c>
      <c r="CF207" s="244" t="e">
        <f t="shared" si="322"/>
        <v>#REF!</v>
      </c>
      <c r="CG207" s="244" t="e">
        <f t="shared" si="323"/>
        <v>#REF!</v>
      </c>
      <c r="CH207" s="244" t="e">
        <f t="shared" si="324"/>
        <v>#REF!</v>
      </c>
      <c r="CI207" s="570"/>
      <c r="CJ207" s="578" t="e">
        <f t="shared" si="276"/>
        <v>#REF!</v>
      </c>
      <c r="CK207" s="578" t="e">
        <f t="shared" si="277"/>
        <v>#REF!</v>
      </c>
      <c r="CL207" s="578" t="e">
        <f t="shared" si="278"/>
        <v>#REF!</v>
      </c>
      <c r="CM207" s="578" t="e">
        <f t="shared" si="279"/>
        <v>#REF!</v>
      </c>
      <c r="CN207" s="578" t="e">
        <f t="shared" si="280"/>
        <v>#REF!</v>
      </c>
      <c r="CO207" s="578" t="e">
        <f t="shared" si="273"/>
        <v>#REF!</v>
      </c>
      <c r="CP207" s="578" t="e">
        <f t="shared" si="274"/>
        <v>#REF!</v>
      </c>
      <c r="CQ207" s="578" t="e">
        <f t="shared" si="275"/>
        <v>#REF!</v>
      </c>
      <c r="CR207" s="244"/>
      <c r="CS207" s="244"/>
      <c r="CT207" s="244"/>
      <c r="CU207" s="244"/>
      <c r="CV207" s="347"/>
      <c r="CW207" s="338" t="e">
        <f t="shared" si="325"/>
        <v>#REF!</v>
      </c>
      <c r="CX207" s="347"/>
      <c r="CY207" s="338" t="e">
        <f t="shared" si="325"/>
        <v>#REF!</v>
      </c>
      <c r="CZ207" s="347"/>
      <c r="DA207" s="338" t="e">
        <f t="shared" si="325"/>
        <v>#REF!</v>
      </c>
      <c r="DB207" s="347"/>
      <c r="DC207" s="338" t="e">
        <f t="shared" si="325"/>
        <v>#REF!</v>
      </c>
      <c r="DD207" s="347"/>
      <c r="DE207" s="338" t="e">
        <f t="shared" si="325"/>
        <v>#REF!</v>
      </c>
    </row>
    <row r="208" spans="1:109" s="19" customFormat="1" x14ac:dyDescent="0.2">
      <c r="A208" s="328" t="s">
        <v>1479</v>
      </c>
      <c r="B208" s="53" t="s">
        <v>1586</v>
      </c>
      <c r="C208" s="53" t="s">
        <v>1524</v>
      </c>
      <c r="D208" s="357" t="s">
        <v>130</v>
      </c>
      <c r="E208" s="326">
        <v>100</v>
      </c>
      <c r="F208" s="356" t="s">
        <v>1498</v>
      </c>
      <c r="G208" s="701"/>
      <c r="H208" s="84"/>
      <c r="I208" s="89" t="e">
        <f>IF('Retail Pricing'!#REF!&gt;0,'Retail Pricing'!#REF!," ")</f>
        <v>#REF!</v>
      </c>
      <c r="J208" s="85" t="s">
        <v>1984</v>
      </c>
      <c r="K208" s="85" t="e">
        <f>'Retail Pricing'!#REF!</f>
        <v>#REF!</v>
      </c>
      <c r="L208" s="305" t="e">
        <f>IF('Retail Pricing'!#REF!&gt;0,'Retail Pricing'!#REF!," ")</f>
        <v>#REF!</v>
      </c>
      <c r="M208" s="226" t="e">
        <f t="shared" ref="M208:M259" si="348">IF(N208&gt;0,N208+O208+Q208+R208+S208," ")</f>
        <v>#REF!</v>
      </c>
      <c r="N208" s="219" t="e">
        <f>IF('Retail Pricing'!#REF!&gt;0,'Retail Pricing'!#REF!," ")</f>
        <v>#REF!</v>
      </c>
      <c r="O208" s="219" t="e">
        <f>IF('Retail Pricing'!#REF!&gt;0,'Retail Pricing'!#REF!," ")</f>
        <v>#REF!</v>
      </c>
      <c r="P208" s="219"/>
      <c r="Q208" s="219" t="e">
        <f>IF('Retail Pricing'!#REF!&gt;0,'Retail Pricing'!#REF!," ")</f>
        <v>#REF!</v>
      </c>
      <c r="R208" s="219" t="e">
        <f>IF('Retail Pricing'!#REF!&gt;0,'Retail Pricing'!#REF!," ")</f>
        <v>#REF!</v>
      </c>
      <c r="S208" s="219" t="e">
        <f>IF('Retail Pricing'!#REF!&gt;0,'Retail Pricing'!#REF!," ")</f>
        <v>#REF!</v>
      </c>
      <c r="T208" s="226">
        <v>5.8441099999999997</v>
      </c>
      <c r="U208" s="7" t="e">
        <f t="shared" ref="U208:U217" si="349">IF(M208&gt;0,$U$1," ")+2%</f>
        <v>#REF!</v>
      </c>
      <c r="V208" s="7">
        <v>1.6E-2</v>
      </c>
      <c r="W208" s="491" t="e">
        <f>ROUND(('Retail Pricing'!#REF!/(1-0.09))/0.05,0)*0.05</f>
        <v>#REF!</v>
      </c>
      <c r="X208" s="489">
        <v>13.75</v>
      </c>
      <c r="Y208" s="304" t="e">
        <f t="shared" ref="Y208:Y255" si="350">IF(X208=0," ",SUM((W208-X208)/X208))</f>
        <v>#REF!</v>
      </c>
      <c r="Z208" s="428">
        <v>0.46</v>
      </c>
      <c r="AA208" s="492">
        <v>16.350000000000001</v>
      </c>
      <c r="AB208" s="493" t="e">
        <f>ROUND(('Retail Pricing'!#REF!/(1-0.09))/0.05,0)*0.05</f>
        <v>#REF!</v>
      </c>
      <c r="AC208" s="489">
        <v>12.4</v>
      </c>
      <c r="AD208" s="14" t="e">
        <f t="shared" ref="AD208:AD255" si="351">IF(AC208=0," ",SUM((AB208-AC208)/AC208))</f>
        <v>#REF!</v>
      </c>
      <c r="AE208" s="428">
        <v>0.41</v>
      </c>
      <c r="AF208" s="488">
        <v>15</v>
      </c>
      <c r="AG208" s="494" t="e">
        <f>ROUND(('Retail Pricing'!#REF!/(1-0.09))/0.05,0)*0.05</f>
        <v>#REF!</v>
      </c>
      <c r="AH208" s="489">
        <v>12.4</v>
      </c>
      <c r="AI208" s="14" t="e">
        <f t="shared" ref="AI208:AI255" si="352">IF(AH208=0," ",SUM((AG208-AH208)/AH208))</f>
        <v>#REF!</v>
      </c>
      <c r="AJ208" s="428">
        <v>0.41</v>
      </c>
      <c r="AK208" s="495" t="e">
        <f>ROUND(('Retail Pricing'!#REF!/(1-0.09))/0.05,0)*0.05</f>
        <v>#REF!</v>
      </c>
      <c r="AL208" s="489"/>
      <c r="AM208" s="489">
        <v>12.4</v>
      </c>
      <c r="AN208" s="14" t="e">
        <f t="shared" ref="AN208:AN255" si="353">IF(AM208=0," ",SUM((AK208-AM208)/AM208))</f>
        <v>#REF!</v>
      </c>
      <c r="AO208" s="428">
        <v>0.39</v>
      </c>
      <c r="AP208" s="490" t="e">
        <f>ROUND(('Retail Pricing'!#REF!/(1-0.09))/0.05,0)*0.05</f>
        <v>#REF!</v>
      </c>
      <c r="AQ208" s="489">
        <v>11.65</v>
      </c>
      <c r="AR208" s="14" t="e">
        <f t="shared" ref="AR208:AR255" si="354">IF(AQ208=0," ",SUM((AP208-AQ208)/AQ208))</f>
        <v>#REF!</v>
      </c>
      <c r="AS208" s="428">
        <v>0.37</v>
      </c>
      <c r="AT208" s="496">
        <v>14.2</v>
      </c>
      <c r="AU208" s="497" t="e">
        <f t="shared" si="344"/>
        <v>#REF!</v>
      </c>
      <c r="AV208" s="288"/>
      <c r="AW208" s="498" t="e">
        <f t="shared" si="345"/>
        <v>#REF!</v>
      </c>
      <c r="AX208" s="499" t="s">
        <v>106</v>
      </c>
      <c r="AY208" s="499" t="s">
        <v>106</v>
      </c>
      <c r="AZ208" s="333"/>
      <c r="BA208" s="491" t="e">
        <f t="shared" ref="BA208:BA214" si="355">IF($A208&lt;&gt;" ",$W208," ")</f>
        <v>#REF!</v>
      </c>
      <c r="BB208" s="492">
        <f t="shared" ref="BB208:BB214" si="356">IF($A208&lt;&gt;" ",$AA208," ")</f>
        <v>16.350000000000001</v>
      </c>
      <c r="BC208" s="493" t="e">
        <f t="shared" ref="BC208:BC214" si="357">IF($A208&lt;&gt;" ",$AB208," ")</f>
        <v>#REF!</v>
      </c>
      <c r="BD208" s="488">
        <f t="shared" ref="BD208:BD214" si="358">IF($A208&lt;&gt;" ",$AF208," ")</f>
        <v>15</v>
      </c>
      <c r="BE208" s="494" t="e">
        <f t="shared" ref="BE208:BE214" si="359">IF($A208&lt;&gt;" ",$AG208," ")</f>
        <v>#REF!</v>
      </c>
      <c r="BF208" s="495" t="e">
        <f t="shared" ref="BF208:BF214" si="360">IF($A208&lt;&gt;" ",$AK208," ")</f>
        <v>#REF!</v>
      </c>
      <c r="BG208" s="490" t="e">
        <f t="shared" ref="BG208:BG214" si="361">IF($A208&lt;&gt;" ",$AP208," ")</f>
        <v>#REF!</v>
      </c>
      <c r="BH208" s="496">
        <f t="shared" ref="BH208:BH214" si="362">IF($A208&lt;&gt;" ",$AT208," ")</f>
        <v>14.2</v>
      </c>
      <c r="BI208" s="497" t="e">
        <f t="shared" ref="BI208:BI214" si="363">IF($A208&lt;&gt;" ",$AU208," ")</f>
        <v>#REF!</v>
      </c>
      <c r="BJ208" s="385" t="e">
        <f t="shared" si="310"/>
        <v>#REF!</v>
      </c>
      <c r="BK208" s="385" t="e">
        <f t="shared" si="346"/>
        <v>#REF!</v>
      </c>
      <c r="BL208" s="243" t="e">
        <f>IF((BA208-'Retail Pricing'!#REF!)&gt;=0," ",1)</f>
        <v>#REF!</v>
      </c>
      <c r="BM208" s="243" t="e">
        <f>IF((BB208-'Retail Pricing'!#REF!)&gt;=0," ",1)</f>
        <v>#REF!</v>
      </c>
      <c r="BN208" s="243" t="e">
        <f>IF((BC208-'Retail Pricing'!#REF!)&gt;=0," ",1)</f>
        <v>#REF!</v>
      </c>
      <c r="BO208" s="243">
        <f>IF((BD208-'Retail Pricing'!F141)&gt;=0," ",1)</f>
        <v>1</v>
      </c>
      <c r="BP208" s="243" t="e">
        <f>IF((BE208-'Retail Pricing'!#REF!)&gt;=0," ",1)</f>
        <v>#REF!</v>
      </c>
      <c r="BQ208" s="243" t="e">
        <f>IF((BF208-'Retail Pricing'!#REF!)&gt;=0," ",1)</f>
        <v>#REF!</v>
      </c>
      <c r="BR208" s="243" t="e">
        <f>IF((BG208-'Retail Pricing'!#REF!)&gt;=0," ",1)</f>
        <v>#REF!</v>
      </c>
      <c r="BS208" s="243" t="e">
        <f>IF((BH208-'Retail Pricing'!#REF!)&gt;=0," ",1)</f>
        <v>#REF!</v>
      </c>
      <c r="BT208" s="243" t="e">
        <f>IF((BI208-'Retail Pricing'!#REF!)&gt;=0," ",1)</f>
        <v>#REF!</v>
      </c>
      <c r="BU208" s="67"/>
      <c r="BV208" s="442" t="e">
        <f t="shared" si="347"/>
        <v>#REF!</v>
      </c>
      <c r="BW208" s="244" t="e">
        <f t="shared" si="313"/>
        <v>#REF!</v>
      </c>
      <c r="BX208" s="244" t="e">
        <f t="shared" si="329"/>
        <v>#REF!</v>
      </c>
      <c r="BY208" s="244" t="e">
        <f t="shared" si="330"/>
        <v>#REF!</v>
      </c>
      <c r="BZ208" s="244" t="e">
        <f t="shared" si="331"/>
        <v>#REF!</v>
      </c>
      <c r="CA208" s="244" t="e">
        <f t="shared" si="332"/>
        <v>#REF!</v>
      </c>
      <c r="CB208" s="244" t="e">
        <f t="shared" si="318"/>
        <v>#REF!</v>
      </c>
      <c r="CC208" s="244" t="e">
        <f t="shared" si="319"/>
        <v>#REF!</v>
      </c>
      <c r="CD208" s="244" t="e">
        <f t="shared" si="320"/>
        <v>#REF!</v>
      </c>
      <c r="CE208" s="244" t="e">
        <f t="shared" si="321"/>
        <v>#REF!</v>
      </c>
      <c r="CF208" s="244" t="e">
        <f t="shared" si="322"/>
        <v>#REF!</v>
      </c>
      <c r="CG208" s="244" t="e">
        <f t="shared" si="323"/>
        <v>#REF!</v>
      </c>
      <c r="CH208" s="244" t="e">
        <f t="shared" si="324"/>
        <v>#REF!</v>
      </c>
      <c r="CI208" s="570"/>
      <c r="CJ208" s="578" t="e">
        <f t="shared" si="276"/>
        <v>#REF!</v>
      </c>
      <c r="CK208" s="578" t="e">
        <f t="shared" si="277"/>
        <v>#REF!</v>
      </c>
      <c r="CL208" s="578" t="e">
        <f t="shared" si="278"/>
        <v>#REF!</v>
      </c>
      <c r="CM208" s="578" t="e">
        <f t="shared" si="279"/>
        <v>#REF!</v>
      </c>
      <c r="CN208" s="578" t="e">
        <f t="shared" si="280"/>
        <v>#REF!</v>
      </c>
      <c r="CO208" s="578" t="e">
        <f t="shared" si="273"/>
        <v>#REF!</v>
      </c>
      <c r="CP208" s="578" t="e">
        <f t="shared" si="274"/>
        <v>#REF!</v>
      </c>
      <c r="CQ208" s="578" t="e">
        <f t="shared" si="275"/>
        <v>#REF!</v>
      </c>
      <c r="CR208" s="244"/>
      <c r="CS208" s="244"/>
      <c r="CT208" s="244"/>
      <c r="CU208" s="244"/>
      <c r="CV208" s="347"/>
      <c r="CW208" s="338" t="e">
        <f t="shared" si="325"/>
        <v>#REF!</v>
      </c>
      <c r="CX208" s="347"/>
      <c r="CY208" s="338" t="e">
        <f t="shared" si="325"/>
        <v>#REF!</v>
      </c>
      <c r="CZ208" s="347"/>
      <c r="DA208" s="338" t="e">
        <f t="shared" si="325"/>
        <v>#REF!</v>
      </c>
      <c r="DB208" s="347"/>
      <c r="DC208" s="338" t="e">
        <f t="shared" si="325"/>
        <v>#REF!</v>
      </c>
      <c r="DD208" s="347"/>
      <c r="DE208" s="338" t="e">
        <f t="shared" si="325"/>
        <v>#REF!</v>
      </c>
    </row>
    <row r="209" spans="1:109" s="19" customFormat="1" x14ac:dyDescent="0.2">
      <c r="A209" s="328" t="s">
        <v>1479</v>
      </c>
      <c r="B209" s="53" t="s">
        <v>1459</v>
      </c>
      <c r="C209" s="53" t="s">
        <v>1524</v>
      </c>
      <c r="D209" s="357" t="s">
        <v>130</v>
      </c>
      <c r="E209" s="326">
        <v>100</v>
      </c>
      <c r="F209" s="326" t="s">
        <v>1460</v>
      </c>
      <c r="G209" s="701"/>
      <c r="H209" s="84"/>
      <c r="I209" s="89" t="e">
        <f>IF('Retail Pricing'!#REF!&gt;0,'Retail Pricing'!#REF!," ")</f>
        <v>#REF!</v>
      </c>
      <c r="J209" s="85" t="s">
        <v>1984</v>
      </c>
      <c r="K209" s="85" t="e">
        <f>'Retail Pricing'!#REF!</f>
        <v>#REF!</v>
      </c>
      <c r="L209" s="305" t="e">
        <f>IF('Retail Pricing'!#REF!&gt;0,'Retail Pricing'!#REF!," ")</f>
        <v>#REF!</v>
      </c>
      <c r="M209" s="226" t="e">
        <f t="shared" si="348"/>
        <v>#REF!</v>
      </c>
      <c r="N209" s="219" t="e">
        <f>IF('Retail Pricing'!#REF!&gt;0,'Retail Pricing'!#REF!," ")</f>
        <v>#REF!</v>
      </c>
      <c r="O209" s="219" t="e">
        <f>IF('Retail Pricing'!#REF!&gt;0,'Retail Pricing'!#REF!," ")</f>
        <v>#REF!</v>
      </c>
      <c r="P209" s="219"/>
      <c r="Q209" s="219" t="e">
        <f>IF('Retail Pricing'!#REF!&gt;0,'Retail Pricing'!#REF!," ")</f>
        <v>#REF!</v>
      </c>
      <c r="R209" s="219" t="e">
        <f>IF('Retail Pricing'!#REF!&gt;0,'Retail Pricing'!#REF!," ")</f>
        <v>#REF!</v>
      </c>
      <c r="S209" s="219" t="e">
        <f>IF('Retail Pricing'!#REF!&gt;0,'Retail Pricing'!#REF!," ")</f>
        <v>#REF!</v>
      </c>
      <c r="T209" s="226">
        <v>2.1771600000000002</v>
      </c>
      <c r="U209" s="7" t="e">
        <f t="shared" si="349"/>
        <v>#REF!</v>
      </c>
      <c r="V209" s="7">
        <v>6.9000000000000006E-2</v>
      </c>
      <c r="W209" s="491" t="e">
        <f>ROUND(('Retail Pricing'!#REF!/(1-0.09))/0.05,0)*0.05</f>
        <v>#REF!</v>
      </c>
      <c r="X209" s="489">
        <v>6.6</v>
      </c>
      <c r="Y209" s="304" t="e">
        <f t="shared" si="350"/>
        <v>#REF!</v>
      </c>
      <c r="Z209" s="428">
        <v>0.56000000000000005</v>
      </c>
      <c r="AA209" s="492">
        <v>7.8</v>
      </c>
      <c r="AB209" s="493" t="e">
        <f>ROUND(('Retail Pricing'!#REF!/(1-0.09))/0.05,0)*0.05</f>
        <v>#REF!</v>
      </c>
      <c r="AC209" s="489">
        <v>5.95</v>
      </c>
      <c r="AD209" s="14" t="e">
        <f t="shared" si="351"/>
        <v>#REF!</v>
      </c>
      <c r="AE209" s="428">
        <v>0.51</v>
      </c>
      <c r="AF209" s="488">
        <v>7.15</v>
      </c>
      <c r="AG209" s="494" t="e">
        <f>ROUND(('Retail Pricing'!#REF!/(1-0.09))/0.05,0)*0.05</f>
        <v>#REF!</v>
      </c>
      <c r="AH209" s="489">
        <v>5.95</v>
      </c>
      <c r="AI209" s="14" t="e">
        <f t="shared" si="352"/>
        <v>#REF!</v>
      </c>
      <c r="AJ209" s="428">
        <v>0.51</v>
      </c>
      <c r="AK209" s="495" t="e">
        <f>ROUND(('Retail Pricing'!#REF!/(1-0.09))/0.05,0)*0.05</f>
        <v>#REF!</v>
      </c>
      <c r="AL209" s="489"/>
      <c r="AM209" s="489">
        <v>5.95</v>
      </c>
      <c r="AN209" s="14" t="e">
        <f t="shared" si="353"/>
        <v>#REF!</v>
      </c>
      <c r="AO209" s="428">
        <v>0.51</v>
      </c>
      <c r="AP209" s="490" t="e">
        <f>ROUND(('Retail Pricing'!#REF!/(1-0.09))/0.05,0)*0.05</f>
        <v>#REF!</v>
      </c>
      <c r="AQ209" s="489">
        <v>5.6</v>
      </c>
      <c r="AR209" s="14" t="e">
        <f t="shared" si="354"/>
        <v>#REF!</v>
      </c>
      <c r="AS209" s="428">
        <v>0.49</v>
      </c>
      <c r="AT209" s="496">
        <v>6.8</v>
      </c>
      <c r="AU209" s="497" t="e">
        <f t="shared" si="344"/>
        <v>#REF!</v>
      </c>
      <c r="AV209" s="288"/>
      <c r="AW209" s="498" t="e">
        <f t="shared" si="345"/>
        <v>#REF!</v>
      </c>
      <c r="AX209" s="499" t="s">
        <v>106</v>
      </c>
      <c r="AY209" s="499" t="s">
        <v>106</v>
      </c>
      <c r="AZ209" s="333"/>
      <c r="BA209" s="491" t="e">
        <f t="shared" si="355"/>
        <v>#REF!</v>
      </c>
      <c r="BB209" s="492">
        <f t="shared" si="356"/>
        <v>7.8</v>
      </c>
      <c r="BC209" s="493" t="e">
        <f t="shared" si="357"/>
        <v>#REF!</v>
      </c>
      <c r="BD209" s="488">
        <f t="shared" si="358"/>
        <v>7.15</v>
      </c>
      <c r="BE209" s="494" t="e">
        <f t="shared" si="359"/>
        <v>#REF!</v>
      </c>
      <c r="BF209" s="495" t="e">
        <f t="shared" si="360"/>
        <v>#REF!</v>
      </c>
      <c r="BG209" s="490" t="e">
        <f t="shared" si="361"/>
        <v>#REF!</v>
      </c>
      <c r="BH209" s="496">
        <f t="shared" si="362"/>
        <v>6.8</v>
      </c>
      <c r="BI209" s="497" t="e">
        <f t="shared" si="363"/>
        <v>#REF!</v>
      </c>
      <c r="BJ209" s="385" t="e">
        <f t="shared" si="310"/>
        <v>#REF!</v>
      </c>
      <c r="BK209" s="385" t="e">
        <f t="shared" si="346"/>
        <v>#REF!</v>
      </c>
      <c r="BL209" s="243" t="e">
        <f>IF((BA209-'Retail Pricing'!#REF!)&gt;=0," ",1)</f>
        <v>#REF!</v>
      </c>
      <c r="BM209" s="243" t="e">
        <f>IF((BB209-'Retail Pricing'!#REF!)&gt;=0," ",1)</f>
        <v>#REF!</v>
      </c>
      <c r="BN209" s="243" t="e">
        <f>IF((BC209-'Retail Pricing'!#REF!)&gt;=0," ",1)</f>
        <v>#REF!</v>
      </c>
      <c r="BO209" s="243">
        <f>IF((BD209-'Retail Pricing'!F142)&gt;=0," ",1)</f>
        <v>1</v>
      </c>
      <c r="BP209" s="243" t="e">
        <f>IF((BE209-'Retail Pricing'!#REF!)&gt;=0," ",1)</f>
        <v>#REF!</v>
      </c>
      <c r="BQ209" s="243" t="e">
        <f>IF((BF209-'Retail Pricing'!#REF!)&gt;=0," ",1)</f>
        <v>#REF!</v>
      </c>
      <c r="BR209" s="243" t="e">
        <f>IF((BG209-'Retail Pricing'!#REF!)&gt;=0," ",1)</f>
        <v>#REF!</v>
      </c>
      <c r="BS209" s="243" t="e">
        <f>IF((BH209-'Retail Pricing'!#REF!)&gt;=0," ",1)</f>
        <v>#REF!</v>
      </c>
      <c r="BT209" s="243" t="e">
        <f>IF((BI209-'Retail Pricing'!#REF!)&gt;=0," ",1)</f>
        <v>#REF!</v>
      </c>
      <c r="BU209" s="67"/>
      <c r="BV209" s="442" t="e">
        <f t="shared" si="347"/>
        <v>#REF!</v>
      </c>
      <c r="BW209" s="244" t="e">
        <f t="shared" ref="BW209:BW215" si="364">IF($BV209&gt;0,($BV209-W209)/$BV209*100," ")</f>
        <v>#REF!</v>
      </c>
      <c r="BX209" s="244" t="e">
        <f t="shared" ref="BX209:BY212" si="365">IF($BV209&gt;0,($BV209-AA209)/$BV209*100," ")</f>
        <v>#REF!</v>
      </c>
      <c r="BY209" s="244" t="e">
        <f t="shared" si="365"/>
        <v>#REF!</v>
      </c>
      <c r="BZ209" s="244" t="e">
        <f t="shared" ref="BZ209:CA212" si="366">IF($BV209&gt;0,($BV209-AF209)/$BV209*100," ")</f>
        <v>#REF!</v>
      </c>
      <c r="CA209" s="244" t="e">
        <f t="shared" si="366"/>
        <v>#REF!</v>
      </c>
      <c r="CB209" s="244" t="e">
        <f t="shared" si="318"/>
        <v>#REF!</v>
      </c>
      <c r="CC209" s="244" t="e">
        <f t="shared" ref="CC209:CC215" si="367">IF($BV209&gt;0,($BV209-AK209)/$BV209*100," ")</f>
        <v>#REF!</v>
      </c>
      <c r="CD209" s="244" t="e">
        <f t="shared" ref="CD209:CD215" si="368">IF($BV209&gt;0,($BV209-AP209)/$BV209*100," ")</f>
        <v>#REF!</v>
      </c>
      <c r="CE209" s="244" t="e">
        <f t="shared" ref="CE209:CE215" si="369">IF($BV209&gt;0,($BV209-AT209)/$BV209*100," ")</f>
        <v>#REF!</v>
      </c>
      <c r="CF209" s="244" t="e">
        <f t="shared" ref="CF209:CF215" si="370">IF($BV209&gt;0,($BV209-(W209*2))/$BV209*100," ")</f>
        <v>#REF!</v>
      </c>
      <c r="CG209" s="244" t="e">
        <f t="shared" ref="CG209:CG215" si="371">IF($BV209&gt;0,($BV209-AW209)/$BV209*100," ")</f>
        <v>#REF!</v>
      </c>
      <c r="CH209" s="244" t="e">
        <f t="shared" ref="CH209:CH215" si="372">IF($W209&gt;0,100," ")</f>
        <v>#REF!</v>
      </c>
      <c r="CI209" s="570"/>
      <c r="CJ209" s="578" t="e">
        <f t="shared" si="276"/>
        <v>#REF!</v>
      </c>
      <c r="CK209" s="578" t="e">
        <f t="shared" si="277"/>
        <v>#REF!</v>
      </c>
      <c r="CL209" s="578" t="e">
        <f t="shared" si="278"/>
        <v>#REF!</v>
      </c>
      <c r="CM209" s="578" t="e">
        <f t="shared" si="279"/>
        <v>#REF!</v>
      </c>
      <c r="CN209" s="578" t="e">
        <f t="shared" si="280"/>
        <v>#REF!</v>
      </c>
      <c r="CO209" s="578" t="e">
        <f t="shared" si="273"/>
        <v>#REF!</v>
      </c>
      <c r="CP209" s="578" t="e">
        <f t="shared" si="274"/>
        <v>#REF!</v>
      </c>
      <c r="CQ209" s="578" t="e">
        <f t="shared" si="275"/>
        <v>#REF!</v>
      </c>
      <c r="CR209" s="244"/>
      <c r="CS209" s="244"/>
      <c r="CT209" s="244"/>
      <c r="CU209" s="244"/>
      <c r="CV209" s="347"/>
      <c r="CW209" s="338" t="e">
        <f t="shared" ref="CW209:CW215" si="373">IF($BW209&gt;0,$BA209," ")</f>
        <v>#REF!</v>
      </c>
      <c r="CX209" s="347"/>
      <c r="CY209" s="338" t="e">
        <f t="shared" ref="CY209:CY215" si="374">IF($BW209&gt;0,$BA209," ")</f>
        <v>#REF!</v>
      </c>
      <c r="CZ209" s="347"/>
      <c r="DA209" s="338" t="e">
        <f t="shared" ref="DA209:DA215" si="375">IF($BW209&gt;0,$BA209," ")</f>
        <v>#REF!</v>
      </c>
      <c r="DB209" s="347"/>
      <c r="DC209" s="338" t="e">
        <f t="shared" ref="DC209:DC215" si="376">IF($BW209&gt;0,$BA209," ")</f>
        <v>#REF!</v>
      </c>
      <c r="DD209" s="347"/>
      <c r="DE209" s="338" t="e">
        <f t="shared" ref="DE209:DE215" si="377">IF($BW209&gt;0,$BA209," ")</f>
        <v>#REF!</v>
      </c>
    </row>
    <row r="210" spans="1:109" s="19" customFormat="1" x14ac:dyDescent="0.2">
      <c r="A210" s="328" t="s">
        <v>1479</v>
      </c>
      <c r="B210" s="53" t="s">
        <v>1587</v>
      </c>
      <c r="C210" s="53" t="s">
        <v>1524</v>
      </c>
      <c r="D210" s="357" t="s">
        <v>130</v>
      </c>
      <c r="E210" s="326">
        <v>100</v>
      </c>
      <c r="F210" s="326" t="s">
        <v>1485</v>
      </c>
      <c r="G210" s="701"/>
      <c r="H210" s="84"/>
      <c r="I210" s="89" t="e">
        <f>IF('Retail Pricing'!#REF!&gt;0,'Retail Pricing'!#REF!," ")</f>
        <v>#REF!</v>
      </c>
      <c r="J210" s="85" t="s">
        <v>1984</v>
      </c>
      <c r="K210" s="85" t="e">
        <f>'Retail Pricing'!#REF!</f>
        <v>#REF!</v>
      </c>
      <c r="L210" s="305" t="e">
        <f>IF('Retail Pricing'!#REF!&gt;0,'Retail Pricing'!#REF!," ")</f>
        <v>#REF!</v>
      </c>
      <c r="M210" s="226" t="e">
        <f t="shared" si="348"/>
        <v>#REF!</v>
      </c>
      <c r="N210" s="219" t="e">
        <f>IF('Retail Pricing'!#REF!&gt;0,'Retail Pricing'!#REF!," ")</f>
        <v>#REF!</v>
      </c>
      <c r="O210" s="219" t="e">
        <f>IF('Retail Pricing'!#REF!&gt;0,'Retail Pricing'!#REF!," ")</f>
        <v>#REF!</v>
      </c>
      <c r="P210" s="219"/>
      <c r="Q210" s="219" t="e">
        <f>IF('Retail Pricing'!#REF!&gt;0,'Retail Pricing'!#REF!," ")</f>
        <v>#REF!</v>
      </c>
      <c r="R210" s="219" t="e">
        <f>IF('Retail Pricing'!#REF!&gt;0,'Retail Pricing'!#REF!," ")</f>
        <v>#REF!</v>
      </c>
      <c r="S210" s="219" t="e">
        <f>IF('Retail Pricing'!#REF!&gt;0,'Retail Pricing'!#REF!," ")</f>
        <v>#REF!</v>
      </c>
      <c r="T210" s="226">
        <v>3.2285200000000001</v>
      </c>
      <c r="U210" s="7" t="e">
        <f t="shared" si="349"/>
        <v>#REF!</v>
      </c>
      <c r="V210" s="7">
        <v>7.6999999999999999E-2</v>
      </c>
      <c r="W210" s="491" t="e">
        <f>ROUND(('Retail Pricing'!#REF!/(1-0.09))/0.05,0)*0.05</f>
        <v>#REF!</v>
      </c>
      <c r="X210" s="489">
        <v>9.35</v>
      </c>
      <c r="Y210" s="304" t="e">
        <f t="shared" si="350"/>
        <v>#REF!</v>
      </c>
      <c r="Z210" s="428">
        <v>0.54</v>
      </c>
      <c r="AA210" s="492">
        <v>11.1</v>
      </c>
      <c r="AB210" s="493" t="e">
        <f>ROUND(('Retail Pricing'!#REF!/(1-0.09))/0.05,0)*0.05</f>
        <v>#REF!</v>
      </c>
      <c r="AC210" s="489">
        <v>8.4</v>
      </c>
      <c r="AD210" s="14" t="e">
        <f t="shared" si="351"/>
        <v>#REF!</v>
      </c>
      <c r="AE210" s="428">
        <v>0.49</v>
      </c>
      <c r="AF210" s="488">
        <v>10.199999999999999</v>
      </c>
      <c r="AG210" s="494" t="e">
        <f>ROUND(('Retail Pricing'!#REF!/(1-0.09))/0.05,0)*0.05</f>
        <v>#REF!</v>
      </c>
      <c r="AH210" s="489">
        <v>8.4</v>
      </c>
      <c r="AI210" s="14" t="e">
        <f t="shared" si="352"/>
        <v>#REF!</v>
      </c>
      <c r="AJ210" s="428">
        <v>0.49</v>
      </c>
      <c r="AK210" s="495" t="e">
        <f>ROUND(('Retail Pricing'!#REF!/(1-0.09))/0.05,0)*0.05</f>
        <v>#REF!</v>
      </c>
      <c r="AL210" s="489"/>
      <c r="AM210" s="489">
        <v>8.4</v>
      </c>
      <c r="AN210" s="14" t="e">
        <f t="shared" si="353"/>
        <v>#REF!</v>
      </c>
      <c r="AO210" s="428">
        <v>0.48</v>
      </c>
      <c r="AP210" s="490" t="e">
        <f>ROUND(('Retail Pricing'!#REF!/(1-0.09))/0.05,0)*0.05</f>
        <v>#REF!</v>
      </c>
      <c r="AQ210" s="489">
        <v>7.95</v>
      </c>
      <c r="AR210" s="14" t="e">
        <f t="shared" si="354"/>
        <v>#REF!</v>
      </c>
      <c r="AS210" s="428">
        <v>0.46</v>
      </c>
      <c r="AT210" s="496">
        <v>9.75</v>
      </c>
      <c r="AU210" s="497" t="e">
        <f t="shared" si="344"/>
        <v>#REF!</v>
      </c>
      <c r="AV210" s="288"/>
      <c r="AW210" s="498" t="e">
        <f t="shared" si="345"/>
        <v>#REF!</v>
      </c>
      <c r="AX210" s="499" t="s">
        <v>106</v>
      </c>
      <c r="AY210" s="499" t="s">
        <v>106</v>
      </c>
      <c r="AZ210" s="333"/>
      <c r="BA210" s="491" t="e">
        <f t="shared" si="355"/>
        <v>#REF!</v>
      </c>
      <c r="BB210" s="492">
        <f t="shared" si="356"/>
        <v>11.1</v>
      </c>
      <c r="BC210" s="493" t="e">
        <f t="shared" si="357"/>
        <v>#REF!</v>
      </c>
      <c r="BD210" s="488">
        <f t="shared" si="358"/>
        <v>10.199999999999999</v>
      </c>
      <c r="BE210" s="494" t="e">
        <f t="shared" si="359"/>
        <v>#REF!</v>
      </c>
      <c r="BF210" s="495" t="e">
        <f t="shared" si="360"/>
        <v>#REF!</v>
      </c>
      <c r="BG210" s="490" t="e">
        <f t="shared" si="361"/>
        <v>#REF!</v>
      </c>
      <c r="BH210" s="496">
        <f t="shared" si="362"/>
        <v>9.75</v>
      </c>
      <c r="BI210" s="497" t="e">
        <f t="shared" si="363"/>
        <v>#REF!</v>
      </c>
      <c r="BJ210" s="385" t="e">
        <f t="shared" si="310"/>
        <v>#REF!</v>
      </c>
      <c r="BK210" s="385" t="e">
        <f t="shared" si="346"/>
        <v>#REF!</v>
      </c>
      <c r="BL210" s="243" t="e">
        <f>IF((BA210-'Retail Pricing'!#REF!)&gt;=0," ",1)</f>
        <v>#REF!</v>
      </c>
      <c r="BM210" s="243" t="e">
        <f>IF((BB210-'Retail Pricing'!#REF!)&gt;=0," ",1)</f>
        <v>#REF!</v>
      </c>
      <c r="BN210" s="243" t="e">
        <f>IF((BC210-'Retail Pricing'!#REF!)&gt;=0," ",1)</f>
        <v>#REF!</v>
      </c>
      <c r="BO210" s="243">
        <f>IF((BD210-'Retail Pricing'!F113)&gt;=0," ",1)</f>
        <v>1</v>
      </c>
      <c r="BP210" s="243" t="e">
        <f>IF((BE210-'Retail Pricing'!#REF!)&gt;=0," ",1)</f>
        <v>#REF!</v>
      </c>
      <c r="BQ210" s="243" t="e">
        <f>IF((BF210-'Retail Pricing'!#REF!)&gt;=0," ",1)</f>
        <v>#REF!</v>
      </c>
      <c r="BR210" s="243" t="e">
        <f>IF((BG210-'Retail Pricing'!#REF!)&gt;=0," ",1)</f>
        <v>#REF!</v>
      </c>
      <c r="BS210" s="243" t="e">
        <f>IF((BH210-'Retail Pricing'!#REF!)&gt;=0," ",1)</f>
        <v>#REF!</v>
      </c>
      <c r="BT210" s="243" t="e">
        <f>IF((BI210-'Retail Pricing'!#REF!)&gt;=0," ",1)</f>
        <v>#REF!</v>
      </c>
      <c r="BU210" s="67"/>
      <c r="BV210" s="442" t="e">
        <f t="shared" si="347"/>
        <v>#REF!</v>
      </c>
      <c r="BW210" s="244" t="e">
        <f t="shared" si="364"/>
        <v>#REF!</v>
      </c>
      <c r="BX210" s="244" t="e">
        <f t="shared" si="365"/>
        <v>#REF!</v>
      </c>
      <c r="BY210" s="244" t="e">
        <f t="shared" si="365"/>
        <v>#REF!</v>
      </c>
      <c r="BZ210" s="244" t="e">
        <f t="shared" si="366"/>
        <v>#REF!</v>
      </c>
      <c r="CA210" s="244" t="e">
        <f t="shared" si="366"/>
        <v>#REF!</v>
      </c>
      <c r="CB210" s="244" t="e">
        <f t="shared" si="318"/>
        <v>#REF!</v>
      </c>
      <c r="CC210" s="244" t="e">
        <f t="shared" si="367"/>
        <v>#REF!</v>
      </c>
      <c r="CD210" s="244" t="e">
        <f t="shared" si="368"/>
        <v>#REF!</v>
      </c>
      <c r="CE210" s="244" t="e">
        <f t="shared" si="369"/>
        <v>#REF!</v>
      </c>
      <c r="CF210" s="244" t="e">
        <f t="shared" si="370"/>
        <v>#REF!</v>
      </c>
      <c r="CG210" s="244" t="e">
        <f t="shared" si="371"/>
        <v>#REF!</v>
      </c>
      <c r="CH210" s="244" t="e">
        <f t="shared" si="372"/>
        <v>#REF!</v>
      </c>
      <c r="CI210" s="570"/>
      <c r="CJ210" s="578" t="e">
        <f t="shared" si="276"/>
        <v>#REF!</v>
      </c>
      <c r="CK210" s="578" t="e">
        <f t="shared" si="277"/>
        <v>#REF!</v>
      </c>
      <c r="CL210" s="578" t="e">
        <f t="shared" si="278"/>
        <v>#REF!</v>
      </c>
      <c r="CM210" s="578" t="e">
        <f t="shared" si="279"/>
        <v>#REF!</v>
      </c>
      <c r="CN210" s="578" t="e">
        <f t="shared" si="280"/>
        <v>#REF!</v>
      </c>
      <c r="CO210" s="578" t="e">
        <f t="shared" si="273"/>
        <v>#REF!</v>
      </c>
      <c r="CP210" s="578" t="e">
        <f t="shared" si="274"/>
        <v>#REF!</v>
      </c>
      <c r="CQ210" s="578" t="e">
        <f t="shared" si="275"/>
        <v>#REF!</v>
      </c>
      <c r="CR210" s="244"/>
      <c r="CS210" s="244"/>
      <c r="CT210" s="244"/>
      <c r="CU210" s="244"/>
      <c r="CV210" s="347"/>
      <c r="CW210" s="338" t="e">
        <f t="shared" si="373"/>
        <v>#REF!</v>
      </c>
      <c r="CX210" s="347"/>
      <c r="CY210" s="338" t="e">
        <f t="shared" si="374"/>
        <v>#REF!</v>
      </c>
      <c r="CZ210" s="347"/>
      <c r="DA210" s="338" t="e">
        <f t="shared" si="375"/>
        <v>#REF!</v>
      </c>
      <c r="DB210" s="347"/>
      <c r="DC210" s="338" t="e">
        <f t="shared" si="376"/>
        <v>#REF!</v>
      </c>
      <c r="DD210" s="347"/>
      <c r="DE210" s="338" t="e">
        <f t="shared" si="377"/>
        <v>#REF!</v>
      </c>
    </row>
    <row r="211" spans="1:109" s="19" customFormat="1" x14ac:dyDescent="0.2">
      <c r="A211" s="328" t="s">
        <v>1479</v>
      </c>
      <c r="B211" s="53" t="s">
        <v>1588</v>
      </c>
      <c r="C211" s="53" t="s">
        <v>1512</v>
      </c>
      <c r="D211" s="357" t="s">
        <v>130</v>
      </c>
      <c r="E211" s="326">
        <v>100</v>
      </c>
      <c r="F211" s="326" t="s">
        <v>1487</v>
      </c>
      <c r="G211" s="701"/>
      <c r="H211" s="84"/>
      <c r="I211" s="89" t="e">
        <f>IF('Retail Pricing'!#REF!&gt;0,'Retail Pricing'!#REF!," ")</f>
        <v>#REF!</v>
      </c>
      <c r="J211" s="85" t="s">
        <v>1984</v>
      </c>
      <c r="K211" s="85" t="e">
        <f>'Retail Pricing'!#REF!</f>
        <v>#REF!</v>
      </c>
      <c r="L211" s="305" t="e">
        <f>IF('Retail Pricing'!#REF!&gt;0,'Retail Pricing'!#REF!," ")</f>
        <v>#REF!</v>
      </c>
      <c r="M211" s="226" t="e">
        <f t="shared" si="348"/>
        <v>#REF!</v>
      </c>
      <c r="N211" s="219" t="e">
        <f>IF('Retail Pricing'!#REF!&gt;0,'Retail Pricing'!#REF!," ")</f>
        <v>#REF!</v>
      </c>
      <c r="O211" s="219" t="e">
        <f>IF('Retail Pricing'!#REF!&gt;0,'Retail Pricing'!#REF!," ")</f>
        <v>#REF!</v>
      </c>
      <c r="P211" s="219">
        <v>3.3250000000000002E-2</v>
      </c>
      <c r="Q211" s="219" t="e">
        <f>IF('Retail Pricing'!#REF!&gt;0,'Retail Pricing'!#REF!," ")</f>
        <v>#REF!</v>
      </c>
      <c r="R211" s="219" t="e">
        <f>IF('Retail Pricing'!#REF!&gt;0,'Retail Pricing'!#REF!," ")</f>
        <v>#REF!</v>
      </c>
      <c r="S211" s="219" t="e">
        <f>IF('Retail Pricing'!#REF!&gt;0,'Retail Pricing'!#REF!," ")</f>
        <v>#REF!</v>
      </c>
      <c r="T211" s="226">
        <v>2.3341099999999999</v>
      </c>
      <c r="U211" s="7" t="e">
        <f t="shared" si="349"/>
        <v>#REF!</v>
      </c>
      <c r="V211" s="7">
        <v>-1E-3</v>
      </c>
      <c r="W211" s="491" t="e">
        <f>ROUND(('Retail Pricing'!#REF!/(1-0.09))/0.05,0)*0.05</f>
        <v>#REF!</v>
      </c>
      <c r="X211" s="489">
        <v>6.6</v>
      </c>
      <c r="Y211" s="304" t="e">
        <f t="shared" si="350"/>
        <v>#REF!</v>
      </c>
      <c r="Z211" s="428">
        <v>0.56000000000000005</v>
      </c>
      <c r="AA211" s="492">
        <v>7.8</v>
      </c>
      <c r="AB211" s="493" t="e">
        <f>ROUND(('Retail Pricing'!#REF!/(1-0.09))/0.05,0)*0.05</f>
        <v>#REF!</v>
      </c>
      <c r="AC211" s="489">
        <v>5.95</v>
      </c>
      <c r="AD211" s="14" t="e">
        <f t="shared" si="351"/>
        <v>#REF!</v>
      </c>
      <c r="AE211" s="428">
        <v>0.51</v>
      </c>
      <c r="AF211" s="488">
        <v>7.15</v>
      </c>
      <c r="AG211" s="494" t="e">
        <f>ROUND(('Retail Pricing'!#REF!/(1-0.09))/0.05,0)*0.05</f>
        <v>#REF!</v>
      </c>
      <c r="AH211" s="489">
        <v>5.95</v>
      </c>
      <c r="AI211" s="14" t="e">
        <f t="shared" si="352"/>
        <v>#REF!</v>
      </c>
      <c r="AJ211" s="428">
        <v>0.51</v>
      </c>
      <c r="AK211" s="495" t="e">
        <f>ROUND(('Retail Pricing'!#REF!/(1-0.09))/0.05,0)*0.05</f>
        <v>#REF!</v>
      </c>
      <c r="AL211" s="489"/>
      <c r="AM211" s="489">
        <v>5.95</v>
      </c>
      <c r="AN211" s="14" t="e">
        <f t="shared" si="353"/>
        <v>#REF!</v>
      </c>
      <c r="AO211" s="428">
        <v>0.51</v>
      </c>
      <c r="AP211" s="490" t="e">
        <f>ROUND(('Retail Pricing'!#REF!/(1-0.09))/0.05,0)*0.05</f>
        <v>#REF!</v>
      </c>
      <c r="AQ211" s="489">
        <v>5.6</v>
      </c>
      <c r="AR211" s="14" t="e">
        <f t="shared" si="354"/>
        <v>#REF!</v>
      </c>
      <c r="AS211" s="428">
        <v>0.4</v>
      </c>
      <c r="AT211" s="496">
        <v>5.95</v>
      </c>
      <c r="AU211" s="497" t="e">
        <f t="shared" si="344"/>
        <v>#REF!</v>
      </c>
      <c r="AV211" s="288"/>
      <c r="AW211" s="498" t="e">
        <f t="shared" si="345"/>
        <v>#REF!</v>
      </c>
      <c r="AX211" s="499" t="s">
        <v>106</v>
      </c>
      <c r="AY211" s="499" t="s">
        <v>106</v>
      </c>
      <c r="AZ211" s="333"/>
      <c r="BA211" s="491" t="e">
        <f t="shared" si="355"/>
        <v>#REF!</v>
      </c>
      <c r="BB211" s="492">
        <f t="shared" si="356"/>
        <v>7.8</v>
      </c>
      <c r="BC211" s="493" t="e">
        <f t="shared" si="357"/>
        <v>#REF!</v>
      </c>
      <c r="BD211" s="488">
        <f t="shared" si="358"/>
        <v>7.15</v>
      </c>
      <c r="BE211" s="494" t="e">
        <f t="shared" si="359"/>
        <v>#REF!</v>
      </c>
      <c r="BF211" s="495" t="e">
        <f t="shared" si="360"/>
        <v>#REF!</v>
      </c>
      <c r="BG211" s="490" t="e">
        <f t="shared" si="361"/>
        <v>#REF!</v>
      </c>
      <c r="BH211" s="496">
        <f t="shared" si="362"/>
        <v>5.95</v>
      </c>
      <c r="BI211" s="497" t="e">
        <f t="shared" si="363"/>
        <v>#REF!</v>
      </c>
      <c r="BJ211" s="385" t="e">
        <f t="shared" si="310"/>
        <v>#REF!</v>
      </c>
      <c r="BK211" s="385" t="e">
        <f t="shared" si="346"/>
        <v>#REF!</v>
      </c>
      <c r="BL211" s="243" t="e">
        <f>IF((BA211-'Retail Pricing'!#REF!)&gt;=0," ",1)</f>
        <v>#REF!</v>
      </c>
      <c r="BM211" s="243" t="e">
        <f>IF((BB211-'Retail Pricing'!#REF!)&gt;=0," ",1)</f>
        <v>#REF!</v>
      </c>
      <c r="BN211" s="243" t="e">
        <f>IF((BC211-'Retail Pricing'!#REF!)&gt;=0," ",1)</f>
        <v>#REF!</v>
      </c>
      <c r="BO211" s="243">
        <f>IF((BD211-'Retail Pricing'!F116)&gt;=0," ",1)</f>
        <v>1</v>
      </c>
      <c r="BP211" s="243" t="e">
        <f>IF((BE211-'Retail Pricing'!#REF!)&gt;=0," ",1)</f>
        <v>#REF!</v>
      </c>
      <c r="BQ211" s="243" t="e">
        <f>IF((BF211-'Retail Pricing'!#REF!)&gt;=0," ",1)</f>
        <v>#REF!</v>
      </c>
      <c r="BR211" s="243" t="e">
        <f>IF((BG211-'Retail Pricing'!#REF!)&gt;=0," ",1)</f>
        <v>#REF!</v>
      </c>
      <c r="BS211" s="243" t="e">
        <f>IF((BH211-'Retail Pricing'!#REF!)&gt;=0," ",1)</f>
        <v>#REF!</v>
      </c>
      <c r="BT211" s="243" t="e">
        <f>IF((BI211-'Retail Pricing'!#REF!)&gt;=0," ",1)</f>
        <v>#REF!</v>
      </c>
      <c r="BU211" s="67"/>
      <c r="BV211" s="442" t="e">
        <f t="shared" si="347"/>
        <v>#REF!</v>
      </c>
      <c r="BW211" s="244" t="e">
        <f t="shared" si="364"/>
        <v>#REF!</v>
      </c>
      <c r="BX211" s="244" t="e">
        <f t="shared" si="365"/>
        <v>#REF!</v>
      </c>
      <c r="BY211" s="244" t="e">
        <f t="shared" si="365"/>
        <v>#REF!</v>
      </c>
      <c r="BZ211" s="244" t="e">
        <f t="shared" si="366"/>
        <v>#REF!</v>
      </c>
      <c r="CA211" s="244" t="e">
        <f t="shared" si="366"/>
        <v>#REF!</v>
      </c>
      <c r="CB211" s="244" t="e">
        <f t="shared" si="318"/>
        <v>#REF!</v>
      </c>
      <c r="CC211" s="244" t="e">
        <f t="shared" si="367"/>
        <v>#REF!</v>
      </c>
      <c r="CD211" s="244" t="e">
        <f t="shared" si="368"/>
        <v>#REF!</v>
      </c>
      <c r="CE211" s="244" t="e">
        <f t="shared" si="369"/>
        <v>#REF!</v>
      </c>
      <c r="CF211" s="244" t="e">
        <f t="shared" si="370"/>
        <v>#REF!</v>
      </c>
      <c r="CG211" s="244" t="e">
        <f t="shared" si="371"/>
        <v>#REF!</v>
      </c>
      <c r="CH211" s="244" t="e">
        <f t="shared" si="372"/>
        <v>#REF!</v>
      </c>
      <c r="CI211" s="570"/>
      <c r="CJ211" s="578" t="e">
        <f t="shared" si="276"/>
        <v>#REF!</v>
      </c>
      <c r="CK211" s="578" t="e">
        <f t="shared" si="277"/>
        <v>#REF!</v>
      </c>
      <c r="CL211" s="578" t="e">
        <f t="shared" si="278"/>
        <v>#REF!</v>
      </c>
      <c r="CM211" s="578" t="e">
        <f t="shared" si="279"/>
        <v>#REF!</v>
      </c>
      <c r="CN211" s="578" t="e">
        <f t="shared" si="280"/>
        <v>#REF!</v>
      </c>
      <c r="CO211" s="578" t="e">
        <f t="shared" ref="CO211:CO274" si="378">IF(CC211&gt;0,CC211-$CL$1," ")</f>
        <v>#REF!</v>
      </c>
      <c r="CP211" s="578" t="e">
        <f t="shared" ref="CP211:CP274" si="379">IF(CD211&gt;0,CD211-$CL$1," ")</f>
        <v>#REF!</v>
      </c>
      <c r="CQ211" s="578" t="e">
        <f t="shared" ref="CQ211:CQ274" si="380">IF(CE211&gt;0,CE211-$CL$1," ")</f>
        <v>#REF!</v>
      </c>
      <c r="CR211" s="244"/>
      <c r="CS211" s="244"/>
      <c r="CT211" s="244"/>
      <c r="CU211" s="244"/>
      <c r="CV211" s="347"/>
      <c r="CW211" s="338" t="e">
        <f t="shared" si="373"/>
        <v>#REF!</v>
      </c>
      <c r="CX211" s="347"/>
      <c r="CY211" s="338" t="e">
        <f t="shared" si="374"/>
        <v>#REF!</v>
      </c>
      <c r="CZ211" s="347"/>
      <c r="DA211" s="338" t="e">
        <f t="shared" si="375"/>
        <v>#REF!</v>
      </c>
      <c r="DB211" s="347"/>
      <c r="DC211" s="338" t="e">
        <f t="shared" si="376"/>
        <v>#REF!</v>
      </c>
      <c r="DD211" s="347"/>
      <c r="DE211" s="338" t="e">
        <f t="shared" si="377"/>
        <v>#REF!</v>
      </c>
    </row>
    <row r="212" spans="1:109" s="19" customFormat="1" x14ac:dyDescent="0.2">
      <c r="A212" s="328" t="s">
        <v>1479</v>
      </c>
      <c r="B212" s="53" t="s">
        <v>1598</v>
      </c>
      <c r="C212" s="53" t="s">
        <v>1512</v>
      </c>
      <c r="D212" s="357" t="s">
        <v>130</v>
      </c>
      <c r="E212" s="326">
        <v>100</v>
      </c>
      <c r="F212" s="326" t="s">
        <v>1474</v>
      </c>
      <c r="G212" s="701"/>
      <c r="H212" s="84"/>
      <c r="I212" s="89" t="e">
        <f>IF('Retail Pricing'!#REF!&gt;0,'Retail Pricing'!#REF!," ")</f>
        <v>#REF!</v>
      </c>
      <c r="J212" s="695" t="s">
        <v>1987</v>
      </c>
      <c r="K212" s="85" t="e">
        <f>'Retail Pricing'!#REF!</f>
        <v>#REF!</v>
      </c>
      <c r="L212" s="305" t="e">
        <f>IF('Retail Pricing'!#REF!&gt;0,'Retail Pricing'!#REF!," ")</f>
        <v>#REF!</v>
      </c>
      <c r="M212" s="226" t="e">
        <f t="shared" si="348"/>
        <v>#REF!</v>
      </c>
      <c r="N212" s="219" t="e">
        <f>IF('Retail Pricing'!#REF!&gt;0,'Retail Pricing'!#REF!," ")</f>
        <v>#REF!</v>
      </c>
      <c r="O212" s="219" t="e">
        <f>IF('Retail Pricing'!#REF!&gt;0,'Retail Pricing'!#REF!," ")</f>
        <v>#REF!</v>
      </c>
      <c r="P212" s="219"/>
      <c r="Q212" s="219" t="e">
        <f>IF('Retail Pricing'!#REF!&gt;0,'Retail Pricing'!#REF!," ")</f>
        <v>#REF!</v>
      </c>
      <c r="R212" s="219" t="e">
        <f>IF('Retail Pricing'!#REF!&gt;0,'Retail Pricing'!#REF!," ")</f>
        <v>#REF!</v>
      </c>
      <c r="S212" s="219" t="e">
        <f>IF('Retail Pricing'!#REF!&gt;0,'Retail Pricing'!#REF!," ")</f>
        <v>#REF!</v>
      </c>
      <c r="T212" s="226">
        <v>2.2694399999999999</v>
      </c>
      <c r="U212" s="7" t="e">
        <f t="shared" si="349"/>
        <v>#REF!</v>
      </c>
      <c r="V212" s="7">
        <v>2.9000000000000001E-2</v>
      </c>
      <c r="W212" s="491" t="e">
        <f>ROUND(('Retail Pricing'!#REF!/(1-0.09))/0.05,0)*0.05</f>
        <v>#REF!</v>
      </c>
      <c r="X212" s="489">
        <v>6.6</v>
      </c>
      <c r="Y212" s="304" t="e">
        <f t="shared" si="350"/>
        <v>#REF!</v>
      </c>
      <c r="Z212" s="428">
        <v>0.56000000000000005</v>
      </c>
      <c r="AA212" s="492">
        <v>7.8</v>
      </c>
      <c r="AB212" s="493" t="e">
        <f>ROUND(('Retail Pricing'!#REF!/(1-0.09))/0.05,0)*0.05</f>
        <v>#REF!</v>
      </c>
      <c r="AC212" s="489">
        <v>5.95</v>
      </c>
      <c r="AD212" s="14" t="e">
        <f t="shared" si="351"/>
        <v>#REF!</v>
      </c>
      <c r="AE212" s="428">
        <v>0.51</v>
      </c>
      <c r="AF212" s="488">
        <v>7.15</v>
      </c>
      <c r="AG212" s="494" t="e">
        <f>ROUND(('Retail Pricing'!#REF!/(1-0.09))/0.05,0)*0.05</f>
        <v>#REF!</v>
      </c>
      <c r="AH212" s="489">
        <v>5.95</v>
      </c>
      <c r="AI212" s="14" t="e">
        <f t="shared" si="352"/>
        <v>#REF!</v>
      </c>
      <c r="AJ212" s="428">
        <v>0.51</v>
      </c>
      <c r="AK212" s="495" t="e">
        <f>ROUND(('Retail Pricing'!#REF!/(1-0.09))/0.05,0)*0.05</f>
        <v>#REF!</v>
      </c>
      <c r="AL212" s="489"/>
      <c r="AM212" s="489">
        <v>5.95</v>
      </c>
      <c r="AN212" s="14" t="e">
        <f t="shared" si="353"/>
        <v>#REF!</v>
      </c>
      <c r="AO212" s="428">
        <v>0.51</v>
      </c>
      <c r="AP212" s="490" t="e">
        <f>ROUND(('Retail Pricing'!#REF!/(1-0.09))/0.05,0)*0.05</f>
        <v>#REF!</v>
      </c>
      <c r="AQ212" s="489">
        <v>5.6</v>
      </c>
      <c r="AR212" s="14" t="e">
        <f t="shared" si="354"/>
        <v>#REF!</v>
      </c>
      <c r="AS212" s="428">
        <v>0.4</v>
      </c>
      <c r="AT212" s="496">
        <v>5.95</v>
      </c>
      <c r="AU212" s="497" t="e">
        <f t="shared" si="344"/>
        <v>#REF!</v>
      </c>
      <c r="AV212" s="288"/>
      <c r="AW212" s="498" t="e">
        <f t="shared" si="345"/>
        <v>#REF!</v>
      </c>
      <c r="AX212" s="499" t="s">
        <v>106</v>
      </c>
      <c r="AY212" s="499" t="s">
        <v>106</v>
      </c>
      <c r="AZ212" s="333"/>
      <c r="BA212" s="491" t="e">
        <f t="shared" si="355"/>
        <v>#REF!</v>
      </c>
      <c r="BB212" s="492">
        <f t="shared" si="356"/>
        <v>7.8</v>
      </c>
      <c r="BC212" s="493" t="e">
        <f t="shared" si="357"/>
        <v>#REF!</v>
      </c>
      <c r="BD212" s="488">
        <f t="shared" si="358"/>
        <v>7.15</v>
      </c>
      <c r="BE212" s="494" t="e">
        <f t="shared" si="359"/>
        <v>#REF!</v>
      </c>
      <c r="BF212" s="495" t="e">
        <f t="shared" si="360"/>
        <v>#REF!</v>
      </c>
      <c r="BG212" s="490" t="e">
        <f t="shared" si="361"/>
        <v>#REF!</v>
      </c>
      <c r="BH212" s="496">
        <f t="shared" si="362"/>
        <v>5.95</v>
      </c>
      <c r="BI212" s="497" t="e">
        <f t="shared" si="363"/>
        <v>#REF!</v>
      </c>
      <c r="BJ212" s="385" t="e">
        <f t="shared" si="310"/>
        <v>#REF!</v>
      </c>
      <c r="BK212" s="385" t="e">
        <f t="shared" si="346"/>
        <v>#REF!</v>
      </c>
      <c r="BL212" s="243" t="e">
        <f>IF((BA212-'Retail Pricing'!#REF!)&gt;=0," ",1)</f>
        <v>#REF!</v>
      </c>
      <c r="BM212" s="243" t="e">
        <f>IF((BB212-'Retail Pricing'!#REF!)&gt;=0," ",1)</f>
        <v>#REF!</v>
      </c>
      <c r="BN212" s="243" t="e">
        <f>IF((BC212-'Retail Pricing'!#REF!)&gt;=0," ",1)</f>
        <v>#REF!</v>
      </c>
      <c r="BO212" s="243" t="str">
        <f>IF((BD212-'Retail Pricing'!F125)&gt;=0," ",1)</f>
        <v xml:space="preserve"> </v>
      </c>
      <c r="BP212" s="243" t="e">
        <f>IF((BE212-'Retail Pricing'!#REF!)&gt;=0," ",1)</f>
        <v>#REF!</v>
      </c>
      <c r="BQ212" s="243" t="e">
        <f>IF((BF212-'Retail Pricing'!#REF!)&gt;=0," ",1)</f>
        <v>#REF!</v>
      </c>
      <c r="BR212" s="243" t="e">
        <f>IF((BG212-'Retail Pricing'!#REF!)&gt;=0," ",1)</f>
        <v>#REF!</v>
      </c>
      <c r="BS212" s="243" t="e">
        <f>IF((BH212-'Retail Pricing'!#REF!)&gt;=0," ",1)</f>
        <v>#REF!</v>
      </c>
      <c r="BT212" s="243" t="e">
        <f>IF((BI212-'Retail Pricing'!#REF!)&gt;=0," ",1)</f>
        <v>#REF!</v>
      </c>
      <c r="BU212" s="67"/>
      <c r="BV212" s="442" t="e">
        <f t="shared" si="347"/>
        <v>#REF!</v>
      </c>
      <c r="BW212" s="244" t="e">
        <f t="shared" si="364"/>
        <v>#REF!</v>
      </c>
      <c r="BX212" s="244" t="e">
        <f t="shared" si="365"/>
        <v>#REF!</v>
      </c>
      <c r="BY212" s="244" t="e">
        <f t="shared" si="365"/>
        <v>#REF!</v>
      </c>
      <c r="BZ212" s="244" t="e">
        <f t="shared" si="366"/>
        <v>#REF!</v>
      </c>
      <c r="CA212" s="244" t="e">
        <f t="shared" si="366"/>
        <v>#REF!</v>
      </c>
      <c r="CB212" s="244" t="e">
        <f t="shared" si="318"/>
        <v>#REF!</v>
      </c>
      <c r="CC212" s="244" t="e">
        <f t="shared" si="367"/>
        <v>#REF!</v>
      </c>
      <c r="CD212" s="244" t="e">
        <f t="shared" si="368"/>
        <v>#REF!</v>
      </c>
      <c r="CE212" s="244" t="e">
        <f t="shared" si="369"/>
        <v>#REF!</v>
      </c>
      <c r="CF212" s="244" t="e">
        <f t="shared" si="370"/>
        <v>#REF!</v>
      </c>
      <c r="CG212" s="244" t="e">
        <f t="shared" si="371"/>
        <v>#REF!</v>
      </c>
      <c r="CH212" s="244" t="e">
        <f t="shared" si="372"/>
        <v>#REF!</v>
      </c>
      <c r="CI212" s="570"/>
      <c r="CJ212" s="578" t="e">
        <f t="shared" si="276"/>
        <v>#REF!</v>
      </c>
      <c r="CK212" s="578" t="e">
        <f t="shared" si="277"/>
        <v>#REF!</v>
      </c>
      <c r="CL212" s="578" t="e">
        <f t="shared" si="278"/>
        <v>#REF!</v>
      </c>
      <c r="CM212" s="578" t="e">
        <f t="shared" si="279"/>
        <v>#REF!</v>
      </c>
      <c r="CN212" s="578" t="e">
        <f t="shared" si="280"/>
        <v>#REF!</v>
      </c>
      <c r="CO212" s="578" t="e">
        <f t="shared" si="378"/>
        <v>#REF!</v>
      </c>
      <c r="CP212" s="578" t="e">
        <f t="shared" si="379"/>
        <v>#REF!</v>
      </c>
      <c r="CQ212" s="578" t="e">
        <f t="shared" si="380"/>
        <v>#REF!</v>
      </c>
      <c r="CR212" s="244"/>
      <c r="CS212" s="244"/>
      <c r="CT212" s="244"/>
      <c r="CU212" s="244"/>
      <c r="CV212" s="347"/>
      <c r="CW212" s="338" t="e">
        <f t="shared" si="373"/>
        <v>#REF!</v>
      </c>
      <c r="CX212" s="347"/>
      <c r="CY212" s="338" t="e">
        <f t="shared" si="374"/>
        <v>#REF!</v>
      </c>
      <c r="CZ212" s="347"/>
      <c r="DA212" s="338" t="e">
        <f t="shared" si="375"/>
        <v>#REF!</v>
      </c>
      <c r="DB212" s="347"/>
      <c r="DC212" s="338" t="e">
        <f t="shared" si="376"/>
        <v>#REF!</v>
      </c>
      <c r="DD212" s="347"/>
      <c r="DE212" s="338" t="e">
        <f t="shared" si="377"/>
        <v>#REF!</v>
      </c>
    </row>
    <row r="213" spans="1:109" s="19" customFormat="1" x14ac:dyDescent="0.2">
      <c r="A213" s="328" t="s">
        <v>1479</v>
      </c>
      <c r="B213" s="53" t="s">
        <v>1481</v>
      </c>
      <c r="C213" s="53" t="s">
        <v>1524</v>
      </c>
      <c r="D213" s="357" t="s">
        <v>130</v>
      </c>
      <c r="E213" s="326">
        <v>100</v>
      </c>
      <c r="F213" s="400" t="s">
        <v>1458</v>
      </c>
      <c r="G213" s="704"/>
      <c r="H213" s="84"/>
      <c r="I213" s="89" t="e">
        <f>IF('Retail Pricing'!#REF!&gt;0,'Retail Pricing'!#REF!," ")</f>
        <v>#REF!</v>
      </c>
      <c r="J213" s="695" t="s">
        <v>1987</v>
      </c>
      <c r="K213" s="85" t="e">
        <f>'Retail Pricing'!#REF!</f>
        <v>#REF!</v>
      </c>
      <c r="L213" s="305" t="e">
        <f>IF('Retail Pricing'!#REF!&gt;0,'Retail Pricing'!#REF!," ")</f>
        <v>#REF!</v>
      </c>
      <c r="M213" s="226" t="e">
        <f t="shared" si="348"/>
        <v>#REF!</v>
      </c>
      <c r="N213" s="219" t="e">
        <f>IF('Retail Pricing'!#REF!&gt;0,'Retail Pricing'!#REF!," ")</f>
        <v>#REF!</v>
      </c>
      <c r="O213" s="219" t="e">
        <f>IF('Retail Pricing'!#REF!&gt;0,'Retail Pricing'!#REF!," ")</f>
        <v>#REF!</v>
      </c>
      <c r="P213" s="219"/>
      <c r="Q213" s="219" t="e">
        <f>IF('Retail Pricing'!#REF!&gt;0,'Retail Pricing'!#REF!," ")</f>
        <v>#REF!</v>
      </c>
      <c r="R213" s="219" t="e">
        <f>IF('Retail Pricing'!#REF!&gt;0,'Retail Pricing'!#REF!," ")</f>
        <v>#REF!</v>
      </c>
      <c r="S213" s="219" t="e">
        <f>IF('Retail Pricing'!#REF!&gt;0,'Retail Pricing'!#REF!," ")</f>
        <v>#REF!</v>
      </c>
      <c r="T213" s="226">
        <v>2.9612500000000002</v>
      </c>
      <c r="U213" s="7" t="e">
        <f t="shared" si="349"/>
        <v>#REF!</v>
      </c>
      <c r="V213" s="7">
        <v>1.4999999999999999E-2</v>
      </c>
      <c r="W213" s="491" t="e">
        <f>ROUND(('Retail Pricing'!#REF!/(1-0.09))/0.05,0)*0.05</f>
        <v>#REF!</v>
      </c>
      <c r="X213" s="489">
        <v>6.6</v>
      </c>
      <c r="Y213" s="304" t="e">
        <f t="shared" si="350"/>
        <v>#REF!</v>
      </c>
      <c r="Z213" s="428">
        <v>0.43</v>
      </c>
      <c r="AA213" s="492">
        <v>7.8</v>
      </c>
      <c r="AB213" s="493" t="e">
        <f>ROUND(('Retail Pricing'!#REF!/(1-0.09))/0.05,0)*0.05</f>
        <v>#REF!</v>
      </c>
      <c r="AC213" s="489">
        <v>5.95</v>
      </c>
      <c r="AD213" s="14" t="e">
        <f t="shared" si="351"/>
        <v>#REF!</v>
      </c>
      <c r="AE213" s="428">
        <v>0.37</v>
      </c>
      <c r="AF213" s="488">
        <v>7.15</v>
      </c>
      <c r="AG213" s="494" t="e">
        <f>ROUND(('Retail Pricing'!#REF!/(1-0.09))/0.05,0)*0.05</f>
        <v>#REF!</v>
      </c>
      <c r="AH213" s="489">
        <v>5.95</v>
      </c>
      <c r="AI213" s="14" t="e">
        <f t="shared" si="352"/>
        <v>#REF!</v>
      </c>
      <c r="AJ213" s="428">
        <v>0.37</v>
      </c>
      <c r="AK213" s="495" t="e">
        <f>ROUND(('Retail Pricing'!#REF!/(1-0.09))/0.05,0)*0.05</f>
        <v>#REF!</v>
      </c>
      <c r="AL213" s="489"/>
      <c r="AM213" s="489">
        <v>5.95</v>
      </c>
      <c r="AN213" s="14" t="e">
        <f t="shared" si="353"/>
        <v>#REF!</v>
      </c>
      <c r="AO213" s="428">
        <v>0.36</v>
      </c>
      <c r="AP213" s="490" t="e">
        <f>ROUND(('Retail Pricing'!#REF!/(1-0.09))/0.05,0)*0.05</f>
        <v>#REF!</v>
      </c>
      <c r="AQ213" s="489">
        <v>5.6</v>
      </c>
      <c r="AR213" s="14" t="e">
        <f t="shared" si="354"/>
        <v>#REF!</v>
      </c>
      <c r="AS213" s="428">
        <v>0.22</v>
      </c>
      <c r="AT213" s="496">
        <v>5.95</v>
      </c>
      <c r="AU213" s="497" t="e">
        <f t="shared" si="344"/>
        <v>#REF!</v>
      </c>
      <c r="AV213" s="288"/>
      <c r="AW213" s="498" t="e">
        <f t="shared" si="345"/>
        <v>#REF!</v>
      </c>
      <c r="AX213" s="499" t="s">
        <v>106</v>
      </c>
      <c r="AY213" s="499" t="s">
        <v>106</v>
      </c>
      <c r="AZ213" s="333"/>
      <c r="BA213" s="491" t="e">
        <f t="shared" si="355"/>
        <v>#REF!</v>
      </c>
      <c r="BB213" s="492">
        <f t="shared" si="356"/>
        <v>7.8</v>
      </c>
      <c r="BC213" s="493" t="e">
        <f t="shared" si="357"/>
        <v>#REF!</v>
      </c>
      <c r="BD213" s="488">
        <f t="shared" si="358"/>
        <v>7.15</v>
      </c>
      <c r="BE213" s="494" t="e">
        <f t="shared" si="359"/>
        <v>#REF!</v>
      </c>
      <c r="BF213" s="495" t="e">
        <f t="shared" si="360"/>
        <v>#REF!</v>
      </c>
      <c r="BG213" s="490" t="e">
        <f t="shared" si="361"/>
        <v>#REF!</v>
      </c>
      <c r="BH213" s="496">
        <f t="shared" si="362"/>
        <v>5.95</v>
      </c>
      <c r="BI213" s="497" t="e">
        <f t="shared" si="363"/>
        <v>#REF!</v>
      </c>
      <c r="BJ213" s="385" t="e">
        <f t="shared" si="310"/>
        <v>#REF!</v>
      </c>
      <c r="BK213" s="385" t="e">
        <f t="shared" si="346"/>
        <v>#REF!</v>
      </c>
      <c r="BL213" s="243" t="e">
        <f>IF((BA213-'Retail Pricing'!#REF!)&gt;=0," ",1)</f>
        <v>#REF!</v>
      </c>
      <c r="BM213" s="243" t="e">
        <f>IF((BB213-'Retail Pricing'!#REF!)&gt;=0," ",1)</f>
        <v>#REF!</v>
      </c>
      <c r="BN213" s="243" t="e">
        <f>IF((BC213-'Retail Pricing'!#REF!)&gt;=0," ",1)</f>
        <v>#REF!</v>
      </c>
      <c r="BO213" s="243" t="str">
        <f>IF((BD213-'Retail Pricing'!F121)&gt;=0," ",1)</f>
        <v xml:space="preserve"> </v>
      </c>
      <c r="BP213" s="243" t="e">
        <f>IF((BE213-'Retail Pricing'!#REF!)&gt;=0," ",1)</f>
        <v>#REF!</v>
      </c>
      <c r="BQ213" s="243" t="e">
        <f>IF((BF213-'Retail Pricing'!#REF!)&gt;=0," ",1)</f>
        <v>#REF!</v>
      </c>
      <c r="BR213" s="243" t="e">
        <f>IF((BG213-'Retail Pricing'!#REF!)&gt;=0," ",1)</f>
        <v>#REF!</v>
      </c>
      <c r="BS213" s="243" t="e">
        <f>IF((BH213-'Retail Pricing'!#REF!)&gt;=0," ",1)</f>
        <v>#REF!</v>
      </c>
      <c r="BT213" s="243" t="e">
        <f>IF((BI213-'Retail Pricing'!#REF!)&gt;=0," ",1)</f>
        <v>#REF!</v>
      </c>
      <c r="BU213" s="67"/>
      <c r="BV213" s="442" t="e">
        <f t="shared" si="347"/>
        <v>#REF!</v>
      </c>
      <c r="BW213" s="244" t="e">
        <f t="shared" si="364"/>
        <v>#REF!</v>
      </c>
      <c r="BX213" s="244" t="e">
        <f t="shared" ref="BX213:BY229" si="381">IF($BV213&gt;0,($BV213-AA213)/$BV213*100," ")</f>
        <v>#REF!</v>
      </c>
      <c r="BY213" s="244" t="e">
        <f t="shared" si="381"/>
        <v>#REF!</v>
      </c>
      <c r="BZ213" s="244" t="e">
        <f t="shared" ref="BZ213:CA229" si="382">IF($BV213&gt;0,($BV213-AF213)/$BV213*100," ")</f>
        <v>#REF!</v>
      </c>
      <c r="CA213" s="244" t="e">
        <f t="shared" si="382"/>
        <v>#REF!</v>
      </c>
      <c r="CB213" s="244" t="e">
        <f t="shared" si="318"/>
        <v>#REF!</v>
      </c>
      <c r="CC213" s="244" t="e">
        <f t="shared" si="367"/>
        <v>#REF!</v>
      </c>
      <c r="CD213" s="244" t="e">
        <f t="shared" si="368"/>
        <v>#REF!</v>
      </c>
      <c r="CE213" s="244" t="e">
        <f t="shared" si="369"/>
        <v>#REF!</v>
      </c>
      <c r="CF213" s="244" t="e">
        <f t="shared" si="370"/>
        <v>#REF!</v>
      </c>
      <c r="CG213" s="244" t="e">
        <f t="shared" si="371"/>
        <v>#REF!</v>
      </c>
      <c r="CH213" s="244" t="e">
        <f t="shared" si="372"/>
        <v>#REF!</v>
      </c>
      <c r="CI213" s="570"/>
      <c r="CJ213" s="578" t="e">
        <f t="shared" ref="CJ213:CJ276" si="383">IF(BW213&gt;0,BW213-$CL$1," ")</f>
        <v>#REF!</v>
      </c>
      <c r="CK213" s="578" t="e">
        <f t="shared" ref="CK213:CK276" si="384">IF(BX213&gt;0,BX213-$CL$1," ")</f>
        <v>#REF!</v>
      </c>
      <c r="CL213" s="578" t="e">
        <f t="shared" ref="CL213:CL276" si="385">IF(BY213&gt;0,BY213-$CL$1," ")</f>
        <v>#REF!</v>
      </c>
      <c r="CM213" s="578" t="e">
        <f t="shared" ref="CM213:CM276" si="386">IF(BZ213&gt;0,BZ213-$CL$1," ")</f>
        <v>#REF!</v>
      </c>
      <c r="CN213" s="578" t="e">
        <f t="shared" ref="CN213:CN276" si="387">IF(CA213&gt;0,CA213-$CL$1," ")</f>
        <v>#REF!</v>
      </c>
      <c r="CO213" s="578" t="e">
        <f t="shared" si="378"/>
        <v>#REF!</v>
      </c>
      <c r="CP213" s="578" t="e">
        <f t="shared" si="379"/>
        <v>#REF!</v>
      </c>
      <c r="CQ213" s="578" t="e">
        <f t="shared" si="380"/>
        <v>#REF!</v>
      </c>
      <c r="CR213" s="244"/>
      <c r="CS213" s="244"/>
      <c r="CT213" s="244"/>
      <c r="CU213" s="244"/>
      <c r="CV213" s="347"/>
      <c r="CW213" s="338" t="e">
        <f t="shared" si="373"/>
        <v>#REF!</v>
      </c>
      <c r="CX213" s="347"/>
      <c r="CY213" s="338" t="e">
        <f t="shared" si="374"/>
        <v>#REF!</v>
      </c>
      <c r="CZ213" s="347"/>
      <c r="DA213" s="338" t="e">
        <f t="shared" si="375"/>
        <v>#REF!</v>
      </c>
      <c r="DB213" s="347"/>
      <c r="DC213" s="338" t="e">
        <f t="shared" si="376"/>
        <v>#REF!</v>
      </c>
      <c r="DD213" s="347"/>
      <c r="DE213" s="338" t="e">
        <f t="shared" si="377"/>
        <v>#REF!</v>
      </c>
    </row>
    <row r="214" spans="1:109" s="19" customFormat="1" x14ac:dyDescent="0.2">
      <c r="A214" s="328" t="s">
        <v>1479</v>
      </c>
      <c r="B214" s="53" t="s">
        <v>1608</v>
      </c>
      <c r="C214" s="53" t="s">
        <v>1512</v>
      </c>
      <c r="D214" s="357" t="s">
        <v>256</v>
      </c>
      <c r="E214" s="326">
        <v>100</v>
      </c>
      <c r="F214" s="400" t="s">
        <v>1552</v>
      </c>
      <c r="G214" s="704"/>
      <c r="H214" s="84"/>
      <c r="I214" s="89" t="e">
        <f>IF('Retail Pricing'!#REF!&gt;0,'Retail Pricing'!#REF!," ")</f>
        <v>#REF!</v>
      </c>
      <c r="J214" s="85" t="s">
        <v>1984</v>
      </c>
      <c r="K214" s="85" t="e">
        <f>'Retail Pricing'!#REF!</f>
        <v>#REF!</v>
      </c>
      <c r="L214" s="305" t="e">
        <f>IF('Retail Pricing'!#REF!&gt;0,'Retail Pricing'!#REF!," ")</f>
        <v>#REF!</v>
      </c>
      <c r="M214" s="226" t="e">
        <f t="shared" si="348"/>
        <v>#REF!</v>
      </c>
      <c r="N214" s="219" t="e">
        <f>IF('Retail Pricing'!#REF!&gt;0,'Retail Pricing'!#REF!," ")</f>
        <v>#REF!</v>
      </c>
      <c r="O214" s="219" t="e">
        <f>IF('Retail Pricing'!#REF!&gt;0,'Retail Pricing'!#REF!," ")</f>
        <v>#REF!</v>
      </c>
      <c r="P214" s="219"/>
      <c r="Q214" s="219" t="e">
        <f>IF('Retail Pricing'!#REF!&gt;0,'Retail Pricing'!#REF!," ")</f>
        <v>#REF!</v>
      </c>
      <c r="R214" s="219" t="e">
        <f>IF('Retail Pricing'!#REF!&gt;0,'Retail Pricing'!#REF!," ")</f>
        <v>#REF!</v>
      </c>
      <c r="S214" s="219" t="e">
        <f>IF('Retail Pricing'!#REF!&gt;0,'Retail Pricing'!#REF!," ")</f>
        <v>#REF!</v>
      </c>
      <c r="T214" s="226">
        <v>0.47</v>
      </c>
      <c r="U214" s="7" t="e">
        <f t="shared" si="349"/>
        <v>#REF!</v>
      </c>
      <c r="V214" s="7">
        <v>0</v>
      </c>
      <c r="W214" s="491" t="e">
        <f>ROUND(('Retail Pricing'!#REF!/(1-0.09))/0.05,0)*0.05</f>
        <v>#REF!</v>
      </c>
      <c r="X214" s="489">
        <v>1.65</v>
      </c>
      <c r="Y214" s="304" t="e">
        <f t="shared" si="350"/>
        <v>#REF!</v>
      </c>
      <c r="Z214" s="428">
        <v>0.65</v>
      </c>
      <c r="AA214" s="492">
        <v>1.95</v>
      </c>
      <c r="AB214" s="493" t="e">
        <f>ROUND(('Retail Pricing'!#REF!/(1-0.09))/0.05,0)*0.05</f>
        <v>#REF!</v>
      </c>
      <c r="AC214" s="489">
        <v>1.5</v>
      </c>
      <c r="AD214" s="14" t="e">
        <f t="shared" si="351"/>
        <v>#REF!</v>
      </c>
      <c r="AE214" s="428">
        <v>0.61</v>
      </c>
      <c r="AF214" s="488">
        <v>1.8</v>
      </c>
      <c r="AG214" s="494" t="e">
        <f>ROUND(('Retail Pricing'!#REF!/(1-0.09))/0.05,0)*0.05</f>
        <v>#REF!</v>
      </c>
      <c r="AH214" s="489">
        <v>1.5</v>
      </c>
      <c r="AI214" s="14" t="e">
        <f t="shared" si="352"/>
        <v>#REF!</v>
      </c>
      <c r="AJ214" s="428">
        <v>0.61</v>
      </c>
      <c r="AK214" s="495" t="e">
        <f>ROUND(('Retail Pricing'!#REF!/(1-0.09))/0.05,0)*0.05</f>
        <v>#REF!</v>
      </c>
      <c r="AL214" s="489"/>
      <c r="AM214" s="489">
        <v>1.5</v>
      </c>
      <c r="AN214" s="14" t="e">
        <f t="shared" si="353"/>
        <v>#REF!</v>
      </c>
      <c r="AO214" s="428">
        <v>0.61</v>
      </c>
      <c r="AP214" s="490" t="e">
        <f>ROUND(('Retail Pricing'!#REF!/(1-0.09))/0.05,0)*0.05</f>
        <v>#REF!</v>
      </c>
      <c r="AQ214" s="489">
        <v>1.45</v>
      </c>
      <c r="AR214" s="14" t="e">
        <f t="shared" si="354"/>
        <v>#REF!</v>
      </c>
      <c r="AS214" s="428">
        <v>0.6</v>
      </c>
      <c r="AT214" s="496">
        <v>1.75</v>
      </c>
      <c r="AU214" s="497" t="e">
        <f t="shared" si="344"/>
        <v>#REF!</v>
      </c>
      <c r="AV214" s="288"/>
      <c r="AW214" s="498" t="e">
        <f t="shared" si="345"/>
        <v>#REF!</v>
      </c>
      <c r="AX214" s="499" t="s">
        <v>106</v>
      </c>
      <c r="AY214" s="499" t="s">
        <v>106</v>
      </c>
      <c r="AZ214" s="333"/>
      <c r="BA214" s="491" t="e">
        <f t="shared" si="355"/>
        <v>#REF!</v>
      </c>
      <c r="BB214" s="492">
        <f t="shared" si="356"/>
        <v>1.95</v>
      </c>
      <c r="BC214" s="493" t="e">
        <f t="shared" si="357"/>
        <v>#REF!</v>
      </c>
      <c r="BD214" s="488">
        <f t="shared" si="358"/>
        <v>1.8</v>
      </c>
      <c r="BE214" s="494" t="e">
        <f t="shared" si="359"/>
        <v>#REF!</v>
      </c>
      <c r="BF214" s="495" t="e">
        <f t="shared" si="360"/>
        <v>#REF!</v>
      </c>
      <c r="BG214" s="490" t="e">
        <f t="shared" si="361"/>
        <v>#REF!</v>
      </c>
      <c r="BH214" s="496">
        <f t="shared" si="362"/>
        <v>1.75</v>
      </c>
      <c r="BI214" s="497" t="e">
        <f t="shared" si="363"/>
        <v>#REF!</v>
      </c>
      <c r="BJ214" s="385" t="e">
        <f t="shared" si="310"/>
        <v>#REF!</v>
      </c>
      <c r="BK214" s="385" t="e">
        <f t="shared" si="346"/>
        <v>#REF!</v>
      </c>
      <c r="BL214" s="243" t="e">
        <f>IF((BA214-'Retail Pricing'!#REF!)&gt;=0," ",1)</f>
        <v>#REF!</v>
      </c>
      <c r="BM214" s="243" t="e">
        <f>IF((BB214-'Retail Pricing'!#REF!)&gt;=0," ",1)</f>
        <v>#REF!</v>
      </c>
      <c r="BN214" s="243" t="e">
        <f>IF((BC214-'Retail Pricing'!#REF!)&gt;=0," ",1)</f>
        <v>#REF!</v>
      </c>
      <c r="BO214" s="243">
        <f>IF((BD214-'Retail Pricing'!F126)&gt;=0," ",1)</f>
        <v>1</v>
      </c>
      <c r="BP214" s="243" t="e">
        <f>IF((BE214-'Retail Pricing'!#REF!)&gt;=0," ",1)</f>
        <v>#REF!</v>
      </c>
      <c r="BQ214" s="243" t="e">
        <f>IF((BF214-'Retail Pricing'!#REF!)&gt;=0," ",1)</f>
        <v>#REF!</v>
      </c>
      <c r="BR214" s="243" t="e">
        <f>IF((BG214-'Retail Pricing'!#REF!)&gt;=0," ",1)</f>
        <v>#REF!</v>
      </c>
      <c r="BS214" s="243" t="e">
        <f>IF((BH214-'Retail Pricing'!#REF!)&gt;=0," ",1)</f>
        <v>#REF!</v>
      </c>
      <c r="BT214" s="243" t="e">
        <f>IF((BI214-'Retail Pricing'!#REF!)&gt;=0," ",1)</f>
        <v>#REF!</v>
      </c>
      <c r="BU214" s="67"/>
      <c r="BV214" s="442" t="e">
        <f t="shared" si="347"/>
        <v>#REF!</v>
      </c>
      <c r="BW214" s="244" t="e">
        <f t="shared" si="364"/>
        <v>#REF!</v>
      </c>
      <c r="BX214" s="244" t="e">
        <f t="shared" si="381"/>
        <v>#REF!</v>
      </c>
      <c r="BY214" s="244" t="e">
        <f t="shared" si="381"/>
        <v>#REF!</v>
      </c>
      <c r="BZ214" s="244" t="e">
        <f t="shared" si="382"/>
        <v>#REF!</v>
      </c>
      <c r="CA214" s="244" t="e">
        <f t="shared" si="382"/>
        <v>#REF!</v>
      </c>
      <c r="CB214" s="244" t="e">
        <f t="shared" si="318"/>
        <v>#REF!</v>
      </c>
      <c r="CC214" s="244" t="e">
        <f t="shared" si="367"/>
        <v>#REF!</v>
      </c>
      <c r="CD214" s="244" t="e">
        <f t="shared" si="368"/>
        <v>#REF!</v>
      </c>
      <c r="CE214" s="244" t="e">
        <f t="shared" si="369"/>
        <v>#REF!</v>
      </c>
      <c r="CF214" s="244" t="e">
        <f t="shared" si="370"/>
        <v>#REF!</v>
      </c>
      <c r="CG214" s="244" t="e">
        <f t="shared" si="371"/>
        <v>#REF!</v>
      </c>
      <c r="CH214" s="244" t="e">
        <f t="shared" si="372"/>
        <v>#REF!</v>
      </c>
      <c r="CI214" s="570"/>
      <c r="CJ214" s="578" t="e">
        <f t="shared" si="383"/>
        <v>#REF!</v>
      </c>
      <c r="CK214" s="578" t="e">
        <f t="shared" si="384"/>
        <v>#REF!</v>
      </c>
      <c r="CL214" s="578" t="e">
        <f t="shared" si="385"/>
        <v>#REF!</v>
      </c>
      <c r="CM214" s="578" t="e">
        <f t="shared" si="386"/>
        <v>#REF!</v>
      </c>
      <c r="CN214" s="578" t="e">
        <f t="shared" si="387"/>
        <v>#REF!</v>
      </c>
      <c r="CO214" s="578" t="e">
        <f t="shared" si="378"/>
        <v>#REF!</v>
      </c>
      <c r="CP214" s="578" t="e">
        <f t="shared" si="379"/>
        <v>#REF!</v>
      </c>
      <c r="CQ214" s="578" t="e">
        <f t="shared" si="380"/>
        <v>#REF!</v>
      </c>
      <c r="CR214" s="244"/>
      <c r="CS214" s="244"/>
      <c r="CT214" s="244"/>
      <c r="CU214" s="244"/>
      <c r="CV214" s="347"/>
      <c r="CW214" s="338" t="e">
        <f t="shared" si="373"/>
        <v>#REF!</v>
      </c>
      <c r="CX214" s="347"/>
      <c r="CY214" s="338" t="e">
        <f t="shared" si="374"/>
        <v>#REF!</v>
      </c>
      <c r="CZ214" s="347"/>
      <c r="DA214" s="338" t="e">
        <f t="shared" si="375"/>
        <v>#REF!</v>
      </c>
      <c r="DB214" s="347"/>
      <c r="DC214" s="338" t="e">
        <f t="shared" si="376"/>
        <v>#REF!</v>
      </c>
      <c r="DD214" s="347"/>
      <c r="DE214" s="338" t="e">
        <f t="shared" si="377"/>
        <v>#REF!</v>
      </c>
    </row>
    <row r="215" spans="1:109" s="19" customFormat="1" x14ac:dyDescent="0.2">
      <c r="A215" s="328" t="s">
        <v>1479</v>
      </c>
      <c r="B215" s="53" t="s">
        <v>1614</v>
      </c>
      <c r="C215" s="53" t="s">
        <v>1512</v>
      </c>
      <c r="D215" s="357" t="s">
        <v>256</v>
      </c>
      <c r="E215" s="326">
        <v>100</v>
      </c>
      <c r="F215" s="326" t="s">
        <v>1457</v>
      </c>
      <c r="G215" s="701"/>
      <c r="H215" s="84"/>
      <c r="I215" s="89" t="e">
        <f>IF('Retail Pricing'!#REF!&gt;0,'Retail Pricing'!#REF!," ")</f>
        <v>#REF!</v>
      </c>
      <c r="J215" s="85" t="s">
        <v>1984</v>
      </c>
      <c r="K215" s="85" t="e">
        <f>'Retail Pricing'!#REF!</f>
        <v>#REF!</v>
      </c>
      <c r="L215" s="305" t="e">
        <f>IF('Retail Pricing'!#REF!&gt;0,'Retail Pricing'!#REF!," ")</f>
        <v>#REF!</v>
      </c>
      <c r="M215" s="226" t="e">
        <f t="shared" si="348"/>
        <v>#REF!</v>
      </c>
      <c r="N215" s="219" t="e">
        <f>IF('Retail Pricing'!#REF!&gt;0,'Retail Pricing'!#REF!," ")</f>
        <v>#REF!</v>
      </c>
      <c r="O215" s="219" t="e">
        <f>IF('Retail Pricing'!#REF!&gt;0,'Retail Pricing'!#REF!," ")</f>
        <v>#REF!</v>
      </c>
      <c r="P215" s="219"/>
      <c r="Q215" s="219" t="e">
        <f>IF('Retail Pricing'!#REF!&gt;0,'Retail Pricing'!#REF!," ")</f>
        <v>#REF!</v>
      </c>
      <c r="R215" s="219" t="e">
        <f>IF('Retail Pricing'!#REF!&gt;0,'Retail Pricing'!#REF!," ")</f>
        <v>#REF!</v>
      </c>
      <c r="S215" s="219" t="e">
        <f>IF('Retail Pricing'!#REF!&gt;0,'Retail Pricing'!#REF!," ")</f>
        <v>#REF!</v>
      </c>
      <c r="T215" s="226">
        <v>0.47</v>
      </c>
      <c r="U215" s="7" t="e">
        <f t="shared" si="349"/>
        <v>#REF!</v>
      </c>
      <c r="V215" s="7">
        <v>3.0000000000000001E-3</v>
      </c>
      <c r="W215" s="491" t="e">
        <f>ROUND(('Retail Pricing'!#REF!/(1-0.09))/0.05,0)*0.05</f>
        <v>#REF!</v>
      </c>
      <c r="X215" s="489">
        <v>1.35</v>
      </c>
      <c r="Y215" s="304" t="e">
        <f t="shared" si="350"/>
        <v>#REF!</v>
      </c>
      <c r="Z215" s="428">
        <v>0.57999999999999996</v>
      </c>
      <c r="AA215" s="492">
        <v>1.65</v>
      </c>
      <c r="AB215" s="493" t="e">
        <f>ROUND(('Retail Pricing'!#REF!/(1-0.09))/0.05,0)*0.05</f>
        <v>#REF!</v>
      </c>
      <c r="AC215" s="489">
        <v>1.25</v>
      </c>
      <c r="AD215" s="14" t="e">
        <f t="shared" si="351"/>
        <v>#REF!</v>
      </c>
      <c r="AE215" s="428">
        <v>0.53</v>
      </c>
      <c r="AF215" s="488">
        <v>1.5</v>
      </c>
      <c r="AG215" s="494" t="e">
        <f>ROUND(('Retail Pricing'!#REF!/(1-0.09))/0.05,0)*0.05</f>
        <v>#REF!</v>
      </c>
      <c r="AH215" s="489">
        <v>1.25</v>
      </c>
      <c r="AI215" s="14" t="e">
        <f t="shared" si="352"/>
        <v>#REF!</v>
      </c>
      <c r="AJ215" s="428">
        <v>0.53</v>
      </c>
      <c r="AK215" s="495" t="e">
        <f>ROUND(('Retail Pricing'!#REF!/(1-0.09))/0.05,0)*0.05</f>
        <v>#REF!</v>
      </c>
      <c r="AL215" s="489"/>
      <c r="AM215" s="489">
        <v>1.25</v>
      </c>
      <c r="AN215" s="14" t="e">
        <f t="shared" si="353"/>
        <v>#REF!</v>
      </c>
      <c r="AO215" s="428">
        <v>0.53</v>
      </c>
      <c r="AP215" s="490" t="e">
        <f>ROUND(('Retail Pricing'!#REF!/(1-0.09))/0.05,0)*0.05</f>
        <v>#REF!</v>
      </c>
      <c r="AQ215" s="489">
        <v>1.2</v>
      </c>
      <c r="AR215" s="14" t="e">
        <f t="shared" si="354"/>
        <v>#REF!</v>
      </c>
      <c r="AS215" s="428">
        <v>0.52</v>
      </c>
      <c r="AT215" s="496">
        <v>1.45</v>
      </c>
      <c r="AU215" s="497" t="e">
        <f t="shared" si="344"/>
        <v>#REF!</v>
      </c>
      <c r="AV215" s="288"/>
      <c r="AW215" s="498" t="e">
        <f t="shared" si="345"/>
        <v>#REF!</v>
      </c>
      <c r="AX215" s="499" t="s">
        <v>106</v>
      </c>
      <c r="AY215" s="499" t="s">
        <v>106</v>
      </c>
      <c r="AZ215" s="333"/>
      <c r="BA215" s="491" t="e">
        <f t="shared" ref="BA215:BA244" si="388">IF($A215&lt;&gt;" ",$W215," ")</f>
        <v>#REF!</v>
      </c>
      <c r="BB215" s="492">
        <f t="shared" ref="BB215:BB244" si="389">IF($A215&lt;&gt;" ",$AA215," ")</f>
        <v>1.65</v>
      </c>
      <c r="BC215" s="493" t="e">
        <f t="shared" ref="BC215:BC244" si="390">IF($A215&lt;&gt;" ",$AB215," ")</f>
        <v>#REF!</v>
      </c>
      <c r="BD215" s="488">
        <f t="shared" ref="BD215:BD244" si="391">IF($A215&lt;&gt;" ",$AF215," ")</f>
        <v>1.5</v>
      </c>
      <c r="BE215" s="494" t="e">
        <f t="shared" ref="BE215:BE244" si="392">IF($A215&lt;&gt;" ",$AG215," ")</f>
        <v>#REF!</v>
      </c>
      <c r="BF215" s="495" t="e">
        <f t="shared" ref="BF215:BF244" si="393">IF($A215&lt;&gt;" ",$AK215," ")</f>
        <v>#REF!</v>
      </c>
      <c r="BG215" s="490" t="e">
        <f t="shared" ref="BG215:BG244" si="394">IF($A215&lt;&gt;" ",$AP215," ")</f>
        <v>#REF!</v>
      </c>
      <c r="BH215" s="496">
        <f t="shared" ref="BH215:BH244" si="395">IF($A215&lt;&gt;" ",$AT215," ")</f>
        <v>1.45</v>
      </c>
      <c r="BI215" s="497" t="e">
        <f t="shared" ref="BI215:BI244" si="396">IF($A215&lt;&gt;" ",$AU215," ")</f>
        <v>#REF!</v>
      </c>
      <c r="BJ215" s="385" t="e">
        <f t="shared" si="310"/>
        <v>#REF!</v>
      </c>
      <c r="BK215" s="385" t="e">
        <f t="shared" si="346"/>
        <v>#REF!</v>
      </c>
      <c r="BL215" s="243" t="e">
        <f>IF((BA215-'Retail Pricing'!#REF!)&gt;=0," ",1)</f>
        <v>#REF!</v>
      </c>
      <c r="BM215" s="243" t="e">
        <f>IF((BB215-'Retail Pricing'!#REF!)&gt;=0," ",1)</f>
        <v>#REF!</v>
      </c>
      <c r="BN215" s="243" t="e">
        <f>IF((BC215-'Retail Pricing'!#REF!)&gt;=0," ",1)</f>
        <v>#REF!</v>
      </c>
      <c r="BO215" s="243">
        <f>IF((BD215-'Retail Pricing'!F127)&gt;=0," ",1)</f>
        <v>1</v>
      </c>
      <c r="BP215" s="243" t="e">
        <f>IF((BE215-'Retail Pricing'!#REF!)&gt;=0," ",1)</f>
        <v>#REF!</v>
      </c>
      <c r="BQ215" s="243" t="e">
        <f>IF((BF215-'Retail Pricing'!#REF!)&gt;=0," ",1)</f>
        <v>#REF!</v>
      </c>
      <c r="BR215" s="243" t="e">
        <f>IF((BG215-'Retail Pricing'!#REF!)&gt;=0," ",1)</f>
        <v>#REF!</v>
      </c>
      <c r="BS215" s="243" t="e">
        <f>IF((BH215-'Retail Pricing'!#REF!)&gt;=0," ",1)</f>
        <v>#REF!</v>
      </c>
      <c r="BT215" s="243" t="e">
        <f>IF((BI215-'Retail Pricing'!#REF!)&gt;=0," ",1)</f>
        <v>#REF!</v>
      </c>
      <c r="BU215" s="67"/>
      <c r="BV215" s="442" t="e">
        <f t="shared" si="347"/>
        <v>#REF!</v>
      </c>
      <c r="BW215" s="244" t="e">
        <f t="shared" si="364"/>
        <v>#REF!</v>
      </c>
      <c r="BX215" s="244" t="e">
        <f t="shared" si="381"/>
        <v>#REF!</v>
      </c>
      <c r="BY215" s="244" t="e">
        <f t="shared" si="381"/>
        <v>#REF!</v>
      </c>
      <c r="BZ215" s="244" t="e">
        <f t="shared" si="382"/>
        <v>#REF!</v>
      </c>
      <c r="CA215" s="244" t="e">
        <f t="shared" si="382"/>
        <v>#REF!</v>
      </c>
      <c r="CB215" s="244" t="e">
        <f t="shared" si="318"/>
        <v>#REF!</v>
      </c>
      <c r="CC215" s="244" t="e">
        <f t="shared" si="367"/>
        <v>#REF!</v>
      </c>
      <c r="CD215" s="244" t="e">
        <f t="shared" si="368"/>
        <v>#REF!</v>
      </c>
      <c r="CE215" s="244" t="e">
        <f t="shared" si="369"/>
        <v>#REF!</v>
      </c>
      <c r="CF215" s="244" t="e">
        <f t="shared" si="370"/>
        <v>#REF!</v>
      </c>
      <c r="CG215" s="244" t="e">
        <f t="shared" si="371"/>
        <v>#REF!</v>
      </c>
      <c r="CH215" s="244" t="e">
        <f t="shared" si="372"/>
        <v>#REF!</v>
      </c>
      <c r="CI215" s="570"/>
      <c r="CJ215" s="578" t="e">
        <f t="shared" si="383"/>
        <v>#REF!</v>
      </c>
      <c r="CK215" s="578" t="e">
        <f t="shared" si="384"/>
        <v>#REF!</v>
      </c>
      <c r="CL215" s="578" t="e">
        <f t="shared" si="385"/>
        <v>#REF!</v>
      </c>
      <c r="CM215" s="578" t="e">
        <f t="shared" si="386"/>
        <v>#REF!</v>
      </c>
      <c r="CN215" s="578" t="e">
        <f t="shared" si="387"/>
        <v>#REF!</v>
      </c>
      <c r="CO215" s="578" t="e">
        <f t="shared" si="378"/>
        <v>#REF!</v>
      </c>
      <c r="CP215" s="578" t="e">
        <f t="shared" si="379"/>
        <v>#REF!</v>
      </c>
      <c r="CQ215" s="578" t="e">
        <f t="shared" si="380"/>
        <v>#REF!</v>
      </c>
      <c r="CR215" s="244"/>
      <c r="CS215" s="244"/>
      <c r="CT215" s="244"/>
      <c r="CU215" s="244"/>
      <c r="CV215" s="347"/>
      <c r="CW215" s="338" t="e">
        <f t="shared" si="373"/>
        <v>#REF!</v>
      </c>
      <c r="CX215" s="347"/>
      <c r="CY215" s="338" t="e">
        <f t="shared" si="374"/>
        <v>#REF!</v>
      </c>
      <c r="CZ215" s="347"/>
      <c r="DA215" s="338" t="e">
        <f t="shared" si="375"/>
        <v>#REF!</v>
      </c>
      <c r="DB215" s="347"/>
      <c r="DC215" s="338" t="e">
        <f t="shared" si="376"/>
        <v>#REF!</v>
      </c>
      <c r="DD215" s="347"/>
      <c r="DE215" s="338" t="e">
        <f t="shared" si="377"/>
        <v>#REF!</v>
      </c>
    </row>
    <row r="216" spans="1:109" s="19" customFormat="1" x14ac:dyDescent="0.2">
      <c r="A216" s="328" t="s">
        <v>1479</v>
      </c>
      <c r="B216" s="53" t="s">
        <v>1581</v>
      </c>
      <c r="C216" s="53" t="s">
        <v>1524</v>
      </c>
      <c r="D216" s="357" t="s">
        <v>130</v>
      </c>
      <c r="E216" s="326">
        <v>100</v>
      </c>
      <c r="F216" s="326" t="s">
        <v>1453</v>
      </c>
      <c r="G216" s="701"/>
      <c r="H216" s="84"/>
      <c r="I216" s="89" t="e">
        <f>IF('Retail Pricing'!#REF!&gt;0,'Retail Pricing'!#REF!," ")</f>
        <v>#REF!</v>
      </c>
      <c r="J216" s="85" t="s">
        <v>1984</v>
      </c>
      <c r="K216" s="85" t="e">
        <f>'Retail Pricing'!#REF!</f>
        <v>#REF!</v>
      </c>
      <c r="L216" s="305" t="e">
        <f>IF('Retail Pricing'!#REF!&gt;0,'Retail Pricing'!#REF!," ")</f>
        <v>#REF!</v>
      </c>
      <c r="M216" s="226" t="e">
        <f t="shared" si="348"/>
        <v>#REF!</v>
      </c>
      <c r="N216" s="219" t="e">
        <f>IF('Retail Pricing'!#REF!&gt;0,'Retail Pricing'!#REF!," ")</f>
        <v>#REF!</v>
      </c>
      <c r="O216" s="219" t="e">
        <f>IF('Retail Pricing'!#REF!&gt;0,'Retail Pricing'!#REF!," ")</f>
        <v>#REF!</v>
      </c>
      <c r="P216" s="219"/>
      <c r="Q216" s="219" t="e">
        <f>IF('Retail Pricing'!#REF!&gt;0,'Retail Pricing'!#REF!," ")</f>
        <v>#REF!</v>
      </c>
      <c r="R216" s="219" t="e">
        <f>IF('Retail Pricing'!#REF!&gt;0,'Retail Pricing'!#REF!," ")</f>
        <v>#REF!</v>
      </c>
      <c r="S216" s="219" t="e">
        <f>IF('Retail Pricing'!#REF!&gt;0,'Retail Pricing'!#REF!," ")</f>
        <v>#REF!</v>
      </c>
      <c r="T216" s="226">
        <v>48.918059999999997</v>
      </c>
      <c r="U216" s="7" t="e">
        <f t="shared" si="349"/>
        <v>#REF!</v>
      </c>
      <c r="V216" s="7">
        <v>1.9E-2</v>
      </c>
      <c r="W216" s="491" t="e">
        <f>ROUND(('Retail Pricing'!#REF!/(1-0.09))/0.05,0)*0.05</f>
        <v>#REF!</v>
      </c>
      <c r="X216" s="489">
        <v>115.4</v>
      </c>
      <c r="Y216" s="304" t="e">
        <f t="shared" si="350"/>
        <v>#REF!</v>
      </c>
      <c r="Z216" s="428">
        <v>0.47</v>
      </c>
      <c r="AA216" s="492">
        <v>139.05000000000001</v>
      </c>
      <c r="AB216" s="493" t="e">
        <f>ROUND(('Retail Pricing'!#REF!/(1-0.09))/0.05,0)*0.05</f>
        <v>#REF!</v>
      </c>
      <c r="AC216" s="489">
        <v>103.85</v>
      </c>
      <c r="AD216" s="14" t="e">
        <f t="shared" si="351"/>
        <v>#REF!</v>
      </c>
      <c r="AE216" s="428">
        <v>0.41</v>
      </c>
      <c r="AF216" s="488">
        <v>126.95</v>
      </c>
      <c r="AG216" s="494" t="e">
        <f>ROUND(('Retail Pricing'!#REF!/(1-0.09))/0.05,0)*0.05</f>
        <v>#REF!</v>
      </c>
      <c r="AH216" s="489">
        <v>103.85</v>
      </c>
      <c r="AI216" s="14" t="e">
        <f t="shared" si="352"/>
        <v>#REF!</v>
      </c>
      <c r="AJ216" s="428">
        <v>0.41</v>
      </c>
      <c r="AK216" s="495" t="e">
        <f>ROUND(('Retail Pricing'!#REF!/(1-0.09))/0.05,0)*0.05</f>
        <v>#REF!</v>
      </c>
      <c r="AL216" s="489"/>
      <c r="AM216" s="489">
        <v>103.85</v>
      </c>
      <c r="AN216" s="14" t="e">
        <f t="shared" si="353"/>
        <v>#REF!</v>
      </c>
      <c r="AO216" s="428">
        <v>0.4</v>
      </c>
      <c r="AP216" s="490" t="e">
        <f>ROUND(('Retail Pricing'!#REF!/(1-0.09))/0.05,0)*0.05</f>
        <v>#REF!</v>
      </c>
      <c r="AQ216" s="489">
        <v>98.15</v>
      </c>
      <c r="AR216" s="14" t="e">
        <f t="shared" si="354"/>
        <v>#REF!</v>
      </c>
      <c r="AS216" s="428">
        <v>0.38</v>
      </c>
      <c r="AT216" s="496">
        <v>121</v>
      </c>
      <c r="AU216" s="497" t="e">
        <f t="shared" si="344"/>
        <v>#REF!</v>
      </c>
      <c r="AV216" s="288"/>
      <c r="AW216" s="498" t="e">
        <f t="shared" ref="AW216:AW225" si="397">IF(W216&gt;0,ROUND((W216*1.3)/0.05,0)*0.05," ")</f>
        <v>#REF!</v>
      </c>
      <c r="AX216" s="499" t="s">
        <v>106</v>
      </c>
      <c r="AY216" s="499" t="s">
        <v>106</v>
      </c>
      <c r="AZ216" s="333"/>
      <c r="BA216" s="491" t="e">
        <f t="shared" si="388"/>
        <v>#REF!</v>
      </c>
      <c r="BB216" s="492">
        <f t="shared" si="389"/>
        <v>139.05000000000001</v>
      </c>
      <c r="BC216" s="493" t="e">
        <f t="shared" si="390"/>
        <v>#REF!</v>
      </c>
      <c r="BD216" s="488">
        <f t="shared" si="391"/>
        <v>126.95</v>
      </c>
      <c r="BE216" s="494" t="e">
        <f t="shared" si="392"/>
        <v>#REF!</v>
      </c>
      <c r="BF216" s="495" t="e">
        <f t="shared" si="393"/>
        <v>#REF!</v>
      </c>
      <c r="BG216" s="490" t="e">
        <f t="shared" si="394"/>
        <v>#REF!</v>
      </c>
      <c r="BH216" s="496">
        <f t="shared" si="395"/>
        <v>121</v>
      </c>
      <c r="BI216" s="497" t="e">
        <f t="shared" si="396"/>
        <v>#REF!</v>
      </c>
      <c r="BJ216" s="385" t="e">
        <f t="shared" ref="BJ216:BJ221" si="398">IF(BA216*0.9&gt;BG216, " ", "No")</f>
        <v>#REF!</v>
      </c>
      <c r="BK216" s="385" t="e">
        <f t="shared" ref="BK216:BK227" si="399">IF(BC216*0.9&gt;BG216, " ", "No")</f>
        <v>#REF!</v>
      </c>
      <c r="BL216" s="243" t="e">
        <f>IF((BA216-'Retail Pricing'!#REF!)&gt;=0," ",1)</f>
        <v>#REF!</v>
      </c>
      <c r="BM216" s="243" t="e">
        <f>IF((BB216-'Retail Pricing'!#REF!)&gt;=0," ",1)</f>
        <v>#REF!</v>
      </c>
      <c r="BN216" s="243" t="e">
        <f>IF((BC216-'Retail Pricing'!#REF!)&gt;=0," ",1)</f>
        <v>#REF!</v>
      </c>
      <c r="BO216" s="243" t="str">
        <f>IF((BD216-'Retail Pricing'!F128)&gt;=0," ",1)</f>
        <v xml:space="preserve"> </v>
      </c>
      <c r="BP216" s="243" t="e">
        <f>IF((BE216-'Retail Pricing'!#REF!)&gt;=0," ",1)</f>
        <v>#REF!</v>
      </c>
      <c r="BQ216" s="243" t="e">
        <f>IF((BF216-'Retail Pricing'!#REF!)&gt;=0," ",1)</f>
        <v>#REF!</v>
      </c>
      <c r="BR216" s="243" t="e">
        <f>IF((BG216-'Retail Pricing'!#REF!)&gt;=0," ",1)</f>
        <v>#REF!</v>
      </c>
      <c r="BS216" s="243" t="e">
        <f>IF((BH216-'Retail Pricing'!#REF!)&gt;=0," ",1)</f>
        <v>#REF!</v>
      </c>
      <c r="BT216" s="243" t="e">
        <f>IF((BI216-'Retail Pricing'!#REF!)&gt;=0," ",1)</f>
        <v>#REF!</v>
      </c>
      <c r="BU216" s="67"/>
      <c r="BV216" s="442" t="e">
        <f t="shared" ref="BV216:BV227" si="400">IF(W216&gt;0,$BV$9, " ")</f>
        <v>#REF!</v>
      </c>
      <c r="BW216" s="244" t="e">
        <f t="shared" ref="BW216:BW227" si="401">IF($BV216&gt;0,($BV216-W216)/$BV216*100," ")</f>
        <v>#REF!</v>
      </c>
      <c r="BX216" s="244" t="e">
        <f t="shared" si="381"/>
        <v>#REF!</v>
      </c>
      <c r="BY216" s="244" t="e">
        <f t="shared" si="381"/>
        <v>#REF!</v>
      </c>
      <c r="BZ216" s="244" t="e">
        <f t="shared" si="382"/>
        <v>#REF!</v>
      </c>
      <c r="CA216" s="244" t="e">
        <f t="shared" si="382"/>
        <v>#REF!</v>
      </c>
      <c r="CB216" s="244" t="e">
        <f t="shared" ref="CB216:CB221" si="402">CA216</f>
        <v>#REF!</v>
      </c>
      <c r="CC216" s="244" t="e">
        <f t="shared" ref="CC216:CC227" si="403">IF($BV216&gt;0,($BV216-AK216)/$BV216*100," ")</f>
        <v>#REF!</v>
      </c>
      <c r="CD216" s="244" t="e">
        <f t="shared" ref="CD216:CD227" si="404">IF($BV216&gt;0,($BV216-AP216)/$BV216*100," ")</f>
        <v>#REF!</v>
      </c>
      <c r="CE216" s="244" t="e">
        <f t="shared" ref="CE216:CE227" si="405">IF($BV216&gt;0,($BV216-AT216)/$BV216*100," ")</f>
        <v>#REF!</v>
      </c>
      <c r="CF216" s="244" t="e">
        <f t="shared" ref="CF216:CF227" si="406">IF($BV216&gt;0,($BV216-(W216*2))/$BV216*100," ")</f>
        <v>#REF!</v>
      </c>
      <c r="CG216" s="244" t="e">
        <f t="shared" ref="CG216:CG227" si="407">IF($BV216&gt;0,($BV216-AW216)/$BV216*100," ")</f>
        <v>#REF!</v>
      </c>
      <c r="CH216" s="244" t="e">
        <f t="shared" ref="CH216:CH227" si="408">IF($W216&gt;0,100," ")</f>
        <v>#REF!</v>
      </c>
      <c r="CI216" s="570"/>
      <c r="CJ216" s="578" t="e">
        <f t="shared" si="383"/>
        <v>#REF!</v>
      </c>
      <c r="CK216" s="578" t="e">
        <f t="shared" si="384"/>
        <v>#REF!</v>
      </c>
      <c r="CL216" s="578" t="e">
        <f t="shared" si="385"/>
        <v>#REF!</v>
      </c>
      <c r="CM216" s="578" t="e">
        <f t="shared" si="386"/>
        <v>#REF!</v>
      </c>
      <c r="CN216" s="578" t="e">
        <f t="shared" si="387"/>
        <v>#REF!</v>
      </c>
      <c r="CO216" s="578" t="e">
        <f t="shared" si="378"/>
        <v>#REF!</v>
      </c>
      <c r="CP216" s="578" t="e">
        <f t="shared" si="379"/>
        <v>#REF!</v>
      </c>
      <c r="CQ216" s="578" t="e">
        <f t="shared" si="380"/>
        <v>#REF!</v>
      </c>
      <c r="CR216" s="244"/>
      <c r="CS216" s="244"/>
      <c r="CT216" s="244"/>
      <c r="CU216" s="244"/>
      <c r="CV216" s="347"/>
      <c r="CW216" s="338" t="e">
        <f t="shared" ref="CW216:DE227" si="409">IF($BW216&gt;0,$BA216," ")</f>
        <v>#REF!</v>
      </c>
      <c r="CX216" s="347"/>
      <c r="CY216" s="338" t="e">
        <f t="shared" si="409"/>
        <v>#REF!</v>
      </c>
      <c r="CZ216" s="347"/>
      <c r="DA216" s="338" t="e">
        <f t="shared" si="409"/>
        <v>#REF!</v>
      </c>
      <c r="DB216" s="347"/>
      <c r="DC216" s="338" t="e">
        <f t="shared" si="409"/>
        <v>#REF!</v>
      </c>
      <c r="DD216" s="347"/>
      <c r="DE216" s="338" t="e">
        <f t="shared" si="409"/>
        <v>#REF!</v>
      </c>
    </row>
    <row r="217" spans="1:109" s="19" customFormat="1" x14ac:dyDescent="0.2">
      <c r="A217" s="328" t="s">
        <v>1479</v>
      </c>
      <c r="B217" s="53" t="s">
        <v>1580</v>
      </c>
      <c r="C217" s="53" t="s">
        <v>1524</v>
      </c>
      <c r="D217" s="357" t="s">
        <v>130</v>
      </c>
      <c r="E217" s="326">
        <v>100</v>
      </c>
      <c r="F217" s="326" t="s">
        <v>1454</v>
      </c>
      <c r="G217" s="701"/>
      <c r="H217" s="84" t="s">
        <v>1884</v>
      </c>
      <c r="I217" s="89" t="e">
        <f>IF('Retail Pricing'!#REF!&gt;0,'Retail Pricing'!#REF!," ")</f>
        <v>#REF!</v>
      </c>
      <c r="J217" s="85" t="s">
        <v>1984</v>
      </c>
      <c r="K217" s="85" t="e">
        <f>'Retail Pricing'!#REF!</f>
        <v>#REF!</v>
      </c>
      <c r="L217" s="305" t="e">
        <f>IF('Retail Pricing'!#REF!&gt;0,'Retail Pricing'!#REF!," ")</f>
        <v>#REF!</v>
      </c>
      <c r="M217" s="226" t="e">
        <f t="shared" si="348"/>
        <v>#REF!</v>
      </c>
      <c r="N217" s="219" t="e">
        <f>IF('Retail Pricing'!#REF!&gt;0,'Retail Pricing'!#REF!," ")</f>
        <v>#REF!</v>
      </c>
      <c r="O217" s="219" t="e">
        <f>IF('Retail Pricing'!#REF!&gt;0,'Retail Pricing'!#REF!," ")</f>
        <v>#REF!</v>
      </c>
      <c r="P217" s="219"/>
      <c r="Q217" s="219" t="e">
        <f>IF('Retail Pricing'!#REF!&gt;0,'Retail Pricing'!#REF!," ")</f>
        <v>#REF!</v>
      </c>
      <c r="R217" s="219" t="e">
        <f>IF('Retail Pricing'!#REF!&gt;0,'Retail Pricing'!#REF!," ")</f>
        <v>#REF!</v>
      </c>
      <c r="S217" s="219" t="e">
        <f>IF('Retail Pricing'!#REF!&gt;0,'Retail Pricing'!#REF!," ")</f>
        <v>#REF!</v>
      </c>
      <c r="T217" s="226">
        <v>61.862830000000002</v>
      </c>
      <c r="U217" s="7" t="e">
        <f t="shared" si="349"/>
        <v>#REF!</v>
      </c>
      <c r="V217" s="7">
        <v>1.0999999999999999E-2</v>
      </c>
      <c r="W217" s="491" t="e">
        <f>ROUND(('Retail Pricing'!#REF!/(1-0.09))/0.05,0)*0.05</f>
        <v>#REF!</v>
      </c>
      <c r="X217" s="489">
        <v>142.85</v>
      </c>
      <c r="Y217" s="304" t="e">
        <f t="shared" si="350"/>
        <v>#REF!</v>
      </c>
      <c r="Z217" s="428">
        <v>0.46</v>
      </c>
      <c r="AA217" s="492">
        <v>170.6</v>
      </c>
      <c r="AB217" s="493" t="e">
        <f>ROUND(('Retail Pricing'!#REF!/(1-0.09))/0.05,0)*0.05</f>
        <v>#REF!</v>
      </c>
      <c r="AC217" s="489">
        <v>128.55000000000001</v>
      </c>
      <c r="AD217" s="14" t="e">
        <f t="shared" si="351"/>
        <v>#REF!</v>
      </c>
      <c r="AE217" s="428">
        <v>0.4</v>
      </c>
      <c r="AF217" s="488">
        <v>155.75</v>
      </c>
      <c r="AG217" s="494" t="e">
        <f>ROUND(('Retail Pricing'!#REF!/(1-0.09))/0.05,0)*0.05</f>
        <v>#REF!</v>
      </c>
      <c r="AH217" s="489">
        <v>128.55000000000001</v>
      </c>
      <c r="AI217" s="14" t="e">
        <f t="shared" si="352"/>
        <v>#REF!</v>
      </c>
      <c r="AJ217" s="428">
        <v>0.4</v>
      </c>
      <c r="AK217" s="495" t="e">
        <f>ROUND(('Retail Pricing'!#REF!/(1-0.09))/0.05,0)*0.05</f>
        <v>#REF!</v>
      </c>
      <c r="AL217" s="489"/>
      <c r="AM217" s="489">
        <v>128.55000000000001</v>
      </c>
      <c r="AN217" s="14" t="e">
        <f t="shared" si="353"/>
        <v>#REF!</v>
      </c>
      <c r="AO217" s="428">
        <v>0.38</v>
      </c>
      <c r="AP217" s="490" t="e">
        <f>ROUND(('Retail Pricing'!#REF!/(1-0.09))/0.05,0)*0.05</f>
        <v>#REF!</v>
      </c>
      <c r="AQ217" s="489">
        <v>121.45</v>
      </c>
      <c r="AR217" s="14" t="e">
        <f t="shared" si="354"/>
        <v>#REF!</v>
      </c>
      <c r="AS217" s="428">
        <v>0.36</v>
      </c>
      <c r="AT217" s="496">
        <v>148.35</v>
      </c>
      <c r="AU217" s="497" t="e">
        <f t="shared" si="344"/>
        <v>#REF!</v>
      </c>
      <c r="AV217" s="288"/>
      <c r="AW217" s="498" t="e">
        <f t="shared" si="397"/>
        <v>#REF!</v>
      </c>
      <c r="AX217" s="499" t="s">
        <v>106</v>
      </c>
      <c r="AY217" s="499" t="s">
        <v>106</v>
      </c>
      <c r="AZ217" s="333"/>
      <c r="BA217" s="491" t="e">
        <f t="shared" si="388"/>
        <v>#REF!</v>
      </c>
      <c r="BB217" s="492">
        <f t="shared" si="389"/>
        <v>170.6</v>
      </c>
      <c r="BC217" s="493" t="e">
        <f t="shared" si="390"/>
        <v>#REF!</v>
      </c>
      <c r="BD217" s="488">
        <f t="shared" si="391"/>
        <v>155.75</v>
      </c>
      <c r="BE217" s="494" t="e">
        <f t="shared" si="392"/>
        <v>#REF!</v>
      </c>
      <c r="BF217" s="495" t="e">
        <f t="shared" si="393"/>
        <v>#REF!</v>
      </c>
      <c r="BG217" s="490" t="e">
        <f t="shared" si="394"/>
        <v>#REF!</v>
      </c>
      <c r="BH217" s="496">
        <f t="shared" si="395"/>
        <v>148.35</v>
      </c>
      <c r="BI217" s="497" t="e">
        <f t="shared" si="396"/>
        <v>#REF!</v>
      </c>
      <c r="BJ217" s="385" t="e">
        <f t="shared" si="398"/>
        <v>#REF!</v>
      </c>
      <c r="BK217" s="385" t="e">
        <f t="shared" si="399"/>
        <v>#REF!</v>
      </c>
      <c r="BL217" s="243" t="e">
        <f>IF((BA217-'Retail Pricing'!#REF!)&gt;=0," ",1)</f>
        <v>#REF!</v>
      </c>
      <c r="BM217" s="243" t="e">
        <f>IF((BB217-'Retail Pricing'!#REF!)&gt;=0," ",1)</f>
        <v>#REF!</v>
      </c>
      <c r="BN217" s="243" t="e">
        <f>IF((BC217-'Retail Pricing'!#REF!)&gt;=0," ",1)</f>
        <v>#REF!</v>
      </c>
      <c r="BO217" s="243" t="str">
        <f>IF((BD217-'Retail Pricing'!F129)&gt;=0," ",1)</f>
        <v xml:space="preserve"> </v>
      </c>
      <c r="BP217" s="243" t="e">
        <f>IF((BE217-'Retail Pricing'!#REF!)&gt;=0," ",1)</f>
        <v>#REF!</v>
      </c>
      <c r="BQ217" s="243" t="e">
        <f>IF((BF217-'Retail Pricing'!#REF!)&gt;=0," ",1)</f>
        <v>#REF!</v>
      </c>
      <c r="BR217" s="243" t="e">
        <f>IF((BG217-'Retail Pricing'!#REF!)&gt;=0," ",1)</f>
        <v>#REF!</v>
      </c>
      <c r="BS217" s="243" t="e">
        <f>IF((BH217-'Retail Pricing'!#REF!)&gt;=0," ",1)</f>
        <v>#REF!</v>
      </c>
      <c r="BT217" s="243" t="e">
        <f>IF((BI217-'Retail Pricing'!#REF!)&gt;=0," ",1)</f>
        <v>#REF!</v>
      </c>
      <c r="BU217" s="67"/>
      <c r="BV217" s="442" t="e">
        <f t="shared" si="400"/>
        <v>#REF!</v>
      </c>
      <c r="BW217" s="244" t="e">
        <f t="shared" si="401"/>
        <v>#REF!</v>
      </c>
      <c r="BX217" s="244" t="e">
        <f t="shared" si="381"/>
        <v>#REF!</v>
      </c>
      <c r="BY217" s="244" t="e">
        <f t="shared" si="381"/>
        <v>#REF!</v>
      </c>
      <c r="BZ217" s="244" t="e">
        <f t="shared" si="382"/>
        <v>#REF!</v>
      </c>
      <c r="CA217" s="244" t="e">
        <f t="shared" si="382"/>
        <v>#REF!</v>
      </c>
      <c r="CB217" s="244" t="e">
        <f t="shared" si="402"/>
        <v>#REF!</v>
      </c>
      <c r="CC217" s="244" t="e">
        <f t="shared" si="403"/>
        <v>#REF!</v>
      </c>
      <c r="CD217" s="244" t="e">
        <f t="shared" si="404"/>
        <v>#REF!</v>
      </c>
      <c r="CE217" s="244" t="e">
        <f t="shared" si="405"/>
        <v>#REF!</v>
      </c>
      <c r="CF217" s="244" t="e">
        <f t="shared" si="406"/>
        <v>#REF!</v>
      </c>
      <c r="CG217" s="244" t="e">
        <f t="shared" si="407"/>
        <v>#REF!</v>
      </c>
      <c r="CH217" s="244" t="e">
        <f t="shared" si="408"/>
        <v>#REF!</v>
      </c>
      <c r="CI217" s="570"/>
      <c r="CJ217" s="578" t="e">
        <f t="shared" si="383"/>
        <v>#REF!</v>
      </c>
      <c r="CK217" s="578" t="e">
        <f t="shared" si="384"/>
        <v>#REF!</v>
      </c>
      <c r="CL217" s="578" t="e">
        <f t="shared" si="385"/>
        <v>#REF!</v>
      </c>
      <c r="CM217" s="578" t="e">
        <f t="shared" si="386"/>
        <v>#REF!</v>
      </c>
      <c r="CN217" s="578" t="e">
        <f t="shared" si="387"/>
        <v>#REF!</v>
      </c>
      <c r="CO217" s="578" t="e">
        <f t="shared" si="378"/>
        <v>#REF!</v>
      </c>
      <c r="CP217" s="578" t="e">
        <f t="shared" si="379"/>
        <v>#REF!</v>
      </c>
      <c r="CQ217" s="578" t="e">
        <f t="shared" si="380"/>
        <v>#REF!</v>
      </c>
      <c r="CR217" s="244"/>
      <c r="CS217" s="244"/>
      <c r="CT217" s="244"/>
      <c r="CU217" s="244"/>
      <c r="CV217" s="347"/>
      <c r="CW217" s="338" t="e">
        <f t="shared" si="409"/>
        <v>#REF!</v>
      </c>
      <c r="CX217" s="347"/>
      <c r="CY217" s="338" t="e">
        <f t="shared" si="409"/>
        <v>#REF!</v>
      </c>
      <c r="CZ217" s="347"/>
      <c r="DA217" s="338" t="e">
        <f t="shared" si="409"/>
        <v>#REF!</v>
      </c>
      <c r="DB217" s="347"/>
      <c r="DC217" s="338" t="e">
        <f t="shared" si="409"/>
        <v>#REF!</v>
      </c>
      <c r="DD217" s="347"/>
      <c r="DE217" s="338" t="e">
        <f t="shared" si="409"/>
        <v>#REF!</v>
      </c>
    </row>
    <row r="218" spans="1:109" s="19" customFormat="1" x14ac:dyDescent="0.2">
      <c r="A218" s="328" t="s">
        <v>1479</v>
      </c>
      <c r="B218" s="53" t="s">
        <v>1707</v>
      </c>
      <c r="C218" s="53" t="s">
        <v>1619</v>
      </c>
      <c r="D218" s="357" t="s">
        <v>130</v>
      </c>
      <c r="E218" s="326">
        <v>100</v>
      </c>
      <c r="F218" s="326" t="s">
        <v>1476</v>
      </c>
      <c r="G218" s="701"/>
      <c r="H218" s="84"/>
      <c r="I218" s="89" t="e">
        <f>IF('Retail Pricing'!#REF!&gt;0,'Retail Pricing'!#REF!," ")</f>
        <v>#REF!</v>
      </c>
      <c r="J218" s="85" t="s">
        <v>1984</v>
      </c>
      <c r="K218" s="85" t="e">
        <f>'Retail Pricing'!#REF!</f>
        <v>#REF!</v>
      </c>
      <c r="L218" s="305" t="e">
        <f>IF('Retail Pricing'!#REF!&gt;0,'Retail Pricing'!#REF!," ")</f>
        <v>#REF!</v>
      </c>
      <c r="M218" s="226" t="e">
        <f t="shared" si="348"/>
        <v>#REF!</v>
      </c>
      <c r="N218" s="219" t="e">
        <f>IF('Retail Pricing'!#REF!&gt;0,'Retail Pricing'!#REF!," ")</f>
        <v>#REF!</v>
      </c>
      <c r="O218" s="219" t="e">
        <f>IF('Retail Pricing'!#REF!&gt;0,'Retail Pricing'!#REF!," ")</f>
        <v>#REF!</v>
      </c>
      <c r="P218" s="219">
        <v>0.16</v>
      </c>
      <c r="Q218" s="219" t="e">
        <f>IF('Retail Pricing'!#REF!&gt;0,'Retail Pricing'!#REF!," ")</f>
        <v>#REF!</v>
      </c>
      <c r="R218" s="219" t="e">
        <f>IF('Retail Pricing'!#REF!&gt;0,'Retail Pricing'!#REF!," ")</f>
        <v>#REF!</v>
      </c>
      <c r="S218" s="219" t="e">
        <f>IF('Retail Pricing'!#REF!&gt;0,'Retail Pricing'!#REF!," ")</f>
        <v>#REF!</v>
      </c>
      <c r="T218" s="226">
        <v>5.11355</v>
      </c>
      <c r="U218" s="7" t="e">
        <f>IF(M218&gt;0,$U$1," ")</f>
        <v>#REF!</v>
      </c>
      <c r="V218" s="7">
        <v>-7.2999999999999995E-2</v>
      </c>
      <c r="W218" s="491" t="e">
        <f>ROUND(('Retail Pricing'!#REF!/(1-0.09))/0.05,0)*0.05</f>
        <v>#REF!</v>
      </c>
      <c r="X218" s="489">
        <v>13.75</v>
      </c>
      <c r="Y218" s="304" t="e">
        <f t="shared" si="350"/>
        <v>#REF!</v>
      </c>
      <c r="Z218" s="428">
        <v>0.57999999999999996</v>
      </c>
      <c r="AA218" s="492">
        <v>16.350000000000001</v>
      </c>
      <c r="AB218" s="493" t="e">
        <f>ROUND(('Retail Pricing'!#REF!/(1-0.09))/0.05,0)*0.05</f>
        <v>#REF!</v>
      </c>
      <c r="AC218" s="489">
        <v>12.35</v>
      </c>
      <c r="AD218" s="14" t="e">
        <f t="shared" si="351"/>
        <v>#REF!</v>
      </c>
      <c r="AE218" s="428">
        <v>0.54</v>
      </c>
      <c r="AF218" s="488">
        <v>14.95</v>
      </c>
      <c r="AG218" s="494" t="e">
        <f>ROUND(('Retail Pricing'!#REF!/(1-0.09))/0.05,0)*0.05</f>
        <v>#REF!</v>
      </c>
      <c r="AH218" s="489">
        <v>12.35</v>
      </c>
      <c r="AI218" s="14" t="e">
        <f t="shared" si="352"/>
        <v>#REF!</v>
      </c>
      <c r="AJ218" s="428">
        <v>0.54</v>
      </c>
      <c r="AK218" s="495" t="e">
        <f>ROUND(('Retail Pricing'!#REF!/(1-0.09))/0.05,0)*0.05</f>
        <v>#REF!</v>
      </c>
      <c r="AL218" s="489"/>
      <c r="AM218" s="489">
        <v>12.35</v>
      </c>
      <c r="AN218" s="14" t="e">
        <f t="shared" si="353"/>
        <v>#REF!</v>
      </c>
      <c r="AO218" s="428">
        <v>0.52</v>
      </c>
      <c r="AP218" s="490" t="e">
        <f>ROUND(('Retail Pricing'!#REF!/(1-0.09))/0.05,0)*0.05</f>
        <v>#REF!</v>
      </c>
      <c r="AQ218" s="489">
        <v>11.7</v>
      </c>
      <c r="AR218" s="14" t="e">
        <f t="shared" si="354"/>
        <v>#REF!</v>
      </c>
      <c r="AS218" s="428">
        <v>0.51</v>
      </c>
      <c r="AT218" s="496">
        <v>14.2</v>
      </c>
      <c r="AU218" s="497" t="e">
        <f t="shared" si="344"/>
        <v>#REF!</v>
      </c>
      <c r="AV218" s="288"/>
      <c r="AW218" s="498" t="e">
        <f t="shared" si="397"/>
        <v>#REF!</v>
      </c>
      <c r="AX218" s="499" t="s">
        <v>106</v>
      </c>
      <c r="AY218" s="499" t="s">
        <v>106</v>
      </c>
      <c r="AZ218" s="333"/>
      <c r="BA218" s="491" t="e">
        <f t="shared" si="388"/>
        <v>#REF!</v>
      </c>
      <c r="BB218" s="492">
        <f t="shared" si="389"/>
        <v>16.350000000000001</v>
      </c>
      <c r="BC218" s="493" t="e">
        <f t="shared" si="390"/>
        <v>#REF!</v>
      </c>
      <c r="BD218" s="488">
        <f t="shared" si="391"/>
        <v>14.95</v>
      </c>
      <c r="BE218" s="494" t="e">
        <f t="shared" si="392"/>
        <v>#REF!</v>
      </c>
      <c r="BF218" s="495" t="e">
        <f t="shared" si="393"/>
        <v>#REF!</v>
      </c>
      <c r="BG218" s="490" t="e">
        <f t="shared" si="394"/>
        <v>#REF!</v>
      </c>
      <c r="BH218" s="496">
        <f t="shared" si="395"/>
        <v>14.2</v>
      </c>
      <c r="BI218" s="497" t="e">
        <f t="shared" si="396"/>
        <v>#REF!</v>
      </c>
      <c r="BJ218" s="385" t="e">
        <f t="shared" si="398"/>
        <v>#REF!</v>
      </c>
      <c r="BK218" s="385" t="e">
        <f t="shared" si="399"/>
        <v>#REF!</v>
      </c>
      <c r="BL218" s="243" t="e">
        <f>IF((BA218-'Retail Pricing'!#REF!)&gt;=0," ",1)</f>
        <v>#REF!</v>
      </c>
      <c r="BM218" s="243" t="e">
        <f>IF((BB218-'Retail Pricing'!#REF!)&gt;=0," ",1)</f>
        <v>#REF!</v>
      </c>
      <c r="BN218" s="243" t="e">
        <f>IF((BC218-'Retail Pricing'!#REF!)&gt;=0," ",1)</f>
        <v>#REF!</v>
      </c>
      <c r="BO218" s="243" t="str">
        <f>IF((BD218-'Retail Pricing'!F130)&gt;=0," ",1)</f>
        <v xml:space="preserve"> </v>
      </c>
      <c r="BP218" s="243" t="e">
        <f>IF((BE218-'Retail Pricing'!#REF!)&gt;=0," ",1)</f>
        <v>#REF!</v>
      </c>
      <c r="BQ218" s="243" t="e">
        <f>IF((BF218-'Retail Pricing'!#REF!)&gt;=0," ",1)</f>
        <v>#REF!</v>
      </c>
      <c r="BR218" s="243" t="e">
        <f>IF((BG218-'Retail Pricing'!#REF!)&gt;=0," ",1)</f>
        <v>#REF!</v>
      </c>
      <c r="BS218" s="243" t="e">
        <f>IF((BH218-'Retail Pricing'!#REF!)&gt;=0," ",1)</f>
        <v>#REF!</v>
      </c>
      <c r="BT218" s="243" t="e">
        <f>IF((BI218-'Retail Pricing'!#REF!)&gt;=0," ",1)</f>
        <v>#REF!</v>
      </c>
      <c r="BU218" s="67"/>
      <c r="BV218" s="442" t="e">
        <f t="shared" si="400"/>
        <v>#REF!</v>
      </c>
      <c r="BW218" s="244" t="e">
        <f t="shared" si="401"/>
        <v>#REF!</v>
      </c>
      <c r="BX218" s="244" t="e">
        <f t="shared" si="381"/>
        <v>#REF!</v>
      </c>
      <c r="BY218" s="244" t="e">
        <f t="shared" si="381"/>
        <v>#REF!</v>
      </c>
      <c r="BZ218" s="244" t="e">
        <f t="shared" si="382"/>
        <v>#REF!</v>
      </c>
      <c r="CA218" s="244" t="e">
        <f t="shared" si="382"/>
        <v>#REF!</v>
      </c>
      <c r="CB218" s="244" t="e">
        <f t="shared" si="402"/>
        <v>#REF!</v>
      </c>
      <c r="CC218" s="244" t="e">
        <f t="shared" si="403"/>
        <v>#REF!</v>
      </c>
      <c r="CD218" s="244" t="e">
        <f t="shared" si="404"/>
        <v>#REF!</v>
      </c>
      <c r="CE218" s="244" t="e">
        <f t="shared" si="405"/>
        <v>#REF!</v>
      </c>
      <c r="CF218" s="244" t="e">
        <f t="shared" si="406"/>
        <v>#REF!</v>
      </c>
      <c r="CG218" s="244" t="e">
        <f t="shared" si="407"/>
        <v>#REF!</v>
      </c>
      <c r="CH218" s="244" t="e">
        <f t="shared" si="408"/>
        <v>#REF!</v>
      </c>
      <c r="CI218" s="570"/>
      <c r="CJ218" s="578" t="e">
        <f t="shared" si="383"/>
        <v>#REF!</v>
      </c>
      <c r="CK218" s="578" t="e">
        <f t="shared" si="384"/>
        <v>#REF!</v>
      </c>
      <c r="CL218" s="578" t="e">
        <f t="shared" si="385"/>
        <v>#REF!</v>
      </c>
      <c r="CM218" s="578" t="e">
        <f t="shared" si="386"/>
        <v>#REF!</v>
      </c>
      <c r="CN218" s="578" t="e">
        <f t="shared" si="387"/>
        <v>#REF!</v>
      </c>
      <c r="CO218" s="578" t="e">
        <f t="shared" si="378"/>
        <v>#REF!</v>
      </c>
      <c r="CP218" s="578" t="e">
        <f t="shared" si="379"/>
        <v>#REF!</v>
      </c>
      <c r="CQ218" s="578" t="e">
        <f t="shared" si="380"/>
        <v>#REF!</v>
      </c>
      <c r="CR218" s="244"/>
      <c r="CS218" s="244"/>
      <c r="CT218" s="244"/>
      <c r="CU218" s="244"/>
      <c r="CV218" s="347"/>
      <c r="CW218" s="338" t="e">
        <f t="shared" si="409"/>
        <v>#REF!</v>
      </c>
      <c r="CX218" s="347"/>
      <c r="CY218" s="338" t="e">
        <f t="shared" si="409"/>
        <v>#REF!</v>
      </c>
      <c r="CZ218" s="347"/>
      <c r="DA218" s="338" t="e">
        <f t="shared" si="409"/>
        <v>#REF!</v>
      </c>
      <c r="DB218" s="347"/>
      <c r="DC218" s="338" t="e">
        <f t="shared" si="409"/>
        <v>#REF!</v>
      </c>
      <c r="DD218" s="347"/>
      <c r="DE218" s="338" t="e">
        <f t="shared" si="409"/>
        <v>#REF!</v>
      </c>
    </row>
    <row r="219" spans="1:109" s="19" customFormat="1" x14ac:dyDescent="0.2">
      <c r="A219" s="328" t="s">
        <v>1479</v>
      </c>
      <c r="B219" s="53" t="s">
        <v>1599</v>
      </c>
      <c r="C219" s="53"/>
      <c r="D219" s="357" t="s">
        <v>130</v>
      </c>
      <c r="E219" s="326">
        <v>100</v>
      </c>
      <c r="F219" s="326" t="s">
        <v>538</v>
      </c>
      <c r="G219" s="701"/>
      <c r="H219" s="84"/>
      <c r="I219" s="89" t="e">
        <f>IF('Retail Pricing'!#REF!&gt;0,'Retail Pricing'!#REF!," ")</f>
        <v>#REF!</v>
      </c>
      <c r="J219" s="85" t="s">
        <v>1984</v>
      </c>
      <c r="K219" s="85" t="e">
        <f>'Retail Pricing'!#REF!</f>
        <v>#REF!</v>
      </c>
      <c r="L219" s="305" t="e">
        <f>IF('Retail Pricing'!#REF!&gt;0,'Retail Pricing'!#REF!," ")</f>
        <v>#REF!</v>
      </c>
      <c r="M219" s="226" t="e">
        <f t="shared" si="348"/>
        <v>#REF!</v>
      </c>
      <c r="N219" s="219" t="e">
        <f>IF('Retail Pricing'!#REF!&gt;0,'Retail Pricing'!#REF!," ")</f>
        <v>#REF!</v>
      </c>
      <c r="O219" s="219" t="e">
        <f>IF('Retail Pricing'!#REF!&gt;0,'Retail Pricing'!#REF!," ")</f>
        <v>#REF!</v>
      </c>
      <c r="P219" s="219">
        <v>0.1</v>
      </c>
      <c r="Q219" s="219" t="e">
        <f>IF('Retail Pricing'!#REF!&gt;0,'Retail Pricing'!#REF!," ")</f>
        <v>#REF!</v>
      </c>
      <c r="R219" s="219" t="e">
        <f>IF('Retail Pricing'!#REF!&gt;0,'Retail Pricing'!#REF!," ")</f>
        <v>#REF!</v>
      </c>
      <c r="S219" s="219" t="e">
        <f>IF('Retail Pricing'!#REF!&gt;0,'Retail Pricing'!#REF!," ")</f>
        <v>#REF!</v>
      </c>
      <c r="T219" s="226">
        <v>3.9656199999999999</v>
      </c>
      <c r="U219" s="7" t="e">
        <f>IF(M219&gt;0,$U$1," ")+2%</f>
        <v>#REF!</v>
      </c>
      <c r="V219" s="7">
        <v>-2E-3</v>
      </c>
      <c r="W219" s="491" t="e">
        <f>ROUND(('Retail Pricing'!#REF!/(1-0.09))/0.05,0)*0.05</f>
        <v>#REF!</v>
      </c>
      <c r="X219" s="489">
        <v>11</v>
      </c>
      <c r="Y219" s="304" t="e">
        <f t="shared" si="350"/>
        <v>#REF!</v>
      </c>
      <c r="Z219" s="428">
        <v>0.55000000000000004</v>
      </c>
      <c r="AA219" s="492">
        <v>13</v>
      </c>
      <c r="AB219" s="493" t="e">
        <f>ROUND(('Retail Pricing'!#REF!/(1-0.09))/0.05,0)*0.05</f>
        <v>#REF!</v>
      </c>
      <c r="AC219" s="489">
        <v>9.9</v>
      </c>
      <c r="AD219" s="14" t="e">
        <f t="shared" si="351"/>
        <v>#REF!</v>
      </c>
      <c r="AE219" s="428">
        <v>0.5</v>
      </c>
      <c r="AF219" s="488">
        <v>11.9</v>
      </c>
      <c r="AG219" s="494" t="e">
        <f>ROUND(('Retail Pricing'!#REF!/(1-0.09))/0.05,0)*0.05</f>
        <v>#REF!</v>
      </c>
      <c r="AH219" s="489">
        <v>9.9</v>
      </c>
      <c r="AI219" s="14" t="e">
        <f t="shared" si="352"/>
        <v>#REF!</v>
      </c>
      <c r="AJ219" s="428">
        <v>0.5</v>
      </c>
      <c r="AK219" s="495" t="e">
        <f>ROUND(('Retail Pricing'!#REF!/(1-0.09))/0.05,0)*0.05</f>
        <v>#REF!</v>
      </c>
      <c r="AL219" s="489"/>
      <c r="AM219" s="489">
        <v>9.9</v>
      </c>
      <c r="AN219" s="14" t="e">
        <f t="shared" si="353"/>
        <v>#REF!</v>
      </c>
      <c r="AO219" s="428">
        <v>0.49</v>
      </c>
      <c r="AP219" s="490" t="e">
        <f>ROUND(('Retail Pricing'!#REF!/(1-0.09))/0.05,0)*0.05</f>
        <v>#REF!</v>
      </c>
      <c r="AQ219" s="489">
        <v>9.35</v>
      </c>
      <c r="AR219" s="14" t="e">
        <f t="shared" si="354"/>
        <v>#REF!</v>
      </c>
      <c r="AS219" s="428">
        <v>0.47</v>
      </c>
      <c r="AT219" s="496">
        <v>11.35</v>
      </c>
      <c r="AU219" s="497" t="e">
        <f t="shared" si="344"/>
        <v>#REF!</v>
      </c>
      <c r="AV219" s="288"/>
      <c r="AW219" s="498" t="e">
        <f t="shared" si="397"/>
        <v>#REF!</v>
      </c>
      <c r="AX219" s="499" t="s">
        <v>106</v>
      </c>
      <c r="AY219" s="499" t="s">
        <v>106</v>
      </c>
      <c r="AZ219" s="333"/>
      <c r="BA219" s="491" t="e">
        <f t="shared" si="388"/>
        <v>#REF!</v>
      </c>
      <c r="BB219" s="492">
        <f t="shared" si="389"/>
        <v>13</v>
      </c>
      <c r="BC219" s="493" t="e">
        <f t="shared" si="390"/>
        <v>#REF!</v>
      </c>
      <c r="BD219" s="488">
        <f t="shared" si="391"/>
        <v>11.9</v>
      </c>
      <c r="BE219" s="494" t="e">
        <f t="shared" si="392"/>
        <v>#REF!</v>
      </c>
      <c r="BF219" s="495" t="e">
        <f t="shared" si="393"/>
        <v>#REF!</v>
      </c>
      <c r="BG219" s="490" t="e">
        <f t="shared" si="394"/>
        <v>#REF!</v>
      </c>
      <c r="BH219" s="496">
        <f t="shared" si="395"/>
        <v>11.35</v>
      </c>
      <c r="BI219" s="497" t="e">
        <f t="shared" si="396"/>
        <v>#REF!</v>
      </c>
      <c r="BJ219" s="385" t="e">
        <f t="shared" si="398"/>
        <v>#REF!</v>
      </c>
      <c r="BK219" s="385" t="e">
        <f t="shared" si="399"/>
        <v>#REF!</v>
      </c>
      <c r="BL219" s="243" t="e">
        <f>IF((BA219-'Retail Pricing'!#REF!)&gt;=0," ",1)</f>
        <v>#REF!</v>
      </c>
      <c r="BM219" s="243" t="e">
        <f>IF((BB219-'Retail Pricing'!#REF!)&gt;=0," ",1)</f>
        <v>#REF!</v>
      </c>
      <c r="BN219" s="243" t="e">
        <f>IF((BC219-'Retail Pricing'!#REF!)&gt;=0," ",1)</f>
        <v>#REF!</v>
      </c>
      <c r="BO219" s="243" t="str">
        <f>IF((BD219-'Retail Pricing'!F131)&gt;=0," ",1)</f>
        <v xml:space="preserve"> </v>
      </c>
      <c r="BP219" s="243" t="e">
        <f>IF((BE219-'Retail Pricing'!#REF!)&gt;=0," ",1)</f>
        <v>#REF!</v>
      </c>
      <c r="BQ219" s="243" t="e">
        <f>IF((BF219-'Retail Pricing'!#REF!)&gt;=0," ",1)</f>
        <v>#REF!</v>
      </c>
      <c r="BR219" s="243" t="e">
        <f>IF((BG219-'Retail Pricing'!#REF!)&gt;=0," ",1)</f>
        <v>#REF!</v>
      </c>
      <c r="BS219" s="243" t="e">
        <f>IF((BH219-'Retail Pricing'!#REF!)&gt;=0," ",1)</f>
        <v>#REF!</v>
      </c>
      <c r="BT219" s="243" t="e">
        <f>IF((BI219-'Retail Pricing'!#REF!)&gt;=0," ",1)</f>
        <v>#REF!</v>
      </c>
      <c r="BU219" s="67"/>
      <c r="BV219" s="442" t="e">
        <f t="shared" si="400"/>
        <v>#REF!</v>
      </c>
      <c r="BW219" s="244" t="e">
        <f t="shared" si="401"/>
        <v>#REF!</v>
      </c>
      <c r="BX219" s="244" t="e">
        <f t="shared" si="381"/>
        <v>#REF!</v>
      </c>
      <c r="BY219" s="244" t="e">
        <f t="shared" si="381"/>
        <v>#REF!</v>
      </c>
      <c r="BZ219" s="244" t="e">
        <f t="shared" si="382"/>
        <v>#REF!</v>
      </c>
      <c r="CA219" s="244" t="e">
        <f t="shared" si="382"/>
        <v>#REF!</v>
      </c>
      <c r="CB219" s="244" t="e">
        <f t="shared" si="402"/>
        <v>#REF!</v>
      </c>
      <c r="CC219" s="244" t="e">
        <f t="shared" si="403"/>
        <v>#REF!</v>
      </c>
      <c r="CD219" s="244" t="e">
        <f t="shared" si="404"/>
        <v>#REF!</v>
      </c>
      <c r="CE219" s="244" t="e">
        <f t="shared" si="405"/>
        <v>#REF!</v>
      </c>
      <c r="CF219" s="244" t="e">
        <f t="shared" si="406"/>
        <v>#REF!</v>
      </c>
      <c r="CG219" s="244" t="e">
        <f t="shared" si="407"/>
        <v>#REF!</v>
      </c>
      <c r="CH219" s="244" t="e">
        <f t="shared" si="408"/>
        <v>#REF!</v>
      </c>
      <c r="CI219" s="570"/>
      <c r="CJ219" s="578" t="e">
        <f t="shared" si="383"/>
        <v>#REF!</v>
      </c>
      <c r="CK219" s="578" t="e">
        <f t="shared" si="384"/>
        <v>#REF!</v>
      </c>
      <c r="CL219" s="578" t="e">
        <f t="shared" si="385"/>
        <v>#REF!</v>
      </c>
      <c r="CM219" s="578" t="e">
        <f t="shared" si="386"/>
        <v>#REF!</v>
      </c>
      <c r="CN219" s="578" t="e">
        <f t="shared" si="387"/>
        <v>#REF!</v>
      </c>
      <c r="CO219" s="578" t="e">
        <f t="shared" si="378"/>
        <v>#REF!</v>
      </c>
      <c r="CP219" s="578" t="e">
        <f t="shared" si="379"/>
        <v>#REF!</v>
      </c>
      <c r="CQ219" s="578" t="e">
        <f t="shared" si="380"/>
        <v>#REF!</v>
      </c>
      <c r="CR219" s="244"/>
      <c r="CS219" s="244"/>
      <c r="CT219" s="244"/>
      <c r="CU219" s="244"/>
      <c r="CV219" s="347"/>
      <c r="CW219" s="338" t="e">
        <f t="shared" si="409"/>
        <v>#REF!</v>
      </c>
      <c r="CX219" s="347"/>
      <c r="CY219" s="338" t="e">
        <f t="shared" si="409"/>
        <v>#REF!</v>
      </c>
      <c r="CZ219" s="347"/>
      <c r="DA219" s="338" t="e">
        <f t="shared" si="409"/>
        <v>#REF!</v>
      </c>
      <c r="DB219" s="347"/>
      <c r="DC219" s="338" t="e">
        <f t="shared" si="409"/>
        <v>#REF!</v>
      </c>
      <c r="DD219" s="347"/>
      <c r="DE219" s="338" t="e">
        <f t="shared" si="409"/>
        <v>#REF!</v>
      </c>
    </row>
    <row r="220" spans="1:109" s="19" customFormat="1" x14ac:dyDescent="0.2">
      <c r="A220" s="328" t="s">
        <v>1479</v>
      </c>
      <c r="B220" s="53" t="s">
        <v>1601</v>
      </c>
      <c r="C220" s="53" t="s">
        <v>1623</v>
      </c>
      <c r="D220" s="357" t="s">
        <v>130</v>
      </c>
      <c r="E220" s="326">
        <v>100</v>
      </c>
      <c r="F220" s="326" t="s">
        <v>1496</v>
      </c>
      <c r="G220" s="701"/>
      <c r="H220" s="84"/>
      <c r="I220" s="89" t="e">
        <f>IF('Retail Pricing'!#REF!&gt;0,'Retail Pricing'!#REF!," ")</f>
        <v>#REF!</v>
      </c>
      <c r="J220" s="85" t="s">
        <v>1984</v>
      </c>
      <c r="K220" s="85" t="e">
        <f>'Retail Pricing'!#REF!</f>
        <v>#REF!</v>
      </c>
      <c r="L220" s="305" t="e">
        <f>IF('Retail Pricing'!#REF!&gt;0,'Retail Pricing'!#REF!," ")</f>
        <v>#REF!</v>
      </c>
      <c r="M220" s="226" t="e">
        <f t="shared" si="348"/>
        <v>#REF!</v>
      </c>
      <c r="N220" s="219" t="e">
        <f>IF('Retail Pricing'!#REF!&gt;0,'Retail Pricing'!#REF!," ")</f>
        <v>#REF!</v>
      </c>
      <c r="O220" s="219" t="e">
        <f>IF('Retail Pricing'!#REF!&gt;0,'Retail Pricing'!#REF!," ")</f>
        <v>#REF!</v>
      </c>
      <c r="P220" s="219"/>
      <c r="Q220" s="219" t="e">
        <f>IF('Retail Pricing'!#REF!&gt;0,'Retail Pricing'!#REF!," ")</f>
        <v>#REF!</v>
      </c>
      <c r="R220" s="219" t="e">
        <f>IF('Retail Pricing'!#REF!&gt;0,'Retail Pricing'!#REF!," ")</f>
        <v>#REF!</v>
      </c>
      <c r="S220" s="219" t="e">
        <f>IF('Retail Pricing'!#REF!&gt;0,'Retail Pricing'!#REF!," ")</f>
        <v>#REF!</v>
      </c>
      <c r="T220" s="226">
        <v>7.3220200000000002</v>
      </c>
      <c r="U220" s="7" t="e">
        <f>IF(M220&gt;0,$U$1," ")+2%</f>
        <v>#REF!</v>
      </c>
      <c r="V220" s="7">
        <v>-4.7E-2</v>
      </c>
      <c r="W220" s="491" t="e">
        <f>ROUND(('Retail Pricing'!#REF!/(1-0.09))/0.05,0)*0.05</f>
        <v>#REF!</v>
      </c>
      <c r="X220" s="489">
        <v>19.25</v>
      </c>
      <c r="Y220" s="304" t="e">
        <f t="shared" si="350"/>
        <v>#REF!</v>
      </c>
      <c r="Z220" s="428">
        <v>0.55000000000000004</v>
      </c>
      <c r="AA220" s="492">
        <v>22.85</v>
      </c>
      <c r="AB220" s="493" t="e">
        <f>ROUND(('Retail Pricing'!#REF!/(1-0.09))/0.05,0)*0.05</f>
        <v>#REF!</v>
      </c>
      <c r="AC220" s="489">
        <v>17.350000000000001</v>
      </c>
      <c r="AD220" s="14" t="e">
        <f t="shared" si="351"/>
        <v>#REF!</v>
      </c>
      <c r="AE220" s="428">
        <v>0.5</v>
      </c>
      <c r="AF220" s="488">
        <v>20.9</v>
      </c>
      <c r="AG220" s="494" t="e">
        <f>ROUND(('Retail Pricing'!#REF!/(1-0.09))/0.05,0)*0.05</f>
        <v>#REF!</v>
      </c>
      <c r="AH220" s="489">
        <v>17.350000000000001</v>
      </c>
      <c r="AI220" s="14" t="e">
        <f t="shared" si="352"/>
        <v>#REF!</v>
      </c>
      <c r="AJ220" s="428">
        <v>0.5</v>
      </c>
      <c r="AK220" s="495" t="e">
        <f>ROUND(('Retail Pricing'!#REF!/(1-0.09))/0.05,0)*0.05</f>
        <v>#REF!</v>
      </c>
      <c r="AL220" s="489"/>
      <c r="AM220" s="489">
        <v>17.350000000000001</v>
      </c>
      <c r="AN220" s="14" t="e">
        <f t="shared" si="353"/>
        <v>#REF!</v>
      </c>
      <c r="AO220" s="428">
        <v>0.49</v>
      </c>
      <c r="AP220" s="490" t="e">
        <f>ROUND(('Retail Pricing'!#REF!/(1-0.09))/0.05,0)*0.05</f>
        <v>#REF!</v>
      </c>
      <c r="AQ220" s="489">
        <v>16.350000000000001</v>
      </c>
      <c r="AR220" s="14" t="e">
        <f t="shared" si="354"/>
        <v>#REF!</v>
      </c>
      <c r="AS220" s="428">
        <v>0.47</v>
      </c>
      <c r="AT220" s="496">
        <v>19.899999999999999</v>
      </c>
      <c r="AU220" s="497" t="e">
        <f t="shared" si="344"/>
        <v>#REF!</v>
      </c>
      <c r="AV220" s="288"/>
      <c r="AW220" s="498" t="e">
        <f t="shared" si="397"/>
        <v>#REF!</v>
      </c>
      <c r="AX220" s="499" t="s">
        <v>106</v>
      </c>
      <c r="AY220" s="499" t="s">
        <v>106</v>
      </c>
      <c r="AZ220" s="333"/>
      <c r="BA220" s="491" t="e">
        <f t="shared" si="388"/>
        <v>#REF!</v>
      </c>
      <c r="BB220" s="492">
        <f t="shared" si="389"/>
        <v>22.85</v>
      </c>
      <c r="BC220" s="493" t="e">
        <f t="shared" si="390"/>
        <v>#REF!</v>
      </c>
      <c r="BD220" s="488">
        <f t="shared" si="391"/>
        <v>20.9</v>
      </c>
      <c r="BE220" s="494" t="e">
        <f t="shared" si="392"/>
        <v>#REF!</v>
      </c>
      <c r="BF220" s="495" t="e">
        <f t="shared" si="393"/>
        <v>#REF!</v>
      </c>
      <c r="BG220" s="490" t="e">
        <f t="shared" si="394"/>
        <v>#REF!</v>
      </c>
      <c r="BH220" s="496">
        <f t="shared" si="395"/>
        <v>19.899999999999999</v>
      </c>
      <c r="BI220" s="497" t="e">
        <f t="shared" si="396"/>
        <v>#REF!</v>
      </c>
      <c r="BJ220" s="385" t="e">
        <f t="shared" si="398"/>
        <v>#REF!</v>
      </c>
      <c r="BK220" s="385" t="e">
        <f t="shared" si="399"/>
        <v>#REF!</v>
      </c>
      <c r="BL220" s="243" t="e">
        <f>IF((BA220-'Retail Pricing'!#REF!)&gt;=0," ",1)</f>
        <v>#REF!</v>
      </c>
      <c r="BM220" s="243" t="e">
        <f>IF((BB220-'Retail Pricing'!#REF!)&gt;=0," ",1)</f>
        <v>#REF!</v>
      </c>
      <c r="BN220" s="243" t="e">
        <f>IF((BC220-'Retail Pricing'!#REF!)&gt;=0," ",1)</f>
        <v>#REF!</v>
      </c>
      <c r="BO220" s="243" t="str">
        <f>IF((BD220-'Retail Pricing'!F132)&gt;=0," ",1)</f>
        <v xml:space="preserve"> </v>
      </c>
      <c r="BP220" s="243" t="e">
        <f>IF((BE220-'Retail Pricing'!#REF!)&gt;=0," ",1)</f>
        <v>#REF!</v>
      </c>
      <c r="BQ220" s="243" t="e">
        <f>IF((BF220-'Retail Pricing'!#REF!)&gt;=0," ",1)</f>
        <v>#REF!</v>
      </c>
      <c r="BR220" s="243" t="e">
        <f>IF((BG220-'Retail Pricing'!#REF!)&gt;=0," ",1)</f>
        <v>#REF!</v>
      </c>
      <c r="BS220" s="243" t="e">
        <f>IF((BH220-'Retail Pricing'!#REF!)&gt;=0," ",1)</f>
        <v>#REF!</v>
      </c>
      <c r="BT220" s="243" t="e">
        <f>IF((BI220-'Retail Pricing'!#REF!)&gt;=0," ",1)</f>
        <v>#REF!</v>
      </c>
      <c r="BU220" s="67"/>
      <c r="BV220" s="442" t="e">
        <f t="shared" si="400"/>
        <v>#REF!</v>
      </c>
      <c r="BW220" s="244" t="e">
        <f t="shared" si="401"/>
        <v>#REF!</v>
      </c>
      <c r="BX220" s="244" t="e">
        <f t="shared" si="381"/>
        <v>#REF!</v>
      </c>
      <c r="BY220" s="244" t="e">
        <f t="shared" si="381"/>
        <v>#REF!</v>
      </c>
      <c r="BZ220" s="244" t="e">
        <f t="shared" si="382"/>
        <v>#REF!</v>
      </c>
      <c r="CA220" s="244" t="e">
        <f t="shared" si="382"/>
        <v>#REF!</v>
      </c>
      <c r="CB220" s="244" t="e">
        <f t="shared" si="402"/>
        <v>#REF!</v>
      </c>
      <c r="CC220" s="244" t="e">
        <f t="shared" si="403"/>
        <v>#REF!</v>
      </c>
      <c r="CD220" s="244" t="e">
        <f t="shared" si="404"/>
        <v>#REF!</v>
      </c>
      <c r="CE220" s="244" t="e">
        <f t="shared" si="405"/>
        <v>#REF!</v>
      </c>
      <c r="CF220" s="244" t="e">
        <f t="shared" si="406"/>
        <v>#REF!</v>
      </c>
      <c r="CG220" s="244" t="e">
        <f t="shared" si="407"/>
        <v>#REF!</v>
      </c>
      <c r="CH220" s="244" t="e">
        <f t="shared" si="408"/>
        <v>#REF!</v>
      </c>
      <c r="CI220" s="570"/>
      <c r="CJ220" s="578" t="e">
        <f t="shared" si="383"/>
        <v>#REF!</v>
      </c>
      <c r="CK220" s="578" t="e">
        <f t="shared" si="384"/>
        <v>#REF!</v>
      </c>
      <c r="CL220" s="578" t="e">
        <f t="shared" si="385"/>
        <v>#REF!</v>
      </c>
      <c r="CM220" s="578" t="e">
        <f t="shared" si="386"/>
        <v>#REF!</v>
      </c>
      <c r="CN220" s="578" t="e">
        <f t="shared" si="387"/>
        <v>#REF!</v>
      </c>
      <c r="CO220" s="578" t="e">
        <f t="shared" si="378"/>
        <v>#REF!</v>
      </c>
      <c r="CP220" s="578" t="e">
        <f t="shared" si="379"/>
        <v>#REF!</v>
      </c>
      <c r="CQ220" s="578" t="e">
        <f t="shared" si="380"/>
        <v>#REF!</v>
      </c>
      <c r="CR220" s="244"/>
      <c r="CS220" s="244"/>
      <c r="CT220" s="244"/>
      <c r="CU220" s="244"/>
      <c r="CV220" s="347"/>
      <c r="CW220" s="338" t="e">
        <f t="shared" si="409"/>
        <v>#REF!</v>
      </c>
      <c r="CX220" s="347"/>
      <c r="CY220" s="338" t="e">
        <f t="shared" si="409"/>
        <v>#REF!</v>
      </c>
      <c r="CZ220" s="347"/>
      <c r="DA220" s="338" t="e">
        <f t="shared" si="409"/>
        <v>#REF!</v>
      </c>
      <c r="DB220" s="347"/>
      <c r="DC220" s="338" t="e">
        <f t="shared" si="409"/>
        <v>#REF!</v>
      </c>
      <c r="DD220" s="347"/>
      <c r="DE220" s="338" t="e">
        <f t="shared" si="409"/>
        <v>#REF!</v>
      </c>
    </row>
    <row r="221" spans="1:109" s="19" customFormat="1" x14ac:dyDescent="0.2">
      <c r="A221" s="328" t="s">
        <v>1479</v>
      </c>
      <c r="B221" s="53" t="s">
        <v>1602</v>
      </c>
      <c r="C221" s="53" t="s">
        <v>1622</v>
      </c>
      <c r="D221" s="357" t="s">
        <v>130</v>
      </c>
      <c r="E221" s="326">
        <v>100</v>
      </c>
      <c r="F221" s="326" t="s">
        <v>1467</v>
      </c>
      <c r="G221" s="701"/>
      <c r="H221" s="84"/>
      <c r="I221" s="89" t="e">
        <f>IF('Retail Pricing'!#REF!&gt;0,'Retail Pricing'!#REF!," ")</f>
        <v>#REF!</v>
      </c>
      <c r="J221" s="85" t="s">
        <v>1984</v>
      </c>
      <c r="K221" s="85" t="e">
        <f>'Retail Pricing'!#REF!</f>
        <v>#REF!</v>
      </c>
      <c r="L221" s="305" t="e">
        <f>IF('Retail Pricing'!#REF!&gt;0,'Retail Pricing'!#REF!," ")</f>
        <v>#REF!</v>
      </c>
      <c r="M221" s="226" t="e">
        <f t="shared" si="348"/>
        <v>#REF!</v>
      </c>
      <c r="N221" s="219" t="e">
        <f>IF('Retail Pricing'!#REF!&gt;0,'Retail Pricing'!#REF!," ")</f>
        <v>#REF!</v>
      </c>
      <c r="O221" s="219" t="e">
        <f>IF('Retail Pricing'!#REF!&gt;0,'Retail Pricing'!#REF!," ")</f>
        <v>#REF!</v>
      </c>
      <c r="P221" s="219">
        <v>0.17749999999999999</v>
      </c>
      <c r="Q221" s="219" t="e">
        <f>IF('Retail Pricing'!#REF!&gt;0,'Retail Pricing'!#REF!," ")</f>
        <v>#REF!</v>
      </c>
      <c r="R221" s="219" t="e">
        <f>IF('Retail Pricing'!#REF!&gt;0,'Retail Pricing'!#REF!," ")</f>
        <v>#REF!</v>
      </c>
      <c r="S221" s="219" t="e">
        <f>IF('Retail Pricing'!#REF!&gt;0,'Retail Pricing'!#REF!," ")</f>
        <v>#REF!</v>
      </c>
      <c r="T221" s="226">
        <v>6.33</v>
      </c>
      <c r="U221" s="7" t="e">
        <f>IF(M221&gt;0,$U$1," ")+2%</f>
        <v>#REF!</v>
      </c>
      <c r="V221" s="7">
        <v>-0.112</v>
      </c>
      <c r="W221" s="491" t="e">
        <f>ROUND(('Retail Pricing'!#REF!/(1-0.09))/0.05,0)*0.05</f>
        <v>#REF!</v>
      </c>
      <c r="X221" s="489">
        <v>16.5</v>
      </c>
      <c r="Y221" s="304" t="e">
        <f t="shared" si="350"/>
        <v>#REF!</v>
      </c>
      <c r="Z221" s="428">
        <v>0.57999999999999996</v>
      </c>
      <c r="AA221" s="492">
        <v>19.55</v>
      </c>
      <c r="AB221" s="493" t="e">
        <f>ROUND(('Retail Pricing'!#REF!/(1-0.09))/0.05,0)*0.05</f>
        <v>#REF!</v>
      </c>
      <c r="AC221" s="489">
        <v>14.85</v>
      </c>
      <c r="AD221" s="14" t="e">
        <f t="shared" si="351"/>
        <v>#REF!</v>
      </c>
      <c r="AE221" s="428">
        <v>0.53</v>
      </c>
      <c r="AF221" s="488">
        <v>17.899999999999999</v>
      </c>
      <c r="AG221" s="494" t="e">
        <f>ROUND(('Retail Pricing'!#REF!/(1-0.09))/0.05,0)*0.05</f>
        <v>#REF!</v>
      </c>
      <c r="AH221" s="489">
        <v>14.85</v>
      </c>
      <c r="AI221" s="14" t="e">
        <f t="shared" si="352"/>
        <v>#REF!</v>
      </c>
      <c r="AJ221" s="428">
        <v>0.53</v>
      </c>
      <c r="AK221" s="495" t="e">
        <f>ROUND(('Retail Pricing'!#REF!/(1-0.09))/0.05,0)*0.05</f>
        <v>#REF!</v>
      </c>
      <c r="AL221" s="489"/>
      <c r="AM221" s="489">
        <v>14.85</v>
      </c>
      <c r="AN221" s="14" t="e">
        <f t="shared" si="353"/>
        <v>#REF!</v>
      </c>
      <c r="AO221" s="428">
        <v>0.52</v>
      </c>
      <c r="AP221" s="490" t="e">
        <f>ROUND(('Retail Pricing'!#REF!/(1-0.09))/0.05,0)*0.05</f>
        <v>#REF!</v>
      </c>
      <c r="AQ221" s="489">
        <v>14.05</v>
      </c>
      <c r="AR221" s="14" t="e">
        <f t="shared" si="354"/>
        <v>#REF!</v>
      </c>
      <c r="AS221" s="428">
        <v>0.5</v>
      </c>
      <c r="AT221" s="496">
        <v>17</v>
      </c>
      <c r="AU221" s="497" t="e">
        <f t="shared" si="344"/>
        <v>#REF!</v>
      </c>
      <c r="AV221" s="288"/>
      <c r="AW221" s="498" t="e">
        <f t="shared" si="397"/>
        <v>#REF!</v>
      </c>
      <c r="AX221" s="499" t="s">
        <v>106</v>
      </c>
      <c r="AY221" s="499" t="s">
        <v>106</v>
      </c>
      <c r="AZ221" s="333"/>
      <c r="BA221" s="491" t="e">
        <f t="shared" si="388"/>
        <v>#REF!</v>
      </c>
      <c r="BB221" s="492">
        <f t="shared" si="389"/>
        <v>19.55</v>
      </c>
      <c r="BC221" s="493" t="e">
        <f t="shared" si="390"/>
        <v>#REF!</v>
      </c>
      <c r="BD221" s="488">
        <f t="shared" si="391"/>
        <v>17.899999999999999</v>
      </c>
      <c r="BE221" s="494" t="e">
        <f t="shared" si="392"/>
        <v>#REF!</v>
      </c>
      <c r="BF221" s="495" t="e">
        <f t="shared" si="393"/>
        <v>#REF!</v>
      </c>
      <c r="BG221" s="490" t="e">
        <f t="shared" si="394"/>
        <v>#REF!</v>
      </c>
      <c r="BH221" s="496">
        <f t="shared" si="395"/>
        <v>17</v>
      </c>
      <c r="BI221" s="497" t="e">
        <f t="shared" si="396"/>
        <v>#REF!</v>
      </c>
      <c r="BJ221" s="385" t="e">
        <f t="shared" si="398"/>
        <v>#REF!</v>
      </c>
      <c r="BK221" s="385" t="e">
        <f t="shared" si="399"/>
        <v>#REF!</v>
      </c>
      <c r="BL221" s="243" t="e">
        <f>IF((BA221-'Retail Pricing'!#REF!)&gt;=0," ",1)</f>
        <v>#REF!</v>
      </c>
      <c r="BM221" s="243" t="e">
        <f>IF((BB221-'Retail Pricing'!#REF!)&gt;=0," ",1)</f>
        <v>#REF!</v>
      </c>
      <c r="BN221" s="243" t="e">
        <f>IF((BC221-'Retail Pricing'!#REF!)&gt;=0," ",1)</f>
        <v>#REF!</v>
      </c>
      <c r="BO221" s="243" t="str">
        <f>IF((BD221-'Retail Pricing'!F133)&gt;=0," ",1)</f>
        <v xml:space="preserve"> </v>
      </c>
      <c r="BP221" s="243" t="e">
        <f>IF((BE221-'Retail Pricing'!#REF!)&gt;=0," ",1)</f>
        <v>#REF!</v>
      </c>
      <c r="BQ221" s="243" t="e">
        <f>IF((BF221-'Retail Pricing'!#REF!)&gt;=0," ",1)</f>
        <v>#REF!</v>
      </c>
      <c r="BR221" s="243" t="e">
        <f>IF((BG221-'Retail Pricing'!#REF!)&gt;=0," ",1)</f>
        <v>#REF!</v>
      </c>
      <c r="BS221" s="243" t="e">
        <f>IF((BH221-'Retail Pricing'!#REF!)&gt;=0," ",1)</f>
        <v>#REF!</v>
      </c>
      <c r="BT221" s="243" t="e">
        <f>IF((BI221-'Retail Pricing'!#REF!)&gt;=0," ",1)</f>
        <v>#REF!</v>
      </c>
      <c r="BU221" s="67"/>
      <c r="BV221" s="442" t="e">
        <f t="shared" si="400"/>
        <v>#REF!</v>
      </c>
      <c r="BW221" s="244" t="e">
        <f t="shared" si="401"/>
        <v>#REF!</v>
      </c>
      <c r="BX221" s="244" t="e">
        <f t="shared" si="381"/>
        <v>#REF!</v>
      </c>
      <c r="BY221" s="244" t="e">
        <f t="shared" si="381"/>
        <v>#REF!</v>
      </c>
      <c r="BZ221" s="244" t="e">
        <f t="shared" si="382"/>
        <v>#REF!</v>
      </c>
      <c r="CA221" s="244" t="e">
        <f t="shared" si="382"/>
        <v>#REF!</v>
      </c>
      <c r="CB221" s="244" t="e">
        <f t="shared" si="402"/>
        <v>#REF!</v>
      </c>
      <c r="CC221" s="244" t="e">
        <f t="shared" si="403"/>
        <v>#REF!</v>
      </c>
      <c r="CD221" s="244" t="e">
        <f t="shared" si="404"/>
        <v>#REF!</v>
      </c>
      <c r="CE221" s="244" t="e">
        <f t="shared" si="405"/>
        <v>#REF!</v>
      </c>
      <c r="CF221" s="244" t="e">
        <f t="shared" si="406"/>
        <v>#REF!</v>
      </c>
      <c r="CG221" s="244" t="e">
        <f t="shared" si="407"/>
        <v>#REF!</v>
      </c>
      <c r="CH221" s="244" t="e">
        <f t="shared" si="408"/>
        <v>#REF!</v>
      </c>
      <c r="CI221" s="570"/>
      <c r="CJ221" s="578" t="e">
        <f t="shared" si="383"/>
        <v>#REF!</v>
      </c>
      <c r="CK221" s="578" t="e">
        <f t="shared" si="384"/>
        <v>#REF!</v>
      </c>
      <c r="CL221" s="578" t="e">
        <f t="shared" si="385"/>
        <v>#REF!</v>
      </c>
      <c r="CM221" s="578" t="e">
        <f t="shared" si="386"/>
        <v>#REF!</v>
      </c>
      <c r="CN221" s="578" t="e">
        <f t="shared" si="387"/>
        <v>#REF!</v>
      </c>
      <c r="CO221" s="578" t="e">
        <f t="shared" si="378"/>
        <v>#REF!</v>
      </c>
      <c r="CP221" s="578" t="e">
        <f t="shared" si="379"/>
        <v>#REF!</v>
      </c>
      <c r="CQ221" s="578" t="e">
        <f t="shared" si="380"/>
        <v>#REF!</v>
      </c>
      <c r="CR221" s="244"/>
      <c r="CS221" s="244"/>
      <c r="CT221" s="244"/>
      <c r="CU221" s="244"/>
      <c r="CV221" s="347"/>
      <c r="CW221" s="338" t="e">
        <f t="shared" si="409"/>
        <v>#REF!</v>
      </c>
      <c r="CX221" s="347"/>
      <c r="CY221" s="338" t="e">
        <f t="shared" si="409"/>
        <v>#REF!</v>
      </c>
      <c r="CZ221" s="347"/>
      <c r="DA221" s="338" t="e">
        <f t="shared" si="409"/>
        <v>#REF!</v>
      </c>
      <c r="DB221" s="347"/>
      <c r="DC221" s="338" t="e">
        <f t="shared" si="409"/>
        <v>#REF!</v>
      </c>
      <c r="DD221" s="347"/>
      <c r="DE221" s="338" t="e">
        <f t="shared" si="409"/>
        <v>#REF!</v>
      </c>
    </row>
    <row r="222" spans="1:109" s="19" customFormat="1" x14ac:dyDescent="0.2">
      <c r="A222" s="328" t="s">
        <v>1479</v>
      </c>
      <c r="B222" s="53" t="s">
        <v>1708</v>
      </c>
      <c r="C222" s="53" t="s">
        <v>1621</v>
      </c>
      <c r="D222" s="357" t="s">
        <v>130</v>
      </c>
      <c r="E222" s="326">
        <v>100</v>
      </c>
      <c r="F222" s="326" t="s">
        <v>1500</v>
      </c>
      <c r="G222" s="701"/>
      <c r="H222" s="84"/>
      <c r="I222" s="89" t="e">
        <f>IF('Retail Pricing'!#REF!&gt;0,'Retail Pricing'!#REF!," ")</f>
        <v>#REF!</v>
      </c>
      <c r="J222" s="85" t="s">
        <v>1984</v>
      </c>
      <c r="K222" s="85" t="e">
        <f>'Retail Pricing'!#REF!</f>
        <v>#REF!</v>
      </c>
      <c r="L222" s="305" t="e">
        <f>IF('Retail Pricing'!#REF!&gt;0,'Retail Pricing'!#REF!," ")</f>
        <v>#REF!</v>
      </c>
      <c r="M222" s="226" t="e">
        <f t="shared" si="348"/>
        <v>#REF!</v>
      </c>
      <c r="N222" s="219" t="e">
        <f>IF('Retail Pricing'!#REF!&gt;0,'Retail Pricing'!#REF!," ")</f>
        <v>#REF!</v>
      </c>
      <c r="O222" s="219" t="e">
        <f>IF('Retail Pricing'!#REF!&gt;0,'Retail Pricing'!#REF!," ")</f>
        <v>#REF!</v>
      </c>
      <c r="P222" s="219"/>
      <c r="Q222" s="219" t="e">
        <f>IF('Retail Pricing'!#REF!&gt;0,'Retail Pricing'!#REF!," ")</f>
        <v>#REF!</v>
      </c>
      <c r="R222" s="219" t="e">
        <f>IF('Retail Pricing'!#REF!&gt;0,'Retail Pricing'!#REF!," ")</f>
        <v>#REF!</v>
      </c>
      <c r="S222" s="219" t="e">
        <f>IF('Retail Pricing'!#REF!&gt;0,'Retail Pricing'!#REF!," ")</f>
        <v>#REF!</v>
      </c>
      <c r="T222" s="226">
        <v>6.6318200000000003</v>
      </c>
      <c r="U222" s="7" t="e">
        <f>IF(M222&gt;0,$U$1," ")</f>
        <v>#REF!</v>
      </c>
      <c r="V222" s="7">
        <v>2.3E-2</v>
      </c>
      <c r="W222" s="491" t="e">
        <f>ROUND(('Retail Pricing'!#REF!/(1-0.09))/0.05,0)*0.05</f>
        <v>#REF!</v>
      </c>
      <c r="X222" s="489">
        <v>16.5</v>
      </c>
      <c r="Y222" s="304" t="e">
        <f t="shared" si="350"/>
        <v>#REF!</v>
      </c>
      <c r="Z222" s="428">
        <v>0.5</v>
      </c>
      <c r="AA222" s="492">
        <v>19.55</v>
      </c>
      <c r="AB222" s="493" t="e">
        <f>ROUND(('Retail Pricing'!#REF!/(1-0.09))/0.05,0)*0.05</f>
        <v>#REF!</v>
      </c>
      <c r="AC222" s="489">
        <v>14.85</v>
      </c>
      <c r="AD222" s="14" t="e">
        <f t="shared" si="351"/>
        <v>#REF!</v>
      </c>
      <c r="AE222" s="428">
        <v>0.45</v>
      </c>
      <c r="AF222" s="488">
        <v>17.899999999999999</v>
      </c>
      <c r="AG222" s="494" t="e">
        <f>ROUND(('Retail Pricing'!#REF!/(1-0.09))/0.05,0)*0.05</f>
        <v>#REF!</v>
      </c>
      <c r="AH222" s="489">
        <v>14.85</v>
      </c>
      <c r="AI222" s="14" t="e">
        <f t="shared" si="352"/>
        <v>#REF!</v>
      </c>
      <c r="AJ222" s="428">
        <v>0.45</v>
      </c>
      <c r="AK222" s="495" t="e">
        <f>ROUND(('Retail Pricing'!#REF!/(1-0.09))/0.05,0)*0.05</f>
        <v>#REF!</v>
      </c>
      <c r="AL222" s="489"/>
      <c r="AM222" s="489">
        <v>14.85</v>
      </c>
      <c r="AN222" s="14" t="e">
        <f t="shared" si="353"/>
        <v>#REF!</v>
      </c>
      <c r="AO222" s="428">
        <v>0.43</v>
      </c>
      <c r="AP222" s="490" t="e">
        <f>ROUND(('Retail Pricing'!#REF!/(1-0.09))/0.05,0)*0.05</f>
        <v>#REF!</v>
      </c>
      <c r="AQ222" s="489">
        <v>14</v>
      </c>
      <c r="AR222" s="14" t="e">
        <f t="shared" si="354"/>
        <v>#REF!</v>
      </c>
      <c r="AS222" s="428">
        <v>0.41</v>
      </c>
      <c r="AT222" s="496">
        <v>17</v>
      </c>
      <c r="AU222" s="497" t="e">
        <f t="shared" si="344"/>
        <v>#REF!</v>
      </c>
      <c r="AV222" s="288"/>
      <c r="AW222" s="498" t="e">
        <f t="shared" si="397"/>
        <v>#REF!</v>
      </c>
      <c r="AX222" s="499" t="s">
        <v>106</v>
      </c>
      <c r="AY222" s="499" t="s">
        <v>106</v>
      </c>
      <c r="AZ222" s="333"/>
      <c r="BA222" s="491" t="e">
        <f t="shared" si="388"/>
        <v>#REF!</v>
      </c>
      <c r="BB222" s="492">
        <f t="shared" si="389"/>
        <v>19.55</v>
      </c>
      <c r="BC222" s="493" t="e">
        <f t="shared" si="390"/>
        <v>#REF!</v>
      </c>
      <c r="BD222" s="488">
        <f t="shared" si="391"/>
        <v>17.899999999999999</v>
      </c>
      <c r="BE222" s="494" t="e">
        <f t="shared" si="392"/>
        <v>#REF!</v>
      </c>
      <c r="BF222" s="495" t="e">
        <f t="shared" si="393"/>
        <v>#REF!</v>
      </c>
      <c r="BG222" s="490" t="e">
        <f t="shared" si="394"/>
        <v>#REF!</v>
      </c>
      <c r="BH222" s="496">
        <f t="shared" si="395"/>
        <v>17</v>
      </c>
      <c r="BI222" s="497" t="e">
        <f t="shared" si="396"/>
        <v>#REF!</v>
      </c>
      <c r="BJ222" s="385" t="e">
        <f t="shared" ref="BJ222:BJ250" si="410">IF(BA222*0.9&gt;BG222, " ", "No")</f>
        <v>#REF!</v>
      </c>
      <c r="BK222" s="385" t="e">
        <f t="shared" si="399"/>
        <v>#REF!</v>
      </c>
      <c r="BL222" s="243" t="e">
        <f>IF((BA222-'Retail Pricing'!#REF!)&gt;=0," ",1)</f>
        <v>#REF!</v>
      </c>
      <c r="BM222" s="243" t="e">
        <f>IF((BB222-'Retail Pricing'!#REF!)&gt;=0," ",1)</f>
        <v>#REF!</v>
      </c>
      <c r="BN222" s="243" t="e">
        <f>IF((BC222-'Retail Pricing'!#REF!)&gt;=0," ",1)</f>
        <v>#REF!</v>
      </c>
      <c r="BO222" s="243" t="str">
        <f>IF((BD222-'Retail Pricing'!F117)&gt;=0," ",1)</f>
        <v xml:space="preserve"> </v>
      </c>
      <c r="BP222" s="243" t="e">
        <f>IF((BE222-'Retail Pricing'!#REF!)&gt;=0," ",1)</f>
        <v>#REF!</v>
      </c>
      <c r="BQ222" s="243" t="e">
        <f>IF((BF222-'Retail Pricing'!#REF!)&gt;=0," ",1)</f>
        <v>#REF!</v>
      </c>
      <c r="BR222" s="243" t="e">
        <f>IF((BG222-'Retail Pricing'!#REF!)&gt;=0," ",1)</f>
        <v>#REF!</v>
      </c>
      <c r="BS222" s="243" t="e">
        <f>IF((BH222-'Retail Pricing'!#REF!)&gt;=0," ",1)</f>
        <v>#REF!</v>
      </c>
      <c r="BT222" s="243" t="e">
        <f>IF((BI222-'Retail Pricing'!#REF!)&gt;=0," ",1)</f>
        <v>#REF!</v>
      </c>
      <c r="BU222" s="67"/>
      <c r="BV222" s="442" t="e">
        <f t="shared" si="400"/>
        <v>#REF!</v>
      </c>
      <c r="BW222" s="244" t="e">
        <f t="shared" si="401"/>
        <v>#REF!</v>
      </c>
      <c r="BX222" s="244" t="e">
        <f t="shared" si="381"/>
        <v>#REF!</v>
      </c>
      <c r="BY222" s="244" t="e">
        <f t="shared" si="381"/>
        <v>#REF!</v>
      </c>
      <c r="BZ222" s="244" t="e">
        <f t="shared" si="382"/>
        <v>#REF!</v>
      </c>
      <c r="CA222" s="244" t="e">
        <f t="shared" si="382"/>
        <v>#REF!</v>
      </c>
      <c r="CB222" s="244" t="e">
        <f t="shared" ref="CB222:CB250" si="411">CA222</f>
        <v>#REF!</v>
      </c>
      <c r="CC222" s="244" t="e">
        <f t="shared" si="403"/>
        <v>#REF!</v>
      </c>
      <c r="CD222" s="244" t="e">
        <f t="shared" si="404"/>
        <v>#REF!</v>
      </c>
      <c r="CE222" s="244" t="e">
        <f t="shared" si="405"/>
        <v>#REF!</v>
      </c>
      <c r="CF222" s="244" t="e">
        <f t="shared" si="406"/>
        <v>#REF!</v>
      </c>
      <c r="CG222" s="244" t="e">
        <f t="shared" si="407"/>
        <v>#REF!</v>
      </c>
      <c r="CH222" s="244" t="e">
        <f t="shared" si="408"/>
        <v>#REF!</v>
      </c>
      <c r="CI222" s="570"/>
      <c r="CJ222" s="578" t="e">
        <f t="shared" si="383"/>
        <v>#REF!</v>
      </c>
      <c r="CK222" s="578" t="e">
        <f t="shared" si="384"/>
        <v>#REF!</v>
      </c>
      <c r="CL222" s="578" t="e">
        <f t="shared" si="385"/>
        <v>#REF!</v>
      </c>
      <c r="CM222" s="578" t="e">
        <f t="shared" si="386"/>
        <v>#REF!</v>
      </c>
      <c r="CN222" s="578" t="e">
        <f t="shared" si="387"/>
        <v>#REF!</v>
      </c>
      <c r="CO222" s="578" t="e">
        <f t="shared" si="378"/>
        <v>#REF!</v>
      </c>
      <c r="CP222" s="578" t="e">
        <f t="shared" si="379"/>
        <v>#REF!</v>
      </c>
      <c r="CQ222" s="578" t="e">
        <f t="shared" si="380"/>
        <v>#REF!</v>
      </c>
      <c r="CR222" s="244"/>
      <c r="CS222" s="244"/>
      <c r="CT222" s="244"/>
      <c r="CU222" s="244"/>
      <c r="CV222" s="347"/>
      <c r="CW222" s="338" t="e">
        <f t="shared" si="409"/>
        <v>#REF!</v>
      </c>
      <c r="CX222" s="347"/>
      <c r="CY222" s="338" t="e">
        <f t="shared" si="409"/>
        <v>#REF!</v>
      </c>
      <c r="CZ222" s="347"/>
      <c r="DA222" s="338" t="e">
        <f t="shared" si="409"/>
        <v>#REF!</v>
      </c>
      <c r="DB222" s="347"/>
      <c r="DC222" s="338" t="e">
        <f t="shared" si="409"/>
        <v>#REF!</v>
      </c>
      <c r="DD222" s="347"/>
      <c r="DE222" s="338" t="e">
        <f t="shared" si="409"/>
        <v>#REF!</v>
      </c>
    </row>
    <row r="223" spans="1:109" s="19" customFormat="1" x14ac:dyDescent="0.2">
      <c r="A223" s="328" t="s">
        <v>1479</v>
      </c>
      <c r="B223" s="53" t="s">
        <v>1709</v>
      </c>
      <c r="C223" s="53" t="s">
        <v>1524</v>
      </c>
      <c r="D223" s="357" t="s">
        <v>130</v>
      </c>
      <c r="E223" s="326">
        <v>100</v>
      </c>
      <c r="F223" s="326" t="s">
        <v>1466</v>
      </c>
      <c r="G223" s="701"/>
      <c r="H223" s="84"/>
      <c r="I223" s="89" t="e">
        <f>IF('Retail Pricing'!#REF!&gt;0,'Retail Pricing'!#REF!," ")</f>
        <v>#REF!</v>
      </c>
      <c r="J223" s="85" t="s">
        <v>1984</v>
      </c>
      <c r="K223" s="85" t="e">
        <f>'Retail Pricing'!#REF!</f>
        <v>#REF!</v>
      </c>
      <c r="L223" s="305" t="e">
        <f>IF('Retail Pricing'!#REF!&gt;0,'Retail Pricing'!#REF!," ")</f>
        <v>#REF!</v>
      </c>
      <c r="M223" s="226" t="e">
        <f t="shared" si="348"/>
        <v>#REF!</v>
      </c>
      <c r="N223" s="219" t="e">
        <f>IF('Retail Pricing'!#REF!&gt;0,'Retail Pricing'!#REF!," ")</f>
        <v>#REF!</v>
      </c>
      <c r="O223" s="219" t="e">
        <f>IF('Retail Pricing'!#REF!&gt;0,'Retail Pricing'!#REF!," ")</f>
        <v>#REF!</v>
      </c>
      <c r="P223" s="219">
        <v>0.32374999999999998</v>
      </c>
      <c r="Q223" s="219" t="e">
        <f>IF('Retail Pricing'!#REF!&gt;0,'Retail Pricing'!#REF!," ")</f>
        <v>#REF!</v>
      </c>
      <c r="R223" s="219" t="e">
        <f>IF('Retail Pricing'!#REF!&gt;0,'Retail Pricing'!#REF!," ")</f>
        <v>#REF!</v>
      </c>
      <c r="S223" s="219" t="e">
        <f>IF('Retail Pricing'!#REF!&gt;0,'Retail Pricing'!#REF!," ")</f>
        <v>#REF!</v>
      </c>
      <c r="T223" s="226">
        <v>12.030570000000001</v>
      </c>
      <c r="U223" s="7" t="e">
        <f t="shared" ref="U223:U231" si="412">IF(M223&gt;0,$U$1," ")+2%</f>
        <v>#REF!</v>
      </c>
      <c r="V223" s="7">
        <v>2.1999999999999999E-2</v>
      </c>
      <c r="W223" s="491" t="e">
        <f>ROUND(('Retail Pricing'!#REF!/(1-0.09))/0.05,0)*0.05</f>
        <v>#REF!</v>
      </c>
      <c r="X223" s="489">
        <v>26.35</v>
      </c>
      <c r="Y223" s="304" t="e">
        <f t="shared" si="350"/>
        <v>#REF!</v>
      </c>
      <c r="Z223" s="428">
        <v>0.43</v>
      </c>
      <c r="AA223" s="492">
        <v>31.55</v>
      </c>
      <c r="AB223" s="493" t="e">
        <f>ROUND(('Retail Pricing'!#REF!/(1-0.09))/0.05,0)*0.05</f>
        <v>#REF!</v>
      </c>
      <c r="AC223" s="489">
        <v>23.75</v>
      </c>
      <c r="AD223" s="14" t="e">
        <f t="shared" si="351"/>
        <v>#REF!</v>
      </c>
      <c r="AE223" s="428">
        <v>0.36</v>
      </c>
      <c r="AF223" s="488">
        <v>28.85</v>
      </c>
      <c r="AG223" s="494" t="e">
        <f>ROUND(('Retail Pricing'!#REF!/(1-0.09))/0.05,0)*0.05</f>
        <v>#REF!</v>
      </c>
      <c r="AH223" s="489">
        <v>23.75</v>
      </c>
      <c r="AI223" s="14" t="e">
        <f t="shared" si="352"/>
        <v>#REF!</v>
      </c>
      <c r="AJ223" s="428">
        <v>0.36</v>
      </c>
      <c r="AK223" s="495" t="e">
        <f>ROUND(('Retail Pricing'!#REF!/(1-0.09))/0.05,0)*0.05</f>
        <v>#REF!</v>
      </c>
      <c r="AL223" s="489"/>
      <c r="AM223" s="489">
        <v>23.75</v>
      </c>
      <c r="AN223" s="14" t="e">
        <f t="shared" si="353"/>
        <v>#REF!</v>
      </c>
      <c r="AO223" s="428">
        <v>0.34</v>
      </c>
      <c r="AP223" s="490" t="e">
        <f>ROUND(('Retail Pricing'!#REF!/(1-0.09))/0.05,0)*0.05</f>
        <v>#REF!</v>
      </c>
      <c r="AQ223" s="489">
        <v>22.4</v>
      </c>
      <c r="AR223" s="14" t="e">
        <f t="shared" si="354"/>
        <v>#REF!</v>
      </c>
      <c r="AS223" s="428">
        <v>0.32</v>
      </c>
      <c r="AT223" s="496">
        <v>27.45</v>
      </c>
      <c r="AU223" s="497" t="e">
        <f t="shared" si="344"/>
        <v>#REF!</v>
      </c>
      <c r="AV223" s="288"/>
      <c r="AW223" s="498" t="e">
        <f t="shared" si="397"/>
        <v>#REF!</v>
      </c>
      <c r="AX223" s="499" t="s">
        <v>106</v>
      </c>
      <c r="AY223" s="499" t="s">
        <v>106</v>
      </c>
      <c r="AZ223" s="333"/>
      <c r="BA223" s="491" t="e">
        <f t="shared" si="388"/>
        <v>#REF!</v>
      </c>
      <c r="BB223" s="492">
        <f t="shared" si="389"/>
        <v>31.55</v>
      </c>
      <c r="BC223" s="493" t="e">
        <f t="shared" si="390"/>
        <v>#REF!</v>
      </c>
      <c r="BD223" s="488">
        <f t="shared" si="391"/>
        <v>28.85</v>
      </c>
      <c r="BE223" s="494" t="e">
        <f t="shared" si="392"/>
        <v>#REF!</v>
      </c>
      <c r="BF223" s="495" t="e">
        <f t="shared" si="393"/>
        <v>#REF!</v>
      </c>
      <c r="BG223" s="490" t="e">
        <f t="shared" si="394"/>
        <v>#REF!</v>
      </c>
      <c r="BH223" s="496">
        <f t="shared" si="395"/>
        <v>27.45</v>
      </c>
      <c r="BI223" s="497" t="e">
        <f t="shared" si="396"/>
        <v>#REF!</v>
      </c>
      <c r="BJ223" s="385" t="e">
        <f t="shared" si="410"/>
        <v>#REF!</v>
      </c>
      <c r="BK223" s="385" t="e">
        <f t="shared" si="399"/>
        <v>#REF!</v>
      </c>
      <c r="BL223" s="243" t="e">
        <f>IF((BA223-'Retail Pricing'!#REF!)&gt;=0," ",1)</f>
        <v>#REF!</v>
      </c>
      <c r="BM223" s="243" t="e">
        <f>IF((BB223-'Retail Pricing'!#REF!)&gt;=0," ",1)</f>
        <v>#REF!</v>
      </c>
      <c r="BN223" s="243" t="e">
        <f>IF((BC223-'Retail Pricing'!#REF!)&gt;=0," ",1)</f>
        <v>#REF!</v>
      </c>
      <c r="BO223" s="243" t="str">
        <f>IF((BD223-'Retail Pricing'!F118)&gt;=0," ",1)</f>
        <v xml:space="preserve"> </v>
      </c>
      <c r="BP223" s="243" t="e">
        <f>IF((BE223-'Retail Pricing'!#REF!)&gt;=0," ",1)</f>
        <v>#REF!</v>
      </c>
      <c r="BQ223" s="243" t="e">
        <f>IF((BF223-'Retail Pricing'!#REF!)&gt;=0," ",1)</f>
        <v>#REF!</v>
      </c>
      <c r="BR223" s="243" t="e">
        <f>IF((BG223-'Retail Pricing'!#REF!)&gt;=0," ",1)</f>
        <v>#REF!</v>
      </c>
      <c r="BS223" s="243" t="e">
        <f>IF((BH223-'Retail Pricing'!#REF!)&gt;=0," ",1)</f>
        <v>#REF!</v>
      </c>
      <c r="BT223" s="243" t="e">
        <f>IF((BI223-'Retail Pricing'!#REF!)&gt;=0," ",1)</f>
        <v>#REF!</v>
      </c>
      <c r="BU223" s="67"/>
      <c r="BV223" s="442" t="e">
        <f t="shared" si="400"/>
        <v>#REF!</v>
      </c>
      <c r="BW223" s="244" t="e">
        <f t="shared" si="401"/>
        <v>#REF!</v>
      </c>
      <c r="BX223" s="244" t="e">
        <f t="shared" si="381"/>
        <v>#REF!</v>
      </c>
      <c r="BY223" s="244" t="e">
        <f t="shared" si="381"/>
        <v>#REF!</v>
      </c>
      <c r="BZ223" s="244" t="e">
        <f t="shared" si="382"/>
        <v>#REF!</v>
      </c>
      <c r="CA223" s="244" t="e">
        <f t="shared" si="382"/>
        <v>#REF!</v>
      </c>
      <c r="CB223" s="244" t="e">
        <f t="shared" si="411"/>
        <v>#REF!</v>
      </c>
      <c r="CC223" s="244" t="e">
        <f t="shared" si="403"/>
        <v>#REF!</v>
      </c>
      <c r="CD223" s="244" t="e">
        <f t="shared" si="404"/>
        <v>#REF!</v>
      </c>
      <c r="CE223" s="244" t="e">
        <f t="shared" si="405"/>
        <v>#REF!</v>
      </c>
      <c r="CF223" s="244" t="e">
        <f t="shared" si="406"/>
        <v>#REF!</v>
      </c>
      <c r="CG223" s="244" t="e">
        <f t="shared" si="407"/>
        <v>#REF!</v>
      </c>
      <c r="CH223" s="244" t="e">
        <f t="shared" si="408"/>
        <v>#REF!</v>
      </c>
      <c r="CI223" s="570"/>
      <c r="CJ223" s="578" t="e">
        <f t="shared" si="383"/>
        <v>#REF!</v>
      </c>
      <c r="CK223" s="578" t="e">
        <f t="shared" si="384"/>
        <v>#REF!</v>
      </c>
      <c r="CL223" s="578" t="e">
        <f t="shared" si="385"/>
        <v>#REF!</v>
      </c>
      <c r="CM223" s="578" t="e">
        <f t="shared" si="386"/>
        <v>#REF!</v>
      </c>
      <c r="CN223" s="578" t="e">
        <f t="shared" si="387"/>
        <v>#REF!</v>
      </c>
      <c r="CO223" s="578" t="e">
        <f t="shared" si="378"/>
        <v>#REF!</v>
      </c>
      <c r="CP223" s="578" t="e">
        <f t="shared" si="379"/>
        <v>#REF!</v>
      </c>
      <c r="CQ223" s="578" t="e">
        <f t="shared" si="380"/>
        <v>#REF!</v>
      </c>
      <c r="CR223" s="244"/>
      <c r="CS223" s="244"/>
      <c r="CT223" s="244"/>
      <c r="CU223" s="244"/>
      <c r="CV223" s="347"/>
      <c r="CW223" s="338" t="e">
        <f t="shared" si="409"/>
        <v>#REF!</v>
      </c>
      <c r="CX223" s="347"/>
      <c r="CY223" s="338" t="e">
        <f t="shared" si="409"/>
        <v>#REF!</v>
      </c>
      <c r="CZ223" s="347"/>
      <c r="DA223" s="338" t="e">
        <f t="shared" si="409"/>
        <v>#REF!</v>
      </c>
      <c r="DB223" s="347"/>
      <c r="DC223" s="338" t="e">
        <f t="shared" si="409"/>
        <v>#REF!</v>
      </c>
      <c r="DD223" s="347"/>
      <c r="DE223" s="338" t="e">
        <f t="shared" si="409"/>
        <v>#REF!</v>
      </c>
    </row>
    <row r="224" spans="1:109" s="19" customFormat="1" x14ac:dyDescent="0.2">
      <c r="A224" s="328" t="s">
        <v>1479</v>
      </c>
      <c r="B224" s="53" t="s">
        <v>1600</v>
      </c>
      <c r="C224" s="53" t="s">
        <v>1524</v>
      </c>
      <c r="D224" s="357" t="s">
        <v>130</v>
      </c>
      <c r="E224" s="326">
        <v>100</v>
      </c>
      <c r="F224" s="326" t="s">
        <v>1456</v>
      </c>
      <c r="G224" s="701"/>
      <c r="H224" s="84"/>
      <c r="I224" s="89" t="e">
        <f>IF('Retail Pricing'!#REF!&gt;0,'Retail Pricing'!#REF!," ")</f>
        <v>#REF!</v>
      </c>
      <c r="J224" s="85" t="s">
        <v>1984</v>
      </c>
      <c r="K224" s="85" t="e">
        <f>'Retail Pricing'!#REF!</f>
        <v>#REF!</v>
      </c>
      <c r="L224" s="305" t="e">
        <f>IF('Retail Pricing'!#REF!&gt;0,'Retail Pricing'!#REF!," ")</f>
        <v>#REF!</v>
      </c>
      <c r="M224" s="226" t="e">
        <f t="shared" si="348"/>
        <v>#REF!</v>
      </c>
      <c r="N224" s="219" t="e">
        <f>IF('Retail Pricing'!#REF!&gt;0,'Retail Pricing'!#REF!," ")</f>
        <v>#REF!</v>
      </c>
      <c r="O224" s="219" t="e">
        <f>IF('Retail Pricing'!#REF!&gt;0,'Retail Pricing'!#REF!," ")</f>
        <v>#REF!</v>
      </c>
      <c r="P224" s="219">
        <v>0.15</v>
      </c>
      <c r="Q224" s="219" t="e">
        <f>IF('Retail Pricing'!#REF!&gt;0,'Retail Pricing'!#REF!," ")</f>
        <v>#REF!</v>
      </c>
      <c r="R224" s="219" t="e">
        <f>IF('Retail Pricing'!#REF!&gt;0,'Retail Pricing'!#REF!," ")</f>
        <v>#REF!</v>
      </c>
      <c r="S224" s="219" t="e">
        <f>IF('Retail Pricing'!#REF!&gt;0,'Retail Pricing'!#REF!," ")</f>
        <v>#REF!</v>
      </c>
      <c r="T224" s="226">
        <v>5.5201099999999999</v>
      </c>
      <c r="U224" s="7" t="e">
        <f t="shared" si="412"/>
        <v>#REF!</v>
      </c>
      <c r="V224" s="7">
        <v>-1.7999999999999999E-2</v>
      </c>
      <c r="W224" s="491" t="e">
        <f>ROUND(('Retail Pricing'!#REF!/(1-0.09))/0.05,0)*0.05</f>
        <v>#REF!</v>
      </c>
      <c r="X224" s="489">
        <v>13.75</v>
      </c>
      <c r="Y224" s="304" t="e">
        <f t="shared" si="350"/>
        <v>#REF!</v>
      </c>
      <c r="Z224" s="428">
        <v>0.51</v>
      </c>
      <c r="AA224" s="492">
        <v>16.350000000000001</v>
      </c>
      <c r="AB224" s="493" t="e">
        <f>ROUND(('Retail Pricing'!#REF!/(1-0.09))/0.05,0)*0.05</f>
        <v>#REF!</v>
      </c>
      <c r="AC224" s="489">
        <v>12.4</v>
      </c>
      <c r="AD224" s="14" t="e">
        <f t="shared" si="351"/>
        <v>#REF!</v>
      </c>
      <c r="AE224" s="428">
        <v>0.46</v>
      </c>
      <c r="AF224" s="488">
        <v>15</v>
      </c>
      <c r="AG224" s="494" t="e">
        <f>ROUND(('Retail Pricing'!#REF!/(1-0.09))/0.05,0)*0.05</f>
        <v>#REF!</v>
      </c>
      <c r="AH224" s="489">
        <v>12.4</v>
      </c>
      <c r="AI224" s="14" t="e">
        <f t="shared" si="352"/>
        <v>#REF!</v>
      </c>
      <c r="AJ224" s="428">
        <v>0.46</v>
      </c>
      <c r="AK224" s="495" t="e">
        <f>ROUND(('Retail Pricing'!#REF!/(1-0.09))/0.05,0)*0.05</f>
        <v>#REF!</v>
      </c>
      <c r="AL224" s="489"/>
      <c r="AM224" s="489">
        <v>12.4</v>
      </c>
      <c r="AN224" s="14" t="e">
        <f t="shared" si="353"/>
        <v>#REF!</v>
      </c>
      <c r="AO224" s="428">
        <v>0.44</v>
      </c>
      <c r="AP224" s="490" t="e">
        <f>ROUND(('Retail Pricing'!#REF!/(1-0.09))/0.05,0)*0.05</f>
        <v>#REF!</v>
      </c>
      <c r="AQ224" s="489">
        <v>11.65</v>
      </c>
      <c r="AR224" s="14" t="e">
        <f t="shared" si="354"/>
        <v>#REF!</v>
      </c>
      <c r="AS224" s="428">
        <v>0.42</v>
      </c>
      <c r="AT224" s="496">
        <v>14.2</v>
      </c>
      <c r="AU224" s="497" t="e">
        <f t="shared" si="344"/>
        <v>#REF!</v>
      </c>
      <c r="AV224" s="288"/>
      <c r="AW224" s="498" t="e">
        <f t="shared" si="397"/>
        <v>#REF!</v>
      </c>
      <c r="AX224" s="499" t="s">
        <v>106</v>
      </c>
      <c r="AY224" s="499" t="s">
        <v>106</v>
      </c>
      <c r="AZ224" s="333"/>
      <c r="BA224" s="491" t="e">
        <f t="shared" si="388"/>
        <v>#REF!</v>
      </c>
      <c r="BB224" s="492">
        <f t="shared" si="389"/>
        <v>16.350000000000001</v>
      </c>
      <c r="BC224" s="493" t="e">
        <f t="shared" si="390"/>
        <v>#REF!</v>
      </c>
      <c r="BD224" s="488">
        <f t="shared" si="391"/>
        <v>15</v>
      </c>
      <c r="BE224" s="494" t="e">
        <f t="shared" si="392"/>
        <v>#REF!</v>
      </c>
      <c r="BF224" s="495" t="e">
        <f t="shared" si="393"/>
        <v>#REF!</v>
      </c>
      <c r="BG224" s="490" t="e">
        <f t="shared" si="394"/>
        <v>#REF!</v>
      </c>
      <c r="BH224" s="496">
        <f t="shared" si="395"/>
        <v>14.2</v>
      </c>
      <c r="BI224" s="497" t="e">
        <f t="shared" si="396"/>
        <v>#REF!</v>
      </c>
      <c r="BJ224" s="385" t="e">
        <f t="shared" si="410"/>
        <v>#REF!</v>
      </c>
      <c r="BK224" s="385" t="e">
        <f t="shared" si="399"/>
        <v>#REF!</v>
      </c>
      <c r="BL224" s="243" t="e">
        <f>IF((BA224-'Retail Pricing'!#REF!)&gt;=0," ",1)</f>
        <v>#REF!</v>
      </c>
      <c r="BM224" s="243" t="e">
        <f>IF((BB224-'Retail Pricing'!#REF!)&gt;=0," ",1)</f>
        <v>#REF!</v>
      </c>
      <c r="BN224" s="243" t="e">
        <f>IF((BC224-'Retail Pricing'!#REF!)&gt;=0," ",1)</f>
        <v>#REF!</v>
      </c>
      <c r="BO224" s="243" t="str">
        <f>IF((BD224-'Retail Pricing'!F134)&gt;=0," ",1)</f>
        <v xml:space="preserve"> </v>
      </c>
      <c r="BP224" s="243" t="e">
        <f>IF((BE224-'Retail Pricing'!#REF!)&gt;=0," ",1)</f>
        <v>#REF!</v>
      </c>
      <c r="BQ224" s="243" t="e">
        <f>IF((BF224-'Retail Pricing'!#REF!)&gt;=0," ",1)</f>
        <v>#REF!</v>
      </c>
      <c r="BR224" s="243" t="e">
        <f>IF((BG224-'Retail Pricing'!#REF!)&gt;=0," ",1)</f>
        <v>#REF!</v>
      </c>
      <c r="BS224" s="243" t="e">
        <f>IF((BH224-'Retail Pricing'!#REF!)&gt;=0," ",1)</f>
        <v>#REF!</v>
      </c>
      <c r="BT224" s="243" t="e">
        <f>IF((BI224-'Retail Pricing'!#REF!)&gt;=0," ",1)</f>
        <v>#REF!</v>
      </c>
      <c r="BU224" s="67"/>
      <c r="BV224" s="442" t="e">
        <f t="shared" si="400"/>
        <v>#REF!</v>
      </c>
      <c r="BW224" s="244" t="e">
        <f t="shared" si="401"/>
        <v>#REF!</v>
      </c>
      <c r="BX224" s="244" t="e">
        <f t="shared" si="381"/>
        <v>#REF!</v>
      </c>
      <c r="BY224" s="244" t="e">
        <f t="shared" si="381"/>
        <v>#REF!</v>
      </c>
      <c r="BZ224" s="244" t="e">
        <f t="shared" si="382"/>
        <v>#REF!</v>
      </c>
      <c r="CA224" s="244" t="e">
        <f t="shared" si="382"/>
        <v>#REF!</v>
      </c>
      <c r="CB224" s="244" t="e">
        <f t="shared" si="411"/>
        <v>#REF!</v>
      </c>
      <c r="CC224" s="244" t="e">
        <f t="shared" si="403"/>
        <v>#REF!</v>
      </c>
      <c r="CD224" s="244" t="e">
        <f t="shared" si="404"/>
        <v>#REF!</v>
      </c>
      <c r="CE224" s="244" t="e">
        <f t="shared" si="405"/>
        <v>#REF!</v>
      </c>
      <c r="CF224" s="244" t="e">
        <f t="shared" si="406"/>
        <v>#REF!</v>
      </c>
      <c r="CG224" s="244" t="e">
        <f t="shared" si="407"/>
        <v>#REF!</v>
      </c>
      <c r="CH224" s="244" t="e">
        <f t="shared" si="408"/>
        <v>#REF!</v>
      </c>
      <c r="CI224" s="570"/>
      <c r="CJ224" s="578" t="e">
        <f t="shared" si="383"/>
        <v>#REF!</v>
      </c>
      <c r="CK224" s="578" t="e">
        <f t="shared" si="384"/>
        <v>#REF!</v>
      </c>
      <c r="CL224" s="578" t="e">
        <f t="shared" si="385"/>
        <v>#REF!</v>
      </c>
      <c r="CM224" s="578" t="e">
        <f t="shared" si="386"/>
        <v>#REF!</v>
      </c>
      <c r="CN224" s="578" t="e">
        <f t="shared" si="387"/>
        <v>#REF!</v>
      </c>
      <c r="CO224" s="578" t="e">
        <f t="shared" si="378"/>
        <v>#REF!</v>
      </c>
      <c r="CP224" s="578" t="e">
        <f t="shared" si="379"/>
        <v>#REF!</v>
      </c>
      <c r="CQ224" s="578" t="e">
        <f t="shared" si="380"/>
        <v>#REF!</v>
      </c>
      <c r="CR224" s="244"/>
      <c r="CS224" s="244"/>
      <c r="CT224" s="244"/>
      <c r="CU224" s="244"/>
      <c r="CV224" s="347"/>
      <c r="CW224" s="338" t="e">
        <f t="shared" si="409"/>
        <v>#REF!</v>
      </c>
      <c r="CX224" s="347"/>
      <c r="CY224" s="338" t="e">
        <f t="shared" si="409"/>
        <v>#REF!</v>
      </c>
      <c r="CZ224" s="347"/>
      <c r="DA224" s="338" t="e">
        <f t="shared" si="409"/>
        <v>#REF!</v>
      </c>
      <c r="DB224" s="347"/>
      <c r="DC224" s="338" t="e">
        <f t="shared" si="409"/>
        <v>#REF!</v>
      </c>
      <c r="DD224" s="347"/>
      <c r="DE224" s="338" t="e">
        <f t="shared" si="409"/>
        <v>#REF!</v>
      </c>
    </row>
    <row r="225" spans="1:109" s="19" customFormat="1" x14ac:dyDescent="0.2">
      <c r="A225" s="328" t="s">
        <v>1479</v>
      </c>
      <c r="B225" s="53" t="s">
        <v>1607</v>
      </c>
      <c r="C225" s="53" t="s">
        <v>1524</v>
      </c>
      <c r="D225" s="357" t="s">
        <v>130</v>
      </c>
      <c r="E225" s="326">
        <v>100</v>
      </c>
      <c r="F225" s="326" t="s">
        <v>1455</v>
      </c>
      <c r="G225" s="701"/>
      <c r="H225" s="84"/>
      <c r="I225" s="89" t="e">
        <f>IF('Retail Pricing'!#REF!&gt;0,'Retail Pricing'!#REF!," ")</f>
        <v>#REF!</v>
      </c>
      <c r="J225" s="85" t="s">
        <v>1984</v>
      </c>
      <c r="K225" s="85" t="e">
        <f>'Retail Pricing'!#REF!</f>
        <v>#REF!</v>
      </c>
      <c r="L225" s="305" t="e">
        <f>IF('Retail Pricing'!#REF!&gt;0,'Retail Pricing'!#REF!," ")</f>
        <v>#REF!</v>
      </c>
      <c r="M225" s="226" t="e">
        <f t="shared" si="348"/>
        <v>#REF!</v>
      </c>
      <c r="N225" s="219" t="e">
        <f>IF('Retail Pricing'!#REF!&gt;0,'Retail Pricing'!#REF!," ")</f>
        <v>#REF!</v>
      </c>
      <c r="O225" s="219" t="e">
        <f>IF('Retail Pricing'!#REF!&gt;0,'Retail Pricing'!#REF!," ")</f>
        <v>#REF!</v>
      </c>
      <c r="P225" s="219">
        <v>6.9000000000000006E-2</v>
      </c>
      <c r="Q225" s="219" t="e">
        <f>IF('Retail Pricing'!#REF!&gt;0,'Retail Pricing'!#REF!," ")</f>
        <v>#REF!</v>
      </c>
      <c r="R225" s="219" t="e">
        <f>IF('Retail Pricing'!#REF!&gt;0,'Retail Pricing'!#REF!," ")</f>
        <v>#REF!</v>
      </c>
      <c r="S225" s="219" t="e">
        <f>IF('Retail Pricing'!#REF!&gt;0,'Retail Pricing'!#REF!," ")</f>
        <v>#REF!</v>
      </c>
      <c r="T225" s="226">
        <v>5.3220900000000002</v>
      </c>
      <c r="U225" s="7" t="e">
        <f t="shared" si="412"/>
        <v>#REF!</v>
      </c>
      <c r="V225" s="7">
        <v>2E-3</v>
      </c>
      <c r="W225" s="491" t="e">
        <f>ROUND(('Retail Pricing'!#REF!/(1-0.09))/0.05,0)*0.05</f>
        <v>#REF!</v>
      </c>
      <c r="X225" s="489">
        <v>13.75</v>
      </c>
      <c r="Y225" s="304" t="e">
        <f t="shared" si="350"/>
        <v>#REF!</v>
      </c>
      <c r="Z225" s="428">
        <v>0.52</v>
      </c>
      <c r="AA225" s="492">
        <v>16.350000000000001</v>
      </c>
      <c r="AB225" s="493" t="e">
        <f>ROUND(('Retail Pricing'!#REF!/(1-0.09))/0.05,0)*0.05</f>
        <v>#REF!</v>
      </c>
      <c r="AC225" s="489">
        <v>12.4</v>
      </c>
      <c r="AD225" s="14" t="e">
        <f t="shared" si="351"/>
        <v>#REF!</v>
      </c>
      <c r="AE225" s="428">
        <v>0.47</v>
      </c>
      <c r="AF225" s="488">
        <v>15</v>
      </c>
      <c r="AG225" s="494" t="e">
        <f>ROUND(('Retail Pricing'!#REF!/(1-0.09))/0.05,0)*0.05</f>
        <v>#REF!</v>
      </c>
      <c r="AH225" s="489">
        <v>12.4</v>
      </c>
      <c r="AI225" s="14" t="e">
        <f t="shared" si="352"/>
        <v>#REF!</v>
      </c>
      <c r="AJ225" s="428">
        <v>0.47</v>
      </c>
      <c r="AK225" s="495" t="e">
        <f>ROUND(('Retail Pricing'!#REF!/(1-0.09))/0.05,0)*0.05</f>
        <v>#REF!</v>
      </c>
      <c r="AL225" s="489"/>
      <c r="AM225" s="489">
        <v>12.4</v>
      </c>
      <c r="AN225" s="14" t="e">
        <f t="shared" si="353"/>
        <v>#REF!</v>
      </c>
      <c r="AO225" s="428">
        <v>0.45</v>
      </c>
      <c r="AP225" s="490" t="e">
        <f>ROUND(('Retail Pricing'!#REF!/(1-0.09))/0.05,0)*0.05</f>
        <v>#REF!</v>
      </c>
      <c r="AQ225" s="489">
        <v>11.65</v>
      </c>
      <c r="AR225" s="14" t="e">
        <f t="shared" si="354"/>
        <v>#REF!</v>
      </c>
      <c r="AS225" s="428">
        <v>0.43</v>
      </c>
      <c r="AT225" s="496">
        <v>14.2</v>
      </c>
      <c r="AU225" s="497" t="e">
        <f t="shared" si="344"/>
        <v>#REF!</v>
      </c>
      <c r="AV225" s="288"/>
      <c r="AW225" s="498" t="e">
        <f t="shared" si="397"/>
        <v>#REF!</v>
      </c>
      <c r="AX225" s="499" t="s">
        <v>106</v>
      </c>
      <c r="AY225" s="499" t="s">
        <v>106</v>
      </c>
      <c r="AZ225" s="333"/>
      <c r="BA225" s="491" t="e">
        <f t="shared" si="388"/>
        <v>#REF!</v>
      </c>
      <c r="BB225" s="492">
        <f t="shared" si="389"/>
        <v>16.350000000000001</v>
      </c>
      <c r="BC225" s="493" t="e">
        <f t="shared" si="390"/>
        <v>#REF!</v>
      </c>
      <c r="BD225" s="488">
        <f t="shared" si="391"/>
        <v>15</v>
      </c>
      <c r="BE225" s="494" t="e">
        <f t="shared" si="392"/>
        <v>#REF!</v>
      </c>
      <c r="BF225" s="495" t="e">
        <f t="shared" si="393"/>
        <v>#REF!</v>
      </c>
      <c r="BG225" s="490" t="e">
        <f t="shared" si="394"/>
        <v>#REF!</v>
      </c>
      <c r="BH225" s="496">
        <f t="shared" si="395"/>
        <v>14.2</v>
      </c>
      <c r="BI225" s="497" t="e">
        <f t="shared" si="396"/>
        <v>#REF!</v>
      </c>
      <c r="BJ225" s="385" t="e">
        <f t="shared" si="410"/>
        <v>#REF!</v>
      </c>
      <c r="BK225" s="385" t="e">
        <f t="shared" si="399"/>
        <v>#REF!</v>
      </c>
      <c r="BL225" s="243" t="e">
        <f>IF((BA225-'Retail Pricing'!#REF!)&gt;=0," ",1)</f>
        <v>#REF!</v>
      </c>
      <c r="BM225" s="243" t="e">
        <f>IF((BB225-'Retail Pricing'!#REF!)&gt;=0," ",1)</f>
        <v>#REF!</v>
      </c>
      <c r="BN225" s="243" t="e">
        <f>IF((BC225-'Retail Pricing'!#REF!)&gt;=0," ",1)</f>
        <v>#REF!</v>
      </c>
      <c r="BO225" s="243">
        <f>IF((BD225-'Retail Pricing'!F135)&gt;=0," ",1)</f>
        <v>1</v>
      </c>
      <c r="BP225" s="243" t="e">
        <f>IF((BE225-'Retail Pricing'!#REF!)&gt;=0," ",1)</f>
        <v>#REF!</v>
      </c>
      <c r="BQ225" s="243" t="e">
        <f>IF((BF225-'Retail Pricing'!#REF!)&gt;=0," ",1)</f>
        <v>#REF!</v>
      </c>
      <c r="BR225" s="243" t="e">
        <f>IF((BG225-'Retail Pricing'!#REF!)&gt;=0," ",1)</f>
        <v>#REF!</v>
      </c>
      <c r="BS225" s="243" t="e">
        <f>IF((BH225-'Retail Pricing'!#REF!)&gt;=0," ",1)</f>
        <v>#REF!</v>
      </c>
      <c r="BT225" s="243" t="e">
        <f>IF((BI225-'Retail Pricing'!#REF!)&gt;=0," ",1)</f>
        <v>#REF!</v>
      </c>
      <c r="BU225" s="67"/>
      <c r="BV225" s="442" t="e">
        <f t="shared" si="400"/>
        <v>#REF!</v>
      </c>
      <c r="BW225" s="244" t="e">
        <f t="shared" si="401"/>
        <v>#REF!</v>
      </c>
      <c r="BX225" s="244" t="e">
        <f t="shared" si="381"/>
        <v>#REF!</v>
      </c>
      <c r="BY225" s="244" t="e">
        <f t="shared" si="381"/>
        <v>#REF!</v>
      </c>
      <c r="BZ225" s="244" t="e">
        <f t="shared" si="382"/>
        <v>#REF!</v>
      </c>
      <c r="CA225" s="244" t="e">
        <f t="shared" si="382"/>
        <v>#REF!</v>
      </c>
      <c r="CB225" s="244" t="e">
        <f t="shared" si="411"/>
        <v>#REF!</v>
      </c>
      <c r="CC225" s="244" t="e">
        <f t="shared" si="403"/>
        <v>#REF!</v>
      </c>
      <c r="CD225" s="244" t="e">
        <f t="shared" si="404"/>
        <v>#REF!</v>
      </c>
      <c r="CE225" s="244" t="e">
        <f t="shared" si="405"/>
        <v>#REF!</v>
      </c>
      <c r="CF225" s="244" t="e">
        <f t="shared" si="406"/>
        <v>#REF!</v>
      </c>
      <c r="CG225" s="244" t="e">
        <f t="shared" si="407"/>
        <v>#REF!</v>
      </c>
      <c r="CH225" s="244" t="e">
        <f t="shared" si="408"/>
        <v>#REF!</v>
      </c>
      <c r="CI225" s="570"/>
      <c r="CJ225" s="578" t="e">
        <f t="shared" si="383"/>
        <v>#REF!</v>
      </c>
      <c r="CK225" s="578" t="e">
        <f t="shared" si="384"/>
        <v>#REF!</v>
      </c>
      <c r="CL225" s="578" t="e">
        <f t="shared" si="385"/>
        <v>#REF!</v>
      </c>
      <c r="CM225" s="578" t="e">
        <f t="shared" si="386"/>
        <v>#REF!</v>
      </c>
      <c r="CN225" s="578" t="e">
        <f t="shared" si="387"/>
        <v>#REF!</v>
      </c>
      <c r="CO225" s="578" t="e">
        <f t="shared" si="378"/>
        <v>#REF!</v>
      </c>
      <c r="CP225" s="578" t="e">
        <f t="shared" si="379"/>
        <v>#REF!</v>
      </c>
      <c r="CQ225" s="578" t="e">
        <f t="shared" si="380"/>
        <v>#REF!</v>
      </c>
      <c r="CR225" s="244"/>
      <c r="CS225" s="244"/>
      <c r="CT225" s="244"/>
      <c r="CU225" s="244"/>
      <c r="CV225" s="347"/>
      <c r="CW225" s="338" t="e">
        <f t="shared" si="409"/>
        <v>#REF!</v>
      </c>
      <c r="CX225" s="347"/>
      <c r="CY225" s="338" t="e">
        <f t="shared" si="409"/>
        <v>#REF!</v>
      </c>
      <c r="CZ225" s="347"/>
      <c r="DA225" s="338" t="e">
        <f t="shared" si="409"/>
        <v>#REF!</v>
      </c>
      <c r="DB225" s="347"/>
      <c r="DC225" s="338" t="e">
        <f t="shared" si="409"/>
        <v>#REF!</v>
      </c>
      <c r="DD225" s="347"/>
      <c r="DE225" s="338" t="e">
        <f t="shared" si="409"/>
        <v>#REF!</v>
      </c>
    </row>
    <row r="226" spans="1:109" s="19" customFormat="1" x14ac:dyDescent="0.2">
      <c r="A226" s="328" t="s">
        <v>1479</v>
      </c>
      <c r="B226" s="53" t="s">
        <v>1582</v>
      </c>
      <c r="C226" s="53" t="s">
        <v>1622</v>
      </c>
      <c r="D226" s="357" t="s">
        <v>130</v>
      </c>
      <c r="E226" s="326">
        <v>100</v>
      </c>
      <c r="F226" s="326" t="s">
        <v>1464</v>
      </c>
      <c r="G226" s="701"/>
      <c r="H226" s="84"/>
      <c r="I226" s="89" t="e">
        <f>IF('Retail Pricing'!#REF!&gt;0,'Retail Pricing'!#REF!," ")</f>
        <v>#REF!</v>
      </c>
      <c r="J226" s="85" t="s">
        <v>1984</v>
      </c>
      <c r="K226" s="85" t="e">
        <f>'Retail Pricing'!#REF!</f>
        <v>#REF!</v>
      </c>
      <c r="L226" s="305" t="e">
        <f>IF('Retail Pricing'!#REF!&gt;0,'Retail Pricing'!#REF!," ")</f>
        <v>#REF!</v>
      </c>
      <c r="M226" s="226" t="e">
        <f t="shared" si="348"/>
        <v>#REF!</v>
      </c>
      <c r="N226" s="219" t="e">
        <f>IF('Retail Pricing'!#REF!&gt;0,'Retail Pricing'!#REF!," ")</f>
        <v>#REF!</v>
      </c>
      <c r="O226" s="219" t="e">
        <f>IF('Retail Pricing'!#REF!&gt;0,'Retail Pricing'!#REF!," ")</f>
        <v>#REF!</v>
      </c>
      <c r="P226" s="219"/>
      <c r="Q226" s="219" t="e">
        <f>IF('Retail Pricing'!#REF!&gt;0,'Retail Pricing'!#REF!," ")</f>
        <v>#REF!</v>
      </c>
      <c r="R226" s="219" t="e">
        <f>IF('Retail Pricing'!#REF!&gt;0,'Retail Pricing'!#REF!," ")</f>
        <v>#REF!</v>
      </c>
      <c r="S226" s="219" t="e">
        <f>IF('Retail Pricing'!#REF!&gt;0,'Retail Pricing'!#REF!," ")</f>
        <v>#REF!</v>
      </c>
      <c r="T226" s="226">
        <v>6.25</v>
      </c>
      <c r="U226" s="7" t="e">
        <f t="shared" si="412"/>
        <v>#REF!</v>
      </c>
      <c r="V226" s="7">
        <v>-1E-3</v>
      </c>
      <c r="W226" s="491" t="e">
        <f>ROUND(('Retail Pricing'!#REF!/(1-0.09))/0.05,0)*0.05</f>
        <v>#REF!</v>
      </c>
      <c r="X226" s="489">
        <v>13.75</v>
      </c>
      <c r="Y226" s="304" t="e">
        <f t="shared" si="350"/>
        <v>#REF!</v>
      </c>
      <c r="Z226" s="428">
        <v>0.48</v>
      </c>
      <c r="AA226" s="492">
        <v>17.7</v>
      </c>
      <c r="AB226" s="493" t="e">
        <f>ROUND(('Retail Pricing'!#REF!/(1-0.09))/0.05,0)*0.05</f>
        <v>#REF!</v>
      </c>
      <c r="AC226" s="489">
        <v>12.4</v>
      </c>
      <c r="AD226" s="14" t="e">
        <f t="shared" si="351"/>
        <v>#REF!</v>
      </c>
      <c r="AE226" s="428">
        <v>0.43</v>
      </c>
      <c r="AF226" s="488">
        <v>16.25</v>
      </c>
      <c r="AG226" s="494" t="e">
        <f>ROUND(('Retail Pricing'!#REF!/(1-0.09))/0.05,0)*0.05</f>
        <v>#REF!</v>
      </c>
      <c r="AH226" s="489">
        <v>12.4</v>
      </c>
      <c r="AI226" s="14" t="e">
        <f t="shared" si="352"/>
        <v>#REF!</v>
      </c>
      <c r="AJ226" s="428">
        <v>0.43</v>
      </c>
      <c r="AK226" s="495" t="e">
        <f>ROUND(('Retail Pricing'!#REF!/(1-0.09))/0.05,0)*0.05</f>
        <v>#REF!</v>
      </c>
      <c r="AL226" s="489"/>
      <c r="AM226" s="489">
        <v>12.4</v>
      </c>
      <c r="AN226" s="14" t="e">
        <f t="shared" si="353"/>
        <v>#REF!</v>
      </c>
      <c r="AO226" s="428">
        <v>0.41</v>
      </c>
      <c r="AP226" s="490" t="e">
        <f>ROUND(('Retail Pricing'!#REF!/(1-0.09))/0.05,0)*0.05</f>
        <v>#REF!</v>
      </c>
      <c r="AQ226" s="489">
        <v>11.7</v>
      </c>
      <c r="AR226" s="14" t="e">
        <f t="shared" si="354"/>
        <v>#REF!</v>
      </c>
      <c r="AS226" s="428">
        <v>0.39</v>
      </c>
      <c r="AT226" s="496">
        <v>15.45</v>
      </c>
      <c r="AU226" s="497" t="e">
        <f t="shared" si="344"/>
        <v>#REF!</v>
      </c>
      <c r="AV226" s="288"/>
      <c r="AW226" s="498" t="e">
        <f>IF(W226&gt;0,ROUND((W226*1.3)/0.05,0)*0.05," ")</f>
        <v>#REF!</v>
      </c>
      <c r="AX226" s="499" t="s">
        <v>106</v>
      </c>
      <c r="AY226" s="499" t="s">
        <v>106</v>
      </c>
      <c r="AZ226" s="333"/>
      <c r="BA226" s="491" t="e">
        <f t="shared" si="388"/>
        <v>#REF!</v>
      </c>
      <c r="BB226" s="492">
        <f t="shared" si="389"/>
        <v>17.7</v>
      </c>
      <c r="BC226" s="493" t="e">
        <f t="shared" si="390"/>
        <v>#REF!</v>
      </c>
      <c r="BD226" s="488">
        <f t="shared" si="391"/>
        <v>16.25</v>
      </c>
      <c r="BE226" s="494" t="e">
        <f t="shared" si="392"/>
        <v>#REF!</v>
      </c>
      <c r="BF226" s="495" t="e">
        <f t="shared" si="393"/>
        <v>#REF!</v>
      </c>
      <c r="BG226" s="490" t="e">
        <f t="shared" si="394"/>
        <v>#REF!</v>
      </c>
      <c r="BH226" s="496">
        <f t="shared" si="395"/>
        <v>15.45</v>
      </c>
      <c r="BI226" s="497" t="e">
        <f t="shared" si="396"/>
        <v>#REF!</v>
      </c>
      <c r="BJ226" s="385" t="e">
        <f t="shared" si="410"/>
        <v>#REF!</v>
      </c>
      <c r="BK226" s="385" t="e">
        <f t="shared" si="399"/>
        <v>#REF!</v>
      </c>
      <c r="BL226" s="243" t="e">
        <f>IF((BA226-'Retail Pricing'!#REF!)&gt;=0," ",1)</f>
        <v>#REF!</v>
      </c>
      <c r="BM226" s="243" t="e">
        <f>IF((BB226-'Retail Pricing'!#REF!)&gt;=0," ",1)</f>
        <v>#REF!</v>
      </c>
      <c r="BN226" s="243" t="e">
        <f>IF((BC226-'Retail Pricing'!#REF!)&gt;=0," ",1)</f>
        <v>#REF!</v>
      </c>
      <c r="BO226" s="243">
        <f>IF((BD226-'Retail Pricing'!F136)&gt;=0," ",1)</f>
        <v>1</v>
      </c>
      <c r="BP226" s="243" t="e">
        <f>IF((BE226-'Retail Pricing'!#REF!)&gt;=0," ",1)</f>
        <v>#REF!</v>
      </c>
      <c r="BQ226" s="243" t="e">
        <f>IF((BF226-'Retail Pricing'!#REF!)&gt;=0," ",1)</f>
        <v>#REF!</v>
      </c>
      <c r="BR226" s="243" t="e">
        <f>IF((BG226-'Retail Pricing'!#REF!)&gt;=0," ",1)</f>
        <v>#REF!</v>
      </c>
      <c r="BS226" s="243" t="e">
        <f>IF((BH226-'Retail Pricing'!#REF!)&gt;=0," ",1)</f>
        <v>#REF!</v>
      </c>
      <c r="BT226" s="243" t="e">
        <f>IF((BI226-'Retail Pricing'!#REF!)&gt;=0," ",1)</f>
        <v>#REF!</v>
      </c>
      <c r="BU226" s="67"/>
      <c r="BV226" s="442" t="e">
        <f t="shared" si="400"/>
        <v>#REF!</v>
      </c>
      <c r="BW226" s="244" t="e">
        <f t="shared" si="401"/>
        <v>#REF!</v>
      </c>
      <c r="BX226" s="244" t="e">
        <f t="shared" si="381"/>
        <v>#REF!</v>
      </c>
      <c r="BY226" s="244" t="e">
        <f t="shared" si="381"/>
        <v>#REF!</v>
      </c>
      <c r="BZ226" s="244" t="e">
        <f t="shared" si="382"/>
        <v>#REF!</v>
      </c>
      <c r="CA226" s="244" t="e">
        <f t="shared" si="382"/>
        <v>#REF!</v>
      </c>
      <c r="CB226" s="244" t="e">
        <f t="shared" si="411"/>
        <v>#REF!</v>
      </c>
      <c r="CC226" s="244" t="e">
        <f t="shared" si="403"/>
        <v>#REF!</v>
      </c>
      <c r="CD226" s="244" t="e">
        <f t="shared" si="404"/>
        <v>#REF!</v>
      </c>
      <c r="CE226" s="244" t="e">
        <f t="shared" si="405"/>
        <v>#REF!</v>
      </c>
      <c r="CF226" s="244" t="e">
        <f t="shared" si="406"/>
        <v>#REF!</v>
      </c>
      <c r="CG226" s="244" t="e">
        <f t="shared" si="407"/>
        <v>#REF!</v>
      </c>
      <c r="CH226" s="244" t="e">
        <f t="shared" si="408"/>
        <v>#REF!</v>
      </c>
      <c r="CI226" s="570"/>
      <c r="CJ226" s="578" t="e">
        <f t="shared" si="383"/>
        <v>#REF!</v>
      </c>
      <c r="CK226" s="578" t="e">
        <f t="shared" si="384"/>
        <v>#REF!</v>
      </c>
      <c r="CL226" s="578" t="e">
        <f t="shared" si="385"/>
        <v>#REF!</v>
      </c>
      <c r="CM226" s="578" t="e">
        <f t="shared" si="386"/>
        <v>#REF!</v>
      </c>
      <c r="CN226" s="578" t="e">
        <f t="shared" si="387"/>
        <v>#REF!</v>
      </c>
      <c r="CO226" s="578" t="e">
        <f t="shared" si="378"/>
        <v>#REF!</v>
      </c>
      <c r="CP226" s="578" t="e">
        <f t="shared" si="379"/>
        <v>#REF!</v>
      </c>
      <c r="CQ226" s="578" t="e">
        <f t="shared" si="380"/>
        <v>#REF!</v>
      </c>
      <c r="CR226" s="244"/>
      <c r="CS226" s="244"/>
      <c r="CT226" s="244"/>
      <c r="CU226" s="244"/>
      <c r="CV226" s="347"/>
      <c r="CW226" s="338" t="e">
        <f t="shared" si="409"/>
        <v>#REF!</v>
      </c>
      <c r="CX226" s="347"/>
      <c r="CY226" s="338" t="e">
        <f t="shared" si="409"/>
        <v>#REF!</v>
      </c>
      <c r="CZ226" s="347"/>
      <c r="DA226" s="338" t="e">
        <f t="shared" si="409"/>
        <v>#REF!</v>
      </c>
      <c r="DB226" s="347"/>
      <c r="DC226" s="338" t="e">
        <f t="shared" si="409"/>
        <v>#REF!</v>
      </c>
      <c r="DD226" s="347"/>
      <c r="DE226" s="338" t="e">
        <f t="shared" si="409"/>
        <v>#REF!</v>
      </c>
    </row>
    <row r="227" spans="1:109" s="19" customFormat="1" x14ac:dyDescent="0.2">
      <c r="A227" s="328" t="s">
        <v>1479</v>
      </c>
      <c r="B227" s="53" t="s">
        <v>1583</v>
      </c>
      <c r="C227" s="53" t="s">
        <v>1622</v>
      </c>
      <c r="D227" s="357" t="s">
        <v>130</v>
      </c>
      <c r="E227" s="326">
        <v>100</v>
      </c>
      <c r="F227" s="326" t="s">
        <v>1463</v>
      </c>
      <c r="G227" s="701"/>
      <c r="H227" s="84"/>
      <c r="I227" s="89" t="e">
        <f>IF('Retail Pricing'!#REF!&gt;0,'Retail Pricing'!#REF!," ")</f>
        <v>#REF!</v>
      </c>
      <c r="J227" s="85" t="s">
        <v>1984</v>
      </c>
      <c r="K227" s="85" t="e">
        <f>'Retail Pricing'!#REF!</f>
        <v>#REF!</v>
      </c>
      <c r="L227" s="305" t="e">
        <f>IF('Retail Pricing'!#REF!&gt;0,'Retail Pricing'!#REF!," ")</f>
        <v>#REF!</v>
      </c>
      <c r="M227" s="226" t="e">
        <f t="shared" si="348"/>
        <v>#REF!</v>
      </c>
      <c r="N227" s="219" t="e">
        <f>IF('Retail Pricing'!#REF!&gt;0,'Retail Pricing'!#REF!," ")</f>
        <v>#REF!</v>
      </c>
      <c r="O227" s="219" t="e">
        <f>IF('Retail Pricing'!#REF!&gt;0,'Retail Pricing'!#REF!," ")</f>
        <v>#REF!</v>
      </c>
      <c r="P227" s="219"/>
      <c r="Q227" s="219" t="e">
        <f>IF('Retail Pricing'!#REF!&gt;0,'Retail Pricing'!#REF!," ")</f>
        <v>#REF!</v>
      </c>
      <c r="R227" s="219" t="e">
        <f>IF('Retail Pricing'!#REF!&gt;0,'Retail Pricing'!#REF!," ")</f>
        <v>#REF!</v>
      </c>
      <c r="S227" s="219" t="e">
        <f>IF('Retail Pricing'!#REF!&gt;0,'Retail Pricing'!#REF!," ")</f>
        <v>#REF!</v>
      </c>
      <c r="T227" s="226">
        <v>3.76</v>
      </c>
      <c r="U227" s="7" t="e">
        <f t="shared" si="412"/>
        <v>#REF!</v>
      </c>
      <c r="V227" s="7">
        <v>6.8000000000000005E-2</v>
      </c>
      <c r="W227" s="491" t="e">
        <f>ROUND(('Retail Pricing'!#REF!/(1-0.09))/0.05,0)*0.05</f>
        <v>#REF!</v>
      </c>
      <c r="X227" s="489">
        <v>8.25</v>
      </c>
      <c r="Y227" s="304" t="e">
        <f t="shared" si="350"/>
        <v>#REF!</v>
      </c>
      <c r="Z227" s="428">
        <v>0.45</v>
      </c>
      <c r="AA227" s="492">
        <v>10.75</v>
      </c>
      <c r="AB227" s="493" t="e">
        <f>ROUND(('Retail Pricing'!#REF!/(1-0.09))/0.05,0)*0.05</f>
        <v>#REF!</v>
      </c>
      <c r="AC227" s="489">
        <v>7.45</v>
      </c>
      <c r="AD227" s="14" t="e">
        <f t="shared" si="351"/>
        <v>#REF!</v>
      </c>
      <c r="AE227" s="428">
        <v>0.39</v>
      </c>
      <c r="AF227" s="488">
        <v>9.9</v>
      </c>
      <c r="AG227" s="494" t="e">
        <f>ROUND(('Retail Pricing'!#REF!/(1-0.09))/0.05,0)*0.05</f>
        <v>#REF!</v>
      </c>
      <c r="AH227" s="489">
        <v>7.45</v>
      </c>
      <c r="AI227" s="14" t="e">
        <f t="shared" si="352"/>
        <v>#REF!</v>
      </c>
      <c r="AJ227" s="428">
        <v>0.39</v>
      </c>
      <c r="AK227" s="495" t="e">
        <f>ROUND(('Retail Pricing'!#REF!/(1-0.09))/0.05,0)*0.05</f>
        <v>#REF!</v>
      </c>
      <c r="AL227" s="489"/>
      <c r="AM227" s="489">
        <v>7.45</v>
      </c>
      <c r="AN227" s="14" t="e">
        <f t="shared" si="353"/>
        <v>#REF!</v>
      </c>
      <c r="AO227" s="428">
        <v>0.38</v>
      </c>
      <c r="AP227" s="490" t="e">
        <f>ROUND(('Retail Pricing'!#REF!/(1-0.09))/0.05,0)*0.05</f>
        <v>#REF!</v>
      </c>
      <c r="AQ227" s="489">
        <v>7.05</v>
      </c>
      <c r="AR227" s="14" t="e">
        <f t="shared" si="354"/>
        <v>#REF!</v>
      </c>
      <c r="AS227" s="428">
        <v>0.36</v>
      </c>
      <c r="AT227" s="496">
        <v>9.4</v>
      </c>
      <c r="AU227" s="497" t="e">
        <f t="shared" si="344"/>
        <v>#REF!</v>
      </c>
      <c r="AV227" s="288"/>
      <c r="AW227" s="498" t="e">
        <f>IF(W227&gt;0,ROUND((W227*1.3)/0.05,0)*0.05," ")</f>
        <v>#REF!</v>
      </c>
      <c r="AX227" s="499" t="s">
        <v>106</v>
      </c>
      <c r="AY227" s="499" t="s">
        <v>106</v>
      </c>
      <c r="AZ227" s="333"/>
      <c r="BA227" s="491" t="e">
        <f t="shared" si="388"/>
        <v>#REF!</v>
      </c>
      <c r="BB227" s="492">
        <f t="shared" si="389"/>
        <v>10.75</v>
      </c>
      <c r="BC227" s="493" t="e">
        <f t="shared" si="390"/>
        <v>#REF!</v>
      </c>
      <c r="BD227" s="488">
        <f t="shared" si="391"/>
        <v>9.9</v>
      </c>
      <c r="BE227" s="494" t="e">
        <f t="shared" si="392"/>
        <v>#REF!</v>
      </c>
      <c r="BF227" s="495" t="e">
        <f t="shared" si="393"/>
        <v>#REF!</v>
      </c>
      <c r="BG227" s="490" t="e">
        <f t="shared" si="394"/>
        <v>#REF!</v>
      </c>
      <c r="BH227" s="496">
        <f t="shared" si="395"/>
        <v>9.4</v>
      </c>
      <c r="BI227" s="497" t="e">
        <f t="shared" si="396"/>
        <v>#REF!</v>
      </c>
      <c r="BJ227" s="385" t="e">
        <f t="shared" si="410"/>
        <v>#REF!</v>
      </c>
      <c r="BK227" s="385" t="e">
        <f t="shared" si="399"/>
        <v>#REF!</v>
      </c>
      <c r="BL227" s="243" t="e">
        <f>IF((BA227-'Retail Pricing'!#REF!)&gt;=0," ",1)</f>
        <v>#REF!</v>
      </c>
      <c r="BM227" s="243" t="e">
        <f>IF((BB227-'Retail Pricing'!#REF!)&gt;=0," ",1)</f>
        <v>#REF!</v>
      </c>
      <c r="BN227" s="243" t="e">
        <f>IF((BC227-'Retail Pricing'!#REF!)&gt;=0," ",1)</f>
        <v>#REF!</v>
      </c>
      <c r="BO227" s="243">
        <f>IF((BD227-'Retail Pricing'!F137)&gt;=0," ",1)</f>
        <v>1</v>
      </c>
      <c r="BP227" s="243" t="e">
        <f>IF((BE227-'Retail Pricing'!#REF!)&gt;=0," ",1)</f>
        <v>#REF!</v>
      </c>
      <c r="BQ227" s="243" t="e">
        <f>IF((BF227-'Retail Pricing'!#REF!)&gt;=0," ",1)</f>
        <v>#REF!</v>
      </c>
      <c r="BR227" s="243" t="e">
        <f>IF((BG227-'Retail Pricing'!#REF!)&gt;=0," ",1)</f>
        <v>#REF!</v>
      </c>
      <c r="BS227" s="243" t="e">
        <f>IF((BH227-'Retail Pricing'!#REF!)&gt;=0," ",1)</f>
        <v>#REF!</v>
      </c>
      <c r="BT227" s="243" t="e">
        <f>IF((BI227-'Retail Pricing'!#REF!)&gt;=0," ",1)</f>
        <v>#REF!</v>
      </c>
      <c r="BU227" s="67"/>
      <c r="BV227" s="442" t="e">
        <f t="shared" si="400"/>
        <v>#REF!</v>
      </c>
      <c r="BW227" s="244" t="e">
        <f t="shared" si="401"/>
        <v>#REF!</v>
      </c>
      <c r="BX227" s="244" t="e">
        <f t="shared" si="381"/>
        <v>#REF!</v>
      </c>
      <c r="BY227" s="244" t="e">
        <f t="shared" si="381"/>
        <v>#REF!</v>
      </c>
      <c r="BZ227" s="244" t="e">
        <f t="shared" si="382"/>
        <v>#REF!</v>
      </c>
      <c r="CA227" s="244" t="e">
        <f t="shared" si="382"/>
        <v>#REF!</v>
      </c>
      <c r="CB227" s="244" t="e">
        <f t="shared" si="411"/>
        <v>#REF!</v>
      </c>
      <c r="CC227" s="244" t="e">
        <f t="shared" si="403"/>
        <v>#REF!</v>
      </c>
      <c r="CD227" s="244" t="e">
        <f t="shared" si="404"/>
        <v>#REF!</v>
      </c>
      <c r="CE227" s="244" t="e">
        <f t="shared" si="405"/>
        <v>#REF!</v>
      </c>
      <c r="CF227" s="244" t="e">
        <f t="shared" si="406"/>
        <v>#REF!</v>
      </c>
      <c r="CG227" s="244" t="e">
        <f t="shared" si="407"/>
        <v>#REF!</v>
      </c>
      <c r="CH227" s="244" t="e">
        <f t="shared" si="408"/>
        <v>#REF!</v>
      </c>
      <c r="CI227" s="570"/>
      <c r="CJ227" s="578" t="e">
        <f t="shared" si="383"/>
        <v>#REF!</v>
      </c>
      <c r="CK227" s="578" t="e">
        <f t="shared" si="384"/>
        <v>#REF!</v>
      </c>
      <c r="CL227" s="578" t="e">
        <f t="shared" si="385"/>
        <v>#REF!</v>
      </c>
      <c r="CM227" s="578" t="e">
        <f t="shared" si="386"/>
        <v>#REF!</v>
      </c>
      <c r="CN227" s="578" t="e">
        <f t="shared" si="387"/>
        <v>#REF!</v>
      </c>
      <c r="CO227" s="578" t="e">
        <f t="shared" si="378"/>
        <v>#REF!</v>
      </c>
      <c r="CP227" s="578" t="e">
        <f t="shared" si="379"/>
        <v>#REF!</v>
      </c>
      <c r="CQ227" s="578" t="e">
        <f t="shared" si="380"/>
        <v>#REF!</v>
      </c>
      <c r="CR227" s="244"/>
      <c r="CS227" s="244"/>
      <c r="CT227" s="244"/>
      <c r="CU227" s="244"/>
      <c r="CV227" s="347"/>
      <c r="CW227" s="338" t="e">
        <f t="shared" si="409"/>
        <v>#REF!</v>
      </c>
      <c r="CX227" s="347"/>
      <c r="CY227" s="338" t="e">
        <f t="shared" si="409"/>
        <v>#REF!</v>
      </c>
      <c r="CZ227" s="347"/>
      <c r="DA227" s="338" t="e">
        <f t="shared" si="409"/>
        <v>#REF!</v>
      </c>
      <c r="DB227" s="347"/>
      <c r="DC227" s="338" t="e">
        <f t="shared" si="409"/>
        <v>#REF!</v>
      </c>
      <c r="DD227" s="347"/>
      <c r="DE227" s="338" t="e">
        <f t="shared" si="409"/>
        <v>#REF!</v>
      </c>
    </row>
    <row r="228" spans="1:109" s="19" customFormat="1" x14ac:dyDescent="0.2">
      <c r="A228" s="328" t="s">
        <v>1479</v>
      </c>
      <c r="B228" s="53" t="s">
        <v>1584</v>
      </c>
      <c r="C228" s="53" t="s">
        <v>1512</v>
      </c>
      <c r="D228" s="357" t="s">
        <v>130</v>
      </c>
      <c r="E228" s="326">
        <v>100</v>
      </c>
      <c r="F228" s="326" t="s">
        <v>1489</v>
      </c>
      <c r="G228" s="701"/>
      <c r="H228" s="84"/>
      <c r="I228" s="89" t="e">
        <f>IF('Retail Pricing'!#REF!&gt;0,'Retail Pricing'!#REF!," ")</f>
        <v>#REF!</v>
      </c>
      <c r="J228" s="85" t="s">
        <v>1984</v>
      </c>
      <c r="K228" s="85" t="e">
        <f>'Retail Pricing'!#REF!</f>
        <v>#REF!</v>
      </c>
      <c r="L228" s="305" t="e">
        <f>IF('Retail Pricing'!#REF!&gt;0,'Retail Pricing'!#REF!," ")</f>
        <v>#REF!</v>
      </c>
      <c r="M228" s="226" t="e">
        <f t="shared" si="348"/>
        <v>#REF!</v>
      </c>
      <c r="N228" s="219" t="e">
        <f>IF('Retail Pricing'!#REF!&gt;0,'Retail Pricing'!#REF!," ")</f>
        <v>#REF!</v>
      </c>
      <c r="O228" s="219" t="e">
        <f>IF('Retail Pricing'!#REF!&gt;0,'Retail Pricing'!#REF!," ")</f>
        <v>#REF!</v>
      </c>
      <c r="P228" s="219"/>
      <c r="Q228" s="219" t="e">
        <f>IF('Retail Pricing'!#REF!&gt;0,'Retail Pricing'!#REF!," ")</f>
        <v>#REF!</v>
      </c>
      <c r="R228" s="219" t="e">
        <f>IF('Retail Pricing'!#REF!&gt;0,'Retail Pricing'!#REF!," ")</f>
        <v>#REF!</v>
      </c>
      <c r="S228" s="219" t="e">
        <f>IF('Retail Pricing'!#REF!&gt;0,'Retail Pricing'!#REF!," ")</f>
        <v>#REF!</v>
      </c>
      <c r="T228" s="226">
        <v>4.9517899999999999</v>
      </c>
      <c r="U228" s="7" t="e">
        <f t="shared" si="412"/>
        <v>#REF!</v>
      </c>
      <c r="V228" s="7">
        <v>5.6000000000000001E-2</v>
      </c>
      <c r="W228" s="491" t="e">
        <f>ROUND(('Retail Pricing'!#REF!/(1-0.09))/0.05,0)*0.05</f>
        <v>#REF!</v>
      </c>
      <c r="X228" s="489">
        <v>11</v>
      </c>
      <c r="Y228" s="304" t="e">
        <f t="shared" si="350"/>
        <v>#REF!</v>
      </c>
      <c r="Z228" s="428">
        <v>0.51</v>
      </c>
      <c r="AA228" s="492">
        <v>15.8</v>
      </c>
      <c r="AB228" s="493" t="e">
        <f>ROUND(('Retail Pricing'!#REF!/(1-0.09))/0.05,0)*0.05</f>
        <v>#REF!</v>
      </c>
      <c r="AC228" s="489">
        <v>9.9</v>
      </c>
      <c r="AD228" s="14" t="e">
        <f t="shared" si="351"/>
        <v>#REF!</v>
      </c>
      <c r="AE228" s="428">
        <v>0.46</v>
      </c>
      <c r="AF228" s="488">
        <v>14.4</v>
      </c>
      <c r="AG228" s="494" t="e">
        <f>ROUND(('Retail Pricing'!#REF!/(1-0.09))/0.05,0)*0.05</f>
        <v>#REF!</v>
      </c>
      <c r="AH228" s="489">
        <v>9.9</v>
      </c>
      <c r="AI228" s="14" t="e">
        <f t="shared" si="352"/>
        <v>#REF!</v>
      </c>
      <c r="AJ228" s="428">
        <v>0.46</v>
      </c>
      <c r="AK228" s="495" t="e">
        <f>ROUND(('Retail Pricing'!#REF!/(1-0.09))/0.05,0)*0.05</f>
        <v>#REF!</v>
      </c>
      <c r="AL228" s="489"/>
      <c r="AM228" s="489">
        <v>9.9</v>
      </c>
      <c r="AN228" s="14" t="e">
        <f t="shared" si="353"/>
        <v>#REF!</v>
      </c>
      <c r="AO228" s="428">
        <v>0.45</v>
      </c>
      <c r="AP228" s="490" t="e">
        <f>ROUND(('Retail Pricing'!#REF!/(1-0.09))/0.05,0)*0.05</f>
        <v>#REF!</v>
      </c>
      <c r="AQ228" s="489">
        <v>9.35</v>
      </c>
      <c r="AR228" s="14" t="e">
        <f t="shared" si="354"/>
        <v>#REF!</v>
      </c>
      <c r="AS228" s="428">
        <v>0.43</v>
      </c>
      <c r="AT228" s="496">
        <v>13.75</v>
      </c>
      <c r="AU228" s="497" t="e">
        <f t="shared" si="344"/>
        <v>#REF!</v>
      </c>
      <c r="AV228" s="288"/>
      <c r="AW228" s="498" t="e">
        <f>IF(W228&gt;0,ROUND((W228*1.3)/0.05,0)*0.05," ")</f>
        <v>#REF!</v>
      </c>
      <c r="AX228" s="499" t="s">
        <v>106</v>
      </c>
      <c r="AY228" s="499" t="s">
        <v>106</v>
      </c>
      <c r="AZ228" s="333"/>
      <c r="BA228" s="491" t="e">
        <f t="shared" si="388"/>
        <v>#REF!</v>
      </c>
      <c r="BB228" s="492">
        <f t="shared" si="389"/>
        <v>15.8</v>
      </c>
      <c r="BC228" s="493" t="e">
        <f t="shared" si="390"/>
        <v>#REF!</v>
      </c>
      <c r="BD228" s="488">
        <f t="shared" si="391"/>
        <v>14.4</v>
      </c>
      <c r="BE228" s="494" t="e">
        <f t="shared" si="392"/>
        <v>#REF!</v>
      </c>
      <c r="BF228" s="495" t="e">
        <f t="shared" si="393"/>
        <v>#REF!</v>
      </c>
      <c r="BG228" s="490" t="e">
        <f t="shared" si="394"/>
        <v>#REF!</v>
      </c>
      <c r="BH228" s="496">
        <f t="shared" si="395"/>
        <v>13.75</v>
      </c>
      <c r="BI228" s="497" t="e">
        <f t="shared" si="396"/>
        <v>#REF!</v>
      </c>
      <c r="BJ228" s="385" t="e">
        <f t="shared" si="410"/>
        <v>#REF!</v>
      </c>
      <c r="BK228" s="385" t="e">
        <f>IF(BC228*0.9&gt;BG228, " ", "No")</f>
        <v>#REF!</v>
      </c>
      <c r="BL228" s="243" t="e">
        <f>IF((BA228-'Retail Pricing'!#REF!)&gt;=0," ",1)</f>
        <v>#REF!</v>
      </c>
      <c r="BM228" s="243" t="e">
        <f>IF((BB228-'Retail Pricing'!#REF!)&gt;=0," ",1)</f>
        <v>#REF!</v>
      </c>
      <c r="BN228" s="243" t="e">
        <f>IF((BC228-'Retail Pricing'!#REF!)&gt;=0," ",1)</f>
        <v>#REF!</v>
      </c>
      <c r="BO228" s="243">
        <f>IF((BD228-'Retail Pricing'!F138)&gt;=0," ",1)</f>
        <v>1</v>
      </c>
      <c r="BP228" s="243" t="e">
        <f>IF((BE228-'Retail Pricing'!#REF!)&gt;=0," ",1)</f>
        <v>#REF!</v>
      </c>
      <c r="BQ228" s="243" t="e">
        <f>IF((BF228-'Retail Pricing'!#REF!)&gt;=0," ",1)</f>
        <v>#REF!</v>
      </c>
      <c r="BR228" s="243" t="e">
        <f>IF((BG228-'Retail Pricing'!#REF!)&gt;=0," ",1)</f>
        <v>#REF!</v>
      </c>
      <c r="BS228" s="243" t="e">
        <f>IF((BH228-'Retail Pricing'!#REF!)&gt;=0," ",1)</f>
        <v>#REF!</v>
      </c>
      <c r="BT228" s="243" t="e">
        <f>IF((BI228-'Retail Pricing'!#REF!)&gt;=0," ",1)</f>
        <v>#REF!</v>
      </c>
      <c r="BU228" s="67"/>
      <c r="BV228" s="442" t="e">
        <f>IF(W228&gt;0,$BV$9, " ")</f>
        <v>#REF!</v>
      </c>
      <c r="BW228" s="244" t="e">
        <f>IF($BV228&gt;0,($BV228-W228)/$BV228*100," ")</f>
        <v>#REF!</v>
      </c>
      <c r="BX228" s="244" t="e">
        <f t="shared" si="381"/>
        <v>#REF!</v>
      </c>
      <c r="BY228" s="244" t="e">
        <f t="shared" si="381"/>
        <v>#REF!</v>
      </c>
      <c r="BZ228" s="244" t="e">
        <f t="shared" si="382"/>
        <v>#REF!</v>
      </c>
      <c r="CA228" s="244" t="e">
        <f t="shared" si="382"/>
        <v>#REF!</v>
      </c>
      <c r="CB228" s="244" t="e">
        <f t="shared" si="411"/>
        <v>#REF!</v>
      </c>
      <c r="CC228" s="244" t="e">
        <f>IF($BV228&gt;0,($BV228-AK228)/$BV228*100," ")</f>
        <v>#REF!</v>
      </c>
      <c r="CD228" s="244" t="e">
        <f>IF($BV228&gt;0,($BV228-AP228)/$BV228*100," ")</f>
        <v>#REF!</v>
      </c>
      <c r="CE228" s="244" t="e">
        <f>IF($BV228&gt;0,($BV228-AT228)/$BV228*100," ")</f>
        <v>#REF!</v>
      </c>
      <c r="CF228" s="244" t="e">
        <f>IF($BV228&gt;0,($BV228-(W228*2))/$BV228*100," ")</f>
        <v>#REF!</v>
      </c>
      <c r="CG228" s="244" t="e">
        <f>IF($BV228&gt;0,($BV228-AW228)/$BV228*100," ")</f>
        <v>#REF!</v>
      </c>
      <c r="CH228" s="244" t="e">
        <f>IF($W228&gt;0,100," ")</f>
        <v>#REF!</v>
      </c>
      <c r="CI228" s="570"/>
      <c r="CJ228" s="578" t="e">
        <f t="shared" si="383"/>
        <v>#REF!</v>
      </c>
      <c r="CK228" s="578" t="e">
        <f t="shared" si="384"/>
        <v>#REF!</v>
      </c>
      <c r="CL228" s="578" t="e">
        <f t="shared" si="385"/>
        <v>#REF!</v>
      </c>
      <c r="CM228" s="578" t="e">
        <f t="shared" si="386"/>
        <v>#REF!</v>
      </c>
      <c r="CN228" s="578" t="e">
        <f t="shared" si="387"/>
        <v>#REF!</v>
      </c>
      <c r="CO228" s="578" t="e">
        <f t="shared" si="378"/>
        <v>#REF!</v>
      </c>
      <c r="CP228" s="578" t="e">
        <f t="shared" si="379"/>
        <v>#REF!</v>
      </c>
      <c r="CQ228" s="578" t="e">
        <f t="shared" si="380"/>
        <v>#REF!</v>
      </c>
      <c r="CR228" s="244"/>
      <c r="CS228" s="244"/>
      <c r="CT228" s="244"/>
      <c r="CU228" s="244"/>
      <c r="CV228" s="347"/>
      <c r="CW228" s="338" t="e">
        <f>IF($BW228&gt;0,$BA228," ")</f>
        <v>#REF!</v>
      </c>
      <c r="CX228" s="347"/>
      <c r="CY228" s="338" t="e">
        <f>IF($BW228&gt;0,$BA228," ")</f>
        <v>#REF!</v>
      </c>
      <c r="CZ228" s="347"/>
      <c r="DA228" s="338" t="e">
        <f>IF($BW228&gt;0,$BA228," ")</f>
        <v>#REF!</v>
      </c>
      <c r="DB228" s="347"/>
      <c r="DC228" s="338" t="e">
        <f>IF($BW228&gt;0,$BA228," ")</f>
        <v>#REF!</v>
      </c>
      <c r="DD228" s="347"/>
      <c r="DE228" s="338" t="e">
        <f>IF($BW228&gt;0,$BA228," ")</f>
        <v>#REF!</v>
      </c>
    </row>
    <row r="229" spans="1:109" s="19" customFormat="1" x14ac:dyDescent="0.2">
      <c r="A229" s="328" t="s">
        <v>1479</v>
      </c>
      <c r="B229" s="53" t="s">
        <v>1585</v>
      </c>
      <c r="C229" s="53" t="s">
        <v>1512</v>
      </c>
      <c r="D229" s="357" t="s">
        <v>130</v>
      </c>
      <c r="E229" s="326">
        <v>100</v>
      </c>
      <c r="F229" s="326" t="s">
        <v>1490</v>
      </c>
      <c r="G229" s="701"/>
      <c r="H229" s="84"/>
      <c r="I229" s="89" t="e">
        <f>IF('Retail Pricing'!#REF!&gt;0,'Retail Pricing'!#REF!," ")</f>
        <v>#REF!</v>
      </c>
      <c r="J229" s="85" t="s">
        <v>1984</v>
      </c>
      <c r="K229" s="85" t="e">
        <f>'Retail Pricing'!#REF!</f>
        <v>#REF!</v>
      </c>
      <c r="L229" s="305" t="e">
        <f>IF('Retail Pricing'!#REF!&gt;0,'Retail Pricing'!#REF!," ")</f>
        <v>#REF!</v>
      </c>
      <c r="M229" s="226" t="e">
        <f t="shared" si="348"/>
        <v>#REF!</v>
      </c>
      <c r="N229" s="219" t="e">
        <f>IF('Retail Pricing'!#REF!&gt;0,'Retail Pricing'!#REF!," ")</f>
        <v>#REF!</v>
      </c>
      <c r="O229" s="219" t="e">
        <f>IF('Retail Pricing'!#REF!&gt;0,'Retail Pricing'!#REF!," ")</f>
        <v>#REF!</v>
      </c>
      <c r="P229" s="219"/>
      <c r="Q229" s="219" t="e">
        <f>IF('Retail Pricing'!#REF!&gt;0,'Retail Pricing'!#REF!," ")</f>
        <v>#REF!</v>
      </c>
      <c r="R229" s="219" t="e">
        <f>IF('Retail Pricing'!#REF!&gt;0,'Retail Pricing'!#REF!," ")</f>
        <v>#REF!</v>
      </c>
      <c r="S229" s="219" t="e">
        <f>IF('Retail Pricing'!#REF!&gt;0,'Retail Pricing'!#REF!," ")</f>
        <v>#REF!</v>
      </c>
      <c r="T229" s="226">
        <v>4.4239800000000002</v>
      </c>
      <c r="U229" s="7" t="e">
        <f t="shared" si="412"/>
        <v>#REF!</v>
      </c>
      <c r="V229" s="7">
        <v>0.224</v>
      </c>
      <c r="W229" s="491" t="e">
        <f>ROUND(('Retail Pricing'!#REF!/(1-0.09))/0.05,0)*0.05</f>
        <v>#REF!</v>
      </c>
      <c r="X229" s="489">
        <v>11</v>
      </c>
      <c r="Y229" s="304" t="e">
        <f t="shared" si="350"/>
        <v>#REF!</v>
      </c>
      <c r="Z229" s="428">
        <v>0.5</v>
      </c>
      <c r="AA229" s="492">
        <v>15.8</v>
      </c>
      <c r="AB229" s="493" t="e">
        <f>ROUND(('Retail Pricing'!#REF!/(1-0.09))/0.05,0)*0.05</f>
        <v>#REF!</v>
      </c>
      <c r="AC229" s="489">
        <v>9.9</v>
      </c>
      <c r="AD229" s="14" t="e">
        <f t="shared" si="351"/>
        <v>#REF!</v>
      </c>
      <c r="AE229" s="428">
        <v>0.44</v>
      </c>
      <c r="AF229" s="488">
        <v>14.4</v>
      </c>
      <c r="AG229" s="494" t="e">
        <f>ROUND(('Retail Pricing'!#REF!/(1-0.09))/0.05,0)*0.05</f>
        <v>#REF!</v>
      </c>
      <c r="AH229" s="489">
        <v>9.9</v>
      </c>
      <c r="AI229" s="14" t="e">
        <f t="shared" si="352"/>
        <v>#REF!</v>
      </c>
      <c r="AJ229" s="428">
        <v>0.44</v>
      </c>
      <c r="AK229" s="495" t="e">
        <f>ROUND(('Retail Pricing'!#REF!/(1-0.09))/0.05,0)*0.05</f>
        <v>#REF!</v>
      </c>
      <c r="AL229" s="489"/>
      <c r="AM229" s="489">
        <v>9.9</v>
      </c>
      <c r="AN229" s="14" t="e">
        <f t="shared" si="353"/>
        <v>#REF!</v>
      </c>
      <c r="AO229" s="428">
        <v>0.43</v>
      </c>
      <c r="AP229" s="490" t="e">
        <f>ROUND(('Retail Pricing'!#REF!/(1-0.09))/0.05,0)*0.05</f>
        <v>#REF!</v>
      </c>
      <c r="AQ229" s="489">
        <v>9.35</v>
      </c>
      <c r="AR229" s="14" t="e">
        <f t="shared" si="354"/>
        <v>#REF!</v>
      </c>
      <c r="AS229" s="428">
        <v>0.41</v>
      </c>
      <c r="AT229" s="496">
        <v>13.75</v>
      </c>
      <c r="AU229" s="497" t="e">
        <f t="shared" si="344"/>
        <v>#REF!</v>
      </c>
      <c r="AV229" s="288"/>
      <c r="AW229" s="498" t="e">
        <f>IF(W229&gt;0,ROUND((W229*1.3)/0.05,0)*0.05," ")</f>
        <v>#REF!</v>
      </c>
      <c r="AX229" s="499" t="s">
        <v>106</v>
      </c>
      <c r="AY229" s="499" t="s">
        <v>106</v>
      </c>
      <c r="AZ229" s="333"/>
      <c r="BA229" s="491" t="e">
        <f t="shared" si="388"/>
        <v>#REF!</v>
      </c>
      <c r="BB229" s="492">
        <f t="shared" si="389"/>
        <v>15.8</v>
      </c>
      <c r="BC229" s="493" t="e">
        <f t="shared" si="390"/>
        <v>#REF!</v>
      </c>
      <c r="BD229" s="488">
        <f t="shared" si="391"/>
        <v>14.4</v>
      </c>
      <c r="BE229" s="494" t="e">
        <f t="shared" si="392"/>
        <v>#REF!</v>
      </c>
      <c r="BF229" s="495" t="e">
        <f t="shared" si="393"/>
        <v>#REF!</v>
      </c>
      <c r="BG229" s="490" t="e">
        <f t="shared" si="394"/>
        <v>#REF!</v>
      </c>
      <c r="BH229" s="496">
        <f t="shared" si="395"/>
        <v>13.75</v>
      </c>
      <c r="BI229" s="497" t="e">
        <f t="shared" si="396"/>
        <v>#REF!</v>
      </c>
      <c r="BJ229" s="385" t="e">
        <f t="shared" si="410"/>
        <v>#REF!</v>
      </c>
      <c r="BK229" s="385" t="e">
        <f>IF(BC229*0.9&gt;BG229, " ", "No")</f>
        <v>#REF!</v>
      </c>
      <c r="BL229" s="243" t="e">
        <f>IF((BA229-'Retail Pricing'!#REF!)&gt;=0," ",1)</f>
        <v>#REF!</v>
      </c>
      <c r="BM229" s="243" t="e">
        <f>IF((BB229-'Retail Pricing'!#REF!)&gt;=0," ",1)</f>
        <v>#REF!</v>
      </c>
      <c r="BN229" s="243" t="e">
        <f>IF((BC229-'Retail Pricing'!#REF!)&gt;=0," ",1)</f>
        <v>#REF!</v>
      </c>
      <c r="BO229" s="243" t="str">
        <f>IF((BD229-'Retail Pricing'!F119)&gt;=0," ",1)</f>
        <v xml:space="preserve"> </v>
      </c>
      <c r="BP229" s="243" t="e">
        <f>IF((BE229-'Retail Pricing'!#REF!)&gt;=0," ",1)</f>
        <v>#REF!</v>
      </c>
      <c r="BQ229" s="243" t="e">
        <f>IF((BF229-'Retail Pricing'!#REF!)&gt;=0," ",1)</f>
        <v>#REF!</v>
      </c>
      <c r="BR229" s="243" t="e">
        <f>IF((BG229-'Retail Pricing'!#REF!)&gt;=0," ",1)</f>
        <v>#REF!</v>
      </c>
      <c r="BS229" s="243" t="e">
        <f>IF((BH229-'Retail Pricing'!#REF!)&gt;=0," ",1)</f>
        <v>#REF!</v>
      </c>
      <c r="BT229" s="243" t="e">
        <f>IF((BI229-'Retail Pricing'!#REF!)&gt;=0," ",1)</f>
        <v>#REF!</v>
      </c>
      <c r="BU229" s="67"/>
      <c r="BV229" s="442" t="e">
        <f>IF(W229&gt;0,$BV$9, " ")</f>
        <v>#REF!</v>
      </c>
      <c r="BW229" s="244" t="e">
        <f>IF($BV229&gt;0,($BV229-W229)/$BV229*100," ")</f>
        <v>#REF!</v>
      </c>
      <c r="BX229" s="244" t="e">
        <f t="shared" si="381"/>
        <v>#REF!</v>
      </c>
      <c r="BY229" s="244" t="e">
        <f t="shared" si="381"/>
        <v>#REF!</v>
      </c>
      <c r="BZ229" s="244" t="e">
        <f t="shared" si="382"/>
        <v>#REF!</v>
      </c>
      <c r="CA229" s="244" t="e">
        <f t="shared" si="382"/>
        <v>#REF!</v>
      </c>
      <c r="CB229" s="244" t="e">
        <f t="shared" si="411"/>
        <v>#REF!</v>
      </c>
      <c r="CC229" s="244" t="e">
        <f>IF($BV229&gt;0,($BV229-AK229)/$BV229*100," ")</f>
        <v>#REF!</v>
      </c>
      <c r="CD229" s="244" t="e">
        <f>IF($BV229&gt;0,($BV229-AP229)/$BV229*100," ")</f>
        <v>#REF!</v>
      </c>
      <c r="CE229" s="244" t="e">
        <f>IF($BV229&gt;0,($BV229-AT229)/$BV229*100," ")</f>
        <v>#REF!</v>
      </c>
      <c r="CF229" s="244" t="e">
        <f>IF($BV229&gt;0,($BV229-(W229*2))/$BV229*100," ")</f>
        <v>#REF!</v>
      </c>
      <c r="CG229" s="244" t="e">
        <f>IF($BV229&gt;0,($BV229-AW229)/$BV229*100," ")</f>
        <v>#REF!</v>
      </c>
      <c r="CH229" s="244" t="e">
        <f>IF($W229&gt;0,100," ")</f>
        <v>#REF!</v>
      </c>
      <c r="CI229" s="570"/>
      <c r="CJ229" s="578" t="e">
        <f t="shared" si="383"/>
        <v>#REF!</v>
      </c>
      <c r="CK229" s="578" t="e">
        <f t="shared" si="384"/>
        <v>#REF!</v>
      </c>
      <c r="CL229" s="578" t="e">
        <f t="shared" si="385"/>
        <v>#REF!</v>
      </c>
      <c r="CM229" s="578" t="e">
        <f t="shared" si="386"/>
        <v>#REF!</v>
      </c>
      <c r="CN229" s="578" t="e">
        <f t="shared" si="387"/>
        <v>#REF!</v>
      </c>
      <c r="CO229" s="578" t="e">
        <f t="shared" si="378"/>
        <v>#REF!</v>
      </c>
      <c r="CP229" s="578" t="e">
        <f t="shared" si="379"/>
        <v>#REF!</v>
      </c>
      <c r="CQ229" s="578" t="e">
        <f t="shared" si="380"/>
        <v>#REF!</v>
      </c>
      <c r="CR229" s="244"/>
      <c r="CS229" s="244"/>
      <c r="CT229" s="244"/>
      <c r="CU229" s="244"/>
      <c r="CV229" s="347"/>
      <c r="CW229" s="338" t="e">
        <f>IF($BW229&gt;0,$BA229," ")</f>
        <v>#REF!</v>
      </c>
      <c r="CX229" s="347"/>
      <c r="CY229" s="338" t="e">
        <f>IF($BW229&gt;0,$BA229," ")</f>
        <v>#REF!</v>
      </c>
      <c r="CZ229" s="347"/>
      <c r="DA229" s="338" t="e">
        <f>IF($BW229&gt;0,$BA229," ")</f>
        <v>#REF!</v>
      </c>
      <c r="DB229" s="347"/>
      <c r="DC229" s="338" t="e">
        <f>IF($BW229&gt;0,$BA229," ")</f>
        <v>#REF!</v>
      </c>
      <c r="DD229" s="347"/>
      <c r="DE229" s="338" t="e">
        <f>IF($BW229&gt;0,$BA229," ")</f>
        <v>#REF!</v>
      </c>
    </row>
    <row r="230" spans="1:109" s="19" customFormat="1" x14ac:dyDescent="0.2">
      <c r="A230" s="328" t="s">
        <v>1479</v>
      </c>
      <c r="B230" s="53" t="s">
        <v>1710</v>
      </c>
      <c r="C230" s="53" t="s">
        <v>1624</v>
      </c>
      <c r="D230" s="357" t="s">
        <v>130</v>
      </c>
      <c r="E230" s="326">
        <v>100</v>
      </c>
      <c r="F230" s="400" t="s">
        <v>1465</v>
      </c>
      <c r="G230" s="704"/>
      <c r="H230" s="84"/>
      <c r="I230" s="89" t="e">
        <f>IF('Retail Pricing'!#REF!&gt;0,'Retail Pricing'!#REF!," ")</f>
        <v>#REF!</v>
      </c>
      <c r="J230" s="85" t="s">
        <v>1984</v>
      </c>
      <c r="K230" s="85" t="e">
        <f>'Retail Pricing'!#REF!</f>
        <v>#REF!</v>
      </c>
      <c r="L230" s="305" t="e">
        <f>IF('Retail Pricing'!#REF!&gt;0,'Retail Pricing'!#REF!," ")</f>
        <v>#REF!</v>
      </c>
      <c r="M230" s="226" t="e">
        <f t="shared" si="348"/>
        <v>#REF!</v>
      </c>
      <c r="N230" s="219" t="e">
        <f>IF('Retail Pricing'!#REF!&gt;0,'Retail Pricing'!#REF!," ")</f>
        <v>#REF!</v>
      </c>
      <c r="O230" s="219" t="e">
        <f>IF('Retail Pricing'!#REF!&gt;0,'Retail Pricing'!#REF!," ")</f>
        <v>#REF!</v>
      </c>
      <c r="P230" s="219"/>
      <c r="Q230" s="219" t="e">
        <f>IF('Retail Pricing'!#REF!&gt;0,'Retail Pricing'!#REF!," ")</f>
        <v>#REF!</v>
      </c>
      <c r="R230" s="219" t="e">
        <f>IF('Retail Pricing'!#REF!&gt;0,'Retail Pricing'!#REF!," ")</f>
        <v>#REF!</v>
      </c>
      <c r="S230" s="219" t="e">
        <f>IF('Retail Pricing'!#REF!&gt;0,'Retail Pricing'!#REF!," ")</f>
        <v>#REF!</v>
      </c>
      <c r="T230" s="226">
        <v>8.6317699999999995</v>
      </c>
      <c r="U230" s="7" t="e">
        <f t="shared" si="412"/>
        <v>#REF!</v>
      </c>
      <c r="V230" s="7">
        <v>0.06</v>
      </c>
      <c r="W230" s="491" t="e">
        <f>ROUND(('Retail Pricing'!#REF!/(1-0.09))/0.05,0)*0.05</f>
        <v>#REF!</v>
      </c>
      <c r="X230" s="489">
        <v>24.75</v>
      </c>
      <c r="Y230" s="304" t="e">
        <f t="shared" si="350"/>
        <v>#REF!</v>
      </c>
      <c r="Z230" s="428">
        <v>0.54</v>
      </c>
      <c r="AA230" s="492">
        <v>29.35</v>
      </c>
      <c r="AB230" s="493" t="e">
        <f>ROUND(('Retail Pricing'!#REF!/(1-0.09))/0.05,0)*0.05</f>
        <v>#REF!</v>
      </c>
      <c r="AC230" s="489">
        <v>22.3</v>
      </c>
      <c r="AD230" s="14" t="e">
        <f t="shared" si="351"/>
        <v>#REF!</v>
      </c>
      <c r="AE230" s="428">
        <v>0.49</v>
      </c>
      <c r="AF230" s="488">
        <v>26.85</v>
      </c>
      <c r="AG230" s="494" t="e">
        <f>ROUND(('Retail Pricing'!#REF!/(1-0.09))/0.05,0)*0.05</f>
        <v>#REF!</v>
      </c>
      <c r="AH230" s="489">
        <v>22.3</v>
      </c>
      <c r="AI230" s="14" t="e">
        <f t="shared" si="352"/>
        <v>#REF!</v>
      </c>
      <c r="AJ230" s="428">
        <v>0.49</v>
      </c>
      <c r="AK230" s="495" t="e">
        <f>ROUND(('Retail Pricing'!#REF!/(1-0.09))/0.05,0)*0.05</f>
        <v>#REF!</v>
      </c>
      <c r="AL230" s="489"/>
      <c r="AM230" s="489">
        <v>22.3</v>
      </c>
      <c r="AN230" s="14" t="e">
        <f t="shared" si="353"/>
        <v>#REF!</v>
      </c>
      <c r="AO230" s="428">
        <v>0.47</v>
      </c>
      <c r="AP230" s="490" t="e">
        <f>ROUND(('Retail Pricing'!#REF!/(1-0.09))/0.05,0)*0.05</f>
        <v>#REF!</v>
      </c>
      <c r="AQ230" s="489">
        <v>21</v>
      </c>
      <c r="AR230" s="14" t="e">
        <f t="shared" si="354"/>
        <v>#REF!</v>
      </c>
      <c r="AS230" s="428">
        <v>0.46</v>
      </c>
      <c r="AT230" s="496">
        <v>25.5</v>
      </c>
      <c r="AU230" s="497" t="e">
        <f t="shared" si="344"/>
        <v>#REF!</v>
      </c>
      <c r="AV230" s="288"/>
      <c r="AW230" s="498" t="e">
        <f>IF(W230&gt;0,ROUND((W230*1.3)/0.05,0)*0.05," ")</f>
        <v>#REF!</v>
      </c>
      <c r="AX230" s="499" t="s">
        <v>106</v>
      </c>
      <c r="AY230" s="499" t="s">
        <v>106</v>
      </c>
      <c r="AZ230" s="333"/>
      <c r="BA230" s="491" t="e">
        <f t="shared" si="388"/>
        <v>#REF!</v>
      </c>
      <c r="BB230" s="492">
        <f t="shared" si="389"/>
        <v>29.35</v>
      </c>
      <c r="BC230" s="493" t="e">
        <f t="shared" si="390"/>
        <v>#REF!</v>
      </c>
      <c r="BD230" s="488">
        <f t="shared" si="391"/>
        <v>26.85</v>
      </c>
      <c r="BE230" s="494" t="e">
        <f t="shared" si="392"/>
        <v>#REF!</v>
      </c>
      <c r="BF230" s="495" t="e">
        <f t="shared" si="393"/>
        <v>#REF!</v>
      </c>
      <c r="BG230" s="490" t="e">
        <f t="shared" si="394"/>
        <v>#REF!</v>
      </c>
      <c r="BH230" s="496">
        <f t="shared" si="395"/>
        <v>25.5</v>
      </c>
      <c r="BI230" s="497" t="e">
        <f t="shared" si="396"/>
        <v>#REF!</v>
      </c>
      <c r="BJ230" s="385" t="e">
        <f t="shared" si="410"/>
        <v>#REF!</v>
      </c>
      <c r="BK230" s="385" t="e">
        <f>IF(BC230*0.9&gt;BG230, " ", "No")</f>
        <v>#REF!</v>
      </c>
      <c r="BL230" s="243" t="e">
        <f>IF((BA230-'Retail Pricing'!#REF!)&gt;=0," ",1)</f>
        <v>#REF!</v>
      </c>
      <c r="BM230" s="243" t="e">
        <f>IF((BB230-'Retail Pricing'!#REF!)&gt;=0," ",1)</f>
        <v>#REF!</v>
      </c>
      <c r="BN230" s="243" t="e">
        <f>IF((BC230-'Retail Pricing'!#REF!)&gt;=0," ",1)</f>
        <v>#REF!</v>
      </c>
      <c r="BO230" s="243" t="e">
        <f>IF((BD230-'Retail Pricing'!#REF!)&gt;=0," ",1)</f>
        <v>#REF!</v>
      </c>
      <c r="BP230" s="243" t="e">
        <f>IF((BE230-'Retail Pricing'!#REF!)&gt;=0," ",1)</f>
        <v>#REF!</v>
      </c>
      <c r="BQ230" s="243" t="e">
        <f>IF((BF230-'Retail Pricing'!#REF!)&gt;=0," ",1)</f>
        <v>#REF!</v>
      </c>
      <c r="BR230" s="243" t="e">
        <f>IF((BG230-'Retail Pricing'!#REF!)&gt;=0," ",1)</f>
        <v>#REF!</v>
      </c>
      <c r="BS230" s="243" t="e">
        <f>IF((BH230-'Retail Pricing'!#REF!)&gt;=0," ",1)</f>
        <v>#REF!</v>
      </c>
      <c r="BT230" s="243" t="e">
        <f>IF((BI230-'Retail Pricing'!#REF!)&gt;=0," ",1)</f>
        <v>#REF!</v>
      </c>
      <c r="BU230" s="67"/>
      <c r="BV230" s="442" t="e">
        <f>IF(W230&gt;0,$BV$9, " ")</f>
        <v>#REF!</v>
      </c>
      <c r="BW230" s="244" t="e">
        <f>IF($BV230&gt;0,($BV230-W230)/$BV230*100," ")</f>
        <v>#REF!</v>
      </c>
      <c r="BX230" s="244" t="e">
        <f>IF($BV230&gt;0,($BV230-AA230)/$BV230*100," ")</f>
        <v>#REF!</v>
      </c>
      <c r="BY230" s="244" t="e">
        <f>IF($BV230&gt;0,($BV230-AB230)/$BV230*100," ")</f>
        <v>#REF!</v>
      </c>
      <c r="BZ230" s="244" t="e">
        <f>IF($BV230&gt;0,($BV230-AF230)/$BV230*100," ")</f>
        <v>#REF!</v>
      </c>
      <c r="CA230" s="244" t="e">
        <f>IF($BV230&gt;0,($BV230-AG230)/$BV230*100," ")</f>
        <v>#REF!</v>
      </c>
      <c r="CB230" s="244" t="e">
        <f t="shared" si="411"/>
        <v>#REF!</v>
      </c>
      <c r="CC230" s="244" t="e">
        <f>IF($BV230&gt;0,($BV230-AK230)/$BV230*100," ")</f>
        <v>#REF!</v>
      </c>
      <c r="CD230" s="244" t="e">
        <f>IF($BV230&gt;0,($BV230-AP230)/$BV230*100," ")</f>
        <v>#REF!</v>
      </c>
      <c r="CE230" s="244" t="e">
        <f>IF($BV230&gt;0,($BV230-AT230)/$BV230*100," ")</f>
        <v>#REF!</v>
      </c>
      <c r="CF230" s="244" t="e">
        <f>IF($BV230&gt;0,($BV230-(W230*2))/$BV230*100," ")</f>
        <v>#REF!</v>
      </c>
      <c r="CG230" s="244" t="e">
        <f>IF($BV230&gt;0,($BV230-AW230)/$BV230*100," ")</f>
        <v>#REF!</v>
      </c>
      <c r="CH230" s="244" t="e">
        <f>IF($W230&gt;0,100," ")</f>
        <v>#REF!</v>
      </c>
      <c r="CI230" s="570"/>
      <c r="CJ230" s="578" t="e">
        <f t="shared" si="383"/>
        <v>#REF!</v>
      </c>
      <c r="CK230" s="578" t="e">
        <f t="shared" si="384"/>
        <v>#REF!</v>
      </c>
      <c r="CL230" s="578" t="e">
        <f t="shared" si="385"/>
        <v>#REF!</v>
      </c>
      <c r="CM230" s="578" t="e">
        <f t="shared" si="386"/>
        <v>#REF!</v>
      </c>
      <c r="CN230" s="578" t="e">
        <f t="shared" si="387"/>
        <v>#REF!</v>
      </c>
      <c r="CO230" s="578" t="e">
        <f t="shared" si="378"/>
        <v>#REF!</v>
      </c>
      <c r="CP230" s="578" t="e">
        <f t="shared" si="379"/>
        <v>#REF!</v>
      </c>
      <c r="CQ230" s="578" t="e">
        <f t="shared" si="380"/>
        <v>#REF!</v>
      </c>
      <c r="CR230" s="244"/>
      <c r="CS230" s="244"/>
      <c r="CT230" s="244"/>
      <c r="CU230" s="244"/>
      <c r="CV230" s="347"/>
      <c r="CW230" s="338" t="e">
        <f>IF($BW230&gt;0,$BA230," ")</f>
        <v>#REF!</v>
      </c>
      <c r="CX230" s="347"/>
      <c r="CY230" s="338" t="e">
        <f>IF($BW230&gt;0,$BA230," ")</f>
        <v>#REF!</v>
      </c>
      <c r="CZ230" s="347"/>
      <c r="DA230" s="338" t="e">
        <f>IF($BW230&gt;0,$BA230," ")</f>
        <v>#REF!</v>
      </c>
      <c r="DB230" s="347"/>
      <c r="DC230" s="338" t="e">
        <f>IF($BW230&gt;0,$BA230," ")</f>
        <v>#REF!</v>
      </c>
      <c r="DD230" s="347"/>
      <c r="DE230" s="338" t="e">
        <f>IF($BW230&gt;0,$BA230," ")</f>
        <v>#REF!</v>
      </c>
    </row>
    <row r="231" spans="1:109" s="19" customFormat="1" x14ac:dyDescent="0.2">
      <c r="A231" s="328" t="s">
        <v>1479</v>
      </c>
      <c r="B231" s="53" t="s">
        <v>1613</v>
      </c>
      <c r="C231" s="53" t="s">
        <v>1555</v>
      </c>
      <c r="D231" s="357" t="s">
        <v>130</v>
      </c>
      <c r="E231" s="326">
        <v>100</v>
      </c>
      <c r="F231" s="326" t="s">
        <v>1557</v>
      </c>
      <c r="G231" s="701"/>
      <c r="H231" s="84"/>
      <c r="I231" s="89" t="e">
        <f>IF('Retail Pricing'!#REF!&gt;0,'Retail Pricing'!#REF!," ")</f>
        <v>#REF!</v>
      </c>
      <c r="J231" s="85" t="s">
        <v>1984</v>
      </c>
      <c r="K231" s="85" t="e">
        <f>'Retail Pricing'!#REF!</f>
        <v>#REF!</v>
      </c>
      <c r="L231" s="305" t="e">
        <f>IF('Retail Pricing'!#REF!&gt;0,'Retail Pricing'!#REF!," ")</f>
        <v>#REF!</v>
      </c>
      <c r="M231" s="226" t="e">
        <f t="shared" si="348"/>
        <v>#REF!</v>
      </c>
      <c r="N231" s="219" t="e">
        <f>IF('Retail Pricing'!#REF!&gt;0,'Retail Pricing'!#REF!," ")</f>
        <v>#REF!</v>
      </c>
      <c r="O231" s="219" t="e">
        <f>IF('Retail Pricing'!#REF!&gt;0,'Retail Pricing'!#REF!," ")</f>
        <v>#REF!</v>
      </c>
      <c r="P231" s="219"/>
      <c r="Q231" s="219" t="e">
        <f>IF('Retail Pricing'!#REF!&gt;0,'Retail Pricing'!#REF!," ")</f>
        <v>#REF!</v>
      </c>
      <c r="R231" s="219" t="e">
        <f>IF('Retail Pricing'!#REF!&gt;0,'Retail Pricing'!#REF!," ")</f>
        <v>#REF!</v>
      </c>
      <c r="S231" s="219" t="e">
        <f>IF('Retail Pricing'!#REF!&gt;0,'Retail Pricing'!#REF!," ")</f>
        <v>#REF!</v>
      </c>
      <c r="T231" s="226">
        <v>7.7562199999999999</v>
      </c>
      <c r="U231" s="7" t="e">
        <f t="shared" si="412"/>
        <v>#REF!</v>
      </c>
      <c r="V231" s="7">
        <v>-6.0000000000000001E-3</v>
      </c>
      <c r="W231" s="491" t="e">
        <f>ROUND(('Retail Pricing'!#REF!/(1-0.09))/0.05,0)*0.05</f>
        <v>#REF!</v>
      </c>
      <c r="X231" s="489">
        <v>22</v>
      </c>
      <c r="Y231" s="304" t="e">
        <f t="shared" si="350"/>
        <v>#REF!</v>
      </c>
      <c r="Z231" s="428">
        <v>0.56000000000000005</v>
      </c>
      <c r="AA231" s="492">
        <v>26.05</v>
      </c>
      <c r="AB231" s="493" t="e">
        <f>ROUND(('Retail Pricing'!#REF!/(1-0.09))/0.05,0)*0.05</f>
        <v>#REF!</v>
      </c>
      <c r="AC231" s="489">
        <v>19.8</v>
      </c>
      <c r="AD231" s="14" t="e">
        <f t="shared" si="351"/>
        <v>#REF!</v>
      </c>
      <c r="AE231" s="428">
        <v>0.52</v>
      </c>
      <c r="AF231" s="488">
        <v>23.8</v>
      </c>
      <c r="AG231" s="494" t="e">
        <f>ROUND(('Retail Pricing'!#REF!/(1-0.09))/0.05,0)*0.05</f>
        <v>#REF!</v>
      </c>
      <c r="AH231" s="489">
        <v>19.8</v>
      </c>
      <c r="AI231" s="14" t="e">
        <f t="shared" si="352"/>
        <v>#REF!</v>
      </c>
      <c r="AJ231" s="428">
        <v>0.52</v>
      </c>
      <c r="AK231" s="495" t="e">
        <f>ROUND(('Retail Pricing'!#REF!/(1-0.09))/0.05,0)*0.05</f>
        <v>#REF!</v>
      </c>
      <c r="AL231" s="489"/>
      <c r="AM231" s="489">
        <v>19.8</v>
      </c>
      <c r="AN231" s="14" t="e">
        <f t="shared" si="353"/>
        <v>#REF!</v>
      </c>
      <c r="AO231" s="428">
        <v>0.5</v>
      </c>
      <c r="AP231" s="490" t="e">
        <f>ROUND(('Retail Pricing'!#REF!/(1-0.09))/0.05,0)*0.05</f>
        <v>#REF!</v>
      </c>
      <c r="AQ231" s="489">
        <v>18.7</v>
      </c>
      <c r="AR231" s="14" t="e">
        <f t="shared" si="354"/>
        <v>#REF!</v>
      </c>
      <c r="AS231" s="428">
        <v>0.49</v>
      </c>
      <c r="AT231" s="496">
        <v>22.7</v>
      </c>
      <c r="AU231" s="497" t="e">
        <f t="shared" si="344"/>
        <v>#REF!</v>
      </c>
      <c r="AV231" s="288"/>
      <c r="AW231" s="498" t="e">
        <f t="shared" ref="AW231:AW237" si="413">IF(W231&gt;0,ROUND((W231*1.3)/0.05,0)*0.05," ")</f>
        <v>#REF!</v>
      </c>
      <c r="AX231" s="499" t="s">
        <v>106</v>
      </c>
      <c r="AY231" s="499" t="s">
        <v>106</v>
      </c>
      <c r="AZ231" s="333"/>
      <c r="BA231" s="491" t="e">
        <f t="shared" si="388"/>
        <v>#REF!</v>
      </c>
      <c r="BB231" s="492">
        <f t="shared" si="389"/>
        <v>26.05</v>
      </c>
      <c r="BC231" s="493" t="e">
        <f t="shared" si="390"/>
        <v>#REF!</v>
      </c>
      <c r="BD231" s="488">
        <f t="shared" si="391"/>
        <v>23.8</v>
      </c>
      <c r="BE231" s="494" t="e">
        <f t="shared" si="392"/>
        <v>#REF!</v>
      </c>
      <c r="BF231" s="495" t="e">
        <f t="shared" si="393"/>
        <v>#REF!</v>
      </c>
      <c r="BG231" s="490" t="e">
        <f t="shared" si="394"/>
        <v>#REF!</v>
      </c>
      <c r="BH231" s="496">
        <f t="shared" si="395"/>
        <v>22.7</v>
      </c>
      <c r="BI231" s="497" t="e">
        <f t="shared" si="396"/>
        <v>#REF!</v>
      </c>
      <c r="BJ231" s="385" t="e">
        <f t="shared" si="410"/>
        <v>#REF!</v>
      </c>
      <c r="BK231" s="385" t="e">
        <f t="shared" ref="BK231:BK240" si="414">IF(BC231*0.9&gt;BG231, " ", "No")</f>
        <v>#REF!</v>
      </c>
      <c r="BL231" s="243" t="e">
        <f>IF((BA231-'Retail Pricing'!#REF!)&gt;=0," ",1)</f>
        <v>#REF!</v>
      </c>
      <c r="BM231" s="243" t="e">
        <f>IF((BB231-'Retail Pricing'!#REF!)&gt;=0," ",1)</f>
        <v>#REF!</v>
      </c>
      <c r="BN231" s="243" t="e">
        <f>IF((BC231-'Retail Pricing'!#REF!)&gt;=0," ",1)</f>
        <v>#REF!</v>
      </c>
      <c r="BO231" s="243" t="e">
        <f>IF((BD231-'Retail Pricing'!#REF!)&gt;=0," ",1)</f>
        <v>#REF!</v>
      </c>
      <c r="BP231" s="243" t="e">
        <f>IF((BE231-'Retail Pricing'!#REF!)&gt;=0," ",1)</f>
        <v>#REF!</v>
      </c>
      <c r="BQ231" s="243" t="e">
        <f>IF((BF231-'Retail Pricing'!#REF!)&gt;=0," ",1)</f>
        <v>#REF!</v>
      </c>
      <c r="BR231" s="243" t="e">
        <f>IF((BG231-'Retail Pricing'!#REF!)&gt;=0," ",1)</f>
        <v>#REF!</v>
      </c>
      <c r="BS231" s="243" t="e">
        <f>IF((BH231-'Retail Pricing'!#REF!)&gt;=0," ",1)</f>
        <v>#REF!</v>
      </c>
      <c r="BT231" s="243" t="e">
        <f>IF((BI231-'Retail Pricing'!#REF!)&gt;=0," ",1)</f>
        <v>#REF!</v>
      </c>
      <c r="BU231" s="67"/>
      <c r="BV231" s="442" t="e">
        <f t="shared" ref="BV231:BV240" si="415">IF(W231&gt;0,$BV$9, " ")</f>
        <v>#REF!</v>
      </c>
      <c r="BW231" s="244" t="e">
        <f t="shared" ref="BW231:BW240" si="416">IF($BV231&gt;0,($BV231-W231)/$BV231*100," ")</f>
        <v>#REF!</v>
      </c>
      <c r="BX231" s="244" t="e">
        <f t="shared" ref="BX231:BX240" si="417">IF($BV231&gt;0,($BV231-AA231)/$BV231*100," ")</f>
        <v>#REF!</v>
      </c>
      <c r="BY231" s="244" t="e">
        <f t="shared" ref="BY231:BY240" si="418">IF($BV231&gt;0,($BV231-AB231)/$BV231*100," ")</f>
        <v>#REF!</v>
      </c>
      <c r="BZ231" s="244" t="e">
        <f t="shared" ref="BZ231:BZ240" si="419">IF($BV231&gt;0,($BV231-AF231)/$BV231*100," ")</f>
        <v>#REF!</v>
      </c>
      <c r="CA231" s="244" t="e">
        <f t="shared" ref="CA231:CA240" si="420">IF($BV231&gt;0,($BV231-AG231)/$BV231*100," ")</f>
        <v>#REF!</v>
      </c>
      <c r="CB231" s="244" t="e">
        <f t="shared" si="411"/>
        <v>#REF!</v>
      </c>
      <c r="CC231" s="244" t="e">
        <f t="shared" ref="CC231:CC240" si="421">IF($BV231&gt;0,($BV231-AK231)/$BV231*100," ")</f>
        <v>#REF!</v>
      </c>
      <c r="CD231" s="244" t="e">
        <f t="shared" ref="CD231:CD240" si="422">IF($BV231&gt;0,($BV231-AP231)/$BV231*100," ")</f>
        <v>#REF!</v>
      </c>
      <c r="CE231" s="244" t="e">
        <f t="shared" ref="CE231:CE240" si="423">IF($BV231&gt;0,($BV231-AT231)/$BV231*100," ")</f>
        <v>#REF!</v>
      </c>
      <c r="CF231" s="244" t="e">
        <f t="shared" ref="CF231:CF240" si="424">IF($BV231&gt;0,($BV231-(W231*2))/$BV231*100," ")</f>
        <v>#REF!</v>
      </c>
      <c r="CG231" s="244" t="e">
        <f t="shared" ref="CG231:CG240" si="425">IF($BV231&gt;0,($BV231-AW231)/$BV231*100," ")</f>
        <v>#REF!</v>
      </c>
      <c r="CH231" s="244" t="e">
        <f t="shared" ref="CH231:CH240" si="426">IF($W231&gt;0,100," ")</f>
        <v>#REF!</v>
      </c>
      <c r="CI231" s="570"/>
      <c r="CJ231" s="578" t="e">
        <f t="shared" si="383"/>
        <v>#REF!</v>
      </c>
      <c r="CK231" s="578" t="e">
        <f t="shared" si="384"/>
        <v>#REF!</v>
      </c>
      <c r="CL231" s="578" t="e">
        <f t="shared" si="385"/>
        <v>#REF!</v>
      </c>
      <c r="CM231" s="578" t="e">
        <f t="shared" si="386"/>
        <v>#REF!</v>
      </c>
      <c r="CN231" s="578" t="e">
        <f t="shared" si="387"/>
        <v>#REF!</v>
      </c>
      <c r="CO231" s="578" t="e">
        <f t="shared" si="378"/>
        <v>#REF!</v>
      </c>
      <c r="CP231" s="578" t="e">
        <f t="shared" si="379"/>
        <v>#REF!</v>
      </c>
      <c r="CQ231" s="578" t="e">
        <f t="shared" si="380"/>
        <v>#REF!</v>
      </c>
      <c r="CR231" s="244"/>
      <c r="CS231" s="244"/>
      <c r="CT231" s="244"/>
      <c r="CU231" s="244"/>
      <c r="CV231" s="347"/>
      <c r="CW231" s="338" t="e">
        <f t="shared" ref="CW231:DE240" si="427">IF($BW231&gt;0,$BA231," ")</f>
        <v>#REF!</v>
      </c>
      <c r="CX231" s="347"/>
      <c r="CY231" s="338" t="e">
        <f t="shared" si="427"/>
        <v>#REF!</v>
      </c>
      <c r="CZ231" s="347"/>
      <c r="DA231" s="338" t="e">
        <f t="shared" si="427"/>
        <v>#REF!</v>
      </c>
      <c r="DB231" s="347"/>
      <c r="DC231" s="338" t="e">
        <f t="shared" si="427"/>
        <v>#REF!</v>
      </c>
      <c r="DD231" s="347"/>
      <c r="DE231" s="338" t="e">
        <f t="shared" si="427"/>
        <v>#REF!</v>
      </c>
    </row>
    <row r="232" spans="1:109" s="19" customFormat="1" x14ac:dyDescent="0.2">
      <c r="A232" s="328" t="s">
        <v>1479</v>
      </c>
      <c r="B232" s="369" t="s">
        <v>1461</v>
      </c>
      <c r="C232" s="53" t="s">
        <v>1524</v>
      </c>
      <c r="D232" s="357" t="s">
        <v>130</v>
      </c>
      <c r="E232" s="326">
        <v>100</v>
      </c>
      <c r="F232" s="326" t="s">
        <v>1462</v>
      </c>
      <c r="G232" s="701"/>
      <c r="H232" s="84"/>
      <c r="I232" s="89" t="e">
        <f>IF('Retail Pricing'!#REF!&gt;0,'Retail Pricing'!#REF!," ")</f>
        <v>#REF!</v>
      </c>
      <c r="J232" s="85" t="s">
        <v>1984</v>
      </c>
      <c r="K232" s="85" t="e">
        <f>'Retail Pricing'!#REF!</f>
        <v>#REF!</v>
      </c>
      <c r="L232" s="305" t="e">
        <f>IF('Retail Pricing'!#REF!&gt;0,'Retail Pricing'!#REF!," ")</f>
        <v>#REF!</v>
      </c>
      <c r="M232" s="226" t="e">
        <f>IF(N232&gt;0,N232+O232+Q232+R232+S232," ")</f>
        <v>#REF!</v>
      </c>
      <c r="N232" s="219" t="e">
        <f>IF('Retail Pricing'!#REF!&gt;0,'Retail Pricing'!#REF!," ")</f>
        <v>#REF!</v>
      </c>
      <c r="O232" s="219" t="e">
        <f>IF('Retail Pricing'!#REF!&gt;0,'Retail Pricing'!#REF!," ")</f>
        <v>#REF!</v>
      </c>
      <c r="P232" s="219"/>
      <c r="Q232" s="219" t="e">
        <f>IF('Retail Pricing'!#REF!&gt;0,'Retail Pricing'!#REF!," ")</f>
        <v>#REF!</v>
      </c>
      <c r="R232" s="219" t="e">
        <f>IF('Retail Pricing'!#REF!&gt;0,'Retail Pricing'!#REF!," ")</f>
        <v>#REF!</v>
      </c>
      <c r="S232" s="219" t="e">
        <f>IF('Retail Pricing'!#REF!&gt;0,'Retail Pricing'!#REF!," ")</f>
        <v>#REF!</v>
      </c>
      <c r="T232" s="226">
        <v>7.7503799999999998</v>
      </c>
      <c r="U232" s="7" t="e">
        <f>IF(M232&gt;0,$U$1," ")+2%</f>
        <v>#REF!</v>
      </c>
      <c r="V232" s="7">
        <v>0.13200000000000001</v>
      </c>
      <c r="W232" s="491" t="e">
        <f>ROUND(('Retail Pricing'!#REF!/(1-0.09))/0.05,0)*0.05</f>
        <v>#REF!</v>
      </c>
      <c r="X232" s="489">
        <v>16.5</v>
      </c>
      <c r="Y232" s="304" t="e">
        <f>IF(X232=0," ",SUM((W232-X232)/X232))</f>
        <v>#REF!</v>
      </c>
      <c r="Z232" s="428">
        <v>0.32</v>
      </c>
      <c r="AA232" s="492">
        <v>19</v>
      </c>
      <c r="AB232" s="493" t="e">
        <f>ROUND(('Retail Pricing'!#REF!/(1-0.09))/0.05,0)*0.05</f>
        <v>#REF!</v>
      </c>
      <c r="AC232" s="489">
        <v>14.85</v>
      </c>
      <c r="AD232" s="14" t="e">
        <f>IF(AC232=0," ",SUM((AB232-AC232)/AC232))</f>
        <v>#REF!</v>
      </c>
      <c r="AE232" s="428">
        <v>0.24</v>
      </c>
      <c r="AF232" s="488">
        <v>17.350000000000001</v>
      </c>
      <c r="AG232" s="494" t="e">
        <f>ROUND(('Retail Pricing'!#REF!/(1-0.09))/0.05,0)*0.05</f>
        <v>#REF!</v>
      </c>
      <c r="AH232" s="489">
        <v>14.85</v>
      </c>
      <c r="AI232" s="14" t="e">
        <f>IF(AH232=0," ",SUM((AG232-AH232)/AH232))</f>
        <v>#REF!</v>
      </c>
      <c r="AJ232" s="428">
        <v>0.24</v>
      </c>
      <c r="AK232" s="495" t="e">
        <f>ROUND(('Retail Pricing'!#REF!/(1-0.09))/0.05,0)*0.05</f>
        <v>#REF!</v>
      </c>
      <c r="AL232" s="489"/>
      <c r="AM232" s="489">
        <v>14.85</v>
      </c>
      <c r="AN232" s="14" t="e">
        <f>IF(AM232=0," ",SUM((AK232-AM232)/AM232))</f>
        <v>#REF!</v>
      </c>
      <c r="AO232" s="428">
        <v>0.22</v>
      </c>
      <c r="AP232" s="490" t="e">
        <f>ROUND(('Retail Pricing'!#REF!/(1-0.09))/0.05,0)*0.05</f>
        <v>#REF!</v>
      </c>
      <c r="AQ232" s="489">
        <v>14.05</v>
      </c>
      <c r="AR232" s="14" t="e">
        <f>IF(AQ232=0," ",SUM((AP232-AQ232)/AQ232))</f>
        <v>#REF!</v>
      </c>
      <c r="AS232" s="428">
        <v>0.2</v>
      </c>
      <c r="AT232" s="496">
        <v>16.55</v>
      </c>
      <c r="AU232" s="497" t="e">
        <f t="shared" si="344"/>
        <v>#REF!</v>
      </c>
      <c r="AV232" s="288"/>
      <c r="AW232" s="498" t="e">
        <f>IF(W232&gt;0,ROUND((W232*1.3)/0.05,0)*0.05," ")</f>
        <v>#REF!</v>
      </c>
      <c r="AX232" s="499" t="s">
        <v>106</v>
      </c>
      <c r="AY232" s="499" t="s">
        <v>106</v>
      </c>
      <c r="AZ232" s="333"/>
      <c r="BA232" s="491" t="e">
        <f>IF($A232&lt;&gt;" ",$W232," ")</f>
        <v>#REF!</v>
      </c>
      <c r="BB232" s="492">
        <f>IF($A232&lt;&gt;" ",$AA232," ")</f>
        <v>19</v>
      </c>
      <c r="BC232" s="493" t="e">
        <f>IF($A232&lt;&gt;" ",$AB232," ")</f>
        <v>#REF!</v>
      </c>
      <c r="BD232" s="488">
        <f>IF($A232&lt;&gt;" ",$AF232," ")</f>
        <v>17.350000000000001</v>
      </c>
      <c r="BE232" s="494" t="e">
        <f>IF($A232&lt;&gt;" ",$AG232," ")</f>
        <v>#REF!</v>
      </c>
      <c r="BF232" s="495" t="e">
        <f>IF($A232&lt;&gt;" ",$AK232," ")</f>
        <v>#REF!</v>
      </c>
      <c r="BG232" s="490" t="e">
        <f>IF($A232&lt;&gt;" ",$AP232," ")</f>
        <v>#REF!</v>
      </c>
      <c r="BH232" s="496">
        <f>IF($A232&lt;&gt;" ",$AT232," ")</f>
        <v>16.55</v>
      </c>
      <c r="BI232" s="497" t="e">
        <f>IF($A232&lt;&gt;" ",$AU232," ")</f>
        <v>#REF!</v>
      </c>
      <c r="BJ232" s="385" t="e">
        <f t="shared" si="410"/>
        <v>#REF!</v>
      </c>
      <c r="BK232" s="385" t="e">
        <f>IF(BC232*0.9&gt;BG232, " ", "No")</f>
        <v>#REF!</v>
      </c>
      <c r="BL232" s="243" t="e">
        <f>IF((BA232-'Retail Pricing'!#REF!)&gt;=0," ",1)</f>
        <v>#REF!</v>
      </c>
      <c r="BM232" s="243" t="e">
        <f>IF((BB232-'Retail Pricing'!#REF!)&gt;=0," ",1)</f>
        <v>#REF!</v>
      </c>
      <c r="BN232" s="243" t="e">
        <f>IF((BC232-'Retail Pricing'!#REF!)&gt;=0," ",1)</f>
        <v>#REF!</v>
      </c>
      <c r="BO232" s="243">
        <f>IF((BD232-'Retail Pricing'!F152)&gt;=0," ",1)</f>
        <v>1</v>
      </c>
      <c r="BP232" s="243" t="e">
        <f>IF((BE232-'Retail Pricing'!#REF!)&gt;=0," ",1)</f>
        <v>#REF!</v>
      </c>
      <c r="BQ232" s="243" t="e">
        <f>IF((BF232-'Retail Pricing'!#REF!)&gt;=0," ",1)</f>
        <v>#REF!</v>
      </c>
      <c r="BR232" s="243" t="e">
        <f>IF((BG232-'Retail Pricing'!#REF!)&gt;=0," ",1)</f>
        <v>#REF!</v>
      </c>
      <c r="BS232" s="243" t="e">
        <f>IF((BH232-'Retail Pricing'!#REF!)&gt;=0," ",1)</f>
        <v>#REF!</v>
      </c>
      <c r="BT232" s="243" t="e">
        <f>IF((BI232-'Retail Pricing'!#REF!)&gt;=0," ",1)</f>
        <v>#REF!</v>
      </c>
      <c r="BU232" s="67"/>
      <c r="BV232" s="442" t="e">
        <f>IF(W232&gt;0,$BV$9, " ")</f>
        <v>#REF!</v>
      </c>
      <c r="BW232" s="244" t="e">
        <f>IF($BV232&gt;0,($BV232-W232)/$BV232*100," ")</f>
        <v>#REF!</v>
      </c>
      <c r="BX232" s="244" t="e">
        <f>IF($BV232&gt;0,($BV232-AA232)/$BV232*100," ")</f>
        <v>#REF!</v>
      </c>
      <c r="BY232" s="244" t="e">
        <f>IF($BV232&gt;0,($BV232-AB232)/$BV232*100," ")</f>
        <v>#REF!</v>
      </c>
      <c r="BZ232" s="244" t="e">
        <f>IF($BV232&gt;0,($BV232-AF232)/$BV232*100," ")</f>
        <v>#REF!</v>
      </c>
      <c r="CA232" s="244" t="e">
        <f>IF($BV232&gt;0,($BV232-AG232)/$BV232*100," ")</f>
        <v>#REF!</v>
      </c>
      <c r="CB232" s="244" t="e">
        <f t="shared" si="411"/>
        <v>#REF!</v>
      </c>
      <c r="CC232" s="244" t="e">
        <f>IF($BV232&gt;0,($BV232-AK232)/$BV232*100," ")</f>
        <v>#REF!</v>
      </c>
      <c r="CD232" s="244" t="e">
        <f>IF($BV232&gt;0,($BV232-AP232)/$BV232*100," ")</f>
        <v>#REF!</v>
      </c>
      <c r="CE232" s="244" t="e">
        <f>IF($BV232&gt;0,($BV232-AT232)/$BV232*100," ")</f>
        <v>#REF!</v>
      </c>
      <c r="CF232" s="244" t="e">
        <f>IF($BV232&gt;0,($BV232-(W232*2))/$BV232*100," ")</f>
        <v>#REF!</v>
      </c>
      <c r="CG232" s="244" t="e">
        <f>IF($BV232&gt;0,($BV232-AW232)/$BV232*100," ")</f>
        <v>#REF!</v>
      </c>
      <c r="CH232" s="244" t="e">
        <f>IF($W232&gt;0,100," ")</f>
        <v>#REF!</v>
      </c>
      <c r="CI232" s="570"/>
      <c r="CJ232" s="578" t="e">
        <f t="shared" si="383"/>
        <v>#REF!</v>
      </c>
      <c r="CK232" s="578" t="e">
        <f t="shared" si="384"/>
        <v>#REF!</v>
      </c>
      <c r="CL232" s="578" t="e">
        <f t="shared" si="385"/>
        <v>#REF!</v>
      </c>
      <c r="CM232" s="578" t="e">
        <f t="shared" si="386"/>
        <v>#REF!</v>
      </c>
      <c r="CN232" s="578" t="e">
        <f t="shared" si="387"/>
        <v>#REF!</v>
      </c>
      <c r="CO232" s="578" t="e">
        <f t="shared" si="378"/>
        <v>#REF!</v>
      </c>
      <c r="CP232" s="578" t="e">
        <f t="shared" si="379"/>
        <v>#REF!</v>
      </c>
      <c r="CQ232" s="578" t="e">
        <f t="shared" si="380"/>
        <v>#REF!</v>
      </c>
      <c r="CR232" s="244"/>
      <c r="CS232" s="244"/>
      <c r="CT232" s="244"/>
      <c r="CU232" s="244"/>
      <c r="CV232" s="347"/>
      <c r="CW232" s="338" t="e">
        <f>IF($BW232&gt;0,$BA232," ")</f>
        <v>#REF!</v>
      </c>
      <c r="CX232" s="347"/>
      <c r="CY232" s="338" t="e">
        <f>IF($BW232&gt;0,$BA232," ")</f>
        <v>#REF!</v>
      </c>
      <c r="CZ232" s="347"/>
      <c r="DA232" s="338" t="e">
        <f>IF($BW232&gt;0,$BA232," ")</f>
        <v>#REF!</v>
      </c>
      <c r="DB232" s="347"/>
      <c r="DC232" s="338" t="e">
        <f>IF($BW232&gt;0,$BA232," ")</f>
        <v>#REF!</v>
      </c>
      <c r="DD232" s="347"/>
      <c r="DE232" s="338" t="e">
        <f>IF($BW232&gt;0,$BA232," ")</f>
        <v>#REF!</v>
      </c>
    </row>
    <row r="233" spans="1:109" s="19" customFormat="1" x14ac:dyDescent="0.2">
      <c r="A233" s="328" t="s">
        <v>1479</v>
      </c>
      <c r="B233" s="369" t="s">
        <v>1711</v>
      </c>
      <c r="C233" s="53" t="s">
        <v>1618</v>
      </c>
      <c r="D233" s="357" t="s">
        <v>130</v>
      </c>
      <c r="E233" s="326">
        <v>100</v>
      </c>
      <c r="F233" s="326" t="s">
        <v>1476</v>
      </c>
      <c r="G233" s="701"/>
      <c r="H233" s="84"/>
      <c r="I233" s="89" t="e">
        <f>IF('Retail Pricing'!#REF!&gt;0,'Retail Pricing'!#REF!," ")</f>
        <v>#REF!</v>
      </c>
      <c r="J233" s="85" t="s">
        <v>1984</v>
      </c>
      <c r="K233" s="85" t="e">
        <f>'Retail Pricing'!#REF!</f>
        <v>#REF!</v>
      </c>
      <c r="L233" s="305" t="e">
        <f>IF('Retail Pricing'!#REF!&gt;0,'Retail Pricing'!#REF!," ")</f>
        <v>#REF!</v>
      </c>
      <c r="M233" s="226" t="e">
        <f t="shared" ref="M233:M240" si="428">IF(N233&gt;0,N233+O233+Q233+R233+S233," ")</f>
        <v>#REF!</v>
      </c>
      <c r="N233" s="219" t="e">
        <f>IF('Retail Pricing'!#REF!&gt;0,'Retail Pricing'!#REF!," ")</f>
        <v>#REF!</v>
      </c>
      <c r="O233" s="219" t="e">
        <f>IF('Retail Pricing'!#REF!&gt;0,'Retail Pricing'!#REF!," ")</f>
        <v>#REF!</v>
      </c>
      <c r="P233" s="219"/>
      <c r="Q233" s="219" t="e">
        <f>IF('Retail Pricing'!#REF!&gt;0,'Retail Pricing'!#REF!," ")</f>
        <v>#REF!</v>
      </c>
      <c r="R233" s="219" t="e">
        <f>IF('Retail Pricing'!#REF!&gt;0,'Retail Pricing'!#REF!," ")</f>
        <v>#REF!</v>
      </c>
      <c r="S233" s="219" t="e">
        <f>IF('Retail Pricing'!#REF!&gt;0,'Retail Pricing'!#REF!," ")</f>
        <v>#REF!</v>
      </c>
      <c r="T233" s="226">
        <v>4.1243400000000001</v>
      </c>
      <c r="U233" s="7" t="e">
        <f t="shared" ref="U233:U240" si="429">IF(M233&gt;0,$U$1," ")+2%</f>
        <v>#REF!</v>
      </c>
      <c r="V233" s="7">
        <v>-0.20499999999999999</v>
      </c>
      <c r="W233" s="491" t="e">
        <f>ROUND(('Retail Pricing'!#REF!/(1-0.09))/0.05,0)*0.05</f>
        <v>#REF!</v>
      </c>
      <c r="X233" s="489">
        <v>11</v>
      </c>
      <c r="Y233" s="304" t="e">
        <f t="shared" ref="Y233:Y240" si="430">IF(X233=0," ",SUM((W233-X233)/X233))</f>
        <v>#REF!</v>
      </c>
      <c r="Z233" s="428">
        <v>0.62</v>
      </c>
      <c r="AA233" s="492">
        <v>12.65</v>
      </c>
      <c r="AB233" s="493" t="e">
        <f>ROUND(('Retail Pricing'!#REF!/(1-0.09))/0.05,0)*0.05</f>
        <v>#REF!</v>
      </c>
      <c r="AC233" s="489">
        <v>9.9</v>
      </c>
      <c r="AD233" s="14" t="e">
        <f t="shared" ref="AD233:AD240" si="431">IF(AC233=0," ",SUM((AB233-AC233)/AC233))</f>
        <v>#REF!</v>
      </c>
      <c r="AE233" s="428">
        <v>0.57999999999999996</v>
      </c>
      <c r="AF233" s="488">
        <v>11.55</v>
      </c>
      <c r="AG233" s="494" t="e">
        <f>ROUND(('Retail Pricing'!#REF!/(1-0.09))/0.05,0)*0.05</f>
        <v>#REF!</v>
      </c>
      <c r="AH233" s="489">
        <v>9.9</v>
      </c>
      <c r="AI233" s="14" t="e">
        <f t="shared" ref="AI233:AI240" si="432">IF(AH233=0," ",SUM((AG233-AH233)/AH233))</f>
        <v>#REF!</v>
      </c>
      <c r="AJ233" s="428">
        <v>0.57999999999999996</v>
      </c>
      <c r="AK233" s="495" t="e">
        <f>ROUND(('Retail Pricing'!#REF!/(1-0.09))/0.05,0)*0.05</f>
        <v>#REF!</v>
      </c>
      <c r="AL233" s="489"/>
      <c r="AM233" s="489">
        <v>9.9</v>
      </c>
      <c r="AN233" s="14" t="e">
        <f t="shared" ref="AN233:AN240" si="433">IF(AM233=0," ",SUM((AK233-AM233)/AM233))</f>
        <v>#REF!</v>
      </c>
      <c r="AO233" s="428">
        <v>0.56000000000000005</v>
      </c>
      <c r="AP233" s="490" t="e">
        <f>ROUND(('Retail Pricing'!#REF!/(1-0.09))/0.05,0)*0.05</f>
        <v>#REF!</v>
      </c>
      <c r="AQ233" s="489">
        <v>9.35</v>
      </c>
      <c r="AR233" s="14" t="e">
        <f t="shared" ref="AR233:AR240" si="434">IF(AQ233=0," ",SUM((AP233-AQ233)/AQ233))</f>
        <v>#REF!</v>
      </c>
      <c r="AS233" s="428">
        <v>0.55000000000000004</v>
      </c>
      <c r="AT233" s="496">
        <v>11</v>
      </c>
      <c r="AU233" s="497" t="e">
        <f t="shared" ref="AU233:AU240" si="435">IF(BA233&gt;0,ROUNDUP((BA233*2),0.05)-0.01," ")</f>
        <v>#REF!</v>
      </c>
      <c r="AV233" s="288"/>
      <c r="AW233" s="498" t="e">
        <f t="shared" si="413"/>
        <v>#REF!</v>
      </c>
      <c r="AX233" s="499" t="s">
        <v>106</v>
      </c>
      <c r="AY233" s="499" t="s">
        <v>106</v>
      </c>
      <c r="AZ233" s="333"/>
      <c r="BA233" s="491" t="e">
        <f t="shared" ref="BA233:BA240" si="436">IF($A233&lt;&gt;" ",$W233," ")</f>
        <v>#REF!</v>
      </c>
      <c r="BB233" s="492">
        <f t="shared" ref="BB233:BB240" si="437">IF($A233&lt;&gt;" ",$AA233," ")</f>
        <v>12.65</v>
      </c>
      <c r="BC233" s="493" t="e">
        <f t="shared" ref="BC233:BC240" si="438">IF($A233&lt;&gt;" ",$AB233," ")</f>
        <v>#REF!</v>
      </c>
      <c r="BD233" s="488">
        <f t="shared" ref="BD233:BD240" si="439">IF($A233&lt;&gt;" ",$AF233," ")</f>
        <v>11.55</v>
      </c>
      <c r="BE233" s="494" t="e">
        <f t="shared" ref="BE233:BE240" si="440">IF($A233&lt;&gt;" ",$AG233," ")</f>
        <v>#REF!</v>
      </c>
      <c r="BF233" s="495" t="e">
        <f t="shared" ref="BF233:BF240" si="441">IF($A233&lt;&gt;" ",$AK233," ")</f>
        <v>#REF!</v>
      </c>
      <c r="BG233" s="490" t="e">
        <f t="shared" ref="BG233:BG240" si="442">IF($A233&lt;&gt;" ",$AP233," ")</f>
        <v>#REF!</v>
      </c>
      <c r="BH233" s="496">
        <f t="shared" ref="BH233:BH240" si="443">IF($A233&lt;&gt;" ",$AT233," ")</f>
        <v>11</v>
      </c>
      <c r="BI233" s="497" t="e">
        <f t="shared" ref="BI233:BI240" si="444">IF($A233&lt;&gt;" ",$AU233," ")</f>
        <v>#REF!</v>
      </c>
      <c r="BJ233" s="385" t="e">
        <f t="shared" si="410"/>
        <v>#REF!</v>
      </c>
      <c r="BK233" s="385" t="e">
        <f t="shared" si="414"/>
        <v>#REF!</v>
      </c>
      <c r="BL233" s="243" t="e">
        <f>IF((BA233-'Retail Pricing'!#REF!)&gt;=0," ",1)</f>
        <v>#REF!</v>
      </c>
      <c r="BM233" s="243" t="e">
        <f>IF((BB233-'Retail Pricing'!#REF!)&gt;=0," ",1)</f>
        <v>#REF!</v>
      </c>
      <c r="BN233" s="243" t="e">
        <f>IF((BC233-'Retail Pricing'!#REF!)&gt;=0," ",1)</f>
        <v>#REF!</v>
      </c>
      <c r="BO233" s="243" t="e">
        <f>IF((BD233-'Retail Pricing'!#REF!)&gt;=0," ",1)</f>
        <v>#REF!</v>
      </c>
      <c r="BP233" s="243" t="e">
        <f>IF((BE233-'Retail Pricing'!#REF!)&gt;=0," ",1)</f>
        <v>#REF!</v>
      </c>
      <c r="BQ233" s="243" t="e">
        <f>IF((BF233-'Retail Pricing'!#REF!)&gt;=0," ",1)</f>
        <v>#REF!</v>
      </c>
      <c r="BR233" s="243" t="e">
        <f>IF((BG233-'Retail Pricing'!#REF!)&gt;=0," ",1)</f>
        <v>#REF!</v>
      </c>
      <c r="BS233" s="243" t="e">
        <f>IF((BH233-'Retail Pricing'!#REF!)&gt;=0," ",1)</f>
        <v>#REF!</v>
      </c>
      <c r="BT233" s="243" t="e">
        <f>IF((BI233-'Retail Pricing'!#REF!)&gt;=0," ",1)</f>
        <v>#REF!</v>
      </c>
      <c r="BU233" s="67"/>
      <c r="BV233" s="442" t="e">
        <f t="shared" si="415"/>
        <v>#REF!</v>
      </c>
      <c r="BW233" s="244" t="e">
        <f t="shared" si="416"/>
        <v>#REF!</v>
      </c>
      <c r="BX233" s="244" t="e">
        <f t="shared" si="417"/>
        <v>#REF!</v>
      </c>
      <c r="BY233" s="244" t="e">
        <f t="shared" si="418"/>
        <v>#REF!</v>
      </c>
      <c r="BZ233" s="244" t="e">
        <f t="shared" si="419"/>
        <v>#REF!</v>
      </c>
      <c r="CA233" s="244" t="e">
        <f t="shared" si="420"/>
        <v>#REF!</v>
      </c>
      <c r="CB233" s="244" t="e">
        <f t="shared" si="411"/>
        <v>#REF!</v>
      </c>
      <c r="CC233" s="244" t="e">
        <f t="shared" si="421"/>
        <v>#REF!</v>
      </c>
      <c r="CD233" s="244" t="e">
        <f t="shared" si="422"/>
        <v>#REF!</v>
      </c>
      <c r="CE233" s="244" t="e">
        <f t="shared" si="423"/>
        <v>#REF!</v>
      </c>
      <c r="CF233" s="244" t="e">
        <f t="shared" si="424"/>
        <v>#REF!</v>
      </c>
      <c r="CG233" s="244" t="e">
        <f t="shared" si="425"/>
        <v>#REF!</v>
      </c>
      <c r="CH233" s="244" t="e">
        <f t="shared" si="426"/>
        <v>#REF!</v>
      </c>
      <c r="CI233" s="570"/>
      <c r="CJ233" s="578" t="e">
        <f t="shared" si="383"/>
        <v>#REF!</v>
      </c>
      <c r="CK233" s="578" t="e">
        <f t="shared" si="384"/>
        <v>#REF!</v>
      </c>
      <c r="CL233" s="578" t="e">
        <f t="shared" si="385"/>
        <v>#REF!</v>
      </c>
      <c r="CM233" s="578" t="e">
        <f t="shared" si="386"/>
        <v>#REF!</v>
      </c>
      <c r="CN233" s="578" t="e">
        <f t="shared" si="387"/>
        <v>#REF!</v>
      </c>
      <c r="CO233" s="578" t="e">
        <f t="shared" si="378"/>
        <v>#REF!</v>
      </c>
      <c r="CP233" s="578" t="e">
        <f t="shared" si="379"/>
        <v>#REF!</v>
      </c>
      <c r="CQ233" s="578" t="e">
        <f t="shared" si="380"/>
        <v>#REF!</v>
      </c>
      <c r="CR233" s="244"/>
      <c r="CS233" s="244"/>
      <c r="CT233" s="244"/>
      <c r="CU233" s="244"/>
      <c r="CV233" s="347"/>
      <c r="CW233" s="338" t="e">
        <f t="shared" si="427"/>
        <v>#REF!</v>
      </c>
      <c r="CX233" s="347"/>
      <c r="CY233" s="338" t="e">
        <f t="shared" si="427"/>
        <v>#REF!</v>
      </c>
      <c r="CZ233" s="347"/>
      <c r="DA233" s="338" t="e">
        <f t="shared" si="427"/>
        <v>#REF!</v>
      </c>
      <c r="DB233" s="347"/>
      <c r="DC233" s="338" t="e">
        <f t="shared" si="427"/>
        <v>#REF!</v>
      </c>
      <c r="DD233" s="347"/>
      <c r="DE233" s="338" t="e">
        <f t="shared" si="427"/>
        <v>#REF!</v>
      </c>
    </row>
    <row r="234" spans="1:109" s="19" customFormat="1" x14ac:dyDescent="0.2">
      <c r="A234" s="328" t="s">
        <v>1479</v>
      </c>
      <c r="B234" s="369" t="s">
        <v>1604</v>
      </c>
      <c r="C234" s="53" t="s">
        <v>1622</v>
      </c>
      <c r="D234" s="357" t="s">
        <v>130</v>
      </c>
      <c r="E234" s="326">
        <v>100</v>
      </c>
      <c r="F234" s="326" t="s">
        <v>1468</v>
      </c>
      <c r="G234" s="701"/>
      <c r="H234" s="84"/>
      <c r="I234" s="89" t="e">
        <f>IF('Retail Pricing'!#REF!&gt;0,'Retail Pricing'!#REF!," ")</f>
        <v>#REF!</v>
      </c>
      <c r="J234" s="85" t="s">
        <v>1984</v>
      </c>
      <c r="K234" s="85" t="e">
        <f>'Retail Pricing'!#REF!</f>
        <v>#REF!</v>
      </c>
      <c r="L234" s="305" t="e">
        <f>IF('Retail Pricing'!#REF!&gt;0,'Retail Pricing'!#REF!," ")</f>
        <v>#REF!</v>
      </c>
      <c r="M234" s="226" t="e">
        <f t="shared" si="428"/>
        <v>#REF!</v>
      </c>
      <c r="N234" s="219" t="e">
        <f>IF('Retail Pricing'!#REF!&gt;0,'Retail Pricing'!#REF!," ")</f>
        <v>#REF!</v>
      </c>
      <c r="O234" s="219" t="e">
        <f>IF('Retail Pricing'!#REF!&gt;0,'Retail Pricing'!#REF!," ")</f>
        <v>#REF!</v>
      </c>
      <c r="P234" s="219"/>
      <c r="Q234" s="219" t="e">
        <f>IF('Retail Pricing'!#REF!&gt;0,'Retail Pricing'!#REF!," ")</f>
        <v>#REF!</v>
      </c>
      <c r="R234" s="219" t="e">
        <f>IF('Retail Pricing'!#REF!&gt;0,'Retail Pricing'!#REF!," ")</f>
        <v>#REF!</v>
      </c>
      <c r="S234" s="219" t="e">
        <f>IF('Retail Pricing'!#REF!&gt;0,'Retail Pricing'!#REF!," ")</f>
        <v>#REF!</v>
      </c>
      <c r="T234" s="226">
        <v>8.74</v>
      </c>
      <c r="U234" s="7" t="e">
        <f t="shared" si="429"/>
        <v>#REF!</v>
      </c>
      <c r="V234" s="7">
        <v>-0.19600000000000001</v>
      </c>
      <c r="W234" s="491" t="e">
        <f>ROUND(('Retail Pricing'!#REF!/(1-0.09))/0.05,0)*0.05</f>
        <v>#REF!</v>
      </c>
      <c r="X234" s="489">
        <v>11</v>
      </c>
      <c r="Y234" s="304" t="e">
        <f t="shared" si="430"/>
        <v>#REF!</v>
      </c>
      <c r="Z234" s="428">
        <v>0.18</v>
      </c>
      <c r="AA234" s="492">
        <v>12.65</v>
      </c>
      <c r="AB234" s="493" t="e">
        <f>ROUND(('Retail Pricing'!#REF!/(1-0.09))/0.05,0)*0.05</f>
        <v>#REF!</v>
      </c>
      <c r="AC234" s="489">
        <v>9.9</v>
      </c>
      <c r="AD234" s="14" t="e">
        <f t="shared" si="431"/>
        <v>#REF!</v>
      </c>
      <c r="AE234" s="428">
        <v>0.09</v>
      </c>
      <c r="AF234" s="488">
        <v>11.55</v>
      </c>
      <c r="AG234" s="494" t="e">
        <f>ROUND(('Retail Pricing'!#REF!/(1-0.09))/0.05,0)*0.05</f>
        <v>#REF!</v>
      </c>
      <c r="AH234" s="489">
        <v>9.9</v>
      </c>
      <c r="AI234" s="14" t="e">
        <f t="shared" si="432"/>
        <v>#REF!</v>
      </c>
      <c r="AJ234" s="428">
        <v>0.09</v>
      </c>
      <c r="AK234" s="495" t="e">
        <f>ROUND(('Retail Pricing'!#REF!/(1-0.09))/0.05,0)*0.05</f>
        <v>#REF!</v>
      </c>
      <c r="AL234" s="489"/>
      <c r="AM234" s="489">
        <v>9.9</v>
      </c>
      <c r="AN234" s="14" t="e">
        <f t="shared" si="433"/>
        <v>#REF!</v>
      </c>
      <c r="AO234" s="428">
        <v>7.0000000000000007E-2</v>
      </c>
      <c r="AP234" s="490" t="e">
        <f>ROUND(('Retail Pricing'!#REF!/(1-0.09))/0.05,0)*0.05</f>
        <v>#REF!</v>
      </c>
      <c r="AQ234" s="489">
        <v>9.35</v>
      </c>
      <c r="AR234" s="14" t="e">
        <f t="shared" si="434"/>
        <v>#REF!</v>
      </c>
      <c r="AS234" s="428">
        <v>0.04</v>
      </c>
      <c r="AT234" s="496">
        <v>11</v>
      </c>
      <c r="AU234" s="497" t="e">
        <f t="shared" si="435"/>
        <v>#REF!</v>
      </c>
      <c r="AV234" s="288"/>
      <c r="AW234" s="498" t="e">
        <f t="shared" si="413"/>
        <v>#REF!</v>
      </c>
      <c r="AX234" s="499" t="s">
        <v>106</v>
      </c>
      <c r="AY234" s="499" t="s">
        <v>106</v>
      </c>
      <c r="AZ234" s="333"/>
      <c r="BA234" s="491" t="e">
        <f t="shared" si="436"/>
        <v>#REF!</v>
      </c>
      <c r="BB234" s="492">
        <f t="shared" si="437"/>
        <v>12.65</v>
      </c>
      <c r="BC234" s="493" t="e">
        <f t="shared" si="438"/>
        <v>#REF!</v>
      </c>
      <c r="BD234" s="488">
        <f t="shared" si="439"/>
        <v>11.55</v>
      </c>
      <c r="BE234" s="494" t="e">
        <f t="shared" si="440"/>
        <v>#REF!</v>
      </c>
      <c r="BF234" s="495" t="e">
        <f t="shared" si="441"/>
        <v>#REF!</v>
      </c>
      <c r="BG234" s="490" t="e">
        <f t="shared" si="442"/>
        <v>#REF!</v>
      </c>
      <c r="BH234" s="496">
        <f t="shared" si="443"/>
        <v>11</v>
      </c>
      <c r="BI234" s="497" t="e">
        <f t="shared" si="444"/>
        <v>#REF!</v>
      </c>
      <c r="BJ234" s="385" t="e">
        <f t="shared" si="410"/>
        <v>#REF!</v>
      </c>
      <c r="BK234" s="385" t="e">
        <f t="shared" si="414"/>
        <v>#REF!</v>
      </c>
      <c r="BL234" s="243" t="e">
        <f>IF((BA234-'Retail Pricing'!#REF!)&gt;=0," ",1)</f>
        <v>#REF!</v>
      </c>
      <c r="BM234" s="243" t="e">
        <f>IF((BB234-'Retail Pricing'!#REF!)&gt;=0," ",1)</f>
        <v>#REF!</v>
      </c>
      <c r="BN234" s="243" t="e">
        <f>IF((BC234-'Retail Pricing'!#REF!)&gt;=0," ",1)</f>
        <v>#REF!</v>
      </c>
      <c r="BO234" s="243" t="str">
        <f>IF((BD234-'Retail Pricing'!F153)&gt;=0," ",1)</f>
        <v xml:space="preserve"> </v>
      </c>
      <c r="BP234" s="243" t="e">
        <f>IF((BE234-'Retail Pricing'!#REF!)&gt;=0," ",1)</f>
        <v>#REF!</v>
      </c>
      <c r="BQ234" s="243" t="e">
        <f>IF((BF234-'Retail Pricing'!#REF!)&gt;=0," ",1)</f>
        <v>#REF!</v>
      </c>
      <c r="BR234" s="243" t="e">
        <f>IF((BG234-'Retail Pricing'!#REF!)&gt;=0," ",1)</f>
        <v>#REF!</v>
      </c>
      <c r="BS234" s="243" t="e">
        <f>IF((BH234-'Retail Pricing'!#REF!)&gt;=0," ",1)</f>
        <v>#REF!</v>
      </c>
      <c r="BT234" s="243" t="e">
        <f>IF((BI234-'Retail Pricing'!#REF!)&gt;=0," ",1)</f>
        <v>#REF!</v>
      </c>
      <c r="BU234" s="67"/>
      <c r="BV234" s="442" t="e">
        <f t="shared" si="415"/>
        <v>#REF!</v>
      </c>
      <c r="BW234" s="244" t="e">
        <f t="shared" si="416"/>
        <v>#REF!</v>
      </c>
      <c r="BX234" s="244" t="e">
        <f t="shared" si="417"/>
        <v>#REF!</v>
      </c>
      <c r="BY234" s="244" t="e">
        <f t="shared" si="418"/>
        <v>#REF!</v>
      </c>
      <c r="BZ234" s="244" t="e">
        <f t="shared" si="419"/>
        <v>#REF!</v>
      </c>
      <c r="CA234" s="244" t="e">
        <f t="shared" si="420"/>
        <v>#REF!</v>
      </c>
      <c r="CB234" s="244" t="e">
        <f t="shared" si="411"/>
        <v>#REF!</v>
      </c>
      <c r="CC234" s="244" t="e">
        <f t="shared" si="421"/>
        <v>#REF!</v>
      </c>
      <c r="CD234" s="244" t="e">
        <f t="shared" si="422"/>
        <v>#REF!</v>
      </c>
      <c r="CE234" s="244" t="e">
        <f t="shared" si="423"/>
        <v>#REF!</v>
      </c>
      <c r="CF234" s="244" t="e">
        <f t="shared" si="424"/>
        <v>#REF!</v>
      </c>
      <c r="CG234" s="244" t="e">
        <f t="shared" si="425"/>
        <v>#REF!</v>
      </c>
      <c r="CH234" s="244" t="e">
        <f t="shared" si="426"/>
        <v>#REF!</v>
      </c>
      <c r="CI234" s="570"/>
      <c r="CJ234" s="578" t="e">
        <f t="shared" si="383"/>
        <v>#REF!</v>
      </c>
      <c r="CK234" s="578" t="e">
        <f t="shared" si="384"/>
        <v>#REF!</v>
      </c>
      <c r="CL234" s="578" t="e">
        <f t="shared" si="385"/>
        <v>#REF!</v>
      </c>
      <c r="CM234" s="578" t="e">
        <f t="shared" si="386"/>
        <v>#REF!</v>
      </c>
      <c r="CN234" s="578" t="e">
        <f t="shared" si="387"/>
        <v>#REF!</v>
      </c>
      <c r="CO234" s="578" t="e">
        <f t="shared" si="378"/>
        <v>#REF!</v>
      </c>
      <c r="CP234" s="578" t="e">
        <f t="shared" si="379"/>
        <v>#REF!</v>
      </c>
      <c r="CQ234" s="578" t="e">
        <f t="shared" si="380"/>
        <v>#REF!</v>
      </c>
      <c r="CR234" s="244"/>
      <c r="CS234" s="244"/>
      <c r="CT234" s="244"/>
      <c r="CU234" s="244"/>
      <c r="CV234" s="347"/>
      <c r="CW234" s="338" t="e">
        <f t="shared" si="427"/>
        <v>#REF!</v>
      </c>
      <c r="CX234" s="347"/>
      <c r="CY234" s="338" t="e">
        <f t="shared" si="427"/>
        <v>#REF!</v>
      </c>
      <c r="CZ234" s="347"/>
      <c r="DA234" s="338" t="e">
        <f t="shared" si="427"/>
        <v>#REF!</v>
      </c>
      <c r="DB234" s="347"/>
      <c r="DC234" s="338" t="e">
        <f t="shared" si="427"/>
        <v>#REF!</v>
      </c>
      <c r="DD234" s="347"/>
      <c r="DE234" s="338" t="e">
        <f t="shared" si="427"/>
        <v>#REF!</v>
      </c>
    </row>
    <row r="235" spans="1:109" s="19" customFormat="1" x14ac:dyDescent="0.2">
      <c r="A235" s="328" t="s">
        <v>1479</v>
      </c>
      <c r="B235" s="369" t="s">
        <v>1603</v>
      </c>
      <c r="C235" s="53" t="s">
        <v>1555</v>
      </c>
      <c r="D235" s="357" t="s">
        <v>130</v>
      </c>
      <c r="E235" s="326">
        <v>100</v>
      </c>
      <c r="F235" s="326" t="s">
        <v>1502</v>
      </c>
      <c r="G235" s="701"/>
      <c r="H235" s="84"/>
      <c r="I235" s="89" t="e">
        <f>IF('Retail Pricing'!#REF!&gt;0,'Retail Pricing'!#REF!," ")</f>
        <v>#REF!</v>
      </c>
      <c r="J235" s="85" t="s">
        <v>1984</v>
      </c>
      <c r="K235" s="85" t="e">
        <f>'Retail Pricing'!#REF!</f>
        <v>#REF!</v>
      </c>
      <c r="L235" s="305" t="e">
        <f>IF('Retail Pricing'!#REF!&gt;0,'Retail Pricing'!#REF!," ")</f>
        <v>#REF!</v>
      </c>
      <c r="M235" s="226" t="e">
        <f t="shared" si="428"/>
        <v>#REF!</v>
      </c>
      <c r="N235" s="219" t="e">
        <f>IF('Retail Pricing'!#REF!&gt;0,'Retail Pricing'!#REF!," ")</f>
        <v>#REF!</v>
      </c>
      <c r="O235" s="219" t="e">
        <f>IF('Retail Pricing'!#REF!&gt;0,'Retail Pricing'!#REF!," ")</f>
        <v>#REF!</v>
      </c>
      <c r="P235" s="219"/>
      <c r="Q235" s="219" t="e">
        <f>IF('Retail Pricing'!#REF!&gt;0,'Retail Pricing'!#REF!," ")</f>
        <v>#REF!</v>
      </c>
      <c r="R235" s="219" t="e">
        <f>IF('Retail Pricing'!#REF!&gt;0,'Retail Pricing'!#REF!," ")</f>
        <v>#REF!</v>
      </c>
      <c r="S235" s="219" t="e">
        <f>IF('Retail Pricing'!#REF!&gt;0,'Retail Pricing'!#REF!," ")</f>
        <v>#REF!</v>
      </c>
      <c r="T235" s="226">
        <v>3.7263799999999998</v>
      </c>
      <c r="U235" s="7" t="e">
        <f t="shared" si="429"/>
        <v>#REF!</v>
      </c>
      <c r="V235" s="7">
        <v>-6.2E-2</v>
      </c>
      <c r="W235" s="491" t="e">
        <f>ROUND(('Retail Pricing'!#REF!/(1-0.09))/0.05,0)*0.05</f>
        <v>#REF!</v>
      </c>
      <c r="X235" s="489">
        <v>11</v>
      </c>
      <c r="Y235" s="304" t="e">
        <f t="shared" si="430"/>
        <v>#REF!</v>
      </c>
      <c r="Z235" s="428">
        <v>0.59</v>
      </c>
      <c r="AA235" s="492">
        <v>12.65</v>
      </c>
      <c r="AB235" s="493" t="e">
        <f>ROUND(('Retail Pricing'!#REF!/(1-0.09))/0.05,0)*0.05</f>
        <v>#REF!</v>
      </c>
      <c r="AC235" s="489">
        <v>9.9</v>
      </c>
      <c r="AD235" s="14" t="e">
        <f t="shared" si="431"/>
        <v>#REF!</v>
      </c>
      <c r="AE235" s="428">
        <v>0.55000000000000004</v>
      </c>
      <c r="AF235" s="488">
        <v>11.55</v>
      </c>
      <c r="AG235" s="494" t="e">
        <f>ROUND(('Retail Pricing'!#REF!/(1-0.09))/0.05,0)*0.05</f>
        <v>#REF!</v>
      </c>
      <c r="AH235" s="489">
        <v>9.9</v>
      </c>
      <c r="AI235" s="14" t="e">
        <f t="shared" si="432"/>
        <v>#REF!</v>
      </c>
      <c r="AJ235" s="428">
        <v>0.55000000000000004</v>
      </c>
      <c r="AK235" s="495" t="e">
        <f>ROUND(('Retail Pricing'!#REF!/(1-0.09))/0.05,0)*0.05</f>
        <v>#REF!</v>
      </c>
      <c r="AL235" s="489"/>
      <c r="AM235" s="489">
        <v>9.9</v>
      </c>
      <c r="AN235" s="14" t="e">
        <f t="shared" si="433"/>
        <v>#REF!</v>
      </c>
      <c r="AO235" s="428">
        <v>0.54</v>
      </c>
      <c r="AP235" s="490" t="e">
        <f>ROUND(('Retail Pricing'!#REF!/(1-0.09))/0.05,0)*0.05</f>
        <v>#REF!</v>
      </c>
      <c r="AQ235" s="489">
        <v>9.35</v>
      </c>
      <c r="AR235" s="14" t="e">
        <f t="shared" si="434"/>
        <v>#REF!</v>
      </c>
      <c r="AS235" s="428">
        <v>0.52</v>
      </c>
      <c r="AT235" s="496">
        <v>11</v>
      </c>
      <c r="AU235" s="497" t="e">
        <f t="shared" si="435"/>
        <v>#REF!</v>
      </c>
      <c r="AV235" s="288"/>
      <c r="AW235" s="498" t="e">
        <f t="shared" si="413"/>
        <v>#REF!</v>
      </c>
      <c r="AX235" s="499" t="s">
        <v>106</v>
      </c>
      <c r="AY235" s="499" t="s">
        <v>106</v>
      </c>
      <c r="AZ235" s="333"/>
      <c r="BA235" s="491" t="e">
        <f t="shared" si="436"/>
        <v>#REF!</v>
      </c>
      <c r="BB235" s="492">
        <f t="shared" si="437"/>
        <v>12.65</v>
      </c>
      <c r="BC235" s="493" t="e">
        <f t="shared" si="438"/>
        <v>#REF!</v>
      </c>
      <c r="BD235" s="488">
        <f t="shared" si="439"/>
        <v>11.55</v>
      </c>
      <c r="BE235" s="494" t="e">
        <f t="shared" si="440"/>
        <v>#REF!</v>
      </c>
      <c r="BF235" s="495" t="e">
        <f t="shared" si="441"/>
        <v>#REF!</v>
      </c>
      <c r="BG235" s="490" t="e">
        <f t="shared" si="442"/>
        <v>#REF!</v>
      </c>
      <c r="BH235" s="496">
        <f t="shared" si="443"/>
        <v>11</v>
      </c>
      <c r="BI235" s="497" t="e">
        <f t="shared" si="444"/>
        <v>#REF!</v>
      </c>
      <c r="BJ235" s="385" t="e">
        <f t="shared" si="410"/>
        <v>#REF!</v>
      </c>
      <c r="BK235" s="385" t="e">
        <f t="shared" si="414"/>
        <v>#REF!</v>
      </c>
      <c r="BL235" s="243" t="e">
        <f>IF((BA235-'Retail Pricing'!#REF!)&gt;=0," ",1)</f>
        <v>#REF!</v>
      </c>
      <c r="BM235" s="243" t="e">
        <f>IF((BB235-'Retail Pricing'!#REF!)&gt;=0," ",1)</f>
        <v>#REF!</v>
      </c>
      <c r="BN235" s="243" t="e">
        <f>IF((BC235-'Retail Pricing'!#REF!)&gt;=0," ",1)</f>
        <v>#REF!</v>
      </c>
      <c r="BO235" s="243" t="str">
        <f>IF((BD235-'Retail Pricing'!F154)&gt;=0," ",1)</f>
        <v xml:space="preserve"> </v>
      </c>
      <c r="BP235" s="243" t="e">
        <f>IF((BE235-'Retail Pricing'!#REF!)&gt;=0," ",1)</f>
        <v>#REF!</v>
      </c>
      <c r="BQ235" s="243" t="e">
        <f>IF((BF235-'Retail Pricing'!#REF!)&gt;=0," ",1)</f>
        <v>#REF!</v>
      </c>
      <c r="BR235" s="243" t="e">
        <f>IF((BG235-'Retail Pricing'!#REF!)&gt;=0," ",1)</f>
        <v>#REF!</v>
      </c>
      <c r="BS235" s="243" t="e">
        <f>IF((BH235-'Retail Pricing'!#REF!)&gt;=0," ",1)</f>
        <v>#REF!</v>
      </c>
      <c r="BT235" s="243" t="e">
        <f>IF((BI235-'Retail Pricing'!#REF!)&gt;=0," ",1)</f>
        <v>#REF!</v>
      </c>
      <c r="BU235" s="67"/>
      <c r="BV235" s="442" t="e">
        <f t="shared" si="415"/>
        <v>#REF!</v>
      </c>
      <c r="BW235" s="244" t="e">
        <f t="shared" si="416"/>
        <v>#REF!</v>
      </c>
      <c r="BX235" s="244" t="e">
        <f t="shared" si="417"/>
        <v>#REF!</v>
      </c>
      <c r="BY235" s="244" t="e">
        <f t="shared" si="418"/>
        <v>#REF!</v>
      </c>
      <c r="BZ235" s="244" t="e">
        <f t="shared" si="419"/>
        <v>#REF!</v>
      </c>
      <c r="CA235" s="244" t="e">
        <f t="shared" si="420"/>
        <v>#REF!</v>
      </c>
      <c r="CB235" s="244" t="e">
        <f t="shared" si="411"/>
        <v>#REF!</v>
      </c>
      <c r="CC235" s="244" t="e">
        <f t="shared" si="421"/>
        <v>#REF!</v>
      </c>
      <c r="CD235" s="244" t="e">
        <f t="shared" si="422"/>
        <v>#REF!</v>
      </c>
      <c r="CE235" s="244" t="e">
        <f t="shared" si="423"/>
        <v>#REF!</v>
      </c>
      <c r="CF235" s="244" t="e">
        <f t="shared" si="424"/>
        <v>#REF!</v>
      </c>
      <c r="CG235" s="244" t="e">
        <f t="shared" si="425"/>
        <v>#REF!</v>
      </c>
      <c r="CH235" s="244" t="e">
        <f t="shared" si="426"/>
        <v>#REF!</v>
      </c>
      <c r="CI235" s="570"/>
      <c r="CJ235" s="578" t="e">
        <f t="shared" si="383"/>
        <v>#REF!</v>
      </c>
      <c r="CK235" s="578" t="e">
        <f t="shared" si="384"/>
        <v>#REF!</v>
      </c>
      <c r="CL235" s="578" t="e">
        <f t="shared" si="385"/>
        <v>#REF!</v>
      </c>
      <c r="CM235" s="578" t="e">
        <f t="shared" si="386"/>
        <v>#REF!</v>
      </c>
      <c r="CN235" s="578" t="e">
        <f t="shared" si="387"/>
        <v>#REF!</v>
      </c>
      <c r="CO235" s="578" t="e">
        <f t="shared" si="378"/>
        <v>#REF!</v>
      </c>
      <c r="CP235" s="578" t="e">
        <f t="shared" si="379"/>
        <v>#REF!</v>
      </c>
      <c r="CQ235" s="578" t="e">
        <f t="shared" si="380"/>
        <v>#REF!</v>
      </c>
      <c r="CR235" s="244"/>
      <c r="CS235" s="244"/>
      <c r="CT235" s="244"/>
      <c r="CU235" s="244"/>
      <c r="CV235" s="347"/>
      <c r="CW235" s="338" t="e">
        <f t="shared" si="427"/>
        <v>#REF!</v>
      </c>
      <c r="CX235" s="347"/>
      <c r="CY235" s="338" t="e">
        <f t="shared" si="427"/>
        <v>#REF!</v>
      </c>
      <c r="CZ235" s="347"/>
      <c r="DA235" s="338" t="e">
        <f t="shared" si="427"/>
        <v>#REF!</v>
      </c>
      <c r="DB235" s="347"/>
      <c r="DC235" s="338" t="e">
        <f t="shared" si="427"/>
        <v>#REF!</v>
      </c>
      <c r="DD235" s="347"/>
      <c r="DE235" s="338" t="e">
        <f t="shared" si="427"/>
        <v>#REF!</v>
      </c>
    </row>
    <row r="236" spans="1:109" s="19" customFormat="1" x14ac:dyDescent="0.2">
      <c r="A236" s="328" t="s">
        <v>1479</v>
      </c>
      <c r="B236" s="369" t="s">
        <v>1712</v>
      </c>
      <c r="C236" s="53" t="s">
        <v>1620</v>
      </c>
      <c r="D236" s="357" t="s">
        <v>130</v>
      </c>
      <c r="E236" s="326">
        <v>100</v>
      </c>
      <c r="F236" s="326" t="s">
        <v>1500</v>
      </c>
      <c r="G236" s="701"/>
      <c r="H236" s="84"/>
      <c r="I236" s="89" t="e">
        <f>IF('Retail Pricing'!#REF!&gt;0,'Retail Pricing'!#REF!," ")</f>
        <v>#REF!</v>
      </c>
      <c r="J236" s="85" t="s">
        <v>1984</v>
      </c>
      <c r="K236" s="85" t="e">
        <f>'Retail Pricing'!#REF!</f>
        <v>#REF!</v>
      </c>
      <c r="L236" s="305" t="e">
        <f>IF('Retail Pricing'!#REF!&gt;0,'Retail Pricing'!#REF!," ")</f>
        <v>#REF!</v>
      </c>
      <c r="M236" s="226" t="e">
        <f t="shared" si="428"/>
        <v>#REF!</v>
      </c>
      <c r="N236" s="219" t="e">
        <f>IF('Retail Pricing'!#REF!&gt;0,'Retail Pricing'!#REF!," ")</f>
        <v>#REF!</v>
      </c>
      <c r="O236" s="219" t="e">
        <f>IF('Retail Pricing'!#REF!&gt;0,'Retail Pricing'!#REF!," ")</f>
        <v>#REF!</v>
      </c>
      <c r="P236" s="219"/>
      <c r="Q236" s="219" t="e">
        <f>IF('Retail Pricing'!#REF!&gt;0,'Retail Pricing'!#REF!," ")</f>
        <v>#REF!</v>
      </c>
      <c r="R236" s="219" t="e">
        <f>IF('Retail Pricing'!#REF!&gt;0,'Retail Pricing'!#REF!," ")</f>
        <v>#REF!</v>
      </c>
      <c r="S236" s="219" t="e">
        <f>IF('Retail Pricing'!#REF!&gt;0,'Retail Pricing'!#REF!," ")</f>
        <v>#REF!</v>
      </c>
      <c r="T236" s="226">
        <v>5.0926400000000003</v>
      </c>
      <c r="U236" s="7" t="e">
        <f t="shared" si="429"/>
        <v>#REF!</v>
      </c>
      <c r="V236" s="7">
        <v>-6.5000000000000002E-2</v>
      </c>
      <c r="W236" s="491" t="e">
        <f>ROUND(('Retail Pricing'!#REF!/(1-0.09))/0.05,0)*0.05</f>
        <v>#REF!</v>
      </c>
      <c r="X236" s="489">
        <v>13.75</v>
      </c>
      <c r="Y236" s="304" t="e">
        <f t="shared" si="430"/>
        <v>#REF!</v>
      </c>
      <c r="Z236" s="428">
        <v>0.56000000000000005</v>
      </c>
      <c r="AA236" s="492">
        <v>15.8</v>
      </c>
      <c r="AB236" s="493" t="e">
        <f>ROUND(('Retail Pricing'!#REF!/(1-0.09))/0.05,0)*0.05</f>
        <v>#REF!</v>
      </c>
      <c r="AC236" s="489">
        <v>12.35</v>
      </c>
      <c r="AD236" s="14" t="e">
        <f t="shared" si="431"/>
        <v>#REF!</v>
      </c>
      <c r="AE236" s="428">
        <v>0.51</v>
      </c>
      <c r="AF236" s="488">
        <v>14.4</v>
      </c>
      <c r="AG236" s="494" t="e">
        <f>ROUND(('Retail Pricing'!#REF!/(1-0.09))/0.05,0)*0.05</f>
        <v>#REF!</v>
      </c>
      <c r="AH236" s="489">
        <v>12.35</v>
      </c>
      <c r="AI236" s="14" t="e">
        <f t="shared" si="432"/>
        <v>#REF!</v>
      </c>
      <c r="AJ236" s="428">
        <v>0.51</v>
      </c>
      <c r="AK236" s="495" t="e">
        <f>ROUND(('Retail Pricing'!#REF!/(1-0.09))/0.05,0)*0.05</f>
        <v>#REF!</v>
      </c>
      <c r="AL236" s="489"/>
      <c r="AM236" s="489">
        <v>12.35</v>
      </c>
      <c r="AN236" s="14" t="e">
        <f t="shared" si="433"/>
        <v>#REF!</v>
      </c>
      <c r="AO236" s="428">
        <v>0.5</v>
      </c>
      <c r="AP236" s="490" t="e">
        <f>ROUND(('Retail Pricing'!#REF!/(1-0.09))/0.05,0)*0.05</f>
        <v>#REF!</v>
      </c>
      <c r="AQ236" s="489">
        <v>11.7</v>
      </c>
      <c r="AR236" s="14" t="e">
        <f t="shared" si="434"/>
        <v>#REF!</v>
      </c>
      <c r="AS236" s="428">
        <v>0.48</v>
      </c>
      <c r="AT236" s="496">
        <v>13.75</v>
      </c>
      <c r="AU236" s="497" t="e">
        <f t="shared" si="435"/>
        <v>#REF!</v>
      </c>
      <c r="AV236" s="288"/>
      <c r="AW236" s="498" t="e">
        <f t="shared" si="413"/>
        <v>#REF!</v>
      </c>
      <c r="AX236" s="499" t="s">
        <v>106</v>
      </c>
      <c r="AY236" s="499" t="s">
        <v>106</v>
      </c>
      <c r="AZ236" s="333"/>
      <c r="BA236" s="491" t="e">
        <f t="shared" si="436"/>
        <v>#REF!</v>
      </c>
      <c r="BB236" s="492">
        <f t="shared" si="437"/>
        <v>15.8</v>
      </c>
      <c r="BC236" s="493" t="e">
        <f t="shared" si="438"/>
        <v>#REF!</v>
      </c>
      <c r="BD236" s="488">
        <f t="shared" si="439"/>
        <v>14.4</v>
      </c>
      <c r="BE236" s="494" t="e">
        <f t="shared" si="440"/>
        <v>#REF!</v>
      </c>
      <c r="BF236" s="495" t="e">
        <f t="shared" si="441"/>
        <v>#REF!</v>
      </c>
      <c r="BG236" s="490" t="e">
        <f t="shared" si="442"/>
        <v>#REF!</v>
      </c>
      <c r="BH236" s="496">
        <f t="shared" si="443"/>
        <v>13.75</v>
      </c>
      <c r="BI236" s="497" t="e">
        <f t="shared" si="444"/>
        <v>#REF!</v>
      </c>
      <c r="BJ236" s="385" t="e">
        <f t="shared" si="410"/>
        <v>#REF!</v>
      </c>
      <c r="BK236" s="385" t="e">
        <f t="shared" si="414"/>
        <v>#REF!</v>
      </c>
      <c r="BL236" s="243" t="e">
        <f>IF((BA236-'Retail Pricing'!#REF!)&gt;=0," ",1)</f>
        <v>#REF!</v>
      </c>
      <c r="BM236" s="243" t="e">
        <f>IF((BB236-'Retail Pricing'!#REF!)&gt;=0," ",1)</f>
        <v>#REF!</v>
      </c>
      <c r="BN236" s="243" t="e">
        <f>IF((BC236-'Retail Pricing'!#REF!)&gt;=0," ",1)</f>
        <v>#REF!</v>
      </c>
      <c r="BO236" s="243" t="str">
        <f>IF((BD236-'Retail Pricing'!F155)&gt;=0," ",1)</f>
        <v xml:space="preserve"> </v>
      </c>
      <c r="BP236" s="243" t="e">
        <f>IF((BE236-'Retail Pricing'!#REF!)&gt;=0," ",1)</f>
        <v>#REF!</v>
      </c>
      <c r="BQ236" s="243" t="e">
        <f>IF((BF236-'Retail Pricing'!#REF!)&gt;=0," ",1)</f>
        <v>#REF!</v>
      </c>
      <c r="BR236" s="243" t="e">
        <f>IF((BG236-'Retail Pricing'!#REF!)&gt;=0," ",1)</f>
        <v>#REF!</v>
      </c>
      <c r="BS236" s="243" t="e">
        <f>IF((BH236-'Retail Pricing'!#REF!)&gt;=0," ",1)</f>
        <v>#REF!</v>
      </c>
      <c r="BT236" s="243" t="e">
        <f>IF((BI236-'Retail Pricing'!#REF!)&gt;=0," ",1)</f>
        <v>#REF!</v>
      </c>
      <c r="BU236" s="67"/>
      <c r="BV236" s="442" t="e">
        <f t="shared" si="415"/>
        <v>#REF!</v>
      </c>
      <c r="BW236" s="244" t="e">
        <f t="shared" si="416"/>
        <v>#REF!</v>
      </c>
      <c r="BX236" s="244" t="e">
        <f t="shared" si="417"/>
        <v>#REF!</v>
      </c>
      <c r="BY236" s="244" t="e">
        <f t="shared" si="418"/>
        <v>#REF!</v>
      </c>
      <c r="BZ236" s="244" t="e">
        <f t="shared" si="419"/>
        <v>#REF!</v>
      </c>
      <c r="CA236" s="244" t="e">
        <f t="shared" si="420"/>
        <v>#REF!</v>
      </c>
      <c r="CB236" s="244" t="e">
        <f t="shared" si="411"/>
        <v>#REF!</v>
      </c>
      <c r="CC236" s="244" t="e">
        <f t="shared" si="421"/>
        <v>#REF!</v>
      </c>
      <c r="CD236" s="244" t="e">
        <f t="shared" si="422"/>
        <v>#REF!</v>
      </c>
      <c r="CE236" s="244" t="e">
        <f t="shared" si="423"/>
        <v>#REF!</v>
      </c>
      <c r="CF236" s="244" t="e">
        <f t="shared" si="424"/>
        <v>#REF!</v>
      </c>
      <c r="CG236" s="244" t="e">
        <f t="shared" si="425"/>
        <v>#REF!</v>
      </c>
      <c r="CH236" s="244" t="e">
        <f t="shared" si="426"/>
        <v>#REF!</v>
      </c>
      <c r="CI236" s="570"/>
      <c r="CJ236" s="578" t="e">
        <f t="shared" si="383"/>
        <v>#REF!</v>
      </c>
      <c r="CK236" s="578" t="e">
        <f t="shared" si="384"/>
        <v>#REF!</v>
      </c>
      <c r="CL236" s="578" t="e">
        <f t="shared" si="385"/>
        <v>#REF!</v>
      </c>
      <c r="CM236" s="578" t="e">
        <f t="shared" si="386"/>
        <v>#REF!</v>
      </c>
      <c r="CN236" s="578" t="e">
        <f t="shared" si="387"/>
        <v>#REF!</v>
      </c>
      <c r="CO236" s="578" t="e">
        <f t="shared" si="378"/>
        <v>#REF!</v>
      </c>
      <c r="CP236" s="578" t="e">
        <f t="shared" si="379"/>
        <v>#REF!</v>
      </c>
      <c r="CQ236" s="578" t="e">
        <f t="shared" si="380"/>
        <v>#REF!</v>
      </c>
      <c r="CR236" s="244"/>
      <c r="CS236" s="244"/>
      <c r="CT236" s="244"/>
      <c r="CU236" s="244"/>
      <c r="CV236" s="347"/>
      <c r="CW236" s="338" t="e">
        <f t="shared" si="427"/>
        <v>#REF!</v>
      </c>
      <c r="CX236" s="347"/>
      <c r="CY236" s="338" t="e">
        <f t="shared" si="427"/>
        <v>#REF!</v>
      </c>
      <c r="CZ236" s="347"/>
      <c r="DA236" s="338" t="e">
        <f t="shared" si="427"/>
        <v>#REF!</v>
      </c>
      <c r="DB236" s="347"/>
      <c r="DC236" s="338" t="e">
        <f t="shared" si="427"/>
        <v>#REF!</v>
      </c>
      <c r="DD236" s="347"/>
      <c r="DE236" s="338" t="e">
        <f t="shared" si="427"/>
        <v>#REF!</v>
      </c>
    </row>
    <row r="237" spans="1:109" s="19" customFormat="1" x14ac:dyDescent="0.2">
      <c r="A237" s="328" t="s">
        <v>1479</v>
      </c>
      <c r="B237" s="369" t="s">
        <v>1713</v>
      </c>
      <c r="C237" s="53" t="s">
        <v>1524</v>
      </c>
      <c r="D237" s="357" t="s">
        <v>130</v>
      </c>
      <c r="E237" s="326">
        <v>100</v>
      </c>
      <c r="F237" s="326" t="s">
        <v>1559</v>
      </c>
      <c r="G237" s="701"/>
      <c r="H237" s="84"/>
      <c r="I237" s="89" t="e">
        <f>IF('Retail Pricing'!#REF!&gt;0,'Retail Pricing'!#REF!," ")</f>
        <v>#REF!</v>
      </c>
      <c r="J237" s="85" t="s">
        <v>1984</v>
      </c>
      <c r="K237" s="85" t="e">
        <f>'Retail Pricing'!#REF!</f>
        <v>#REF!</v>
      </c>
      <c r="L237" s="305" t="e">
        <f>IF('Retail Pricing'!#REF!&gt;0,'Retail Pricing'!#REF!," ")</f>
        <v>#REF!</v>
      </c>
      <c r="M237" s="226" t="e">
        <f t="shared" si="428"/>
        <v>#REF!</v>
      </c>
      <c r="N237" s="219" t="e">
        <f>IF('Retail Pricing'!#REF!&gt;0,'Retail Pricing'!#REF!," ")</f>
        <v>#REF!</v>
      </c>
      <c r="O237" s="219" t="e">
        <f>IF('Retail Pricing'!#REF!&gt;0,'Retail Pricing'!#REF!," ")</f>
        <v>#REF!</v>
      </c>
      <c r="P237" s="219"/>
      <c r="Q237" s="219" t="e">
        <f>IF('Retail Pricing'!#REF!&gt;0,'Retail Pricing'!#REF!," ")</f>
        <v>#REF!</v>
      </c>
      <c r="R237" s="219" t="e">
        <f>IF('Retail Pricing'!#REF!&gt;0,'Retail Pricing'!#REF!," ")</f>
        <v>#REF!</v>
      </c>
      <c r="S237" s="219" t="e">
        <f>IF('Retail Pricing'!#REF!&gt;0,'Retail Pricing'!#REF!," ")</f>
        <v>#REF!</v>
      </c>
      <c r="T237" s="226">
        <v>8.3636999999999997</v>
      </c>
      <c r="U237" s="7" t="e">
        <f t="shared" si="429"/>
        <v>#REF!</v>
      </c>
      <c r="V237" s="7">
        <v>-7.4999999999999997E-2</v>
      </c>
      <c r="W237" s="491" t="e">
        <f>ROUND(('Retail Pricing'!#REF!/(1-0.09))/0.05,0)*0.05</f>
        <v>#REF!</v>
      </c>
      <c r="X237" s="489">
        <v>24.75</v>
      </c>
      <c r="Y237" s="304" t="e">
        <f t="shared" si="430"/>
        <v>#REF!</v>
      </c>
      <c r="Z237" s="428">
        <v>0.6</v>
      </c>
      <c r="AA237" s="492">
        <v>28.45</v>
      </c>
      <c r="AB237" s="493" t="e">
        <f>ROUND(('Retail Pricing'!#REF!/(1-0.09))/0.05,0)*0.05</f>
        <v>#REF!</v>
      </c>
      <c r="AC237" s="489">
        <v>22.25</v>
      </c>
      <c r="AD237" s="14" t="e">
        <f t="shared" si="431"/>
        <v>#REF!</v>
      </c>
      <c r="AE237" s="428">
        <v>0.55000000000000004</v>
      </c>
      <c r="AF237" s="488">
        <v>25.95</v>
      </c>
      <c r="AG237" s="494" t="e">
        <f>ROUND(('Retail Pricing'!#REF!/(1-0.09))/0.05,0)*0.05</f>
        <v>#REF!</v>
      </c>
      <c r="AH237" s="489">
        <v>22.25</v>
      </c>
      <c r="AI237" s="14" t="e">
        <f t="shared" si="432"/>
        <v>#REF!</v>
      </c>
      <c r="AJ237" s="428">
        <v>0.55000000000000004</v>
      </c>
      <c r="AK237" s="495" t="e">
        <f>ROUND(('Retail Pricing'!#REF!/(1-0.09))/0.05,0)*0.05</f>
        <v>#REF!</v>
      </c>
      <c r="AL237" s="489"/>
      <c r="AM237" s="489">
        <v>22.25</v>
      </c>
      <c r="AN237" s="14" t="e">
        <f t="shared" si="433"/>
        <v>#REF!</v>
      </c>
      <c r="AO237" s="428">
        <v>0.54</v>
      </c>
      <c r="AP237" s="490" t="e">
        <f>ROUND(('Retail Pricing'!#REF!/(1-0.09))/0.05,0)*0.05</f>
        <v>#REF!</v>
      </c>
      <c r="AQ237" s="489">
        <v>21.1</v>
      </c>
      <c r="AR237" s="14" t="e">
        <f t="shared" si="434"/>
        <v>#REF!</v>
      </c>
      <c r="AS237" s="428">
        <v>0.53</v>
      </c>
      <c r="AT237" s="496">
        <v>24.8</v>
      </c>
      <c r="AU237" s="497" t="e">
        <f t="shared" si="435"/>
        <v>#REF!</v>
      </c>
      <c r="AV237" s="288"/>
      <c r="AW237" s="498" t="e">
        <f t="shared" si="413"/>
        <v>#REF!</v>
      </c>
      <c r="AX237" s="499" t="s">
        <v>106</v>
      </c>
      <c r="AY237" s="499" t="s">
        <v>106</v>
      </c>
      <c r="AZ237" s="333"/>
      <c r="BA237" s="491" t="e">
        <f t="shared" si="436"/>
        <v>#REF!</v>
      </c>
      <c r="BB237" s="492">
        <f t="shared" si="437"/>
        <v>28.45</v>
      </c>
      <c r="BC237" s="493" t="e">
        <f t="shared" si="438"/>
        <v>#REF!</v>
      </c>
      <c r="BD237" s="488">
        <f t="shared" si="439"/>
        <v>25.95</v>
      </c>
      <c r="BE237" s="494" t="e">
        <f t="shared" si="440"/>
        <v>#REF!</v>
      </c>
      <c r="BF237" s="495" t="e">
        <f t="shared" si="441"/>
        <v>#REF!</v>
      </c>
      <c r="BG237" s="490" t="e">
        <f t="shared" si="442"/>
        <v>#REF!</v>
      </c>
      <c r="BH237" s="496">
        <f t="shared" si="443"/>
        <v>24.8</v>
      </c>
      <c r="BI237" s="497" t="e">
        <f t="shared" si="444"/>
        <v>#REF!</v>
      </c>
      <c r="BJ237" s="385" t="e">
        <f t="shared" si="410"/>
        <v>#REF!</v>
      </c>
      <c r="BK237" s="385" t="e">
        <f t="shared" si="414"/>
        <v>#REF!</v>
      </c>
      <c r="BL237" s="243" t="e">
        <f>IF((BA237-'Retail Pricing'!#REF!)&gt;=0," ",1)</f>
        <v>#REF!</v>
      </c>
      <c r="BM237" s="243" t="e">
        <f>IF((BB237-'Retail Pricing'!#REF!)&gt;=0," ",1)</f>
        <v>#REF!</v>
      </c>
      <c r="BN237" s="243" t="e">
        <f>IF((BC237-'Retail Pricing'!#REF!)&gt;=0," ",1)</f>
        <v>#REF!</v>
      </c>
      <c r="BO237" s="243" t="str">
        <f>IF((BD237-'Retail Pricing'!F156)&gt;=0," ",1)</f>
        <v xml:space="preserve"> </v>
      </c>
      <c r="BP237" s="243" t="e">
        <f>IF((BE237-'Retail Pricing'!#REF!)&gt;=0," ",1)</f>
        <v>#REF!</v>
      </c>
      <c r="BQ237" s="243" t="e">
        <f>IF((BF237-'Retail Pricing'!#REF!)&gt;=0," ",1)</f>
        <v>#REF!</v>
      </c>
      <c r="BR237" s="243" t="e">
        <f>IF((BG237-'Retail Pricing'!#REF!)&gt;=0," ",1)</f>
        <v>#REF!</v>
      </c>
      <c r="BS237" s="243" t="e">
        <f>IF((BH237-'Retail Pricing'!#REF!)&gt;=0," ",1)</f>
        <v>#REF!</v>
      </c>
      <c r="BT237" s="243" t="e">
        <f>IF((BI237-'Retail Pricing'!#REF!)&gt;=0," ",1)</f>
        <v>#REF!</v>
      </c>
      <c r="BU237" s="67"/>
      <c r="BV237" s="442" t="e">
        <f t="shared" si="415"/>
        <v>#REF!</v>
      </c>
      <c r="BW237" s="244" t="e">
        <f t="shared" si="416"/>
        <v>#REF!</v>
      </c>
      <c r="BX237" s="244" t="e">
        <f t="shared" si="417"/>
        <v>#REF!</v>
      </c>
      <c r="BY237" s="244" t="e">
        <f t="shared" si="418"/>
        <v>#REF!</v>
      </c>
      <c r="BZ237" s="244" t="e">
        <f t="shared" si="419"/>
        <v>#REF!</v>
      </c>
      <c r="CA237" s="244" t="e">
        <f t="shared" si="420"/>
        <v>#REF!</v>
      </c>
      <c r="CB237" s="244" t="e">
        <f t="shared" si="411"/>
        <v>#REF!</v>
      </c>
      <c r="CC237" s="244" t="e">
        <f t="shared" si="421"/>
        <v>#REF!</v>
      </c>
      <c r="CD237" s="244" t="e">
        <f t="shared" si="422"/>
        <v>#REF!</v>
      </c>
      <c r="CE237" s="244" t="e">
        <f t="shared" si="423"/>
        <v>#REF!</v>
      </c>
      <c r="CF237" s="244" t="e">
        <f t="shared" si="424"/>
        <v>#REF!</v>
      </c>
      <c r="CG237" s="244" t="e">
        <f t="shared" si="425"/>
        <v>#REF!</v>
      </c>
      <c r="CH237" s="244" t="e">
        <f t="shared" si="426"/>
        <v>#REF!</v>
      </c>
      <c r="CI237" s="570"/>
      <c r="CJ237" s="578" t="e">
        <f t="shared" si="383"/>
        <v>#REF!</v>
      </c>
      <c r="CK237" s="578" t="e">
        <f t="shared" si="384"/>
        <v>#REF!</v>
      </c>
      <c r="CL237" s="578" t="e">
        <f t="shared" si="385"/>
        <v>#REF!</v>
      </c>
      <c r="CM237" s="578" t="e">
        <f t="shared" si="386"/>
        <v>#REF!</v>
      </c>
      <c r="CN237" s="578" t="e">
        <f t="shared" si="387"/>
        <v>#REF!</v>
      </c>
      <c r="CO237" s="578" t="e">
        <f t="shared" si="378"/>
        <v>#REF!</v>
      </c>
      <c r="CP237" s="578" t="e">
        <f t="shared" si="379"/>
        <v>#REF!</v>
      </c>
      <c r="CQ237" s="578" t="e">
        <f t="shared" si="380"/>
        <v>#REF!</v>
      </c>
      <c r="CR237" s="244"/>
      <c r="CS237" s="244"/>
      <c r="CT237" s="244"/>
      <c r="CU237" s="244"/>
      <c r="CV237" s="347"/>
      <c r="CW237" s="338" t="e">
        <f t="shared" si="427"/>
        <v>#REF!</v>
      </c>
      <c r="CX237" s="347"/>
      <c r="CY237" s="338" t="e">
        <f t="shared" si="427"/>
        <v>#REF!</v>
      </c>
      <c r="CZ237" s="347"/>
      <c r="DA237" s="338" t="e">
        <f t="shared" si="427"/>
        <v>#REF!</v>
      </c>
      <c r="DB237" s="347"/>
      <c r="DC237" s="338" t="e">
        <f t="shared" si="427"/>
        <v>#REF!</v>
      </c>
      <c r="DD237" s="347"/>
      <c r="DE237" s="338" t="e">
        <f t="shared" si="427"/>
        <v>#REF!</v>
      </c>
    </row>
    <row r="238" spans="1:109" s="19" customFormat="1" x14ac:dyDescent="0.2">
      <c r="A238" s="328" t="s">
        <v>1479</v>
      </c>
      <c r="B238" s="369" t="s">
        <v>1606</v>
      </c>
      <c r="C238" s="53" t="s">
        <v>1524</v>
      </c>
      <c r="D238" s="357" t="s">
        <v>130</v>
      </c>
      <c r="E238" s="326">
        <v>100</v>
      </c>
      <c r="F238" s="326" t="s">
        <v>1558</v>
      </c>
      <c r="G238" s="701"/>
      <c r="H238" s="84"/>
      <c r="I238" s="89" t="e">
        <f>IF('Retail Pricing'!#REF!&gt;0,'Retail Pricing'!#REF!," ")</f>
        <v>#REF!</v>
      </c>
      <c r="J238" s="85" t="s">
        <v>1984</v>
      </c>
      <c r="K238" s="85" t="e">
        <f>'Retail Pricing'!#REF!</f>
        <v>#REF!</v>
      </c>
      <c r="L238" s="305" t="e">
        <f>IF('Retail Pricing'!#REF!&gt;0,'Retail Pricing'!#REF!," ")</f>
        <v>#REF!</v>
      </c>
      <c r="M238" s="226" t="e">
        <f t="shared" si="428"/>
        <v>#REF!</v>
      </c>
      <c r="N238" s="219" t="e">
        <f>IF('Retail Pricing'!#REF!&gt;0,'Retail Pricing'!#REF!," ")</f>
        <v>#REF!</v>
      </c>
      <c r="O238" s="219" t="e">
        <f>IF('Retail Pricing'!#REF!&gt;0,'Retail Pricing'!#REF!," ")</f>
        <v>#REF!</v>
      </c>
      <c r="P238" s="219"/>
      <c r="Q238" s="219" t="e">
        <f>IF('Retail Pricing'!#REF!&gt;0,'Retail Pricing'!#REF!," ")</f>
        <v>#REF!</v>
      </c>
      <c r="R238" s="219" t="e">
        <f>IF('Retail Pricing'!#REF!&gt;0,'Retail Pricing'!#REF!," ")</f>
        <v>#REF!</v>
      </c>
      <c r="S238" s="219" t="e">
        <f>IF('Retail Pricing'!#REF!&gt;0,'Retail Pricing'!#REF!," ")</f>
        <v>#REF!</v>
      </c>
      <c r="T238" s="226">
        <v>2.71001</v>
      </c>
      <c r="U238" s="7" t="e">
        <f t="shared" si="429"/>
        <v>#REF!</v>
      </c>
      <c r="V238" s="7">
        <v>-4.5999999999999999E-2</v>
      </c>
      <c r="W238" s="491" t="e">
        <f>ROUND(('Retail Pricing'!#REF!/(1-0.09))/0.05,0)*0.05</f>
        <v>#REF!</v>
      </c>
      <c r="X238" s="489">
        <v>7.7</v>
      </c>
      <c r="Y238" s="304" t="e">
        <f t="shared" si="430"/>
        <v>#REF!</v>
      </c>
      <c r="Z238" s="428">
        <v>0.56999999999999995</v>
      </c>
      <c r="AA238" s="492">
        <v>8.85</v>
      </c>
      <c r="AB238" s="493" t="e">
        <f>ROUND(('Retail Pricing'!#REF!/(1-0.09))/0.05,0)*0.05</f>
        <v>#REF!</v>
      </c>
      <c r="AC238" s="489">
        <v>6.9</v>
      </c>
      <c r="AD238" s="14" t="e">
        <f t="shared" si="431"/>
        <v>#REF!</v>
      </c>
      <c r="AE238" s="428">
        <v>0.52</v>
      </c>
      <c r="AF238" s="488">
        <v>8.0500000000000007</v>
      </c>
      <c r="AG238" s="494" t="e">
        <f>ROUND(('Retail Pricing'!#REF!/(1-0.09))/0.05,0)*0.05</f>
        <v>#REF!</v>
      </c>
      <c r="AH238" s="489">
        <v>6.9</v>
      </c>
      <c r="AI238" s="14" t="e">
        <f t="shared" si="432"/>
        <v>#REF!</v>
      </c>
      <c r="AJ238" s="428">
        <v>0.52</v>
      </c>
      <c r="AK238" s="495" t="e">
        <f>ROUND(('Retail Pricing'!#REF!/(1-0.09))/0.05,0)*0.05</f>
        <v>#REF!</v>
      </c>
      <c r="AL238" s="489"/>
      <c r="AM238" s="489">
        <v>6.9</v>
      </c>
      <c r="AN238" s="14" t="e">
        <f t="shared" si="433"/>
        <v>#REF!</v>
      </c>
      <c r="AO238" s="428">
        <v>0.51</v>
      </c>
      <c r="AP238" s="490" t="e">
        <f>ROUND(('Retail Pricing'!#REF!/(1-0.09))/0.05,0)*0.05</f>
        <v>#REF!</v>
      </c>
      <c r="AQ238" s="489">
        <v>6.55</v>
      </c>
      <c r="AR238" s="14" t="e">
        <f t="shared" si="434"/>
        <v>#REF!</v>
      </c>
      <c r="AS238" s="428">
        <v>0.49</v>
      </c>
      <c r="AT238" s="496">
        <v>7.7</v>
      </c>
      <c r="AU238" s="497" t="e">
        <f t="shared" si="435"/>
        <v>#REF!</v>
      </c>
      <c r="AV238" s="288"/>
      <c r="AW238" s="498" t="e">
        <f>IF(W238&gt;0,ROUND((W238*1.3)/0.05,0)*0.05," ")</f>
        <v>#REF!</v>
      </c>
      <c r="AX238" s="499" t="s">
        <v>106</v>
      </c>
      <c r="AY238" s="499" t="s">
        <v>106</v>
      </c>
      <c r="AZ238" s="333"/>
      <c r="BA238" s="491" t="e">
        <f t="shared" si="436"/>
        <v>#REF!</v>
      </c>
      <c r="BB238" s="492">
        <f t="shared" si="437"/>
        <v>8.85</v>
      </c>
      <c r="BC238" s="493" t="e">
        <f t="shared" si="438"/>
        <v>#REF!</v>
      </c>
      <c r="BD238" s="488">
        <f t="shared" si="439"/>
        <v>8.0500000000000007</v>
      </c>
      <c r="BE238" s="494" t="e">
        <f t="shared" si="440"/>
        <v>#REF!</v>
      </c>
      <c r="BF238" s="495" t="e">
        <f t="shared" si="441"/>
        <v>#REF!</v>
      </c>
      <c r="BG238" s="490" t="e">
        <f t="shared" si="442"/>
        <v>#REF!</v>
      </c>
      <c r="BH238" s="496">
        <f t="shared" si="443"/>
        <v>7.7</v>
      </c>
      <c r="BI238" s="497" t="e">
        <f t="shared" si="444"/>
        <v>#REF!</v>
      </c>
      <c r="BJ238" s="385" t="e">
        <f t="shared" si="410"/>
        <v>#REF!</v>
      </c>
      <c r="BK238" s="385" t="e">
        <f t="shared" si="414"/>
        <v>#REF!</v>
      </c>
      <c r="BL238" s="243" t="e">
        <f>IF((BA238-'Retail Pricing'!#REF!)&gt;=0," ",1)</f>
        <v>#REF!</v>
      </c>
      <c r="BM238" s="243" t="e">
        <f>IF((BB238-'Retail Pricing'!#REF!)&gt;=0," ",1)</f>
        <v>#REF!</v>
      </c>
      <c r="BN238" s="243" t="e">
        <f>IF((BC238-'Retail Pricing'!#REF!)&gt;=0," ",1)</f>
        <v>#REF!</v>
      </c>
      <c r="BO238" s="243" t="e">
        <f>IF((BD238-'Retail Pricing'!#REF!)&gt;=0," ",1)</f>
        <v>#REF!</v>
      </c>
      <c r="BP238" s="243" t="e">
        <f>IF((BE238-'Retail Pricing'!#REF!)&gt;=0," ",1)</f>
        <v>#REF!</v>
      </c>
      <c r="BQ238" s="243" t="e">
        <f>IF((BF238-'Retail Pricing'!#REF!)&gt;=0," ",1)</f>
        <v>#REF!</v>
      </c>
      <c r="BR238" s="243" t="e">
        <f>IF((BG238-'Retail Pricing'!#REF!)&gt;=0," ",1)</f>
        <v>#REF!</v>
      </c>
      <c r="BS238" s="243" t="e">
        <f>IF((BH238-'Retail Pricing'!#REF!)&gt;=0," ",1)</f>
        <v>#REF!</v>
      </c>
      <c r="BT238" s="243" t="e">
        <f>IF((BI238-'Retail Pricing'!#REF!)&gt;=0," ",1)</f>
        <v>#REF!</v>
      </c>
      <c r="BU238" s="67"/>
      <c r="BV238" s="442" t="e">
        <f t="shared" si="415"/>
        <v>#REF!</v>
      </c>
      <c r="BW238" s="244" t="e">
        <f t="shared" si="416"/>
        <v>#REF!</v>
      </c>
      <c r="BX238" s="244" t="e">
        <f t="shared" si="417"/>
        <v>#REF!</v>
      </c>
      <c r="BY238" s="244" t="e">
        <f t="shared" si="418"/>
        <v>#REF!</v>
      </c>
      <c r="BZ238" s="244" t="e">
        <f t="shared" si="419"/>
        <v>#REF!</v>
      </c>
      <c r="CA238" s="244" t="e">
        <f t="shared" si="420"/>
        <v>#REF!</v>
      </c>
      <c r="CB238" s="244" t="e">
        <f t="shared" si="411"/>
        <v>#REF!</v>
      </c>
      <c r="CC238" s="244" t="e">
        <f t="shared" si="421"/>
        <v>#REF!</v>
      </c>
      <c r="CD238" s="244" t="e">
        <f t="shared" si="422"/>
        <v>#REF!</v>
      </c>
      <c r="CE238" s="244" t="e">
        <f t="shared" si="423"/>
        <v>#REF!</v>
      </c>
      <c r="CF238" s="244" t="e">
        <f t="shared" si="424"/>
        <v>#REF!</v>
      </c>
      <c r="CG238" s="244" t="e">
        <f t="shared" si="425"/>
        <v>#REF!</v>
      </c>
      <c r="CH238" s="244" t="e">
        <f t="shared" si="426"/>
        <v>#REF!</v>
      </c>
      <c r="CI238" s="570"/>
      <c r="CJ238" s="578" t="e">
        <f t="shared" si="383"/>
        <v>#REF!</v>
      </c>
      <c r="CK238" s="578" t="e">
        <f t="shared" si="384"/>
        <v>#REF!</v>
      </c>
      <c r="CL238" s="578" t="e">
        <f t="shared" si="385"/>
        <v>#REF!</v>
      </c>
      <c r="CM238" s="578" t="e">
        <f t="shared" si="386"/>
        <v>#REF!</v>
      </c>
      <c r="CN238" s="578" t="e">
        <f t="shared" si="387"/>
        <v>#REF!</v>
      </c>
      <c r="CO238" s="578" t="e">
        <f t="shared" si="378"/>
        <v>#REF!</v>
      </c>
      <c r="CP238" s="578" t="e">
        <f t="shared" si="379"/>
        <v>#REF!</v>
      </c>
      <c r="CQ238" s="578" t="e">
        <f t="shared" si="380"/>
        <v>#REF!</v>
      </c>
      <c r="CR238" s="244"/>
      <c r="CS238" s="244"/>
      <c r="CT238" s="244"/>
      <c r="CU238" s="244"/>
      <c r="CV238" s="347"/>
      <c r="CW238" s="338" t="e">
        <f t="shared" si="427"/>
        <v>#REF!</v>
      </c>
      <c r="CX238" s="347"/>
      <c r="CY238" s="338" t="e">
        <f t="shared" si="427"/>
        <v>#REF!</v>
      </c>
      <c r="CZ238" s="347"/>
      <c r="DA238" s="338" t="e">
        <f t="shared" si="427"/>
        <v>#REF!</v>
      </c>
      <c r="DB238" s="347"/>
      <c r="DC238" s="338" t="e">
        <f t="shared" si="427"/>
        <v>#REF!</v>
      </c>
      <c r="DD238" s="347"/>
      <c r="DE238" s="338" t="e">
        <f t="shared" si="427"/>
        <v>#REF!</v>
      </c>
    </row>
    <row r="239" spans="1:109" s="19" customFormat="1" x14ac:dyDescent="0.2">
      <c r="A239" s="328" t="s">
        <v>1479</v>
      </c>
      <c r="B239" s="369" t="s">
        <v>1605</v>
      </c>
      <c r="C239" s="53" t="s">
        <v>1524</v>
      </c>
      <c r="D239" s="357" t="s">
        <v>130</v>
      </c>
      <c r="E239" s="326">
        <v>100</v>
      </c>
      <c r="F239" s="326" t="s">
        <v>1553</v>
      </c>
      <c r="G239" s="701"/>
      <c r="H239" s="84"/>
      <c r="I239" s="89" t="e">
        <f>IF('Retail Pricing'!#REF!&gt;0,'Retail Pricing'!#REF!," ")</f>
        <v>#REF!</v>
      </c>
      <c r="J239" s="85" t="s">
        <v>1984</v>
      </c>
      <c r="K239" s="85" t="e">
        <f>'Retail Pricing'!#REF!</f>
        <v>#REF!</v>
      </c>
      <c r="L239" s="305" t="e">
        <f>IF('Retail Pricing'!#REF!&gt;0,'Retail Pricing'!#REF!," ")</f>
        <v>#REF!</v>
      </c>
      <c r="M239" s="226" t="e">
        <f t="shared" si="428"/>
        <v>#REF!</v>
      </c>
      <c r="N239" s="219" t="e">
        <f>IF('Retail Pricing'!#REF!&gt;0,'Retail Pricing'!#REF!," ")</f>
        <v>#REF!</v>
      </c>
      <c r="O239" s="219" t="e">
        <f>IF('Retail Pricing'!#REF!&gt;0,'Retail Pricing'!#REF!," ")</f>
        <v>#REF!</v>
      </c>
      <c r="P239" s="219"/>
      <c r="Q239" s="219" t="e">
        <f>IF('Retail Pricing'!#REF!&gt;0,'Retail Pricing'!#REF!," ")</f>
        <v>#REF!</v>
      </c>
      <c r="R239" s="219" t="e">
        <f>IF('Retail Pricing'!#REF!&gt;0,'Retail Pricing'!#REF!," ")</f>
        <v>#REF!</v>
      </c>
      <c r="S239" s="219" t="e">
        <f>IF('Retail Pricing'!#REF!&gt;0,'Retail Pricing'!#REF!," ")</f>
        <v>#REF!</v>
      </c>
      <c r="T239" s="226">
        <v>3.0803099999999999</v>
      </c>
      <c r="U239" s="7" t="e">
        <f t="shared" si="429"/>
        <v>#REF!</v>
      </c>
      <c r="V239" s="7">
        <v>-7.8E-2</v>
      </c>
      <c r="W239" s="491" t="e">
        <f>ROUND(('Retail Pricing'!#REF!/(1-0.09))/0.05,0)*0.05</f>
        <v>#REF!</v>
      </c>
      <c r="X239" s="489">
        <v>8.8000000000000007</v>
      </c>
      <c r="Y239" s="304" t="e">
        <f t="shared" si="430"/>
        <v>#REF!</v>
      </c>
      <c r="Z239" s="428">
        <v>0.59</v>
      </c>
      <c r="AA239" s="492">
        <v>10.1</v>
      </c>
      <c r="AB239" s="493" t="e">
        <f>ROUND(('Retail Pricing'!#REF!/(1-0.09))/0.05,0)*0.05</f>
        <v>#REF!</v>
      </c>
      <c r="AC239" s="489">
        <v>7.9</v>
      </c>
      <c r="AD239" s="14" t="e">
        <f t="shared" si="431"/>
        <v>#REF!</v>
      </c>
      <c r="AE239" s="428">
        <v>0.54</v>
      </c>
      <c r="AF239" s="488">
        <v>9.1999999999999993</v>
      </c>
      <c r="AG239" s="494" t="e">
        <f>ROUND(('Retail Pricing'!#REF!/(1-0.09))/0.05,0)*0.05</f>
        <v>#REF!</v>
      </c>
      <c r="AH239" s="489">
        <v>7.9</v>
      </c>
      <c r="AI239" s="14" t="e">
        <f t="shared" si="432"/>
        <v>#REF!</v>
      </c>
      <c r="AJ239" s="428">
        <v>0.54</v>
      </c>
      <c r="AK239" s="495" t="e">
        <f>ROUND(('Retail Pricing'!#REF!/(1-0.09))/0.05,0)*0.05</f>
        <v>#REF!</v>
      </c>
      <c r="AL239" s="489"/>
      <c r="AM239" s="489">
        <v>7.9</v>
      </c>
      <c r="AN239" s="14" t="e">
        <f t="shared" si="433"/>
        <v>#REF!</v>
      </c>
      <c r="AO239" s="428">
        <v>0.53</v>
      </c>
      <c r="AP239" s="490" t="e">
        <f>ROUND(('Retail Pricing'!#REF!/(1-0.09))/0.05,0)*0.05</f>
        <v>#REF!</v>
      </c>
      <c r="AQ239" s="489">
        <v>7.45</v>
      </c>
      <c r="AR239" s="14" t="e">
        <f t="shared" si="434"/>
        <v>#REF!</v>
      </c>
      <c r="AS239" s="428">
        <v>0.51</v>
      </c>
      <c r="AT239" s="496">
        <v>8.75</v>
      </c>
      <c r="AU239" s="497" t="e">
        <f t="shared" si="435"/>
        <v>#REF!</v>
      </c>
      <c r="AV239" s="288"/>
      <c r="AW239" s="498" t="e">
        <f>IF(W239&gt;0,ROUND((W239*1.3)/0.05,0)*0.05," ")</f>
        <v>#REF!</v>
      </c>
      <c r="AX239" s="499" t="s">
        <v>106</v>
      </c>
      <c r="AY239" s="499" t="s">
        <v>106</v>
      </c>
      <c r="AZ239" s="333"/>
      <c r="BA239" s="491" t="e">
        <f t="shared" si="436"/>
        <v>#REF!</v>
      </c>
      <c r="BB239" s="492">
        <f t="shared" si="437"/>
        <v>10.1</v>
      </c>
      <c r="BC239" s="493" t="e">
        <f t="shared" si="438"/>
        <v>#REF!</v>
      </c>
      <c r="BD239" s="488">
        <f t="shared" si="439"/>
        <v>9.1999999999999993</v>
      </c>
      <c r="BE239" s="494" t="e">
        <f t="shared" si="440"/>
        <v>#REF!</v>
      </c>
      <c r="BF239" s="495" t="e">
        <f t="shared" si="441"/>
        <v>#REF!</v>
      </c>
      <c r="BG239" s="490" t="e">
        <f t="shared" si="442"/>
        <v>#REF!</v>
      </c>
      <c r="BH239" s="496">
        <f t="shared" si="443"/>
        <v>8.75</v>
      </c>
      <c r="BI239" s="497" t="e">
        <f t="shared" si="444"/>
        <v>#REF!</v>
      </c>
      <c r="BJ239" s="385" t="e">
        <f t="shared" si="410"/>
        <v>#REF!</v>
      </c>
      <c r="BK239" s="385" t="e">
        <f t="shared" si="414"/>
        <v>#REF!</v>
      </c>
      <c r="BL239" s="243" t="e">
        <f>IF((BA239-'Retail Pricing'!#REF!)&gt;=0," ",1)</f>
        <v>#REF!</v>
      </c>
      <c r="BM239" s="243" t="e">
        <f>IF((BB239-'Retail Pricing'!#REF!)&gt;=0," ",1)</f>
        <v>#REF!</v>
      </c>
      <c r="BN239" s="243" t="e">
        <f>IF((BC239-'Retail Pricing'!#REF!)&gt;=0," ",1)</f>
        <v>#REF!</v>
      </c>
      <c r="BO239" s="243" t="str">
        <f>IF((BD239-'Retail Pricing'!F157)&gt;=0," ",1)</f>
        <v xml:space="preserve"> </v>
      </c>
      <c r="BP239" s="243" t="e">
        <f>IF((BE239-'Retail Pricing'!#REF!)&gt;=0," ",1)</f>
        <v>#REF!</v>
      </c>
      <c r="BQ239" s="243" t="e">
        <f>IF((BF239-'Retail Pricing'!#REF!)&gt;=0," ",1)</f>
        <v>#REF!</v>
      </c>
      <c r="BR239" s="243" t="e">
        <f>IF((BG239-'Retail Pricing'!#REF!)&gt;=0," ",1)</f>
        <v>#REF!</v>
      </c>
      <c r="BS239" s="243" t="e">
        <f>IF((BH239-'Retail Pricing'!#REF!)&gt;=0," ",1)</f>
        <v>#REF!</v>
      </c>
      <c r="BT239" s="243" t="e">
        <f>IF((BI239-'Retail Pricing'!#REF!)&gt;=0," ",1)</f>
        <v>#REF!</v>
      </c>
      <c r="BU239" s="67"/>
      <c r="BV239" s="442" t="e">
        <f t="shared" si="415"/>
        <v>#REF!</v>
      </c>
      <c r="BW239" s="244" t="e">
        <f t="shared" si="416"/>
        <v>#REF!</v>
      </c>
      <c r="BX239" s="244" t="e">
        <f t="shared" si="417"/>
        <v>#REF!</v>
      </c>
      <c r="BY239" s="244" t="e">
        <f t="shared" si="418"/>
        <v>#REF!</v>
      </c>
      <c r="BZ239" s="244" t="e">
        <f t="shared" si="419"/>
        <v>#REF!</v>
      </c>
      <c r="CA239" s="244" t="e">
        <f t="shared" si="420"/>
        <v>#REF!</v>
      </c>
      <c r="CB239" s="244" t="e">
        <f t="shared" si="411"/>
        <v>#REF!</v>
      </c>
      <c r="CC239" s="244" t="e">
        <f t="shared" si="421"/>
        <v>#REF!</v>
      </c>
      <c r="CD239" s="244" t="e">
        <f t="shared" si="422"/>
        <v>#REF!</v>
      </c>
      <c r="CE239" s="244" t="e">
        <f t="shared" si="423"/>
        <v>#REF!</v>
      </c>
      <c r="CF239" s="244" t="e">
        <f t="shared" si="424"/>
        <v>#REF!</v>
      </c>
      <c r="CG239" s="244" t="e">
        <f t="shared" si="425"/>
        <v>#REF!</v>
      </c>
      <c r="CH239" s="244" t="e">
        <f t="shared" si="426"/>
        <v>#REF!</v>
      </c>
      <c r="CI239" s="570"/>
      <c r="CJ239" s="578" t="e">
        <f t="shared" si="383"/>
        <v>#REF!</v>
      </c>
      <c r="CK239" s="578" t="e">
        <f t="shared" si="384"/>
        <v>#REF!</v>
      </c>
      <c r="CL239" s="578" t="e">
        <f t="shared" si="385"/>
        <v>#REF!</v>
      </c>
      <c r="CM239" s="578" t="e">
        <f t="shared" si="386"/>
        <v>#REF!</v>
      </c>
      <c r="CN239" s="578" t="e">
        <f t="shared" si="387"/>
        <v>#REF!</v>
      </c>
      <c r="CO239" s="578" t="e">
        <f t="shared" si="378"/>
        <v>#REF!</v>
      </c>
      <c r="CP239" s="578" t="e">
        <f t="shared" si="379"/>
        <v>#REF!</v>
      </c>
      <c r="CQ239" s="578" t="e">
        <f t="shared" si="380"/>
        <v>#REF!</v>
      </c>
      <c r="CR239" s="244"/>
      <c r="CS239" s="244"/>
      <c r="CT239" s="244"/>
      <c r="CU239" s="244"/>
      <c r="CV239" s="347"/>
      <c r="CW239" s="338" t="e">
        <f t="shared" si="427"/>
        <v>#REF!</v>
      </c>
      <c r="CX239" s="347"/>
      <c r="CY239" s="338" t="e">
        <f t="shared" si="427"/>
        <v>#REF!</v>
      </c>
      <c r="CZ239" s="347"/>
      <c r="DA239" s="338" t="e">
        <f t="shared" si="427"/>
        <v>#REF!</v>
      </c>
      <c r="DB239" s="347"/>
      <c r="DC239" s="338" t="e">
        <f t="shared" si="427"/>
        <v>#REF!</v>
      </c>
      <c r="DD239" s="347"/>
      <c r="DE239" s="338" t="e">
        <f t="shared" si="427"/>
        <v>#REF!</v>
      </c>
    </row>
    <row r="240" spans="1:109" s="19" customFormat="1" x14ac:dyDescent="0.2">
      <c r="A240" s="328" t="s">
        <v>1479</v>
      </c>
      <c r="B240" s="369" t="s">
        <v>1714</v>
      </c>
      <c r="C240" s="53" t="s">
        <v>1624</v>
      </c>
      <c r="D240" s="357" t="s">
        <v>130</v>
      </c>
      <c r="E240" s="326">
        <v>100</v>
      </c>
      <c r="F240" s="400" t="s">
        <v>1579</v>
      </c>
      <c r="G240" s="704"/>
      <c r="H240" s="84"/>
      <c r="I240" s="89" t="e">
        <f>IF('Retail Pricing'!#REF!&gt;0,'Retail Pricing'!#REF!," ")</f>
        <v>#REF!</v>
      </c>
      <c r="J240" s="85" t="s">
        <v>1984</v>
      </c>
      <c r="K240" s="85" t="e">
        <f>'Retail Pricing'!#REF!</f>
        <v>#REF!</v>
      </c>
      <c r="L240" s="305" t="e">
        <f>IF('Retail Pricing'!#REF!&gt;0,'Retail Pricing'!#REF!," ")</f>
        <v>#REF!</v>
      </c>
      <c r="M240" s="226" t="e">
        <f t="shared" si="428"/>
        <v>#REF!</v>
      </c>
      <c r="N240" s="219" t="e">
        <f>IF('Retail Pricing'!#REF!&gt;0,'Retail Pricing'!#REF!," ")</f>
        <v>#REF!</v>
      </c>
      <c r="O240" s="219" t="e">
        <f>IF('Retail Pricing'!#REF!&gt;0,'Retail Pricing'!#REF!," ")</f>
        <v>#REF!</v>
      </c>
      <c r="P240" s="219"/>
      <c r="Q240" s="219" t="e">
        <f>IF('Retail Pricing'!#REF!&gt;0,'Retail Pricing'!#REF!," ")</f>
        <v>#REF!</v>
      </c>
      <c r="R240" s="219" t="e">
        <f>IF('Retail Pricing'!#REF!&gt;0,'Retail Pricing'!#REF!," ")</f>
        <v>#REF!</v>
      </c>
      <c r="S240" s="219" t="e">
        <f>IF('Retail Pricing'!#REF!&gt;0,'Retail Pricing'!#REF!," ")</f>
        <v>#REF!</v>
      </c>
      <c r="T240" s="226">
        <v>9.2240500000000001</v>
      </c>
      <c r="U240" s="7" t="e">
        <f t="shared" si="429"/>
        <v>#REF!</v>
      </c>
      <c r="V240" s="7">
        <v>4.2000000000000003E-2</v>
      </c>
      <c r="W240" s="491" t="e">
        <f>ROUND(('Retail Pricing'!#REF!/(1-0.09))/0.05,0)*0.05</f>
        <v>#REF!</v>
      </c>
      <c r="X240" s="489">
        <v>22</v>
      </c>
      <c r="Y240" s="304" t="e">
        <f t="shared" si="430"/>
        <v>#REF!</v>
      </c>
      <c r="Z240" s="428">
        <v>0.44</v>
      </c>
      <c r="AA240" s="492">
        <v>25.3</v>
      </c>
      <c r="AB240" s="493" t="e">
        <f>ROUND(('Retail Pricing'!#REF!/(1-0.09))/0.05,0)*0.05</f>
        <v>#REF!</v>
      </c>
      <c r="AC240" s="489">
        <v>19.8</v>
      </c>
      <c r="AD240" s="14" t="e">
        <f t="shared" si="431"/>
        <v>#REF!</v>
      </c>
      <c r="AE240" s="428">
        <v>0.38</v>
      </c>
      <c r="AF240" s="488">
        <v>23.1</v>
      </c>
      <c r="AG240" s="494" t="e">
        <f>ROUND(('Retail Pricing'!#REF!/(1-0.09))/0.05,0)*0.05</f>
        <v>#REF!</v>
      </c>
      <c r="AH240" s="489">
        <v>19.8</v>
      </c>
      <c r="AI240" s="14" t="e">
        <f t="shared" si="432"/>
        <v>#REF!</v>
      </c>
      <c r="AJ240" s="428">
        <v>0.38</v>
      </c>
      <c r="AK240" s="495" t="e">
        <f>ROUND(('Retail Pricing'!#REF!/(1-0.09))/0.05,0)*0.05</f>
        <v>#REF!</v>
      </c>
      <c r="AL240" s="489"/>
      <c r="AM240" s="489">
        <v>19.8</v>
      </c>
      <c r="AN240" s="14" t="e">
        <f t="shared" si="433"/>
        <v>#REF!</v>
      </c>
      <c r="AO240" s="428">
        <v>0.36</v>
      </c>
      <c r="AP240" s="490" t="e">
        <f>ROUND(('Retail Pricing'!#REF!/(1-0.09))/0.05,0)*0.05</f>
        <v>#REF!</v>
      </c>
      <c r="AQ240" s="489">
        <v>18.7</v>
      </c>
      <c r="AR240" s="14" t="e">
        <f t="shared" si="434"/>
        <v>#REF!</v>
      </c>
      <c r="AS240" s="428">
        <v>0.34</v>
      </c>
      <c r="AT240" s="496">
        <v>22</v>
      </c>
      <c r="AU240" s="497" t="e">
        <f t="shared" si="435"/>
        <v>#REF!</v>
      </c>
      <c r="AV240" s="288"/>
      <c r="AW240" s="498" t="e">
        <f>IF(W240&gt;0,ROUND((W240*1.3)/0.05,0)*0.05," ")</f>
        <v>#REF!</v>
      </c>
      <c r="AX240" s="499" t="s">
        <v>106</v>
      </c>
      <c r="AY240" s="499" t="s">
        <v>106</v>
      </c>
      <c r="AZ240" s="333"/>
      <c r="BA240" s="491" t="e">
        <f t="shared" si="436"/>
        <v>#REF!</v>
      </c>
      <c r="BB240" s="492">
        <f t="shared" si="437"/>
        <v>25.3</v>
      </c>
      <c r="BC240" s="493" t="e">
        <f t="shared" si="438"/>
        <v>#REF!</v>
      </c>
      <c r="BD240" s="488">
        <f t="shared" si="439"/>
        <v>23.1</v>
      </c>
      <c r="BE240" s="494" t="e">
        <f t="shared" si="440"/>
        <v>#REF!</v>
      </c>
      <c r="BF240" s="495" t="e">
        <f t="shared" si="441"/>
        <v>#REF!</v>
      </c>
      <c r="BG240" s="490" t="e">
        <f t="shared" si="442"/>
        <v>#REF!</v>
      </c>
      <c r="BH240" s="496">
        <f t="shared" si="443"/>
        <v>22</v>
      </c>
      <c r="BI240" s="497" t="e">
        <f t="shared" si="444"/>
        <v>#REF!</v>
      </c>
      <c r="BJ240" s="385" t="e">
        <f t="shared" si="410"/>
        <v>#REF!</v>
      </c>
      <c r="BK240" s="385" t="e">
        <f t="shared" si="414"/>
        <v>#REF!</v>
      </c>
      <c r="BL240" s="243" t="e">
        <f>IF((BA240-'Retail Pricing'!#REF!)&gt;=0," ",1)</f>
        <v>#REF!</v>
      </c>
      <c r="BM240" s="243" t="e">
        <f>IF((BB240-'Retail Pricing'!#REF!)&gt;=0," ",1)</f>
        <v>#REF!</v>
      </c>
      <c r="BN240" s="243" t="e">
        <f>IF((BC240-'Retail Pricing'!#REF!)&gt;=0," ",1)</f>
        <v>#REF!</v>
      </c>
      <c r="BO240" s="243" t="str">
        <f>IF((BD240-'Retail Pricing'!F158)&gt;=0," ",1)</f>
        <v xml:space="preserve"> </v>
      </c>
      <c r="BP240" s="243" t="e">
        <f>IF((BE240-'Retail Pricing'!#REF!)&gt;=0," ",1)</f>
        <v>#REF!</v>
      </c>
      <c r="BQ240" s="243" t="e">
        <f>IF((BF240-'Retail Pricing'!#REF!)&gt;=0," ",1)</f>
        <v>#REF!</v>
      </c>
      <c r="BR240" s="243" t="e">
        <f>IF((BG240-'Retail Pricing'!#REF!)&gt;=0," ",1)</f>
        <v>#REF!</v>
      </c>
      <c r="BS240" s="243" t="e">
        <f>IF((BH240-'Retail Pricing'!#REF!)&gt;=0," ",1)</f>
        <v>#REF!</v>
      </c>
      <c r="BT240" s="243" t="e">
        <f>IF((BI240-'Retail Pricing'!#REF!)&gt;=0," ",1)</f>
        <v>#REF!</v>
      </c>
      <c r="BU240" s="67"/>
      <c r="BV240" s="442" t="e">
        <f t="shared" si="415"/>
        <v>#REF!</v>
      </c>
      <c r="BW240" s="244" t="e">
        <f t="shared" si="416"/>
        <v>#REF!</v>
      </c>
      <c r="BX240" s="244" t="e">
        <f t="shared" si="417"/>
        <v>#REF!</v>
      </c>
      <c r="BY240" s="244" t="e">
        <f t="shared" si="418"/>
        <v>#REF!</v>
      </c>
      <c r="BZ240" s="244" t="e">
        <f t="shared" si="419"/>
        <v>#REF!</v>
      </c>
      <c r="CA240" s="244" t="e">
        <f t="shared" si="420"/>
        <v>#REF!</v>
      </c>
      <c r="CB240" s="244" t="e">
        <f t="shared" si="411"/>
        <v>#REF!</v>
      </c>
      <c r="CC240" s="244" t="e">
        <f t="shared" si="421"/>
        <v>#REF!</v>
      </c>
      <c r="CD240" s="244" t="e">
        <f t="shared" si="422"/>
        <v>#REF!</v>
      </c>
      <c r="CE240" s="244" t="e">
        <f t="shared" si="423"/>
        <v>#REF!</v>
      </c>
      <c r="CF240" s="244" t="e">
        <f t="shared" si="424"/>
        <v>#REF!</v>
      </c>
      <c r="CG240" s="244" t="e">
        <f t="shared" si="425"/>
        <v>#REF!</v>
      </c>
      <c r="CH240" s="244" t="e">
        <f t="shared" si="426"/>
        <v>#REF!</v>
      </c>
      <c r="CI240" s="570"/>
      <c r="CJ240" s="578" t="e">
        <f t="shared" si="383"/>
        <v>#REF!</v>
      </c>
      <c r="CK240" s="578" t="e">
        <f t="shared" si="384"/>
        <v>#REF!</v>
      </c>
      <c r="CL240" s="578" t="e">
        <f t="shared" si="385"/>
        <v>#REF!</v>
      </c>
      <c r="CM240" s="578" t="e">
        <f t="shared" si="386"/>
        <v>#REF!</v>
      </c>
      <c r="CN240" s="578" t="e">
        <f t="shared" si="387"/>
        <v>#REF!</v>
      </c>
      <c r="CO240" s="578" t="e">
        <f t="shared" si="378"/>
        <v>#REF!</v>
      </c>
      <c r="CP240" s="578" t="e">
        <f t="shared" si="379"/>
        <v>#REF!</v>
      </c>
      <c r="CQ240" s="578" t="e">
        <f t="shared" si="380"/>
        <v>#REF!</v>
      </c>
      <c r="CR240" s="244"/>
      <c r="CS240" s="244"/>
      <c r="CT240" s="244"/>
      <c r="CU240" s="244"/>
      <c r="CV240" s="347"/>
      <c r="CW240" s="338" t="e">
        <f t="shared" si="427"/>
        <v>#REF!</v>
      </c>
      <c r="CX240" s="347"/>
      <c r="CY240" s="338" t="e">
        <f t="shared" si="427"/>
        <v>#REF!</v>
      </c>
      <c r="CZ240" s="347"/>
      <c r="DA240" s="338" t="e">
        <f t="shared" si="427"/>
        <v>#REF!</v>
      </c>
      <c r="DB240" s="347"/>
      <c r="DC240" s="338" t="e">
        <f t="shared" si="427"/>
        <v>#REF!</v>
      </c>
      <c r="DD240" s="347"/>
      <c r="DE240" s="338" t="e">
        <f t="shared" si="427"/>
        <v>#REF!</v>
      </c>
    </row>
    <row r="241" spans="1:109" s="19" customFormat="1" x14ac:dyDescent="0.2">
      <c r="A241" s="328" t="s">
        <v>1565</v>
      </c>
      <c r="B241" s="369" t="s">
        <v>1610</v>
      </c>
      <c r="C241" s="53" t="s">
        <v>1570</v>
      </c>
      <c r="D241" s="357" t="s">
        <v>130</v>
      </c>
      <c r="E241" s="326">
        <v>100</v>
      </c>
      <c r="F241" s="326" t="s">
        <v>1485</v>
      </c>
      <c r="G241" s="701"/>
      <c r="H241" s="84" t="s">
        <v>949</v>
      </c>
      <c r="I241" s="89" t="e">
        <f>IF('Retail Pricing'!#REF!&gt;0,'Retail Pricing'!#REF!," ")</f>
        <v>#REF!</v>
      </c>
      <c r="J241" s="85" t="s">
        <v>1984</v>
      </c>
      <c r="K241" s="85" t="e">
        <f>'Retail Pricing'!#REF!</f>
        <v>#REF!</v>
      </c>
      <c r="L241" s="305" t="e">
        <f>IF('Retail Pricing'!#REF!&gt;0,'Retail Pricing'!#REF!," ")</f>
        <v>#REF!</v>
      </c>
      <c r="M241" s="226" t="e">
        <f t="shared" si="348"/>
        <v>#REF!</v>
      </c>
      <c r="N241" s="219" t="e">
        <f>IF('Retail Pricing'!#REF!&gt;0,'Retail Pricing'!#REF!," ")</f>
        <v>#REF!</v>
      </c>
      <c r="O241" s="219" t="e">
        <f>IF('Retail Pricing'!#REF!&gt;0,'Retail Pricing'!#REF!," ")</f>
        <v>#REF!</v>
      </c>
      <c r="P241" s="219"/>
      <c r="Q241" s="219" t="e">
        <f>IF('Retail Pricing'!#REF!&gt;0,'Retail Pricing'!#REF!," ")</f>
        <v>#REF!</v>
      </c>
      <c r="R241" s="219" t="e">
        <f>IF('Retail Pricing'!#REF!&gt;0,'Retail Pricing'!#REF!," ")</f>
        <v>#REF!</v>
      </c>
      <c r="S241" s="219" t="e">
        <f>IF('Retail Pricing'!#REF!&gt;0,'Retail Pricing'!#REF!," ")</f>
        <v>#REF!</v>
      </c>
      <c r="T241" s="226">
        <v>2.9</v>
      </c>
      <c r="U241" s="7"/>
      <c r="V241" s="7">
        <v>0</v>
      </c>
      <c r="W241" s="491" t="s">
        <v>949</v>
      </c>
      <c r="X241" s="489" t="s">
        <v>949</v>
      </c>
      <c r="Y241" s="304" t="str">
        <f t="shared" si="350"/>
        <v xml:space="preserve"> </v>
      </c>
      <c r="Z241" s="428" t="s">
        <v>106</v>
      </c>
      <c r="AA241" s="492" t="s">
        <v>949</v>
      </c>
      <c r="AB241" s="493" t="s">
        <v>949</v>
      </c>
      <c r="AC241" s="489" t="s">
        <v>949</v>
      </c>
      <c r="AD241" s="14" t="str">
        <f t="shared" si="351"/>
        <v xml:space="preserve"> </v>
      </c>
      <c r="AE241" s="428" t="s">
        <v>106</v>
      </c>
      <c r="AF241" s="488" t="s">
        <v>949</v>
      </c>
      <c r="AG241" s="494" t="s">
        <v>949</v>
      </c>
      <c r="AH241" s="489" t="s">
        <v>949</v>
      </c>
      <c r="AI241" s="14" t="str">
        <f t="shared" si="352"/>
        <v xml:space="preserve"> </v>
      </c>
      <c r="AJ241" s="428" t="s">
        <v>106</v>
      </c>
      <c r="AK241" s="495" t="s">
        <v>949</v>
      </c>
      <c r="AL241" s="489"/>
      <c r="AM241" s="489" t="s">
        <v>949</v>
      </c>
      <c r="AN241" s="14" t="str">
        <f t="shared" si="353"/>
        <v xml:space="preserve"> </v>
      </c>
      <c r="AO241" s="428" t="s">
        <v>106</v>
      </c>
      <c r="AP241" s="490" t="s">
        <v>949</v>
      </c>
      <c r="AQ241" s="489" t="s">
        <v>949</v>
      </c>
      <c r="AR241" s="14" t="str">
        <f t="shared" si="354"/>
        <v xml:space="preserve"> </v>
      </c>
      <c r="AS241" s="428" t="s">
        <v>106</v>
      </c>
      <c r="AT241" s="496" t="s">
        <v>949</v>
      </c>
      <c r="AU241" s="497" t="s">
        <v>949</v>
      </c>
      <c r="AV241" s="288"/>
      <c r="AW241" s="498" t="s">
        <v>949</v>
      </c>
      <c r="AX241" s="499" t="s">
        <v>106</v>
      </c>
      <c r="AY241" s="499" t="s">
        <v>106</v>
      </c>
      <c r="AZ241" s="333"/>
      <c r="BA241" s="491" t="str">
        <f t="shared" si="388"/>
        <v>Holder</v>
      </c>
      <c r="BB241" s="492" t="str">
        <f t="shared" si="389"/>
        <v>Holder</v>
      </c>
      <c r="BC241" s="493" t="str">
        <f t="shared" si="390"/>
        <v>Holder</v>
      </c>
      <c r="BD241" s="488" t="str">
        <f t="shared" si="391"/>
        <v>Holder</v>
      </c>
      <c r="BE241" s="494" t="str">
        <f t="shared" si="392"/>
        <v>Holder</v>
      </c>
      <c r="BF241" s="495" t="str">
        <f t="shared" si="393"/>
        <v>Holder</v>
      </c>
      <c r="BG241" s="490" t="str">
        <f t="shared" si="394"/>
        <v>Holder</v>
      </c>
      <c r="BH241" s="496" t="str">
        <f t="shared" si="395"/>
        <v>Holder</v>
      </c>
      <c r="BI241" s="497" t="str">
        <f t="shared" si="396"/>
        <v>Holder</v>
      </c>
      <c r="BJ241" s="385" t="str">
        <f t="shared" si="410"/>
        <v>No</v>
      </c>
      <c r="BK241" s="385" t="str">
        <f t="shared" ref="BK241:BK250" si="445">IF(BC241*0.9&gt;BG241, " ", "No")</f>
        <v>No</v>
      </c>
      <c r="BL241" s="483" t="s">
        <v>1376</v>
      </c>
      <c r="BM241" s="482"/>
      <c r="BN241" s="482"/>
      <c r="BO241" s="482"/>
      <c r="BP241" s="482"/>
      <c r="BQ241" s="482"/>
      <c r="BR241" s="482"/>
      <c r="BS241" s="482"/>
      <c r="BT241" s="482"/>
      <c r="BU241" s="67"/>
      <c r="BV241" s="442" t="str">
        <f t="shared" ref="BV241:BV250" si="446">IF(W241&gt;0,$BV$9, " ")</f>
        <v xml:space="preserve"> </v>
      </c>
      <c r="BW241" s="244" t="str">
        <f t="shared" ref="BW241:BW250" si="447">IF($BV241&gt;0,($BV241-W241)/$BV241*100," ")</f>
        <v xml:space="preserve"> </v>
      </c>
      <c r="BX241" s="244" t="str">
        <f t="shared" ref="BX241:BX250" si="448">IF($BV241&gt;0,($BV241-AA241)/$BV241*100," ")</f>
        <v xml:space="preserve"> </v>
      </c>
      <c r="BY241" s="244" t="str">
        <f t="shared" ref="BY241:BY250" si="449">IF($BV241&gt;0,($BV241-AB241)/$BV241*100," ")</f>
        <v xml:space="preserve"> </v>
      </c>
      <c r="BZ241" s="244" t="str">
        <f t="shared" ref="BZ241:BZ250" si="450">IF($BV241&gt;0,($BV241-AF241)/$BV241*100," ")</f>
        <v xml:space="preserve"> </v>
      </c>
      <c r="CA241" s="244" t="str">
        <f t="shared" ref="CA241:CA250" si="451">IF($BV241&gt;0,($BV241-AG241)/$BV241*100," ")</f>
        <v xml:space="preserve"> </v>
      </c>
      <c r="CB241" s="244" t="str">
        <f t="shared" si="411"/>
        <v xml:space="preserve"> </v>
      </c>
      <c r="CC241" s="244" t="str">
        <f t="shared" ref="CC241:CC250" si="452">IF($BV241&gt;0,($BV241-AK241)/$BV241*100," ")</f>
        <v xml:space="preserve"> </v>
      </c>
      <c r="CD241" s="244" t="str">
        <f t="shared" ref="CD241:CD250" si="453">IF($BV241&gt;0,($BV241-AP241)/$BV241*100," ")</f>
        <v xml:space="preserve"> </v>
      </c>
      <c r="CE241" s="244" t="str">
        <f t="shared" ref="CE241:CE250" si="454">IF($BV241&gt;0,($BV241-AT241)/$BV241*100," ")</f>
        <v xml:space="preserve"> </v>
      </c>
      <c r="CF241" s="244" t="str">
        <f t="shared" ref="CF241:CF250" si="455">IF($BV241&gt;0,($BV241-(W241*2))/$BV241*100," ")</f>
        <v xml:space="preserve"> </v>
      </c>
      <c r="CG241" s="244" t="str">
        <f t="shared" ref="CG241:CG250" si="456">IF($BV241&gt;0,($BV241-AW241)/$BV241*100," ")</f>
        <v xml:space="preserve"> </v>
      </c>
      <c r="CH241" s="244" t="str">
        <f>IF($W241&gt;0,100," ")</f>
        <v xml:space="preserve"> </v>
      </c>
      <c r="CI241" s="570"/>
      <c r="CJ241" s="578" t="str">
        <f t="shared" si="383"/>
        <v xml:space="preserve"> </v>
      </c>
      <c r="CK241" s="578" t="str">
        <f t="shared" si="384"/>
        <v xml:space="preserve"> </v>
      </c>
      <c r="CL241" s="578" t="str">
        <f t="shared" si="385"/>
        <v xml:space="preserve"> </v>
      </c>
      <c r="CM241" s="578" t="str">
        <f t="shared" si="386"/>
        <v xml:space="preserve"> </v>
      </c>
      <c r="CN241" s="578" t="str">
        <f t="shared" si="387"/>
        <v xml:space="preserve"> </v>
      </c>
      <c r="CO241" s="578" t="str">
        <f t="shared" si="378"/>
        <v xml:space="preserve"> </v>
      </c>
      <c r="CP241" s="578" t="str">
        <f t="shared" si="379"/>
        <v xml:space="preserve"> </v>
      </c>
      <c r="CQ241" s="578" t="str">
        <f t="shared" si="380"/>
        <v xml:space="preserve"> </v>
      </c>
      <c r="CR241" s="244"/>
      <c r="CS241" s="244"/>
      <c r="CT241" s="244"/>
      <c r="CU241" s="244"/>
      <c r="CV241" s="347"/>
      <c r="CW241" s="338" t="str">
        <f t="shared" ref="CW241:DE242" si="457">IF($BW241&gt;0,$BA241," ")</f>
        <v xml:space="preserve"> </v>
      </c>
      <c r="CX241" s="347"/>
      <c r="CY241" s="338" t="str">
        <f t="shared" si="457"/>
        <v xml:space="preserve"> </v>
      </c>
      <c r="CZ241" s="347"/>
      <c r="DA241" s="338" t="str">
        <f t="shared" si="457"/>
        <v xml:space="preserve"> </v>
      </c>
      <c r="DB241" s="347"/>
      <c r="DC241" s="338" t="str">
        <f t="shared" si="457"/>
        <v xml:space="preserve"> </v>
      </c>
      <c r="DD241" s="347"/>
      <c r="DE241" s="338" t="str">
        <f t="shared" si="457"/>
        <v xml:space="preserve"> </v>
      </c>
    </row>
    <row r="242" spans="1:109" s="19" customFormat="1" x14ac:dyDescent="0.2">
      <c r="A242" s="328" t="s">
        <v>1565</v>
      </c>
      <c r="B242" s="369" t="s">
        <v>1615</v>
      </c>
      <c r="C242" s="53" t="s">
        <v>1566</v>
      </c>
      <c r="D242" s="357" t="s">
        <v>130</v>
      </c>
      <c r="E242" s="326">
        <v>100</v>
      </c>
      <c r="F242" s="326" t="s">
        <v>1464</v>
      </c>
      <c r="G242" s="701"/>
      <c r="H242" s="84" t="s">
        <v>949</v>
      </c>
      <c r="I242" s="89" t="e">
        <f>IF('Retail Pricing'!#REF!&gt;0,'Retail Pricing'!#REF!," ")</f>
        <v>#REF!</v>
      </c>
      <c r="J242" s="85" t="s">
        <v>1984</v>
      </c>
      <c r="K242" s="85" t="e">
        <f>'Retail Pricing'!#REF!</f>
        <v>#REF!</v>
      </c>
      <c r="L242" s="305" t="e">
        <f>IF('Retail Pricing'!#REF!&gt;0,'Retail Pricing'!#REF!," ")</f>
        <v>#REF!</v>
      </c>
      <c r="M242" s="226" t="e">
        <f t="shared" si="348"/>
        <v>#REF!</v>
      </c>
      <c r="N242" s="219" t="e">
        <f>IF('Retail Pricing'!#REF!&gt;0,'Retail Pricing'!#REF!," ")</f>
        <v>#REF!</v>
      </c>
      <c r="O242" s="219" t="e">
        <f>IF('Retail Pricing'!#REF!&gt;0,'Retail Pricing'!#REF!," ")</f>
        <v>#REF!</v>
      </c>
      <c r="P242" s="219"/>
      <c r="Q242" s="219" t="e">
        <f>IF('Retail Pricing'!#REF!&gt;0,'Retail Pricing'!#REF!," ")</f>
        <v>#REF!</v>
      </c>
      <c r="R242" s="219" t="e">
        <f>IF('Retail Pricing'!#REF!&gt;0,'Retail Pricing'!#REF!," ")</f>
        <v>#REF!</v>
      </c>
      <c r="S242" s="219" t="e">
        <f>IF('Retail Pricing'!#REF!&gt;0,'Retail Pricing'!#REF!," ")</f>
        <v>#REF!</v>
      </c>
      <c r="T242" s="226">
        <v>2.7065999999999999</v>
      </c>
      <c r="U242" s="7"/>
      <c r="V242" s="7">
        <v>9.8000000000000004E-2</v>
      </c>
      <c r="W242" s="491" t="s">
        <v>949</v>
      </c>
      <c r="X242" s="489" t="s">
        <v>949</v>
      </c>
      <c r="Y242" s="304" t="str">
        <f t="shared" si="350"/>
        <v xml:space="preserve"> </v>
      </c>
      <c r="Z242" s="428" t="s">
        <v>106</v>
      </c>
      <c r="AA242" s="492" t="s">
        <v>949</v>
      </c>
      <c r="AB242" s="493" t="s">
        <v>949</v>
      </c>
      <c r="AC242" s="489" t="s">
        <v>949</v>
      </c>
      <c r="AD242" s="14" t="str">
        <f t="shared" si="351"/>
        <v xml:space="preserve"> </v>
      </c>
      <c r="AE242" s="428" t="s">
        <v>106</v>
      </c>
      <c r="AF242" s="488" t="s">
        <v>949</v>
      </c>
      <c r="AG242" s="494" t="s">
        <v>949</v>
      </c>
      <c r="AH242" s="489" t="s">
        <v>949</v>
      </c>
      <c r="AI242" s="14" t="str">
        <f t="shared" si="352"/>
        <v xml:space="preserve"> </v>
      </c>
      <c r="AJ242" s="428" t="s">
        <v>106</v>
      </c>
      <c r="AK242" s="495" t="s">
        <v>949</v>
      </c>
      <c r="AL242" s="489"/>
      <c r="AM242" s="489" t="s">
        <v>949</v>
      </c>
      <c r="AN242" s="14" t="str">
        <f t="shared" si="353"/>
        <v xml:space="preserve"> </v>
      </c>
      <c r="AO242" s="428" t="s">
        <v>106</v>
      </c>
      <c r="AP242" s="490" t="s">
        <v>949</v>
      </c>
      <c r="AQ242" s="489" t="s">
        <v>949</v>
      </c>
      <c r="AR242" s="14" t="str">
        <f t="shared" si="354"/>
        <v xml:space="preserve"> </v>
      </c>
      <c r="AS242" s="428" t="s">
        <v>106</v>
      </c>
      <c r="AT242" s="496" t="s">
        <v>949</v>
      </c>
      <c r="AU242" s="497" t="s">
        <v>949</v>
      </c>
      <c r="AV242" s="288"/>
      <c r="AW242" s="498" t="s">
        <v>949</v>
      </c>
      <c r="AX242" s="499" t="s">
        <v>106</v>
      </c>
      <c r="AY242" s="499" t="s">
        <v>106</v>
      </c>
      <c r="AZ242" s="333"/>
      <c r="BA242" s="491" t="str">
        <f t="shared" si="388"/>
        <v>Holder</v>
      </c>
      <c r="BB242" s="492" t="str">
        <f t="shared" si="389"/>
        <v>Holder</v>
      </c>
      <c r="BC242" s="493" t="str">
        <f t="shared" si="390"/>
        <v>Holder</v>
      </c>
      <c r="BD242" s="488" t="str">
        <f t="shared" si="391"/>
        <v>Holder</v>
      </c>
      <c r="BE242" s="494" t="str">
        <f t="shared" si="392"/>
        <v>Holder</v>
      </c>
      <c r="BF242" s="495" t="str">
        <f t="shared" si="393"/>
        <v>Holder</v>
      </c>
      <c r="BG242" s="490" t="str">
        <f t="shared" si="394"/>
        <v>Holder</v>
      </c>
      <c r="BH242" s="496" t="str">
        <f t="shared" si="395"/>
        <v>Holder</v>
      </c>
      <c r="BI242" s="497" t="str">
        <f t="shared" si="396"/>
        <v>Holder</v>
      </c>
      <c r="BJ242" s="385" t="str">
        <f t="shared" si="410"/>
        <v>No</v>
      </c>
      <c r="BK242" s="385" t="str">
        <f t="shared" si="445"/>
        <v>No</v>
      </c>
      <c r="BL242" s="483" t="s">
        <v>1376</v>
      </c>
      <c r="BM242" s="482"/>
      <c r="BN242" s="482"/>
      <c r="BO242" s="482"/>
      <c r="BP242" s="482"/>
      <c r="BQ242" s="482"/>
      <c r="BR242" s="482"/>
      <c r="BS242" s="482"/>
      <c r="BT242" s="482"/>
      <c r="BU242" s="67"/>
      <c r="BV242" s="442" t="str">
        <f t="shared" si="446"/>
        <v xml:space="preserve"> </v>
      </c>
      <c r="BW242" s="244" t="str">
        <f t="shared" si="447"/>
        <v xml:space="preserve"> </v>
      </c>
      <c r="BX242" s="244" t="str">
        <f t="shared" si="448"/>
        <v xml:space="preserve"> </v>
      </c>
      <c r="BY242" s="244" t="str">
        <f t="shared" si="449"/>
        <v xml:space="preserve"> </v>
      </c>
      <c r="BZ242" s="244" t="str">
        <f t="shared" si="450"/>
        <v xml:space="preserve"> </v>
      </c>
      <c r="CA242" s="244" t="str">
        <f t="shared" si="451"/>
        <v xml:space="preserve"> </v>
      </c>
      <c r="CB242" s="244" t="str">
        <f t="shared" si="411"/>
        <v xml:space="preserve"> </v>
      </c>
      <c r="CC242" s="244" t="str">
        <f t="shared" si="452"/>
        <v xml:space="preserve"> </v>
      </c>
      <c r="CD242" s="244" t="str">
        <f t="shared" si="453"/>
        <v xml:space="preserve"> </v>
      </c>
      <c r="CE242" s="244" t="str">
        <f t="shared" si="454"/>
        <v xml:space="preserve"> </v>
      </c>
      <c r="CF242" s="244" t="str">
        <f t="shared" si="455"/>
        <v xml:space="preserve"> </v>
      </c>
      <c r="CG242" s="244" t="str">
        <f t="shared" si="456"/>
        <v xml:space="preserve"> </v>
      </c>
      <c r="CH242" s="244" t="str">
        <f>IF($W242&gt;0,100," ")</f>
        <v xml:space="preserve"> </v>
      </c>
      <c r="CI242" s="570"/>
      <c r="CJ242" s="578" t="str">
        <f t="shared" si="383"/>
        <v xml:space="preserve"> </v>
      </c>
      <c r="CK242" s="578" t="str">
        <f t="shared" si="384"/>
        <v xml:space="preserve"> </v>
      </c>
      <c r="CL242" s="578" t="str">
        <f t="shared" si="385"/>
        <v xml:space="preserve"> </v>
      </c>
      <c r="CM242" s="578" t="str">
        <f t="shared" si="386"/>
        <v xml:space="preserve"> </v>
      </c>
      <c r="CN242" s="578" t="str">
        <f t="shared" si="387"/>
        <v xml:space="preserve"> </v>
      </c>
      <c r="CO242" s="578" t="str">
        <f t="shared" si="378"/>
        <v xml:space="preserve"> </v>
      </c>
      <c r="CP242" s="578" t="str">
        <f t="shared" si="379"/>
        <v xml:space="preserve"> </v>
      </c>
      <c r="CQ242" s="578" t="str">
        <f t="shared" si="380"/>
        <v xml:space="preserve"> </v>
      </c>
      <c r="CR242" s="244"/>
      <c r="CS242" s="244"/>
      <c r="CT242" s="244"/>
      <c r="CU242" s="244"/>
      <c r="CV242" s="347"/>
      <c r="CW242" s="338" t="str">
        <f t="shared" si="457"/>
        <v xml:space="preserve"> </v>
      </c>
      <c r="CX242" s="347"/>
      <c r="CY242" s="338" t="str">
        <f t="shared" si="457"/>
        <v xml:space="preserve"> </v>
      </c>
      <c r="CZ242" s="347"/>
      <c r="DA242" s="338" t="str">
        <f t="shared" si="457"/>
        <v xml:space="preserve"> </v>
      </c>
      <c r="DB242" s="347"/>
      <c r="DC242" s="338" t="str">
        <f t="shared" si="457"/>
        <v xml:space="preserve"> </v>
      </c>
      <c r="DD242" s="347"/>
      <c r="DE242" s="338" t="str">
        <f t="shared" si="457"/>
        <v xml:space="preserve"> </v>
      </c>
    </row>
    <row r="243" spans="1:109" s="19" customFormat="1" x14ac:dyDescent="0.2">
      <c r="A243" s="328" t="s">
        <v>1565</v>
      </c>
      <c r="B243" s="369" t="s">
        <v>1612</v>
      </c>
      <c r="C243" s="53" t="s">
        <v>1568</v>
      </c>
      <c r="D243" s="357" t="s">
        <v>130</v>
      </c>
      <c r="E243" s="326">
        <v>100</v>
      </c>
      <c r="F243" s="326" t="s">
        <v>1490</v>
      </c>
      <c r="G243" s="701"/>
      <c r="H243" s="84" t="s">
        <v>949</v>
      </c>
      <c r="I243" s="89" t="e">
        <f>IF('Retail Pricing'!#REF!&gt;0,'Retail Pricing'!#REF!," ")</f>
        <v>#REF!</v>
      </c>
      <c r="J243" s="85" t="s">
        <v>1984</v>
      </c>
      <c r="K243" s="85" t="e">
        <f>'Retail Pricing'!#REF!</f>
        <v>#REF!</v>
      </c>
      <c r="L243" s="305" t="e">
        <f>IF('Retail Pricing'!#REF!&gt;0,'Retail Pricing'!#REF!," ")</f>
        <v>#REF!</v>
      </c>
      <c r="M243" s="226" t="e">
        <f t="shared" si="348"/>
        <v>#REF!</v>
      </c>
      <c r="N243" s="219" t="e">
        <f>IF('Retail Pricing'!#REF!&gt;0,'Retail Pricing'!#REF!," ")</f>
        <v>#REF!</v>
      </c>
      <c r="O243" s="219" t="e">
        <f>IF('Retail Pricing'!#REF!&gt;0,'Retail Pricing'!#REF!," ")</f>
        <v>#REF!</v>
      </c>
      <c r="P243" s="219"/>
      <c r="Q243" s="219" t="e">
        <f>IF('Retail Pricing'!#REF!&gt;0,'Retail Pricing'!#REF!," ")</f>
        <v>#REF!</v>
      </c>
      <c r="R243" s="219" t="e">
        <f>IF('Retail Pricing'!#REF!&gt;0,'Retail Pricing'!#REF!," ")</f>
        <v>#REF!</v>
      </c>
      <c r="S243" s="219" t="e">
        <f>IF('Retail Pricing'!#REF!&gt;0,'Retail Pricing'!#REF!," ")</f>
        <v>#REF!</v>
      </c>
      <c r="T243" s="226">
        <v>3.5646300000000002</v>
      </c>
      <c r="U243" s="7"/>
      <c r="V243" s="7">
        <v>5.5E-2</v>
      </c>
      <c r="W243" s="491" t="s">
        <v>949</v>
      </c>
      <c r="X243" s="489" t="s">
        <v>949</v>
      </c>
      <c r="Y243" s="304" t="str">
        <f t="shared" si="350"/>
        <v xml:space="preserve"> </v>
      </c>
      <c r="Z243" s="428" t="s">
        <v>106</v>
      </c>
      <c r="AA243" s="492" t="s">
        <v>949</v>
      </c>
      <c r="AB243" s="493" t="s">
        <v>949</v>
      </c>
      <c r="AC243" s="489" t="s">
        <v>949</v>
      </c>
      <c r="AD243" s="14" t="str">
        <f t="shared" si="351"/>
        <v xml:space="preserve"> </v>
      </c>
      <c r="AE243" s="428" t="s">
        <v>106</v>
      </c>
      <c r="AF243" s="488" t="s">
        <v>949</v>
      </c>
      <c r="AG243" s="494" t="s">
        <v>949</v>
      </c>
      <c r="AH243" s="489" t="s">
        <v>949</v>
      </c>
      <c r="AI243" s="14" t="str">
        <f t="shared" si="352"/>
        <v xml:space="preserve"> </v>
      </c>
      <c r="AJ243" s="428" t="s">
        <v>106</v>
      </c>
      <c r="AK243" s="495" t="s">
        <v>949</v>
      </c>
      <c r="AL243" s="489"/>
      <c r="AM243" s="489" t="s">
        <v>949</v>
      </c>
      <c r="AN243" s="14" t="str">
        <f t="shared" si="353"/>
        <v xml:space="preserve"> </v>
      </c>
      <c r="AO243" s="428" t="s">
        <v>106</v>
      </c>
      <c r="AP243" s="490" t="s">
        <v>949</v>
      </c>
      <c r="AQ243" s="489" t="s">
        <v>949</v>
      </c>
      <c r="AR243" s="14" t="str">
        <f t="shared" si="354"/>
        <v xml:space="preserve"> </v>
      </c>
      <c r="AS243" s="428" t="s">
        <v>106</v>
      </c>
      <c r="AT243" s="496" t="s">
        <v>949</v>
      </c>
      <c r="AU243" s="497" t="s">
        <v>949</v>
      </c>
      <c r="AV243" s="288"/>
      <c r="AW243" s="498" t="s">
        <v>949</v>
      </c>
      <c r="AX243" s="499" t="s">
        <v>106</v>
      </c>
      <c r="AY243" s="499" t="s">
        <v>106</v>
      </c>
      <c r="AZ243" s="333"/>
      <c r="BA243" s="491" t="str">
        <f t="shared" si="388"/>
        <v>Holder</v>
      </c>
      <c r="BB243" s="492" t="str">
        <f t="shared" si="389"/>
        <v>Holder</v>
      </c>
      <c r="BC243" s="493" t="str">
        <f t="shared" si="390"/>
        <v>Holder</v>
      </c>
      <c r="BD243" s="488" t="str">
        <f t="shared" si="391"/>
        <v>Holder</v>
      </c>
      <c r="BE243" s="494" t="str">
        <f t="shared" si="392"/>
        <v>Holder</v>
      </c>
      <c r="BF243" s="495" t="str">
        <f t="shared" si="393"/>
        <v>Holder</v>
      </c>
      <c r="BG243" s="490" t="str">
        <f t="shared" si="394"/>
        <v>Holder</v>
      </c>
      <c r="BH243" s="496" t="str">
        <f t="shared" si="395"/>
        <v>Holder</v>
      </c>
      <c r="BI243" s="497" t="str">
        <f t="shared" si="396"/>
        <v>Holder</v>
      </c>
      <c r="BJ243" s="385" t="str">
        <f t="shared" si="410"/>
        <v>No</v>
      </c>
      <c r="BK243" s="385" t="str">
        <f t="shared" si="445"/>
        <v>No</v>
      </c>
      <c r="BL243" s="483" t="s">
        <v>1376</v>
      </c>
      <c r="BM243" s="482"/>
      <c r="BN243" s="482"/>
      <c r="BO243" s="482"/>
      <c r="BP243" s="482"/>
      <c r="BQ243" s="482"/>
      <c r="BR243" s="482"/>
      <c r="BS243" s="482"/>
      <c r="BT243" s="482"/>
      <c r="BU243" s="67"/>
      <c r="BV243" s="442" t="str">
        <f t="shared" si="446"/>
        <v xml:space="preserve"> </v>
      </c>
      <c r="BW243" s="244" t="str">
        <f t="shared" si="447"/>
        <v xml:space="preserve"> </v>
      </c>
      <c r="BX243" s="244" t="str">
        <f t="shared" si="448"/>
        <v xml:space="preserve"> </v>
      </c>
      <c r="BY243" s="244" t="str">
        <f t="shared" si="449"/>
        <v xml:space="preserve"> </v>
      </c>
      <c r="BZ243" s="244" t="str">
        <f t="shared" si="450"/>
        <v xml:space="preserve"> </v>
      </c>
      <c r="CA243" s="244" t="str">
        <f t="shared" si="451"/>
        <v xml:space="preserve"> </v>
      </c>
      <c r="CB243" s="244" t="str">
        <f t="shared" si="411"/>
        <v xml:space="preserve"> </v>
      </c>
      <c r="CC243" s="244" t="str">
        <f t="shared" si="452"/>
        <v xml:space="preserve"> </v>
      </c>
      <c r="CD243" s="244" t="str">
        <f t="shared" si="453"/>
        <v xml:space="preserve"> </v>
      </c>
      <c r="CE243" s="244" t="str">
        <f t="shared" si="454"/>
        <v xml:space="preserve"> </v>
      </c>
      <c r="CF243" s="244" t="str">
        <f t="shared" si="455"/>
        <v xml:space="preserve"> </v>
      </c>
      <c r="CG243" s="244" t="str">
        <f t="shared" si="456"/>
        <v xml:space="preserve"> </v>
      </c>
      <c r="CH243" s="244" t="str">
        <f>IF($W243&gt;0,100," ")</f>
        <v xml:space="preserve"> </v>
      </c>
      <c r="CI243" s="570"/>
      <c r="CJ243" s="578" t="str">
        <f t="shared" si="383"/>
        <v xml:space="preserve"> </v>
      </c>
      <c r="CK243" s="578" t="str">
        <f t="shared" si="384"/>
        <v xml:space="preserve"> </v>
      </c>
      <c r="CL243" s="578" t="str">
        <f t="shared" si="385"/>
        <v xml:space="preserve"> </v>
      </c>
      <c r="CM243" s="578" t="str">
        <f t="shared" si="386"/>
        <v xml:space="preserve"> </v>
      </c>
      <c r="CN243" s="578" t="str">
        <f t="shared" si="387"/>
        <v xml:space="preserve"> </v>
      </c>
      <c r="CO243" s="578" t="str">
        <f t="shared" si="378"/>
        <v xml:space="preserve"> </v>
      </c>
      <c r="CP243" s="578" t="str">
        <f t="shared" si="379"/>
        <v xml:space="preserve"> </v>
      </c>
      <c r="CQ243" s="578" t="str">
        <f t="shared" si="380"/>
        <v xml:space="preserve"> </v>
      </c>
      <c r="CR243" s="244"/>
      <c r="CS243" s="244"/>
      <c r="CT243" s="244"/>
      <c r="CU243" s="244"/>
      <c r="CV243" s="347"/>
      <c r="CW243" s="338" t="str">
        <f t="shared" ref="CW243:DE244" si="458">IF($BW243&gt;0,$BA243," ")</f>
        <v xml:space="preserve"> </v>
      </c>
      <c r="CX243" s="347"/>
      <c r="CY243" s="338" t="str">
        <f t="shared" si="458"/>
        <v xml:space="preserve"> </v>
      </c>
      <c r="CZ243" s="347"/>
      <c r="DA243" s="338" t="str">
        <f t="shared" si="458"/>
        <v xml:space="preserve"> </v>
      </c>
      <c r="DB243" s="347"/>
      <c r="DC243" s="338" t="str">
        <f t="shared" si="458"/>
        <v xml:space="preserve"> </v>
      </c>
      <c r="DD243" s="347"/>
      <c r="DE243" s="338" t="str">
        <f t="shared" si="458"/>
        <v xml:space="preserve"> </v>
      </c>
    </row>
    <row r="244" spans="1:109" s="19" customFormat="1" x14ac:dyDescent="0.2">
      <c r="A244" s="328" t="s">
        <v>1565</v>
      </c>
      <c r="B244" s="369" t="s">
        <v>1595</v>
      </c>
      <c r="C244" s="53" t="s">
        <v>1569</v>
      </c>
      <c r="D244" s="357" t="s">
        <v>130</v>
      </c>
      <c r="E244" s="326">
        <v>100</v>
      </c>
      <c r="F244" s="326" t="s">
        <v>1490</v>
      </c>
      <c r="G244" s="701"/>
      <c r="H244" s="84" t="s">
        <v>949</v>
      </c>
      <c r="I244" s="89" t="e">
        <f>IF('Retail Pricing'!#REF!&gt;0,'Retail Pricing'!#REF!," ")</f>
        <v>#REF!</v>
      </c>
      <c r="J244" s="85" t="s">
        <v>1984</v>
      </c>
      <c r="K244" s="85" t="e">
        <f>'Retail Pricing'!#REF!</f>
        <v>#REF!</v>
      </c>
      <c r="L244" s="305" t="e">
        <f>IF('Retail Pricing'!#REF!&gt;0,'Retail Pricing'!#REF!," ")</f>
        <v>#REF!</v>
      </c>
      <c r="M244" s="226" t="e">
        <f t="shared" si="348"/>
        <v>#REF!</v>
      </c>
      <c r="N244" s="219" t="e">
        <f>IF('Retail Pricing'!#REF!&gt;0,'Retail Pricing'!#REF!," ")</f>
        <v>#REF!</v>
      </c>
      <c r="O244" s="219" t="e">
        <f>IF('Retail Pricing'!#REF!&gt;0,'Retail Pricing'!#REF!," ")</f>
        <v>#REF!</v>
      </c>
      <c r="P244" s="219"/>
      <c r="Q244" s="219" t="e">
        <f>IF('Retail Pricing'!#REF!&gt;0,'Retail Pricing'!#REF!," ")</f>
        <v>#REF!</v>
      </c>
      <c r="R244" s="219" t="e">
        <f>IF('Retail Pricing'!#REF!&gt;0,'Retail Pricing'!#REF!," ")</f>
        <v>#REF!</v>
      </c>
      <c r="S244" s="219" t="e">
        <f>IF('Retail Pricing'!#REF!&gt;0,'Retail Pricing'!#REF!," ")</f>
        <v>#REF!</v>
      </c>
      <c r="T244" s="226">
        <v>3.9447700000000001</v>
      </c>
      <c r="U244" s="7"/>
      <c r="V244" s="7">
        <v>5.8999999999999997E-2</v>
      </c>
      <c r="W244" s="491" t="s">
        <v>949</v>
      </c>
      <c r="X244" s="489" t="s">
        <v>949</v>
      </c>
      <c r="Y244" s="304" t="str">
        <f t="shared" si="350"/>
        <v xml:space="preserve"> </v>
      </c>
      <c r="Z244" s="428" t="s">
        <v>106</v>
      </c>
      <c r="AA244" s="492" t="s">
        <v>949</v>
      </c>
      <c r="AB244" s="493" t="s">
        <v>949</v>
      </c>
      <c r="AC244" s="489" t="s">
        <v>949</v>
      </c>
      <c r="AD244" s="14" t="str">
        <f t="shared" si="351"/>
        <v xml:space="preserve"> </v>
      </c>
      <c r="AE244" s="428" t="s">
        <v>106</v>
      </c>
      <c r="AF244" s="488" t="s">
        <v>949</v>
      </c>
      <c r="AG244" s="494" t="s">
        <v>949</v>
      </c>
      <c r="AH244" s="489" t="s">
        <v>949</v>
      </c>
      <c r="AI244" s="14" t="str">
        <f t="shared" si="352"/>
        <v xml:space="preserve"> </v>
      </c>
      <c r="AJ244" s="428" t="s">
        <v>106</v>
      </c>
      <c r="AK244" s="495" t="s">
        <v>949</v>
      </c>
      <c r="AL244" s="489"/>
      <c r="AM244" s="489" t="s">
        <v>949</v>
      </c>
      <c r="AN244" s="14" t="str">
        <f t="shared" si="353"/>
        <v xml:space="preserve"> </v>
      </c>
      <c r="AO244" s="428" t="s">
        <v>106</v>
      </c>
      <c r="AP244" s="490" t="s">
        <v>949</v>
      </c>
      <c r="AQ244" s="489" t="s">
        <v>949</v>
      </c>
      <c r="AR244" s="14" t="str">
        <f t="shared" si="354"/>
        <v xml:space="preserve"> </v>
      </c>
      <c r="AS244" s="428" t="s">
        <v>106</v>
      </c>
      <c r="AT244" s="496" t="s">
        <v>949</v>
      </c>
      <c r="AU244" s="497" t="s">
        <v>949</v>
      </c>
      <c r="AV244" s="288"/>
      <c r="AW244" s="498" t="s">
        <v>949</v>
      </c>
      <c r="AX244" s="499" t="s">
        <v>106</v>
      </c>
      <c r="AY244" s="499" t="s">
        <v>106</v>
      </c>
      <c r="AZ244" s="333"/>
      <c r="BA244" s="491" t="str">
        <f t="shared" si="388"/>
        <v>Holder</v>
      </c>
      <c r="BB244" s="492" t="str">
        <f t="shared" si="389"/>
        <v>Holder</v>
      </c>
      <c r="BC244" s="493" t="str">
        <f t="shared" si="390"/>
        <v>Holder</v>
      </c>
      <c r="BD244" s="488" t="str">
        <f t="shared" si="391"/>
        <v>Holder</v>
      </c>
      <c r="BE244" s="494" t="str">
        <f t="shared" si="392"/>
        <v>Holder</v>
      </c>
      <c r="BF244" s="495" t="str">
        <f t="shared" si="393"/>
        <v>Holder</v>
      </c>
      <c r="BG244" s="490" t="str">
        <f t="shared" si="394"/>
        <v>Holder</v>
      </c>
      <c r="BH244" s="496" t="str">
        <f t="shared" si="395"/>
        <v>Holder</v>
      </c>
      <c r="BI244" s="497" t="str">
        <f t="shared" si="396"/>
        <v>Holder</v>
      </c>
      <c r="BJ244" s="385" t="str">
        <f t="shared" si="410"/>
        <v>No</v>
      </c>
      <c r="BK244" s="385" t="str">
        <f t="shared" si="445"/>
        <v>No</v>
      </c>
      <c r="BL244" s="483" t="s">
        <v>1376</v>
      </c>
      <c r="BM244" s="482"/>
      <c r="BN244" s="482"/>
      <c r="BO244" s="482"/>
      <c r="BP244" s="482"/>
      <c r="BQ244" s="482"/>
      <c r="BR244" s="482"/>
      <c r="BS244" s="482"/>
      <c r="BT244" s="482"/>
      <c r="BU244" s="67"/>
      <c r="BV244" s="442" t="str">
        <f t="shared" si="446"/>
        <v xml:space="preserve"> </v>
      </c>
      <c r="BW244" s="244" t="str">
        <f t="shared" si="447"/>
        <v xml:space="preserve"> </v>
      </c>
      <c r="BX244" s="244" t="str">
        <f t="shared" si="448"/>
        <v xml:space="preserve"> </v>
      </c>
      <c r="BY244" s="244" t="str">
        <f t="shared" si="449"/>
        <v xml:space="preserve"> </v>
      </c>
      <c r="BZ244" s="244" t="str">
        <f t="shared" si="450"/>
        <v xml:space="preserve"> </v>
      </c>
      <c r="CA244" s="244" t="str">
        <f t="shared" si="451"/>
        <v xml:space="preserve"> </v>
      </c>
      <c r="CB244" s="244" t="str">
        <f t="shared" si="411"/>
        <v xml:space="preserve"> </v>
      </c>
      <c r="CC244" s="244" t="str">
        <f t="shared" si="452"/>
        <v xml:space="preserve"> </v>
      </c>
      <c r="CD244" s="244" t="str">
        <f t="shared" si="453"/>
        <v xml:space="preserve"> </v>
      </c>
      <c r="CE244" s="244" t="str">
        <f t="shared" si="454"/>
        <v xml:space="preserve"> </v>
      </c>
      <c r="CF244" s="244" t="str">
        <f t="shared" si="455"/>
        <v xml:space="preserve"> </v>
      </c>
      <c r="CG244" s="244" t="str">
        <f t="shared" si="456"/>
        <v xml:space="preserve"> </v>
      </c>
      <c r="CH244" s="244" t="str">
        <f>IF($W244&gt;0,100," ")</f>
        <v xml:space="preserve"> </v>
      </c>
      <c r="CI244" s="570"/>
      <c r="CJ244" s="578" t="str">
        <f t="shared" si="383"/>
        <v xml:space="preserve"> </v>
      </c>
      <c r="CK244" s="578" t="str">
        <f t="shared" si="384"/>
        <v xml:space="preserve"> </v>
      </c>
      <c r="CL244" s="578" t="str">
        <f t="shared" si="385"/>
        <v xml:space="preserve"> </v>
      </c>
      <c r="CM244" s="578" t="str">
        <f t="shared" si="386"/>
        <v xml:space="preserve"> </v>
      </c>
      <c r="CN244" s="578" t="str">
        <f t="shared" si="387"/>
        <v xml:space="preserve"> </v>
      </c>
      <c r="CO244" s="578" t="str">
        <f t="shared" si="378"/>
        <v xml:space="preserve"> </v>
      </c>
      <c r="CP244" s="578" t="str">
        <f t="shared" si="379"/>
        <v xml:space="preserve"> </v>
      </c>
      <c r="CQ244" s="578" t="str">
        <f t="shared" si="380"/>
        <v xml:space="preserve"> </v>
      </c>
      <c r="CR244" s="244"/>
      <c r="CS244" s="244"/>
      <c r="CT244" s="244"/>
      <c r="CU244" s="244"/>
      <c r="CV244" s="347"/>
      <c r="CW244" s="338" t="str">
        <f t="shared" si="458"/>
        <v xml:space="preserve"> </v>
      </c>
      <c r="CX244" s="347"/>
      <c r="CY244" s="338" t="str">
        <f t="shared" si="458"/>
        <v xml:space="preserve"> </v>
      </c>
      <c r="CZ244" s="347"/>
      <c r="DA244" s="338" t="str">
        <f t="shared" si="458"/>
        <v xml:space="preserve"> </v>
      </c>
      <c r="DB244" s="347"/>
      <c r="DC244" s="338" t="str">
        <f t="shared" si="458"/>
        <v xml:space="preserve"> </v>
      </c>
      <c r="DD244" s="347"/>
      <c r="DE244" s="338" t="str">
        <f t="shared" si="458"/>
        <v xml:space="preserve"> </v>
      </c>
    </row>
    <row r="245" spans="1:109" s="19" customFormat="1" x14ac:dyDescent="0.2">
      <c r="A245" s="328" t="s">
        <v>1565</v>
      </c>
      <c r="B245" s="369" t="s">
        <v>1594</v>
      </c>
      <c r="C245" s="53" t="s">
        <v>1572</v>
      </c>
      <c r="D245" s="357" t="s">
        <v>130</v>
      </c>
      <c r="E245" s="326">
        <v>100</v>
      </c>
      <c r="F245" s="326" t="s">
        <v>1489</v>
      </c>
      <c r="G245" s="701"/>
      <c r="H245" s="84" t="s">
        <v>949</v>
      </c>
      <c r="I245" s="89" t="e">
        <f>IF('Retail Pricing'!#REF!&gt;0,'Retail Pricing'!#REF!," ")</f>
        <v>#REF!</v>
      </c>
      <c r="J245" s="85" t="s">
        <v>1984</v>
      </c>
      <c r="K245" s="85" t="e">
        <f>'Retail Pricing'!#REF!</f>
        <v>#REF!</v>
      </c>
      <c r="L245" s="305" t="e">
        <f>IF('Retail Pricing'!#REF!&gt;0,'Retail Pricing'!#REF!," ")</f>
        <v>#REF!</v>
      </c>
      <c r="M245" s="226" t="e">
        <f t="shared" si="348"/>
        <v>#REF!</v>
      </c>
      <c r="N245" s="219" t="e">
        <f>IF('Retail Pricing'!#REF!&gt;0,'Retail Pricing'!#REF!," ")</f>
        <v>#REF!</v>
      </c>
      <c r="O245" s="219" t="e">
        <f>IF('Retail Pricing'!#REF!&gt;0,'Retail Pricing'!#REF!," ")</f>
        <v>#REF!</v>
      </c>
      <c r="P245" s="219"/>
      <c r="Q245" s="219" t="e">
        <f>IF('Retail Pricing'!#REF!&gt;0,'Retail Pricing'!#REF!," ")</f>
        <v>#REF!</v>
      </c>
      <c r="R245" s="219" t="e">
        <f>IF('Retail Pricing'!#REF!&gt;0,'Retail Pricing'!#REF!," ")</f>
        <v>#REF!</v>
      </c>
      <c r="S245" s="219" t="e">
        <f>IF('Retail Pricing'!#REF!&gt;0,'Retail Pricing'!#REF!," ")</f>
        <v>#REF!</v>
      </c>
      <c r="T245" s="226">
        <v>3.8563999999999998</v>
      </c>
      <c r="U245" s="7"/>
      <c r="V245" s="7">
        <v>6.9000000000000006E-2</v>
      </c>
      <c r="W245" s="491" t="s">
        <v>949</v>
      </c>
      <c r="X245" s="489" t="s">
        <v>949</v>
      </c>
      <c r="Y245" s="304" t="str">
        <f t="shared" si="350"/>
        <v xml:space="preserve"> </v>
      </c>
      <c r="Z245" s="428" t="s">
        <v>106</v>
      </c>
      <c r="AA245" s="492" t="s">
        <v>949</v>
      </c>
      <c r="AB245" s="493" t="s">
        <v>949</v>
      </c>
      <c r="AC245" s="489" t="s">
        <v>949</v>
      </c>
      <c r="AD245" s="14" t="str">
        <f t="shared" si="351"/>
        <v xml:space="preserve"> </v>
      </c>
      <c r="AE245" s="428" t="s">
        <v>106</v>
      </c>
      <c r="AF245" s="488" t="s">
        <v>949</v>
      </c>
      <c r="AG245" s="494" t="s">
        <v>949</v>
      </c>
      <c r="AH245" s="489" t="s">
        <v>949</v>
      </c>
      <c r="AI245" s="14" t="str">
        <f t="shared" si="352"/>
        <v xml:space="preserve"> </v>
      </c>
      <c r="AJ245" s="428" t="s">
        <v>106</v>
      </c>
      <c r="AK245" s="495" t="s">
        <v>949</v>
      </c>
      <c r="AL245" s="489"/>
      <c r="AM245" s="489" t="s">
        <v>949</v>
      </c>
      <c r="AN245" s="14" t="str">
        <f t="shared" si="353"/>
        <v xml:space="preserve"> </v>
      </c>
      <c r="AO245" s="428" t="s">
        <v>106</v>
      </c>
      <c r="AP245" s="490" t="s">
        <v>949</v>
      </c>
      <c r="AQ245" s="489" t="s">
        <v>949</v>
      </c>
      <c r="AR245" s="14" t="str">
        <f t="shared" si="354"/>
        <v xml:space="preserve"> </v>
      </c>
      <c r="AS245" s="428" t="s">
        <v>106</v>
      </c>
      <c r="AT245" s="496" t="s">
        <v>949</v>
      </c>
      <c r="AU245" s="497" t="s">
        <v>949</v>
      </c>
      <c r="AV245" s="288"/>
      <c r="AW245" s="498" t="s">
        <v>949</v>
      </c>
      <c r="AX245" s="499" t="s">
        <v>106</v>
      </c>
      <c r="AY245" s="499" t="s">
        <v>106</v>
      </c>
      <c r="AZ245" s="333"/>
      <c r="BA245" s="491" t="str">
        <f t="shared" ref="BA245:BA250" si="459">IF($A245&lt;&gt;" ",$W245," ")</f>
        <v>Holder</v>
      </c>
      <c r="BB245" s="492" t="str">
        <f t="shared" ref="BB245:BB250" si="460">IF($A245&lt;&gt;" ",$AA245," ")</f>
        <v>Holder</v>
      </c>
      <c r="BC245" s="493" t="str">
        <f t="shared" ref="BC245:BC250" si="461">IF($A245&lt;&gt;" ",$AB245," ")</f>
        <v>Holder</v>
      </c>
      <c r="BD245" s="488" t="str">
        <f t="shared" ref="BD245:BD250" si="462">IF($A245&lt;&gt;" ",$AF245," ")</f>
        <v>Holder</v>
      </c>
      <c r="BE245" s="494" t="str">
        <f t="shared" ref="BE245:BE250" si="463">IF($A245&lt;&gt;" ",$AG245," ")</f>
        <v>Holder</v>
      </c>
      <c r="BF245" s="495" t="str">
        <f t="shared" ref="BF245:BF250" si="464">IF($A245&lt;&gt;" ",$AK245," ")</f>
        <v>Holder</v>
      </c>
      <c r="BG245" s="490" t="str">
        <f t="shared" ref="BG245:BG250" si="465">IF($A245&lt;&gt;" ",$AP245," ")</f>
        <v>Holder</v>
      </c>
      <c r="BH245" s="496" t="str">
        <f t="shared" ref="BH245:BH250" si="466">IF($A245&lt;&gt;" ",$AT245," ")</f>
        <v>Holder</v>
      </c>
      <c r="BI245" s="497" t="str">
        <f t="shared" ref="BI245:BI250" si="467">IF($A245&lt;&gt;" ",$AU245," ")</f>
        <v>Holder</v>
      </c>
      <c r="BJ245" s="385" t="str">
        <f t="shared" si="410"/>
        <v>No</v>
      </c>
      <c r="BK245" s="385" t="str">
        <f t="shared" si="445"/>
        <v>No</v>
      </c>
      <c r="BL245" s="483" t="s">
        <v>1376</v>
      </c>
      <c r="BM245" s="482"/>
      <c r="BN245" s="482"/>
      <c r="BO245" s="482"/>
      <c r="BP245" s="482"/>
      <c r="BQ245" s="482"/>
      <c r="BR245" s="482"/>
      <c r="BS245" s="482"/>
      <c r="BT245" s="482"/>
      <c r="BU245" s="67"/>
      <c r="BV245" s="442" t="str">
        <f t="shared" si="446"/>
        <v xml:space="preserve"> </v>
      </c>
      <c r="BW245" s="244" t="str">
        <f t="shared" si="447"/>
        <v xml:space="preserve"> </v>
      </c>
      <c r="BX245" s="244" t="str">
        <f t="shared" si="448"/>
        <v xml:space="preserve"> </v>
      </c>
      <c r="BY245" s="244" t="str">
        <f t="shared" si="449"/>
        <v xml:space="preserve"> </v>
      </c>
      <c r="BZ245" s="244" t="str">
        <f t="shared" si="450"/>
        <v xml:space="preserve"> </v>
      </c>
      <c r="CA245" s="244" t="str">
        <f t="shared" si="451"/>
        <v xml:space="preserve"> </v>
      </c>
      <c r="CB245" s="244" t="str">
        <f t="shared" si="411"/>
        <v xml:space="preserve"> </v>
      </c>
      <c r="CC245" s="244" t="str">
        <f t="shared" si="452"/>
        <v xml:space="preserve"> </v>
      </c>
      <c r="CD245" s="244" t="str">
        <f t="shared" si="453"/>
        <v xml:space="preserve"> </v>
      </c>
      <c r="CE245" s="244" t="str">
        <f t="shared" si="454"/>
        <v xml:space="preserve"> </v>
      </c>
      <c r="CF245" s="244" t="str">
        <f t="shared" si="455"/>
        <v xml:space="preserve"> </v>
      </c>
      <c r="CG245" s="244" t="str">
        <f t="shared" si="456"/>
        <v xml:space="preserve"> </v>
      </c>
      <c r="CH245" s="244" t="str">
        <f t="shared" ref="CH245:CH250" si="468">IF($W245&gt;0,100," ")</f>
        <v xml:space="preserve"> </v>
      </c>
      <c r="CI245" s="570"/>
      <c r="CJ245" s="578" t="str">
        <f t="shared" si="383"/>
        <v xml:space="preserve"> </v>
      </c>
      <c r="CK245" s="578" t="str">
        <f t="shared" si="384"/>
        <v xml:space="preserve"> </v>
      </c>
      <c r="CL245" s="578" t="str">
        <f t="shared" si="385"/>
        <v xml:space="preserve"> </v>
      </c>
      <c r="CM245" s="578" t="str">
        <f t="shared" si="386"/>
        <v xml:space="preserve"> </v>
      </c>
      <c r="CN245" s="578" t="str">
        <f t="shared" si="387"/>
        <v xml:space="preserve"> </v>
      </c>
      <c r="CO245" s="578" t="str">
        <f t="shared" si="378"/>
        <v xml:space="preserve"> </v>
      </c>
      <c r="CP245" s="578" t="str">
        <f t="shared" si="379"/>
        <v xml:space="preserve"> </v>
      </c>
      <c r="CQ245" s="578" t="str">
        <f t="shared" si="380"/>
        <v xml:space="preserve"> </v>
      </c>
      <c r="CR245" s="244"/>
      <c r="CS245" s="244"/>
      <c r="CT245" s="244"/>
      <c r="CU245" s="244"/>
      <c r="CV245" s="347"/>
      <c r="CW245" s="338" t="str">
        <f t="shared" ref="CW245:DE250" si="469">IF($BW245&gt;0,$BA245," ")</f>
        <v xml:space="preserve"> </v>
      </c>
      <c r="CX245" s="347"/>
      <c r="CY245" s="338" t="str">
        <f t="shared" si="469"/>
        <v xml:space="preserve"> </v>
      </c>
      <c r="CZ245" s="347"/>
      <c r="DA245" s="338" t="str">
        <f t="shared" si="469"/>
        <v xml:space="preserve"> </v>
      </c>
      <c r="DB245" s="347"/>
      <c r="DC245" s="338" t="str">
        <f t="shared" si="469"/>
        <v xml:space="preserve"> </v>
      </c>
      <c r="DD245" s="347"/>
      <c r="DE245" s="338" t="str">
        <f t="shared" si="469"/>
        <v xml:space="preserve"> </v>
      </c>
    </row>
    <row r="246" spans="1:109" s="19" customFormat="1" x14ac:dyDescent="0.2">
      <c r="A246" s="328" t="s">
        <v>1565</v>
      </c>
      <c r="B246" s="369" t="s">
        <v>1590</v>
      </c>
      <c r="C246" s="53" t="s">
        <v>1575</v>
      </c>
      <c r="D246" s="357" t="s">
        <v>130</v>
      </c>
      <c r="E246" s="326">
        <v>100</v>
      </c>
      <c r="F246" s="326" t="s">
        <v>1465</v>
      </c>
      <c r="G246" s="701"/>
      <c r="H246" s="84" t="s">
        <v>949</v>
      </c>
      <c r="I246" s="89" t="e">
        <f>IF('Retail Pricing'!#REF!&gt;0,'Retail Pricing'!#REF!," ")</f>
        <v>#REF!</v>
      </c>
      <c r="J246" s="85" t="s">
        <v>1984</v>
      </c>
      <c r="K246" s="85" t="e">
        <f>'Retail Pricing'!#REF!</f>
        <v>#REF!</v>
      </c>
      <c r="L246" s="305" t="e">
        <f>IF('Retail Pricing'!#REF!&gt;0,'Retail Pricing'!#REF!," ")</f>
        <v>#REF!</v>
      </c>
      <c r="M246" s="226" t="e">
        <f t="shared" si="348"/>
        <v>#REF!</v>
      </c>
      <c r="N246" s="219" t="e">
        <f>IF('Retail Pricing'!#REF!&gt;0,'Retail Pricing'!#REF!," ")</f>
        <v>#REF!</v>
      </c>
      <c r="O246" s="219" t="e">
        <f>IF('Retail Pricing'!#REF!&gt;0,'Retail Pricing'!#REF!," ")</f>
        <v>#REF!</v>
      </c>
      <c r="P246" s="219"/>
      <c r="Q246" s="219" t="e">
        <f>IF('Retail Pricing'!#REF!&gt;0,'Retail Pricing'!#REF!," ")</f>
        <v>#REF!</v>
      </c>
      <c r="R246" s="219" t="e">
        <f>IF('Retail Pricing'!#REF!&gt;0,'Retail Pricing'!#REF!," ")</f>
        <v>#REF!</v>
      </c>
      <c r="S246" s="219" t="e">
        <f>IF('Retail Pricing'!#REF!&gt;0,'Retail Pricing'!#REF!," ")</f>
        <v>#REF!</v>
      </c>
      <c r="T246" s="226">
        <v>8.6666000000000007</v>
      </c>
      <c r="U246" s="7"/>
      <c r="V246" s="7">
        <v>-0.16900000000000001</v>
      </c>
      <c r="W246" s="491" t="s">
        <v>949</v>
      </c>
      <c r="X246" s="489" t="s">
        <v>949</v>
      </c>
      <c r="Y246" s="304" t="str">
        <f t="shared" si="350"/>
        <v xml:space="preserve"> </v>
      </c>
      <c r="Z246" s="428" t="s">
        <v>106</v>
      </c>
      <c r="AA246" s="492" t="s">
        <v>949</v>
      </c>
      <c r="AB246" s="493" t="s">
        <v>949</v>
      </c>
      <c r="AC246" s="489" t="s">
        <v>949</v>
      </c>
      <c r="AD246" s="14" t="str">
        <f t="shared" si="351"/>
        <v xml:space="preserve"> </v>
      </c>
      <c r="AE246" s="428" t="s">
        <v>106</v>
      </c>
      <c r="AF246" s="488" t="s">
        <v>949</v>
      </c>
      <c r="AG246" s="494" t="s">
        <v>949</v>
      </c>
      <c r="AH246" s="489" t="s">
        <v>949</v>
      </c>
      <c r="AI246" s="14" t="str">
        <f t="shared" si="352"/>
        <v xml:space="preserve"> </v>
      </c>
      <c r="AJ246" s="428" t="s">
        <v>106</v>
      </c>
      <c r="AK246" s="495" t="s">
        <v>949</v>
      </c>
      <c r="AL246" s="489"/>
      <c r="AM246" s="489" t="s">
        <v>949</v>
      </c>
      <c r="AN246" s="14" t="str">
        <f t="shared" si="353"/>
        <v xml:space="preserve"> </v>
      </c>
      <c r="AO246" s="428" t="s">
        <v>106</v>
      </c>
      <c r="AP246" s="490" t="s">
        <v>949</v>
      </c>
      <c r="AQ246" s="489" t="s">
        <v>949</v>
      </c>
      <c r="AR246" s="14" t="str">
        <f t="shared" si="354"/>
        <v xml:space="preserve"> </v>
      </c>
      <c r="AS246" s="428" t="s">
        <v>106</v>
      </c>
      <c r="AT246" s="496" t="s">
        <v>949</v>
      </c>
      <c r="AU246" s="497" t="s">
        <v>949</v>
      </c>
      <c r="AV246" s="288"/>
      <c r="AW246" s="498" t="s">
        <v>949</v>
      </c>
      <c r="AX246" s="499" t="s">
        <v>106</v>
      </c>
      <c r="AY246" s="499" t="s">
        <v>106</v>
      </c>
      <c r="AZ246" s="333"/>
      <c r="BA246" s="491" t="str">
        <f t="shared" si="459"/>
        <v>Holder</v>
      </c>
      <c r="BB246" s="492" t="str">
        <f t="shared" si="460"/>
        <v>Holder</v>
      </c>
      <c r="BC246" s="493" t="str">
        <f t="shared" si="461"/>
        <v>Holder</v>
      </c>
      <c r="BD246" s="488" t="str">
        <f t="shared" si="462"/>
        <v>Holder</v>
      </c>
      <c r="BE246" s="494" t="str">
        <f t="shared" si="463"/>
        <v>Holder</v>
      </c>
      <c r="BF246" s="495" t="str">
        <f t="shared" si="464"/>
        <v>Holder</v>
      </c>
      <c r="BG246" s="490" t="str">
        <f t="shared" si="465"/>
        <v>Holder</v>
      </c>
      <c r="BH246" s="496" t="str">
        <f t="shared" si="466"/>
        <v>Holder</v>
      </c>
      <c r="BI246" s="497" t="str">
        <f t="shared" si="467"/>
        <v>Holder</v>
      </c>
      <c r="BJ246" s="385" t="str">
        <f t="shared" si="410"/>
        <v>No</v>
      </c>
      <c r="BK246" s="385" t="str">
        <f t="shared" si="445"/>
        <v>No</v>
      </c>
      <c r="BL246" s="483" t="s">
        <v>1376</v>
      </c>
      <c r="BM246" s="482"/>
      <c r="BN246" s="482"/>
      <c r="BO246" s="482"/>
      <c r="BP246" s="482"/>
      <c r="BQ246" s="482"/>
      <c r="BR246" s="482"/>
      <c r="BS246" s="482"/>
      <c r="BT246" s="482"/>
      <c r="BU246" s="67"/>
      <c r="BV246" s="442" t="str">
        <f t="shared" si="446"/>
        <v xml:space="preserve"> </v>
      </c>
      <c r="BW246" s="244" t="str">
        <f t="shared" si="447"/>
        <v xml:space="preserve"> </v>
      </c>
      <c r="BX246" s="244" t="str">
        <f t="shared" si="448"/>
        <v xml:space="preserve"> </v>
      </c>
      <c r="BY246" s="244" t="str">
        <f t="shared" si="449"/>
        <v xml:space="preserve"> </v>
      </c>
      <c r="BZ246" s="244" t="str">
        <f t="shared" si="450"/>
        <v xml:space="preserve"> </v>
      </c>
      <c r="CA246" s="244" t="str">
        <f t="shared" si="451"/>
        <v xml:space="preserve"> </v>
      </c>
      <c r="CB246" s="244" t="str">
        <f t="shared" si="411"/>
        <v xml:space="preserve"> </v>
      </c>
      <c r="CC246" s="244" t="str">
        <f t="shared" si="452"/>
        <v xml:space="preserve"> </v>
      </c>
      <c r="CD246" s="244" t="str">
        <f t="shared" si="453"/>
        <v xml:space="preserve"> </v>
      </c>
      <c r="CE246" s="244" t="str">
        <f t="shared" si="454"/>
        <v xml:space="preserve"> </v>
      </c>
      <c r="CF246" s="244" t="str">
        <f t="shared" si="455"/>
        <v xml:space="preserve"> </v>
      </c>
      <c r="CG246" s="244" t="str">
        <f t="shared" si="456"/>
        <v xml:space="preserve"> </v>
      </c>
      <c r="CH246" s="244" t="str">
        <f t="shared" si="468"/>
        <v xml:space="preserve"> </v>
      </c>
      <c r="CI246" s="570"/>
      <c r="CJ246" s="578" t="str">
        <f t="shared" si="383"/>
        <v xml:space="preserve"> </v>
      </c>
      <c r="CK246" s="578" t="str">
        <f t="shared" si="384"/>
        <v xml:space="preserve"> </v>
      </c>
      <c r="CL246" s="578" t="str">
        <f t="shared" si="385"/>
        <v xml:space="preserve"> </v>
      </c>
      <c r="CM246" s="578" t="str">
        <f t="shared" si="386"/>
        <v xml:space="preserve"> </v>
      </c>
      <c r="CN246" s="578" t="str">
        <f t="shared" si="387"/>
        <v xml:space="preserve"> </v>
      </c>
      <c r="CO246" s="578" t="str">
        <f t="shared" si="378"/>
        <v xml:space="preserve"> </v>
      </c>
      <c r="CP246" s="578" t="str">
        <f t="shared" si="379"/>
        <v xml:space="preserve"> </v>
      </c>
      <c r="CQ246" s="578" t="str">
        <f t="shared" si="380"/>
        <v xml:space="preserve"> </v>
      </c>
      <c r="CR246" s="244"/>
      <c r="CS246" s="244"/>
      <c r="CT246" s="244"/>
      <c r="CU246" s="244"/>
      <c r="CV246" s="347"/>
      <c r="CW246" s="338" t="str">
        <f t="shared" si="469"/>
        <v xml:space="preserve"> </v>
      </c>
      <c r="CX246" s="347"/>
      <c r="CY246" s="338" t="str">
        <f t="shared" si="469"/>
        <v xml:space="preserve"> </v>
      </c>
      <c r="CZ246" s="347"/>
      <c r="DA246" s="338" t="str">
        <f t="shared" si="469"/>
        <v xml:space="preserve"> </v>
      </c>
      <c r="DB246" s="347"/>
      <c r="DC246" s="338" t="str">
        <f t="shared" si="469"/>
        <v xml:space="preserve"> </v>
      </c>
      <c r="DD246" s="347"/>
      <c r="DE246" s="338" t="str">
        <f t="shared" si="469"/>
        <v xml:space="preserve"> </v>
      </c>
    </row>
    <row r="247" spans="1:109" s="19" customFormat="1" x14ac:dyDescent="0.2">
      <c r="A247" s="328" t="s">
        <v>1565</v>
      </c>
      <c r="B247" s="369" t="s">
        <v>1591</v>
      </c>
      <c r="C247" s="53" t="s">
        <v>1611</v>
      </c>
      <c r="D247" s="357" t="s">
        <v>130</v>
      </c>
      <c r="E247" s="326">
        <v>100</v>
      </c>
      <c r="F247" s="326" t="s">
        <v>1465</v>
      </c>
      <c r="G247" s="701"/>
      <c r="H247" s="84" t="s">
        <v>949</v>
      </c>
      <c r="I247" s="89" t="e">
        <f>IF('Retail Pricing'!#REF!&gt;0,'Retail Pricing'!#REF!," ")</f>
        <v>#REF!</v>
      </c>
      <c r="J247" s="85" t="e">
        <f>'Retail Pricing'!#REF!</f>
        <v>#REF!</v>
      </c>
      <c r="K247" s="85" t="e">
        <f>'Retail Pricing'!#REF!</f>
        <v>#REF!</v>
      </c>
      <c r="L247" s="305" t="e">
        <f>IF('Retail Pricing'!#REF!&gt;0,'Retail Pricing'!#REF!," ")</f>
        <v>#REF!</v>
      </c>
      <c r="M247" s="226" t="e">
        <f t="shared" si="348"/>
        <v>#REF!</v>
      </c>
      <c r="N247" s="219" t="e">
        <f>IF('Retail Pricing'!#REF!&gt;0,'Retail Pricing'!#REF!," ")</f>
        <v>#REF!</v>
      </c>
      <c r="O247" s="219" t="e">
        <f>IF('Retail Pricing'!#REF!&gt;0,'Retail Pricing'!#REF!," ")</f>
        <v>#REF!</v>
      </c>
      <c r="P247" s="219"/>
      <c r="Q247" s="219" t="e">
        <f>IF('Retail Pricing'!#REF!&gt;0,'Retail Pricing'!#REF!," ")</f>
        <v>#REF!</v>
      </c>
      <c r="R247" s="219" t="e">
        <f>IF('Retail Pricing'!#REF!&gt;0,'Retail Pricing'!#REF!," ")</f>
        <v>#REF!</v>
      </c>
      <c r="S247" s="219" t="e">
        <f>IF('Retail Pricing'!#REF!&gt;0,'Retail Pricing'!#REF!," ")</f>
        <v>#REF!</v>
      </c>
      <c r="T247" s="226">
        <v>8.6666000000000007</v>
      </c>
      <c r="U247" s="7"/>
      <c r="V247" s="7">
        <v>-0.20399999999999999</v>
      </c>
      <c r="W247" s="491" t="s">
        <v>949</v>
      </c>
      <c r="X247" s="489" t="s">
        <v>949</v>
      </c>
      <c r="Y247" s="304" t="str">
        <f t="shared" si="350"/>
        <v xml:space="preserve"> </v>
      </c>
      <c r="Z247" s="428" t="s">
        <v>106</v>
      </c>
      <c r="AA247" s="492" t="s">
        <v>949</v>
      </c>
      <c r="AB247" s="493" t="s">
        <v>949</v>
      </c>
      <c r="AC247" s="489" t="s">
        <v>949</v>
      </c>
      <c r="AD247" s="14" t="str">
        <f t="shared" si="351"/>
        <v xml:space="preserve"> </v>
      </c>
      <c r="AE247" s="428" t="s">
        <v>106</v>
      </c>
      <c r="AF247" s="488" t="s">
        <v>949</v>
      </c>
      <c r="AG247" s="494" t="s">
        <v>949</v>
      </c>
      <c r="AH247" s="489" t="s">
        <v>949</v>
      </c>
      <c r="AI247" s="14" t="str">
        <f t="shared" si="352"/>
        <v xml:space="preserve"> </v>
      </c>
      <c r="AJ247" s="428" t="s">
        <v>106</v>
      </c>
      <c r="AK247" s="495" t="s">
        <v>949</v>
      </c>
      <c r="AL247" s="489"/>
      <c r="AM247" s="489" t="s">
        <v>949</v>
      </c>
      <c r="AN247" s="14" t="str">
        <f t="shared" si="353"/>
        <v xml:space="preserve"> </v>
      </c>
      <c r="AO247" s="428" t="s">
        <v>106</v>
      </c>
      <c r="AP247" s="490" t="s">
        <v>949</v>
      </c>
      <c r="AQ247" s="489" t="s">
        <v>949</v>
      </c>
      <c r="AR247" s="14" t="str">
        <f t="shared" si="354"/>
        <v xml:space="preserve"> </v>
      </c>
      <c r="AS247" s="428" t="s">
        <v>106</v>
      </c>
      <c r="AT247" s="496" t="s">
        <v>949</v>
      </c>
      <c r="AU247" s="497" t="s">
        <v>949</v>
      </c>
      <c r="AV247" s="288"/>
      <c r="AW247" s="498" t="s">
        <v>949</v>
      </c>
      <c r="AX247" s="499" t="s">
        <v>106</v>
      </c>
      <c r="AY247" s="499" t="s">
        <v>106</v>
      </c>
      <c r="AZ247" s="333"/>
      <c r="BA247" s="491" t="str">
        <f t="shared" si="459"/>
        <v>Holder</v>
      </c>
      <c r="BB247" s="492" t="str">
        <f t="shared" si="460"/>
        <v>Holder</v>
      </c>
      <c r="BC247" s="493" t="str">
        <f t="shared" si="461"/>
        <v>Holder</v>
      </c>
      <c r="BD247" s="488" t="str">
        <f t="shared" si="462"/>
        <v>Holder</v>
      </c>
      <c r="BE247" s="494" t="str">
        <f t="shared" si="463"/>
        <v>Holder</v>
      </c>
      <c r="BF247" s="495" t="str">
        <f t="shared" si="464"/>
        <v>Holder</v>
      </c>
      <c r="BG247" s="490" t="str">
        <f t="shared" si="465"/>
        <v>Holder</v>
      </c>
      <c r="BH247" s="496" t="str">
        <f t="shared" si="466"/>
        <v>Holder</v>
      </c>
      <c r="BI247" s="497" t="str">
        <f t="shared" si="467"/>
        <v>Holder</v>
      </c>
      <c r="BJ247" s="385" t="str">
        <f t="shared" si="410"/>
        <v>No</v>
      </c>
      <c r="BK247" s="385" t="str">
        <f t="shared" si="445"/>
        <v>No</v>
      </c>
      <c r="BL247" s="483" t="s">
        <v>1376</v>
      </c>
      <c r="BM247" s="482"/>
      <c r="BN247" s="482"/>
      <c r="BO247" s="482"/>
      <c r="BP247" s="482"/>
      <c r="BQ247" s="482"/>
      <c r="BR247" s="482"/>
      <c r="BS247" s="482"/>
      <c r="BT247" s="482"/>
      <c r="BU247" s="67"/>
      <c r="BV247" s="442" t="str">
        <f t="shared" si="446"/>
        <v xml:space="preserve"> </v>
      </c>
      <c r="BW247" s="244" t="str">
        <f t="shared" si="447"/>
        <v xml:space="preserve"> </v>
      </c>
      <c r="BX247" s="244" t="str">
        <f t="shared" si="448"/>
        <v xml:space="preserve"> </v>
      </c>
      <c r="BY247" s="244" t="str">
        <f t="shared" si="449"/>
        <v xml:space="preserve"> </v>
      </c>
      <c r="BZ247" s="244" t="str">
        <f t="shared" si="450"/>
        <v xml:space="preserve"> </v>
      </c>
      <c r="CA247" s="244" t="str">
        <f t="shared" si="451"/>
        <v xml:space="preserve"> </v>
      </c>
      <c r="CB247" s="244" t="str">
        <f t="shared" si="411"/>
        <v xml:space="preserve"> </v>
      </c>
      <c r="CC247" s="244" t="str">
        <f t="shared" si="452"/>
        <v xml:space="preserve"> </v>
      </c>
      <c r="CD247" s="244" t="str">
        <f t="shared" si="453"/>
        <v xml:space="preserve"> </v>
      </c>
      <c r="CE247" s="244" t="str">
        <f t="shared" si="454"/>
        <v xml:space="preserve"> </v>
      </c>
      <c r="CF247" s="244" t="str">
        <f t="shared" si="455"/>
        <v xml:space="preserve"> </v>
      </c>
      <c r="CG247" s="244" t="str">
        <f t="shared" si="456"/>
        <v xml:space="preserve"> </v>
      </c>
      <c r="CH247" s="244" t="str">
        <f t="shared" si="468"/>
        <v xml:space="preserve"> </v>
      </c>
      <c r="CI247" s="570"/>
      <c r="CJ247" s="578" t="str">
        <f t="shared" si="383"/>
        <v xml:space="preserve"> </v>
      </c>
      <c r="CK247" s="578" t="str">
        <f t="shared" si="384"/>
        <v xml:space="preserve"> </v>
      </c>
      <c r="CL247" s="578" t="str">
        <f t="shared" si="385"/>
        <v xml:space="preserve"> </v>
      </c>
      <c r="CM247" s="578" t="str">
        <f t="shared" si="386"/>
        <v xml:space="preserve"> </v>
      </c>
      <c r="CN247" s="578" t="str">
        <f t="shared" si="387"/>
        <v xml:space="preserve"> </v>
      </c>
      <c r="CO247" s="578" t="str">
        <f t="shared" si="378"/>
        <v xml:space="preserve"> </v>
      </c>
      <c r="CP247" s="578" t="str">
        <f t="shared" si="379"/>
        <v xml:space="preserve"> </v>
      </c>
      <c r="CQ247" s="578" t="str">
        <f t="shared" si="380"/>
        <v xml:space="preserve"> </v>
      </c>
      <c r="CR247" s="244"/>
      <c r="CS247" s="244"/>
      <c r="CT247" s="244"/>
      <c r="CU247" s="244"/>
      <c r="CV247" s="347"/>
      <c r="CW247" s="338" t="str">
        <f t="shared" si="469"/>
        <v xml:space="preserve"> </v>
      </c>
      <c r="CX247" s="347"/>
      <c r="CY247" s="338" t="str">
        <f t="shared" si="469"/>
        <v xml:space="preserve"> </v>
      </c>
      <c r="CZ247" s="347"/>
      <c r="DA247" s="338" t="str">
        <f t="shared" si="469"/>
        <v xml:space="preserve"> </v>
      </c>
      <c r="DB247" s="347"/>
      <c r="DC247" s="338" t="str">
        <f t="shared" si="469"/>
        <v xml:space="preserve"> </v>
      </c>
      <c r="DD247" s="347"/>
      <c r="DE247" s="338" t="str">
        <f t="shared" si="469"/>
        <v xml:space="preserve"> </v>
      </c>
    </row>
    <row r="248" spans="1:109" s="19" customFormat="1" x14ac:dyDescent="0.2">
      <c r="A248" s="328" t="s">
        <v>1565</v>
      </c>
      <c r="B248" s="369" t="s">
        <v>1592</v>
      </c>
      <c r="C248" s="53" t="s">
        <v>1576</v>
      </c>
      <c r="D248" s="357" t="s">
        <v>130</v>
      </c>
      <c r="E248" s="326">
        <v>100</v>
      </c>
      <c r="F248" s="326" t="s">
        <v>1465</v>
      </c>
      <c r="G248" s="701"/>
      <c r="H248" s="84" t="s">
        <v>949</v>
      </c>
      <c r="I248" s="89" t="e">
        <f>IF('Retail Pricing'!#REF!&gt;0,'Retail Pricing'!#REF!," ")</f>
        <v>#REF!</v>
      </c>
      <c r="J248" s="85" t="e">
        <f>'Retail Pricing'!#REF!</f>
        <v>#REF!</v>
      </c>
      <c r="K248" s="85" t="e">
        <f>'Retail Pricing'!#REF!</f>
        <v>#REF!</v>
      </c>
      <c r="L248" s="305" t="e">
        <f>IF('Retail Pricing'!#REF!&gt;0,'Retail Pricing'!#REF!," ")</f>
        <v>#REF!</v>
      </c>
      <c r="M248" s="226" t="e">
        <f t="shared" si="348"/>
        <v>#REF!</v>
      </c>
      <c r="N248" s="219" t="e">
        <f>IF('Retail Pricing'!#REF!&gt;0,'Retail Pricing'!#REF!," ")</f>
        <v>#REF!</v>
      </c>
      <c r="O248" s="219" t="e">
        <f>IF('Retail Pricing'!#REF!&gt;0,'Retail Pricing'!#REF!," ")</f>
        <v>#REF!</v>
      </c>
      <c r="P248" s="219"/>
      <c r="Q248" s="219" t="e">
        <f>IF('Retail Pricing'!#REF!&gt;0,'Retail Pricing'!#REF!," ")</f>
        <v>#REF!</v>
      </c>
      <c r="R248" s="219" t="e">
        <f>IF('Retail Pricing'!#REF!&gt;0,'Retail Pricing'!#REF!," ")</f>
        <v>#REF!</v>
      </c>
      <c r="S248" s="219" t="e">
        <f>IF('Retail Pricing'!#REF!&gt;0,'Retail Pricing'!#REF!," ")</f>
        <v>#REF!</v>
      </c>
      <c r="T248" s="226">
        <v>6.35</v>
      </c>
      <c r="U248" s="7"/>
      <c r="V248" s="7">
        <v>-3.1E-2</v>
      </c>
      <c r="W248" s="491" t="s">
        <v>949</v>
      </c>
      <c r="X248" s="489" t="s">
        <v>949</v>
      </c>
      <c r="Y248" s="304" t="str">
        <f t="shared" si="350"/>
        <v xml:space="preserve"> </v>
      </c>
      <c r="Z248" s="428" t="s">
        <v>106</v>
      </c>
      <c r="AA248" s="492" t="s">
        <v>949</v>
      </c>
      <c r="AB248" s="493" t="s">
        <v>949</v>
      </c>
      <c r="AC248" s="489" t="s">
        <v>949</v>
      </c>
      <c r="AD248" s="14" t="str">
        <f t="shared" si="351"/>
        <v xml:space="preserve"> </v>
      </c>
      <c r="AE248" s="428" t="s">
        <v>106</v>
      </c>
      <c r="AF248" s="488" t="s">
        <v>949</v>
      </c>
      <c r="AG248" s="494" t="s">
        <v>949</v>
      </c>
      <c r="AH248" s="489" t="s">
        <v>949</v>
      </c>
      <c r="AI248" s="14" t="str">
        <f t="shared" si="352"/>
        <v xml:space="preserve"> </v>
      </c>
      <c r="AJ248" s="428" t="s">
        <v>106</v>
      </c>
      <c r="AK248" s="495" t="s">
        <v>949</v>
      </c>
      <c r="AL248" s="489"/>
      <c r="AM248" s="489" t="s">
        <v>949</v>
      </c>
      <c r="AN248" s="14" t="str">
        <f t="shared" si="353"/>
        <v xml:space="preserve"> </v>
      </c>
      <c r="AO248" s="428" t="s">
        <v>106</v>
      </c>
      <c r="AP248" s="490" t="s">
        <v>949</v>
      </c>
      <c r="AQ248" s="489" t="s">
        <v>949</v>
      </c>
      <c r="AR248" s="14" t="str">
        <f t="shared" si="354"/>
        <v xml:space="preserve"> </v>
      </c>
      <c r="AS248" s="428" t="s">
        <v>106</v>
      </c>
      <c r="AT248" s="496" t="s">
        <v>949</v>
      </c>
      <c r="AU248" s="497" t="s">
        <v>949</v>
      </c>
      <c r="AV248" s="288"/>
      <c r="AW248" s="498" t="s">
        <v>949</v>
      </c>
      <c r="AX248" s="499" t="s">
        <v>106</v>
      </c>
      <c r="AY248" s="499" t="s">
        <v>106</v>
      </c>
      <c r="AZ248" s="333"/>
      <c r="BA248" s="491" t="str">
        <f t="shared" si="459"/>
        <v>Holder</v>
      </c>
      <c r="BB248" s="492" t="str">
        <f t="shared" si="460"/>
        <v>Holder</v>
      </c>
      <c r="BC248" s="493" t="str">
        <f t="shared" si="461"/>
        <v>Holder</v>
      </c>
      <c r="BD248" s="488" t="str">
        <f t="shared" si="462"/>
        <v>Holder</v>
      </c>
      <c r="BE248" s="494" t="str">
        <f t="shared" si="463"/>
        <v>Holder</v>
      </c>
      <c r="BF248" s="495" t="str">
        <f t="shared" si="464"/>
        <v>Holder</v>
      </c>
      <c r="BG248" s="490" t="str">
        <f t="shared" si="465"/>
        <v>Holder</v>
      </c>
      <c r="BH248" s="496" t="str">
        <f t="shared" si="466"/>
        <v>Holder</v>
      </c>
      <c r="BI248" s="497" t="str">
        <f t="shared" si="467"/>
        <v>Holder</v>
      </c>
      <c r="BJ248" s="385" t="str">
        <f t="shared" si="410"/>
        <v>No</v>
      </c>
      <c r="BK248" s="385" t="str">
        <f t="shared" si="445"/>
        <v>No</v>
      </c>
      <c r="BL248" s="483" t="s">
        <v>1376</v>
      </c>
      <c r="BM248" s="482"/>
      <c r="BN248" s="482"/>
      <c r="BO248" s="482"/>
      <c r="BP248" s="482"/>
      <c r="BQ248" s="482"/>
      <c r="BR248" s="482"/>
      <c r="BS248" s="482"/>
      <c r="BT248" s="482"/>
      <c r="BU248" s="67"/>
      <c r="BV248" s="442" t="str">
        <f t="shared" si="446"/>
        <v xml:space="preserve"> </v>
      </c>
      <c r="BW248" s="244" t="str">
        <f t="shared" si="447"/>
        <v xml:space="preserve"> </v>
      </c>
      <c r="BX248" s="244" t="str">
        <f t="shared" si="448"/>
        <v xml:space="preserve"> </v>
      </c>
      <c r="BY248" s="244" t="str">
        <f t="shared" si="449"/>
        <v xml:space="preserve"> </v>
      </c>
      <c r="BZ248" s="244" t="str">
        <f t="shared" si="450"/>
        <v xml:space="preserve"> </v>
      </c>
      <c r="CA248" s="244" t="str">
        <f t="shared" si="451"/>
        <v xml:space="preserve"> </v>
      </c>
      <c r="CB248" s="244" t="str">
        <f t="shared" si="411"/>
        <v xml:space="preserve"> </v>
      </c>
      <c r="CC248" s="244" t="str">
        <f t="shared" si="452"/>
        <v xml:space="preserve"> </v>
      </c>
      <c r="CD248" s="244" t="str">
        <f t="shared" si="453"/>
        <v xml:space="preserve"> </v>
      </c>
      <c r="CE248" s="244" t="str">
        <f t="shared" si="454"/>
        <v xml:space="preserve"> </v>
      </c>
      <c r="CF248" s="244" t="str">
        <f t="shared" si="455"/>
        <v xml:space="preserve"> </v>
      </c>
      <c r="CG248" s="244" t="str">
        <f t="shared" si="456"/>
        <v xml:space="preserve"> </v>
      </c>
      <c r="CH248" s="244" t="str">
        <f t="shared" si="468"/>
        <v xml:space="preserve"> </v>
      </c>
      <c r="CI248" s="570"/>
      <c r="CJ248" s="578" t="str">
        <f t="shared" si="383"/>
        <v xml:space="preserve"> </v>
      </c>
      <c r="CK248" s="578" t="str">
        <f t="shared" si="384"/>
        <v xml:space="preserve"> </v>
      </c>
      <c r="CL248" s="578" t="str">
        <f t="shared" si="385"/>
        <v xml:space="preserve"> </v>
      </c>
      <c r="CM248" s="578" t="str">
        <f t="shared" si="386"/>
        <v xml:space="preserve"> </v>
      </c>
      <c r="CN248" s="578" t="str">
        <f t="shared" si="387"/>
        <v xml:space="preserve"> </v>
      </c>
      <c r="CO248" s="578" t="str">
        <f t="shared" si="378"/>
        <v xml:space="preserve"> </v>
      </c>
      <c r="CP248" s="578" t="str">
        <f t="shared" si="379"/>
        <v xml:space="preserve"> </v>
      </c>
      <c r="CQ248" s="578" t="str">
        <f t="shared" si="380"/>
        <v xml:space="preserve"> </v>
      </c>
      <c r="CR248" s="244"/>
      <c r="CS248" s="244"/>
      <c r="CT248" s="244"/>
      <c r="CU248" s="244"/>
      <c r="CV248" s="347"/>
      <c r="CW248" s="338" t="str">
        <f t="shared" si="469"/>
        <v xml:space="preserve"> </v>
      </c>
      <c r="CX248" s="347"/>
      <c r="CY248" s="338" t="str">
        <f t="shared" si="469"/>
        <v xml:space="preserve"> </v>
      </c>
      <c r="CZ248" s="347"/>
      <c r="DA248" s="338" t="str">
        <f t="shared" si="469"/>
        <v xml:space="preserve"> </v>
      </c>
      <c r="DB248" s="347"/>
      <c r="DC248" s="338" t="str">
        <f t="shared" si="469"/>
        <v xml:space="preserve"> </v>
      </c>
      <c r="DD248" s="347"/>
      <c r="DE248" s="338" t="str">
        <f t="shared" si="469"/>
        <v xml:space="preserve"> </v>
      </c>
    </row>
    <row r="249" spans="1:109" s="19" customFormat="1" x14ac:dyDescent="0.2">
      <c r="A249" s="328" t="s">
        <v>1565</v>
      </c>
      <c r="B249" s="369" t="s">
        <v>1589</v>
      </c>
      <c r="C249" s="53" t="s">
        <v>1577</v>
      </c>
      <c r="D249" s="357" t="s">
        <v>130</v>
      </c>
      <c r="E249" s="326">
        <v>100</v>
      </c>
      <c r="F249" s="326" t="s">
        <v>1465</v>
      </c>
      <c r="G249" s="701"/>
      <c r="H249" s="84" t="s">
        <v>949</v>
      </c>
      <c r="I249" s="89" t="e">
        <f>IF('Retail Pricing'!#REF!&gt;0,'Retail Pricing'!#REF!," ")</f>
        <v>#REF!</v>
      </c>
      <c r="J249" s="85" t="e">
        <f>'Retail Pricing'!#REF!</f>
        <v>#REF!</v>
      </c>
      <c r="K249" s="85" t="e">
        <f>'Retail Pricing'!#REF!</f>
        <v>#REF!</v>
      </c>
      <c r="L249" s="305" t="e">
        <f>IF('Retail Pricing'!#REF!&gt;0,'Retail Pricing'!#REF!," ")</f>
        <v>#REF!</v>
      </c>
      <c r="M249" s="226" t="e">
        <f t="shared" si="348"/>
        <v>#REF!</v>
      </c>
      <c r="N249" s="219" t="e">
        <f>IF('Retail Pricing'!#REF!&gt;0,'Retail Pricing'!#REF!," ")</f>
        <v>#REF!</v>
      </c>
      <c r="O249" s="219" t="e">
        <f>IF('Retail Pricing'!#REF!&gt;0,'Retail Pricing'!#REF!," ")</f>
        <v>#REF!</v>
      </c>
      <c r="P249" s="219"/>
      <c r="Q249" s="219" t="e">
        <f>IF('Retail Pricing'!#REF!&gt;0,'Retail Pricing'!#REF!," ")</f>
        <v>#REF!</v>
      </c>
      <c r="R249" s="219" t="e">
        <f>IF('Retail Pricing'!#REF!&gt;0,'Retail Pricing'!#REF!," ")</f>
        <v>#REF!</v>
      </c>
      <c r="S249" s="219" t="e">
        <f>IF('Retail Pricing'!#REF!&gt;0,'Retail Pricing'!#REF!," ")</f>
        <v>#REF!</v>
      </c>
      <c r="T249" s="226" t="s">
        <v>106</v>
      </c>
      <c r="U249" s="7"/>
      <c r="V249" s="7" t="e">
        <v>#DIV/0!</v>
      </c>
      <c r="W249" s="491" t="s">
        <v>949</v>
      </c>
      <c r="X249" s="489" t="s">
        <v>949</v>
      </c>
      <c r="Y249" s="304" t="str">
        <f t="shared" si="350"/>
        <v xml:space="preserve"> </v>
      </c>
      <c r="Z249" s="428" t="s">
        <v>106</v>
      </c>
      <c r="AA249" s="492" t="s">
        <v>949</v>
      </c>
      <c r="AB249" s="493" t="s">
        <v>949</v>
      </c>
      <c r="AC249" s="489" t="s">
        <v>949</v>
      </c>
      <c r="AD249" s="14" t="str">
        <f t="shared" si="351"/>
        <v xml:space="preserve"> </v>
      </c>
      <c r="AE249" s="428" t="s">
        <v>106</v>
      </c>
      <c r="AF249" s="488" t="s">
        <v>949</v>
      </c>
      <c r="AG249" s="494" t="s">
        <v>949</v>
      </c>
      <c r="AH249" s="489" t="s">
        <v>949</v>
      </c>
      <c r="AI249" s="14" t="str">
        <f t="shared" si="352"/>
        <v xml:space="preserve"> </v>
      </c>
      <c r="AJ249" s="428" t="s">
        <v>106</v>
      </c>
      <c r="AK249" s="495" t="s">
        <v>949</v>
      </c>
      <c r="AL249" s="489"/>
      <c r="AM249" s="489" t="s">
        <v>949</v>
      </c>
      <c r="AN249" s="14" t="str">
        <f t="shared" si="353"/>
        <v xml:space="preserve"> </v>
      </c>
      <c r="AO249" s="428" t="s">
        <v>106</v>
      </c>
      <c r="AP249" s="490" t="s">
        <v>949</v>
      </c>
      <c r="AQ249" s="489" t="s">
        <v>949</v>
      </c>
      <c r="AR249" s="14" t="str">
        <f t="shared" si="354"/>
        <v xml:space="preserve"> </v>
      </c>
      <c r="AS249" s="428" t="s">
        <v>106</v>
      </c>
      <c r="AT249" s="496" t="s">
        <v>949</v>
      </c>
      <c r="AU249" s="497" t="s">
        <v>949</v>
      </c>
      <c r="AV249" s="288"/>
      <c r="AW249" s="498" t="s">
        <v>949</v>
      </c>
      <c r="AX249" s="499" t="s">
        <v>106</v>
      </c>
      <c r="AY249" s="499" t="s">
        <v>106</v>
      </c>
      <c r="AZ249" s="333"/>
      <c r="BA249" s="491" t="str">
        <f t="shared" si="459"/>
        <v>Holder</v>
      </c>
      <c r="BB249" s="492" t="str">
        <f t="shared" si="460"/>
        <v>Holder</v>
      </c>
      <c r="BC249" s="493" t="str">
        <f t="shared" si="461"/>
        <v>Holder</v>
      </c>
      <c r="BD249" s="488" t="str">
        <f t="shared" si="462"/>
        <v>Holder</v>
      </c>
      <c r="BE249" s="494" t="str">
        <f t="shared" si="463"/>
        <v>Holder</v>
      </c>
      <c r="BF249" s="495" t="str">
        <f t="shared" si="464"/>
        <v>Holder</v>
      </c>
      <c r="BG249" s="490" t="str">
        <f t="shared" si="465"/>
        <v>Holder</v>
      </c>
      <c r="BH249" s="496" t="str">
        <f t="shared" si="466"/>
        <v>Holder</v>
      </c>
      <c r="BI249" s="497" t="str">
        <f t="shared" si="467"/>
        <v>Holder</v>
      </c>
      <c r="BJ249" s="385" t="str">
        <f t="shared" si="410"/>
        <v>No</v>
      </c>
      <c r="BK249" s="385" t="str">
        <f t="shared" si="445"/>
        <v>No</v>
      </c>
      <c r="BL249" s="483" t="s">
        <v>1376</v>
      </c>
      <c r="BM249" s="482"/>
      <c r="BN249" s="482"/>
      <c r="BO249" s="482"/>
      <c r="BP249" s="482"/>
      <c r="BQ249" s="482"/>
      <c r="BR249" s="482"/>
      <c r="BS249" s="482"/>
      <c r="BT249" s="482"/>
      <c r="BU249" s="67"/>
      <c r="BV249" s="442" t="str">
        <f t="shared" si="446"/>
        <v xml:space="preserve"> </v>
      </c>
      <c r="BW249" s="244" t="str">
        <f t="shared" si="447"/>
        <v xml:space="preserve"> </v>
      </c>
      <c r="BX249" s="244" t="str">
        <f t="shared" si="448"/>
        <v xml:space="preserve"> </v>
      </c>
      <c r="BY249" s="244" t="str">
        <f t="shared" si="449"/>
        <v xml:space="preserve"> </v>
      </c>
      <c r="BZ249" s="244" t="str">
        <f t="shared" si="450"/>
        <v xml:space="preserve"> </v>
      </c>
      <c r="CA249" s="244" t="str">
        <f t="shared" si="451"/>
        <v xml:space="preserve"> </v>
      </c>
      <c r="CB249" s="244" t="str">
        <f t="shared" si="411"/>
        <v xml:space="preserve"> </v>
      </c>
      <c r="CC249" s="244" t="str">
        <f t="shared" si="452"/>
        <v xml:space="preserve"> </v>
      </c>
      <c r="CD249" s="244" t="str">
        <f t="shared" si="453"/>
        <v xml:space="preserve"> </v>
      </c>
      <c r="CE249" s="244" t="str">
        <f t="shared" si="454"/>
        <v xml:space="preserve"> </v>
      </c>
      <c r="CF249" s="244" t="str">
        <f t="shared" si="455"/>
        <v xml:space="preserve"> </v>
      </c>
      <c r="CG249" s="244" t="str">
        <f t="shared" si="456"/>
        <v xml:space="preserve"> </v>
      </c>
      <c r="CH249" s="244" t="str">
        <f t="shared" si="468"/>
        <v xml:space="preserve"> </v>
      </c>
      <c r="CI249" s="570"/>
      <c r="CJ249" s="578" t="str">
        <f t="shared" si="383"/>
        <v xml:space="preserve"> </v>
      </c>
      <c r="CK249" s="578" t="str">
        <f t="shared" si="384"/>
        <v xml:space="preserve"> </v>
      </c>
      <c r="CL249" s="578" t="str">
        <f t="shared" si="385"/>
        <v xml:space="preserve"> </v>
      </c>
      <c r="CM249" s="578" t="str">
        <f t="shared" si="386"/>
        <v xml:space="preserve"> </v>
      </c>
      <c r="CN249" s="578" t="str">
        <f t="shared" si="387"/>
        <v xml:space="preserve"> </v>
      </c>
      <c r="CO249" s="578" t="str">
        <f t="shared" si="378"/>
        <v xml:space="preserve"> </v>
      </c>
      <c r="CP249" s="578" t="str">
        <f t="shared" si="379"/>
        <v xml:space="preserve"> </v>
      </c>
      <c r="CQ249" s="578" t="str">
        <f t="shared" si="380"/>
        <v xml:space="preserve"> </v>
      </c>
      <c r="CR249" s="244"/>
      <c r="CS249" s="244"/>
      <c r="CT249" s="244"/>
      <c r="CU249" s="244"/>
      <c r="CV249" s="347"/>
      <c r="CW249" s="338" t="str">
        <f t="shared" si="469"/>
        <v xml:space="preserve"> </v>
      </c>
      <c r="CX249" s="347"/>
      <c r="CY249" s="338" t="str">
        <f t="shared" si="469"/>
        <v xml:space="preserve"> </v>
      </c>
      <c r="CZ249" s="347"/>
      <c r="DA249" s="338" t="str">
        <f t="shared" si="469"/>
        <v xml:space="preserve"> </v>
      </c>
      <c r="DB249" s="347"/>
      <c r="DC249" s="338" t="str">
        <f t="shared" si="469"/>
        <v xml:space="preserve"> </v>
      </c>
      <c r="DD249" s="347"/>
      <c r="DE249" s="338" t="str">
        <f t="shared" si="469"/>
        <v xml:space="preserve"> </v>
      </c>
    </row>
    <row r="250" spans="1:109" s="19" customFormat="1" x14ac:dyDescent="0.2">
      <c r="A250" s="328" t="s">
        <v>1565</v>
      </c>
      <c r="B250" s="369" t="s">
        <v>1617</v>
      </c>
      <c r="C250" s="53" t="s">
        <v>1578</v>
      </c>
      <c r="D250" s="357" t="s">
        <v>130</v>
      </c>
      <c r="E250" s="326">
        <v>100</v>
      </c>
      <c r="F250" s="400" t="s">
        <v>1460</v>
      </c>
      <c r="G250" s="704"/>
      <c r="H250" s="84" t="s">
        <v>949</v>
      </c>
      <c r="I250" s="89" t="e">
        <f>IF('Retail Pricing'!#REF!&gt;0,'Retail Pricing'!#REF!," ")</f>
        <v>#REF!</v>
      </c>
      <c r="J250" s="85" t="e">
        <f>'Retail Pricing'!#REF!</f>
        <v>#REF!</v>
      </c>
      <c r="K250" s="85" t="e">
        <f>'Retail Pricing'!#REF!</f>
        <v>#REF!</v>
      </c>
      <c r="L250" s="305" t="e">
        <f>IF('Retail Pricing'!#REF!&gt;0,'Retail Pricing'!#REF!," ")</f>
        <v>#REF!</v>
      </c>
      <c r="M250" s="226" t="e">
        <f t="shared" si="348"/>
        <v>#REF!</v>
      </c>
      <c r="N250" s="219" t="e">
        <f>IF('Retail Pricing'!#REF!&gt;0,'Retail Pricing'!#REF!," ")</f>
        <v>#REF!</v>
      </c>
      <c r="O250" s="219" t="e">
        <f>IF('Retail Pricing'!#REF!&gt;0,'Retail Pricing'!#REF!," ")</f>
        <v>#REF!</v>
      </c>
      <c r="P250" s="219"/>
      <c r="Q250" s="219" t="e">
        <f>IF('Retail Pricing'!#REF!&gt;0,'Retail Pricing'!#REF!," ")</f>
        <v>#REF!</v>
      </c>
      <c r="R250" s="219" t="e">
        <f>IF('Retail Pricing'!#REF!&gt;0,'Retail Pricing'!#REF!," ")</f>
        <v>#REF!</v>
      </c>
      <c r="S250" s="219" t="e">
        <f>IF('Retail Pricing'!#REF!&gt;0,'Retail Pricing'!#REF!," ")</f>
        <v>#REF!</v>
      </c>
      <c r="T250" s="226">
        <v>2.7610000000000001</v>
      </c>
      <c r="U250" s="7"/>
      <c r="V250" s="7">
        <v>-8.8999999999999996E-2</v>
      </c>
      <c r="W250" s="491" t="s">
        <v>949</v>
      </c>
      <c r="X250" s="489" t="s">
        <v>949</v>
      </c>
      <c r="Y250" s="304" t="str">
        <f t="shared" si="350"/>
        <v xml:space="preserve"> </v>
      </c>
      <c r="Z250" s="428" t="s">
        <v>106</v>
      </c>
      <c r="AA250" s="492" t="s">
        <v>949</v>
      </c>
      <c r="AB250" s="493" t="s">
        <v>949</v>
      </c>
      <c r="AC250" s="489" t="s">
        <v>949</v>
      </c>
      <c r="AD250" s="14" t="str">
        <f t="shared" si="351"/>
        <v xml:space="preserve"> </v>
      </c>
      <c r="AE250" s="428" t="s">
        <v>106</v>
      </c>
      <c r="AF250" s="488" t="s">
        <v>949</v>
      </c>
      <c r="AG250" s="494" t="s">
        <v>949</v>
      </c>
      <c r="AH250" s="489" t="s">
        <v>949</v>
      </c>
      <c r="AI250" s="14" t="str">
        <f t="shared" si="352"/>
        <v xml:space="preserve"> </v>
      </c>
      <c r="AJ250" s="428" t="s">
        <v>106</v>
      </c>
      <c r="AK250" s="495" t="s">
        <v>949</v>
      </c>
      <c r="AL250" s="489"/>
      <c r="AM250" s="489" t="s">
        <v>949</v>
      </c>
      <c r="AN250" s="14" t="str">
        <f t="shared" si="353"/>
        <v xml:space="preserve"> </v>
      </c>
      <c r="AO250" s="428" t="s">
        <v>106</v>
      </c>
      <c r="AP250" s="490" t="s">
        <v>949</v>
      </c>
      <c r="AQ250" s="489" t="s">
        <v>949</v>
      </c>
      <c r="AR250" s="14" t="str">
        <f t="shared" si="354"/>
        <v xml:space="preserve"> </v>
      </c>
      <c r="AS250" s="428" t="s">
        <v>106</v>
      </c>
      <c r="AT250" s="496" t="s">
        <v>949</v>
      </c>
      <c r="AU250" s="497" t="s">
        <v>949</v>
      </c>
      <c r="AV250" s="288"/>
      <c r="AW250" s="498" t="s">
        <v>949</v>
      </c>
      <c r="AX250" s="499" t="s">
        <v>106</v>
      </c>
      <c r="AY250" s="499" t="s">
        <v>106</v>
      </c>
      <c r="AZ250" s="333"/>
      <c r="BA250" s="491" t="str">
        <f t="shared" si="459"/>
        <v>Holder</v>
      </c>
      <c r="BB250" s="492" t="str">
        <f t="shared" si="460"/>
        <v>Holder</v>
      </c>
      <c r="BC250" s="493" t="str">
        <f t="shared" si="461"/>
        <v>Holder</v>
      </c>
      <c r="BD250" s="488" t="str">
        <f t="shared" si="462"/>
        <v>Holder</v>
      </c>
      <c r="BE250" s="494" t="str">
        <f t="shared" si="463"/>
        <v>Holder</v>
      </c>
      <c r="BF250" s="495" t="str">
        <f t="shared" si="464"/>
        <v>Holder</v>
      </c>
      <c r="BG250" s="490" t="str">
        <f t="shared" si="465"/>
        <v>Holder</v>
      </c>
      <c r="BH250" s="496" t="str">
        <f t="shared" si="466"/>
        <v>Holder</v>
      </c>
      <c r="BI250" s="497" t="str">
        <f t="shared" si="467"/>
        <v>Holder</v>
      </c>
      <c r="BJ250" s="385" t="str">
        <f t="shared" si="410"/>
        <v>No</v>
      </c>
      <c r="BK250" s="385" t="str">
        <f t="shared" si="445"/>
        <v>No</v>
      </c>
      <c r="BL250" s="483" t="s">
        <v>1376</v>
      </c>
      <c r="BM250" s="482"/>
      <c r="BN250" s="482"/>
      <c r="BO250" s="482"/>
      <c r="BP250" s="482"/>
      <c r="BQ250" s="482"/>
      <c r="BR250" s="482"/>
      <c r="BS250" s="482"/>
      <c r="BT250" s="482"/>
      <c r="BU250" s="67"/>
      <c r="BV250" s="442" t="str">
        <f t="shared" si="446"/>
        <v xml:space="preserve"> </v>
      </c>
      <c r="BW250" s="244" t="str">
        <f t="shared" si="447"/>
        <v xml:space="preserve"> </v>
      </c>
      <c r="BX250" s="244" t="str">
        <f t="shared" si="448"/>
        <v xml:space="preserve"> </v>
      </c>
      <c r="BY250" s="244" t="str">
        <f t="shared" si="449"/>
        <v xml:space="preserve"> </v>
      </c>
      <c r="BZ250" s="244" t="str">
        <f t="shared" si="450"/>
        <v xml:space="preserve"> </v>
      </c>
      <c r="CA250" s="244" t="str">
        <f t="shared" si="451"/>
        <v xml:space="preserve"> </v>
      </c>
      <c r="CB250" s="244" t="str">
        <f t="shared" si="411"/>
        <v xml:space="preserve"> </v>
      </c>
      <c r="CC250" s="244" t="str">
        <f t="shared" si="452"/>
        <v xml:space="preserve"> </v>
      </c>
      <c r="CD250" s="244" t="str">
        <f t="shared" si="453"/>
        <v xml:space="preserve"> </v>
      </c>
      <c r="CE250" s="244" t="str">
        <f t="shared" si="454"/>
        <v xml:space="preserve"> </v>
      </c>
      <c r="CF250" s="244" t="str">
        <f t="shared" si="455"/>
        <v xml:space="preserve"> </v>
      </c>
      <c r="CG250" s="244" t="str">
        <f t="shared" si="456"/>
        <v xml:space="preserve"> </v>
      </c>
      <c r="CH250" s="244" t="str">
        <f t="shared" si="468"/>
        <v xml:space="preserve"> </v>
      </c>
      <c r="CI250" s="570"/>
      <c r="CJ250" s="578" t="str">
        <f t="shared" si="383"/>
        <v xml:space="preserve"> </v>
      </c>
      <c r="CK250" s="578" t="str">
        <f t="shared" si="384"/>
        <v xml:space="preserve"> </v>
      </c>
      <c r="CL250" s="578" t="str">
        <f t="shared" si="385"/>
        <v xml:space="preserve"> </v>
      </c>
      <c r="CM250" s="578" t="str">
        <f t="shared" si="386"/>
        <v xml:space="preserve"> </v>
      </c>
      <c r="CN250" s="578" t="str">
        <f t="shared" si="387"/>
        <v xml:space="preserve"> </v>
      </c>
      <c r="CO250" s="578" t="str">
        <f t="shared" si="378"/>
        <v xml:space="preserve"> </v>
      </c>
      <c r="CP250" s="578" t="str">
        <f t="shared" si="379"/>
        <v xml:space="preserve"> </v>
      </c>
      <c r="CQ250" s="578" t="str">
        <f t="shared" si="380"/>
        <v xml:space="preserve"> </v>
      </c>
      <c r="CR250" s="244"/>
      <c r="CS250" s="244"/>
      <c r="CT250" s="244"/>
      <c r="CU250" s="244"/>
      <c r="CV250" s="347"/>
      <c r="CW250" s="338" t="str">
        <f t="shared" si="469"/>
        <v xml:space="preserve"> </v>
      </c>
      <c r="CX250" s="347"/>
      <c r="CY250" s="338" t="str">
        <f t="shared" si="469"/>
        <v xml:space="preserve"> </v>
      </c>
      <c r="CZ250" s="347"/>
      <c r="DA250" s="338" t="str">
        <f t="shared" si="469"/>
        <v xml:space="preserve"> </v>
      </c>
      <c r="DB250" s="347"/>
      <c r="DC250" s="338" t="str">
        <f t="shared" si="469"/>
        <v xml:space="preserve"> </v>
      </c>
      <c r="DD250" s="347"/>
      <c r="DE250" s="338" t="str">
        <f t="shared" si="469"/>
        <v xml:space="preserve"> </v>
      </c>
    </row>
    <row r="251" spans="1:109" s="203" customFormat="1" ht="12.75" x14ac:dyDescent="0.2">
      <c r="A251" s="396" t="s">
        <v>498</v>
      </c>
      <c r="B251" s="397" t="s">
        <v>724</v>
      </c>
      <c r="C251" s="398"/>
      <c r="D251" s="398"/>
      <c r="E251" s="398"/>
      <c r="F251" s="418"/>
      <c r="G251" s="703"/>
      <c r="H251" s="199"/>
      <c r="I251" s="199"/>
      <c r="J251" s="199"/>
      <c r="K251" s="199"/>
      <c r="L251" s="199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  <c r="AA251" s="335"/>
      <c r="AB251" s="335"/>
      <c r="AC251" s="335"/>
      <c r="AD251" s="335"/>
      <c r="AE251" s="335"/>
      <c r="AF251" s="335"/>
      <c r="AG251" s="335"/>
      <c r="AH251" s="335"/>
      <c r="AI251" s="335"/>
      <c r="AJ251" s="335"/>
      <c r="AK251" s="335"/>
      <c r="AL251" s="335"/>
      <c r="AM251" s="335"/>
      <c r="AN251" s="335"/>
      <c r="AO251" s="335"/>
      <c r="AP251" s="335"/>
      <c r="AQ251" s="335"/>
      <c r="AR251" s="335"/>
      <c r="AS251" s="335"/>
      <c r="AT251" s="335"/>
      <c r="AU251" s="335"/>
      <c r="AV251" s="335"/>
      <c r="AW251" s="335"/>
      <c r="AX251" s="335"/>
      <c r="AY251" s="335"/>
      <c r="AZ251" s="335"/>
      <c r="BA251" s="335"/>
      <c r="BB251" s="335"/>
      <c r="BC251" s="335"/>
      <c r="BD251" s="335"/>
      <c r="BE251" s="335"/>
      <c r="BF251" s="335"/>
      <c r="BG251" s="335"/>
      <c r="BH251" s="335"/>
      <c r="BI251" s="335"/>
      <c r="BJ251" s="199"/>
      <c r="BK251" s="199"/>
      <c r="BL251" s="199"/>
      <c r="BM251" s="199"/>
      <c r="BN251" s="199"/>
      <c r="BO251" s="199"/>
      <c r="BP251" s="199"/>
      <c r="BQ251" s="199"/>
      <c r="BR251" s="199"/>
      <c r="BS251" s="199"/>
      <c r="BT251" s="199"/>
      <c r="BU251" s="199"/>
      <c r="BV251" s="201"/>
      <c r="BW251" s="199"/>
      <c r="BX251" s="199"/>
      <c r="BY251" s="199"/>
      <c r="BZ251" s="199"/>
      <c r="CA251" s="199"/>
      <c r="CB251" s="199"/>
      <c r="CC251" s="199"/>
      <c r="CD251" s="199"/>
      <c r="CE251" s="199"/>
      <c r="CF251" s="199"/>
      <c r="CG251" s="199"/>
      <c r="CH251" s="199"/>
      <c r="CI251" s="576"/>
      <c r="CJ251" s="578" t="str">
        <f t="shared" si="383"/>
        <v xml:space="preserve"> </v>
      </c>
      <c r="CK251" s="578" t="str">
        <f t="shared" si="384"/>
        <v xml:space="preserve"> </v>
      </c>
      <c r="CL251" s="578" t="str">
        <f t="shared" si="385"/>
        <v xml:space="preserve"> </v>
      </c>
      <c r="CM251" s="578" t="str">
        <f t="shared" si="386"/>
        <v xml:space="preserve"> </v>
      </c>
      <c r="CN251" s="578" t="str">
        <f t="shared" si="387"/>
        <v xml:space="preserve"> </v>
      </c>
      <c r="CO251" s="578" t="str">
        <f t="shared" si="378"/>
        <v xml:space="preserve"> </v>
      </c>
      <c r="CP251" s="578" t="str">
        <f t="shared" si="379"/>
        <v xml:space="preserve"> </v>
      </c>
      <c r="CQ251" s="578" t="str">
        <f t="shared" si="380"/>
        <v xml:space="preserve"> </v>
      </c>
      <c r="CR251" s="199"/>
      <c r="CS251" s="199"/>
      <c r="CT251" s="199"/>
      <c r="CU251" s="199"/>
      <c r="CV251" s="199"/>
      <c r="CW251" s="338" t="str">
        <f t="shared" ref="CW251:DE252" si="470">IF($BW251&gt;0,$BA251," ")</f>
        <v xml:space="preserve"> </v>
      </c>
      <c r="CX251" s="199"/>
      <c r="CY251" s="338" t="str">
        <f t="shared" si="470"/>
        <v xml:space="preserve"> </v>
      </c>
      <c r="CZ251" s="199"/>
      <c r="DA251" s="338" t="str">
        <f t="shared" si="470"/>
        <v xml:space="preserve"> </v>
      </c>
      <c r="DB251" s="199"/>
      <c r="DC251" s="338" t="str">
        <f t="shared" si="470"/>
        <v xml:space="preserve"> </v>
      </c>
      <c r="DD251" s="199"/>
      <c r="DE251" s="338" t="str">
        <f t="shared" si="470"/>
        <v xml:space="preserve"> </v>
      </c>
    </row>
    <row r="252" spans="1:109" s="19" customFormat="1" x14ac:dyDescent="0.2">
      <c r="A252" s="93" t="s">
        <v>133</v>
      </c>
      <c r="B252" s="53" t="s">
        <v>262</v>
      </c>
      <c r="C252" s="53" t="s">
        <v>1512</v>
      </c>
      <c r="D252" s="217" t="s">
        <v>256</v>
      </c>
      <c r="E252" s="326">
        <v>72</v>
      </c>
      <c r="F252" s="356" t="s">
        <v>377</v>
      </c>
      <c r="G252" s="701"/>
      <c r="H252" s="84" t="s">
        <v>949</v>
      </c>
      <c r="I252" s="89" t="e">
        <f>IF('Retail Pricing'!#REF!&gt;0,'Retail Pricing'!#REF!," ")</f>
        <v>#REF!</v>
      </c>
      <c r="J252" s="85" t="e">
        <f>'Retail Pricing'!#REF!</f>
        <v>#REF!</v>
      </c>
      <c r="K252" s="85" t="e">
        <f>'Retail Pricing'!#REF!</f>
        <v>#REF!</v>
      </c>
      <c r="L252" s="305" t="e">
        <f>IF('Retail Pricing'!#REF!&gt;0,'Retail Pricing'!#REF!," ")</f>
        <v>#REF!</v>
      </c>
      <c r="M252" s="226" t="e">
        <f t="shared" si="348"/>
        <v>#REF!</v>
      </c>
      <c r="N252" s="219" t="e">
        <f>IF('Retail Pricing'!#REF!&gt;0,'Retail Pricing'!#REF!," ")</f>
        <v>#REF!</v>
      </c>
      <c r="O252" s="219" t="e">
        <f>IF('Retail Pricing'!#REF!&gt;0,'Retail Pricing'!#REF!," ")</f>
        <v>#REF!</v>
      </c>
      <c r="P252" s="219"/>
      <c r="Q252" s="219" t="e">
        <f>IF('Retail Pricing'!#REF!&gt;0,'Retail Pricing'!#REF!," ")</f>
        <v>#REF!</v>
      </c>
      <c r="R252" s="219" t="e">
        <f>IF('Retail Pricing'!#REF!&gt;0,'Retail Pricing'!#REF!," ")</f>
        <v>#REF!</v>
      </c>
      <c r="S252" s="219"/>
      <c r="T252" s="219">
        <v>8.3464600000000004</v>
      </c>
      <c r="U252" s="470">
        <v>0.17</v>
      </c>
      <c r="V252" s="7">
        <v>0.01</v>
      </c>
      <c r="W252" s="491" t="s">
        <v>949</v>
      </c>
      <c r="X252" s="489" t="s">
        <v>949</v>
      </c>
      <c r="Y252" s="304" t="str">
        <f t="shared" si="350"/>
        <v xml:space="preserve"> </v>
      </c>
      <c r="Z252" s="428" t="s">
        <v>106</v>
      </c>
      <c r="AA252" s="492" t="s">
        <v>949</v>
      </c>
      <c r="AB252" s="493" t="s">
        <v>949</v>
      </c>
      <c r="AC252" s="489" t="s">
        <v>949</v>
      </c>
      <c r="AD252" s="14" t="str">
        <f t="shared" si="351"/>
        <v xml:space="preserve"> </v>
      </c>
      <c r="AE252" s="428" t="s">
        <v>106</v>
      </c>
      <c r="AF252" s="488" t="s">
        <v>949</v>
      </c>
      <c r="AG252" s="494" t="s">
        <v>949</v>
      </c>
      <c r="AH252" s="489" t="s">
        <v>949</v>
      </c>
      <c r="AI252" s="14" t="str">
        <f t="shared" si="352"/>
        <v xml:space="preserve"> </v>
      </c>
      <c r="AJ252" s="428" t="s">
        <v>106</v>
      </c>
      <c r="AK252" s="495" t="s">
        <v>949</v>
      </c>
      <c r="AL252" s="489"/>
      <c r="AM252" s="489" t="s">
        <v>949</v>
      </c>
      <c r="AN252" s="14" t="str">
        <f t="shared" si="353"/>
        <v xml:space="preserve"> </v>
      </c>
      <c r="AO252" s="428" t="s">
        <v>106</v>
      </c>
      <c r="AP252" s="490" t="s">
        <v>949</v>
      </c>
      <c r="AQ252" s="489" t="s">
        <v>949</v>
      </c>
      <c r="AR252" s="14" t="str">
        <f t="shared" si="354"/>
        <v xml:space="preserve"> </v>
      </c>
      <c r="AS252" s="428" t="s">
        <v>106</v>
      </c>
      <c r="AT252" s="496" t="s">
        <v>949</v>
      </c>
      <c r="AU252" s="355" t="s">
        <v>949</v>
      </c>
      <c r="AV252" s="288"/>
      <c r="AW252" s="498" t="s">
        <v>949</v>
      </c>
      <c r="AX252" s="499" t="s">
        <v>106</v>
      </c>
      <c r="AY252" s="499" t="s">
        <v>106</v>
      </c>
      <c r="AZ252" s="333"/>
      <c r="BA252" s="491" t="str">
        <f>IF($A252&lt;&gt;" ",$W252," ")</f>
        <v>Holder</v>
      </c>
      <c r="BB252" s="492" t="str">
        <f>IF($A252&lt;&gt;" ",$AA252," ")</f>
        <v>Holder</v>
      </c>
      <c r="BC252" s="493" t="str">
        <f>IF($A252&lt;&gt;" ",$AB252," ")</f>
        <v>Holder</v>
      </c>
      <c r="BD252" s="488" t="str">
        <f>IF($A252&lt;&gt;" ",$AF252," ")</f>
        <v>Holder</v>
      </c>
      <c r="BE252" s="494" t="str">
        <f>IF($A252&lt;&gt;" ",$AG252," ")</f>
        <v>Holder</v>
      </c>
      <c r="BF252" s="495" t="str">
        <f>IF($A252&lt;&gt;" ",$AK252," ")</f>
        <v>Holder</v>
      </c>
      <c r="BG252" s="490" t="str">
        <f>IF($A252&lt;&gt;" ",$AP252," ")</f>
        <v>Holder</v>
      </c>
      <c r="BH252" s="496" t="str">
        <f>IF($A252&lt;&gt;" ",$AT252," ")</f>
        <v>Holder</v>
      </c>
      <c r="BI252" s="497" t="str">
        <f>IF($A252&lt;&gt;" ",$AU252," ")</f>
        <v>Holder</v>
      </c>
      <c r="BJ252" s="385" t="str">
        <f>IF(BA252*0.9&gt;BG252, " ", "No")</f>
        <v>No</v>
      </c>
      <c r="BK252" s="385" t="str">
        <f>IF(BC252*0.9&gt;BG252, " ", "No")</f>
        <v>No</v>
      </c>
      <c r="BL252" s="483" t="s">
        <v>1376</v>
      </c>
      <c r="BM252" s="482"/>
      <c r="BN252" s="482"/>
      <c r="BO252" s="482"/>
      <c r="BP252" s="482"/>
      <c r="BQ252" s="482"/>
      <c r="BR252" s="482"/>
      <c r="BS252" s="482"/>
      <c r="BT252" s="482"/>
      <c r="BU252" s="67"/>
      <c r="BV252" s="442" t="str">
        <f>IF(W252&gt;0,$BV$9, " ")</f>
        <v xml:space="preserve"> </v>
      </c>
      <c r="BW252" s="244" t="str">
        <f>IF($BV252&gt;0,($BV252-W252)/$BV252*100," ")</f>
        <v xml:space="preserve"> </v>
      </c>
      <c r="BX252" s="244" t="str">
        <f t="shared" ref="BX252:BY255" si="471">IF($BV252&gt;0,($BV252-AA252)/$BV252*100," ")</f>
        <v xml:space="preserve"> </v>
      </c>
      <c r="BY252" s="244" t="str">
        <f t="shared" si="471"/>
        <v xml:space="preserve"> </v>
      </c>
      <c r="BZ252" s="244" t="str">
        <f t="shared" ref="BZ252:CA255" si="472">IF($BV252&gt;0,($BV252-AF252)/$BV252*100," ")</f>
        <v xml:space="preserve"> </v>
      </c>
      <c r="CA252" s="244" t="str">
        <f t="shared" si="472"/>
        <v xml:space="preserve"> </v>
      </c>
      <c r="CB252" s="244" t="str">
        <f>CA252</f>
        <v xml:space="preserve"> </v>
      </c>
      <c r="CC252" s="244" t="str">
        <f>IF($BV252&gt;0,($BV252-AK252)/$BV252*100," ")</f>
        <v xml:space="preserve"> </v>
      </c>
      <c r="CD252" s="244" t="str">
        <f>IF($BV252&gt;0,($BV252-AP252)/$BV252*100," ")</f>
        <v xml:space="preserve"> </v>
      </c>
      <c r="CE252" s="244" t="str">
        <f>IF($BV252&gt;0,($BV252-AT252)/$BV252*100," ")</f>
        <v xml:space="preserve"> </v>
      </c>
      <c r="CF252" s="244" t="str">
        <f>IF($BV252&gt;0,($BV252-(W252*2))/$BV252*100," ")</f>
        <v xml:space="preserve"> </v>
      </c>
      <c r="CG252" s="244" t="str">
        <f>IF($BV252&gt;0,($BV252-AW252)/$BV252*100," ")</f>
        <v xml:space="preserve"> </v>
      </c>
      <c r="CH252" s="244" t="str">
        <f>IF($W252&gt;0,100," ")</f>
        <v xml:space="preserve"> </v>
      </c>
      <c r="CI252" s="570"/>
      <c r="CJ252" s="578" t="str">
        <f t="shared" si="383"/>
        <v xml:space="preserve"> </v>
      </c>
      <c r="CK252" s="578" t="str">
        <f t="shared" si="384"/>
        <v xml:space="preserve"> </v>
      </c>
      <c r="CL252" s="578" t="str">
        <f t="shared" si="385"/>
        <v xml:space="preserve"> </v>
      </c>
      <c r="CM252" s="578" t="str">
        <f t="shared" si="386"/>
        <v xml:space="preserve"> </v>
      </c>
      <c r="CN252" s="578" t="str">
        <f t="shared" si="387"/>
        <v xml:space="preserve"> </v>
      </c>
      <c r="CO252" s="578" t="str">
        <f t="shared" si="378"/>
        <v xml:space="preserve"> </v>
      </c>
      <c r="CP252" s="578" t="str">
        <f t="shared" si="379"/>
        <v xml:space="preserve"> </v>
      </c>
      <c r="CQ252" s="578" t="str">
        <f t="shared" si="380"/>
        <v xml:space="preserve"> </v>
      </c>
      <c r="CR252" s="244"/>
      <c r="CS252" s="244"/>
      <c r="CT252" s="244"/>
      <c r="CU252" s="244"/>
      <c r="CV252" s="347"/>
      <c r="CW252" s="338" t="str">
        <f t="shared" si="470"/>
        <v xml:space="preserve"> </v>
      </c>
      <c r="CX252" s="347"/>
      <c r="CY252" s="338" t="str">
        <f t="shared" si="470"/>
        <v xml:space="preserve"> </v>
      </c>
      <c r="CZ252" s="347"/>
      <c r="DA252" s="338" t="str">
        <f t="shared" si="470"/>
        <v xml:space="preserve"> </v>
      </c>
      <c r="DB252" s="347"/>
      <c r="DC252" s="338" t="str">
        <f t="shared" si="470"/>
        <v xml:space="preserve"> </v>
      </c>
      <c r="DD252" s="347"/>
      <c r="DE252" s="338" t="str">
        <f t="shared" si="470"/>
        <v xml:space="preserve"> </v>
      </c>
    </row>
    <row r="253" spans="1:109" x14ac:dyDescent="0.2">
      <c r="A253" s="93" t="s">
        <v>133</v>
      </c>
      <c r="B253" s="70" t="s">
        <v>262</v>
      </c>
      <c r="C253" s="53" t="s">
        <v>1512</v>
      </c>
      <c r="D253" s="217" t="s">
        <v>256</v>
      </c>
      <c r="E253" s="326">
        <v>72</v>
      </c>
      <c r="F253" s="553" t="s">
        <v>377</v>
      </c>
      <c r="G253" s="701"/>
      <c r="H253" s="40" t="s">
        <v>125</v>
      </c>
      <c r="I253" s="89" t="e">
        <f>IF('Retail Pricing'!#REF!&gt;0,'Retail Pricing'!#REF!," ")</f>
        <v>#REF!</v>
      </c>
      <c r="J253" s="85" t="e">
        <f>'Retail Pricing'!#REF!</f>
        <v>#REF!</v>
      </c>
      <c r="K253" s="85" t="e">
        <f>'Retail Pricing'!#REF!</f>
        <v>#REF!</v>
      </c>
      <c r="L253" s="305" t="e">
        <f>IF('Retail Pricing'!#REF!&gt;0,'Retail Pricing'!#REF!," ")</f>
        <v>#REF!</v>
      </c>
      <c r="M253" s="226" t="e">
        <f t="shared" si="348"/>
        <v>#REF!</v>
      </c>
      <c r="N253" s="219" t="e">
        <f>IF('Retail Pricing'!#REF!&gt;0,'Retail Pricing'!#REF!," ")</f>
        <v>#REF!</v>
      </c>
      <c r="O253" s="219" t="e">
        <f>IF('Retail Pricing'!#REF!&gt;0,'Retail Pricing'!#REF!," ")</f>
        <v>#REF!</v>
      </c>
      <c r="P253" s="219"/>
      <c r="Q253" s="219" t="e">
        <f>IF('Retail Pricing'!#REF!&gt;0,'Retail Pricing'!#REF!," ")</f>
        <v>#REF!</v>
      </c>
      <c r="R253" s="219" t="e">
        <f>IF('Retail Pricing'!#REF!&gt;0,'Retail Pricing'!#REF!," ")</f>
        <v>#REF!</v>
      </c>
      <c r="S253" s="219" t="e">
        <f>IF('Retail Pricing'!#REF!&gt;0,'Retail Pricing'!#REF!," ")</f>
        <v>#REF!</v>
      </c>
      <c r="T253" s="219">
        <v>8.3464600000000004</v>
      </c>
      <c r="U253" s="470">
        <v>0.17</v>
      </c>
      <c r="V253" s="7">
        <v>0.01</v>
      </c>
      <c r="W253" s="491" t="e">
        <f>'Retail Pricing'!#REF!</f>
        <v>#REF!</v>
      </c>
      <c r="X253" s="489">
        <v>18.5</v>
      </c>
      <c r="Y253" s="304" t="e">
        <f t="shared" si="350"/>
        <v>#REF!</v>
      </c>
      <c r="Z253" s="428">
        <v>0.47</v>
      </c>
      <c r="AA253" s="492">
        <v>21</v>
      </c>
      <c r="AB253" s="493" t="e">
        <f>'Retail Pricing'!#REF!</f>
        <v>#REF!</v>
      </c>
      <c r="AC253" s="489">
        <v>18.149999999999999</v>
      </c>
      <c r="AD253" s="14" t="e">
        <f t="shared" si="351"/>
        <v>#REF!</v>
      </c>
      <c r="AE253" s="428">
        <v>0.46</v>
      </c>
      <c r="AF253" s="488">
        <v>20.65</v>
      </c>
      <c r="AG253" s="494" t="e">
        <f>'Retail Pricing'!#REF!</f>
        <v>#REF!</v>
      </c>
      <c r="AH253" s="489">
        <v>17.55</v>
      </c>
      <c r="AI253" s="14" t="e">
        <f t="shared" si="352"/>
        <v>#REF!</v>
      </c>
      <c r="AJ253" s="428">
        <v>0.44</v>
      </c>
      <c r="AK253" s="495" t="e">
        <f>'Retail Pricing'!#REF!</f>
        <v>#REF!</v>
      </c>
      <c r="AL253" s="489"/>
      <c r="AM253" s="489">
        <v>17.55</v>
      </c>
      <c r="AN253" s="14" t="e">
        <f t="shared" si="353"/>
        <v>#REF!</v>
      </c>
      <c r="AO253" s="428">
        <v>0.44</v>
      </c>
      <c r="AP253" s="490" t="e">
        <f>'Retail Pricing'!#REF!</f>
        <v>#REF!</v>
      </c>
      <c r="AQ253" s="489">
        <v>17.55</v>
      </c>
      <c r="AR253" s="14" t="e">
        <f t="shared" si="354"/>
        <v>#REF!</v>
      </c>
      <c r="AS253" s="428">
        <v>0.44</v>
      </c>
      <c r="AT253" s="496">
        <v>20.05</v>
      </c>
      <c r="AU253" s="497" t="e">
        <f>'Retail Pricing'!#REF!</f>
        <v>#REF!</v>
      </c>
      <c r="AV253" s="288"/>
      <c r="AW253" s="498" t="e">
        <f>IF(W253&gt;0,ROUND((W253*1.3)/0.05,0)*0.05," ")</f>
        <v>#REF!</v>
      </c>
      <c r="AX253" s="499" t="e">
        <f>AP253</f>
        <v>#REF!</v>
      </c>
      <c r="AY253" s="499">
        <v>8</v>
      </c>
      <c r="AZ253" s="333"/>
      <c r="BA253" s="491" t="e">
        <f>IF($A253&lt;&gt;" ",$W253," ")</f>
        <v>#REF!</v>
      </c>
      <c r="BB253" s="492">
        <f>IF($A253&lt;&gt;" ",$AA253," ")</f>
        <v>21</v>
      </c>
      <c r="BC253" s="493" t="e">
        <f>IF($A253&lt;&gt;" ",$AB253," ")</f>
        <v>#REF!</v>
      </c>
      <c r="BD253" s="488">
        <f>IF($A253&lt;&gt;" ",$AF253," ")</f>
        <v>20.65</v>
      </c>
      <c r="BE253" s="494" t="e">
        <f>IF($A253&lt;&gt;" ",$AG253," ")</f>
        <v>#REF!</v>
      </c>
      <c r="BF253" s="495" t="e">
        <f>IF($A253&lt;&gt;" ",$AK253," ")</f>
        <v>#REF!</v>
      </c>
      <c r="BG253" s="490" t="e">
        <f>IF($A253&lt;&gt;" ",$AP253," ")</f>
        <v>#REF!</v>
      </c>
      <c r="BH253" s="496">
        <f>IF($A253&lt;&gt;" ",$AT253," ")</f>
        <v>20.05</v>
      </c>
      <c r="BI253" s="497" t="e">
        <f>IF($A253&lt;&gt;" ",$AU253," ")</f>
        <v>#REF!</v>
      </c>
      <c r="BJ253" s="385" t="e">
        <f>IF(BA253*0.9&gt;BG253, " ", "No")</f>
        <v>#REF!</v>
      </c>
      <c r="BK253" s="385" t="e">
        <f>IF(BC253*0.9&gt;BG253, " ", "No")</f>
        <v>#REF!</v>
      </c>
      <c r="BL253" s="243" t="e">
        <f>IF((BA253-'Retail Pricing'!#REF!)&gt;=0," ",1)</f>
        <v>#REF!</v>
      </c>
      <c r="BM253" s="243" t="e">
        <f>IF((BB253-'Retail Pricing'!#REF!)&gt;=0," ",1)</f>
        <v>#REF!</v>
      </c>
      <c r="BN253" s="243" t="e">
        <f>IF((BC253-'Retail Pricing'!#REF!)&gt;=0," ",1)</f>
        <v>#REF!</v>
      </c>
      <c r="BO253" s="243" t="e">
        <f>IF((BD253-'Retail Pricing'!#REF!)&gt;=0," ",1)</f>
        <v>#REF!</v>
      </c>
      <c r="BP253" s="243" t="e">
        <f>IF((BE253-'Retail Pricing'!#REF!)&gt;=0," ",1)</f>
        <v>#REF!</v>
      </c>
      <c r="BQ253" s="243" t="e">
        <f>IF((BF253-'Retail Pricing'!#REF!)&gt;=0," ",1)</f>
        <v>#REF!</v>
      </c>
      <c r="BR253" s="243" t="e">
        <f>IF((BG253-'Retail Pricing'!#REF!)&gt;=0," ",1)</f>
        <v>#REF!</v>
      </c>
      <c r="BS253" s="243" t="e">
        <f>IF((BH253-'Retail Pricing'!#REF!)&gt;=0," ",1)</f>
        <v>#REF!</v>
      </c>
      <c r="BT253" s="243" t="e">
        <f>IF((BI253-'Retail Pricing'!#REF!)&gt;=0," ",1)</f>
        <v>#REF!</v>
      </c>
      <c r="BU253" s="18"/>
      <c r="BV253" s="442" t="e">
        <f>IF(W253&gt;0,$BV$9, " ")</f>
        <v>#REF!</v>
      </c>
      <c r="BW253" s="244" t="e">
        <f>IF($BV253&gt;0,($BV253-W253)/$BV253*100," ")</f>
        <v>#REF!</v>
      </c>
      <c r="BX253" s="244" t="e">
        <f t="shared" si="471"/>
        <v>#REF!</v>
      </c>
      <c r="BY253" s="244" t="e">
        <f t="shared" si="471"/>
        <v>#REF!</v>
      </c>
      <c r="BZ253" s="244" t="e">
        <f t="shared" si="472"/>
        <v>#REF!</v>
      </c>
      <c r="CA253" s="244" t="e">
        <f t="shared" si="472"/>
        <v>#REF!</v>
      </c>
      <c r="CB253" s="244" t="e">
        <f>CA253</f>
        <v>#REF!</v>
      </c>
      <c r="CC253" s="244" t="e">
        <f>IF($BV253&gt;0,($BV253-AK253)/$BV253*100," ")</f>
        <v>#REF!</v>
      </c>
      <c r="CD253" s="244" t="e">
        <f>IF($BV253&gt;0,($BV253-AP253)/$BV253*100," ")</f>
        <v>#REF!</v>
      </c>
      <c r="CE253" s="244" t="e">
        <f>IF($BV253&gt;0,($BV253-AT253)/$BV253*100," ")</f>
        <v>#REF!</v>
      </c>
      <c r="CF253" s="244" t="e">
        <f>IF($BV253&gt;0,($BV253-(W253*2))/$BV253*100," ")</f>
        <v>#REF!</v>
      </c>
      <c r="CG253" s="244" t="e">
        <f>IF($BV253&gt;0,($BV253-AW253)/$BV253*100," ")</f>
        <v>#REF!</v>
      </c>
      <c r="CH253" s="244" t="e">
        <f t="shared" ref="CH253:CH268" si="473">IF($W253&gt;0,100," ")</f>
        <v>#REF!</v>
      </c>
      <c r="CI253" s="570"/>
      <c r="CJ253" s="578" t="e">
        <f t="shared" si="383"/>
        <v>#REF!</v>
      </c>
      <c r="CK253" s="578" t="e">
        <f t="shared" si="384"/>
        <v>#REF!</v>
      </c>
      <c r="CL253" s="578" t="e">
        <f t="shared" si="385"/>
        <v>#REF!</v>
      </c>
      <c r="CM253" s="578" t="e">
        <f t="shared" si="386"/>
        <v>#REF!</v>
      </c>
      <c r="CN253" s="578" t="e">
        <f t="shared" si="387"/>
        <v>#REF!</v>
      </c>
      <c r="CO253" s="578" t="e">
        <f t="shared" si="378"/>
        <v>#REF!</v>
      </c>
      <c r="CP253" s="578" t="e">
        <f t="shared" si="379"/>
        <v>#REF!</v>
      </c>
      <c r="CQ253" s="578" t="e">
        <f t="shared" si="380"/>
        <v>#REF!</v>
      </c>
      <c r="CR253" s="244"/>
      <c r="CS253" s="244"/>
      <c r="CT253" s="244"/>
      <c r="CU253" s="244"/>
      <c r="CV253" s="347"/>
      <c r="CW253" s="338" t="e">
        <f t="shared" ref="CW253:DE268" si="474">IF($BW253&gt;0,$BA253," ")</f>
        <v>#REF!</v>
      </c>
      <c r="CX253" s="347"/>
      <c r="CY253" s="338" t="e">
        <f t="shared" si="474"/>
        <v>#REF!</v>
      </c>
      <c r="CZ253" s="347"/>
      <c r="DA253" s="338" t="e">
        <f t="shared" si="474"/>
        <v>#REF!</v>
      </c>
      <c r="DB253" s="347"/>
      <c r="DC253" s="338" t="e">
        <f t="shared" si="474"/>
        <v>#REF!</v>
      </c>
      <c r="DD253" s="347"/>
      <c r="DE253" s="338" t="e">
        <f t="shared" si="474"/>
        <v>#REF!</v>
      </c>
    </row>
    <row r="254" spans="1:109" s="19" customFormat="1" x14ac:dyDescent="0.2">
      <c r="A254" s="93" t="s">
        <v>133</v>
      </c>
      <c r="B254" s="53" t="s">
        <v>261</v>
      </c>
      <c r="C254" s="53" t="s">
        <v>1512</v>
      </c>
      <c r="D254" s="217" t="s">
        <v>130</v>
      </c>
      <c r="E254" s="326">
        <v>72</v>
      </c>
      <c r="F254" s="356" t="s">
        <v>378</v>
      </c>
      <c r="G254" s="701"/>
      <c r="H254" s="84" t="s">
        <v>949</v>
      </c>
      <c r="I254" s="89" t="e">
        <f>IF('Retail Pricing'!#REF!&gt;0,'Retail Pricing'!#REF!," ")</f>
        <v>#REF!</v>
      </c>
      <c r="J254" s="85" t="e">
        <f>'Retail Pricing'!#REF!</f>
        <v>#REF!</v>
      </c>
      <c r="K254" s="85" t="e">
        <f>'Retail Pricing'!#REF!</f>
        <v>#REF!</v>
      </c>
      <c r="L254" s="305" t="e">
        <f>IF('Retail Pricing'!#REF!&gt;0,'Retail Pricing'!#REF!," ")</f>
        <v>#REF!</v>
      </c>
      <c r="M254" s="226" t="e">
        <f t="shared" si="348"/>
        <v>#REF!</v>
      </c>
      <c r="N254" s="219" t="e">
        <f>IF('Retail Pricing'!#REF!&gt;0,'Retail Pricing'!#REF!," ")</f>
        <v>#REF!</v>
      </c>
      <c r="O254" s="219" t="e">
        <f>IF('Retail Pricing'!#REF!&gt;0,'Retail Pricing'!#REF!," ")</f>
        <v>#REF!</v>
      </c>
      <c r="P254" s="219"/>
      <c r="Q254" s="219" t="e">
        <f>IF('Retail Pricing'!#REF!&gt;0,'Retail Pricing'!#REF!," ")</f>
        <v>#REF!</v>
      </c>
      <c r="R254" s="219" t="e">
        <f>IF('Retail Pricing'!#REF!&gt;0,'Retail Pricing'!#REF!," ")</f>
        <v>#REF!</v>
      </c>
      <c r="S254" s="219" t="e">
        <f>IF('Retail Pricing'!#REF!&gt;0,'Retail Pricing'!#REF!," ")</f>
        <v>#REF!</v>
      </c>
      <c r="T254" s="219">
        <v>9.9488800000000008</v>
      </c>
      <c r="U254" s="470">
        <v>0.17</v>
      </c>
      <c r="V254" s="7">
        <v>3.0000000000000001E-3</v>
      </c>
      <c r="W254" s="491" t="s">
        <v>949</v>
      </c>
      <c r="X254" s="489" t="s">
        <v>949</v>
      </c>
      <c r="Y254" s="304" t="str">
        <f t="shared" si="350"/>
        <v xml:space="preserve"> </v>
      </c>
      <c r="Z254" s="428" t="s">
        <v>106</v>
      </c>
      <c r="AA254" s="492" t="s">
        <v>949</v>
      </c>
      <c r="AB254" s="493" t="s">
        <v>949</v>
      </c>
      <c r="AC254" s="489" t="s">
        <v>949</v>
      </c>
      <c r="AD254" s="14" t="str">
        <f t="shared" si="351"/>
        <v xml:space="preserve"> </v>
      </c>
      <c r="AE254" s="428" t="s">
        <v>106</v>
      </c>
      <c r="AF254" s="488" t="s">
        <v>949</v>
      </c>
      <c r="AG254" s="494" t="s">
        <v>949</v>
      </c>
      <c r="AH254" s="489" t="s">
        <v>949</v>
      </c>
      <c r="AI254" s="14" t="str">
        <f t="shared" si="352"/>
        <v xml:space="preserve"> </v>
      </c>
      <c r="AJ254" s="428" t="s">
        <v>106</v>
      </c>
      <c r="AK254" s="495" t="s">
        <v>949</v>
      </c>
      <c r="AL254" s="489"/>
      <c r="AM254" s="489" t="s">
        <v>949</v>
      </c>
      <c r="AN254" s="14" t="str">
        <f t="shared" si="353"/>
        <v xml:space="preserve"> </v>
      </c>
      <c r="AO254" s="428" t="s">
        <v>106</v>
      </c>
      <c r="AP254" s="490" t="s">
        <v>949</v>
      </c>
      <c r="AQ254" s="489" t="s">
        <v>949</v>
      </c>
      <c r="AR254" s="14" t="str">
        <f t="shared" si="354"/>
        <v xml:space="preserve"> </v>
      </c>
      <c r="AS254" s="428" t="s">
        <v>106</v>
      </c>
      <c r="AT254" s="496" t="s">
        <v>949</v>
      </c>
      <c r="AU254" s="355" t="s">
        <v>949</v>
      </c>
      <c r="AV254" s="288"/>
      <c r="AW254" s="498" t="s">
        <v>949</v>
      </c>
      <c r="AX254" s="499" t="s">
        <v>106</v>
      </c>
      <c r="AY254" s="499" t="s">
        <v>106</v>
      </c>
      <c r="AZ254" s="333"/>
      <c r="BA254" s="491" t="str">
        <f>IF($A254&lt;&gt;" ",$W254," ")</f>
        <v>Holder</v>
      </c>
      <c r="BB254" s="492" t="str">
        <f>IF($A254&lt;&gt;" ",$AA254," ")</f>
        <v>Holder</v>
      </c>
      <c r="BC254" s="493" t="str">
        <f>IF($A254&lt;&gt;" ",$AB254," ")</f>
        <v>Holder</v>
      </c>
      <c r="BD254" s="488" t="str">
        <f>IF($A254&lt;&gt;" ",$AF254," ")</f>
        <v>Holder</v>
      </c>
      <c r="BE254" s="494" t="str">
        <f>IF($A254&lt;&gt;" ",$AG254," ")</f>
        <v>Holder</v>
      </c>
      <c r="BF254" s="495" t="str">
        <f>IF($A254&lt;&gt;" ",$AK254," ")</f>
        <v>Holder</v>
      </c>
      <c r="BG254" s="490" t="str">
        <f>IF($A254&lt;&gt;" ",$AP254," ")</f>
        <v>Holder</v>
      </c>
      <c r="BH254" s="496" t="str">
        <f>IF($A254&lt;&gt;" ",$AT254," ")</f>
        <v>Holder</v>
      </c>
      <c r="BI254" s="497" t="str">
        <f>IF($A254&lt;&gt;" ",$AU254," ")</f>
        <v>Holder</v>
      </c>
      <c r="BJ254" s="385" t="str">
        <f>IF(BA254*0.9&gt;BG254, " ", "No")</f>
        <v>No</v>
      </c>
      <c r="BK254" s="385" t="str">
        <f>IF(BC254*0.9&gt;BG254, " ", "No")</f>
        <v>No</v>
      </c>
      <c r="BL254" s="483" t="s">
        <v>1376</v>
      </c>
      <c r="BM254" s="482"/>
      <c r="BN254" s="482"/>
      <c r="BO254" s="482"/>
      <c r="BP254" s="482"/>
      <c r="BQ254" s="482"/>
      <c r="BR254" s="482"/>
      <c r="BS254" s="482"/>
      <c r="BT254" s="482"/>
      <c r="BU254" s="67"/>
      <c r="BV254" s="442" t="str">
        <f>IF(W254&gt;0,$BV$9, " ")</f>
        <v xml:space="preserve"> </v>
      </c>
      <c r="BW254" s="244" t="str">
        <f>IF($BV254&gt;0,($BV254-W254)/$BV254*100," ")</f>
        <v xml:space="preserve"> </v>
      </c>
      <c r="BX254" s="244" t="str">
        <f t="shared" si="471"/>
        <v xml:space="preserve"> </v>
      </c>
      <c r="BY254" s="244" t="str">
        <f t="shared" si="471"/>
        <v xml:space="preserve"> </v>
      </c>
      <c r="BZ254" s="244" t="str">
        <f t="shared" si="472"/>
        <v xml:space="preserve"> </v>
      </c>
      <c r="CA254" s="244" t="str">
        <f t="shared" si="472"/>
        <v xml:space="preserve"> </v>
      </c>
      <c r="CB254" s="244" t="str">
        <f>CA254</f>
        <v xml:space="preserve"> </v>
      </c>
      <c r="CC254" s="244" t="str">
        <f>IF($BV254&gt;0,($BV254-AK254)/$BV254*100," ")</f>
        <v xml:space="preserve"> </v>
      </c>
      <c r="CD254" s="244" t="str">
        <f>IF($BV254&gt;0,($BV254-AP254)/$BV254*100," ")</f>
        <v xml:space="preserve"> </v>
      </c>
      <c r="CE254" s="244" t="str">
        <f>IF($BV254&gt;0,($BV254-AT254)/$BV254*100," ")</f>
        <v xml:space="preserve"> </v>
      </c>
      <c r="CF254" s="244" t="str">
        <f>IF($BV254&gt;0,($BV254-(W254*2))/$BV254*100," ")</f>
        <v xml:space="preserve"> </v>
      </c>
      <c r="CG254" s="244" t="str">
        <f>IF($BV254&gt;0,($BV254-AW254)/$BV254*100," ")</f>
        <v xml:space="preserve"> </v>
      </c>
      <c r="CH254" s="244" t="str">
        <f t="shared" si="473"/>
        <v xml:space="preserve"> </v>
      </c>
      <c r="CI254" s="570"/>
      <c r="CJ254" s="578" t="str">
        <f t="shared" si="383"/>
        <v xml:space="preserve"> </v>
      </c>
      <c r="CK254" s="578" t="str">
        <f t="shared" si="384"/>
        <v xml:space="preserve"> </v>
      </c>
      <c r="CL254" s="578" t="str">
        <f t="shared" si="385"/>
        <v xml:space="preserve"> </v>
      </c>
      <c r="CM254" s="578" t="str">
        <f t="shared" si="386"/>
        <v xml:space="preserve"> </v>
      </c>
      <c r="CN254" s="578" t="str">
        <f t="shared" si="387"/>
        <v xml:space="preserve"> </v>
      </c>
      <c r="CO254" s="578" t="str">
        <f t="shared" si="378"/>
        <v xml:space="preserve"> </v>
      </c>
      <c r="CP254" s="578" t="str">
        <f t="shared" si="379"/>
        <v xml:space="preserve"> </v>
      </c>
      <c r="CQ254" s="578" t="str">
        <f t="shared" si="380"/>
        <v xml:space="preserve"> </v>
      </c>
      <c r="CR254" s="244"/>
      <c r="CS254" s="244"/>
      <c r="CT254" s="244"/>
      <c r="CU254" s="244"/>
      <c r="CV254" s="347"/>
      <c r="CW254" s="338" t="str">
        <f t="shared" si="474"/>
        <v xml:space="preserve"> </v>
      </c>
      <c r="CX254" s="347"/>
      <c r="CY254" s="338" t="str">
        <f t="shared" si="474"/>
        <v xml:space="preserve"> </v>
      </c>
      <c r="CZ254" s="347"/>
      <c r="DA254" s="338" t="str">
        <f t="shared" si="474"/>
        <v xml:space="preserve"> </v>
      </c>
      <c r="DB254" s="347"/>
      <c r="DC254" s="338" t="str">
        <f t="shared" si="474"/>
        <v xml:space="preserve"> </v>
      </c>
      <c r="DD254" s="347"/>
      <c r="DE254" s="338" t="str">
        <f t="shared" si="474"/>
        <v xml:space="preserve"> </v>
      </c>
    </row>
    <row r="255" spans="1:109" x14ac:dyDescent="0.2">
      <c r="A255" s="93" t="s">
        <v>133</v>
      </c>
      <c r="B255" s="70" t="s">
        <v>261</v>
      </c>
      <c r="C255" s="53" t="s">
        <v>1512</v>
      </c>
      <c r="D255" s="217" t="s">
        <v>130</v>
      </c>
      <c r="E255" s="326">
        <v>72</v>
      </c>
      <c r="F255" s="553" t="s">
        <v>378</v>
      </c>
      <c r="G255" s="701"/>
      <c r="H255" s="39" t="s">
        <v>126</v>
      </c>
      <c r="I255" s="89" t="e">
        <f>IF('Retail Pricing'!#REF!&gt;0,'Retail Pricing'!#REF!," ")</f>
        <v>#REF!</v>
      </c>
      <c r="J255" s="85" t="e">
        <f>'Retail Pricing'!#REF!</f>
        <v>#REF!</v>
      </c>
      <c r="K255" s="85" t="e">
        <f>'Retail Pricing'!#REF!</f>
        <v>#REF!</v>
      </c>
      <c r="L255" s="305" t="e">
        <f>IF('Retail Pricing'!#REF!&gt;0,'Retail Pricing'!#REF!," ")</f>
        <v>#REF!</v>
      </c>
      <c r="M255" s="226" t="e">
        <f t="shared" si="348"/>
        <v>#REF!</v>
      </c>
      <c r="N255" s="219" t="e">
        <f>IF('Retail Pricing'!#REF!&gt;0,'Retail Pricing'!#REF!," ")</f>
        <v>#REF!</v>
      </c>
      <c r="O255" s="219" t="e">
        <f>IF('Retail Pricing'!#REF!&gt;0,'Retail Pricing'!#REF!," ")</f>
        <v>#REF!</v>
      </c>
      <c r="P255" s="219"/>
      <c r="Q255" s="219" t="e">
        <f>IF('Retail Pricing'!#REF!&gt;0,'Retail Pricing'!#REF!," ")</f>
        <v>#REF!</v>
      </c>
      <c r="R255" s="219" t="e">
        <f>IF('Retail Pricing'!#REF!&gt;0,'Retail Pricing'!#REF!," ")</f>
        <v>#REF!</v>
      </c>
      <c r="S255" s="219" t="e">
        <f>IF('Retail Pricing'!#REF!&gt;0,'Retail Pricing'!#REF!," ")</f>
        <v>#REF!</v>
      </c>
      <c r="T255" s="219">
        <v>9.9488800000000008</v>
      </c>
      <c r="U255" s="470">
        <v>0.17</v>
      </c>
      <c r="V255" s="7">
        <v>3.0000000000000001E-3</v>
      </c>
      <c r="W255" s="491" t="e">
        <f>'Retail Pricing'!#REF!</f>
        <v>#REF!</v>
      </c>
      <c r="X255" s="489">
        <v>21</v>
      </c>
      <c r="Y255" s="304" t="e">
        <f t="shared" si="350"/>
        <v>#REF!</v>
      </c>
      <c r="Z255" s="428">
        <v>0.44</v>
      </c>
      <c r="AA255" s="492">
        <v>23.8</v>
      </c>
      <c r="AB255" s="493" t="e">
        <f>'Retail Pricing'!#REF!</f>
        <v>#REF!</v>
      </c>
      <c r="AC255" s="489">
        <v>20.65</v>
      </c>
      <c r="AD255" s="14" t="e">
        <f t="shared" si="351"/>
        <v>#REF!</v>
      </c>
      <c r="AE255" s="428">
        <v>0.44</v>
      </c>
      <c r="AF255" s="488">
        <v>23.45</v>
      </c>
      <c r="AG255" s="494" t="e">
        <f>'Retail Pricing'!#REF!</f>
        <v>#REF!</v>
      </c>
      <c r="AH255" s="489">
        <v>19.899999999999999</v>
      </c>
      <c r="AI255" s="14" t="e">
        <f t="shared" si="352"/>
        <v>#REF!</v>
      </c>
      <c r="AJ255" s="428">
        <v>0.41</v>
      </c>
      <c r="AK255" s="495" t="e">
        <f>'Retail Pricing'!#REF!</f>
        <v>#REF!</v>
      </c>
      <c r="AL255" s="489"/>
      <c r="AM255" s="489">
        <v>19.899999999999999</v>
      </c>
      <c r="AN255" s="14" t="e">
        <f t="shared" si="353"/>
        <v>#REF!</v>
      </c>
      <c r="AO255" s="428">
        <v>0.41</v>
      </c>
      <c r="AP255" s="490" t="e">
        <f>'Retail Pricing'!#REF!</f>
        <v>#REF!</v>
      </c>
      <c r="AQ255" s="489">
        <v>19.899999999999999</v>
      </c>
      <c r="AR255" s="14" t="e">
        <f t="shared" si="354"/>
        <v>#REF!</v>
      </c>
      <c r="AS255" s="428">
        <v>0.41</v>
      </c>
      <c r="AT255" s="496">
        <v>22.7</v>
      </c>
      <c r="AU255" s="497" t="e">
        <f>'Retail Pricing'!#REF!</f>
        <v>#REF!</v>
      </c>
      <c r="AV255" s="288"/>
      <c r="AW255" s="498" t="e">
        <f>IF(W255&gt;0,ROUND((W255*1.3)/0.05,0)*0.05," ")</f>
        <v>#REF!</v>
      </c>
      <c r="AX255" s="499" t="e">
        <f>AP255</f>
        <v>#REF!</v>
      </c>
      <c r="AY255" s="499">
        <v>9.5</v>
      </c>
      <c r="AZ255" s="333"/>
      <c r="BA255" s="491" t="e">
        <f>IF($A255&lt;&gt;" ",$W255," ")</f>
        <v>#REF!</v>
      </c>
      <c r="BB255" s="492">
        <f>IF($A255&lt;&gt;" ",$AA255," ")</f>
        <v>23.8</v>
      </c>
      <c r="BC255" s="493" t="e">
        <f>IF($A255&lt;&gt;" ",$AB255," ")</f>
        <v>#REF!</v>
      </c>
      <c r="BD255" s="488">
        <f>IF($A255&lt;&gt;" ",$AF255," ")</f>
        <v>23.45</v>
      </c>
      <c r="BE255" s="494" t="e">
        <f>IF($A255&lt;&gt;" ",$AG255," ")</f>
        <v>#REF!</v>
      </c>
      <c r="BF255" s="495" t="e">
        <f>IF($A255&lt;&gt;" ",$AK255," ")</f>
        <v>#REF!</v>
      </c>
      <c r="BG255" s="490" t="e">
        <f>IF($A255&lt;&gt;" ",$AP255," ")</f>
        <v>#REF!</v>
      </c>
      <c r="BH255" s="496">
        <f>IF($A255&lt;&gt;" ",$AT255," ")</f>
        <v>22.7</v>
      </c>
      <c r="BI255" s="497" t="e">
        <f>IF($A255&lt;&gt;" ",$AU255," ")</f>
        <v>#REF!</v>
      </c>
      <c r="BJ255" s="385" t="e">
        <f>IF(BA255*0.9&gt;BG255, " ", "No")</f>
        <v>#REF!</v>
      </c>
      <c r="BK255" s="385" t="e">
        <f>IF(BC255*0.9&gt;BG255, " ", "No")</f>
        <v>#REF!</v>
      </c>
      <c r="BL255" s="243" t="e">
        <f>IF((BA255-'Retail Pricing'!#REF!)&gt;=0," ",1)</f>
        <v>#REF!</v>
      </c>
      <c r="BM255" s="243" t="e">
        <f>IF((BB255-'Retail Pricing'!#REF!)&gt;=0," ",1)</f>
        <v>#REF!</v>
      </c>
      <c r="BN255" s="243" t="e">
        <f>IF((BC255-'Retail Pricing'!#REF!)&gt;=0," ",1)</f>
        <v>#REF!</v>
      </c>
      <c r="BO255" s="243" t="e">
        <f>IF((BD255-'Retail Pricing'!#REF!)&gt;=0," ",1)</f>
        <v>#REF!</v>
      </c>
      <c r="BP255" s="243" t="e">
        <f>IF((BE255-'Retail Pricing'!#REF!)&gt;=0," ",1)</f>
        <v>#REF!</v>
      </c>
      <c r="BQ255" s="243" t="e">
        <f>IF((BF255-'Retail Pricing'!#REF!)&gt;=0," ",1)</f>
        <v>#REF!</v>
      </c>
      <c r="BR255" s="243" t="e">
        <f>IF((BG255-'Retail Pricing'!#REF!)&gt;=0," ",1)</f>
        <v>#REF!</v>
      </c>
      <c r="BS255" s="243" t="e">
        <f>IF((BH255-'Retail Pricing'!#REF!)&gt;=0," ",1)</f>
        <v>#REF!</v>
      </c>
      <c r="BT255" s="243" t="e">
        <f>IF((BI255-'Retail Pricing'!#REF!)&gt;=0," ",1)</f>
        <v>#REF!</v>
      </c>
      <c r="BU255" s="18"/>
      <c r="BV255" s="442" t="e">
        <f>IF(W255&gt;0,$BV$9, " ")</f>
        <v>#REF!</v>
      </c>
      <c r="BW255" s="244" t="e">
        <f>IF($BV255&gt;0,($BV255-W255)/$BV255*100," ")</f>
        <v>#REF!</v>
      </c>
      <c r="BX255" s="244" t="e">
        <f t="shared" si="471"/>
        <v>#REF!</v>
      </c>
      <c r="BY255" s="244" t="e">
        <f t="shared" si="471"/>
        <v>#REF!</v>
      </c>
      <c r="BZ255" s="244" t="e">
        <f t="shared" si="472"/>
        <v>#REF!</v>
      </c>
      <c r="CA255" s="244" t="e">
        <f t="shared" si="472"/>
        <v>#REF!</v>
      </c>
      <c r="CB255" s="244" t="e">
        <f>CA255</f>
        <v>#REF!</v>
      </c>
      <c r="CC255" s="244" t="e">
        <f>IF($BV255&gt;0,($BV255-AK255)/$BV255*100," ")</f>
        <v>#REF!</v>
      </c>
      <c r="CD255" s="244" t="e">
        <f>IF($BV255&gt;0,($BV255-AP255)/$BV255*100," ")</f>
        <v>#REF!</v>
      </c>
      <c r="CE255" s="244" t="e">
        <f>IF($BV255&gt;0,($BV255-AT255)/$BV255*100," ")</f>
        <v>#REF!</v>
      </c>
      <c r="CF255" s="244" t="e">
        <f>IF($BV255&gt;0,($BV255-(W255*2))/$BV255*100," ")</f>
        <v>#REF!</v>
      </c>
      <c r="CG255" s="244" t="e">
        <f>IF($BV255&gt;0,($BV255-AW255)/$BV255*100," ")</f>
        <v>#REF!</v>
      </c>
      <c r="CH255" s="244" t="e">
        <f t="shared" si="473"/>
        <v>#REF!</v>
      </c>
      <c r="CI255" s="570"/>
      <c r="CJ255" s="578" t="e">
        <f t="shared" si="383"/>
        <v>#REF!</v>
      </c>
      <c r="CK255" s="578" t="e">
        <f t="shared" si="384"/>
        <v>#REF!</v>
      </c>
      <c r="CL255" s="578" t="e">
        <f t="shared" si="385"/>
        <v>#REF!</v>
      </c>
      <c r="CM255" s="578" t="e">
        <f t="shared" si="386"/>
        <v>#REF!</v>
      </c>
      <c r="CN255" s="578" t="e">
        <f t="shared" si="387"/>
        <v>#REF!</v>
      </c>
      <c r="CO255" s="578" t="e">
        <f t="shared" si="378"/>
        <v>#REF!</v>
      </c>
      <c r="CP255" s="578" t="e">
        <f t="shared" si="379"/>
        <v>#REF!</v>
      </c>
      <c r="CQ255" s="578" t="e">
        <f t="shared" si="380"/>
        <v>#REF!</v>
      </c>
      <c r="CR255" s="244"/>
      <c r="CS255" s="244"/>
      <c r="CT255" s="244"/>
      <c r="CU255" s="244"/>
      <c r="CV255" s="347"/>
      <c r="CW255" s="338" t="e">
        <f t="shared" si="474"/>
        <v>#REF!</v>
      </c>
      <c r="CX255" s="347"/>
      <c r="CY255" s="338" t="e">
        <f t="shared" si="474"/>
        <v>#REF!</v>
      </c>
      <c r="CZ255" s="347"/>
      <c r="DA255" s="338" t="e">
        <f t="shared" si="474"/>
        <v>#REF!</v>
      </c>
      <c r="DB255" s="347"/>
      <c r="DC255" s="338" t="e">
        <f t="shared" si="474"/>
        <v>#REF!</v>
      </c>
      <c r="DD255" s="347"/>
      <c r="DE255" s="338" t="e">
        <f t="shared" si="474"/>
        <v>#REF!</v>
      </c>
    </row>
    <row r="256" spans="1:109" s="203" customFormat="1" ht="12.75" x14ac:dyDescent="0.2">
      <c r="A256" s="396" t="s">
        <v>499</v>
      </c>
      <c r="B256" s="397" t="s">
        <v>725</v>
      </c>
      <c r="C256" s="398"/>
      <c r="D256" s="398"/>
      <c r="E256" s="398"/>
      <c r="F256" s="418"/>
      <c r="G256" s="703"/>
      <c r="H256" s="199"/>
      <c r="I256" s="199"/>
      <c r="J256" s="199"/>
      <c r="K256" s="199"/>
      <c r="L256" s="199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  <c r="AA256" s="335"/>
      <c r="AB256" s="335"/>
      <c r="AC256" s="335"/>
      <c r="AD256" s="335"/>
      <c r="AE256" s="335"/>
      <c r="AF256" s="335"/>
      <c r="AG256" s="335"/>
      <c r="AH256" s="335"/>
      <c r="AI256" s="335"/>
      <c r="AJ256" s="335"/>
      <c r="AK256" s="335"/>
      <c r="AL256" s="335"/>
      <c r="AM256" s="335"/>
      <c r="AN256" s="335"/>
      <c r="AO256" s="335"/>
      <c r="AP256" s="335"/>
      <c r="AQ256" s="335"/>
      <c r="AR256" s="335"/>
      <c r="AS256" s="335"/>
      <c r="AT256" s="335"/>
      <c r="AU256" s="335"/>
      <c r="AV256" s="335"/>
      <c r="AW256" s="335"/>
      <c r="AX256" s="335"/>
      <c r="AY256" s="335"/>
      <c r="AZ256" s="335"/>
      <c r="BA256" s="335"/>
      <c r="BB256" s="335"/>
      <c r="BC256" s="335"/>
      <c r="BD256" s="335"/>
      <c r="BE256" s="335"/>
      <c r="BF256" s="335"/>
      <c r="BG256" s="335"/>
      <c r="BH256" s="335"/>
      <c r="BI256" s="335"/>
      <c r="BJ256" s="199"/>
      <c r="BK256" s="199"/>
      <c r="BL256" s="199"/>
      <c r="BM256" s="199"/>
      <c r="BN256" s="199"/>
      <c r="BO256" s="199"/>
      <c r="BP256" s="199"/>
      <c r="BQ256" s="199"/>
      <c r="BR256" s="199"/>
      <c r="BS256" s="199"/>
      <c r="BT256" s="199"/>
      <c r="BU256" s="199"/>
      <c r="BV256" s="201"/>
      <c r="BW256" s="199"/>
      <c r="BX256" s="199"/>
      <c r="BY256" s="199"/>
      <c r="BZ256" s="199"/>
      <c r="CA256" s="199"/>
      <c r="CB256" s="199"/>
      <c r="CC256" s="199"/>
      <c r="CD256" s="199"/>
      <c r="CE256" s="199"/>
      <c r="CF256" s="199"/>
      <c r="CG256" s="199"/>
      <c r="CH256" s="199"/>
      <c r="CI256" s="576"/>
      <c r="CJ256" s="578" t="str">
        <f t="shared" si="383"/>
        <v xml:space="preserve"> </v>
      </c>
      <c r="CK256" s="578" t="str">
        <f t="shared" si="384"/>
        <v xml:space="preserve"> </v>
      </c>
      <c r="CL256" s="578" t="str">
        <f t="shared" si="385"/>
        <v xml:space="preserve"> </v>
      </c>
      <c r="CM256" s="578" t="str">
        <f t="shared" si="386"/>
        <v xml:space="preserve"> </v>
      </c>
      <c r="CN256" s="578" t="str">
        <f t="shared" si="387"/>
        <v xml:space="preserve"> </v>
      </c>
      <c r="CO256" s="578" t="str">
        <f t="shared" si="378"/>
        <v xml:space="preserve"> </v>
      </c>
      <c r="CP256" s="578" t="str">
        <f t="shared" si="379"/>
        <v xml:space="preserve"> </v>
      </c>
      <c r="CQ256" s="578" t="str">
        <f t="shared" si="380"/>
        <v xml:space="preserve"> </v>
      </c>
      <c r="CR256" s="199"/>
      <c r="CS256" s="199"/>
      <c r="CT256" s="199"/>
      <c r="CU256" s="199"/>
      <c r="CV256" s="199"/>
      <c r="CW256" s="338" t="str">
        <f t="shared" si="474"/>
        <v xml:space="preserve"> </v>
      </c>
      <c r="CX256" s="199"/>
      <c r="CY256" s="338" t="str">
        <f t="shared" si="474"/>
        <v xml:space="preserve"> </v>
      </c>
      <c r="CZ256" s="199"/>
      <c r="DA256" s="338" t="str">
        <f t="shared" si="474"/>
        <v xml:space="preserve"> </v>
      </c>
      <c r="DB256" s="199"/>
      <c r="DC256" s="338" t="str">
        <f t="shared" si="474"/>
        <v xml:space="preserve"> </v>
      </c>
      <c r="DD256" s="199"/>
      <c r="DE256" s="338" t="str">
        <f t="shared" si="474"/>
        <v xml:space="preserve"> </v>
      </c>
    </row>
    <row r="257" spans="1:109" s="19" customFormat="1" x14ac:dyDescent="0.2">
      <c r="A257" s="328" t="s">
        <v>525</v>
      </c>
      <c r="B257" s="53" t="s">
        <v>1238</v>
      </c>
      <c r="C257" s="454"/>
      <c r="D257" s="217" t="s">
        <v>256</v>
      </c>
      <c r="E257" s="326">
        <v>120</v>
      </c>
      <c r="F257" s="356" t="s">
        <v>379</v>
      </c>
      <c r="G257" s="701"/>
      <c r="H257" s="84" t="s">
        <v>949</v>
      </c>
      <c r="I257" s="89" t="e">
        <f>IF('Retail Pricing'!#REF!&gt;0,'Retail Pricing'!#REF!," ")</f>
        <v>#REF!</v>
      </c>
      <c r="J257" s="85" t="e">
        <f>'Retail Pricing'!#REF!</f>
        <v>#REF!</v>
      </c>
      <c r="K257" s="85" t="e">
        <f>'Retail Pricing'!#REF!</f>
        <v>#REF!</v>
      </c>
      <c r="L257" s="305" t="e">
        <f>IF('Retail Pricing'!#REF!&gt;0,'Retail Pricing'!#REF!," ")</f>
        <v>#REF!</v>
      </c>
      <c r="M257" s="226" t="e">
        <f t="shared" si="348"/>
        <v>#REF!</v>
      </c>
      <c r="N257" s="219" t="e">
        <f>IF('Retail Pricing'!#REF!&gt;0,'Retail Pricing'!#REF!," ")</f>
        <v>#REF!</v>
      </c>
      <c r="O257" s="219" t="e">
        <f>IF('Retail Pricing'!#REF!&gt;0,'Retail Pricing'!#REF!," ")</f>
        <v>#REF!</v>
      </c>
      <c r="P257" s="219"/>
      <c r="Q257" s="219" t="e">
        <f>IF('Retail Pricing'!#REF!&gt;0,'Retail Pricing'!#REF!," ")</f>
        <v>#REF!</v>
      </c>
      <c r="R257" s="219" t="e">
        <f>IF('Retail Pricing'!#REF!&gt;0,'Retail Pricing'!#REF!," ")</f>
        <v>#REF!</v>
      </c>
      <c r="S257" s="219" t="e">
        <f>IF('Retail Pricing'!#REF!&gt;0,'Retail Pricing'!#REF!," ")</f>
        <v>#REF!</v>
      </c>
      <c r="T257" s="226">
        <v>1.29312</v>
      </c>
      <c r="U257" s="7" t="e">
        <f t="shared" ref="U257:U270" si="475">IF(M257&gt;0,$U$1," ")</f>
        <v>#REF!</v>
      </c>
      <c r="V257" s="7">
        <v>-1.7000000000000001E-2</v>
      </c>
      <c r="W257" s="491" t="s">
        <v>949</v>
      </c>
      <c r="X257" s="489" t="s">
        <v>949</v>
      </c>
      <c r="Y257" s="304" t="str">
        <f t="shared" ref="Y257:Y310" si="476">IF(X257=0," ",SUM((W257-X257)/X257))</f>
        <v xml:space="preserve"> </v>
      </c>
      <c r="Z257" s="428" t="s">
        <v>106</v>
      </c>
      <c r="AA257" s="492" t="s">
        <v>949</v>
      </c>
      <c r="AB257" s="493" t="s">
        <v>949</v>
      </c>
      <c r="AC257" s="489" t="s">
        <v>949</v>
      </c>
      <c r="AD257" s="14" t="str">
        <f t="shared" ref="AD257:AD310" si="477">IF(AC257=0," ",SUM((AB257-AC257)/AC257))</f>
        <v xml:space="preserve"> </v>
      </c>
      <c r="AE257" s="428" t="s">
        <v>106</v>
      </c>
      <c r="AF257" s="488" t="s">
        <v>949</v>
      </c>
      <c r="AG257" s="494" t="s">
        <v>949</v>
      </c>
      <c r="AH257" s="489" t="s">
        <v>949</v>
      </c>
      <c r="AI257" s="14" t="str">
        <f t="shared" ref="AI257:AI310" si="478">IF(AH257=0," ",SUM((AG257-AH257)/AH257))</f>
        <v xml:space="preserve"> </v>
      </c>
      <c r="AJ257" s="428" t="s">
        <v>106</v>
      </c>
      <c r="AK257" s="495" t="s">
        <v>949</v>
      </c>
      <c r="AL257" s="489"/>
      <c r="AM257" s="489" t="s">
        <v>949</v>
      </c>
      <c r="AN257" s="14" t="str">
        <f t="shared" ref="AN257:AN310" si="479">IF(AM257=0," ",SUM((AK257-AM257)/AM257))</f>
        <v xml:space="preserve"> </v>
      </c>
      <c r="AO257" s="428" t="s">
        <v>106</v>
      </c>
      <c r="AP257" s="490" t="s">
        <v>949</v>
      </c>
      <c r="AQ257" s="489" t="s">
        <v>949</v>
      </c>
      <c r="AR257" s="14" t="str">
        <f t="shared" ref="AR257:AR310" si="480">IF(AQ257=0," ",SUM((AP257-AQ257)/AQ257))</f>
        <v xml:space="preserve"> </v>
      </c>
      <c r="AS257" s="428" t="s">
        <v>106</v>
      </c>
      <c r="AT257" s="496" t="s">
        <v>949</v>
      </c>
      <c r="AU257" s="497" t="s">
        <v>949</v>
      </c>
      <c r="AV257" s="288"/>
      <c r="AW257" s="498" t="s">
        <v>949</v>
      </c>
      <c r="AX257" s="499" t="s">
        <v>106</v>
      </c>
      <c r="AY257" s="499" t="s">
        <v>106</v>
      </c>
      <c r="AZ257" s="333"/>
      <c r="BA257" s="491" t="str">
        <f t="shared" ref="BA257:BA270" si="481">IF($A257&lt;&gt;" ",$W257," ")</f>
        <v>Holder</v>
      </c>
      <c r="BB257" s="492" t="str">
        <f t="shared" ref="BB257:BB270" si="482">IF($A257&lt;&gt;" ",$AA257," ")</f>
        <v>Holder</v>
      </c>
      <c r="BC257" s="493" t="str">
        <f t="shared" ref="BC257:BC270" si="483">IF($A257&lt;&gt;" ",$AB257," ")</f>
        <v>Holder</v>
      </c>
      <c r="BD257" s="488" t="str">
        <f t="shared" ref="BD257:BD270" si="484">IF($A257&lt;&gt;" ",$AF257," ")</f>
        <v>Holder</v>
      </c>
      <c r="BE257" s="494" t="str">
        <f t="shared" ref="BE257:BE270" si="485">IF($A257&lt;&gt;" ",$AG257," ")</f>
        <v>Holder</v>
      </c>
      <c r="BF257" s="495" t="str">
        <f t="shared" ref="BF257:BF270" si="486">IF($A257&lt;&gt;" ",$AK257," ")</f>
        <v>Holder</v>
      </c>
      <c r="BG257" s="490" t="str">
        <f t="shared" ref="BG257:BG270" si="487">IF($A257&lt;&gt;" ",$AP257," ")</f>
        <v>Holder</v>
      </c>
      <c r="BH257" s="496" t="str">
        <f t="shared" ref="BH257:BH270" si="488">IF($A257&lt;&gt;" ",$AT257," ")</f>
        <v>Holder</v>
      </c>
      <c r="BI257" s="497" t="str">
        <f t="shared" ref="BI257:BI270" si="489">IF($A257&lt;&gt;" ",$AU257," ")</f>
        <v>Holder</v>
      </c>
      <c r="BJ257" s="385" t="str">
        <f t="shared" ref="BJ257:BJ270" si="490">IF(BA257*0.9&gt;BG257, " ", "No")</f>
        <v>No</v>
      </c>
      <c r="BK257" s="385" t="str">
        <f t="shared" ref="BK257:BK270" si="491">IF(BC257*0.9&gt;BG257, " ", "No")</f>
        <v>No</v>
      </c>
      <c r="BL257" s="483" t="s">
        <v>1376</v>
      </c>
      <c r="BM257" s="482"/>
      <c r="BN257" s="482"/>
      <c r="BO257" s="482"/>
      <c r="BP257" s="482"/>
      <c r="BQ257" s="482"/>
      <c r="BR257" s="482"/>
      <c r="BS257" s="482"/>
      <c r="BT257" s="482"/>
      <c r="BU257" s="67"/>
      <c r="BV257" s="442" t="str">
        <f t="shared" ref="BV257:BV270" si="492">IF(W257&gt;0,$BV$9, " ")</f>
        <v xml:space="preserve"> </v>
      </c>
      <c r="BW257" s="244" t="str">
        <f t="shared" ref="BW257:BW270" si="493">IF($BV257&gt;0,($BV257-W257)/$BV257*100," ")</f>
        <v xml:space="preserve"> </v>
      </c>
      <c r="BX257" s="244" t="str">
        <f t="shared" ref="BX257:BX270" si="494">IF($BV257&gt;0,($BV257-AA257)/$BV257*100," ")</f>
        <v xml:space="preserve"> </v>
      </c>
      <c r="BY257" s="244" t="str">
        <f t="shared" ref="BY257:BY270" si="495">IF($BV257&gt;0,($BV257-AB257)/$BV257*100," ")</f>
        <v xml:space="preserve"> </v>
      </c>
      <c r="BZ257" s="244" t="str">
        <f t="shared" ref="BZ257:BZ270" si="496">IF($BV257&gt;0,($BV257-AF257)/$BV257*100," ")</f>
        <v xml:space="preserve"> </v>
      </c>
      <c r="CA257" s="244" t="str">
        <f t="shared" ref="CA257:CA270" si="497">IF($BV257&gt;0,($BV257-AG257)/$BV257*100," ")</f>
        <v xml:space="preserve"> </v>
      </c>
      <c r="CB257" s="244" t="str">
        <f t="shared" ref="CB257:CB270" si="498">CA257</f>
        <v xml:space="preserve"> </v>
      </c>
      <c r="CC257" s="244" t="str">
        <f t="shared" ref="CC257:CC270" si="499">IF($BV257&gt;0,($BV257-AK257)/$BV257*100," ")</f>
        <v xml:space="preserve"> </v>
      </c>
      <c r="CD257" s="244" t="str">
        <f t="shared" ref="CD257:CD270" si="500">IF($BV257&gt;0,($BV257-AP257)/$BV257*100," ")</f>
        <v xml:space="preserve"> </v>
      </c>
      <c r="CE257" s="244" t="str">
        <f t="shared" ref="CE257:CE270" si="501">IF($BV257&gt;0,($BV257-AT257)/$BV257*100," ")</f>
        <v xml:space="preserve"> </v>
      </c>
      <c r="CF257" s="244" t="str">
        <f t="shared" ref="CF257:CF270" si="502">IF($BV257&gt;0,($BV257-(W257*2))/$BV257*100," ")</f>
        <v xml:space="preserve"> </v>
      </c>
      <c r="CG257" s="244" t="str">
        <f t="shared" ref="CG257:CG270" si="503">IF($BV257&gt;0,($BV257-AW257)/$BV257*100," ")</f>
        <v xml:space="preserve"> </v>
      </c>
      <c r="CH257" s="244" t="str">
        <f t="shared" si="473"/>
        <v xml:space="preserve"> </v>
      </c>
      <c r="CI257" s="570"/>
      <c r="CJ257" s="578" t="str">
        <f t="shared" si="383"/>
        <v xml:space="preserve"> </v>
      </c>
      <c r="CK257" s="578" t="str">
        <f t="shared" si="384"/>
        <v xml:space="preserve"> </v>
      </c>
      <c r="CL257" s="578" t="str">
        <f t="shared" si="385"/>
        <v xml:space="preserve"> </v>
      </c>
      <c r="CM257" s="578" t="str">
        <f t="shared" si="386"/>
        <v xml:space="preserve"> </v>
      </c>
      <c r="CN257" s="578" t="str">
        <f t="shared" si="387"/>
        <v xml:space="preserve"> </v>
      </c>
      <c r="CO257" s="578" t="str">
        <f t="shared" si="378"/>
        <v xml:space="preserve"> </v>
      </c>
      <c r="CP257" s="578" t="str">
        <f t="shared" si="379"/>
        <v xml:space="preserve"> </v>
      </c>
      <c r="CQ257" s="578" t="str">
        <f t="shared" si="380"/>
        <v xml:space="preserve"> </v>
      </c>
      <c r="CR257" s="244"/>
      <c r="CS257" s="244"/>
      <c r="CT257" s="244"/>
      <c r="CU257" s="244"/>
      <c r="CV257" s="347"/>
      <c r="CW257" s="338" t="str">
        <f t="shared" si="474"/>
        <v xml:space="preserve"> </v>
      </c>
      <c r="CX257" s="347"/>
      <c r="CY257" s="338" t="str">
        <f t="shared" si="474"/>
        <v xml:space="preserve"> </v>
      </c>
      <c r="CZ257" s="347"/>
      <c r="DA257" s="338" t="str">
        <f t="shared" si="474"/>
        <v xml:space="preserve"> </v>
      </c>
      <c r="DB257" s="347"/>
      <c r="DC257" s="338" t="str">
        <f t="shared" si="474"/>
        <v xml:space="preserve"> </v>
      </c>
      <c r="DD257" s="347"/>
      <c r="DE257" s="338" t="str">
        <f t="shared" si="474"/>
        <v xml:space="preserve"> </v>
      </c>
    </row>
    <row r="258" spans="1:109" s="19" customFormat="1" x14ac:dyDescent="0.2">
      <c r="A258" s="328" t="s">
        <v>525</v>
      </c>
      <c r="B258" s="54" t="s">
        <v>1238</v>
      </c>
      <c r="C258" s="454"/>
      <c r="D258" s="217" t="s">
        <v>256</v>
      </c>
      <c r="E258" s="326">
        <v>120</v>
      </c>
      <c r="F258" s="356" t="s">
        <v>379</v>
      </c>
      <c r="G258" s="701"/>
      <c r="H258" s="84" t="s">
        <v>949</v>
      </c>
      <c r="I258" s="89" t="e">
        <f>IF('Retail Pricing'!#REF!&gt;0,'Retail Pricing'!#REF!," ")</f>
        <v>#REF!</v>
      </c>
      <c r="J258" s="85" t="e">
        <f>'Retail Pricing'!#REF!</f>
        <v>#REF!</v>
      </c>
      <c r="K258" s="85" t="e">
        <f>'Retail Pricing'!#REF!</f>
        <v>#REF!</v>
      </c>
      <c r="L258" s="305" t="e">
        <f>IF('Retail Pricing'!#REF!&gt;0,'Retail Pricing'!#REF!," ")</f>
        <v>#REF!</v>
      </c>
      <c r="M258" s="226" t="e">
        <f t="shared" si="348"/>
        <v>#REF!</v>
      </c>
      <c r="N258" s="219" t="e">
        <f>IF('Retail Pricing'!#REF!&gt;0,'Retail Pricing'!#REF!," ")</f>
        <v>#REF!</v>
      </c>
      <c r="O258" s="219" t="e">
        <f>IF('Retail Pricing'!#REF!&gt;0,'Retail Pricing'!#REF!," ")</f>
        <v>#REF!</v>
      </c>
      <c r="P258" s="219"/>
      <c r="Q258" s="219" t="e">
        <f>IF('Retail Pricing'!#REF!&gt;0,'Retail Pricing'!#REF!," ")</f>
        <v>#REF!</v>
      </c>
      <c r="R258" s="219" t="e">
        <f>IF('Retail Pricing'!#REF!&gt;0,'Retail Pricing'!#REF!," ")</f>
        <v>#REF!</v>
      </c>
      <c r="S258" s="219" t="e">
        <f>IF('Retail Pricing'!#REF!&gt;0,'Retail Pricing'!#REF!," ")</f>
        <v>#REF!</v>
      </c>
      <c r="T258" s="226">
        <v>1.29312</v>
      </c>
      <c r="U258" s="7" t="e">
        <f t="shared" si="475"/>
        <v>#REF!</v>
      </c>
      <c r="V258" s="7">
        <v>-1.7000000000000001E-2</v>
      </c>
      <c r="W258" s="491" t="s">
        <v>949</v>
      </c>
      <c r="X258" s="489" t="s">
        <v>949</v>
      </c>
      <c r="Y258" s="304" t="str">
        <f t="shared" si="476"/>
        <v xml:space="preserve"> </v>
      </c>
      <c r="Z258" s="428" t="s">
        <v>106</v>
      </c>
      <c r="AA258" s="492" t="s">
        <v>949</v>
      </c>
      <c r="AB258" s="493" t="s">
        <v>949</v>
      </c>
      <c r="AC258" s="489" t="s">
        <v>949</v>
      </c>
      <c r="AD258" s="14" t="str">
        <f t="shared" si="477"/>
        <v xml:space="preserve"> </v>
      </c>
      <c r="AE258" s="428" t="s">
        <v>106</v>
      </c>
      <c r="AF258" s="488" t="s">
        <v>949</v>
      </c>
      <c r="AG258" s="494" t="s">
        <v>949</v>
      </c>
      <c r="AH258" s="489" t="s">
        <v>949</v>
      </c>
      <c r="AI258" s="14" t="str">
        <f t="shared" si="478"/>
        <v xml:space="preserve"> </v>
      </c>
      <c r="AJ258" s="428" t="s">
        <v>106</v>
      </c>
      <c r="AK258" s="495" t="s">
        <v>949</v>
      </c>
      <c r="AL258" s="489"/>
      <c r="AM258" s="489" t="s">
        <v>949</v>
      </c>
      <c r="AN258" s="14" t="str">
        <f t="shared" si="479"/>
        <v xml:space="preserve"> </v>
      </c>
      <c r="AO258" s="428" t="s">
        <v>106</v>
      </c>
      <c r="AP258" s="490" t="s">
        <v>949</v>
      </c>
      <c r="AQ258" s="489" t="s">
        <v>949</v>
      </c>
      <c r="AR258" s="14" t="str">
        <f t="shared" si="480"/>
        <v xml:space="preserve"> </v>
      </c>
      <c r="AS258" s="428" t="s">
        <v>106</v>
      </c>
      <c r="AT258" s="496" t="s">
        <v>949</v>
      </c>
      <c r="AU258" s="497" t="s">
        <v>949</v>
      </c>
      <c r="AV258" s="288"/>
      <c r="AW258" s="498" t="s">
        <v>949</v>
      </c>
      <c r="AX258" s="499" t="s">
        <v>106</v>
      </c>
      <c r="AY258" s="499" t="s">
        <v>106</v>
      </c>
      <c r="AZ258" s="333"/>
      <c r="BA258" s="491" t="str">
        <f t="shared" si="481"/>
        <v>Holder</v>
      </c>
      <c r="BB258" s="492" t="str">
        <f t="shared" si="482"/>
        <v>Holder</v>
      </c>
      <c r="BC258" s="493" t="str">
        <f t="shared" si="483"/>
        <v>Holder</v>
      </c>
      <c r="BD258" s="488" t="str">
        <f t="shared" si="484"/>
        <v>Holder</v>
      </c>
      <c r="BE258" s="494" t="str">
        <f t="shared" si="485"/>
        <v>Holder</v>
      </c>
      <c r="BF258" s="495" t="str">
        <f t="shared" si="486"/>
        <v>Holder</v>
      </c>
      <c r="BG258" s="490" t="str">
        <f t="shared" si="487"/>
        <v>Holder</v>
      </c>
      <c r="BH258" s="496" t="str">
        <f t="shared" si="488"/>
        <v>Holder</v>
      </c>
      <c r="BI258" s="497" t="str">
        <f t="shared" si="489"/>
        <v>Holder</v>
      </c>
      <c r="BJ258" s="385" t="str">
        <f t="shared" si="490"/>
        <v>No</v>
      </c>
      <c r="BK258" s="385" t="str">
        <f t="shared" si="491"/>
        <v>No</v>
      </c>
      <c r="BL258" s="483" t="s">
        <v>1376</v>
      </c>
      <c r="BM258" s="482"/>
      <c r="BN258" s="482"/>
      <c r="BO258" s="482"/>
      <c r="BP258" s="482"/>
      <c r="BQ258" s="482"/>
      <c r="BR258" s="482"/>
      <c r="BS258" s="482"/>
      <c r="BT258" s="482"/>
      <c r="BU258" s="67"/>
      <c r="BV258" s="442" t="str">
        <f t="shared" si="492"/>
        <v xml:space="preserve"> </v>
      </c>
      <c r="BW258" s="244" t="str">
        <f t="shared" si="493"/>
        <v xml:space="preserve"> </v>
      </c>
      <c r="BX258" s="244" t="str">
        <f t="shared" si="494"/>
        <v xml:space="preserve"> </v>
      </c>
      <c r="BY258" s="244" t="str">
        <f t="shared" si="495"/>
        <v xml:space="preserve"> </v>
      </c>
      <c r="BZ258" s="244" t="str">
        <f t="shared" si="496"/>
        <v xml:space="preserve"> </v>
      </c>
      <c r="CA258" s="244" t="str">
        <f t="shared" si="497"/>
        <v xml:space="preserve"> </v>
      </c>
      <c r="CB258" s="244" t="str">
        <f t="shared" si="498"/>
        <v xml:space="preserve"> </v>
      </c>
      <c r="CC258" s="244" t="str">
        <f t="shared" si="499"/>
        <v xml:space="preserve"> </v>
      </c>
      <c r="CD258" s="244" t="str">
        <f t="shared" si="500"/>
        <v xml:space="preserve"> </v>
      </c>
      <c r="CE258" s="244" t="str">
        <f t="shared" si="501"/>
        <v xml:space="preserve"> </v>
      </c>
      <c r="CF258" s="244" t="str">
        <f t="shared" si="502"/>
        <v xml:space="preserve"> </v>
      </c>
      <c r="CG258" s="244" t="str">
        <f t="shared" si="503"/>
        <v xml:space="preserve"> </v>
      </c>
      <c r="CH258" s="244" t="str">
        <f t="shared" si="473"/>
        <v xml:space="preserve"> </v>
      </c>
      <c r="CI258" s="570"/>
      <c r="CJ258" s="578" t="str">
        <f t="shared" si="383"/>
        <v xml:space="preserve"> </v>
      </c>
      <c r="CK258" s="578" t="str">
        <f t="shared" si="384"/>
        <v xml:space="preserve"> </v>
      </c>
      <c r="CL258" s="578" t="str">
        <f t="shared" si="385"/>
        <v xml:space="preserve"> </v>
      </c>
      <c r="CM258" s="578" t="str">
        <f t="shared" si="386"/>
        <v xml:space="preserve"> </v>
      </c>
      <c r="CN258" s="578" t="str">
        <f t="shared" si="387"/>
        <v xml:space="preserve"> </v>
      </c>
      <c r="CO258" s="578" t="str">
        <f t="shared" si="378"/>
        <v xml:space="preserve"> </v>
      </c>
      <c r="CP258" s="578" t="str">
        <f t="shared" si="379"/>
        <v xml:space="preserve"> </v>
      </c>
      <c r="CQ258" s="578" t="str">
        <f t="shared" si="380"/>
        <v xml:space="preserve"> </v>
      </c>
      <c r="CR258" s="244"/>
      <c r="CS258" s="244"/>
      <c r="CT258" s="244"/>
      <c r="CU258" s="244"/>
      <c r="CV258" s="347"/>
      <c r="CW258" s="338" t="str">
        <f t="shared" si="474"/>
        <v xml:space="preserve"> </v>
      </c>
      <c r="CX258" s="347"/>
      <c r="CY258" s="338" t="str">
        <f t="shared" si="474"/>
        <v xml:space="preserve"> </v>
      </c>
      <c r="CZ258" s="347"/>
      <c r="DA258" s="338" t="str">
        <f t="shared" si="474"/>
        <v xml:space="preserve"> </v>
      </c>
      <c r="DB258" s="347"/>
      <c r="DC258" s="338" t="str">
        <f t="shared" si="474"/>
        <v xml:space="preserve"> </v>
      </c>
      <c r="DD258" s="347"/>
      <c r="DE258" s="338" t="str">
        <f t="shared" si="474"/>
        <v xml:space="preserve"> </v>
      </c>
    </row>
    <row r="259" spans="1:109" s="19" customFormat="1" x14ac:dyDescent="0.2">
      <c r="A259" s="328" t="s">
        <v>525</v>
      </c>
      <c r="B259" s="53" t="s">
        <v>1239</v>
      </c>
      <c r="C259" s="454"/>
      <c r="D259" s="217" t="s">
        <v>130</v>
      </c>
      <c r="E259" s="326">
        <v>120</v>
      </c>
      <c r="F259" s="356" t="s">
        <v>327</v>
      </c>
      <c r="G259" s="701"/>
      <c r="H259" s="84" t="s">
        <v>949</v>
      </c>
      <c r="I259" s="89" t="e">
        <f>IF('Retail Pricing'!#REF!&gt;0,'Retail Pricing'!#REF!," ")</f>
        <v>#REF!</v>
      </c>
      <c r="J259" s="85" t="e">
        <f>'Retail Pricing'!#REF!</f>
        <v>#REF!</v>
      </c>
      <c r="K259" s="85" t="e">
        <f>'Retail Pricing'!#REF!</f>
        <v>#REF!</v>
      </c>
      <c r="L259" s="305" t="e">
        <f>IF('Retail Pricing'!#REF!&gt;0,'Retail Pricing'!#REF!," ")</f>
        <v>#REF!</v>
      </c>
      <c r="M259" s="226" t="e">
        <f t="shared" si="348"/>
        <v>#REF!</v>
      </c>
      <c r="N259" s="219" t="e">
        <f>IF('Retail Pricing'!#REF!&gt;0,'Retail Pricing'!#REF!," ")</f>
        <v>#REF!</v>
      </c>
      <c r="O259" s="219" t="e">
        <f>IF('Retail Pricing'!#REF!&gt;0,'Retail Pricing'!#REF!," ")</f>
        <v>#REF!</v>
      </c>
      <c r="P259" s="219"/>
      <c r="Q259" s="219" t="e">
        <f>IF('Retail Pricing'!#REF!&gt;0,'Retail Pricing'!#REF!," ")</f>
        <v>#REF!</v>
      </c>
      <c r="R259" s="219" t="e">
        <f>IF('Retail Pricing'!#REF!&gt;0,'Retail Pricing'!#REF!," ")</f>
        <v>#REF!</v>
      </c>
      <c r="S259" s="219" t="e">
        <f>IF('Retail Pricing'!#REF!&gt;0,'Retail Pricing'!#REF!," ")</f>
        <v>#REF!</v>
      </c>
      <c r="T259" s="226">
        <v>1.71315</v>
      </c>
      <c r="U259" s="7" t="e">
        <f t="shared" si="475"/>
        <v>#REF!</v>
      </c>
      <c r="V259" s="7">
        <v>-3.0000000000000001E-3</v>
      </c>
      <c r="W259" s="491" t="s">
        <v>949</v>
      </c>
      <c r="X259" s="489" t="s">
        <v>949</v>
      </c>
      <c r="Y259" s="304" t="str">
        <f t="shared" si="476"/>
        <v xml:space="preserve"> </v>
      </c>
      <c r="Z259" s="428" t="s">
        <v>106</v>
      </c>
      <c r="AA259" s="492" t="s">
        <v>949</v>
      </c>
      <c r="AB259" s="493" t="s">
        <v>949</v>
      </c>
      <c r="AC259" s="489" t="s">
        <v>949</v>
      </c>
      <c r="AD259" s="14" t="str">
        <f t="shared" si="477"/>
        <v xml:space="preserve"> </v>
      </c>
      <c r="AE259" s="428" t="s">
        <v>106</v>
      </c>
      <c r="AF259" s="488" t="s">
        <v>949</v>
      </c>
      <c r="AG259" s="494" t="s">
        <v>949</v>
      </c>
      <c r="AH259" s="489" t="s">
        <v>949</v>
      </c>
      <c r="AI259" s="14" t="str">
        <f t="shared" si="478"/>
        <v xml:space="preserve"> </v>
      </c>
      <c r="AJ259" s="428" t="s">
        <v>106</v>
      </c>
      <c r="AK259" s="495" t="s">
        <v>949</v>
      </c>
      <c r="AL259" s="489"/>
      <c r="AM259" s="489" t="s">
        <v>949</v>
      </c>
      <c r="AN259" s="14" t="str">
        <f t="shared" si="479"/>
        <v xml:space="preserve"> </v>
      </c>
      <c r="AO259" s="428" t="s">
        <v>106</v>
      </c>
      <c r="AP259" s="490" t="s">
        <v>949</v>
      </c>
      <c r="AQ259" s="489" t="s">
        <v>949</v>
      </c>
      <c r="AR259" s="14" t="str">
        <f t="shared" si="480"/>
        <v xml:space="preserve"> </v>
      </c>
      <c r="AS259" s="428" t="s">
        <v>106</v>
      </c>
      <c r="AT259" s="496" t="s">
        <v>949</v>
      </c>
      <c r="AU259" s="497" t="s">
        <v>949</v>
      </c>
      <c r="AV259" s="288"/>
      <c r="AW259" s="498" t="s">
        <v>949</v>
      </c>
      <c r="AX259" s="499" t="s">
        <v>106</v>
      </c>
      <c r="AY259" s="499" t="s">
        <v>106</v>
      </c>
      <c r="AZ259" s="333"/>
      <c r="BA259" s="491" t="str">
        <f t="shared" si="481"/>
        <v>Holder</v>
      </c>
      <c r="BB259" s="492" t="str">
        <f t="shared" si="482"/>
        <v>Holder</v>
      </c>
      <c r="BC259" s="493" t="str">
        <f t="shared" si="483"/>
        <v>Holder</v>
      </c>
      <c r="BD259" s="488" t="str">
        <f t="shared" si="484"/>
        <v>Holder</v>
      </c>
      <c r="BE259" s="494" t="str">
        <f t="shared" si="485"/>
        <v>Holder</v>
      </c>
      <c r="BF259" s="495" t="str">
        <f t="shared" si="486"/>
        <v>Holder</v>
      </c>
      <c r="BG259" s="490" t="str">
        <f t="shared" si="487"/>
        <v>Holder</v>
      </c>
      <c r="BH259" s="496" t="str">
        <f t="shared" si="488"/>
        <v>Holder</v>
      </c>
      <c r="BI259" s="497" t="str">
        <f t="shared" si="489"/>
        <v>Holder</v>
      </c>
      <c r="BJ259" s="385" t="str">
        <f t="shared" si="490"/>
        <v>No</v>
      </c>
      <c r="BK259" s="385" t="str">
        <f t="shared" si="491"/>
        <v>No</v>
      </c>
      <c r="BL259" s="483" t="s">
        <v>1376</v>
      </c>
      <c r="BM259" s="482"/>
      <c r="BN259" s="482"/>
      <c r="BO259" s="482"/>
      <c r="BP259" s="482"/>
      <c r="BQ259" s="482"/>
      <c r="BR259" s="482"/>
      <c r="BS259" s="482"/>
      <c r="BT259" s="482"/>
      <c r="BU259" s="67"/>
      <c r="BV259" s="442" t="str">
        <f t="shared" si="492"/>
        <v xml:space="preserve"> </v>
      </c>
      <c r="BW259" s="244" t="str">
        <f t="shared" si="493"/>
        <v xml:space="preserve"> </v>
      </c>
      <c r="BX259" s="244" t="str">
        <f t="shared" si="494"/>
        <v xml:space="preserve"> </v>
      </c>
      <c r="BY259" s="244" t="str">
        <f t="shared" si="495"/>
        <v xml:space="preserve"> </v>
      </c>
      <c r="BZ259" s="244" t="str">
        <f t="shared" si="496"/>
        <v xml:space="preserve"> </v>
      </c>
      <c r="CA259" s="244" t="str">
        <f t="shared" si="497"/>
        <v xml:space="preserve"> </v>
      </c>
      <c r="CB259" s="244" t="str">
        <f t="shared" si="498"/>
        <v xml:space="preserve"> </v>
      </c>
      <c r="CC259" s="244" t="str">
        <f t="shared" si="499"/>
        <v xml:space="preserve"> </v>
      </c>
      <c r="CD259" s="244" t="str">
        <f t="shared" si="500"/>
        <v xml:space="preserve"> </v>
      </c>
      <c r="CE259" s="244" t="str">
        <f t="shared" si="501"/>
        <v xml:space="preserve"> </v>
      </c>
      <c r="CF259" s="244" t="str">
        <f t="shared" si="502"/>
        <v xml:space="preserve"> </v>
      </c>
      <c r="CG259" s="244" t="str">
        <f t="shared" si="503"/>
        <v xml:space="preserve"> </v>
      </c>
      <c r="CH259" s="244" t="str">
        <f t="shared" si="473"/>
        <v xml:space="preserve"> </v>
      </c>
      <c r="CI259" s="570"/>
      <c r="CJ259" s="578" t="str">
        <f t="shared" si="383"/>
        <v xml:space="preserve"> </v>
      </c>
      <c r="CK259" s="578" t="str">
        <f t="shared" si="384"/>
        <v xml:space="preserve"> </v>
      </c>
      <c r="CL259" s="578" t="str">
        <f t="shared" si="385"/>
        <v xml:space="preserve"> </v>
      </c>
      <c r="CM259" s="578" t="str">
        <f t="shared" si="386"/>
        <v xml:space="preserve"> </v>
      </c>
      <c r="CN259" s="578" t="str">
        <f t="shared" si="387"/>
        <v xml:space="preserve"> </v>
      </c>
      <c r="CO259" s="578" t="str">
        <f t="shared" si="378"/>
        <v xml:space="preserve"> </v>
      </c>
      <c r="CP259" s="578" t="str">
        <f t="shared" si="379"/>
        <v xml:space="preserve"> </v>
      </c>
      <c r="CQ259" s="578" t="str">
        <f t="shared" si="380"/>
        <v xml:space="preserve"> </v>
      </c>
      <c r="CR259" s="244"/>
      <c r="CS259" s="244"/>
      <c r="CT259" s="244"/>
      <c r="CU259" s="244"/>
      <c r="CV259" s="347"/>
      <c r="CW259" s="338" t="str">
        <f t="shared" si="474"/>
        <v xml:space="preserve"> </v>
      </c>
      <c r="CX259" s="347"/>
      <c r="CY259" s="338" t="str">
        <f t="shared" si="474"/>
        <v xml:space="preserve"> </v>
      </c>
      <c r="CZ259" s="347"/>
      <c r="DA259" s="338" t="str">
        <f t="shared" si="474"/>
        <v xml:space="preserve"> </v>
      </c>
      <c r="DB259" s="347"/>
      <c r="DC259" s="338" t="str">
        <f t="shared" si="474"/>
        <v xml:space="preserve"> </v>
      </c>
      <c r="DD259" s="347"/>
      <c r="DE259" s="338" t="str">
        <f t="shared" si="474"/>
        <v xml:space="preserve"> </v>
      </c>
    </row>
    <row r="260" spans="1:109" s="19" customFormat="1" x14ac:dyDescent="0.2">
      <c r="A260" s="328" t="s">
        <v>525</v>
      </c>
      <c r="B260" s="54" t="s">
        <v>1239</v>
      </c>
      <c r="C260" s="454"/>
      <c r="D260" s="217" t="s">
        <v>130</v>
      </c>
      <c r="E260" s="326">
        <v>120</v>
      </c>
      <c r="F260" s="356" t="s">
        <v>327</v>
      </c>
      <c r="G260" s="701"/>
      <c r="H260" s="84" t="s">
        <v>949</v>
      </c>
      <c r="I260" s="89" t="e">
        <f>IF('Retail Pricing'!#REF!&gt;0,'Retail Pricing'!#REF!," ")</f>
        <v>#REF!</v>
      </c>
      <c r="J260" s="85" t="e">
        <f>'Retail Pricing'!#REF!</f>
        <v>#REF!</v>
      </c>
      <c r="K260" s="85" t="e">
        <f>'Retail Pricing'!#REF!</f>
        <v>#REF!</v>
      </c>
      <c r="L260" s="305" t="e">
        <f>IF('Retail Pricing'!#REF!&gt;0,'Retail Pricing'!#REF!," ")</f>
        <v>#REF!</v>
      </c>
      <c r="M260" s="226" t="e">
        <f t="shared" ref="M260:M317" si="504">IF(N260&gt;0,N260+O260+Q260+R260+S260," ")</f>
        <v>#REF!</v>
      </c>
      <c r="N260" s="219" t="e">
        <f>IF('Retail Pricing'!#REF!&gt;0,'Retail Pricing'!#REF!," ")</f>
        <v>#REF!</v>
      </c>
      <c r="O260" s="219" t="e">
        <f>IF('Retail Pricing'!#REF!&gt;0,'Retail Pricing'!#REF!," ")</f>
        <v>#REF!</v>
      </c>
      <c r="P260" s="219"/>
      <c r="Q260" s="219" t="e">
        <f>IF('Retail Pricing'!#REF!&gt;0,'Retail Pricing'!#REF!," ")</f>
        <v>#REF!</v>
      </c>
      <c r="R260" s="219" t="e">
        <f>IF('Retail Pricing'!#REF!&gt;0,'Retail Pricing'!#REF!," ")</f>
        <v>#REF!</v>
      </c>
      <c r="S260" s="219" t="e">
        <f>IF('Retail Pricing'!#REF!&gt;0,'Retail Pricing'!#REF!," ")</f>
        <v>#REF!</v>
      </c>
      <c r="T260" s="226">
        <v>1.71315</v>
      </c>
      <c r="U260" s="7" t="e">
        <f t="shared" si="475"/>
        <v>#REF!</v>
      </c>
      <c r="V260" s="7">
        <v>-3.0000000000000001E-3</v>
      </c>
      <c r="W260" s="491" t="s">
        <v>949</v>
      </c>
      <c r="X260" s="489" t="s">
        <v>949</v>
      </c>
      <c r="Y260" s="304" t="str">
        <f t="shared" si="476"/>
        <v xml:space="preserve"> </v>
      </c>
      <c r="Z260" s="428" t="s">
        <v>106</v>
      </c>
      <c r="AA260" s="492" t="s">
        <v>949</v>
      </c>
      <c r="AB260" s="493" t="s">
        <v>949</v>
      </c>
      <c r="AC260" s="489" t="s">
        <v>949</v>
      </c>
      <c r="AD260" s="14" t="str">
        <f t="shared" si="477"/>
        <v xml:space="preserve"> </v>
      </c>
      <c r="AE260" s="428" t="s">
        <v>106</v>
      </c>
      <c r="AF260" s="488" t="s">
        <v>949</v>
      </c>
      <c r="AG260" s="494" t="s">
        <v>949</v>
      </c>
      <c r="AH260" s="489" t="s">
        <v>949</v>
      </c>
      <c r="AI260" s="14" t="str">
        <f t="shared" si="478"/>
        <v xml:space="preserve"> </v>
      </c>
      <c r="AJ260" s="428" t="s">
        <v>106</v>
      </c>
      <c r="AK260" s="495" t="s">
        <v>949</v>
      </c>
      <c r="AL260" s="489"/>
      <c r="AM260" s="489" t="s">
        <v>949</v>
      </c>
      <c r="AN260" s="14" t="str">
        <f t="shared" si="479"/>
        <v xml:space="preserve"> </v>
      </c>
      <c r="AO260" s="428" t="s">
        <v>106</v>
      </c>
      <c r="AP260" s="490" t="s">
        <v>949</v>
      </c>
      <c r="AQ260" s="489" t="s">
        <v>949</v>
      </c>
      <c r="AR260" s="14" t="str">
        <f t="shared" si="480"/>
        <v xml:space="preserve"> </v>
      </c>
      <c r="AS260" s="428" t="s">
        <v>106</v>
      </c>
      <c r="AT260" s="496" t="s">
        <v>949</v>
      </c>
      <c r="AU260" s="497" t="s">
        <v>949</v>
      </c>
      <c r="AV260" s="288"/>
      <c r="AW260" s="498" t="s">
        <v>949</v>
      </c>
      <c r="AX260" s="499" t="s">
        <v>106</v>
      </c>
      <c r="AY260" s="499" t="s">
        <v>106</v>
      </c>
      <c r="AZ260" s="333"/>
      <c r="BA260" s="491" t="str">
        <f t="shared" si="481"/>
        <v>Holder</v>
      </c>
      <c r="BB260" s="492" t="str">
        <f t="shared" si="482"/>
        <v>Holder</v>
      </c>
      <c r="BC260" s="493" t="str">
        <f t="shared" si="483"/>
        <v>Holder</v>
      </c>
      <c r="BD260" s="488" t="str">
        <f t="shared" si="484"/>
        <v>Holder</v>
      </c>
      <c r="BE260" s="494" t="str">
        <f t="shared" si="485"/>
        <v>Holder</v>
      </c>
      <c r="BF260" s="495" t="str">
        <f t="shared" si="486"/>
        <v>Holder</v>
      </c>
      <c r="BG260" s="490" t="str">
        <f t="shared" si="487"/>
        <v>Holder</v>
      </c>
      <c r="BH260" s="496" t="str">
        <f t="shared" si="488"/>
        <v>Holder</v>
      </c>
      <c r="BI260" s="497" t="str">
        <f t="shared" si="489"/>
        <v>Holder</v>
      </c>
      <c r="BJ260" s="385" t="str">
        <f t="shared" si="490"/>
        <v>No</v>
      </c>
      <c r="BK260" s="385" t="str">
        <f t="shared" si="491"/>
        <v>No</v>
      </c>
      <c r="BL260" s="483" t="s">
        <v>1376</v>
      </c>
      <c r="BM260" s="482"/>
      <c r="BN260" s="482"/>
      <c r="BO260" s="482"/>
      <c r="BP260" s="482"/>
      <c r="BQ260" s="482"/>
      <c r="BR260" s="482"/>
      <c r="BS260" s="482"/>
      <c r="BT260" s="482"/>
      <c r="BU260" s="67"/>
      <c r="BV260" s="442" t="str">
        <f t="shared" si="492"/>
        <v xml:space="preserve"> </v>
      </c>
      <c r="BW260" s="244" t="str">
        <f t="shared" si="493"/>
        <v xml:space="preserve"> </v>
      </c>
      <c r="BX260" s="244" t="str">
        <f t="shared" si="494"/>
        <v xml:space="preserve"> </v>
      </c>
      <c r="BY260" s="244" t="str">
        <f t="shared" si="495"/>
        <v xml:space="preserve"> </v>
      </c>
      <c r="BZ260" s="244" t="str">
        <f t="shared" si="496"/>
        <v xml:space="preserve"> </v>
      </c>
      <c r="CA260" s="244" t="str">
        <f t="shared" si="497"/>
        <v xml:space="preserve"> </v>
      </c>
      <c r="CB260" s="244" t="str">
        <f t="shared" si="498"/>
        <v xml:space="preserve"> </v>
      </c>
      <c r="CC260" s="244" t="str">
        <f t="shared" si="499"/>
        <v xml:space="preserve"> </v>
      </c>
      <c r="CD260" s="244" t="str">
        <f t="shared" si="500"/>
        <v xml:space="preserve"> </v>
      </c>
      <c r="CE260" s="244" t="str">
        <f t="shared" si="501"/>
        <v xml:space="preserve"> </v>
      </c>
      <c r="CF260" s="244" t="str">
        <f t="shared" si="502"/>
        <v xml:space="preserve"> </v>
      </c>
      <c r="CG260" s="244" t="str">
        <f t="shared" si="503"/>
        <v xml:space="preserve"> </v>
      </c>
      <c r="CH260" s="244" t="str">
        <f t="shared" si="473"/>
        <v xml:space="preserve"> </v>
      </c>
      <c r="CI260" s="570"/>
      <c r="CJ260" s="578" t="str">
        <f t="shared" si="383"/>
        <v xml:space="preserve"> </v>
      </c>
      <c r="CK260" s="578" t="str">
        <f t="shared" si="384"/>
        <v xml:space="preserve"> </v>
      </c>
      <c r="CL260" s="578" t="str">
        <f t="shared" si="385"/>
        <v xml:space="preserve"> </v>
      </c>
      <c r="CM260" s="578" t="str">
        <f t="shared" si="386"/>
        <v xml:space="preserve"> </v>
      </c>
      <c r="CN260" s="578" t="str">
        <f t="shared" si="387"/>
        <v xml:space="preserve"> </v>
      </c>
      <c r="CO260" s="578" t="str">
        <f t="shared" si="378"/>
        <v xml:space="preserve"> </v>
      </c>
      <c r="CP260" s="578" t="str">
        <f t="shared" si="379"/>
        <v xml:space="preserve"> </v>
      </c>
      <c r="CQ260" s="578" t="str">
        <f t="shared" si="380"/>
        <v xml:space="preserve"> </v>
      </c>
      <c r="CR260" s="244"/>
      <c r="CS260" s="244"/>
      <c r="CT260" s="244"/>
      <c r="CU260" s="244"/>
      <c r="CV260" s="347"/>
      <c r="CW260" s="338" t="str">
        <f t="shared" si="474"/>
        <v xml:space="preserve"> </v>
      </c>
      <c r="CX260" s="347"/>
      <c r="CY260" s="338" t="str">
        <f t="shared" si="474"/>
        <v xml:space="preserve"> </v>
      </c>
      <c r="CZ260" s="347"/>
      <c r="DA260" s="338" t="str">
        <f t="shared" si="474"/>
        <v xml:space="preserve"> </v>
      </c>
      <c r="DB260" s="347"/>
      <c r="DC260" s="338" t="str">
        <f t="shared" si="474"/>
        <v xml:space="preserve"> </v>
      </c>
      <c r="DD260" s="347"/>
      <c r="DE260" s="338" t="str">
        <f t="shared" si="474"/>
        <v xml:space="preserve"> </v>
      </c>
    </row>
    <row r="261" spans="1:109" s="19" customFormat="1" x14ac:dyDescent="0.2">
      <c r="A261" s="328" t="s">
        <v>525</v>
      </c>
      <c r="B261" s="53" t="s">
        <v>1240</v>
      </c>
      <c r="C261" s="451"/>
      <c r="D261" s="217" t="s">
        <v>256</v>
      </c>
      <c r="E261" s="326">
        <v>120</v>
      </c>
      <c r="F261" s="356" t="s">
        <v>379</v>
      </c>
      <c r="G261" s="701"/>
      <c r="H261" s="84" t="s">
        <v>949</v>
      </c>
      <c r="I261" s="89" t="e">
        <f>IF('Retail Pricing'!#REF!&gt;0,'Retail Pricing'!#REF!," ")</f>
        <v>#REF!</v>
      </c>
      <c r="J261" s="85" t="e">
        <f>'Retail Pricing'!#REF!</f>
        <v>#REF!</v>
      </c>
      <c r="K261" s="85" t="e">
        <f>'Retail Pricing'!#REF!</f>
        <v>#REF!</v>
      </c>
      <c r="L261" s="305" t="e">
        <f>IF('Retail Pricing'!#REF!&gt;0,'Retail Pricing'!#REF!," ")</f>
        <v>#REF!</v>
      </c>
      <c r="M261" s="226" t="e">
        <f t="shared" si="504"/>
        <v>#REF!</v>
      </c>
      <c r="N261" s="219" t="e">
        <f>IF('Retail Pricing'!#REF!&gt;0,'Retail Pricing'!#REF!," ")</f>
        <v>#REF!</v>
      </c>
      <c r="O261" s="219" t="e">
        <f>IF('Retail Pricing'!#REF!&gt;0,'Retail Pricing'!#REF!," ")</f>
        <v>#REF!</v>
      </c>
      <c r="P261" s="219"/>
      <c r="Q261" s="219" t="e">
        <f>IF('Retail Pricing'!#REF!&gt;0,'Retail Pricing'!#REF!," ")</f>
        <v>#REF!</v>
      </c>
      <c r="R261" s="219" t="e">
        <f>IF('Retail Pricing'!#REF!&gt;0,'Retail Pricing'!#REF!," ")</f>
        <v>#REF!</v>
      </c>
      <c r="S261" s="219" t="e">
        <f>IF('Retail Pricing'!#REF!&gt;0,'Retail Pricing'!#REF!," ")</f>
        <v>#REF!</v>
      </c>
      <c r="T261" s="226">
        <v>1.3587499999999999</v>
      </c>
      <c r="U261" s="7" t="e">
        <f t="shared" si="475"/>
        <v>#REF!</v>
      </c>
      <c r="V261" s="7">
        <v>-1.4999999999999999E-2</v>
      </c>
      <c r="W261" s="491" t="s">
        <v>949</v>
      </c>
      <c r="X261" s="489" t="s">
        <v>949</v>
      </c>
      <c r="Y261" s="304" t="str">
        <f t="shared" si="476"/>
        <v xml:space="preserve"> </v>
      </c>
      <c r="Z261" s="428" t="s">
        <v>106</v>
      </c>
      <c r="AA261" s="492" t="s">
        <v>949</v>
      </c>
      <c r="AB261" s="493" t="s">
        <v>949</v>
      </c>
      <c r="AC261" s="489" t="s">
        <v>949</v>
      </c>
      <c r="AD261" s="14" t="str">
        <f t="shared" si="477"/>
        <v xml:space="preserve"> </v>
      </c>
      <c r="AE261" s="428" t="s">
        <v>106</v>
      </c>
      <c r="AF261" s="488" t="s">
        <v>949</v>
      </c>
      <c r="AG261" s="494" t="s">
        <v>949</v>
      </c>
      <c r="AH261" s="489" t="s">
        <v>949</v>
      </c>
      <c r="AI261" s="14" t="str">
        <f t="shared" si="478"/>
        <v xml:space="preserve"> </v>
      </c>
      <c r="AJ261" s="428" t="s">
        <v>106</v>
      </c>
      <c r="AK261" s="495" t="s">
        <v>949</v>
      </c>
      <c r="AL261" s="489"/>
      <c r="AM261" s="489" t="s">
        <v>949</v>
      </c>
      <c r="AN261" s="14" t="str">
        <f t="shared" si="479"/>
        <v xml:space="preserve"> </v>
      </c>
      <c r="AO261" s="428" t="s">
        <v>106</v>
      </c>
      <c r="AP261" s="490" t="s">
        <v>949</v>
      </c>
      <c r="AQ261" s="489" t="s">
        <v>949</v>
      </c>
      <c r="AR261" s="14" t="str">
        <f t="shared" si="480"/>
        <v xml:space="preserve"> </v>
      </c>
      <c r="AS261" s="428" t="s">
        <v>106</v>
      </c>
      <c r="AT261" s="496" t="s">
        <v>949</v>
      </c>
      <c r="AU261" s="497" t="s">
        <v>949</v>
      </c>
      <c r="AV261" s="288"/>
      <c r="AW261" s="498" t="s">
        <v>949</v>
      </c>
      <c r="AX261" s="499" t="s">
        <v>106</v>
      </c>
      <c r="AY261" s="499" t="s">
        <v>106</v>
      </c>
      <c r="AZ261" s="333"/>
      <c r="BA261" s="491" t="str">
        <f t="shared" si="481"/>
        <v>Holder</v>
      </c>
      <c r="BB261" s="492" t="str">
        <f t="shared" si="482"/>
        <v>Holder</v>
      </c>
      <c r="BC261" s="493" t="str">
        <f t="shared" si="483"/>
        <v>Holder</v>
      </c>
      <c r="BD261" s="488" t="str">
        <f t="shared" si="484"/>
        <v>Holder</v>
      </c>
      <c r="BE261" s="494" t="str">
        <f t="shared" si="485"/>
        <v>Holder</v>
      </c>
      <c r="BF261" s="495" t="str">
        <f t="shared" si="486"/>
        <v>Holder</v>
      </c>
      <c r="BG261" s="490" t="str">
        <f t="shared" si="487"/>
        <v>Holder</v>
      </c>
      <c r="BH261" s="496" t="str">
        <f t="shared" si="488"/>
        <v>Holder</v>
      </c>
      <c r="BI261" s="497" t="str">
        <f t="shared" si="489"/>
        <v>Holder</v>
      </c>
      <c r="BJ261" s="385" t="str">
        <f t="shared" si="490"/>
        <v>No</v>
      </c>
      <c r="BK261" s="385" t="str">
        <f t="shared" si="491"/>
        <v>No</v>
      </c>
      <c r="BL261" s="483" t="s">
        <v>1376</v>
      </c>
      <c r="BM261" s="482"/>
      <c r="BN261" s="482"/>
      <c r="BO261" s="482"/>
      <c r="BP261" s="482"/>
      <c r="BQ261" s="482"/>
      <c r="BR261" s="482"/>
      <c r="BS261" s="482"/>
      <c r="BT261" s="482"/>
      <c r="BU261" s="67"/>
      <c r="BV261" s="442" t="str">
        <f t="shared" si="492"/>
        <v xml:space="preserve"> </v>
      </c>
      <c r="BW261" s="244" t="str">
        <f t="shared" si="493"/>
        <v xml:space="preserve"> </v>
      </c>
      <c r="BX261" s="244" t="str">
        <f t="shared" si="494"/>
        <v xml:space="preserve"> </v>
      </c>
      <c r="BY261" s="244" t="str">
        <f t="shared" si="495"/>
        <v xml:space="preserve"> </v>
      </c>
      <c r="BZ261" s="244" t="str">
        <f t="shared" si="496"/>
        <v xml:space="preserve"> </v>
      </c>
      <c r="CA261" s="244" t="str">
        <f t="shared" si="497"/>
        <v xml:space="preserve"> </v>
      </c>
      <c r="CB261" s="244" t="str">
        <f t="shared" si="498"/>
        <v xml:space="preserve"> </v>
      </c>
      <c r="CC261" s="244" t="str">
        <f t="shared" si="499"/>
        <v xml:space="preserve"> </v>
      </c>
      <c r="CD261" s="244" t="str">
        <f t="shared" si="500"/>
        <v xml:space="preserve"> </v>
      </c>
      <c r="CE261" s="244" t="str">
        <f t="shared" si="501"/>
        <v xml:space="preserve"> </v>
      </c>
      <c r="CF261" s="244" t="str">
        <f t="shared" si="502"/>
        <v xml:space="preserve"> </v>
      </c>
      <c r="CG261" s="244" t="str">
        <f t="shared" si="503"/>
        <v xml:space="preserve"> </v>
      </c>
      <c r="CH261" s="244" t="str">
        <f t="shared" si="473"/>
        <v xml:space="preserve"> </v>
      </c>
      <c r="CI261" s="570"/>
      <c r="CJ261" s="578" t="str">
        <f t="shared" si="383"/>
        <v xml:space="preserve"> </v>
      </c>
      <c r="CK261" s="578" t="str">
        <f t="shared" si="384"/>
        <v xml:space="preserve"> </v>
      </c>
      <c r="CL261" s="578" t="str">
        <f t="shared" si="385"/>
        <v xml:space="preserve"> </v>
      </c>
      <c r="CM261" s="578" t="str">
        <f t="shared" si="386"/>
        <v xml:space="preserve"> </v>
      </c>
      <c r="CN261" s="578" t="str">
        <f t="shared" si="387"/>
        <v xml:space="preserve"> </v>
      </c>
      <c r="CO261" s="578" t="str">
        <f t="shared" si="378"/>
        <v xml:space="preserve"> </v>
      </c>
      <c r="CP261" s="578" t="str">
        <f t="shared" si="379"/>
        <v xml:space="preserve"> </v>
      </c>
      <c r="CQ261" s="578" t="str">
        <f t="shared" si="380"/>
        <v xml:space="preserve"> </v>
      </c>
      <c r="CR261" s="244"/>
      <c r="CS261" s="244"/>
      <c r="CT261" s="244"/>
      <c r="CU261" s="244"/>
      <c r="CV261" s="347"/>
      <c r="CW261" s="338" t="str">
        <f t="shared" si="474"/>
        <v xml:space="preserve"> </v>
      </c>
      <c r="CX261" s="347"/>
      <c r="CY261" s="338" t="str">
        <f t="shared" si="474"/>
        <v xml:space="preserve"> </v>
      </c>
      <c r="CZ261" s="347"/>
      <c r="DA261" s="338" t="str">
        <f t="shared" si="474"/>
        <v xml:space="preserve"> </v>
      </c>
      <c r="DB261" s="347"/>
      <c r="DC261" s="338" t="str">
        <f t="shared" si="474"/>
        <v xml:space="preserve"> </v>
      </c>
      <c r="DD261" s="347"/>
      <c r="DE261" s="338" t="str">
        <f t="shared" si="474"/>
        <v xml:space="preserve"> </v>
      </c>
    </row>
    <row r="262" spans="1:109" s="19" customFormat="1" x14ac:dyDescent="0.2">
      <c r="A262" s="328" t="s">
        <v>525</v>
      </c>
      <c r="B262" s="53" t="s">
        <v>1241</v>
      </c>
      <c r="C262" s="454"/>
      <c r="D262" s="217" t="s">
        <v>130</v>
      </c>
      <c r="E262" s="326">
        <v>120</v>
      </c>
      <c r="F262" s="356" t="s">
        <v>327</v>
      </c>
      <c r="G262" s="701"/>
      <c r="H262" s="84" t="s">
        <v>949</v>
      </c>
      <c r="I262" s="89" t="e">
        <f>IF('Retail Pricing'!#REF!&gt;0,'Retail Pricing'!#REF!," ")</f>
        <v>#REF!</v>
      </c>
      <c r="J262" s="85" t="e">
        <f>'Retail Pricing'!#REF!</f>
        <v>#REF!</v>
      </c>
      <c r="K262" s="85" t="e">
        <f>'Retail Pricing'!#REF!</f>
        <v>#REF!</v>
      </c>
      <c r="L262" s="305" t="e">
        <f>IF('Retail Pricing'!#REF!&gt;0,'Retail Pricing'!#REF!," ")</f>
        <v>#REF!</v>
      </c>
      <c r="M262" s="226" t="e">
        <f t="shared" si="504"/>
        <v>#REF!</v>
      </c>
      <c r="N262" s="219" t="e">
        <f>IF('Retail Pricing'!#REF!&gt;0,'Retail Pricing'!#REF!," ")</f>
        <v>#REF!</v>
      </c>
      <c r="O262" s="219" t="e">
        <f>IF('Retail Pricing'!#REF!&gt;0,'Retail Pricing'!#REF!," ")</f>
        <v>#REF!</v>
      </c>
      <c r="P262" s="219"/>
      <c r="Q262" s="219" t="e">
        <f>IF('Retail Pricing'!#REF!&gt;0,'Retail Pricing'!#REF!," ")</f>
        <v>#REF!</v>
      </c>
      <c r="R262" s="219" t="e">
        <f>IF('Retail Pricing'!#REF!&gt;0,'Retail Pricing'!#REF!," ")</f>
        <v>#REF!</v>
      </c>
      <c r="S262" s="219" t="e">
        <f>IF('Retail Pricing'!#REF!&gt;0,'Retail Pricing'!#REF!," ")</f>
        <v>#REF!</v>
      </c>
      <c r="T262" s="226">
        <v>1.77878</v>
      </c>
      <c r="U262" s="7" t="e">
        <f t="shared" si="475"/>
        <v>#REF!</v>
      </c>
      <c r="V262" s="7">
        <v>-2E-3</v>
      </c>
      <c r="W262" s="491" t="s">
        <v>949</v>
      </c>
      <c r="X262" s="489" t="s">
        <v>949</v>
      </c>
      <c r="Y262" s="304" t="str">
        <f t="shared" si="476"/>
        <v xml:space="preserve"> </v>
      </c>
      <c r="Z262" s="428" t="s">
        <v>106</v>
      </c>
      <c r="AA262" s="492" t="s">
        <v>949</v>
      </c>
      <c r="AB262" s="493" t="s">
        <v>949</v>
      </c>
      <c r="AC262" s="489" t="s">
        <v>949</v>
      </c>
      <c r="AD262" s="14" t="str">
        <f t="shared" si="477"/>
        <v xml:space="preserve"> </v>
      </c>
      <c r="AE262" s="428" t="s">
        <v>106</v>
      </c>
      <c r="AF262" s="488" t="s">
        <v>949</v>
      </c>
      <c r="AG262" s="494" t="s">
        <v>949</v>
      </c>
      <c r="AH262" s="489" t="s">
        <v>949</v>
      </c>
      <c r="AI262" s="14" t="str">
        <f t="shared" si="478"/>
        <v xml:space="preserve"> </v>
      </c>
      <c r="AJ262" s="428" t="s">
        <v>106</v>
      </c>
      <c r="AK262" s="495" t="s">
        <v>949</v>
      </c>
      <c r="AL262" s="489"/>
      <c r="AM262" s="489" t="s">
        <v>949</v>
      </c>
      <c r="AN262" s="14" t="str">
        <f t="shared" si="479"/>
        <v xml:space="preserve"> </v>
      </c>
      <c r="AO262" s="428" t="s">
        <v>106</v>
      </c>
      <c r="AP262" s="490" t="s">
        <v>949</v>
      </c>
      <c r="AQ262" s="489" t="s">
        <v>949</v>
      </c>
      <c r="AR262" s="14" t="str">
        <f t="shared" si="480"/>
        <v xml:space="preserve"> </v>
      </c>
      <c r="AS262" s="428" t="s">
        <v>106</v>
      </c>
      <c r="AT262" s="496" t="s">
        <v>949</v>
      </c>
      <c r="AU262" s="497" t="s">
        <v>949</v>
      </c>
      <c r="AV262" s="288"/>
      <c r="AW262" s="498" t="s">
        <v>949</v>
      </c>
      <c r="AX262" s="499" t="s">
        <v>106</v>
      </c>
      <c r="AY262" s="499" t="s">
        <v>106</v>
      </c>
      <c r="AZ262" s="333"/>
      <c r="BA262" s="491" t="str">
        <f t="shared" si="481"/>
        <v>Holder</v>
      </c>
      <c r="BB262" s="492" t="str">
        <f t="shared" si="482"/>
        <v>Holder</v>
      </c>
      <c r="BC262" s="493" t="str">
        <f t="shared" si="483"/>
        <v>Holder</v>
      </c>
      <c r="BD262" s="488" t="str">
        <f t="shared" si="484"/>
        <v>Holder</v>
      </c>
      <c r="BE262" s="494" t="str">
        <f t="shared" si="485"/>
        <v>Holder</v>
      </c>
      <c r="BF262" s="495" t="str">
        <f t="shared" si="486"/>
        <v>Holder</v>
      </c>
      <c r="BG262" s="490" t="str">
        <f t="shared" si="487"/>
        <v>Holder</v>
      </c>
      <c r="BH262" s="496" t="str">
        <f t="shared" si="488"/>
        <v>Holder</v>
      </c>
      <c r="BI262" s="497" t="str">
        <f t="shared" si="489"/>
        <v>Holder</v>
      </c>
      <c r="BJ262" s="385" t="str">
        <f t="shared" si="490"/>
        <v>No</v>
      </c>
      <c r="BK262" s="385" t="str">
        <f t="shared" si="491"/>
        <v>No</v>
      </c>
      <c r="BL262" s="483" t="s">
        <v>1376</v>
      </c>
      <c r="BM262" s="482"/>
      <c r="BN262" s="482"/>
      <c r="BO262" s="482"/>
      <c r="BP262" s="482"/>
      <c r="BQ262" s="482"/>
      <c r="BR262" s="482"/>
      <c r="BS262" s="482"/>
      <c r="BT262" s="482"/>
      <c r="BU262" s="67"/>
      <c r="BV262" s="442" t="str">
        <f t="shared" si="492"/>
        <v xml:space="preserve"> </v>
      </c>
      <c r="BW262" s="244" t="str">
        <f t="shared" si="493"/>
        <v xml:space="preserve"> </v>
      </c>
      <c r="BX262" s="244" t="str">
        <f t="shared" si="494"/>
        <v xml:space="preserve"> </v>
      </c>
      <c r="BY262" s="244" t="str">
        <f t="shared" si="495"/>
        <v xml:space="preserve"> </v>
      </c>
      <c r="BZ262" s="244" t="str">
        <f t="shared" si="496"/>
        <v xml:space="preserve"> </v>
      </c>
      <c r="CA262" s="244" t="str">
        <f t="shared" si="497"/>
        <v xml:space="preserve"> </v>
      </c>
      <c r="CB262" s="244" t="str">
        <f t="shared" si="498"/>
        <v xml:space="preserve"> </v>
      </c>
      <c r="CC262" s="244" t="str">
        <f t="shared" si="499"/>
        <v xml:space="preserve"> </v>
      </c>
      <c r="CD262" s="244" t="str">
        <f t="shared" si="500"/>
        <v xml:space="preserve"> </v>
      </c>
      <c r="CE262" s="244" t="str">
        <f t="shared" si="501"/>
        <v xml:space="preserve"> </v>
      </c>
      <c r="CF262" s="244" t="str">
        <f t="shared" si="502"/>
        <v xml:space="preserve"> </v>
      </c>
      <c r="CG262" s="244" t="str">
        <f t="shared" si="503"/>
        <v xml:space="preserve"> </v>
      </c>
      <c r="CH262" s="244" t="str">
        <f t="shared" si="473"/>
        <v xml:space="preserve"> </v>
      </c>
      <c r="CI262" s="570"/>
      <c r="CJ262" s="578" t="str">
        <f t="shared" si="383"/>
        <v xml:space="preserve"> </v>
      </c>
      <c r="CK262" s="578" t="str">
        <f t="shared" si="384"/>
        <v xml:space="preserve"> </v>
      </c>
      <c r="CL262" s="578" t="str">
        <f t="shared" si="385"/>
        <v xml:space="preserve"> </v>
      </c>
      <c r="CM262" s="578" t="str">
        <f t="shared" si="386"/>
        <v xml:space="preserve"> </v>
      </c>
      <c r="CN262" s="578" t="str">
        <f t="shared" si="387"/>
        <v xml:space="preserve"> </v>
      </c>
      <c r="CO262" s="578" t="str">
        <f t="shared" si="378"/>
        <v xml:space="preserve"> </v>
      </c>
      <c r="CP262" s="578" t="str">
        <f t="shared" si="379"/>
        <v xml:space="preserve"> </v>
      </c>
      <c r="CQ262" s="578" t="str">
        <f t="shared" si="380"/>
        <v xml:space="preserve"> </v>
      </c>
      <c r="CR262" s="244"/>
      <c r="CS262" s="244"/>
      <c r="CT262" s="244"/>
      <c r="CU262" s="244"/>
      <c r="CV262" s="347"/>
      <c r="CW262" s="338" t="str">
        <f t="shared" si="474"/>
        <v xml:space="preserve"> </v>
      </c>
      <c r="CX262" s="347"/>
      <c r="CY262" s="338" t="str">
        <f t="shared" si="474"/>
        <v xml:space="preserve"> </v>
      </c>
      <c r="CZ262" s="347"/>
      <c r="DA262" s="338" t="str">
        <f t="shared" si="474"/>
        <v xml:space="preserve"> </v>
      </c>
      <c r="DB262" s="347"/>
      <c r="DC262" s="338" t="str">
        <f t="shared" si="474"/>
        <v xml:space="preserve"> </v>
      </c>
      <c r="DD262" s="347"/>
      <c r="DE262" s="338" t="str">
        <f t="shared" si="474"/>
        <v xml:space="preserve"> </v>
      </c>
    </row>
    <row r="263" spans="1:109" s="19" customFormat="1" x14ac:dyDescent="0.2">
      <c r="A263" s="328" t="s">
        <v>525</v>
      </c>
      <c r="B263" s="53" t="s">
        <v>1242</v>
      </c>
      <c r="C263" s="452"/>
      <c r="D263" s="217" t="s">
        <v>256</v>
      </c>
      <c r="E263" s="326">
        <v>32</v>
      </c>
      <c r="F263" s="356" t="s">
        <v>382</v>
      </c>
      <c r="G263" s="701"/>
      <c r="H263" s="84" t="s">
        <v>949</v>
      </c>
      <c r="I263" s="89" t="e">
        <f>IF('Retail Pricing'!#REF!&gt;0,'Retail Pricing'!#REF!," ")</f>
        <v>#REF!</v>
      </c>
      <c r="J263" s="85" t="e">
        <f>'Retail Pricing'!#REF!</f>
        <v>#REF!</v>
      </c>
      <c r="K263" s="85" t="e">
        <f>'Retail Pricing'!#REF!</f>
        <v>#REF!</v>
      </c>
      <c r="L263" s="305" t="e">
        <f>IF('Retail Pricing'!#REF!&gt;0,'Retail Pricing'!#REF!," ")</f>
        <v>#REF!</v>
      </c>
      <c r="M263" s="226" t="e">
        <f t="shared" si="504"/>
        <v>#REF!</v>
      </c>
      <c r="N263" s="219" t="e">
        <f>IF('Retail Pricing'!#REF!&gt;0,'Retail Pricing'!#REF!," ")</f>
        <v>#REF!</v>
      </c>
      <c r="O263" s="219" t="e">
        <f>IF('Retail Pricing'!#REF!&gt;0,'Retail Pricing'!#REF!," ")</f>
        <v>#REF!</v>
      </c>
      <c r="P263" s="219"/>
      <c r="Q263" s="219" t="e">
        <f>IF('Retail Pricing'!#REF!&gt;0,'Retail Pricing'!#REF!," ")</f>
        <v>#REF!</v>
      </c>
      <c r="R263" s="219" t="e">
        <f>IF('Retail Pricing'!#REF!&gt;0,'Retail Pricing'!#REF!," ")</f>
        <v>#REF!</v>
      </c>
      <c r="S263" s="219" t="e">
        <f>IF('Retail Pricing'!#REF!&gt;0,'Retail Pricing'!#REF!," ")</f>
        <v>#REF!</v>
      </c>
      <c r="T263" s="226">
        <v>1.22085</v>
      </c>
      <c r="U263" s="7" t="e">
        <f t="shared" si="475"/>
        <v>#REF!</v>
      </c>
      <c r="V263" s="7">
        <v>4.2000000000000003E-2</v>
      </c>
      <c r="W263" s="491" t="s">
        <v>949</v>
      </c>
      <c r="X263" s="489" t="s">
        <v>949</v>
      </c>
      <c r="Y263" s="304" t="str">
        <f t="shared" si="476"/>
        <v xml:space="preserve"> </v>
      </c>
      <c r="Z263" s="428" t="s">
        <v>106</v>
      </c>
      <c r="AA263" s="492" t="s">
        <v>949</v>
      </c>
      <c r="AB263" s="493" t="s">
        <v>949</v>
      </c>
      <c r="AC263" s="489" t="s">
        <v>949</v>
      </c>
      <c r="AD263" s="14" t="str">
        <f t="shared" si="477"/>
        <v xml:space="preserve"> </v>
      </c>
      <c r="AE263" s="428" t="s">
        <v>106</v>
      </c>
      <c r="AF263" s="488" t="s">
        <v>949</v>
      </c>
      <c r="AG263" s="494" t="s">
        <v>949</v>
      </c>
      <c r="AH263" s="489" t="s">
        <v>949</v>
      </c>
      <c r="AI263" s="14" t="str">
        <f t="shared" si="478"/>
        <v xml:space="preserve"> </v>
      </c>
      <c r="AJ263" s="428" t="s">
        <v>106</v>
      </c>
      <c r="AK263" s="495" t="s">
        <v>949</v>
      </c>
      <c r="AL263" s="489"/>
      <c r="AM263" s="489" t="s">
        <v>949</v>
      </c>
      <c r="AN263" s="14" t="str">
        <f t="shared" si="479"/>
        <v xml:space="preserve"> </v>
      </c>
      <c r="AO263" s="428" t="s">
        <v>106</v>
      </c>
      <c r="AP263" s="490" t="s">
        <v>949</v>
      </c>
      <c r="AQ263" s="489" t="s">
        <v>949</v>
      </c>
      <c r="AR263" s="14" t="str">
        <f t="shared" si="480"/>
        <v xml:space="preserve"> </v>
      </c>
      <c r="AS263" s="428" t="s">
        <v>106</v>
      </c>
      <c r="AT263" s="496" t="s">
        <v>949</v>
      </c>
      <c r="AU263" s="497" t="s">
        <v>949</v>
      </c>
      <c r="AV263" s="288"/>
      <c r="AW263" s="498" t="s">
        <v>949</v>
      </c>
      <c r="AX263" s="499" t="s">
        <v>106</v>
      </c>
      <c r="AY263" s="499" t="s">
        <v>106</v>
      </c>
      <c r="AZ263" s="333"/>
      <c r="BA263" s="491" t="str">
        <f t="shared" si="481"/>
        <v>Holder</v>
      </c>
      <c r="BB263" s="492" t="str">
        <f t="shared" si="482"/>
        <v>Holder</v>
      </c>
      <c r="BC263" s="493" t="str">
        <f t="shared" si="483"/>
        <v>Holder</v>
      </c>
      <c r="BD263" s="488" t="str">
        <f t="shared" si="484"/>
        <v>Holder</v>
      </c>
      <c r="BE263" s="494" t="str">
        <f t="shared" si="485"/>
        <v>Holder</v>
      </c>
      <c r="BF263" s="495" t="str">
        <f t="shared" si="486"/>
        <v>Holder</v>
      </c>
      <c r="BG263" s="490" t="str">
        <f t="shared" si="487"/>
        <v>Holder</v>
      </c>
      <c r="BH263" s="496" t="str">
        <f t="shared" si="488"/>
        <v>Holder</v>
      </c>
      <c r="BI263" s="497" t="str">
        <f t="shared" si="489"/>
        <v>Holder</v>
      </c>
      <c r="BJ263" s="385" t="str">
        <f t="shared" si="490"/>
        <v>No</v>
      </c>
      <c r="BK263" s="385" t="str">
        <f t="shared" si="491"/>
        <v>No</v>
      </c>
      <c r="BL263" s="483" t="s">
        <v>1376</v>
      </c>
      <c r="BM263" s="482"/>
      <c r="BN263" s="482"/>
      <c r="BO263" s="482"/>
      <c r="BP263" s="482"/>
      <c r="BQ263" s="482"/>
      <c r="BR263" s="482"/>
      <c r="BS263" s="482"/>
      <c r="BT263" s="482"/>
      <c r="BU263" s="67"/>
      <c r="BV263" s="442" t="str">
        <f t="shared" si="492"/>
        <v xml:space="preserve"> </v>
      </c>
      <c r="BW263" s="244" t="str">
        <f t="shared" si="493"/>
        <v xml:space="preserve"> </v>
      </c>
      <c r="BX263" s="244" t="str">
        <f t="shared" si="494"/>
        <v xml:space="preserve"> </v>
      </c>
      <c r="BY263" s="244" t="str">
        <f t="shared" si="495"/>
        <v xml:space="preserve"> </v>
      </c>
      <c r="BZ263" s="244" t="str">
        <f t="shared" si="496"/>
        <v xml:space="preserve"> </v>
      </c>
      <c r="CA263" s="244" t="str">
        <f t="shared" si="497"/>
        <v xml:space="preserve"> </v>
      </c>
      <c r="CB263" s="244" t="str">
        <f t="shared" si="498"/>
        <v xml:space="preserve"> </v>
      </c>
      <c r="CC263" s="244" t="str">
        <f t="shared" si="499"/>
        <v xml:space="preserve"> </v>
      </c>
      <c r="CD263" s="244" t="str">
        <f t="shared" si="500"/>
        <v xml:space="preserve"> </v>
      </c>
      <c r="CE263" s="244" t="str">
        <f t="shared" si="501"/>
        <v xml:space="preserve"> </v>
      </c>
      <c r="CF263" s="244" t="str">
        <f t="shared" si="502"/>
        <v xml:space="preserve"> </v>
      </c>
      <c r="CG263" s="244" t="str">
        <f t="shared" si="503"/>
        <v xml:space="preserve"> </v>
      </c>
      <c r="CH263" s="244" t="str">
        <f t="shared" si="473"/>
        <v xml:space="preserve"> </v>
      </c>
      <c r="CI263" s="570"/>
      <c r="CJ263" s="578" t="str">
        <f t="shared" si="383"/>
        <v xml:space="preserve"> </v>
      </c>
      <c r="CK263" s="578" t="str">
        <f t="shared" si="384"/>
        <v xml:space="preserve"> </v>
      </c>
      <c r="CL263" s="578" t="str">
        <f t="shared" si="385"/>
        <v xml:space="preserve"> </v>
      </c>
      <c r="CM263" s="578" t="str">
        <f t="shared" si="386"/>
        <v xml:space="preserve"> </v>
      </c>
      <c r="CN263" s="578" t="str">
        <f t="shared" si="387"/>
        <v xml:space="preserve"> </v>
      </c>
      <c r="CO263" s="578" t="str">
        <f t="shared" si="378"/>
        <v xml:space="preserve"> </v>
      </c>
      <c r="CP263" s="578" t="str">
        <f t="shared" si="379"/>
        <v xml:space="preserve"> </v>
      </c>
      <c r="CQ263" s="578" t="str">
        <f t="shared" si="380"/>
        <v xml:space="preserve"> </v>
      </c>
      <c r="CR263" s="244"/>
      <c r="CS263" s="244"/>
      <c r="CT263" s="244"/>
      <c r="CU263" s="244"/>
      <c r="CV263" s="347"/>
      <c r="CW263" s="338" t="str">
        <f t="shared" si="474"/>
        <v xml:space="preserve"> </v>
      </c>
      <c r="CX263" s="347"/>
      <c r="CY263" s="338" t="str">
        <f t="shared" si="474"/>
        <v xml:space="preserve"> </v>
      </c>
      <c r="CZ263" s="347"/>
      <c r="DA263" s="338" t="str">
        <f t="shared" si="474"/>
        <v xml:space="preserve"> </v>
      </c>
      <c r="DB263" s="347"/>
      <c r="DC263" s="338" t="str">
        <f t="shared" si="474"/>
        <v xml:space="preserve"> </v>
      </c>
      <c r="DD263" s="347"/>
      <c r="DE263" s="338" t="str">
        <f t="shared" si="474"/>
        <v xml:space="preserve"> </v>
      </c>
    </row>
    <row r="264" spans="1:109" s="19" customFormat="1" x14ac:dyDescent="0.2">
      <c r="A264" s="328" t="s">
        <v>525</v>
      </c>
      <c r="B264" s="54" t="s">
        <v>1242</v>
      </c>
      <c r="C264" s="451"/>
      <c r="D264" s="217" t="s">
        <v>256</v>
      </c>
      <c r="E264" s="326">
        <v>32</v>
      </c>
      <c r="F264" s="356" t="s">
        <v>382</v>
      </c>
      <c r="G264" s="701"/>
      <c r="H264" s="84" t="s">
        <v>949</v>
      </c>
      <c r="I264" s="89" t="e">
        <f>IF('Retail Pricing'!#REF!&gt;0,'Retail Pricing'!#REF!," ")</f>
        <v>#REF!</v>
      </c>
      <c r="J264" s="85" t="e">
        <f>'Retail Pricing'!#REF!</f>
        <v>#REF!</v>
      </c>
      <c r="K264" s="85" t="e">
        <f>'Retail Pricing'!#REF!</f>
        <v>#REF!</v>
      </c>
      <c r="L264" s="305" t="e">
        <f>IF('Retail Pricing'!#REF!&gt;0,'Retail Pricing'!#REF!," ")</f>
        <v>#REF!</v>
      </c>
      <c r="M264" s="226" t="e">
        <f t="shared" si="504"/>
        <v>#REF!</v>
      </c>
      <c r="N264" s="219" t="e">
        <f>IF('Retail Pricing'!#REF!&gt;0,'Retail Pricing'!#REF!," ")</f>
        <v>#REF!</v>
      </c>
      <c r="O264" s="219" t="e">
        <f>IF('Retail Pricing'!#REF!&gt;0,'Retail Pricing'!#REF!," ")</f>
        <v>#REF!</v>
      </c>
      <c r="P264" s="219"/>
      <c r="Q264" s="219" t="e">
        <f>IF('Retail Pricing'!#REF!&gt;0,'Retail Pricing'!#REF!," ")</f>
        <v>#REF!</v>
      </c>
      <c r="R264" s="219" t="e">
        <f>IF('Retail Pricing'!#REF!&gt;0,'Retail Pricing'!#REF!," ")</f>
        <v>#REF!</v>
      </c>
      <c r="S264" s="219" t="e">
        <f>IF('Retail Pricing'!#REF!&gt;0,'Retail Pricing'!#REF!," ")</f>
        <v>#REF!</v>
      </c>
      <c r="T264" s="226">
        <v>1.22085</v>
      </c>
      <c r="U264" s="7" t="e">
        <f t="shared" si="475"/>
        <v>#REF!</v>
      </c>
      <c r="V264" s="7">
        <v>4.2000000000000003E-2</v>
      </c>
      <c r="W264" s="491" t="s">
        <v>949</v>
      </c>
      <c r="X264" s="489" t="s">
        <v>949</v>
      </c>
      <c r="Y264" s="304" t="str">
        <f t="shared" si="476"/>
        <v xml:space="preserve"> </v>
      </c>
      <c r="Z264" s="428" t="s">
        <v>106</v>
      </c>
      <c r="AA264" s="492" t="s">
        <v>949</v>
      </c>
      <c r="AB264" s="493" t="s">
        <v>949</v>
      </c>
      <c r="AC264" s="489" t="s">
        <v>949</v>
      </c>
      <c r="AD264" s="14" t="str">
        <f t="shared" si="477"/>
        <v xml:space="preserve"> </v>
      </c>
      <c r="AE264" s="428" t="s">
        <v>106</v>
      </c>
      <c r="AF264" s="488" t="s">
        <v>949</v>
      </c>
      <c r="AG264" s="494" t="s">
        <v>949</v>
      </c>
      <c r="AH264" s="489" t="s">
        <v>949</v>
      </c>
      <c r="AI264" s="14" t="str">
        <f t="shared" si="478"/>
        <v xml:space="preserve"> </v>
      </c>
      <c r="AJ264" s="428" t="s">
        <v>106</v>
      </c>
      <c r="AK264" s="495" t="s">
        <v>949</v>
      </c>
      <c r="AL264" s="489"/>
      <c r="AM264" s="489" t="s">
        <v>949</v>
      </c>
      <c r="AN264" s="14" t="str">
        <f t="shared" si="479"/>
        <v xml:space="preserve"> </v>
      </c>
      <c r="AO264" s="428" t="s">
        <v>106</v>
      </c>
      <c r="AP264" s="490" t="s">
        <v>949</v>
      </c>
      <c r="AQ264" s="489" t="s">
        <v>949</v>
      </c>
      <c r="AR264" s="14" t="str">
        <f t="shared" si="480"/>
        <v xml:space="preserve"> </v>
      </c>
      <c r="AS264" s="428" t="s">
        <v>106</v>
      </c>
      <c r="AT264" s="496" t="s">
        <v>949</v>
      </c>
      <c r="AU264" s="497" t="s">
        <v>949</v>
      </c>
      <c r="AV264" s="288"/>
      <c r="AW264" s="498" t="s">
        <v>949</v>
      </c>
      <c r="AX264" s="499" t="s">
        <v>106</v>
      </c>
      <c r="AY264" s="499" t="s">
        <v>106</v>
      </c>
      <c r="AZ264" s="333"/>
      <c r="BA264" s="491" t="str">
        <f t="shared" si="481"/>
        <v>Holder</v>
      </c>
      <c r="BB264" s="492" t="str">
        <f t="shared" si="482"/>
        <v>Holder</v>
      </c>
      <c r="BC264" s="493" t="str">
        <f t="shared" si="483"/>
        <v>Holder</v>
      </c>
      <c r="BD264" s="488" t="str">
        <f t="shared" si="484"/>
        <v>Holder</v>
      </c>
      <c r="BE264" s="494" t="str">
        <f t="shared" si="485"/>
        <v>Holder</v>
      </c>
      <c r="BF264" s="495" t="str">
        <f t="shared" si="486"/>
        <v>Holder</v>
      </c>
      <c r="BG264" s="490" t="str">
        <f t="shared" si="487"/>
        <v>Holder</v>
      </c>
      <c r="BH264" s="496" t="str">
        <f t="shared" si="488"/>
        <v>Holder</v>
      </c>
      <c r="BI264" s="497" t="str">
        <f t="shared" si="489"/>
        <v>Holder</v>
      </c>
      <c r="BJ264" s="385" t="str">
        <f t="shared" si="490"/>
        <v>No</v>
      </c>
      <c r="BK264" s="385" t="str">
        <f t="shared" si="491"/>
        <v>No</v>
      </c>
      <c r="BL264" s="483" t="s">
        <v>1376</v>
      </c>
      <c r="BM264" s="482"/>
      <c r="BN264" s="482"/>
      <c r="BO264" s="482"/>
      <c r="BP264" s="482"/>
      <c r="BQ264" s="482"/>
      <c r="BR264" s="482"/>
      <c r="BS264" s="482"/>
      <c r="BT264" s="482"/>
      <c r="BU264" s="67"/>
      <c r="BV264" s="442" t="str">
        <f t="shared" si="492"/>
        <v xml:space="preserve"> </v>
      </c>
      <c r="BW264" s="244" t="str">
        <f t="shared" si="493"/>
        <v xml:space="preserve"> </v>
      </c>
      <c r="BX264" s="244" t="str">
        <f t="shared" si="494"/>
        <v xml:space="preserve"> </v>
      </c>
      <c r="BY264" s="244" t="str">
        <f t="shared" si="495"/>
        <v xml:space="preserve"> </v>
      </c>
      <c r="BZ264" s="244" t="str">
        <f t="shared" si="496"/>
        <v xml:space="preserve"> </v>
      </c>
      <c r="CA264" s="244" t="str">
        <f t="shared" si="497"/>
        <v xml:space="preserve"> </v>
      </c>
      <c r="CB264" s="244" t="str">
        <f t="shared" si="498"/>
        <v xml:space="preserve"> </v>
      </c>
      <c r="CC264" s="244" t="str">
        <f t="shared" si="499"/>
        <v xml:space="preserve"> </v>
      </c>
      <c r="CD264" s="244" t="str">
        <f t="shared" si="500"/>
        <v xml:space="preserve"> </v>
      </c>
      <c r="CE264" s="244" t="str">
        <f t="shared" si="501"/>
        <v xml:space="preserve"> </v>
      </c>
      <c r="CF264" s="244" t="str">
        <f t="shared" si="502"/>
        <v xml:space="preserve"> </v>
      </c>
      <c r="CG264" s="244" t="str">
        <f t="shared" si="503"/>
        <v xml:space="preserve"> </v>
      </c>
      <c r="CH264" s="244" t="str">
        <f t="shared" si="473"/>
        <v xml:space="preserve"> </v>
      </c>
      <c r="CI264" s="570"/>
      <c r="CJ264" s="578" t="str">
        <f t="shared" si="383"/>
        <v xml:space="preserve"> </v>
      </c>
      <c r="CK264" s="578" t="str">
        <f t="shared" si="384"/>
        <v xml:space="preserve"> </v>
      </c>
      <c r="CL264" s="578" t="str">
        <f t="shared" si="385"/>
        <v xml:space="preserve"> </v>
      </c>
      <c r="CM264" s="578" t="str">
        <f t="shared" si="386"/>
        <v xml:space="preserve"> </v>
      </c>
      <c r="CN264" s="578" t="str">
        <f t="shared" si="387"/>
        <v xml:space="preserve"> </v>
      </c>
      <c r="CO264" s="578" t="str">
        <f t="shared" si="378"/>
        <v xml:space="preserve"> </v>
      </c>
      <c r="CP264" s="578" t="str">
        <f t="shared" si="379"/>
        <v xml:space="preserve"> </v>
      </c>
      <c r="CQ264" s="578" t="str">
        <f t="shared" si="380"/>
        <v xml:space="preserve"> </v>
      </c>
      <c r="CR264" s="244"/>
      <c r="CS264" s="244"/>
      <c r="CT264" s="244"/>
      <c r="CU264" s="244"/>
      <c r="CV264" s="347"/>
      <c r="CW264" s="338" t="str">
        <f t="shared" si="474"/>
        <v xml:space="preserve"> </v>
      </c>
      <c r="CX264" s="347"/>
      <c r="CY264" s="338" t="str">
        <f t="shared" si="474"/>
        <v xml:space="preserve"> </v>
      </c>
      <c r="CZ264" s="347"/>
      <c r="DA264" s="338" t="str">
        <f t="shared" si="474"/>
        <v xml:space="preserve"> </v>
      </c>
      <c r="DB264" s="347"/>
      <c r="DC264" s="338" t="str">
        <f t="shared" si="474"/>
        <v xml:space="preserve"> </v>
      </c>
      <c r="DD264" s="347"/>
      <c r="DE264" s="338" t="str">
        <f t="shared" si="474"/>
        <v xml:space="preserve"> </v>
      </c>
    </row>
    <row r="265" spans="1:109" s="19" customFormat="1" x14ac:dyDescent="0.2">
      <c r="A265" s="328" t="s">
        <v>525</v>
      </c>
      <c r="B265" s="53" t="s">
        <v>1244</v>
      </c>
      <c r="C265" s="452"/>
      <c r="D265" s="217" t="s">
        <v>130</v>
      </c>
      <c r="E265" s="326">
        <v>32</v>
      </c>
      <c r="F265" s="356" t="s">
        <v>383</v>
      </c>
      <c r="G265" s="701"/>
      <c r="H265" s="84" t="s">
        <v>949</v>
      </c>
      <c r="I265" s="89" t="e">
        <f>IF('Retail Pricing'!#REF!&gt;0,'Retail Pricing'!#REF!," ")</f>
        <v>#REF!</v>
      </c>
      <c r="J265" s="85" t="e">
        <f>'Retail Pricing'!#REF!</f>
        <v>#REF!</v>
      </c>
      <c r="K265" s="85" t="e">
        <f>'Retail Pricing'!#REF!</f>
        <v>#REF!</v>
      </c>
      <c r="L265" s="305" t="e">
        <f>IF('Retail Pricing'!#REF!&gt;0,'Retail Pricing'!#REF!," ")</f>
        <v>#REF!</v>
      </c>
      <c r="M265" s="226" t="e">
        <f t="shared" si="504"/>
        <v>#REF!</v>
      </c>
      <c r="N265" s="219" t="e">
        <f>IF('Retail Pricing'!#REF!&gt;0,'Retail Pricing'!#REF!," ")</f>
        <v>#REF!</v>
      </c>
      <c r="O265" s="219" t="e">
        <f>IF('Retail Pricing'!#REF!&gt;0,'Retail Pricing'!#REF!," ")</f>
        <v>#REF!</v>
      </c>
      <c r="P265" s="219"/>
      <c r="Q265" s="219" t="e">
        <f>IF('Retail Pricing'!#REF!&gt;0,'Retail Pricing'!#REF!," ")</f>
        <v>#REF!</v>
      </c>
      <c r="R265" s="219" t="e">
        <f>IF('Retail Pricing'!#REF!&gt;0,'Retail Pricing'!#REF!," ")</f>
        <v>#REF!</v>
      </c>
      <c r="S265" s="219" t="e">
        <f>IF('Retail Pricing'!#REF!&gt;0,'Retail Pricing'!#REF!," ")</f>
        <v>#REF!</v>
      </c>
      <c r="T265" s="226">
        <v>1.6408799999999999</v>
      </c>
      <c r="U265" s="7" t="e">
        <f t="shared" si="475"/>
        <v>#REF!</v>
      </c>
      <c r="V265" s="7">
        <v>4.1000000000000002E-2</v>
      </c>
      <c r="W265" s="491" t="s">
        <v>949</v>
      </c>
      <c r="X265" s="489" t="s">
        <v>949</v>
      </c>
      <c r="Y265" s="304" t="str">
        <f t="shared" si="476"/>
        <v xml:space="preserve"> </v>
      </c>
      <c r="Z265" s="428" t="s">
        <v>106</v>
      </c>
      <c r="AA265" s="492" t="s">
        <v>949</v>
      </c>
      <c r="AB265" s="493" t="s">
        <v>949</v>
      </c>
      <c r="AC265" s="489" t="s">
        <v>949</v>
      </c>
      <c r="AD265" s="14" t="str">
        <f t="shared" si="477"/>
        <v xml:space="preserve"> </v>
      </c>
      <c r="AE265" s="428" t="s">
        <v>106</v>
      </c>
      <c r="AF265" s="488" t="s">
        <v>949</v>
      </c>
      <c r="AG265" s="494" t="s">
        <v>949</v>
      </c>
      <c r="AH265" s="489" t="s">
        <v>949</v>
      </c>
      <c r="AI265" s="14" t="str">
        <f t="shared" si="478"/>
        <v xml:space="preserve"> </v>
      </c>
      <c r="AJ265" s="428" t="s">
        <v>106</v>
      </c>
      <c r="AK265" s="495" t="s">
        <v>949</v>
      </c>
      <c r="AL265" s="489"/>
      <c r="AM265" s="489" t="s">
        <v>949</v>
      </c>
      <c r="AN265" s="14" t="str">
        <f t="shared" si="479"/>
        <v xml:space="preserve"> </v>
      </c>
      <c r="AO265" s="428" t="s">
        <v>106</v>
      </c>
      <c r="AP265" s="490" t="s">
        <v>949</v>
      </c>
      <c r="AQ265" s="489" t="s">
        <v>949</v>
      </c>
      <c r="AR265" s="14" t="str">
        <f t="shared" si="480"/>
        <v xml:space="preserve"> </v>
      </c>
      <c r="AS265" s="428" t="s">
        <v>106</v>
      </c>
      <c r="AT265" s="496" t="s">
        <v>949</v>
      </c>
      <c r="AU265" s="497" t="s">
        <v>949</v>
      </c>
      <c r="AV265" s="288"/>
      <c r="AW265" s="498" t="s">
        <v>949</v>
      </c>
      <c r="AX265" s="499" t="s">
        <v>106</v>
      </c>
      <c r="AY265" s="499" t="s">
        <v>106</v>
      </c>
      <c r="AZ265" s="333"/>
      <c r="BA265" s="491" t="str">
        <f t="shared" si="481"/>
        <v>Holder</v>
      </c>
      <c r="BB265" s="492" t="str">
        <f t="shared" si="482"/>
        <v>Holder</v>
      </c>
      <c r="BC265" s="493" t="str">
        <f t="shared" si="483"/>
        <v>Holder</v>
      </c>
      <c r="BD265" s="488" t="str">
        <f t="shared" si="484"/>
        <v>Holder</v>
      </c>
      <c r="BE265" s="494" t="str">
        <f t="shared" si="485"/>
        <v>Holder</v>
      </c>
      <c r="BF265" s="495" t="str">
        <f t="shared" si="486"/>
        <v>Holder</v>
      </c>
      <c r="BG265" s="490" t="str">
        <f t="shared" si="487"/>
        <v>Holder</v>
      </c>
      <c r="BH265" s="496" t="str">
        <f t="shared" si="488"/>
        <v>Holder</v>
      </c>
      <c r="BI265" s="497" t="str">
        <f t="shared" si="489"/>
        <v>Holder</v>
      </c>
      <c r="BJ265" s="385" t="str">
        <f t="shared" si="490"/>
        <v>No</v>
      </c>
      <c r="BK265" s="385" t="str">
        <f t="shared" si="491"/>
        <v>No</v>
      </c>
      <c r="BL265" s="483" t="s">
        <v>1376</v>
      </c>
      <c r="BM265" s="482"/>
      <c r="BN265" s="482"/>
      <c r="BO265" s="482"/>
      <c r="BP265" s="482"/>
      <c r="BQ265" s="482"/>
      <c r="BR265" s="482"/>
      <c r="BS265" s="482"/>
      <c r="BT265" s="482"/>
      <c r="BU265" s="67"/>
      <c r="BV265" s="442" t="str">
        <f t="shared" si="492"/>
        <v xml:space="preserve"> </v>
      </c>
      <c r="BW265" s="244" t="str">
        <f t="shared" si="493"/>
        <v xml:space="preserve"> </v>
      </c>
      <c r="BX265" s="244" t="str">
        <f t="shared" si="494"/>
        <v xml:space="preserve"> </v>
      </c>
      <c r="BY265" s="244" t="str">
        <f t="shared" si="495"/>
        <v xml:space="preserve"> </v>
      </c>
      <c r="BZ265" s="244" t="str">
        <f t="shared" si="496"/>
        <v xml:space="preserve"> </v>
      </c>
      <c r="CA265" s="244" t="str">
        <f t="shared" si="497"/>
        <v xml:space="preserve"> </v>
      </c>
      <c r="CB265" s="244" t="str">
        <f t="shared" si="498"/>
        <v xml:space="preserve"> </v>
      </c>
      <c r="CC265" s="244" t="str">
        <f t="shared" si="499"/>
        <v xml:space="preserve"> </v>
      </c>
      <c r="CD265" s="244" t="str">
        <f t="shared" si="500"/>
        <v xml:space="preserve"> </v>
      </c>
      <c r="CE265" s="244" t="str">
        <f t="shared" si="501"/>
        <v xml:space="preserve"> </v>
      </c>
      <c r="CF265" s="244" t="str">
        <f t="shared" si="502"/>
        <v xml:space="preserve"> </v>
      </c>
      <c r="CG265" s="244" t="str">
        <f t="shared" si="503"/>
        <v xml:space="preserve"> </v>
      </c>
      <c r="CH265" s="244" t="str">
        <f t="shared" si="473"/>
        <v xml:space="preserve"> </v>
      </c>
      <c r="CI265" s="570"/>
      <c r="CJ265" s="578" t="str">
        <f t="shared" si="383"/>
        <v xml:space="preserve"> </v>
      </c>
      <c r="CK265" s="578" t="str">
        <f t="shared" si="384"/>
        <v xml:space="preserve"> </v>
      </c>
      <c r="CL265" s="578" t="str">
        <f t="shared" si="385"/>
        <v xml:space="preserve"> </v>
      </c>
      <c r="CM265" s="578" t="str">
        <f t="shared" si="386"/>
        <v xml:space="preserve"> </v>
      </c>
      <c r="CN265" s="578" t="str">
        <f t="shared" si="387"/>
        <v xml:space="preserve"> </v>
      </c>
      <c r="CO265" s="578" t="str">
        <f t="shared" si="378"/>
        <v xml:space="preserve"> </v>
      </c>
      <c r="CP265" s="578" t="str">
        <f t="shared" si="379"/>
        <v xml:space="preserve"> </v>
      </c>
      <c r="CQ265" s="578" t="str">
        <f t="shared" si="380"/>
        <v xml:space="preserve"> </v>
      </c>
      <c r="CR265" s="244"/>
      <c r="CS265" s="244"/>
      <c r="CT265" s="244"/>
      <c r="CU265" s="244"/>
      <c r="CV265" s="347"/>
      <c r="CW265" s="338" t="str">
        <f t="shared" si="474"/>
        <v xml:space="preserve"> </v>
      </c>
      <c r="CX265" s="347"/>
      <c r="CY265" s="338" t="str">
        <f t="shared" si="474"/>
        <v xml:space="preserve"> </v>
      </c>
      <c r="CZ265" s="347"/>
      <c r="DA265" s="338" t="str">
        <f t="shared" si="474"/>
        <v xml:space="preserve"> </v>
      </c>
      <c r="DB265" s="347"/>
      <c r="DC265" s="338" t="str">
        <f t="shared" si="474"/>
        <v xml:space="preserve"> </v>
      </c>
      <c r="DD265" s="347"/>
      <c r="DE265" s="338" t="str">
        <f t="shared" si="474"/>
        <v xml:space="preserve"> </v>
      </c>
    </row>
    <row r="266" spans="1:109" s="19" customFormat="1" x14ac:dyDescent="0.2">
      <c r="A266" s="328" t="s">
        <v>525</v>
      </c>
      <c r="B266" s="54" t="s">
        <v>1244</v>
      </c>
      <c r="C266" s="451"/>
      <c r="D266" s="217" t="s">
        <v>130</v>
      </c>
      <c r="E266" s="326">
        <v>32</v>
      </c>
      <c r="F266" s="356" t="s">
        <v>383</v>
      </c>
      <c r="G266" s="701"/>
      <c r="H266" s="84" t="s">
        <v>949</v>
      </c>
      <c r="I266" s="89" t="e">
        <f>IF('Retail Pricing'!#REF!&gt;0,'Retail Pricing'!#REF!," ")</f>
        <v>#REF!</v>
      </c>
      <c r="J266" s="85" t="e">
        <f>'Retail Pricing'!#REF!</f>
        <v>#REF!</v>
      </c>
      <c r="K266" s="85" t="e">
        <f>'Retail Pricing'!#REF!</f>
        <v>#REF!</v>
      </c>
      <c r="L266" s="305" t="e">
        <f>IF('Retail Pricing'!#REF!&gt;0,'Retail Pricing'!#REF!," ")</f>
        <v>#REF!</v>
      </c>
      <c r="M266" s="226" t="e">
        <f t="shared" si="504"/>
        <v>#REF!</v>
      </c>
      <c r="N266" s="219" t="e">
        <f>IF('Retail Pricing'!#REF!&gt;0,'Retail Pricing'!#REF!," ")</f>
        <v>#REF!</v>
      </c>
      <c r="O266" s="219" t="e">
        <f>IF('Retail Pricing'!#REF!&gt;0,'Retail Pricing'!#REF!," ")</f>
        <v>#REF!</v>
      </c>
      <c r="P266" s="219"/>
      <c r="Q266" s="219" t="e">
        <f>IF('Retail Pricing'!#REF!&gt;0,'Retail Pricing'!#REF!," ")</f>
        <v>#REF!</v>
      </c>
      <c r="R266" s="219" t="e">
        <f>IF('Retail Pricing'!#REF!&gt;0,'Retail Pricing'!#REF!," ")</f>
        <v>#REF!</v>
      </c>
      <c r="S266" s="219" t="e">
        <f>IF('Retail Pricing'!#REF!&gt;0,'Retail Pricing'!#REF!," ")</f>
        <v>#REF!</v>
      </c>
      <c r="T266" s="226">
        <v>1.6408799999999999</v>
      </c>
      <c r="U266" s="7" t="e">
        <f t="shared" si="475"/>
        <v>#REF!</v>
      </c>
      <c r="V266" s="7">
        <v>4.1000000000000002E-2</v>
      </c>
      <c r="W266" s="491" t="s">
        <v>949</v>
      </c>
      <c r="X266" s="489" t="s">
        <v>949</v>
      </c>
      <c r="Y266" s="304" t="str">
        <f t="shared" si="476"/>
        <v xml:space="preserve"> </v>
      </c>
      <c r="Z266" s="428" t="s">
        <v>106</v>
      </c>
      <c r="AA266" s="492" t="s">
        <v>949</v>
      </c>
      <c r="AB266" s="493" t="s">
        <v>949</v>
      </c>
      <c r="AC266" s="489" t="s">
        <v>949</v>
      </c>
      <c r="AD266" s="14" t="str">
        <f t="shared" si="477"/>
        <v xml:space="preserve"> </v>
      </c>
      <c r="AE266" s="428" t="s">
        <v>106</v>
      </c>
      <c r="AF266" s="488" t="s">
        <v>949</v>
      </c>
      <c r="AG266" s="494" t="s">
        <v>949</v>
      </c>
      <c r="AH266" s="489" t="s">
        <v>949</v>
      </c>
      <c r="AI266" s="14" t="str">
        <f t="shared" si="478"/>
        <v xml:space="preserve"> </v>
      </c>
      <c r="AJ266" s="428" t="s">
        <v>106</v>
      </c>
      <c r="AK266" s="495" t="s">
        <v>949</v>
      </c>
      <c r="AL266" s="489"/>
      <c r="AM266" s="489" t="s">
        <v>949</v>
      </c>
      <c r="AN266" s="14" t="str">
        <f t="shared" si="479"/>
        <v xml:space="preserve"> </v>
      </c>
      <c r="AO266" s="428" t="s">
        <v>106</v>
      </c>
      <c r="AP266" s="490" t="s">
        <v>949</v>
      </c>
      <c r="AQ266" s="489" t="s">
        <v>949</v>
      </c>
      <c r="AR266" s="14" t="str">
        <f t="shared" si="480"/>
        <v xml:space="preserve"> </v>
      </c>
      <c r="AS266" s="428" t="s">
        <v>106</v>
      </c>
      <c r="AT266" s="496" t="s">
        <v>949</v>
      </c>
      <c r="AU266" s="497" t="s">
        <v>949</v>
      </c>
      <c r="AV266" s="288"/>
      <c r="AW266" s="498" t="s">
        <v>949</v>
      </c>
      <c r="AX266" s="499" t="s">
        <v>106</v>
      </c>
      <c r="AY266" s="499" t="s">
        <v>106</v>
      </c>
      <c r="AZ266" s="333"/>
      <c r="BA266" s="491" t="str">
        <f t="shared" si="481"/>
        <v>Holder</v>
      </c>
      <c r="BB266" s="492" t="str">
        <f t="shared" si="482"/>
        <v>Holder</v>
      </c>
      <c r="BC266" s="493" t="str">
        <f t="shared" si="483"/>
        <v>Holder</v>
      </c>
      <c r="BD266" s="488" t="str">
        <f t="shared" si="484"/>
        <v>Holder</v>
      </c>
      <c r="BE266" s="494" t="str">
        <f t="shared" si="485"/>
        <v>Holder</v>
      </c>
      <c r="BF266" s="495" t="str">
        <f t="shared" si="486"/>
        <v>Holder</v>
      </c>
      <c r="BG266" s="490" t="str">
        <f t="shared" si="487"/>
        <v>Holder</v>
      </c>
      <c r="BH266" s="496" t="str">
        <f t="shared" si="488"/>
        <v>Holder</v>
      </c>
      <c r="BI266" s="497" t="str">
        <f t="shared" si="489"/>
        <v>Holder</v>
      </c>
      <c r="BJ266" s="385" t="str">
        <f t="shared" si="490"/>
        <v>No</v>
      </c>
      <c r="BK266" s="385" t="str">
        <f t="shared" si="491"/>
        <v>No</v>
      </c>
      <c r="BL266" s="483" t="s">
        <v>1376</v>
      </c>
      <c r="BM266" s="482"/>
      <c r="BN266" s="482"/>
      <c r="BO266" s="482"/>
      <c r="BP266" s="482"/>
      <c r="BQ266" s="482"/>
      <c r="BR266" s="482"/>
      <c r="BS266" s="482"/>
      <c r="BT266" s="482"/>
      <c r="BU266" s="67"/>
      <c r="BV266" s="442" t="str">
        <f t="shared" si="492"/>
        <v xml:space="preserve"> </v>
      </c>
      <c r="BW266" s="244" t="str">
        <f t="shared" si="493"/>
        <v xml:space="preserve"> </v>
      </c>
      <c r="BX266" s="244" t="str">
        <f t="shared" si="494"/>
        <v xml:space="preserve"> </v>
      </c>
      <c r="BY266" s="244" t="str">
        <f t="shared" si="495"/>
        <v xml:space="preserve"> </v>
      </c>
      <c r="BZ266" s="244" t="str">
        <f t="shared" si="496"/>
        <v xml:space="preserve"> </v>
      </c>
      <c r="CA266" s="244" t="str">
        <f t="shared" si="497"/>
        <v xml:space="preserve"> </v>
      </c>
      <c r="CB266" s="244" t="str">
        <f t="shared" si="498"/>
        <v xml:space="preserve"> </v>
      </c>
      <c r="CC266" s="244" t="str">
        <f t="shared" si="499"/>
        <v xml:space="preserve"> </v>
      </c>
      <c r="CD266" s="244" t="str">
        <f t="shared" si="500"/>
        <v xml:space="preserve"> </v>
      </c>
      <c r="CE266" s="244" t="str">
        <f t="shared" si="501"/>
        <v xml:space="preserve"> </v>
      </c>
      <c r="CF266" s="244" t="str">
        <f t="shared" si="502"/>
        <v xml:space="preserve"> </v>
      </c>
      <c r="CG266" s="244" t="str">
        <f t="shared" si="503"/>
        <v xml:space="preserve"> </v>
      </c>
      <c r="CH266" s="244" t="str">
        <f t="shared" si="473"/>
        <v xml:space="preserve"> </v>
      </c>
      <c r="CI266" s="570"/>
      <c r="CJ266" s="578" t="str">
        <f t="shared" si="383"/>
        <v xml:space="preserve"> </v>
      </c>
      <c r="CK266" s="578" t="str">
        <f t="shared" si="384"/>
        <v xml:space="preserve"> </v>
      </c>
      <c r="CL266" s="578" t="str">
        <f t="shared" si="385"/>
        <v xml:space="preserve"> </v>
      </c>
      <c r="CM266" s="578" t="str">
        <f t="shared" si="386"/>
        <v xml:space="preserve"> </v>
      </c>
      <c r="CN266" s="578" t="str">
        <f t="shared" si="387"/>
        <v xml:space="preserve"> </v>
      </c>
      <c r="CO266" s="578" t="str">
        <f t="shared" si="378"/>
        <v xml:space="preserve"> </v>
      </c>
      <c r="CP266" s="578" t="str">
        <f t="shared" si="379"/>
        <v xml:space="preserve"> </v>
      </c>
      <c r="CQ266" s="578" t="str">
        <f t="shared" si="380"/>
        <v xml:space="preserve"> </v>
      </c>
      <c r="CR266" s="244"/>
      <c r="CS266" s="244"/>
      <c r="CT266" s="244"/>
      <c r="CU266" s="244"/>
      <c r="CV266" s="347"/>
      <c r="CW266" s="338" t="str">
        <f t="shared" si="474"/>
        <v xml:space="preserve"> </v>
      </c>
      <c r="CX266" s="347"/>
      <c r="CY266" s="338" t="str">
        <f t="shared" si="474"/>
        <v xml:space="preserve"> </v>
      </c>
      <c r="CZ266" s="347"/>
      <c r="DA266" s="338" t="str">
        <f t="shared" si="474"/>
        <v xml:space="preserve"> </v>
      </c>
      <c r="DB266" s="347"/>
      <c r="DC266" s="338" t="str">
        <f t="shared" si="474"/>
        <v xml:space="preserve"> </v>
      </c>
      <c r="DD266" s="347"/>
      <c r="DE266" s="338" t="str">
        <f t="shared" si="474"/>
        <v xml:space="preserve"> </v>
      </c>
    </row>
    <row r="267" spans="1:109" s="19" customFormat="1" x14ac:dyDescent="0.2">
      <c r="A267" s="328" t="s">
        <v>525</v>
      </c>
      <c r="B267" s="53" t="s">
        <v>263</v>
      </c>
      <c r="C267" s="451"/>
      <c r="D267" s="217"/>
      <c r="E267" s="326">
        <v>36</v>
      </c>
      <c r="F267" s="356" t="s">
        <v>380</v>
      </c>
      <c r="G267" s="701"/>
      <c r="H267" s="84" t="s">
        <v>949</v>
      </c>
      <c r="I267" s="89" t="e">
        <f>IF('Retail Pricing'!#REF!&gt;0,'Retail Pricing'!#REF!," ")</f>
        <v>#REF!</v>
      </c>
      <c r="J267" s="85" t="e">
        <f>'Retail Pricing'!#REF!</f>
        <v>#REF!</v>
      </c>
      <c r="K267" s="85" t="e">
        <f>'Retail Pricing'!#REF!</f>
        <v>#REF!</v>
      </c>
      <c r="L267" s="305" t="e">
        <f>IF('Retail Pricing'!#REF!&gt;0,'Retail Pricing'!#REF!," ")</f>
        <v>#REF!</v>
      </c>
      <c r="M267" s="226" t="e">
        <f t="shared" si="504"/>
        <v>#REF!</v>
      </c>
      <c r="N267" s="219" t="e">
        <f>IF('Retail Pricing'!#REF!&gt;0,'Retail Pricing'!#REF!," ")</f>
        <v>#REF!</v>
      </c>
      <c r="O267" s="219" t="e">
        <f>IF('Retail Pricing'!#REF!&gt;0,'Retail Pricing'!#REF!," ")</f>
        <v>#REF!</v>
      </c>
      <c r="P267" s="219"/>
      <c r="Q267" s="219" t="e">
        <f>IF('Retail Pricing'!#REF!&gt;0,'Retail Pricing'!#REF!," ")</f>
        <v>#REF!</v>
      </c>
      <c r="R267" s="219" t="e">
        <f>IF('Retail Pricing'!#REF!&gt;0,'Retail Pricing'!#REF!," ")</f>
        <v>#REF!</v>
      </c>
      <c r="S267" s="219" t="e">
        <f>IF('Retail Pricing'!#REF!&gt;0,'Retail Pricing'!#REF!," ")</f>
        <v>#REF!</v>
      </c>
      <c r="T267" s="226">
        <v>1.9645999999999999</v>
      </c>
      <c r="U267" s="7" t="e">
        <f t="shared" si="475"/>
        <v>#REF!</v>
      </c>
      <c r="V267" s="7">
        <v>2.1999999999999999E-2</v>
      </c>
      <c r="W267" s="491" t="s">
        <v>949</v>
      </c>
      <c r="X267" s="489" t="s">
        <v>949</v>
      </c>
      <c r="Y267" s="304" t="str">
        <f t="shared" si="476"/>
        <v xml:space="preserve"> </v>
      </c>
      <c r="Z267" s="428" t="s">
        <v>106</v>
      </c>
      <c r="AA267" s="492" t="s">
        <v>949</v>
      </c>
      <c r="AB267" s="493" t="s">
        <v>949</v>
      </c>
      <c r="AC267" s="489" t="s">
        <v>949</v>
      </c>
      <c r="AD267" s="14" t="str">
        <f t="shared" si="477"/>
        <v xml:space="preserve"> </v>
      </c>
      <c r="AE267" s="428" t="s">
        <v>106</v>
      </c>
      <c r="AF267" s="488" t="s">
        <v>949</v>
      </c>
      <c r="AG267" s="494" t="s">
        <v>949</v>
      </c>
      <c r="AH267" s="489" t="s">
        <v>949</v>
      </c>
      <c r="AI267" s="14" t="str">
        <f t="shared" si="478"/>
        <v xml:space="preserve"> </v>
      </c>
      <c r="AJ267" s="428" t="s">
        <v>106</v>
      </c>
      <c r="AK267" s="495" t="s">
        <v>949</v>
      </c>
      <c r="AL267" s="489"/>
      <c r="AM267" s="489" t="s">
        <v>949</v>
      </c>
      <c r="AN267" s="14" t="str">
        <f t="shared" si="479"/>
        <v xml:space="preserve"> </v>
      </c>
      <c r="AO267" s="428" t="s">
        <v>106</v>
      </c>
      <c r="AP267" s="490" t="s">
        <v>949</v>
      </c>
      <c r="AQ267" s="489" t="s">
        <v>949</v>
      </c>
      <c r="AR267" s="14" t="str">
        <f t="shared" si="480"/>
        <v xml:space="preserve"> </v>
      </c>
      <c r="AS267" s="428" t="s">
        <v>106</v>
      </c>
      <c r="AT267" s="496" t="s">
        <v>949</v>
      </c>
      <c r="AU267" s="497" t="s">
        <v>949</v>
      </c>
      <c r="AV267" s="288"/>
      <c r="AW267" s="498" t="s">
        <v>949</v>
      </c>
      <c r="AX267" s="499" t="s">
        <v>106</v>
      </c>
      <c r="AY267" s="499" t="s">
        <v>106</v>
      </c>
      <c r="AZ267" s="333"/>
      <c r="BA267" s="491" t="str">
        <f t="shared" si="481"/>
        <v>Holder</v>
      </c>
      <c r="BB267" s="492" t="str">
        <f t="shared" si="482"/>
        <v>Holder</v>
      </c>
      <c r="BC267" s="493" t="str">
        <f t="shared" si="483"/>
        <v>Holder</v>
      </c>
      <c r="BD267" s="488" t="str">
        <f t="shared" si="484"/>
        <v>Holder</v>
      </c>
      <c r="BE267" s="494" t="str">
        <f t="shared" si="485"/>
        <v>Holder</v>
      </c>
      <c r="BF267" s="495" t="str">
        <f t="shared" si="486"/>
        <v>Holder</v>
      </c>
      <c r="BG267" s="490" t="str">
        <f t="shared" si="487"/>
        <v>Holder</v>
      </c>
      <c r="BH267" s="496" t="str">
        <f t="shared" si="488"/>
        <v>Holder</v>
      </c>
      <c r="BI267" s="497" t="str">
        <f t="shared" si="489"/>
        <v>Holder</v>
      </c>
      <c r="BJ267" s="385" t="str">
        <f t="shared" si="490"/>
        <v>No</v>
      </c>
      <c r="BK267" s="385" t="str">
        <f t="shared" si="491"/>
        <v>No</v>
      </c>
      <c r="BL267" s="483" t="s">
        <v>1376</v>
      </c>
      <c r="BM267" s="482"/>
      <c r="BN267" s="482"/>
      <c r="BO267" s="482"/>
      <c r="BP267" s="482"/>
      <c r="BQ267" s="482"/>
      <c r="BR267" s="482"/>
      <c r="BS267" s="482"/>
      <c r="BT267" s="482"/>
      <c r="BU267" s="67"/>
      <c r="BV267" s="442" t="str">
        <f t="shared" si="492"/>
        <v xml:space="preserve"> </v>
      </c>
      <c r="BW267" s="244" t="str">
        <f t="shared" si="493"/>
        <v xml:space="preserve"> </v>
      </c>
      <c r="BX267" s="244" t="str">
        <f t="shared" si="494"/>
        <v xml:space="preserve"> </v>
      </c>
      <c r="BY267" s="244" t="str">
        <f t="shared" si="495"/>
        <v xml:space="preserve"> </v>
      </c>
      <c r="BZ267" s="244" t="str">
        <f t="shared" si="496"/>
        <v xml:space="preserve"> </v>
      </c>
      <c r="CA267" s="244" t="str">
        <f t="shared" si="497"/>
        <v xml:space="preserve"> </v>
      </c>
      <c r="CB267" s="244" t="str">
        <f t="shared" si="498"/>
        <v xml:space="preserve"> </v>
      </c>
      <c r="CC267" s="244" t="str">
        <f t="shared" si="499"/>
        <v xml:space="preserve"> </v>
      </c>
      <c r="CD267" s="244" t="str">
        <f t="shared" si="500"/>
        <v xml:space="preserve"> </v>
      </c>
      <c r="CE267" s="244" t="str">
        <f t="shared" si="501"/>
        <v xml:space="preserve"> </v>
      </c>
      <c r="CF267" s="244" t="str">
        <f t="shared" si="502"/>
        <v xml:space="preserve"> </v>
      </c>
      <c r="CG267" s="244" t="str">
        <f t="shared" si="503"/>
        <v xml:space="preserve"> </v>
      </c>
      <c r="CH267" s="244" t="str">
        <f t="shared" si="473"/>
        <v xml:space="preserve"> </v>
      </c>
      <c r="CI267" s="570"/>
      <c r="CJ267" s="578" t="str">
        <f t="shared" si="383"/>
        <v xml:space="preserve"> </v>
      </c>
      <c r="CK267" s="578" t="str">
        <f t="shared" si="384"/>
        <v xml:space="preserve"> </v>
      </c>
      <c r="CL267" s="578" t="str">
        <f t="shared" si="385"/>
        <v xml:space="preserve"> </v>
      </c>
      <c r="CM267" s="578" t="str">
        <f t="shared" si="386"/>
        <v xml:space="preserve"> </v>
      </c>
      <c r="CN267" s="578" t="str">
        <f t="shared" si="387"/>
        <v xml:space="preserve"> </v>
      </c>
      <c r="CO267" s="578" t="str">
        <f t="shared" si="378"/>
        <v xml:space="preserve"> </v>
      </c>
      <c r="CP267" s="578" t="str">
        <f t="shared" si="379"/>
        <v xml:space="preserve"> </v>
      </c>
      <c r="CQ267" s="578" t="str">
        <f t="shared" si="380"/>
        <v xml:space="preserve"> </v>
      </c>
      <c r="CR267" s="244"/>
      <c r="CS267" s="244"/>
      <c r="CT267" s="244"/>
      <c r="CU267" s="244"/>
      <c r="CV267" s="347"/>
      <c r="CW267" s="338" t="str">
        <f t="shared" si="474"/>
        <v xml:space="preserve"> </v>
      </c>
      <c r="CX267" s="347"/>
      <c r="CY267" s="338" t="str">
        <f t="shared" si="474"/>
        <v xml:space="preserve"> </v>
      </c>
      <c r="CZ267" s="347"/>
      <c r="DA267" s="338" t="str">
        <f t="shared" si="474"/>
        <v xml:space="preserve"> </v>
      </c>
      <c r="DB267" s="347"/>
      <c r="DC267" s="338" t="str">
        <f t="shared" si="474"/>
        <v xml:space="preserve"> </v>
      </c>
      <c r="DD267" s="347"/>
      <c r="DE267" s="338" t="str">
        <f t="shared" si="474"/>
        <v xml:space="preserve"> </v>
      </c>
    </row>
    <row r="268" spans="1:109" s="19" customFormat="1" x14ac:dyDescent="0.2">
      <c r="A268" s="328" t="s">
        <v>525</v>
      </c>
      <c r="B268" s="70" t="s">
        <v>263</v>
      </c>
      <c r="C268" s="451"/>
      <c r="D268" s="217"/>
      <c r="E268" s="326">
        <v>36</v>
      </c>
      <c r="F268" s="356" t="s">
        <v>380</v>
      </c>
      <c r="G268" s="701"/>
      <c r="H268" s="84" t="s">
        <v>949</v>
      </c>
      <c r="I268" s="89" t="e">
        <f>IF('Retail Pricing'!#REF!&gt;0,'Retail Pricing'!#REF!," ")</f>
        <v>#REF!</v>
      </c>
      <c r="J268" s="85" t="e">
        <f>'Retail Pricing'!#REF!</f>
        <v>#REF!</v>
      </c>
      <c r="K268" s="85" t="e">
        <f>'Retail Pricing'!#REF!</f>
        <v>#REF!</v>
      </c>
      <c r="L268" s="305" t="e">
        <f>IF('Retail Pricing'!#REF!&gt;0,'Retail Pricing'!#REF!," ")</f>
        <v>#REF!</v>
      </c>
      <c r="M268" s="226" t="e">
        <f t="shared" si="504"/>
        <v>#REF!</v>
      </c>
      <c r="N268" s="219" t="e">
        <f>IF('Retail Pricing'!#REF!&gt;0,'Retail Pricing'!#REF!," ")</f>
        <v>#REF!</v>
      </c>
      <c r="O268" s="219" t="e">
        <f>IF('Retail Pricing'!#REF!&gt;0,'Retail Pricing'!#REF!," ")</f>
        <v>#REF!</v>
      </c>
      <c r="P268" s="219"/>
      <c r="Q268" s="219" t="e">
        <f>IF('Retail Pricing'!#REF!&gt;0,'Retail Pricing'!#REF!," ")</f>
        <v>#REF!</v>
      </c>
      <c r="R268" s="219" t="e">
        <f>IF('Retail Pricing'!#REF!&gt;0,'Retail Pricing'!#REF!," ")</f>
        <v>#REF!</v>
      </c>
      <c r="S268" s="219" t="e">
        <f>IF('Retail Pricing'!#REF!&gt;0,'Retail Pricing'!#REF!," ")</f>
        <v>#REF!</v>
      </c>
      <c r="T268" s="226">
        <v>1.9645999999999999</v>
      </c>
      <c r="U268" s="7" t="e">
        <f t="shared" si="475"/>
        <v>#REF!</v>
      </c>
      <c r="V268" s="7">
        <v>2.1999999999999999E-2</v>
      </c>
      <c r="W268" s="491" t="s">
        <v>949</v>
      </c>
      <c r="X268" s="489" t="s">
        <v>949</v>
      </c>
      <c r="Y268" s="304" t="str">
        <f t="shared" si="476"/>
        <v xml:space="preserve"> </v>
      </c>
      <c r="Z268" s="428" t="s">
        <v>106</v>
      </c>
      <c r="AA268" s="492" t="s">
        <v>949</v>
      </c>
      <c r="AB268" s="493" t="s">
        <v>949</v>
      </c>
      <c r="AC268" s="489" t="s">
        <v>949</v>
      </c>
      <c r="AD268" s="14" t="str">
        <f t="shared" si="477"/>
        <v xml:space="preserve"> </v>
      </c>
      <c r="AE268" s="428" t="s">
        <v>106</v>
      </c>
      <c r="AF268" s="488" t="s">
        <v>949</v>
      </c>
      <c r="AG268" s="494" t="s">
        <v>949</v>
      </c>
      <c r="AH268" s="489" t="s">
        <v>949</v>
      </c>
      <c r="AI268" s="14" t="str">
        <f t="shared" si="478"/>
        <v xml:space="preserve"> </v>
      </c>
      <c r="AJ268" s="428" t="s">
        <v>106</v>
      </c>
      <c r="AK268" s="495" t="s">
        <v>949</v>
      </c>
      <c r="AL268" s="489"/>
      <c r="AM268" s="489" t="s">
        <v>949</v>
      </c>
      <c r="AN268" s="14" t="str">
        <f t="shared" si="479"/>
        <v xml:space="preserve"> </v>
      </c>
      <c r="AO268" s="428" t="s">
        <v>106</v>
      </c>
      <c r="AP268" s="490" t="s">
        <v>949</v>
      </c>
      <c r="AQ268" s="489" t="s">
        <v>949</v>
      </c>
      <c r="AR268" s="14" t="str">
        <f t="shared" si="480"/>
        <v xml:space="preserve"> </v>
      </c>
      <c r="AS268" s="428" t="s">
        <v>106</v>
      </c>
      <c r="AT268" s="496" t="s">
        <v>949</v>
      </c>
      <c r="AU268" s="497" t="s">
        <v>949</v>
      </c>
      <c r="AV268" s="312"/>
      <c r="AW268" s="498" t="s">
        <v>949</v>
      </c>
      <c r="AX268" s="499" t="s">
        <v>106</v>
      </c>
      <c r="AY268" s="499" t="s">
        <v>106</v>
      </c>
      <c r="AZ268" s="333"/>
      <c r="BA268" s="491" t="str">
        <f t="shared" si="481"/>
        <v>Holder</v>
      </c>
      <c r="BB268" s="492" t="str">
        <f t="shared" si="482"/>
        <v>Holder</v>
      </c>
      <c r="BC268" s="493" t="str">
        <f t="shared" si="483"/>
        <v>Holder</v>
      </c>
      <c r="BD268" s="488" t="str">
        <f t="shared" si="484"/>
        <v>Holder</v>
      </c>
      <c r="BE268" s="494" t="str">
        <f t="shared" si="485"/>
        <v>Holder</v>
      </c>
      <c r="BF268" s="495" t="str">
        <f t="shared" si="486"/>
        <v>Holder</v>
      </c>
      <c r="BG268" s="490" t="str">
        <f t="shared" si="487"/>
        <v>Holder</v>
      </c>
      <c r="BH268" s="496" t="str">
        <f t="shared" si="488"/>
        <v>Holder</v>
      </c>
      <c r="BI268" s="497" t="str">
        <f t="shared" si="489"/>
        <v>Holder</v>
      </c>
      <c r="BJ268" s="385" t="str">
        <f t="shared" si="490"/>
        <v>No</v>
      </c>
      <c r="BK268" s="385" t="str">
        <f t="shared" si="491"/>
        <v>No</v>
      </c>
      <c r="BL268" s="483" t="s">
        <v>1376</v>
      </c>
      <c r="BM268" s="482"/>
      <c r="BN268" s="482"/>
      <c r="BO268" s="482"/>
      <c r="BP268" s="482"/>
      <c r="BQ268" s="482"/>
      <c r="BR268" s="482"/>
      <c r="BS268" s="482"/>
      <c r="BT268" s="482"/>
      <c r="BU268" s="67"/>
      <c r="BV268" s="442" t="str">
        <f t="shared" si="492"/>
        <v xml:space="preserve"> </v>
      </c>
      <c r="BW268" s="244" t="str">
        <f t="shared" si="493"/>
        <v xml:space="preserve"> </v>
      </c>
      <c r="BX268" s="244" t="str">
        <f t="shared" si="494"/>
        <v xml:space="preserve"> </v>
      </c>
      <c r="BY268" s="244" t="str">
        <f t="shared" si="495"/>
        <v xml:space="preserve"> </v>
      </c>
      <c r="BZ268" s="244" t="str">
        <f t="shared" si="496"/>
        <v xml:space="preserve"> </v>
      </c>
      <c r="CA268" s="244" t="str">
        <f t="shared" si="497"/>
        <v xml:space="preserve"> </v>
      </c>
      <c r="CB268" s="244" t="str">
        <f t="shared" si="498"/>
        <v xml:space="preserve"> </v>
      </c>
      <c r="CC268" s="244" t="str">
        <f t="shared" si="499"/>
        <v xml:space="preserve"> </v>
      </c>
      <c r="CD268" s="244" t="str">
        <f t="shared" si="500"/>
        <v xml:space="preserve"> </v>
      </c>
      <c r="CE268" s="244" t="str">
        <f t="shared" si="501"/>
        <v xml:space="preserve"> </v>
      </c>
      <c r="CF268" s="244" t="str">
        <f t="shared" si="502"/>
        <v xml:space="preserve"> </v>
      </c>
      <c r="CG268" s="244" t="str">
        <f t="shared" si="503"/>
        <v xml:space="preserve"> </v>
      </c>
      <c r="CH268" s="244" t="str">
        <f t="shared" si="473"/>
        <v xml:space="preserve"> </v>
      </c>
      <c r="CI268" s="570"/>
      <c r="CJ268" s="578" t="str">
        <f t="shared" si="383"/>
        <v xml:space="preserve"> </v>
      </c>
      <c r="CK268" s="578" t="str">
        <f t="shared" si="384"/>
        <v xml:space="preserve"> </v>
      </c>
      <c r="CL268" s="578" t="str">
        <f t="shared" si="385"/>
        <v xml:space="preserve"> </v>
      </c>
      <c r="CM268" s="578" t="str">
        <f t="shared" si="386"/>
        <v xml:space="preserve"> </v>
      </c>
      <c r="CN268" s="578" t="str">
        <f t="shared" si="387"/>
        <v xml:space="preserve"> </v>
      </c>
      <c r="CO268" s="578" t="str">
        <f t="shared" si="378"/>
        <v xml:space="preserve"> </v>
      </c>
      <c r="CP268" s="578" t="str">
        <f t="shared" si="379"/>
        <v xml:space="preserve"> </v>
      </c>
      <c r="CQ268" s="578" t="str">
        <f t="shared" si="380"/>
        <v xml:space="preserve"> </v>
      </c>
      <c r="CR268" s="244"/>
      <c r="CS268" s="244"/>
      <c r="CT268" s="244"/>
      <c r="CU268" s="244"/>
      <c r="CV268" s="347"/>
      <c r="CW268" s="338" t="str">
        <f t="shared" si="474"/>
        <v xml:space="preserve"> </v>
      </c>
      <c r="CX268" s="347"/>
      <c r="CY268" s="338" t="str">
        <f t="shared" si="474"/>
        <v xml:space="preserve"> </v>
      </c>
      <c r="CZ268" s="347"/>
      <c r="DA268" s="338" t="str">
        <f t="shared" si="474"/>
        <v xml:space="preserve"> </v>
      </c>
      <c r="DB268" s="347"/>
      <c r="DC268" s="338" t="str">
        <f t="shared" si="474"/>
        <v xml:space="preserve"> </v>
      </c>
      <c r="DD268" s="347"/>
      <c r="DE268" s="338" t="str">
        <f t="shared" si="474"/>
        <v xml:space="preserve"> </v>
      </c>
    </row>
    <row r="269" spans="1:109" s="19" customFormat="1" x14ac:dyDescent="0.2">
      <c r="A269" s="328" t="s">
        <v>525</v>
      </c>
      <c r="B269" s="53" t="s">
        <v>265</v>
      </c>
      <c r="C269" s="451"/>
      <c r="D269" s="217"/>
      <c r="E269" s="326">
        <v>36</v>
      </c>
      <c r="F269" s="356" t="s">
        <v>381</v>
      </c>
      <c r="G269" s="701"/>
      <c r="H269" s="84" t="s">
        <v>949</v>
      </c>
      <c r="I269" s="89" t="e">
        <f>IF('Retail Pricing'!#REF!&gt;0,'Retail Pricing'!#REF!," ")</f>
        <v>#REF!</v>
      </c>
      <c r="J269" s="85" t="e">
        <f>'Retail Pricing'!#REF!</f>
        <v>#REF!</v>
      </c>
      <c r="K269" s="85" t="e">
        <f>'Retail Pricing'!#REF!</f>
        <v>#REF!</v>
      </c>
      <c r="L269" s="305" t="e">
        <f>IF('Retail Pricing'!#REF!&gt;0,'Retail Pricing'!#REF!," ")</f>
        <v>#REF!</v>
      </c>
      <c r="M269" s="226" t="e">
        <f t="shared" si="504"/>
        <v>#REF!</v>
      </c>
      <c r="N269" s="219" t="e">
        <f>IF('Retail Pricing'!#REF!&gt;0,'Retail Pricing'!#REF!," ")</f>
        <v>#REF!</v>
      </c>
      <c r="O269" s="219" t="e">
        <f>IF('Retail Pricing'!#REF!&gt;0,'Retail Pricing'!#REF!," ")</f>
        <v>#REF!</v>
      </c>
      <c r="P269" s="219"/>
      <c r="Q269" s="219" t="e">
        <f>IF('Retail Pricing'!#REF!&gt;0,'Retail Pricing'!#REF!," ")</f>
        <v>#REF!</v>
      </c>
      <c r="R269" s="219" t="e">
        <f>IF('Retail Pricing'!#REF!&gt;0,'Retail Pricing'!#REF!," ")</f>
        <v>#REF!</v>
      </c>
      <c r="S269" s="219" t="e">
        <f>IF('Retail Pricing'!#REF!&gt;0,'Retail Pricing'!#REF!," ")</f>
        <v>#REF!</v>
      </c>
      <c r="T269" s="226">
        <v>2.2151800000000001</v>
      </c>
      <c r="U269" s="7" t="e">
        <f t="shared" si="475"/>
        <v>#REF!</v>
      </c>
      <c r="V269" s="7">
        <v>2.1999999999999999E-2</v>
      </c>
      <c r="W269" s="491" t="s">
        <v>949</v>
      </c>
      <c r="X269" s="489" t="s">
        <v>949</v>
      </c>
      <c r="Y269" s="304" t="str">
        <f t="shared" si="476"/>
        <v xml:space="preserve"> </v>
      </c>
      <c r="Z269" s="428" t="s">
        <v>106</v>
      </c>
      <c r="AA269" s="492" t="s">
        <v>949</v>
      </c>
      <c r="AB269" s="493" t="s">
        <v>949</v>
      </c>
      <c r="AC269" s="489" t="s">
        <v>949</v>
      </c>
      <c r="AD269" s="14" t="str">
        <f t="shared" si="477"/>
        <v xml:space="preserve"> </v>
      </c>
      <c r="AE269" s="428" t="s">
        <v>106</v>
      </c>
      <c r="AF269" s="488" t="s">
        <v>949</v>
      </c>
      <c r="AG269" s="494" t="s">
        <v>949</v>
      </c>
      <c r="AH269" s="489" t="s">
        <v>949</v>
      </c>
      <c r="AI269" s="14" t="str">
        <f t="shared" si="478"/>
        <v xml:space="preserve"> </v>
      </c>
      <c r="AJ269" s="428" t="s">
        <v>106</v>
      </c>
      <c r="AK269" s="495" t="s">
        <v>949</v>
      </c>
      <c r="AL269" s="489"/>
      <c r="AM269" s="489" t="s">
        <v>949</v>
      </c>
      <c r="AN269" s="14" t="str">
        <f t="shared" si="479"/>
        <v xml:space="preserve"> </v>
      </c>
      <c r="AO269" s="428" t="s">
        <v>106</v>
      </c>
      <c r="AP269" s="490" t="s">
        <v>949</v>
      </c>
      <c r="AQ269" s="489" t="s">
        <v>949</v>
      </c>
      <c r="AR269" s="14" t="str">
        <f t="shared" si="480"/>
        <v xml:space="preserve"> </v>
      </c>
      <c r="AS269" s="428" t="s">
        <v>106</v>
      </c>
      <c r="AT269" s="496" t="s">
        <v>949</v>
      </c>
      <c r="AU269" s="497" t="s">
        <v>949</v>
      </c>
      <c r="AV269" s="288"/>
      <c r="AW269" s="498" t="s">
        <v>949</v>
      </c>
      <c r="AX269" s="499" t="s">
        <v>106</v>
      </c>
      <c r="AY269" s="499" t="s">
        <v>106</v>
      </c>
      <c r="AZ269" s="333"/>
      <c r="BA269" s="491" t="str">
        <f t="shared" si="481"/>
        <v>Holder</v>
      </c>
      <c r="BB269" s="492" t="str">
        <f t="shared" si="482"/>
        <v>Holder</v>
      </c>
      <c r="BC269" s="493" t="str">
        <f t="shared" si="483"/>
        <v>Holder</v>
      </c>
      <c r="BD269" s="488" t="str">
        <f t="shared" si="484"/>
        <v>Holder</v>
      </c>
      <c r="BE269" s="494" t="str">
        <f t="shared" si="485"/>
        <v>Holder</v>
      </c>
      <c r="BF269" s="495" t="str">
        <f t="shared" si="486"/>
        <v>Holder</v>
      </c>
      <c r="BG269" s="490" t="str">
        <f t="shared" si="487"/>
        <v>Holder</v>
      </c>
      <c r="BH269" s="496" t="str">
        <f t="shared" si="488"/>
        <v>Holder</v>
      </c>
      <c r="BI269" s="497" t="str">
        <f t="shared" si="489"/>
        <v>Holder</v>
      </c>
      <c r="BJ269" s="385" t="str">
        <f t="shared" si="490"/>
        <v>No</v>
      </c>
      <c r="BK269" s="385" t="str">
        <f t="shared" si="491"/>
        <v>No</v>
      </c>
      <c r="BL269" s="483" t="s">
        <v>1376</v>
      </c>
      <c r="BM269" s="482"/>
      <c r="BN269" s="482"/>
      <c r="BO269" s="482"/>
      <c r="BP269" s="482"/>
      <c r="BQ269" s="482"/>
      <c r="BR269" s="482"/>
      <c r="BS269" s="482"/>
      <c r="BT269" s="482"/>
      <c r="BU269" s="67"/>
      <c r="BV269" s="442" t="str">
        <f t="shared" si="492"/>
        <v xml:space="preserve"> </v>
      </c>
      <c r="BW269" s="244" t="str">
        <f t="shared" si="493"/>
        <v xml:space="preserve"> </v>
      </c>
      <c r="BX269" s="244" t="str">
        <f t="shared" si="494"/>
        <v xml:space="preserve"> </v>
      </c>
      <c r="BY269" s="244" t="str">
        <f t="shared" si="495"/>
        <v xml:space="preserve"> </v>
      </c>
      <c r="BZ269" s="244" t="str">
        <f t="shared" si="496"/>
        <v xml:space="preserve"> </v>
      </c>
      <c r="CA269" s="244" t="str">
        <f t="shared" si="497"/>
        <v xml:space="preserve"> </v>
      </c>
      <c r="CB269" s="244" t="str">
        <f t="shared" si="498"/>
        <v xml:space="preserve"> </v>
      </c>
      <c r="CC269" s="244" t="str">
        <f t="shared" si="499"/>
        <v xml:space="preserve"> </v>
      </c>
      <c r="CD269" s="244" t="str">
        <f t="shared" si="500"/>
        <v xml:space="preserve"> </v>
      </c>
      <c r="CE269" s="244" t="str">
        <f t="shared" si="501"/>
        <v xml:space="preserve"> </v>
      </c>
      <c r="CF269" s="244" t="str">
        <f t="shared" si="502"/>
        <v xml:space="preserve"> </v>
      </c>
      <c r="CG269" s="244" t="str">
        <f t="shared" si="503"/>
        <v xml:space="preserve"> </v>
      </c>
      <c r="CH269" s="244" t="str">
        <f t="shared" ref="CH269:CH279" si="505">IF($W269&gt;0,100," ")</f>
        <v xml:space="preserve"> </v>
      </c>
      <c r="CI269" s="570"/>
      <c r="CJ269" s="578" t="str">
        <f t="shared" si="383"/>
        <v xml:space="preserve"> </v>
      </c>
      <c r="CK269" s="578" t="str">
        <f t="shared" si="384"/>
        <v xml:space="preserve"> </v>
      </c>
      <c r="CL269" s="578" t="str">
        <f t="shared" si="385"/>
        <v xml:space="preserve"> </v>
      </c>
      <c r="CM269" s="578" t="str">
        <f t="shared" si="386"/>
        <v xml:space="preserve"> </v>
      </c>
      <c r="CN269" s="578" t="str">
        <f t="shared" si="387"/>
        <v xml:space="preserve"> </v>
      </c>
      <c r="CO269" s="578" t="str">
        <f t="shared" si="378"/>
        <v xml:space="preserve"> </v>
      </c>
      <c r="CP269" s="578" t="str">
        <f t="shared" si="379"/>
        <v xml:space="preserve"> </v>
      </c>
      <c r="CQ269" s="578" t="str">
        <f t="shared" si="380"/>
        <v xml:space="preserve"> </v>
      </c>
      <c r="CR269" s="244"/>
      <c r="CS269" s="244"/>
      <c r="CT269" s="244"/>
      <c r="CU269" s="244"/>
      <c r="CV269" s="347"/>
      <c r="CW269" s="338" t="str">
        <f t="shared" ref="CW269:DE279" si="506">IF($BW269&gt;0,$BA269," ")</f>
        <v xml:space="preserve"> </v>
      </c>
      <c r="CX269" s="347"/>
      <c r="CY269" s="338" t="str">
        <f t="shared" si="506"/>
        <v xml:space="preserve"> </v>
      </c>
      <c r="CZ269" s="347"/>
      <c r="DA269" s="338" t="str">
        <f t="shared" si="506"/>
        <v xml:space="preserve"> </v>
      </c>
      <c r="DB269" s="347"/>
      <c r="DC269" s="338" t="str">
        <f t="shared" si="506"/>
        <v xml:space="preserve"> </v>
      </c>
      <c r="DD269" s="347"/>
      <c r="DE269" s="338" t="str">
        <f t="shared" si="506"/>
        <v xml:space="preserve"> </v>
      </c>
    </row>
    <row r="270" spans="1:109" s="19" customFormat="1" x14ac:dyDescent="0.2">
      <c r="A270" s="328" t="s">
        <v>525</v>
      </c>
      <c r="B270" s="70" t="s">
        <v>265</v>
      </c>
      <c r="C270" s="451"/>
      <c r="D270" s="217"/>
      <c r="E270" s="326">
        <v>36</v>
      </c>
      <c r="F270" s="356" t="s">
        <v>381</v>
      </c>
      <c r="G270" s="701"/>
      <c r="H270" s="84" t="s">
        <v>949</v>
      </c>
      <c r="I270" s="89" t="e">
        <f>IF('Retail Pricing'!#REF!&gt;0,'Retail Pricing'!#REF!," ")</f>
        <v>#REF!</v>
      </c>
      <c r="J270" s="85" t="e">
        <f>'Retail Pricing'!#REF!</f>
        <v>#REF!</v>
      </c>
      <c r="K270" s="85" t="e">
        <f>'Retail Pricing'!#REF!</f>
        <v>#REF!</v>
      </c>
      <c r="L270" s="305" t="e">
        <f>IF('Retail Pricing'!#REF!&gt;0,'Retail Pricing'!#REF!," ")</f>
        <v>#REF!</v>
      </c>
      <c r="M270" s="226" t="e">
        <f t="shared" si="504"/>
        <v>#REF!</v>
      </c>
      <c r="N270" s="219" t="e">
        <f>IF('Retail Pricing'!#REF!&gt;0,'Retail Pricing'!#REF!," ")</f>
        <v>#REF!</v>
      </c>
      <c r="O270" s="219" t="e">
        <f>IF('Retail Pricing'!#REF!&gt;0,'Retail Pricing'!#REF!," ")</f>
        <v>#REF!</v>
      </c>
      <c r="P270" s="219"/>
      <c r="Q270" s="219" t="e">
        <f>IF('Retail Pricing'!#REF!&gt;0,'Retail Pricing'!#REF!," ")</f>
        <v>#REF!</v>
      </c>
      <c r="R270" s="219" t="e">
        <f>IF('Retail Pricing'!#REF!&gt;0,'Retail Pricing'!#REF!," ")</f>
        <v>#REF!</v>
      </c>
      <c r="S270" s="219" t="e">
        <f>IF('Retail Pricing'!#REF!&gt;0,'Retail Pricing'!#REF!," ")</f>
        <v>#REF!</v>
      </c>
      <c r="T270" s="226">
        <v>2.2151800000000001</v>
      </c>
      <c r="U270" s="7" t="e">
        <f t="shared" si="475"/>
        <v>#REF!</v>
      </c>
      <c r="V270" s="7">
        <v>2.1999999999999999E-2</v>
      </c>
      <c r="W270" s="491" t="s">
        <v>949</v>
      </c>
      <c r="X270" s="489" t="s">
        <v>949</v>
      </c>
      <c r="Y270" s="304" t="str">
        <f t="shared" si="476"/>
        <v xml:space="preserve"> </v>
      </c>
      <c r="Z270" s="428" t="s">
        <v>106</v>
      </c>
      <c r="AA270" s="492" t="s">
        <v>949</v>
      </c>
      <c r="AB270" s="493" t="s">
        <v>949</v>
      </c>
      <c r="AC270" s="489" t="s">
        <v>949</v>
      </c>
      <c r="AD270" s="14" t="str">
        <f t="shared" si="477"/>
        <v xml:space="preserve"> </v>
      </c>
      <c r="AE270" s="428" t="s">
        <v>106</v>
      </c>
      <c r="AF270" s="488" t="s">
        <v>949</v>
      </c>
      <c r="AG270" s="494" t="s">
        <v>949</v>
      </c>
      <c r="AH270" s="489" t="s">
        <v>949</v>
      </c>
      <c r="AI270" s="14" t="str">
        <f t="shared" si="478"/>
        <v xml:space="preserve"> </v>
      </c>
      <c r="AJ270" s="428" t="s">
        <v>106</v>
      </c>
      <c r="AK270" s="495" t="s">
        <v>949</v>
      </c>
      <c r="AL270" s="489"/>
      <c r="AM270" s="489" t="s">
        <v>949</v>
      </c>
      <c r="AN270" s="14" t="str">
        <f t="shared" si="479"/>
        <v xml:space="preserve"> </v>
      </c>
      <c r="AO270" s="428" t="s">
        <v>106</v>
      </c>
      <c r="AP270" s="490" t="s">
        <v>949</v>
      </c>
      <c r="AQ270" s="489" t="s">
        <v>949</v>
      </c>
      <c r="AR270" s="14" t="str">
        <f t="shared" si="480"/>
        <v xml:space="preserve"> </v>
      </c>
      <c r="AS270" s="428" t="s">
        <v>106</v>
      </c>
      <c r="AT270" s="496" t="s">
        <v>949</v>
      </c>
      <c r="AU270" s="497" t="s">
        <v>949</v>
      </c>
      <c r="AV270" s="312"/>
      <c r="AW270" s="498" t="s">
        <v>949</v>
      </c>
      <c r="AX270" s="499" t="s">
        <v>106</v>
      </c>
      <c r="AY270" s="499" t="s">
        <v>106</v>
      </c>
      <c r="AZ270" s="333"/>
      <c r="BA270" s="491" t="str">
        <f t="shared" si="481"/>
        <v>Holder</v>
      </c>
      <c r="BB270" s="492" t="str">
        <f t="shared" si="482"/>
        <v>Holder</v>
      </c>
      <c r="BC270" s="493" t="str">
        <f t="shared" si="483"/>
        <v>Holder</v>
      </c>
      <c r="BD270" s="488" t="str">
        <f t="shared" si="484"/>
        <v>Holder</v>
      </c>
      <c r="BE270" s="494" t="str">
        <f t="shared" si="485"/>
        <v>Holder</v>
      </c>
      <c r="BF270" s="495" t="str">
        <f t="shared" si="486"/>
        <v>Holder</v>
      </c>
      <c r="BG270" s="490" t="str">
        <f t="shared" si="487"/>
        <v>Holder</v>
      </c>
      <c r="BH270" s="496" t="str">
        <f t="shared" si="488"/>
        <v>Holder</v>
      </c>
      <c r="BI270" s="497" t="str">
        <f t="shared" si="489"/>
        <v>Holder</v>
      </c>
      <c r="BJ270" s="385" t="str">
        <f t="shared" si="490"/>
        <v>No</v>
      </c>
      <c r="BK270" s="385" t="str">
        <f t="shared" si="491"/>
        <v>No</v>
      </c>
      <c r="BL270" s="483" t="s">
        <v>1376</v>
      </c>
      <c r="BM270" s="482"/>
      <c r="BN270" s="482"/>
      <c r="BO270" s="482"/>
      <c r="BP270" s="482"/>
      <c r="BQ270" s="482"/>
      <c r="BR270" s="482"/>
      <c r="BS270" s="482"/>
      <c r="BT270" s="482"/>
      <c r="BU270" s="67"/>
      <c r="BV270" s="442" t="str">
        <f t="shared" si="492"/>
        <v xml:space="preserve"> </v>
      </c>
      <c r="BW270" s="244" t="str">
        <f t="shared" si="493"/>
        <v xml:space="preserve"> </v>
      </c>
      <c r="BX270" s="244" t="str">
        <f t="shared" si="494"/>
        <v xml:space="preserve"> </v>
      </c>
      <c r="BY270" s="244" t="str">
        <f t="shared" si="495"/>
        <v xml:space="preserve"> </v>
      </c>
      <c r="BZ270" s="244" t="str">
        <f t="shared" si="496"/>
        <v xml:space="preserve"> </v>
      </c>
      <c r="CA270" s="244" t="str">
        <f t="shared" si="497"/>
        <v xml:space="preserve"> </v>
      </c>
      <c r="CB270" s="244" t="str">
        <f t="shared" si="498"/>
        <v xml:space="preserve"> </v>
      </c>
      <c r="CC270" s="244" t="str">
        <f t="shared" si="499"/>
        <v xml:space="preserve"> </v>
      </c>
      <c r="CD270" s="244" t="str">
        <f t="shared" si="500"/>
        <v xml:space="preserve"> </v>
      </c>
      <c r="CE270" s="244" t="str">
        <f t="shared" si="501"/>
        <v xml:space="preserve"> </v>
      </c>
      <c r="CF270" s="244" t="str">
        <f t="shared" si="502"/>
        <v xml:space="preserve"> </v>
      </c>
      <c r="CG270" s="244" t="str">
        <f t="shared" si="503"/>
        <v xml:space="preserve"> </v>
      </c>
      <c r="CH270" s="244" t="str">
        <f t="shared" si="505"/>
        <v xml:space="preserve"> </v>
      </c>
      <c r="CI270" s="570"/>
      <c r="CJ270" s="578" t="str">
        <f t="shared" si="383"/>
        <v xml:space="preserve"> </v>
      </c>
      <c r="CK270" s="578" t="str">
        <f t="shared" si="384"/>
        <v xml:space="preserve"> </v>
      </c>
      <c r="CL270" s="578" t="str">
        <f t="shared" si="385"/>
        <v xml:space="preserve"> </v>
      </c>
      <c r="CM270" s="578" t="str">
        <f t="shared" si="386"/>
        <v xml:space="preserve"> </v>
      </c>
      <c r="CN270" s="578" t="str">
        <f t="shared" si="387"/>
        <v xml:space="preserve"> </v>
      </c>
      <c r="CO270" s="578" t="str">
        <f t="shared" si="378"/>
        <v xml:space="preserve"> </v>
      </c>
      <c r="CP270" s="578" t="str">
        <f t="shared" si="379"/>
        <v xml:space="preserve"> </v>
      </c>
      <c r="CQ270" s="578" t="str">
        <f t="shared" si="380"/>
        <v xml:space="preserve"> </v>
      </c>
      <c r="CR270" s="244"/>
      <c r="CS270" s="244"/>
      <c r="CT270" s="244"/>
      <c r="CU270" s="244"/>
      <c r="CV270" s="347"/>
      <c r="CW270" s="338" t="str">
        <f t="shared" si="506"/>
        <v xml:space="preserve"> </v>
      </c>
      <c r="CX270" s="347"/>
      <c r="CY270" s="338" t="str">
        <f t="shared" si="506"/>
        <v xml:space="preserve"> </v>
      </c>
      <c r="CZ270" s="347"/>
      <c r="DA270" s="338" t="str">
        <f t="shared" si="506"/>
        <v xml:space="preserve"> </v>
      </c>
      <c r="DB270" s="347"/>
      <c r="DC270" s="338" t="str">
        <f t="shared" si="506"/>
        <v xml:space="preserve"> </v>
      </c>
      <c r="DD270" s="347"/>
      <c r="DE270" s="338" t="str">
        <f t="shared" si="506"/>
        <v xml:space="preserve"> </v>
      </c>
    </row>
    <row r="271" spans="1:109" s="203" customFormat="1" ht="12.75" x14ac:dyDescent="0.2">
      <c r="A271" s="396" t="s">
        <v>500</v>
      </c>
      <c r="B271" s="397" t="s">
        <v>726</v>
      </c>
      <c r="C271" s="398"/>
      <c r="D271" s="398"/>
      <c r="E271" s="398"/>
      <c r="F271" s="418"/>
      <c r="G271" s="703"/>
      <c r="H271" s="199"/>
      <c r="I271" s="199"/>
      <c r="J271" s="199"/>
      <c r="K271" s="199"/>
      <c r="L271" s="199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  <c r="AA271" s="335"/>
      <c r="AB271" s="335"/>
      <c r="AC271" s="335"/>
      <c r="AD271" s="335"/>
      <c r="AE271" s="335"/>
      <c r="AF271" s="335"/>
      <c r="AG271" s="335"/>
      <c r="AH271" s="335"/>
      <c r="AI271" s="335"/>
      <c r="AJ271" s="335"/>
      <c r="AK271" s="335"/>
      <c r="AL271" s="335"/>
      <c r="AM271" s="335"/>
      <c r="AN271" s="335"/>
      <c r="AO271" s="335"/>
      <c r="AP271" s="335"/>
      <c r="AQ271" s="335"/>
      <c r="AR271" s="335"/>
      <c r="AS271" s="335"/>
      <c r="AT271" s="335"/>
      <c r="AU271" s="335"/>
      <c r="AV271" s="335"/>
      <c r="AW271" s="335"/>
      <c r="AX271" s="335"/>
      <c r="AY271" s="335"/>
      <c r="AZ271" s="335"/>
      <c r="BA271" s="335"/>
      <c r="BB271" s="335"/>
      <c r="BC271" s="335"/>
      <c r="BD271" s="335"/>
      <c r="BE271" s="335"/>
      <c r="BF271" s="335"/>
      <c r="BG271" s="335"/>
      <c r="BH271" s="335"/>
      <c r="BI271" s="335"/>
      <c r="BJ271" s="199"/>
      <c r="BK271" s="199"/>
      <c r="BL271" s="199"/>
      <c r="BM271" s="199"/>
      <c r="BN271" s="199"/>
      <c r="BO271" s="199"/>
      <c r="BP271" s="199"/>
      <c r="BQ271" s="199"/>
      <c r="BR271" s="199"/>
      <c r="BS271" s="199"/>
      <c r="BT271" s="199"/>
      <c r="BU271" s="199"/>
      <c r="BV271" s="201"/>
      <c r="BW271" s="199"/>
      <c r="BX271" s="199"/>
      <c r="BY271" s="199"/>
      <c r="BZ271" s="199"/>
      <c r="CA271" s="199"/>
      <c r="CB271" s="199"/>
      <c r="CC271" s="199"/>
      <c r="CD271" s="199"/>
      <c r="CE271" s="199"/>
      <c r="CF271" s="199"/>
      <c r="CG271" s="199"/>
      <c r="CH271" s="199"/>
      <c r="CI271" s="576"/>
      <c r="CJ271" s="578" t="str">
        <f t="shared" si="383"/>
        <v xml:space="preserve"> </v>
      </c>
      <c r="CK271" s="578" t="str">
        <f t="shared" si="384"/>
        <v xml:space="preserve"> </v>
      </c>
      <c r="CL271" s="578" t="str">
        <f t="shared" si="385"/>
        <v xml:space="preserve"> </v>
      </c>
      <c r="CM271" s="578" t="str">
        <f t="shared" si="386"/>
        <v xml:space="preserve"> </v>
      </c>
      <c r="CN271" s="578" t="str">
        <f t="shared" si="387"/>
        <v xml:space="preserve"> </v>
      </c>
      <c r="CO271" s="578" t="str">
        <f t="shared" si="378"/>
        <v xml:space="preserve"> </v>
      </c>
      <c r="CP271" s="578" t="str">
        <f t="shared" si="379"/>
        <v xml:space="preserve"> </v>
      </c>
      <c r="CQ271" s="578" t="str">
        <f t="shared" si="380"/>
        <v xml:space="preserve"> </v>
      </c>
      <c r="CR271" s="199"/>
      <c r="CS271" s="199"/>
      <c r="CT271" s="199"/>
      <c r="CU271" s="199"/>
      <c r="CV271" s="199"/>
      <c r="CW271" s="338" t="str">
        <f t="shared" si="506"/>
        <v xml:space="preserve"> </v>
      </c>
      <c r="CX271" s="199"/>
      <c r="CY271" s="338" t="str">
        <f t="shared" si="506"/>
        <v xml:space="preserve"> </v>
      </c>
      <c r="CZ271" s="199"/>
      <c r="DA271" s="338" t="str">
        <f t="shared" si="506"/>
        <v xml:space="preserve"> </v>
      </c>
      <c r="DB271" s="199"/>
      <c r="DC271" s="338" t="str">
        <f t="shared" si="506"/>
        <v xml:space="preserve"> </v>
      </c>
      <c r="DD271" s="199"/>
      <c r="DE271" s="338" t="str">
        <f t="shared" si="506"/>
        <v xml:space="preserve"> </v>
      </c>
    </row>
    <row r="272" spans="1:109" x14ac:dyDescent="0.2">
      <c r="A272" s="93" t="s">
        <v>63</v>
      </c>
      <c r="B272" s="53" t="s">
        <v>1015</v>
      </c>
      <c r="C272" s="53" t="s">
        <v>1524</v>
      </c>
      <c r="D272" s="217"/>
      <c r="E272" s="326">
        <v>300</v>
      </c>
      <c r="F272" s="356" t="s">
        <v>451</v>
      </c>
      <c r="G272" s="701"/>
      <c r="H272" s="83"/>
      <c r="I272" s="89" t="e">
        <f>IF('Retail Pricing'!#REF!&gt;0,'Retail Pricing'!#REF!," ")</f>
        <v>#REF!</v>
      </c>
      <c r="J272" s="85" t="e">
        <f>'Retail Pricing'!#REF!</f>
        <v>#REF!</v>
      </c>
      <c r="K272" s="85" t="e">
        <f>'Retail Pricing'!#REF!</f>
        <v>#REF!</v>
      </c>
      <c r="L272" s="305" t="e">
        <f>IF('Retail Pricing'!#REF!&gt;0,'Retail Pricing'!#REF!," ")</f>
        <v>#REF!</v>
      </c>
      <c r="M272" s="226" t="e">
        <f t="shared" si="504"/>
        <v>#REF!</v>
      </c>
      <c r="N272" s="219" t="e">
        <f>'Retail Pricing'!#REF!</f>
        <v>#REF!</v>
      </c>
      <c r="O272" s="219" t="e">
        <f>'Retail Pricing'!#REF!</f>
        <v>#REF!</v>
      </c>
      <c r="P272" s="219"/>
      <c r="Q272" s="219" t="e">
        <f>'Retail Pricing'!#REF!</f>
        <v>#REF!</v>
      </c>
      <c r="R272" s="219" t="e">
        <f>IF('Retail Pricing'!#REF!&gt;0,'Retail Pricing'!#REF!," ")</f>
        <v>#REF!</v>
      </c>
      <c r="S272" s="219" t="e">
        <f>'Retail Pricing'!#REF!</f>
        <v>#REF!</v>
      </c>
      <c r="T272" s="219">
        <v>2.9326300000000001</v>
      </c>
      <c r="U272" s="470">
        <v>0.17</v>
      </c>
      <c r="V272" s="7">
        <v>4.3999999999999997E-2</v>
      </c>
      <c r="W272" s="491" t="e">
        <f>ROUND(('Retail Pricing'!#REF!/(1-0.09))/0.05,0)*0.05</f>
        <v>#REF!</v>
      </c>
      <c r="X272" s="489">
        <v>8.25</v>
      </c>
      <c r="Y272" s="304" t="e">
        <f t="shared" si="476"/>
        <v>#REF!</v>
      </c>
      <c r="Z272" s="428">
        <v>0.56999999999999995</v>
      </c>
      <c r="AA272" s="492">
        <v>9.35</v>
      </c>
      <c r="AB272" s="493" t="e">
        <f>ROUND(('Retail Pricing'!#REF!/(1-0.09))/0.05,0)*0.05</f>
        <v>#REF!</v>
      </c>
      <c r="AC272" s="489">
        <v>8.1</v>
      </c>
      <c r="AD272" s="14" t="e">
        <f t="shared" si="477"/>
        <v>#REF!</v>
      </c>
      <c r="AE272" s="428">
        <v>0.56000000000000005</v>
      </c>
      <c r="AF272" s="488">
        <v>9.1999999999999993</v>
      </c>
      <c r="AG272" s="494" t="e">
        <f>ROUND(('Retail Pricing'!#REF!/(1-0.09))/0.05,0)*0.05</f>
        <v>#REF!</v>
      </c>
      <c r="AH272" s="489">
        <v>7.2</v>
      </c>
      <c r="AI272" s="14" t="e">
        <f t="shared" si="478"/>
        <v>#REF!</v>
      </c>
      <c r="AJ272" s="428">
        <v>0.51</v>
      </c>
      <c r="AK272" s="495" t="e">
        <f>ROUND(('Retail Pricing'!#REF!/(1-0.09))/0.05,0)*0.05</f>
        <v>#REF!</v>
      </c>
      <c r="AL272" s="489"/>
      <c r="AM272" s="489">
        <v>6.65</v>
      </c>
      <c r="AN272" s="14" t="e">
        <f t="shared" si="479"/>
        <v>#REF!</v>
      </c>
      <c r="AO272" s="428">
        <v>0.47</v>
      </c>
      <c r="AP272" s="490" t="e">
        <f>ROUND(('Retail Pricing'!#REF!/(1-0.09))/0.05,0)*0.05</f>
        <v>#REF!</v>
      </c>
      <c r="AQ272" s="489">
        <v>6.5</v>
      </c>
      <c r="AR272" s="14" t="e">
        <f t="shared" si="480"/>
        <v>#REF!</v>
      </c>
      <c r="AS272" s="428">
        <v>0.45</v>
      </c>
      <c r="AT272" s="496">
        <v>7.55</v>
      </c>
      <c r="AU272" s="497" t="e">
        <f t="shared" ref="AU272:AU277" si="507">IF(BA272&gt;0,ROUNDUP((BA272*2),0.05)-0.01," ")</f>
        <v>#REF!</v>
      </c>
      <c r="AV272" s="288"/>
      <c r="AW272" s="498" t="e">
        <f t="shared" ref="AW272:AW277" si="508">IF(W272&gt;0,ROUND((W272*1.3)/0.05,0)*0.05," ")</f>
        <v>#REF!</v>
      </c>
      <c r="AX272" s="499"/>
      <c r="AY272" s="499"/>
      <c r="AZ272" s="333"/>
      <c r="BA272" s="491" t="e">
        <f t="shared" ref="BA272:BA297" si="509">IF($A272&lt;&gt;" ",$W272," ")</f>
        <v>#REF!</v>
      </c>
      <c r="BB272" s="492">
        <f t="shared" ref="BB272:BB297" si="510">IF($A272&lt;&gt;" ",$AA272," ")</f>
        <v>9.35</v>
      </c>
      <c r="BC272" s="493" t="e">
        <f t="shared" ref="BC272:BC297" si="511">IF($A272&lt;&gt;" ",$AB272," ")</f>
        <v>#REF!</v>
      </c>
      <c r="BD272" s="488">
        <f t="shared" ref="BD272:BD297" si="512">IF($A272&lt;&gt;" ",$AF272," ")</f>
        <v>9.1999999999999993</v>
      </c>
      <c r="BE272" s="494" t="e">
        <f t="shared" ref="BE272:BE297" si="513">IF($A272&lt;&gt;" ",$AG272," ")</f>
        <v>#REF!</v>
      </c>
      <c r="BF272" s="495" t="e">
        <f t="shared" ref="BF272:BF297" si="514">IF($A272&lt;&gt;" ",$AK272," ")</f>
        <v>#REF!</v>
      </c>
      <c r="BG272" s="490" t="e">
        <f t="shared" ref="BG272:BG297" si="515">IF($A272&lt;&gt;" ",$AP272," ")</f>
        <v>#REF!</v>
      </c>
      <c r="BH272" s="496">
        <f t="shared" ref="BH272:BH297" si="516">IF($A272&lt;&gt;" ",$AT272," ")</f>
        <v>7.55</v>
      </c>
      <c r="BI272" s="497" t="e">
        <f t="shared" ref="BI272:BI297" si="517">IF($A272&lt;&gt;" ",$AU272," ")</f>
        <v>#REF!</v>
      </c>
      <c r="BJ272" s="385" t="e">
        <f t="shared" ref="BJ272:BJ319" si="518">IF(BA272*0.9&gt;BG272, " ", "No")</f>
        <v>#REF!</v>
      </c>
      <c r="BK272" s="385" t="e">
        <f t="shared" ref="BK272:BK291" si="519">IF(BC272*0.9&gt;BG272, " ", "No")</f>
        <v>#REF!</v>
      </c>
      <c r="BL272" s="243" t="e">
        <f>IF((BA272-'Retail Pricing'!#REF!)&gt;=0," ",1)</f>
        <v>#REF!</v>
      </c>
      <c r="BM272" s="243" t="e">
        <f>IF((BB272-'Retail Pricing'!#REF!)&gt;=0," ",1)</f>
        <v>#REF!</v>
      </c>
      <c r="BN272" s="243" t="e">
        <f>IF((BC272-'Retail Pricing'!#REF!)&gt;=0," ",1)</f>
        <v>#REF!</v>
      </c>
      <c r="BO272" s="243" t="str">
        <f>IF((BD272-'Retail Pricing'!F190)&gt;=0," ",1)</f>
        <v xml:space="preserve"> </v>
      </c>
      <c r="BP272" s="243" t="e">
        <f>IF((BE272-'Retail Pricing'!#REF!)&gt;=0," ",1)</f>
        <v>#REF!</v>
      </c>
      <c r="BQ272" s="243" t="e">
        <f>IF((BF272-'Retail Pricing'!#REF!)&gt;=0," ",1)</f>
        <v>#REF!</v>
      </c>
      <c r="BR272" s="243" t="e">
        <f>IF((BG272-'Retail Pricing'!#REF!)&gt;=0," ",1)</f>
        <v>#REF!</v>
      </c>
      <c r="BS272" s="243" t="e">
        <f>IF((BH272-'Retail Pricing'!#REF!)&gt;=0," ",1)</f>
        <v>#REF!</v>
      </c>
      <c r="BT272" s="243" t="e">
        <f>IF((BI272-'Retail Pricing'!#REF!)&gt;=0," ",1)</f>
        <v>#REF!</v>
      </c>
      <c r="BV272" s="442" t="e">
        <f t="shared" ref="BV272:BV293" si="520">IF(W272&gt;0,$BV$9, " ")</f>
        <v>#REF!</v>
      </c>
      <c r="BW272" s="244" t="e">
        <f t="shared" ref="BW272:BW293" si="521">IF($BV272&gt;0,($BV272-W272)/$BV272*100," ")</f>
        <v>#REF!</v>
      </c>
      <c r="BX272" s="244" t="e">
        <f t="shared" ref="BX272:BX293" si="522">IF($BV272&gt;0,($BV272-AA272)/$BV272*100," ")</f>
        <v>#REF!</v>
      </c>
      <c r="BY272" s="244" t="e">
        <f t="shared" ref="BY272:BY293" si="523">IF($BV272&gt;0,($BV272-AB272)/$BV272*100," ")</f>
        <v>#REF!</v>
      </c>
      <c r="BZ272" s="244" t="e">
        <f t="shared" ref="BZ272:BZ293" si="524">IF($BV272&gt;0,($BV272-AF272)/$BV272*100," ")</f>
        <v>#REF!</v>
      </c>
      <c r="CA272" s="244" t="e">
        <f t="shared" ref="CA272:CA293" si="525">IF($BV272&gt;0,($BV272-AG272)/$BV272*100," ")</f>
        <v>#REF!</v>
      </c>
      <c r="CB272" s="244" t="e">
        <f t="shared" ref="CB272:CB279" si="526">CA272</f>
        <v>#REF!</v>
      </c>
      <c r="CC272" s="244" t="e">
        <f t="shared" ref="CC272:CC293" si="527">IF($BV272&gt;0,($BV272-AK272)/$BV272*100," ")</f>
        <v>#REF!</v>
      </c>
      <c r="CD272" s="244" t="e">
        <f t="shared" ref="CD272:CD293" si="528">IF($BV272&gt;0,($BV272-AP272)/$BV272*100," ")</f>
        <v>#REF!</v>
      </c>
      <c r="CE272" s="244" t="e">
        <f t="shared" ref="CE272:CE293" si="529">IF($BV272&gt;0,($BV272-AT272)/$BV272*100," ")</f>
        <v>#REF!</v>
      </c>
      <c r="CF272" s="244" t="e">
        <f t="shared" ref="CF272:CF293" si="530">IF($BV272&gt;0,($BV272-(W272*2))/$BV272*100," ")</f>
        <v>#REF!</v>
      </c>
      <c r="CG272" s="244" t="e">
        <f t="shared" ref="CG272:CG279" si="531">IF($BV272&gt;0,($BV272-AW272)/$BV272*100," ")</f>
        <v>#REF!</v>
      </c>
      <c r="CH272" s="244" t="e">
        <f t="shared" si="505"/>
        <v>#REF!</v>
      </c>
      <c r="CI272" s="570"/>
      <c r="CJ272" s="578" t="e">
        <f t="shared" si="383"/>
        <v>#REF!</v>
      </c>
      <c r="CK272" s="578" t="e">
        <f t="shared" si="384"/>
        <v>#REF!</v>
      </c>
      <c r="CL272" s="578" t="e">
        <f t="shared" si="385"/>
        <v>#REF!</v>
      </c>
      <c r="CM272" s="578" t="e">
        <f t="shared" si="386"/>
        <v>#REF!</v>
      </c>
      <c r="CN272" s="578" t="e">
        <f t="shared" si="387"/>
        <v>#REF!</v>
      </c>
      <c r="CO272" s="578" t="e">
        <f t="shared" si="378"/>
        <v>#REF!</v>
      </c>
      <c r="CP272" s="578" t="e">
        <f t="shared" si="379"/>
        <v>#REF!</v>
      </c>
      <c r="CQ272" s="578" t="e">
        <f t="shared" si="380"/>
        <v>#REF!</v>
      </c>
      <c r="CR272" s="244"/>
      <c r="CS272" s="244"/>
      <c r="CT272" s="244"/>
      <c r="CU272" s="244"/>
      <c r="CV272" s="347"/>
      <c r="CW272" s="338" t="e">
        <f t="shared" si="506"/>
        <v>#REF!</v>
      </c>
      <c r="CX272" s="347"/>
      <c r="CY272" s="338" t="e">
        <f t="shared" si="506"/>
        <v>#REF!</v>
      </c>
      <c r="CZ272" s="347"/>
      <c r="DA272" s="338" t="e">
        <f t="shared" si="506"/>
        <v>#REF!</v>
      </c>
      <c r="DB272" s="347"/>
      <c r="DC272" s="338" t="e">
        <f t="shared" si="506"/>
        <v>#REF!</v>
      </c>
      <c r="DD272" s="347"/>
      <c r="DE272" s="338" t="e">
        <f t="shared" si="506"/>
        <v>#REF!</v>
      </c>
    </row>
    <row r="273" spans="1:109" x14ac:dyDescent="0.2">
      <c r="A273" s="93" t="s">
        <v>63</v>
      </c>
      <c r="B273" s="53" t="s">
        <v>882</v>
      </c>
      <c r="C273" s="53" t="s">
        <v>1524</v>
      </c>
      <c r="D273" s="217"/>
      <c r="E273" s="326">
        <v>300</v>
      </c>
      <c r="F273" s="356" t="s">
        <v>384</v>
      </c>
      <c r="G273" s="701"/>
      <c r="I273" s="89" t="e">
        <f>IF('Retail Pricing'!#REF!&gt;0,'Retail Pricing'!#REF!," ")</f>
        <v>#REF!</v>
      </c>
      <c r="J273" s="85" t="e">
        <f>'Retail Pricing'!#REF!</f>
        <v>#REF!</v>
      </c>
      <c r="K273" s="85" t="e">
        <f>'Retail Pricing'!#REF!</f>
        <v>#REF!</v>
      </c>
      <c r="L273" s="305" t="e">
        <f>IF('Retail Pricing'!#REF!&gt;0,'Retail Pricing'!#REF!," ")</f>
        <v>#REF!</v>
      </c>
      <c r="M273" s="226" t="e">
        <f t="shared" si="504"/>
        <v>#REF!</v>
      </c>
      <c r="N273" s="219" t="e">
        <f>'Retail Pricing'!#REF!</f>
        <v>#REF!</v>
      </c>
      <c r="O273" s="219" t="e">
        <f>'Retail Pricing'!#REF!</f>
        <v>#REF!</v>
      </c>
      <c r="P273" s="219"/>
      <c r="Q273" s="219" t="e">
        <f>'Retail Pricing'!#REF!</f>
        <v>#REF!</v>
      </c>
      <c r="R273" s="219" t="e">
        <f>IF('Retail Pricing'!#REF!&gt;0,'Retail Pricing'!#REF!," ")</f>
        <v>#REF!</v>
      </c>
      <c r="S273" s="219" t="e">
        <f>'Retail Pricing'!#REF!</f>
        <v>#REF!</v>
      </c>
      <c r="T273" s="219">
        <v>2.8970500000000001</v>
      </c>
      <c r="U273" s="470">
        <v>0.17</v>
      </c>
      <c r="V273" s="7">
        <v>1.4E-2</v>
      </c>
      <c r="W273" s="491" t="e">
        <f>ROUND(('Retail Pricing'!#REF!/(1-0.09))/0.05,0)*0.05</f>
        <v>#REF!</v>
      </c>
      <c r="X273" s="489">
        <v>8.25</v>
      </c>
      <c r="Y273" s="304" t="e">
        <f t="shared" si="476"/>
        <v>#REF!</v>
      </c>
      <c r="Z273" s="428">
        <v>0.57999999999999996</v>
      </c>
      <c r="AA273" s="492">
        <v>9.35</v>
      </c>
      <c r="AB273" s="493" t="e">
        <f>ROUND(('Retail Pricing'!#REF!/(1-0.09))/0.05,0)*0.05</f>
        <v>#REF!</v>
      </c>
      <c r="AC273" s="489">
        <v>8.1</v>
      </c>
      <c r="AD273" s="14" t="e">
        <f t="shared" si="477"/>
        <v>#REF!</v>
      </c>
      <c r="AE273" s="428">
        <v>0.57999999999999996</v>
      </c>
      <c r="AF273" s="488">
        <v>9.1999999999999993</v>
      </c>
      <c r="AG273" s="494" t="e">
        <f>ROUND(('Retail Pricing'!#REF!/(1-0.09))/0.05,0)*0.05</f>
        <v>#REF!</v>
      </c>
      <c r="AH273" s="489">
        <v>7.2</v>
      </c>
      <c r="AI273" s="14" t="e">
        <f t="shared" si="478"/>
        <v>#REF!</v>
      </c>
      <c r="AJ273" s="428">
        <v>0.53</v>
      </c>
      <c r="AK273" s="495" t="e">
        <f>ROUND(('Retail Pricing'!#REF!/(1-0.09))/0.05,0)*0.05</f>
        <v>#REF!</v>
      </c>
      <c r="AL273" s="489"/>
      <c r="AM273" s="489">
        <v>6.65</v>
      </c>
      <c r="AN273" s="14" t="e">
        <f t="shared" si="479"/>
        <v>#REF!</v>
      </c>
      <c r="AO273" s="428">
        <v>0.49</v>
      </c>
      <c r="AP273" s="490" t="e">
        <f>ROUND(('Retail Pricing'!#REF!/(1-0.09))/0.05,0)*0.05</f>
        <v>#REF!</v>
      </c>
      <c r="AQ273" s="489">
        <v>6.5</v>
      </c>
      <c r="AR273" s="14" t="e">
        <f t="shared" si="480"/>
        <v>#REF!</v>
      </c>
      <c r="AS273" s="428">
        <v>0.47</v>
      </c>
      <c r="AT273" s="496">
        <v>7.55</v>
      </c>
      <c r="AU273" s="497" t="e">
        <f t="shared" si="507"/>
        <v>#REF!</v>
      </c>
      <c r="AV273" s="288"/>
      <c r="AW273" s="498" t="e">
        <f t="shared" si="508"/>
        <v>#REF!</v>
      </c>
      <c r="AX273" s="499"/>
      <c r="AY273" s="499"/>
      <c r="AZ273" s="333"/>
      <c r="BA273" s="491" t="e">
        <f t="shared" si="509"/>
        <v>#REF!</v>
      </c>
      <c r="BB273" s="492">
        <f t="shared" si="510"/>
        <v>9.35</v>
      </c>
      <c r="BC273" s="493" t="e">
        <f t="shared" si="511"/>
        <v>#REF!</v>
      </c>
      <c r="BD273" s="488">
        <f t="shared" si="512"/>
        <v>9.1999999999999993</v>
      </c>
      <c r="BE273" s="494" t="e">
        <f t="shared" si="513"/>
        <v>#REF!</v>
      </c>
      <c r="BF273" s="495" t="e">
        <f t="shared" si="514"/>
        <v>#REF!</v>
      </c>
      <c r="BG273" s="490" t="e">
        <f t="shared" si="515"/>
        <v>#REF!</v>
      </c>
      <c r="BH273" s="496">
        <f t="shared" si="516"/>
        <v>7.55</v>
      </c>
      <c r="BI273" s="497" t="e">
        <f t="shared" si="517"/>
        <v>#REF!</v>
      </c>
      <c r="BJ273" s="385" t="e">
        <f t="shared" si="518"/>
        <v>#REF!</v>
      </c>
      <c r="BK273" s="385" t="e">
        <f t="shared" si="519"/>
        <v>#REF!</v>
      </c>
      <c r="BL273" s="243" t="e">
        <f>IF((BA273-'Retail Pricing'!#REF!)&gt;=0," ",1)</f>
        <v>#REF!</v>
      </c>
      <c r="BM273" s="243" t="e">
        <f>IF((BB273-'Retail Pricing'!#REF!)&gt;=0," ",1)</f>
        <v>#REF!</v>
      </c>
      <c r="BN273" s="243" t="e">
        <f>IF((BC273-'Retail Pricing'!#REF!)&gt;=0," ",1)</f>
        <v>#REF!</v>
      </c>
      <c r="BO273" s="243" t="str">
        <f>IF((BD273-'Retail Pricing'!F170)&gt;=0," ",1)</f>
        <v xml:space="preserve"> </v>
      </c>
      <c r="BP273" s="243" t="e">
        <f>IF((BE273-'Retail Pricing'!#REF!)&gt;=0," ",1)</f>
        <v>#REF!</v>
      </c>
      <c r="BQ273" s="243" t="e">
        <f>IF((BF273-'Retail Pricing'!#REF!)&gt;=0," ",1)</f>
        <v>#REF!</v>
      </c>
      <c r="BR273" s="243" t="e">
        <f>IF((BG273-'Retail Pricing'!#REF!)&gt;=0," ",1)</f>
        <v>#REF!</v>
      </c>
      <c r="BS273" s="243" t="e">
        <f>IF((BH273-'Retail Pricing'!#REF!)&gt;=0," ",1)</f>
        <v>#REF!</v>
      </c>
      <c r="BT273" s="243" t="e">
        <f>IF((BI273-'Retail Pricing'!#REF!)&gt;=0," ",1)</f>
        <v>#REF!</v>
      </c>
      <c r="BV273" s="442" t="e">
        <f t="shared" si="520"/>
        <v>#REF!</v>
      </c>
      <c r="BW273" s="244" t="e">
        <f t="shared" si="521"/>
        <v>#REF!</v>
      </c>
      <c r="BX273" s="244" t="e">
        <f t="shared" si="522"/>
        <v>#REF!</v>
      </c>
      <c r="BY273" s="244" t="e">
        <f t="shared" si="523"/>
        <v>#REF!</v>
      </c>
      <c r="BZ273" s="244" t="e">
        <f t="shared" si="524"/>
        <v>#REF!</v>
      </c>
      <c r="CA273" s="244" t="e">
        <f t="shared" si="525"/>
        <v>#REF!</v>
      </c>
      <c r="CB273" s="244" t="e">
        <f t="shared" si="526"/>
        <v>#REF!</v>
      </c>
      <c r="CC273" s="244" t="e">
        <f t="shared" si="527"/>
        <v>#REF!</v>
      </c>
      <c r="CD273" s="244" t="e">
        <f t="shared" si="528"/>
        <v>#REF!</v>
      </c>
      <c r="CE273" s="244" t="e">
        <f t="shared" si="529"/>
        <v>#REF!</v>
      </c>
      <c r="CF273" s="244" t="e">
        <f t="shared" si="530"/>
        <v>#REF!</v>
      </c>
      <c r="CG273" s="244" t="e">
        <f t="shared" si="531"/>
        <v>#REF!</v>
      </c>
      <c r="CH273" s="244" t="e">
        <f t="shared" si="505"/>
        <v>#REF!</v>
      </c>
      <c r="CI273" s="570"/>
      <c r="CJ273" s="578" t="e">
        <f t="shared" si="383"/>
        <v>#REF!</v>
      </c>
      <c r="CK273" s="578" t="e">
        <f t="shared" si="384"/>
        <v>#REF!</v>
      </c>
      <c r="CL273" s="578" t="e">
        <f t="shared" si="385"/>
        <v>#REF!</v>
      </c>
      <c r="CM273" s="578" t="e">
        <f t="shared" si="386"/>
        <v>#REF!</v>
      </c>
      <c r="CN273" s="578" t="e">
        <f t="shared" si="387"/>
        <v>#REF!</v>
      </c>
      <c r="CO273" s="578" t="e">
        <f t="shared" si="378"/>
        <v>#REF!</v>
      </c>
      <c r="CP273" s="578" t="e">
        <f t="shared" si="379"/>
        <v>#REF!</v>
      </c>
      <c r="CQ273" s="578" t="e">
        <f t="shared" si="380"/>
        <v>#REF!</v>
      </c>
      <c r="CR273" s="244"/>
      <c r="CS273" s="244"/>
      <c r="CT273" s="244"/>
      <c r="CU273" s="244"/>
      <c r="CV273" s="347"/>
      <c r="CW273" s="338" t="e">
        <f t="shared" si="506"/>
        <v>#REF!</v>
      </c>
      <c r="CX273" s="347"/>
      <c r="CY273" s="338" t="e">
        <f t="shared" si="506"/>
        <v>#REF!</v>
      </c>
      <c r="CZ273" s="347"/>
      <c r="DA273" s="338" t="e">
        <f t="shared" si="506"/>
        <v>#REF!</v>
      </c>
      <c r="DB273" s="347"/>
      <c r="DC273" s="338" t="e">
        <f t="shared" si="506"/>
        <v>#REF!</v>
      </c>
      <c r="DD273" s="347"/>
      <c r="DE273" s="338" t="e">
        <f t="shared" si="506"/>
        <v>#REF!</v>
      </c>
    </row>
    <row r="274" spans="1:109" x14ac:dyDescent="0.2">
      <c r="A274" s="93" t="s">
        <v>63</v>
      </c>
      <c r="B274" s="53" t="s">
        <v>1016</v>
      </c>
      <c r="C274" s="53" t="s">
        <v>1524</v>
      </c>
      <c r="D274" s="218"/>
      <c r="E274" s="326">
        <v>300</v>
      </c>
      <c r="F274" s="356" t="s">
        <v>451</v>
      </c>
      <c r="G274" s="701"/>
      <c r="H274" s="61"/>
      <c r="I274" s="89" t="e">
        <f>IF('Retail Pricing'!#REF!&gt;0,'Retail Pricing'!#REF!," ")</f>
        <v>#REF!</v>
      </c>
      <c r="J274" s="85" t="e">
        <f>'Retail Pricing'!#REF!</f>
        <v>#REF!</v>
      </c>
      <c r="K274" s="85" t="e">
        <f>'Retail Pricing'!#REF!</f>
        <v>#REF!</v>
      </c>
      <c r="L274" s="305" t="e">
        <f>IF('Retail Pricing'!#REF!&gt;0,'Retail Pricing'!#REF!," ")</f>
        <v>#REF!</v>
      </c>
      <c r="M274" s="226" t="e">
        <f t="shared" si="504"/>
        <v>#REF!</v>
      </c>
      <c r="N274" s="219" t="e">
        <f>'Retail Pricing'!#REF!</f>
        <v>#REF!</v>
      </c>
      <c r="O274" s="219" t="e">
        <f>'Retail Pricing'!#REF!</f>
        <v>#REF!</v>
      </c>
      <c r="P274" s="219"/>
      <c r="Q274" s="219" t="e">
        <f>'Retail Pricing'!#REF!</f>
        <v>#REF!</v>
      </c>
      <c r="R274" s="219" t="e">
        <f>IF('Retail Pricing'!#REF!&gt;0,'Retail Pricing'!#REF!," ")</f>
        <v>#REF!</v>
      </c>
      <c r="S274" s="219" t="s">
        <v>891</v>
      </c>
      <c r="T274" s="219">
        <v>1.9227099999999999</v>
      </c>
      <c r="U274" s="470">
        <v>0.17</v>
      </c>
      <c r="V274" s="7">
        <v>3.1E-2</v>
      </c>
      <c r="W274" s="491" t="e">
        <f>ROUND(('Retail Pricing'!#REF!/(1-0.09))/0.05,0)*0.05</f>
        <v>#REF!</v>
      </c>
      <c r="X274" s="489">
        <v>4.95</v>
      </c>
      <c r="Y274" s="304" t="e">
        <f t="shared" si="476"/>
        <v>#REF!</v>
      </c>
      <c r="Z274" s="428">
        <v>0.54</v>
      </c>
      <c r="AA274" s="492">
        <v>5.7</v>
      </c>
      <c r="AB274" s="493" t="e">
        <f>ROUND(('Retail Pricing'!#REF!/(1-0.09))/0.05,0)*0.05</f>
        <v>#REF!</v>
      </c>
      <c r="AC274" s="489">
        <v>4.8499999999999996</v>
      </c>
      <c r="AD274" s="14" t="e">
        <f t="shared" si="477"/>
        <v>#REF!</v>
      </c>
      <c r="AE274" s="428">
        <v>0.53</v>
      </c>
      <c r="AF274" s="488">
        <v>5.6</v>
      </c>
      <c r="AG274" s="494" t="e">
        <f>ROUND(('Retail Pricing'!#REF!/(1-0.09))/0.05,0)*0.05</f>
        <v>#REF!</v>
      </c>
      <c r="AH274" s="489">
        <v>3.9</v>
      </c>
      <c r="AI274" s="14" t="e">
        <f t="shared" si="478"/>
        <v>#REF!</v>
      </c>
      <c r="AJ274" s="428">
        <v>0.42</v>
      </c>
      <c r="AK274" s="495" t="e">
        <f>ROUND(('Retail Pricing'!#REF!/(1-0.09))/0.05,0)*0.05</f>
        <v>#REF!</v>
      </c>
      <c r="AL274" s="489"/>
      <c r="AM274" s="489">
        <v>3.9</v>
      </c>
      <c r="AN274" s="14" t="e">
        <f t="shared" si="479"/>
        <v>#REF!</v>
      </c>
      <c r="AO274" s="428">
        <v>0.42</v>
      </c>
      <c r="AP274" s="490" t="e">
        <f>ROUND(('Retail Pricing'!#REF!/(1-0.09))/0.05,0)*0.05</f>
        <v>#REF!</v>
      </c>
      <c r="AQ274" s="489">
        <v>3.9</v>
      </c>
      <c r="AR274" s="14" t="e">
        <f t="shared" si="480"/>
        <v>#REF!</v>
      </c>
      <c r="AS274" s="428">
        <v>0.42</v>
      </c>
      <c r="AT274" s="496">
        <v>4.5999999999999996</v>
      </c>
      <c r="AU274" s="497" t="e">
        <f t="shared" si="507"/>
        <v>#REF!</v>
      </c>
      <c r="AV274" s="288"/>
      <c r="AW274" s="498" t="e">
        <f t="shared" si="508"/>
        <v>#REF!</v>
      </c>
      <c r="AX274" s="499"/>
      <c r="AY274" s="499"/>
      <c r="AZ274" s="333"/>
      <c r="BA274" s="491" t="e">
        <f t="shared" si="509"/>
        <v>#REF!</v>
      </c>
      <c r="BB274" s="492">
        <f t="shared" si="510"/>
        <v>5.7</v>
      </c>
      <c r="BC274" s="493" t="e">
        <f t="shared" si="511"/>
        <v>#REF!</v>
      </c>
      <c r="BD274" s="488">
        <f t="shared" si="512"/>
        <v>5.6</v>
      </c>
      <c r="BE274" s="494" t="e">
        <f t="shared" si="513"/>
        <v>#REF!</v>
      </c>
      <c r="BF274" s="495" t="e">
        <f t="shared" si="514"/>
        <v>#REF!</v>
      </c>
      <c r="BG274" s="490" t="e">
        <f t="shared" si="515"/>
        <v>#REF!</v>
      </c>
      <c r="BH274" s="496">
        <f t="shared" si="516"/>
        <v>4.5999999999999996</v>
      </c>
      <c r="BI274" s="497" t="e">
        <f t="shared" si="517"/>
        <v>#REF!</v>
      </c>
      <c r="BJ274" s="385" t="e">
        <f t="shared" si="518"/>
        <v>#REF!</v>
      </c>
      <c r="BK274" s="385" t="e">
        <f t="shared" si="519"/>
        <v>#REF!</v>
      </c>
      <c r="BL274" s="243" t="e">
        <f>IF((BA274-'Retail Pricing'!#REF!)&gt;=0," ",1)</f>
        <v>#REF!</v>
      </c>
      <c r="BM274" s="243" t="e">
        <f>IF((BB274-'Retail Pricing'!#REF!)&gt;=0," ",1)</f>
        <v>#REF!</v>
      </c>
      <c r="BN274" s="243" t="e">
        <f>IF((BC274-'Retail Pricing'!#REF!)&gt;=0," ",1)</f>
        <v>#REF!</v>
      </c>
      <c r="BO274" s="243">
        <f>IF((BD274-'Retail Pricing'!F171)&gt;=0," ",1)</f>
        <v>1</v>
      </c>
      <c r="BP274" s="243" t="e">
        <f>IF((BE274-'Retail Pricing'!#REF!)&gt;=0," ",1)</f>
        <v>#REF!</v>
      </c>
      <c r="BQ274" s="243" t="e">
        <f>IF((BF274-'Retail Pricing'!#REF!)&gt;=0," ",1)</f>
        <v>#REF!</v>
      </c>
      <c r="BR274" s="243" t="e">
        <f>IF((BG274-'Retail Pricing'!#REF!)&gt;=0," ",1)</f>
        <v>#REF!</v>
      </c>
      <c r="BS274" s="243" t="e">
        <f>IF((BH274-'Retail Pricing'!#REF!)&gt;=0," ",1)</f>
        <v>#REF!</v>
      </c>
      <c r="BT274" s="243" t="e">
        <f>IF((BI274-'Retail Pricing'!#REF!)&gt;=0," ",1)</f>
        <v>#REF!</v>
      </c>
      <c r="BV274" s="442" t="e">
        <f t="shared" si="520"/>
        <v>#REF!</v>
      </c>
      <c r="BW274" s="244" t="e">
        <f t="shared" si="521"/>
        <v>#REF!</v>
      </c>
      <c r="BX274" s="244" t="e">
        <f t="shared" si="522"/>
        <v>#REF!</v>
      </c>
      <c r="BY274" s="244" t="e">
        <f t="shared" si="523"/>
        <v>#REF!</v>
      </c>
      <c r="BZ274" s="244" t="e">
        <f t="shared" si="524"/>
        <v>#REF!</v>
      </c>
      <c r="CA274" s="244" t="e">
        <f t="shared" si="525"/>
        <v>#REF!</v>
      </c>
      <c r="CB274" s="244" t="e">
        <f t="shared" si="526"/>
        <v>#REF!</v>
      </c>
      <c r="CC274" s="244" t="e">
        <f t="shared" si="527"/>
        <v>#REF!</v>
      </c>
      <c r="CD274" s="244" t="e">
        <f t="shared" si="528"/>
        <v>#REF!</v>
      </c>
      <c r="CE274" s="244" t="e">
        <f t="shared" si="529"/>
        <v>#REF!</v>
      </c>
      <c r="CF274" s="244" t="e">
        <f t="shared" si="530"/>
        <v>#REF!</v>
      </c>
      <c r="CG274" s="244" t="e">
        <f t="shared" si="531"/>
        <v>#REF!</v>
      </c>
      <c r="CH274" s="244" t="e">
        <f t="shared" si="505"/>
        <v>#REF!</v>
      </c>
      <c r="CI274" s="570"/>
      <c r="CJ274" s="578" t="e">
        <f t="shared" si="383"/>
        <v>#REF!</v>
      </c>
      <c r="CK274" s="578" t="e">
        <f t="shared" si="384"/>
        <v>#REF!</v>
      </c>
      <c r="CL274" s="578" t="e">
        <f t="shared" si="385"/>
        <v>#REF!</v>
      </c>
      <c r="CM274" s="578" t="e">
        <f t="shared" si="386"/>
        <v>#REF!</v>
      </c>
      <c r="CN274" s="578" t="e">
        <f t="shared" si="387"/>
        <v>#REF!</v>
      </c>
      <c r="CO274" s="578" t="e">
        <f t="shared" si="378"/>
        <v>#REF!</v>
      </c>
      <c r="CP274" s="578" t="e">
        <f t="shared" si="379"/>
        <v>#REF!</v>
      </c>
      <c r="CQ274" s="578" t="e">
        <f t="shared" si="380"/>
        <v>#REF!</v>
      </c>
      <c r="CR274" s="244"/>
      <c r="CS274" s="244"/>
      <c r="CT274" s="244"/>
      <c r="CU274" s="244"/>
      <c r="CV274" s="347"/>
      <c r="CW274" s="338" t="e">
        <f t="shared" si="506"/>
        <v>#REF!</v>
      </c>
      <c r="CX274" s="347"/>
      <c r="CY274" s="338" t="e">
        <f t="shared" si="506"/>
        <v>#REF!</v>
      </c>
      <c r="CZ274" s="347"/>
      <c r="DA274" s="338" t="e">
        <f t="shared" si="506"/>
        <v>#REF!</v>
      </c>
      <c r="DB274" s="347"/>
      <c r="DC274" s="338" t="e">
        <f t="shared" si="506"/>
        <v>#REF!</v>
      </c>
      <c r="DD274" s="347"/>
      <c r="DE274" s="338" t="e">
        <f t="shared" si="506"/>
        <v>#REF!</v>
      </c>
    </row>
    <row r="275" spans="1:109" x14ac:dyDescent="0.2">
      <c r="A275" s="93" t="s">
        <v>63</v>
      </c>
      <c r="B275" s="53" t="s">
        <v>883</v>
      </c>
      <c r="C275" s="53" t="s">
        <v>1524</v>
      </c>
      <c r="D275" s="218"/>
      <c r="E275" s="326">
        <v>300</v>
      </c>
      <c r="F275" s="356" t="s">
        <v>384</v>
      </c>
      <c r="G275" s="701"/>
      <c r="H275" s="61"/>
      <c r="I275" s="89" t="e">
        <f>IF('Retail Pricing'!#REF!&gt;0,'Retail Pricing'!#REF!," ")</f>
        <v>#REF!</v>
      </c>
      <c r="J275" s="85" t="e">
        <f>'Retail Pricing'!#REF!</f>
        <v>#REF!</v>
      </c>
      <c r="K275" s="85" t="e">
        <f>'Retail Pricing'!#REF!</f>
        <v>#REF!</v>
      </c>
      <c r="L275" s="305" t="e">
        <f>IF('Retail Pricing'!#REF!&gt;0,'Retail Pricing'!#REF!," ")</f>
        <v>#REF!</v>
      </c>
      <c r="M275" s="226" t="e">
        <f t="shared" si="504"/>
        <v>#REF!</v>
      </c>
      <c r="N275" s="219" t="e">
        <f>'Retail Pricing'!#REF!</f>
        <v>#REF!</v>
      </c>
      <c r="O275" s="219" t="e">
        <f>'Retail Pricing'!#REF!</f>
        <v>#REF!</v>
      </c>
      <c r="P275" s="219"/>
      <c r="Q275" s="219" t="e">
        <f>'Retail Pricing'!#REF!</f>
        <v>#REF!</v>
      </c>
      <c r="R275" s="219" t="e">
        <f>IF('Retail Pricing'!#REF!&gt;0,'Retail Pricing'!#REF!," ")</f>
        <v>#REF!</v>
      </c>
      <c r="S275" s="219" t="e">
        <f>'Retail Pricing'!#REF!</f>
        <v>#REF!</v>
      </c>
      <c r="T275" s="219">
        <v>1.6255299999999999</v>
      </c>
      <c r="U275" s="470">
        <v>0.17</v>
      </c>
      <c r="V275" s="7">
        <v>2.9000000000000001E-2</v>
      </c>
      <c r="W275" s="491" t="e">
        <f>ROUND(('Retail Pricing'!#REF!/(1-0.09))/0.05,0)*0.05</f>
        <v>#REF!</v>
      </c>
      <c r="X275" s="489">
        <v>4.95</v>
      </c>
      <c r="Y275" s="304" t="e">
        <f t="shared" si="476"/>
        <v>#REF!</v>
      </c>
      <c r="Z275" s="428">
        <v>0.61</v>
      </c>
      <c r="AA275" s="492">
        <v>5.7</v>
      </c>
      <c r="AB275" s="493" t="e">
        <f>ROUND(('Retail Pricing'!#REF!/(1-0.09))/0.05,0)*0.05</f>
        <v>#REF!</v>
      </c>
      <c r="AC275" s="489">
        <v>4.8499999999999996</v>
      </c>
      <c r="AD275" s="14" t="e">
        <f t="shared" si="477"/>
        <v>#REF!</v>
      </c>
      <c r="AE275" s="428">
        <v>0.6</v>
      </c>
      <c r="AF275" s="488">
        <v>5.6</v>
      </c>
      <c r="AG275" s="494" t="e">
        <f>ROUND(('Retail Pricing'!#REF!/(1-0.09))/0.05,0)*0.05</f>
        <v>#REF!</v>
      </c>
      <c r="AH275" s="489">
        <v>3.9</v>
      </c>
      <c r="AI275" s="14" t="e">
        <f t="shared" si="478"/>
        <v>#REF!</v>
      </c>
      <c r="AJ275" s="428">
        <v>0.51</v>
      </c>
      <c r="AK275" s="495" t="e">
        <f>ROUND(('Retail Pricing'!#REF!/(1-0.09))/0.05,0)*0.05</f>
        <v>#REF!</v>
      </c>
      <c r="AL275" s="489"/>
      <c r="AM275" s="489">
        <v>3.9</v>
      </c>
      <c r="AN275" s="14" t="e">
        <f t="shared" si="479"/>
        <v>#REF!</v>
      </c>
      <c r="AO275" s="428">
        <v>0.51</v>
      </c>
      <c r="AP275" s="490" t="e">
        <f>ROUND(('Retail Pricing'!#REF!/(1-0.09))/0.05,0)*0.05</f>
        <v>#REF!</v>
      </c>
      <c r="AQ275" s="489">
        <v>3.9</v>
      </c>
      <c r="AR275" s="14" t="e">
        <f t="shared" si="480"/>
        <v>#REF!</v>
      </c>
      <c r="AS275" s="428">
        <v>0.51</v>
      </c>
      <c r="AT275" s="496">
        <v>4.5999999999999996</v>
      </c>
      <c r="AU275" s="497" t="e">
        <f t="shared" si="507"/>
        <v>#REF!</v>
      </c>
      <c r="AV275" s="288"/>
      <c r="AW275" s="498" t="e">
        <f t="shared" si="508"/>
        <v>#REF!</v>
      </c>
      <c r="AX275" s="499"/>
      <c r="AY275" s="499"/>
      <c r="AZ275" s="333"/>
      <c r="BA275" s="491" t="e">
        <f t="shared" si="509"/>
        <v>#REF!</v>
      </c>
      <c r="BB275" s="492">
        <f t="shared" si="510"/>
        <v>5.7</v>
      </c>
      <c r="BC275" s="493" t="e">
        <f t="shared" si="511"/>
        <v>#REF!</v>
      </c>
      <c r="BD275" s="488">
        <f t="shared" si="512"/>
        <v>5.6</v>
      </c>
      <c r="BE275" s="494" t="e">
        <f t="shared" si="513"/>
        <v>#REF!</v>
      </c>
      <c r="BF275" s="495" t="e">
        <f t="shared" si="514"/>
        <v>#REF!</v>
      </c>
      <c r="BG275" s="490" t="e">
        <f t="shared" si="515"/>
        <v>#REF!</v>
      </c>
      <c r="BH275" s="496">
        <f t="shared" si="516"/>
        <v>4.5999999999999996</v>
      </c>
      <c r="BI275" s="497" t="e">
        <f t="shared" si="517"/>
        <v>#REF!</v>
      </c>
      <c r="BJ275" s="385" t="e">
        <f t="shared" si="518"/>
        <v>#REF!</v>
      </c>
      <c r="BK275" s="385" t="e">
        <f t="shared" si="519"/>
        <v>#REF!</v>
      </c>
      <c r="BL275" s="243" t="e">
        <f>IF((BA275-'Retail Pricing'!#REF!)&gt;=0," ",1)</f>
        <v>#REF!</v>
      </c>
      <c r="BM275" s="243" t="e">
        <f>IF((BB275-'Retail Pricing'!#REF!)&gt;=0," ",1)</f>
        <v>#REF!</v>
      </c>
      <c r="BN275" s="243" t="e">
        <f>IF((BC275-'Retail Pricing'!#REF!)&gt;=0," ",1)</f>
        <v>#REF!</v>
      </c>
      <c r="BO275" s="243">
        <f>IF((BD275-'Retail Pricing'!F191)&gt;=0," ",1)</f>
        <v>1</v>
      </c>
      <c r="BP275" s="243" t="e">
        <f>IF((BE275-'Retail Pricing'!#REF!)&gt;=0," ",1)</f>
        <v>#REF!</v>
      </c>
      <c r="BQ275" s="243" t="e">
        <f>IF((BF275-'Retail Pricing'!#REF!)&gt;=0," ",1)</f>
        <v>#REF!</v>
      </c>
      <c r="BR275" s="243" t="e">
        <f>IF((BG275-'Retail Pricing'!#REF!)&gt;=0," ",1)</f>
        <v>#REF!</v>
      </c>
      <c r="BS275" s="243" t="e">
        <f>IF((BH275-'Retail Pricing'!#REF!)&gt;=0," ",1)</f>
        <v>#REF!</v>
      </c>
      <c r="BT275" s="243" t="e">
        <f>IF((BI275-'Retail Pricing'!#REF!)&gt;=0," ",1)</f>
        <v>#REF!</v>
      </c>
      <c r="BV275" s="442" t="e">
        <f t="shared" si="520"/>
        <v>#REF!</v>
      </c>
      <c r="BW275" s="244" t="e">
        <f t="shared" si="521"/>
        <v>#REF!</v>
      </c>
      <c r="BX275" s="244" t="e">
        <f t="shared" si="522"/>
        <v>#REF!</v>
      </c>
      <c r="BY275" s="244" t="e">
        <f t="shared" si="523"/>
        <v>#REF!</v>
      </c>
      <c r="BZ275" s="244" t="e">
        <f t="shared" si="524"/>
        <v>#REF!</v>
      </c>
      <c r="CA275" s="244" t="e">
        <f t="shared" si="525"/>
        <v>#REF!</v>
      </c>
      <c r="CB275" s="244" t="e">
        <f t="shared" si="526"/>
        <v>#REF!</v>
      </c>
      <c r="CC275" s="244" t="e">
        <f t="shared" si="527"/>
        <v>#REF!</v>
      </c>
      <c r="CD275" s="244" t="e">
        <f t="shared" si="528"/>
        <v>#REF!</v>
      </c>
      <c r="CE275" s="244" t="e">
        <f t="shared" si="529"/>
        <v>#REF!</v>
      </c>
      <c r="CF275" s="244" t="e">
        <f t="shared" si="530"/>
        <v>#REF!</v>
      </c>
      <c r="CG275" s="244" t="e">
        <f t="shared" si="531"/>
        <v>#REF!</v>
      </c>
      <c r="CH275" s="244" t="e">
        <f t="shared" si="505"/>
        <v>#REF!</v>
      </c>
      <c r="CI275" s="570"/>
      <c r="CJ275" s="578" t="e">
        <f t="shared" si="383"/>
        <v>#REF!</v>
      </c>
      <c r="CK275" s="578" t="e">
        <f t="shared" si="384"/>
        <v>#REF!</v>
      </c>
      <c r="CL275" s="578" t="e">
        <f t="shared" si="385"/>
        <v>#REF!</v>
      </c>
      <c r="CM275" s="578" t="e">
        <f t="shared" si="386"/>
        <v>#REF!</v>
      </c>
      <c r="CN275" s="578" t="e">
        <f t="shared" si="387"/>
        <v>#REF!</v>
      </c>
      <c r="CO275" s="578" t="e">
        <f t="shared" ref="CO275:CO338" si="532">IF(CC275&gt;0,CC275-$CL$1," ")</f>
        <v>#REF!</v>
      </c>
      <c r="CP275" s="578" t="e">
        <f t="shared" ref="CP275:CP338" si="533">IF(CD275&gt;0,CD275-$CL$1," ")</f>
        <v>#REF!</v>
      </c>
      <c r="CQ275" s="578" t="e">
        <f t="shared" ref="CQ275:CQ338" si="534">IF(CE275&gt;0,CE275-$CL$1," ")</f>
        <v>#REF!</v>
      </c>
      <c r="CR275" s="244"/>
      <c r="CS275" s="244"/>
      <c r="CT275" s="244"/>
      <c r="CU275" s="244"/>
      <c r="CV275" s="347"/>
      <c r="CW275" s="338" t="e">
        <f t="shared" si="506"/>
        <v>#REF!</v>
      </c>
      <c r="CX275" s="347"/>
      <c r="CY275" s="338" t="e">
        <f t="shared" si="506"/>
        <v>#REF!</v>
      </c>
      <c r="CZ275" s="347"/>
      <c r="DA275" s="338" t="e">
        <f t="shared" si="506"/>
        <v>#REF!</v>
      </c>
      <c r="DB275" s="347"/>
      <c r="DC275" s="338" t="e">
        <f t="shared" si="506"/>
        <v>#REF!</v>
      </c>
      <c r="DD275" s="347"/>
      <c r="DE275" s="338" t="e">
        <f t="shared" si="506"/>
        <v>#REF!</v>
      </c>
    </row>
    <row r="276" spans="1:109" s="19" customFormat="1" x14ac:dyDescent="0.2">
      <c r="A276" s="93" t="s">
        <v>63</v>
      </c>
      <c r="B276" s="53" t="s">
        <v>1246</v>
      </c>
      <c r="C276" s="53"/>
      <c r="D276" s="218"/>
      <c r="E276" s="326">
        <v>30</v>
      </c>
      <c r="F276" s="326" t="s">
        <v>384</v>
      </c>
      <c r="G276" s="701"/>
      <c r="H276" s="84"/>
      <c r="I276" s="89" t="e">
        <f>IF('Retail Pricing'!#REF!&gt;0,'Retail Pricing'!#REF!," ")</f>
        <v>#REF!</v>
      </c>
      <c r="J276" s="85" t="e">
        <f>'Retail Pricing'!#REF!</f>
        <v>#REF!</v>
      </c>
      <c r="K276" s="85" t="e">
        <f>'Retail Pricing'!#REF!</f>
        <v>#REF!</v>
      </c>
      <c r="L276" s="305" t="e">
        <f>IF('Retail Pricing'!#REF!&gt;0,'Retail Pricing'!#REF!," ")</f>
        <v>#REF!</v>
      </c>
      <c r="M276" s="226" t="e">
        <f t="shared" si="504"/>
        <v>#REF!</v>
      </c>
      <c r="N276" s="219" t="e">
        <f>IF('Retail Pricing'!#REF!&gt;0,'Retail Pricing'!#REF!," ")</f>
        <v>#REF!</v>
      </c>
      <c r="O276" s="219" t="e">
        <f>IF('Retail Pricing'!#REF!&gt;0,'Retail Pricing'!#REF!," ")</f>
        <v>#REF!</v>
      </c>
      <c r="P276" s="219"/>
      <c r="Q276" s="219" t="e">
        <f>IF('Retail Pricing'!#REF!&gt;0,'Retail Pricing'!#REF!," ")</f>
        <v>#REF!</v>
      </c>
      <c r="R276" s="219" t="e">
        <f>IF('Retail Pricing'!#REF!&gt;0,'Retail Pricing'!#REF!," ")</f>
        <v>#REF!</v>
      </c>
      <c r="S276" s="219" t="e">
        <f>IF('Retail Pricing'!#REF!&gt;0,'Retail Pricing'!#REF!," ")</f>
        <v>#REF!</v>
      </c>
      <c r="T276" s="219">
        <v>1.8102799999999999</v>
      </c>
      <c r="U276" s="7" t="e">
        <f>IF(M276&gt;0,$U$1," ")</f>
        <v>#REF!</v>
      </c>
      <c r="V276" s="7">
        <v>0.218</v>
      </c>
      <c r="W276" s="491" t="e">
        <f>ROUND(('Retail Pricing'!#REF!/(1-0.09))/0.05,0)*0.05</f>
        <v>#REF!</v>
      </c>
      <c r="X276" s="489">
        <v>4.95</v>
      </c>
      <c r="Y276" s="304" t="e">
        <f t="shared" si="476"/>
        <v>#REF!</v>
      </c>
      <c r="Z276" s="428">
        <v>0.47</v>
      </c>
      <c r="AA276" s="492">
        <v>5.7</v>
      </c>
      <c r="AB276" s="493" t="e">
        <f>ROUND(('Retail Pricing'!#REF!/(1-0.09))/0.05,0)*0.05</f>
        <v>#REF!</v>
      </c>
      <c r="AC276" s="489">
        <v>4.8499999999999996</v>
      </c>
      <c r="AD276" s="14" t="e">
        <f t="shared" si="477"/>
        <v>#REF!</v>
      </c>
      <c r="AE276" s="428">
        <v>0.46</v>
      </c>
      <c r="AF276" s="488">
        <v>5.6</v>
      </c>
      <c r="AG276" s="494" t="e">
        <f>ROUND(('Retail Pricing'!#REF!/(1-0.09))/0.05,0)*0.05</f>
        <v>#REF!</v>
      </c>
      <c r="AH276" s="489">
        <v>3.9</v>
      </c>
      <c r="AI276" s="14" t="e">
        <f t="shared" si="478"/>
        <v>#REF!</v>
      </c>
      <c r="AJ276" s="428">
        <v>0.33</v>
      </c>
      <c r="AK276" s="495" t="e">
        <f>ROUND(('Retail Pricing'!#REF!/(1-0.09))/0.05,0)*0.05</f>
        <v>#REF!</v>
      </c>
      <c r="AL276" s="489"/>
      <c r="AM276" s="489">
        <v>3.9</v>
      </c>
      <c r="AN276" s="14" t="e">
        <f t="shared" si="479"/>
        <v>#REF!</v>
      </c>
      <c r="AO276" s="428">
        <v>0.33</v>
      </c>
      <c r="AP276" s="490" t="e">
        <f>ROUND(('Retail Pricing'!#REF!/(1-0.09))/0.05,0)*0.05</f>
        <v>#REF!</v>
      </c>
      <c r="AQ276" s="489">
        <v>3.9</v>
      </c>
      <c r="AR276" s="14" t="e">
        <f t="shared" si="480"/>
        <v>#REF!</v>
      </c>
      <c r="AS276" s="428">
        <v>0.33</v>
      </c>
      <c r="AT276" s="496">
        <v>4.5999999999999996</v>
      </c>
      <c r="AU276" s="497" t="e">
        <f t="shared" si="507"/>
        <v>#REF!</v>
      </c>
      <c r="AV276" s="288"/>
      <c r="AW276" s="498" t="e">
        <f t="shared" si="508"/>
        <v>#REF!</v>
      </c>
      <c r="AX276" s="499"/>
      <c r="AY276" s="499"/>
      <c r="AZ276" s="333"/>
      <c r="BA276" s="491" t="e">
        <f t="shared" si="509"/>
        <v>#REF!</v>
      </c>
      <c r="BB276" s="492">
        <f t="shared" si="510"/>
        <v>5.7</v>
      </c>
      <c r="BC276" s="493" t="e">
        <f t="shared" si="511"/>
        <v>#REF!</v>
      </c>
      <c r="BD276" s="488">
        <f t="shared" si="512"/>
        <v>5.6</v>
      </c>
      <c r="BE276" s="494" t="e">
        <f t="shared" si="513"/>
        <v>#REF!</v>
      </c>
      <c r="BF276" s="495" t="e">
        <f t="shared" si="514"/>
        <v>#REF!</v>
      </c>
      <c r="BG276" s="490" t="e">
        <f t="shared" si="515"/>
        <v>#REF!</v>
      </c>
      <c r="BH276" s="496">
        <f t="shared" si="516"/>
        <v>4.5999999999999996</v>
      </c>
      <c r="BI276" s="497" t="e">
        <f t="shared" si="517"/>
        <v>#REF!</v>
      </c>
      <c r="BJ276" s="385" t="e">
        <f t="shared" si="518"/>
        <v>#REF!</v>
      </c>
      <c r="BK276" s="385" t="e">
        <f t="shared" si="519"/>
        <v>#REF!</v>
      </c>
      <c r="BL276" s="243" t="e">
        <f>IF((BA276-'Retail Pricing'!#REF!)&gt;=0," ",1)</f>
        <v>#REF!</v>
      </c>
      <c r="BM276" s="243" t="e">
        <f>IF((BB276-'Retail Pricing'!#REF!)&gt;=0," ",1)</f>
        <v>#REF!</v>
      </c>
      <c r="BN276" s="243" t="e">
        <f>IF((BC276-'Retail Pricing'!#REF!)&gt;=0," ",1)</f>
        <v>#REF!</v>
      </c>
      <c r="BO276" s="243">
        <f>IF((BD276-'Retail Pricing'!F172)&gt;=0," ",1)</f>
        <v>1</v>
      </c>
      <c r="BP276" s="243" t="e">
        <f>IF((BE276-'Retail Pricing'!#REF!)&gt;=0," ",1)</f>
        <v>#REF!</v>
      </c>
      <c r="BQ276" s="243" t="e">
        <f>IF((BF276-'Retail Pricing'!#REF!)&gt;=0," ",1)</f>
        <v>#REF!</v>
      </c>
      <c r="BR276" s="243" t="e">
        <f>IF((BG276-'Retail Pricing'!#REF!)&gt;=0," ",1)</f>
        <v>#REF!</v>
      </c>
      <c r="BS276" s="243" t="e">
        <f>IF((BH276-'Retail Pricing'!#REF!)&gt;=0," ",1)</f>
        <v>#REF!</v>
      </c>
      <c r="BT276" s="243" t="e">
        <f>IF((BI276-'Retail Pricing'!#REF!)&gt;=0," ",1)</f>
        <v>#REF!</v>
      </c>
      <c r="BU276" s="67"/>
      <c r="BV276" s="442" t="e">
        <f t="shared" si="520"/>
        <v>#REF!</v>
      </c>
      <c r="BW276" s="244" t="e">
        <f t="shared" si="521"/>
        <v>#REF!</v>
      </c>
      <c r="BX276" s="244" t="e">
        <f t="shared" si="522"/>
        <v>#REF!</v>
      </c>
      <c r="BY276" s="244" t="e">
        <f t="shared" si="523"/>
        <v>#REF!</v>
      </c>
      <c r="BZ276" s="244" t="e">
        <f t="shared" si="524"/>
        <v>#REF!</v>
      </c>
      <c r="CA276" s="244" t="e">
        <f t="shared" si="525"/>
        <v>#REF!</v>
      </c>
      <c r="CB276" s="244" t="e">
        <f t="shared" si="526"/>
        <v>#REF!</v>
      </c>
      <c r="CC276" s="244" t="e">
        <f t="shared" si="527"/>
        <v>#REF!</v>
      </c>
      <c r="CD276" s="244" t="e">
        <f t="shared" si="528"/>
        <v>#REF!</v>
      </c>
      <c r="CE276" s="244" t="e">
        <f t="shared" si="529"/>
        <v>#REF!</v>
      </c>
      <c r="CF276" s="244" t="e">
        <f t="shared" si="530"/>
        <v>#REF!</v>
      </c>
      <c r="CG276" s="244" t="e">
        <f>IF($BV276&gt;0,($BV276-AW276)/$BV276*100," ")</f>
        <v>#REF!</v>
      </c>
      <c r="CH276" s="244" t="e">
        <f t="shared" si="505"/>
        <v>#REF!</v>
      </c>
      <c r="CI276" s="570"/>
      <c r="CJ276" s="578" t="e">
        <f t="shared" si="383"/>
        <v>#REF!</v>
      </c>
      <c r="CK276" s="578" t="e">
        <f t="shared" si="384"/>
        <v>#REF!</v>
      </c>
      <c r="CL276" s="578" t="e">
        <f t="shared" si="385"/>
        <v>#REF!</v>
      </c>
      <c r="CM276" s="578" t="e">
        <f t="shared" si="386"/>
        <v>#REF!</v>
      </c>
      <c r="CN276" s="578" t="e">
        <f t="shared" si="387"/>
        <v>#REF!</v>
      </c>
      <c r="CO276" s="578" t="e">
        <f t="shared" si="532"/>
        <v>#REF!</v>
      </c>
      <c r="CP276" s="578" t="e">
        <f t="shared" si="533"/>
        <v>#REF!</v>
      </c>
      <c r="CQ276" s="578" t="e">
        <f t="shared" si="534"/>
        <v>#REF!</v>
      </c>
      <c r="CR276" s="244"/>
      <c r="CS276" s="244"/>
      <c r="CT276" s="244"/>
      <c r="CU276" s="244"/>
      <c r="CV276" s="347"/>
      <c r="CW276" s="338" t="e">
        <f t="shared" si="506"/>
        <v>#REF!</v>
      </c>
      <c r="CX276" s="347"/>
      <c r="CY276" s="338" t="e">
        <f t="shared" si="506"/>
        <v>#REF!</v>
      </c>
      <c r="CZ276" s="347"/>
      <c r="DA276" s="338" t="e">
        <f t="shared" si="506"/>
        <v>#REF!</v>
      </c>
      <c r="DB276" s="347"/>
      <c r="DC276" s="338" t="e">
        <f t="shared" si="506"/>
        <v>#REF!</v>
      </c>
      <c r="DD276" s="347"/>
      <c r="DE276" s="338" t="e">
        <f t="shared" si="506"/>
        <v>#REF!</v>
      </c>
    </row>
    <row r="277" spans="1:109" s="19" customFormat="1" x14ac:dyDescent="0.2">
      <c r="A277" s="93" t="s">
        <v>63</v>
      </c>
      <c r="B277" s="53" t="s">
        <v>1439</v>
      </c>
      <c r="C277" s="53"/>
      <c r="D277" s="218"/>
      <c r="E277" s="326">
        <v>30</v>
      </c>
      <c r="F277" s="400" t="s">
        <v>968</v>
      </c>
      <c r="G277" s="704"/>
      <c r="H277" s="400"/>
      <c r="I277" s="89" t="e">
        <f>IF('Retail Pricing'!#REF!&gt;0,'Retail Pricing'!#REF!," ")</f>
        <v>#REF!</v>
      </c>
      <c r="J277" s="85" t="e">
        <f>'Retail Pricing'!#REF!</f>
        <v>#REF!</v>
      </c>
      <c r="K277" s="85" t="e">
        <f>'Retail Pricing'!#REF!</f>
        <v>#REF!</v>
      </c>
      <c r="L277" s="305" t="e">
        <f>IF('Retail Pricing'!#REF!&gt;0,'Retail Pricing'!#REF!," ")</f>
        <v>#REF!</v>
      </c>
      <c r="M277" s="226" t="e">
        <f t="shared" si="504"/>
        <v>#REF!</v>
      </c>
      <c r="N277" s="219" t="e">
        <f>IF('Retail Pricing'!#REF!&gt;0,'Retail Pricing'!#REF!," ")</f>
        <v>#REF!</v>
      </c>
      <c r="O277" s="219" t="e">
        <f>IF('Retail Pricing'!#REF!&gt;0,'Retail Pricing'!#REF!," ")</f>
        <v>#REF!</v>
      </c>
      <c r="P277" s="219"/>
      <c r="Q277" s="219" t="e">
        <f>IF('Retail Pricing'!#REF!&gt;0,'Retail Pricing'!#REF!," ")</f>
        <v>#REF!</v>
      </c>
      <c r="R277" s="219" t="e">
        <f>IF('Retail Pricing'!#REF!&gt;0,'Retail Pricing'!#REF!," ")</f>
        <v>#REF!</v>
      </c>
      <c r="S277" s="219" t="e">
        <f>IF('Retail Pricing'!#REF!&gt;0,'Retail Pricing'!#REF!," ")</f>
        <v>#REF!</v>
      </c>
      <c r="T277" s="226">
        <v>2.1684600000000001</v>
      </c>
      <c r="U277" s="7" t="e">
        <f>IF(M277&gt;0,$U$1," ")</f>
        <v>#REF!</v>
      </c>
      <c r="V277" s="7">
        <v>3.4000000000000002E-2</v>
      </c>
      <c r="W277" s="491" t="e">
        <f>ROUND(('Retail Pricing'!#REF!/(1-0.09))/0.05,0)*0.05</f>
        <v>#REF!</v>
      </c>
      <c r="X277" s="489">
        <v>6.6</v>
      </c>
      <c r="Y277" s="304" t="e">
        <f t="shared" si="476"/>
        <v>#REF!</v>
      </c>
      <c r="Z277" s="428">
        <v>0.59</v>
      </c>
      <c r="AA277" s="492">
        <v>7.5</v>
      </c>
      <c r="AB277" s="493" t="e">
        <f>ROUND(('Retail Pricing'!#REF!/(1-0.09))/0.05,0)*0.05</f>
        <v>#REF!</v>
      </c>
      <c r="AC277" s="489">
        <v>6.45</v>
      </c>
      <c r="AD277" s="14" t="e">
        <f t="shared" si="477"/>
        <v>#REF!</v>
      </c>
      <c r="AE277" s="428">
        <v>0.57999999999999996</v>
      </c>
      <c r="AF277" s="488">
        <v>7.35</v>
      </c>
      <c r="AG277" s="494" t="e">
        <f>ROUND(('Retail Pricing'!#REF!/(1-0.09))/0.05,0)*0.05</f>
        <v>#REF!</v>
      </c>
      <c r="AH277" s="489">
        <v>4.95</v>
      </c>
      <c r="AI277" s="14" t="e">
        <f t="shared" si="478"/>
        <v>#REF!</v>
      </c>
      <c r="AJ277" s="428">
        <v>0.45</v>
      </c>
      <c r="AK277" s="495" t="e">
        <f>ROUND(('Retail Pricing'!#REF!/(1-0.09))/0.05,0)*0.05</f>
        <v>#REF!</v>
      </c>
      <c r="AL277" s="489"/>
      <c r="AM277" s="489">
        <v>4.4000000000000004</v>
      </c>
      <c r="AN277" s="14" t="e">
        <f t="shared" si="479"/>
        <v>#REF!</v>
      </c>
      <c r="AO277" s="428">
        <v>0.39</v>
      </c>
      <c r="AP277" s="490" t="e">
        <f>ROUND(('Retail Pricing'!#REF!/(1-0.09))/0.05,0)*0.05</f>
        <v>#REF!</v>
      </c>
      <c r="AQ277" s="489">
        <v>4.3</v>
      </c>
      <c r="AR277" s="14" t="e">
        <f t="shared" si="480"/>
        <v>#REF!</v>
      </c>
      <c r="AS277" s="428">
        <v>0.37</v>
      </c>
      <c r="AT277" s="496">
        <v>5.15</v>
      </c>
      <c r="AU277" s="497" t="e">
        <f t="shared" si="507"/>
        <v>#REF!</v>
      </c>
      <c r="AV277" s="288"/>
      <c r="AW277" s="498" t="e">
        <f t="shared" si="508"/>
        <v>#REF!</v>
      </c>
      <c r="AX277" s="499" t="s">
        <v>106</v>
      </c>
      <c r="AY277" s="499" t="s">
        <v>106</v>
      </c>
      <c r="AZ277" s="333"/>
      <c r="BA277" s="491" t="e">
        <f t="shared" si="509"/>
        <v>#REF!</v>
      </c>
      <c r="BB277" s="492">
        <f t="shared" si="510"/>
        <v>7.5</v>
      </c>
      <c r="BC277" s="493" t="e">
        <f t="shared" si="511"/>
        <v>#REF!</v>
      </c>
      <c r="BD277" s="488">
        <f t="shared" si="512"/>
        <v>7.35</v>
      </c>
      <c r="BE277" s="494" t="e">
        <f t="shared" si="513"/>
        <v>#REF!</v>
      </c>
      <c r="BF277" s="495" t="e">
        <f t="shared" si="514"/>
        <v>#REF!</v>
      </c>
      <c r="BG277" s="490" t="e">
        <f t="shared" si="515"/>
        <v>#REF!</v>
      </c>
      <c r="BH277" s="496">
        <f t="shared" si="516"/>
        <v>5.15</v>
      </c>
      <c r="BI277" s="497" t="e">
        <f t="shared" si="517"/>
        <v>#REF!</v>
      </c>
      <c r="BJ277" s="385" t="e">
        <f t="shared" si="518"/>
        <v>#REF!</v>
      </c>
      <c r="BK277" s="385" t="e">
        <f>IF(BC277*0.9&gt;BG277, " ", "No")</f>
        <v>#REF!</v>
      </c>
      <c r="BL277" s="243" t="e">
        <f>IF((BA277-'Retail Pricing'!#REF!)&gt;=0," ",1)</f>
        <v>#REF!</v>
      </c>
      <c r="BM277" s="243" t="e">
        <f>IF((BB277-'Retail Pricing'!#REF!)&gt;=0," ",1)</f>
        <v>#REF!</v>
      </c>
      <c r="BN277" s="243" t="e">
        <f>IF((BC277-'Retail Pricing'!#REF!)&gt;=0," ",1)</f>
        <v>#REF!</v>
      </c>
      <c r="BO277" s="243">
        <f>IF((BD277-'Retail Pricing'!F173)&gt;=0," ",1)</f>
        <v>1</v>
      </c>
      <c r="BP277" s="243" t="e">
        <f>IF((BE277-'Retail Pricing'!#REF!)&gt;=0," ",1)</f>
        <v>#REF!</v>
      </c>
      <c r="BQ277" s="243" t="e">
        <f>IF((BF277-'Retail Pricing'!#REF!)&gt;=0," ",1)</f>
        <v>#REF!</v>
      </c>
      <c r="BR277" s="243" t="e">
        <f>IF((BG277-'Retail Pricing'!#REF!)&gt;=0," ",1)</f>
        <v>#REF!</v>
      </c>
      <c r="BS277" s="243" t="e">
        <f>IF((BH277-'Retail Pricing'!#REF!)&gt;=0," ",1)</f>
        <v>#REF!</v>
      </c>
      <c r="BT277" s="243" t="e">
        <f>IF((BI277-'Retail Pricing'!#REF!)&gt;=0," ",1)</f>
        <v>#REF!</v>
      </c>
      <c r="BU277" s="67"/>
      <c r="BV277" s="442" t="e">
        <f>IF(W277&gt;0,$BV$9, " ")</f>
        <v>#REF!</v>
      </c>
      <c r="BW277" s="244" t="e">
        <f>IF($BV277&gt;0,($BV277-W277)/$BV277*100," ")</f>
        <v>#REF!</v>
      </c>
      <c r="BX277" s="244" t="e">
        <f>IF($BV277&gt;0,($BV277-AA277)/$BV277*100," ")</f>
        <v>#REF!</v>
      </c>
      <c r="BY277" s="244" t="e">
        <f>IF($BV277&gt;0,($BV277-AB277)/$BV277*100," ")</f>
        <v>#REF!</v>
      </c>
      <c r="BZ277" s="244" t="e">
        <f>IF($BV277&gt;0,($BV277-AF277)/$BV277*100," ")</f>
        <v>#REF!</v>
      </c>
      <c r="CA277" s="244" t="e">
        <f>IF($BV277&gt;0,($BV277-AG277)/$BV277*100," ")</f>
        <v>#REF!</v>
      </c>
      <c r="CB277" s="244" t="e">
        <f t="shared" si="526"/>
        <v>#REF!</v>
      </c>
      <c r="CC277" s="244" t="e">
        <f>IF($BV277&gt;0,($BV277-AK277)/$BV277*100," ")</f>
        <v>#REF!</v>
      </c>
      <c r="CD277" s="244" t="e">
        <f>IF($BV277&gt;0,($BV277-AP277)/$BV277*100," ")</f>
        <v>#REF!</v>
      </c>
      <c r="CE277" s="244" t="e">
        <f>IF($BV277&gt;0,($BV277-AT277)/$BV277*100," ")</f>
        <v>#REF!</v>
      </c>
      <c r="CF277" s="244" t="e">
        <f>IF($BV277&gt;0,($BV277-(W277*2))/$BV277*100," ")</f>
        <v>#REF!</v>
      </c>
      <c r="CG277" s="244" t="e">
        <f>IF($BV277&gt;0,($BV277-AW277)/$BV277*100," ")</f>
        <v>#REF!</v>
      </c>
      <c r="CH277" s="244" t="e">
        <f>IF($W277&gt;0,100," ")</f>
        <v>#REF!</v>
      </c>
      <c r="CI277" s="570"/>
      <c r="CJ277" s="578" t="e">
        <f t="shared" ref="CJ277:CJ340" si="535">IF(BW277&gt;0,BW277-$CL$1," ")</f>
        <v>#REF!</v>
      </c>
      <c r="CK277" s="578" t="e">
        <f t="shared" ref="CK277:CK340" si="536">IF(BX277&gt;0,BX277-$CL$1," ")</f>
        <v>#REF!</v>
      </c>
      <c r="CL277" s="578" t="e">
        <f t="shared" ref="CL277:CL340" si="537">IF(BY277&gt;0,BY277-$CL$1," ")</f>
        <v>#REF!</v>
      </c>
      <c r="CM277" s="578" t="e">
        <f t="shared" ref="CM277:CM340" si="538">IF(BZ277&gt;0,BZ277-$CL$1," ")</f>
        <v>#REF!</v>
      </c>
      <c r="CN277" s="578" t="e">
        <f t="shared" ref="CN277:CN340" si="539">IF(CA277&gt;0,CA277-$CL$1," ")</f>
        <v>#REF!</v>
      </c>
      <c r="CO277" s="578" t="e">
        <f t="shared" si="532"/>
        <v>#REF!</v>
      </c>
      <c r="CP277" s="578" t="e">
        <f t="shared" si="533"/>
        <v>#REF!</v>
      </c>
      <c r="CQ277" s="578" t="e">
        <f t="shared" si="534"/>
        <v>#REF!</v>
      </c>
      <c r="CR277" s="244"/>
      <c r="CS277" s="244"/>
      <c r="CT277" s="244"/>
      <c r="CU277" s="244"/>
      <c r="CV277" s="347"/>
      <c r="CW277" s="338" t="e">
        <f>IF($BW277&gt;0,$BA277," ")</f>
        <v>#REF!</v>
      </c>
      <c r="CX277" s="347"/>
      <c r="CY277" s="338" t="e">
        <f>IF($BW277&gt;0,$BA277," ")</f>
        <v>#REF!</v>
      </c>
      <c r="CZ277" s="347"/>
      <c r="DA277" s="338" t="e">
        <f>IF($BW277&gt;0,$BA277," ")</f>
        <v>#REF!</v>
      </c>
      <c r="DB277" s="347"/>
      <c r="DC277" s="338" t="e">
        <f>IF($BW277&gt;0,$BA277," ")</f>
        <v>#REF!</v>
      </c>
      <c r="DD277" s="347"/>
      <c r="DE277" s="338" t="e">
        <f>IF($BW277&gt;0,$BA277," ")</f>
        <v>#REF!</v>
      </c>
    </row>
    <row r="278" spans="1:109" s="19" customFormat="1" x14ac:dyDescent="0.2">
      <c r="A278" s="93" t="s">
        <v>63</v>
      </c>
      <c r="B278" s="53" t="s">
        <v>1247</v>
      </c>
      <c r="C278" s="53" t="s">
        <v>1524</v>
      </c>
      <c r="D278" s="217"/>
      <c r="E278" s="326">
        <v>300</v>
      </c>
      <c r="F278" s="356" t="s">
        <v>386</v>
      </c>
      <c r="G278" s="701"/>
      <c r="H278" s="84" t="s">
        <v>949</v>
      </c>
      <c r="I278" s="89" t="e">
        <f>IF('Retail Pricing'!#REF!&gt;0,'Retail Pricing'!#REF!," ")</f>
        <v>#REF!</v>
      </c>
      <c r="J278" s="85" t="e">
        <f>'Retail Pricing'!#REF!</f>
        <v>#REF!</v>
      </c>
      <c r="K278" s="85" t="e">
        <f>'Retail Pricing'!#REF!</f>
        <v>#REF!</v>
      </c>
      <c r="L278" s="305" t="e">
        <f>IF('Retail Pricing'!#REF!&gt;0,'Retail Pricing'!#REF!," ")</f>
        <v>#REF!</v>
      </c>
      <c r="M278" s="226" t="e">
        <f t="shared" si="504"/>
        <v>#REF!</v>
      </c>
      <c r="N278" s="219" t="e">
        <f>IF('Retail Pricing'!#REF!&gt;0,'Retail Pricing'!#REF!," ")</f>
        <v>#REF!</v>
      </c>
      <c r="O278" s="219" t="e">
        <f>IF('Retail Pricing'!#REF!&gt;0,'Retail Pricing'!#REF!," ")</f>
        <v>#REF!</v>
      </c>
      <c r="P278" s="219"/>
      <c r="Q278" s="219" t="e">
        <f>IF('Retail Pricing'!#REF!&gt;0,'Retail Pricing'!#REF!," ")</f>
        <v>#REF!</v>
      </c>
      <c r="R278" s="219" t="e">
        <f>IF('Retail Pricing'!#REF!&gt;0,'Retail Pricing'!#REF!," ")</f>
        <v>#REF!</v>
      </c>
      <c r="S278" s="219" t="e">
        <f>IF('Retail Pricing'!#REF!&gt;0,'Retail Pricing'!#REF!," ")</f>
        <v>#REF!</v>
      </c>
      <c r="T278" s="219">
        <v>1.1362000000000001</v>
      </c>
      <c r="U278" s="7" t="e">
        <f>IF(M278&gt;0,$U$1," ")</f>
        <v>#REF!</v>
      </c>
      <c r="V278" s="7">
        <v>-3.5999999999999997E-2</v>
      </c>
      <c r="W278" s="491" t="s">
        <v>949</v>
      </c>
      <c r="X278" s="489" t="s">
        <v>949</v>
      </c>
      <c r="Y278" s="304" t="str">
        <f t="shared" si="476"/>
        <v xml:space="preserve"> </v>
      </c>
      <c r="Z278" s="428" t="s">
        <v>106</v>
      </c>
      <c r="AA278" s="492" t="s">
        <v>949</v>
      </c>
      <c r="AB278" s="493" t="s">
        <v>949</v>
      </c>
      <c r="AC278" s="489" t="s">
        <v>949</v>
      </c>
      <c r="AD278" s="14" t="str">
        <f t="shared" si="477"/>
        <v xml:space="preserve"> </v>
      </c>
      <c r="AE278" s="428" t="s">
        <v>106</v>
      </c>
      <c r="AF278" s="488" t="s">
        <v>949</v>
      </c>
      <c r="AG278" s="494" t="s">
        <v>949</v>
      </c>
      <c r="AH278" s="489" t="s">
        <v>949</v>
      </c>
      <c r="AI278" s="14" t="str">
        <f t="shared" si="478"/>
        <v xml:space="preserve"> </v>
      </c>
      <c r="AJ278" s="428" t="s">
        <v>106</v>
      </c>
      <c r="AK278" s="495" t="s">
        <v>949</v>
      </c>
      <c r="AL278" s="489"/>
      <c r="AM278" s="489" t="s">
        <v>949</v>
      </c>
      <c r="AN278" s="14" t="str">
        <f t="shared" si="479"/>
        <v xml:space="preserve"> </v>
      </c>
      <c r="AO278" s="428" t="s">
        <v>106</v>
      </c>
      <c r="AP278" s="490" t="s">
        <v>949</v>
      </c>
      <c r="AQ278" s="489" t="s">
        <v>949</v>
      </c>
      <c r="AR278" s="14" t="str">
        <f t="shared" si="480"/>
        <v xml:space="preserve"> </v>
      </c>
      <c r="AS278" s="428" t="s">
        <v>106</v>
      </c>
      <c r="AT278" s="496" t="s">
        <v>949</v>
      </c>
      <c r="AU278" s="497" t="s">
        <v>949</v>
      </c>
      <c r="AV278" s="288"/>
      <c r="AW278" s="498" t="s">
        <v>949</v>
      </c>
      <c r="AX278" s="499" t="s">
        <v>106</v>
      </c>
      <c r="AY278" s="499" t="s">
        <v>106</v>
      </c>
      <c r="AZ278" s="333"/>
      <c r="BA278" s="491" t="str">
        <f t="shared" si="509"/>
        <v>Holder</v>
      </c>
      <c r="BB278" s="492" t="str">
        <f t="shared" si="510"/>
        <v>Holder</v>
      </c>
      <c r="BC278" s="493" t="str">
        <f t="shared" si="511"/>
        <v>Holder</v>
      </c>
      <c r="BD278" s="488" t="str">
        <f t="shared" si="512"/>
        <v>Holder</v>
      </c>
      <c r="BE278" s="494" t="str">
        <f t="shared" si="513"/>
        <v>Holder</v>
      </c>
      <c r="BF278" s="495" t="str">
        <f t="shared" si="514"/>
        <v>Holder</v>
      </c>
      <c r="BG278" s="490" t="str">
        <f t="shared" si="515"/>
        <v>Holder</v>
      </c>
      <c r="BH278" s="496" t="str">
        <f t="shared" si="516"/>
        <v>Holder</v>
      </c>
      <c r="BI278" s="497" t="str">
        <f t="shared" si="517"/>
        <v>Holder</v>
      </c>
      <c r="BJ278" s="385" t="str">
        <f t="shared" si="518"/>
        <v>No</v>
      </c>
      <c r="BK278" s="385" t="str">
        <f t="shared" si="519"/>
        <v>No</v>
      </c>
      <c r="BL278" s="483" t="s">
        <v>1376</v>
      </c>
      <c r="BM278" s="482"/>
      <c r="BN278" s="482"/>
      <c r="BO278" s="482"/>
      <c r="BP278" s="482"/>
      <c r="BQ278" s="482"/>
      <c r="BR278" s="482"/>
      <c r="BS278" s="482"/>
      <c r="BT278" s="482"/>
      <c r="BU278" s="67"/>
      <c r="BV278" s="442" t="str">
        <f t="shared" si="520"/>
        <v xml:space="preserve"> </v>
      </c>
      <c r="BW278" s="244" t="str">
        <f t="shared" si="521"/>
        <v xml:space="preserve"> </v>
      </c>
      <c r="BX278" s="244" t="str">
        <f t="shared" si="522"/>
        <v xml:space="preserve"> </v>
      </c>
      <c r="BY278" s="244" t="str">
        <f t="shared" si="523"/>
        <v xml:space="preserve"> </v>
      </c>
      <c r="BZ278" s="244" t="str">
        <f t="shared" si="524"/>
        <v xml:space="preserve"> </v>
      </c>
      <c r="CA278" s="244" t="str">
        <f t="shared" si="525"/>
        <v xml:space="preserve"> </v>
      </c>
      <c r="CB278" s="244" t="str">
        <f t="shared" si="526"/>
        <v xml:space="preserve"> </v>
      </c>
      <c r="CC278" s="244" t="str">
        <f t="shared" si="527"/>
        <v xml:space="preserve"> </v>
      </c>
      <c r="CD278" s="244" t="str">
        <f t="shared" si="528"/>
        <v xml:space="preserve"> </v>
      </c>
      <c r="CE278" s="244" t="str">
        <f t="shared" si="529"/>
        <v xml:space="preserve"> </v>
      </c>
      <c r="CF278" s="244" t="str">
        <f t="shared" si="530"/>
        <v xml:space="preserve"> </v>
      </c>
      <c r="CG278" s="244" t="str">
        <f>IF($BV278&gt;0,($BV278-AW278)/$BV278*100," ")</f>
        <v xml:space="preserve"> </v>
      </c>
      <c r="CH278" s="244" t="str">
        <f t="shared" si="505"/>
        <v xml:space="preserve"> </v>
      </c>
      <c r="CI278" s="570"/>
      <c r="CJ278" s="578" t="str">
        <f t="shared" si="535"/>
        <v xml:space="preserve"> </v>
      </c>
      <c r="CK278" s="578" t="str">
        <f t="shared" si="536"/>
        <v xml:space="preserve"> </v>
      </c>
      <c r="CL278" s="578" t="str">
        <f t="shared" si="537"/>
        <v xml:space="preserve"> </v>
      </c>
      <c r="CM278" s="578" t="str">
        <f t="shared" si="538"/>
        <v xml:space="preserve"> </v>
      </c>
      <c r="CN278" s="578" t="str">
        <f t="shared" si="539"/>
        <v xml:space="preserve"> </v>
      </c>
      <c r="CO278" s="578" t="str">
        <f t="shared" si="532"/>
        <v xml:space="preserve"> </v>
      </c>
      <c r="CP278" s="578" t="str">
        <f t="shared" si="533"/>
        <v xml:space="preserve"> </v>
      </c>
      <c r="CQ278" s="578" t="str">
        <f t="shared" si="534"/>
        <v xml:space="preserve"> </v>
      </c>
      <c r="CR278" s="244"/>
      <c r="CS278" s="244"/>
      <c r="CT278" s="244"/>
      <c r="CU278" s="244"/>
      <c r="CV278" s="347"/>
      <c r="CW278" s="338" t="str">
        <f t="shared" si="506"/>
        <v xml:space="preserve"> </v>
      </c>
      <c r="CX278" s="347"/>
      <c r="CY278" s="338" t="str">
        <f t="shared" si="506"/>
        <v xml:space="preserve"> </v>
      </c>
      <c r="CZ278" s="347"/>
      <c r="DA278" s="338" t="str">
        <f t="shared" si="506"/>
        <v xml:space="preserve"> </v>
      </c>
      <c r="DB278" s="347"/>
      <c r="DC278" s="338" t="str">
        <f t="shared" si="506"/>
        <v xml:space="preserve"> </v>
      </c>
      <c r="DD278" s="347"/>
      <c r="DE278" s="338" t="str">
        <f t="shared" si="506"/>
        <v xml:space="preserve"> </v>
      </c>
    </row>
    <row r="279" spans="1:109" x14ac:dyDescent="0.2">
      <c r="A279" s="93" t="s">
        <v>63</v>
      </c>
      <c r="B279" s="54" t="s">
        <v>1247</v>
      </c>
      <c r="C279" s="53" t="s">
        <v>1524</v>
      </c>
      <c r="D279" s="217"/>
      <c r="E279" s="326">
        <v>300</v>
      </c>
      <c r="F279" s="553" t="s">
        <v>386</v>
      </c>
      <c r="G279" s="701"/>
      <c r="H279" s="83" t="s">
        <v>645</v>
      </c>
      <c r="I279" s="89" t="e">
        <f>IF('Retail Pricing'!#REF!&gt;0,'Retail Pricing'!#REF!," ")</f>
        <v>#REF!</v>
      </c>
      <c r="J279" s="85" t="e">
        <f>'Retail Pricing'!#REF!</f>
        <v>#REF!</v>
      </c>
      <c r="K279" s="85" t="e">
        <f>'Retail Pricing'!#REF!</f>
        <v>#REF!</v>
      </c>
      <c r="L279" s="305" t="e">
        <f>IF('Retail Pricing'!#REF!&gt;0,'Retail Pricing'!#REF!," ")</f>
        <v>#REF!</v>
      </c>
      <c r="M279" s="226" t="e">
        <f t="shared" si="504"/>
        <v>#REF!</v>
      </c>
      <c r="N279" s="219" t="e">
        <f>IF('Retail Pricing'!#REF!&gt;0,'Retail Pricing'!#REF!," ")</f>
        <v>#REF!</v>
      </c>
      <c r="O279" s="219" t="e">
        <f>IF('Retail Pricing'!#REF!&gt;0,'Retail Pricing'!#REF!," ")</f>
        <v>#REF!</v>
      </c>
      <c r="P279" s="219"/>
      <c r="Q279" s="219" t="e">
        <f>IF('Retail Pricing'!#REF!&gt;0,'Retail Pricing'!#REF!," ")</f>
        <v>#REF!</v>
      </c>
      <c r="R279" s="219" t="e">
        <f>IF('Retail Pricing'!#REF!&gt;0,'Retail Pricing'!#REF!," ")</f>
        <v>#REF!</v>
      </c>
      <c r="S279" s="219" t="e">
        <f>IF('Retail Pricing'!#REF!&gt;0,'Retail Pricing'!#REF!," ")</f>
        <v>#REF!</v>
      </c>
      <c r="T279" s="219">
        <v>1.1362000000000001</v>
      </c>
      <c r="U279" s="470">
        <v>0.17</v>
      </c>
      <c r="V279" s="7">
        <v>-3.5999999999999997E-2</v>
      </c>
      <c r="W279" s="491" t="e">
        <f>'Retail Pricing'!#REF!</f>
        <v>#REF!</v>
      </c>
      <c r="X279" s="489">
        <v>3.75</v>
      </c>
      <c r="Y279" s="304" t="e">
        <f t="shared" si="476"/>
        <v>#REF!</v>
      </c>
      <c r="Z279" s="428">
        <v>0.66</v>
      </c>
      <c r="AA279" s="492">
        <v>4.3</v>
      </c>
      <c r="AB279" s="493" t="e">
        <f>'Retail Pricing'!#REF!</f>
        <v>#REF!</v>
      </c>
      <c r="AC279" s="489">
        <v>3.65</v>
      </c>
      <c r="AD279" s="14" t="e">
        <f t="shared" si="477"/>
        <v>#REF!</v>
      </c>
      <c r="AE279" s="428">
        <v>0.65</v>
      </c>
      <c r="AF279" s="488">
        <v>4.2</v>
      </c>
      <c r="AG279" s="494" t="e">
        <f>'Retail Pricing'!#REF!</f>
        <v>#REF!</v>
      </c>
      <c r="AH279" s="489">
        <v>2.8</v>
      </c>
      <c r="AI279" s="14" t="e">
        <f t="shared" si="478"/>
        <v>#REF!</v>
      </c>
      <c r="AJ279" s="428">
        <v>0.55000000000000004</v>
      </c>
      <c r="AK279" s="495" t="e">
        <f>'Retail Pricing'!#REF!</f>
        <v>#REF!</v>
      </c>
      <c r="AL279" s="489"/>
      <c r="AM279" s="489">
        <v>2.4500000000000002</v>
      </c>
      <c r="AN279" s="14" t="e">
        <f t="shared" si="479"/>
        <v>#REF!</v>
      </c>
      <c r="AO279" s="428">
        <v>0.49</v>
      </c>
      <c r="AP279" s="490" t="e">
        <f>'Retail Pricing'!#REF!</f>
        <v>#REF!</v>
      </c>
      <c r="AQ279" s="489">
        <v>2.4</v>
      </c>
      <c r="AR279" s="14" t="e">
        <f t="shared" si="480"/>
        <v>#REF!</v>
      </c>
      <c r="AS279" s="428">
        <v>0.47</v>
      </c>
      <c r="AT279" s="496">
        <v>2.9</v>
      </c>
      <c r="AU279" s="497" t="e">
        <f>'Retail Pricing'!#REF!</f>
        <v>#REF!</v>
      </c>
      <c r="AV279" s="288"/>
      <c r="AW279" s="498" t="e">
        <f>IF(W279&gt;0,ROUND((W279*1.3)/0.05,0)*0.05," ")</f>
        <v>#REF!</v>
      </c>
      <c r="AX279" s="499" t="e">
        <f>AP279</f>
        <v>#REF!</v>
      </c>
      <c r="AY279" s="499">
        <v>1.25</v>
      </c>
      <c r="AZ279" s="333"/>
      <c r="BA279" s="491" t="e">
        <f t="shared" si="509"/>
        <v>#REF!</v>
      </c>
      <c r="BB279" s="492">
        <f t="shared" si="510"/>
        <v>4.3</v>
      </c>
      <c r="BC279" s="493" t="e">
        <f t="shared" si="511"/>
        <v>#REF!</v>
      </c>
      <c r="BD279" s="488">
        <f t="shared" si="512"/>
        <v>4.2</v>
      </c>
      <c r="BE279" s="494" t="e">
        <f t="shared" si="513"/>
        <v>#REF!</v>
      </c>
      <c r="BF279" s="495" t="e">
        <f t="shared" si="514"/>
        <v>#REF!</v>
      </c>
      <c r="BG279" s="490" t="e">
        <f t="shared" si="515"/>
        <v>#REF!</v>
      </c>
      <c r="BH279" s="496">
        <f t="shared" si="516"/>
        <v>2.9</v>
      </c>
      <c r="BI279" s="497" t="e">
        <f t="shared" si="517"/>
        <v>#REF!</v>
      </c>
      <c r="BJ279" s="385" t="e">
        <f t="shared" si="518"/>
        <v>#REF!</v>
      </c>
      <c r="BK279" s="385" t="e">
        <f t="shared" si="519"/>
        <v>#REF!</v>
      </c>
      <c r="BL279" s="243" t="e">
        <f>IF((BA279-'Retail Pricing'!#REF!)&gt;=0," ",1)</f>
        <v>#REF!</v>
      </c>
      <c r="BM279" s="243" t="e">
        <f>IF((BB279-'Retail Pricing'!#REF!)&gt;=0," ",1)</f>
        <v>#REF!</v>
      </c>
      <c r="BN279" s="243" t="e">
        <f>IF((BC279-'Retail Pricing'!#REF!)&gt;=0," ",1)</f>
        <v>#REF!</v>
      </c>
      <c r="BO279" s="243">
        <f>IF((BD279-'Retail Pricing'!F174)&gt;=0," ",1)</f>
        <v>1</v>
      </c>
      <c r="BP279" s="243" t="e">
        <f>IF((BE279-'Retail Pricing'!#REF!)&gt;=0," ",1)</f>
        <v>#REF!</v>
      </c>
      <c r="BQ279" s="243" t="e">
        <f>IF((BF279-'Retail Pricing'!#REF!)&gt;=0," ",1)</f>
        <v>#REF!</v>
      </c>
      <c r="BR279" s="243" t="e">
        <f>IF((BG279-'Retail Pricing'!#REF!)&gt;=0," ",1)</f>
        <v>#REF!</v>
      </c>
      <c r="BS279" s="243" t="e">
        <f>IF((BH279-'Retail Pricing'!#REF!)&gt;=0," ",1)</f>
        <v>#REF!</v>
      </c>
      <c r="BT279" s="243" t="e">
        <f>IF((BI279-'Retail Pricing'!#REF!)&gt;=0," ",1)</f>
        <v>#REF!</v>
      </c>
      <c r="BV279" s="442" t="e">
        <f t="shared" si="520"/>
        <v>#REF!</v>
      </c>
      <c r="BW279" s="244" t="e">
        <f t="shared" si="521"/>
        <v>#REF!</v>
      </c>
      <c r="BX279" s="244" t="e">
        <f t="shared" si="522"/>
        <v>#REF!</v>
      </c>
      <c r="BY279" s="244" t="e">
        <f t="shared" si="523"/>
        <v>#REF!</v>
      </c>
      <c r="BZ279" s="244" t="e">
        <f t="shared" si="524"/>
        <v>#REF!</v>
      </c>
      <c r="CA279" s="244" t="e">
        <f t="shared" si="525"/>
        <v>#REF!</v>
      </c>
      <c r="CB279" s="244" t="e">
        <f t="shared" si="526"/>
        <v>#REF!</v>
      </c>
      <c r="CC279" s="244" t="e">
        <f t="shared" si="527"/>
        <v>#REF!</v>
      </c>
      <c r="CD279" s="244" t="e">
        <f t="shared" si="528"/>
        <v>#REF!</v>
      </c>
      <c r="CE279" s="244" t="e">
        <f t="shared" si="529"/>
        <v>#REF!</v>
      </c>
      <c r="CF279" s="244" t="e">
        <f t="shared" si="530"/>
        <v>#REF!</v>
      </c>
      <c r="CG279" s="244" t="e">
        <f t="shared" si="531"/>
        <v>#REF!</v>
      </c>
      <c r="CH279" s="244" t="e">
        <f t="shared" si="505"/>
        <v>#REF!</v>
      </c>
      <c r="CI279" s="570"/>
      <c r="CJ279" s="578" t="e">
        <f t="shared" si="535"/>
        <v>#REF!</v>
      </c>
      <c r="CK279" s="578" t="e">
        <f t="shared" si="536"/>
        <v>#REF!</v>
      </c>
      <c r="CL279" s="578" t="e">
        <f t="shared" si="537"/>
        <v>#REF!</v>
      </c>
      <c r="CM279" s="578" t="e">
        <f t="shared" si="538"/>
        <v>#REF!</v>
      </c>
      <c r="CN279" s="578" t="e">
        <f t="shared" si="539"/>
        <v>#REF!</v>
      </c>
      <c r="CO279" s="578" t="e">
        <f t="shared" si="532"/>
        <v>#REF!</v>
      </c>
      <c r="CP279" s="578" t="e">
        <f t="shared" si="533"/>
        <v>#REF!</v>
      </c>
      <c r="CQ279" s="578" t="e">
        <f t="shared" si="534"/>
        <v>#REF!</v>
      </c>
      <c r="CR279" s="244"/>
      <c r="CS279" s="244"/>
      <c r="CT279" s="244"/>
      <c r="CU279" s="244"/>
      <c r="CV279" s="347"/>
      <c r="CW279" s="338" t="e">
        <f t="shared" si="506"/>
        <v>#REF!</v>
      </c>
      <c r="CX279" s="347"/>
      <c r="CY279" s="338" t="e">
        <f t="shared" si="506"/>
        <v>#REF!</v>
      </c>
      <c r="CZ279" s="347"/>
      <c r="DA279" s="338" t="e">
        <f t="shared" si="506"/>
        <v>#REF!</v>
      </c>
      <c r="DB279" s="347"/>
      <c r="DC279" s="338" t="e">
        <f t="shared" si="506"/>
        <v>#REF!</v>
      </c>
      <c r="DD279" s="347"/>
      <c r="DE279" s="338" t="e">
        <f t="shared" si="506"/>
        <v>#REF!</v>
      </c>
    </row>
    <row r="280" spans="1:109" s="19" customFormat="1" x14ac:dyDescent="0.2">
      <c r="A280" s="93" t="s">
        <v>63</v>
      </c>
      <c r="B280" s="53" t="s">
        <v>1249</v>
      </c>
      <c r="C280" s="53"/>
      <c r="D280" s="217"/>
      <c r="E280" s="326">
        <v>300</v>
      </c>
      <c r="F280" s="356" t="s">
        <v>386</v>
      </c>
      <c r="G280" s="701"/>
      <c r="H280" s="84" t="s">
        <v>949</v>
      </c>
      <c r="I280" s="89" t="e">
        <f>IF('Retail Pricing'!#REF!&gt;0,'Retail Pricing'!#REF!," ")</f>
        <v>#REF!</v>
      </c>
      <c r="J280" s="85" t="e">
        <f>'Retail Pricing'!#REF!</f>
        <v>#REF!</v>
      </c>
      <c r="K280" s="85" t="e">
        <f>'Retail Pricing'!#REF!</f>
        <v>#REF!</v>
      </c>
      <c r="L280" s="305" t="e">
        <f>IF('Retail Pricing'!#REF!&gt;0,'Retail Pricing'!#REF!," ")</f>
        <v>#REF!</v>
      </c>
      <c r="M280" s="226" t="e">
        <f t="shared" si="504"/>
        <v>#REF!</v>
      </c>
      <c r="N280" s="219" t="e">
        <f>IF('Retail Pricing'!#REF!&gt;0,'Retail Pricing'!#REF!," ")</f>
        <v>#REF!</v>
      </c>
      <c r="O280" s="219" t="e">
        <f>IF('Retail Pricing'!#REF!&gt;0,'Retail Pricing'!#REF!," ")</f>
        <v>#REF!</v>
      </c>
      <c r="P280" s="219"/>
      <c r="Q280" s="219" t="e">
        <f>IF('Retail Pricing'!#REF!&gt;0,'Retail Pricing'!#REF!," ")</f>
        <v>#REF!</v>
      </c>
      <c r="R280" s="219" t="e">
        <f>IF('Retail Pricing'!#REF!&gt;0,'Retail Pricing'!#REF!," ")</f>
        <v>#REF!</v>
      </c>
      <c r="S280" s="219" t="e">
        <f>IF('Retail Pricing'!#REF!&gt;0,'Retail Pricing'!#REF!," ")</f>
        <v>#REF!</v>
      </c>
      <c r="T280" s="219">
        <v>1.2685900000000001</v>
      </c>
      <c r="U280" s="7" t="e">
        <f t="shared" ref="U280:U288" si="540">IF(M280&gt;0,$U$1," ")</f>
        <v>#REF!</v>
      </c>
      <c r="V280" s="7">
        <v>0</v>
      </c>
      <c r="W280" s="491" t="s">
        <v>949</v>
      </c>
      <c r="X280" s="489" t="s">
        <v>949</v>
      </c>
      <c r="Y280" s="304" t="str">
        <f t="shared" si="476"/>
        <v xml:space="preserve"> </v>
      </c>
      <c r="Z280" s="428" t="s">
        <v>106</v>
      </c>
      <c r="AA280" s="492" t="s">
        <v>949</v>
      </c>
      <c r="AB280" s="493" t="s">
        <v>949</v>
      </c>
      <c r="AC280" s="489" t="s">
        <v>949</v>
      </c>
      <c r="AD280" s="14" t="str">
        <f t="shared" si="477"/>
        <v xml:space="preserve"> </v>
      </c>
      <c r="AE280" s="428" t="s">
        <v>106</v>
      </c>
      <c r="AF280" s="488" t="s">
        <v>949</v>
      </c>
      <c r="AG280" s="494" t="s">
        <v>949</v>
      </c>
      <c r="AH280" s="489" t="s">
        <v>949</v>
      </c>
      <c r="AI280" s="14" t="str">
        <f t="shared" si="478"/>
        <v xml:space="preserve"> </v>
      </c>
      <c r="AJ280" s="428" t="s">
        <v>106</v>
      </c>
      <c r="AK280" s="495" t="s">
        <v>949</v>
      </c>
      <c r="AL280" s="489"/>
      <c r="AM280" s="489" t="s">
        <v>949</v>
      </c>
      <c r="AN280" s="14" t="str">
        <f t="shared" si="479"/>
        <v xml:space="preserve"> </v>
      </c>
      <c r="AO280" s="428" t="s">
        <v>106</v>
      </c>
      <c r="AP280" s="490" t="s">
        <v>949</v>
      </c>
      <c r="AQ280" s="489" t="s">
        <v>949</v>
      </c>
      <c r="AR280" s="14" t="str">
        <f t="shared" si="480"/>
        <v xml:space="preserve"> </v>
      </c>
      <c r="AS280" s="428" t="s">
        <v>106</v>
      </c>
      <c r="AT280" s="496" t="s">
        <v>949</v>
      </c>
      <c r="AU280" s="497" t="s">
        <v>949</v>
      </c>
      <c r="AV280" s="288"/>
      <c r="AW280" s="498" t="s">
        <v>949</v>
      </c>
      <c r="AX280" s="499" t="s">
        <v>106</v>
      </c>
      <c r="AY280" s="499" t="s">
        <v>106</v>
      </c>
      <c r="AZ280" s="333"/>
      <c r="BA280" s="491" t="str">
        <f t="shared" si="509"/>
        <v>Holder</v>
      </c>
      <c r="BB280" s="492" t="str">
        <f t="shared" si="510"/>
        <v>Holder</v>
      </c>
      <c r="BC280" s="493" t="str">
        <f t="shared" si="511"/>
        <v>Holder</v>
      </c>
      <c r="BD280" s="488" t="str">
        <f t="shared" si="512"/>
        <v>Holder</v>
      </c>
      <c r="BE280" s="494" t="str">
        <f t="shared" si="513"/>
        <v>Holder</v>
      </c>
      <c r="BF280" s="495" t="str">
        <f t="shared" si="514"/>
        <v>Holder</v>
      </c>
      <c r="BG280" s="490" t="str">
        <f t="shared" si="515"/>
        <v>Holder</v>
      </c>
      <c r="BH280" s="496" t="str">
        <f t="shared" si="516"/>
        <v>Holder</v>
      </c>
      <c r="BI280" s="497" t="str">
        <f t="shared" si="517"/>
        <v>Holder</v>
      </c>
      <c r="BJ280" s="385" t="str">
        <f t="shared" si="518"/>
        <v>No</v>
      </c>
      <c r="BK280" s="385" t="str">
        <f t="shared" si="519"/>
        <v>No</v>
      </c>
      <c r="BL280" s="483" t="s">
        <v>1376</v>
      </c>
      <c r="BM280" s="482"/>
      <c r="BN280" s="482"/>
      <c r="BO280" s="482"/>
      <c r="BP280" s="482"/>
      <c r="BQ280" s="482"/>
      <c r="BR280" s="482"/>
      <c r="BS280" s="482"/>
      <c r="BT280" s="482"/>
      <c r="BU280" s="67"/>
      <c r="BV280" s="442" t="str">
        <f t="shared" si="520"/>
        <v xml:space="preserve"> </v>
      </c>
      <c r="BW280" s="244" t="str">
        <f t="shared" si="521"/>
        <v xml:space="preserve"> </v>
      </c>
      <c r="BX280" s="244" t="str">
        <f t="shared" si="522"/>
        <v xml:space="preserve"> </v>
      </c>
      <c r="BY280" s="244" t="str">
        <f t="shared" si="523"/>
        <v xml:space="preserve"> </v>
      </c>
      <c r="BZ280" s="244" t="str">
        <f t="shared" si="524"/>
        <v xml:space="preserve"> </v>
      </c>
      <c r="CA280" s="244" t="str">
        <f t="shared" si="525"/>
        <v xml:space="preserve"> </v>
      </c>
      <c r="CB280" s="244" t="str">
        <f t="shared" ref="CB280:CB288" si="541">CA280</f>
        <v xml:space="preserve"> </v>
      </c>
      <c r="CC280" s="244" t="str">
        <f t="shared" si="527"/>
        <v xml:space="preserve"> </v>
      </c>
      <c r="CD280" s="244" t="str">
        <f t="shared" si="528"/>
        <v xml:space="preserve"> </v>
      </c>
      <c r="CE280" s="244" t="str">
        <f t="shared" si="529"/>
        <v xml:space="preserve"> </v>
      </c>
      <c r="CF280" s="244" t="str">
        <f t="shared" si="530"/>
        <v xml:space="preserve"> </v>
      </c>
      <c r="CG280" s="244" t="str">
        <f t="shared" ref="CG280:CG304" si="542">IF($BV280&gt;0,($BV280-AW280)/$BV280*100," ")</f>
        <v xml:space="preserve"> </v>
      </c>
      <c r="CH280" s="244" t="str">
        <f t="shared" ref="CH280:CH291" si="543">IF($W280&gt;0,100," ")</f>
        <v xml:space="preserve"> </v>
      </c>
      <c r="CI280" s="570"/>
      <c r="CJ280" s="578" t="str">
        <f t="shared" si="535"/>
        <v xml:space="preserve"> </v>
      </c>
      <c r="CK280" s="578" t="str">
        <f t="shared" si="536"/>
        <v xml:space="preserve"> </v>
      </c>
      <c r="CL280" s="578" t="str">
        <f t="shared" si="537"/>
        <v xml:space="preserve"> </v>
      </c>
      <c r="CM280" s="578" t="str">
        <f t="shared" si="538"/>
        <v xml:space="preserve"> </v>
      </c>
      <c r="CN280" s="578" t="str">
        <f t="shared" si="539"/>
        <v xml:space="preserve"> </v>
      </c>
      <c r="CO280" s="578" t="str">
        <f t="shared" si="532"/>
        <v xml:space="preserve"> </v>
      </c>
      <c r="CP280" s="578" t="str">
        <f t="shared" si="533"/>
        <v xml:space="preserve"> </v>
      </c>
      <c r="CQ280" s="578" t="str">
        <f t="shared" si="534"/>
        <v xml:space="preserve"> </v>
      </c>
      <c r="CR280" s="244"/>
      <c r="CS280" s="244"/>
      <c r="CT280" s="244"/>
      <c r="CU280" s="244"/>
      <c r="CV280" s="347"/>
      <c r="CW280" s="338" t="str">
        <f t="shared" ref="CW280:CW311" si="544">IF($BW280&gt;0,$BA280," ")</f>
        <v xml:space="preserve"> </v>
      </c>
      <c r="CX280" s="347"/>
      <c r="CY280" s="338" t="str">
        <f t="shared" ref="CY280:CY311" si="545">IF($BW280&gt;0,$BA280," ")</f>
        <v xml:space="preserve"> </v>
      </c>
      <c r="CZ280" s="347"/>
      <c r="DA280" s="338" t="str">
        <f t="shared" ref="DA280:DA311" si="546">IF($BW280&gt;0,$BA280," ")</f>
        <v xml:space="preserve"> </v>
      </c>
      <c r="DB280" s="347"/>
      <c r="DC280" s="338" t="str">
        <f t="shared" ref="DC280:DC311" si="547">IF($BW280&gt;0,$BA280," ")</f>
        <v xml:space="preserve"> </v>
      </c>
      <c r="DD280" s="347"/>
      <c r="DE280" s="338" t="str">
        <f t="shared" ref="DE280:DE311" si="548">IF($BW280&gt;0,$BA280," ")</f>
        <v xml:space="preserve"> </v>
      </c>
    </row>
    <row r="281" spans="1:109" s="19" customFormat="1" x14ac:dyDescent="0.2">
      <c r="A281" s="93" t="s">
        <v>63</v>
      </c>
      <c r="B281" s="70" t="s">
        <v>1249</v>
      </c>
      <c r="C281" s="53"/>
      <c r="D281" s="328"/>
      <c r="E281" s="326">
        <v>300</v>
      </c>
      <c r="F281" s="356" t="s">
        <v>386</v>
      </c>
      <c r="G281" s="701"/>
      <c r="H281" s="87" t="s">
        <v>658</v>
      </c>
      <c r="I281" s="89" t="e">
        <f>IF('Retail Pricing'!#REF!&gt;0,'Retail Pricing'!#REF!," ")</f>
        <v>#REF!</v>
      </c>
      <c r="J281" s="85" t="e">
        <f>'Retail Pricing'!#REF!</f>
        <v>#REF!</v>
      </c>
      <c r="K281" s="85" t="e">
        <f>'Retail Pricing'!#REF!</f>
        <v>#REF!</v>
      </c>
      <c r="L281" s="305" t="e">
        <f>IF('Retail Pricing'!#REF!&gt;0,'Retail Pricing'!#REF!," ")</f>
        <v>#REF!</v>
      </c>
      <c r="M281" s="226" t="e">
        <f t="shared" si="504"/>
        <v>#REF!</v>
      </c>
      <c r="N281" s="219" t="e">
        <f>'Retail Pricing'!#REF!</f>
        <v>#REF!</v>
      </c>
      <c r="O281" s="219" t="e">
        <f>'Retail Pricing'!#REF!</f>
        <v>#REF!</v>
      </c>
      <c r="P281" s="219"/>
      <c r="Q281" s="219" t="e">
        <f>'Retail Pricing'!#REF!</f>
        <v>#REF!</v>
      </c>
      <c r="R281" s="219" t="e">
        <f>IF('Retail Pricing'!#REF!&gt;0,'Retail Pricing'!#REF!," ")</f>
        <v>#REF!</v>
      </c>
      <c r="S281" s="219" t="e">
        <f>'Retail Pricing'!#REF!</f>
        <v>#REF!</v>
      </c>
      <c r="T281" s="219">
        <v>1.2685900000000001</v>
      </c>
      <c r="U281" s="7" t="e">
        <f t="shared" si="540"/>
        <v>#REF!</v>
      </c>
      <c r="V281" s="7">
        <v>0</v>
      </c>
      <c r="W281" s="491" t="e">
        <f>'Retail Pricing'!#REF!</f>
        <v>#REF!</v>
      </c>
      <c r="X281" s="489">
        <v>4.4000000000000004</v>
      </c>
      <c r="Y281" s="304" t="e">
        <f t="shared" si="476"/>
        <v>#REF!</v>
      </c>
      <c r="Z281" s="428">
        <v>0.66</v>
      </c>
      <c r="AA281" s="492">
        <v>5.0999999999999996</v>
      </c>
      <c r="AB281" s="493" t="e">
        <f>'Retail Pricing'!#REF!</f>
        <v>#REF!</v>
      </c>
      <c r="AC281" s="489">
        <v>4.3499999999999996</v>
      </c>
      <c r="AD281" s="14" t="e">
        <f t="shared" si="477"/>
        <v>#REF!</v>
      </c>
      <c r="AE281" s="428">
        <v>0.66</v>
      </c>
      <c r="AF281" s="488">
        <v>5.05</v>
      </c>
      <c r="AG281" s="494" t="e">
        <f>'Retail Pricing'!#REF!</f>
        <v>#REF!</v>
      </c>
      <c r="AH281" s="489">
        <v>3.3</v>
      </c>
      <c r="AI281" s="14" t="e">
        <f t="shared" si="478"/>
        <v>#REF!</v>
      </c>
      <c r="AJ281" s="428">
        <v>0.55000000000000004</v>
      </c>
      <c r="AK281" s="495" t="e">
        <f>'Retail Pricing'!#REF!</f>
        <v>#REF!</v>
      </c>
      <c r="AL281" s="489"/>
      <c r="AM281" s="489">
        <v>3</v>
      </c>
      <c r="AN281" s="14" t="e">
        <f t="shared" si="479"/>
        <v>#REF!</v>
      </c>
      <c r="AO281" s="428">
        <v>0.5</v>
      </c>
      <c r="AP281" s="490" t="e">
        <f>'Retail Pricing'!#REF!</f>
        <v>#REF!</v>
      </c>
      <c r="AQ281" s="489">
        <v>2.9</v>
      </c>
      <c r="AR281" s="14" t="e">
        <f t="shared" si="480"/>
        <v>#REF!</v>
      </c>
      <c r="AS281" s="428">
        <v>0.49</v>
      </c>
      <c r="AT281" s="496">
        <v>3.55</v>
      </c>
      <c r="AU281" s="497" t="e">
        <f>'Retail Pricing'!#REF!</f>
        <v>#REF!</v>
      </c>
      <c r="AV281" s="288"/>
      <c r="AW281" s="498" t="e">
        <f t="shared" ref="AW281:AW291" si="549">IF(W281&gt;0,ROUND((W281*1.3)/0.05,0)*0.05," ")</f>
        <v>#REF!</v>
      </c>
      <c r="AX281" s="499" t="e">
        <f>AP281</f>
        <v>#REF!</v>
      </c>
      <c r="AY281" s="499">
        <v>1.5</v>
      </c>
      <c r="AZ281" s="333"/>
      <c r="BA281" s="491" t="e">
        <f t="shared" si="509"/>
        <v>#REF!</v>
      </c>
      <c r="BB281" s="492">
        <f t="shared" si="510"/>
        <v>5.0999999999999996</v>
      </c>
      <c r="BC281" s="493" t="e">
        <f t="shared" si="511"/>
        <v>#REF!</v>
      </c>
      <c r="BD281" s="488">
        <f t="shared" si="512"/>
        <v>5.05</v>
      </c>
      <c r="BE281" s="494" t="e">
        <f t="shared" si="513"/>
        <v>#REF!</v>
      </c>
      <c r="BF281" s="495" t="e">
        <f t="shared" si="514"/>
        <v>#REF!</v>
      </c>
      <c r="BG281" s="490" t="e">
        <f t="shared" si="515"/>
        <v>#REF!</v>
      </c>
      <c r="BH281" s="496">
        <f t="shared" si="516"/>
        <v>3.55</v>
      </c>
      <c r="BI281" s="497" t="e">
        <f t="shared" si="517"/>
        <v>#REF!</v>
      </c>
      <c r="BJ281" s="385" t="e">
        <f t="shared" si="518"/>
        <v>#REF!</v>
      </c>
      <c r="BK281" s="385" t="e">
        <f t="shared" si="519"/>
        <v>#REF!</v>
      </c>
      <c r="BL281" s="243" t="e">
        <f>IF((BA281-'Retail Pricing'!#REF!)&gt;=0," ",1)</f>
        <v>#REF!</v>
      </c>
      <c r="BM281" s="243" t="e">
        <f>IF((BB281-'Retail Pricing'!#REF!)&gt;=0," ",1)</f>
        <v>#REF!</v>
      </c>
      <c r="BN281" s="243" t="e">
        <f>IF((BC281-'Retail Pricing'!#REF!)&gt;=0," ",1)</f>
        <v>#REF!</v>
      </c>
      <c r="BO281" s="243" t="e">
        <f>IF((BD281-'Retail Pricing'!#REF!)&gt;=0," ",1)</f>
        <v>#REF!</v>
      </c>
      <c r="BP281" s="243" t="e">
        <f>IF((BE281-'Retail Pricing'!#REF!)&gt;=0," ",1)</f>
        <v>#REF!</v>
      </c>
      <c r="BQ281" s="243" t="e">
        <f>IF((BF281-'Retail Pricing'!#REF!)&gt;=0," ",1)</f>
        <v>#REF!</v>
      </c>
      <c r="BR281" s="243" t="e">
        <f>IF((BG281-'Retail Pricing'!#REF!)&gt;=0," ",1)</f>
        <v>#REF!</v>
      </c>
      <c r="BS281" s="243" t="e">
        <f>IF((BH281-'Retail Pricing'!#REF!)&gt;=0," ",1)</f>
        <v>#REF!</v>
      </c>
      <c r="BT281" s="243" t="e">
        <f>IF((BI281-'Retail Pricing'!#REF!)&gt;=0," ",1)</f>
        <v>#REF!</v>
      </c>
      <c r="BU281" s="67"/>
      <c r="BV281" s="442" t="e">
        <f t="shared" si="520"/>
        <v>#REF!</v>
      </c>
      <c r="BW281" s="244" t="e">
        <f t="shared" si="521"/>
        <v>#REF!</v>
      </c>
      <c r="BX281" s="244" t="e">
        <f t="shared" si="522"/>
        <v>#REF!</v>
      </c>
      <c r="BY281" s="244" t="e">
        <f t="shared" si="523"/>
        <v>#REF!</v>
      </c>
      <c r="BZ281" s="244" t="e">
        <f t="shared" si="524"/>
        <v>#REF!</v>
      </c>
      <c r="CA281" s="244" t="e">
        <f t="shared" si="525"/>
        <v>#REF!</v>
      </c>
      <c r="CB281" s="244" t="e">
        <f t="shared" si="541"/>
        <v>#REF!</v>
      </c>
      <c r="CC281" s="244" t="e">
        <f t="shared" si="527"/>
        <v>#REF!</v>
      </c>
      <c r="CD281" s="244" t="e">
        <f t="shared" si="528"/>
        <v>#REF!</v>
      </c>
      <c r="CE281" s="244" t="e">
        <f t="shared" si="529"/>
        <v>#REF!</v>
      </c>
      <c r="CF281" s="244" t="e">
        <f t="shared" si="530"/>
        <v>#REF!</v>
      </c>
      <c r="CG281" s="244" t="e">
        <f t="shared" si="542"/>
        <v>#REF!</v>
      </c>
      <c r="CH281" s="244" t="e">
        <f t="shared" si="543"/>
        <v>#REF!</v>
      </c>
      <c r="CI281" s="570"/>
      <c r="CJ281" s="578" t="e">
        <f t="shared" si="535"/>
        <v>#REF!</v>
      </c>
      <c r="CK281" s="578" t="e">
        <f t="shared" si="536"/>
        <v>#REF!</v>
      </c>
      <c r="CL281" s="578" t="e">
        <f t="shared" si="537"/>
        <v>#REF!</v>
      </c>
      <c r="CM281" s="578" t="e">
        <f t="shared" si="538"/>
        <v>#REF!</v>
      </c>
      <c r="CN281" s="578" t="e">
        <f t="shared" si="539"/>
        <v>#REF!</v>
      </c>
      <c r="CO281" s="578" t="e">
        <f t="shared" si="532"/>
        <v>#REF!</v>
      </c>
      <c r="CP281" s="578" t="e">
        <f t="shared" si="533"/>
        <v>#REF!</v>
      </c>
      <c r="CQ281" s="578" t="e">
        <f t="shared" si="534"/>
        <v>#REF!</v>
      </c>
      <c r="CR281" s="244"/>
      <c r="CS281" s="244"/>
      <c r="CT281" s="244"/>
      <c r="CU281" s="244"/>
      <c r="CV281" s="347"/>
      <c r="CW281" s="338" t="e">
        <f t="shared" si="544"/>
        <v>#REF!</v>
      </c>
      <c r="CX281" s="347"/>
      <c r="CY281" s="338" t="e">
        <f t="shared" si="545"/>
        <v>#REF!</v>
      </c>
      <c r="CZ281" s="347"/>
      <c r="DA281" s="338" t="e">
        <f t="shared" si="546"/>
        <v>#REF!</v>
      </c>
      <c r="DB281" s="347"/>
      <c r="DC281" s="338" t="e">
        <f t="shared" si="547"/>
        <v>#REF!</v>
      </c>
      <c r="DD281" s="347"/>
      <c r="DE281" s="338" t="e">
        <f t="shared" si="548"/>
        <v>#REF!</v>
      </c>
    </row>
    <row r="282" spans="1:109" x14ac:dyDescent="0.2">
      <c r="A282" s="93" t="s">
        <v>63</v>
      </c>
      <c r="B282" s="53" t="s">
        <v>1250</v>
      </c>
      <c r="C282" s="53" t="s">
        <v>1525</v>
      </c>
      <c r="D282" s="217"/>
      <c r="E282" s="326">
        <v>300</v>
      </c>
      <c r="F282" s="356" t="s">
        <v>386</v>
      </c>
      <c r="G282" s="701"/>
      <c r="H282" s="83"/>
      <c r="I282" s="89" t="e">
        <f>IF('Retail Pricing'!#REF!&gt;0,'Retail Pricing'!#REF!," ")</f>
        <v>#REF!</v>
      </c>
      <c r="J282" s="85" t="e">
        <f>'Retail Pricing'!#REF!</f>
        <v>#REF!</v>
      </c>
      <c r="K282" s="85" t="e">
        <f>'Retail Pricing'!#REF!</f>
        <v>#REF!</v>
      </c>
      <c r="L282" s="305" t="e">
        <f>IF('Retail Pricing'!#REF!&gt;0,'Retail Pricing'!#REF!," ")</f>
        <v>#REF!</v>
      </c>
      <c r="M282" s="226" t="e">
        <f t="shared" si="504"/>
        <v>#REF!</v>
      </c>
      <c r="N282" s="219" t="e">
        <f>'Retail Pricing'!#REF!</f>
        <v>#REF!</v>
      </c>
      <c r="O282" s="219" t="e">
        <f>'Retail Pricing'!#REF!</f>
        <v>#REF!</v>
      </c>
      <c r="P282" s="219"/>
      <c r="Q282" s="219" t="e">
        <f>'Retail Pricing'!#REF!</f>
        <v>#REF!</v>
      </c>
      <c r="R282" s="219" t="e">
        <f>IF('Retail Pricing'!#REF!&gt;0,'Retail Pricing'!#REF!," ")</f>
        <v>#REF!</v>
      </c>
      <c r="S282" s="219" t="e">
        <f>'Retail Pricing'!#REF!</f>
        <v>#REF!</v>
      </c>
      <c r="T282" s="219">
        <v>1.36859</v>
      </c>
      <c r="U282" s="7" t="e">
        <f t="shared" si="540"/>
        <v>#REF!</v>
      </c>
      <c r="V282" s="7">
        <v>0</v>
      </c>
      <c r="W282" s="491" t="e">
        <f>ROUND(('Retail Pricing'!#REF!/(1-0.09))/0.05,0)*0.05</f>
        <v>#REF!</v>
      </c>
      <c r="X282" s="489">
        <v>4.5999999999999996</v>
      </c>
      <c r="Y282" s="304" t="e">
        <f t="shared" si="476"/>
        <v>#REF!</v>
      </c>
      <c r="Z282" s="428">
        <v>0.64</v>
      </c>
      <c r="AA282" s="492">
        <v>5.3</v>
      </c>
      <c r="AB282" s="493" t="e">
        <f>ROUND(('Retail Pricing'!#REF!/(1-0.09))/0.05,0)*0.05</f>
        <v>#REF!</v>
      </c>
      <c r="AC282" s="489">
        <v>4.5</v>
      </c>
      <c r="AD282" s="14" t="e">
        <f t="shared" si="477"/>
        <v>#REF!</v>
      </c>
      <c r="AE282" s="428">
        <v>0.63</v>
      </c>
      <c r="AF282" s="488">
        <v>5.15</v>
      </c>
      <c r="AG282" s="494" t="e">
        <f>ROUND(('Retail Pricing'!#REF!/(1-0.09))/0.05,0)*0.05</f>
        <v>#REF!</v>
      </c>
      <c r="AH282" s="489">
        <v>3.45</v>
      </c>
      <c r="AI282" s="14" t="e">
        <f t="shared" si="478"/>
        <v>#REF!</v>
      </c>
      <c r="AJ282" s="428">
        <v>0.53</v>
      </c>
      <c r="AK282" s="495" t="e">
        <f>ROUND(('Retail Pricing'!#REF!/(1-0.09))/0.05,0)*0.05</f>
        <v>#REF!</v>
      </c>
      <c r="AL282" s="489"/>
      <c r="AM282" s="489">
        <v>3.35</v>
      </c>
      <c r="AN282" s="14" t="e">
        <f t="shared" si="479"/>
        <v>#REF!</v>
      </c>
      <c r="AO282" s="428">
        <v>0.51</v>
      </c>
      <c r="AP282" s="490" t="e">
        <f>ROUND(('Retail Pricing'!#REF!/(1-0.09))/0.05,0)*0.05</f>
        <v>#REF!</v>
      </c>
      <c r="AQ282" s="489">
        <v>3.25</v>
      </c>
      <c r="AR282" s="14" t="e">
        <f t="shared" si="480"/>
        <v>#REF!</v>
      </c>
      <c r="AS282" s="428">
        <v>0.5</v>
      </c>
      <c r="AT282" s="496">
        <v>3.9</v>
      </c>
      <c r="AU282" s="497" t="e">
        <f t="shared" ref="AU282:AU288" si="550">IF(BA282&gt;0,ROUNDUP((BA282*2),0.05)-0.01," ")</f>
        <v>#REF!</v>
      </c>
      <c r="AV282" s="288"/>
      <c r="AW282" s="498" t="e">
        <f t="shared" si="549"/>
        <v>#REF!</v>
      </c>
      <c r="AX282" s="499"/>
      <c r="AY282" s="499"/>
      <c r="AZ282" s="333"/>
      <c r="BA282" s="491" t="e">
        <f t="shared" si="509"/>
        <v>#REF!</v>
      </c>
      <c r="BB282" s="492">
        <f t="shared" si="510"/>
        <v>5.3</v>
      </c>
      <c r="BC282" s="493" t="e">
        <f t="shared" si="511"/>
        <v>#REF!</v>
      </c>
      <c r="BD282" s="488">
        <f t="shared" si="512"/>
        <v>5.15</v>
      </c>
      <c r="BE282" s="494" t="e">
        <f t="shared" si="513"/>
        <v>#REF!</v>
      </c>
      <c r="BF282" s="495" t="e">
        <f t="shared" si="514"/>
        <v>#REF!</v>
      </c>
      <c r="BG282" s="490" t="e">
        <f t="shared" si="515"/>
        <v>#REF!</v>
      </c>
      <c r="BH282" s="496">
        <f t="shared" si="516"/>
        <v>3.9</v>
      </c>
      <c r="BI282" s="497" t="e">
        <f t="shared" si="517"/>
        <v>#REF!</v>
      </c>
      <c r="BJ282" s="385" t="e">
        <f t="shared" si="518"/>
        <v>#REF!</v>
      </c>
      <c r="BK282" s="385" t="e">
        <f t="shared" si="519"/>
        <v>#REF!</v>
      </c>
      <c r="BL282" s="243" t="e">
        <f>IF((BA282-'Retail Pricing'!#REF!)&gt;=0," ",1)</f>
        <v>#REF!</v>
      </c>
      <c r="BM282" s="243" t="e">
        <f>IF((BB282-'Retail Pricing'!#REF!)&gt;=0," ",1)</f>
        <v>#REF!</v>
      </c>
      <c r="BN282" s="243" t="e">
        <f>IF((BC282-'Retail Pricing'!#REF!)&gt;=0," ",1)</f>
        <v>#REF!</v>
      </c>
      <c r="BO282" s="243" t="e">
        <f>IF((BD282-'Retail Pricing'!#REF!)&gt;=0," ",1)</f>
        <v>#REF!</v>
      </c>
      <c r="BP282" s="243" t="e">
        <f>IF((BE282-'Retail Pricing'!#REF!)&gt;=0," ",1)</f>
        <v>#REF!</v>
      </c>
      <c r="BQ282" s="243" t="e">
        <f>IF((BF282-'Retail Pricing'!#REF!)&gt;=0," ",1)</f>
        <v>#REF!</v>
      </c>
      <c r="BR282" s="243" t="e">
        <f>IF((BG282-'Retail Pricing'!#REF!)&gt;=0," ",1)</f>
        <v>#REF!</v>
      </c>
      <c r="BS282" s="243" t="e">
        <f>IF((BH282-'Retail Pricing'!#REF!)&gt;=0," ",1)</f>
        <v>#REF!</v>
      </c>
      <c r="BT282" s="243" t="e">
        <f>IF((BI282-'Retail Pricing'!#REF!)&gt;=0," ",1)</f>
        <v>#REF!</v>
      </c>
      <c r="BV282" s="442" t="e">
        <f t="shared" si="520"/>
        <v>#REF!</v>
      </c>
      <c r="BW282" s="244" t="e">
        <f t="shared" si="521"/>
        <v>#REF!</v>
      </c>
      <c r="BX282" s="244" t="e">
        <f t="shared" si="522"/>
        <v>#REF!</v>
      </c>
      <c r="BY282" s="244" t="e">
        <f t="shared" si="523"/>
        <v>#REF!</v>
      </c>
      <c r="BZ282" s="244" t="e">
        <f t="shared" si="524"/>
        <v>#REF!</v>
      </c>
      <c r="CA282" s="244" t="e">
        <f t="shared" si="525"/>
        <v>#REF!</v>
      </c>
      <c r="CB282" s="244" t="e">
        <f t="shared" si="541"/>
        <v>#REF!</v>
      </c>
      <c r="CC282" s="244" t="e">
        <f t="shared" si="527"/>
        <v>#REF!</v>
      </c>
      <c r="CD282" s="244" t="e">
        <f t="shared" si="528"/>
        <v>#REF!</v>
      </c>
      <c r="CE282" s="244" t="e">
        <f t="shared" si="529"/>
        <v>#REF!</v>
      </c>
      <c r="CF282" s="244" t="e">
        <f t="shared" si="530"/>
        <v>#REF!</v>
      </c>
      <c r="CG282" s="244" t="e">
        <f t="shared" si="542"/>
        <v>#REF!</v>
      </c>
      <c r="CH282" s="244" t="e">
        <f t="shared" si="543"/>
        <v>#REF!</v>
      </c>
      <c r="CI282" s="570"/>
      <c r="CJ282" s="578" t="e">
        <f t="shared" si="535"/>
        <v>#REF!</v>
      </c>
      <c r="CK282" s="578" t="e">
        <f t="shared" si="536"/>
        <v>#REF!</v>
      </c>
      <c r="CL282" s="578" t="e">
        <f t="shared" si="537"/>
        <v>#REF!</v>
      </c>
      <c r="CM282" s="578" t="e">
        <f t="shared" si="538"/>
        <v>#REF!</v>
      </c>
      <c r="CN282" s="578" t="e">
        <f t="shared" si="539"/>
        <v>#REF!</v>
      </c>
      <c r="CO282" s="578" t="e">
        <f t="shared" si="532"/>
        <v>#REF!</v>
      </c>
      <c r="CP282" s="578" t="e">
        <f t="shared" si="533"/>
        <v>#REF!</v>
      </c>
      <c r="CQ282" s="578" t="e">
        <f t="shared" si="534"/>
        <v>#REF!</v>
      </c>
      <c r="CR282" s="244"/>
      <c r="CS282" s="244"/>
      <c r="CT282" s="244"/>
      <c r="CU282" s="244"/>
      <c r="CV282" s="347"/>
      <c r="CW282" s="338" t="e">
        <f t="shared" si="544"/>
        <v>#REF!</v>
      </c>
      <c r="CX282" s="347"/>
      <c r="CY282" s="338" t="e">
        <f t="shared" si="545"/>
        <v>#REF!</v>
      </c>
      <c r="CZ282" s="347"/>
      <c r="DA282" s="338" t="e">
        <f t="shared" si="546"/>
        <v>#REF!</v>
      </c>
      <c r="DB282" s="347"/>
      <c r="DC282" s="338" t="e">
        <f t="shared" si="547"/>
        <v>#REF!</v>
      </c>
      <c r="DD282" s="347"/>
      <c r="DE282" s="338" t="e">
        <f t="shared" si="548"/>
        <v>#REF!</v>
      </c>
    </row>
    <row r="283" spans="1:109" s="19" customFormat="1" x14ac:dyDescent="0.2">
      <c r="A283" s="93" t="s">
        <v>63</v>
      </c>
      <c r="B283" s="53" t="s">
        <v>1431</v>
      </c>
      <c r="C283" s="53" t="s">
        <v>1432</v>
      </c>
      <c r="D283" s="217"/>
      <c r="E283" s="326">
        <v>300</v>
      </c>
      <c r="F283" s="356" t="s">
        <v>386</v>
      </c>
      <c r="G283" s="701"/>
      <c r="H283" s="83"/>
      <c r="I283" s="89" t="e">
        <f>IF('Retail Pricing'!#REF!&gt;0,'Retail Pricing'!#REF!," ")</f>
        <v>#REF!</v>
      </c>
      <c r="J283" s="85" t="e">
        <f>'Retail Pricing'!#REF!</f>
        <v>#REF!</v>
      </c>
      <c r="K283" s="85" t="e">
        <f>'Retail Pricing'!#REF!</f>
        <v>#REF!</v>
      </c>
      <c r="L283" s="305" t="e">
        <f>IF('Retail Pricing'!#REF!&gt;0,'Retail Pricing'!#REF!," ")</f>
        <v>#REF!</v>
      </c>
      <c r="M283" s="226" t="e">
        <f t="shared" si="504"/>
        <v>#REF!</v>
      </c>
      <c r="N283" s="219" t="e">
        <f>IF('Retail Pricing'!#REF!&gt;0,'Retail Pricing'!#REF!," ")</f>
        <v>#REF!</v>
      </c>
      <c r="O283" s="219" t="e">
        <f>IF('Retail Pricing'!#REF!&gt;0,'Retail Pricing'!#REF!," ")</f>
        <v>#REF!</v>
      </c>
      <c r="P283" s="219"/>
      <c r="Q283" s="219" t="e">
        <f>IF('Retail Pricing'!#REF!&gt;0,'Retail Pricing'!#REF!," ")</f>
        <v>#REF!</v>
      </c>
      <c r="R283" s="219" t="e">
        <f>IF('Retail Pricing'!#REF!&gt;0,'Retail Pricing'!#REF!," ")</f>
        <v>#REF!</v>
      </c>
      <c r="S283" s="219" t="e">
        <f>IF('Retail Pricing'!#REF!&gt;0,'Retail Pricing'!#REF!," ")</f>
        <v>#REF!</v>
      </c>
      <c r="T283" s="226">
        <v>0.88354999999999995</v>
      </c>
      <c r="U283" s="7" t="e">
        <f t="shared" si="540"/>
        <v>#REF!</v>
      </c>
      <c r="V283" s="7">
        <v>6.7000000000000004E-2</v>
      </c>
      <c r="W283" s="491" t="e">
        <f>ROUND(('Retail Pricing'!#REF!/(1-0.09))/0.05,0)*0.05</f>
        <v>#REF!</v>
      </c>
      <c r="X283" s="489">
        <v>4.5999999999999996</v>
      </c>
      <c r="Y283" s="304" t="e">
        <f t="shared" si="476"/>
        <v>#REF!</v>
      </c>
      <c r="Z283" s="428">
        <v>0.75</v>
      </c>
      <c r="AA283" s="492">
        <v>5.3</v>
      </c>
      <c r="AB283" s="493" t="e">
        <f>ROUND(('Retail Pricing'!#REF!/(1-0.09))/0.05,0)*0.05</f>
        <v>#REF!</v>
      </c>
      <c r="AC283" s="489">
        <v>4.5</v>
      </c>
      <c r="AD283" s="14" t="e">
        <f t="shared" si="477"/>
        <v>#REF!</v>
      </c>
      <c r="AE283" s="428">
        <v>0.75</v>
      </c>
      <c r="AF283" s="488">
        <v>5.15</v>
      </c>
      <c r="AG283" s="494" t="e">
        <f>ROUND(('Retail Pricing'!#REF!/(1-0.09))/0.05,0)*0.05</f>
        <v>#REF!</v>
      </c>
      <c r="AH283" s="489">
        <v>3.45</v>
      </c>
      <c r="AI283" s="14" t="e">
        <f t="shared" si="478"/>
        <v>#REF!</v>
      </c>
      <c r="AJ283" s="428">
        <v>0.68</v>
      </c>
      <c r="AK283" s="495" t="e">
        <f>ROUND(('Retail Pricing'!#REF!/(1-0.09))/0.05,0)*0.05</f>
        <v>#REF!</v>
      </c>
      <c r="AL283" s="489"/>
      <c r="AM283" s="489">
        <v>3.35</v>
      </c>
      <c r="AN283" s="14" t="e">
        <f t="shared" si="479"/>
        <v>#REF!</v>
      </c>
      <c r="AO283" s="428">
        <v>0.66</v>
      </c>
      <c r="AP283" s="490" t="e">
        <f>AP282</f>
        <v>#REF!</v>
      </c>
      <c r="AQ283" s="489">
        <v>3.25</v>
      </c>
      <c r="AR283" s="14" t="e">
        <f t="shared" si="480"/>
        <v>#REF!</v>
      </c>
      <c r="AS283" s="428">
        <v>0.65</v>
      </c>
      <c r="AT283" s="496">
        <v>3.9</v>
      </c>
      <c r="AU283" s="497" t="e">
        <f>AU282</f>
        <v>#REF!</v>
      </c>
      <c r="AV283" s="288"/>
      <c r="AW283" s="498" t="e">
        <f>IF(W283&gt;0,ROUND((W283*1.3)/0.05,0)*0.05," ")</f>
        <v>#REF!</v>
      </c>
      <c r="AX283" s="499" t="s">
        <v>106</v>
      </c>
      <c r="AY283" s="499" t="s">
        <v>106</v>
      </c>
      <c r="AZ283" s="333"/>
      <c r="BA283" s="491" t="e">
        <f t="shared" si="509"/>
        <v>#REF!</v>
      </c>
      <c r="BB283" s="492">
        <f t="shared" si="510"/>
        <v>5.3</v>
      </c>
      <c r="BC283" s="493" t="e">
        <f t="shared" si="511"/>
        <v>#REF!</v>
      </c>
      <c r="BD283" s="488">
        <f t="shared" si="512"/>
        <v>5.15</v>
      </c>
      <c r="BE283" s="494" t="e">
        <f t="shared" si="513"/>
        <v>#REF!</v>
      </c>
      <c r="BF283" s="495" t="e">
        <f t="shared" si="514"/>
        <v>#REF!</v>
      </c>
      <c r="BG283" s="490" t="e">
        <f t="shared" si="515"/>
        <v>#REF!</v>
      </c>
      <c r="BH283" s="496">
        <f t="shared" si="516"/>
        <v>3.9</v>
      </c>
      <c r="BI283" s="497" t="e">
        <f t="shared" si="517"/>
        <v>#REF!</v>
      </c>
      <c r="BJ283" s="385" t="e">
        <f t="shared" si="518"/>
        <v>#REF!</v>
      </c>
      <c r="BK283" s="385" t="e">
        <f>IF(BC283*0.9&gt;BG283, " ", "No")</f>
        <v>#REF!</v>
      </c>
      <c r="BL283" s="243" t="e">
        <f>IF((BA283-'Retail Pricing'!#REF!)&gt;=0," ",1)</f>
        <v>#REF!</v>
      </c>
      <c r="BM283" s="243" t="e">
        <f>IF((BB283-'Retail Pricing'!#REF!)&gt;=0," ",1)</f>
        <v>#REF!</v>
      </c>
      <c r="BN283" s="243" t="e">
        <f>IF((BC283-'Retail Pricing'!#REF!)&gt;=0," ",1)</f>
        <v>#REF!</v>
      </c>
      <c r="BO283" s="243" t="e">
        <f>IF((BD283-'Retail Pricing'!#REF!)&gt;=0," ",1)</f>
        <v>#REF!</v>
      </c>
      <c r="BP283" s="243" t="e">
        <f>IF((BE283-'Retail Pricing'!#REF!)&gt;=0," ",1)</f>
        <v>#REF!</v>
      </c>
      <c r="BQ283" s="243" t="e">
        <f>IF((BF283-'Retail Pricing'!#REF!)&gt;=0," ",1)</f>
        <v>#REF!</v>
      </c>
      <c r="BR283" s="243" t="e">
        <f>IF((BG283-'Retail Pricing'!#REF!)&gt;=0," ",1)</f>
        <v>#REF!</v>
      </c>
      <c r="BS283" s="243" t="e">
        <f>IF((BH283-'Retail Pricing'!#REF!)&gt;=0," ",1)</f>
        <v>#REF!</v>
      </c>
      <c r="BT283" s="243" t="e">
        <f>IF((BI283-'Retail Pricing'!#REF!)&gt;=0," ",1)</f>
        <v>#REF!</v>
      </c>
      <c r="BU283" s="67"/>
      <c r="BV283" s="442" t="e">
        <f>IF(W283&gt;0,$BV$9, " ")</f>
        <v>#REF!</v>
      </c>
      <c r="BW283" s="244" t="e">
        <f>IF($BV283&gt;0,($BV283-W283)/$BV283*100," ")</f>
        <v>#REF!</v>
      </c>
      <c r="BX283" s="244" t="e">
        <f>IF($BV283&gt;0,($BV283-AA283)/$BV283*100," ")</f>
        <v>#REF!</v>
      </c>
      <c r="BY283" s="244" t="e">
        <f>IF($BV283&gt;0,($BV283-AB283)/$BV283*100," ")</f>
        <v>#REF!</v>
      </c>
      <c r="BZ283" s="244" t="e">
        <f>IF($BV283&gt;0,($BV283-AF283)/$BV283*100," ")</f>
        <v>#REF!</v>
      </c>
      <c r="CA283" s="244" t="e">
        <f>IF($BV283&gt;0,($BV283-AG283)/$BV283*100," ")</f>
        <v>#REF!</v>
      </c>
      <c r="CB283" s="244" t="e">
        <f t="shared" si="541"/>
        <v>#REF!</v>
      </c>
      <c r="CC283" s="244" t="e">
        <f>IF($BV283&gt;0,($BV283-AK283)/$BV283*100," ")</f>
        <v>#REF!</v>
      </c>
      <c r="CD283" s="244" t="e">
        <f>IF($BV283&gt;0,($BV283-AP283)/$BV283*100," ")</f>
        <v>#REF!</v>
      </c>
      <c r="CE283" s="244" t="e">
        <f>IF($BV283&gt;0,($BV283-AT283)/$BV283*100," ")</f>
        <v>#REF!</v>
      </c>
      <c r="CF283" s="244" t="e">
        <f>IF($BV283&gt;0,($BV283-(W283*2))/$BV283*100," ")</f>
        <v>#REF!</v>
      </c>
      <c r="CG283" s="244" t="e">
        <f t="shared" si="542"/>
        <v>#REF!</v>
      </c>
      <c r="CH283" s="244" t="e">
        <f>IF($W283&gt;0,100," ")</f>
        <v>#REF!</v>
      </c>
      <c r="CI283" s="570"/>
      <c r="CJ283" s="578" t="e">
        <f t="shared" si="535"/>
        <v>#REF!</v>
      </c>
      <c r="CK283" s="578" t="e">
        <f t="shared" si="536"/>
        <v>#REF!</v>
      </c>
      <c r="CL283" s="578" t="e">
        <f t="shared" si="537"/>
        <v>#REF!</v>
      </c>
      <c r="CM283" s="578" t="e">
        <f t="shared" si="538"/>
        <v>#REF!</v>
      </c>
      <c r="CN283" s="578" t="e">
        <f t="shared" si="539"/>
        <v>#REF!</v>
      </c>
      <c r="CO283" s="578" t="e">
        <f t="shared" si="532"/>
        <v>#REF!</v>
      </c>
      <c r="CP283" s="578" t="e">
        <f t="shared" si="533"/>
        <v>#REF!</v>
      </c>
      <c r="CQ283" s="578" t="e">
        <f t="shared" si="534"/>
        <v>#REF!</v>
      </c>
      <c r="CR283" s="244"/>
      <c r="CS283" s="244"/>
      <c r="CT283" s="244"/>
      <c r="CU283" s="244"/>
      <c r="CV283" s="347"/>
      <c r="CW283" s="338" t="e">
        <f t="shared" si="544"/>
        <v>#REF!</v>
      </c>
      <c r="CX283" s="347"/>
      <c r="CY283" s="338" t="e">
        <f t="shared" si="545"/>
        <v>#REF!</v>
      </c>
      <c r="CZ283" s="347"/>
      <c r="DA283" s="338" t="e">
        <f t="shared" si="546"/>
        <v>#REF!</v>
      </c>
      <c r="DB283" s="347"/>
      <c r="DC283" s="338" t="e">
        <f t="shared" si="547"/>
        <v>#REF!</v>
      </c>
      <c r="DD283" s="347"/>
      <c r="DE283" s="338" t="e">
        <f t="shared" si="548"/>
        <v>#REF!</v>
      </c>
    </row>
    <row r="284" spans="1:109" x14ac:dyDescent="0.2">
      <c r="A284" s="93" t="s">
        <v>63</v>
      </c>
      <c r="B284" s="53" t="s">
        <v>1251</v>
      </c>
      <c r="C284" s="53" t="s">
        <v>1525</v>
      </c>
      <c r="D284" s="217"/>
      <c r="E284" s="326">
        <v>300</v>
      </c>
      <c r="F284" s="356" t="s">
        <v>386</v>
      </c>
      <c r="G284" s="701"/>
      <c r="I284" s="89" t="e">
        <f>IF('Retail Pricing'!#REF!&gt;0,'Retail Pricing'!#REF!," ")</f>
        <v>#REF!</v>
      </c>
      <c r="J284" s="85" t="e">
        <f>'Retail Pricing'!#REF!</f>
        <v>#REF!</v>
      </c>
      <c r="K284" s="85" t="e">
        <f>'Retail Pricing'!#REF!</f>
        <v>#REF!</v>
      </c>
      <c r="L284" s="305" t="e">
        <f>IF('Retail Pricing'!#REF!&gt;0,'Retail Pricing'!#REF!," ")</f>
        <v>#REF!</v>
      </c>
      <c r="M284" s="226" t="e">
        <f t="shared" si="504"/>
        <v>#REF!</v>
      </c>
      <c r="N284" s="219" t="e">
        <f>'Retail Pricing'!#REF!</f>
        <v>#REF!</v>
      </c>
      <c r="O284" s="219" t="e">
        <f>'Retail Pricing'!#REF!</f>
        <v>#REF!</v>
      </c>
      <c r="P284" s="219"/>
      <c r="Q284" s="219" t="e">
        <f>'Retail Pricing'!#REF!</f>
        <v>#REF!</v>
      </c>
      <c r="R284" s="219" t="e">
        <f>IF('Retail Pricing'!#REF!&gt;0,'Retail Pricing'!#REF!," ")</f>
        <v>#REF!</v>
      </c>
      <c r="S284" s="219" t="e">
        <f>'Retail Pricing'!#REF!</f>
        <v>#REF!</v>
      </c>
      <c r="T284" s="219">
        <v>1.7685900000000001</v>
      </c>
      <c r="U284" s="7" t="e">
        <f t="shared" si="540"/>
        <v>#REF!</v>
      </c>
      <c r="V284" s="7">
        <v>0</v>
      </c>
      <c r="W284" s="491" t="e">
        <f>ROUND(('Retail Pricing'!#REF!/(1-0.09))/0.05,0)*0.05</f>
        <v>#REF!</v>
      </c>
      <c r="X284" s="489">
        <v>5.5</v>
      </c>
      <c r="Y284" s="304" t="e">
        <f t="shared" si="476"/>
        <v>#REF!</v>
      </c>
      <c r="Z284" s="428">
        <v>0.61</v>
      </c>
      <c r="AA284" s="492">
        <v>6.2</v>
      </c>
      <c r="AB284" s="493" t="e">
        <f>ROUND(('Retail Pricing'!#REF!/(1-0.09))/0.05,0)*0.05</f>
        <v>#REF!</v>
      </c>
      <c r="AC284" s="489">
        <v>5.4</v>
      </c>
      <c r="AD284" s="14" t="e">
        <f t="shared" si="477"/>
        <v>#REF!</v>
      </c>
      <c r="AE284" s="428">
        <v>0.6</v>
      </c>
      <c r="AF284" s="488">
        <v>6.1</v>
      </c>
      <c r="AG284" s="494" t="e">
        <f>ROUND(('Retail Pricing'!#REF!/(1-0.09))/0.05,0)*0.05</f>
        <v>#REF!</v>
      </c>
      <c r="AH284" s="489">
        <v>4.0999999999999996</v>
      </c>
      <c r="AI284" s="14" t="e">
        <f t="shared" si="478"/>
        <v>#REF!</v>
      </c>
      <c r="AJ284" s="428">
        <v>0.49</v>
      </c>
      <c r="AK284" s="495" t="e">
        <f>ROUND(('Retail Pricing'!#REF!/(1-0.09))/0.05,0)*0.05</f>
        <v>#REF!</v>
      </c>
      <c r="AL284" s="489"/>
      <c r="AM284" s="489">
        <v>4</v>
      </c>
      <c r="AN284" s="14" t="e">
        <f t="shared" si="479"/>
        <v>#REF!</v>
      </c>
      <c r="AO284" s="428">
        <v>0.43</v>
      </c>
      <c r="AP284" s="490" t="e">
        <f>ROUND(('Retail Pricing'!#REF!/(1-0.09))/0.05,0)*0.05</f>
        <v>#REF!</v>
      </c>
      <c r="AQ284" s="489">
        <v>3.9</v>
      </c>
      <c r="AR284" s="14" t="e">
        <f t="shared" si="480"/>
        <v>#REF!</v>
      </c>
      <c r="AS284" s="428">
        <v>0.4</v>
      </c>
      <c r="AT284" s="496">
        <v>4.25</v>
      </c>
      <c r="AU284" s="497" t="e">
        <f t="shared" si="550"/>
        <v>#REF!</v>
      </c>
      <c r="AV284" s="288"/>
      <c r="AW284" s="498" t="e">
        <f t="shared" si="549"/>
        <v>#REF!</v>
      </c>
      <c r="AX284" s="499"/>
      <c r="AY284" s="499"/>
      <c r="AZ284" s="333"/>
      <c r="BA284" s="491" t="e">
        <f t="shared" si="509"/>
        <v>#REF!</v>
      </c>
      <c r="BB284" s="492">
        <f t="shared" si="510"/>
        <v>6.2</v>
      </c>
      <c r="BC284" s="493" t="e">
        <f t="shared" si="511"/>
        <v>#REF!</v>
      </c>
      <c r="BD284" s="488">
        <f t="shared" si="512"/>
        <v>6.1</v>
      </c>
      <c r="BE284" s="494" t="e">
        <f t="shared" si="513"/>
        <v>#REF!</v>
      </c>
      <c r="BF284" s="495" t="e">
        <f t="shared" si="514"/>
        <v>#REF!</v>
      </c>
      <c r="BG284" s="490" t="e">
        <f t="shared" si="515"/>
        <v>#REF!</v>
      </c>
      <c r="BH284" s="496">
        <f t="shared" si="516"/>
        <v>4.25</v>
      </c>
      <c r="BI284" s="497" t="e">
        <f t="shared" si="517"/>
        <v>#REF!</v>
      </c>
      <c r="BJ284" s="385" t="e">
        <f t="shared" si="518"/>
        <v>#REF!</v>
      </c>
      <c r="BK284" s="385" t="e">
        <f t="shared" si="519"/>
        <v>#REF!</v>
      </c>
      <c r="BL284" s="243" t="e">
        <f>IF((BA284-'Retail Pricing'!#REF!)&gt;=0," ",1)</f>
        <v>#REF!</v>
      </c>
      <c r="BM284" s="243" t="e">
        <f>IF((BB284-'Retail Pricing'!#REF!)&gt;=0," ",1)</f>
        <v>#REF!</v>
      </c>
      <c r="BN284" s="243" t="e">
        <f>IF((BC284-'Retail Pricing'!#REF!)&gt;=0," ",1)</f>
        <v>#REF!</v>
      </c>
      <c r="BO284" s="243" t="e">
        <f>IF((BD284-'Retail Pricing'!#REF!)&gt;=0," ",1)</f>
        <v>#REF!</v>
      </c>
      <c r="BP284" s="243" t="e">
        <f>IF((BE284-'Retail Pricing'!#REF!)&gt;=0," ",1)</f>
        <v>#REF!</v>
      </c>
      <c r="BQ284" s="243" t="e">
        <f>IF((BF284-'Retail Pricing'!#REF!)&gt;=0," ",1)</f>
        <v>#REF!</v>
      </c>
      <c r="BR284" s="243" t="e">
        <f>IF((BG284-'Retail Pricing'!#REF!)&gt;=0," ",1)</f>
        <v>#REF!</v>
      </c>
      <c r="BS284" s="243" t="e">
        <f>IF((BH284-'Retail Pricing'!#REF!)&gt;=0," ",1)</f>
        <v>#REF!</v>
      </c>
      <c r="BT284" s="243" t="e">
        <f>IF((BI284-'Retail Pricing'!#REF!)&gt;=0," ",1)</f>
        <v>#REF!</v>
      </c>
      <c r="BV284" s="442" t="e">
        <f t="shared" si="520"/>
        <v>#REF!</v>
      </c>
      <c r="BW284" s="244" t="e">
        <f t="shared" si="521"/>
        <v>#REF!</v>
      </c>
      <c r="BX284" s="244" t="e">
        <f t="shared" si="522"/>
        <v>#REF!</v>
      </c>
      <c r="BY284" s="244" t="e">
        <f t="shared" si="523"/>
        <v>#REF!</v>
      </c>
      <c r="BZ284" s="244" t="e">
        <f t="shared" si="524"/>
        <v>#REF!</v>
      </c>
      <c r="CA284" s="244" t="e">
        <f t="shared" si="525"/>
        <v>#REF!</v>
      </c>
      <c r="CB284" s="244" t="e">
        <f t="shared" si="541"/>
        <v>#REF!</v>
      </c>
      <c r="CC284" s="244" t="e">
        <f t="shared" si="527"/>
        <v>#REF!</v>
      </c>
      <c r="CD284" s="244" t="e">
        <f t="shared" si="528"/>
        <v>#REF!</v>
      </c>
      <c r="CE284" s="244" t="e">
        <f t="shared" si="529"/>
        <v>#REF!</v>
      </c>
      <c r="CF284" s="244" t="e">
        <f t="shared" si="530"/>
        <v>#REF!</v>
      </c>
      <c r="CG284" s="244" t="e">
        <f t="shared" si="542"/>
        <v>#REF!</v>
      </c>
      <c r="CH284" s="244" t="e">
        <f t="shared" si="543"/>
        <v>#REF!</v>
      </c>
      <c r="CI284" s="570"/>
      <c r="CJ284" s="578" t="e">
        <f t="shared" si="535"/>
        <v>#REF!</v>
      </c>
      <c r="CK284" s="578" t="e">
        <f t="shared" si="536"/>
        <v>#REF!</v>
      </c>
      <c r="CL284" s="578" t="e">
        <f t="shared" si="537"/>
        <v>#REF!</v>
      </c>
      <c r="CM284" s="578" t="e">
        <f t="shared" si="538"/>
        <v>#REF!</v>
      </c>
      <c r="CN284" s="578" t="e">
        <f t="shared" si="539"/>
        <v>#REF!</v>
      </c>
      <c r="CO284" s="578" t="e">
        <f t="shared" si="532"/>
        <v>#REF!</v>
      </c>
      <c r="CP284" s="578" t="e">
        <f t="shared" si="533"/>
        <v>#REF!</v>
      </c>
      <c r="CQ284" s="578" t="e">
        <f t="shared" si="534"/>
        <v>#REF!</v>
      </c>
      <c r="CR284" s="244"/>
      <c r="CS284" s="244"/>
      <c r="CT284" s="244"/>
      <c r="CU284" s="244"/>
      <c r="CV284" s="347"/>
      <c r="CW284" s="338" t="e">
        <f t="shared" si="544"/>
        <v>#REF!</v>
      </c>
      <c r="CX284" s="347"/>
      <c r="CY284" s="338" t="e">
        <f t="shared" si="545"/>
        <v>#REF!</v>
      </c>
      <c r="CZ284" s="347"/>
      <c r="DA284" s="338" t="e">
        <f t="shared" si="546"/>
        <v>#REF!</v>
      </c>
      <c r="DB284" s="347"/>
      <c r="DC284" s="338" t="e">
        <f t="shared" si="547"/>
        <v>#REF!</v>
      </c>
      <c r="DD284" s="347"/>
      <c r="DE284" s="338" t="e">
        <f t="shared" si="548"/>
        <v>#REF!</v>
      </c>
    </row>
    <row r="285" spans="1:109" x14ac:dyDescent="0.2">
      <c r="A285" s="93" t="s">
        <v>63</v>
      </c>
      <c r="B285" s="53" t="s">
        <v>1252</v>
      </c>
      <c r="C285" s="53" t="s">
        <v>1525</v>
      </c>
      <c r="D285" s="217"/>
      <c r="E285" s="326">
        <v>300</v>
      </c>
      <c r="F285" s="356" t="s">
        <v>386</v>
      </c>
      <c r="G285" s="701"/>
      <c r="I285" s="89" t="e">
        <f>IF('Retail Pricing'!#REF!&gt;0,'Retail Pricing'!#REF!," ")</f>
        <v>#REF!</v>
      </c>
      <c r="J285" s="85" t="e">
        <f>'Retail Pricing'!#REF!</f>
        <v>#REF!</v>
      </c>
      <c r="K285" s="85" t="e">
        <f>'Retail Pricing'!#REF!</f>
        <v>#REF!</v>
      </c>
      <c r="L285" s="305" t="e">
        <f>IF('Retail Pricing'!#REF!&gt;0,'Retail Pricing'!#REF!," ")</f>
        <v>#REF!</v>
      </c>
      <c r="M285" s="226" t="e">
        <f t="shared" si="504"/>
        <v>#REF!</v>
      </c>
      <c r="N285" s="219" t="e">
        <f>'Retail Pricing'!#REF!</f>
        <v>#REF!</v>
      </c>
      <c r="O285" s="219" t="e">
        <f>'Retail Pricing'!#REF!</f>
        <v>#REF!</v>
      </c>
      <c r="P285" s="219"/>
      <c r="Q285" s="219" t="e">
        <f>'Retail Pricing'!#REF!</f>
        <v>#REF!</v>
      </c>
      <c r="R285" s="219" t="e">
        <f>IF('Retail Pricing'!#REF!&gt;0,'Retail Pricing'!#REF!," ")</f>
        <v>#REF!</v>
      </c>
      <c r="S285" s="219" t="e">
        <f>'Retail Pricing'!#REF!</f>
        <v>#REF!</v>
      </c>
      <c r="T285" s="219">
        <v>2.16859</v>
      </c>
      <c r="U285" s="7" t="e">
        <f t="shared" si="540"/>
        <v>#REF!</v>
      </c>
      <c r="V285" s="7">
        <v>0</v>
      </c>
      <c r="W285" s="491" t="e">
        <f>ROUND(('Retail Pricing'!#REF!/(1-0.09))/0.05,0)*0.05</f>
        <v>#REF!</v>
      </c>
      <c r="X285" s="489">
        <v>6.6</v>
      </c>
      <c r="Y285" s="304" t="e">
        <f t="shared" si="476"/>
        <v>#REF!</v>
      </c>
      <c r="Z285" s="428">
        <v>0.6</v>
      </c>
      <c r="AA285" s="492">
        <v>7.5</v>
      </c>
      <c r="AB285" s="493" t="e">
        <f>ROUND(('Retail Pricing'!#REF!/(1-0.09))/0.05,0)*0.05</f>
        <v>#REF!</v>
      </c>
      <c r="AC285" s="489">
        <v>6.45</v>
      </c>
      <c r="AD285" s="14" t="e">
        <f t="shared" si="477"/>
        <v>#REF!</v>
      </c>
      <c r="AE285" s="428">
        <v>0.59</v>
      </c>
      <c r="AF285" s="488">
        <v>7.35</v>
      </c>
      <c r="AG285" s="494" t="e">
        <f>ROUND(('Retail Pricing'!#REF!/(1-0.09))/0.05,0)*0.05</f>
        <v>#REF!</v>
      </c>
      <c r="AH285" s="489">
        <v>4.95</v>
      </c>
      <c r="AI285" s="14" t="e">
        <f t="shared" si="478"/>
        <v>#REF!</v>
      </c>
      <c r="AJ285" s="428">
        <v>0.47</v>
      </c>
      <c r="AK285" s="495" t="e">
        <f>ROUND(('Retail Pricing'!#REF!/(1-0.09))/0.05,0)*0.05</f>
        <v>#REF!</v>
      </c>
      <c r="AL285" s="489"/>
      <c r="AM285" s="489">
        <v>4.95</v>
      </c>
      <c r="AN285" s="14" t="e">
        <f t="shared" si="479"/>
        <v>#REF!</v>
      </c>
      <c r="AO285" s="428">
        <v>0.41</v>
      </c>
      <c r="AP285" s="490" t="e">
        <f>ROUND(('Retail Pricing'!#REF!/(1-0.09))/0.05,0)*0.05</f>
        <v>#REF!</v>
      </c>
      <c r="AQ285" s="489">
        <v>4.8499999999999996</v>
      </c>
      <c r="AR285" s="14" t="e">
        <f t="shared" si="480"/>
        <v>#REF!</v>
      </c>
      <c r="AS285" s="428">
        <v>0.39</v>
      </c>
      <c r="AT285" s="496">
        <v>5.15</v>
      </c>
      <c r="AU285" s="497" t="e">
        <f t="shared" si="550"/>
        <v>#REF!</v>
      </c>
      <c r="AV285" s="288"/>
      <c r="AW285" s="498" t="e">
        <f t="shared" si="549"/>
        <v>#REF!</v>
      </c>
      <c r="AX285" s="499"/>
      <c r="AY285" s="499"/>
      <c r="AZ285" s="333"/>
      <c r="BA285" s="491" t="e">
        <f t="shared" si="509"/>
        <v>#REF!</v>
      </c>
      <c r="BB285" s="492">
        <f t="shared" si="510"/>
        <v>7.5</v>
      </c>
      <c r="BC285" s="493" t="e">
        <f t="shared" si="511"/>
        <v>#REF!</v>
      </c>
      <c r="BD285" s="488">
        <f t="shared" si="512"/>
        <v>7.35</v>
      </c>
      <c r="BE285" s="494" t="e">
        <f t="shared" si="513"/>
        <v>#REF!</v>
      </c>
      <c r="BF285" s="495" t="e">
        <f t="shared" si="514"/>
        <v>#REF!</v>
      </c>
      <c r="BG285" s="490" t="e">
        <f t="shared" si="515"/>
        <v>#REF!</v>
      </c>
      <c r="BH285" s="496">
        <f t="shared" si="516"/>
        <v>5.15</v>
      </c>
      <c r="BI285" s="497" t="e">
        <f t="shared" si="517"/>
        <v>#REF!</v>
      </c>
      <c r="BJ285" s="385" t="e">
        <f t="shared" si="518"/>
        <v>#REF!</v>
      </c>
      <c r="BK285" s="385" t="e">
        <f t="shared" si="519"/>
        <v>#REF!</v>
      </c>
      <c r="BL285" s="243" t="e">
        <f>IF((BA285-'Retail Pricing'!#REF!)&gt;=0," ",1)</f>
        <v>#REF!</v>
      </c>
      <c r="BM285" s="243" t="e">
        <f>IF((BB285-'Retail Pricing'!#REF!)&gt;=0," ",1)</f>
        <v>#REF!</v>
      </c>
      <c r="BN285" s="243" t="e">
        <f>IF((BC285-'Retail Pricing'!#REF!)&gt;=0," ",1)</f>
        <v>#REF!</v>
      </c>
      <c r="BO285" s="243" t="e">
        <f>IF((BD285-'Retail Pricing'!#REF!)&gt;=0," ",1)</f>
        <v>#REF!</v>
      </c>
      <c r="BP285" s="243" t="e">
        <f>IF((BE285-'Retail Pricing'!#REF!)&gt;=0," ",1)</f>
        <v>#REF!</v>
      </c>
      <c r="BQ285" s="243" t="e">
        <f>IF((BF285-'Retail Pricing'!#REF!)&gt;=0," ",1)</f>
        <v>#REF!</v>
      </c>
      <c r="BR285" s="243" t="e">
        <f>IF((BG285-'Retail Pricing'!#REF!)&gt;=0," ",1)</f>
        <v>#REF!</v>
      </c>
      <c r="BS285" s="243" t="e">
        <f>IF((BH285-'Retail Pricing'!#REF!)&gt;=0," ",1)</f>
        <v>#REF!</v>
      </c>
      <c r="BT285" s="243" t="e">
        <f>IF((BI285-'Retail Pricing'!#REF!)&gt;=0," ",1)</f>
        <v>#REF!</v>
      </c>
      <c r="BV285" s="442" t="e">
        <f t="shared" si="520"/>
        <v>#REF!</v>
      </c>
      <c r="BW285" s="244" t="e">
        <f t="shared" si="521"/>
        <v>#REF!</v>
      </c>
      <c r="BX285" s="244" t="e">
        <f t="shared" si="522"/>
        <v>#REF!</v>
      </c>
      <c r="BY285" s="244" t="e">
        <f t="shared" si="523"/>
        <v>#REF!</v>
      </c>
      <c r="BZ285" s="244" t="e">
        <f t="shared" si="524"/>
        <v>#REF!</v>
      </c>
      <c r="CA285" s="244" t="e">
        <f t="shared" si="525"/>
        <v>#REF!</v>
      </c>
      <c r="CB285" s="244" t="e">
        <f t="shared" si="541"/>
        <v>#REF!</v>
      </c>
      <c r="CC285" s="244" t="e">
        <f t="shared" si="527"/>
        <v>#REF!</v>
      </c>
      <c r="CD285" s="244" t="e">
        <f t="shared" si="528"/>
        <v>#REF!</v>
      </c>
      <c r="CE285" s="244" t="e">
        <f t="shared" si="529"/>
        <v>#REF!</v>
      </c>
      <c r="CF285" s="244" t="e">
        <f t="shared" si="530"/>
        <v>#REF!</v>
      </c>
      <c r="CG285" s="244" t="e">
        <f t="shared" si="542"/>
        <v>#REF!</v>
      </c>
      <c r="CH285" s="244" t="e">
        <f t="shared" si="543"/>
        <v>#REF!</v>
      </c>
      <c r="CI285" s="570"/>
      <c r="CJ285" s="578" t="e">
        <f t="shared" si="535"/>
        <v>#REF!</v>
      </c>
      <c r="CK285" s="578" t="e">
        <f t="shared" si="536"/>
        <v>#REF!</v>
      </c>
      <c r="CL285" s="578" t="e">
        <f t="shared" si="537"/>
        <v>#REF!</v>
      </c>
      <c r="CM285" s="578" t="e">
        <f t="shared" si="538"/>
        <v>#REF!</v>
      </c>
      <c r="CN285" s="578" t="e">
        <f t="shared" si="539"/>
        <v>#REF!</v>
      </c>
      <c r="CO285" s="578" t="e">
        <f t="shared" si="532"/>
        <v>#REF!</v>
      </c>
      <c r="CP285" s="578" t="e">
        <f t="shared" si="533"/>
        <v>#REF!</v>
      </c>
      <c r="CQ285" s="578" t="e">
        <f t="shared" si="534"/>
        <v>#REF!</v>
      </c>
      <c r="CR285" s="244"/>
      <c r="CS285" s="244"/>
      <c r="CT285" s="244"/>
      <c r="CU285" s="244"/>
      <c r="CV285" s="347"/>
      <c r="CW285" s="338" t="e">
        <f t="shared" si="544"/>
        <v>#REF!</v>
      </c>
      <c r="CX285" s="347"/>
      <c r="CY285" s="338" t="e">
        <f t="shared" si="545"/>
        <v>#REF!</v>
      </c>
      <c r="CZ285" s="347"/>
      <c r="DA285" s="338" t="e">
        <f t="shared" si="546"/>
        <v>#REF!</v>
      </c>
      <c r="DB285" s="347"/>
      <c r="DC285" s="338" t="e">
        <f t="shared" si="547"/>
        <v>#REF!</v>
      </c>
      <c r="DD285" s="347"/>
      <c r="DE285" s="338" t="e">
        <f t="shared" si="548"/>
        <v>#REF!</v>
      </c>
    </row>
    <row r="286" spans="1:109" x14ac:dyDescent="0.2">
      <c r="A286" s="93" t="s">
        <v>63</v>
      </c>
      <c r="B286" s="53" t="s">
        <v>1253</v>
      </c>
      <c r="C286" s="53" t="s">
        <v>1525</v>
      </c>
      <c r="D286" s="217"/>
      <c r="E286" s="326">
        <v>300</v>
      </c>
      <c r="F286" s="356" t="s">
        <v>386</v>
      </c>
      <c r="G286" s="701"/>
      <c r="H286" s="83"/>
      <c r="I286" s="89" t="e">
        <f>IF('Retail Pricing'!#REF!&gt;0,'Retail Pricing'!#REF!," ")</f>
        <v>#REF!</v>
      </c>
      <c r="J286" s="85" t="e">
        <f>'Retail Pricing'!#REF!</f>
        <v>#REF!</v>
      </c>
      <c r="K286" s="85" t="e">
        <f>'Retail Pricing'!#REF!</f>
        <v>#REF!</v>
      </c>
      <c r="L286" s="305" t="e">
        <f>IF('Retail Pricing'!#REF!&gt;0,'Retail Pricing'!#REF!," ")</f>
        <v>#REF!</v>
      </c>
      <c r="M286" s="226" t="e">
        <f t="shared" si="504"/>
        <v>#REF!</v>
      </c>
      <c r="N286" s="219" t="e">
        <f>'Retail Pricing'!#REF!</f>
        <v>#REF!</v>
      </c>
      <c r="O286" s="219" t="e">
        <f>'Retail Pricing'!#REF!</f>
        <v>#REF!</v>
      </c>
      <c r="P286" s="219"/>
      <c r="Q286" s="219" t="e">
        <f>'Retail Pricing'!#REF!</f>
        <v>#REF!</v>
      </c>
      <c r="R286" s="219" t="e">
        <f>IF('Retail Pricing'!#REF!&gt;0,'Retail Pricing'!#REF!," ")</f>
        <v>#REF!</v>
      </c>
      <c r="S286" s="219" t="e">
        <f>'Retail Pricing'!#REF!</f>
        <v>#REF!</v>
      </c>
      <c r="T286" s="219">
        <v>2.7685900000000001</v>
      </c>
      <c r="U286" s="7" t="e">
        <f t="shared" si="540"/>
        <v>#REF!</v>
      </c>
      <c r="V286" s="7">
        <v>0</v>
      </c>
      <c r="W286" s="491" t="e">
        <f>ROUND(('Retail Pricing'!#REF!/(1-0.09))/0.05,0)*0.05</f>
        <v>#REF!</v>
      </c>
      <c r="X286" s="489">
        <v>8.8000000000000007</v>
      </c>
      <c r="Y286" s="304" t="e">
        <f t="shared" si="476"/>
        <v>#REF!</v>
      </c>
      <c r="Z286" s="428">
        <v>0.62</v>
      </c>
      <c r="AA286" s="492">
        <v>9.9499999999999993</v>
      </c>
      <c r="AB286" s="493" t="e">
        <f>ROUND(('Retail Pricing'!#REF!/(1-0.09))/0.05,0)*0.05</f>
        <v>#REF!</v>
      </c>
      <c r="AC286" s="489">
        <v>8.6999999999999993</v>
      </c>
      <c r="AD286" s="14" t="e">
        <f t="shared" si="477"/>
        <v>#REF!</v>
      </c>
      <c r="AE286" s="428">
        <v>0.61</v>
      </c>
      <c r="AF286" s="488">
        <v>9.8000000000000007</v>
      </c>
      <c r="AG286" s="494" t="e">
        <f>ROUND(('Retail Pricing'!#REF!/(1-0.09))/0.05,0)*0.05</f>
        <v>#REF!</v>
      </c>
      <c r="AH286" s="489">
        <v>6.6</v>
      </c>
      <c r="AI286" s="14" t="e">
        <f t="shared" si="478"/>
        <v>#REF!</v>
      </c>
      <c r="AJ286" s="428">
        <v>0.49</v>
      </c>
      <c r="AK286" s="495" t="e">
        <f>ROUND(('Retail Pricing'!#REF!/(1-0.09))/0.05,0)*0.05</f>
        <v>#REF!</v>
      </c>
      <c r="AL286" s="489" t="e">
        <f>IF(AP286*1.03&gt;AK286,AP286*1.03," ")</f>
        <v>#REF!</v>
      </c>
      <c r="AM286" s="489">
        <v>6.3</v>
      </c>
      <c r="AN286" s="14" t="e">
        <f t="shared" si="479"/>
        <v>#REF!</v>
      </c>
      <c r="AO286" s="428">
        <v>0.46</v>
      </c>
      <c r="AP286" s="490" t="e">
        <f>ROUND(('Retail Pricing'!#REF!/(1-0.09))/0.05,0)*0.05</f>
        <v>#REF!</v>
      </c>
      <c r="AQ286" s="489">
        <v>6.15</v>
      </c>
      <c r="AR286" s="14" t="e">
        <f t="shared" si="480"/>
        <v>#REF!</v>
      </c>
      <c r="AS286" s="428">
        <v>0.44</v>
      </c>
      <c r="AT286" s="496">
        <v>7.1</v>
      </c>
      <c r="AU286" s="497" t="e">
        <f t="shared" si="550"/>
        <v>#REF!</v>
      </c>
      <c r="AV286" s="288"/>
      <c r="AW286" s="498" t="e">
        <f t="shared" si="549"/>
        <v>#REF!</v>
      </c>
      <c r="AX286" s="499"/>
      <c r="AY286" s="499"/>
      <c r="AZ286" s="333"/>
      <c r="BA286" s="491" t="e">
        <f t="shared" si="509"/>
        <v>#REF!</v>
      </c>
      <c r="BB286" s="492">
        <f t="shared" si="510"/>
        <v>9.9499999999999993</v>
      </c>
      <c r="BC286" s="493" t="e">
        <f t="shared" si="511"/>
        <v>#REF!</v>
      </c>
      <c r="BD286" s="488">
        <f t="shared" si="512"/>
        <v>9.8000000000000007</v>
      </c>
      <c r="BE286" s="494" t="e">
        <f t="shared" si="513"/>
        <v>#REF!</v>
      </c>
      <c r="BF286" s="495" t="e">
        <f t="shared" si="514"/>
        <v>#REF!</v>
      </c>
      <c r="BG286" s="490" t="e">
        <f t="shared" si="515"/>
        <v>#REF!</v>
      </c>
      <c r="BH286" s="496">
        <f t="shared" si="516"/>
        <v>7.1</v>
      </c>
      <c r="BI286" s="497" t="e">
        <f t="shared" si="517"/>
        <v>#REF!</v>
      </c>
      <c r="BJ286" s="385" t="e">
        <f t="shared" si="518"/>
        <v>#REF!</v>
      </c>
      <c r="BK286" s="385" t="e">
        <f t="shared" si="519"/>
        <v>#REF!</v>
      </c>
      <c r="BL286" s="243" t="e">
        <f>IF((BA286-'Retail Pricing'!#REF!)&gt;=0," ",1)</f>
        <v>#REF!</v>
      </c>
      <c r="BM286" s="243" t="e">
        <f>IF((BB286-'Retail Pricing'!#REF!)&gt;=0," ",1)</f>
        <v>#REF!</v>
      </c>
      <c r="BN286" s="243" t="e">
        <f>IF((BC286-'Retail Pricing'!#REF!)&gt;=0," ",1)</f>
        <v>#REF!</v>
      </c>
      <c r="BO286" s="243" t="e">
        <f>IF((BD286-'Retail Pricing'!#REF!)&gt;=0," ",1)</f>
        <v>#REF!</v>
      </c>
      <c r="BP286" s="243" t="e">
        <f>IF((BE286-'Retail Pricing'!#REF!)&gt;=0," ",1)</f>
        <v>#REF!</v>
      </c>
      <c r="BQ286" s="243" t="e">
        <f>IF((BF286-'Retail Pricing'!#REF!)&gt;=0," ",1)</f>
        <v>#REF!</v>
      </c>
      <c r="BR286" s="243" t="e">
        <f>IF((BG286-'Retail Pricing'!#REF!)&gt;=0," ",1)</f>
        <v>#REF!</v>
      </c>
      <c r="BS286" s="243" t="e">
        <f>IF((BH286-'Retail Pricing'!#REF!)&gt;=0," ",1)</f>
        <v>#REF!</v>
      </c>
      <c r="BT286" s="243" t="e">
        <f>IF((BI286-'Retail Pricing'!#REF!)&gt;=0," ",1)</f>
        <v>#REF!</v>
      </c>
      <c r="BV286" s="442" t="e">
        <f t="shared" si="520"/>
        <v>#REF!</v>
      </c>
      <c r="BW286" s="244" t="e">
        <f t="shared" si="521"/>
        <v>#REF!</v>
      </c>
      <c r="BX286" s="244" t="e">
        <f t="shared" si="522"/>
        <v>#REF!</v>
      </c>
      <c r="BY286" s="244" t="e">
        <f t="shared" si="523"/>
        <v>#REF!</v>
      </c>
      <c r="BZ286" s="244" t="e">
        <f t="shared" si="524"/>
        <v>#REF!</v>
      </c>
      <c r="CA286" s="244" t="e">
        <f t="shared" si="525"/>
        <v>#REF!</v>
      </c>
      <c r="CB286" s="244" t="e">
        <f t="shared" si="541"/>
        <v>#REF!</v>
      </c>
      <c r="CC286" s="244" t="e">
        <f t="shared" si="527"/>
        <v>#REF!</v>
      </c>
      <c r="CD286" s="244" t="e">
        <f t="shared" si="528"/>
        <v>#REF!</v>
      </c>
      <c r="CE286" s="244" t="e">
        <f t="shared" si="529"/>
        <v>#REF!</v>
      </c>
      <c r="CF286" s="244" t="e">
        <f t="shared" si="530"/>
        <v>#REF!</v>
      </c>
      <c r="CG286" s="244" t="e">
        <f t="shared" si="542"/>
        <v>#REF!</v>
      </c>
      <c r="CH286" s="244" t="e">
        <f t="shared" si="543"/>
        <v>#REF!</v>
      </c>
      <c r="CI286" s="570"/>
      <c r="CJ286" s="578" t="e">
        <f t="shared" si="535"/>
        <v>#REF!</v>
      </c>
      <c r="CK286" s="578" t="e">
        <f t="shared" si="536"/>
        <v>#REF!</v>
      </c>
      <c r="CL286" s="578" t="e">
        <f t="shared" si="537"/>
        <v>#REF!</v>
      </c>
      <c r="CM286" s="578" t="e">
        <f t="shared" si="538"/>
        <v>#REF!</v>
      </c>
      <c r="CN286" s="578" t="e">
        <f t="shared" si="539"/>
        <v>#REF!</v>
      </c>
      <c r="CO286" s="578" t="e">
        <f t="shared" si="532"/>
        <v>#REF!</v>
      </c>
      <c r="CP286" s="578" t="e">
        <f t="shared" si="533"/>
        <v>#REF!</v>
      </c>
      <c r="CQ286" s="578" t="e">
        <f t="shared" si="534"/>
        <v>#REF!</v>
      </c>
      <c r="CR286" s="244"/>
      <c r="CS286" s="244"/>
      <c r="CT286" s="244"/>
      <c r="CU286" s="244"/>
      <c r="CV286" s="347"/>
      <c r="CW286" s="338" t="e">
        <f t="shared" si="544"/>
        <v>#REF!</v>
      </c>
      <c r="CX286" s="347"/>
      <c r="CY286" s="338" t="e">
        <f t="shared" si="545"/>
        <v>#REF!</v>
      </c>
      <c r="CZ286" s="347"/>
      <c r="DA286" s="338" t="e">
        <f t="shared" si="546"/>
        <v>#REF!</v>
      </c>
      <c r="DB286" s="347"/>
      <c r="DC286" s="338" t="e">
        <f t="shared" si="547"/>
        <v>#REF!</v>
      </c>
      <c r="DD286" s="347"/>
      <c r="DE286" s="338" t="e">
        <f t="shared" si="548"/>
        <v>#REF!</v>
      </c>
    </row>
    <row r="287" spans="1:109" s="19" customFormat="1" x14ac:dyDescent="0.2">
      <c r="A287" s="93" t="s">
        <v>63</v>
      </c>
      <c r="B287" s="53" t="s">
        <v>1254</v>
      </c>
      <c r="C287" s="53" t="s">
        <v>1149</v>
      </c>
      <c r="D287" s="217"/>
      <c r="E287" s="326">
        <v>300</v>
      </c>
      <c r="F287" s="356" t="s">
        <v>386</v>
      </c>
      <c r="G287" s="701"/>
      <c r="H287" s="84"/>
      <c r="I287" s="89" t="e">
        <f>IF('Retail Pricing'!#REF!&gt;0,'Retail Pricing'!#REF!," ")</f>
        <v>#REF!</v>
      </c>
      <c r="J287" s="85" t="e">
        <f>'Retail Pricing'!#REF!</f>
        <v>#REF!</v>
      </c>
      <c r="K287" s="85" t="e">
        <f>'Retail Pricing'!#REF!</f>
        <v>#REF!</v>
      </c>
      <c r="L287" s="305" t="e">
        <f>IF('Retail Pricing'!#REF!&gt;0,'Retail Pricing'!#REF!," ")</f>
        <v>#REF!</v>
      </c>
      <c r="M287" s="226" t="e">
        <f t="shared" si="504"/>
        <v>#REF!</v>
      </c>
      <c r="N287" s="219" t="e">
        <f>IF('Retail Pricing'!#REF!&gt;0,'Retail Pricing'!#REF!," ")</f>
        <v>#REF!</v>
      </c>
      <c r="O287" s="219" t="e">
        <f>IF('Retail Pricing'!#REF!&gt;0,'Retail Pricing'!#REF!," ")</f>
        <v>#REF!</v>
      </c>
      <c r="P287" s="219"/>
      <c r="Q287" s="219" t="e">
        <f>IF('Retail Pricing'!#REF!&gt;0,'Retail Pricing'!#REF!," ")</f>
        <v>#REF!</v>
      </c>
      <c r="R287" s="219" t="e">
        <f>IF('Retail Pricing'!#REF!&gt;0,'Retail Pricing'!#REF!," ")</f>
        <v>#REF!</v>
      </c>
      <c r="S287" s="219" t="e">
        <f>IF('Retail Pricing'!#REF!&gt;0,'Retail Pricing'!#REF!," ")</f>
        <v>#REF!</v>
      </c>
      <c r="T287" s="219">
        <v>1.9622599999999999</v>
      </c>
      <c r="U287" s="7" t="e">
        <f t="shared" si="540"/>
        <v>#REF!</v>
      </c>
      <c r="V287" s="7">
        <v>7.0000000000000001E-3</v>
      </c>
      <c r="W287" s="491" t="e">
        <f>ROUND(('Retail Pricing'!#REF!/(1-0.09))/0.05,0)*0.05</f>
        <v>#REF!</v>
      </c>
      <c r="X287" s="489">
        <v>9.35</v>
      </c>
      <c r="Y287" s="304" t="e">
        <f t="shared" si="476"/>
        <v>#REF!</v>
      </c>
      <c r="Z287" s="428">
        <v>0.74</v>
      </c>
      <c r="AA287" s="492">
        <v>10.6</v>
      </c>
      <c r="AB287" s="493" t="e">
        <f>ROUND(('Retail Pricing'!#REF!/(1-0.09))/0.05,0)*0.05</f>
        <v>#REF!</v>
      </c>
      <c r="AC287" s="489">
        <v>9.1999999999999993</v>
      </c>
      <c r="AD287" s="14" t="e">
        <f t="shared" si="477"/>
        <v>#REF!</v>
      </c>
      <c r="AE287" s="428">
        <v>0.72</v>
      </c>
      <c r="AF287" s="488">
        <v>9.6999999999999993</v>
      </c>
      <c r="AG287" s="494" t="e">
        <f>ROUND(('Retail Pricing'!#REF!/(1-0.09))/0.05,0)*0.05</f>
        <v>#REF!</v>
      </c>
      <c r="AH287" s="489">
        <v>7.05</v>
      </c>
      <c r="AI287" s="14" t="e">
        <f t="shared" si="478"/>
        <v>#REF!</v>
      </c>
      <c r="AJ287" s="428">
        <v>0.72</v>
      </c>
      <c r="AK287" s="495" t="e">
        <f>ROUND(('Retail Pricing'!#REF!/(1-0.09))/0.05,0)*0.05</f>
        <v>#REF!</v>
      </c>
      <c r="AL287" s="489"/>
      <c r="AM287" s="489">
        <v>6.25</v>
      </c>
      <c r="AN287" s="14" t="e">
        <f t="shared" si="479"/>
        <v>#REF!</v>
      </c>
      <c r="AO287" s="428">
        <v>0.71</v>
      </c>
      <c r="AP287" s="490" t="e">
        <f>ROUND(('Retail Pricing'!#REF!/(1-0.09))/0.05,0)*0.05</f>
        <v>#REF!</v>
      </c>
      <c r="AQ287" s="489">
        <v>6.1</v>
      </c>
      <c r="AR287" s="14" t="e">
        <f t="shared" si="480"/>
        <v>#REF!</v>
      </c>
      <c r="AS287" s="428">
        <v>0.7</v>
      </c>
      <c r="AT287" s="496">
        <v>9.25</v>
      </c>
      <c r="AU287" s="497" t="e">
        <f t="shared" si="550"/>
        <v>#REF!</v>
      </c>
      <c r="AV287" s="288"/>
      <c r="AW287" s="498" t="e">
        <f t="shared" si="549"/>
        <v>#REF!</v>
      </c>
      <c r="AX287" s="499"/>
      <c r="AY287" s="499"/>
      <c r="AZ287" s="333"/>
      <c r="BA287" s="491" t="e">
        <f t="shared" si="509"/>
        <v>#REF!</v>
      </c>
      <c r="BB287" s="492">
        <f t="shared" si="510"/>
        <v>10.6</v>
      </c>
      <c r="BC287" s="493" t="e">
        <f t="shared" si="511"/>
        <v>#REF!</v>
      </c>
      <c r="BD287" s="488">
        <f t="shared" si="512"/>
        <v>9.6999999999999993</v>
      </c>
      <c r="BE287" s="494" t="e">
        <f t="shared" si="513"/>
        <v>#REF!</v>
      </c>
      <c r="BF287" s="495" t="e">
        <f t="shared" si="514"/>
        <v>#REF!</v>
      </c>
      <c r="BG287" s="490" t="e">
        <f t="shared" si="515"/>
        <v>#REF!</v>
      </c>
      <c r="BH287" s="496">
        <f t="shared" si="516"/>
        <v>9.25</v>
      </c>
      <c r="BI287" s="497" t="e">
        <f t="shared" si="517"/>
        <v>#REF!</v>
      </c>
      <c r="BJ287" s="385" t="e">
        <f t="shared" si="518"/>
        <v>#REF!</v>
      </c>
      <c r="BK287" s="385" t="e">
        <f t="shared" si="519"/>
        <v>#REF!</v>
      </c>
      <c r="BL287" s="243" t="e">
        <f>IF((BA287-'Retail Pricing'!#REF!)&gt;=0," ",1)</f>
        <v>#REF!</v>
      </c>
      <c r="BM287" s="243" t="e">
        <f>IF((BB287-'Retail Pricing'!#REF!)&gt;=0," ",1)</f>
        <v>#REF!</v>
      </c>
      <c r="BN287" s="243" t="e">
        <f>IF((BC287-'Retail Pricing'!#REF!)&gt;=0," ",1)</f>
        <v>#REF!</v>
      </c>
      <c r="BO287" s="243" t="e">
        <f>IF((BD287-'Retail Pricing'!#REF!)&gt;=0," ",1)</f>
        <v>#REF!</v>
      </c>
      <c r="BP287" s="243" t="e">
        <f>IF((BE287-'Retail Pricing'!#REF!)&gt;=0," ",1)</f>
        <v>#REF!</v>
      </c>
      <c r="BQ287" s="243" t="e">
        <f>IF((BF287-'Retail Pricing'!#REF!)&gt;=0," ",1)</f>
        <v>#REF!</v>
      </c>
      <c r="BR287" s="243" t="e">
        <f>IF((BG287-'Retail Pricing'!#REF!)&gt;=0," ",1)</f>
        <v>#REF!</v>
      </c>
      <c r="BS287" s="243" t="e">
        <f>IF((BH287-'Retail Pricing'!#REF!)&gt;=0," ",1)</f>
        <v>#REF!</v>
      </c>
      <c r="BT287" s="243" t="e">
        <f>IF((BI287-'Retail Pricing'!#REF!)&gt;=0," ",1)</f>
        <v>#REF!</v>
      </c>
      <c r="BU287" s="67"/>
      <c r="BV287" s="442" t="e">
        <f t="shared" si="520"/>
        <v>#REF!</v>
      </c>
      <c r="BW287" s="244" t="e">
        <f t="shared" si="521"/>
        <v>#REF!</v>
      </c>
      <c r="BX287" s="244" t="e">
        <f t="shared" si="522"/>
        <v>#REF!</v>
      </c>
      <c r="BY287" s="244" t="e">
        <f t="shared" si="523"/>
        <v>#REF!</v>
      </c>
      <c r="BZ287" s="244" t="e">
        <f t="shared" si="524"/>
        <v>#REF!</v>
      </c>
      <c r="CA287" s="244" t="e">
        <f t="shared" si="525"/>
        <v>#REF!</v>
      </c>
      <c r="CB287" s="244" t="e">
        <f t="shared" si="541"/>
        <v>#REF!</v>
      </c>
      <c r="CC287" s="244" t="e">
        <f t="shared" si="527"/>
        <v>#REF!</v>
      </c>
      <c r="CD287" s="244" t="e">
        <f t="shared" si="528"/>
        <v>#REF!</v>
      </c>
      <c r="CE287" s="244" t="e">
        <f t="shared" si="529"/>
        <v>#REF!</v>
      </c>
      <c r="CF287" s="244" t="e">
        <f t="shared" si="530"/>
        <v>#REF!</v>
      </c>
      <c r="CG287" s="244" t="e">
        <f t="shared" si="542"/>
        <v>#REF!</v>
      </c>
      <c r="CH287" s="244" t="e">
        <f t="shared" si="543"/>
        <v>#REF!</v>
      </c>
      <c r="CI287" s="570"/>
      <c r="CJ287" s="578" t="e">
        <f t="shared" si="535"/>
        <v>#REF!</v>
      </c>
      <c r="CK287" s="578" t="e">
        <f t="shared" si="536"/>
        <v>#REF!</v>
      </c>
      <c r="CL287" s="578" t="e">
        <f t="shared" si="537"/>
        <v>#REF!</v>
      </c>
      <c r="CM287" s="578" t="e">
        <f t="shared" si="538"/>
        <v>#REF!</v>
      </c>
      <c r="CN287" s="578" t="e">
        <f t="shared" si="539"/>
        <v>#REF!</v>
      </c>
      <c r="CO287" s="578" t="e">
        <f t="shared" si="532"/>
        <v>#REF!</v>
      </c>
      <c r="CP287" s="578" t="e">
        <f t="shared" si="533"/>
        <v>#REF!</v>
      </c>
      <c r="CQ287" s="578" t="e">
        <f t="shared" si="534"/>
        <v>#REF!</v>
      </c>
      <c r="CR287" s="244"/>
      <c r="CS287" s="244"/>
      <c r="CT287" s="244"/>
      <c r="CU287" s="244"/>
      <c r="CV287" s="347"/>
      <c r="CW287" s="338" t="e">
        <f t="shared" si="544"/>
        <v>#REF!</v>
      </c>
      <c r="CX287" s="347"/>
      <c r="CY287" s="338" t="e">
        <f t="shared" si="545"/>
        <v>#REF!</v>
      </c>
      <c r="CZ287" s="347"/>
      <c r="DA287" s="338" t="e">
        <f t="shared" si="546"/>
        <v>#REF!</v>
      </c>
      <c r="DB287" s="347"/>
      <c r="DC287" s="338" t="e">
        <f t="shared" si="547"/>
        <v>#REF!</v>
      </c>
      <c r="DD287" s="347"/>
      <c r="DE287" s="338" t="e">
        <f t="shared" si="548"/>
        <v>#REF!</v>
      </c>
    </row>
    <row r="288" spans="1:109" s="19" customFormat="1" x14ac:dyDescent="0.2">
      <c r="A288" s="93" t="s">
        <v>63</v>
      </c>
      <c r="B288" s="53" t="s">
        <v>1503</v>
      </c>
      <c r="C288" s="53" t="s">
        <v>1504</v>
      </c>
      <c r="D288" s="217"/>
      <c r="E288" s="326">
        <v>1000</v>
      </c>
      <c r="F288" s="356" t="s">
        <v>386</v>
      </c>
      <c r="G288" s="701"/>
      <c r="H288" s="84"/>
      <c r="I288" s="89" t="e">
        <f>IF('Retail Pricing'!#REF!&gt;0,'Retail Pricing'!#REF!," ")</f>
        <v>#REF!</v>
      </c>
      <c r="J288" s="85" t="e">
        <f>'Retail Pricing'!#REF!</f>
        <v>#REF!</v>
      </c>
      <c r="K288" s="85" t="e">
        <f>'Retail Pricing'!#REF!</f>
        <v>#REF!</v>
      </c>
      <c r="L288" s="305" t="e">
        <f>IF('Retail Pricing'!#REF!&gt;0,'Retail Pricing'!#REF!," ")</f>
        <v>#REF!</v>
      </c>
      <c r="M288" s="226" t="e">
        <f t="shared" si="504"/>
        <v>#REF!</v>
      </c>
      <c r="N288" s="219" t="e">
        <f>IF('Retail Pricing'!#REF!&gt;0,'Retail Pricing'!#REF!," ")</f>
        <v>#REF!</v>
      </c>
      <c r="O288" s="219" t="e">
        <f>IF('Retail Pricing'!#REF!&gt;0,'Retail Pricing'!#REF!," ")</f>
        <v>#REF!</v>
      </c>
      <c r="P288" s="219"/>
      <c r="Q288" s="219" t="e">
        <f>IF('Retail Pricing'!#REF!&gt;0,'Retail Pricing'!#REF!," ")</f>
        <v>#REF!</v>
      </c>
      <c r="R288" s="219" t="e">
        <f>IF('Retail Pricing'!#REF!&gt;0,'Retail Pricing'!#REF!," ")</f>
        <v>#REF!</v>
      </c>
      <c r="S288" s="219" t="e">
        <f>IF('Retail Pricing'!#REF!&gt;0,'Retail Pricing'!#REF!," ")</f>
        <v>#REF!</v>
      </c>
      <c r="T288" s="226">
        <v>1.8310999999999999</v>
      </c>
      <c r="U288" s="7" t="e">
        <f t="shared" si="540"/>
        <v>#REF!</v>
      </c>
      <c r="V288" s="7">
        <v>0.114</v>
      </c>
      <c r="W288" s="491" t="e">
        <f>ROUND(('Retail Pricing'!#REF!/(1-0.09))/0.05,0)*0.05</f>
        <v>#REF!</v>
      </c>
      <c r="X288" s="489">
        <v>6.8</v>
      </c>
      <c r="Y288" s="304" t="e">
        <f t="shared" si="476"/>
        <v>#REF!</v>
      </c>
      <c r="Z288" s="428">
        <v>0.64</v>
      </c>
      <c r="AA288" s="492">
        <v>7.75</v>
      </c>
      <c r="AB288" s="493" t="e">
        <f>ROUND(('Retail Pricing'!#REF!/(1-0.09))/0.05,0)*0.05</f>
        <v>#REF!</v>
      </c>
      <c r="AC288" s="489">
        <v>6.7</v>
      </c>
      <c r="AD288" s="14" t="e">
        <f t="shared" si="477"/>
        <v>#REF!</v>
      </c>
      <c r="AE288" s="428">
        <v>0.6</v>
      </c>
      <c r="AF288" s="488">
        <v>7.05</v>
      </c>
      <c r="AG288" s="494" t="e">
        <f>ROUND(('Retail Pricing'!#REF!/(1-0.09))/0.05,0)*0.05</f>
        <v>#REF!</v>
      </c>
      <c r="AH288" s="489">
        <v>5.0999999999999996</v>
      </c>
      <c r="AI288" s="14" t="e">
        <f t="shared" si="478"/>
        <v>#REF!</v>
      </c>
      <c r="AJ288" s="428">
        <v>0.51</v>
      </c>
      <c r="AK288" s="495" t="e">
        <f>ROUND(('Retail Pricing'!#REF!/(1-0.09))/0.05,0)*0.05</f>
        <v>#REF!</v>
      </c>
      <c r="AL288" s="489"/>
      <c r="AM288" s="489">
        <v>4.45</v>
      </c>
      <c r="AN288" s="14" t="e">
        <f t="shared" si="479"/>
        <v>#REF!</v>
      </c>
      <c r="AO288" s="428">
        <v>0.45</v>
      </c>
      <c r="AP288" s="490" t="e">
        <f>ROUND(('Retail Pricing'!#REF!/(1-0.09))/0.05,0)*0.05</f>
        <v>#REF!</v>
      </c>
      <c r="AQ288" s="489">
        <v>4.3499999999999996</v>
      </c>
      <c r="AR288" s="14" t="e">
        <f t="shared" si="480"/>
        <v>#REF!</v>
      </c>
      <c r="AS288" s="428">
        <v>0.43</v>
      </c>
      <c r="AT288" s="496">
        <v>5.2</v>
      </c>
      <c r="AU288" s="497" t="e">
        <f t="shared" si="550"/>
        <v>#REF!</v>
      </c>
      <c r="AV288" s="288"/>
      <c r="AW288" s="498" t="e">
        <f>IF(W288&gt;0,ROUND((W288*1.3)/0.05,0)*0.05," ")</f>
        <v>#REF!</v>
      </c>
      <c r="AX288" s="499" t="s">
        <v>106</v>
      </c>
      <c r="AY288" s="499" t="s">
        <v>106</v>
      </c>
      <c r="AZ288" s="333"/>
      <c r="BA288" s="491" t="e">
        <f t="shared" si="509"/>
        <v>#REF!</v>
      </c>
      <c r="BB288" s="492">
        <f t="shared" si="510"/>
        <v>7.75</v>
      </c>
      <c r="BC288" s="493" t="e">
        <f t="shared" si="511"/>
        <v>#REF!</v>
      </c>
      <c r="BD288" s="488">
        <f t="shared" si="512"/>
        <v>7.05</v>
      </c>
      <c r="BE288" s="494" t="e">
        <f t="shared" si="513"/>
        <v>#REF!</v>
      </c>
      <c r="BF288" s="495" t="e">
        <f t="shared" si="514"/>
        <v>#REF!</v>
      </c>
      <c r="BG288" s="490" t="e">
        <f t="shared" si="515"/>
        <v>#REF!</v>
      </c>
      <c r="BH288" s="496">
        <f t="shared" si="516"/>
        <v>5.2</v>
      </c>
      <c r="BI288" s="497" t="e">
        <f t="shared" si="517"/>
        <v>#REF!</v>
      </c>
      <c r="BJ288" s="385" t="e">
        <f t="shared" si="518"/>
        <v>#REF!</v>
      </c>
      <c r="BK288" s="385" t="e">
        <f>IF(BC288*0.9&gt;BG288, " ", "No")</f>
        <v>#REF!</v>
      </c>
      <c r="BL288" s="243" t="e">
        <f>IF((BA288-'Retail Pricing'!#REF!)&gt;=0," ",1)</f>
        <v>#REF!</v>
      </c>
      <c r="BM288" s="243" t="e">
        <f>IF((BB288-'Retail Pricing'!#REF!)&gt;=0," ",1)</f>
        <v>#REF!</v>
      </c>
      <c r="BN288" s="243" t="e">
        <f>IF((BC288-'Retail Pricing'!#REF!)&gt;=0," ",1)</f>
        <v>#REF!</v>
      </c>
      <c r="BO288" s="243" t="e">
        <f>IF((BD288-'Retail Pricing'!#REF!)&gt;=0," ",1)</f>
        <v>#REF!</v>
      </c>
      <c r="BP288" s="243" t="e">
        <f>IF((BE288-'Retail Pricing'!#REF!)&gt;=0," ",1)</f>
        <v>#REF!</v>
      </c>
      <c r="BQ288" s="243" t="e">
        <f>IF((BF288-'Retail Pricing'!#REF!)&gt;=0," ",1)</f>
        <v>#REF!</v>
      </c>
      <c r="BR288" s="243" t="e">
        <f>IF((BG288-'Retail Pricing'!#REF!)&gt;=0," ",1)</f>
        <v>#REF!</v>
      </c>
      <c r="BS288" s="243" t="e">
        <f>IF((BH288-'Retail Pricing'!#REF!)&gt;=0," ",1)</f>
        <v>#REF!</v>
      </c>
      <c r="BT288" s="243" t="e">
        <f>IF((BI288-'Retail Pricing'!#REF!)&gt;=0," ",1)</f>
        <v>#REF!</v>
      </c>
      <c r="BU288" s="67"/>
      <c r="BV288" s="442" t="e">
        <f>IF(W288&gt;0,$BV$9, " ")</f>
        <v>#REF!</v>
      </c>
      <c r="BW288" s="244" t="e">
        <f>IF($BV288&gt;0,($BV288-W288)/$BV288*100," ")</f>
        <v>#REF!</v>
      </c>
      <c r="BX288" s="244" t="e">
        <f>IF($BV288&gt;0,($BV288-AA288)/$BV288*100," ")</f>
        <v>#REF!</v>
      </c>
      <c r="BY288" s="244" t="e">
        <f>IF($BV288&gt;0,($BV288-AB288)/$BV288*100," ")</f>
        <v>#REF!</v>
      </c>
      <c r="BZ288" s="244" t="e">
        <f>IF($BV288&gt;0,($BV288-AF288)/$BV288*100," ")</f>
        <v>#REF!</v>
      </c>
      <c r="CA288" s="244" t="e">
        <f>IF($BV288&gt;0,($BV288-AG288)/$BV288*100," ")</f>
        <v>#REF!</v>
      </c>
      <c r="CB288" s="244" t="e">
        <f t="shared" si="541"/>
        <v>#REF!</v>
      </c>
      <c r="CC288" s="244" t="e">
        <f>IF($BV288&gt;0,($BV288-AK288)/$BV288*100," ")</f>
        <v>#REF!</v>
      </c>
      <c r="CD288" s="244" t="e">
        <f>IF($BV288&gt;0,($BV288-AP288)/$BV288*100," ")</f>
        <v>#REF!</v>
      </c>
      <c r="CE288" s="244" t="e">
        <f>IF($BV288&gt;0,($BV288-AT288)/$BV288*100," ")</f>
        <v>#REF!</v>
      </c>
      <c r="CF288" s="244" t="e">
        <f>IF($BV288&gt;0,($BV288-(W288*2))/$BV288*100," ")</f>
        <v>#REF!</v>
      </c>
      <c r="CG288" s="244" t="e">
        <f t="shared" si="542"/>
        <v>#REF!</v>
      </c>
      <c r="CH288" s="244" t="e">
        <f>IF($W288&gt;0,100," ")</f>
        <v>#REF!</v>
      </c>
      <c r="CI288" s="570"/>
      <c r="CJ288" s="578" t="e">
        <f t="shared" si="535"/>
        <v>#REF!</v>
      </c>
      <c r="CK288" s="578" t="e">
        <f t="shared" si="536"/>
        <v>#REF!</v>
      </c>
      <c r="CL288" s="578" t="e">
        <f t="shared" si="537"/>
        <v>#REF!</v>
      </c>
      <c r="CM288" s="578" t="e">
        <f t="shared" si="538"/>
        <v>#REF!</v>
      </c>
      <c r="CN288" s="578" t="e">
        <f t="shared" si="539"/>
        <v>#REF!</v>
      </c>
      <c r="CO288" s="578" t="e">
        <f t="shared" si="532"/>
        <v>#REF!</v>
      </c>
      <c r="CP288" s="578" t="e">
        <f t="shared" si="533"/>
        <v>#REF!</v>
      </c>
      <c r="CQ288" s="578" t="e">
        <f t="shared" si="534"/>
        <v>#REF!</v>
      </c>
      <c r="CR288" s="244"/>
      <c r="CS288" s="244"/>
      <c r="CT288" s="244"/>
      <c r="CU288" s="244"/>
      <c r="CV288" s="347"/>
      <c r="CW288" s="338" t="e">
        <f t="shared" si="544"/>
        <v>#REF!</v>
      </c>
      <c r="CX288" s="347"/>
      <c r="CY288" s="338" t="e">
        <f t="shared" si="545"/>
        <v>#REF!</v>
      </c>
      <c r="CZ288" s="347"/>
      <c r="DA288" s="338" t="e">
        <f t="shared" si="546"/>
        <v>#REF!</v>
      </c>
      <c r="DB288" s="347"/>
      <c r="DC288" s="338" t="e">
        <f t="shared" si="547"/>
        <v>#REF!</v>
      </c>
      <c r="DD288" s="347"/>
      <c r="DE288" s="338" t="e">
        <f t="shared" si="548"/>
        <v>#REF!</v>
      </c>
    </row>
    <row r="289" spans="1:109" x14ac:dyDescent="0.2">
      <c r="A289" s="93" t="s">
        <v>63</v>
      </c>
      <c r="B289" s="53" t="s">
        <v>47</v>
      </c>
      <c r="C289" s="53" t="s">
        <v>1524</v>
      </c>
      <c r="D289" s="218"/>
      <c r="E289" s="326">
        <v>150</v>
      </c>
      <c r="F289" s="401" t="s">
        <v>1121</v>
      </c>
      <c r="G289" s="704"/>
      <c r="H289" s="84" t="s">
        <v>949</v>
      </c>
      <c r="I289" s="89" t="e">
        <f>IF('Retail Pricing'!#REF!&gt;0,'Retail Pricing'!#REF!," ")</f>
        <v>#REF!</v>
      </c>
      <c r="J289" s="85" t="e">
        <f>'Retail Pricing'!#REF!</f>
        <v>#REF!</v>
      </c>
      <c r="K289" s="85" t="e">
        <f>'Retail Pricing'!#REF!</f>
        <v>#REF!</v>
      </c>
      <c r="L289" s="305" t="e">
        <f>IF('Retail Pricing'!#REF!&gt;0,'Retail Pricing'!#REF!," ")</f>
        <v>#REF!</v>
      </c>
      <c r="M289" s="226" t="e">
        <f t="shared" si="504"/>
        <v>#REF!</v>
      </c>
      <c r="N289" s="219" t="e">
        <f>'Retail Pricing'!#REF!</f>
        <v>#REF!</v>
      </c>
      <c r="O289" s="219" t="e">
        <f>'Retail Pricing'!#REF!</f>
        <v>#REF!</v>
      </c>
      <c r="P289" s="219"/>
      <c r="Q289" s="219" t="e">
        <f>'Retail Pricing'!#REF!</f>
        <v>#REF!</v>
      </c>
      <c r="R289" s="219" t="e">
        <f>IF('Retail Pricing'!#REF!&gt;0,'Retail Pricing'!#REF!," ")</f>
        <v>#REF!</v>
      </c>
      <c r="S289" s="219" t="s">
        <v>889</v>
      </c>
      <c r="T289" s="219">
        <v>1.08463</v>
      </c>
      <c r="U289" s="470">
        <v>0.17</v>
      </c>
      <c r="V289" s="7">
        <v>3.5000000000000003E-2</v>
      </c>
      <c r="W289" s="491" t="s">
        <v>949</v>
      </c>
      <c r="X289" s="489" t="s">
        <v>949</v>
      </c>
      <c r="Y289" s="304" t="str">
        <f t="shared" si="476"/>
        <v xml:space="preserve"> </v>
      </c>
      <c r="Z289" s="428" t="s">
        <v>106</v>
      </c>
      <c r="AA289" s="492" t="s">
        <v>949</v>
      </c>
      <c r="AB289" s="493" t="s">
        <v>949</v>
      </c>
      <c r="AC289" s="489" t="s">
        <v>949</v>
      </c>
      <c r="AD289" s="14" t="str">
        <f t="shared" si="477"/>
        <v xml:space="preserve"> </v>
      </c>
      <c r="AE289" s="428" t="s">
        <v>106</v>
      </c>
      <c r="AF289" s="488" t="s">
        <v>949</v>
      </c>
      <c r="AG289" s="494" t="s">
        <v>949</v>
      </c>
      <c r="AH289" s="489" t="s">
        <v>949</v>
      </c>
      <c r="AI289" s="14" t="str">
        <f t="shared" si="478"/>
        <v xml:space="preserve"> </v>
      </c>
      <c r="AJ289" s="428" t="s">
        <v>106</v>
      </c>
      <c r="AK289" s="495" t="s">
        <v>949</v>
      </c>
      <c r="AL289" s="489"/>
      <c r="AM289" s="489" t="s">
        <v>949</v>
      </c>
      <c r="AN289" s="14" t="str">
        <f t="shared" si="479"/>
        <v xml:space="preserve"> </v>
      </c>
      <c r="AO289" s="428" t="s">
        <v>106</v>
      </c>
      <c r="AP289" s="490" t="s">
        <v>949</v>
      </c>
      <c r="AQ289" s="489" t="s">
        <v>949</v>
      </c>
      <c r="AR289" s="14" t="str">
        <f t="shared" si="480"/>
        <v xml:space="preserve"> </v>
      </c>
      <c r="AS289" s="428" t="s">
        <v>106</v>
      </c>
      <c r="AT289" s="496" t="s">
        <v>949</v>
      </c>
      <c r="AU289" s="497" t="s">
        <v>949</v>
      </c>
      <c r="AV289" s="288"/>
      <c r="AW289" s="498" t="s">
        <v>949</v>
      </c>
      <c r="AX289" s="499"/>
      <c r="AY289" s="499"/>
      <c r="AZ289" s="333"/>
      <c r="BA289" s="491" t="str">
        <f t="shared" si="509"/>
        <v>Holder</v>
      </c>
      <c r="BB289" s="492" t="str">
        <f t="shared" si="510"/>
        <v>Holder</v>
      </c>
      <c r="BC289" s="493" t="str">
        <f t="shared" si="511"/>
        <v>Holder</v>
      </c>
      <c r="BD289" s="488" t="str">
        <f t="shared" si="512"/>
        <v>Holder</v>
      </c>
      <c r="BE289" s="494" t="str">
        <f t="shared" si="513"/>
        <v>Holder</v>
      </c>
      <c r="BF289" s="495" t="str">
        <f t="shared" si="514"/>
        <v>Holder</v>
      </c>
      <c r="BG289" s="490" t="str">
        <f t="shared" si="515"/>
        <v>Holder</v>
      </c>
      <c r="BH289" s="496" t="str">
        <f t="shared" si="516"/>
        <v>Holder</v>
      </c>
      <c r="BI289" s="497" t="str">
        <f t="shared" si="517"/>
        <v>Holder</v>
      </c>
      <c r="BJ289" s="385" t="str">
        <f t="shared" si="518"/>
        <v>No</v>
      </c>
      <c r="BK289" s="385" t="str">
        <f t="shared" si="519"/>
        <v>No</v>
      </c>
      <c r="BL289" s="483" t="s">
        <v>1376</v>
      </c>
      <c r="BM289" s="482"/>
      <c r="BN289" s="482"/>
      <c r="BO289" s="482"/>
      <c r="BP289" s="482"/>
      <c r="BQ289" s="482"/>
      <c r="BR289" s="482"/>
      <c r="BS289" s="482"/>
      <c r="BT289" s="482"/>
      <c r="BV289" s="442" t="str">
        <f t="shared" si="520"/>
        <v xml:space="preserve"> </v>
      </c>
      <c r="BW289" s="244" t="str">
        <f t="shared" si="521"/>
        <v xml:space="preserve"> </v>
      </c>
      <c r="BX289" s="244" t="str">
        <f t="shared" si="522"/>
        <v xml:space="preserve"> </v>
      </c>
      <c r="BY289" s="244" t="str">
        <f t="shared" si="523"/>
        <v xml:space="preserve"> </v>
      </c>
      <c r="BZ289" s="244" t="str">
        <f t="shared" si="524"/>
        <v xml:space="preserve"> </v>
      </c>
      <c r="CA289" s="244" t="str">
        <f t="shared" si="525"/>
        <v xml:space="preserve"> </v>
      </c>
      <c r="CB289" s="244" t="str">
        <f t="shared" ref="CB289:CB301" si="551">CA289</f>
        <v xml:space="preserve"> </v>
      </c>
      <c r="CC289" s="244" t="str">
        <f t="shared" si="527"/>
        <v xml:space="preserve"> </v>
      </c>
      <c r="CD289" s="244" t="str">
        <f t="shared" si="528"/>
        <v xml:space="preserve"> </v>
      </c>
      <c r="CE289" s="244" t="str">
        <f t="shared" si="529"/>
        <v xml:space="preserve"> </v>
      </c>
      <c r="CF289" s="244" t="str">
        <f t="shared" si="530"/>
        <v xml:space="preserve"> </v>
      </c>
      <c r="CG289" s="244" t="str">
        <f t="shared" si="542"/>
        <v xml:space="preserve"> </v>
      </c>
      <c r="CH289" s="244" t="str">
        <f t="shared" si="543"/>
        <v xml:space="preserve"> </v>
      </c>
      <c r="CI289" s="570"/>
      <c r="CJ289" s="578" t="str">
        <f t="shared" si="535"/>
        <v xml:space="preserve"> </v>
      </c>
      <c r="CK289" s="578" t="str">
        <f t="shared" si="536"/>
        <v xml:space="preserve"> </v>
      </c>
      <c r="CL289" s="578" t="str">
        <f t="shared" si="537"/>
        <v xml:space="preserve"> </v>
      </c>
      <c r="CM289" s="578" t="str">
        <f t="shared" si="538"/>
        <v xml:space="preserve"> </v>
      </c>
      <c r="CN289" s="578" t="str">
        <f t="shared" si="539"/>
        <v xml:space="preserve"> </v>
      </c>
      <c r="CO289" s="578" t="str">
        <f t="shared" si="532"/>
        <v xml:space="preserve"> </v>
      </c>
      <c r="CP289" s="578" t="str">
        <f t="shared" si="533"/>
        <v xml:space="preserve"> </v>
      </c>
      <c r="CQ289" s="578" t="str">
        <f t="shared" si="534"/>
        <v xml:space="preserve"> </v>
      </c>
      <c r="CR289" s="244"/>
      <c r="CS289" s="244"/>
      <c r="CT289" s="244"/>
      <c r="CU289" s="244"/>
      <c r="CV289" s="347"/>
      <c r="CW289" s="338" t="str">
        <f t="shared" si="544"/>
        <v xml:space="preserve"> </v>
      </c>
      <c r="CX289" s="347"/>
      <c r="CY289" s="338" t="str">
        <f t="shared" si="545"/>
        <v xml:space="preserve"> </v>
      </c>
      <c r="CZ289" s="347"/>
      <c r="DA289" s="338" t="str">
        <f t="shared" si="546"/>
        <v xml:space="preserve"> </v>
      </c>
      <c r="DB289" s="347"/>
      <c r="DC289" s="338" t="str">
        <f t="shared" si="547"/>
        <v xml:space="preserve"> </v>
      </c>
      <c r="DD289" s="347"/>
      <c r="DE289" s="338" t="str">
        <f t="shared" si="548"/>
        <v xml:space="preserve"> </v>
      </c>
    </row>
    <row r="290" spans="1:109" x14ac:dyDescent="0.2">
      <c r="A290" s="93" t="s">
        <v>63</v>
      </c>
      <c r="B290" s="53" t="s">
        <v>1</v>
      </c>
      <c r="C290" s="53" t="s">
        <v>1524</v>
      </c>
      <c r="D290" s="218"/>
      <c r="E290" s="326">
        <v>150</v>
      </c>
      <c r="F290" s="401" t="s">
        <v>1121</v>
      </c>
      <c r="G290" s="704"/>
      <c r="H290" s="84" t="s">
        <v>949</v>
      </c>
      <c r="I290" s="89" t="e">
        <f>IF('Retail Pricing'!#REF!&gt;0,'Retail Pricing'!#REF!," ")</f>
        <v>#REF!</v>
      </c>
      <c r="J290" s="85" t="e">
        <f>'Retail Pricing'!#REF!</f>
        <v>#REF!</v>
      </c>
      <c r="K290" s="85" t="e">
        <f>'Retail Pricing'!#REF!</f>
        <v>#REF!</v>
      </c>
      <c r="L290" s="305" t="e">
        <f>IF('Retail Pricing'!#REF!&gt;0,'Retail Pricing'!#REF!," ")</f>
        <v>#REF!</v>
      </c>
      <c r="M290" s="226" t="e">
        <f t="shared" si="504"/>
        <v>#REF!</v>
      </c>
      <c r="N290" s="219" t="e">
        <f>'Retail Pricing'!#REF!</f>
        <v>#REF!</v>
      </c>
      <c r="O290" s="219" t="e">
        <f>'Retail Pricing'!#REF!</f>
        <v>#REF!</v>
      </c>
      <c r="P290" s="219"/>
      <c r="Q290" s="219" t="e">
        <f>'Retail Pricing'!#REF!</f>
        <v>#REF!</v>
      </c>
      <c r="R290" s="219" t="e">
        <f>IF('Retail Pricing'!#REF!&gt;0,'Retail Pricing'!#REF!," ")</f>
        <v>#REF!</v>
      </c>
      <c r="S290" s="219" t="s">
        <v>889</v>
      </c>
      <c r="T290" s="219">
        <v>1.2125900000000001</v>
      </c>
      <c r="U290" s="470">
        <v>0.17</v>
      </c>
      <c r="V290" s="7">
        <v>1.0999999999999999E-2</v>
      </c>
      <c r="W290" s="491" t="s">
        <v>949</v>
      </c>
      <c r="X290" s="489" t="s">
        <v>949</v>
      </c>
      <c r="Y290" s="304" t="str">
        <f t="shared" si="476"/>
        <v xml:space="preserve"> </v>
      </c>
      <c r="Z290" s="428" t="s">
        <v>106</v>
      </c>
      <c r="AA290" s="492" t="s">
        <v>949</v>
      </c>
      <c r="AB290" s="493" t="s">
        <v>949</v>
      </c>
      <c r="AC290" s="489" t="s">
        <v>949</v>
      </c>
      <c r="AD290" s="14" t="str">
        <f t="shared" si="477"/>
        <v xml:space="preserve"> </v>
      </c>
      <c r="AE290" s="428" t="s">
        <v>106</v>
      </c>
      <c r="AF290" s="488" t="s">
        <v>949</v>
      </c>
      <c r="AG290" s="494" t="s">
        <v>949</v>
      </c>
      <c r="AH290" s="489" t="s">
        <v>949</v>
      </c>
      <c r="AI290" s="14" t="str">
        <f t="shared" si="478"/>
        <v xml:space="preserve"> </v>
      </c>
      <c r="AJ290" s="428" t="s">
        <v>106</v>
      </c>
      <c r="AK290" s="495" t="s">
        <v>949</v>
      </c>
      <c r="AL290" s="489"/>
      <c r="AM290" s="489" t="s">
        <v>949</v>
      </c>
      <c r="AN290" s="14" t="str">
        <f t="shared" si="479"/>
        <v xml:space="preserve"> </v>
      </c>
      <c r="AO290" s="428" t="s">
        <v>106</v>
      </c>
      <c r="AP290" s="490" t="s">
        <v>949</v>
      </c>
      <c r="AQ290" s="489" t="s">
        <v>949</v>
      </c>
      <c r="AR290" s="14" t="str">
        <f t="shared" si="480"/>
        <v xml:space="preserve"> </v>
      </c>
      <c r="AS290" s="428" t="s">
        <v>106</v>
      </c>
      <c r="AT290" s="496" t="s">
        <v>949</v>
      </c>
      <c r="AU290" s="497" t="s">
        <v>949</v>
      </c>
      <c r="AV290" s="288"/>
      <c r="AW290" s="498" t="s">
        <v>949</v>
      </c>
      <c r="AX290" s="499"/>
      <c r="AY290" s="499"/>
      <c r="AZ290" s="333"/>
      <c r="BA290" s="491" t="str">
        <f t="shared" si="509"/>
        <v>Holder</v>
      </c>
      <c r="BB290" s="492" t="str">
        <f t="shared" si="510"/>
        <v>Holder</v>
      </c>
      <c r="BC290" s="493" t="str">
        <f t="shared" si="511"/>
        <v>Holder</v>
      </c>
      <c r="BD290" s="488" t="str">
        <f t="shared" si="512"/>
        <v>Holder</v>
      </c>
      <c r="BE290" s="494" t="str">
        <f t="shared" si="513"/>
        <v>Holder</v>
      </c>
      <c r="BF290" s="495" t="str">
        <f t="shared" si="514"/>
        <v>Holder</v>
      </c>
      <c r="BG290" s="490" t="str">
        <f t="shared" si="515"/>
        <v>Holder</v>
      </c>
      <c r="BH290" s="496" t="str">
        <f t="shared" si="516"/>
        <v>Holder</v>
      </c>
      <c r="BI290" s="497" t="str">
        <f t="shared" si="517"/>
        <v>Holder</v>
      </c>
      <c r="BJ290" s="385" t="str">
        <f t="shared" si="518"/>
        <v>No</v>
      </c>
      <c r="BK290" s="385" t="str">
        <f t="shared" si="519"/>
        <v>No</v>
      </c>
      <c r="BL290" s="483" t="s">
        <v>1376</v>
      </c>
      <c r="BM290" s="482"/>
      <c r="BN290" s="482"/>
      <c r="BO290" s="482"/>
      <c r="BP290" s="482"/>
      <c r="BQ290" s="482"/>
      <c r="BR290" s="482"/>
      <c r="BS290" s="482"/>
      <c r="BT290" s="482"/>
      <c r="BV290" s="442" t="str">
        <f t="shared" si="520"/>
        <v xml:space="preserve"> </v>
      </c>
      <c r="BW290" s="244" t="str">
        <f t="shared" si="521"/>
        <v xml:space="preserve"> </v>
      </c>
      <c r="BX290" s="244" t="str">
        <f t="shared" si="522"/>
        <v xml:space="preserve"> </v>
      </c>
      <c r="BY290" s="244" t="str">
        <f t="shared" si="523"/>
        <v xml:space="preserve"> </v>
      </c>
      <c r="BZ290" s="244" t="str">
        <f t="shared" si="524"/>
        <v xml:space="preserve"> </v>
      </c>
      <c r="CA290" s="244" t="str">
        <f t="shared" si="525"/>
        <v xml:space="preserve"> </v>
      </c>
      <c r="CB290" s="244" t="str">
        <f t="shared" si="551"/>
        <v xml:space="preserve"> </v>
      </c>
      <c r="CC290" s="244" t="str">
        <f t="shared" si="527"/>
        <v xml:space="preserve"> </v>
      </c>
      <c r="CD290" s="244" t="str">
        <f t="shared" si="528"/>
        <v xml:space="preserve"> </v>
      </c>
      <c r="CE290" s="244" t="str">
        <f t="shared" si="529"/>
        <v xml:space="preserve"> </v>
      </c>
      <c r="CF290" s="244" t="str">
        <f t="shared" si="530"/>
        <v xml:space="preserve"> </v>
      </c>
      <c r="CG290" s="244" t="str">
        <f t="shared" si="542"/>
        <v xml:space="preserve"> </v>
      </c>
      <c r="CH290" s="244" t="str">
        <f t="shared" si="543"/>
        <v xml:space="preserve"> </v>
      </c>
      <c r="CI290" s="570"/>
      <c r="CJ290" s="578" t="str">
        <f t="shared" si="535"/>
        <v xml:space="preserve"> </v>
      </c>
      <c r="CK290" s="578" t="str">
        <f t="shared" si="536"/>
        <v xml:space="preserve"> </v>
      </c>
      <c r="CL290" s="578" t="str">
        <f t="shared" si="537"/>
        <v xml:space="preserve"> </v>
      </c>
      <c r="CM290" s="578" t="str">
        <f t="shared" si="538"/>
        <v xml:space="preserve"> </v>
      </c>
      <c r="CN290" s="578" t="str">
        <f t="shared" si="539"/>
        <v xml:space="preserve"> </v>
      </c>
      <c r="CO290" s="578" t="str">
        <f t="shared" si="532"/>
        <v xml:space="preserve"> </v>
      </c>
      <c r="CP290" s="578" t="str">
        <f t="shared" si="533"/>
        <v xml:space="preserve"> </v>
      </c>
      <c r="CQ290" s="578" t="str">
        <f t="shared" si="534"/>
        <v xml:space="preserve"> </v>
      </c>
      <c r="CR290" s="244"/>
      <c r="CS290" s="244"/>
      <c r="CT290" s="244"/>
      <c r="CU290" s="244"/>
      <c r="CV290" s="347"/>
      <c r="CW290" s="338" t="str">
        <f t="shared" si="544"/>
        <v xml:space="preserve"> </v>
      </c>
      <c r="CX290" s="347"/>
      <c r="CY290" s="338" t="str">
        <f t="shared" si="545"/>
        <v xml:space="preserve"> </v>
      </c>
      <c r="CZ290" s="347"/>
      <c r="DA290" s="338" t="str">
        <f t="shared" si="546"/>
        <v xml:space="preserve"> </v>
      </c>
      <c r="DB290" s="347"/>
      <c r="DC290" s="338" t="str">
        <f t="shared" si="547"/>
        <v xml:space="preserve"> </v>
      </c>
      <c r="DD290" s="347"/>
      <c r="DE290" s="338" t="str">
        <f t="shared" si="548"/>
        <v xml:space="preserve"> </v>
      </c>
    </row>
    <row r="291" spans="1:109" s="19" customFormat="1" x14ac:dyDescent="0.2">
      <c r="A291" s="93" t="s">
        <v>63</v>
      </c>
      <c r="B291" s="70" t="s">
        <v>642</v>
      </c>
      <c r="C291" s="53" t="s">
        <v>1524</v>
      </c>
      <c r="D291" s="218"/>
      <c r="E291" s="326">
        <v>150</v>
      </c>
      <c r="F291" s="557" t="s">
        <v>1121</v>
      </c>
      <c r="G291" s="704"/>
      <c r="H291" s="40" t="s">
        <v>163</v>
      </c>
      <c r="I291" s="89" t="e">
        <f>IF('Retail Pricing'!#REF!&gt;0,'Retail Pricing'!#REF!," ")</f>
        <v>#REF!</v>
      </c>
      <c r="J291" s="85" t="e">
        <f>'Retail Pricing'!#REF!</f>
        <v>#REF!</v>
      </c>
      <c r="K291" s="85" t="e">
        <f>'Retail Pricing'!#REF!</f>
        <v>#REF!</v>
      </c>
      <c r="L291" s="305" t="e">
        <f>IF('Retail Pricing'!#REF!&gt;0,'Retail Pricing'!#REF!," ")</f>
        <v>#REF!</v>
      </c>
      <c r="M291" s="226" t="e">
        <f t="shared" si="504"/>
        <v>#REF!</v>
      </c>
      <c r="N291" s="219" t="e">
        <f>IF('Retail Pricing'!#REF!&gt;0,'Retail Pricing'!#REF!," ")</f>
        <v>#REF!</v>
      </c>
      <c r="O291" s="219" t="e">
        <f>IF('Retail Pricing'!#REF!&gt;0,'Retail Pricing'!#REF!," ")</f>
        <v>#REF!</v>
      </c>
      <c r="P291" s="219"/>
      <c r="Q291" s="219" t="e">
        <f>IF('Retail Pricing'!#REF!&gt;0,'Retail Pricing'!#REF!," ")</f>
        <v>#REF!</v>
      </c>
      <c r="R291" s="219" t="e">
        <f>IF('Retail Pricing'!#REF!&gt;0,'Retail Pricing'!#REF!," ")</f>
        <v>#REF!</v>
      </c>
      <c r="S291" s="219" t="e">
        <f>IF('Retail Pricing'!#REF!&gt;0,'Retail Pricing'!#REF!," ")</f>
        <v>#REF!</v>
      </c>
      <c r="T291" s="219">
        <v>1.2125900000000001</v>
      </c>
      <c r="U291" s="470">
        <v>0.17</v>
      </c>
      <c r="V291" s="7">
        <v>1.0999999999999999E-2</v>
      </c>
      <c r="W291" s="491" t="e">
        <f>'Retail Pricing'!#REF!</f>
        <v>#REF!</v>
      </c>
      <c r="X291" s="489">
        <v>4.9000000000000004</v>
      </c>
      <c r="Y291" s="304" t="e">
        <f t="shared" si="476"/>
        <v>#REF!</v>
      </c>
      <c r="Z291" s="428">
        <v>0.71</v>
      </c>
      <c r="AA291" s="492">
        <v>5.6</v>
      </c>
      <c r="AB291" s="493" t="e">
        <f>'Retail Pricing'!#REF!</f>
        <v>#REF!</v>
      </c>
      <c r="AC291" s="489">
        <v>4.8</v>
      </c>
      <c r="AD291" s="14" t="e">
        <f t="shared" si="477"/>
        <v>#REF!</v>
      </c>
      <c r="AE291" s="428">
        <v>0.7</v>
      </c>
      <c r="AF291" s="488">
        <v>5.5</v>
      </c>
      <c r="AG291" s="494" t="e">
        <f>'Retail Pricing'!#REF!</f>
        <v>#REF!</v>
      </c>
      <c r="AH291" s="489">
        <v>3.65</v>
      </c>
      <c r="AI291" s="14" t="e">
        <f t="shared" si="478"/>
        <v>#REF!</v>
      </c>
      <c r="AJ291" s="428">
        <v>0.61</v>
      </c>
      <c r="AK291" s="495" t="e">
        <f>'Retail Pricing'!#REF!</f>
        <v>#REF!</v>
      </c>
      <c r="AL291" s="489"/>
      <c r="AM291" s="489">
        <v>3.3</v>
      </c>
      <c r="AN291" s="14" t="e">
        <f t="shared" si="479"/>
        <v>#REF!</v>
      </c>
      <c r="AO291" s="428">
        <v>0.57999999999999996</v>
      </c>
      <c r="AP291" s="490" t="e">
        <f>'Retail Pricing'!#REF!</f>
        <v>#REF!</v>
      </c>
      <c r="AQ291" s="489">
        <v>3.25</v>
      </c>
      <c r="AR291" s="14" t="e">
        <f t="shared" si="480"/>
        <v>#REF!</v>
      </c>
      <c r="AS291" s="428">
        <v>0.56999999999999995</v>
      </c>
      <c r="AT291" s="496">
        <v>3.9</v>
      </c>
      <c r="AU291" s="497" t="e">
        <f>'Retail Pricing'!#REF!</f>
        <v>#REF!</v>
      </c>
      <c r="AV291" s="288"/>
      <c r="AW291" s="498" t="e">
        <f t="shared" si="549"/>
        <v>#REF!</v>
      </c>
      <c r="AX291" s="499" t="e">
        <f>AP291</f>
        <v>#REF!</v>
      </c>
      <c r="AY291" s="499">
        <v>1.5</v>
      </c>
      <c r="AZ291" s="333"/>
      <c r="BA291" s="491" t="e">
        <f t="shared" si="509"/>
        <v>#REF!</v>
      </c>
      <c r="BB291" s="492">
        <f t="shared" si="510"/>
        <v>5.6</v>
      </c>
      <c r="BC291" s="493" t="e">
        <f t="shared" si="511"/>
        <v>#REF!</v>
      </c>
      <c r="BD291" s="488">
        <f t="shared" si="512"/>
        <v>5.5</v>
      </c>
      <c r="BE291" s="494" t="e">
        <f t="shared" si="513"/>
        <v>#REF!</v>
      </c>
      <c r="BF291" s="495" t="e">
        <f t="shared" si="514"/>
        <v>#REF!</v>
      </c>
      <c r="BG291" s="490" t="e">
        <f t="shared" si="515"/>
        <v>#REF!</v>
      </c>
      <c r="BH291" s="496">
        <f t="shared" si="516"/>
        <v>3.9</v>
      </c>
      <c r="BI291" s="497" t="e">
        <f t="shared" si="517"/>
        <v>#REF!</v>
      </c>
      <c r="BJ291" s="385" t="e">
        <f t="shared" si="518"/>
        <v>#REF!</v>
      </c>
      <c r="BK291" s="385" t="e">
        <f t="shared" si="519"/>
        <v>#REF!</v>
      </c>
      <c r="BL291" s="243" t="e">
        <f>IF((BA291-'Retail Pricing'!#REF!)&gt;=0," ",1)</f>
        <v>#REF!</v>
      </c>
      <c r="BM291" s="243" t="e">
        <f>IF((BB291-'Retail Pricing'!#REF!)&gt;=0," ",1)</f>
        <v>#REF!</v>
      </c>
      <c r="BN291" s="243" t="e">
        <f>IF((BC291-'Retail Pricing'!#REF!)&gt;=0," ",1)</f>
        <v>#REF!</v>
      </c>
      <c r="BO291" s="243" t="e">
        <f>IF((BD291-'Retail Pricing'!#REF!)&gt;=0," ",1)</f>
        <v>#REF!</v>
      </c>
      <c r="BP291" s="243" t="e">
        <f>IF((BE291-'Retail Pricing'!#REF!)&gt;=0," ",1)</f>
        <v>#REF!</v>
      </c>
      <c r="BQ291" s="243" t="e">
        <f>IF((BF291-'Retail Pricing'!#REF!)&gt;=0," ",1)</f>
        <v>#REF!</v>
      </c>
      <c r="BR291" s="243" t="e">
        <f>IF((BG291-'Retail Pricing'!#REF!)&gt;=0," ",1)</f>
        <v>#REF!</v>
      </c>
      <c r="BS291" s="243" t="e">
        <f>IF((BH291-'Retail Pricing'!#REF!)&gt;=0," ",1)</f>
        <v>#REF!</v>
      </c>
      <c r="BT291" s="243" t="e">
        <f>IF((BI291-'Retail Pricing'!#REF!)&gt;=0," ",1)</f>
        <v>#REF!</v>
      </c>
      <c r="BU291" s="67"/>
      <c r="BV291" s="442" t="e">
        <f t="shared" si="520"/>
        <v>#REF!</v>
      </c>
      <c r="BW291" s="244" t="e">
        <f t="shared" si="521"/>
        <v>#REF!</v>
      </c>
      <c r="BX291" s="244" t="e">
        <f t="shared" si="522"/>
        <v>#REF!</v>
      </c>
      <c r="BY291" s="244" t="e">
        <f t="shared" si="523"/>
        <v>#REF!</v>
      </c>
      <c r="BZ291" s="244" t="e">
        <f t="shared" si="524"/>
        <v>#REF!</v>
      </c>
      <c r="CA291" s="244" t="e">
        <f t="shared" si="525"/>
        <v>#REF!</v>
      </c>
      <c r="CB291" s="244" t="e">
        <f t="shared" si="551"/>
        <v>#REF!</v>
      </c>
      <c r="CC291" s="244" t="e">
        <f t="shared" si="527"/>
        <v>#REF!</v>
      </c>
      <c r="CD291" s="244" t="e">
        <f t="shared" si="528"/>
        <v>#REF!</v>
      </c>
      <c r="CE291" s="244" t="e">
        <f t="shared" si="529"/>
        <v>#REF!</v>
      </c>
      <c r="CF291" s="244" t="e">
        <f t="shared" si="530"/>
        <v>#REF!</v>
      </c>
      <c r="CG291" s="244" t="e">
        <f t="shared" si="542"/>
        <v>#REF!</v>
      </c>
      <c r="CH291" s="244" t="e">
        <f t="shared" si="543"/>
        <v>#REF!</v>
      </c>
      <c r="CI291" s="570"/>
      <c r="CJ291" s="578" t="e">
        <f t="shared" si="535"/>
        <v>#REF!</v>
      </c>
      <c r="CK291" s="578" t="e">
        <f t="shared" si="536"/>
        <v>#REF!</v>
      </c>
      <c r="CL291" s="578" t="e">
        <f t="shared" si="537"/>
        <v>#REF!</v>
      </c>
      <c r="CM291" s="578" t="e">
        <f t="shared" si="538"/>
        <v>#REF!</v>
      </c>
      <c r="CN291" s="578" t="e">
        <f t="shared" si="539"/>
        <v>#REF!</v>
      </c>
      <c r="CO291" s="578" t="e">
        <f t="shared" si="532"/>
        <v>#REF!</v>
      </c>
      <c r="CP291" s="578" t="e">
        <f t="shared" si="533"/>
        <v>#REF!</v>
      </c>
      <c r="CQ291" s="578" t="e">
        <f t="shared" si="534"/>
        <v>#REF!</v>
      </c>
      <c r="CR291" s="244"/>
      <c r="CS291" s="244"/>
      <c r="CT291" s="244"/>
      <c r="CU291" s="244"/>
      <c r="CV291" s="347"/>
      <c r="CW291" s="338" t="e">
        <f t="shared" si="544"/>
        <v>#REF!</v>
      </c>
      <c r="CX291" s="347"/>
      <c r="CY291" s="338" t="e">
        <f t="shared" si="545"/>
        <v>#REF!</v>
      </c>
      <c r="CZ291" s="347"/>
      <c r="DA291" s="338" t="e">
        <f t="shared" si="546"/>
        <v>#REF!</v>
      </c>
      <c r="DB291" s="347"/>
      <c r="DC291" s="338" t="e">
        <f t="shared" si="547"/>
        <v>#REF!</v>
      </c>
      <c r="DD291" s="347"/>
      <c r="DE291" s="338" t="e">
        <f t="shared" si="548"/>
        <v>#REF!</v>
      </c>
    </row>
    <row r="292" spans="1:109" s="19" customFormat="1" x14ac:dyDescent="0.2">
      <c r="A292" s="93" t="s">
        <v>63</v>
      </c>
      <c r="B292" s="53" t="s">
        <v>1255</v>
      </c>
      <c r="C292" s="53"/>
      <c r="D292" s="217" t="s">
        <v>533</v>
      </c>
      <c r="E292" s="326">
        <v>100</v>
      </c>
      <c r="F292" s="551" t="s">
        <v>700</v>
      </c>
      <c r="G292" s="701"/>
      <c r="H292" s="91" t="s">
        <v>774</v>
      </c>
      <c r="I292" s="89" t="e">
        <f>IF('Retail Pricing'!#REF!&gt;0,'Retail Pricing'!#REF!," ")</f>
        <v>#REF!</v>
      </c>
      <c r="J292" s="85" t="e">
        <f>'Retail Pricing'!#REF!</f>
        <v>#REF!</v>
      </c>
      <c r="K292" s="85" t="e">
        <f>'Retail Pricing'!#REF!</f>
        <v>#REF!</v>
      </c>
      <c r="L292" s="305" t="e">
        <f>IF('Retail Pricing'!#REF!&gt;0,'Retail Pricing'!#REF!," ")</f>
        <v>#REF!</v>
      </c>
      <c r="M292" s="226" t="e">
        <f t="shared" si="504"/>
        <v>#REF!</v>
      </c>
      <c r="N292" s="219" t="e">
        <f>'Retail Pricing'!#REF!</f>
        <v>#REF!</v>
      </c>
      <c r="O292" s="219" t="e">
        <f>'Retail Pricing'!#REF!</f>
        <v>#REF!</v>
      </c>
      <c r="P292" s="219"/>
      <c r="Q292" s="219" t="e">
        <f>'Retail Pricing'!#REF!</f>
        <v>#REF!</v>
      </c>
      <c r="R292" s="219" t="e">
        <f>IF('Retail Pricing'!#REF!&gt;0,'Retail Pricing'!#REF!," ")</f>
        <v>#REF!</v>
      </c>
      <c r="S292" s="219" t="e">
        <f>IF('Retail Pricing'!#REF!&gt;0,'Retail Pricing'!#REF!," ")</f>
        <v>#REF!</v>
      </c>
      <c r="T292" s="219">
        <v>1.24725</v>
      </c>
      <c r="U292" s="7" t="e">
        <f t="shared" ref="U292:U298" si="552">IF(M292&gt;0,$U$1," ")</f>
        <v>#REF!</v>
      </c>
      <c r="V292" s="7">
        <v>7.0000000000000007E-2</v>
      </c>
      <c r="W292" s="491" t="e">
        <f>ROUND(('Retail Pricing'!#REF!/(1-0.09))/0.05,0)*0.05</f>
        <v>#REF!</v>
      </c>
      <c r="X292" s="489">
        <v>5.5</v>
      </c>
      <c r="Y292" s="304" t="e">
        <f t="shared" si="476"/>
        <v>#REF!</v>
      </c>
      <c r="Z292" s="428">
        <v>0.7</v>
      </c>
      <c r="AA292" s="492">
        <v>6.2</v>
      </c>
      <c r="AB292" s="493" t="e">
        <f>ROUND(('Retail Pricing'!#REF!/(1-0.09))/0.05,0)*0.05</f>
        <v>#REF!</v>
      </c>
      <c r="AC292" s="489">
        <v>5.4</v>
      </c>
      <c r="AD292" s="14" t="e">
        <f t="shared" si="477"/>
        <v>#REF!</v>
      </c>
      <c r="AE292" s="428">
        <v>0.7</v>
      </c>
      <c r="AF292" s="488">
        <v>6.1</v>
      </c>
      <c r="AG292" s="494" t="e">
        <f>ROUND(('Retail Pricing'!#REF!/(1-0.09))/0.05,0)*0.05</f>
        <v>#REF!</v>
      </c>
      <c r="AH292" s="489">
        <v>4.0999999999999996</v>
      </c>
      <c r="AI292" s="14" t="e">
        <f t="shared" si="478"/>
        <v>#REF!</v>
      </c>
      <c r="AJ292" s="428">
        <v>0.61</v>
      </c>
      <c r="AK292" s="498" t="e">
        <f>AG292</f>
        <v>#REF!</v>
      </c>
      <c r="AL292" s="489"/>
      <c r="AM292" s="489">
        <v>4.0999999999999996</v>
      </c>
      <c r="AN292" s="14" t="e">
        <f t="shared" si="479"/>
        <v>#REF!</v>
      </c>
      <c r="AO292" s="428">
        <v>0.61</v>
      </c>
      <c r="AP292" s="498" t="e">
        <f>AG292</f>
        <v>#REF!</v>
      </c>
      <c r="AQ292" s="489">
        <v>4.0999999999999996</v>
      </c>
      <c r="AR292" s="14" t="e">
        <f t="shared" si="480"/>
        <v>#REF!</v>
      </c>
      <c r="AS292" s="428">
        <v>0.61</v>
      </c>
      <c r="AT292" s="496">
        <v>4.8499999999999996</v>
      </c>
      <c r="AU292" s="497" t="e">
        <f>IF(BA292&gt;0,ROUNDUP((BA292*2),0.05)-0.01," ")</f>
        <v>#REF!</v>
      </c>
      <c r="AV292" s="288"/>
      <c r="AW292" s="498" t="e">
        <f>IF(W292&gt;0,ROUND((W292*1.3)/0.05,0)*0.05," ")</f>
        <v>#REF!</v>
      </c>
      <c r="AX292" s="499" t="e">
        <f>AP292</f>
        <v>#REF!</v>
      </c>
      <c r="AY292" s="499">
        <v>1.5</v>
      </c>
      <c r="AZ292" s="333"/>
      <c r="BA292" s="491" t="e">
        <f t="shared" si="509"/>
        <v>#REF!</v>
      </c>
      <c r="BB292" s="492">
        <f t="shared" si="510"/>
        <v>6.2</v>
      </c>
      <c r="BC292" s="493" t="e">
        <f t="shared" si="511"/>
        <v>#REF!</v>
      </c>
      <c r="BD292" s="488">
        <f t="shared" si="512"/>
        <v>6.1</v>
      </c>
      <c r="BE292" s="494" t="e">
        <f t="shared" si="513"/>
        <v>#REF!</v>
      </c>
      <c r="BF292" s="495" t="e">
        <f t="shared" si="514"/>
        <v>#REF!</v>
      </c>
      <c r="BG292" s="490" t="e">
        <f t="shared" si="515"/>
        <v>#REF!</v>
      </c>
      <c r="BH292" s="496">
        <f t="shared" si="516"/>
        <v>4.8499999999999996</v>
      </c>
      <c r="BI292" s="497" t="e">
        <f t="shared" si="517"/>
        <v>#REF!</v>
      </c>
      <c r="BJ292" s="385" t="e">
        <f t="shared" si="518"/>
        <v>#REF!</v>
      </c>
      <c r="BK292" s="385" t="e">
        <f t="shared" ref="BK292:BK318" si="553">IF(BC292*0.9&gt;BG292, " ", "No")</f>
        <v>#REF!</v>
      </c>
      <c r="BL292" s="243" t="e">
        <f>IF((BA292-'Retail Pricing'!#REF!)&gt;=0," ",1)</f>
        <v>#REF!</v>
      </c>
      <c r="BM292" s="243" t="e">
        <f>IF((BB292-'Retail Pricing'!#REF!)&gt;=0," ",1)</f>
        <v>#REF!</v>
      </c>
      <c r="BN292" s="243" t="e">
        <f>IF((BC292-'Retail Pricing'!#REF!)&gt;=0," ",1)</f>
        <v>#REF!</v>
      </c>
      <c r="BO292" s="243">
        <f>IF((BD292-'Retail Pricing'!F179)&gt;=0," ",1)</f>
        <v>1</v>
      </c>
      <c r="BP292" s="243" t="e">
        <f>IF((BE292-'Retail Pricing'!#REF!)&gt;=0," ",1)</f>
        <v>#REF!</v>
      </c>
      <c r="BQ292" s="243" t="e">
        <f>IF((BF292-'Retail Pricing'!#REF!)&gt;=0," ",1)</f>
        <v>#REF!</v>
      </c>
      <c r="BR292" s="243" t="e">
        <f>IF((BG292-'Retail Pricing'!#REF!)&gt;=0," ",1)</f>
        <v>#REF!</v>
      </c>
      <c r="BS292" s="243" t="e">
        <f>IF((BH292-'Retail Pricing'!#REF!)&gt;=0," ",1)</f>
        <v>#REF!</v>
      </c>
      <c r="BT292" s="243" t="e">
        <f>IF((BI292-'Retail Pricing'!#REF!)&gt;=0," ",1)</f>
        <v>#REF!</v>
      </c>
      <c r="BU292" s="67"/>
      <c r="BV292" s="442" t="e">
        <f t="shared" si="520"/>
        <v>#REF!</v>
      </c>
      <c r="BW292" s="244" t="e">
        <f t="shared" si="521"/>
        <v>#REF!</v>
      </c>
      <c r="BX292" s="244" t="e">
        <f t="shared" si="522"/>
        <v>#REF!</v>
      </c>
      <c r="BY292" s="244" t="e">
        <f t="shared" si="523"/>
        <v>#REF!</v>
      </c>
      <c r="BZ292" s="244" t="e">
        <f t="shared" si="524"/>
        <v>#REF!</v>
      </c>
      <c r="CA292" s="244" t="e">
        <f t="shared" si="525"/>
        <v>#REF!</v>
      </c>
      <c r="CB292" s="244" t="e">
        <f t="shared" si="551"/>
        <v>#REF!</v>
      </c>
      <c r="CC292" s="244" t="e">
        <f t="shared" si="527"/>
        <v>#REF!</v>
      </c>
      <c r="CD292" s="244" t="e">
        <f t="shared" si="528"/>
        <v>#REF!</v>
      </c>
      <c r="CE292" s="244" t="e">
        <f t="shared" si="529"/>
        <v>#REF!</v>
      </c>
      <c r="CF292" s="244" t="e">
        <f t="shared" si="530"/>
        <v>#REF!</v>
      </c>
      <c r="CG292" s="244" t="e">
        <f t="shared" si="542"/>
        <v>#REF!</v>
      </c>
      <c r="CH292" s="244" t="e">
        <f t="shared" ref="CH292:CH303" si="554">IF($W292&gt;0,100," ")</f>
        <v>#REF!</v>
      </c>
      <c r="CI292" s="570"/>
      <c r="CJ292" s="578" t="e">
        <f t="shared" si="535"/>
        <v>#REF!</v>
      </c>
      <c r="CK292" s="578" t="e">
        <f t="shared" si="536"/>
        <v>#REF!</v>
      </c>
      <c r="CL292" s="578" t="e">
        <f t="shared" si="537"/>
        <v>#REF!</v>
      </c>
      <c r="CM292" s="578" t="e">
        <f t="shared" si="538"/>
        <v>#REF!</v>
      </c>
      <c r="CN292" s="578" t="e">
        <f t="shared" si="539"/>
        <v>#REF!</v>
      </c>
      <c r="CO292" s="578" t="e">
        <f t="shared" si="532"/>
        <v>#REF!</v>
      </c>
      <c r="CP292" s="578" t="e">
        <f t="shared" si="533"/>
        <v>#REF!</v>
      </c>
      <c r="CQ292" s="578" t="e">
        <f t="shared" si="534"/>
        <v>#REF!</v>
      </c>
      <c r="CR292" s="244"/>
      <c r="CS292" s="244"/>
      <c r="CT292" s="244"/>
      <c r="CU292" s="244"/>
      <c r="CV292" s="347"/>
      <c r="CW292" s="338" t="e">
        <f t="shared" si="544"/>
        <v>#REF!</v>
      </c>
      <c r="CX292" s="347"/>
      <c r="CY292" s="338" t="e">
        <f t="shared" si="545"/>
        <v>#REF!</v>
      </c>
      <c r="CZ292" s="347"/>
      <c r="DA292" s="338" t="e">
        <f t="shared" si="546"/>
        <v>#REF!</v>
      </c>
      <c r="DB292" s="347"/>
      <c r="DC292" s="338" t="e">
        <f t="shared" si="547"/>
        <v>#REF!</v>
      </c>
      <c r="DD292" s="347"/>
      <c r="DE292" s="338" t="e">
        <f t="shared" si="548"/>
        <v>#REF!</v>
      </c>
    </row>
    <row r="293" spans="1:109" s="19" customFormat="1" x14ac:dyDescent="0.2">
      <c r="A293" s="93" t="s">
        <v>63</v>
      </c>
      <c r="B293" s="53" t="s">
        <v>1256</v>
      </c>
      <c r="C293" s="53"/>
      <c r="D293" s="217" t="s">
        <v>533</v>
      </c>
      <c r="E293" s="326">
        <v>100</v>
      </c>
      <c r="F293" s="551" t="s">
        <v>700</v>
      </c>
      <c r="G293" s="701"/>
      <c r="H293" s="91" t="s">
        <v>790</v>
      </c>
      <c r="I293" s="89" t="e">
        <f>IF('Retail Pricing'!#REF!&gt;0,'Retail Pricing'!#REF!," ")</f>
        <v>#REF!</v>
      </c>
      <c r="J293" s="85" t="e">
        <f>'Retail Pricing'!#REF!</f>
        <v>#REF!</v>
      </c>
      <c r="K293" s="85" t="s">
        <v>549</v>
      </c>
      <c r="L293" s="305" t="e">
        <f>IF('Retail Pricing'!#REF!&gt;0,'Retail Pricing'!#REF!," ")</f>
        <v>#REF!</v>
      </c>
      <c r="M293" s="226" t="e">
        <f t="shared" si="504"/>
        <v>#REF!</v>
      </c>
      <c r="N293" s="219" t="e">
        <f>'Retail Pricing'!#REF!</f>
        <v>#REF!</v>
      </c>
      <c r="O293" s="219" t="e">
        <f>'Retail Pricing'!#REF!</f>
        <v>#REF!</v>
      </c>
      <c r="P293" s="219"/>
      <c r="Q293" s="219" t="e">
        <f>'Retail Pricing'!#REF!</f>
        <v>#REF!</v>
      </c>
      <c r="R293" s="219" t="e">
        <f>IF('Retail Pricing'!#REF!&gt;0,'Retail Pricing'!#REF!," ")</f>
        <v>#REF!</v>
      </c>
      <c r="S293" s="219" t="e">
        <f>IF('Retail Pricing'!#REF!&gt;0,'Retail Pricing'!#REF!," ")</f>
        <v>#REF!</v>
      </c>
      <c r="T293" s="219">
        <v>1.73539</v>
      </c>
      <c r="U293" s="7" t="e">
        <f t="shared" si="552"/>
        <v>#REF!</v>
      </c>
      <c r="V293" s="7">
        <v>6.9000000000000006E-2</v>
      </c>
      <c r="W293" s="491" t="e">
        <f>ROUND(('Retail Pricing'!#REF!/(1-0.09))/0.05,0)*0.05</f>
        <v>#REF!</v>
      </c>
      <c r="X293" s="489">
        <v>5.5</v>
      </c>
      <c r="Y293" s="304" t="e">
        <f t="shared" si="476"/>
        <v>#REF!</v>
      </c>
      <c r="Z293" s="428">
        <v>0.59</v>
      </c>
      <c r="AA293" s="492">
        <v>6.2</v>
      </c>
      <c r="AB293" s="493" t="e">
        <f>ROUND(('Retail Pricing'!#REF!/(1-0.09))/0.05,0)*0.05</f>
        <v>#REF!</v>
      </c>
      <c r="AC293" s="489">
        <v>5.4</v>
      </c>
      <c r="AD293" s="14" t="e">
        <f t="shared" si="477"/>
        <v>#REF!</v>
      </c>
      <c r="AE293" s="428">
        <v>0.57999999999999996</v>
      </c>
      <c r="AF293" s="488">
        <v>6.1</v>
      </c>
      <c r="AG293" s="494" t="e">
        <f>ROUND(('Retail Pricing'!#REF!/(1-0.09))/0.05,0)*0.05</f>
        <v>#REF!</v>
      </c>
      <c r="AH293" s="489">
        <v>4.0999999999999996</v>
      </c>
      <c r="AI293" s="14" t="e">
        <f t="shared" si="478"/>
        <v>#REF!</v>
      </c>
      <c r="AJ293" s="428">
        <v>0.46</v>
      </c>
      <c r="AK293" s="498" t="e">
        <f>AG293</f>
        <v>#REF!</v>
      </c>
      <c r="AL293" s="489"/>
      <c r="AM293" s="489">
        <v>4.0999999999999996</v>
      </c>
      <c r="AN293" s="14" t="e">
        <f t="shared" si="479"/>
        <v>#REF!</v>
      </c>
      <c r="AO293" s="428">
        <v>0.46</v>
      </c>
      <c r="AP293" s="498" t="e">
        <f>AG293</f>
        <v>#REF!</v>
      </c>
      <c r="AQ293" s="489">
        <v>4.0999999999999996</v>
      </c>
      <c r="AR293" s="14" t="e">
        <f t="shared" si="480"/>
        <v>#REF!</v>
      </c>
      <c r="AS293" s="428">
        <v>0.46</v>
      </c>
      <c r="AT293" s="496">
        <v>4.8499999999999996</v>
      </c>
      <c r="AU293" s="497" t="e">
        <f>IF(BA293&gt;0,ROUNDUP((BA293*2),0.05)-0.01," ")</f>
        <v>#REF!</v>
      </c>
      <c r="AV293" s="288"/>
      <c r="AW293" s="498" t="e">
        <f>IF(W293&gt;0,ROUND((W293*1.3)/0.05,0)*0.05," ")</f>
        <v>#REF!</v>
      </c>
      <c r="AX293" s="499" t="e">
        <f>AP293</f>
        <v>#REF!</v>
      </c>
      <c r="AY293" s="499">
        <v>1.5</v>
      </c>
      <c r="AZ293" s="333"/>
      <c r="BA293" s="491" t="e">
        <f t="shared" si="509"/>
        <v>#REF!</v>
      </c>
      <c r="BB293" s="492">
        <f t="shared" si="510"/>
        <v>6.2</v>
      </c>
      <c r="BC293" s="493" t="e">
        <f t="shared" si="511"/>
        <v>#REF!</v>
      </c>
      <c r="BD293" s="488">
        <f t="shared" si="512"/>
        <v>6.1</v>
      </c>
      <c r="BE293" s="494" t="e">
        <f t="shared" si="513"/>
        <v>#REF!</v>
      </c>
      <c r="BF293" s="495" t="e">
        <f t="shared" si="514"/>
        <v>#REF!</v>
      </c>
      <c r="BG293" s="490" t="e">
        <f t="shared" si="515"/>
        <v>#REF!</v>
      </c>
      <c r="BH293" s="496">
        <f t="shared" si="516"/>
        <v>4.8499999999999996</v>
      </c>
      <c r="BI293" s="497" t="e">
        <f t="shared" si="517"/>
        <v>#REF!</v>
      </c>
      <c r="BJ293" s="385" t="e">
        <f t="shared" si="518"/>
        <v>#REF!</v>
      </c>
      <c r="BK293" s="385" t="e">
        <f t="shared" si="553"/>
        <v>#REF!</v>
      </c>
      <c r="BL293" s="243" t="e">
        <f>IF((BA293-'Retail Pricing'!#REF!)&gt;=0," ",1)</f>
        <v>#REF!</v>
      </c>
      <c r="BM293" s="243" t="e">
        <f>IF((BB293-'Retail Pricing'!#REF!)&gt;=0," ",1)</f>
        <v>#REF!</v>
      </c>
      <c r="BN293" s="243" t="e">
        <f>IF((BC293-'Retail Pricing'!#REF!)&gt;=0," ",1)</f>
        <v>#REF!</v>
      </c>
      <c r="BO293" s="243">
        <f>IF((BD293-'Retail Pricing'!F180)&gt;=0," ",1)</f>
        <v>1</v>
      </c>
      <c r="BP293" s="243" t="e">
        <f>IF((BE293-'Retail Pricing'!#REF!)&gt;=0," ",1)</f>
        <v>#REF!</v>
      </c>
      <c r="BQ293" s="243" t="e">
        <f>IF((BF293-'Retail Pricing'!#REF!)&gt;=0," ",1)</f>
        <v>#REF!</v>
      </c>
      <c r="BR293" s="243" t="e">
        <f>IF((BG293-'Retail Pricing'!#REF!)&gt;=0," ",1)</f>
        <v>#REF!</v>
      </c>
      <c r="BS293" s="243" t="e">
        <f>IF((BH293-'Retail Pricing'!#REF!)&gt;=0," ",1)</f>
        <v>#REF!</v>
      </c>
      <c r="BT293" s="243" t="e">
        <f>IF((BI293-'Retail Pricing'!#REF!)&gt;=0," ",1)</f>
        <v>#REF!</v>
      </c>
      <c r="BU293" s="67"/>
      <c r="BV293" s="442" t="e">
        <f t="shared" si="520"/>
        <v>#REF!</v>
      </c>
      <c r="BW293" s="244" t="e">
        <f t="shared" si="521"/>
        <v>#REF!</v>
      </c>
      <c r="BX293" s="244" t="e">
        <f t="shared" si="522"/>
        <v>#REF!</v>
      </c>
      <c r="BY293" s="244" t="e">
        <f t="shared" si="523"/>
        <v>#REF!</v>
      </c>
      <c r="BZ293" s="244" t="e">
        <f t="shared" si="524"/>
        <v>#REF!</v>
      </c>
      <c r="CA293" s="244" t="e">
        <f t="shared" si="525"/>
        <v>#REF!</v>
      </c>
      <c r="CB293" s="244" t="e">
        <f t="shared" ref="CB293:CB298" si="555">CA293</f>
        <v>#REF!</v>
      </c>
      <c r="CC293" s="244" t="e">
        <f t="shared" si="527"/>
        <v>#REF!</v>
      </c>
      <c r="CD293" s="244" t="e">
        <f t="shared" si="528"/>
        <v>#REF!</v>
      </c>
      <c r="CE293" s="244" t="e">
        <f t="shared" si="529"/>
        <v>#REF!</v>
      </c>
      <c r="CF293" s="244" t="e">
        <f t="shared" si="530"/>
        <v>#REF!</v>
      </c>
      <c r="CG293" s="244" t="e">
        <f t="shared" si="542"/>
        <v>#REF!</v>
      </c>
      <c r="CH293" s="244" t="e">
        <f t="shared" si="554"/>
        <v>#REF!</v>
      </c>
      <c r="CI293" s="570"/>
      <c r="CJ293" s="578" t="e">
        <f t="shared" si="535"/>
        <v>#REF!</v>
      </c>
      <c r="CK293" s="578" t="e">
        <f t="shared" si="536"/>
        <v>#REF!</v>
      </c>
      <c r="CL293" s="578" t="e">
        <f t="shared" si="537"/>
        <v>#REF!</v>
      </c>
      <c r="CM293" s="578" t="e">
        <f t="shared" si="538"/>
        <v>#REF!</v>
      </c>
      <c r="CN293" s="578" t="e">
        <f t="shared" si="539"/>
        <v>#REF!</v>
      </c>
      <c r="CO293" s="578" t="e">
        <f t="shared" si="532"/>
        <v>#REF!</v>
      </c>
      <c r="CP293" s="578" t="e">
        <f t="shared" si="533"/>
        <v>#REF!</v>
      </c>
      <c r="CQ293" s="578" t="e">
        <f t="shared" si="534"/>
        <v>#REF!</v>
      </c>
      <c r="CR293" s="244"/>
      <c r="CS293" s="244"/>
      <c r="CT293" s="244"/>
      <c r="CU293" s="244"/>
      <c r="CV293" s="347"/>
      <c r="CW293" s="338" t="e">
        <f t="shared" si="544"/>
        <v>#REF!</v>
      </c>
      <c r="CX293" s="347"/>
      <c r="CY293" s="338" t="e">
        <f t="shared" si="545"/>
        <v>#REF!</v>
      </c>
      <c r="CZ293" s="347"/>
      <c r="DA293" s="338" t="e">
        <f t="shared" si="546"/>
        <v>#REF!</v>
      </c>
      <c r="DB293" s="347"/>
      <c r="DC293" s="338" t="e">
        <f t="shared" si="547"/>
        <v>#REF!</v>
      </c>
      <c r="DD293" s="347"/>
      <c r="DE293" s="338" t="e">
        <f t="shared" si="548"/>
        <v>#REF!</v>
      </c>
    </row>
    <row r="294" spans="1:109" s="19" customFormat="1" x14ac:dyDescent="0.2">
      <c r="A294" s="93" t="s">
        <v>63</v>
      </c>
      <c r="B294" s="53" t="s">
        <v>1257</v>
      </c>
      <c r="C294" s="53"/>
      <c r="D294" s="217" t="s">
        <v>533</v>
      </c>
      <c r="E294" s="326">
        <v>150</v>
      </c>
      <c r="F294" s="326" t="s">
        <v>700</v>
      </c>
      <c r="G294" s="701"/>
      <c r="H294" s="84" t="s">
        <v>949</v>
      </c>
      <c r="I294" s="89" t="e">
        <f>IF('Retail Pricing'!#REF!&gt;0,'Retail Pricing'!#REF!," ")</f>
        <v>#REF!</v>
      </c>
      <c r="J294" s="85" t="e">
        <f>'Retail Pricing'!#REF!</f>
        <v>#REF!</v>
      </c>
      <c r="K294" s="85" t="e">
        <f>'Retail Pricing'!#REF!</f>
        <v>#REF!</v>
      </c>
      <c r="L294" s="305" t="e">
        <f>IF('Retail Pricing'!#REF!&gt;0,'Retail Pricing'!#REF!," ")</f>
        <v>#REF!</v>
      </c>
      <c r="M294" s="226" t="e">
        <f t="shared" si="504"/>
        <v>#REF!</v>
      </c>
      <c r="N294" s="219" t="e">
        <f>IF('Retail Pricing'!#REF!&gt;0,'Retail Pricing'!#REF!," ")</f>
        <v>#REF!</v>
      </c>
      <c r="O294" s="219" t="e">
        <f>IF('Retail Pricing'!#REF!&gt;0,'Retail Pricing'!#REF!," ")</f>
        <v>#REF!</v>
      </c>
      <c r="P294" s="219"/>
      <c r="Q294" s="219" t="e">
        <f>IF('Retail Pricing'!#REF!&gt;0,'Retail Pricing'!#REF!," ")</f>
        <v>#REF!</v>
      </c>
      <c r="R294" s="219" t="e">
        <f>IF('Retail Pricing'!#REF!&gt;0,'Retail Pricing'!#REF!," ")</f>
        <v>#REF!</v>
      </c>
      <c r="S294" s="219" t="e">
        <f>IF('Retail Pricing'!#REF!&gt;0,'Retail Pricing'!#REF!," ")</f>
        <v>#REF!</v>
      </c>
      <c r="T294" s="219">
        <v>1.21157</v>
      </c>
      <c r="U294" s="7" t="e">
        <f t="shared" si="552"/>
        <v>#REF!</v>
      </c>
      <c r="V294" s="7">
        <v>2.9000000000000001E-2</v>
      </c>
      <c r="W294" s="491" t="s">
        <v>949</v>
      </c>
      <c r="X294" s="489" t="s">
        <v>949</v>
      </c>
      <c r="Y294" s="304" t="str">
        <f t="shared" si="476"/>
        <v xml:space="preserve"> </v>
      </c>
      <c r="Z294" s="428" t="s">
        <v>106</v>
      </c>
      <c r="AA294" s="492" t="s">
        <v>949</v>
      </c>
      <c r="AB294" s="493" t="s">
        <v>949</v>
      </c>
      <c r="AC294" s="489" t="s">
        <v>949</v>
      </c>
      <c r="AD294" s="14" t="str">
        <f t="shared" si="477"/>
        <v xml:space="preserve"> </v>
      </c>
      <c r="AE294" s="428" t="s">
        <v>106</v>
      </c>
      <c r="AF294" s="488" t="s">
        <v>949</v>
      </c>
      <c r="AG294" s="494" t="s">
        <v>949</v>
      </c>
      <c r="AH294" s="489" t="s">
        <v>949</v>
      </c>
      <c r="AI294" s="14" t="str">
        <f t="shared" si="478"/>
        <v xml:space="preserve"> </v>
      </c>
      <c r="AJ294" s="428" t="s">
        <v>106</v>
      </c>
      <c r="AK294" s="495" t="s">
        <v>949</v>
      </c>
      <c r="AL294" s="489"/>
      <c r="AM294" s="489" t="s">
        <v>949</v>
      </c>
      <c r="AN294" s="14" t="str">
        <f t="shared" si="479"/>
        <v xml:space="preserve"> </v>
      </c>
      <c r="AO294" s="428" t="s">
        <v>106</v>
      </c>
      <c r="AP294" s="490" t="s">
        <v>949</v>
      </c>
      <c r="AQ294" s="489" t="s">
        <v>949</v>
      </c>
      <c r="AR294" s="14" t="str">
        <f t="shared" si="480"/>
        <v xml:space="preserve"> </v>
      </c>
      <c r="AS294" s="428" t="s">
        <v>106</v>
      </c>
      <c r="AT294" s="496" t="s">
        <v>949</v>
      </c>
      <c r="AU294" s="497" t="s">
        <v>949</v>
      </c>
      <c r="AV294" s="288"/>
      <c r="AW294" s="498" t="s">
        <v>949</v>
      </c>
      <c r="AX294" s="499" t="s">
        <v>106</v>
      </c>
      <c r="AY294" s="499" t="s">
        <v>106</v>
      </c>
      <c r="AZ294" s="333"/>
      <c r="BA294" s="491" t="str">
        <f t="shared" si="509"/>
        <v>Holder</v>
      </c>
      <c r="BB294" s="492" t="str">
        <f t="shared" si="510"/>
        <v>Holder</v>
      </c>
      <c r="BC294" s="493" t="str">
        <f t="shared" si="511"/>
        <v>Holder</v>
      </c>
      <c r="BD294" s="488" t="str">
        <f t="shared" si="512"/>
        <v>Holder</v>
      </c>
      <c r="BE294" s="494" t="str">
        <f t="shared" si="513"/>
        <v>Holder</v>
      </c>
      <c r="BF294" s="495" t="str">
        <f t="shared" si="514"/>
        <v>Holder</v>
      </c>
      <c r="BG294" s="490" t="str">
        <f t="shared" si="515"/>
        <v>Holder</v>
      </c>
      <c r="BH294" s="496" t="str">
        <f t="shared" si="516"/>
        <v>Holder</v>
      </c>
      <c r="BI294" s="497" t="str">
        <f t="shared" si="517"/>
        <v>Holder</v>
      </c>
      <c r="BJ294" s="385" t="str">
        <f t="shared" si="518"/>
        <v>No</v>
      </c>
      <c r="BK294" s="385" t="str">
        <f t="shared" si="553"/>
        <v>No</v>
      </c>
      <c r="BL294" s="483" t="s">
        <v>1376</v>
      </c>
      <c r="BM294" s="482"/>
      <c r="BN294" s="482"/>
      <c r="BO294" s="482"/>
      <c r="BP294" s="482"/>
      <c r="BQ294" s="482"/>
      <c r="BR294" s="482"/>
      <c r="BS294" s="482"/>
      <c r="BT294" s="482"/>
      <c r="BU294" s="67"/>
      <c r="BV294" s="442" t="str">
        <f t="shared" ref="BV294:BV319" si="556">IF(W294&gt;0,$BV$9, " ")</f>
        <v xml:space="preserve"> </v>
      </c>
      <c r="BW294" s="244" t="str">
        <f t="shared" ref="BW294:BW319" si="557">IF($BV294&gt;0,($BV294-W294)/$BV294*100," ")</f>
        <v xml:space="preserve"> </v>
      </c>
      <c r="BX294" s="244" t="str">
        <f t="shared" ref="BX294:BX319" si="558">IF($BV294&gt;0,($BV294-AA294)/$BV294*100," ")</f>
        <v xml:space="preserve"> </v>
      </c>
      <c r="BY294" s="244" t="str">
        <f t="shared" ref="BY294:BY319" si="559">IF($BV294&gt;0,($BV294-AB294)/$BV294*100," ")</f>
        <v xml:space="preserve"> </v>
      </c>
      <c r="BZ294" s="244" t="str">
        <f t="shared" ref="BZ294:BZ319" si="560">IF($BV294&gt;0,($BV294-AF294)/$BV294*100," ")</f>
        <v xml:space="preserve"> </v>
      </c>
      <c r="CA294" s="244" t="str">
        <f t="shared" ref="CA294:CA319" si="561">IF($BV294&gt;0,($BV294-AG294)/$BV294*100," ")</f>
        <v xml:space="preserve"> </v>
      </c>
      <c r="CB294" s="244" t="str">
        <f t="shared" si="555"/>
        <v xml:space="preserve"> </v>
      </c>
      <c r="CC294" s="244" t="str">
        <f t="shared" ref="CC294:CC319" si="562">IF($BV294&gt;0,($BV294-AK294)/$BV294*100," ")</f>
        <v xml:space="preserve"> </v>
      </c>
      <c r="CD294" s="244" t="str">
        <f t="shared" ref="CD294:CD319" si="563">IF($BV294&gt;0,($BV294-AP294)/$BV294*100," ")</f>
        <v xml:space="preserve"> </v>
      </c>
      <c r="CE294" s="244" t="str">
        <f t="shared" ref="CE294:CE319" si="564">IF($BV294&gt;0,($BV294-AT294)/$BV294*100," ")</f>
        <v xml:space="preserve"> </v>
      </c>
      <c r="CF294" s="244" t="str">
        <f t="shared" ref="CF294:CF319" si="565">IF($BV294&gt;0,($BV294-(W294*2))/$BV294*100," ")</f>
        <v xml:space="preserve"> </v>
      </c>
      <c r="CG294" s="244" t="str">
        <f t="shared" si="542"/>
        <v xml:space="preserve"> </v>
      </c>
      <c r="CH294" s="244" t="str">
        <f t="shared" si="554"/>
        <v xml:space="preserve"> </v>
      </c>
      <c r="CI294" s="570"/>
      <c r="CJ294" s="578" t="str">
        <f t="shared" si="535"/>
        <v xml:space="preserve"> </v>
      </c>
      <c r="CK294" s="578" t="str">
        <f t="shared" si="536"/>
        <v xml:space="preserve"> </v>
      </c>
      <c r="CL294" s="578" t="str">
        <f t="shared" si="537"/>
        <v xml:space="preserve"> </v>
      </c>
      <c r="CM294" s="578" t="str">
        <f t="shared" si="538"/>
        <v xml:space="preserve"> </v>
      </c>
      <c r="CN294" s="578" t="str">
        <f t="shared" si="539"/>
        <v xml:space="preserve"> </v>
      </c>
      <c r="CO294" s="578" t="str">
        <f t="shared" si="532"/>
        <v xml:space="preserve"> </v>
      </c>
      <c r="CP294" s="578" t="str">
        <f t="shared" si="533"/>
        <v xml:space="preserve"> </v>
      </c>
      <c r="CQ294" s="578" t="str">
        <f t="shared" si="534"/>
        <v xml:space="preserve"> </v>
      </c>
      <c r="CR294" s="244"/>
      <c r="CS294" s="244"/>
      <c r="CT294" s="244"/>
      <c r="CU294" s="244"/>
      <c r="CV294" s="347"/>
      <c r="CW294" s="338" t="str">
        <f t="shared" si="544"/>
        <v xml:space="preserve"> </v>
      </c>
      <c r="CX294" s="347"/>
      <c r="CY294" s="338" t="str">
        <f t="shared" si="545"/>
        <v xml:space="preserve"> </v>
      </c>
      <c r="CZ294" s="347"/>
      <c r="DA294" s="338" t="str">
        <f t="shared" si="546"/>
        <v xml:space="preserve"> </v>
      </c>
      <c r="DB294" s="347"/>
      <c r="DC294" s="338" t="str">
        <f t="shared" si="547"/>
        <v xml:space="preserve"> </v>
      </c>
      <c r="DD294" s="347"/>
      <c r="DE294" s="338" t="str">
        <f t="shared" si="548"/>
        <v xml:space="preserve"> </v>
      </c>
    </row>
    <row r="295" spans="1:109" s="19" customFormat="1" x14ac:dyDescent="0.2">
      <c r="A295" s="93" t="s">
        <v>63</v>
      </c>
      <c r="B295" s="70" t="s">
        <v>1257</v>
      </c>
      <c r="C295" s="53"/>
      <c r="D295" s="217" t="s">
        <v>533</v>
      </c>
      <c r="E295" s="326">
        <v>150</v>
      </c>
      <c r="F295" s="326" t="s">
        <v>700</v>
      </c>
      <c r="G295" s="701"/>
      <c r="H295" s="84"/>
      <c r="I295" s="89" t="e">
        <f>IF('Retail Pricing'!#REF!&gt;0,'Retail Pricing'!#REF!," ")</f>
        <v>#REF!</v>
      </c>
      <c r="J295" s="85" t="e">
        <f>'Retail Pricing'!#REF!</f>
        <v>#REF!</v>
      </c>
      <c r="K295" s="85" t="e">
        <f>'Retail Pricing'!#REF!</f>
        <v>#REF!</v>
      </c>
      <c r="L295" s="305" t="e">
        <f>IF('Retail Pricing'!#REF!&gt;0,'Retail Pricing'!#REF!," ")</f>
        <v>#REF!</v>
      </c>
      <c r="M295" s="226" t="e">
        <f t="shared" si="504"/>
        <v>#REF!</v>
      </c>
      <c r="N295" s="219" t="e">
        <f>IF('Retail Pricing'!#REF!&gt;0,'Retail Pricing'!#REF!," ")</f>
        <v>#REF!</v>
      </c>
      <c r="O295" s="219" t="e">
        <f>IF('Retail Pricing'!#REF!&gt;0,'Retail Pricing'!#REF!," ")</f>
        <v>#REF!</v>
      </c>
      <c r="P295" s="219"/>
      <c r="Q295" s="219" t="e">
        <f>IF('Retail Pricing'!#REF!&gt;0,'Retail Pricing'!#REF!," ")</f>
        <v>#REF!</v>
      </c>
      <c r="R295" s="219" t="e">
        <f>IF('Retail Pricing'!#REF!&gt;0,'Retail Pricing'!#REF!," ")</f>
        <v>#REF!</v>
      </c>
      <c r="S295" s="219" t="e">
        <f>IF('Retail Pricing'!#REF!&gt;0,'Retail Pricing'!#REF!," ")</f>
        <v>#REF!</v>
      </c>
      <c r="T295" s="219">
        <v>1.21157</v>
      </c>
      <c r="U295" s="7" t="e">
        <f t="shared" si="552"/>
        <v>#REF!</v>
      </c>
      <c r="V295" s="7">
        <v>2.9000000000000001E-2</v>
      </c>
      <c r="W295" s="491" t="e">
        <f>'Retail Pricing'!#REF!</f>
        <v>#REF!</v>
      </c>
      <c r="X295" s="489">
        <v>5.5</v>
      </c>
      <c r="Y295" s="304" t="e">
        <f t="shared" si="476"/>
        <v>#REF!</v>
      </c>
      <c r="Z295" s="428">
        <v>0.73</v>
      </c>
      <c r="AA295" s="492">
        <v>6.25</v>
      </c>
      <c r="AB295" s="493" t="e">
        <f>'Retail Pricing'!#REF!</f>
        <v>#REF!</v>
      </c>
      <c r="AC295" s="489">
        <v>5.35</v>
      </c>
      <c r="AD295" s="14" t="e">
        <f t="shared" si="477"/>
        <v>#REF!</v>
      </c>
      <c r="AE295" s="428">
        <v>0.72</v>
      </c>
      <c r="AF295" s="488">
        <v>6.1</v>
      </c>
      <c r="AG295" s="494" t="e">
        <f>'Retail Pricing'!#REF!</f>
        <v>#REF!</v>
      </c>
      <c r="AH295" s="489">
        <v>4.25</v>
      </c>
      <c r="AI295" s="14" t="e">
        <f t="shared" si="478"/>
        <v>#REF!</v>
      </c>
      <c r="AJ295" s="428">
        <v>0.65</v>
      </c>
      <c r="AK295" s="495" t="e">
        <f>'Retail Pricing'!#REF!</f>
        <v>#REF!</v>
      </c>
      <c r="AL295" s="489"/>
      <c r="AM295" s="489">
        <v>3.75</v>
      </c>
      <c r="AN295" s="14" t="e">
        <f t="shared" si="479"/>
        <v>#REF!</v>
      </c>
      <c r="AO295" s="428">
        <v>0.61</v>
      </c>
      <c r="AP295" s="490" t="e">
        <f>'Retail Pricing'!#REF!</f>
        <v>#REF!</v>
      </c>
      <c r="AQ295" s="489">
        <v>3.65</v>
      </c>
      <c r="AR295" s="14" t="e">
        <f t="shared" si="480"/>
        <v>#REF!</v>
      </c>
      <c r="AS295" s="428">
        <v>0.59</v>
      </c>
      <c r="AT295" s="496">
        <v>4.3499999999999996</v>
      </c>
      <c r="AU295" s="497" t="e">
        <f>'Retail Pricing'!#REF!</f>
        <v>#REF!</v>
      </c>
      <c r="AV295" s="288"/>
      <c r="AW295" s="498" t="e">
        <f t="shared" ref="AW295:AW300" si="566">IF(W295&gt;0,ROUND((W295*1.3)/0.05,0)*0.05," ")</f>
        <v>#REF!</v>
      </c>
      <c r="AX295" s="499" t="s">
        <v>106</v>
      </c>
      <c r="AY295" s="499" t="s">
        <v>106</v>
      </c>
      <c r="AZ295" s="333"/>
      <c r="BA295" s="491" t="e">
        <f t="shared" si="509"/>
        <v>#REF!</v>
      </c>
      <c r="BB295" s="492">
        <f t="shared" si="510"/>
        <v>6.25</v>
      </c>
      <c r="BC295" s="493" t="e">
        <f t="shared" si="511"/>
        <v>#REF!</v>
      </c>
      <c r="BD295" s="488">
        <f t="shared" si="512"/>
        <v>6.1</v>
      </c>
      <c r="BE295" s="494" t="e">
        <f t="shared" si="513"/>
        <v>#REF!</v>
      </c>
      <c r="BF295" s="495" t="e">
        <f t="shared" si="514"/>
        <v>#REF!</v>
      </c>
      <c r="BG295" s="490" t="e">
        <f t="shared" si="515"/>
        <v>#REF!</v>
      </c>
      <c r="BH295" s="496">
        <f t="shared" si="516"/>
        <v>4.3499999999999996</v>
      </c>
      <c r="BI295" s="497" t="e">
        <f t="shared" si="517"/>
        <v>#REF!</v>
      </c>
      <c r="BJ295" s="385" t="e">
        <f t="shared" si="518"/>
        <v>#REF!</v>
      </c>
      <c r="BK295" s="385" t="e">
        <f t="shared" si="553"/>
        <v>#REF!</v>
      </c>
      <c r="BL295" s="243" t="e">
        <f>IF((BA295-'Retail Pricing'!#REF!)&gt;=0," ",1)</f>
        <v>#REF!</v>
      </c>
      <c r="BM295" s="243" t="e">
        <f>IF((BB295-'Retail Pricing'!#REF!)&gt;=0," ",1)</f>
        <v>#REF!</v>
      </c>
      <c r="BN295" s="243" t="e">
        <f>IF((BC295-'Retail Pricing'!#REF!)&gt;=0," ",1)</f>
        <v>#REF!</v>
      </c>
      <c r="BO295" s="243" t="e">
        <f>IF((BD295-'Retail Pricing'!#REF!)&gt;=0," ",1)</f>
        <v>#REF!</v>
      </c>
      <c r="BP295" s="243" t="e">
        <f>IF((BE295-'Retail Pricing'!#REF!)&gt;=0," ",1)</f>
        <v>#REF!</v>
      </c>
      <c r="BQ295" s="243" t="e">
        <f>IF((BF295-'Retail Pricing'!#REF!)&gt;=0," ",1)</f>
        <v>#REF!</v>
      </c>
      <c r="BR295" s="243" t="e">
        <f>IF((BG295-'Retail Pricing'!#REF!)&gt;=0," ",1)</f>
        <v>#REF!</v>
      </c>
      <c r="BS295" s="243" t="e">
        <f>IF((BH295-'Retail Pricing'!#REF!)&gt;=0," ",1)</f>
        <v>#REF!</v>
      </c>
      <c r="BT295" s="243" t="e">
        <f>IF((BI295-'Retail Pricing'!#REF!)&gt;=0," ",1)</f>
        <v>#REF!</v>
      </c>
      <c r="BU295" s="67"/>
      <c r="BV295" s="442" t="e">
        <f t="shared" si="556"/>
        <v>#REF!</v>
      </c>
      <c r="BW295" s="244" t="e">
        <f t="shared" si="557"/>
        <v>#REF!</v>
      </c>
      <c r="BX295" s="244" t="e">
        <f t="shared" si="558"/>
        <v>#REF!</v>
      </c>
      <c r="BY295" s="244" t="e">
        <f t="shared" si="559"/>
        <v>#REF!</v>
      </c>
      <c r="BZ295" s="244" t="e">
        <f t="shared" si="560"/>
        <v>#REF!</v>
      </c>
      <c r="CA295" s="244" t="e">
        <f t="shared" si="561"/>
        <v>#REF!</v>
      </c>
      <c r="CB295" s="244" t="e">
        <f t="shared" si="555"/>
        <v>#REF!</v>
      </c>
      <c r="CC295" s="244" t="e">
        <f t="shared" si="562"/>
        <v>#REF!</v>
      </c>
      <c r="CD295" s="244" t="e">
        <f t="shared" si="563"/>
        <v>#REF!</v>
      </c>
      <c r="CE295" s="244" t="e">
        <f t="shared" si="564"/>
        <v>#REF!</v>
      </c>
      <c r="CF295" s="244" t="e">
        <f t="shared" si="565"/>
        <v>#REF!</v>
      </c>
      <c r="CG295" s="244" t="e">
        <f t="shared" si="542"/>
        <v>#REF!</v>
      </c>
      <c r="CH295" s="244" t="e">
        <f t="shared" si="554"/>
        <v>#REF!</v>
      </c>
      <c r="CI295" s="570"/>
      <c r="CJ295" s="578" t="e">
        <f t="shared" si="535"/>
        <v>#REF!</v>
      </c>
      <c r="CK295" s="578" t="e">
        <f t="shared" si="536"/>
        <v>#REF!</v>
      </c>
      <c r="CL295" s="578" t="e">
        <f t="shared" si="537"/>
        <v>#REF!</v>
      </c>
      <c r="CM295" s="578" t="e">
        <f t="shared" si="538"/>
        <v>#REF!</v>
      </c>
      <c r="CN295" s="578" t="e">
        <f t="shared" si="539"/>
        <v>#REF!</v>
      </c>
      <c r="CO295" s="578" t="e">
        <f t="shared" si="532"/>
        <v>#REF!</v>
      </c>
      <c r="CP295" s="578" t="e">
        <f t="shared" si="533"/>
        <v>#REF!</v>
      </c>
      <c r="CQ295" s="578" t="e">
        <f t="shared" si="534"/>
        <v>#REF!</v>
      </c>
      <c r="CR295" s="244"/>
      <c r="CS295" s="244"/>
      <c r="CT295" s="244"/>
      <c r="CU295" s="244"/>
      <c r="CV295" s="347"/>
      <c r="CW295" s="338" t="e">
        <f t="shared" si="544"/>
        <v>#REF!</v>
      </c>
      <c r="CX295" s="347"/>
      <c r="CY295" s="338" t="e">
        <f t="shared" si="545"/>
        <v>#REF!</v>
      </c>
      <c r="CZ295" s="347"/>
      <c r="DA295" s="338" t="e">
        <f t="shared" si="546"/>
        <v>#REF!</v>
      </c>
      <c r="DB295" s="347"/>
      <c r="DC295" s="338" t="e">
        <f t="shared" si="547"/>
        <v>#REF!</v>
      </c>
      <c r="DD295" s="347"/>
      <c r="DE295" s="338" t="e">
        <f t="shared" si="548"/>
        <v>#REF!</v>
      </c>
    </row>
    <row r="296" spans="1:109" s="19" customFormat="1" x14ac:dyDescent="0.2">
      <c r="A296" s="93" t="s">
        <v>63</v>
      </c>
      <c r="B296" s="53" t="s">
        <v>1657</v>
      </c>
      <c r="C296" s="53"/>
      <c r="D296" s="217" t="s">
        <v>533</v>
      </c>
      <c r="E296" s="326">
        <v>150</v>
      </c>
      <c r="F296" s="326" t="s">
        <v>700</v>
      </c>
      <c r="G296" s="701"/>
      <c r="H296" s="84" t="s">
        <v>1665</v>
      </c>
      <c r="I296" s="89" t="e">
        <f>IF('Retail Pricing'!#REF!&gt;0,'Retail Pricing'!#REF!," ")</f>
        <v>#REF!</v>
      </c>
      <c r="J296" s="85" t="e">
        <f>'Retail Pricing'!#REF!</f>
        <v>#REF!</v>
      </c>
      <c r="K296" s="85" t="e">
        <f>'Retail Pricing'!#REF!</f>
        <v>#REF!</v>
      </c>
      <c r="L296" s="305" t="e">
        <f>IF('Retail Pricing'!#REF!&gt;0,'Retail Pricing'!#REF!," ")</f>
        <v>#REF!</v>
      </c>
      <c r="M296" s="226" t="e">
        <f t="shared" si="504"/>
        <v>#REF!</v>
      </c>
      <c r="N296" s="219" t="e">
        <f>IF('Retail Pricing'!#REF!&gt;0,'Retail Pricing'!#REF!," ")</f>
        <v>#REF!</v>
      </c>
      <c r="O296" s="219" t="e">
        <f>IF('Retail Pricing'!#REF!&gt;0,'Retail Pricing'!#REF!," ")</f>
        <v>#REF!</v>
      </c>
      <c r="P296" s="219"/>
      <c r="Q296" s="219" t="e">
        <f>IF('Retail Pricing'!#REF!&gt;0,'Retail Pricing'!#REF!," ")</f>
        <v>#REF!</v>
      </c>
      <c r="R296" s="219" t="e">
        <f>IF('Retail Pricing'!#REF!&gt;0,'Retail Pricing'!#REF!," ")</f>
        <v>#REF!</v>
      </c>
      <c r="S296" s="219" t="e">
        <f>IF('Retail Pricing'!#REF!&gt;0,'Retail Pricing'!#REF!," ")</f>
        <v>#REF!</v>
      </c>
      <c r="T296" s="226">
        <v>1.7757099999999999</v>
      </c>
      <c r="U296" s="7" t="e">
        <f t="shared" si="552"/>
        <v>#REF!</v>
      </c>
      <c r="V296" s="7">
        <v>8.5000000000000006E-2</v>
      </c>
      <c r="W296" s="491" t="e">
        <f>ROUND(('Retail Pricing'!#REF!/(1-0.09))/0.05,0)*0.05</f>
        <v>#REF!</v>
      </c>
      <c r="X296" s="489">
        <v>6.3</v>
      </c>
      <c r="Y296" s="304" t="e">
        <f t="shared" si="476"/>
        <v>#REF!</v>
      </c>
      <c r="Z296" s="428">
        <v>0.64</v>
      </c>
      <c r="AA296" s="492">
        <v>7.25</v>
      </c>
      <c r="AB296" s="498">
        <f>AC296</f>
        <v>6.17</v>
      </c>
      <c r="AC296" s="489">
        <v>6.17</v>
      </c>
      <c r="AD296" s="14">
        <f t="shared" si="477"/>
        <v>0</v>
      </c>
      <c r="AE296" s="428">
        <v>0.61</v>
      </c>
      <c r="AF296" s="488">
        <v>6.8</v>
      </c>
      <c r="AG296" s="494" t="e">
        <f>ROUND(('Retail Pricing'!#REF!/(1-0.09))/0.05,0)*0.05</f>
        <v>#REF!</v>
      </c>
      <c r="AH296" s="489">
        <v>4.6500000000000004</v>
      </c>
      <c r="AI296" s="14" t="e">
        <f t="shared" si="478"/>
        <v>#REF!</v>
      </c>
      <c r="AJ296" s="428">
        <v>0.51</v>
      </c>
      <c r="AK296" s="498" t="e">
        <f>AG296</f>
        <v>#REF!</v>
      </c>
      <c r="AL296" s="489"/>
      <c r="AM296" s="489">
        <v>4.6500000000000004</v>
      </c>
      <c r="AN296" s="14" t="e">
        <f t="shared" si="479"/>
        <v>#REF!</v>
      </c>
      <c r="AO296" s="428">
        <v>0.51</v>
      </c>
      <c r="AP296" s="498" t="e">
        <f>AG296</f>
        <v>#REF!</v>
      </c>
      <c r="AQ296" s="489">
        <v>4.6500000000000004</v>
      </c>
      <c r="AR296" s="14" t="e">
        <f t="shared" si="480"/>
        <v>#REF!</v>
      </c>
      <c r="AS296" s="428">
        <v>0.51</v>
      </c>
      <c r="AT296" s="496">
        <v>5.6</v>
      </c>
      <c r="AU296" s="497" t="e">
        <f>IF(BA296&gt;0,ROUNDUP((BA296*2),0.05)-0.01," ")</f>
        <v>#REF!</v>
      </c>
      <c r="AV296" s="288"/>
      <c r="AW296" s="498" t="e">
        <f>IF(W296&gt;0,ROUND((W296*1.3)/0.05,0)*0.05," ")</f>
        <v>#REF!</v>
      </c>
      <c r="AX296" s="499" t="e">
        <f>AP296</f>
        <v>#REF!</v>
      </c>
      <c r="AY296" s="499">
        <v>2.25</v>
      </c>
      <c r="AZ296" s="333"/>
      <c r="BA296" s="491" t="e">
        <f t="shared" si="509"/>
        <v>#REF!</v>
      </c>
      <c r="BB296" s="492">
        <f t="shared" si="510"/>
        <v>7.25</v>
      </c>
      <c r="BC296" s="493">
        <f t="shared" si="511"/>
        <v>6.17</v>
      </c>
      <c r="BD296" s="488">
        <f t="shared" si="512"/>
        <v>6.8</v>
      </c>
      <c r="BE296" s="494" t="e">
        <f t="shared" si="513"/>
        <v>#REF!</v>
      </c>
      <c r="BF296" s="495" t="e">
        <f t="shared" si="514"/>
        <v>#REF!</v>
      </c>
      <c r="BG296" s="490" t="e">
        <f t="shared" si="515"/>
        <v>#REF!</v>
      </c>
      <c r="BH296" s="496">
        <f t="shared" si="516"/>
        <v>5.6</v>
      </c>
      <c r="BI296" s="497" t="e">
        <f t="shared" si="517"/>
        <v>#REF!</v>
      </c>
      <c r="BJ296" s="385" t="e">
        <f t="shared" si="518"/>
        <v>#REF!</v>
      </c>
      <c r="BK296" s="385" t="e">
        <f>IF(BC296*0.9&gt;BG296, " ", "No")</f>
        <v>#REF!</v>
      </c>
      <c r="BL296" s="243" t="e">
        <f>IF((BA296-'Retail Pricing'!#REF!)&gt;=0," ",1)</f>
        <v>#REF!</v>
      </c>
      <c r="BM296" s="243" t="e">
        <f>IF((BB296-'Retail Pricing'!#REF!)&gt;=0," ",1)</f>
        <v>#REF!</v>
      </c>
      <c r="BN296" s="243" t="e">
        <f>IF((BC296-'Retail Pricing'!#REF!)&gt;=0," ",1)</f>
        <v>#REF!</v>
      </c>
      <c r="BO296" s="243" t="e">
        <f>IF((BD296-'Retail Pricing'!#REF!)&gt;=0," ",1)</f>
        <v>#REF!</v>
      </c>
      <c r="BP296" s="243" t="e">
        <f>IF((BE296-'Retail Pricing'!#REF!)&gt;=0," ",1)</f>
        <v>#REF!</v>
      </c>
      <c r="BQ296" s="243" t="e">
        <f>IF((BF296-'Retail Pricing'!#REF!)&gt;=0," ",1)</f>
        <v>#REF!</v>
      </c>
      <c r="BR296" s="243" t="e">
        <f>IF((BG296-'Retail Pricing'!#REF!)&gt;=0," ",1)</f>
        <v>#REF!</v>
      </c>
      <c r="BS296" s="243" t="e">
        <f>IF((BH296-'Retail Pricing'!#REF!)&gt;=0," ",1)</f>
        <v>#REF!</v>
      </c>
      <c r="BT296" s="243" t="e">
        <f>IF((BI296-'Retail Pricing'!#REF!)&gt;=0," ",1)</f>
        <v>#REF!</v>
      </c>
      <c r="BU296" s="67"/>
      <c r="BV296" s="442" t="e">
        <f>IF(W296&gt;0,$BV$9, " ")</f>
        <v>#REF!</v>
      </c>
      <c r="BW296" s="244" t="e">
        <f>IF($BV296&gt;0,($BV296-W296)/$BV296*100," ")</f>
        <v>#REF!</v>
      </c>
      <c r="BX296" s="244" t="e">
        <f t="shared" ref="BX296:BY298" si="567">IF($BV296&gt;0,($BV296-AA296)/$BV296*100," ")</f>
        <v>#REF!</v>
      </c>
      <c r="BY296" s="244" t="e">
        <f t="shared" si="567"/>
        <v>#REF!</v>
      </c>
      <c r="BZ296" s="244" t="e">
        <f t="shared" ref="BZ296:CA298" si="568">IF($BV296&gt;0,($BV296-AF296)/$BV296*100," ")</f>
        <v>#REF!</v>
      </c>
      <c r="CA296" s="244" t="e">
        <f t="shared" si="568"/>
        <v>#REF!</v>
      </c>
      <c r="CB296" s="244" t="e">
        <f t="shared" si="555"/>
        <v>#REF!</v>
      </c>
      <c r="CC296" s="244" t="e">
        <f>IF($BV296&gt;0,($BV296-AK296)/$BV296*100," ")</f>
        <v>#REF!</v>
      </c>
      <c r="CD296" s="244" t="e">
        <f>IF($BV296&gt;0,($BV296-AP296)/$BV296*100," ")</f>
        <v>#REF!</v>
      </c>
      <c r="CE296" s="244" t="e">
        <f>IF($BV296&gt;0,($BV296-AT296)/$BV296*100," ")</f>
        <v>#REF!</v>
      </c>
      <c r="CF296" s="244" t="e">
        <f>IF($BV296&gt;0,($BV296-(W296*2))/$BV296*100," ")</f>
        <v>#REF!</v>
      </c>
      <c r="CG296" s="244" t="e">
        <f t="shared" si="542"/>
        <v>#REF!</v>
      </c>
      <c r="CH296" s="244" t="e">
        <f>IF($W296&gt;0,100," ")</f>
        <v>#REF!</v>
      </c>
      <c r="CI296" s="570"/>
      <c r="CJ296" s="578" t="e">
        <f t="shared" si="535"/>
        <v>#REF!</v>
      </c>
      <c r="CK296" s="578" t="e">
        <f t="shared" si="536"/>
        <v>#REF!</v>
      </c>
      <c r="CL296" s="578" t="e">
        <f t="shared" si="537"/>
        <v>#REF!</v>
      </c>
      <c r="CM296" s="578" t="e">
        <f t="shared" si="538"/>
        <v>#REF!</v>
      </c>
      <c r="CN296" s="578" t="e">
        <f t="shared" si="539"/>
        <v>#REF!</v>
      </c>
      <c r="CO296" s="578" t="e">
        <f t="shared" si="532"/>
        <v>#REF!</v>
      </c>
      <c r="CP296" s="578" t="e">
        <f t="shared" si="533"/>
        <v>#REF!</v>
      </c>
      <c r="CQ296" s="578" t="e">
        <f t="shared" si="534"/>
        <v>#REF!</v>
      </c>
      <c r="CR296" s="244"/>
      <c r="CS296" s="244"/>
      <c r="CT296" s="244"/>
      <c r="CU296" s="244"/>
      <c r="CV296" s="347"/>
      <c r="CW296" s="338" t="e">
        <f t="shared" si="544"/>
        <v>#REF!</v>
      </c>
      <c r="CX296" s="347"/>
      <c r="CY296" s="338" t="e">
        <f t="shared" si="545"/>
        <v>#REF!</v>
      </c>
      <c r="CZ296" s="347"/>
      <c r="DA296" s="338" t="e">
        <f t="shared" si="546"/>
        <v>#REF!</v>
      </c>
      <c r="DB296" s="347"/>
      <c r="DC296" s="338" t="e">
        <f t="shared" si="547"/>
        <v>#REF!</v>
      </c>
      <c r="DD296" s="347"/>
      <c r="DE296" s="338" t="e">
        <f t="shared" si="548"/>
        <v>#REF!</v>
      </c>
    </row>
    <row r="297" spans="1:109" s="19" customFormat="1" x14ac:dyDescent="0.2">
      <c r="A297" s="93" t="s">
        <v>63</v>
      </c>
      <c r="B297" s="369" t="s">
        <v>1440</v>
      </c>
      <c r="C297" s="369"/>
      <c r="D297" s="217" t="s">
        <v>533</v>
      </c>
      <c r="E297" s="326">
        <v>100</v>
      </c>
      <c r="F297" s="400" t="s">
        <v>969</v>
      </c>
      <c r="G297" s="704"/>
      <c r="H297" s="326"/>
      <c r="I297" s="89" t="e">
        <f>IF('Retail Pricing'!#REF!&gt;0,'Retail Pricing'!#REF!," ")</f>
        <v>#REF!</v>
      </c>
      <c r="J297" s="85" t="e">
        <f>'Retail Pricing'!#REF!</f>
        <v>#REF!</v>
      </c>
      <c r="K297" s="85" t="e">
        <f>'Retail Pricing'!#REF!</f>
        <v>#REF!</v>
      </c>
      <c r="L297" s="305" t="e">
        <f>IF('Retail Pricing'!#REF!&gt;0,'Retail Pricing'!#REF!," ")</f>
        <v>#REF!</v>
      </c>
      <c r="M297" s="226" t="e">
        <f t="shared" si="504"/>
        <v>#REF!</v>
      </c>
      <c r="N297" s="219" t="e">
        <f>IF('Retail Pricing'!#REF!&gt;0,'Retail Pricing'!#REF!," ")</f>
        <v>#REF!</v>
      </c>
      <c r="O297" s="219" t="e">
        <f>IF('Retail Pricing'!#REF!&gt;0,'Retail Pricing'!#REF!," ")</f>
        <v>#REF!</v>
      </c>
      <c r="P297" s="219"/>
      <c r="Q297" s="219" t="e">
        <f>IF('Retail Pricing'!#REF!&gt;0,'Retail Pricing'!#REF!," ")</f>
        <v>#REF!</v>
      </c>
      <c r="R297" s="219" t="e">
        <f>IF('Retail Pricing'!#REF!&gt;0,'Retail Pricing'!#REF!," ")</f>
        <v>#REF!</v>
      </c>
      <c r="S297" s="219" t="e">
        <f>IF('Retail Pricing'!#REF!&gt;0,'Retail Pricing'!#REF!," ")</f>
        <v>#REF!</v>
      </c>
      <c r="T297" s="226">
        <v>1.5785800000000001</v>
      </c>
      <c r="U297" s="7" t="e">
        <f t="shared" si="552"/>
        <v>#REF!</v>
      </c>
      <c r="V297" s="7">
        <v>3.5000000000000003E-2</v>
      </c>
      <c r="W297" s="491" t="e">
        <f>ROUND(('Retail Pricing'!#REF!/(1-0.09))/0.05,0)*0.05</f>
        <v>#REF!</v>
      </c>
      <c r="X297" s="489">
        <v>6.6</v>
      </c>
      <c r="Y297" s="304" t="e">
        <f t="shared" si="476"/>
        <v>#REF!</v>
      </c>
      <c r="Z297" s="428">
        <v>0.7</v>
      </c>
      <c r="AA297" s="492">
        <v>7.5</v>
      </c>
      <c r="AB297" s="493" t="e">
        <f>ROUND(('Retail Pricing'!#REF!/(1-0.09))/0.05,0)*0.05</f>
        <v>#REF!</v>
      </c>
      <c r="AC297" s="489">
        <v>6.45</v>
      </c>
      <c r="AD297" s="14" t="e">
        <f t="shared" si="477"/>
        <v>#REF!</v>
      </c>
      <c r="AE297" s="428">
        <v>0.69</v>
      </c>
      <c r="AF297" s="488">
        <v>7.35</v>
      </c>
      <c r="AG297" s="494" t="e">
        <f>ROUND(('Retail Pricing'!#REF!/(1-0.09))/0.05,0)*0.05</f>
        <v>#REF!</v>
      </c>
      <c r="AH297" s="489">
        <v>4.95</v>
      </c>
      <c r="AI297" s="14" t="e">
        <f t="shared" si="478"/>
        <v>#REF!</v>
      </c>
      <c r="AJ297" s="428">
        <v>0.6</v>
      </c>
      <c r="AK297" s="495" t="e">
        <f>ROUND(('Retail Pricing'!#REF!/(1-0.09))/0.05,0)*0.05</f>
        <v>#REF!</v>
      </c>
      <c r="AL297" s="489"/>
      <c r="AM297" s="489">
        <v>4.4000000000000004</v>
      </c>
      <c r="AN297" s="14" t="e">
        <f t="shared" si="479"/>
        <v>#REF!</v>
      </c>
      <c r="AO297" s="428">
        <v>0.56000000000000005</v>
      </c>
      <c r="AP297" s="490" t="e">
        <f>ROUND(('Retail Pricing'!#REF!/(1-0.09))/0.05,0)*0.05</f>
        <v>#REF!</v>
      </c>
      <c r="AQ297" s="489">
        <v>4.3</v>
      </c>
      <c r="AR297" s="14" t="e">
        <f t="shared" si="480"/>
        <v>#REF!</v>
      </c>
      <c r="AS297" s="428">
        <v>0.54</v>
      </c>
      <c r="AT297" s="496">
        <v>5.15</v>
      </c>
      <c r="AU297" s="497" t="e">
        <f>IF(BA297&gt;0,ROUNDUP((BA297*2),0.05)-0.01," ")</f>
        <v>#REF!</v>
      </c>
      <c r="AV297" s="288"/>
      <c r="AW297" s="498" t="e">
        <f>IF(W297&gt;0,ROUND((W297*1.3)/0.05,0)*0.05," ")</f>
        <v>#REF!</v>
      </c>
      <c r="AX297" s="499" t="s">
        <v>106</v>
      </c>
      <c r="AY297" s="499" t="s">
        <v>106</v>
      </c>
      <c r="AZ297" s="333"/>
      <c r="BA297" s="491" t="e">
        <f t="shared" si="509"/>
        <v>#REF!</v>
      </c>
      <c r="BB297" s="492">
        <f t="shared" si="510"/>
        <v>7.5</v>
      </c>
      <c r="BC297" s="493" t="e">
        <f t="shared" si="511"/>
        <v>#REF!</v>
      </c>
      <c r="BD297" s="488">
        <f t="shared" si="512"/>
        <v>7.35</v>
      </c>
      <c r="BE297" s="494" t="e">
        <f t="shared" si="513"/>
        <v>#REF!</v>
      </c>
      <c r="BF297" s="495" t="e">
        <f t="shared" si="514"/>
        <v>#REF!</v>
      </c>
      <c r="BG297" s="490" t="e">
        <f t="shared" si="515"/>
        <v>#REF!</v>
      </c>
      <c r="BH297" s="496">
        <f t="shared" si="516"/>
        <v>5.15</v>
      </c>
      <c r="BI297" s="497" t="e">
        <f t="shared" si="517"/>
        <v>#REF!</v>
      </c>
      <c r="BJ297" s="385" t="e">
        <f t="shared" si="518"/>
        <v>#REF!</v>
      </c>
      <c r="BK297" s="385" t="e">
        <f>IF(BC297*0.9&gt;BG297, " ", "No")</f>
        <v>#REF!</v>
      </c>
      <c r="BL297" s="243" t="e">
        <f>IF((BA297-'Retail Pricing'!#REF!)&gt;=0," ",1)</f>
        <v>#REF!</v>
      </c>
      <c r="BM297" s="243" t="e">
        <f>IF((BB297-'Retail Pricing'!#REF!)&gt;=0," ",1)</f>
        <v>#REF!</v>
      </c>
      <c r="BN297" s="243" t="e">
        <f>IF((BC297-'Retail Pricing'!#REF!)&gt;=0," ",1)</f>
        <v>#REF!</v>
      </c>
      <c r="BO297" s="243" t="e">
        <f>IF((BD297-'Retail Pricing'!#REF!)&gt;=0," ",1)</f>
        <v>#REF!</v>
      </c>
      <c r="BP297" s="243" t="e">
        <f>IF((BE297-'Retail Pricing'!#REF!)&gt;=0," ",1)</f>
        <v>#REF!</v>
      </c>
      <c r="BQ297" s="243" t="e">
        <f>IF((BF297-'Retail Pricing'!#REF!)&gt;=0," ",1)</f>
        <v>#REF!</v>
      </c>
      <c r="BR297" s="243" t="e">
        <f>IF((BG297-'Retail Pricing'!#REF!)&gt;=0," ",1)</f>
        <v>#REF!</v>
      </c>
      <c r="BS297" s="243" t="e">
        <f>IF((BH297-'Retail Pricing'!#REF!)&gt;=0," ",1)</f>
        <v>#REF!</v>
      </c>
      <c r="BT297" s="243" t="e">
        <f>IF((BI297-'Retail Pricing'!#REF!)&gt;=0," ",1)</f>
        <v>#REF!</v>
      </c>
      <c r="BU297" s="67"/>
      <c r="BV297" s="442" t="e">
        <f>IF(W297&gt;0,$BV$9, " ")</f>
        <v>#REF!</v>
      </c>
      <c r="BW297" s="244" t="e">
        <f>IF($BV297&gt;0,($BV297-W297)/$BV297*100," ")</f>
        <v>#REF!</v>
      </c>
      <c r="BX297" s="244" t="e">
        <f t="shared" si="567"/>
        <v>#REF!</v>
      </c>
      <c r="BY297" s="244" t="e">
        <f t="shared" si="567"/>
        <v>#REF!</v>
      </c>
      <c r="BZ297" s="244" t="e">
        <f t="shared" si="568"/>
        <v>#REF!</v>
      </c>
      <c r="CA297" s="244" t="e">
        <f t="shared" si="568"/>
        <v>#REF!</v>
      </c>
      <c r="CB297" s="244" t="e">
        <f t="shared" si="555"/>
        <v>#REF!</v>
      </c>
      <c r="CC297" s="244" t="e">
        <f>IF($BV297&gt;0,($BV297-AK297)/$BV297*100," ")</f>
        <v>#REF!</v>
      </c>
      <c r="CD297" s="244" t="e">
        <f>IF($BV297&gt;0,($BV297-AP297)/$BV297*100," ")</f>
        <v>#REF!</v>
      </c>
      <c r="CE297" s="244" t="e">
        <f>IF($BV297&gt;0,($BV297-AT297)/$BV297*100," ")</f>
        <v>#REF!</v>
      </c>
      <c r="CF297" s="244" t="e">
        <f>IF($BV297&gt;0,($BV297-(W297*2))/$BV297*100," ")</f>
        <v>#REF!</v>
      </c>
      <c r="CG297" s="244" t="e">
        <f t="shared" si="542"/>
        <v>#REF!</v>
      </c>
      <c r="CH297" s="244" t="e">
        <f>IF($W297&gt;0,100," ")</f>
        <v>#REF!</v>
      </c>
      <c r="CI297" s="570"/>
      <c r="CJ297" s="578" t="e">
        <f t="shared" si="535"/>
        <v>#REF!</v>
      </c>
      <c r="CK297" s="578" t="e">
        <f t="shared" si="536"/>
        <v>#REF!</v>
      </c>
      <c r="CL297" s="578" t="e">
        <f t="shared" si="537"/>
        <v>#REF!</v>
      </c>
      <c r="CM297" s="578" t="e">
        <f t="shared" si="538"/>
        <v>#REF!</v>
      </c>
      <c r="CN297" s="578" t="e">
        <f t="shared" si="539"/>
        <v>#REF!</v>
      </c>
      <c r="CO297" s="578" t="e">
        <f t="shared" si="532"/>
        <v>#REF!</v>
      </c>
      <c r="CP297" s="578" t="e">
        <f t="shared" si="533"/>
        <v>#REF!</v>
      </c>
      <c r="CQ297" s="578" t="e">
        <f t="shared" si="534"/>
        <v>#REF!</v>
      </c>
      <c r="CR297" s="244"/>
      <c r="CS297" s="244"/>
      <c r="CT297" s="244"/>
      <c r="CU297" s="244"/>
      <c r="CV297" s="347"/>
      <c r="CW297" s="338" t="e">
        <f t="shared" si="544"/>
        <v>#REF!</v>
      </c>
      <c r="CX297" s="347"/>
      <c r="CY297" s="338" t="e">
        <f t="shared" si="545"/>
        <v>#REF!</v>
      </c>
      <c r="CZ297" s="347"/>
      <c r="DA297" s="338" t="e">
        <f t="shared" si="546"/>
        <v>#REF!</v>
      </c>
      <c r="DB297" s="347"/>
      <c r="DC297" s="338" t="e">
        <f t="shared" si="547"/>
        <v>#REF!</v>
      </c>
      <c r="DD297" s="347"/>
      <c r="DE297" s="338" t="e">
        <f t="shared" si="548"/>
        <v>#REF!</v>
      </c>
    </row>
    <row r="298" spans="1:109" s="19" customFormat="1" x14ac:dyDescent="0.2">
      <c r="A298" s="93" t="s">
        <v>63</v>
      </c>
      <c r="B298" s="369" t="s">
        <v>1441</v>
      </c>
      <c r="C298" s="369"/>
      <c r="D298" s="217" t="s">
        <v>533</v>
      </c>
      <c r="E298" s="326">
        <v>100</v>
      </c>
      <c r="F298" s="400" t="s">
        <v>969</v>
      </c>
      <c r="G298" s="704"/>
      <c r="H298" s="326"/>
      <c r="I298" s="89" t="e">
        <f>IF('Retail Pricing'!#REF!&gt;0,'Retail Pricing'!#REF!," ")</f>
        <v>#REF!</v>
      </c>
      <c r="J298" s="85" t="e">
        <f>'Retail Pricing'!#REF!</f>
        <v>#REF!</v>
      </c>
      <c r="K298" s="85" t="e">
        <f>'Retail Pricing'!#REF!</f>
        <v>#REF!</v>
      </c>
      <c r="L298" s="305" t="e">
        <f>IF('Retail Pricing'!#REF!&gt;0,'Retail Pricing'!#REF!," ")</f>
        <v>#REF!</v>
      </c>
      <c r="M298" s="226" t="e">
        <f t="shared" si="504"/>
        <v>#REF!</v>
      </c>
      <c r="N298" s="219" t="e">
        <f>IF('Retail Pricing'!#REF!&gt;0,'Retail Pricing'!#REF!," ")</f>
        <v>#REF!</v>
      </c>
      <c r="O298" s="219" t="e">
        <f>IF('Retail Pricing'!#REF!&gt;0,'Retail Pricing'!#REF!," ")</f>
        <v>#REF!</v>
      </c>
      <c r="P298" s="219"/>
      <c r="Q298" s="219" t="e">
        <f>IF('Retail Pricing'!#REF!&gt;0,'Retail Pricing'!#REF!," ")</f>
        <v>#REF!</v>
      </c>
      <c r="R298" s="219" t="e">
        <f>IF('Retail Pricing'!#REF!&gt;0,'Retail Pricing'!#REF!," ")</f>
        <v>#REF!</v>
      </c>
      <c r="S298" s="219" t="e">
        <f>IF('Retail Pricing'!#REF!&gt;0,'Retail Pricing'!#REF!," ")</f>
        <v>#REF!</v>
      </c>
      <c r="T298" s="226">
        <v>1.61165</v>
      </c>
      <c r="U298" s="7" t="e">
        <f t="shared" si="552"/>
        <v>#REF!</v>
      </c>
      <c r="V298" s="7">
        <v>7.6999999999999999E-2</v>
      </c>
      <c r="W298" s="491" t="e">
        <f>ROUND(('Retail Pricing'!#REF!/(1-0.09))/0.05,0)*0.05</f>
        <v>#REF!</v>
      </c>
      <c r="X298" s="489">
        <v>6.6</v>
      </c>
      <c r="Y298" s="304" t="e">
        <f t="shared" si="476"/>
        <v>#REF!</v>
      </c>
      <c r="Z298" s="428">
        <v>0.68</v>
      </c>
      <c r="AA298" s="492">
        <v>7.5</v>
      </c>
      <c r="AB298" s="493" t="e">
        <f>ROUND(('Retail Pricing'!#REF!/(1-0.09))/0.05,0)*0.05</f>
        <v>#REF!</v>
      </c>
      <c r="AC298" s="489">
        <v>6.45</v>
      </c>
      <c r="AD298" s="14" t="e">
        <f t="shared" si="477"/>
        <v>#REF!</v>
      </c>
      <c r="AE298" s="428">
        <v>0.67</v>
      </c>
      <c r="AF298" s="488">
        <v>7.35</v>
      </c>
      <c r="AG298" s="494" t="e">
        <f>ROUND(('Retail Pricing'!#REF!/(1-0.09))/0.05,0)*0.05</f>
        <v>#REF!</v>
      </c>
      <c r="AH298" s="489">
        <v>4.95</v>
      </c>
      <c r="AI298" s="14" t="e">
        <f t="shared" si="478"/>
        <v>#REF!</v>
      </c>
      <c r="AJ298" s="428">
        <v>0.56999999999999995</v>
      </c>
      <c r="AK298" s="495" t="e">
        <f>ROUND(('Retail Pricing'!#REF!/(1-0.09))/0.05,0)*0.05</f>
        <v>#REF!</v>
      </c>
      <c r="AL298" s="489"/>
      <c r="AM298" s="489">
        <v>4.4000000000000004</v>
      </c>
      <c r="AN298" s="14" t="e">
        <f t="shared" si="479"/>
        <v>#REF!</v>
      </c>
      <c r="AO298" s="428">
        <v>0.53</v>
      </c>
      <c r="AP298" s="490" t="e">
        <f>ROUND(('Retail Pricing'!#REF!/(1-0.09))/0.05,0)*0.05</f>
        <v>#REF!</v>
      </c>
      <c r="AQ298" s="489">
        <v>4.3</v>
      </c>
      <c r="AR298" s="14" t="e">
        <f t="shared" si="480"/>
        <v>#REF!</v>
      </c>
      <c r="AS298" s="428">
        <v>0.51</v>
      </c>
      <c r="AT298" s="496">
        <v>5.15</v>
      </c>
      <c r="AU298" s="497" t="e">
        <f>IF(BA298&gt;0,ROUNDUP((BA298*2),0.05)-0.01," ")</f>
        <v>#REF!</v>
      </c>
      <c r="AV298" s="288"/>
      <c r="AW298" s="498" t="e">
        <f>IF(W298&gt;0,ROUND((W298*1.3)/0.05,0)*0.05," ")</f>
        <v>#REF!</v>
      </c>
      <c r="AX298" s="499" t="s">
        <v>106</v>
      </c>
      <c r="AY298" s="499" t="s">
        <v>106</v>
      </c>
      <c r="AZ298" s="333"/>
      <c r="BA298" s="491" t="e">
        <f t="shared" ref="BA298:BA319" si="569">IF($A298&lt;&gt;" ",$W298," ")</f>
        <v>#REF!</v>
      </c>
      <c r="BB298" s="492">
        <f t="shared" ref="BB298:BB319" si="570">IF($A298&lt;&gt;" ",$AA298," ")</f>
        <v>7.5</v>
      </c>
      <c r="BC298" s="493" t="e">
        <f t="shared" ref="BC298:BC319" si="571">IF($A298&lt;&gt;" ",$AB298," ")</f>
        <v>#REF!</v>
      </c>
      <c r="BD298" s="488">
        <f t="shared" ref="BD298:BD319" si="572">IF($A298&lt;&gt;" ",$AF298," ")</f>
        <v>7.35</v>
      </c>
      <c r="BE298" s="494" t="e">
        <f t="shared" ref="BE298:BE319" si="573">IF($A298&lt;&gt;" ",$AG298," ")</f>
        <v>#REF!</v>
      </c>
      <c r="BF298" s="495" t="e">
        <f t="shared" ref="BF298:BF319" si="574">IF($A298&lt;&gt;" ",$AK298," ")</f>
        <v>#REF!</v>
      </c>
      <c r="BG298" s="490" t="e">
        <f t="shared" ref="BG298:BG319" si="575">IF($A298&lt;&gt;" ",$AP298," ")</f>
        <v>#REF!</v>
      </c>
      <c r="BH298" s="496">
        <f t="shared" ref="BH298:BH319" si="576">IF($A298&lt;&gt;" ",$AT298," ")</f>
        <v>5.15</v>
      </c>
      <c r="BI298" s="497" t="e">
        <f t="shared" ref="BI298:BI319" si="577">IF($A298&lt;&gt;" ",$AU298," ")</f>
        <v>#REF!</v>
      </c>
      <c r="BJ298" s="385" t="e">
        <f t="shared" si="518"/>
        <v>#REF!</v>
      </c>
      <c r="BK298" s="385" t="e">
        <f>IF(BC298*0.9&gt;BG298, " ", "No")</f>
        <v>#REF!</v>
      </c>
      <c r="BL298" s="243" t="e">
        <f>IF((BA298-'Retail Pricing'!#REF!)&gt;=0," ",1)</f>
        <v>#REF!</v>
      </c>
      <c r="BM298" s="243" t="e">
        <f>IF((BB298-'Retail Pricing'!#REF!)&gt;=0," ",1)</f>
        <v>#REF!</v>
      </c>
      <c r="BN298" s="243" t="e">
        <f>IF((BC298-'Retail Pricing'!#REF!)&gt;=0," ",1)</f>
        <v>#REF!</v>
      </c>
      <c r="BO298" s="243" t="str">
        <f>IF((BD298-'Retail Pricing'!F193)&gt;=0," ",1)</f>
        <v xml:space="preserve"> </v>
      </c>
      <c r="BP298" s="243" t="e">
        <f>IF((BE298-'Retail Pricing'!#REF!)&gt;=0," ",1)</f>
        <v>#REF!</v>
      </c>
      <c r="BQ298" s="243" t="e">
        <f>IF((BF298-'Retail Pricing'!#REF!)&gt;=0," ",1)</f>
        <v>#REF!</v>
      </c>
      <c r="BR298" s="243" t="e">
        <f>IF((BG298-'Retail Pricing'!#REF!)&gt;=0," ",1)</f>
        <v>#REF!</v>
      </c>
      <c r="BS298" s="243" t="e">
        <f>IF((BH298-'Retail Pricing'!#REF!)&gt;=0," ",1)</f>
        <v>#REF!</v>
      </c>
      <c r="BT298" s="243" t="e">
        <f>IF((BI298-'Retail Pricing'!#REF!)&gt;=0," ",1)</f>
        <v>#REF!</v>
      </c>
      <c r="BU298" s="67"/>
      <c r="BV298" s="442" t="e">
        <f>IF(W298&gt;0,$BV$9, " ")</f>
        <v>#REF!</v>
      </c>
      <c r="BW298" s="244" t="e">
        <f>IF($BV298&gt;0,($BV298-W298)/$BV298*100," ")</f>
        <v>#REF!</v>
      </c>
      <c r="BX298" s="244" t="e">
        <f t="shared" si="567"/>
        <v>#REF!</v>
      </c>
      <c r="BY298" s="244" t="e">
        <f t="shared" si="567"/>
        <v>#REF!</v>
      </c>
      <c r="BZ298" s="244" t="e">
        <f t="shared" si="568"/>
        <v>#REF!</v>
      </c>
      <c r="CA298" s="244" t="e">
        <f t="shared" si="568"/>
        <v>#REF!</v>
      </c>
      <c r="CB298" s="244" t="e">
        <f t="shared" si="555"/>
        <v>#REF!</v>
      </c>
      <c r="CC298" s="244" t="e">
        <f>IF($BV298&gt;0,($BV298-AK298)/$BV298*100," ")</f>
        <v>#REF!</v>
      </c>
      <c r="CD298" s="244" t="e">
        <f>IF($BV298&gt;0,($BV298-AP298)/$BV298*100," ")</f>
        <v>#REF!</v>
      </c>
      <c r="CE298" s="244" t="e">
        <f>IF($BV298&gt;0,($BV298-AT298)/$BV298*100," ")</f>
        <v>#REF!</v>
      </c>
      <c r="CF298" s="244" t="e">
        <f>IF($BV298&gt;0,($BV298-(W298*2))/$BV298*100," ")</f>
        <v>#REF!</v>
      </c>
      <c r="CG298" s="244" t="e">
        <f t="shared" si="542"/>
        <v>#REF!</v>
      </c>
      <c r="CH298" s="244" t="e">
        <f>IF($W298&gt;0,100," ")</f>
        <v>#REF!</v>
      </c>
      <c r="CI298" s="570"/>
      <c r="CJ298" s="578" t="e">
        <f t="shared" si="535"/>
        <v>#REF!</v>
      </c>
      <c r="CK298" s="578" t="e">
        <f t="shared" si="536"/>
        <v>#REF!</v>
      </c>
      <c r="CL298" s="578" t="e">
        <f t="shared" si="537"/>
        <v>#REF!</v>
      </c>
      <c r="CM298" s="578" t="e">
        <f t="shared" si="538"/>
        <v>#REF!</v>
      </c>
      <c r="CN298" s="578" t="e">
        <f t="shared" si="539"/>
        <v>#REF!</v>
      </c>
      <c r="CO298" s="578" t="e">
        <f t="shared" si="532"/>
        <v>#REF!</v>
      </c>
      <c r="CP298" s="578" t="e">
        <f t="shared" si="533"/>
        <v>#REF!</v>
      </c>
      <c r="CQ298" s="578" t="e">
        <f t="shared" si="534"/>
        <v>#REF!</v>
      </c>
      <c r="CR298" s="244"/>
      <c r="CS298" s="244"/>
      <c r="CT298" s="244"/>
      <c r="CU298" s="244"/>
      <c r="CV298" s="347"/>
      <c r="CW298" s="338" t="e">
        <f t="shared" si="544"/>
        <v>#REF!</v>
      </c>
      <c r="CX298" s="347"/>
      <c r="CY298" s="338" t="e">
        <f t="shared" si="545"/>
        <v>#REF!</v>
      </c>
      <c r="CZ298" s="347"/>
      <c r="DA298" s="338" t="e">
        <f t="shared" si="546"/>
        <v>#REF!</v>
      </c>
      <c r="DB298" s="347"/>
      <c r="DC298" s="338" t="e">
        <f t="shared" si="547"/>
        <v>#REF!</v>
      </c>
      <c r="DD298" s="347"/>
      <c r="DE298" s="338" t="e">
        <f t="shared" si="548"/>
        <v>#REF!</v>
      </c>
    </row>
    <row r="299" spans="1:109" x14ac:dyDescent="0.2">
      <c r="A299" s="93" t="s">
        <v>63</v>
      </c>
      <c r="B299" s="369" t="s">
        <v>1259</v>
      </c>
      <c r="C299" s="369" t="s">
        <v>1524</v>
      </c>
      <c r="D299" s="217"/>
      <c r="E299" s="326">
        <v>300</v>
      </c>
      <c r="F299" s="356" t="s">
        <v>389</v>
      </c>
      <c r="G299" s="701"/>
      <c r="I299" s="89" t="e">
        <f>IF('Retail Pricing'!#REF!&gt;0,'Retail Pricing'!#REF!," ")</f>
        <v>#REF!</v>
      </c>
      <c r="J299" s="85" t="e">
        <f>'Retail Pricing'!#REF!</f>
        <v>#REF!</v>
      </c>
      <c r="K299" s="85" t="e">
        <f>'Retail Pricing'!#REF!</f>
        <v>#REF!</v>
      </c>
      <c r="L299" s="305" t="e">
        <f>IF('Retail Pricing'!#REF!&gt;0,'Retail Pricing'!#REF!," ")</f>
        <v>#REF!</v>
      </c>
      <c r="M299" s="226" t="e">
        <f t="shared" si="504"/>
        <v>#REF!</v>
      </c>
      <c r="N299" s="219" t="e">
        <f>'Retail Pricing'!#REF!</f>
        <v>#REF!</v>
      </c>
      <c r="O299" s="219" t="e">
        <f>'Retail Pricing'!#REF!</f>
        <v>#REF!</v>
      </c>
      <c r="P299" s="219"/>
      <c r="Q299" s="219" t="e">
        <f>'Retail Pricing'!#REF!</f>
        <v>#REF!</v>
      </c>
      <c r="R299" s="219" t="e">
        <f>IF('Retail Pricing'!#REF!&gt;0,'Retail Pricing'!#REF!," ")</f>
        <v>#REF!</v>
      </c>
      <c r="S299" s="219" t="e">
        <f>'Retail Pricing'!#REF!</f>
        <v>#REF!</v>
      </c>
      <c r="T299" s="219">
        <v>4.4059600000000003</v>
      </c>
      <c r="U299" s="470">
        <v>0.17</v>
      </c>
      <c r="V299" s="7">
        <v>6.0000000000000001E-3</v>
      </c>
      <c r="W299" s="491" t="e">
        <f>ROUND(('Retail Pricing'!#REF!/(1-0.09))/0.05,0)*0.05</f>
        <v>#REF!</v>
      </c>
      <c r="X299" s="489">
        <v>16.5</v>
      </c>
      <c r="Y299" s="304" t="e">
        <f t="shared" si="476"/>
        <v>#REF!</v>
      </c>
      <c r="Z299" s="428">
        <v>0.69</v>
      </c>
      <c r="AA299" s="492">
        <v>18.7</v>
      </c>
      <c r="AB299" s="493" t="e">
        <f>ROUND(('Retail Pricing'!#REF!/(1-0.09))/0.05,0)*0.05</f>
        <v>#REF!</v>
      </c>
      <c r="AC299" s="489">
        <v>16.149999999999999</v>
      </c>
      <c r="AD299" s="14" t="e">
        <f t="shared" si="477"/>
        <v>#REF!</v>
      </c>
      <c r="AE299" s="428">
        <v>0.68</v>
      </c>
      <c r="AF299" s="488">
        <v>18.350000000000001</v>
      </c>
      <c r="AG299" s="494" t="e">
        <f>ROUND(('Retail Pricing'!#REF!/(1-0.09))/0.05,0)*0.05</f>
        <v>#REF!</v>
      </c>
      <c r="AH299" s="489">
        <v>12.35</v>
      </c>
      <c r="AI299" s="14" t="e">
        <f t="shared" si="478"/>
        <v>#REF!</v>
      </c>
      <c r="AJ299" s="428">
        <v>0.57999999999999996</v>
      </c>
      <c r="AK299" s="495" t="e">
        <f>ROUND(('Retail Pricing'!#REF!/(1-0.09))/0.05,0)*0.05</f>
        <v>#REF!</v>
      </c>
      <c r="AL299" s="489"/>
      <c r="AM299" s="489">
        <v>11.65</v>
      </c>
      <c r="AN299" s="14" t="e">
        <f t="shared" si="479"/>
        <v>#REF!</v>
      </c>
      <c r="AO299" s="428">
        <v>0.56000000000000005</v>
      </c>
      <c r="AP299" s="490" t="e">
        <f>ROUND(('Retail Pricing'!#REF!/(1-0.09))/0.05,0)*0.05</f>
        <v>#REF!</v>
      </c>
      <c r="AQ299" s="489">
        <v>11.3</v>
      </c>
      <c r="AR299" s="14" t="e">
        <f t="shared" si="480"/>
        <v>#REF!</v>
      </c>
      <c r="AS299" s="428">
        <v>0.54</v>
      </c>
      <c r="AT299" s="496">
        <v>13.4</v>
      </c>
      <c r="AU299" s="497" t="e">
        <f>IF(BA299&gt;0,ROUNDUP((BA299*2),0.05)-0.01," ")</f>
        <v>#REF!</v>
      </c>
      <c r="AV299" s="288"/>
      <c r="AW299" s="498" t="e">
        <f t="shared" si="566"/>
        <v>#REF!</v>
      </c>
      <c r="AX299" s="499"/>
      <c r="AY299" s="499"/>
      <c r="AZ299" s="333"/>
      <c r="BA299" s="491" t="e">
        <f t="shared" si="569"/>
        <v>#REF!</v>
      </c>
      <c r="BB299" s="492">
        <f t="shared" si="570"/>
        <v>18.7</v>
      </c>
      <c r="BC299" s="493" t="e">
        <f t="shared" si="571"/>
        <v>#REF!</v>
      </c>
      <c r="BD299" s="488">
        <f t="shared" si="572"/>
        <v>18.350000000000001</v>
      </c>
      <c r="BE299" s="494" t="e">
        <f t="shared" si="573"/>
        <v>#REF!</v>
      </c>
      <c r="BF299" s="495" t="e">
        <f t="shared" si="574"/>
        <v>#REF!</v>
      </c>
      <c r="BG299" s="490" t="e">
        <f t="shared" si="575"/>
        <v>#REF!</v>
      </c>
      <c r="BH299" s="496">
        <f t="shared" si="576"/>
        <v>13.4</v>
      </c>
      <c r="BI299" s="497" t="e">
        <f t="shared" si="577"/>
        <v>#REF!</v>
      </c>
      <c r="BJ299" s="385" t="e">
        <f t="shared" si="518"/>
        <v>#REF!</v>
      </c>
      <c r="BK299" s="385" t="e">
        <f t="shared" si="553"/>
        <v>#REF!</v>
      </c>
      <c r="BL299" s="243" t="e">
        <f>IF((BA299-'Retail Pricing'!#REF!)&gt;=0," ",1)</f>
        <v>#REF!</v>
      </c>
      <c r="BM299" s="243" t="e">
        <f>IF((BB299-'Retail Pricing'!#REF!)&gt;=0," ",1)</f>
        <v>#REF!</v>
      </c>
      <c r="BN299" s="243" t="e">
        <f>IF((BC299-'Retail Pricing'!#REF!)&gt;=0," ",1)</f>
        <v>#REF!</v>
      </c>
      <c r="BO299" s="243" t="str">
        <f>IF((BD299-'Retail Pricing'!F194)&gt;=0," ",1)</f>
        <v xml:space="preserve"> </v>
      </c>
      <c r="BP299" s="243" t="e">
        <f>IF((BE299-'Retail Pricing'!#REF!)&gt;=0," ",1)</f>
        <v>#REF!</v>
      </c>
      <c r="BQ299" s="243" t="e">
        <f>IF((BF299-'Retail Pricing'!#REF!)&gt;=0," ",1)</f>
        <v>#REF!</v>
      </c>
      <c r="BR299" s="243" t="e">
        <f>IF((BG299-'Retail Pricing'!#REF!)&gt;=0," ",1)</f>
        <v>#REF!</v>
      </c>
      <c r="BS299" s="243" t="e">
        <f>IF((BH299-'Retail Pricing'!#REF!)&gt;=0," ",1)</f>
        <v>#REF!</v>
      </c>
      <c r="BT299" s="243" t="e">
        <f>IF((BI299-'Retail Pricing'!#REF!)&gt;=0," ",1)</f>
        <v>#REF!</v>
      </c>
      <c r="BV299" s="442" t="e">
        <f t="shared" si="556"/>
        <v>#REF!</v>
      </c>
      <c r="BW299" s="244" t="e">
        <f t="shared" si="557"/>
        <v>#REF!</v>
      </c>
      <c r="BX299" s="244" t="e">
        <f t="shared" si="558"/>
        <v>#REF!</v>
      </c>
      <c r="BY299" s="244" t="e">
        <f t="shared" si="559"/>
        <v>#REF!</v>
      </c>
      <c r="BZ299" s="244" t="e">
        <f t="shared" si="560"/>
        <v>#REF!</v>
      </c>
      <c r="CA299" s="244" t="e">
        <f t="shared" si="561"/>
        <v>#REF!</v>
      </c>
      <c r="CB299" s="244" t="e">
        <f t="shared" si="551"/>
        <v>#REF!</v>
      </c>
      <c r="CC299" s="244" t="e">
        <f t="shared" si="562"/>
        <v>#REF!</v>
      </c>
      <c r="CD299" s="244" t="e">
        <f t="shared" si="563"/>
        <v>#REF!</v>
      </c>
      <c r="CE299" s="244" t="e">
        <f t="shared" si="564"/>
        <v>#REF!</v>
      </c>
      <c r="CF299" s="244" t="e">
        <f t="shared" si="565"/>
        <v>#REF!</v>
      </c>
      <c r="CG299" s="244" t="e">
        <f t="shared" si="542"/>
        <v>#REF!</v>
      </c>
      <c r="CH299" s="244" t="e">
        <f t="shared" si="554"/>
        <v>#REF!</v>
      </c>
      <c r="CI299" s="570"/>
      <c r="CJ299" s="578" t="e">
        <f t="shared" si="535"/>
        <v>#REF!</v>
      </c>
      <c r="CK299" s="578" t="e">
        <f t="shared" si="536"/>
        <v>#REF!</v>
      </c>
      <c r="CL299" s="578" t="e">
        <f t="shared" si="537"/>
        <v>#REF!</v>
      </c>
      <c r="CM299" s="578" t="e">
        <f t="shared" si="538"/>
        <v>#REF!</v>
      </c>
      <c r="CN299" s="578" t="e">
        <f t="shared" si="539"/>
        <v>#REF!</v>
      </c>
      <c r="CO299" s="578" t="e">
        <f t="shared" si="532"/>
        <v>#REF!</v>
      </c>
      <c r="CP299" s="578" t="e">
        <f t="shared" si="533"/>
        <v>#REF!</v>
      </c>
      <c r="CQ299" s="578" t="e">
        <f t="shared" si="534"/>
        <v>#REF!</v>
      </c>
      <c r="CR299" s="244"/>
      <c r="CS299" s="244"/>
      <c r="CT299" s="244"/>
      <c r="CU299" s="244"/>
      <c r="CV299" s="347"/>
      <c r="CW299" s="338" t="e">
        <f t="shared" si="544"/>
        <v>#REF!</v>
      </c>
      <c r="CX299" s="347"/>
      <c r="CY299" s="338" t="e">
        <f t="shared" si="545"/>
        <v>#REF!</v>
      </c>
      <c r="CZ299" s="347"/>
      <c r="DA299" s="338" t="e">
        <f t="shared" si="546"/>
        <v>#REF!</v>
      </c>
      <c r="DB299" s="347"/>
      <c r="DC299" s="338" t="e">
        <f t="shared" si="547"/>
        <v>#REF!</v>
      </c>
      <c r="DD299" s="347"/>
      <c r="DE299" s="338" t="e">
        <f t="shared" si="548"/>
        <v>#REF!</v>
      </c>
    </row>
    <row r="300" spans="1:109" s="19" customFormat="1" x14ac:dyDescent="0.2">
      <c r="A300" s="93" t="s">
        <v>63</v>
      </c>
      <c r="B300" s="53" t="s">
        <v>1260</v>
      </c>
      <c r="C300" s="53" t="s">
        <v>1534</v>
      </c>
      <c r="D300" s="217"/>
      <c r="E300" s="326">
        <v>300</v>
      </c>
      <c r="F300" s="356" t="s">
        <v>389</v>
      </c>
      <c r="G300" s="701"/>
      <c r="H300" s="40"/>
      <c r="I300" s="89" t="e">
        <f>IF('Retail Pricing'!#REF!&gt;0,'Retail Pricing'!#REF!," ")</f>
        <v>#REF!</v>
      </c>
      <c r="J300" s="85" t="e">
        <f>'Retail Pricing'!#REF!</f>
        <v>#REF!</v>
      </c>
      <c r="K300" s="85" t="e">
        <f>'Retail Pricing'!#REF!</f>
        <v>#REF!</v>
      </c>
      <c r="L300" s="305" t="e">
        <f>IF('Retail Pricing'!#REF!&gt;0,'Retail Pricing'!#REF!," ")</f>
        <v>#REF!</v>
      </c>
      <c r="M300" s="226" t="e">
        <f t="shared" si="504"/>
        <v>#REF!</v>
      </c>
      <c r="N300" s="219" t="e">
        <f>IF('Retail Pricing'!#REF!&gt;0,'Retail Pricing'!#REF!," ")</f>
        <v>#REF!</v>
      </c>
      <c r="O300" s="219" t="e">
        <f>IF('Retail Pricing'!#REF!&gt;0,'Retail Pricing'!#REF!," ")</f>
        <v>#REF!</v>
      </c>
      <c r="P300" s="219"/>
      <c r="Q300" s="219" t="e">
        <f>IF('Retail Pricing'!#REF!&gt;0,'Retail Pricing'!#REF!," ")</f>
        <v>#REF!</v>
      </c>
      <c r="R300" s="219" t="e">
        <f>IF('Retail Pricing'!#REF!&gt;0,'Retail Pricing'!#REF!," ")</f>
        <v>#REF!</v>
      </c>
      <c r="S300" s="219" t="e">
        <f>IF('Retail Pricing'!#REF!&gt;0,'Retail Pricing'!#REF!," ")</f>
        <v>#REF!</v>
      </c>
      <c r="T300" s="226">
        <v>5.3689999999999998</v>
      </c>
      <c r="U300" s="7" t="e">
        <f>IF(M300&gt;0,$U$1," ")</f>
        <v>#REF!</v>
      </c>
      <c r="V300" s="7">
        <v>0.03</v>
      </c>
      <c r="W300" s="491" t="e">
        <f>ROUND(('Retail Pricing'!#REF!/(1-0.09))/0.05,0)*0.05</f>
        <v>#REF!</v>
      </c>
      <c r="X300" s="489">
        <v>16.5</v>
      </c>
      <c r="Y300" s="304" t="e">
        <f t="shared" si="476"/>
        <v>#REF!</v>
      </c>
      <c r="Z300" s="428">
        <v>0.59</v>
      </c>
      <c r="AA300" s="492">
        <v>18.7</v>
      </c>
      <c r="AB300" s="493" t="e">
        <f>ROUND(('Retail Pricing'!#REF!/(1-0.09))/0.05,0)*0.05</f>
        <v>#REF!</v>
      </c>
      <c r="AC300" s="489">
        <v>16.149999999999999</v>
      </c>
      <c r="AD300" s="14" t="e">
        <f t="shared" si="477"/>
        <v>#REF!</v>
      </c>
      <c r="AE300" s="428">
        <v>0.57999999999999996</v>
      </c>
      <c r="AF300" s="488">
        <v>18.350000000000001</v>
      </c>
      <c r="AG300" s="494" t="e">
        <f>ROUND(('Retail Pricing'!#REF!/(1-0.09))/0.05,0)*0.05</f>
        <v>#REF!</v>
      </c>
      <c r="AH300" s="489">
        <v>12.35</v>
      </c>
      <c r="AI300" s="14" t="e">
        <f t="shared" si="478"/>
        <v>#REF!</v>
      </c>
      <c r="AJ300" s="428">
        <v>0.46</v>
      </c>
      <c r="AK300" s="495" t="e">
        <f>ROUND(('Retail Pricing'!#REF!/(1-0.09))/0.05,0)*0.05</f>
        <v>#REF!</v>
      </c>
      <c r="AL300" s="489"/>
      <c r="AM300" s="489">
        <v>11.65</v>
      </c>
      <c r="AN300" s="14" t="e">
        <f t="shared" si="479"/>
        <v>#REF!</v>
      </c>
      <c r="AO300" s="428">
        <v>0.43</v>
      </c>
      <c r="AP300" s="490" t="e">
        <f>ROUND(('Retail Pricing'!#REF!/(1-0.09))/0.05,0)*0.05</f>
        <v>#REF!</v>
      </c>
      <c r="AQ300" s="489">
        <v>11.3</v>
      </c>
      <c r="AR300" s="14" t="e">
        <f t="shared" si="480"/>
        <v>#REF!</v>
      </c>
      <c r="AS300" s="428">
        <v>0.41</v>
      </c>
      <c r="AT300" s="496">
        <v>13.4</v>
      </c>
      <c r="AU300" s="497" t="e">
        <f>AU299</f>
        <v>#REF!</v>
      </c>
      <c r="AV300" s="288"/>
      <c r="AW300" s="498" t="e">
        <f t="shared" si="566"/>
        <v>#REF!</v>
      </c>
      <c r="AX300" s="499" t="s">
        <v>106</v>
      </c>
      <c r="AY300" s="499" t="s">
        <v>106</v>
      </c>
      <c r="AZ300" s="333"/>
      <c r="BA300" s="491" t="e">
        <f t="shared" si="569"/>
        <v>#REF!</v>
      </c>
      <c r="BB300" s="492">
        <f t="shared" si="570"/>
        <v>18.7</v>
      </c>
      <c r="BC300" s="493" t="e">
        <f t="shared" si="571"/>
        <v>#REF!</v>
      </c>
      <c r="BD300" s="488">
        <f t="shared" si="572"/>
        <v>18.350000000000001</v>
      </c>
      <c r="BE300" s="494" t="e">
        <f t="shared" si="573"/>
        <v>#REF!</v>
      </c>
      <c r="BF300" s="495" t="e">
        <f t="shared" si="574"/>
        <v>#REF!</v>
      </c>
      <c r="BG300" s="490" t="e">
        <f t="shared" si="575"/>
        <v>#REF!</v>
      </c>
      <c r="BH300" s="496">
        <f t="shared" si="576"/>
        <v>13.4</v>
      </c>
      <c r="BI300" s="497" t="e">
        <f t="shared" si="577"/>
        <v>#REF!</v>
      </c>
      <c r="BJ300" s="385" t="e">
        <f t="shared" si="518"/>
        <v>#REF!</v>
      </c>
      <c r="BK300" s="385" t="e">
        <f>IF(BC300*0.9&gt;BG300, " ", "No")</f>
        <v>#REF!</v>
      </c>
      <c r="BL300" s="243" t="e">
        <f>IF((BA300-'Retail Pricing'!#REF!)&gt;=0," ",1)</f>
        <v>#REF!</v>
      </c>
      <c r="BM300" s="243" t="e">
        <f>IF((BB300-'Retail Pricing'!#REF!)&gt;=0," ",1)</f>
        <v>#REF!</v>
      </c>
      <c r="BN300" s="243" t="e">
        <f>IF((BC300-'Retail Pricing'!#REF!)&gt;=0," ",1)</f>
        <v>#REF!</v>
      </c>
      <c r="BO300" s="243" t="e">
        <f>IF((BD300-'Retail Pricing'!#REF!)&gt;=0," ",1)</f>
        <v>#REF!</v>
      </c>
      <c r="BP300" s="243" t="e">
        <f>IF((BE300-'Retail Pricing'!#REF!)&gt;=0," ",1)</f>
        <v>#REF!</v>
      </c>
      <c r="BQ300" s="243" t="e">
        <f>IF((BF300-'Retail Pricing'!#REF!)&gt;=0," ",1)</f>
        <v>#REF!</v>
      </c>
      <c r="BR300" s="243" t="e">
        <f>IF((BG300-'Retail Pricing'!#REF!)&gt;=0," ",1)</f>
        <v>#REF!</v>
      </c>
      <c r="BS300" s="243" t="e">
        <f>IF((BH300-'Retail Pricing'!#REF!)&gt;=0," ",1)</f>
        <v>#REF!</v>
      </c>
      <c r="BT300" s="243" t="e">
        <f>IF((BI300-'Retail Pricing'!#REF!)&gt;=0," ",1)</f>
        <v>#REF!</v>
      </c>
      <c r="BU300" s="67"/>
      <c r="BV300" s="442" t="e">
        <f t="shared" si="556"/>
        <v>#REF!</v>
      </c>
      <c r="BW300" s="244" t="e">
        <f t="shared" si="557"/>
        <v>#REF!</v>
      </c>
      <c r="BX300" s="244" t="e">
        <f t="shared" si="558"/>
        <v>#REF!</v>
      </c>
      <c r="BY300" s="244" t="e">
        <f t="shared" si="559"/>
        <v>#REF!</v>
      </c>
      <c r="BZ300" s="244" t="e">
        <f t="shared" si="560"/>
        <v>#REF!</v>
      </c>
      <c r="CA300" s="244" t="e">
        <f t="shared" si="561"/>
        <v>#REF!</v>
      </c>
      <c r="CB300" s="244" t="e">
        <f t="shared" si="551"/>
        <v>#REF!</v>
      </c>
      <c r="CC300" s="244" t="e">
        <f t="shared" si="562"/>
        <v>#REF!</v>
      </c>
      <c r="CD300" s="244" t="e">
        <f t="shared" si="563"/>
        <v>#REF!</v>
      </c>
      <c r="CE300" s="244" t="e">
        <f t="shared" si="564"/>
        <v>#REF!</v>
      </c>
      <c r="CF300" s="244" t="e">
        <f t="shared" si="565"/>
        <v>#REF!</v>
      </c>
      <c r="CG300" s="244" t="e">
        <f t="shared" si="542"/>
        <v>#REF!</v>
      </c>
      <c r="CH300" s="244" t="e">
        <f>IF($W300&gt;0,100," ")</f>
        <v>#REF!</v>
      </c>
      <c r="CI300" s="570"/>
      <c r="CJ300" s="578" t="e">
        <f t="shared" si="535"/>
        <v>#REF!</v>
      </c>
      <c r="CK300" s="578" t="e">
        <f t="shared" si="536"/>
        <v>#REF!</v>
      </c>
      <c r="CL300" s="578" t="e">
        <f t="shared" si="537"/>
        <v>#REF!</v>
      </c>
      <c r="CM300" s="578" t="e">
        <f t="shared" si="538"/>
        <v>#REF!</v>
      </c>
      <c r="CN300" s="578" t="e">
        <f t="shared" si="539"/>
        <v>#REF!</v>
      </c>
      <c r="CO300" s="578" t="e">
        <f t="shared" si="532"/>
        <v>#REF!</v>
      </c>
      <c r="CP300" s="578" t="e">
        <f t="shared" si="533"/>
        <v>#REF!</v>
      </c>
      <c r="CQ300" s="578" t="e">
        <f t="shared" si="534"/>
        <v>#REF!</v>
      </c>
      <c r="CR300" s="244"/>
      <c r="CS300" s="244"/>
      <c r="CT300" s="244"/>
      <c r="CU300" s="244"/>
      <c r="CV300" s="347"/>
      <c r="CW300" s="338" t="e">
        <f t="shared" si="544"/>
        <v>#REF!</v>
      </c>
      <c r="CX300" s="347"/>
      <c r="CY300" s="338" t="e">
        <f t="shared" si="545"/>
        <v>#REF!</v>
      </c>
      <c r="CZ300" s="347"/>
      <c r="DA300" s="338" t="e">
        <f t="shared" si="546"/>
        <v>#REF!</v>
      </c>
      <c r="DB300" s="347"/>
      <c r="DC300" s="338" t="e">
        <f t="shared" si="547"/>
        <v>#REF!</v>
      </c>
      <c r="DD300" s="347"/>
      <c r="DE300" s="338" t="e">
        <f t="shared" si="548"/>
        <v>#REF!</v>
      </c>
    </row>
    <row r="301" spans="1:109" s="19" customFormat="1" x14ac:dyDescent="0.2">
      <c r="A301" s="93" t="s">
        <v>63</v>
      </c>
      <c r="B301" s="53" t="s">
        <v>1261</v>
      </c>
      <c r="C301" s="53" t="s">
        <v>529</v>
      </c>
      <c r="D301" s="217" t="s">
        <v>130</v>
      </c>
      <c r="E301" s="326">
        <v>60</v>
      </c>
      <c r="F301" s="356" t="s">
        <v>390</v>
      </c>
      <c r="G301" s="701"/>
      <c r="H301" s="84" t="s">
        <v>949</v>
      </c>
      <c r="I301" s="89" t="e">
        <f>IF('Retail Pricing'!#REF!&gt;0,'Retail Pricing'!#REF!," ")</f>
        <v>#REF!</v>
      </c>
      <c r="J301" s="85" t="e">
        <f>'Retail Pricing'!#REF!</f>
        <v>#REF!</v>
      </c>
      <c r="K301" s="85" t="e">
        <f>'Retail Pricing'!#REF!</f>
        <v>#REF!</v>
      </c>
      <c r="L301" s="305" t="e">
        <f>IF('Retail Pricing'!#REF!&gt;0,'Retail Pricing'!#REF!," ")</f>
        <v>#REF!</v>
      </c>
      <c r="M301" s="226" t="e">
        <f t="shared" si="504"/>
        <v>#REF!</v>
      </c>
      <c r="N301" s="219" t="e">
        <f>IF('Retail Pricing'!#REF!&gt;0,'Retail Pricing'!#REF!," ")</f>
        <v>#REF!</v>
      </c>
      <c r="O301" s="219" t="e">
        <f>IF('Retail Pricing'!#REF!&gt;0,'Retail Pricing'!#REF!," ")</f>
        <v>#REF!</v>
      </c>
      <c r="P301" s="219"/>
      <c r="Q301" s="219" t="e">
        <f>IF('Retail Pricing'!#REF!&gt;0,'Retail Pricing'!#REF!," ")</f>
        <v>#REF!</v>
      </c>
      <c r="R301" s="219" t="e">
        <f>IF('Retail Pricing'!#REF!&gt;0,'Retail Pricing'!#REF!," ")</f>
        <v>#REF!</v>
      </c>
      <c r="S301" s="219" t="s">
        <v>891</v>
      </c>
      <c r="T301" s="219">
        <v>2.67326</v>
      </c>
      <c r="U301" s="470">
        <v>0.22</v>
      </c>
      <c r="V301" s="7">
        <v>1.2999999999999999E-2</v>
      </c>
      <c r="W301" s="491" t="s">
        <v>949</v>
      </c>
      <c r="X301" s="489" t="s">
        <v>949</v>
      </c>
      <c r="Y301" s="304" t="str">
        <f t="shared" si="476"/>
        <v xml:space="preserve"> </v>
      </c>
      <c r="Z301" s="428" t="s">
        <v>106</v>
      </c>
      <c r="AA301" s="492" t="s">
        <v>949</v>
      </c>
      <c r="AB301" s="493" t="s">
        <v>949</v>
      </c>
      <c r="AC301" s="489" t="s">
        <v>949</v>
      </c>
      <c r="AD301" s="14" t="str">
        <f t="shared" si="477"/>
        <v xml:space="preserve"> </v>
      </c>
      <c r="AE301" s="428" t="s">
        <v>106</v>
      </c>
      <c r="AF301" s="488" t="s">
        <v>949</v>
      </c>
      <c r="AG301" s="494" t="s">
        <v>949</v>
      </c>
      <c r="AH301" s="489" t="s">
        <v>949</v>
      </c>
      <c r="AI301" s="14" t="str">
        <f t="shared" si="478"/>
        <v xml:space="preserve"> </v>
      </c>
      <c r="AJ301" s="428" t="s">
        <v>106</v>
      </c>
      <c r="AK301" s="495" t="s">
        <v>949</v>
      </c>
      <c r="AL301" s="489"/>
      <c r="AM301" s="489" t="s">
        <v>949</v>
      </c>
      <c r="AN301" s="14" t="str">
        <f t="shared" si="479"/>
        <v xml:space="preserve"> </v>
      </c>
      <c r="AO301" s="428" t="s">
        <v>106</v>
      </c>
      <c r="AP301" s="490" t="s">
        <v>949</v>
      </c>
      <c r="AQ301" s="489" t="s">
        <v>949</v>
      </c>
      <c r="AR301" s="14" t="str">
        <f t="shared" si="480"/>
        <v xml:space="preserve"> </v>
      </c>
      <c r="AS301" s="428" t="s">
        <v>106</v>
      </c>
      <c r="AT301" s="496" t="s">
        <v>949</v>
      </c>
      <c r="AU301" s="497" t="s">
        <v>949</v>
      </c>
      <c r="AV301" s="288"/>
      <c r="AW301" s="498" t="s">
        <v>949</v>
      </c>
      <c r="AX301" s="499" t="s">
        <v>106</v>
      </c>
      <c r="AY301" s="499" t="s">
        <v>106</v>
      </c>
      <c r="AZ301" s="333"/>
      <c r="BA301" s="491" t="str">
        <f t="shared" si="569"/>
        <v>Holder</v>
      </c>
      <c r="BB301" s="492" t="str">
        <f t="shared" si="570"/>
        <v>Holder</v>
      </c>
      <c r="BC301" s="493" t="str">
        <f t="shared" si="571"/>
        <v>Holder</v>
      </c>
      <c r="BD301" s="488" t="str">
        <f t="shared" si="572"/>
        <v>Holder</v>
      </c>
      <c r="BE301" s="494" t="str">
        <f t="shared" si="573"/>
        <v>Holder</v>
      </c>
      <c r="BF301" s="495" t="str">
        <f t="shared" si="574"/>
        <v>Holder</v>
      </c>
      <c r="BG301" s="490" t="str">
        <f t="shared" si="575"/>
        <v>Holder</v>
      </c>
      <c r="BH301" s="496" t="str">
        <f t="shared" si="576"/>
        <v>Holder</v>
      </c>
      <c r="BI301" s="497" t="str">
        <f t="shared" si="577"/>
        <v>Holder</v>
      </c>
      <c r="BJ301" s="385" t="str">
        <f t="shared" si="518"/>
        <v>No</v>
      </c>
      <c r="BK301" s="385" t="str">
        <f t="shared" si="553"/>
        <v>No</v>
      </c>
      <c r="BL301" s="483" t="s">
        <v>1376</v>
      </c>
      <c r="BM301" s="482"/>
      <c r="BN301" s="482"/>
      <c r="BO301" s="482"/>
      <c r="BP301" s="482"/>
      <c r="BQ301" s="482"/>
      <c r="BR301" s="482"/>
      <c r="BS301" s="482"/>
      <c r="BT301" s="482"/>
      <c r="BU301" s="67"/>
      <c r="BV301" s="442" t="str">
        <f t="shared" si="556"/>
        <v xml:space="preserve"> </v>
      </c>
      <c r="BW301" s="244" t="str">
        <f t="shared" si="557"/>
        <v xml:space="preserve"> </v>
      </c>
      <c r="BX301" s="244" t="str">
        <f t="shared" si="558"/>
        <v xml:space="preserve"> </v>
      </c>
      <c r="BY301" s="244" t="str">
        <f t="shared" si="559"/>
        <v xml:space="preserve"> </v>
      </c>
      <c r="BZ301" s="244" t="str">
        <f t="shared" si="560"/>
        <v xml:space="preserve"> </v>
      </c>
      <c r="CA301" s="244" t="str">
        <f t="shared" si="561"/>
        <v xml:space="preserve"> </v>
      </c>
      <c r="CB301" s="244" t="str">
        <f t="shared" si="551"/>
        <v xml:space="preserve"> </v>
      </c>
      <c r="CC301" s="244" t="str">
        <f t="shared" si="562"/>
        <v xml:space="preserve"> </v>
      </c>
      <c r="CD301" s="244" t="str">
        <f t="shared" si="563"/>
        <v xml:space="preserve"> </v>
      </c>
      <c r="CE301" s="244" t="str">
        <f t="shared" si="564"/>
        <v xml:space="preserve"> </v>
      </c>
      <c r="CF301" s="244" t="str">
        <f t="shared" si="565"/>
        <v xml:space="preserve"> </v>
      </c>
      <c r="CG301" s="244" t="str">
        <f t="shared" si="542"/>
        <v xml:space="preserve"> </v>
      </c>
      <c r="CH301" s="244" t="str">
        <f t="shared" si="554"/>
        <v xml:space="preserve"> </v>
      </c>
      <c r="CI301" s="570"/>
      <c r="CJ301" s="578" t="str">
        <f t="shared" si="535"/>
        <v xml:space="preserve"> </v>
      </c>
      <c r="CK301" s="578" t="str">
        <f t="shared" si="536"/>
        <v xml:space="preserve"> </v>
      </c>
      <c r="CL301" s="578" t="str">
        <f t="shared" si="537"/>
        <v xml:space="preserve"> </v>
      </c>
      <c r="CM301" s="578" t="str">
        <f t="shared" si="538"/>
        <v xml:space="preserve"> </v>
      </c>
      <c r="CN301" s="578" t="str">
        <f t="shared" si="539"/>
        <v xml:space="preserve"> </v>
      </c>
      <c r="CO301" s="578" t="str">
        <f t="shared" si="532"/>
        <v xml:space="preserve"> </v>
      </c>
      <c r="CP301" s="578" t="str">
        <f t="shared" si="533"/>
        <v xml:space="preserve"> </v>
      </c>
      <c r="CQ301" s="578" t="str">
        <f t="shared" si="534"/>
        <v xml:space="preserve"> </v>
      </c>
      <c r="CR301" s="244"/>
      <c r="CS301" s="244"/>
      <c r="CT301" s="244"/>
      <c r="CU301" s="244"/>
      <c r="CV301" s="347"/>
      <c r="CW301" s="338" t="str">
        <f t="shared" si="544"/>
        <v xml:space="preserve"> </v>
      </c>
      <c r="CX301" s="347"/>
      <c r="CY301" s="338" t="str">
        <f t="shared" si="545"/>
        <v xml:space="preserve"> </v>
      </c>
      <c r="CZ301" s="347"/>
      <c r="DA301" s="338" t="str">
        <f t="shared" si="546"/>
        <v xml:space="preserve"> </v>
      </c>
      <c r="DB301" s="347"/>
      <c r="DC301" s="338" t="str">
        <f t="shared" si="547"/>
        <v xml:space="preserve"> </v>
      </c>
      <c r="DD301" s="347"/>
      <c r="DE301" s="338" t="str">
        <f t="shared" si="548"/>
        <v xml:space="preserve"> </v>
      </c>
    </row>
    <row r="302" spans="1:109" s="19" customFormat="1" x14ac:dyDescent="0.2">
      <c r="A302" s="93" t="s">
        <v>63</v>
      </c>
      <c r="B302" s="53" t="s">
        <v>1262</v>
      </c>
      <c r="C302" s="53" t="s">
        <v>1427</v>
      </c>
      <c r="D302" s="217" t="s">
        <v>130</v>
      </c>
      <c r="E302" s="326">
        <v>60</v>
      </c>
      <c r="F302" s="401" t="s">
        <v>460</v>
      </c>
      <c r="G302" s="704"/>
      <c r="H302" s="84" t="s">
        <v>949</v>
      </c>
      <c r="I302" s="89" t="e">
        <f>IF('Retail Pricing'!#REF!&gt;0,'Retail Pricing'!#REF!," ")</f>
        <v>#REF!</v>
      </c>
      <c r="J302" s="85" t="e">
        <f>'Retail Pricing'!#REF!</f>
        <v>#REF!</v>
      </c>
      <c r="K302" s="85" t="e">
        <f>'Retail Pricing'!#REF!</f>
        <v>#REF!</v>
      </c>
      <c r="L302" s="305" t="e">
        <f>IF('Retail Pricing'!#REF!&gt;0,'Retail Pricing'!#REF!," ")</f>
        <v>#REF!</v>
      </c>
      <c r="M302" s="226" t="e">
        <f t="shared" si="504"/>
        <v>#REF!</v>
      </c>
      <c r="N302" s="219" t="e">
        <f>IF('Retail Pricing'!#REF!&gt;0,'Retail Pricing'!#REF!," ")</f>
        <v>#REF!</v>
      </c>
      <c r="O302" s="219" t="e">
        <f>IF('Retail Pricing'!#REF!&gt;0,'Retail Pricing'!#REF!," ")</f>
        <v>#REF!</v>
      </c>
      <c r="P302" s="219"/>
      <c r="Q302" s="219" t="e">
        <f>IF('Retail Pricing'!#REF!&gt;0,'Retail Pricing'!#REF!," ")</f>
        <v>#REF!</v>
      </c>
      <c r="R302" s="219" t="e">
        <f>IF('Retail Pricing'!#REF!&gt;0,'Retail Pricing'!#REF!," ")</f>
        <v>#REF!</v>
      </c>
      <c r="S302" s="219" t="e">
        <f>IF('Retail Pricing'!#REF!&gt;0,'Retail Pricing'!#REF!," ")</f>
        <v>#REF!</v>
      </c>
      <c r="T302" s="219">
        <v>1.1687099999999999</v>
      </c>
      <c r="U302" s="470">
        <v>0.22</v>
      </c>
      <c r="V302" s="7">
        <v>1.0999999999999999E-2</v>
      </c>
      <c r="W302" s="491" t="s">
        <v>949</v>
      </c>
      <c r="X302" s="489" t="s">
        <v>949</v>
      </c>
      <c r="Y302" s="304" t="str">
        <f t="shared" si="476"/>
        <v xml:space="preserve"> </v>
      </c>
      <c r="Z302" s="428" t="s">
        <v>106</v>
      </c>
      <c r="AA302" s="492" t="s">
        <v>949</v>
      </c>
      <c r="AB302" s="493" t="s">
        <v>949</v>
      </c>
      <c r="AC302" s="489" t="s">
        <v>949</v>
      </c>
      <c r="AD302" s="14" t="str">
        <f t="shared" si="477"/>
        <v xml:space="preserve"> </v>
      </c>
      <c r="AE302" s="428" t="s">
        <v>106</v>
      </c>
      <c r="AF302" s="488" t="s">
        <v>949</v>
      </c>
      <c r="AG302" s="494" t="s">
        <v>949</v>
      </c>
      <c r="AH302" s="489" t="s">
        <v>949</v>
      </c>
      <c r="AI302" s="14" t="str">
        <f t="shared" si="478"/>
        <v xml:space="preserve"> </v>
      </c>
      <c r="AJ302" s="428" t="s">
        <v>106</v>
      </c>
      <c r="AK302" s="495" t="s">
        <v>949</v>
      </c>
      <c r="AL302" s="489"/>
      <c r="AM302" s="489" t="s">
        <v>949</v>
      </c>
      <c r="AN302" s="14" t="str">
        <f t="shared" si="479"/>
        <v xml:space="preserve"> </v>
      </c>
      <c r="AO302" s="428" t="s">
        <v>106</v>
      </c>
      <c r="AP302" s="490" t="s">
        <v>949</v>
      </c>
      <c r="AQ302" s="489" t="s">
        <v>949</v>
      </c>
      <c r="AR302" s="14" t="str">
        <f t="shared" si="480"/>
        <v xml:space="preserve"> </v>
      </c>
      <c r="AS302" s="428" t="s">
        <v>106</v>
      </c>
      <c r="AT302" s="496" t="s">
        <v>949</v>
      </c>
      <c r="AU302" s="497" t="s">
        <v>949</v>
      </c>
      <c r="AV302" s="288"/>
      <c r="AW302" s="498" t="s">
        <v>949</v>
      </c>
      <c r="AX302" s="499" t="s">
        <v>106</v>
      </c>
      <c r="AY302" s="499" t="s">
        <v>106</v>
      </c>
      <c r="AZ302" s="333"/>
      <c r="BA302" s="491" t="str">
        <f t="shared" si="569"/>
        <v>Holder</v>
      </c>
      <c r="BB302" s="492" t="str">
        <f t="shared" si="570"/>
        <v>Holder</v>
      </c>
      <c r="BC302" s="493" t="str">
        <f t="shared" si="571"/>
        <v>Holder</v>
      </c>
      <c r="BD302" s="488" t="str">
        <f t="shared" si="572"/>
        <v>Holder</v>
      </c>
      <c r="BE302" s="494" t="str">
        <f t="shared" si="573"/>
        <v>Holder</v>
      </c>
      <c r="BF302" s="495" t="str">
        <f t="shared" si="574"/>
        <v>Holder</v>
      </c>
      <c r="BG302" s="490" t="str">
        <f t="shared" si="575"/>
        <v>Holder</v>
      </c>
      <c r="BH302" s="496" t="str">
        <f t="shared" si="576"/>
        <v>Holder</v>
      </c>
      <c r="BI302" s="497" t="str">
        <f t="shared" si="577"/>
        <v>Holder</v>
      </c>
      <c r="BJ302" s="385" t="str">
        <f t="shared" si="518"/>
        <v>No</v>
      </c>
      <c r="BK302" s="385" t="str">
        <f t="shared" si="553"/>
        <v>No</v>
      </c>
      <c r="BL302" s="483" t="s">
        <v>1376</v>
      </c>
      <c r="BM302" s="482"/>
      <c r="BN302" s="482"/>
      <c r="BO302" s="482"/>
      <c r="BP302" s="482"/>
      <c r="BQ302" s="482"/>
      <c r="BR302" s="482"/>
      <c r="BS302" s="482"/>
      <c r="BT302" s="482"/>
      <c r="BU302" s="67"/>
      <c r="BV302" s="442" t="str">
        <f t="shared" si="556"/>
        <v xml:space="preserve"> </v>
      </c>
      <c r="BW302" s="244" t="str">
        <f t="shared" si="557"/>
        <v xml:space="preserve"> </v>
      </c>
      <c r="BX302" s="244" t="str">
        <f t="shared" si="558"/>
        <v xml:space="preserve"> </v>
      </c>
      <c r="BY302" s="244" t="str">
        <f t="shared" si="559"/>
        <v xml:space="preserve"> </v>
      </c>
      <c r="BZ302" s="244" t="str">
        <f t="shared" si="560"/>
        <v xml:space="preserve"> </v>
      </c>
      <c r="CA302" s="244" t="str">
        <f t="shared" si="561"/>
        <v xml:space="preserve"> </v>
      </c>
      <c r="CB302" s="244" t="str">
        <f t="shared" ref="CB302:CB310" si="578">CA302</f>
        <v xml:space="preserve"> </v>
      </c>
      <c r="CC302" s="244" t="str">
        <f t="shared" si="562"/>
        <v xml:space="preserve"> </v>
      </c>
      <c r="CD302" s="244" t="str">
        <f t="shared" si="563"/>
        <v xml:space="preserve"> </v>
      </c>
      <c r="CE302" s="244" t="str">
        <f t="shared" si="564"/>
        <v xml:space="preserve"> </v>
      </c>
      <c r="CF302" s="244" t="str">
        <f t="shared" si="565"/>
        <v xml:space="preserve"> </v>
      </c>
      <c r="CG302" s="244" t="str">
        <f t="shared" si="542"/>
        <v xml:space="preserve"> </v>
      </c>
      <c r="CH302" s="244" t="str">
        <f t="shared" si="554"/>
        <v xml:space="preserve"> </v>
      </c>
      <c r="CI302" s="570"/>
      <c r="CJ302" s="578" t="str">
        <f t="shared" si="535"/>
        <v xml:space="preserve"> </v>
      </c>
      <c r="CK302" s="578" t="str">
        <f t="shared" si="536"/>
        <v xml:space="preserve"> </v>
      </c>
      <c r="CL302" s="578" t="str">
        <f t="shared" si="537"/>
        <v xml:space="preserve"> </v>
      </c>
      <c r="CM302" s="578" t="str">
        <f t="shared" si="538"/>
        <v xml:space="preserve"> </v>
      </c>
      <c r="CN302" s="578" t="str">
        <f t="shared" si="539"/>
        <v xml:space="preserve"> </v>
      </c>
      <c r="CO302" s="578" t="str">
        <f t="shared" si="532"/>
        <v xml:space="preserve"> </v>
      </c>
      <c r="CP302" s="578" t="str">
        <f t="shared" si="533"/>
        <v xml:space="preserve"> </v>
      </c>
      <c r="CQ302" s="578" t="str">
        <f t="shared" si="534"/>
        <v xml:space="preserve"> </v>
      </c>
      <c r="CR302" s="244"/>
      <c r="CS302" s="244"/>
      <c r="CT302" s="244"/>
      <c r="CU302" s="244"/>
      <c r="CV302" s="347"/>
      <c r="CW302" s="338" t="str">
        <f t="shared" si="544"/>
        <v xml:space="preserve"> </v>
      </c>
      <c r="CX302" s="347"/>
      <c r="CY302" s="338" t="str">
        <f t="shared" si="545"/>
        <v xml:space="preserve"> </v>
      </c>
      <c r="CZ302" s="347"/>
      <c r="DA302" s="338" t="str">
        <f t="shared" si="546"/>
        <v xml:space="preserve"> </v>
      </c>
      <c r="DB302" s="347"/>
      <c r="DC302" s="338" t="str">
        <f t="shared" si="547"/>
        <v xml:space="preserve"> </v>
      </c>
      <c r="DD302" s="347"/>
      <c r="DE302" s="338" t="str">
        <f t="shared" si="548"/>
        <v xml:space="preserve"> </v>
      </c>
    </row>
    <row r="303" spans="1:109" s="19" customFormat="1" x14ac:dyDescent="0.2">
      <c r="A303" s="93" t="s">
        <v>63</v>
      </c>
      <c r="B303" s="53" t="s">
        <v>1263</v>
      </c>
      <c r="C303" s="53" t="s">
        <v>529</v>
      </c>
      <c r="D303" s="217" t="s">
        <v>130</v>
      </c>
      <c r="E303" s="326">
        <v>60</v>
      </c>
      <c r="F303" s="360" t="s">
        <v>562</v>
      </c>
      <c r="G303" s="707"/>
      <c r="H303" s="84" t="s">
        <v>949</v>
      </c>
      <c r="I303" s="89" t="e">
        <f>IF('Retail Pricing'!#REF!&gt;0,'Retail Pricing'!#REF!," ")</f>
        <v>#REF!</v>
      </c>
      <c r="J303" s="85" t="e">
        <f>'Retail Pricing'!#REF!</f>
        <v>#REF!</v>
      </c>
      <c r="K303" s="85" t="e">
        <f>'Retail Pricing'!#REF!</f>
        <v>#REF!</v>
      </c>
      <c r="L303" s="305" t="e">
        <f>IF('Retail Pricing'!#REF!&gt;0,'Retail Pricing'!#REF!," ")</f>
        <v>#REF!</v>
      </c>
      <c r="M303" s="226" t="e">
        <f t="shared" si="504"/>
        <v>#REF!</v>
      </c>
      <c r="N303" s="219" t="e">
        <f>IF('Retail Pricing'!#REF!&gt;0,'Retail Pricing'!#REF!," ")</f>
        <v>#REF!</v>
      </c>
      <c r="O303" s="219" t="e">
        <f>IF('Retail Pricing'!#REF!&gt;0,'Retail Pricing'!#REF!," ")</f>
        <v>#REF!</v>
      </c>
      <c r="P303" s="219"/>
      <c r="Q303" s="219" t="e">
        <f>IF('Retail Pricing'!#REF!&gt;0,'Retail Pricing'!#REF!," ")</f>
        <v>#REF!</v>
      </c>
      <c r="R303" s="219" t="e">
        <f>IF('Retail Pricing'!#REF!&gt;0,'Retail Pricing'!#REF!," ")</f>
        <v>#REF!</v>
      </c>
      <c r="S303" s="219" t="e">
        <f>IF('Retail Pricing'!#REF!&gt;0,'Retail Pricing'!#REF!," ")</f>
        <v>#REF!</v>
      </c>
      <c r="T303" s="219">
        <v>3.0707599999999999</v>
      </c>
      <c r="U303" s="470">
        <v>0.22</v>
      </c>
      <c r="V303" s="7">
        <v>1.2999999999999999E-2</v>
      </c>
      <c r="W303" s="491" t="s">
        <v>949</v>
      </c>
      <c r="X303" s="489" t="s">
        <v>949</v>
      </c>
      <c r="Y303" s="304" t="str">
        <f t="shared" si="476"/>
        <v xml:space="preserve"> </v>
      </c>
      <c r="Z303" s="428" t="s">
        <v>106</v>
      </c>
      <c r="AA303" s="492" t="s">
        <v>949</v>
      </c>
      <c r="AB303" s="493" t="s">
        <v>949</v>
      </c>
      <c r="AC303" s="489" t="s">
        <v>949</v>
      </c>
      <c r="AD303" s="14" t="str">
        <f t="shared" si="477"/>
        <v xml:space="preserve"> </v>
      </c>
      <c r="AE303" s="428" t="s">
        <v>106</v>
      </c>
      <c r="AF303" s="488" t="s">
        <v>949</v>
      </c>
      <c r="AG303" s="494" t="s">
        <v>949</v>
      </c>
      <c r="AH303" s="489" t="s">
        <v>949</v>
      </c>
      <c r="AI303" s="14" t="str">
        <f t="shared" si="478"/>
        <v xml:space="preserve"> </v>
      </c>
      <c r="AJ303" s="428" t="s">
        <v>106</v>
      </c>
      <c r="AK303" s="495" t="s">
        <v>949</v>
      </c>
      <c r="AL303" s="489"/>
      <c r="AM303" s="489" t="s">
        <v>949</v>
      </c>
      <c r="AN303" s="14" t="str">
        <f t="shared" si="479"/>
        <v xml:space="preserve"> </v>
      </c>
      <c r="AO303" s="428" t="s">
        <v>106</v>
      </c>
      <c r="AP303" s="490" t="s">
        <v>949</v>
      </c>
      <c r="AQ303" s="489" t="s">
        <v>949</v>
      </c>
      <c r="AR303" s="14" t="str">
        <f t="shared" si="480"/>
        <v xml:space="preserve"> </v>
      </c>
      <c r="AS303" s="428" t="s">
        <v>106</v>
      </c>
      <c r="AT303" s="496" t="s">
        <v>949</v>
      </c>
      <c r="AU303" s="497" t="s">
        <v>949</v>
      </c>
      <c r="AV303" s="288"/>
      <c r="AW303" s="498" t="s">
        <v>949</v>
      </c>
      <c r="AX303" s="499" t="s">
        <v>106</v>
      </c>
      <c r="AY303" s="499" t="s">
        <v>106</v>
      </c>
      <c r="AZ303" s="333"/>
      <c r="BA303" s="491" t="str">
        <f t="shared" si="569"/>
        <v>Holder</v>
      </c>
      <c r="BB303" s="492" t="str">
        <f t="shared" si="570"/>
        <v>Holder</v>
      </c>
      <c r="BC303" s="493" t="str">
        <f t="shared" si="571"/>
        <v>Holder</v>
      </c>
      <c r="BD303" s="488" t="str">
        <f t="shared" si="572"/>
        <v>Holder</v>
      </c>
      <c r="BE303" s="494" t="str">
        <f t="shared" si="573"/>
        <v>Holder</v>
      </c>
      <c r="BF303" s="495" t="str">
        <f t="shared" si="574"/>
        <v>Holder</v>
      </c>
      <c r="BG303" s="490" t="str">
        <f t="shared" si="575"/>
        <v>Holder</v>
      </c>
      <c r="BH303" s="496" t="str">
        <f t="shared" si="576"/>
        <v>Holder</v>
      </c>
      <c r="BI303" s="497" t="str">
        <f t="shared" si="577"/>
        <v>Holder</v>
      </c>
      <c r="BJ303" s="385" t="str">
        <f t="shared" si="518"/>
        <v>No</v>
      </c>
      <c r="BK303" s="385" t="str">
        <f t="shared" si="553"/>
        <v>No</v>
      </c>
      <c r="BL303" s="483" t="s">
        <v>1376</v>
      </c>
      <c r="BM303" s="482"/>
      <c r="BN303" s="482"/>
      <c r="BO303" s="482"/>
      <c r="BP303" s="482"/>
      <c r="BQ303" s="482"/>
      <c r="BR303" s="482"/>
      <c r="BS303" s="482"/>
      <c r="BT303" s="482"/>
      <c r="BU303" s="67"/>
      <c r="BV303" s="442" t="str">
        <f t="shared" si="556"/>
        <v xml:space="preserve"> </v>
      </c>
      <c r="BW303" s="244" t="str">
        <f t="shared" si="557"/>
        <v xml:space="preserve"> </v>
      </c>
      <c r="BX303" s="244" t="str">
        <f t="shared" si="558"/>
        <v xml:space="preserve"> </v>
      </c>
      <c r="BY303" s="244" t="str">
        <f t="shared" si="559"/>
        <v xml:space="preserve"> </v>
      </c>
      <c r="BZ303" s="244" t="str">
        <f t="shared" si="560"/>
        <v xml:space="preserve"> </v>
      </c>
      <c r="CA303" s="244" t="str">
        <f t="shared" si="561"/>
        <v xml:space="preserve"> </v>
      </c>
      <c r="CB303" s="244" t="str">
        <f t="shared" si="578"/>
        <v xml:space="preserve"> </v>
      </c>
      <c r="CC303" s="244" t="str">
        <f t="shared" si="562"/>
        <v xml:space="preserve"> </v>
      </c>
      <c r="CD303" s="244" t="str">
        <f t="shared" si="563"/>
        <v xml:space="preserve"> </v>
      </c>
      <c r="CE303" s="244" t="str">
        <f t="shared" si="564"/>
        <v xml:space="preserve"> </v>
      </c>
      <c r="CF303" s="244" t="str">
        <f t="shared" si="565"/>
        <v xml:space="preserve"> </v>
      </c>
      <c r="CG303" s="244" t="str">
        <f t="shared" si="542"/>
        <v xml:space="preserve"> </v>
      </c>
      <c r="CH303" s="244" t="str">
        <f t="shared" si="554"/>
        <v xml:space="preserve"> </v>
      </c>
      <c r="CI303" s="570"/>
      <c r="CJ303" s="578" t="str">
        <f t="shared" si="535"/>
        <v xml:space="preserve"> </v>
      </c>
      <c r="CK303" s="578" t="str">
        <f t="shared" si="536"/>
        <v xml:space="preserve"> </v>
      </c>
      <c r="CL303" s="578" t="str">
        <f t="shared" si="537"/>
        <v xml:space="preserve"> </v>
      </c>
      <c r="CM303" s="578" t="str">
        <f t="shared" si="538"/>
        <v xml:space="preserve"> </v>
      </c>
      <c r="CN303" s="578" t="str">
        <f t="shared" si="539"/>
        <v xml:space="preserve"> </v>
      </c>
      <c r="CO303" s="578" t="str">
        <f t="shared" si="532"/>
        <v xml:space="preserve"> </v>
      </c>
      <c r="CP303" s="578" t="str">
        <f t="shared" si="533"/>
        <v xml:space="preserve"> </v>
      </c>
      <c r="CQ303" s="578" t="str">
        <f t="shared" si="534"/>
        <v xml:space="preserve"> </v>
      </c>
      <c r="CR303" s="244"/>
      <c r="CS303" s="244"/>
      <c r="CT303" s="244"/>
      <c r="CU303" s="244"/>
      <c r="CV303" s="347"/>
      <c r="CW303" s="338" t="str">
        <f t="shared" si="544"/>
        <v xml:space="preserve"> </v>
      </c>
      <c r="CX303" s="347"/>
      <c r="CY303" s="338" t="str">
        <f t="shared" si="545"/>
        <v xml:space="preserve"> </v>
      </c>
      <c r="CZ303" s="347"/>
      <c r="DA303" s="338" t="str">
        <f t="shared" si="546"/>
        <v xml:space="preserve"> </v>
      </c>
      <c r="DB303" s="347"/>
      <c r="DC303" s="338" t="str">
        <f t="shared" si="547"/>
        <v xml:space="preserve"> </v>
      </c>
      <c r="DD303" s="347"/>
      <c r="DE303" s="338" t="str">
        <f t="shared" si="548"/>
        <v xml:space="preserve"> </v>
      </c>
    </row>
    <row r="304" spans="1:109" s="19" customFormat="1" x14ac:dyDescent="0.2">
      <c r="A304" s="93" t="s">
        <v>63</v>
      </c>
      <c r="B304" s="53" t="s">
        <v>1017</v>
      </c>
      <c r="C304" s="53" t="s">
        <v>1524</v>
      </c>
      <c r="D304" s="217" t="s">
        <v>130</v>
      </c>
      <c r="E304" s="326">
        <v>300</v>
      </c>
      <c r="F304" s="356" t="s">
        <v>452</v>
      </c>
      <c r="G304" s="701"/>
      <c r="H304" s="84" t="s">
        <v>949</v>
      </c>
      <c r="I304" s="89" t="e">
        <f>IF('Retail Pricing'!#REF!&gt;0,'Retail Pricing'!#REF!," ")</f>
        <v>#REF!</v>
      </c>
      <c r="J304" s="85" t="e">
        <f>'Retail Pricing'!#REF!</f>
        <v>#REF!</v>
      </c>
      <c r="K304" s="85" t="e">
        <f>'Retail Pricing'!#REF!</f>
        <v>#REF!</v>
      </c>
      <c r="L304" s="305" t="e">
        <f>IF('Retail Pricing'!#REF!&gt;0,'Retail Pricing'!#REF!," ")</f>
        <v>#REF!</v>
      </c>
      <c r="M304" s="226" t="e">
        <f t="shared" si="504"/>
        <v>#REF!</v>
      </c>
      <c r="N304" s="219" t="e">
        <f>IF('Retail Pricing'!#REF!&gt;0,'Retail Pricing'!#REF!," ")</f>
        <v>#REF!</v>
      </c>
      <c r="O304" s="219" t="e">
        <f>IF('Retail Pricing'!#REF!&gt;0,'Retail Pricing'!#REF!," ")</f>
        <v>#REF!</v>
      </c>
      <c r="P304" s="219"/>
      <c r="Q304" s="219" t="e">
        <f>IF('Retail Pricing'!#REF!&gt;0,'Retail Pricing'!#REF!," ")</f>
        <v>#REF!</v>
      </c>
      <c r="R304" s="219" t="e">
        <f>IF('Retail Pricing'!#REF!&gt;0,'Retail Pricing'!#REF!," ")</f>
        <v>#REF!</v>
      </c>
      <c r="S304" s="219" t="e">
        <f>IF('Retail Pricing'!#REF!&gt;0,'Retail Pricing'!#REF!," ")</f>
        <v>#REF!</v>
      </c>
      <c r="T304" s="219">
        <v>1.4935700000000001</v>
      </c>
      <c r="U304" s="470">
        <v>0.17</v>
      </c>
      <c r="V304" s="7">
        <v>0.13</v>
      </c>
      <c r="W304" s="491" t="s">
        <v>949</v>
      </c>
      <c r="X304" s="489" t="s">
        <v>949</v>
      </c>
      <c r="Y304" s="304" t="str">
        <f t="shared" si="476"/>
        <v xml:space="preserve"> </v>
      </c>
      <c r="Z304" s="428" t="s">
        <v>106</v>
      </c>
      <c r="AA304" s="492" t="s">
        <v>949</v>
      </c>
      <c r="AB304" s="493" t="s">
        <v>949</v>
      </c>
      <c r="AC304" s="489" t="s">
        <v>949</v>
      </c>
      <c r="AD304" s="14" t="str">
        <f t="shared" si="477"/>
        <v xml:space="preserve"> </v>
      </c>
      <c r="AE304" s="428" t="s">
        <v>106</v>
      </c>
      <c r="AF304" s="488" t="s">
        <v>949</v>
      </c>
      <c r="AG304" s="494" t="s">
        <v>949</v>
      </c>
      <c r="AH304" s="489" t="s">
        <v>949</v>
      </c>
      <c r="AI304" s="14" t="str">
        <f t="shared" si="478"/>
        <v xml:space="preserve"> </v>
      </c>
      <c r="AJ304" s="428" t="s">
        <v>106</v>
      </c>
      <c r="AK304" s="495" t="s">
        <v>949</v>
      </c>
      <c r="AL304" s="489"/>
      <c r="AM304" s="489" t="s">
        <v>949</v>
      </c>
      <c r="AN304" s="14" t="str">
        <f t="shared" si="479"/>
        <v xml:space="preserve"> </v>
      </c>
      <c r="AO304" s="428" t="s">
        <v>106</v>
      </c>
      <c r="AP304" s="490" t="s">
        <v>949</v>
      </c>
      <c r="AQ304" s="489" t="s">
        <v>949</v>
      </c>
      <c r="AR304" s="14" t="str">
        <f t="shared" si="480"/>
        <v xml:space="preserve"> </v>
      </c>
      <c r="AS304" s="428" t="s">
        <v>106</v>
      </c>
      <c r="AT304" s="496" t="s">
        <v>949</v>
      </c>
      <c r="AU304" s="497" t="s">
        <v>949</v>
      </c>
      <c r="AV304" s="288"/>
      <c r="AW304" s="498" t="s">
        <v>949</v>
      </c>
      <c r="AX304" s="499" t="s">
        <v>106</v>
      </c>
      <c r="AY304" s="499" t="s">
        <v>106</v>
      </c>
      <c r="AZ304" s="333"/>
      <c r="BA304" s="491" t="str">
        <f t="shared" si="569"/>
        <v>Holder</v>
      </c>
      <c r="BB304" s="492" t="str">
        <f t="shared" si="570"/>
        <v>Holder</v>
      </c>
      <c r="BC304" s="493" t="str">
        <f t="shared" si="571"/>
        <v>Holder</v>
      </c>
      <c r="BD304" s="488" t="str">
        <f t="shared" si="572"/>
        <v>Holder</v>
      </c>
      <c r="BE304" s="494" t="str">
        <f t="shared" si="573"/>
        <v>Holder</v>
      </c>
      <c r="BF304" s="495" t="str">
        <f t="shared" si="574"/>
        <v>Holder</v>
      </c>
      <c r="BG304" s="490" t="str">
        <f t="shared" si="575"/>
        <v>Holder</v>
      </c>
      <c r="BH304" s="496" t="str">
        <f t="shared" si="576"/>
        <v>Holder</v>
      </c>
      <c r="BI304" s="497" t="str">
        <f t="shared" si="577"/>
        <v>Holder</v>
      </c>
      <c r="BJ304" s="385" t="str">
        <f t="shared" si="518"/>
        <v>No</v>
      </c>
      <c r="BK304" s="385" t="str">
        <f t="shared" si="553"/>
        <v>No</v>
      </c>
      <c r="BL304" s="483" t="s">
        <v>1376</v>
      </c>
      <c r="BM304" s="482"/>
      <c r="BN304" s="482"/>
      <c r="BO304" s="482"/>
      <c r="BP304" s="482"/>
      <c r="BQ304" s="482"/>
      <c r="BR304" s="482"/>
      <c r="BS304" s="482"/>
      <c r="BT304" s="482"/>
      <c r="BU304" s="67"/>
      <c r="BV304" s="442" t="str">
        <f t="shared" si="556"/>
        <v xml:space="preserve"> </v>
      </c>
      <c r="BW304" s="244" t="str">
        <f t="shared" si="557"/>
        <v xml:space="preserve"> </v>
      </c>
      <c r="BX304" s="244" t="str">
        <f t="shared" si="558"/>
        <v xml:space="preserve"> </v>
      </c>
      <c r="BY304" s="244" t="str">
        <f t="shared" si="559"/>
        <v xml:space="preserve"> </v>
      </c>
      <c r="BZ304" s="244" t="str">
        <f t="shared" si="560"/>
        <v xml:space="preserve"> </v>
      </c>
      <c r="CA304" s="244" t="str">
        <f t="shared" si="561"/>
        <v xml:space="preserve"> </v>
      </c>
      <c r="CB304" s="244" t="str">
        <f>CA304</f>
        <v xml:space="preserve"> </v>
      </c>
      <c r="CC304" s="244" t="str">
        <f t="shared" si="562"/>
        <v xml:space="preserve"> </v>
      </c>
      <c r="CD304" s="244" t="str">
        <f t="shared" si="563"/>
        <v xml:space="preserve"> </v>
      </c>
      <c r="CE304" s="244" t="str">
        <f t="shared" si="564"/>
        <v xml:space="preserve"> </v>
      </c>
      <c r="CF304" s="244" t="str">
        <f t="shared" si="565"/>
        <v xml:space="preserve"> </v>
      </c>
      <c r="CG304" s="244" t="str">
        <f t="shared" si="542"/>
        <v xml:space="preserve"> </v>
      </c>
      <c r="CH304" s="244" t="str">
        <f t="shared" ref="CH304:CH317" si="579">IF($W304&gt;0,100," ")</f>
        <v xml:space="preserve"> </v>
      </c>
      <c r="CI304" s="570"/>
      <c r="CJ304" s="578" t="str">
        <f t="shared" si="535"/>
        <v xml:space="preserve"> </v>
      </c>
      <c r="CK304" s="578" t="str">
        <f t="shared" si="536"/>
        <v xml:space="preserve"> </v>
      </c>
      <c r="CL304" s="578" t="str">
        <f t="shared" si="537"/>
        <v xml:space="preserve"> </v>
      </c>
      <c r="CM304" s="578" t="str">
        <f t="shared" si="538"/>
        <v xml:space="preserve"> </v>
      </c>
      <c r="CN304" s="578" t="str">
        <f t="shared" si="539"/>
        <v xml:space="preserve"> </v>
      </c>
      <c r="CO304" s="578" t="str">
        <f t="shared" si="532"/>
        <v xml:space="preserve"> </v>
      </c>
      <c r="CP304" s="578" t="str">
        <f t="shared" si="533"/>
        <v xml:space="preserve"> </v>
      </c>
      <c r="CQ304" s="578" t="str">
        <f t="shared" si="534"/>
        <v xml:space="preserve"> </v>
      </c>
      <c r="CR304" s="244"/>
      <c r="CS304" s="244"/>
      <c r="CT304" s="244"/>
      <c r="CU304" s="244"/>
      <c r="CV304" s="347"/>
      <c r="CW304" s="338" t="str">
        <f t="shared" si="544"/>
        <v xml:space="preserve"> </v>
      </c>
      <c r="CX304" s="347"/>
      <c r="CY304" s="338" t="str">
        <f t="shared" si="545"/>
        <v xml:space="preserve"> </v>
      </c>
      <c r="CZ304" s="347"/>
      <c r="DA304" s="338" t="str">
        <f t="shared" si="546"/>
        <v xml:space="preserve"> </v>
      </c>
      <c r="DB304" s="347"/>
      <c r="DC304" s="338" t="str">
        <f t="shared" si="547"/>
        <v xml:space="preserve"> </v>
      </c>
      <c r="DD304" s="347"/>
      <c r="DE304" s="338" t="str">
        <f t="shared" si="548"/>
        <v xml:space="preserve"> </v>
      </c>
    </row>
    <row r="305" spans="1:109" x14ac:dyDescent="0.2">
      <c r="A305" s="93" t="s">
        <v>63</v>
      </c>
      <c r="B305" s="53" t="s">
        <v>1018</v>
      </c>
      <c r="C305" s="53" t="s">
        <v>1524</v>
      </c>
      <c r="D305" s="217" t="s">
        <v>266</v>
      </c>
      <c r="E305" s="326">
        <v>300</v>
      </c>
      <c r="F305" s="356" t="s">
        <v>391</v>
      </c>
      <c r="G305" s="701"/>
      <c r="I305" s="89" t="e">
        <f>IF('Retail Pricing'!#REF!&gt;0,'Retail Pricing'!#REF!," ")</f>
        <v>#REF!</v>
      </c>
      <c r="J305" s="85" t="e">
        <f>'Retail Pricing'!#REF!</f>
        <v>#REF!</v>
      </c>
      <c r="K305" s="85" t="e">
        <f>'Retail Pricing'!#REF!</f>
        <v>#REF!</v>
      </c>
      <c r="L305" s="305" t="e">
        <f>IF('Retail Pricing'!#REF!&gt;0,'Retail Pricing'!#REF!," ")</f>
        <v>#REF!</v>
      </c>
      <c r="M305" s="226" t="e">
        <f t="shared" si="504"/>
        <v>#REF!</v>
      </c>
      <c r="N305" s="219" t="e">
        <f>'Retail Pricing'!#REF!</f>
        <v>#REF!</v>
      </c>
      <c r="O305" s="219" t="e">
        <f>'Retail Pricing'!#REF!</f>
        <v>#REF!</v>
      </c>
      <c r="P305" s="219"/>
      <c r="Q305" s="219" t="e">
        <f>'Retail Pricing'!#REF!</f>
        <v>#REF!</v>
      </c>
      <c r="R305" s="219" t="e">
        <f>IF('Retail Pricing'!#REF!&gt;0,'Retail Pricing'!#REF!," ")</f>
        <v>#REF!</v>
      </c>
      <c r="S305" s="219" t="e">
        <f>'Retail Pricing'!#REF!</f>
        <v>#REF!</v>
      </c>
      <c r="T305" s="219">
        <v>1.1924399999999999</v>
      </c>
      <c r="U305" s="470">
        <v>0.17</v>
      </c>
      <c r="V305" s="7">
        <v>-4.3999999999999997E-2</v>
      </c>
      <c r="W305" s="491" t="e">
        <f>ROUND(('Retail Pricing'!#REF!/(1-0.09))/0.05,0)*0.05</f>
        <v>#REF!</v>
      </c>
      <c r="X305" s="489">
        <v>5.35</v>
      </c>
      <c r="Y305" s="304" t="e">
        <f t="shared" si="476"/>
        <v>#REF!</v>
      </c>
      <c r="Z305" s="428">
        <v>0.75</v>
      </c>
      <c r="AA305" s="492">
        <v>6.05</v>
      </c>
      <c r="AB305" s="493" t="e">
        <f>ROUND(('Retail Pricing'!#REF!/(1-0.09))/0.05,0)*0.05</f>
        <v>#REF!</v>
      </c>
      <c r="AC305" s="489">
        <v>5.2</v>
      </c>
      <c r="AD305" s="14" t="e">
        <f t="shared" si="477"/>
        <v>#REF!</v>
      </c>
      <c r="AE305" s="428">
        <v>0.75</v>
      </c>
      <c r="AF305" s="488">
        <v>5.95</v>
      </c>
      <c r="AG305" s="494" t="e">
        <f>ROUND(('Retail Pricing'!#REF!/(1-0.09))/0.05,0)*0.05</f>
        <v>#REF!</v>
      </c>
      <c r="AH305" s="489">
        <v>3.95</v>
      </c>
      <c r="AI305" s="14" t="e">
        <f t="shared" si="478"/>
        <v>#REF!</v>
      </c>
      <c r="AJ305" s="428">
        <v>0.67</v>
      </c>
      <c r="AK305" s="495" t="e">
        <f>ROUND(('Retail Pricing'!#REF!/(1-0.09))/0.05,0)*0.05</f>
        <v>#REF!</v>
      </c>
      <c r="AL305" s="489"/>
      <c r="AM305" s="489">
        <v>3.5</v>
      </c>
      <c r="AN305" s="14" t="e">
        <f t="shared" si="479"/>
        <v>#REF!</v>
      </c>
      <c r="AO305" s="428">
        <v>0.63</v>
      </c>
      <c r="AP305" s="490" t="e">
        <f>ROUND(('Retail Pricing'!#REF!/(1-0.09))/0.05,0)*0.05</f>
        <v>#REF!</v>
      </c>
      <c r="AQ305" s="489">
        <v>3.45</v>
      </c>
      <c r="AR305" s="14" t="e">
        <f t="shared" si="480"/>
        <v>#REF!</v>
      </c>
      <c r="AS305" s="428">
        <v>0.61</v>
      </c>
      <c r="AT305" s="496">
        <v>4.0999999999999996</v>
      </c>
      <c r="AU305" s="497" t="e">
        <f t="shared" ref="AU305:AU311" si="580">IF(BA305&gt;0,ROUNDUP((BA305*2),0.05)-0.01," ")</f>
        <v>#REF!</v>
      </c>
      <c r="AV305" s="288"/>
      <c r="AW305" s="498" t="e">
        <f t="shared" ref="AW305:AW311" si="581">IF(W305&gt;0,ROUND((W305*1.3)/0.05,0)*0.05," ")</f>
        <v>#REF!</v>
      </c>
      <c r="AX305" s="499"/>
      <c r="AY305" s="499"/>
      <c r="AZ305" s="333"/>
      <c r="BA305" s="491" t="e">
        <f t="shared" si="569"/>
        <v>#REF!</v>
      </c>
      <c r="BB305" s="492">
        <f t="shared" si="570"/>
        <v>6.05</v>
      </c>
      <c r="BC305" s="493" t="e">
        <f t="shared" si="571"/>
        <v>#REF!</v>
      </c>
      <c r="BD305" s="488">
        <f t="shared" si="572"/>
        <v>5.95</v>
      </c>
      <c r="BE305" s="494" t="e">
        <f t="shared" si="573"/>
        <v>#REF!</v>
      </c>
      <c r="BF305" s="495" t="e">
        <f t="shared" si="574"/>
        <v>#REF!</v>
      </c>
      <c r="BG305" s="490" t="e">
        <f t="shared" si="575"/>
        <v>#REF!</v>
      </c>
      <c r="BH305" s="496">
        <f t="shared" si="576"/>
        <v>4.0999999999999996</v>
      </c>
      <c r="BI305" s="497" t="e">
        <f t="shared" si="577"/>
        <v>#REF!</v>
      </c>
      <c r="BJ305" s="385" t="e">
        <f t="shared" si="518"/>
        <v>#REF!</v>
      </c>
      <c r="BK305" s="385" t="e">
        <f t="shared" si="553"/>
        <v>#REF!</v>
      </c>
      <c r="BL305" s="243" t="e">
        <f>IF((BA305-'Retail Pricing'!#REF!)&gt;=0," ",1)</f>
        <v>#REF!</v>
      </c>
      <c r="BM305" s="243" t="e">
        <f>IF((BB305-'Retail Pricing'!#REF!)&gt;=0," ",1)</f>
        <v>#REF!</v>
      </c>
      <c r="BN305" s="243" t="e">
        <f>IF((BC305-'Retail Pricing'!#REF!)&gt;=0," ",1)</f>
        <v>#REF!</v>
      </c>
      <c r="BO305" s="243">
        <f>IF((BD305-'Retail Pricing'!F196)&gt;=0," ",1)</f>
        <v>1</v>
      </c>
      <c r="BP305" s="243" t="e">
        <f>IF((BE305-'Retail Pricing'!#REF!)&gt;=0," ",1)</f>
        <v>#REF!</v>
      </c>
      <c r="BQ305" s="243" t="e">
        <f>IF((BF305-'Retail Pricing'!#REF!)&gt;=0," ",1)</f>
        <v>#REF!</v>
      </c>
      <c r="BR305" s="243" t="e">
        <f>IF((BG305-'Retail Pricing'!#REF!)&gt;=0," ",1)</f>
        <v>#REF!</v>
      </c>
      <c r="BS305" s="243" t="e">
        <f>IF((BH305-'Retail Pricing'!#REF!)&gt;=0," ",1)</f>
        <v>#REF!</v>
      </c>
      <c r="BT305" s="243" t="e">
        <f>IF((BI305-'Retail Pricing'!#REF!)&gt;=0," ",1)</f>
        <v>#REF!</v>
      </c>
      <c r="BV305" s="442" t="e">
        <f t="shared" si="556"/>
        <v>#REF!</v>
      </c>
      <c r="BW305" s="244" t="e">
        <f t="shared" si="557"/>
        <v>#REF!</v>
      </c>
      <c r="BX305" s="244" t="e">
        <f t="shared" si="558"/>
        <v>#REF!</v>
      </c>
      <c r="BY305" s="244" t="e">
        <f t="shared" si="559"/>
        <v>#REF!</v>
      </c>
      <c r="BZ305" s="244" t="e">
        <f t="shared" si="560"/>
        <v>#REF!</v>
      </c>
      <c r="CA305" s="244" t="e">
        <f t="shared" si="561"/>
        <v>#REF!</v>
      </c>
      <c r="CB305" s="244" t="e">
        <f t="shared" si="578"/>
        <v>#REF!</v>
      </c>
      <c r="CC305" s="244" t="e">
        <f t="shared" si="562"/>
        <v>#REF!</v>
      </c>
      <c r="CD305" s="244" t="e">
        <f t="shared" si="563"/>
        <v>#REF!</v>
      </c>
      <c r="CE305" s="244" t="e">
        <f t="shared" si="564"/>
        <v>#REF!</v>
      </c>
      <c r="CF305" s="244" t="e">
        <f t="shared" si="565"/>
        <v>#REF!</v>
      </c>
      <c r="CG305" s="244" t="e">
        <f t="shared" ref="CG305:CG311" si="582">IF($BV305&gt;0,($BV305-AW305)/$BV305*100," ")</f>
        <v>#REF!</v>
      </c>
      <c r="CH305" s="244" t="e">
        <f t="shared" si="579"/>
        <v>#REF!</v>
      </c>
      <c r="CI305" s="570"/>
      <c r="CJ305" s="578" t="e">
        <f t="shared" si="535"/>
        <v>#REF!</v>
      </c>
      <c r="CK305" s="578" t="e">
        <f t="shared" si="536"/>
        <v>#REF!</v>
      </c>
      <c r="CL305" s="578" t="e">
        <f t="shared" si="537"/>
        <v>#REF!</v>
      </c>
      <c r="CM305" s="578" t="e">
        <f t="shared" si="538"/>
        <v>#REF!</v>
      </c>
      <c r="CN305" s="578" t="e">
        <f t="shared" si="539"/>
        <v>#REF!</v>
      </c>
      <c r="CO305" s="578" t="e">
        <f t="shared" si="532"/>
        <v>#REF!</v>
      </c>
      <c r="CP305" s="578" t="e">
        <f t="shared" si="533"/>
        <v>#REF!</v>
      </c>
      <c r="CQ305" s="578" t="e">
        <f t="shared" si="534"/>
        <v>#REF!</v>
      </c>
      <c r="CR305" s="244"/>
      <c r="CS305" s="244"/>
      <c r="CT305" s="244"/>
      <c r="CU305" s="244"/>
      <c r="CV305" s="347"/>
      <c r="CW305" s="338" t="e">
        <f t="shared" si="544"/>
        <v>#REF!</v>
      </c>
      <c r="CX305" s="347"/>
      <c r="CY305" s="338" t="e">
        <f t="shared" si="545"/>
        <v>#REF!</v>
      </c>
      <c r="CZ305" s="347"/>
      <c r="DA305" s="338" t="e">
        <f t="shared" si="546"/>
        <v>#REF!</v>
      </c>
      <c r="DB305" s="347"/>
      <c r="DC305" s="338" t="e">
        <f t="shared" si="547"/>
        <v>#REF!</v>
      </c>
      <c r="DD305" s="347"/>
      <c r="DE305" s="338" t="e">
        <f t="shared" si="548"/>
        <v>#REF!</v>
      </c>
    </row>
    <row r="306" spans="1:109" x14ac:dyDescent="0.2">
      <c r="A306" s="93" t="s">
        <v>63</v>
      </c>
      <c r="B306" s="53" t="s">
        <v>1264</v>
      </c>
      <c r="C306" s="53" t="s">
        <v>1524</v>
      </c>
      <c r="D306" s="217" t="s">
        <v>130</v>
      </c>
      <c r="E306" s="326">
        <v>300</v>
      </c>
      <c r="F306" s="356" t="s">
        <v>392</v>
      </c>
      <c r="G306" s="701"/>
      <c r="H306" s="40" t="s">
        <v>74</v>
      </c>
      <c r="I306" s="89" t="e">
        <f>IF('Retail Pricing'!#REF!&gt;0,'Retail Pricing'!#REF!," ")</f>
        <v>#REF!</v>
      </c>
      <c r="J306" s="85" t="e">
        <f>'Retail Pricing'!#REF!</f>
        <v>#REF!</v>
      </c>
      <c r="K306" s="85" t="e">
        <f>'Retail Pricing'!#REF!</f>
        <v>#REF!</v>
      </c>
      <c r="L306" s="305" t="e">
        <f>IF('Retail Pricing'!#REF!&gt;0,'Retail Pricing'!#REF!," ")</f>
        <v>#REF!</v>
      </c>
      <c r="M306" s="226" t="e">
        <f t="shared" si="504"/>
        <v>#REF!</v>
      </c>
      <c r="N306" s="219" t="e">
        <f>'Retail Pricing'!#REF!</f>
        <v>#REF!</v>
      </c>
      <c r="O306" s="219" t="e">
        <f>'Retail Pricing'!#REF!</f>
        <v>#REF!</v>
      </c>
      <c r="P306" s="219"/>
      <c r="Q306" s="219" t="e">
        <f>'Retail Pricing'!#REF!</f>
        <v>#REF!</v>
      </c>
      <c r="R306" s="219" t="e">
        <f>IF('Retail Pricing'!#REF!&gt;0,'Retail Pricing'!#REF!," ")</f>
        <v>#REF!</v>
      </c>
      <c r="S306" s="219" t="e">
        <f>'Retail Pricing'!#REF!</f>
        <v>#REF!</v>
      </c>
      <c r="T306" s="219">
        <v>1.1870099999999999</v>
      </c>
      <c r="U306" s="470">
        <v>0.17</v>
      </c>
      <c r="V306" s="7">
        <v>1.0999999999999999E-2</v>
      </c>
      <c r="W306" s="491" t="e">
        <f>ROUND(('Retail Pricing'!#REF!/(1-0.09))/0.05,0)*0.05</f>
        <v>#REF!</v>
      </c>
      <c r="X306" s="489">
        <v>5.35</v>
      </c>
      <c r="Y306" s="304" t="e">
        <f t="shared" si="476"/>
        <v>#REF!</v>
      </c>
      <c r="Z306" s="428">
        <v>0.74</v>
      </c>
      <c r="AA306" s="492">
        <v>6.05</v>
      </c>
      <c r="AB306" s="493" t="e">
        <f>ROUND(('Retail Pricing'!#REF!/(1-0.09))/0.05,0)*0.05</f>
        <v>#REF!</v>
      </c>
      <c r="AC306" s="489">
        <v>5.2</v>
      </c>
      <c r="AD306" s="14" t="e">
        <f t="shared" si="477"/>
        <v>#REF!</v>
      </c>
      <c r="AE306" s="428">
        <v>0.73</v>
      </c>
      <c r="AF306" s="488">
        <v>5.95</v>
      </c>
      <c r="AG306" s="494" t="e">
        <f>ROUND(('Retail Pricing'!#REF!/(1-0.09))/0.05,0)*0.05</f>
        <v>#REF!</v>
      </c>
      <c r="AH306" s="489">
        <v>3.95</v>
      </c>
      <c r="AI306" s="14" t="e">
        <f t="shared" si="478"/>
        <v>#REF!</v>
      </c>
      <c r="AJ306" s="428">
        <v>0.65</v>
      </c>
      <c r="AK306" s="495" t="e">
        <f>ROUND(('Retail Pricing'!#REF!/(1-0.09))/0.05,0)*0.05</f>
        <v>#REF!</v>
      </c>
      <c r="AL306" s="489"/>
      <c r="AM306" s="489">
        <v>3.5</v>
      </c>
      <c r="AN306" s="14" t="e">
        <f t="shared" si="479"/>
        <v>#REF!</v>
      </c>
      <c r="AO306" s="428">
        <v>0.61</v>
      </c>
      <c r="AP306" s="490" t="e">
        <f>ROUND(('Retail Pricing'!#REF!/(1-0.09))/0.05,0)*0.05</f>
        <v>#REF!</v>
      </c>
      <c r="AQ306" s="489">
        <v>3.45</v>
      </c>
      <c r="AR306" s="14" t="e">
        <f t="shared" si="480"/>
        <v>#REF!</v>
      </c>
      <c r="AS306" s="428">
        <v>0.59</v>
      </c>
      <c r="AT306" s="496">
        <v>4.0999999999999996</v>
      </c>
      <c r="AU306" s="497" t="e">
        <f t="shared" si="580"/>
        <v>#REF!</v>
      </c>
      <c r="AV306" s="288"/>
      <c r="AW306" s="498" t="e">
        <f t="shared" si="581"/>
        <v>#REF!</v>
      </c>
      <c r="AX306" s="499" t="e">
        <f>AP306</f>
        <v>#REF!</v>
      </c>
      <c r="AY306" s="499">
        <v>2.25</v>
      </c>
      <c r="AZ306" s="333"/>
      <c r="BA306" s="491" t="e">
        <f t="shared" si="569"/>
        <v>#REF!</v>
      </c>
      <c r="BB306" s="492">
        <f t="shared" si="570"/>
        <v>6.05</v>
      </c>
      <c r="BC306" s="493" t="e">
        <f t="shared" si="571"/>
        <v>#REF!</v>
      </c>
      <c r="BD306" s="488">
        <f t="shared" si="572"/>
        <v>5.95</v>
      </c>
      <c r="BE306" s="494" t="e">
        <f t="shared" si="573"/>
        <v>#REF!</v>
      </c>
      <c r="BF306" s="495" t="e">
        <f t="shared" si="574"/>
        <v>#REF!</v>
      </c>
      <c r="BG306" s="490" t="e">
        <f t="shared" si="575"/>
        <v>#REF!</v>
      </c>
      <c r="BH306" s="496">
        <f t="shared" si="576"/>
        <v>4.0999999999999996</v>
      </c>
      <c r="BI306" s="497" t="e">
        <f t="shared" si="577"/>
        <v>#REF!</v>
      </c>
      <c r="BJ306" s="385" t="e">
        <f t="shared" si="518"/>
        <v>#REF!</v>
      </c>
      <c r="BK306" s="385" t="e">
        <f t="shared" si="553"/>
        <v>#REF!</v>
      </c>
      <c r="BL306" s="243" t="e">
        <f>IF((BA306-'Retail Pricing'!#REF!)&gt;=0," ",1)</f>
        <v>#REF!</v>
      </c>
      <c r="BM306" s="243" t="e">
        <f>IF((BB306-'Retail Pricing'!#REF!)&gt;=0," ",1)</f>
        <v>#REF!</v>
      </c>
      <c r="BN306" s="243" t="e">
        <f>IF((BC306-'Retail Pricing'!#REF!)&gt;=0," ",1)</f>
        <v>#REF!</v>
      </c>
      <c r="BO306" s="243" t="str">
        <f>IF((BD306-'Retail Pricing'!F185)&gt;=0," ",1)</f>
        <v xml:space="preserve"> </v>
      </c>
      <c r="BP306" s="243" t="e">
        <f>IF((BE306-'Retail Pricing'!#REF!)&gt;=0," ",1)</f>
        <v>#REF!</v>
      </c>
      <c r="BQ306" s="243" t="e">
        <f>IF((BF306-'Retail Pricing'!#REF!)&gt;=0," ",1)</f>
        <v>#REF!</v>
      </c>
      <c r="BR306" s="243" t="e">
        <f>IF((BG306-'Retail Pricing'!#REF!)&gt;=0," ",1)</f>
        <v>#REF!</v>
      </c>
      <c r="BS306" s="243" t="e">
        <f>IF((BH306-'Retail Pricing'!#REF!)&gt;=0," ",1)</f>
        <v>#REF!</v>
      </c>
      <c r="BT306" s="243" t="e">
        <f>IF((BI306-'Retail Pricing'!#REF!)&gt;=0," ",1)</f>
        <v>#REF!</v>
      </c>
      <c r="BV306" s="442" t="e">
        <f t="shared" si="556"/>
        <v>#REF!</v>
      </c>
      <c r="BW306" s="244" t="e">
        <f t="shared" si="557"/>
        <v>#REF!</v>
      </c>
      <c r="BX306" s="244" t="e">
        <f t="shared" si="558"/>
        <v>#REF!</v>
      </c>
      <c r="BY306" s="244" t="e">
        <f t="shared" si="559"/>
        <v>#REF!</v>
      </c>
      <c r="BZ306" s="244" t="e">
        <f t="shared" si="560"/>
        <v>#REF!</v>
      </c>
      <c r="CA306" s="244" t="e">
        <f t="shared" si="561"/>
        <v>#REF!</v>
      </c>
      <c r="CB306" s="244" t="e">
        <f t="shared" si="578"/>
        <v>#REF!</v>
      </c>
      <c r="CC306" s="244" t="e">
        <f t="shared" si="562"/>
        <v>#REF!</v>
      </c>
      <c r="CD306" s="244" t="e">
        <f t="shared" si="563"/>
        <v>#REF!</v>
      </c>
      <c r="CE306" s="244" t="e">
        <f t="shared" si="564"/>
        <v>#REF!</v>
      </c>
      <c r="CF306" s="244" t="e">
        <f t="shared" si="565"/>
        <v>#REF!</v>
      </c>
      <c r="CG306" s="244" t="e">
        <f t="shared" si="582"/>
        <v>#REF!</v>
      </c>
      <c r="CH306" s="244" t="e">
        <f t="shared" si="579"/>
        <v>#REF!</v>
      </c>
      <c r="CI306" s="570"/>
      <c r="CJ306" s="578" t="e">
        <f t="shared" si="535"/>
        <v>#REF!</v>
      </c>
      <c r="CK306" s="578" t="e">
        <f t="shared" si="536"/>
        <v>#REF!</v>
      </c>
      <c r="CL306" s="578" t="e">
        <f t="shared" si="537"/>
        <v>#REF!</v>
      </c>
      <c r="CM306" s="578" t="e">
        <f t="shared" si="538"/>
        <v>#REF!</v>
      </c>
      <c r="CN306" s="578" t="e">
        <f t="shared" si="539"/>
        <v>#REF!</v>
      </c>
      <c r="CO306" s="578" t="e">
        <f t="shared" si="532"/>
        <v>#REF!</v>
      </c>
      <c r="CP306" s="578" t="e">
        <f t="shared" si="533"/>
        <v>#REF!</v>
      </c>
      <c r="CQ306" s="578" t="e">
        <f t="shared" si="534"/>
        <v>#REF!</v>
      </c>
      <c r="CR306" s="244"/>
      <c r="CS306" s="244"/>
      <c r="CT306" s="244"/>
      <c r="CU306" s="244"/>
      <c r="CV306" s="347"/>
      <c r="CW306" s="338" t="e">
        <f t="shared" si="544"/>
        <v>#REF!</v>
      </c>
      <c r="CX306" s="347"/>
      <c r="CY306" s="338" t="e">
        <f t="shared" si="545"/>
        <v>#REF!</v>
      </c>
      <c r="CZ306" s="347"/>
      <c r="DA306" s="338" t="e">
        <f t="shared" si="546"/>
        <v>#REF!</v>
      </c>
      <c r="DB306" s="347"/>
      <c r="DC306" s="338" t="e">
        <f t="shared" si="547"/>
        <v>#REF!</v>
      </c>
      <c r="DD306" s="347"/>
      <c r="DE306" s="338" t="e">
        <f t="shared" si="548"/>
        <v>#REF!</v>
      </c>
    </row>
    <row r="307" spans="1:109" s="19" customFormat="1" x14ac:dyDescent="0.2">
      <c r="A307" s="93" t="s">
        <v>63</v>
      </c>
      <c r="B307" s="53" t="s">
        <v>1044</v>
      </c>
      <c r="C307" s="53"/>
      <c r="D307" s="217" t="s">
        <v>130</v>
      </c>
      <c r="E307" s="326">
        <v>30</v>
      </c>
      <c r="F307" s="356" t="s">
        <v>391</v>
      </c>
      <c r="G307" s="701"/>
      <c r="H307" s="390"/>
      <c r="I307" s="89" t="e">
        <f>IF('Retail Pricing'!#REF!&gt;0,'Retail Pricing'!#REF!," ")</f>
        <v>#REF!</v>
      </c>
      <c r="J307" s="85" t="e">
        <f>'Retail Pricing'!#REF!</f>
        <v>#REF!</v>
      </c>
      <c r="K307" s="85" t="e">
        <f>'Retail Pricing'!#REF!</f>
        <v>#REF!</v>
      </c>
      <c r="L307" s="305" t="e">
        <f>IF('Retail Pricing'!#REF!&gt;0,'Retail Pricing'!#REF!," ")</f>
        <v>#REF!</v>
      </c>
      <c r="M307" s="226" t="e">
        <f t="shared" si="504"/>
        <v>#REF!</v>
      </c>
      <c r="N307" s="219" t="e">
        <f>IF('Retail Pricing'!#REF!&gt;0,'Retail Pricing'!#REF!," ")</f>
        <v>#REF!</v>
      </c>
      <c r="O307" s="219" t="e">
        <f>IF('Retail Pricing'!#REF!&gt;0,'Retail Pricing'!#REF!," ")</f>
        <v>#REF!</v>
      </c>
      <c r="P307" s="219"/>
      <c r="Q307" s="219" t="e">
        <f>IF('Retail Pricing'!#REF!&gt;0,'Retail Pricing'!#REF!," ")</f>
        <v>#REF!</v>
      </c>
      <c r="R307" s="219" t="e">
        <f>IF('Retail Pricing'!#REF!&gt;0,'Retail Pricing'!#REF!," ")</f>
        <v>#REF!</v>
      </c>
      <c r="S307" s="219" t="e">
        <f>IF('Retail Pricing'!#REF!&gt;0,'Retail Pricing'!#REF!," ")</f>
        <v>#REF!</v>
      </c>
      <c r="T307" s="219">
        <v>2.1326200000000002</v>
      </c>
      <c r="U307" s="7" t="e">
        <f>IF(M307&gt;0,$U$1," ")</f>
        <v>#REF!</v>
      </c>
      <c r="V307" s="7">
        <v>1E-3</v>
      </c>
      <c r="W307" s="491" t="e">
        <f>ROUND(('Retail Pricing'!#REF!/(1-0.09))/0.05,0)*0.05</f>
        <v>#REF!</v>
      </c>
      <c r="X307" s="489">
        <v>5.5</v>
      </c>
      <c r="Y307" s="304" t="e">
        <f t="shared" si="476"/>
        <v>#REF!</v>
      </c>
      <c r="Z307" s="428">
        <v>0.53</v>
      </c>
      <c r="AA307" s="492">
        <v>6.2</v>
      </c>
      <c r="AB307" s="493" t="e">
        <f>ROUND(('Retail Pricing'!#REF!/(1-0.09))/0.05,0)*0.05</f>
        <v>#REF!</v>
      </c>
      <c r="AC307" s="489">
        <v>5.4</v>
      </c>
      <c r="AD307" s="14" t="e">
        <f t="shared" si="477"/>
        <v>#REF!</v>
      </c>
      <c r="AE307" s="428">
        <v>0.52</v>
      </c>
      <c r="AF307" s="488">
        <v>6.1</v>
      </c>
      <c r="AG307" s="494" t="e">
        <f>ROUND(('Retail Pricing'!#REF!/(1-0.09))/0.05,0)*0.05</f>
        <v>#REF!</v>
      </c>
      <c r="AH307" s="489">
        <v>4.0999999999999996</v>
      </c>
      <c r="AI307" s="14" t="e">
        <f t="shared" si="478"/>
        <v>#REF!</v>
      </c>
      <c r="AJ307" s="428">
        <v>0.38</v>
      </c>
      <c r="AK307" s="495" t="e">
        <f>ROUND(('Retail Pricing'!#REF!/(1-0.09))/0.05,0)*0.05</f>
        <v>#REF!</v>
      </c>
      <c r="AL307" s="489"/>
      <c r="AM307" s="489">
        <v>3.65</v>
      </c>
      <c r="AN307" s="14" t="e">
        <f t="shared" si="479"/>
        <v>#REF!</v>
      </c>
      <c r="AO307" s="428">
        <v>0.31</v>
      </c>
      <c r="AP307" s="490" t="e">
        <f>ROUND(('Retail Pricing'!#REF!/(1-0.09))/0.05,0)*0.05</f>
        <v>#REF!</v>
      </c>
      <c r="AQ307" s="489">
        <v>3.55</v>
      </c>
      <c r="AR307" s="14" t="e">
        <f t="shared" si="480"/>
        <v>#REF!</v>
      </c>
      <c r="AS307" s="428">
        <v>0.28000000000000003</v>
      </c>
      <c r="AT307" s="496">
        <v>4.25</v>
      </c>
      <c r="AU307" s="497" t="e">
        <f t="shared" si="580"/>
        <v>#REF!</v>
      </c>
      <c r="AV307" s="288"/>
      <c r="AW307" s="498" t="e">
        <f t="shared" si="581"/>
        <v>#REF!</v>
      </c>
      <c r="AX307" s="499" t="s">
        <v>106</v>
      </c>
      <c r="AY307" s="499" t="s">
        <v>106</v>
      </c>
      <c r="AZ307" s="333"/>
      <c r="BA307" s="491" t="e">
        <f t="shared" si="569"/>
        <v>#REF!</v>
      </c>
      <c r="BB307" s="492">
        <f t="shared" si="570"/>
        <v>6.2</v>
      </c>
      <c r="BC307" s="493" t="e">
        <f t="shared" si="571"/>
        <v>#REF!</v>
      </c>
      <c r="BD307" s="488">
        <f t="shared" si="572"/>
        <v>6.1</v>
      </c>
      <c r="BE307" s="494" t="e">
        <f t="shared" si="573"/>
        <v>#REF!</v>
      </c>
      <c r="BF307" s="495" t="e">
        <f t="shared" si="574"/>
        <v>#REF!</v>
      </c>
      <c r="BG307" s="490" t="e">
        <f t="shared" si="575"/>
        <v>#REF!</v>
      </c>
      <c r="BH307" s="496">
        <f t="shared" si="576"/>
        <v>4.25</v>
      </c>
      <c r="BI307" s="497" t="e">
        <f t="shared" si="577"/>
        <v>#REF!</v>
      </c>
      <c r="BJ307" s="385" t="e">
        <f t="shared" si="518"/>
        <v>#REF!</v>
      </c>
      <c r="BK307" s="385" t="e">
        <f t="shared" si="553"/>
        <v>#REF!</v>
      </c>
      <c r="BL307" s="243" t="e">
        <f>IF((BA307-'Retail Pricing'!#REF!)&gt;=0," ",1)</f>
        <v>#REF!</v>
      </c>
      <c r="BM307" s="243" t="e">
        <f>IF((BB307-'Retail Pricing'!#REF!)&gt;=0," ",1)</f>
        <v>#REF!</v>
      </c>
      <c r="BN307" s="243" t="e">
        <f>IF((BC307-'Retail Pricing'!#REF!)&gt;=0," ",1)</f>
        <v>#REF!</v>
      </c>
      <c r="BO307" s="243">
        <f>IF((BD307-'Retail Pricing'!F187)&gt;=0," ",1)</f>
        <v>1</v>
      </c>
      <c r="BP307" s="243" t="e">
        <f>IF((BE307-'Retail Pricing'!#REF!)&gt;=0," ",1)</f>
        <v>#REF!</v>
      </c>
      <c r="BQ307" s="243" t="e">
        <f>IF((BF307-'Retail Pricing'!#REF!)&gt;=0," ",1)</f>
        <v>#REF!</v>
      </c>
      <c r="BR307" s="243" t="e">
        <f>IF((BG307-'Retail Pricing'!#REF!)&gt;=0," ",1)</f>
        <v>#REF!</v>
      </c>
      <c r="BS307" s="243" t="e">
        <f>IF((BH307-'Retail Pricing'!#REF!)&gt;=0," ",1)</f>
        <v>#REF!</v>
      </c>
      <c r="BT307" s="243" t="e">
        <f>IF((BI307-'Retail Pricing'!#REF!)&gt;=0," ",1)</f>
        <v>#REF!</v>
      </c>
      <c r="BU307" s="67"/>
      <c r="BV307" s="442" t="e">
        <f t="shared" si="556"/>
        <v>#REF!</v>
      </c>
      <c r="BW307" s="244" t="e">
        <f t="shared" si="557"/>
        <v>#REF!</v>
      </c>
      <c r="BX307" s="244" t="e">
        <f t="shared" si="558"/>
        <v>#REF!</v>
      </c>
      <c r="BY307" s="244" t="e">
        <f t="shared" si="559"/>
        <v>#REF!</v>
      </c>
      <c r="BZ307" s="244" t="e">
        <f t="shared" si="560"/>
        <v>#REF!</v>
      </c>
      <c r="CA307" s="244" t="e">
        <f t="shared" si="561"/>
        <v>#REF!</v>
      </c>
      <c r="CB307" s="244" t="e">
        <f t="shared" si="578"/>
        <v>#REF!</v>
      </c>
      <c r="CC307" s="244" t="e">
        <f t="shared" si="562"/>
        <v>#REF!</v>
      </c>
      <c r="CD307" s="244" t="e">
        <f t="shared" si="563"/>
        <v>#REF!</v>
      </c>
      <c r="CE307" s="244" t="e">
        <f t="shared" si="564"/>
        <v>#REF!</v>
      </c>
      <c r="CF307" s="244" t="e">
        <f t="shared" si="565"/>
        <v>#REF!</v>
      </c>
      <c r="CG307" s="244" t="e">
        <f>IF($BV307&gt;0,($BV307-AW307)/$BV307*100," ")</f>
        <v>#REF!</v>
      </c>
      <c r="CH307" s="244" t="e">
        <f t="shared" si="579"/>
        <v>#REF!</v>
      </c>
      <c r="CI307" s="570"/>
      <c r="CJ307" s="578" t="e">
        <f t="shared" si="535"/>
        <v>#REF!</v>
      </c>
      <c r="CK307" s="578" t="e">
        <f t="shared" si="536"/>
        <v>#REF!</v>
      </c>
      <c r="CL307" s="578" t="e">
        <f t="shared" si="537"/>
        <v>#REF!</v>
      </c>
      <c r="CM307" s="578" t="e">
        <f t="shared" si="538"/>
        <v>#REF!</v>
      </c>
      <c r="CN307" s="578" t="e">
        <f t="shared" si="539"/>
        <v>#REF!</v>
      </c>
      <c r="CO307" s="578" t="e">
        <f t="shared" si="532"/>
        <v>#REF!</v>
      </c>
      <c r="CP307" s="578" t="e">
        <f t="shared" si="533"/>
        <v>#REF!</v>
      </c>
      <c r="CQ307" s="578" t="e">
        <f t="shared" si="534"/>
        <v>#REF!</v>
      </c>
      <c r="CR307" s="244"/>
      <c r="CS307" s="244"/>
      <c r="CT307" s="244"/>
      <c r="CU307" s="244"/>
      <c r="CV307" s="347"/>
      <c r="CW307" s="338" t="e">
        <f t="shared" si="544"/>
        <v>#REF!</v>
      </c>
      <c r="CX307" s="347"/>
      <c r="CY307" s="338" t="e">
        <f t="shared" si="545"/>
        <v>#REF!</v>
      </c>
      <c r="CZ307" s="347"/>
      <c r="DA307" s="338" t="e">
        <f t="shared" si="546"/>
        <v>#REF!</v>
      </c>
      <c r="DB307" s="347"/>
      <c r="DC307" s="338" t="e">
        <f t="shared" si="547"/>
        <v>#REF!</v>
      </c>
      <c r="DD307" s="347"/>
      <c r="DE307" s="338" t="e">
        <f t="shared" si="548"/>
        <v>#REF!</v>
      </c>
    </row>
    <row r="308" spans="1:109" s="19" customFormat="1" x14ac:dyDescent="0.2">
      <c r="A308" s="93" t="s">
        <v>63</v>
      </c>
      <c r="B308" s="53" t="s">
        <v>1658</v>
      </c>
      <c r="C308" s="53"/>
      <c r="D308" s="217" t="s">
        <v>130</v>
      </c>
      <c r="E308" s="326">
        <v>30</v>
      </c>
      <c r="F308" s="356" t="s">
        <v>391</v>
      </c>
      <c r="G308" s="701"/>
      <c r="H308" s="390" t="s">
        <v>1664</v>
      </c>
      <c r="I308" s="89" t="e">
        <f>IF('Retail Pricing'!#REF!&gt;0,'Retail Pricing'!#REF!," ")</f>
        <v>#REF!</v>
      </c>
      <c r="J308" s="85" t="e">
        <f>'Retail Pricing'!#REF!</f>
        <v>#REF!</v>
      </c>
      <c r="K308" s="85" t="e">
        <f>'Retail Pricing'!#REF!</f>
        <v>#REF!</v>
      </c>
      <c r="L308" s="305" t="e">
        <f>IF('Retail Pricing'!#REF!&gt;0,'Retail Pricing'!#REF!," ")</f>
        <v>#REF!</v>
      </c>
      <c r="M308" s="226" t="e">
        <f t="shared" si="504"/>
        <v>#REF!</v>
      </c>
      <c r="N308" s="219" t="e">
        <f>IF('Retail Pricing'!#REF!&gt;0,'Retail Pricing'!#REF!," ")</f>
        <v>#REF!</v>
      </c>
      <c r="O308" s="219" t="e">
        <f>IF('Retail Pricing'!#REF!&gt;0,'Retail Pricing'!#REF!," ")</f>
        <v>#REF!</v>
      </c>
      <c r="P308" s="219"/>
      <c r="Q308" s="219" t="e">
        <f>IF('Retail Pricing'!#REF!&gt;0,'Retail Pricing'!#REF!," ")</f>
        <v>#REF!</v>
      </c>
      <c r="R308" s="219" t="e">
        <f>IF('Retail Pricing'!#REF!&gt;0,'Retail Pricing'!#REF!," ")</f>
        <v>#REF!</v>
      </c>
      <c r="S308" s="219" t="e">
        <f>IF('Retail Pricing'!#REF!&gt;0,'Retail Pricing'!#REF!," ")</f>
        <v>#REF!</v>
      </c>
      <c r="T308" s="226">
        <v>1.9813499999999999</v>
      </c>
      <c r="U308" s="7" t="e">
        <f>IF(M308&gt;0,$U$1," ")</f>
        <v>#REF!</v>
      </c>
      <c r="V308" s="7">
        <v>-7.9000000000000001E-2</v>
      </c>
      <c r="W308" s="498">
        <v>5.95</v>
      </c>
      <c r="X308" s="489">
        <v>5.95</v>
      </c>
      <c r="Y308" s="304">
        <f t="shared" si="476"/>
        <v>0</v>
      </c>
      <c r="Z308" s="428">
        <v>0.62</v>
      </c>
      <c r="AA308" s="492">
        <v>6.55</v>
      </c>
      <c r="AB308" s="498">
        <v>5.86</v>
      </c>
      <c r="AC308" s="489">
        <v>5.86</v>
      </c>
      <c r="AD308" s="14">
        <f t="shared" si="477"/>
        <v>0</v>
      </c>
      <c r="AE308" s="428">
        <v>0.61</v>
      </c>
      <c r="AF308" s="488">
        <v>6.45</v>
      </c>
      <c r="AG308" s="498">
        <v>4.6500000000000004</v>
      </c>
      <c r="AH308" s="489">
        <v>4.6500000000000004</v>
      </c>
      <c r="AI308" s="14">
        <f t="shared" si="478"/>
        <v>0</v>
      </c>
      <c r="AJ308" s="428">
        <v>0.51</v>
      </c>
      <c r="AK308" s="498">
        <v>4.2</v>
      </c>
      <c r="AL308" s="489"/>
      <c r="AM308" s="489">
        <v>4.2</v>
      </c>
      <c r="AN308" s="14">
        <f t="shared" si="479"/>
        <v>0</v>
      </c>
      <c r="AO308" s="428">
        <v>0.46</v>
      </c>
      <c r="AP308" s="498">
        <v>4.0999999999999996</v>
      </c>
      <c r="AQ308" s="489">
        <v>4.0999999999999996</v>
      </c>
      <c r="AR308" s="14">
        <f t="shared" si="480"/>
        <v>0</v>
      </c>
      <c r="AS308" s="428">
        <v>0.44</v>
      </c>
      <c r="AT308" s="496">
        <v>4.7</v>
      </c>
      <c r="AU308" s="497">
        <f t="shared" si="580"/>
        <v>11.99</v>
      </c>
      <c r="AV308" s="288"/>
      <c r="AW308" s="498">
        <f>IF(W308&gt;0,ROUND((W308*1.3)/0.05,0)*0.05," ")</f>
        <v>7.75</v>
      </c>
      <c r="AX308" s="499">
        <f>AP308</f>
        <v>4.0999999999999996</v>
      </c>
      <c r="AY308" s="499">
        <v>2.25</v>
      </c>
      <c r="AZ308" s="333"/>
      <c r="BA308" s="491">
        <f t="shared" si="569"/>
        <v>5.95</v>
      </c>
      <c r="BB308" s="492">
        <f t="shared" si="570"/>
        <v>6.55</v>
      </c>
      <c r="BC308" s="493">
        <f t="shared" si="571"/>
        <v>5.86</v>
      </c>
      <c r="BD308" s="488">
        <f t="shared" si="572"/>
        <v>6.45</v>
      </c>
      <c r="BE308" s="494">
        <f t="shared" si="573"/>
        <v>4.6500000000000004</v>
      </c>
      <c r="BF308" s="495">
        <f t="shared" si="574"/>
        <v>4.2</v>
      </c>
      <c r="BG308" s="490">
        <f t="shared" si="575"/>
        <v>4.0999999999999996</v>
      </c>
      <c r="BH308" s="496">
        <f t="shared" si="576"/>
        <v>4.7</v>
      </c>
      <c r="BI308" s="497">
        <f t="shared" si="577"/>
        <v>11.99</v>
      </c>
      <c r="BJ308" s="385" t="str">
        <f t="shared" si="518"/>
        <v xml:space="preserve"> </v>
      </c>
      <c r="BK308" s="385" t="str">
        <f>IF(BC308*0.9&gt;BG308, " ", "No")</f>
        <v xml:space="preserve"> </v>
      </c>
      <c r="BL308" s="243" t="e">
        <f>IF((BA308-'Retail Pricing'!#REF!)&gt;=0," ",1)</f>
        <v>#REF!</v>
      </c>
      <c r="BM308" s="243" t="e">
        <f>IF((BB308-'Retail Pricing'!#REF!)&gt;=0," ",1)</f>
        <v>#REF!</v>
      </c>
      <c r="BN308" s="243" t="e">
        <f>IF((BC308-'Retail Pricing'!#REF!)&gt;=0," ",1)</f>
        <v>#REF!</v>
      </c>
      <c r="BO308" s="243" t="e">
        <f>IF((BD308-'Retail Pricing'!#REF!)&gt;=0," ",1)</f>
        <v>#REF!</v>
      </c>
      <c r="BP308" s="243" t="e">
        <f>IF((BE308-'Retail Pricing'!#REF!)&gt;=0," ",1)</f>
        <v>#REF!</v>
      </c>
      <c r="BQ308" s="243" t="e">
        <f>IF((BF308-'Retail Pricing'!#REF!)&gt;=0," ",1)</f>
        <v>#REF!</v>
      </c>
      <c r="BR308" s="243" t="e">
        <f>IF((BG308-'Retail Pricing'!#REF!)&gt;=0," ",1)</f>
        <v>#REF!</v>
      </c>
      <c r="BS308" s="243" t="e">
        <f>IF((BH308-'Retail Pricing'!#REF!)&gt;=0," ",1)</f>
        <v>#REF!</v>
      </c>
      <c r="BT308" s="243" t="e">
        <f>IF((BI308-'Retail Pricing'!#REF!)&gt;=0," ",1)</f>
        <v>#REF!</v>
      </c>
      <c r="BU308" s="67"/>
      <c r="BV308" s="442">
        <f>IF(W308&gt;0,$BV$9, " ")</f>
        <v>100</v>
      </c>
      <c r="BW308" s="244">
        <f>IF($BV308&gt;0,($BV308-W308)/$BV308*100," ")</f>
        <v>94.05</v>
      </c>
      <c r="BX308" s="244">
        <f>IF($BV308&gt;0,($BV308-AA308)/$BV308*100," ")</f>
        <v>93.45</v>
      </c>
      <c r="BY308" s="244">
        <f>IF($BV308&gt;0,($BV308-AB308)/$BV308*100," ")</f>
        <v>94.14</v>
      </c>
      <c r="BZ308" s="244">
        <f>IF($BV308&gt;0,($BV308-AF308)/$BV308*100," ")</f>
        <v>93.55</v>
      </c>
      <c r="CA308" s="244">
        <f>IF($BV308&gt;0,($BV308-AG308)/$BV308*100," ")</f>
        <v>95.35</v>
      </c>
      <c r="CB308" s="244">
        <f>CA308</f>
        <v>95.35</v>
      </c>
      <c r="CC308" s="244">
        <f>IF($BV308&gt;0,($BV308-AK308)/$BV308*100," ")</f>
        <v>95.8</v>
      </c>
      <c r="CD308" s="244">
        <f>IF($BV308&gt;0,($BV308-AP308)/$BV308*100," ")</f>
        <v>95.9</v>
      </c>
      <c r="CE308" s="244">
        <f>IF($BV308&gt;0,($BV308-AT308)/$BV308*100," ")</f>
        <v>95.3</v>
      </c>
      <c r="CF308" s="244">
        <f>IF($BV308&gt;0,($BV308-(W308*2))/$BV308*100," ")</f>
        <v>88.1</v>
      </c>
      <c r="CG308" s="244">
        <f>IF($BV308&gt;0,($BV308-AW308)/$BV308*100," ")</f>
        <v>92.25</v>
      </c>
      <c r="CH308" s="244">
        <f>IF($W308&gt;0,100," ")</f>
        <v>100</v>
      </c>
      <c r="CI308" s="570"/>
      <c r="CJ308" s="578">
        <f t="shared" si="535"/>
        <v>93.95</v>
      </c>
      <c r="CK308" s="578">
        <f t="shared" si="536"/>
        <v>93.35</v>
      </c>
      <c r="CL308" s="578">
        <f t="shared" si="537"/>
        <v>94.04</v>
      </c>
      <c r="CM308" s="578">
        <f t="shared" si="538"/>
        <v>93.45</v>
      </c>
      <c r="CN308" s="578">
        <f t="shared" si="539"/>
        <v>95.25</v>
      </c>
      <c r="CO308" s="578">
        <f t="shared" si="532"/>
        <v>95.7</v>
      </c>
      <c r="CP308" s="578">
        <f t="shared" si="533"/>
        <v>95.8</v>
      </c>
      <c r="CQ308" s="578">
        <f t="shared" si="534"/>
        <v>95.2</v>
      </c>
      <c r="CR308" s="244"/>
      <c r="CS308" s="244"/>
      <c r="CT308" s="244"/>
      <c r="CU308" s="244"/>
      <c r="CV308" s="347"/>
      <c r="CW308" s="338">
        <f t="shared" si="544"/>
        <v>5.95</v>
      </c>
      <c r="CX308" s="347"/>
      <c r="CY308" s="338">
        <f t="shared" si="545"/>
        <v>5.95</v>
      </c>
      <c r="CZ308" s="347"/>
      <c r="DA308" s="338">
        <f t="shared" si="546"/>
        <v>5.95</v>
      </c>
      <c r="DB308" s="347"/>
      <c r="DC308" s="338">
        <f t="shared" si="547"/>
        <v>5.95</v>
      </c>
      <c r="DD308" s="347"/>
      <c r="DE308" s="338">
        <f t="shared" si="548"/>
        <v>5.95</v>
      </c>
    </row>
    <row r="309" spans="1:109" s="19" customFormat="1" x14ac:dyDescent="0.2">
      <c r="A309" s="93" t="s">
        <v>63</v>
      </c>
      <c r="B309" s="53" t="s">
        <v>1442</v>
      </c>
      <c r="C309" s="53"/>
      <c r="D309" s="218"/>
      <c r="E309" s="326">
        <v>30</v>
      </c>
      <c r="F309" s="401" t="s">
        <v>970</v>
      </c>
      <c r="G309" s="704"/>
      <c r="H309" s="390"/>
      <c r="I309" s="89" t="e">
        <f>IF('Retail Pricing'!#REF!&gt;0,'Retail Pricing'!#REF!," ")</f>
        <v>#REF!</v>
      </c>
      <c r="J309" s="85" t="e">
        <f>'Retail Pricing'!#REF!</f>
        <v>#REF!</v>
      </c>
      <c r="K309" s="85" t="e">
        <f>'Retail Pricing'!#REF!</f>
        <v>#REF!</v>
      </c>
      <c r="L309" s="305" t="e">
        <f>IF('Retail Pricing'!#REF!&gt;0,'Retail Pricing'!#REF!," ")</f>
        <v>#REF!</v>
      </c>
      <c r="M309" s="226" t="e">
        <f t="shared" si="504"/>
        <v>#REF!</v>
      </c>
      <c r="N309" s="219" t="e">
        <f>IF('Retail Pricing'!#REF!&gt;0,'Retail Pricing'!#REF!," ")</f>
        <v>#REF!</v>
      </c>
      <c r="O309" s="219" t="e">
        <f>IF('Retail Pricing'!#REF!&gt;0,'Retail Pricing'!#REF!," ")</f>
        <v>#REF!</v>
      </c>
      <c r="P309" s="219"/>
      <c r="Q309" s="219" t="e">
        <f>IF('Retail Pricing'!#REF!&gt;0,'Retail Pricing'!#REF!," ")</f>
        <v>#REF!</v>
      </c>
      <c r="R309" s="219" t="e">
        <f>IF('Retail Pricing'!#REF!&gt;0,'Retail Pricing'!#REF!," ")</f>
        <v>#REF!</v>
      </c>
      <c r="S309" s="219" t="e">
        <f>IF('Retail Pricing'!#REF!&gt;0,'Retail Pricing'!#REF!," ")</f>
        <v>#REF!</v>
      </c>
      <c r="T309" s="226">
        <v>2.4793599999999998</v>
      </c>
      <c r="U309" s="7" t="e">
        <f>IF(M309&gt;0,$U$1," ")</f>
        <v>#REF!</v>
      </c>
      <c r="V309" s="7">
        <v>1.9E-2</v>
      </c>
      <c r="W309" s="491" t="e">
        <f>ROUND(('Retail Pricing'!#REF!/(1-0.09))/0.05,0)*0.05</f>
        <v>#REF!</v>
      </c>
      <c r="X309" s="489">
        <v>8.25</v>
      </c>
      <c r="Y309" s="304" t="e">
        <f t="shared" si="476"/>
        <v>#REF!</v>
      </c>
      <c r="Z309" s="428">
        <v>0.63</v>
      </c>
      <c r="AA309" s="492">
        <v>9.35</v>
      </c>
      <c r="AB309" s="493" t="e">
        <f>ROUND(('Retail Pricing'!#REF!/(1-0.09))/0.05,0)*0.05</f>
        <v>#REF!</v>
      </c>
      <c r="AC309" s="489">
        <v>8.1</v>
      </c>
      <c r="AD309" s="14" t="e">
        <f t="shared" si="477"/>
        <v>#REF!</v>
      </c>
      <c r="AE309" s="428">
        <v>0.62</v>
      </c>
      <c r="AF309" s="488">
        <v>9.1999999999999993</v>
      </c>
      <c r="AG309" s="494" t="e">
        <f>ROUND(('Retail Pricing'!#REF!/(1-0.09))/0.05,0)*0.05</f>
        <v>#REF!</v>
      </c>
      <c r="AH309" s="489">
        <v>6.15</v>
      </c>
      <c r="AI309" s="14" t="e">
        <f t="shared" si="478"/>
        <v>#REF!</v>
      </c>
      <c r="AJ309" s="428">
        <v>0.5</v>
      </c>
      <c r="AK309" s="495" t="e">
        <f>ROUND(('Retail Pricing'!#REF!/(1-0.09))/0.05,0)*0.05</f>
        <v>#REF!</v>
      </c>
      <c r="AL309" s="489"/>
      <c r="AM309" s="489">
        <v>5.45</v>
      </c>
      <c r="AN309" s="14" t="e">
        <f t="shared" si="479"/>
        <v>#REF!</v>
      </c>
      <c r="AO309" s="428">
        <v>0.45</v>
      </c>
      <c r="AP309" s="490" t="e">
        <f>ROUND(('Retail Pricing'!#REF!/(1-0.09))/0.05,0)*0.05</f>
        <v>#REF!</v>
      </c>
      <c r="AQ309" s="489">
        <v>5.35</v>
      </c>
      <c r="AR309" s="14" t="e">
        <f t="shared" si="480"/>
        <v>#REF!</v>
      </c>
      <c r="AS309" s="428">
        <v>0.43</v>
      </c>
      <c r="AT309" s="496">
        <v>6.4</v>
      </c>
      <c r="AU309" s="497" t="e">
        <f t="shared" si="580"/>
        <v>#REF!</v>
      </c>
      <c r="AV309" s="288"/>
      <c r="AW309" s="498" t="e">
        <f>IF(W309&gt;0,ROUND((W309*1.3)/0.05,0)*0.05," ")</f>
        <v>#REF!</v>
      </c>
      <c r="AX309" s="499" t="s">
        <v>106</v>
      </c>
      <c r="AY309" s="499" t="s">
        <v>106</v>
      </c>
      <c r="AZ309" s="333"/>
      <c r="BA309" s="491" t="e">
        <f t="shared" si="569"/>
        <v>#REF!</v>
      </c>
      <c r="BB309" s="492">
        <f t="shared" si="570"/>
        <v>9.35</v>
      </c>
      <c r="BC309" s="493" t="e">
        <f t="shared" si="571"/>
        <v>#REF!</v>
      </c>
      <c r="BD309" s="488">
        <f t="shared" si="572"/>
        <v>9.1999999999999993</v>
      </c>
      <c r="BE309" s="494" t="e">
        <f t="shared" si="573"/>
        <v>#REF!</v>
      </c>
      <c r="BF309" s="495" t="e">
        <f t="shared" si="574"/>
        <v>#REF!</v>
      </c>
      <c r="BG309" s="490" t="e">
        <f t="shared" si="575"/>
        <v>#REF!</v>
      </c>
      <c r="BH309" s="496">
        <f t="shared" si="576"/>
        <v>6.4</v>
      </c>
      <c r="BI309" s="497" t="e">
        <f t="shared" si="577"/>
        <v>#REF!</v>
      </c>
      <c r="BJ309" s="385" t="e">
        <f t="shared" si="518"/>
        <v>#REF!</v>
      </c>
      <c r="BK309" s="385" t="e">
        <f>IF(BC309*0.9&gt;BG309, " ", "No")</f>
        <v>#REF!</v>
      </c>
      <c r="BL309" s="243" t="e">
        <f>IF((BA309-'Retail Pricing'!#REF!)&gt;=0," ",1)</f>
        <v>#REF!</v>
      </c>
      <c r="BM309" s="243" t="e">
        <f>IF((BB309-'Retail Pricing'!#REF!)&gt;=0," ",1)</f>
        <v>#REF!</v>
      </c>
      <c r="BN309" s="243" t="e">
        <f>IF((BC309-'Retail Pricing'!#REF!)&gt;=0," ",1)</f>
        <v>#REF!</v>
      </c>
      <c r="BO309" s="243">
        <f>IF((BD309-'Retail Pricing'!F188)&gt;=0," ",1)</f>
        <v>1</v>
      </c>
      <c r="BP309" s="243" t="e">
        <f>IF((BE309-'Retail Pricing'!#REF!)&gt;=0," ",1)</f>
        <v>#REF!</v>
      </c>
      <c r="BQ309" s="243" t="e">
        <f>IF((BF309-'Retail Pricing'!#REF!)&gt;=0," ",1)</f>
        <v>#REF!</v>
      </c>
      <c r="BR309" s="243" t="e">
        <f>IF((BG309-'Retail Pricing'!#REF!)&gt;=0," ",1)</f>
        <v>#REF!</v>
      </c>
      <c r="BS309" s="243" t="e">
        <f>IF((BH309-'Retail Pricing'!#REF!)&gt;=0," ",1)</f>
        <v>#REF!</v>
      </c>
      <c r="BT309" s="243" t="e">
        <f>IF((BI309-'Retail Pricing'!#REF!)&gt;=0," ",1)</f>
        <v>#REF!</v>
      </c>
      <c r="BU309" s="67"/>
      <c r="BV309" s="442" t="e">
        <f>IF(W309&gt;0,$BV$9, " ")</f>
        <v>#REF!</v>
      </c>
      <c r="BW309" s="244" t="e">
        <f>IF($BV309&gt;0,($BV309-W309)/$BV309*100," ")</f>
        <v>#REF!</v>
      </c>
      <c r="BX309" s="244" t="e">
        <f>IF($BV309&gt;0,($BV309-AA309)/$BV309*100," ")</f>
        <v>#REF!</v>
      </c>
      <c r="BY309" s="244" t="e">
        <f>IF($BV309&gt;0,($BV309-AB309)/$BV309*100," ")</f>
        <v>#REF!</v>
      </c>
      <c r="BZ309" s="244" t="e">
        <f>IF($BV309&gt;0,($BV309-AF309)/$BV309*100," ")</f>
        <v>#REF!</v>
      </c>
      <c r="CA309" s="244" t="e">
        <f>IF($BV309&gt;0,($BV309-AG309)/$BV309*100," ")</f>
        <v>#REF!</v>
      </c>
      <c r="CB309" s="244" t="e">
        <f t="shared" si="578"/>
        <v>#REF!</v>
      </c>
      <c r="CC309" s="244" t="e">
        <f>IF($BV309&gt;0,($BV309-AK309)/$BV309*100," ")</f>
        <v>#REF!</v>
      </c>
      <c r="CD309" s="244" t="e">
        <f>IF($BV309&gt;0,($BV309-AP309)/$BV309*100," ")</f>
        <v>#REF!</v>
      </c>
      <c r="CE309" s="244" t="e">
        <f>IF($BV309&gt;0,($BV309-AT309)/$BV309*100," ")</f>
        <v>#REF!</v>
      </c>
      <c r="CF309" s="244" t="e">
        <f>IF($BV309&gt;0,($BV309-(W309*2))/$BV309*100," ")</f>
        <v>#REF!</v>
      </c>
      <c r="CG309" s="244" t="e">
        <f>IF($BV309&gt;0,($BV309-AW309)/$BV309*100," ")</f>
        <v>#REF!</v>
      </c>
      <c r="CH309" s="244" t="e">
        <f>IF($W309&gt;0,100," ")</f>
        <v>#REF!</v>
      </c>
      <c r="CI309" s="570"/>
      <c r="CJ309" s="578" t="e">
        <f t="shared" si="535"/>
        <v>#REF!</v>
      </c>
      <c r="CK309" s="578" t="e">
        <f t="shared" si="536"/>
        <v>#REF!</v>
      </c>
      <c r="CL309" s="578" t="e">
        <f t="shared" si="537"/>
        <v>#REF!</v>
      </c>
      <c r="CM309" s="578" t="e">
        <f t="shared" si="538"/>
        <v>#REF!</v>
      </c>
      <c r="CN309" s="578" t="e">
        <f t="shared" si="539"/>
        <v>#REF!</v>
      </c>
      <c r="CO309" s="578" t="e">
        <f t="shared" si="532"/>
        <v>#REF!</v>
      </c>
      <c r="CP309" s="578" t="e">
        <f t="shared" si="533"/>
        <v>#REF!</v>
      </c>
      <c r="CQ309" s="578" t="e">
        <f t="shared" si="534"/>
        <v>#REF!</v>
      </c>
      <c r="CR309" s="244"/>
      <c r="CS309" s="244"/>
      <c r="CT309" s="244"/>
      <c r="CU309" s="244"/>
      <c r="CV309" s="347"/>
      <c r="CW309" s="338" t="e">
        <f t="shared" si="544"/>
        <v>#REF!</v>
      </c>
      <c r="CX309" s="347"/>
      <c r="CY309" s="338" t="e">
        <f t="shared" si="545"/>
        <v>#REF!</v>
      </c>
      <c r="CZ309" s="347"/>
      <c r="DA309" s="338" t="e">
        <f t="shared" si="546"/>
        <v>#REF!</v>
      </c>
      <c r="DB309" s="347"/>
      <c r="DC309" s="338" t="e">
        <f t="shared" si="547"/>
        <v>#REF!</v>
      </c>
      <c r="DD309" s="347"/>
      <c r="DE309" s="338" t="e">
        <f t="shared" si="548"/>
        <v>#REF!</v>
      </c>
    </row>
    <row r="310" spans="1:109" x14ac:dyDescent="0.2">
      <c r="A310" s="93" t="s">
        <v>63</v>
      </c>
      <c r="B310" s="17" t="s">
        <v>142</v>
      </c>
      <c r="C310" s="53" t="s">
        <v>1052</v>
      </c>
      <c r="D310" s="218"/>
      <c r="E310" s="326">
        <v>300</v>
      </c>
      <c r="F310" s="356" t="s">
        <v>389</v>
      </c>
      <c r="G310" s="701"/>
      <c r="H310" s="39"/>
      <c r="I310" s="89" t="e">
        <f>IF('Retail Pricing'!#REF!&gt;0,'Retail Pricing'!#REF!," ")</f>
        <v>#REF!</v>
      </c>
      <c r="J310" s="85" t="e">
        <f>'Retail Pricing'!#REF!</f>
        <v>#REF!</v>
      </c>
      <c r="K310" s="85" t="e">
        <f>'Retail Pricing'!#REF!</f>
        <v>#REF!</v>
      </c>
      <c r="L310" s="305" t="e">
        <f>IF('Retail Pricing'!#REF!&gt;0,'Retail Pricing'!#REF!," ")</f>
        <v>#REF!</v>
      </c>
      <c r="M310" s="226" t="e">
        <f t="shared" si="504"/>
        <v>#REF!</v>
      </c>
      <c r="N310" s="219" t="e">
        <f>'Retail Pricing'!#REF!</f>
        <v>#REF!</v>
      </c>
      <c r="O310" s="219" t="e">
        <f>'Retail Pricing'!#REF!</f>
        <v>#REF!</v>
      </c>
      <c r="P310" s="219"/>
      <c r="Q310" s="219" t="e">
        <f>'Retail Pricing'!#REF!</f>
        <v>#REF!</v>
      </c>
      <c r="R310" s="219" t="e">
        <f>IF('Retail Pricing'!#REF!&gt;0,'Retail Pricing'!#REF!," ")</f>
        <v>#REF!</v>
      </c>
      <c r="S310" s="219" t="e">
        <f>'Retail Pricing'!#REF!</f>
        <v>#REF!</v>
      </c>
      <c r="T310" s="219">
        <v>5.5437799999999999</v>
      </c>
      <c r="U310" s="7" t="e">
        <f>IF(M310&gt;0,$U$1," ")</f>
        <v>#REF!</v>
      </c>
      <c r="V310" s="7">
        <v>2.5000000000000001E-2</v>
      </c>
      <c r="W310" s="491" t="e">
        <f>ROUND(('Retail Pricing'!#REF!/(1-0.09))/0.05,0)*0.05</f>
        <v>#REF!</v>
      </c>
      <c r="X310" s="489">
        <v>22</v>
      </c>
      <c r="Y310" s="304" t="e">
        <f t="shared" si="476"/>
        <v>#REF!</v>
      </c>
      <c r="Z310" s="428">
        <v>0.69</v>
      </c>
      <c r="AA310" s="492">
        <v>24.9</v>
      </c>
      <c r="AB310" s="493" t="e">
        <f>ROUND(('Retail Pricing'!#REF!/(1-0.09))/0.05,0)*0.05</f>
        <v>#REF!</v>
      </c>
      <c r="AC310" s="489">
        <v>21.65</v>
      </c>
      <c r="AD310" s="14" t="e">
        <f t="shared" si="477"/>
        <v>#REF!</v>
      </c>
      <c r="AE310" s="428">
        <v>0.68</v>
      </c>
      <c r="AF310" s="488">
        <v>24.55</v>
      </c>
      <c r="AG310" s="494" t="e">
        <f>ROUND(('Retail Pricing'!#REF!/(1-0.09))/0.05,0)*0.05</f>
        <v>#REF!</v>
      </c>
      <c r="AH310" s="489">
        <v>16.55</v>
      </c>
      <c r="AI310" s="14" t="e">
        <f t="shared" si="478"/>
        <v>#REF!</v>
      </c>
      <c r="AJ310" s="428">
        <v>0.57999999999999996</v>
      </c>
      <c r="AK310" s="495" t="e">
        <f>ROUND(('Retail Pricing'!#REF!/(1-0.09))/0.05,0)*0.05</f>
        <v>#REF!</v>
      </c>
      <c r="AL310" s="489"/>
      <c r="AM310" s="489">
        <v>14.85</v>
      </c>
      <c r="AN310" s="14" t="e">
        <f t="shared" si="479"/>
        <v>#REF!</v>
      </c>
      <c r="AO310" s="428">
        <v>0.54</v>
      </c>
      <c r="AP310" s="490" t="e">
        <f>ROUND(('Retail Pricing'!#REF!/(1-0.09))/0.05,0)*0.05</f>
        <v>#REF!</v>
      </c>
      <c r="AQ310" s="489">
        <v>14.4</v>
      </c>
      <c r="AR310" s="14" t="e">
        <f t="shared" si="480"/>
        <v>#REF!</v>
      </c>
      <c r="AS310" s="428">
        <v>0.52</v>
      </c>
      <c r="AT310" s="496">
        <v>17.100000000000001</v>
      </c>
      <c r="AU310" s="497" t="e">
        <f t="shared" si="580"/>
        <v>#REF!</v>
      </c>
      <c r="AV310" s="288"/>
      <c r="AW310" s="498" t="e">
        <f t="shared" si="581"/>
        <v>#REF!</v>
      </c>
      <c r="AX310" s="499"/>
      <c r="AY310" s="499"/>
      <c r="AZ310" s="333"/>
      <c r="BA310" s="491" t="e">
        <f t="shared" si="569"/>
        <v>#REF!</v>
      </c>
      <c r="BB310" s="492">
        <f t="shared" si="570"/>
        <v>24.9</v>
      </c>
      <c r="BC310" s="493" t="e">
        <f t="shared" si="571"/>
        <v>#REF!</v>
      </c>
      <c r="BD310" s="488">
        <f t="shared" si="572"/>
        <v>24.55</v>
      </c>
      <c r="BE310" s="494" t="e">
        <f t="shared" si="573"/>
        <v>#REF!</v>
      </c>
      <c r="BF310" s="495" t="e">
        <f t="shared" si="574"/>
        <v>#REF!</v>
      </c>
      <c r="BG310" s="490" t="e">
        <f t="shared" si="575"/>
        <v>#REF!</v>
      </c>
      <c r="BH310" s="496">
        <f t="shared" si="576"/>
        <v>17.100000000000001</v>
      </c>
      <c r="BI310" s="497" t="e">
        <f t="shared" si="577"/>
        <v>#REF!</v>
      </c>
      <c r="BJ310" s="385" t="e">
        <f t="shared" si="518"/>
        <v>#REF!</v>
      </c>
      <c r="BK310" s="385" t="e">
        <f t="shared" si="553"/>
        <v>#REF!</v>
      </c>
      <c r="BL310" s="243" t="e">
        <f>IF((BA310-'Retail Pricing'!#REF!)&gt;=0," ",1)</f>
        <v>#REF!</v>
      </c>
      <c r="BM310" s="243" t="e">
        <f>IF((BB310-'Retail Pricing'!#REF!)&gt;=0," ",1)</f>
        <v>#REF!</v>
      </c>
      <c r="BN310" s="243" t="e">
        <f>IF((BC310-'Retail Pricing'!#REF!)&gt;=0," ",1)</f>
        <v>#REF!</v>
      </c>
      <c r="BO310" s="243" t="str">
        <f>IF((BD310-'Retail Pricing'!F186)&gt;=0," ",1)</f>
        <v xml:space="preserve"> </v>
      </c>
      <c r="BP310" s="243" t="e">
        <f>IF((BE310-'Retail Pricing'!#REF!)&gt;=0," ",1)</f>
        <v>#REF!</v>
      </c>
      <c r="BQ310" s="243" t="e">
        <f>IF((BF310-'Retail Pricing'!#REF!)&gt;=0," ",1)</f>
        <v>#REF!</v>
      </c>
      <c r="BR310" s="243" t="e">
        <f>IF((BG310-'Retail Pricing'!#REF!)&gt;=0," ",1)</f>
        <v>#REF!</v>
      </c>
      <c r="BS310" s="243" t="e">
        <f>IF((BH310-'Retail Pricing'!#REF!)&gt;=0," ",1)</f>
        <v>#REF!</v>
      </c>
      <c r="BT310" s="243" t="e">
        <f>IF((BI310-'Retail Pricing'!#REF!)&gt;=0," ",1)</f>
        <v>#REF!</v>
      </c>
      <c r="BV310" s="442" t="e">
        <f t="shared" si="556"/>
        <v>#REF!</v>
      </c>
      <c r="BW310" s="244" t="e">
        <f t="shared" si="557"/>
        <v>#REF!</v>
      </c>
      <c r="BX310" s="244" t="e">
        <f t="shared" si="558"/>
        <v>#REF!</v>
      </c>
      <c r="BY310" s="244" t="e">
        <f t="shared" si="559"/>
        <v>#REF!</v>
      </c>
      <c r="BZ310" s="244" t="e">
        <f t="shared" si="560"/>
        <v>#REF!</v>
      </c>
      <c r="CA310" s="244" t="e">
        <f t="shared" si="561"/>
        <v>#REF!</v>
      </c>
      <c r="CB310" s="244" t="e">
        <f t="shared" si="578"/>
        <v>#REF!</v>
      </c>
      <c r="CC310" s="244" t="e">
        <f t="shared" si="562"/>
        <v>#REF!</v>
      </c>
      <c r="CD310" s="244" t="e">
        <f t="shared" si="563"/>
        <v>#REF!</v>
      </c>
      <c r="CE310" s="244" t="e">
        <f t="shared" si="564"/>
        <v>#REF!</v>
      </c>
      <c r="CF310" s="244" t="e">
        <f t="shared" si="565"/>
        <v>#REF!</v>
      </c>
      <c r="CG310" s="244" t="e">
        <f t="shared" si="582"/>
        <v>#REF!</v>
      </c>
      <c r="CH310" s="244" t="e">
        <f t="shared" si="579"/>
        <v>#REF!</v>
      </c>
      <c r="CI310" s="570"/>
      <c r="CJ310" s="578" t="e">
        <f t="shared" si="535"/>
        <v>#REF!</v>
      </c>
      <c r="CK310" s="578" t="e">
        <f t="shared" si="536"/>
        <v>#REF!</v>
      </c>
      <c r="CL310" s="578" t="e">
        <f t="shared" si="537"/>
        <v>#REF!</v>
      </c>
      <c r="CM310" s="578" t="e">
        <f t="shared" si="538"/>
        <v>#REF!</v>
      </c>
      <c r="CN310" s="578" t="e">
        <f t="shared" si="539"/>
        <v>#REF!</v>
      </c>
      <c r="CO310" s="578" t="e">
        <f t="shared" si="532"/>
        <v>#REF!</v>
      </c>
      <c r="CP310" s="578" t="e">
        <f t="shared" si="533"/>
        <v>#REF!</v>
      </c>
      <c r="CQ310" s="578" t="e">
        <f t="shared" si="534"/>
        <v>#REF!</v>
      </c>
      <c r="CR310" s="244"/>
      <c r="CS310" s="244"/>
      <c r="CT310" s="244"/>
      <c r="CU310" s="244"/>
      <c r="CV310" s="347"/>
      <c r="CW310" s="338" t="e">
        <f t="shared" si="544"/>
        <v>#REF!</v>
      </c>
      <c r="CX310" s="347"/>
      <c r="CY310" s="338" t="e">
        <f t="shared" si="545"/>
        <v>#REF!</v>
      </c>
      <c r="CZ310" s="347"/>
      <c r="DA310" s="338" t="e">
        <f t="shared" si="546"/>
        <v>#REF!</v>
      </c>
      <c r="DB310" s="347"/>
      <c r="DC310" s="338" t="e">
        <f t="shared" si="547"/>
        <v>#REF!</v>
      </c>
      <c r="DD310" s="347"/>
      <c r="DE310" s="338" t="e">
        <f t="shared" si="548"/>
        <v>#REF!</v>
      </c>
    </row>
    <row r="311" spans="1:109" s="19" customFormat="1" x14ac:dyDescent="0.2">
      <c r="A311" s="93" t="s">
        <v>63</v>
      </c>
      <c r="B311" s="369" t="s">
        <v>1019</v>
      </c>
      <c r="C311" s="53"/>
      <c r="D311" s="217" t="s">
        <v>130</v>
      </c>
      <c r="E311" s="326">
        <v>250</v>
      </c>
      <c r="F311" s="390" t="s">
        <v>580</v>
      </c>
      <c r="G311" s="705"/>
      <c r="H311" s="84" t="s">
        <v>618</v>
      </c>
      <c r="I311" s="89" t="e">
        <f>IF('Retail Pricing'!#REF!&gt;0,'Retail Pricing'!#REF!," ")</f>
        <v>#REF!</v>
      </c>
      <c r="J311" s="85" t="e">
        <f>'Retail Pricing'!#REF!</f>
        <v>#REF!</v>
      </c>
      <c r="K311" s="85" t="e">
        <f>'Retail Pricing'!#REF!</f>
        <v>#REF!</v>
      </c>
      <c r="L311" s="305" t="e">
        <f>IF('Retail Pricing'!#REF!&gt;0,'Retail Pricing'!#REF!," ")</f>
        <v>#REF!</v>
      </c>
      <c r="M311" s="226" t="e">
        <f t="shared" si="504"/>
        <v>#REF!</v>
      </c>
      <c r="N311" s="219" t="e">
        <f>'Retail Pricing'!#REF!</f>
        <v>#REF!</v>
      </c>
      <c r="O311" s="219" t="e">
        <f>'Retail Pricing'!#REF!</f>
        <v>#REF!</v>
      </c>
      <c r="P311" s="219"/>
      <c r="Q311" s="219" t="e">
        <f>'Retail Pricing'!#REF!</f>
        <v>#REF!</v>
      </c>
      <c r="R311" s="219" t="e">
        <f>IF('Retail Pricing'!#REF!&gt;0,'Retail Pricing'!#REF!," ")</f>
        <v>#REF!</v>
      </c>
      <c r="S311" s="219" t="e">
        <f>'Retail Pricing'!#REF!</f>
        <v>#REF!</v>
      </c>
      <c r="T311" s="219">
        <v>4.8151900000000003</v>
      </c>
      <c r="U311" s="470">
        <v>0.28000000000000003</v>
      </c>
      <c r="V311" s="7">
        <v>2.4E-2</v>
      </c>
      <c r="W311" s="491" t="e">
        <f>ROUND(('Retail Pricing'!#REF!/(1-0.09))/0.05,0)*0.05</f>
        <v>#REF!</v>
      </c>
      <c r="X311" s="489">
        <v>11</v>
      </c>
      <c r="Y311" s="304" t="e">
        <f t="shared" ref="Y311:Y374" si="583">IF(X311=0," ",SUM((W311-X311)/X311))</f>
        <v>#REF!</v>
      </c>
      <c r="Z311" s="428">
        <v>0.39</v>
      </c>
      <c r="AA311" s="492">
        <v>12.45</v>
      </c>
      <c r="AB311" s="493" t="e">
        <f>ROUND(('Retail Pricing'!#REF!/(1-0.09))/0.05,0)*0.05</f>
        <v>#REF!</v>
      </c>
      <c r="AC311" s="489">
        <v>9.9</v>
      </c>
      <c r="AD311" s="14" t="e">
        <f t="shared" ref="AD311:AD374" si="584">IF(AC311=0," ",SUM((AB311-AC311)/AC311))</f>
        <v>#REF!</v>
      </c>
      <c r="AE311" s="428">
        <v>0.33</v>
      </c>
      <c r="AF311" s="488">
        <v>11.35</v>
      </c>
      <c r="AG311" s="494" t="e">
        <f>ROUND(('Retail Pricing'!#REF!/(1-0.09))/0.05,0)*0.05</f>
        <v>#REF!</v>
      </c>
      <c r="AH311" s="489">
        <v>9.0500000000000007</v>
      </c>
      <c r="AI311" s="14" t="e">
        <f t="shared" ref="AI311:AI374" si="585">IF(AH311=0," ",SUM((AG311-AH311)/AH311))</f>
        <v>#REF!</v>
      </c>
      <c r="AJ311" s="428">
        <v>0.27</v>
      </c>
      <c r="AK311" s="495" t="e">
        <f>ROUND(('Retail Pricing'!#REF!/(1-0.09))/0.05,0)*0.05</f>
        <v>#REF!</v>
      </c>
      <c r="AL311" s="489"/>
      <c r="AM311" s="489">
        <v>9.0500000000000007</v>
      </c>
      <c r="AN311" s="14" t="e">
        <f t="shared" ref="AN311:AN374" si="586">IF(AM311=0," ",SUM((AK311-AM311)/AM311))</f>
        <v>#REF!</v>
      </c>
      <c r="AO311" s="428">
        <v>0.27</v>
      </c>
      <c r="AP311" s="490" t="e">
        <f>ROUND(('Retail Pricing'!#REF!/(1-0.09))/0.05,0)*0.05</f>
        <v>#REF!</v>
      </c>
      <c r="AQ311" s="489">
        <v>8.8000000000000007</v>
      </c>
      <c r="AR311" s="14" t="e">
        <f t="shared" ref="AR311:AR374" si="587">IF(AQ311=0," ",SUM((AP311-AQ311)/AQ311))</f>
        <v>#REF!</v>
      </c>
      <c r="AS311" s="428">
        <v>0.24</v>
      </c>
      <c r="AT311" s="496">
        <v>10.199999999999999</v>
      </c>
      <c r="AU311" s="497" t="e">
        <f t="shared" si="580"/>
        <v>#REF!</v>
      </c>
      <c r="AV311" s="288"/>
      <c r="AW311" s="498" t="e">
        <f t="shared" si="581"/>
        <v>#REF!</v>
      </c>
      <c r="AX311" s="499" t="e">
        <f>AP311</f>
        <v>#REF!</v>
      </c>
      <c r="AY311" s="499">
        <v>6</v>
      </c>
      <c r="AZ311" s="333"/>
      <c r="BA311" s="491" t="e">
        <f t="shared" si="569"/>
        <v>#REF!</v>
      </c>
      <c r="BB311" s="492">
        <f t="shared" si="570"/>
        <v>12.45</v>
      </c>
      <c r="BC311" s="493" t="e">
        <f t="shared" si="571"/>
        <v>#REF!</v>
      </c>
      <c r="BD311" s="488">
        <f t="shared" si="572"/>
        <v>11.35</v>
      </c>
      <c r="BE311" s="494" t="e">
        <f t="shared" si="573"/>
        <v>#REF!</v>
      </c>
      <c r="BF311" s="495" t="e">
        <f t="shared" si="574"/>
        <v>#REF!</v>
      </c>
      <c r="BG311" s="490" t="e">
        <f t="shared" si="575"/>
        <v>#REF!</v>
      </c>
      <c r="BH311" s="496">
        <f t="shared" si="576"/>
        <v>10.199999999999999</v>
      </c>
      <c r="BI311" s="497" t="e">
        <f t="shared" si="577"/>
        <v>#REF!</v>
      </c>
      <c r="BJ311" s="385" t="e">
        <f t="shared" si="518"/>
        <v>#REF!</v>
      </c>
      <c r="BK311" s="385" t="e">
        <f t="shared" si="553"/>
        <v>#REF!</v>
      </c>
      <c r="BL311" s="243" t="e">
        <f>IF((BA311-'Retail Pricing'!#REF!)&gt;=0," ",1)</f>
        <v>#REF!</v>
      </c>
      <c r="BM311" s="243" t="e">
        <f>IF((BB311-'Retail Pricing'!#REF!)&gt;=0," ",1)</f>
        <v>#REF!</v>
      </c>
      <c r="BN311" s="243" t="e">
        <f>IF((BC311-'Retail Pricing'!#REF!)&gt;=0," ",1)</f>
        <v>#REF!</v>
      </c>
      <c r="BO311" s="243">
        <f>IF((BD311-'Retail Pricing'!F711)&gt;=0," ",1)</f>
        <v>1</v>
      </c>
      <c r="BP311" s="243" t="e">
        <f>IF((BE311-'Retail Pricing'!#REF!)&gt;=0," ",1)</f>
        <v>#REF!</v>
      </c>
      <c r="BQ311" s="243" t="e">
        <f>IF((BF311-'Retail Pricing'!#REF!)&gt;=0," ",1)</f>
        <v>#REF!</v>
      </c>
      <c r="BR311" s="243" t="e">
        <f>IF((BG311-'Retail Pricing'!#REF!)&gt;=0," ",1)</f>
        <v>#REF!</v>
      </c>
      <c r="BS311" s="243" t="e">
        <f>IF((BH311-'Retail Pricing'!#REF!)&gt;=0," ",1)</f>
        <v>#REF!</v>
      </c>
      <c r="BT311" s="243" t="e">
        <f>IF((BI311-'Retail Pricing'!#REF!)&gt;=0," ",1)</f>
        <v>#REF!</v>
      </c>
      <c r="BU311" s="67"/>
      <c r="BV311" s="442" t="e">
        <f t="shared" si="556"/>
        <v>#REF!</v>
      </c>
      <c r="BW311" s="244" t="e">
        <f t="shared" si="557"/>
        <v>#REF!</v>
      </c>
      <c r="BX311" s="244" t="e">
        <f t="shared" si="558"/>
        <v>#REF!</v>
      </c>
      <c r="BY311" s="244" t="e">
        <f t="shared" si="559"/>
        <v>#REF!</v>
      </c>
      <c r="BZ311" s="244" t="e">
        <f t="shared" si="560"/>
        <v>#REF!</v>
      </c>
      <c r="CA311" s="244" t="e">
        <f t="shared" si="561"/>
        <v>#REF!</v>
      </c>
      <c r="CB311" s="244" t="e">
        <f t="shared" ref="CB311:CB319" si="588">CA311</f>
        <v>#REF!</v>
      </c>
      <c r="CC311" s="244" t="e">
        <f t="shared" si="562"/>
        <v>#REF!</v>
      </c>
      <c r="CD311" s="244" t="e">
        <f t="shared" si="563"/>
        <v>#REF!</v>
      </c>
      <c r="CE311" s="244" t="e">
        <f t="shared" si="564"/>
        <v>#REF!</v>
      </c>
      <c r="CF311" s="244" t="e">
        <f t="shared" si="565"/>
        <v>#REF!</v>
      </c>
      <c r="CG311" s="244" t="e">
        <f t="shared" si="582"/>
        <v>#REF!</v>
      </c>
      <c r="CH311" s="244" t="e">
        <f t="shared" si="579"/>
        <v>#REF!</v>
      </c>
      <c r="CI311" s="570"/>
      <c r="CJ311" s="578" t="e">
        <f t="shared" si="535"/>
        <v>#REF!</v>
      </c>
      <c r="CK311" s="578" t="e">
        <f t="shared" si="536"/>
        <v>#REF!</v>
      </c>
      <c r="CL311" s="578" t="e">
        <f t="shared" si="537"/>
        <v>#REF!</v>
      </c>
      <c r="CM311" s="578" t="e">
        <f t="shared" si="538"/>
        <v>#REF!</v>
      </c>
      <c r="CN311" s="578" t="e">
        <f t="shared" si="539"/>
        <v>#REF!</v>
      </c>
      <c r="CO311" s="578" t="e">
        <f t="shared" si="532"/>
        <v>#REF!</v>
      </c>
      <c r="CP311" s="578" t="e">
        <f t="shared" si="533"/>
        <v>#REF!</v>
      </c>
      <c r="CQ311" s="578" t="e">
        <f t="shared" si="534"/>
        <v>#REF!</v>
      </c>
      <c r="CR311" s="244"/>
      <c r="CS311" s="244"/>
      <c r="CT311" s="244"/>
      <c r="CU311" s="244"/>
      <c r="CV311" s="347"/>
      <c r="CW311" s="338" t="e">
        <f t="shared" si="544"/>
        <v>#REF!</v>
      </c>
      <c r="CX311" s="347"/>
      <c r="CY311" s="338" t="e">
        <f t="shared" si="545"/>
        <v>#REF!</v>
      </c>
      <c r="CZ311" s="347"/>
      <c r="DA311" s="338" t="e">
        <f t="shared" si="546"/>
        <v>#REF!</v>
      </c>
      <c r="DB311" s="347"/>
      <c r="DC311" s="338" t="e">
        <f t="shared" si="547"/>
        <v>#REF!</v>
      </c>
      <c r="DD311" s="347"/>
      <c r="DE311" s="338" t="e">
        <f t="shared" si="548"/>
        <v>#REF!</v>
      </c>
    </row>
    <row r="312" spans="1:109" s="19" customFormat="1" x14ac:dyDescent="0.2">
      <c r="A312" s="93" t="s">
        <v>63</v>
      </c>
      <c r="B312" s="17" t="s">
        <v>1265</v>
      </c>
      <c r="C312" s="53" t="s">
        <v>1052</v>
      </c>
      <c r="D312" s="218"/>
      <c r="E312" s="326">
        <v>300</v>
      </c>
      <c r="F312" s="356" t="s">
        <v>389</v>
      </c>
      <c r="G312" s="701"/>
      <c r="H312" s="84" t="s">
        <v>949</v>
      </c>
      <c r="I312" s="89" t="e">
        <f>IF('Retail Pricing'!#REF!&gt;0,'Retail Pricing'!#REF!," ")</f>
        <v>#REF!</v>
      </c>
      <c r="J312" s="85" t="e">
        <f>'Retail Pricing'!#REF!</f>
        <v>#REF!</v>
      </c>
      <c r="K312" s="85" t="e">
        <f>'Retail Pricing'!#REF!</f>
        <v>#REF!</v>
      </c>
      <c r="L312" s="305" t="e">
        <f>IF('Retail Pricing'!#REF!&gt;0,'Retail Pricing'!#REF!," ")</f>
        <v>#REF!</v>
      </c>
      <c r="M312" s="226" t="e">
        <f t="shared" si="504"/>
        <v>#REF!</v>
      </c>
      <c r="N312" s="219" t="e">
        <f>IF('Retail Pricing'!#REF!&gt;0,'Retail Pricing'!#REF!," ")</f>
        <v>#REF!</v>
      </c>
      <c r="O312" s="219" t="e">
        <f>IF('Retail Pricing'!#REF!&gt;0,'Retail Pricing'!#REF!," ")</f>
        <v>#REF!</v>
      </c>
      <c r="P312" s="219"/>
      <c r="Q312" s="219" t="e">
        <f>IF('Retail Pricing'!#REF!&gt;0,'Retail Pricing'!#REF!," ")</f>
        <v>#REF!</v>
      </c>
      <c r="R312" s="219" t="e">
        <f>IF('Retail Pricing'!#REF!&gt;0,'Retail Pricing'!#REF!," ")</f>
        <v>#REF!</v>
      </c>
      <c r="S312" s="219" t="e">
        <f>IF('Retail Pricing'!#REF!&gt;0,'Retail Pricing'!#REF!," ")</f>
        <v>#REF!</v>
      </c>
      <c r="T312" s="219">
        <v>3.56426</v>
      </c>
      <c r="U312" s="7" t="e">
        <f t="shared" ref="U312:U319" si="589">IF(M312&gt;0,$U$1," ")</f>
        <v>#REF!</v>
      </c>
      <c r="V312" s="7">
        <v>3.1E-2</v>
      </c>
      <c r="W312" s="491" t="s">
        <v>949</v>
      </c>
      <c r="X312" s="489" t="s">
        <v>949</v>
      </c>
      <c r="Y312" s="304" t="str">
        <f t="shared" si="583"/>
        <v xml:space="preserve"> </v>
      </c>
      <c r="Z312" s="428" t="s">
        <v>106</v>
      </c>
      <c r="AA312" s="492" t="s">
        <v>949</v>
      </c>
      <c r="AB312" s="493" t="s">
        <v>949</v>
      </c>
      <c r="AC312" s="489" t="s">
        <v>949</v>
      </c>
      <c r="AD312" s="14" t="str">
        <f t="shared" si="584"/>
        <v xml:space="preserve"> </v>
      </c>
      <c r="AE312" s="428" t="s">
        <v>106</v>
      </c>
      <c r="AF312" s="488" t="s">
        <v>949</v>
      </c>
      <c r="AG312" s="494" t="s">
        <v>949</v>
      </c>
      <c r="AH312" s="489" t="s">
        <v>949</v>
      </c>
      <c r="AI312" s="14" t="str">
        <f t="shared" si="585"/>
        <v xml:space="preserve"> </v>
      </c>
      <c r="AJ312" s="428" t="s">
        <v>106</v>
      </c>
      <c r="AK312" s="495" t="s">
        <v>949</v>
      </c>
      <c r="AL312" s="489"/>
      <c r="AM312" s="489" t="s">
        <v>949</v>
      </c>
      <c r="AN312" s="14" t="str">
        <f t="shared" si="586"/>
        <v xml:space="preserve"> </v>
      </c>
      <c r="AO312" s="428" t="s">
        <v>106</v>
      </c>
      <c r="AP312" s="490" t="s">
        <v>949</v>
      </c>
      <c r="AQ312" s="489" t="s">
        <v>949</v>
      </c>
      <c r="AR312" s="14" t="str">
        <f t="shared" si="587"/>
        <v xml:space="preserve"> </v>
      </c>
      <c r="AS312" s="428" t="s">
        <v>106</v>
      </c>
      <c r="AT312" s="496" t="s">
        <v>949</v>
      </c>
      <c r="AU312" s="497" t="s">
        <v>949</v>
      </c>
      <c r="AV312" s="288"/>
      <c r="AW312" s="498" t="s">
        <v>949</v>
      </c>
      <c r="AX312" s="499" t="s">
        <v>106</v>
      </c>
      <c r="AY312" s="499" t="s">
        <v>106</v>
      </c>
      <c r="AZ312" s="333"/>
      <c r="BA312" s="491" t="str">
        <f t="shared" si="569"/>
        <v>Holder</v>
      </c>
      <c r="BB312" s="492" t="str">
        <f t="shared" si="570"/>
        <v>Holder</v>
      </c>
      <c r="BC312" s="493" t="str">
        <f t="shared" si="571"/>
        <v>Holder</v>
      </c>
      <c r="BD312" s="488" t="str">
        <f t="shared" si="572"/>
        <v>Holder</v>
      </c>
      <c r="BE312" s="494" t="str">
        <f t="shared" si="573"/>
        <v>Holder</v>
      </c>
      <c r="BF312" s="495" t="str">
        <f t="shared" si="574"/>
        <v>Holder</v>
      </c>
      <c r="BG312" s="490" t="str">
        <f t="shared" si="575"/>
        <v>Holder</v>
      </c>
      <c r="BH312" s="496" t="str">
        <f t="shared" si="576"/>
        <v>Holder</v>
      </c>
      <c r="BI312" s="497" t="str">
        <f t="shared" si="577"/>
        <v>Holder</v>
      </c>
      <c r="BJ312" s="385" t="str">
        <f t="shared" si="518"/>
        <v>No</v>
      </c>
      <c r="BK312" s="385" t="str">
        <f t="shared" si="553"/>
        <v>No</v>
      </c>
      <c r="BL312" s="483" t="s">
        <v>1376</v>
      </c>
      <c r="BM312" s="482"/>
      <c r="BN312" s="482"/>
      <c r="BO312" s="482"/>
      <c r="BP312" s="482"/>
      <c r="BQ312" s="482"/>
      <c r="BR312" s="482"/>
      <c r="BS312" s="482"/>
      <c r="BT312" s="482"/>
      <c r="BU312" s="67"/>
      <c r="BV312" s="442" t="str">
        <f t="shared" si="556"/>
        <v xml:space="preserve"> </v>
      </c>
      <c r="BW312" s="244" t="str">
        <f t="shared" si="557"/>
        <v xml:space="preserve"> </v>
      </c>
      <c r="BX312" s="244" t="str">
        <f t="shared" si="558"/>
        <v xml:space="preserve"> </v>
      </c>
      <c r="BY312" s="244" t="str">
        <f t="shared" si="559"/>
        <v xml:space="preserve"> </v>
      </c>
      <c r="BZ312" s="244" t="str">
        <f t="shared" si="560"/>
        <v xml:space="preserve"> </v>
      </c>
      <c r="CA312" s="244" t="str">
        <f t="shared" si="561"/>
        <v xml:space="preserve"> </v>
      </c>
      <c r="CB312" s="244" t="str">
        <f t="shared" si="588"/>
        <v xml:space="preserve"> </v>
      </c>
      <c r="CC312" s="244" t="str">
        <f t="shared" si="562"/>
        <v xml:space="preserve"> </v>
      </c>
      <c r="CD312" s="244" t="str">
        <f t="shared" si="563"/>
        <v xml:space="preserve"> </v>
      </c>
      <c r="CE312" s="244" t="str">
        <f t="shared" si="564"/>
        <v xml:space="preserve"> </v>
      </c>
      <c r="CF312" s="244" t="str">
        <f t="shared" si="565"/>
        <v xml:space="preserve"> </v>
      </c>
      <c r="CG312" s="244" t="str">
        <f t="shared" ref="CG312:CG319" si="590">IF($BV312&gt;0,($BV312-AW312)/$BV312*100," ")</f>
        <v xml:space="preserve"> </v>
      </c>
      <c r="CH312" s="244" t="str">
        <f t="shared" si="579"/>
        <v xml:space="preserve"> </v>
      </c>
      <c r="CI312" s="570"/>
      <c r="CJ312" s="578" t="str">
        <f t="shared" si="535"/>
        <v xml:space="preserve"> </v>
      </c>
      <c r="CK312" s="578" t="str">
        <f t="shared" si="536"/>
        <v xml:space="preserve"> </v>
      </c>
      <c r="CL312" s="578" t="str">
        <f t="shared" si="537"/>
        <v xml:space="preserve"> </v>
      </c>
      <c r="CM312" s="578" t="str">
        <f t="shared" si="538"/>
        <v xml:space="preserve"> </v>
      </c>
      <c r="CN312" s="578" t="str">
        <f t="shared" si="539"/>
        <v xml:space="preserve"> </v>
      </c>
      <c r="CO312" s="578" t="str">
        <f t="shared" si="532"/>
        <v xml:space="preserve"> </v>
      </c>
      <c r="CP312" s="578" t="str">
        <f t="shared" si="533"/>
        <v xml:space="preserve"> </v>
      </c>
      <c r="CQ312" s="578" t="str">
        <f t="shared" si="534"/>
        <v xml:space="preserve"> </v>
      </c>
      <c r="CR312" s="244"/>
      <c r="CS312" s="244"/>
      <c r="CT312" s="244"/>
      <c r="CU312" s="244"/>
      <c r="CV312" s="347"/>
      <c r="CW312" s="338" t="str">
        <f t="shared" ref="CW312:CW330" si="591">IF($BW312&gt;0,$BA312," ")</f>
        <v xml:space="preserve"> </v>
      </c>
      <c r="CX312" s="347"/>
      <c r="CY312" s="338" t="str">
        <f t="shared" ref="CY312:CY330" si="592">IF($BW312&gt;0,$BA312," ")</f>
        <v xml:space="preserve"> </v>
      </c>
      <c r="CZ312" s="347"/>
      <c r="DA312" s="338" t="str">
        <f t="shared" ref="DA312:DA330" si="593">IF($BW312&gt;0,$BA312," ")</f>
        <v xml:space="preserve"> </v>
      </c>
      <c r="DB312" s="347"/>
      <c r="DC312" s="338" t="str">
        <f t="shared" ref="DC312:DC330" si="594">IF($BW312&gt;0,$BA312," ")</f>
        <v xml:space="preserve"> </v>
      </c>
      <c r="DD312" s="347"/>
      <c r="DE312" s="338" t="str">
        <f t="shared" ref="DE312:DE330" si="595">IF($BW312&gt;0,$BA312," ")</f>
        <v xml:space="preserve"> </v>
      </c>
    </row>
    <row r="313" spans="1:109" x14ac:dyDescent="0.2">
      <c r="A313" s="93" t="s">
        <v>63</v>
      </c>
      <c r="B313" s="70" t="s">
        <v>1265</v>
      </c>
      <c r="C313" s="53" t="s">
        <v>1052</v>
      </c>
      <c r="D313" s="413"/>
      <c r="E313" s="326">
        <v>300</v>
      </c>
      <c r="F313" s="356" t="s">
        <v>389</v>
      </c>
      <c r="G313" s="701"/>
      <c r="H313" s="39"/>
      <c r="I313" s="89" t="e">
        <f>IF('Retail Pricing'!#REF!&gt;0,'Retail Pricing'!#REF!," ")</f>
        <v>#REF!</v>
      </c>
      <c r="J313" s="85" t="e">
        <f>'Retail Pricing'!#REF!</f>
        <v>#REF!</v>
      </c>
      <c r="K313" s="85" t="e">
        <f>'Retail Pricing'!#REF!</f>
        <v>#REF!</v>
      </c>
      <c r="L313" s="305" t="e">
        <f>IF('Retail Pricing'!#REF!&gt;0,'Retail Pricing'!#REF!," ")</f>
        <v>#REF!</v>
      </c>
      <c r="M313" s="226" t="e">
        <f t="shared" si="504"/>
        <v>#REF!</v>
      </c>
      <c r="N313" s="219" t="e">
        <f>'Retail Pricing'!#REF!</f>
        <v>#REF!</v>
      </c>
      <c r="O313" s="219" t="e">
        <f>'Retail Pricing'!#REF!</f>
        <v>#REF!</v>
      </c>
      <c r="P313" s="219"/>
      <c r="Q313" s="219" t="e">
        <f>'Retail Pricing'!#REF!</f>
        <v>#REF!</v>
      </c>
      <c r="R313" s="219" t="e">
        <f>IF('Retail Pricing'!#REF!&gt;0,'Retail Pricing'!#REF!," ")</f>
        <v>#REF!</v>
      </c>
      <c r="S313" s="219" t="e">
        <f>'Retail Pricing'!#REF!</f>
        <v>#REF!</v>
      </c>
      <c r="T313" s="219">
        <v>3.56426</v>
      </c>
      <c r="U313" s="7" t="e">
        <f t="shared" si="589"/>
        <v>#REF!</v>
      </c>
      <c r="V313" s="7">
        <v>3.1E-2</v>
      </c>
      <c r="W313" s="491" t="e">
        <f>'Retail Pricing'!#REF!</f>
        <v>#REF!</v>
      </c>
      <c r="X313" s="489">
        <v>16</v>
      </c>
      <c r="Y313" s="304" t="e">
        <f t="shared" si="583"/>
        <v>#REF!</v>
      </c>
      <c r="Z313" s="428">
        <v>0.72</v>
      </c>
      <c r="AA313" s="492">
        <v>18.149999999999999</v>
      </c>
      <c r="AB313" s="493" t="e">
        <f>'Retail Pricing'!#REF!</f>
        <v>#REF!</v>
      </c>
      <c r="AC313" s="489">
        <v>15.75</v>
      </c>
      <c r="AD313" s="14" t="e">
        <f t="shared" si="584"/>
        <v>#REF!</v>
      </c>
      <c r="AE313" s="428">
        <v>0.72</v>
      </c>
      <c r="AF313" s="488">
        <v>17.899999999999999</v>
      </c>
      <c r="AG313" s="494" t="e">
        <f>'Retail Pricing'!#REF!</f>
        <v>#REF!</v>
      </c>
      <c r="AH313" s="489">
        <v>12.05</v>
      </c>
      <c r="AI313" s="14" t="e">
        <f t="shared" si="585"/>
        <v>#REF!</v>
      </c>
      <c r="AJ313" s="428">
        <v>0.63</v>
      </c>
      <c r="AK313" s="495" t="e">
        <f>'Retail Pricing'!#REF!</f>
        <v>#REF!</v>
      </c>
      <c r="AL313" s="489"/>
      <c r="AM313" s="489">
        <v>10.75</v>
      </c>
      <c r="AN313" s="14" t="e">
        <f t="shared" si="586"/>
        <v>#REF!</v>
      </c>
      <c r="AO313" s="428">
        <v>0.59</v>
      </c>
      <c r="AP313" s="490" t="e">
        <f>'Retail Pricing'!#REF!</f>
        <v>#REF!</v>
      </c>
      <c r="AQ313" s="489">
        <v>10.45</v>
      </c>
      <c r="AR313" s="14" t="e">
        <f t="shared" si="587"/>
        <v>#REF!</v>
      </c>
      <c r="AS313" s="428">
        <v>0.56999999999999995</v>
      </c>
      <c r="AT313" s="496">
        <v>12.45</v>
      </c>
      <c r="AU313" s="497" t="e">
        <f>'Retail Pricing'!#REF!</f>
        <v>#REF!</v>
      </c>
      <c r="AV313" s="288"/>
      <c r="AW313" s="498" t="e">
        <f>IF(W313&gt;0,ROUND((W313*1.3)/0.05,0)*0.05," ")</f>
        <v>#REF!</v>
      </c>
      <c r="AX313" s="499"/>
      <c r="AY313" s="499"/>
      <c r="AZ313" s="333"/>
      <c r="BA313" s="491" t="e">
        <f t="shared" si="569"/>
        <v>#REF!</v>
      </c>
      <c r="BB313" s="492">
        <f t="shared" si="570"/>
        <v>18.149999999999999</v>
      </c>
      <c r="BC313" s="493" t="e">
        <f t="shared" si="571"/>
        <v>#REF!</v>
      </c>
      <c r="BD313" s="488">
        <f t="shared" si="572"/>
        <v>17.899999999999999</v>
      </c>
      <c r="BE313" s="494" t="e">
        <f t="shared" si="573"/>
        <v>#REF!</v>
      </c>
      <c r="BF313" s="495" t="e">
        <f t="shared" si="574"/>
        <v>#REF!</v>
      </c>
      <c r="BG313" s="490" t="e">
        <f t="shared" si="575"/>
        <v>#REF!</v>
      </c>
      <c r="BH313" s="496">
        <f t="shared" si="576"/>
        <v>12.45</v>
      </c>
      <c r="BI313" s="497" t="e">
        <f t="shared" si="577"/>
        <v>#REF!</v>
      </c>
      <c r="BJ313" s="385" t="e">
        <f t="shared" si="518"/>
        <v>#REF!</v>
      </c>
      <c r="BK313" s="385" t="e">
        <f t="shared" si="553"/>
        <v>#REF!</v>
      </c>
      <c r="BL313" s="243" t="e">
        <f>IF((BA313-'Retail Pricing'!#REF!)&gt;=0," ",1)</f>
        <v>#REF!</v>
      </c>
      <c r="BM313" s="243" t="e">
        <f>IF((BB313-'Retail Pricing'!#REF!)&gt;=0," ",1)</f>
        <v>#REF!</v>
      </c>
      <c r="BN313" s="243" t="e">
        <f>IF((BC313-'Retail Pricing'!#REF!)&gt;=0," ",1)</f>
        <v>#REF!</v>
      </c>
      <c r="BO313" s="243" t="e">
        <f>IF((BD313-'Retail Pricing'!#REF!)&gt;=0," ",1)</f>
        <v>#REF!</v>
      </c>
      <c r="BP313" s="243" t="e">
        <f>IF((BE313-'Retail Pricing'!#REF!)&gt;=0," ",1)</f>
        <v>#REF!</v>
      </c>
      <c r="BQ313" s="243" t="e">
        <f>IF((BF313-'Retail Pricing'!#REF!)&gt;=0," ",1)</f>
        <v>#REF!</v>
      </c>
      <c r="BR313" s="243" t="e">
        <f>IF((BG313-'Retail Pricing'!#REF!)&gt;=0," ",1)</f>
        <v>#REF!</v>
      </c>
      <c r="BS313" s="243" t="e">
        <f>IF((BH313-'Retail Pricing'!#REF!)&gt;=0," ",1)</f>
        <v>#REF!</v>
      </c>
      <c r="BT313" s="243" t="e">
        <f>IF((BI313-'Retail Pricing'!#REF!)&gt;=0," ",1)</f>
        <v>#REF!</v>
      </c>
      <c r="BV313" s="442" t="e">
        <f t="shared" si="556"/>
        <v>#REF!</v>
      </c>
      <c r="BW313" s="244" t="e">
        <f t="shared" si="557"/>
        <v>#REF!</v>
      </c>
      <c r="BX313" s="244" t="e">
        <f t="shared" si="558"/>
        <v>#REF!</v>
      </c>
      <c r="BY313" s="244" t="e">
        <f t="shared" si="559"/>
        <v>#REF!</v>
      </c>
      <c r="BZ313" s="244" t="e">
        <f t="shared" si="560"/>
        <v>#REF!</v>
      </c>
      <c r="CA313" s="244" t="e">
        <f t="shared" si="561"/>
        <v>#REF!</v>
      </c>
      <c r="CB313" s="244" t="e">
        <f t="shared" si="588"/>
        <v>#REF!</v>
      </c>
      <c r="CC313" s="244" t="e">
        <f t="shared" si="562"/>
        <v>#REF!</v>
      </c>
      <c r="CD313" s="244" t="e">
        <f t="shared" si="563"/>
        <v>#REF!</v>
      </c>
      <c r="CE313" s="244" t="e">
        <f t="shared" si="564"/>
        <v>#REF!</v>
      </c>
      <c r="CF313" s="244" t="e">
        <f t="shared" si="565"/>
        <v>#REF!</v>
      </c>
      <c r="CG313" s="244" t="e">
        <f t="shared" si="590"/>
        <v>#REF!</v>
      </c>
      <c r="CH313" s="244" t="e">
        <f t="shared" si="579"/>
        <v>#REF!</v>
      </c>
      <c r="CI313" s="570"/>
      <c r="CJ313" s="578" t="e">
        <f t="shared" si="535"/>
        <v>#REF!</v>
      </c>
      <c r="CK313" s="578" t="e">
        <f t="shared" si="536"/>
        <v>#REF!</v>
      </c>
      <c r="CL313" s="578" t="e">
        <f t="shared" si="537"/>
        <v>#REF!</v>
      </c>
      <c r="CM313" s="578" t="e">
        <f t="shared" si="538"/>
        <v>#REF!</v>
      </c>
      <c r="CN313" s="578" t="e">
        <f t="shared" si="539"/>
        <v>#REF!</v>
      </c>
      <c r="CO313" s="578" t="e">
        <f t="shared" si="532"/>
        <v>#REF!</v>
      </c>
      <c r="CP313" s="578" t="e">
        <f t="shared" si="533"/>
        <v>#REF!</v>
      </c>
      <c r="CQ313" s="578" t="e">
        <f t="shared" si="534"/>
        <v>#REF!</v>
      </c>
      <c r="CR313" s="244"/>
      <c r="CS313" s="244"/>
      <c r="CT313" s="244"/>
      <c r="CU313" s="244"/>
      <c r="CV313" s="347"/>
      <c r="CW313" s="338" t="e">
        <f t="shared" si="591"/>
        <v>#REF!</v>
      </c>
      <c r="CX313" s="347"/>
      <c r="CY313" s="338" t="e">
        <f t="shared" si="592"/>
        <v>#REF!</v>
      </c>
      <c r="CZ313" s="347"/>
      <c r="DA313" s="338" t="e">
        <f t="shared" si="593"/>
        <v>#REF!</v>
      </c>
      <c r="DB313" s="347"/>
      <c r="DC313" s="338" t="e">
        <f t="shared" si="594"/>
        <v>#REF!</v>
      </c>
      <c r="DD313" s="347"/>
      <c r="DE313" s="338" t="e">
        <f t="shared" si="595"/>
        <v>#REF!</v>
      </c>
    </row>
    <row r="314" spans="1:109" s="19" customFormat="1" x14ac:dyDescent="0.2">
      <c r="A314" s="93" t="s">
        <v>63</v>
      </c>
      <c r="B314" s="17" t="s">
        <v>141</v>
      </c>
      <c r="C314" s="53" t="s">
        <v>1150</v>
      </c>
      <c r="D314" s="217"/>
      <c r="E314" s="326">
        <v>250</v>
      </c>
      <c r="F314" s="356" t="s">
        <v>661</v>
      </c>
      <c r="G314" s="701"/>
      <c r="H314" s="84" t="s">
        <v>949</v>
      </c>
      <c r="I314" s="89" t="e">
        <f>IF('Retail Pricing'!#REF!&gt;0,'Retail Pricing'!#REF!," ")</f>
        <v>#REF!</v>
      </c>
      <c r="J314" s="85" t="e">
        <f>'Retail Pricing'!#REF!</f>
        <v>#REF!</v>
      </c>
      <c r="K314" s="85" t="e">
        <f>'Retail Pricing'!#REF!</f>
        <v>#REF!</v>
      </c>
      <c r="L314" s="305" t="e">
        <f>IF('Retail Pricing'!#REF!&gt;0,'Retail Pricing'!#REF!," ")</f>
        <v>#REF!</v>
      </c>
      <c r="M314" s="226" t="e">
        <f t="shared" si="504"/>
        <v>#REF!</v>
      </c>
      <c r="N314" s="219" t="e">
        <f>IF('Retail Pricing'!#REF!&gt;0,'Retail Pricing'!#REF!," ")</f>
        <v>#REF!</v>
      </c>
      <c r="O314" s="219" t="e">
        <f>IF('Retail Pricing'!#REF!&gt;0,'Retail Pricing'!#REF!," ")</f>
        <v>#REF!</v>
      </c>
      <c r="P314" s="219"/>
      <c r="Q314" s="219" t="e">
        <f>IF('Retail Pricing'!#REF!&gt;0,'Retail Pricing'!#REF!," ")</f>
        <v>#REF!</v>
      </c>
      <c r="R314" s="219" t="e">
        <f>IF('Retail Pricing'!#REF!&gt;0,'Retail Pricing'!#REF!," ")</f>
        <v>#REF!</v>
      </c>
      <c r="S314" s="219" t="e">
        <f>IF('Retail Pricing'!#REF!&gt;0,'Retail Pricing'!#REF!," ")</f>
        <v>#REF!</v>
      </c>
      <c r="T314" s="219">
        <v>4.7</v>
      </c>
      <c r="U314" s="7" t="e">
        <f t="shared" si="589"/>
        <v>#REF!</v>
      </c>
      <c r="V314" s="7">
        <v>0</v>
      </c>
      <c r="W314" s="491" t="s">
        <v>949</v>
      </c>
      <c r="X314" s="489" t="s">
        <v>949</v>
      </c>
      <c r="Y314" s="304" t="str">
        <f t="shared" si="583"/>
        <v xml:space="preserve"> </v>
      </c>
      <c r="Z314" s="428" t="s">
        <v>106</v>
      </c>
      <c r="AA314" s="492" t="s">
        <v>949</v>
      </c>
      <c r="AB314" s="493" t="s">
        <v>949</v>
      </c>
      <c r="AC314" s="489" t="s">
        <v>949</v>
      </c>
      <c r="AD314" s="14" t="str">
        <f t="shared" si="584"/>
        <v xml:space="preserve"> </v>
      </c>
      <c r="AE314" s="428" t="s">
        <v>106</v>
      </c>
      <c r="AF314" s="488" t="s">
        <v>949</v>
      </c>
      <c r="AG314" s="494" t="s">
        <v>949</v>
      </c>
      <c r="AH314" s="489" t="s">
        <v>949</v>
      </c>
      <c r="AI314" s="14" t="str">
        <f t="shared" si="585"/>
        <v xml:space="preserve"> </v>
      </c>
      <c r="AJ314" s="428" t="s">
        <v>106</v>
      </c>
      <c r="AK314" s="495" t="s">
        <v>949</v>
      </c>
      <c r="AL314" s="489"/>
      <c r="AM314" s="489" t="s">
        <v>949</v>
      </c>
      <c r="AN314" s="14" t="str">
        <f t="shared" si="586"/>
        <v xml:space="preserve"> </v>
      </c>
      <c r="AO314" s="428" t="s">
        <v>106</v>
      </c>
      <c r="AP314" s="490" t="s">
        <v>949</v>
      </c>
      <c r="AQ314" s="489" t="s">
        <v>949</v>
      </c>
      <c r="AR314" s="14" t="str">
        <f t="shared" si="587"/>
        <v xml:space="preserve"> </v>
      </c>
      <c r="AS314" s="428" t="s">
        <v>106</v>
      </c>
      <c r="AT314" s="496" t="s">
        <v>949</v>
      </c>
      <c r="AU314" s="497" t="s">
        <v>949</v>
      </c>
      <c r="AV314" s="288"/>
      <c r="AW314" s="498" t="s">
        <v>949</v>
      </c>
      <c r="AX314" s="499" t="s">
        <v>106</v>
      </c>
      <c r="AY314" s="499" t="s">
        <v>106</v>
      </c>
      <c r="AZ314" s="333"/>
      <c r="BA314" s="491" t="str">
        <f t="shared" si="569"/>
        <v>Holder</v>
      </c>
      <c r="BB314" s="492" t="str">
        <f t="shared" si="570"/>
        <v>Holder</v>
      </c>
      <c r="BC314" s="493" t="str">
        <f t="shared" si="571"/>
        <v>Holder</v>
      </c>
      <c r="BD314" s="488" t="str">
        <f t="shared" si="572"/>
        <v>Holder</v>
      </c>
      <c r="BE314" s="494" t="str">
        <f t="shared" si="573"/>
        <v>Holder</v>
      </c>
      <c r="BF314" s="495" t="str">
        <f t="shared" si="574"/>
        <v>Holder</v>
      </c>
      <c r="BG314" s="490" t="str">
        <f t="shared" si="575"/>
        <v>Holder</v>
      </c>
      <c r="BH314" s="496" t="str">
        <f t="shared" si="576"/>
        <v>Holder</v>
      </c>
      <c r="BI314" s="497" t="str">
        <f t="shared" si="577"/>
        <v>Holder</v>
      </c>
      <c r="BJ314" s="385" t="str">
        <f t="shared" si="518"/>
        <v>No</v>
      </c>
      <c r="BK314" s="385" t="str">
        <f t="shared" si="553"/>
        <v>No</v>
      </c>
      <c r="BL314" s="483" t="s">
        <v>1376</v>
      </c>
      <c r="BM314" s="482"/>
      <c r="BN314" s="482"/>
      <c r="BO314" s="482"/>
      <c r="BP314" s="482"/>
      <c r="BQ314" s="482"/>
      <c r="BR314" s="482"/>
      <c r="BS314" s="482"/>
      <c r="BT314" s="482"/>
      <c r="BU314" s="67"/>
      <c r="BV314" s="442" t="str">
        <f t="shared" si="556"/>
        <v xml:space="preserve"> </v>
      </c>
      <c r="BW314" s="244" t="str">
        <f t="shared" si="557"/>
        <v xml:space="preserve"> </v>
      </c>
      <c r="BX314" s="244" t="str">
        <f t="shared" si="558"/>
        <v xml:space="preserve"> </v>
      </c>
      <c r="BY314" s="244" t="str">
        <f t="shared" si="559"/>
        <v xml:space="preserve"> </v>
      </c>
      <c r="BZ314" s="244" t="str">
        <f t="shared" si="560"/>
        <v xml:space="preserve"> </v>
      </c>
      <c r="CA314" s="244" t="str">
        <f t="shared" si="561"/>
        <v xml:space="preserve"> </v>
      </c>
      <c r="CB314" s="244" t="str">
        <f t="shared" si="588"/>
        <v xml:space="preserve"> </v>
      </c>
      <c r="CC314" s="244" t="str">
        <f t="shared" si="562"/>
        <v xml:space="preserve"> </v>
      </c>
      <c r="CD314" s="244" t="str">
        <f t="shared" si="563"/>
        <v xml:space="preserve"> </v>
      </c>
      <c r="CE314" s="244" t="str">
        <f t="shared" si="564"/>
        <v xml:space="preserve"> </v>
      </c>
      <c r="CF314" s="244" t="str">
        <f t="shared" si="565"/>
        <v xml:space="preserve"> </v>
      </c>
      <c r="CG314" s="244" t="str">
        <f t="shared" si="590"/>
        <v xml:space="preserve"> </v>
      </c>
      <c r="CH314" s="244" t="str">
        <f t="shared" si="579"/>
        <v xml:space="preserve"> </v>
      </c>
      <c r="CI314" s="570"/>
      <c r="CJ314" s="578" t="str">
        <f t="shared" si="535"/>
        <v xml:space="preserve"> </v>
      </c>
      <c r="CK314" s="578" t="str">
        <f t="shared" si="536"/>
        <v xml:space="preserve"> </v>
      </c>
      <c r="CL314" s="578" t="str">
        <f t="shared" si="537"/>
        <v xml:space="preserve"> </v>
      </c>
      <c r="CM314" s="578" t="str">
        <f t="shared" si="538"/>
        <v xml:space="preserve"> </v>
      </c>
      <c r="CN314" s="578" t="str">
        <f t="shared" si="539"/>
        <v xml:space="preserve"> </v>
      </c>
      <c r="CO314" s="578" t="str">
        <f t="shared" si="532"/>
        <v xml:space="preserve"> </v>
      </c>
      <c r="CP314" s="578" t="str">
        <f t="shared" si="533"/>
        <v xml:space="preserve"> </v>
      </c>
      <c r="CQ314" s="578" t="str">
        <f t="shared" si="534"/>
        <v xml:space="preserve"> </v>
      </c>
      <c r="CR314" s="244"/>
      <c r="CS314" s="244"/>
      <c r="CT314" s="244"/>
      <c r="CU314" s="244"/>
      <c r="CV314" s="347"/>
      <c r="CW314" s="338" t="str">
        <f t="shared" si="591"/>
        <v xml:space="preserve"> </v>
      </c>
      <c r="CX314" s="347"/>
      <c r="CY314" s="338" t="str">
        <f t="shared" si="592"/>
        <v xml:space="preserve"> </v>
      </c>
      <c r="CZ314" s="347"/>
      <c r="DA314" s="338" t="str">
        <f t="shared" si="593"/>
        <v xml:space="preserve"> </v>
      </c>
      <c r="DB314" s="347"/>
      <c r="DC314" s="338" t="str">
        <f t="shared" si="594"/>
        <v xml:space="preserve"> </v>
      </c>
      <c r="DD314" s="347"/>
      <c r="DE314" s="338" t="str">
        <f t="shared" si="595"/>
        <v xml:space="preserve"> </v>
      </c>
    </row>
    <row r="315" spans="1:109" s="19" customFormat="1" x14ac:dyDescent="0.2">
      <c r="A315" s="93" t="s">
        <v>63</v>
      </c>
      <c r="B315" s="53" t="s">
        <v>1266</v>
      </c>
      <c r="C315" s="53" t="s">
        <v>1535</v>
      </c>
      <c r="D315" s="217"/>
      <c r="E315" s="326">
        <v>500</v>
      </c>
      <c r="F315" s="356" t="s">
        <v>600</v>
      </c>
      <c r="G315" s="701"/>
      <c r="H315" s="84" t="s">
        <v>949</v>
      </c>
      <c r="I315" s="89" t="e">
        <f>IF('Retail Pricing'!#REF!&gt;0,'Retail Pricing'!#REF!," ")</f>
        <v>#REF!</v>
      </c>
      <c r="J315" s="85" t="e">
        <f>'Retail Pricing'!#REF!</f>
        <v>#REF!</v>
      </c>
      <c r="K315" s="85" t="e">
        <f>'Retail Pricing'!#REF!</f>
        <v>#REF!</v>
      </c>
      <c r="L315" s="305" t="e">
        <f>IF('Retail Pricing'!#REF!&gt;0,'Retail Pricing'!#REF!," ")</f>
        <v>#REF!</v>
      </c>
      <c r="M315" s="226" t="e">
        <f t="shared" si="504"/>
        <v>#REF!</v>
      </c>
      <c r="N315" s="219" t="e">
        <f>IF('Retail Pricing'!#REF!&gt;0,'Retail Pricing'!#REF!," ")</f>
        <v>#REF!</v>
      </c>
      <c r="O315" s="219" t="e">
        <f>IF('Retail Pricing'!#REF!&gt;0,'Retail Pricing'!#REF!," ")</f>
        <v>#REF!</v>
      </c>
      <c r="P315" s="219"/>
      <c r="Q315" s="219" t="e">
        <f>IF('Retail Pricing'!#REF!&gt;0,'Retail Pricing'!#REF!," ")</f>
        <v>#REF!</v>
      </c>
      <c r="R315" s="219" t="e">
        <f>IF('Retail Pricing'!#REF!&gt;0,'Retail Pricing'!#REF!," ")</f>
        <v>#REF!</v>
      </c>
      <c r="S315" s="219" t="e">
        <f>IF('Retail Pricing'!#REF!&gt;0,'Retail Pricing'!#REF!," ")</f>
        <v>#REF!</v>
      </c>
      <c r="T315" s="219">
        <v>0.68405000000000005</v>
      </c>
      <c r="U315" s="7" t="e">
        <f t="shared" si="589"/>
        <v>#REF!</v>
      </c>
      <c r="V315" s="7">
        <v>1.7000000000000001E-2</v>
      </c>
      <c r="W315" s="491" t="s">
        <v>949</v>
      </c>
      <c r="X315" s="489" t="s">
        <v>949</v>
      </c>
      <c r="Y315" s="304" t="str">
        <f t="shared" si="583"/>
        <v xml:space="preserve"> </v>
      </c>
      <c r="Z315" s="428" t="s">
        <v>106</v>
      </c>
      <c r="AA315" s="492" t="s">
        <v>949</v>
      </c>
      <c r="AB315" s="493" t="s">
        <v>949</v>
      </c>
      <c r="AC315" s="489" t="s">
        <v>949</v>
      </c>
      <c r="AD315" s="14" t="str">
        <f t="shared" si="584"/>
        <v xml:space="preserve"> </v>
      </c>
      <c r="AE315" s="428" t="s">
        <v>106</v>
      </c>
      <c r="AF315" s="488" t="s">
        <v>949</v>
      </c>
      <c r="AG315" s="494" t="s">
        <v>949</v>
      </c>
      <c r="AH315" s="489" t="s">
        <v>949</v>
      </c>
      <c r="AI315" s="14" t="str">
        <f t="shared" si="585"/>
        <v xml:space="preserve"> </v>
      </c>
      <c r="AJ315" s="428" t="s">
        <v>106</v>
      </c>
      <c r="AK315" s="495" t="s">
        <v>949</v>
      </c>
      <c r="AL315" s="489"/>
      <c r="AM315" s="489" t="s">
        <v>949</v>
      </c>
      <c r="AN315" s="14" t="str">
        <f t="shared" si="586"/>
        <v xml:space="preserve"> </v>
      </c>
      <c r="AO315" s="428" t="s">
        <v>106</v>
      </c>
      <c r="AP315" s="490" t="s">
        <v>949</v>
      </c>
      <c r="AQ315" s="489" t="s">
        <v>949</v>
      </c>
      <c r="AR315" s="14" t="str">
        <f t="shared" si="587"/>
        <v xml:space="preserve"> </v>
      </c>
      <c r="AS315" s="428" t="s">
        <v>106</v>
      </c>
      <c r="AT315" s="496" t="s">
        <v>949</v>
      </c>
      <c r="AU315" s="497" t="s">
        <v>949</v>
      </c>
      <c r="AV315" s="288"/>
      <c r="AW315" s="498" t="s">
        <v>949</v>
      </c>
      <c r="AX315" s="499" t="s">
        <v>106</v>
      </c>
      <c r="AY315" s="499" t="s">
        <v>106</v>
      </c>
      <c r="AZ315" s="333"/>
      <c r="BA315" s="491" t="str">
        <f t="shared" si="569"/>
        <v>Holder</v>
      </c>
      <c r="BB315" s="492" t="str">
        <f t="shared" si="570"/>
        <v>Holder</v>
      </c>
      <c r="BC315" s="493" t="str">
        <f t="shared" si="571"/>
        <v>Holder</v>
      </c>
      <c r="BD315" s="488" t="str">
        <f t="shared" si="572"/>
        <v>Holder</v>
      </c>
      <c r="BE315" s="494" t="str">
        <f t="shared" si="573"/>
        <v>Holder</v>
      </c>
      <c r="BF315" s="495" t="str">
        <f t="shared" si="574"/>
        <v>Holder</v>
      </c>
      <c r="BG315" s="490" t="str">
        <f t="shared" si="575"/>
        <v>Holder</v>
      </c>
      <c r="BH315" s="496" t="str">
        <f t="shared" si="576"/>
        <v>Holder</v>
      </c>
      <c r="BI315" s="497" t="str">
        <f t="shared" si="577"/>
        <v>Holder</v>
      </c>
      <c r="BJ315" s="385" t="str">
        <f t="shared" si="518"/>
        <v>No</v>
      </c>
      <c r="BK315" s="385" t="str">
        <f t="shared" si="553"/>
        <v>No</v>
      </c>
      <c r="BL315" s="483" t="s">
        <v>1376</v>
      </c>
      <c r="BM315" s="482"/>
      <c r="BN315" s="482"/>
      <c r="BO315" s="482"/>
      <c r="BP315" s="482"/>
      <c r="BQ315" s="482"/>
      <c r="BR315" s="482"/>
      <c r="BS315" s="482"/>
      <c r="BT315" s="482"/>
      <c r="BU315" s="67"/>
      <c r="BV315" s="442" t="str">
        <f t="shared" si="556"/>
        <v xml:space="preserve"> </v>
      </c>
      <c r="BW315" s="244" t="str">
        <f t="shared" si="557"/>
        <v xml:space="preserve"> </v>
      </c>
      <c r="BX315" s="244" t="str">
        <f t="shared" si="558"/>
        <v xml:space="preserve"> </v>
      </c>
      <c r="BY315" s="244" t="str">
        <f t="shared" si="559"/>
        <v xml:space="preserve"> </v>
      </c>
      <c r="BZ315" s="244" t="str">
        <f t="shared" si="560"/>
        <v xml:space="preserve"> </v>
      </c>
      <c r="CA315" s="244" t="str">
        <f t="shared" si="561"/>
        <v xml:space="preserve"> </v>
      </c>
      <c r="CB315" s="244" t="str">
        <f t="shared" si="588"/>
        <v xml:space="preserve"> </v>
      </c>
      <c r="CC315" s="244" t="str">
        <f t="shared" si="562"/>
        <v xml:space="preserve"> </v>
      </c>
      <c r="CD315" s="244" t="str">
        <f t="shared" si="563"/>
        <v xml:space="preserve"> </v>
      </c>
      <c r="CE315" s="244" t="str">
        <f t="shared" si="564"/>
        <v xml:space="preserve"> </v>
      </c>
      <c r="CF315" s="244" t="str">
        <f t="shared" si="565"/>
        <v xml:space="preserve"> </v>
      </c>
      <c r="CG315" s="244" t="str">
        <f t="shared" si="590"/>
        <v xml:space="preserve"> </v>
      </c>
      <c r="CH315" s="244" t="str">
        <f t="shared" si="579"/>
        <v xml:space="preserve"> </v>
      </c>
      <c r="CI315" s="570"/>
      <c r="CJ315" s="578" t="str">
        <f t="shared" si="535"/>
        <v xml:space="preserve"> </v>
      </c>
      <c r="CK315" s="578" t="str">
        <f t="shared" si="536"/>
        <v xml:space="preserve"> </v>
      </c>
      <c r="CL315" s="578" t="str">
        <f t="shared" si="537"/>
        <v xml:space="preserve"> </v>
      </c>
      <c r="CM315" s="578" t="str">
        <f t="shared" si="538"/>
        <v xml:space="preserve"> </v>
      </c>
      <c r="CN315" s="578" t="str">
        <f t="shared" si="539"/>
        <v xml:space="preserve"> </v>
      </c>
      <c r="CO315" s="578" t="str">
        <f t="shared" si="532"/>
        <v xml:space="preserve"> </v>
      </c>
      <c r="CP315" s="578" t="str">
        <f t="shared" si="533"/>
        <v xml:space="preserve"> </v>
      </c>
      <c r="CQ315" s="578" t="str">
        <f t="shared" si="534"/>
        <v xml:space="preserve"> </v>
      </c>
      <c r="CR315" s="244"/>
      <c r="CS315" s="244"/>
      <c r="CT315" s="244"/>
      <c r="CU315" s="244"/>
      <c r="CV315" s="347"/>
      <c r="CW315" s="338" t="str">
        <f t="shared" si="591"/>
        <v xml:space="preserve"> </v>
      </c>
      <c r="CX315" s="347"/>
      <c r="CY315" s="338" t="str">
        <f t="shared" si="592"/>
        <v xml:space="preserve"> </v>
      </c>
      <c r="CZ315" s="347"/>
      <c r="DA315" s="338" t="str">
        <f t="shared" si="593"/>
        <v xml:space="preserve"> </v>
      </c>
      <c r="DB315" s="347"/>
      <c r="DC315" s="338" t="str">
        <f t="shared" si="594"/>
        <v xml:space="preserve"> </v>
      </c>
      <c r="DD315" s="347"/>
      <c r="DE315" s="338" t="str">
        <f t="shared" si="595"/>
        <v xml:space="preserve"> </v>
      </c>
    </row>
    <row r="316" spans="1:109" s="19" customFormat="1" x14ac:dyDescent="0.2">
      <c r="A316" s="93" t="s">
        <v>63</v>
      </c>
      <c r="B316" s="70" t="s">
        <v>1266</v>
      </c>
      <c r="C316" s="53" t="s">
        <v>1535</v>
      </c>
      <c r="D316" s="217"/>
      <c r="E316" s="326">
        <v>500</v>
      </c>
      <c r="F316" s="356" t="s">
        <v>600</v>
      </c>
      <c r="G316" s="701"/>
      <c r="H316" s="84" t="s">
        <v>608</v>
      </c>
      <c r="I316" s="89" t="e">
        <f>IF('Retail Pricing'!#REF!&gt;0,'Retail Pricing'!#REF!," ")</f>
        <v>#REF!</v>
      </c>
      <c r="J316" s="85" t="e">
        <f>'Retail Pricing'!#REF!</f>
        <v>#REF!</v>
      </c>
      <c r="K316" s="85" t="e">
        <f>'Retail Pricing'!#REF!</f>
        <v>#REF!</v>
      </c>
      <c r="L316" s="305" t="e">
        <f>IF('Retail Pricing'!#REF!&gt;0,'Retail Pricing'!#REF!," ")</f>
        <v>#REF!</v>
      </c>
      <c r="M316" s="226" t="e">
        <f t="shared" si="504"/>
        <v>#REF!</v>
      </c>
      <c r="N316" s="219" t="e">
        <f>'Retail Pricing'!#REF!</f>
        <v>#REF!</v>
      </c>
      <c r="O316" s="219" t="e">
        <f>'Retail Pricing'!#REF!</f>
        <v>#REF!</v>
      </c>
      <c r="P316" s="219"/>
      <c r="Q316" s="219" t="e">
        <f>'Retail Pricing'!#REF!</f>
        <v>#REF!</v>
      </c>
      <c r="R316" s="219" t="e">
        <f>IF('Retail Pricing'!#REF!&gt;0,'Retail Pricing'!#REF!," ")</f>
        <v>#REF!</v>
      </c>
      <c r="S316" s="219" t="e">
        <f>'Retail Pricing'!#REF!</f>
        <v>#REF!</v>
      </c>
      <c r="T316" s="219">
        <v>0.68405000000000005</v>
      </c>
      <c r="U316" s="7" t="e">
        <f t="shared" si="589"/>
        <v>#REF!</v>
      </c>
      <c r="V316" s="7">
        <v>1.7000000000000001E-2</v>
      </c>
      <c r="W316" s="491" t="e">
        <f>'Retail Pricing'!#REF!</f>
        <v>#REF!</v>
      </c>
      <c r="X316" s="489">
        <v>3.25</v>
      </c>
      <c r="Y316" s="304" t="e">
        <f t="shared" si="583"/>
        <v>#REF!</v>
      </c>
      <c r="Z316" s="428">
        <v>0.74</v>
      </c>
      <c r="AA316" s="492">
        <v>3.7</v>
      </c>
      <c r="AB316" s="493" t="e">
        <f>'Retail Pricing'!#REF!</f>
        <v>#REF!</v>
      </c>
      <c r="AC316" s="489">
        <v>3.15</v>
      </c>
      <c r="AD316" s="14" t="e">
        <f t="shared" si="584"/>
        <v>#REF!</v>
      </c>
      <c r="AE316" s="428">
        <v>0.73</v>
      </c>
      <c r="AF316" s="488">
        <v>3.6</v>
      </c>
      <c r="AG316" s="494" t="e">
        <f>'Retail Pricing'!#REF!</f>
        <v>#REF!</v>
      </c>
      <c r="AH316" s="489">
        <v>2.4500000000000002</v>
      </c>
      <c r="AI316" s="14" t="e">
        <f t="shared" si="585"/>
        <v>#REF!</v>
      </c>
      <c r="AJ316" s="428">
        <v>0.66</v>
      </c>
      <c r="AK316" s="495" t="e">
        <f>'Retail Pricing'!#REF!</f>
        <v>#REF!</v>
      </c>
      <c r="AL316" s="489"/>
      <c r="AM316" s="489">
        <v>2.4</v>
      </c>
      <c r="AN316" s="14" t="e">
        <f t="shared" si="586"/>
        <v>#REF!</v>
      </c>
      <c r="AO316" s="428">
        <v>0.66</v>
      </c>
      <c r="AP316" s="490" t="e">
        <f>'Retail Pricing'!#REF!</f>
        <v>#REF!</v>
      </c>
      <c r="AQ316" s="489">
        <v>2.35</v>
      </c>
      <c r="AR316" s="14" t="e">
        <f t="shared" si="587"/>
        <v>#REF!</v>
      </c>
      <c r="AS316" s="428">
        <v>0.65</v>
      </c>
      <c r="AT316" s="496">
        <v>2.8</v>
      </c>
      <c r="AU316" s="497" t="e">
        <f>'Retail Pricing'!#REF!</f>
        <v>#REF!</v>
      </c>
      <c r="AV316" s="288"/>
      <c r="AW316" s="498" t="e">
        <f>IF(W316&gt;0,ROUND((W316*1.3)/0.05,0)*0.05," ")</f>
        <v>#REF!</v>
      </c>
      <c r="AX316" s="499" t="e">
        <f>AP316</f>
        <v>#REF!</v>
      </c>
      <c r="AY316" s="499">
        <v>1</v>
      </c>
      <c r="AZ316" s="333"/>
      <c r="BA316" s="491" t="e">
        <f t="shared" si="569"/>
        <v>#REF!</v>
      </c>
      <c r="BB316" s="492">
        <f t="shared" si="570"/>
        <v>3.7</v>
      </c>
      <c r="BC316" s="493" t="e">
        <f t="shared" si="571"/>
        <v>#REF!</v>
      </c>
      <c r="BD316" s="488">
        <f t="shared" si="572"/>
        <v>3.6</v>
      </c>
      <c r="BE316" s="494" t="e">
        <f t="shared" si="573"/>
        <v>#REF!</v>
      </c>
      <c r="BF316" s="495" t="e">
        <f t="shared" si="574"/>
        <v>#REF!</v>
      </c>
      <c r="BG316" s="490" t="e">
        <f t="shared" si="575"/>
        <v>#REF!</v>
      </c>
      <c r="BH316" s="496">
        <f t="shared" si="576"/>
        <v>2.8</v>
      </c>
      <c r="BI316" s="497" t="e">
        <f t="shared" si="577"/>
        <v>#REF!</v>
      </c>
      <c r="BJ316" s="385" t="e">
        <f t="shared" si="518"/>
        <v>#REF!</v>
      </c>
      <c r="BK316" s="385" t="e">
        <f t="shared" si="553"/>
        <v>#REF!</v>
      </c>
      <c r="BL316" s="243" t="e">
        <f>IF((BA316-'Retail Pricing'!#REF!)&gt;=0," ",1)</f>
        <v>#REF!</v>
      </c>
      <c r="BM316" s="243" t="e">
        <f>IF((BB316-'Retail Pricing'!#REF!)&gt;=0," ",1)</f>
        <v>#REF!</v>
      </c>
      <c r="BN316" s="243" t="e">
        <f>IF((BC316-'Retail Pricing'!#REF!)&gt;=0," ",1)</f>
        <v>#REF!</v>
      </c>
      <c r="BO316" s="243" t="e">
        <f>IF((BD316-'Retail Pricing'!#REF!)&gt;=0," ",1)</f>
        <v>#REF!</v>
      </c>
      <c r="BP316" s="243" t="e">
        <f>IF((BE316-'Retail Pricing'!#REF!)&gt;=0," ",1)</f>
        <v>#REF!</v>
      </c>
      <c r="BQ316" s="243" t="e">
        <f>IF((BF316-'Retail Pricing'!#REF!)&gt;=0," ",1)</f>
        <v>#REF!</v>
      </c>
      <c r="BR316" s="243" t="e">
        <f>IF((BG316-'Retail Pricing'!#REF!)&gt;=0," ",1)</f>
        <v>#REF!</v>
      </c>
      <c r="BS316" s="243" t="e">
        <f>IF((BH316-'Retail Pricing'!#REF!)&gt;=0," ",1)</f>
        <v>#REF!</v>
      </c>
      <c r="BT316" s="243" t="e">
        <f>IF((BI316-'Retail Pricing'!#REF!)&gt;=0," ",1)</f>
        <v>#REF!</v>
      </c>
      <c r="BU316" s="67"/>
      <c r="BV316" s="442" t="e">
        <f t="shared" si="556"/>
        <v>#REF!</v>
      </c>
      <c r="BW316" s="244" t="e">
        <f t="shared" si="557"/>
        <v>#REF!</v>
      </c>
      <c r="BX316" s="244" t="e">
        <f t="shared" si="558"/>
        <v>#REF!</v>
      </c>
      <c r="BY316" s="244" t="e">
        <f t="shared" si="559"/>
        <v>#REF!</v>
      </c>
      <c r="BZ316" s="244" t="e">
        <f t="shared" si="560"/>
        <v>#REF!</v>
      </c>
      <c r="CA316" s="244" t="e">
        <f t="shared" si="561"/>
        <v>#REF!</v>
      </c>
      <c r="CB316" s="244" t="e">
        <f t="shared" si="588"/>
        <v>#REF!</v>
      </c>
      <c r="CC316" s="244" t="e">
        <f t="shared" si="562"/>
        <v>#REF!</v>
      </c>
      <c r="CD316" s="244" t="e">
        <f t="shared" si="563"/>
        <v>#REF!</v>
      </c>
      <c r="CE316" s="244" t="e">
        <f t="shared" si="564"/>
        <v>#REF!</v>
      </c>
      <c r="CF316" s="244" t="e">
        <f t="shared" si="565"/>
        <v>#REF!</v>
      </c>
      <c r="CG316" s="244" t="e">
        <f t="shared" si="590"/>
        <v>#REF!</v>
      </c>
      <c r="CH316" s="244" t="e">
        <f t="shared" si="579"/>
        <v>#REF!</v>
      </c>
      <c r="CI316" s="570"/>
      <c r="CJ316" s="578" t="e">
        <f t="shared" si="535"/>
        <v>#REF!</v>
      </c>
      <c r="CK316" s="578" t="e">
        <f t="shared" si="536"/>
        <v>#REF!</v>
      </c>
      <c r="CL316" s="578" t="e">
        <f t="shared" si="537"/>
        <v>#REF!</v>
      </c>
      <c r="CM316" s="578" t="e">
        <f t="shared" si="538"/>
        <v>#REF!</v>
      </c>
      <c r="CN316" s="578" t="e">
        <f t="shared" si="539"/>
        <v>#REF!</v>
      </c>
      <c r="CO316" s="578" t="e">
        <f t="shared" si="532"/>
        <v>#REF!</v>
      </c>
      <c r="CP316" s="578" t="e">
        <f t="shared" si="533"/>
        <v>#REF!</v>
      </c>
      <c r="CQ316" s="578" t="e">
        <f t="shared" si="534"/>
        <v>#REF!</v>
      </c>
      <c r="CR316" s="244"/>
      <c r="CS316" s="244"/>
      <c r="CT316" s="244"/>
      <c r="CU316" s="244"/>
      <c r="CV316" s="347"/>
      <c r="CW316" s="338" t="e">
        <f t="shared" si="591"/>
        <v>#REF!</v>
      </c>
      <c r="CX316" s="347"/>
      <c r="CY316" s="338" t="e">
        <f t="shared" si="592"/>
        <v>#REF!</v>
      </c>
      <c r="CZ316" s="347"/>
      <c r="DA316" s="338" t="e">
        <f t="shared" si="593"/>
        <v>#REF!</v>
      </c>
      <c r="DB316" s="347"/>
      <c r="DC316" s="338" t="e">
        <f t="shared" si="594"/>
        <v>#REF!</v>
      </c>
      <c r="DD316" s="347"/>
      <c r="DE316" s="338" t="e">
        <f t="shared" si="595"/>
        <v>#REF!</v>
      </c>
    </row>
    <row r="317" spans="1:109" s="19" customFormat="1" x14ac:dyDescent="0.2">
      <c r="A317" s="93" t="s">
        <v>63</v>
      </c>
      <c r="B317" s="53" t="s">
        <v>1267</v>
      </c>
      <c r="C317" s="53" t="s">
        <v>1535</v>
      </c>
      <c r="D317" s="217"/>
      <c r="E317" s="326">
        <v>500</v>
      </c>
      <c r="F317" s="356" t="s">
        <v>599</v>
      </c>
      <c r="G317" s="701"/>
      <c r="H317" s="84" t="s">
        <v>949</v>
      </c>
      <c r="I317" s="89" t="e">
        <f>IF('Retail Pricing'!#REF!&gt;0,'Retail Pricing'!#REF!," ")</f>
        <v>#REF!</v>
      </c>
      <c r="J317" s="85" t="e">
        <f>'Retail Pricing'!#REF!</f>
        <v>#REF!</v>
      </c>
      <c r="K317" s="85" t="e">
        <f>'Retail Pricing'!#REF!</f>
        <v>#REF!</v>
      </c>
      <c r="L317" s="305" t="e">
        <f>IF('Retail Pricing'!#REF!&gt;0,'Retail Pricing'!#REF!," ")</f>
        <v>#REF!</v>
      </c>
      <c r="M317" s="226" t="e">
        <f t="shared" si="504"/>
        <v>#REF!</v>
      </c>
      <c r="N317" s="219" t="e">
        <f>IF('Retail Pricing'!#REF!&gt;0,'Retail Pricing'!#REF!," ")</f>
        <v>#REF!</v>
      </c>
      <c r="O317" s="219" t="e">
        <f>IF('Retail Pricing'!#REF!&gt;0,'Retail Pricing'!#REF!," ")</f>
        <v>#REF!</v>
      </c>
      <c r="P317" s="219"/>
      <c r="Q317" s="219" t="e">
        <f>IF('Retail Pricing'!#REF!&gt;0,'Retail Pricing'!#REF!," ")</f>
        <v>#REF!</v>
      </c>
      <c r="R317" s="219" t="e">
        <f>IF('Retail Pricing'!#REF!&gt;0,'Retail Pricing'!#REF!," ")</f>
        <v>#REF!</v>
      </c>
      <c r="S317" s="219" t="e">
        <f>IF('Retail Pricing'!#REF!&gt;0,'Retail Pricing'!#REF!," ")</f>
        <v>#REF!</v>
      </c>
      <c r="T317" s="219">
        <v>0.84218000000000004</v>
      </c>
      <c r="U317" s="7" t="e">
        <f t="shared" si="589"/>
        <v>#REF!</v>
      </c>
      <c r="V317" s="7">
        <v>2E-3</v>
      </c>
      <c r="W317" s="491" t="s">
        <v>949</v>
      </c>
      <c r="X317" s="489" t="s">
        <v>949</v>
      </c>
      <c r="Y317" s="304" t="str">
        <f t="shared" si="583"/>
        <v xml:space="preserve"> </v>
      </c>
      <c r="Z317" s="428" t="s">
        <v>106</v>
      </c>
      <c r="AA317" s="492" t="s">
        <v>949</v>
      </c>
      <c r="AB317" s="493" t="s">
        <v>949</v>
      </c>
      <c r="AC317" s="489" t="s">
        <v>949</v>
      </c>
      <c r="AD317" s="14" t="str">
        <f t="shared" si="584"/>
        <v xml:space="preserve"> </v>
      </c>
      <c r="AE317" s="428" t="s">
        <v>106</v>
      </c>
      <c r="AF317" s="488" t="s">
        <v>949</v>
      </c>
      <c r="AG317" s="494" t="s">
        <v>949</v>
      </c>
      <c r="AH317" s="489" t="s">
        <v>949</v>
      </c>
      <c r="AI317" s="14" t="str">
        <f t="shared" si="585"/>
        <v xml:space="preserve"> </v>
      </c>
      <c r="AJ317" s="428" t="s">
        <v>106</v>
      </c>
      <c r="AK317" s="495" t="s">
        <v>949</v>
      </c>
      <c r="AL317" s="489"/>
      <c r="AM317" s="489" t="s">
        <v>949</v>
      </c>
      <c r="AN317" s="14" t="str">
        <f t="shared" si="586"/>
        <v xml:space="preserve"> </v>
      </c>
      <c r="AO317" s="428" t="s">
        <v>106</v>
      </c>
      <c r="AP317" s="490" t="s">
        <v>949</v>
      </c>
      <c r="AQ317" s="489" t="s">
        <v>949</v>
      </c>
      <c r="AR317" s="14" t="str">
        <f t="shared" si="587"/>
        <v xml:space="preserve"> </v>
      </c>
      <c r="AS317" s="428" t="s">
        <v>106</v>
      </c>
      <c r="AT317" s="496" t="s">
        <v>949</v>
      </c>
      <c r="AU317" s="497" t="s">
        <v>949</v>
      </c>
      <c r="AV317" s="288"/>
      <c r="AW317" s="498" t="s">
        <v>949</v>
      </c>
      <c r="AX317" s="499" t="s">
        <v>106</v>
      </c>
      <c r="AY317" s="499" t="s">
        <v>106</v>
      </c>
      <c r="AZ317" s="333"/>
      <c r="BA317" s="491" t="str">
        <f t="shared" si="569"/>
        <v>Holder</v>
      </c>
      <c r="BB317" s="492" t="str">
        <f t="shared" si="570"/>
        <v>Holder</v>
      </c>
      <c r="BC317" s="493" t="str">
        <f t="shared" si="571"/>
        <v>Holder</v>
      </c>
      <c r="BD317" s="488" t="str">
        <f t="shared" si="572"/>
        <v>Holder</v>
      </c>
      <c r="BE317" s="494" t="str">
        <f t="shared" si="573"/>
        <v>Holder</v>
      </c>
      <c r="BF317" s="495" t="str">
        <f t="shared" si="574"/>
        <v>Holder</v>
      </c>
      <c r="BG317" s="490" t="str">
        <f t="shared" si="575"/>
        <v>Holder</v>
      </c>
      <c r="BH317" s="496" t="str">
        <f t="shared" si="576"/>
        <v>Holder</v>
      </c>
      <c r="BI317" s="497" t="str">
        <f t="shared" si="577"/>
        <v>Holder</v>
      </c>
      <c r="BJ317" s="385" t="str">
        <f t="shared" si="518"/>
        <v>No</v>
      </c>
      <c r="BK317" s="385" t="str">
        <f t="shared" si="553"/>
        <v>No</v>
      </c>
      <c r="BL317" s="483" t="s">
        <v>1376</v>
      </c>
      <c r="BM317" s="482"/>
      <c r="BN317" s="482"/>
      <c r="BO317" s="482"/>
      <c r="BP317" s="482"/>
      <c r="BQ317" s="482"/>
      <c r="BR317" s="482"/>
      <c r="BS317" s="482"/>
      <c r="BT317" s="482"/>
      <c r="BU317" s="67"/>
      <c r="BV317" s="442" t="str">
        <f t="shared" si="556"/>
        <v xml:space="preserve"> </v>
      </c>
      <c r="BW317" s="244" t="str">
        <f t="shared" si="557"/>
        <v xml:space="preserve"> </v>
      </c>
      <c r="BX317" s="244" t="str">
        <f t="shared" si="558"/>
        <v xml:space="preserve"> </v>
      </c>
      <c r="BY317" s="244" t="str">
        <f t="shared" si="559"/>
        <v xml:space="preserve"> </v>
      </c>
      <c r="BZ317" s="244" t="str">
        <f t="shared" si="560"/>
        <v xml:space="preserve"> </v>
      </c>
      <c r="CA317" s="244" t="str">
        <f t="shared" si="561"/>
        <v xml:space="preserve"> </v>
      </c>
      <c r="CB317" s="244" t="str">
        <f t="shared" si="588"/>
        <v xml:space="preserve"> </v>
      </c>
      <c r="CC317" s="244" t="str">
        <f t="shared" si="562"/>
        <v xml:space="preserve"> </v>
      </c>
      <c r="CD317" s="244" t="str">
        <f t="shared" si="563"/>
        <v xml:space="preserve"> </v>
      </c>
      <c r="CE317" s="244" t="str">
        <f t="shared" si="564"/>
        <v xml:space="preserve"> </v>
      </c>
      <c r="CF317" s="244" t="str">
        <f t="shared" si="565"/>
        <v xml:space="preserve"> </v>
      </c>
      <c r="CG317" s="244" t="str">
        <f t="shared" si="590"/>
        <v xml:space="preserve"> </v>
      </c>
      <c r="CH317" s="244" t="str">
        <f t="shared" si="579"/>
        <v xml:space="preserve"> </v>
      </c>
      <c r="CI317" s="570"/>
      <c r="CJ317" s="578" t="str">
        <f t="shared" si="535"/>
        <v xml:space="preserve"> </v>
      </c>
      <c r="CK317" s="578" t="str">
        <f t="shared" si="536"/>
        <v xml:space="preserve"> </v>
      </c>
      <c r="CL317" s="578" t="str">
        <f t="shared" si="537"/>
        <v xml:space="preserve"> </v>
      </c>
      <c r="CM317" s="578" t="str">
        <f t="shared" si="538"/>
        <v xml:space="preserve"> </v>
      </c>
      <c r="CN317" s="578" t="str">
        <f t="shared" si="539"/>
        <v xml:space="preserve"> </v>
      </c>
      <c r="CO317" s="578" t="str">
        <f t="shared" si="532"/>
        <v xml:space="preserve"> </v>
      </c>
      <c r="CP317" s="578" t="str">
        <f t="shared" si="533"/>
        <v xml:space="preserve"> </v>
      </c>
      <c r="CQ317" s="578" t="str">
        <f t="shared" si="534"/>
        <v xml:space="preserve"> </v>
      </c>
      <c r="CR317" s="244"/>
      <c r="CS317" s="244"/>
      <c r="CT317" s="244"/>
      <c r="CU317" s="244"/>
      <c r="CV317" s="347"/>
      <c r="CW317" s="338" t="str">
        <f t="shared" si="591"/>
        <v xml:space="preserve"> </v>
      </c>
      <c r="CX317" s="347"/>
      <c r="CY317" s="338" t="str">
        <f t="shared" si="592"/>
        <v xml:space="preserve"> </v>
      </c>
      <c r="CZ317" s="347"/>
      <c r="DA317" s="338" t="str">
        <f t="shared" si="593"/>
        <v xml:space="preserve"> </v>
      </c>
      <c r="DB317" s="347"/>
      <c r="DC317" s="338" t="str">
        <f t="shared" si="594"/>
        <v xml:space="preserve"> </v>
      </c>
      <c r="DD317" s="347"/>
      <c r="DE317" s="338" t="str">
        <f t="shared" si="595"/>
        <v xml:space="preserve"> </v>
      </c>
    </row>
    <row r="318" spans="1:109" s="19" customFormat="1" x14ac:dyDescent="0.2">
      <c r="A318" s="93" t="s">
        <v>63</v>
      </c>
      <c r="B318" s="70" t="s">
        <v>1267</v>
      </c>
      <c r="C318" s="53" t="s">
        <v>1535</v>
      </c>
      <c r="D318" s="217"/>
      <c r="E318" s="326">
        <v>500</v>
      </c>
      <c r="F318" s="356" t="s">
        <v>599</v>
      </c>
      <c r="G318" s="701"/>
      <c r="H318" s="84" t="s">
        <v>607</v>
      </c>
      <c r="I318" s="89" t="e">
        <f>IF('Retail Pricing'!#REF!&gt;0,'Retail Pricing'!#REF!," ")</f>
        <v>#REF!</v>
      </c>
      <c r="J318" s="85" t="e">
        <f>'Retail Pricing'!#REF!</f>
        <v>#REF!</v>
      </c>
      <c r="K318" s="85" t="e">
        <f>'Retail Pricing'!#REF!</f>
        <v>#REF!</v>
      </c>
      <c r="L318" s="305" t="e">
        <f>IF('Retail Pricing'!#REF!&gt;0,'Retail Pricing'!#REF!," ")</f>
        <v>#REF!</v>
      </c>
      <c r="M318" s="226" t="e">
        <f t="shared" ref="M318:M381" si="596">IF(N318&gt;0,N318+O318+Q318+R318+S318," ")</f>
        <v>#REF!</v>
      </c>
      <c r="N318" s="219" t="e">
        <f>IF('Retail Pricing'!#REF!&gt;0,'Retail Pricing'!#REF!," ")</f>
        <v>#REF!</v>
      </c>
      <c r="O318" s="219" t="e">
        <f>IF('Retail Pricing'!#REF!&gt;0,'Retail Pricing'!#REF!," ")</f>
        <v>#REF!</v>
      </c>
      <c r="P318" s="219"/>
      <c r="Q318" s="219" t="e">
        <f>IF('Retail Pricing'!#REF!&gt;0,'Retail Pricing'!#REF!," ")</f>
        <v>#REF!</v>
      </c>
      <c r="R318" s="219" t="e">
        <f>IF('Retail Pricing'!#REF!&gt;0,'Retail Pricing'!#REF!," ")</f>
        <v>#REF!</v>
      </c>
      <c r="S318" s="219" t="e">
        <f>IF('Retail Pricing'!#REF!&gt;0,'Retail Pricing'!#REF!," ")</f>
        <v>#REF!</v>
      </c>
      <c r="T318" s="219">
        <v>0.84218000000000004</v>
      </c>
      <c r="U318" s="7" t="e">
        <f t="shared" si="589"/>
        <v>#REF!</v>
      </c>
      <c r="V318" s="7">
        <v>2E-3</v>
      </c>
      <c r="W318" s="491" t="e">
        <f>'Retail Pricing'!#REF!</f>
        <v>#REF!</v>
      </c>
      <c r="X318" s="489">
        <v>4.5</v>
      </c>
      <c r="Y318" s="304" t="e">
        <f t="shared" si="583"/>
        <v>#REF!</v>
      </c>
      <c r="Z318" s="428">
        <v>0.77</v>
      </c>
      <c r="AA318" s="492">
        <v>5.0999999999999996</v>
      </c>
      <c r="AB318" s="493" t="e">
        <f>'Retail Pricing'!#REF!</f>
        <v>#REF!</v>
      </c>
      <c r="AC318" s="489">
        <v>4.4000000000000004</v>
      </c>
      <c r="AD318" s="14" t="e">
        <f t="shared" si="584"/>
        <v>#REF!</v>
      </c>
      <c r="AE318" s="428">
        <v>0.77</v>
      </c>
      <c r="AF318" s="488">
        <v>5</v>
      </c>
      <c r="AG318" s="494" t="e">
        <f>'Retail Pricing'!#REF!</f>
        <v>#REF!</v>
      </c>
      <c r="AH318" s="489">
        <v>3.4</v>
      </c>
      <c r="AI318" s="14" t="e">
        <f t="shared" si="585"/>
        <v>#REF!</v>
      </c>
      <c r="AJ318" s="428">
        <v>0.7</v>
      </c>
      <c r="AK318" s="495" t="e">
        <f>'Retail Pricing'!#REF!</f>
        <v>#REF!</v>
      </c>
      <c r="AL318" s="489"/>
      <c r="AM318" s="489">
        <v>3.3</v>
      </c>
      <c r="AN318" s="14" t="e">
        <f t="shared" si="586"/>
        <v>#REF!</v>
      </c>
      <c r="AO318" s="428">
        <v>0.7</v>
      </c>
      <c r="AP318" s="490" t="e">
        <f>'Retail Pricing'!#REF!</f>
        <v>#REF!</v>
      </c>
      <c r="AQ318" s="489">
        <v>3.2</v>
      </c>
      <c r="AR318" s="14" t="e">
        <f t="shared" si="587"/>
        <v>#REF!</v>
      </c>
      <c r="AS318" s="428">
        <v>0.69</v>
      </c>
      <c r="AT318" s="496">
        <v>3.8</v>
      </c>
      <c r="AU318" s="497" t="e">
        <f>'Retail Pricing'!#REF!</f>
        <v>#REF!</v>
      </c>
      <c r="AV318" s="288"/>
      <c r="AW318" s="498" t="e">
        <f>IF(W318&gt;0,ROUND((W318*1.3)/0.05,0)*0.05," ")</f>
        <v>#REF!</v>
      </c>
      <c r="AX318" s="499" t="e">
        <f>AP318</f>
        <v>#REF!</v>
      </c>
      <c r="AY318" s="499">
        <v>0.75</v>
      </c>
      <c r="AZ318" s="333"/>
      <c r="BA318" s="491" t="e">
        <f t="shared" si="569"/>
        <v>#REF!</v>
      </c>
      <c r="BB318" s="492">
        <f t="shared" si="570"/>
        <v>5.0999999999999996</v>
      </c>
      <c r="BC318" s="493" t="e">
        <f t="shared" si="571"/>
        <v>#REF!</v>
      </c>
      <c r="BD318" s="488">
        <f t="shared" si="572"/>
        <v>5</v>
      </c>
      <c r="BE318" s="494" t="e">
        <f t="shared" si="573"/>
        <v>#REF!</v>
      </c>
      <c r="BF318" s="495" t="e">
        <f t="shared" si="574"/>
        <v>#REF!</v>
      </c>
      <c r="BG318" s="490" t="e">
        <f t="shared" si="575"/>
        <v>#REF!</v>
      </c>
      <c r="BH318" s="496">
        <f t="shared" si="576"/>
        <v>3.8</v>
      </c>
      <c r="BI318" s="497" t="e">
        <f t="shared" si="577"/>
        <v>#REF!</v>
      </c>
      <c r="BJ318" s="385" t="e">
        <f t="shared" si="518"/>
        <v>#REF!</v>
      </c>
      <c r="BK318" s="385" t="e">
        <f t="shared" si="553"/>
        <v>#REF!</v>
      </c>
      <c r="BL318" s="243" t="e">
        <f>IF((BA318-'Retail Pricing'!#REF!)&gt;=0," ",1)</f>
        <v>#REF!</v>
      </c>
      <c r="BM318" s="243" t="e">
        <f>IF((BB318-'Retail Pricing'!#REF!)&gt;=0," ",1)</f>
        <v>#REF!</v>
      </c>
      <c r="BN318" s="243" t="e">
        <f>IF((BC318-'Retail Pricing'!#REF!)&gt;=0," ",1)</f>
        <v>#REF!</v>
      </c>
      <c r="BO318" s="243" t="e">
        <f>IF((BD318-'Retail Pricing'!#REF!)&gt;=0," ",1)</f>
        <v>#REF!</v>
      </c>
      <c r="BP318" s="243" t="e">
        <f>IF((BE318-'Retail Pricing'!#REF!)&gt;=0," ",1)</f>
        <v>#REF!</v>
      </c>
      <c r="BQ318" s="243" t="e">
        <f>IF((BF318-'Retail Pricing'!#REF!)&gt;=0," ",1)</f>
        <v>#REF!</v>
      </c>
      <c r="BR318" s="243" t="e">
        <f>IF((BG318-'Retail Pricing'!#REF!)&gt;=0," ",1)</f>
        <v>#REF!</v>
      </c>
      <c r="BS318" s="243" t="e">
        <f>IF((BH318-'Retail Pricing'!#REF!)&gt;=0," ",1)</f>
        <v>#REF!</v>
      </c>
      <c r="BT318" s="243" t="e">
        <f>IF((BI318-'Retail Pricing'!#REF!)&gt;=0," ",1)</f>
        <v>#REF!</v>
      </c>
      <c r="BU318" s="67"/>
      <c r="BV318" s="442" t="e">
        <f t="shared" si="556"/>
        <v>#REF!</v>
      </c>
      <c r="BW318" s="244" t="e">
        <f t="shared" si="557"/>
        <v>#REF!</v>
      </c>
      <c r="BX318" s="244" t="e">
        <f t="shared" si="558"/>
        <v>#REF!</v>
      </c>
      <c r="BY318" s="244" t="e">
        <f t="shared" si="559"/>
        <v>#REF!</v>
      </c>
      <c r="BZ318" s="244" t="e">
        <f t="shared" si="560"/>
        <v>#REF!</v>
      </c>
      <c r="CA318" s="244" t="e">
        <f t="shared" si="561"/>
        <v>#REF!</v>
      </c>
      <c r="CB318" s="244" t="e">
        <f t="shared" si="588"/>
        <v>#REF!</v>
      </c>
      <c r="CC318" s="244" t="e">
        <f t="shared" si="562"/>
        <v>#REF!</v>
      </c>
      <c r="CD318" s="244" t="e">
        <f t="shared" si="563"/>
        <v>#REF!</v>
      </c>
      <c r="CE318" s="244" t="e">
        <f t="shared" si="564"/>
        <v>#REF!</v>
      </c>
      <c r="CF318" s="244" t="e">
        <f t="shared" si="565"/>
        <v>#REF!</v>
      </c>
      <c r="CG318" s="244" t="e">
        <f t="shared" si="590"/>
        <v>#REF!</v>
      </c>
      <c r="CH318" s="244" t="e">
        <f t="shared" ref="CH318:CH330" si="597">IF($W318&gt;0,100," ")</f>
        <v>#REF!</v>
      </c>
      <c r="CI318" s="570"/>
      <c r="CJ318" s="578" t="e">
        <f t="shared" si="535"/>
        <v>#REF!</v>
      </c>
      <c r="CK318" s="578" t="e">
        <f t="shared" si="536"/>
        <v>#REF!</v>
      </c>
      <c r="CL318" s="578" t="e">
        <f t="shared" si="537"/>
        <v>#REF!</v>
      </c>
      <c r="CM318" s="578" t="e">
        <f t="shared" si="538"/>
        <v>#REF!</v>
      </c>
      <c r="CN318" s="578" t="e">
        <f t="shared" si="539"/>
        <v>#REF!</v>
      </c>
      <c r="CO318" s="578" t="e">
        <f t="shared" si="532"/>
        <v>#REF!</v>
      </c>
      <c r="CP318" s="578" t="e">
        <f t="shared" si="533"/>
        <v>#REF!</v>
      </c>
      <c r="CQ318" s="578" t="e">
        <f t="shared" si="534"/>
        <v>#REF!</v>
      </c>
      <c r="CR318" s="244"/>
      <c r="CS318" s="244"/>
      <c r="CT318" s="244"/>
      <c r="CU318" s="244"/>
      <c r="CV318" s="347"/>
      <c r="CW318" s="338" t="e">
        <f t="shared" si="591"/>
        <v>#REF!</v>
      </c>
      <c r="CX318" s="347"/>
      <c r="CY318" s="338" t="e">
        <f t="shared" si="592"/>
        <v>#REF!</v>
      </c>
      <c r="CZ318" s="347"/>
      <c r="DA318" s="338" t="e">
        <f t="shared" si="593"/>
        <v>#REF!</v>
      </c>
      <c r="DB318" s="347"/>
      <c r="DC318" s="338" t="e">
        <f t="shared" si="594"/>
        <v>#REF!</v>
      </c>
      <c r="DD318" s="347"/>
      <c r="DE318" s="338" t="e">
        <f t="shared" si="595"/>
        <v>#REF!</v>
      </c>
    </row>
    <row r="319" spans="1:109" s="19" customFormat="1" x14ac:dyDescent="0.2">
      <c r="A319" s="93" t="s">
        <v>63</v>
      </c>
      <c r="B319" s="53" t="s">
        <v>1268</v>
      </c>
      <c r="C319" s="53" t="s">
        <v>1536</v>
      </c>
      <c r="D319" s="217"/>
      <c r="E319" s="326">
        <v>250</v>
      </c>
      <c r="F319" s="356" t="s">
        <v>386</v>
      </c>
      <c r="G319" s="701"/>
      <c r="H319" s="84"/>
      <c r="I319" s="89" t="e">
        <f>IF('Retail Pricing'!#REF!&gt;0,'Retail Pricing'!#REF!," ")</f>
        <v>#REF!</v>
      </c>
      <c r="J319" s="85" t="e">
        <f>'Retail Pricing'!#REF!</f>
        <v>#REF!</v>
      </c>
      <c r="K319" s="85" t="e">
        <f>'Retail Pricing'!#REF!</f>
        <v>#REF!</v>
      </c>
      <c r="L319" s="305" t="e">
        <f>IF('Retail Pricing'!#REF!&gt;0,'Retail Pricing'!#REF!," ")</f>
        <v>#REF!</v>
      </c>
      <c r="M319" s="226" t="e">
        <f t="shared" si="596"/>
        <v>#REF!</v>
      </c>
      <c r="N319" s="219" t="e">
        <f>IF('Retail Pricing'!#REF!&gt;0,'Retail Pricing'!#REF!," ")</f>
        <v>#REF!</v>
      </c>
      <c r="O319" s="219" t="e">
        <f>IF('Retail Pricing'!#REF!&gt;0,'Retail Pricing'!#REF!," ")</f>
        <v>#REF!</v>
      </c>
      <c r="P319" s="219"/>
      <c r="Q319" s="219" t="e">
        <f>IF('Retail Pricing'!#REF!&gt;0,'Retail Pricing'!#REF!," ")</f>
        <v>#REF!</v>
      </c>
      <c r="R319" s="219" t="e">
        <f>IF('Retail Pricing'!#REF!&gt;0,'Retail Pricing'!#REF!," ")</f>
        <v>#REF!</v>
      </c>
      <c r="S319" s="219" t="e">
        <f>IF('Retail Pricing'!#REF!&gt;0,'Retail Pricing'!#REF!," ")</f>
        <v>#REF!</v>
      </c>
      <c r="T319" s="219">
        <v>1.00206</v>
      </c>
      <c r="U319" s="7" t="e">
        <f t="shared" si="589"/>
        <v>#REF!</v>
      </c>
      <c r="V319" s="7">
        <v>0.2</v>
      </c>
      <c r="W319" s="491" t="e">
        <f>ROUND(('Retail Pricing'!#REF!/(1-0.09))/0.05,0)*0.05</f>
        <v>#REF!</v>
      </c>
      <c r="X319" s="489">
        <v>4.4000000000000004</v>
      </c>
      <c r="Y319" s="304" t="e">
        <f t="shared" si="583"/>
        <v>#REF!</v>
      </c>
      <c r="Z319" s="428">
        <v>0.69</v>
      </c>
      <c r="AA319" s="492">
        <v>5.35</v>
      </c>
      <c r="AB319" s="493" t="e">
        <f>ROUND(('Retail Pricing'!#REF!/(1-0.09))/0.05,0)*0.05</f>
        <v>#REF!</v>
      </c>
      <c r="AC319" s="489">
        <v>4.3</v>
      </c>
      <c r="AD319" s="14" t="e">
        <f t="shared" si="584"/>
        <v>#REF!</v>
      </c>
      <c r="AE319" s="428">
        <v>0.68</v>
      </c>
      <c r="AF319" s="488">
        <v>5.25</v>
      </c>
      <c r="AG319" s="494" t="e">
        <f>ROUND(('Retail Pricing'!#REF!/(1-0.09))/0.05,0)*0.05</f>
        <v>#REF!</v>
      </c>
      <c r="AH319" s="489">
        <v>3.25</v>
      </c>
      <c r="AI319" s="14" t="e">
        <f t="shared" si="585"/>
        <v>#REF!</v>
      </c>
      <c r="AJ319" s="428">
        <v>0.57999999999999996</v>
      </c>
      <c r="AK319" s="495" t="e">
        <f>ROUND(('Retail Pricing'!#REF!/(1-0.09))/0.05,0)*0.05</f>
        <v>#REF!</v>
      </c>
      <c r="AL319" s="489"/>
      <c r="AM319" s="489">
        <v>2.8</v>
      </c>
      <c r="AN319" s="14" t="e">
        <f t="shared" si="586"/>
        <v>#REF!</v>
      </c>
      <c r="AO319" s="428">
        <v>0.52</v>
      </c>
      <c r="AP319" s="490" t="e">
        <f>ROUND(('Retail Pricing'!#REF!/(1-0.09))/0.05,0)*0.05</f>
        <v>#REF!</v>
      </c>
      <c r="AQ319" s="489">
        <v>2.75</v>
      </c>
      <c r="AR319" s="14" t="e">
        <f t="shared" si="587"/>
        <v>#REF!</v>
      </c>
      <c r="AS319" s="428">
        <v>0.5</v>
      </c>
      <c r="AT319" s="496">
        <v>3.5</v>
      </c>
      <c r="AU319" s="497" t="e">
        <f>IF(BA319&gt;0,ROUNDUP((BA319*2),0.05)-0.01," ")</f>
        <v>#REF!</v>
      </c>
      <c r="AV319" s="288"/>
      <c r="AW319" s="498" t="e">
        <f>IF(W319&gt;0,ROUND((W319*1.3)/0.05,0)*0.05," ")</f>
        <v>#REF!</v>
      </c>
      <c r="AX319" s="499" t="s">
        <v>106</v>
      </c>
      <c r="AY319" s="499" t="s">
        <v>106</v>
      </c>
      <c r="AZ319" s="333"/>
      <c r="BA319" s="491" t="e">
        <f t="shared" si="569"/>
        <v>#REF!</v>
      </c>
      <c r="BB319" s="492">
        <f t="shared" si="570"/>
        <v>5.35</v>
      </c>
      <c r="BC319" s="493" t="e">
        <f t="shared" si="571"/>
        <v>#REF!</v>
      </c>
      <c r="BD319" s="488">
        <f t="shared" si="572"/>
        <v>5.25</v>
      </c>
      <c r="BE319" s="494" t="e">
        <f t="shared" si="573"/>
        <v>#REF!</v>
      </c>
      <c r="BF319" s="495" t="e">
        <f t="shared" si="574"/>
        <v>#REF!</v>
      </c>
      <c r="BG319" s="490" t="e">
        <f t="shared" si="575"/>
        <v>#REF!</v>
      </c>
      <c r="BH319" s="496">
        <f t="shared" si="576"/>
        <v>3.5</v>
      </c>
      <c r="BI319" s="497" t="e">
        <f t="shared" si="577"/>
        <v>#REF!</v>
      </c>
      <c r="BJ319" s="385" t="e">
        <f t="shared" si="518"/>
        <v>#REF!</v>
      </c>
      <c r="BK319" s="385" t="e">
        <f>IF(BC319*0.9&gt;BG319, " ", "No")</f>
        <v>#REF!</v>
      </c>
      <c r="BL319" s="243" t="e">
        <f>IF((BA319-'Retail Pricing'!#REF!)&gt;=0," ",1)</f>
        <v>#REF!</v>
      </c>
      <c r="BM319" s="243" t="e">
        <f>IF((BB319-'Retail Pricing'!#REF!)&gt;=0," ",1)</f>
        <v>#REF!</v>
      </c>
      <c r="BN319" s="243" t="e">
        <f>IF((BC319-'Retail Pricing'!#REF!)&gt;=0," ",1)</f>
        <v>#REF!</v>
      </c>
      <c r="BO319" s="243" t="e">
        <f>IF((BD319-'Retail Pricing'!#REF!)&gt;=0," ",1)</f>
        <v>#REF!</v>
      </c>
      <c r="BP319" s="243" t="e">
        <f>IF((BE319-'Retail Pricing'!#REF!)&gt;=0," ",1)</f>
        <v>#REF!</v>
      </c>
      <c r="BQ319" s="243" t="e">
        <f>IF((BF319-'Retail Pricing'!#REF!)&gt;=0," ",1)</f>
        <v>#REF!</v>
      </c>
      <c r="BR319" s="243" t="e">
        <f>IF((BG319-'Retail Pricing'!#REF!)&gt;=0," ",1)</f>
        <v>#REF!</v>
      </c>
      <c r="BS319" s="243" t="e">
        <f>IF((BH319-'Retail Pricing'!#REF!)&gt;=0," ",1)</f>
        <v>#REF!</v>
      </c>
      <c r="BT319" s="243" t="e">
        <f>IF((BI319-'Retail Pricing'!#REF!)&gt;=0," ",1)</f>
        <v>#REF!</v>
      </c>
      <c r="BU319" s="67"/>
      <c r="BV319" s="442" t="e">
        <f t="shared" si="556"/>
        <v>#REF!</v>
      </c>
      <c r="BW319" s="244" t="e">
        <f t="shared" si="557"/>
        <v>#REF!</v>
      </c>
      <c r="BX319" s="244" t="e">
        <f t="shared" si="558"/>
        <v>#REF!</v>
      </c>
      <c r="BY319" s="244" t="e">
        <f t="shared" si="559"/>
        <v>#REF!</v>
      </c>
      <c r="BZ319" s="244" t="e">
        <f t="shared" si="560"/>
        <v>#REF!</v>
      </c>
      <c r="CA319" s="244" t="e">
        <f t="shared" si="561"/>
        <v>#REF!</v>
      </c>
      <c r="CB319" s="244" t="e">
        <f t="shared" si="588"/>
        <v>#REF!</v>
      </c>
      <c r="CC319" s="244" t="e">
        <f t="shared" si="562"/>
        <v>#REF!</v>
      </c>
      <c r="CD319" s="244" t="e">
        <f t="shared" si="563"/>
        <v>#REF!</v>
      </c>
      <c r="CE319" s="244" t="e">
        <f t="shared" si="564"/>
        <v>#REF!</v>
      </c>
      <c r="CF319" s="244" t="e">
        <f t="shared" si="565"/>
        <v>#REF!</v>
      </c>
      <c r="CG319" s="244" t="e">
        <f t="shared" si="590"/>
        <v>#REF!</v>
      </c>
      <c r="CH319" s="244" t="e">
        <f t="shared" si="597"/>
        <v>#REF!</v>
      </c>
      <c r="CI319" s="570"/>
      <c r="CJ319" s="578" t="e">
        <f t="shared" si="535"/>
        <v>#REF!</v>
      </c>
      <c r="CK319" s="578" t="e">
        <f t="shared" si="536"/>
        <v>#REF!</v>
      </c>
      <c r="CL319" s="578" t="e">
        <f t="shared" si="537"/>
        <v>#REF!</v>
      </c>
      <c r="CM319" s="578" t="e">
        <f t="shared" si="538"/>
        <v>#REF!</v>
      </c>
      <c r="CN319" s="578" t="e">
        <f t="shared" si="539"/>
        <v>#REF!</v>
      </c>
      <c r="CO319" s="578" t="e">
        <f t="shared" si="532"/>
        <v>#REF!</v>
      </c>
      <c r="CP319" s="578" t="e">
        <f t="shared" si="533"/>
        <v>#REF!</v>
      </c>
      <c r="CQ319" s="578" t="e">
        <f t="shared" si="534"/>
        <v>#REF!</v>
      </c>
      <c r="CR319" s="244"/>
      <c r="CS319" s="244"/>
      <c r="CT319" s="244"/>
      <c r="CU319" s="244"/>
      <c r="CV319" s="347"/>
      <c r="CW319" s="338" t="e">
        <f t="shared" si="591"/>
        <v>#REF!</v>
      </c>
      <c r="CX319" s="347"/>
      <c r="CY319" s="338" t="e">
        <f t="shared" si="592"/>
        <v>#REF!</v>
      </c>
      <c r="CZ319" s="347"/>
      <c r="DA319" s="338" t="e">
        <f t="shared" si="593"/>
        <v>#REF!</v>
      </c>
      <c r="DB319" s="347"/>
      <c r="DC319" s="338" t="e">
        <f t="shared" si="594"/>
        <v>#REF!</v>
      </c>
      <c r="DD319" s="347"/>
      <c r="DE319" s="338" t="e">
        <f t="shared" si="595"/>
        <v>#REF!</v>
      </c>
    </row>
    <row r="320" spans="1:109" s="203" customFormat="1" ht="12.75" x14ac:dyDescent="0.2">
      <c r="A320" s="396" t="s">
        <v>501</v>
      </c>
      <c r="B320" s="397" t="s">
        <v>727</v>
      </c>
      <c r="C320" s="398"/>
      <c r="D320" s="398"/>
      <c r="E320" s="398"/>
      <c r="F320" s="418"/>
      <c r="G320" s="703"/>
      <c r="H320" s="199"/>
      <c r="I320" s="199"/>
      <c r="J320" s="199"/>
      <c r="K320" s="199"/>
      <c r="L320" s="199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  <c r="AA320" s="335"/>
      <c r="AB320" s="335"/>
      <c r="AC320" s="335"/>
      <c r="AD320" s="335"/>
      <c r="AE320" s="335"/>
      <c r="AF320" s="335"/>
      <c r="AG320" s="335"/>
      <c r="AH320" s="335"/>
      <c r="AI320" s="335"/>
      <c r="AJ320" s="335"/>
      <c r="AK320" s="335"/>
      <c r="AL320" s="335"/>
      <c r="AM320" s="335"/>
      <c r="AN320" s="335"/>
      <c r="AO320" s="335"/>
      <c r="AP320" s="335"/>
      <c r="AQ320" s="335"/>
      <c r="AR320" s="335"/>
      <c r="AS320" s="335"/>
      <c r="AT320" s="335"/>
      <c r="AU320" s="335"/>
      <c r="AV320" s="335"/>
      <c r="AW320" s="335"/>
      <c r="AX320" s="335"/>
      <c r="AY320" s="335"/>
      <c r="AZ320" s="335"/>
      <c r="BA320" s="335"/>
      <c r="BB320" s="335"/>
      <c r="BC320" s="335"/>
      <c r="BD320" s="335"/>
      <c r="BE320" s="335"/>
      <c r="BF320" s="335"/>
      <c r="BG320" s="335"/>
      <c r="BH320" s="335"/>
      <c r="BI320" s="335"/>
      <c r="BJ320" s="199"/>
      <c r="BK320" s="199"/>
      <c r="BL320" s="199"/>
      <c r="BM320" s="199"/>
      <c r="BN320" s="199"/>
      <c r="BO320" s="199"/>
      <c r="BP320" s="199"/>
      <c r="BQ320" s="199"/>
      <c r="BR320" s="199"/>
      <c r="BS320" s="199"/>
      <c r="BT320" s="199"/>
      <c r="BU320" s="199"/>
      <c r="BV320" s="201"/>
      <c r="BW320" s="199"/>
      <c r="BX320" s="199"/>
      <c r="BY320" s="199"/>
      <c r="BZ320" s="199"/>
      <c r="CA320" s="199"/>
      <c r="CB320" s="199"/>
      <c r="CC320" s="199"/>
      <c r="CD320" s="199"/>
      <c r="CE320" s="199"/>
      <c r="CF320" s="199"/>
      <c r="CG320" s="199"/>
      <c r="CH320" s="199"/>
      <c r="CI320" s="576"/>
      <c r="CJ320" s="578" t="str">
        <f t="shared" si="535"/>
        <v xml:space="preserve"> </v>
      </c>
      <c r="CK320" s="578" t="str">
        <f t="shared" si="536"/>
        <v xml:space="preserve"> </v>
      </c>
      <c r="CL320" s="578" t="str">
        <f t="shared" si="537"/>
        <v xml:space="preserve"> </v>
      </c>
      <c r="CM320" s="578" t="str">
        <f t="shared" si="538"/>
        <v xml:space="preserve"> </v>
      </c>
      <c r="CN320" s="578" t="str">
        <f t="shared" si="539"/>
        <v xml:space="preserve"> </v>
      </c>
      <c r="CO320" s="578" t="str">
        <f t="shared" si="532"/>
        <v xml:space="preserve"> </v>
      </c>
      <c r="CP320" s="578" t="str">
        <f t="shared" si="533"/>
        <v xml:space="preserve"> </v>
      </c>
      <c r="CQ320" s="578" t="str">
        <f t="shared" si="534"/>
        <v xml:space="preserve"> </v>
      </c>
      <c r="CR320" s="199"/>
      <c r="CS320" s="199"/>
      <c r="CT320" s="199"/>
      <c r="CU320" s="199"/>
      <c r="CV320" s="199"/>
      <c r="CW320" s="338" t="str">
        <f t="shared" si="591"/>
        <v xml:space="preserve"> </v>
      </c>
      <c r="CX320" s="199"/>
      <c r="CY320" s="338" t="str">
        <f t="shared" si="592"/>
        <v xml:space="preserve"> </v>
      </c>
      <c r="CZ320" s="199"/>
      <c r="DA320" s="338" t="str">
        <f t="shared" si="593"/>
        <v xml:space="preserve"> </v>
      </c>
      <c r="DB320" s="199"/>
      <c r="DC320" s="338" t="str">
        <f t="shared" si="594"/>
        <v xml:space="preserve"> </v>
      </c>
      <c r="DD320" s="199"/>
      <c r="DE320" s="338" t="str">
        <f t="shared" si="595"/>
        <v xml:space="preserve"> </v>
      </c>
    </row>
    <row r="321" spans="1:109" x14ac:dyDescent="0.2">
      <c r="A321" s="328" t="s">
        <v>284</v>
      </c>
      <c r="B321" s="53" t="s">
        <v>769</v>
      </c>
      <c r="C321" s="53"/>
      <c r="D321" s="217" t="s">
        <v>256</v>
      </c>
      <c r="E321" s="326">
        <v>25</v>
      </c>
      <c r="F321" s="553" t="s">
        <v>589</v>
      </c>
      <c r="G321" s="701"/>
      <c r="H321" s="83" t="s">
        <v>590</v>
      </c>
      <c r="I321" s="89" t="e">
        <f>IF('Retail Pricing'!#REF!&gt;0,'Retail Pricing'!#REF!," ")</f>
        <v>#REF!</v>
      </c>
      <c r="J321" s="85" t="e">
        <f>'Retail Pricing'!#REF!</f>
        <v>#REF!</v>
      </c>
      <c r="K321" s="85" t="e">
        <f>'Retail Pricing'!#REF!</f>
        <v>#REF!</v>
      </c>
      <c r="L321" s="305" t="e">
        <f>IF('Retail Pricing'!#REF!&gt;0,'Retail Pricing'!#REF!," ")</f>
        <v>#REF!</v>
      </c>
      <c r="M321" s="226" t="e">
        <f t="shared" si="596"/>
        <v>#REF!</v>
      </c>
      <c r="N321" s="219" t="e">
        <f>'Retail Pricing'!#REF!</f>
        <v>#REF!</v>
      </c>
      <c r="O321" s="219" t="e">
        <f>'Retail Pricing'!#REF!</f>
        <v>#REF!</v>
      </c>
      <c r="P321" s="219"/>
      <c r="Q321" s="219" t="e">
        <f>'Retail Pricing'!#REF!</f>
        <v>#REF!</v>
      </c>
      <c r="R321" s="219" t="e">
        <f>IF('Retail Pricing'!#REF!&gt;0,'Retail Pricing'!#REF!," ")</f>
        <v>#REF!</v>
      </c>
      <c r="S321" s="219" t="e">
        <f>'Retail Pricing'!#REF!</f>
        <v>#REF!</v>
      </c>
      <c r="T321" s="219">
        <v>0.83455999999999997</v>
      </c>
      <c r="U321" s="7" t="e">
        <f t="shared" ref="U321:U334" si="598">IF(M321&gt;0,$U$1," ")</f>
        <v>#REF!</v>
      </c>
      <c r="V321" s="7" t="e">
        <v>#REF!</v>
      </c>
      <c r="W321" s="491" t="e">
        <f>ROUND(('Retail Pricing'!#REF!/(1-0.09))/0.05,0)*0.05</f>
        <v>#REF!</v>
      </c>
      <c r="X321" s="489">
        <v>3.65</v>
      </c>
      <c r="Y321" s="304" t="e">
        <f t="shared" si="583"/>
        <v>#REF!</v>
      </c>
      <c r="Z321" s="428" t="e">
        <v>#REF!</v>
      </c>
      <c r="AA321" s="492" t="e">
        <v>#REF!</v>
      </c>
      <c r="AB321" s="493" t="e">
        <f>ROUND(('Retail Pricing'!#REF!/(1-0.09))/0.05,0)*0.05</f>
        <v>#REF!</v>
      </c>
      <c r="AC321" s="489">
        <v>3.5</v>
      </c>
      <c r="AD321" s="14" t="e">
        <f t="shared" si="584"/>
        <v>#REF!</v>
      </c>
      <c r="AE321" s="428" t="e">
        <v>#REF!</v>
      </c>
      <c r="AF321" s="488" t="e">
        <v>#REF!</v>
      </c>
      <c r="AG321" s="494" t="e">
        <f>ROUND(('Retail Pricing'!#REF!/(1-0.09))/0.05,0)*0.05</f>
        <v>#REF!</v>
      </c>
      <c r="AH321" s="489">
        <v>2.75</v>
      </c>
      <c r="AI321" s="14" t="e">
        <f t="shared" si="585"/>
        <v>#REF!</v>
      </c>
      <c r="AJ321" s="428" t="e">
        <v>#REF!</v>
      </c>
      <c r="AK321" s="495" t="e">
        <f>ROUND(('Retail Pricing'!#REF!/(1-0.09))/0.05,0)*0.05</f>
        <v>#REF!</v>
      </c>
      <c r="AL321" s="489"/>
      <c r="AM321" s="489">
        <v>2.4</v>
      </c>
      <c r="AN321" s="14" t="e">
        <f t="shared" si="586"/>
        <v>#REF!</v>
      </c>
      <c r="AO321" s="428" t="e">
        <v>#REF!</v>
      </c>
      <c r="AP321" s="490" t="e">
        <f>ROUND(('Retail Pricing'!#REF!/(1-0.09))/0.05,0)*0.05</f>
        <v>#REF!</v>
      </c>
      <c r="AQ321" s="489">
        <v>2.35</v>
      </c>
      <c r="AR321" s="14" t="e">
        <f t="shared" si="587"/>
        <v>#REF!</v>
      </c>
      <c r="AS321" s="428" t="e">
        <v>#REF!</v>
      </c>
      <c r="AT321" s="496" t="e">
        <v>#REF!</v>
      </c>
      <c r="AU321" s="497" t="e">
        <f>IF(BA321&gt;0,ROUNDUP((BA321*2),0.05)-0.01," ")</f>
        <v>#REF!</v>
      </c>
      <c r="AV321" s="288"/>
      <c r="AW321" s="498" t="e">
        <f>IF(W321&gt;0,ROUND((W321*1.3)/0.05,0)*0.05," ")</f>
        <v>#REF!</v>
      </c>
      <c r="AX321" s="499" t="e">
        <f>AP321</f>
        <v>#REF!</v>
      </c>
      <c r="AY321" s="499">
        <v>1</v>
      </c>
      <c r="AZ321" s="333"/>
      <c r="BA321" s="491" t="e">
        <f t="shared" ref="BA321:BA334" si="599">IF($A321&lt;&gt;" ",$W321," ")</f>
        <v>#REF!</v>
      </c>
      <c r="BB321" s="492" t="e">
        <f t="shared" ref="BB321:BB334" si="600">IF($A321&lt;&gt;" ",$AA321," ")</f>
        <v>#REF!</v>
      </c>
      <c r="BC321" s="493" t="e">
        <f t="shared" ref="BC321:BC334" si="601">IF($A321&lt;&gt;" ",$AB321," ")</f>
        <v>#REF!</v>
      </c>
      <c r="BD321" s="488" t="e">
        <f t="shared" ref="BD321:BD334" si="602">IF($A321&lt;&gt;" ",$AF321," ")</f>
        <v>#REF!</v>
      </c>
      <c r="BE321" s="494" t="e">
        <f t="shared" ref="BE321:BE334" si="603">IF($A321&lt;&gt;" ",$AG321," ")</f>
        <v>#REF!</v>
      </c>
      <c r="BF321" s="495" t="e">
        <f t="shared" ref="BF321:BF334" si="604">IF($A321&lt;&gt;" ",$AK321," ")</f>
        <v>#REF!</v>
      </c>
      <c r="BG321" s="490" t="e">
        <f t="shared" ref="BG321:BG334" si="605">IF($A321&lt;&gt;" ",$AP321," ")</f>
        <v>#REF!</v>
      </c>
      <c r="BH321" s="496" t="e">
        <f t="shared" ref="BH321:BH334" si="606">IF($A321&lt;&gt;" ",$AT321," ")</f>
        <v>#REF!</v>
      </c>
      <c r="BI321" s="497" t="e">
        <f t="shared" ref="BI321:BI334" si="607">IF($A321&lt;&gt;" ",$AU321," ")</f>
        <v>#REF!</v>
      </c>
      <c r="BJ321" s="385" t="e">
        <f t="shared" ref="BJ321:BJ334" si="608">IF(BA321*0.9&gt;BG321, " ", "No")</f>
        <v>#REF!</v>
      </c>
      <c r="BK321" s="385" t="e">
        <f t="shared" ref="BK321:BK330" si="609">IF(BC321*0.9&gt;BG321, " ", "No")</f>
        <v>#REF!</v>
      </c>
      <c r="BL321" s="243" t="e">
        <f>IF((BA321-'Retail Pricing'!#REF!)&gt;=0," ",1)</f>
        <v>#REF!</v>
      </c>
      <c r="BM321" s="243" t="e">
        <f>IF((BB321-'Retail Pricing'!#REF!)&gt;=0," ",1)</f>
        <v>#REF!</v>
      </c>
      <c r="BN321" s="243" t="e">
        <f>IF((BC321-'Retail Pricing'!#REF!)&gt;=0," ",1)</f>
        <v>#REF!</v>
      </c>
      <c r="BO321" s="243" t="e">
        <f>IF((BD321-'Retail Pricing'!#REF!)&gt;=0," ",1)</f>
        <v>#REF!</v>
      </c>
      <c r="BP321" s="243" t="e">
        <f>IF((BE321-'Retail Pricing'!#REF!)&gt;=0," ",1)</f>
        <v>#REF!</v>
      </c>
      <c r="BQ321" s="243" t="e">
        <f>IF((BF321-'Retail Pricing'!#REF!)&gt;=0," ",1)</f>
        <v>#REF!</v>
      </c>
      <c r="BR321" s="243" t="e">
        <f>IF((BG321-'Retail Pricing'!#REF!)&gt;=0," ",1)</f>
        <v>#REF!</v>
      </c>
      <c r="BS321" s="243" t="e">
        <f>IF((BH321-'Retail Pricing'!#REF!)&gt;=0," ",1)</f>
        <v>#REF!</v>
      </c>
      <c r="BT321" s="243" t="e">
        <f>IF((BI321-'Retail Pricing'!#REF!)&gt;=0," ",1)</f>
        <v>#REF!</v>
      </c>
      <c r="BU321" s="18"/>
      <c r="BV321" s="442" t="e">
        <f t="shared" ref="BV321:BV334" si="610">IF(W321&gt;0,$BV$9, " ")</f>
        <v>#REF!</v>
      </c>
      <c r="BW321" s="244" t="e">
        <f t="shared" ref="BW321:BW334" si="611">IF($BV321&gt;0,($BV321-W321)/$BV321*100," ")</f>
        <v>#REF!</v>
      </c>
      <c r="BX321" s="244" t="e">
        <f t="shared" ref="BX321:BX334" si="612">IF($BV321&gt;0,($BV321-AA321)/$BV321*100," ")</f>
        <v>#REF!</v>
      </c>
      <c r="BY321" s="244" t="e">
        <f t="shared" ref="BY321:BY334" si="613">IF($BV321&gt;0,($BV321-AB321)/$BV321*100," ")</f>
        <v>#REF!</v>
      </c>
      <c r="BZ321" s="244" t="e">
        <f t="shared" ref="BZ321:BZ334" si="614">IF($BV321&gt;0,($BV321-AF321)/$BV321*100," ")</f>
        <v>#REF!</v>
      </c>
      <c r="CA321" s="244" t="e">
        <f t="shared" ref="CA321:CA334" si="615">IF($BV321&gt;0,($BV321-AG321)/$BV321*100," ")</f>
        <v>#REF!</v>
      </c>
      <c r="CB321" s="244" t="e">
        <f t="shared" ref="CB321:CB333" si="616">CA321</f>
        <v>#REF!</v>
      </c>
      <c r="CC321" s="244" t="e">
        <f t="shared" ref="CC321:CC334" si="617">IF($BV321&gt;0,($BV321-AK321)/$BV321*100," ")</f>
        <v>#REF!</v>
      </c>
      <c r="CD321" s="244" t="e">
        <f t="shared" ref="CD321:CD334" si="618">IF($BV321&gt;0,($BV321-AP321)/$BV321*100," ")</f>
        <v>#REF!</v>
      </c>
      <c r="CE321" s="244" t="e">
        <f t="shared" ref="CE321:CE334" si="619">IF($BV321&gt;0,($BV321-AT321)/$BV321*100," ")</f>
        <v>#REF!</v>
      </c>
      <c r="CF321" s="244" t="e">
        <f t="shared" ref="CF321:CF334" si="620">IF($BV321&gt;0,($BV321-(W321*2))/$BV321*100," ")</f>
        <v>#REF!</v>
      </c>
      <c r="CG321" s="244" t="e">
        <f t="shared" ref="CG321:CG334" si="621">IF($BV321&gt;0,($BV321-AW321)/$BV321*100," ")</f>
        <v>#REF!</v>
      </c>
      <c r="CH321" s="244" t="e">
        <f t="shared" si="597"/>
        <v>#REF!</v>
      </c>
      <c r="CI321" s="570"/>
      <c r="CJ321" s="578" t="e">
        <f t="shared" si="535"/>
        <v>#REF!</v>
      </c>
      <c r="CK321" s="578" t="e">
        <f t="shared" si="536"/>
        <v>#REF!</v>
      </c>
      <c r="CL321" s="578" t="e">
        <f t="shared" si="537"/>
        <v>#REF!</v>
      </c>
      <c r="CM321" s="578" t="e">
        <f t="shared" si="538"/>
        <v>#REF!</v>
      </c>
      <c r="CN321" s="578" t="e">
        <f t="shared" si="539"/>
        <v>#REF!</v>
      </c>
      <c r="CO321" s="578" t="e">
        <f t="shared" si="532"/>
        <v>#REF!</v>
      </c>
      <c r="CP321" s="578" t="e">
        <f t="shared" si="533"/>
        <v>#REF!</v>
      </c>
      <c r="CQ321" s="578" t="e">
        <f t="shared" si="534"/>
        <v>#REF!</v>
      </c>
      <c r="CR321" s="244"/>
      <c r="CS321" s="244"/>
      <c r="CT321" s="244"/>
      <c r="CU321" s="244"/>
      <c r="CV321" s="347"/>
      <c r="CW321" s="338" t="e">
        <f t="shared" si="591"/>
        <v>#REF!</v>
      </c>
      <c r="CX321" s="347"/>
      <c r="CY321" s="338" t="e">
        <f t="shared" si="592"/>
        <v>#REF!</v>
      </c>
      <c r="CZ321" s="347"/>
      <c r="DA321" s="338" t="e">
        <f t="shared" si="593"/>
        <v>#REF!</v>
      </c>
      <c r="DB321" s="347"/>
      <c r="DC321" s="338" t="e">
        <f t="shared" si="594"/>
        <v>#REF!</v>
      </c>
      <c r="DD321" s="347"/>
      <c r="DE321" s="338" t="e">
        <f t="shared" si="595"/>
        <v>#REF!</v>
      </c>
    </row>
    <row r="322" spans="1:109" s="19" customFormat="1" x14ac:dyDescent="0.2">
      <c r="A322" s="328" t="s">
        <v>284</v>
      </c>
      <c r="B322" s="53" t="s">
        <v>267</v>
      </c>
      <c r="C322" s="53" t="s">
        <v>1537</v>
      </c>
      <c r="D322" s="217" t="s">
        <v>256</v>
      </c>
      <c r="E322" s="326">
        <v>72</v>
      </c>
      <c r="F322" s="356" t="s">
        <v>393</v>
      </c>
      <c r="G322" s="701"/>
      <c r="H322" s="84" t="s">
        <v>949</v>
      </c>
      <c r="I322" s="89" t="e">
        <f>IF('Retail Pricing'!#REF!&gt;0,'Retail Pricing'!#REF!," ")</f>
        <v>#REF!</v>
      </c>
      <c r="J322" s="85" t="e">
        <f>'Retail Pricing'!#REF!</f>
        <v>#REF!</v>
      </c>
      <c r="K322" s="85" t="e">
        <f>'Retail Pricing'!#REF!</f>
        <v>#REF!</v>
      </c>
      <c r="L322" s="305" t="e">
        <f>IF('Retail Pricing'!#REF!&gt;0,'Retail Pricing'!#REF!," ")</f>
        <v>#REF!</v>
      </c>
      <c r="M322" s="226" t="e">
        <f t="shared" si="596"/>
        <v>#REF!</v>
      </c>
      <c r="N322" s="219" t="e">
        <f>IF('Retail Pricing'!#REF!&gt;0,'Retail Pricing'!#REF!," ")</f>
        <v>#REF!</v>
      </c>
      <c r="O322" s="219" t="e">
        <f>IF('Retail Pricing'!#REF!&gt;0,'Retail Pricing'!#REF!," ")</f>
        <v>#REF!</v>
      </c>
      <c r="P322" s="219">
        <v>2.5500000000000002E-3</v>
      </c>
      <c r="Q322" s="219" t="e">
        <f>IF('Retail Pricing'!#REF!&gt;0,'Retail Pricing'!#REF!," ")</f>
        <v>#REF!</v>
      </c>
      <c r="R322" s="219" t="e">
        <f>IF('Retail Pricing'!#REF!&gt;0,'Retail Pricing'!#REF!," ")</f>
        <v>#REF!</v>
      </c>
      <c r="S322" s="219" t="e">
        <f>IF('Retail Pricing'!#REF!&gt;0,'Retail Pricing'!#REF!," ")</f>
        <v>#REF!</v>
      </c>
      <c r="T322" s="219">
        <v>0.53642999999999996</v>
      </c>
      <c r="U322" s="7" t="e">
        <f t="shared" si="598"/>
        <v>#REF!</v>
      </c>
      <c r="V322" s="7">
        <v>4.3999999999999997E-2</v>
      </c>
      <c r="W322" s="491" t="s">
        <v>949</v>
      </c>
      <c r="X322" s="489" t="s">
        <v>949</v>
      </c>
      <c r="Y322" s="304" t="str">
        <f t="shared" si="583"/>
        <v xml:space="preserve"> </v>
      </c>
      <c r="Z322" s="428" t="s">
        <v>106</v>
      </c>
      <c r="AA322" s="492" t="s">
        <v>949</v>
      </c>
      <c r="AB322" s="493" t="s">
        <v>949</v>
      </c>
      <c r="AC322" s="489" t="s">
        <v>949</v>
      </c>
      <c r="AD322" s="14" t="str">
        <f t="shared" si="584"/>
        <v xml:space="preserve"> </v>
      </c>
      <c r="AE322" s="428" t="s">
        <v>106</v>
      </c>
      <c r="AF322" s="488" t="s">
        <v>949</v>
      </c>
      <c r="AG322" s="494" t="s">
        <v>949</v>
      </c>
      <c r="AH322" s="489" t="s">
        <v>949</v>
      </c>
      <c r="AI322" s="14" t="str">
        <f t="shared" si="585"/>
        <v xml:space="preserve"> </v>
      </c>
      <c r="AJ322" s="428" t="s">
        <v>106</v>
      </c>
      <c r="AK322" s="495" t="s">
        <v>949</v>
      </c>
      <c r="AL322" s="489"/>
      <c r="AM322" s="489" t="s">
        <v>949</v>
      </c>
      <c r="AN322" s="14" t="str">
        <f t="shared" si="586"/>
        <v xml:space="preserve"> </v>
      </c>
      <c r="AO322" s="428" t="s">
        <v>106</v>
      </c>
      <c r="AP322" s="490" t="s">
        <v>949</v>
      </c>
      <c r="AQ322" s="489" t="s">
        <v>949</v>
      </c>
      <c r="AR322" s="14" t="str">
        <f t="shared" si="587"/>
        <v xml:space="preserve"> </v>
      </c>
      <c r="AS322" s="428" t="s">
        <v>106</v>
      </c>
      <c r="AT322" s="496" t="s">
        <v>949</v>
      </c>
      <c r="AU322" s="497" t="s">
        <v>949</v>
      </c>
      <c r="AV322" s="288"/>
      <c r="AW322" s="498" t="s">
        <v>949</v>
      </c>
      <c r="AX322" s="499" t="s">
        <v>106</v>
      </c>
      <c r="AY322" s="499" t="s">
        <v>106</v>
      </c>
      <c r="AZ322" s="333"/>
      <c r="BA322" s="491" t="str">
        <f t="shared" si="599"/>
        <v>Holder</v>
      </c>
      <c r="BB322" s="492" t="str">
        <f t="shared" si="600"/>
        <v>Holder</v>
      </c>
      <c r="BC322" s="493" t="str">
        <f t="shared" si="601"/>
        <v>Holder</v>
      </c>
      <c r="BD322" s="488" t="str">
        <f t="shared" si="602"/>
        <v>Holder</v>
      </c>
      <c r="BE322" s="494" t="str">
        <f t="shared" si="603"/>
        <v>Holder</v>
      </c>
      <c r="BF322" s="495" t="str">
        <f t="shared" si="604"/>
        <v>Holder</v>
      </c>
      <c r="BG322" s="490" t="str">
        <f t="shared" si="605"/>
        <v>Holder</v>
      </c>
      <c r="BH322" s="496" t="str">
        <f t="shared" si="606"/>
        <v>Holder</v>
      </c>
      <c r="BI322" s="497" t="str">
        <f t="shared" si="607"/>
        <v>Holder</v>
      </c>
      <c r="BJ322" s="385" t="str">
        <f t="shared" si="608"/>
        <v>No</v>
      </c>
      <c r="BK322" s="385" t="str">
        <f t="shared" si="609"/>
        <v>No</v>
      </c>
      <c r="BL322" s="483" t="s">
        <v>1376</v>
      </c>
      <c r="BM322" s="482"/>
      <c r="BN322" s="482"/>
      <c r="BO322" s="482"/>
      <c r="BP322" s="482"/>
      <c r="BQ322" s="482"/>
      <c r="BR322" s="482"/>
      <c r="BS322" s="482"/>
      <c r="BT322" s="482"/>
      <c r="BU322" s="67"/>
      <c r="BV322" s="442" t="str">
        <f t="shared" si="610"/>
        <v xml:space="preserve"> </v>
      </c>
      <c r="BW322" s="244" t="str">
        <f t="shared" si="611"/>
        <v xml:space="preserve"> </v>
      </c>
      <c r="BX322" s="244" t="str">
        <f t="shared" si="612"/>
        <v xml:space="preserve"> </v>
      </c>
      <c r="BY322" s="244" t="str">
        <f t="shared" si="613"/>
        <v xml:space="preserve"> </v>
      </c>
      <c r="BZ322" s="244" t="str">
        <f t="shared" si="614"/>
        <v xml:space="preserve"> </v>
      </c>
      <c r="CA322" s="244" t="str">
        <f t="shared" si="615"/>
        <v xml:space="preserve"> </v>
      </c>
      <c r="CB322" s="244" t="str">
        <f t="shared" si="616"/>
        <v xml:space="preserve"> </v>
      </c>
      <c r="CC322" s="244" t="str">
        <f t="shared" si="617"/>
        <v xml:space="preserve"> </v>
      </c>
      <c r="CD322" s="244" t="str">
        <f t="shared" si="618"/>
        <v xml:space="preserve"> </v>
      </c>
      <c r="CE322" s="244" t="str">
        <f t="shared" si="619"/>
        <v xml:space="preserve"> </v>
      </c>
      <c r="CF322" s="244" t="str">
        <f t="shared" si="620"/>
        <v xml:space="preserve"> </v>
      </c>
      <c r="CG322" s="244" t="str">
        <f t="shared" si="621"/>
        <v xml:space="preserve"> </v>
      </c>
      <c r="CH322" s="244" t="str">
        <f t="shared" si="597"/>
        <v xml:space="preserve"> </v>
      </c>
      <c r="CI322" s="570"/>
      <c r="CJ322" s="578" t="str">
        <f t="shared" si="535"/>
        <v xml:space="preserve"> </v>
      </c>
      <c r="CK322" s="578" t="str">
        <f t="shared" si="536"/>
        <v xml:space="preserve"> </v>
      </c>
      <c r="CL322" s="578" t="str">
        <f t="shared" si="537"/>
        <v xml:space="preserve"> </v>
      </c>
      <c r="CM322" s="578" t="str">
        <f t="shared" si="538"/>
        <v xml:space="preserve"> </v>
      </c>
      <c r="CN322" s="578" t="str">
        <f t="shared" si="539"/>
        <v xml:space="preserve"> </v>
      </c>
      <c r="CO322" s="578" t="str">
        <f t="shared" si="532"/>
        <v xml:space="preserve"> </v>
      </c>
      <c r="CP322" s="578" t="str">
        <f t="shared" si="533"/>
        <v xml:space="preserve"> </v>
      </c>
      <c r="CQ322" s="578" t="str">
        <f t="shared" si="534"/>
        <v xml:space="preserve"> </v>
      </c>
      <c r="CR322" s="244"/>
      <c r="CS322" s="244"/>
      <c r="CT322" s="244"/>
      <c r="CU322" s="244"/>
      <c r="CV322" s="347"/>
      <c r="CW322" s="338" t="str">
        <f t="shared" si="591"/>
        <v xml:space="preserve"> </v>
      </c>
      <c r="CX322" s="347"/>
      <c r="CY322" s="338" t="str">
        <f t="shared" si="592"/>
        <v xml:space="preserve"> </v>
      </c>
      <c r="CZ322" s="347"/>
      <c r="DA322" s="338" t="str">
        <f t="shared" si="593"/>
        <v xml:space="preserve"> </v>
      </c>
      <c r="DB322" s="347"/>
      <c r="DC322" s="338" t="str">
        <f t="shared" si="594"/>
        <v xml:space="preserve"> </v>
      </c>
      <c r="DD322" s="347"/>
      <c r="DE322" s="338" t="str">
        <f t="shared" si="595"/>
        <v xml:space="preserve"> </v>
      </c>
    </row>
    <row r="323" spans="1:109" s="19" customFormat="1" x14ac:dyDescent="0.2">
      <c r="A323" s="328" t="s">
        <v>284</v>
      </c>
      <c r="B323" s="53" t="s">
        <v>268</v>
      </c>
      <c r="C323" s="53"/>
      <c r="D323" s="217" t="s">
        <v>130</v>
      </c>
      <c r="E323" s="326">
        <v>72</v>
      </c>
      <c r="F323" s="356" t="s">
        <v>394</v>
      </c>
      <c r="G323" s="701"/>
      <c r="H323" s="84" t="s">
        <v>949</v>
      </c>
      <c r="I323" s="89" t="e">
        <f>IF('Retail Pricing'!#REF!&gt;0,'Retail Pricing'!#REF!," ")</f>
        <v>#REF!</v>
      </c>
      <c r="J323" s="85" t="e">
        <f>'Retail Pricing'!#REF!</f>
        <v>#REF!</v>
      </c>
      <c r="K323" s="85" t="e">
        <f>'Retail Pricing'!#REF!</f>
        <v>#REF!</v>
      </c>
      <c r="L323" s="305" t="e">
        <f>IF('Retail Pricing'!#REF!&gt;0,'Retail Pricing'!#REF!," ")</f>
        <v>#REF!</v>
      </c>
      <c r="M323" s="226" t="e">
        <f t="shared" si="596"/>
        <v>#REF!</v>
      </c>
      <c r="N323" s="219" t="e">
        <f>IF('Retail Pricing'!#REF!&gt;0,'Retail Pricing'!#REF!," ")</f>
        <v>#REF!</v>
      </c>
      <c r="O323" s="219" t="e">
        <f>IF('Retail Pricing'!#REF!&gt;0,'Retail Pricing'!#REF!," ")</f>
        <v>#REF!</v>
      </c>
      <c r="P323" s="219">
        <v>2.5500000000000002E-3</v>
      </c>
      <c r="Q323" s="219" t="e">
        <f>IF('Retail Pricing'!#REF!&gt;0,'Retail Pricing'!#REF!," ")</f>
        <v>#REF!</v>
      </c>
      <c r="R323" s="219" t="e">
        <f>IF('Retail Pricing'!#REF!&gt;0,'Retail Pricing'!#REF!," ")</f>
        <v>#REF!</v>
      </c>
      <c r="S323" s="219" t="e">
        <f>IF('Retail Pricing'!#REF!&gt;0,'Retail Pricing'!#REF!," ")</f>
        <v>#REF!</v>
      </c>
      <c r="T323" s="219">
        <v>0.65100999999999998</v>
      </c>
      <c r="U323" s="7" t="e">
        <f t="shared" si="598"/>
        <v>#REF!</v>
      </c>
      <c r="V323" s="7">
        <v>4.4999999999999998E-2</v>
      </c>
      <c r="W323" s="491" t="s">
        <v>949</v>
      </c>
      <c r="X323" s="489" t="s">
        <v>949</v>
      </c>
      <c r="Y323" s="304" t="str">
        <f t="shared" si="583"/>
        <v xml:space="preserve"> </v>
      </c>
      <c r="Z323" s="428" t="s">
        <v>106</v>
      </c>
      <c r="AA323" s="492" t="s">
        <v>949</v>
      </c>
      <c r="AB323" s="493" t="s">
        <v>949</v>
      </c>
      <c r="AC323" s="489" t="s">
        <v>949</v>
      </c>
      <c r="AD323" s="14" t="str">
        <f t="shared" si="584"/>
        <v xml:space="preserve"> </v>
      </c>
      <c r="AE323" s="428" t="s">
        <v>106</v>
      </c>
      <c r="AF323" s="488" t="s">
        <v>949</v>
      </c>
      <c r="AG323" s="494" t="s">
        <v>949</v>
      </c>
      <c r="AH323" s="489" t="s">
        <v>949</v>
      </c>
      <c r="AI323" s="14" t="str">
        <f t="shared" si="585"/>
        <v xml:space="preserve"> </v>
      </c>
      <c r="AJ323" s="428" t="s">
        <v>106</v>
      </c>
      <c r="AK323" s="495" t="s">
        <v>949</v>
      </c>
      <c r="AL323" s="489"/>
      <c r="AM323" s="489" t="s">
        <v>949</v>
      </c>
      <c r="AN323" s="14" t="str">
        <f t="shared" si="586"/>
        <v xml:space="preserve"> </v>
      </c>
      <c r="AO323" s="428" t="s">
        <v>106</v>
      </c>
      <c r="AP323" s="490" t="s">
        <v>949</v>
      </c>
      <c r="AQ323" s="489" t="s">
        <v>949</v>
      </c>
      <c r="AR323" s="14" t="str">
        <f t="shared" si="587"/>
        <v xml:space="preserve"> </v>
      </c>
      <c r="AS323" s="428" t="s">
        <v>106</v>
      </c>
      <c r="AT323" s="496" t="s">
        <v>949</v>
      </c>
      <c r="AU323" s="497" t="s">
        <v>949</v>
      </c>
      <c r="AV323" s="288"/>
      <c r="AW323" s="498" t="s">
        <v>949</v>
      </c>
      <c r="AX323" s="499" t="s">
        <v>106</v>
      </c>
      <c r="AY323" s="499" t="s">
        <v>106</v>
      </c>
      <c r="AZ323" s="333"/>
      <c r="BA323" s="491" t="str">
        <f t="shared" si="599"/>
        <v>Holder</v>
      </c>
      <c r="BB323" s="492" t="str">
        <f t="shared" si="600"/>
        <v>Holder</v>
      </c>
      <c r="BC323" s="493" t="str">
        <f t="shared" si="601"/>
        <v>Holder</v>
      </c>
      <c r="BD323" s="488" t="str">
        <f t="shared" si="602"/>
        <v>Holder</v>
      </c>
      <c r="BE323" s="494" t="str">
        <f t="shared" si="603"/>
        <v>Holder</v>
      </c>
      <c r="BF323" s="495" t="str">
        <f t="shared" si="604"/>
        <v>Holder</v>
      </c>
      <c r="BG323" s="490" t="str">
        <f t="shared" si="605"/>
        <v>Holder</v>
      </c>
      <c r="BH323" s="496" t="str">
        <f t="shared" si="606"/>
        <v>Holder</v>
      </c>
      <c r="BI323" s="497" t="str">
        <f t="shared" si="607"/>
        <v>Holder</v>
      </c>
      <c r="BJ323" s="385" t="str">
        <f t="shared" si="608"/>
        <v>No</v>
      </c>
      <c r="BK323" s="385" t="str">
        <f t="shared" si="609"/>
        <v>No</v>
      </c>
      <c r="BL323" s="483" t="s">
        <v>1376</v>
      </c>
      <c r="BM323" s="482"/>
      <c r="BN323" s="482"/>
      <c r="BO323" s="482"/>
      <c r="BP323" s="482"/>
      <c r="BQ323" s="482"/>
      <c r="BR323" s="482"/>
      <c r="BS323" s="482"/>
      <c r="BT323" s="482"/>
      <c r="BU323" s="67"/>
      <c r="BV323" s="442" t="str">
        <f t="shared" si="610"/>
        <v xml:space="preserve"> </v>
      </c>
      <c r="BW323" s="244" t="str">
        <f t="shared" si="611"/>
        <v xml:space="preserve"> </v>
      </c>
      <c r="BX323" s="244" t="str">
        <f t="shared" si="612"/>
        <v xml:space="preserve"> </v>
      </c>
      <c r="BY323" s="244" t="str">
        <f t="shared" si="613"/>
        <v xml:space="preserve"> </v>
      </c>
      <c r="BZ323" s="244" t="str">
        <f t="shared" si="614"/>
        <v xml:space="preserve"> </v>
      </c>
      <c r="CA323" s="244" t="str">
        <f t="shared" si="615"/>
        <v xml:space="preserve"> </v>
      </c>
      <c r="CB323" s="244" t="str">
        <f t="shared" si="616"/>
        <v xml:space="preserve"> </v>
      </c>
      <c r="CC323" s="244" t="str">
        <f t="shared" si="617"/>
        <v xml:space="preserve"> </v>
      </c>
      <c r="CD323" s="244" t="str">
        <f t="shared" si="618"/>
        <v xml:space="preserve"> </v>
      </c>
      <c r="CE323" s="244" t="str">
        <f t="shared" si="619"/>
        <v xml:space="preserve"> </v>
      </c>
      <c r="CF323" s="244" t="str">
        <f t="shared" si="620"/>
        <v xml:space="preserve"> </v>
      </c>
      <c r="CG323" s="244" t="str">
        <f t="shared" si="621"/>
        <v xml:space="preserve"> </v>
      </c>
      <c r="CH323" s="244" t="str">
        <f t="shared" si="597"/>
        <v xml:space="preserve"> </v>
      </c>
      <c r="CI323" s="570"/>
      <c r="CJ323" s="578" t="str">
        <f t="shared" si="535"/>
        <v xml:space="preserve"> </v>
      </c>
      <c r="CK323" s="578" t="str">
        <f t="shared" si="536"/>
        <v xml:space="preserve"> </v>
      </c>
      <c r="CL323" s="578" t="str">
        <f t="shared" si="537"/>
        <v xml:space="preserve"> </v>
      </c>
      <c r="CM323" s="578" t="str">
        <f t="shared" si="538"/>
        <v xml:space="preserve"> </v>
      </c>
      <c r="CN323" s="578" t="str">
        <f t="shared" si="539"/>
        <v xml:space="preserve"> </v>
      </c>
      <c r="CO323" s="578" t="str">
        <f t="shared" si="532"/>
        <v xml:space="preserve"> </v>
      </c>
      <c r="CP323" s="578" t="str">
        <f t="shared" si="533"/>
        <v xml:space="preserve"> </v>
      </c>
      <c r="CQ323" s="578" t="str">
        <f t="shared" si="534"/>
        <v xml:space="preserve"> </v>
      </c>
      <c r="CR323" s="244"/>
      <c r="CS323" s="244"/>
      <c r="CT323" s="244"/>
      <c r="CU323" s="244"/>
      <c r="CV323" s="347"/>
      <c r="CW323" s="338" t="str">
        <f t="shared" si="591"/>
        <v xml:space="preserve"> </v>
      </c>
      <c r="CX323" s="347"/>
      <c r="CY323" s="338" t="str">
        <f t="shared" si="592"/>
        <v xml:space="preserve"> </v>
      </c>
      <c r="CZ323" s="347"/>
      <c r="DA323" s="338" t="str">
        <f t="shared" si="593"/>
        <v xml:space="preserve"> </v>
      </c>
      <c r="DB323" s="347"/>
      <c r="DC323" s="338" t="str">
        <f t="shared" si="594"/>
        <v xml:space="preserve"> </v>
      </c>
      <c r="DD323" s="347"/>
      <c r="DE323" s="338" t="str">
        <f t="shared" si="595"/>
        <v xml:space="preserve"> </v>
      </c>
    </row>
    <row r="324" spans="1:109" x14ac:dyDescent="0.2">
      <c r="A324" s="328" t="s">
        <v>284</v>
      </c>
      <c r="B324" s="70" t="s">
        <v>268</v>
      </c>
      <c r="C324" s="53"/>
      <c r="D324" s="217" t="s">
        <v>130</v>
      </c>
      <c r="E324" s="326">
        <v>72</v>
      </c>
      <c r="F324" s="356" t="s">
        <v>394</v>
      </c>
      <c r="G324" s="701"/>
      <c r="I324" s="89" t="e">
        <f>IF('Retail Pricing'!#REF!&gt;0,'Retail Pricing'!#REF!," ")</f>
        <v>#REF!</v>
      </c>
      <c r="J324" s="85" t="e">
        <f>'Retail Pricing'!#REF!</f>
        <v>#REF!</v>
      </c>
      <c r="K324" s="85" t="e">
        <f>'Retail Pricing'!#REF!</f>
        <v>#REF!</v>
      </c>
      <c r="L324" s="305" t="e">
        <f>IF('Retail Pricing'!#REF!&gt;0,'Retail Pricing'!#REF!," ")</f>
        <v>#REF!</v>
      </c>
      <c r="M324" s="226" t="e">
        <f t="shared" si="596"/>
        <v>#REF!</v>
      </c>
      <c r="N324" s="219" t="e">
        <f>IF('Retail Pricing'!#REF!&gt;0,'Retail Pricing'!#REF!," ")</f>
        <v>#REF!</v>
      </c>
      <c r="O324" s="219" t="e">
        <f>IF('Retail Pricing'!#REF!&gt;0,'Retail Pricing'!#REF!," ")</f>
        <v>#REF!</v>
      </c>
      <c r="P324" s="219">
        <v>2.5500000000000002E-3</v>
      </c>
      <c r="Q324" s="219" t="e">
        <f>IF('Retail Pricing'!#REF!&gt;0,'Retail Pricing'!#REF!," ")</f>
        <v>#REF!</v>
      </c>
      <c r="R324" s="219" t="e">
        <f>IF('Retail Pricing'!#REF!&gt;0,'Retail Pricing'!#REF!," ")</f>
        <v>#REF!</v>
      </c>
      <c r="S324" s="219" t="e">
        <f>IF('Retail Pricing'!#REF!&gt;0,'Retail Pricing'!#REF!," ")</f>
        <v>#REF!</v>
      </c>
      <c r="T324" s="219">
        <v>0.65100999999999998</v>
      </c>
      <c r="U324" s="7" t="e">
        <f t="shared" si="598"/>
        <v>#REF!</v>
      </c>
      <c r="V324" s="7" t="e">
        <v>#REF!</v>
      </c>
      <c r="W324" s="491" t="e">
        <f>'Retail Pricing'!#REF!</f>
        <v>#REF!</v>
      </c>
      <c r="X324" s="489">
        <v>2.8</v>
      </c>
      <c r="Y324" s="304" t="e">
        <f t="shared" si="583"/>
        <v>#REF!</v>
      </c>
      <c r="Z324" s="428" t="e">
        <v>#REF!</v>
      </c>
      <c r="AA324" s="492" t="e">
        <v>#REF!</v>
      </c>
      <c r="AB324" s="493" t="e">
        <f>'Retail Pricing'!#REF!</f>
        <v>#REF!</v>
      </c>
      <c r="AC324" s="489">
        <v>2.75</v>
      </c>
      <c r="AD324" s="14" t="e">
        <f t="shared" si="584"/>
        <v>#REF!</v>
      </c>
      <c r="AE324" s="428" t="e">
        <v>#REF!</v>
      </c>
      <c r="AF324" s="488" t="e">
        <v>#REF!</v>
      </c>
      <c r="AG324" s="494" t="e">
        <f>'Retail Pricing'!#REF!</f>
        <v>#REF!</v>
      </c>
      <c r="AH324" s="489">
        <v>2.1</v>
      </c>
      <c r="AI324" s="14" t="e">
        <f t="shared" si="585"/>
        <v>#REF!</v>
      </c>
      <c r="AJ324" s="428" t="e">
        <v>#REF!</v>
      </c>
      <c r="AK324" s="495" t="e">
        <f>'Retail Pricing'!#REF!</f>
        <v>#REF!</v>
      </c>
      <c r="AL324" s="489"/>
      <c r="AM324" s="489">
        <v>1.9</v>
      </c>
      <c r="AN324" s="14" t="e">
        <f t="shared" si="586"/>
        <v>#REF!</v>
      </c>
      <c r="AO324" s="428" t="e">
        <v>#REF!</v>
      </c>
      <c r="AP324" s="490" t="e">
        <f>'Retail Pricing'!#REF!</f>
        <v>#REF!</v>
      </c>
      <c r="AQ324" s="489">
        <v>1.85</v>
      </c>
      <c r="AR324" s="14" t="e">
        <f t="shared" si="587"/>
        <v>#REF!</v>
      </c>
      <c r="AS324" s="428" t="e">
        <v>#REF!</v>
      </c>
      <c r="AT324" s="496" t="e">
        <v>#REF!</v>
      </c>
      <c r="AU324" s="497" t="e">
        <f>'Retail Pricing'!#REF!</f>
        <v>#REF!</v>
      </c>
      <c r="AV324" s="288"/>
      <c r="AW324" s="498" t="e">
        <f>IF(W324&gt;0,ROUND((W324*1.3)/0.05,0)*0.05," ")</f>
        <v>#REF!</v>
      </c>
      <c r="AX324" s="499"/>
      <c r="AY324" s="499"/>
      <c r="AZ324" s="333"/>
      <c r="BA324" s="491" t="e">
        <f t="shared" si="599"/>
        <v>#REF!</v>
      </c>
      <c r="BB324" s="492" t="e">
        <f t="shared" si="600"/>
        <v>#REF!</v>
      </c>
      <c r="BC324" s="493" t="e">
        <f t="shared" si="601"/>
        <v>#REF!</v>
      </c>
      <c r="BD324" s="488" t="e">
        <f t="shared" si="602"/>
        <v>#REF!</v>
      </c>
      <c r="BE324" s="494" t="e">
        <f t="shared" si="603"/>
        <v>#REF!</v>
      </c>
      <c r="BF324" s="495" t="e">
        <f t="shared" si="604"/>
        <v>#REF!</v>
      </c>
      <c r="BG324" s="490" t="e">
        <f t="shared" si="605"/>
        <v>#REF!</v>
      </c>
      <c r="BH324" s="496" t="e">
        <f t="shared" si="606"/>
        <v>#REF!</v>
      </c>
      <c r="BI324" s="497" t="e">
        <f t="shared" si="607"/>
        <v>#REF!</v>
      </c>
      <c r="BJ324" s="385" t="e">
        <f t="shared" si="608"/>
        <v>#REF!</v>
      </c>
      <c r="BK324" s="385" t="e">
        <f t="shared" si="609"/>
        <v>#REF!</v>
      </c>
      <c r="BL324" s="243" t="e">
        <f>IF((BA324-'Retail Pricing'!#REF!)&gt;=0," ",1)</f>
        <v>#REF!</v>
      </c>
      <c r="BM324" s="243" t="e">
        <f>IF((BB324-'Retail Pricing'!#REF!)&gt;=0," ",1)</f>
        <v>#REF!</v>
      </c>
      <c r="BN324" s="243" t="e">
        <f>IF((BC324-'Retail Pricing'!#REF!)&gt;=0," ",1)</f>
        <v>#REF!</v>
      </c>
      <c r="BO324" s="243" t="e">
        <f>IF((BD324-'Retail Pricing'!#REF!)&gt;=0," ",1)</f>
        <v>#REF!</v>
      </c>
      <c r="BP324" s="243" t="e">
        <f>IF((BE324-'Retail Pricing'!#REF!)&gt;=0," ",1)</f>
        <v>#REF!</v>
      </c>
      <c r="BQ324" s="243" t="e">
        <f>IF((BF324-'Retail Pricing'!#REF!)&gt;=0," ",1)</f>
        <v>#REF!</v>
      </c>
      <c r="BR324" s="243" t="e">
        <f>IF((BG324-'Retail Pricing'!#REF!)&gt;=0," ",1)</f>
        <v>#REF!</v>
      </c>
      <c r="BS324" s="243" t="e">
        <f>IF((BH324-'Retail Pricing'!#REF!)&gt;=0," ",1)</f>
        <v>#REF!</v>
      </c>
      <c r="BT324" s="243" t="e">
        <f>IF((BI324-'Retail Pricing'!#REF!)&gt;=0," ",1)</f>
        <v>#REF!</v>
      </c>
      <c r="BU324" s="18"/>
      <c r="BV324" s="442" t="e">
        <f t="shared" si="610"/>
        <v>#REF!</v>
      </c>
      <c r="BW324" s="244" t="e">
        <f t="shared" si="611"/>
        <v>#REF!</v>
      </c>
      <c r="BX324" s="244" t="e">
        <f t="shared" si="612"/>
        <v>#REF!</v>
      </c>
      <c r="BY324" s="244" t="e">
        <f t="shared" si="613"/>
        <v>#REF!</v>
      </c>
      <c r="BZ324" s="244" t="e">
        <f t="shared" si="614"/>
        <v>#REF!</v>
      </c>
      <c r="CA324" s="244" t="e">
        <f t="shared" si="615"/>
        <v>#REF!</v>
      </c>
      <c r="CB324" s="244" t="e">
        <f t="shared" si="616"/>
        <v>#REF!</v>
      </c>
      <c r="CC324" s="244" t="e">
        <f t="shared" si="617"/>
        <v>#REF!</v>
      </c>
      <c r="CD324" s="244" t="e">
        <f t="shared" si="618"/>
        <v>#REF!</v>
      </c>
      <c r="CE324" s="244" t="e">
        <f t="shared" si="619"/>
        <v>#REF!</v>
      </c>
      <c r="CF324" s="244" t="e">
        <f t="shared" si="620"/>
        <v>#REF!</v>
      </c>
      <c r="CG324" s="244" t="e">
        <f t="shared" si="621"/>
        <v>#REF!</v>
      </c>
      <c r="CH324" s="244" t="e">
        <f t="shared" si="597"/>
        <v>#REF!</v>
      </c>
      <c r="CI324" s="570"/>
      <c r="CJ324" s="578" t="e">
        <f t="shared" si="535"/>
        <v>#REF!</v>
      </c>
      <c r="CK324" s="578" t="e">
        <f t="shared" si="536"/>
        <v>#REF!</v>
      </c>
      <c r="CL324" s="578" t="e">
        <f t="shared" si="537"/>
        <v>#REF!</v>
      </c>
      <c r="CM324" s="578" t="e">
        <f t="shared" si="538"/>
        <v>#REF!</v>
      </c>
      <c r="CN324" s="578" t="e">
        <f t="shared" si="539"/>
        <v>#REF!</v>
      </c>
      <c r="CO324" s="578" t="e">
        <f t="shared" si="532"/>
        <v>#REF!</v>
      </c>
      <c r="CP324" s="578" t="e">
        <f t="shared" si="533"/>
        <v>#REF!</v>
      </c>
      <c r="CQ324" s="578" t="e">
        <f t="shared" si="534"/>
        <v>#REF!</v>
      </c>
      <c r="CR324" s="244"/>
      <c r="CS324" s="244"/>
      <c r="CT324" s="244"/>
      <c r="CU324" s="244"/>
      <c r="CV324" s="347"/>
      <c r="CW324" s="338" t="e">
        <f t="shared" si="591"/>
        <v>#REF!</v>
      </c>
      <c r="CX324" s="347"/>
      <c r="CY324" s="338" t="e">
        <f t="shared" si="592"/>
        <v>#REF!</v>
      </c>
      <c r="CZ324" s="347"/>
      <c r="DA324" s="338" t="e">
        <f t="shared" si="593"/>
        <v>#REF!</v>
      </c>
      <c r="DB324" s="347"/>
      <c r="DC324" s="338" t="e">
        <f t="shared" si="594"/>
        <v>#REF!</v>
      </c>
      <c r="DD324" s="347"/>
      <c r="DE324" s="338" t="e">
        <f t="shared" si="595"/>
        <v>#REF!</v>
      </c>
    </row>
    <row r="325" spans="1:109" s="19" customFormat="1" x14ac:dyDescent="0.2">
      <c r="A325" s="328" t="s">
        <v>284</v>
      </c>
      <c r="B325" s="53" t="s">
        <v>1663</v>
      </c>
      <c r="C325" s="53"/>
      <c r="D325" s="217" t="s">
        <v>130</v>
      </c>
      <c r="E325" s="326">
        <v>72</v>
      </c>
      <c r="F325" s="326" t="s">
        <v>1653</v>
      </c>
      <c r="G325" s="701"/>
      <c r="H325" s="84" t="s">
        <v>949</v>
      </c>
      <c r="I325" s="89" t="e">
        <f>IF('Retail Pricing'!#REF!&gt;0,'Retail Pricing'!#REF!," ")</f>
        <v>#REF!</v>
      </c>
      <c r="J325" s="85" t="e">
        <f>'Retail Pricing'!#REF!</f>
        <v>#REF!</v>
      </c>
      <c r="K325" s="85" t="e">
        <f>'Retail Pricing'!#REF!</f>
        <v>#REF!</v>
      </c>
      <c r="L325" s="305" t="e">
        <f>IF('Retail Pricing'!#REF!&gt;0,'Retail Pricing'!#REF!," ")</f>
        <v>#REF!</v>
      </c>
      <c r="M325" s="226" t="e">
        <f t="shared" si="596"/>
        <v>#REF!</v>
      </c>
      <c r="N325" s="219" t="e">
        <f>IF('Retail Pricing'!#REF!&gt;0,'Retail Pricing'!#REF!," ")</f>
        <v>#REF!</v>
      </c>
      <c r="O325" s="219" t="e">
        <f>IF('Retail Pricing'!#REF!&gt;0,'Retail Pricing'!#REF!," ")</f>
        <v>#REF!</v>
      </c>
      <c r="P325" s="219">
        <v>3.2000000000000002E-3</v>
      </c>
      <c r="Q325" s="219" t="e">
        <f>IF('Retail Pricing'!#REF!&gt;0,'Retail Pricing'!#REF!," ")</f>
        <v>#REF!</v>
      </c>
      <c r="R325" s="219" t="e">
        <f>IF('Retail Pricing'!#REF!&gt;0,'Retail Pricing'!#REF!," ")</f>
        <v>#REF!</v>
      </c>
      <c r="S325" s="219" t="e">
        <f>IF('Retail Pricing'!#REF!&gt;0,'Retail Pricing'!#REF!," ")</f>
        <v>#REF!</v>
      </c>
      <c r="T325" s="226">
        <v>0.80193000000000003</v>
      </c>
      <c r="U325" s="7" t="e">
        <f t="shared" si="598"/>
        <v>#REF!</v>
      </c>
      <c r="V325" s="7" t="e">
        <v>#REF!</v>
      </c>
      <c r="W325" s="491" t="s">
        <v>949</v>
      </c>
      <c r="X325" s="489" t="s">
        <v>949</v>
      </c>
      <c r="Y325" s="304" t="str">
        <f t="shared" si="583"/>
        <v xml:space="preserve"> </v>
      </c>
      <c r="Z325" s="428" t="s">
        <v>106</v>
      </c>
      <c r="AA325" s="492" t="s">
        <v>949</v>
      </c>
      <c r="AB325" s="493" t="s">
        <v>949</v>
      </c>
      <c r="AC325" s="489" t="s">
        <v>949</v>
      </c>
      <c r="AD325" s="14" t="str">
        <f t="shared" si="584"/>
        <v xml:space="preserve"> </v>
      </c>
      <c r="AE325" s="428" t="s">
        <v>106</v>
      </c>
      <c r="AF325" s="488" t="s">
        <v>949</v>
      </c>
      <c r="AG325" s="494" t="s">
        <v>949</v>
      </c>
      <c r="AH325" s="489" t="s">
        <v>949</v>
      </c>
      <c r="AI325" s="14" t="str">
        <f t="shared" si="585"/>
        <v xml:space="preserve"> </v>
      </c>
      <c r="AJ325" s="428" t="s">
        <v>106</v>
      </c>
      <c r="AK325" s="495" t="s">
        <v>949</v>
      </c>
      <c r="AL325" s="489"/>
      <c r="AM325" s="489" t="s">
        <v>949</v>
      </c>
      <c r="AN325" s="14" t="str">
        <f t="shared" si="586"/>
        <v xml:space="preserve"> </v>
      </c>
      <c r="AO325" s="428" t="s">
        <v>106</v>
      </c>
      <c r="AP325" s="490" t="s">
        <v>949</v>
      </c>
      <c r="AQ325" s="489" t="s">
        <v>949</v>
      </c>
      <c r="AR325" s="14" t="str">
        <f t="shared" si="587"/>
        <v xml:space="preserve"> </v>
      </c>
      <c r="AS325" s="428" t="s">
        <v>106</v>
      </c>
      <c r="AT325" s="496" t="s">
        <v>949</v>
      </c>
      <c r="AU325" s="497" t="s">
        <v>949</v>
      </c>
      <c r="AV325" s="288"/>
      <c r="AW325" s="498" t="str">
        <f>IF(W325&gt;0,ROUND((W325*1.3)/0.05,0)*0.05," ")</f>
        <v xml:space="preserve"> </v>
      </c>
      <c r="AX325" s="499" t="s">
        <v>106</v>
      </c>
      <c r="AY325" s="499" t="s">
        <v>106</v>
      </c>
      <c r="AZ325" s="333"/>
      <c r="BA325" s="491" t="str">
        <f t="shared" si="599"/>
        <v>Holder</v>
      </c>
      <c r="BB325" s="492" t="str">
        <f t="shared" si="600"/>
        <v>Holder</v>
      </c>
      <c r="BC325" s="493" t="str">
        <f t="shared" si="601"/>
        <v>Holder</v>
      </c>
      <c r="BD325" s="488" t="str">
        <f t="shared" si="602"/>
        <v>Holder</v>
      </c>
      <c r="BE325" s="494" t="str">
        <f t="shared" si="603"/>
        <v>Holder</v>
      </c>
      <c r="BF325" s="495" t="str">
        <f t="shared" si="604"/>
        <v>Holder</v>
      </c>
      <c r="BG325" s="490" t="str">
        <f t="shared" si="605"/>
        <v>Holder</v>
      </c>
      <c r="BH325" s="496" t="str">
        <f t="shared" si="606"/>
        <v>Holder</v>
      </c>
      <c r="BI325" s="497" t="str">
        <f t="shared" si="607"/>
        <v>Holder</v>
      </c>
      <c r="BJ325" s="385" t="str">
        <f t="shared" si="608"/>
        <v>No</v>
      </c>
      <c r="BK325" s="385" t="str">
        <f>IF(BC325*0.9&gt;BG325, " ", "No")</f>
        <v>No</v>
      </c>
      <c r="BL325" s="483" t="s">
        <v>1376</v>
      </c>
      <c r="BM325" s="482"/>
      <c r="BN325" s="482"/>
      <c r="BO325" s="482"/>
      <c r="BP325" s="482"/>
      <c r="BQ325" s="482"/>
      <c r="BR325" s="482"/>
      <c r="BS325" s="482"/>
      <c r="BT325" s="482"/>
      <c r="BU325" s="67"/>
      <c r="BV325" s="442" t="str">
        <f>IF(W325&gt;0,$BV$9, " ")</f>
        <v xml:space="preserve"> </v>
      </c>
      <c r="BW325" s="244" t="str">
        <f>IF($BV325&gt;0,($BV325-W325)/$BV325*100," ")</f>
        <v xml:space="preserve"> </v>
      </c>
      <c r="BX325" s="244" t="str">
        <f>IF($BV325&gt;0,($BV325-AA325)/$BV325*100," ")</f>
        <v xml:space="preserve"> </v>
      </c>
      <c r="BY325" s="244" t="str">
        <f>IF($BV325&gt;0,($BV325-AB325)/$BV325*100," ")</f>
        <v xml:space="preserve"> </v>
      </c>
      <c r="BZ325" s="244" t="str">
        <f>IF($BV325&gt;0,($BV325-AF325)/$BV325*100," ")</f>
        <v xml:space="preserve"> </v>
      </c>
      <c r="CA325" s="244" t="str">
        <f>IF($BV325&gt;0,($BV325-AG325)/$BV325*100," ")</f>
        <v xml:space="preserve"> </v>
      </c>
      <c r="CB325" s="244" t="str">
        <f t="shared" si="616"/>
        <v xml:space="preserve"> </v>
      </c>
      <c r="CC325" s="244" t="str">
        <f>IF($BV325&gt;0,($BV325-AK325)/$BV325*100," ")</f>
        <v xml:space="preserve"> </v>
      </c>
      <c r="CD325" s="244" t="str">
        <f>IF($BV325&gt;0,($BV325-AP325)/$BV325*100," ")</f>
        <v xml:space="preserve"> </v>
      </c>
      <c r="CE325" s="244" t="str">
        <f>IF($BV325&gt;0,($BV325-AT325)/$BV325*100," ")</f>
        <v xml:space="preserve"> </v>
      </c>
      <c r="CF325" s="244" t="str">
        <f>IF($BV325&gt;0,($BV325-(W325*2))/$BV325*100," ")</f>
        <v xml:space="preserve"> </v>
      </c>
      <c r="CG325" s="244" t="str">
        <f t="shared" si="621"/>
        <v xml:space="preserve"> </v>
      </c>
      <c r="CH325" s="244" t="str">
        <f>IF($W325&gt;0,100," ")</f>
        <v xml:space="preserve"> </v>
      </c>
      <c r="CI325" s="570"/>
      <c r="CJ325" s="578" t="str">
        <f t="shared" si="535"/>
        <v xml:space="preserve"> </v>
      </c>
      <c r="CK325" s="578" t="str">
        <f t="shared" si="536"/>
        <v xml:space="preserve"> </v>
      </c>
      <c r="CL325" s="578" t="str">
        <f t="shared" si="537"/>
        <v xml:space="preserve"> </v>
      </c>
      <c r="CM325" s="578" t="str">
        <f t="shared" si="538"/>
        <v xml:space="preserve"> </v>
      </c>
      <c r="CN325" s="578" t="str">
        <f t="shared" si="539"/>
        <v xml:space="preserve"> </v>
      </c>
      <c r="CO325" s="578" t="str">
        <f t="shared" si="532"/>
        <v xml:space="preserve"> </v>
      </c>
      <c r="CP325" s="578" t="str">
        <f t="shared" si="533"/>
        <v xml:space="preserve"> </v>
      </c>
      <c r="CQ325" s="578" t="str">
        <f t="shared" si="534"/>
        <v xml:space="preserve"> </v>
      </c>
      <c r="CR325" s="244"/>
      <c r="CS325" s="244"/>
      <c r="CT325" s="244"/>
      <c r="CU325" s="244"/>
      <c r="CV325" s="347"/>
      <c r="CW325" s="338" t="str">
        <f t="shared" si="591"/>
        <v xml:space="preserve"> </v>
      </c>
      <c r="CX325" s="347"/>
      <c r="CY325" s="338" t="str">
        <f t="shared" si="592"/>
        <v xml:space="preserve"> </v>
      </c>
      <c r="CZ325" s="347"/>
      <c r="DA325" s="338" t="str">
        <f t="shared" si="593"/>
        <v xml:space="preserve"> </v>
      </c>
      <c r="DB325" s="347"/>
      <c r="DC325" s="338" t="str">
        <f t="shared" si="594"/>
        <v xml:space="preserve"> </v>
      </c>
      <c r="DD325" s="347"/>
      <c r="DE325" s="338" t="str">
        <f t="shared" si="595"/>
        <v xml:space="preserve"> </v>
      </c>
    </row>
    <row r="326" spans="1:109" s="19" customFormat="1" x14ac:dyDescent="0.2">
      <c r="A326" s="328" t="s">
        <v>284</v>
      </c>
      <c r="B326" s="70" t="s">
        <v>1663</v>
      </c>
      <c r="C326" s="53"/>
      <c r="D326" s="217" t="s">
        <v>130</v>
      </c>
      <c r="E326" s="326">
        <v>72</v>
      </c>
      <c r="F326" s="551" t="s">
        <v>1653</v>
      </c>
      <c r="G326" s="701"/>
      <c r="H326" s="40" t="s">
        <v>1661</v>
      </c>
      <c r="I326" s="89" t="e">
        <f>IF('Retail Pricing'!#REF!&gt;0,'Retail Pricing'!#REF!," ")</f>
        <v>#REF!</v>
      </c>
      <c r="J326" s="85" t="e">
        <f>'Retail Pricing'!#REF!</f>
        <v>#REF!</v>
      </c>
      <c r="K326" s="85" t="e">
        <f>'Retail Pricing'!#REF!</f>
        <v>#REF!</v>
      </c>
      <c r="L326" s="305" t="e">
        <f>IF('Retail Pricing'!#REF!&gt;0,'Retail Pricing'!#REF!," ")</f>
        <v>#REF!</v>
      </c>
      <c r="M326" s="226" t="e">
        <f t="shared" si="596"/>
        <v>#REF!</v>
      </c>
      <c r="N326" s="219" t="e">
        <f>IF('Retail Pricing'!#REF!&gt;0,'Retail Pricing'!#REF!," ")</f>
        <v>#REF!</v>
      </c>
      <c r="O326" s="219" t="e">
        <f>IF('Retail Pricing'!#REF!&gt;0,'Retail Pricing'!#REF!," ")</f>
        <v>#REF!</v>
      </c>
      <c r="P326" s="219">
        <v>3.2000000000000002E-3</v>
      </c>
      <c r="Q326" s="219" t="e">
        <f>IF('Retail Pricing'!#REF!&gt;0,'Retail Pricing'!#REF!," ")</f>
        <v>#REF!</v>
      </c>
      <c r="R326" s="219" t="e">
        <f>IF('Retail Pricing'!#REF!&gt;0,'Retail Pricing'!#REF!," ")</f>
        <v>#REF!</v>
      </c>
      <c r="S326" s="219" t="e">
        <f>IF('Retail Pricing'!#REF!&gt;0,'Retail Pricing'!#REF!," ")</f>
        <v>#REF!</v>
      </c>
      <c r="T326" s="226">
        <v>0.80193000000000003</v>
      </c>
      <c r="U326" s="7" t="e">
        <f t="shared" si="598"/>
        <v>#REF!</v>
      </c>
      <c r="V326" s="7" t="e">
        <v>#REF!</v>
      </c>
      <c r="W326" s="491" t="e">
        <f>'Retail Pricing'!#REF!</f>
        <v>#REF!</v>
      </c>
      <c r="X326" s="489">
        <v>2.75</v>
      </c>
      <c r="Y326" s="304" t="e">
        <f t="shared" si="583"/>
        <v>#REF!</v>
      </c>
      <c r="Z326" s="428" t="e">
        <v>#REF!</v>
      </c>
      <c r="AA326" s="492">
        <v>3.15</v>
      </c>
      <c r="AB326" s="493" t="e">
        <f>'Retail Pricing'!#REF!</f>
        <v>#REF!</v>
      </c>
      <c r="AC326" s="489">
        <v>2.7</v>
      </c>
      <c r="AD326" s="14" t="e">
        <f t="shared" si="584"/>
        <v>#REF!</v>
      </c>
      <c r="AE326" s="428" t="e">
        <v>#REF!</v>
      </c>
      <c r="AF326" s="488">
        <v>3.1</v>
      </c>
      <c r="AG326" s="494" t="e">
        <f>'Retail Pricing'!#REF!</f>
        <v>#REF!</v>
      </c>
      <c r="AH326" s="489">
        <v>2.0499999999999998</v>
      </c>
      <c r="AI326" s="14" t="e">
        <f t="shared" si="585"/>
        <v>#REF!</v>
      </c>
      <c r="AJ326" s="428" t="e">
        <v>#REF!</v>
      </c>
      <c r="AK326" s="495" t="e">
        <f>'Retail Pricing'!#REF!</f>
        <v>#REF!</v>
      </c>
      <c r="AL326" s="489"/>
      <c r="AM326" s="489">
        <v>1.85</v>
      </c>
      <c r="AN326" s="14" t="e">
        <f t="shared" si="586"/>
        <v>#REF!</v>
      </c>
      <c r="AO326" s="428" t="e">
        <v>#REF!</v>
      </c>
      <c r="AP326" s="490" t="e">
        <f>'Retail Pricing'!#REF!</f>
        <v>#REF!</v>
      </c>
      <c r="AQ326" s="489">
        <v>1.8</v>
      </c>
      <c r="AR326" s="14" t="e">
        <f t="shared" si="587"/>
        <v>#REF!</v>
      </c>
      <c r="AS326" s="428" t="e">
        <v>#REF!</v>
      </c>
      <c r="AT326" s="496">
        <v>2.2000000000000002</v>
      </c>
      <c r="AU326" s="497" t="e">
        <f>ROUNDUP(W326*2,0)</f>
        <v>#REF!</v>
      </c>
      <c r="AV326" s="288"/>
      <c r="AW326" s="498" t="e">
        <f>IF(W326&gt;0,ROUND((W326*1.3)/0.05,0)*0.05," ")</f>
        <v>#REF!</v>
      </c>
      <c r="AX326" s="499" t="e">
        <f>AP326</f>
        <v>#REF!</v>
      </c>
      <c r="AY326" s="499">
        <v>0.75</v>
      </c>
      <c r="AZ326" s="333"/>
      <c r="BA326" s="491" t="e">
        <f t="shared" si="599"/>
        <v>#REF!</v>
      </c>
      <c r="BB326" s="492">
        <f t="shared" si="600"/>
        <v>3.15</v>
      </c>
      <c r="BC326" s="493" t="e">
        <f t="shared" si="601"/>
        <v>#REF!</v>
      </c>
      <c r="BD326" s="488">
        <f t="shared" si="602"/>
        <v>3.1</v>
      </c>
      <c r="BE326" s="494" t="e">
        <f t="shared" si="603"/>
        <v>#REF!</v>
      </c>
      <c r="BF326" s="495" t="e">
        <f t="shared" si="604"/>
        <v>#REF!</v>
      </c>
      <c r="BG326" s="490" t="e">
        <f t="shared" si="605"/>
        <v>#REF!</v>
      </c>
      <c r="BH326" s="496">
        <f t="shared" si="606"/>
        <v>2.2000000000000002</v>
      </c>
      <c r="BI326" s="517">
        <v>5.99</v>
      </c>
      <c r="BJ326" s="385" t="e">
        <f t="shared" si="608"/>
        <v>#REF!</v>
      </c>
      <c r="BK326" s="385" t="e">
        <f>IF(BC326*0.9&gt;BG326, " ", "No")</f>
        <v>#REF!</v>
      </c>
      <c r="BL326" s="243" t="e">
        <f>IF((BA326-'Retail Pricing'!#REF!)&gt;=0," ",1)</f>
        <v>#REF!</v>
      </c>
      <c r="BM326" s="243" t="e">
        <f>IF((BB326-'Retail Pricing'!#REF!)&gt;=0," ",1)</f>
        <v>#REF!</v>
      </c>
      <c r="BN326" s="243" t="e">
        <f>IF((BC326-'Retail Pricing'!#REF!)&gt;=0," ",1)</f>
        <v>#REF!</v>
      </c>
      <c r="BO326" s="243" t="e">
        <f>IF((BD326-'Retail Pricing'!#REF!)&gt;=0," ",1)</f>
        <v>#REF!</v>
      </c>
      <c r="BP326" s="243" t="e">
        <f>IF((BE326-'Retail Pricing'!#REF!)&gt;=0," ",1)</f>
        <v>#REF!</v>
      </c>
      <c r="BQ326" s="243" t="e">
        <f>IF((BF326-'Retail Pricing'!#REF!)&gt;=0," ",1)</f>
        <v>#REF!</v>
      </c>
      <c r="BR326" s="243" t="e">
        <f>IF((BG326-'Retail Pricing'!#REF!)&gt;=0," ",1)</f>
        <v>#REF!</v>
      </c>
      <c r="BS326" s="243" t="e">
        <f>IF((BH326-'Retail Pricing'!#REF!)&gt;=0," ",1)</f>
        <v>#REF!</v>
      </c>
      <c r="BT326" s="243" t="e">
        <f>IF((BI326-'Retail Pricing'!#REF!)&gt;=0," ",1)</f>
        <v>#REF!</v>
      </c>
      <c r="BU326" s="67"/>
      <c r="BV326" s="442" t="e">
        <f>IF(W326&gt;0,$BV$9, " ")</f>
        <v>#REF!</v>
      </c>
      <c r="BW326" s="244" t="e">
        <f>IF($BV326&gt;0,($BV326-W326)/$BV326*100," ")</f>
        <v>#REF!</v>
      </c>
      <c r="BX326" s="244" t="e">
        <f>IF($BV326&gt;0,($BV326-AA326)/$BV326*100," ")</f>
        <v>#REF!</v>
      </c>
      <c r="BY326" s="244" t="e">
        <f>IF($BV326&gt;0,($BV326-AB326)/$BV326*100," ")</f>
        <v>#REF!</v>
      </c>
      <c r="BZ326" s="244" t="e">
        <f>IF($BV326&gt;0,($BV326-AF326)/$BV326*100," ")</f>
        <v>#REF!</v>
      </c>
      <c r="CA326" s="244" t="e">
        <f>IF($BV326&gt;0,($BV326-AG326)/$BV326*100," ")</f>
        <v>#REF!</v>
      </c>
      <c r="CB326" s="244" t="e">
        <f t="shared" si="616"/>
        <v>#REF!</v>
      </c>
      <c r="CC326" s="244" t="e">
        <f>IF($BV326&gt;0,($BV326-AK326)/$BV326*100," ")</f>
        <v>#REF!</v>
      </c>
      <c r="CD326" s="244" t="e">
        <f>IF($BV326&gt;0,($BV326-AP326)/$BV326*100," ")</f>
        <v>#REF!</v>
      </c>
      <c r="CE326" s="244" t="e">
        <f>IF($BV326&gt;0,($BV326-AT326)/$BV326*100," ")</f>
        <v>#REF!</v>
      </c>
      <c r="CF326" s="244" t="e">
        <f>IF($BV326&gt;0,($BV326-(W326*2))/$BV326*100," ")</f>
        <v>#REF!</v>
      </c>
      <c r="CG326" s="244" t="e">
        <f t="shared" si="621"/>
        <v>#REF!</v>
      </c>
      <c r="CH326" s="244" t="e">
        <f>IF($W326&gt;0,100," ")</f>
        <v>#REF!</v>
      </c>
      <c r="CI326" s="570"/>
      <c r="CJ326" s="578" t="e">
        <f t="shared" si="535"/>
        <v>#REF!</v>
      </c>
      <c r="CK326" s="578" t="e">
        <f t="shared" si="536"/>
        <v>#REF!</v>
      </c>
      <c r="CL326" s="578" t="e">
        <f t="shared" si="537"/>
        <v>#REF!</v>
      </c>
      <c r="CM326" s="578" t="e">
        <f t="shared" si="538"/>
        <v>#REF!</v>
      </c>
      <c r="CN326" s="578" t="e">
        <f t="shared" si="539"/>
        <v>#REF!</v>
      </c>
      <c r="CO326" s="578" t="e">
        <f t="shared" si="532"/>
        <v>#REF!</v>
      </c>
      <c r="CP326" s="578" t="e">
        <f t="shared" si="533"/>
        <v>#REF!</v>
      </c>
      <c r="CQ326" s="578" t="e">
        <f t="shared" si="534"/>
        <v>#REF!</v>
      </c>
      <c r="CR326" s="244"/>
      <c r="CS326" s="244"/>
      <c r="CT326" s="244"/>
      <c r="CU326" s="244"/>
      <c r="CV326" s="347"/>
      <c r="CW326" s="338" t="e">
        <f t="shared" si="591"/>
        <v>#REF!</v>
      </c>
      <c r="CX326" s="347"/>
      <c r="CY326" s="338" t="e">
        <f t="shared" si="592"/>
        <v>#REF!</v>
      </c>
      <c r="CZ326" s="347"/>
      <c r="DA326" s="338" t="e">
        <f t="shared" si="593"/>
        <v>#REF!</v>
      </c>
      <c r="DB326" s="347"/>
      <c r="DC326" s="338" t="e">
        <f t="shared" si="594"/>
        <v>#REF!</v>
      </c>
      <c r="DD326" s="347"/>
      <c r="DE326" s="338" t="e">
        <f t="shared" si="595"/>
        <v>#REF!</v>
      </c>
    </row>
    <row r="327" spans="1:109" s="19" customFormat="1" x14ac:dyDescent="0.2">
      <c r="A327" s="328" t="s">
        <v>284</v>
      </c>
      <c r="B327" s="53" t="s">
        <v>269</v>
      </c>
      <c r="C327" s="53"/>
      <c r="D327" s="217" t="s">
        <v>130</v>
      </c>
      <c r="E327" s="326">
        <v>100</v>
      </c>
      <c r="F327" s="356" t="s">
        <v>395</v>
      </c>
      <c r="G327" s="701"/>
      <c r="H327" s="84" t="s">
        <v>949</v>
      </c>
      <c r="I327" s="89" t="e">
        <f>IF('Retail Pricing'!#REF!&gt;0,'Retail Pricing'!#REF!," ")</f>
        <v>#REF!</v>
      </c>
      <c r="J327" s="85" t="e">
        <f>'Retail Pricing'!#REF!</f>
        <v>#REF!</v>
      </c>
      <c r="K327" s="85" t="e">
        <f>'Retail Pricing'!#REF!</f>
        <v>#REF!</v>
      </c>
      <c r="L327" s="305" t="e">
        <f>IF('Retail Pricing'!#REF!&gt;0,'Retail Pricing'!#REF!," ")</f>
        <v>#REF!</v>
      </c>
      <c r="M327" s="226" t="e">
        <f t="shared" si="596"/>
        <v>#REF!</v>
      </c>
      <c r="N327" s="219" t="e">
        <f>IF('Retail Pricing'!#REF!&gt;0,'Retail Pricing'!#REF!," ")</f>
        <v>#REF!</v>
      </c>
      <c r="O327" s="219" t="e">
        <f>IF('Retail Pricing'!#REF!&gt;0,'Retail Pricing'!#REF!," ")</f>
        <v>#REF!</v>
      </c>
      <c r="P327" s="219">
        <v>0.13250000000000001</v>
      </c>
      <c r="Q327" s="219" t="e">
        <f>IF('Retail Pricing'!#REF!&gt;0,'Retail Pricing'!#REF!," ")</f>
        <v>#REF!</v>
      </c>
      <c r="R327" s="219" t="e">
        <f>IF('Retail Pricing'!#REF!&gt;0,'Retail Pricing'!#REF!," ")</f>
        <v>#REF!</v>
      </c>
      <c r="S327" s="219" t="e">
        <f>IF('Retail Pricing'!#REF!&gt;0,'Retail Pricing'!#REF!," ")</f>
        <v>#REF!</v>
      </c>
      <c r="T327" s="219">
        <v>1.05098</v>
      </c>
      <c r="U327" s="7" t="e">
        <f t="shared" si="598"/>
        <v>#REF!</v>
      </c>
      <c r="V327" s="7">
        <v>8.5000000000000006E-2</v>
      </c>
      <c r="W327" s="491" t="s">
        <v>949</v>
      </c>
      <c r="X327" s="489" t="s">
        <v>949</v>
      </c>
      <c r="Y327" s="304" t="str">
        <f t="shared" si="583"/>
        <v xml:space="preserve"> </v>
      </c>
      <c r="Z327" s="428" t="s">
        <v>106</v>
      </c>
      <c r="AA327" s="492" t="s">
        <v>949</v>
      </c>
      <c r="AB327" s="493" t="s">
        <v>949</v>
      </c>
      <c r="AC327" s="489" t="s">
        <v>949</v>
      </c>
      <c r="AD327" s="14" t="str">
        <f t="shared" si="584"/>
        <v xml:space="preserve"> </v>
      </c>
      <c r="AE327" s="428" t="s">
        <v>106</v>
      </c>
      <c r="AF327" s="488" t="s">
        <v>949</v>
      </c>
      <c r="AG327" s="494" t="s">
        <v>949</v>
      </c>
      <c r="AH327" s="489" t="s">
        <v>949</v>
      </c>
      <c r="AI327" s="14" t="str">
        <f t="shared" si="585"/>
        <v xml:space="preserve"> </v>
      </c>
      <c r="AJ327" s="428" t="s">
        <v>106</v>
      </c>
      <c r="AK327" s="495" t="s">
        <v>949</v>
      </c>
      <c r="AL327" s="489"/>
      <c r="AM327" s="489" t="s">
        <v>949</v>
      </c>
      <c r="AN327" s="14" t="str">
        <f t="shared" si="586"/>
        <v xml:space="preserve"> </v>
      </c>
      <c r="AO327" s="428" t="s">
        <v>106</v>
      </c>
      <c r="AP327" s="490" t="s">
        <v>949</v>
      </c>
      <c r="AQ327" s="489" t="s">
        <v>949</v>
      </c>
      <c r="AR327" s="14" t="str">
        <f t="shared" si="587"/>
        <v xml:space="preserve"> </v>
      </c>
      <c r="AS327" s="428" t="s">
        <v>106</v>
      </c>
      <c r="AT327" s="496" t="s">
        <v>949</v>
      </c>
      <c r="AU327" s="497" t="s">
        <v>949</v>
      </c>
      <c r="AV327" s="288"/>
      <c r="AW327" s="498" t="s">
        <v>949</v>
      </c>
      <c r="AX327" s="499" t="s">
        <v>106</v>
      </c>
      <c r="AY327" s="499" t="s">
        <v>106</v>
      </c>
      <c r="AZ327" s="333"/>
      <c r="BA327" s="491" t="str">
        <f t="shared" si="599"/>
        <v>Holder</v>
      </c>
      <c r="BB327" s="492" t="str">
        <f t="shared" si="600"/>
        <v>Holder</v>
      </c>
      <c r="BC327" s="493" t="str">
        <f t="shared" si="601"/>
        <v>Holder</v>
      </c>
      <c r="BD327" s="488" t="str">
        <f t="shared" si="602"/>
        <v>Holder</v>
      </c>
      <c r="BE327" s="494" t="str">
        <f t="shared" si="603"/>
        <v>Holder</v>
      </c>
      <c r="BF327" s="495" t="str">
        <f t="shared" si="604"/>
        <v>Holder</v>
      </c>
      <c r="BG327" s="490" t="str">
        <f t="shared" si="605"/>
        <v>Holder</v>
      </c>
      <c r="BH327" s="496" t="str">
        <f t="shared" si="606"/>
        <v>Holder</v>
      </c>
      <c r="BI327" s="497" t="str">
        <f t="shared" si="607"/>
        <v>Holder</v>
      </c>
      <c r="BJ327" s="385" t="str">
        <f t="shared" si="608"/>
        <v>No</v>
      </c>
      <c r="BK327" s="385" t="str">
        <f t="shared" si="609"/>
        <v>No</v>
      </c>
      <c r="BL327" s="483" t="s">
        <v>1376</v>
      </c>
      <c r="BM327" s="482"/>
      <c r="BN327" s="482"/>
      <c r="BO327" s="482"/>
      <c r="BP327" s="482"/>
      <c r="BQ327" s="482"/>
      <c r="BR327" s="482"/>
      <c r="BS327" s="482"/>
      <c r="BT327" s="482"/>
      <c r="BU327" s="67"/>
      <c r="BV327" s="442" t="str">
        <f t="shared" si="610"/>
        <v xml:space="preserve"> </v>
      </c>
      <c r="BW327" s="244" t="str">
        <f t="shared" si="611"/>
        <v xml:space="preserve"> </v>
      </c>
      <c r="BX327" s="244" t="str">
        <f t="shared" si="612"/>
        <v xml:space="preserve"> </v>
      </c>
      <c r="BY327" s="244" t="str">
        <f t="shared" si="613"/>
        <v xml:space="preserve"> </v>
      </c>
      <c r="BZ327" s="244" t="str">
        <f t="shared" si="614"/>
        <v xml:space="preserve"> </v>
      </c>
      <c r="CA327" s="244" t="str">
        <f t="shared" si="615"/>
        <v xml:space="preserve"> </v>
      </c>
      <c r="CB327" s="244" t="str">
        <f t="shared" si="616"/>
        <v xml:space="preserve"> </v>
      </c>
      <c r="CC327" s="244" t="str">
        <f t="shared" si="617"/>
        <v xml:space="preserve"> </v>
      </c>
      <c r="CD327" s="244" t="str">
        <f t="shared" si="618"/>
        <v xml:space="preserve"> </v>
      </c>
      <c r="CE327" s="244" t="str">
        <f t="shared" si="619"/>
        <v xml:space="preserve"> </v>
      </c>
      <c r="CF327" s="244" t="str">
        <f t="shared" si="620"/>
        <v xml:space="preserve"> </v>
      </c>
      <c r="CG327" s="244" t="str">
        <f t="shared" si="621"/>
        <v xml:space="preserve"> </v>
      </c>
      <c r="CH327" s="244" t="str">
        <f t="shared" si="597"/>
        <v xml:space="preserve"> </v>
      </c>
      <c r="CI327" s="570"/>
      <c r="CJ327" s="578" t="str">
        <f t="shared" si="535"/>
        <v xml:space="preserve"> </v>
      </c>
      <c r="CK327" s="578" t="str">
        <f t="shared" si="536"/>
        <v xml:space="preserve"> </v>
      </c>
      <c r="CL327" s="578" t="str">
        <f t="shared" si="537"/>
        <v xml:space="preserve"> </v>
      </c>
      <c r="CM327" s="578" t="str">
        <f t="shared" si="538"/>
        <v xml:space="preserve"> </v>
      </c>
      <c r="CN327" s="578" t="str">
        <f t="shared" si="539"/>
        <v xml:space="preserve"> </v>
      </c>
      <c r="CO327" s="578" t="str">
        <f t="shared" si="532"/>
        <v xml:space="preserve"> </v>
      </c>
      <c r="CP327" s="578" t="str">
        <f t="shared" si="533"/>
        <v xml:space="preserve"> </v>
      </c>
      <c r="CQ327" s="578" t="str">
        <f t="shared" si="534"/>
        <v xml:space="preserve"> </v>
      </c>
      <c r="CR327" s="244"/>
      <c r="CS327" s="244"/>
      <c r="CT327" s="244"/>
      <c r="CU327" s="244"/>
      <c r="CV327" s="347"/>
      <c r="CW327" s="338" t="str">
        <f t="shared" si="591"/>
        <v xml:space="preserve"> </v>
      </c>
      <c r="CX327" s="347"/>
      <c r="CY327" s="338" t="str">
        <f t="shared" si="592"/>
        <v xml:space="preserve"> </v>
      </c>
      <c r="CZ327" s="347"/>
      <c r="DA327" s="338" t="str">
        <f t="shared" si="593"/>
        <v xml:space="preserve"> </v>
      </c>
      <c r="DB327" s="347"/>
      <c r="DC327" s="338" t="str">
        <f t="shared" si="594"/>
        <v xml:space="preserve"> </v>
      </c>
      <c r="DD327" s="347"/>
      <c r="DE327" s="338" t="str">
        <f t="shared" si="595"/>
        <v xml:space="preserve"> </v>
      </c>
    </row>
    <row r="328" spans="1:109" x14ac:dyDescent="0.2">
      <c r="A328" s="328" t="s">
        <v>284</v>
      </c>
      <c r="B328" s="70" t="s">
        <v>269</v>
      </c>
      <c r="C328" s="53"/>
      <c r="D328" s="217" t="s">
        <v>130</v>
      </c>
      <c r="E328" s="326">
        <v>100</v>
      </c>
      <c r="F328" s="356" t="s">
        <v>395</v>
      </c>
      <c r="G328" s="701"/>
      <c r="H328" s="40" t="s">
        <v>237</v>
      </c>
      <c r="I328" s="89" t="e">
        <f>IF('Retail Pricing'!#REF!&gt;0,'Retail Pricing'!#REF!," ")</f>
        <v>#REF!</v>
      </c>
      <c r="J328" s="85" t="e">
        <f>'Retail Pricing'!#REF!</f>
        <v>#REF!</v>
      </c>
      <c r="K328" s="85" t="e">
        <f>'Retail Pricing'!#REF!</f>
        <v>#REF!</v>
      </c>
      <c r="L328" s="305" t="e">
        <f>IF('Retail Pricing'!#REF!&gt;0,'Retail Pricing'!#REF!," ")</f>
        <v>#REF!</v>
      </c>
      <c r="M328" s="226" t="e">
        <f t="shared" si="596"/>
        <v>#REF!</v>
      </c>
      <c r="N328" s="219" t="e">
        <f>IF('Retail Pricing'!#REF!&gt;0,'Retail Pricing'!#REF!," ")</f>
        <v>#REF!</v>
      </c>
      <c r="O328" s="219" t="e">
        <f>IF('Retail Pricing'!#REF!&gt;0,'Retail Pricing'!#REF!," ")</f>
        <v>#REF!</v>
      </c>
      <c r="P328" s="219"/>
      <c r="Q328" s="219" t="e">
        <f>IF('Retail Pricing'!#REF!&gt;0,'Retail Pricing'!#REF!," ")</f>
        <v>#REF!</v>
      </c>
      <c r="R328" s="219" t="e">
        <f>IF('Retail Pricing'!#REF!&gt;0,'Retail Pricing'!#REF!," ")</f>
        <v>#REF!</v>
      </c>
      <c r="S328" s="219" t="e">
        <f>IF('Retail Pricing'!#REF!&gt;0,'Retail Pricing'!#REF!," ")</f>
        <v>#REF!</v>
      </c>
      <c r="T328" s="219">
        <v>1.05098</v>
      </c>
      <c r="U328" s="7" t="e">
        <f t="shared" si="598"/>
        <v>#REF!</v>
      </c>
      <c r="V328" s="7" t="e">
        <v>#REF!</v>
      </c>
      <c r="W328" s="491" t="e">
        <f>'Retail Pricing'!#REF!</f>
        <v>#REF!</v>
      </c>
      <c r="X328" s="489">
        <v>5.5</v>
      </c>
      <c r="Y328" s="304" t="e">
        <f t="shared" si="583"/>
        <v>#REF!</v>
      </c>
      <c r="Z328" s="428" t="e">
        <v>#REF!</v>
      </c>
      <c r="AA328" s="492" t="e">
        <v>#REF!</v>
      </c>
      <c r="AB328" s="493" t="e">
        <f>'Retail Pricing'!#REF!</f>
        <v>#REF!</v>
      </c>
      <c r="AC328" s="489">
        <v>5.4</v>
      </c>
      <c r="AD328" s="14" t="e">
        <f t="shared" si="584"/>
        <v>#REF!</v>
      </c>
      <c r="AE328" s="428" t="e">
        <v>#REF!</v>
      </c>
      <c r="AF328" s="488" t="e">
        <v>#REF!</v>
      </c>
      <c r="AG328" s="494" t="e">
        <f>'Retail Pricing'!#REF!</f>
        <v>#REF!</v>
      </c>
      <c r="AH328" s="489">
        <v>4.2</v>
      </c>
      <c r="AI328" s="14" t="e">
        <f t="shared" si="585"/>
        <v>#REF!</v>
      </c>
      <c r="AJ328" s="428" t="e">
        <v>#REF!</v>
      </c>
      <c r="AK328" s="495" t="e">
        <f>'Retail Pricing'!#REF!</f>
        <v>#REF!</v>
      </c>
      <c r="AL328" s="489"/>
      <c r="AM328" s="489">
        <v>4.1500000000000004</v>
      </c>
      <c r="AN328" s="14" t="e">
        <f t="shared" si="586"/>
        <v>#REF!</v>
      </c>
      <c r="AO328" s="428" t="e">
        <v>#REF!</v>
      </c>
      <c r="AP328" s="490" t="e">
        <f>'Retail Pricing'!#REF!</f>
        <v>#REF!</v>
      </c>
      <c r="AQ328" s="489">
        <v>4.05</v>
      </c>
      <c r="AR328" s="14" t="e">
        <f t="shared" si="587"/>
        <v>#REF!</v>
      </c>
      <c r="AS328" s="428" t="e">
        <v>#REF!</v>
      </c>
      <c r="AT328" s="496" t="e">
        <v>#REF!</v>
      </c>
      <c r="AU328" s="497" t="e">
        <f>'Retail Pricing'!#REF!</f>
        <v>#REF!</v>
      </c>
      <c r="AV328" s="288"/>
      <c r="AW328" s="498" t="e">
        <f>IF(W328&gt;0,ROUND((W328*1.3)/0.05,0)*0.05," ")</f>
        <v>#REF!</v>
      </c>
      <c r="AX328" s="499" t="e">
        <f>AP328</f>
        <v>#REF!</v>
      </c>
      <c r="AY328" s="499">
        <v>2.5</v>
      </c>
      <c r="AZ328" s="333"/>
      <c r="BA328" s="491" t="e">
        <f t="shared" si="599"/>
        <v>#REF!</v>
      </c>
      <c r="BB328" s="492" t="e">
        <f t="shared" si="600"/>
        <v>#REF!</v>
      </c>
      <c r="BC328" s="493" t="e">
        <f t="shared" si="601"/>
        <v>#REF!</v>
      </c>
      <c r="BD328" s="488" t="e">
        <f t="shared" si="602"/>
        <v>#REF!</v>
      </c>
      <c r="BE328" s="494" t="e">
        <f t="shared" si="603"/>
        <v>#REF!</v>
      </c>
      <c r="BF328" s="495" t="e">
        <f t="shared" si="604"/>
        <v>#REF!</v>
      </c>
      <c r="BG328" s="490" t="e">
        <f t="shared" si="605"/>
        <v>#REF!</v>
      </c>
      <c r="BH328" s="496" t="e">
        <f t="shared" si="606"/>
        <v>#REF!</v>
      </c>
      <c r="BI328" s="497" t="e">
        <f t="shared" si="607"/>
        <v>#REF!</v>
      </c>
      <c r="BJ328" s="385" t="e">
        <f t="shared" si="608"/>
        <v>#REF!</v>
      </c>
      <c r="BK328" s="385" t="e">
        <f t="shared" si="609"/>
        <v>#REF!</v>
      </c>
      <c r="BL328" s="243" t="e">
        <f>IF((BA328-'Retail Pricing'!#REF!)&gt;=0," ",1)</f>
        <v>#REF!</v>
      </c>
      <c r="BM328" s="243" t="e">
        <f>IF((BB328-'Retail Pricing'!#REF!)&gt;=0," ",1)</f>
        <v>#REF!</v>
      </c>
      <c r="BN328" s="243" t="e">
        <f>IF((BC328-'Retail Pricing'!#REF!)&gt;=0," ",1)</f>
        <v>#REF!</v>
      </c>
      <c r="BO328" s="243" t="e">
        <f>IF((BD328-'Retail Pricing'!#REF!)&gt;=0," ",1)</f>
        <v>#REF!</v>
      </c>
      <c r="BP328" s="243" t="e">
        <f>IF((BE328-'Retail Pricing'!#REF!)&gt;=0," ",1)</f>
        <v>#REF!</v>
      </c>
      <c r="BQ328" s="243" t="e">
        <f>IF((BF328-'Retail Pricing'!#REF!)&gt;=0," ",1)</f>
        <v>#REF!</v>
      </c>
      <c r="BR328" s="243" t="e">
        <f>IF((BG328-'Retail Pricing'!#REF!)&gt;=0," ",1)</f>
        <v>#REF!</v>
      </c>
      <c r="BS328" s="243" t="e">
        <f>IF((BH328-'Retail Pricing'!#REF!)&gt;=0," ",1)</f>
        <v>#REF!</v>
      </c>
      <c r="BT328" s="243" t="e">
        <f>IF((BI328-'Retail Pricing'!#REF!)&gt;=0," ",1)</f>
        <v>#REF!</v>
      </c>
      <c r="BU328" s="18"/>
      <c r="BV328" s="442" t="e">
        <f t="shared" si="610"/>
        <v>#REF!</v>
      </c>
      <c r="BW328" s="244" t="e">
        <f t="shared" si="611"/>
        <v>#REF!</v>
      </c>
      <c r="BX328" s="244" t="e">
        <f t="shared" si="612"/>
        <v>#REF!</v>
      </c>
      <c r="BY328" s="244" t="e">
        <f t="shared" si="613"/>
        <v>#REF!</v>
      </c>
      <c r="BZ328" s="244" t="e">
        <f t="shared" si="614"/>
        <v>#REF!</v>
      </c>
      <c r="CA328" s="244" t="e">
        <f t="shared" si="615"/>
        <v>#REF!</v>
      </c>
      <c r="CB328" s="244" t="e">
        <f t="shared" si="616"/>
        <v>#REF!</v>
      </c>
      <c r="CC328" s="244" t="e">
        <f t="shared" si="617"/>
        <v>#REF!</v>
      </c>
      <c r="CD328" s="244" t="e">
        <f t="shared" si="618"/>
        <v>#REF!</v>
      </c>
      <c r="CE328" s="244" t="e">
        <f t="shared" si="619"/>
        <v>#REF!</v>
      </c>
      <c r="CF328" s="244" t="e">
        <f t="shared" si="620"/>
        <v>#REF!</v>
      </c>
      <c r="CG328" s="244" t="e">
        <f t="shared" si="621"/>
        <v>#REF!</v>
      </c>
      <c r="CH328" s="244" t="e">
        <f t="shared" si="597"/>
        <v>#REF!</v>
      </c>
      <c r="CI328" s="570"/>
      <c r="CJ328" s="578" t="e">
        <f t="shared" si="535"/>
        <v>#REF!</v>
      </c>
      <c r="CK328" s="578" t="e">
        <f t="shared" si="536"/>
        <v>#REF!</v>
      </c>
      <c r="CL328" s="578" t="e">
        <f t="shared" si="537"/>
        <v>#REF!</v>
      </c>
      <c r="CM328" s="578" t="e">
        <f t="shared" si="538"/>
        <v>#REF!</v>
      </c>
      <c r="CN328" s="578" t="e">
        <f t="shared" si="539"/>
        <v>#REF!</v>
      </c>
      <c r="CO328" s="578" t="e">
        <f t="shared" si="532"/>
        <v>#REF!</v>
      </c>
      <c r="CP328" s="578" t="e">
        <f t="shared" si="533"/>
        <v>#REF!</v>
      </c>
      <c r="CQ328" s="578" t="e">
        <f t="shared" si="534"/>
        <v>#REF!</v>
      </c>
      <c r="CR328" s="244"/>
      <c r="CS328" s="244"/>
      <c r="CT328" s="244"/>
      <c r="CU328" s="244"/>
      <c r="CV328" s="347"/>
      <c r="CW328" s="338" t="e">
        <f t="shared" si="591"/>
        <v>#REF!</v>
      </c>
      <c r="CX328" s="347"/>
      <c r="CY328" s="338" t="e">
        <f t="shared" si="592"/>
        <v>#REF!</v>
      </c>
      <c r="CZ328" s="347"/>
      <c r="DA328" s="338" t="e">
        <f t="shared" si="593"/>
        <v>#REF!</v>
      </c>
      <c r="DB328" s="347"/>
      <c r="DC328" s="338" t="e">
        <f t="shared" si="594"/>
        <v>#REF!</v>
      </c>
      <c r="DD328" s="347"/>
      <c r="DE328" s="338" t="e">
        <f t="shared" si="595"/>
        <v>#REF!</v>
      </c>
    </row>
    <row r="329" spans="1:109" s="19" customFormat="1" x14ac:dyDescent="0.2">
      <c r="A329" s="328" t="s">
        <v>284</v>
      </c>
      <c r="B329" s="53" t="s">
        <v>270</v>
      </c>
      <c r="C329" s="53"/>
      <c r="D329" s="217" t="s">
        <v>130</v>
      </c>
      <c r="E329" s="326">
        <v>25</v>
      </c>
      <c r="F329" s="356" t="s">
        <v>396</v>
      </c>
      <c r="G329" s="701"/>
      <c r="H329" s="84" t="s">
        <v>949</v>
      </c>
      <c r="I329" s="89" t="e">
        <f>IF('Retail Pricing'!#REF!&gt;0,'Retail Pricing'!#REF!," ")</f>
        <v>#REF!</v>
      </c>
      <c r="J329" s="85" t="e">
        <f>'Retail Pricing'!#REF!</f>
        <v>#REF!</v>
      </c>
      <c r="K329" s="85" t="e">
        <f>'Retail Pricing'!#REF!</f>
        <v>#REF!</v>
      </c>
      <c r="L329" s="305" t="e">
        <f>IF('Retail Pricing'!#REF!&gt;0,'Retail Pricing'!#REF!," ")</f>
        <v>#REF!</v>
      </c>
      <c r="M329" s="226" t="e">
        <f t="shared" si="596"/>
        <v>#REF!</v>
      </c>
      <c r="N329" s="219" t="e">
        <f>IF('Retail Pricing'!#REF!&gt;0,'Retail Pricing'!#REF!," ")</f>
        <v>#REF!</v>
      </c>
      <c r="O329" s="219" t="e">
        <f>IF('Retail Pricing'!#REF!&gt;0,'Retail Pricing'!#REF!," ")</f>
        <v>#REF!</v>
      </c>
      <c r="P329" s="219"/>
      <c r="Q329" s="219" t="e">
        <f>IF('Retail Pricing'!#REF!&gt;0,'Retail Pricing'!#REF!," ")</f>
        <v>#REF!</v>
      </c>
      <c r="R329" s="219" t="e">
        <f>IF('Retail Pricing'!#REF!&gt;0,'Retail Pricing'!#REF!," ")</f>
        <v>#REF!</v>
      </c>
      <c r="S329" s="219" t="e">
        <f>IF('Retail Pricing'!#REF!&gt;0,'Retail Pricing'!#REF!," ")</f>
        <v>#REF!</v>
      </c>
      <c r="T329" s="219">
        <v>0.74890999999999996</v>
      </c>
      <c r="U329" s="7" t="e">
        <f t="shared" si="598"/>
        <v>#REF!</v>
      </c>
      <c r="V329" s="7">
        <v>1.6E-2</v>
      </c>
      <c r="W329" s="491" t="s">
        <v>949</v>
      </c>
      <c r="X329" s="489" t="s">
        <v>949</v>
      </c>
      <c r="Y329" s="304" t="str">
        <f t="shared" si="583"/>
        <v xml:space="preserve"> </v>
      </c>
      <c r="Z329" s="428" t="s">
        <v>106</v>
      </c>
      <c r="AA329" s="492" t="s">
        <v>949</v>
      </c>
      <c r="AB329" s="493" t="s">
        <v>949</v>
      </c>
      <c r="AC329" s="489" t="s">
        <v>949</v>
      </c>
      <c r="AD329" s="14" t="str">
        <f t="shared" si="584"/>
        <v xml:space="preserve"> </v>
      </c>
      <c r="AE329" s="428" t="s">
        <v>106</v>
      </c>
      <c r="AF329" s="488" t="s">
        <v>949</v>
      </c>
      <c r="AG329" s="494" t="s">
        <v>949</v>
      </c>
      <c r="AH329" s="489" t="s">
        <v>949</v>
      </c>
      <c r="AI329" s="14" t="str">
        <f t="shared" si="585"/>
        <v xml:space="preserve"> </v>
      </c>
      <c r="AJ329" s="428" t="s">
        <v>106</v>
      </c>
      <c r="AK329" s="495" t="s">
        <v>949</v>
      </c>
      <c r="AL329" s="489"/>
      <c r="AM329" s="489" t="s">
        <v>949</v>
      </c>
      <c r="AN329" s="14" t="str">
        <f t="shared" si="586"/>
        <v xml:space="preserve"> </v>
      </c>
      <c r="AO329" s="428" t="s">
        <v>106</v>
      </c>
      <c r="AP329" s="490" t="s">
        <v>949</v>
      </c>
      <c r="AQ329" s="489" t="s">
        <v>949</v>
      </c>
      <c r="AR329" s="14" t="str">
        <f t="shared" si="587"/>
        <v xml:space="preserve"> </v>
      </c>
      <c r="AS329" s="428" t="s">
        <v>106</v>
      </c>
      <c r="AT329" s="496" t="s">
        <v>949</v>
      </c>
      <c r="AU329" s="497" t="s">
        <v>949</v>
      </c>
      <c r="AV329" s="288"/>
      <c r="AW329" s="498" t="s">
        <v>949</v>
      </c>
      <c r="AX329" s="499" t="s">
        <v>106</v>
      </c>
      <c r="AY329" s="499" t="s">
        <v>106</v>
      </c>
      <c r="AZ329" s="333"/>
      <c r="BA329" s="491" t="str">
        <f t="shared" si="599"/>
        <v>Holder</v>
      </c>
      <c r="BB329" s="492" t="str">
        <f t="shared" si="600"/>
        <v>Holder</v>
      </c>
      <c r="BC329" s="493" t="str">
        <f t="shared" si="601"/>
        <v>Holder</v>
      </c>
      <c r="BD329" s="488" t="str">
        <f t="shared" si="602"/>
        <v>Holder</v>
      </c>
      <c r="BE329" s="494" t="str">
        <f t="shared" si="603"/>
        <v>Holder</v>
      </c>
      <c r="BF329" s="495" t="str">
        <f t="shared" si="604"/>
        <v>Holder</v>
      </c>
      <c r="BG329" s="490" t="str">
        <f t="shared" si="605"/>
        <v>Holder</v>
      </c>
      <c r="BH329" s="496" t="str">
        <f t="shared" si="606"/>
        <v>Holder</v>
      </c>
      <c r="BI329" s="497" t="str">
        <f t="shared" si="607"/>
        <v>Holder</v>
      </c>
      <c r="BJ329" s="385" t="str">
        <f t="shared" si="608"/>
        <v>No</v>
      </c>
      <c r="BK329" s="385" t="str">
        <f t="shared" si="609"/>
        <v>No</v>
      </c>
      <c r="BL329" s="483" t="s">
        <v>1376</v>
      </c>
      <c r="BM329" s="482"/>
      <c r="BN329" s="482"/>
      <c r="BO329" s="482"/>
      <c r="BP329" s="482"/>
      <c r="BQ329" s="482"/>
      <c r="BR329" s="482"/>
      <c r="BS329" s="482"/>
      <c r="BT329" s="482"/>
      <c r="BU329" s="67"/>
      <c r="BV329" s="442" t="str">
        <f t="shared" si="610"/>
        <v xml:space="preserve"> </v>
      </c>
      <c r="BW329" s="244" t="str">
        <f t="shared" si="611"/>
        <v xml:space="preserve"> </v>
      </c>
      <c r="BX329" s="244" t="str">
        <f t="shared" si="612"/>
        <v xml:space="preserve"> </v>
      </c>
      <c r="BY329" s="244" t="str">
        <f t="shared" si="613"/>
        <v xml:space="preserve"> </v>
      </c>
      <c r="BZ329" s="244" t="str">
        <f t="shared" si="614"/>
        <v xml:space="preserve"> </v>
      </c>
      <c r="CA329" s="244" t="str">
        <f t="shared" si="615"/>
        <v xml:space="preserve"> </v>
      </c>
      <c r="CB329" s="244" t="str">
        <f t="shared" si="616"/>
        <v xml:space="preserve"> </v>
      </c>
      <c r="CC329" s="244" t="str">
        <f t="shared" si="617"/>
        <v xml:space="preserve"> </v>
      </c>
      <c r="CD329" s="244" t="str">
        <f t="shared" si="618"/>
        <v xml:space="preserve"> </v>
      </c>
      <c r="CE329" s="244" t="str">
        <f t="shared" si="619"/>
        <v xml:space="preserve"> </v>
      </c>
      <c r="CF329" s="244" t="str">
        <f t="shared" si="620"/>
        <v xml:space="preserve"> </v>
      </c>
      <c r="CG329" s="244" t="str">
        <f t="shared" si="621"/>
        <v xml:space="preserve"> </v>
      </c>
      <c r="CH329" s="244" t="str">
        <f t="shared" si="597"/>
        <v xml:space="preserve"> </v>
      </c>
      <c r="CI329" s="570"/>
      <c r="CJ329" s="578" t="str">
        <f t="shared" si="535"/>
        <v xml:space="preserve"> </v>
      </c>
      <c r="CK329" s="578" t="str">
        <f t="shared" si="536"/>
        <v xml:space="preserve"> </v>
      </c>
      <c r="CL329" s="578" t="str">
        <f t="shared" si="537"/>
        <v xml:space="preserve"> </v>
      </c>
      <c r="CM329" s="578" t="str">
        <f t="shared" si="538"/>
        <v xml:space="preserve"> </v>
      </c>
      <c r="CN329" s="578" t="str">
        <f t="shared" si="539"/>
        <v xml:space="preserve"> </v>
      </c>
      <c r="CO329" s="578" t="str">
        <f t="shared" si="532"/>
        <v xml:space="preserve"> </v>
      </c>
      <c r="CP329" s="578" t="str">
        <f t="shared" si="533"/>
        <v xml:space="preserve"> </v>
      </c>
      <c r="CQ329" s="578" t="str">
        <f t="shared" si="534"/>
        <v xml:space="preserve"> </v>
      </c>
      <c r="CR329" s="244"/>
      <c r="CS329" s="244"/>
      <c r="CT329" s="244"/>
      <c r="CU329" s="244"/>
      <c r="CV329" s="347"/>
      <c r="CW329" s="338" t="str">
        <f t="shared" si="591"/>
        <v xml:space="preserve"> </v>
      </c>
      <c r="CX329" s="347"/>
      <c r="CY329" s="338" t="str">
        <f t="shared" si="592"/>
        <v xml:space="preserve"> </v>
      </c>
      <c r="CZ329" s="347"/>
      <c r="DA329" s="338" t="str">
        <f t="shared" si="593"/>
        <v xml:space="preserve"> </v>
      </c>
      <c r="DB329" s="347"/>
      <c r="DC329" s="338" t="str">
        <f t="shared" si="594"/>
        <v xml:space="preserve"> </v>
      </c>
      <c r="DD329" s="347"/>
      <c r="DE329" s="338" t="str">
        <f t="shared" si="595"/>
        <v xml:space="preserve"> </v>
      </c>
    </row>
    <row r="330" spans="1:109" x14ac:dyDescent="0.2">
      <c r="A330" s="328" t="s">
        <v>284</v>
      </c>
      <c r="B330" s="54" t="s">
        <v>1365</v>
      </c>
      <c r="C330" s="53"/>
      <c r="D330" s="217" t="s">
        <v>130</v>
      </c>
      <c r="E330" s="326">
        <v>25</v>
      </c>
      <c r="F330" s="356" t="s">
        <v>396</v>
      </c>
      <c r="G330" s="701"/>
      <c r="H330" s="39" t="s">
        <v>777</v>
      </c>
      <c r="I330" s="89" t="e">
        <f>IF('Retail Pricing'!#REF!&gt;0,'Retail Pricing'!#REF!," ")</f>
        <v>#REF!</v>
      </c>
      <c r="J330" s="85" t="e">
        <f>'Retail Pricing'!#REF!</f>
        <v>#REF!</v>
      </c>
      <c r="K330" s="85" t="e">
        <f>'Retail Pricing'!#REF!</f>
        <v>#REF!</v>
      </c>
      <c r="L330" s="305" t="e">
        <f>IF('Retail Pricing'!#REF!&gt;0,'Retail Pricing'!#REF!," ")</f>
        <v>#REF!</v>
      </c>
      <c r="M330" s="226" t="e">
        <f t="shared" si="596"/>
        <v>#REF!</v>
      </c>
      <c r="N330" s="219" t="e">
        <f>'Retail Pricing'!#REF!</f>
        <v>#REF!</v>
      </c>
      <c r="O330" s="219" t="e">
        <f>'Retail Pricing'!#REF!</f>
        <v>#REF!</v>
      </c>
      <c r="P330" s="219"/>
      <c r="Q330" s="219" t="e">
        <f>'Retail Pricing'!#REF!</f>
        <v>#REF!</v>
      </c>
      <c r="R330" s="219" t="e">
        <f>IF('Retail Pricing'!#REF!&gt;0,'Retail Pricing'!#REF!," ")</f>
        <v>#REF!</v>
      </c>
      <c r="S330" s="219" t="e">
        <f>'Retail Pricing'!#REF!</f>
        <v>#REF!</v>
      </c>
      <c r="T330" s="219">
        <v>0.74890999999999996</v>
      </c>
      <c r="U330" s="7" t="e">
        <f t="shared" si="598"/>
        <v>#REF!</v>
      </c>
      <c r="V330" s="7">
        <v>1.6E-2</v>
      </c>
      <c r="W330" s="491">
        <v>5.5</v>
      </c>
      <c r="X330" s="489">
        <v>3.9</v>
      </c>
      <c r="Y330" s="304">
        <f t="shared" si="583"/>
        <v>0.41</v>
      </c>
      <c r="Z330" s="428">
        <v>0.83</v>
      </c>
      <c r="AA330" s="492">
        <v>6.05</v>
      </c>
      <c r="AB330" s="493">
        <v>5.4</v>
      </c>
      <c r="AC330" s="489">
        <v>3.75</v>
      </c>
      <c r="AD330" s="14">
        <f t="shared" si="584"/>
        <v>0.44</v>
      </c>
      <c r="AE330" s="428">
        <v>0.82</v>
      </c>
      <c r="AF330" s="488">
        <v>5.95</v>
      </c>
      <c r="AG330" s="494">
        <v>4.0999999999999996</v>
      </c>
      <c r="AH330" s="489">
        <v>2.9</v>
      </c>
      <c r="AI330" s="14">
        <f t="shared" si="585"/>
        <v>0.41</v>
      </c>
      <c r="AJ330" s="428">
        <v>0.77</v>
      </c>
      <c r="AK330" s="495">
        <v>3.65</v>
      </c>
      <c r="AL330" s="489"/>
      <c r="AM330" s="489">
        <v>2.65</v>
      </c>
      <c r="AN330" s="14">
        <f t="shared" si="586"/>
        <v>0.38</v>
      </c>
      <c r="AO330" s="428">
        <v>0.74</v>
      </c>
      <c r="AP330" s="490">
        <v>3.55</v>
      </c>
      <c r="AQ330" s="489">
        <v>2.5499999999999998</v>
      </c>
      <c r="AR330" s="14">
        <f t="shared" si="587"/>
        <v>0.39</v>
      </c>
      <c r="AS330" s="428">
        <v>0.73</v>
      </c>
      <c r="AT330" s="496">
        <v>4.0999999999999996</v>
      </c>
      <c r="AU330" s="497">
        <v>10.99</v>
      </c>
      <c r="AV330" s="288"/>
      <c r="AW330" s="498">
        <f>IF(W330&gt;0,ROUND((W330*1.3)/0.05,0)*0.05," ")</f>
        <v>7.15</v>
      </c>
      <c r="AX330" s="499">
        <f>AP330</f>
        <v>3.55</v>
      </c>
      <c r="AY330" s="499">
        <v>1.75</v>
      </c>
      <c r="AZ330" s="333"/>
      <c r="BA330" s="491">
        <f t="shared" si="599"/>
        <v>5.5</v>
      </c>
      <c r="BB330" s="492">
        <f t="shared" si="600"/>
        <v>6.05</v>
      </c>
      <c r="BC330" s="493">
        <f t="shared" si="601"/>
        <v>5.4</v>
      </c>
      <c r="BD330" s="488">
        <f t="shared" si="602"/>
        <v>5.95</v>
      </c>
      <c r="BE330" s="494">
        <f t="shared" si="603"/>
        <v>4.0999999999999996</v>
      </c>
      <c r="BF330" s="495">
        <f t="shared" si="604"/>
        <v>3.65</v>
      </c>
      <c r="BG330" s="490">
        <f t="shared" si="605"/>
        <v>3.55</v>
      </c>
      <c r="BH330" s="496">
        <f t="shared" si="606"/>
        <v>4.0999999999999996</v>
      </c>
      <c r="BI330" s="497">
        <f t="shared" si="607"/>
        <v>10.99</v>
      </c>
      <c r="BJ330" s="385" t="str">
        <f t="shared" si="608"/>
        <v xml:space="preserve"> </v>
      </c>
      <c r="BK330" s="385" t="str">
        <f t="shared" si="609"/>
        <v xml:space="preserve"> </v>
      </c>
      <c r="BL330" s="243" t="e">
        <f>IF((BA330-'Retail Pricing'!#REF!)&gt;=0," ",1)</f>
        <v>#REF!</v>
      </c>
      <c r="BM330" s="243" t="e">
        <f>IF((BB330-'Retail Pricing'!#REF!)&gt;=0," ",1)</f>
        <v>#REF!</v>
      </c>
      <c r="BN330" s="243" t="e">
        <f>IF((BC330-'Retail Pricing'!#REF!)&gt;=0," ",1)</f>
        <v>#REF!</v>
      </c>
      <c r="BO330" s="243" t="e">
        <f>IF((BD330-'Retail Pricing'!#REF!)&gt;=0," ",1)</f>
        <v>#REF!</v>
      </c>
      <c r="BP330" s="243" t="e">
        <f>IF((BE330-'Retail Pricing'!#REF!)&gt;=0," ",1)</f>
        <v>#REF!</v>
      </c>
      <c r="BQ330" s="243" t="e">
        <f>IF((BF330-'Retail Pricing'!#REF!)&gt;=0," ",1)</f>
        <v>#REF!</v>
      </c>
      <c r="BR330" s="243" t="e">
        <f>IF((BG330-'Retail Pricing'!#REF!)&gt;=0," ",1)</f>
        <v>#REF!</v>
      </c>
      <c r="BS330" s="243" t="e">
        <f>IF((BH330-'Retail Pricing'!#REF!)&gt;=0," ",1)</f>
        <v>#REF!</v>
      </c>
      <c r="BT330" s="243" t="e">
        <f>IF((BI330-'Retail Pricing'!#REF!)&gt;=0," ",1)</f>
        <v>#REF!</v>
      </c>
      <c r="BU330" s="18"/>
      <c r="BV330" s="442">
        <f t="shared" si="610"/>
        <v>100</v>
      </c>
      <c r="BW330" s="244">
        <f t="shared" si="611"/>
        <v>94.5</v>
      </c>
      <c r="BX330" s="244">
        <f t="shared" si="612"/>
        <v>93.95</v>
      </c>
      <c r="BY330" s="244">
        <f t="shared" si="613"/>
        <v>94.6</v>
      </c>
      <c r="BZ330" s="244">
        <f t="shared" si="614"/>
        <v>94.05</v>
      </c>
      <c r="CA330" s="244">
        <f t="shared" si="615"/>
        <v>95.9</v>
      </c>
      <c r="CB330" s="244">
        <f>CA330</f>
        <v>95.9</v>
      </c>
      <c r="CC330" s="244">
        <f t="shared" si="617"/>
        <v>96.35</v>
      </c>
      <c r="CD330" s="244">
        <f t="shared" si="618"/>
        <v>96.45</v>
      </c>
      <c r="CE330" s="244">
        <f t="shared" si="619"/>
        <v>95.9</v>
      </c>
      <c r="CF330" s="244">
        <f t="shared" si="620"/>
        <v>89</v>
      </c>
      <c r="CG330" s="244">
        <f t="shared" si="621"/>
        <v>92.85</v>
      </c>
      <c r="CH330" s="244">
        <f t="shared" si="597"/>
        <v>100</v>
      </c>
      <c r="CI330" s="570"/>
      <c r="CJ330" s="578">
        <f t="shared" si="535"/>
        <v>94.4</v>
      </c>
      <c r="CK330" s="578">
        <f t="shared" si="536"/>
        <v>93.85</v>
      </c>
      <c r="CL330" s="578">
        <f t="shared" si="537"/>
        <v>94.5</v>
      </c>
      <c r="CM330" s="578">
        <f t="shared" si="538"/>
        <v>93.95</v>
      </c>
      <c r="CN330" s="578">
        <f t="shared" si="539"/>
        <v>95.8</v>
      </c>
      <c r="CO330" s="578">
        <f t="shared" si="532"/>
        <v>96.25</v>
      </c>
      <c r="CP330" s="578">
        <f t="shared" si="533"/>
        <v>96.35</v>
      </c>
      <c r="CQ330" s="578">
        <f t="shared" si="534"/>
        <v>95.8</v>
      </c>
      <c r="CR330" s="244"/>
      <c r="CS330" s="244"/>
      <c r="CT330" s="244"/>
      <c r="CU330" s="244"/>
      <c r="CV330" s="347"/>
      <c r="CW330" s="338">
        <f t="shared" si="591"/>
        <v>5.5</v>
      </c>
      <c r="CX330" s="347"/>
      <c r="CY330" s="338">
        <f t="shared" si="592"/>
        <v>5.5</v>
      </c>
      <c r="CZ330" s="347"/>
      <c r="DA330" s="338">
        <f t="shared" si="593"/>
        <v>5.5</v>
      </c>
      <c r="DB330" s="347"/>
      <c r="DC330" s="338">
        <f t="shared" si="594"/>
        <v>5.5</v>
      </c>
      <c r="DD330" s="347"/>
      <c r="DE330" s="338">
        <f t="shared" si="595"/>
        <v>5.5</v>
      </c>
    </row>
    <row r="331" spans="1:109" x14ac:dyDescent="0.2">
      <c r="A331" s="328" t="s">
        <v>284</v>
      </c>
      <c r="B331" s="53" t="s">
        <v>271</v>
      </c>
      <c r="C331" s="53" t="s">
        <v>1538</v>
      </c>
      <c r="D331" s="217" t="s">
        <v>130</v>
      </c>
      <c r="E331" s="326">
        <v>160</v>
      </c>
      <c r="F331" s="553" t="s">
        <v>397</v>
      </c>
      <c r="G331" s="701"/>
      <c r="H331" s="40" t="s">
        <v>34</v>
      </c>
      <c r="I331" s="89" t="e">
        <f>IF('Retail Pricing'!#REF!&gt;0,'Retail Pricing'!#REF!," ")</f>
        <v>#REF!</v>
      </c>
      <c r="J331" s="85" t="e">
        <f>'Retail Pricing'!#REF!</f>
        <v>#REF!</v>
      </c>
      <c r="K331" s="85" t="e">
        <f>'Retail Pricing'!#REF!</f>
        <v>#REF!</v>
      </c>
      <c r="L331" s="305" t="e">
        <f>IF('Retail Pricing'!#REF!&gt;0,'Retail Pricing'!#REF!," ")</f>
        <v>#REF!</v>
      </c>
      <c r="M331" s="226" t="e">
        <f t="shared" si="596"/>
        <v>#REF!</v>
      </c>
      <c r="N331" s="219" t="e">
        <f>'Retail Pricing'!#REF!</f>
        <v>#REF!</v>
      </c>
      <c r="O331" s="219" t="e">
        <f>'Retail Pricing'!#REF!</f>
        <v>#REF!</v>
      </c>
      <c r="P331" s="219"/>
      <c r="Q331" s="219" t="e">
        <f>'Retail Pricing'!#REF!</f>
        <v>#REF!</v>
      </c>
      <c r="R331" s="219" t="e">
        <f>IF('Retail Pricing'!#REF!&gt;0,'Retail Pricing'!#REF!," ")</f>
        <v>#REF!</v>
      </c>
      <c r="S331" s="219" t="s">
        <v>890</v>
      </c>
      <c r="T331" s="219">
        <v>1.30138</v>
      </c>
      <c r="U331" s="7" t="e">
        <f t="shared" si="598"/>
        <v>#REF!</v>
      </c>
      <c r="V331" s="7">
        <v>5.0000000000000001E-3</v>
      </c>
      <c r="W331" s="491" t="e">
        <f>ROUND(('Retail Pricing'!#REF!/(1-0.09))/0.05,0)*0.05</f>
        <v>#REF!</v>
      </c>
      <c r="X331" s="489">
        <v>5.5</v>
      </c>
      <c r="Y331" s="304" t="e">
        <f t="shared" si="583"/>
        <v>#REF!</v>
      </c>
      <c r="Z331" s="428">
        <v>0.71</v>
      </c>
      <c r="AA331" s="492">
        <v>6.2</v>
      </c>
      <c r="AB331" s="493" t="e">
        <f>ROUND(('Retail Pricing'!#REF!/(1-0.09))/0.05,0)*0.05</f>
        <v>#REF!</v>
      </c>
      <c r="AC331" s="489">
        <v>5.35</v>
      </c>
      <c r="AD331" s="14" t="e">
        <f t="shared" si="584"/>
        <v>#REF!</v>
      </c>
      <c r="AE331" s="428">
        <v>0.7</v>
      </c>
      <c r="AF331" s="488">
        <v>6.05</v>
      </c>
      <c r="AG331" s="494" t="e">
        <f>ROUND(('Retail Pricing'!#REF!/(1-0.09))/0.05,0)*0.05</f>
        <v>#REF!</v>
      </c>
      <c r="AH331" s="489">
        <v>4.4000000000000004</v>
      </c>
      <c r="AI331" s="14" t="e">
        <f t="shared" si="585"/>
        <v>#REF!</v>
      </c>
      <c r="AJ331" s="428">
        <v>0.64</v>
      </c>
      <c r="AK331" s="495" t="e">
        <f>ROUND(('Retail Pricing'!#REF!/(1-0.09))/0.05,0)*0.05</f>
        <v>#REF!</v>
      </c>
      <c r="AL331" s="489"/>
      <c r="AM331" s="489">
        <v>4.4000000000000004</v>
      </c>
      <c r="AN331" s="14" t="e">
        <f t="shared" si="586"/>
        <v>#REF!</v>
      </c>
      <c r="AO331" s="428">
        <v>0.64</v>
      </c>
      <c r="AP331" s="490" t="e">
        <f>ROUND(('Retail Pricing'!#REF!/(1-0.09))/0.05,0)*0.05</f>
        <v>#REF!</v>
      </c>
      <c r="AQ331" s="489">
        <v>4.3</v>
      </c>
      <c r="AR331" s="14" t="e">
        <f t="shared" si="587"/>
        <v>#REF!</v>
      </c>
      <c r="AS331" s="428">
        <v>0.63</v>
      </c>
      <c r="AT331" s="496">
        <v>5</v>
      </c>
      <c r="AU331" s="497" t="e">
        <f>IF(BA331&gt;0,ROUNDUP((BA331*2),0.05)-0.01," ")</f>
        <v>#REF!</v>
      </c>
      <c r="AV331" s="288"/>
      <c r="AW331" s="498" t="e">
        <f>IF(W331&gt;0,ROUND((W331*1.3)/0.05,0)*0.05," ")</f>
        <v>#REF!</v>
      </c>
      <c r="AX331" s="499" t="e">
        <f>AP331</f>
        <v>#REF!</v>
      </c>
      <c r="AY331" s="499">
        <v>2.25</v>
      </c>
      <c r="AZ331" s="333"/>
      <c r="BA331" s="491" t="e">
        <f t="shared" si="599"/>
        <v>#REF!</v>
      </c>
      <c r="BB331" s="492">
        <f t="shared" si="600"/>
        <v>6.2</v>
      </c>
      <c r="BC331" s="493" t="e">
        <f t="shared" si="601"/>
        <v>#REF!</v>
      </c>
      <c r="BD331" s="488">
        <f t="shared" si="602"/>
        <v>6.05</v>
      </c>
      <c r="BE331" s="494" t="e">
        <f t="shared" si="603"/>
        <v>#REF!</v>
      </c>
      <c r="BF331" s="495" t="e">
        <f t="shared" si="604"/>
        <v>#REF!</v>
      </c>
      <c r="BG331" s="490" t="e">
        <f t="shared" si="605"/>
        <v>#REF!</v>
      </c>
      <c r="BH331" s="496">
        <f t="shared" si="606"/>
        <v>5</v>
      </c>
      <c r="BI331" s="497" t="e">
        <f t="shared" si="607"/>
        <v>#REF!</v>
      </c>
      <c r="BJ331" s="385" t="e">
        <f t="shared" si="608"/>
        <v>#REF!</v>
      </c>
      <c r="BK331" s="385" t="e">
        <f>IF(BC331*0.9&gt;BG331, " ", "No")</f>
        <v>#REF!</v>
      </c>
      <c r="BL331" s="243" t="e">
        <f>IF((BA331-'Retail Pricing'!#REF!)&gt;=0," ",1)</f>
        <v>#REF!</v>
      </c>
      <c r="BM331" s="243" t="e">
        <f>IF((BB331-'Retail Pricing'!#REF!)&gt;=0," ",1)</f>
        <v>#REF!</v>
      </c>
      <c r="BN331" s="243" t="e">
        <f>IF((BC331-'Retail Pricing'!#REF!)&gt;=0," ",1)</f>
        <v>#REF!</v>
      </c>
      <c r="BO331" s="243" t="e">
        <f>IF((BD331-'Retail Pricing'!#REF!)&gt;=0," ",1)</f>
        <v>#REF!</v>
      </c>
      <c r="BP331" s="243" t="e">
        <f>IF((BE331-'Retail Pricing'!#REF!)&gt;=0," ",1)</f>
        <v>#REF!</v>
      </c>
      <c r="BQ331" s="243" t="e">
        <f>IF((BF331-'Retail Pricing'!#REF!)&gt;=0," ",1)</f>
        <v>#REF!</v>
      </c>
      <c r="BR331" s="243" t="e">
        <f>IF((BG331-'Retail Pricing'!#REF!)&gt;=0," ",1)</f>
        <v>#REF!</v>
      </c>
      <c r="BS331" s="243" t="e">
        <f>IF((BH331-'Retail Pricing'!#REF!)&gt;=0," ",1)</f>
        <v>#REF!</v>
      </c>
      <c r="BT331" s="243" t="e">
        <f>IF((BI331-'Retail Pricing'!#REF!)&gt;=0," ",1)</f>
        <v>#REF!</v>
      </c>
      <c r="BU331" s="18"/>
      <c r="BV331" s="442" t="e">
        <f t="shared" si="610"/>
        <v>#REF!</v>
      </c>
      <c r="BW331" s="244" t="e">
        <f t="shared" si="611"/>
        <v>#REF!</v>
      </c>
      <c r="BX331" s="244" t="e">
        <f t="shared" si="612"/>
        <v>#REF!</v>
      </c>
      <c r="BY331" s="244" t="e">
        <f t="shared" si="613"/>
        <v>#REF!</v>
      </c>
      <c r="BZ331" s="244" t="e">
        <f t="shared" si="614"/>
        <v>#REF!</v>
      </c>
      <c r="CA331" s="244" t="e">
        <f t="shared" si="615"/>
        <v>#REF!</v>
      </c>
      <c r="CB331" s="244" t="e">
        <f>CA331</f>
        <v>#REF!</v>
      </c>
      <c r="CC331" s="244" t="e">
        <f t="shared" si="617"/>
        <v>#REF!</v>
      </c>
      <c r="CD331" s="244" t="e">
        <f t="shared" si="618"/>
        <v>#REF!</v>
      </c>
      <c r="CE331" s="244" t="e">
        <f t="shared" si="619"/>
        <v>#REF!</v>
      </c>
      <c r="CF331" s="244" t="e">
        <f t="shared" si="620"/>
        <v>#REF!</v>
      </c>
      <c r="CG331" s="244" t="e">
        <f t="shared" si="621"/>
        <v>#REF!</v>
      </c>
      <c r="CH331" s="244" t="e">
        <f t="shared" ref="CH331:CH340" si="622">IF($W331&gt;0,100," ")</f>
        <v>#REF!</v>
      </c>
      <c r="CI331" s="570"/>
      <c r="CJ331" s="578" t="e">
        <f t="shared" si="535"/>
        <v>#REF!</v>
      </c>
      <c r="CK331" s="578" t="e">
        <f t="shared" si="536"/>
        <v>#REF!</v>
      </c>
      <c r="CL331" s="578" t="e">
        <f t="shared" si="537"/>
        <v>#REF!</v>
      </c>
      <c r="CM331" s="578" t="e">
        <f t="shared" si="538"/>
        <v>#REF!</v>
      </c>
      <c r="CN331" s="578" t="e">
        <f t="shared" si="539"/>
        <v>#REF!</v>
      </c>
      <c r="CO331" s="578" t="e">
        <f t="shared" si="532"/>
        <v>#REF!</v>
      </c>
      <c r="CP331" s="578" t="e">
        <f t="shared" si="533"/>
        <v>#REF!</v>
      </c>
      <c r="CQ331" s="578" t="e">
        <f t="shared" si="534"/>
        <v>#REF!</v>
      </c>
      <c r="CR331" s="244"/>
      <c r="CS331" s="244"/>
      <c r="CT331" s="244"/>
      <c r="CU331" s="244"/>
      <c r="CV331" s="347"/>
      <c r="CW331" s="338" t="e">
        <f t="shared" ref="CW331:DE340" si="623">IF($BW331&gt;0,$BA331," ")</f>
        <v>#REF!</v>
      </c>
      <c r="CX331" s="347"/>
      <c r="CY331" s="338" t="e">
        <f t="shared" si="623"/>
        <v>#REF!</v>
      </c>
      <c r="CZ331" s="347"/>
      <c r="DA331" s="338" t="e">
        <f t="shared" si="623"/>
        <v>#REF!</v>
      </c>
      <c r="DB331" s="347"/>
      <c r="DC331" s="338" t="e">
        <f t="shared" si="623"/>
        <v>#REF!</v>
      </c>
      <c r="DD331" s="347"/>
      <c r="DE331" s="338" t="e">
        <f t="shared" si="623"/>
        <v>#REF!</v>
      </c>
    </row>
    <row r="332" spans="1:109" s="19" customFormat="1" x14ac:dyDescent="0.2">
      <c r="A332" s="328" t="s">
        <v>284</v>
      </c>
      <c r="B332" s="53" t="s">
        <v>1269</v>
      </c>
      <c r="C332" s="53"/>
      <c r="D332" s="217" t="s">
        <v>130</v>
      </c>
      <c r="E332" s="326">
        <v>160</v>
      </c>
      <c r="F332" s="356" t="s">
        <v>566</v>
      </c>
      <c r="G332" s="701"/>
      <c r="H332" s="84" t="s">
        <v>949</v>
      </c>
      <c r="I332" s="89" t="e">
        <f>IF('Retail Pricing'!#REF!&gt;0,'Retail Pricing'!#REF!," ")</f>
        <v>#REF!</v>
      </c>
      <c r="J332" s="85" t="e">
        <f>'Retail Pricing'!#REF!</f>
        <v>#REF!</v>
      </c>
      <c r="K332" s="85" t="e">
        <f>'Retail Pricing'!#REF!</f>
        <v>#REF!</v>
      </c>
      <c r="L332" s="305" t="e">
        <f>IF('Retail Pricing'!#REF!&gt;0,'Retail Pricing'!#REF!," ")</f>
        <v>#REF!</v>
      </c>
      <c r="M332" s="226" t="e">
        <f t="shared" si="596"/>
        <v>#REF!</v>
      </c>
      <c r="N332" s="219" t="e">
        <f>IF('Retail Pricing'!#REF!&gt;0,'Retail Pricing'!#REF!," ")</f>
        <v>#REF!</v>
      </c>
      <c r="O332" s="219" t="e">
        <f>IF('Retail Pricing'!#REF!&gt;0,'Retail Pricing'!#REF!," ")</f>
        <v>#REF!</v>
      </c>
      <c r="P332" s="219">
        <v>0.17404</v>
      </c>
      <c r="Q332" s="219" t="e">
        <f>IF('Retail Pricing'!#REF!&gt;0,'Retail Pricing'!#REF!," ")</f>
        <v>#REF!</v>
      </c>
      <c r="R332" s="219" t="e">
        <f>IF('Retail Pricing'!#REF!&gt;0,'Retail Pricing'!#REF!," ")</f>
        <v>#REF!</v>
      </c>
      <c r="S332" s="219" t="e">
        <f>IF('Retail Pricing'!#REF!&gt;0,'Retail Pricing'!#REF!," ")</f>
        <v>#REF!</v>
      </c>
      <c r="T332" s="219">
        <v>1.44364</v>
      </c>
      <c r="U332" s="7" t="e">
        <f t="shared" si="598"/>
        <v>#REF!</v>
      </c>
      <c r="V332" s="7">
        <v>4.0000000000000001E-3</v>
      </c>
      <c r="W332" s="491" t="s">
        <v>949</v>
      </c>
      <c r="X332" s="489" t="s">
        <v>949</v>
      </c>
      <c r="Y332" s="304" t="str">
        <f t="shared" si="583"/>
        <v xml:space="preserve"> </v>
      </c>
      <c r="Z332" s="428" t="s">
        <v>106</v>
      </c>
      <c r="AA332" s="492" t="s">
        <v>949</v>
      </c>
      <c r="AB332" s="493" t="s">
        <v>949</v>
      </c>
      <c r="AC332" s="489" t="s">
        <v>949</v>
      </c>
      <c r="AD332" s="14" t="str">
        <f t="shared" si="584"/>
        <v xml:space="preserve"> </v>
      </c>
      <c r="AE332" s="428" t="s">
        <v>106</v>
      </c>
      <c r="AF332" s="488" t="s">
        <v>949</v>
      </c>
      <c r="AG332" s="494" t="s">
        <v>949</v>
      </c>
      <c r="AH332" s="489" t="s">
        <v>949</v>
      </c>
      <c r="AI332" s="14" t="str">
        <f t="shared" si="585"/>
        <v xml:space="preserve"> </v>
      </c>
      <c r="AJ332" s="428" t="s">
        <v>106</v>
      </c>
      <c r="AK332" s="495" t="s">
        <v>949</v>
      </c>
      <c r="AL332" s="489"/>
      <c r="AM332" s="489" t="s">
        <v>949</v>
      </c>
      <c r="AN332" s="14" t="str">
        <f t="shared" si="586"/>
        <v xml:space="preserve"> </v>
      </c>
      <c r="AO332" s="428" t="s">
        <v>106</v>
      </c>
      <c r="AP332" s="490" t="s">
        <v>949</v>
      </c>
      <c r="AQ332" s="489" t="s">
        <v>949</v>
      </c>
      <c r="AR332" s="14" t="str">
        <f t="shared" si="587"/>
        <v xml:space="preserve"> </v>
      </c>
      <c r="AS332" s="428" t="s">
        <v>106</v>
      </c>
      <c r="AT332" s="496" t="s">
        <v>949</v>
      </c>
      <c r="AU332" s="497" t="s">
        <v>949</v>
      </c>
      <c r="AV332" s="288"/>
      <c r="AW332" s="498" t="s">
        <v>949</v>
      </c>
      <c r="AX332" s="499" t="s">
        <v>106</v>
      </c>
      <c r="AY332" s="499" t="s">
        <v>106</v>
      </c>
      <c r="AZ332" s="333"/>
      <c r="BA332" s="491" t="str">
        <f t="shared" si="599"/>
        <v>Holder</v>
      </c>
      <c r="BB332" s="492" t="str">
        <f t="shared" si="600"/>
        <v>Holder</v>
      </c>
      <c r="BC332" s="493" t="str">
        <f t="shared" si="601"/>
        <v>Holder</v>
      </c>
      <c r="BD332" s="488" t="str">
        <f t="shared" si="602"/>
        <v>Holder</v>
      </c>
      <c r="BE332" s="494" t="str">
        <f t="shared" si="603"/>
        <v>Holder</v>
      </c>
      <c r="BF332" s="495" t="str">
        <f t="shared" si="604"/>
        <v>Holder</v>
      </c>
      <c r="BG332" s="490" t="str">
        <f t="shared" si="605"/>
        <v>Holder</v>
      </c>
      <c r="BH332" s="496" t="str">
        <f t="shared" si="606"/>
        <v>Holder</v>
      </c>
      <c r="BI332" s="497" t="str">
        <f t="shared" si="607"/>
        <v>Holder</v>
      </c>
      <c r="BJ332" s="385" t="str">
        <f t="shared" si="608"/>
        <v>No</v>
      </c>
      <c r="BK332" s="385" t="str">
        <f>IF(BC332*0.9&gt;BG332, " ", "No")</f>
        <v>No</v>
      </c>
      <c r="BL332" s="483" t="s">
        <v>1376</v>
      </c>
      <c r="BM332" s="482"/>
      <c r="BN332" s="482"/>
      <c r="BO332" s="482"/>
      <c r="BP332" s="482"/>
      <c r="BQ332" s="482"/>
      <c r="BR332" s="482"/>
      <c r="BS332" s="482"/>
      <c r="BT332" s="482"/>
      <c r="BU332" s="67"/>
      <c r="BV332" s="442" t="str">
        <f t="shared" si="610"/>
        <v xml:space="preserve"> </v>
      </c>
      <c r="BW332" s="244" t="str">
        <f t="shared" si="611"/>
        <v xml:space="preserve"> </v>
      </c>
      <c r="BX332" s="244" t="str">
        <f t="shared" si="612"/>
        <v xml:space="preserve"> </v>
      </c>
      <c r="BY332" s="244" t="str">
        <f t="shared" si="613"/>
        <v xml:space="preserve"> </v>
      </c>
      <c r="BZ332" s="244" t="str">
        <f t="shared" si="614"/>
        <v xml:space="preserve"> </v>
      </c>
      <c r="CA332" s="244" t="str">
        <f t="shared" si="615"/>
        <v xml:space="preserve"> </v>
      </c>
      <c r="CB332" s="244" t="str">
        <f t="shared" si="616"/>
        <v xml:space="preserve"> </v>
      </c>
      <c r="CC332" s="244" t="str">
        <f t="shared" si="617"/>
        <v xml:space="preserve"> </v>
      </c>
      <c r="CD332" s="244" t="str">
        <f t="shared" si="618"/>
        <v xml:space="preserve"> </v>
      </c>
      <c r="CE332" s="244" t="str">
        <f t="shared" si="619"/>
        <v xml:space="preserve"> </v>
      </c>
      <c r="CF332" s="244" t="str">
        <f t="shared" si="620"/>
        <v xml:space="preserve"> </v>
      </c>
      <c r="CG332" s="244" t="str">
        <f t="shared" si="621"/>
        <v xml:space="preserve"> </v>
      </c>
      <c r="CH332" s="244" t="str">
        <f t="shared" si="622"/>
        <v xml:space="preserve"> </v>
      </c>
      <c r="CI332" s="570"/>
      <c r="CJ332" s="578" t="str">
        <f t="shared" si="535"/>
        <v xml:space="preserve"> </v>
      </c>
      <c r="CK332" s="578" t="str">
        <f t="shared" si="536"/>
        <v xml:space="preserve"> </v>
      </c>
      <c r="CL332" s="578" t="str">
        <f t="shared" si="537"/>
        <v xml:space="preserve"> </v>
      </c>
      <c r="CM332" s="578" t="str">
        <f t="shared" si="538"/>
        <v xml:space="preserve"> </v>
      </c>
      <c r="CN332" s="578" t="str">
        <f t="shared" si="539"/>
        <v xml:space="preserve"> </v>
      </c>
      <c r="CO332" s="578" t="str">
        <f t="shared" si="532"/>
        <v xml:space="preserve"> </v>
      </c>
      <c r="CP332" s="578" t="str">
        <f t="shared" si="533"/>
        <v xml:space="preserve"> </v>
      </c>
      <c r="CQ332" s="578" t="str">
        <f t="shared" si="534"/>
        <v xml:space="preserve"> </v>
      </c>
      <c r="CR332" s="244"/>
      <c r="CS332" s="244"/>
      <c r="CT332" s="244"/>
      <c r="CU332" s="244"/>
      <c r="CV332" s="347"/>
      <c r="CW332" s="338" t="str">
        <f t="shared" si="623"/>
        <v xml:space="preserve"> </v>
      </c>
      <c r="CX332" s="347"/>
      <c r="CY332" s="338" t="str">
        <f t="shared" si="623"/>
        <v xml:space="preserve"> </v>
      </c>
      <c r="CZ332" s="347"/>
      <c r="DA332" s="338" t="str">
        <f t="shared" si="623"/>
        <v xml:space="preserve"> </v>
      </c>
      <c r="DB332" s="347"/>
      <c r="DC332" s="338" t="str">
        <f t="shared" si="623"/>
        <v xml:space="preserve"> </v>
      </c>
      <c r="DD332" s="347"/>
      <c r="DE332" s="338" t="str">
        <f t="shared" si="623"/>
        <v xml:space="preserve"> </v>
      </c>
    </row>
    <row r="333" spans="1:109" x14ac:dyDescent="0.2">
      <c r="A333" s="328" t="s">
        <v>284</v>
      </c>
      <c r="B333" s="70" t="s">
        <v>1269</v>
      </c>
      <c r="C333" s="53"/>
      <c r="D333" s="217" t="s">
        <v>130</v>
      </c>
      <c r="E333" s="326">
        <v>160</v>
      </c>
      <c r="F333" s="553" t="s">
        <v>566</v>
      </c>
      <c r="G333" s="701"/>
      <c r="H333" s="84" t="s">
        <v>568</v>
      </c>
      <c r="I333" s="89" t="e">
        <f>IF('Retail Pricing'!#REF!&gt;0,'Retail Pricing'!#REF!," ")</f>
        <v>#REF!</v>
      </c>
      <c r="J333" s="85" t="e">
        <f>'Retail Pricing'!#REF!</f>
        <v>#REF!</v>
      </c>
      <c r="K333" s="85" t="e">
        <f>'Retail Pricing'!#REF!</f>
        <v>#REF!</v>
      </c>
      <c r="L333" s="305" t="e">
        <f>IF('Retail Pricing'!#REF!&gt;0,'Retail Pricing'!#REF!," ")</f>
        <v>#REF!</v>
      </c>
      <c r="M333" s="226" t="e">
        <f t="shared" si="596"/>
        <v>#REF!</v>
      </c>
      <c r="N333" s="219" t="e">
        <f>IF('Retail Pricing'!#REF!&gt;0,'Retail Pricing'!#REF!," ")</f>
        <v>#REF!</v>
      </c>
      <c r="O333" s="219" t="e">
        <f>IF('Retail Pricing'!#REF!&gt;0,'Retail Pricing'!#REF!," ")</f>
        <v>#REF!</v>
      </c>
      <c r="P333" s="219">
        <v>0.17404</v>
      </c>
      <c r="Q333" s="219" t="e">
        <f>IF('Retail Pricing'!#REF!&gt;0,'Retail Pricing'!#REF!," ")</f>
        <v>#REF!</v>
      </c>
      <c r="R333" s="219" t="e">
        <f>IF('Retail Pricing'!#REF!&gt;0,'Retail Pricing'!#REF!," ")</f>
        <v>#REF!</v>
      </c>
      <c r="S333" s="219" t="e">
        <f>IF('Retail Pricing'!#REF!&gt;0,'Retail Pricing'!#REF!," ")</f>
        <v>#REF!</v>
      </c>
      <c r="T333" s="219">
        <v>1.44364</v>
      </c>
      <c r="U333" s="7" t="e">
        <f t="shared" si="598"/>
        <v>#REF!</v>
      </c>
      <c r="V333" s="7">
        <v>4.0000000000000001E-3</v>
      </c>
      <c r="W333" s="491" t="e">
        <f>'Retail Pricing'!#REF!</f>
        <v>#REF!</v>
      </c>
      <c r="X333" s="489">
        <v>4.5</v>
      </c>
      <c r="Y333" s="304" t="e">
        <f t="shared" si="583"/>
        <v>#REF!</v>
      </c>
      <c r="Z333" s="428">
        <v>0.61</v>
      </c>
      <c r="AA333" s="492">
        <v>5.0999999999999996</v>
      </c>
      <c r="AB333" s="493" t="e">
        <f>'Retail Pricing'!#REF!</f>
        <v>#REF!</v>
      </c>
      <c r="AC333" s="489">
        <v>4.4000000000000004</v>
      </c>
      <c r="AD333" s="14" t="e">
        <f t="shared" si="584"/>
        <v>#REF!</v>
      </c>
      <c r="AE333" s="428">
        <v>0.6</v>
      </c>
      <c r="AF333" s="488">
        <v>5</v>
      </c>
      <c r="AG333" s="494" t="e">
        <f>'Retail Pricing'!#REF!</f>
        <v>#REF!</v>
      </c>
      <c r="AH333" s="489">
        <v>3.35</v>
      </c>
      <c r="AI333" s="14" t="e">
        <f t="shared" si="585"/>
        <v>#REF!</v>
      </c>
      <c r="AJ333" s="428">
        <v>0.48</v>
      </c>
      <c r="AK333" s="495" t="e">
        <f>'Retail Pricing'!#REF!</f>
        <v>#REF!</v>
      </c>
      <c r="AL333" s="489"/>
      <c r="AM333" s="489">
        <v>3.1</v>
      </c>
      <c r="AN333" s="14" t="e">
        <f t="shared" si="586"/>
        <v>#REF!</v>
      </c>
      <c r="AO333" s="428">
        <v>0.43</v>
      </c>
      <c r="AP333" s="490" t="e">
        <f>'Retail Pricing'!#REF!</f>
        <v>#REF!</v>
      </c>
      <c r="AQ333" s="489">
        <v>3</v>
      </c>
      <c r="AR333" s="14" t="e">
        <f t="shared" si="587"/>
        <v>#REF!</v>
      </c>
      <c r="AS333" s="428">
        <v>0.42</v>
      </c>
      <c r="AT333" s="496">
        <v>3.55</v>
      </c>
      <c r="AU333" s="497" t="e">
        <f>'Retail Pricing'!#REF!</f>
        <v>#REF!</v>
      </c>
      <c r="AV333" s="288"/>
      <c r="AW333" s="498" t="e">
        <f>IF(W333&gt;0,ROUND((W333*1.3)/0.05,0)*0.05," ")</f>
        <v>#REF!</v>
      </c>
      <c r="AX333" s="499" t="e">
        <f>AP333</f>
        <v>#REF!</v>
      </c>
      <c r="AY333" s="499">
        <v>2</v>
      </c>
      <c r="AZ333" s="333"/>
      <c r="BA333" s="491" t="e">
        <f t="shared" si="599"/>
        <v>#REF!</v>
      </c>
      <c r="BB333" s="492">
        <f t="shared" si="600"/>
        <v>5.0999999999999996</v>
      </c>
      <c r="BC333" s="493" t="e">
        <f t="shared" si="601"/>
        <v>#REF!</v>
      </c>
      <c r="BD333" s="488">
        <f t="shared" si="602"/>
        <v>5</v>
      </c>
      <c r="BE333" s="494" t="e">
        <f t="shared" si="603"/>
        <v>#REF!</v>
      </c>
      <c r="BF333" s="495" t="e">
        <f t="shared" si="604"/>
        <v>#REF!</v>
      </c>
      <c r="BG333" s="490" t="e">
        <f t="shared" si="605"/>
        <v>#REF!</v>
      </c>
      <c r="BH333" s="496">
        <f t="shared" si="606"/>
        <v>3.55</v>
      </c>
      <c r="BI333" s="497" t="e">
        <f t="shared" si="607"/>
        <v>#REF!</v>
      </c>
      <c r="BJ333" s="385" t="e">
        <f t="shared" si="608"/>
        <v>#REF!</v>
      </c>
      <c r="BK333" s="385" t="e">
        <f>IF(BC333*0.9&gt;BG333, " ", "No")</f>
        <v>#REF!</v>
      </c>
      <c r="BL333" s="243" t="e">
        <f>IF((BA333-'Retail Pricing'!#REF!)&gt;=0," ",1)</f>
        <v>#REF!</v>
      </c>
      <c r="BM333" s="243" t="e">
        <f>IF((BB333-'Retail Pricing'!#REF!)&gt;=0," ",1)</f>
        <v>#REF!</v>
      </c>
      <c r="BN333" s="243" t="e">
        <f>IF((BC333-'Retail Pricing'!#REF!)&gt;=0," ",1)</f>
        <v>#REF!</v>
      </c>
      <c r="BO333" s="243">
        <f>IF((BD333-'Retail Pricing'!F211)&gt;=0," ",1)</f>
        <v>1</v>
      </c>
      <c r="BP333" s="243" t="e">
        <f>IF((BE333-'Retail Pricing'!#REF!)&gt;=0," ",1)</f>
        <v>#REF!</v>
      </c>
      <c r="BQ333" s="243" t="e">
        <f>IF((BF333-'Retail Pricing'!#REF!)&gt;=0," ",1)</f>
        <v>#REF!</v>
      </c>
      <c r="BR333" s="243" t="e">
        <f>IF((BG333-'Retail Pricing'!#REF!)&gt;=0," ",1)</f>
        <v>#REF!</v>
      </c>
      <c r="BS333" s="243" t="e">
        <f>IF((BH333-'Retail Pricing'!#REF!)&gt;=0," ",1)</f>
        <v>#REF!</v>
      </c>
      <c r="BT333" s="243" t="e">
        <f>IF((BI333-'Retail Pricing'!#REF!)&gt;=0," ",1)</f>
        <v>#REF!</v>
      </c>
      <c r="BU333" s="18"/>
      <c r="BV333" s="442" t="e">
        <f t="shared" si="610"/>
        <v>#REF!</v>
      </c>
      <c r="BW333" s="244" t="e">
        <f t="shared" si="611"/>
        <v>#REF!</v>
      </c>
      <c r="BX333" s="244" t="e">
        <f t="shared" si="612"/>
        <v>#REF!</v>
      </c>
      <c r="BY333" s="244" t="e">
        <f t="shared" si="613"/>
        <v>#REF!</v>
      </c>
      <c r="BZ333" s="244" t="e">
        <f t="shared" si="614"/>
        <v>#REF!</v>
      </c>
      <c r="CA333" s="244" t="e">
        <f t="shared" si="615"/>
        <v>#REF!</v>
      </c>
      <c r="CB333" s="244" t="e">
        <f t="shared" si="616"/>
        <v>#REF!</v>
      </c>
      <c r="CC333" s="244" t="e">
        <f t="shared" si="617"/>
        <v>#REF!</v>
      </c>
      <c r="CD333" s="244" t="e">
        <f t="shared" si="618"/>
        <v>#REF!</v>
      </c>
      <c r="CE333" s="244" t="e">
        <f t="shared" si="619"/>
        <v>#REF!</v>
      </c>
      <c r="CF333" s="244" t="e">
        <f t="shared" si="620"/>
        <v>#REF!</v>
      </c>
      <c r="CG333" s="244" t="e">
        <f t="shared" si="621"/>
        <v>#REF!</v>
      </c>
      <c r="CH333" s="244" t="e">
        <f t="shared" si="622"/>
        <v>#REF!</v>
      </c>
      <c r="CI333" s="570"/>
      <c r="CJ333" s="578" t="e">
        <f t="shared" si="535"/>
        <v>#REF!</v>
      </c>
      <c r="CK333" s="578" t="e">
        <f t="shared" si="536"/>
        <v>#REF!</v>
      </c>
      <c r="CL333" s="578" t="e">
        <f t="shared" si="537"/>
        <v>#REF!</v>
      </c>
      <c r="CM333" s="578" t="e">
        <f t="shared" si="538"/>
        <v>#REF!</v>
      </c>
      <c r="CN333" s="578" t="e">
        <f t="shared" si="539"/>
        <v>#REF!</v>
      </c>
      <c r="CO333" s="578" t="e">
        <f t="shared" si="532"/>
        <v>#REF!</v>
      </c>
      <c r="CP333" s="578" t="e">
        <f t="shared" si="533"/>
        <v>#REF!</v>
      </c>
      <c r="CQ333" s="578" t="e">
        <f t="shared" si="534"/>
        <v>#REF!</v>
      </c>
      <c r="CR333" s="244"/>
      <c r="CS333" s="244"/>
      <c r="CT333" s="244"/>
      <c r="CU333" s="244"/>
      <c r="CV333" s="347"/>
      <c r="CW333" s="338" t="e">
        <f t="shared" si="623"/>
        <v>#REF!</v>
      </c>
      <c r="CX333" s="347"/>
      <c r="CY333" s="338" t="e">
        <f t="shared" si="623"/>
        <v>#REF!</v>
      </c>
      <c r="CZ333" s="347"/>
      <c r="DA333" s="338" t="e">
        <f t="shared" si="623"/>
        <v>#REF!</v>
      </c>
      <c r="DB333" s="347"/>
      <c r="DC333" s="338" t="e">
        <f t="shared" si="623"/>
        <v>#REF!</v>
      </c>
      <c r="DD333" s="347"/>
      <c r="DE333" s="338" t="e">
        <f t="shared" si="623"/>
        <v>#REF!</v>
      </c>
    </row>
    <row r="334" spans="1:109" s="19" customFormat="1" x14ac:dyDescent="0.2">
      <c r="A334" s="328" t="s">
        <v>284</v>
      </c>
      <c r="B334" s="369" t="s">
        <v>841</v>
      </c>
      <c r="C334" s="53"/>
      <c r="D334" s="217" t="s">
        <v>130</v>
      </c>
      <c r="E334" s="326">
        <v>50</v>
      </c>
      <c r="F334" s="553" t="s">
        <v>783</v>
      </c>
      <c r="G334" s="701"/>
      <c r="H334" s="40" t="s">
        <v>777</v>
      </c>
      <c r="I334" s="89" t="e">
        <f>IF('Retail Pricing'!#REF!&gt;0,'Retail Pricing'!#REF!," ")</f>
        <v>#REF!</v>
      </c>
      <c r="J334" s="85" t="e">
        <f>'Retail Pricing'!#REF!</f>
        <v>#REF!</v>
      </c>
      <c r="K334" s="85" t="e">
        <f>'Retail Pricing'!#REF!</f>
        <v>#REF!</v>
      </c>
      <c r="L334" s="305" t="e">
        <f>IF('Retail Pricing'!#REF!&gt;0,'Retail Pricing'!#REF!," ")</f>
        <v>#REF!</v>
      </c>
      <c r="M334" s="226" t="e">
        <f t="shared" si="596"/>
        <v>#REF!</v>
      </c>
      <c r="N334" s="219" t="e">
        <f>'Retail Pricing'!#REF!</f>
        <v>#REF!</v>
      </c>
      <c r="O334" s="219" t="e">
        <f>'Retail Pricing'!#REF!</f>
        <v>#REF!</v>
      </c>
      <c r="P334" s="219"/>
      <c r="Q334" s="219" t="e">
        <f>'Retail Pricing'!#REF!</f>
        <v>#REF!</v>
      </c>
      <c r="R334" s="219" t="e">
        <f>IF('Retail Pricing'!#REF!&gt;0,'Retail Pricing'!#REF!," ")</f>
        <v>#REF!</v>
      </c>
      <c r="S334" s="219" t="e">
        <f>'Retail Pricing'!#REF!</f>
        <v>#REF!</v>
      </c>
      <c r="T334" s="219">
        <v>1.4669099999999999</v>
      </c>
      <c r="U334" s="7" t="e">
        <f t="shared" si="598"/>
        <v>#REF!</v>
      </c>
      <c r="V334" s="7" t="e">
        <v>#REF!</v>
      </c>
      <c r="W334" s="491" t="e">
        <f>ROUND(('Retail Pricing'!#REF!/(1-0.09))/0.05,0)*0.05</f>
        <v>#REF!</v>
      </c>
      <c r="X334" s="489">
        <v>5.5</v>
      </c>
      <c r="Y334" s="304" t="e">
        <f t="shared" si="583"/>
        <v>#REF!</v>
      </c>
      <c r="Z334" s="428" t="e">
        <v>#REF!</v>
      </c>
      <c r="AA334" s="492" t="e">
        <v>#REF!</v>
      </c>
      <c r="AB334" s="493" t="e">
        <f>ROUND(('Retail Pricing'!#REF!/(1-0.09))/0.05,0)*0.05</f>
        <v>#REF!</v>
      </c>
      <c r="AC334" s="489">
        <v>5.4</v>
      </c>
      <c r="AD334" s="14" t="e">
        <f t="shared" si="584"/>
        <v>#REF!</v>
      </c>
      <c r="AE334" s="428" t="e">
        <v>#REF!</v>
      </c>
      <c r="AF334" s="488" t="e">
        <v>#REF!</v>
      </c>
      <c r="AG334" s="494" t="e">
        <f>ROUND(('Retail Pricing'!#REF!/(1-0.09))/0.05,0)*0.05</f>
        <v>#REF!</v>
      </c>
      <c r="AH334" s="489">
        <v>4.0999999999999996</v>
      </c>
      <c r="AI334" s="14" t="e">
        <f t="shared" si="585"/>
        <v>#REF!</v>
      </c>
      <c r="AJ334" s="428" t="e">
        <v>#REF!</v>
      </c>
      <c r="AK334" s="495" t="e">
        <f>ROUND(('Retail Pricing'!#REF!/(1-0.09))/0.05,0)*0.05</f>
        <v>#REF!</v>
      </c>
      <c r="AL334" s="489"/>
      <c r="AM334" s="489">
        <v>3.65</v>
      </c>
      <c r="AN334" s="14" t="e">
        <f t="shared" si="586"/>
        <v>#REF!</v>
      </c>
      <c r="AO334" s="428" t="e">
        <v>#REF!</v>
      </c>
      <c r="AP334" s="490" t="e">
        <f>ROUND(('Retail Pricing'!#REF!/(1-0.09))/0.05,0)*0.05</f>
        <v>#REF!</v>
      </c>
      <c r="AQ334" s="489">
        <v>3.55</v>
      </c>
      <c r="AR334" s="14" t="e">
        <f t="shared" si="587"/>
        <v>#REF!</v>
      </c>
      <c r="AS334" s="428" t="e">
        <v>#REF!</v>
      </c>
      <c r="AT334" s="496" t="e">
        <v>#REF!</v>
      </c>
      <c r="AU334" s="497" t="e">
        <f>IF(BA334&gt;0,ROUNDUP((BA334*2),0.05)-0.01," ")</f>
        <v>#REF!</v>
      </c>
      <c r="AV334" s="288"/>
      <c r="AW334" s="498" t="e">
        <f>IF(W334&gt;0,ROUND((W334*1.3)/0.05,0)*0.05," ")</f>
        <v>#REF!</v>
      </c>
      <c r="AX334" s="499" t="e">
        <f>AP334</f>
        <v>#REF!</v>
      </c>
      <c r="AY334" s="499">
        <v>2</v>
      </c>
      <c r="AZ334" s="333"/>
      <c r="BA334" s="491" t="e">
        <f t="shared" si="599"/>
        <v>#REF!</v>
      </c>
      <c r="BB334" s="492" t="e">
        <f t="shared" si="600"/>
        <v>#REF!</v>
      </c>
      <c r="BC334" s="493" t="e">
        <f t="shared" si="601"/>
        <v>#REF!</v>
      </c>
      <c r="BD334" s="488" t="e">
        <f t="shared" si="602"/>
        <v>#REF!</v>
      </c>
      <c r="BE334" s="494" t="e">
        <f t="shared" si="603"/>
        <v>#REF!</v>
      </c>
      <c r="BF334" s="495" t="e">
        <f t="shared" si="604"/>
        <v>#REF!</v>
      </c>
      <c r="BG334" s="490" t="e">
        <f t="shared" si="605"/>
        <v>#REF!</v>
      </c>
      <c r="BH334" s="496" t="e">
        <f t="shared" si="606"/>
        <v>#REF!</v>
      </c>
      <c r="BI334" s="497" t="e">
        <f t="shared" si="607"/>
        <v>#REF!</v>
      </c>
      <c r="BJ334" s="385" t="e">
        <f t="shared" si="608"/>
        <v>#REF!</v>
      </c>
      <c r="BK334" s="385" t="e">
        <f>IF(BC334*0.9&gt;BG334, " ", "No")</f>
        <v>#REF!</v>
      </c>
      <c r="BL334" s="243" t="e">
        <f>IF((BA334-'Retail Pricing'!#REF!)&gt;=0," ",1)</f>
        <v>#REF!</v>
      </c>
      <c r="BM334" s="243" t="e">
        <f>IF((BB334-'Retail Pricing'!#REF!)&gt;=0," ",1)</f>
        <v>#REF!</v>
      </c>
      <c r="BN334" s="243" t="e">
        <f>IF((BC334-'Retail Pricing'!#REF!)&gt;=0," ",1)</f>
        <v>#REF!</v>
      </c>
      <c r="BO334" s="243" t="e">
        <f>IF((BD334-'Retail Pricing'!#REF!)&gt;=0," ",1)</f>
        <v>#REF!</v>
      </c>
      <c r="BP334" s="243" t="e">
        <f>IF((BE334-'Retail Pricing'!#REF!)&gt;=0," ",1)</f>
        <v>#REF!</v>
      </c>
      <c r="BQ334" s="243" t="e">
        <f>IF((BF334-'Retail Pricing'!#REF!)&gt;=0," ",1)</f>
        <v>#REF!</v>
      </c>
      <c r="BR334" s="243" t="e">
        <f>IF((BG334-'Retail Pricing'!#REF!)&gt;=0," ",1)</f>
        <v>#REF!</v>
      </c>
      <c r="BS334" s="243" t="e">
        <f>IF((BH334-'Retail Pricing'!#REF!)&gt;=0," ",1)</f>
        <v>#REF!</v>
      </c>
      <c r="BT334" s="243" t="e">
        <f>IF((BI334-'Retail Pricing'!#REF!)&gt;=0," ",1)</f>
        <v>#REF!</v>
      </c>
      <c r="BU334" s="67"/>
      <c r="BV334" s="442" t="e">
        <f t="shared" si="610"/>
        <v>#REF!</v>
      </c>
      <c r="BW334" s="244" t="e">
        <f t="shared" si="611"/>
        <v>#REF!</v>
      </c>
      <c r="BX334" s="244" t="e">
        <f t="shared" si="612"/>
        <v>#REF!</v>
      </c>
      <c r="BY334" s="244" t="e">
        <f t="shared" si="613"/>
        <v>#REF!</v>
      </c>
      <c r="BZ334" s="244" t="e">
        <f t="shared" si="614"/>
        <v>#REF!</v>
      </c>
      <c r="CA334" s="244" t="e">
        <f t="shared" si="615"/>
        <v>#REF!</v>
      </c>
      <c r="CB334" s="244" t="e">
        <f>CA334</f>
        <v>#REF!</v>
      </c>
      <c r="CC334" s="244" t="e">
        <f t="shared" si="617"/>
        <v>#REF!</v>
      </c>
      <c r="CD334" s="244" t="e">
        <f t="shared" si="618"/>
        <v>#REF!</v>
      </c>
      <c r="CE334" s="244" t="e">
        <f t="shared" si="619"/>
        <v>#REF!</v>
      </c>
      <c r="CF334" s="244" t="e">
        <f t="shared" si="620"/>
        <v>#REF!</v>
      </c>
      <c r="CG334" s="244" t="e">
        <f t="shared" si="621"/>
        <v>#REF!</v>
      </c>
      <c r="CH334" s="244" t="e">
        <f t="shared" si="622"/>
        <v>#REF!</v>
      </c>
      <c r="CI334" s="570"/>
      <c r="CJ334" s="578" t="e">
        <f t="shared" si="535"/>
        <v>#REF!</v>
      </c>
      <c r="CK334" s="578" t="e">
        <f t="shared" si="536"/>
        <v>#REF!</v>
      </c>
      <c r="CL334" s="578" t="e">
        <f t="shared" si="537"/>
        <v>#REF!</v>
      </c>
      <c r="CM334" s="578" t="e">
        <f t="shared" si="538"/>
        <v>#REF!</v>
      </c>
      <c r="CN334" s="578" t="e">
        <f t="shared" si="539"/>
        <v>#REF!</v>
      </c>
      <c r="CO334" s="578" t="e">
        <f t="shared" si="532"/>
        <v>#REF!</v>
      </c>
      <c r="CP334" s="578" t="e">
        <f t="shared" si="533"/>
        <v>#REF!</v>
      </c>
      <c r="CQ334" s="578" t="e">
        <f t="shared" si="534"/>
        <v>#REF!</v>
      </c>
      <c r="CR334" s="244"/>
      <c r="CS334" s="244"/>
      <c r="CT334" s="244"/>
      <c r="CU334" s="244"/>
      <c r="CV334" s="347"/>
      <c r="CW334" s="338" t="e">
        <f t="shared" si="623"/>
        <v>#REF!</v>
      </c>
      <c r="CX334" s="347"/>
      <c r="CY334" s="338" t="e">
        <f t="shared" si="623"/>
        <v>#REF!</v>
      </c>
      <c r="CZ334" s="347"/>
      <c r="DA334" s="338" t="e">
        <f t="shared" si="623"/>
        <v>#REF!</v>
      </c>
      <c r="DB334" s="347"/>
      <c r="DC334" s="338" t="e">
        <f t="shared" si="623"/>
        <v>#REF!</v>
      </c>
      <c r="DD334" s="347"/>
      <c r="DE334" s="338" t="e">
        <f t="shared" si="623"/>
        <v>#REF!</v>
      </c>
    </row>
    <row r="335" spans="1:109" s="203" customFormat="1" ht="12.75" x14ac:dyDescent="0.2">
      <c r="A335" s="396" t="s">
        <v>502</v>
      </c>
      <c r="B335" s="397" t="s">
        <v>728</v>
      </c>
      <c r="C335" s="398"/>
      <c r="D335" s="398"/>
      <c r="E335" s="398"/>
      <c r="F335" s="418"/>
      <c r="G335" s="703"/>
      <c r="H335" s="199"/>
      <c r="I335" s="199"/>
      <c r="J335" s="199"/>
      <c r="K335" s="199"/>
      <c r="L335" s="199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  <c r="AA335" s="335"/>
      <c r="AB335" s="335"/>
      <c r="AC335" s="335"/>
      <c r="AD335" s="335"/>
      <c r="AE335" s="335"/>
      <c r="AF335" s="335"/>
      <c r="AG335" s="335"/>
      <c r="AH335" s="335"/>
      <c r="AI335" s="335"/>
      <c r="AJ335" s="335"/>
      <c r="AK335" s="335"/>
      <c r="AL335" s="335"/>
      <c r="AM335" s="335"/>
      <c r="AN335" s="335"/>
      <c r="AO335" s="335"/>
      <c r="AP335" s="335"/>
      <c r="AQ335" s="335"/>
      <c r="AR335" s="335"/>
      <c r="AS335" s="335"/>
      <c r="AT335" s="335"/>
      <c r="AU335" s="335"/>
      <c r="AV335" s="335"/>
      <c r="AW335" s="335"/>
      <c r="AX335" s="335"/>
      <c r="AY335" s="335"/>
      <c r="AZ335" s="335"/>
      <c r="BA335" s="335"/>
      <c r="BB335" s="335"/>
      <c r="BC335" s="335"/>
      <c r="BD335" s="335"/>
      <c r="BE335" s="335"/>
      <c r="BF335" s="335"/>
      <c r="BG335" s="335"/>
      <c r="BH335" s="335"/>
      <c r="BI335" s="335"/>
      <c r="BJ335" s="199"/>
      <c r="BK335" s="199"/>
      <c r="BL335" s="199"/>
      <c r="BM335" s="199"/>
      <c r="BN335" s="199"/>
      <c r="BO335" s="199"/>
      <c r="BP335" s="199"/>
      <c r="BQ335" s="199"/>
      <c r="BR335" s="199"/>
      <c r="BS335" s="199"/>
      <c r="BT335" s="199"/>
      <c r="BU335" s="199"/>
      <c r="BV335" s="201"/>
      <c r="BW335" s="199"/>
      <c r="BX335" s="199"/>
      <c r="BY335" s="199"/>
      <c r="BZ335" s="199"/>
      <c r="CA335" s="199"/>
      <c r="CB335" s="199"/>
      <c r="CC335" s="199"/>
      <c r="CD335" s="199"/>
      <c r="CE335" s="199"/>
      <c r="CF335" s="199"/>
      <c r="CG335" s="199"/>
      <c r="CH335" s="199"/>
      <c r="CI335" s="576"/>
      <c r="CJ335" s="578" t="str">
        <f t="shared" si="535"/>
        <v xml:space="preserve"> </v>
      </c>
      <c r="CK335" s="578" t="str">
        <f t="shared" si="536"/>
        <v xml:space="preserve"> </v>
      </c>
      <c r="CL335" s="578" t="str">
        <f t="shared" si="537"/>
        <v xml:space="preserve"> </v>
      </c>
      <c r="CM335" s="578" t="str">
        <f t="shared" si="538"/>
        <v xml:space="preserve"> </v>
      </c>
      <c r="CN335" s="578" t="str">
        <f t="shared" si="539"/>
        <v xml:space="preserve"> </v>
      </c>
      <c r="CO335" s="578" t="str">
        <f t="shared" si="532"/>
        <v xml:space="preserve"> </v>
      </c>
      <c r="CP335" s="578" t="str">
        <f t="shared" si="533"/>
        <v xml:space="preserve"> </v>
      </c>
      <c r="CQ335" s="578" t="str">
        <f t="shared" si="534"/>
        <v xml:space="preserve"> </v>
      </c>
      <c r="CR335" s="199"/>
      <c r="CS335" s="199"/>
      <c r="CT335" s="199"/>
      <c r="CU335" s="199"/>
      <c r="CV335" s="199"/>
      <c r="CW335" s="338" t="str">
        <f t="shared" si="623"/>
        <v xml:space="preserve"> </v>
      </c>
      <c r="CX335" s="199"/>
      <c r="CY335" s="338" t="str">
        <f t="shared" si="623"/>
        <v xml:space="preserve"> </v>
      </c>
      <c r="CZ335" s="199"/>
      <c r="DA335" s="338" t="str">
        <f t="shared" si="623"/>
        <v xml:space="preserve"> </v>
      </c>
      <c r="DB335" s="199"/>
      <c r="DC335" s="338" t="str">
        <f t="shared" si="623"/>
        <v xml:space="preserve"> </v>
      </c>
      <c r="DD335" s="199"/>
      <c r="DE335" s="338" t="str">
        <f t="shared" si="623"/>
        <v xml:space="preserve"> </v>
      </c>
    </row>
    <row r="336" spans="1:109" s="19" customFormat="1" x14ac:dyDescent="0.2">
      <c r="A336" s="328" t="s">
        <v>1348</v>
      </c>
      <c r="B336" s="53" t="s">
        <v>503</v>
      </c>
      <c r="C336" s="53" t="s">
        <v>1511</v>
      </c>
      <c r="D336" s="218" t="s">
        <v>130</v>
      </c>
      <c r="E336" s="326">
        <v>1200</v>
      </c>
      <c r="F336" s="356" t="s">
        <v>532</v>
      </c>
      <c r="G336" s="701"/>
      <c r="H336" s="84"/>
      <c r="I336" s="89" t="e">
        <f>IF('Retail Pricing'!#REF!&gt;0,'Retail Pricing'!#REF!," ")</f>
        <v>#REF!</v>
      </c>
      <c r="J336" s="85" t="e">
        <f>'Retail Pricing'!#REF!</f>
        <v>#REF!</v>
      </c>
      <c r="K336" s="85" t="e">
        <f>'Retail Pricing'!#REF!</f>
        <v>#REF!</v>
      </c>
      <c r="L336" s="305" t="e">
        <f>IF('Retail Pricing'!#REF!&gt;0,'Retail Pricing'!#REF!," ")</f>
        <v>#REF!</v>
      </c>
      <c r="M336" s="226" t="e">
        <f t="shared" si="596"/>
        <v>#REF!</v>
      </c>
      <c r="N336" s="219" t="e">
        <f>IF('Retail Pricing'!#REF!&gt;0,'Retail Pricing'!#REF!," ")</f>
        <v>#REF!</v>
      </c>
      <c r="O336" s="219" t="e">
        <f>IF('Retail Pricing'!#REF!&gt;0,'Retail Pricing'!#REF!," ")</f>
        <v>#REF!</v>
      </c>
      <c r="P336" s="219"/>
      <c r="Q336" s="219" t="e">
        <f>IF('Retail Pricing'!#REF!&gt;0,'Retail Pricing'!#REF!," ")</f>
        <v>#REF!</v>
      </c>
      <c r="R336" s="219" t="e">
        <f>IF('Retail Pricing'!#REF!&gt;0,'Retail Pricing'!#REF!," ")</f>
        <v>#REF!</v>
      </c>
      <c r="S336" s="219" t="e">
        <f>IF('Retail Pricing'!#REF!&gt;0,'Retail Pricing'!#REF!," ")</f>
        <v>#REF!</v>
      </c>
      <c r="T336" s="219">
        <v>2.6721699999999999</v>
      </c>
      <c r="U336" s="7" t="e">
        <f>IF(M336&gt;0,$U$1," ")</f>
        <v>#REF!</v>
      </c>
      <c r="V336" s="7">
        <v>3.5000000000000003E-2</v>
      </c>
      <c r="W336" s="491" t="e">
        <f>ROUND(('Retail Pricing'!#REF!/(1-0.09))/0.05,0)*0.05</f>
        <v>#REF!</v>
      </c>
      <c r="X336" s="489">
        <v>8.25</v>
      </c>
      <c r="Y336" s="304" t="e">
        <f t="shared" si="583"/>
        <v>#REF!</v>
      </c>
      <c r="Z336" s="428">
        <v>0.59</v>
      </c>
      <c r="AA336" s="492">
        <v>9.8000000000000007</v>
      </c>
      <c r="AB336" s="493" t="e">
        <f>ROUND(('Retail Pricing'!#REF!/(1-0.09))/0.05,0)*0.05</f>
        <v>#REF!</v>
      </c>
      <c r="AC336" s="489">
        <v>7.65</v>
      </c>
      <c r="AD336" s="14" t="e">
        <f t="shared" si="584"/>
        <v>#REF!</v>
      </c>
      <c r="AE336" s="428">
        <v>0.56000000000000005</v>
      </c>
      <c r="AF336" s="488">
        <v>9.1999999999999993</v>
      </c>
      <c r="AG336" s="494" t="e">
        <f>ROUND(('Retail Pricing'!#REF!/(1-0.09))/0.05,0)*0.05</f>
        <v>#REF!</v>
      </c>
      <c r="AH336" s="489">
        <v>6.35</v>
      </c>
      <c r="AI336" s="14" t="e">
        <f t="shared" si="585"/>
        <v>#REF!</v>
      </c>
      <c r="AJ336" s="428">
        <v>0.48</v>
      </c>
      <c r="AK336" s="495" t="e">
        <f>ROUND(('Retail Pricing'!#REF!/(1-0.09))/0.05,0)*0.05</f>
        <v>#REF!</v>
      </c>
      <c r="AL336" s="489"/>
      <c r="AM336" s="489">
        <v>6.35</v>
      </c>
      <c r="AN336" s="14" t="e">
        <f t="shared" si="586"/>
        <v>#REF!</v>
      </c>
      <c r="AO336" s="428">
        <v>0.48</v>
      </c>
      <c r="AP336" s="490" t="e">
        <f>ROUND(('Retail Pricing'!#REF!/(1-0.09))/0.05,0)*0.05</f>
        <v>#REF!</v>
      </c>
      <c r="AQ336" s="489">
        <v>6.35</v>
      </c>
      <c r="AR336" s="14" t="e">
        <f t="shared" si="587"/>
        <v>#REF!</v>
      </c>
      <c r="AS336" s="428">
        <v>0.48</v>
      </c>
      <c r="AT336" s="496">
        <v>7.9</v>
      </c>
      <c r="AU336" s="497" t="e">
        <f>IF(BA336&gt;0,ROUNDUP((BA336*2),0.05)-0.01," ")</f>
        <v>#REF!</v>
      </c>
      <c r="AV336" s="288"/>
      <c r="AW336" s="498" t="e">
        <f>IF(W336&gt;0,ROUND((W336*1.3)/0.05,0)*0.05," ")</f>
        <v>#REF!</v>
      </c>
      <c r="AX336" s="499" t="s">
        <v>106</v>
      </c>
      <c r="AY336" s="499" t="s">
        <v>106</v>
      </c>
      <c r="AZ336" s="333"/>
      <c r="BA336" s="491" t="e">
        <f>IF($A336&lt;&gt;" ",$W336," ")</f>
        <v>#REF!</v>
      </c>
      <c r="BB336" s="492">
        <f>IF($A336&lt;&gt;" ",$AA336," ")</f>
        <v>9.8000000000000007</v>
      </c>
      <c r="BC336" s="493" t="e">
        <f>IF($A336&lt;&gt;" ",$AB336," ")</f>
        <v>#REF!</v>
      </c>
      <c r="BD336" s="488">
        <f>IF($A336&lt;&gt;" ",$AF336," ")</f>
        <v>9.1999999999999993</v>
      </c>
      <c r="BE336" s="494" t="e">
        <f>IF($A336&lt;&gt;" ",$AG336," ")</f>
        <v>#REF!</v>
      </c>
      <c r="BF336" s="495" t="e">
        <f>IF($A336&lt;&gt;" ",$AK336," ")</f>
        <v>#REF!</v>
      </c>
      <c r="BG336" s="490" t="e">
        <f>IF($A336&lt;&gt;" ",$AP336," ")</f>
        <v>#REF!</v>
      </c>
      <c r="BH336" s="496">
        <f>IF($A336&lt;&gt;" ",$AT336," ")</f>
        <v>7.9</v>
      </c>
      <c r="BI336" s="497" t="e">
        <f>IF($A336&lt;&gt;" ",$AU336," ")</f>
        <v>#REF!</v>
      </c>
      <c r="BJ336" s="385" t="e">
        <f>IF(BA336*0.9&gt;BG336, " ", "No")</f>
        <v>#REF!</v>
      </c>
      <c r="BK336" s="385" t="e">
        <f>IF(BC336*0.9&gt;BG336, " ", "No")</f>
        <v>#REF!</v>
      </c>
      <c r="BL336" s="243" t="e">
        <f>IF((BA336-'Retail Pricing'!#REF!)&gt;=0," ",1)</f>
        <v>#REF!</v>
      </c>
      <c r="BM336" s="243" t="e">
        <f>IF((BB336-'Retail Pricing'!#REF!)&gt;=0," ",1)</f>
        <v>#REF!</v>
      </c>
      <c r="BN336" s="243" t="e">
        <f>IF((BC336-'Retail Pricing'!#REF!)&gt;=0," ",1)</f>
        <v>#REF!</v>
      </c>
      <c r="BO336" s="243">
        <f>IF((BD336-'Retail Pricing'!F216)&gt;=0," ",1)</f>
        <v>1</v>
      </c>
      <c r="BP336" s="243" t="e">
        <f>IF((BE336-'Retail Pricing'!#REF!)&gt;=0," ",1)</f>
        <v>#REF!</v>
      </c>
      <c r="BQ336" s="243" t="e">
        <f>IF((BF336-'Retail Pricing'!#REF!)&gt;=0," ",1)</f>
        <v>#REF!</v>
      </c>
      <c r="BR336" s="243" t="e">
        <f>IF((BG336-'Retail Pricing'!#REF!)&gt;=0," ",1)</f>
        <v>#REF!</v>
      </c>
      <c r="BS336" s="243" t="e">
        <f>IF((BH336-'Retail Pricing'!#REF!)&gt;=0," ",1)</f>
        <v>#REF!</v>
      </c>
      <c r="BT336" s="243" t="e">
        <f>IF((BI336-'Retail Pricing'!#REF!)&gt;=0," ",1)</f>
        <v>#REF!</v>
      </c>
      <c r="BU336" s="67"/>
      <c r="BV336" s="442" t="e">
        <f>IF(W336&gt;0,$BV$9, " ")</f>
        <v>#REF!</v>
      </c>
      <c r="BW336" s="244" t="e">
        <f>IF($BV336&gt;0,($BV336-W336)/$BV336*100," ")</f>
        <v>#REF!</v>
      </c>
      <c r="BX336" s="244" t="e">
        <f t="shared" ref="BX336:BY338" si="624">IF($BV336&gt;0,($BV336-AA336)/$BV336*100," ")</f>
        <v>#REF!</v>
      </c>
      <c r="BY336" s="244" t="e">
        <f t="shared" si="624"/>
        <v>#REF!</v>
      </c>
      <c r="BZ336" s="244" t="e">
        <f t="shared" ref="BZ336:CA338" si="625">IF($BV336&gt;0,($BV336-AF336)/$BV336*100," ")</f>
        <v>#REF!</v>
      </c>
      <c r="CA336" s="244" t="e">
        <f t="shared" si="625"/>
        <v>#REF!</v>
      </c>
      <c r="CB336" s="244" t="e">
        <f>CA336</f>
        <v>#REF!</v>
      </c>
      <c r="CC336" s="244" t="e">
        <f>IF($BV336&gt;0,($BV336-AK336)/$BV336*100," ")</f>
        <v>#REF!</v>
      </c>
      <c r="CD336" s="244" t="e">
        <f>IF($BV336&gt;0,($BV336-AP336)/$BV336*100," ")</f>
        <v>#REF!</v>
      </c>
      <c r="CE336" s="244" t="e">
        <f>IF($BV336&gt;0,($BV336-AT336)/$BV336*100," ")</f>
        <v>#REF!</v>
      </c>
      <c r="CF336" s="244" t="e">
        <f>IF($BV336&gt;0,($BV336-(W336*2))/$BV336*100," ")</f>
        <v>#REF!</v>
      </c>
      <c r="CG336" s="244" t="e">
        <f>IF($BV336&gt;0,($BV336-AW336)/$BV336*100," ")</f>
        <v>#REF!</v>
      </c>
      <c r="CH336" s="244" t="e">
        <f t="shared" si="622"/>
        <v>#REF!</v>
      </c>
      <c r="CI336" s="570"/>
      <c r="CJ336" s="578" t="e">
        <f t="shared" si="535"/>
        <v>#REF!</v>
      </c>
      <c r="CK336" s="578" t="e">
        <f t="shared" si="536"/>
        <v>#REF!</v>
      </c>
      <c r="CL336" s="578" t="e">
        <f t="shared" si="537"/>
        <v>#REF!</v>
      </c>
      <c r="CM336" s="578" t="e">
        <f t="shared" si="538"/>
        <v>#REF!</v>
      </c>
      <c r="CN336" s="578" t="e">
        <f t="shared" si="539"/>
        <v>#REF!</v>
      </c>
      <c r="CO336" s="578" t="e">
        <f t="shared" si="532"/>
        <v>#REF!</v>
      </c>
      <c r="CP336" s="578" t="e">
        <f t="shared" si="533"/>
        <v>#REF!</v>
      </c>
      <c r="CQ336" s="578" t="e">
        <f t="shared" si="534"/>
        <v>#REF!</v>
      </c>
      <c r="CR336" s="244"/>
      <c r="CS336" s="244"/>
      <c r="CT336" s="244"/>
      <c r="CU336" s="244"/>
      <c r="CV336" s="347"/>
      <c r="CW336" s="338" t="e">
        <f t="shared" si="623"/>
        <v>#REF!</v>
      </c>
      <c r="CX336" s="347"/>
      <c r="CY336" s="338" t="e">
        <f t="shared" si="623"/>
        <v>#REF!</v>
      </c>
      <c r="CZ336" s="347"/>
      <c r="DA336" s="338" t="e">
        <f t="shared" si="623"/>
        <v>#REF!</v>
      </c>
      <c r="DB336" s="347"/>
      <c r="DC336" s="338" t="e">
        <f t="shared" si="623"/>
        <v>#REF!</v>
      </c>
      <c r="DD336" s="347"/>
      <c r="DE336" s="338" t="e">
        <f t="shared" si="623"/>
        <v>#REF!</v>
      </c>
    </row>
    <row r="337" spans="1:109" s="19" customFormat="1" x14ac:dyDescent="0.2">
      <c r="A337" s="328" t="s">
        <v>1348</v>
      </c>
      <c r="B337" s="53" t="s">
        <v>504</v>
      </c>
      <c r="C337" s="53" t="s">
        <v>534</v>
      </c>
      <c r="D337" s="218" t="s">
        <v>130</v>
      </c>
      <c r="E337" s="326">
        <v>6</v>
      </c>
      <c r="F337" s="356" t="s">
        <v>457</v>
      </c>
      <c r="G337" s="701"/>
      <c r="H337" s="84"/>
      <c r="I337" s="89" t="e">
        <f>IF('Retail Pricing'!#REF!&gt;0,'Retail Pricing'!#REF!," ")</f>
        <v>#REF!</v>
      </c>
      <c r="J337" s="85" t="e">
        <f>'Retail Pricing'!#REF!</f>
        <v>#REF!</v>
      </c>
      <c r="K337" s="85" t="e">
        <f>'Retail Pricing'!#REF!</f>
        <v>#REF!</v>
      </c>
      <c r="L337" s="305" t="e">
        <f>IF('Retail Pricing'!#REF!&gt;0,'Retail Pricing'!#REF!," ")</f>
        <v>#REF!</v>
      </c>
      <c r="M337" s="226" t="e">
        <f t="shared" si="596"/>
        <v>#REF!</v>
      </c>
      <c r="N337" s="219" t="e">
        <f>IF('Retail Pricing'!#REF!&gt;0,'Retail Pricing'!#REF!," ")</f>
        <v>#REF!</v>
      </c>
      <c r="O337" s="219" t="e">
        <f>IF('Retail Pricing'!#REF!&gt;0,'Retail Pricing'!#REF!," ")</f>
        <v>#REF!</v>
      </c>
      <c r="P337" s="219"/>
      <c r="Q337" s="219" t="e">
        <f>IF('Retail Pricing'!#REF!&gt;0,'Retail Pricing'!#REF!," ")</f>
        <v>#REF!</v>
      </c>
      <c r="R337" s="219" t="e">
        <f>IF('Retail Pricing'!#REF!&gt;0,'Retail Pricing'!#REF!," ")</f>
        <v>#REF!</v>
      </c>
      <c r="S337" s="219" t="e">
        <f>IF('Retail Pricing'!#REF!&gt;0,'Retail Pricing'!#REF!," ")</f>
        <v>#REF!</v>
      </c>
      <c r="T337" s="219">
        <v>5.60358</v>
      </c>
      <c r="U337" s="7" t="e">
        <f>IF(M337&gt;0,$U$1," ")</f>
        <v>#REF!</v>
      </c>
      <c r="V337" s="7">
        <v>6.5000000000000002E-2</v>
      </c>
      <c r="W337" s="491" t="e">
        <f>ROUND(('Retail Pricing'!#REF!/(1-0.09))/0.05,0)*0.05</f>
        <v>#REF!</v>
      </c>
      <c r="X337" s="489">
        <v>19.25</v>
      </c>
      <c r="Y337" s="304" t="e">
        <f t="shared" si="583"/>
        <v>#REF!</v>
      </c>
      <c r="Z337" s="428">
        <v>0.62</v>
      </c>
      <c r="AA337" s="492">
        <v>22.85</v>
      </c>
      <c r="AB337" s="493" t="e">
        <f>ROUND(('Retail Pricing'!#REF!/(1-0.09))/0.05,0)*0.05</f>
        <v>#REF!</v>
      </c>
      <c r="AC337" s="489">
        <v>17.350000000000001</v>
      </c>
      <c r="AD337" s="14" t="e">
        <f t="shared" si="584"/>
        <v>#REF!</v>
      </c>
      <c r="AE337" s="428">
        <v>0.57999999999999996</v>
      </c>
      <c r="AF337" s="488">
        <v>20.9</v>
      </c>
      <c r="AG337" s="494" t="e">
        <f>ROUND(('Retail Pricing'!#REF!/(1-0.09))/0.05,0)*0.05</f>
        <v>#REF!</v>
      </c>
      <c r="AH337" s="489">
        <v>14.5</v>
      </c>
      <c r="AI337" s="14" t="e">
        <f t="shared" si="585"/>
        <v>#REF!</v>
      </c>
      <c r="AJ337" s="428">
        <v>0.5</v>
      </c>
      <c r="AK337" s="495" t="e">
        <f>ROUND(('Retail Pricing'!#REF!/(1-0.09))/0.05,0)*0.05</f>
        <v>#REF!</v>
      </c>
      <c r="AL337" s="489"/>
      <c r="AM337" s="489">
        <v>14.5</v>
      </c>
      <c r="AN337" s="14" t="e">
        <f t="shared" si="586"/>
        <v>#REF!</v>
      </c>
      <c r="AO337" s="428">
        <v>0.5</v>
      </c>
      <c r="AP337" s="490" t="e">
        <f>ROUND(('Retail Pricing'!#REF!/(1-0.09))/0.05,0)*0.05</f>
        <v>#REF!</v>
      </c>
      <c r="AQ337" s="489">
        <v>14.5</v>
      </c>
      <c r="AR337" s="14" t="e">
        <f t="shared" si="587"/>
        <v>#REF!</v>
      </c>
      <c r="AS337" s="428">
        <v>0.5</v>
      </c>
      <c r="AT337" s="496">
        <v>18</v>
      </c>
      <c r="AU337" s="497" t="e">
        <f>IF(BA337&gt;0,ROUNDUP((BA337*2),0.05)-0.01," ")</f>
        <v>#REF!</v>
      </c>
      <c r="AV337" s="288"/>
      <c r="AW337" s="498" t="e">
        <f>IF(W337&gt;0,ROUND((W337*1.3)/0.05,0)*0.05," ")</f>
        <v>#REF!</v>
      </c>
      <c r="AX337" s="499" t="s">
        <v>106</v>
      </c>
      <c r="AY337" s="499" t="s">
        <v>106</v>
      </c>
      <c r="AZ337" s="333"/>
      <c r="BA337" s="491" t="e">
        <f>IF($A337&lt;&gt;" ",$W337," ")</f>
        <v>#REF!</v>
      </c>
      <c r="BB337" s="492">
        <f>IF($A337&lt;&gt;" ",$AA337," ")</f>
        <v>22.85</v>
      </c>
      <c r="BC337" s="493" t="e">
        <f>IF($A337&lt;&gt;" ",$AB337," ")</f>
        <v>#REF!</v>
      </c>
      <c r="BD337" s="488">
        <f>IF($A337&lt;&gt;" ",$AF337," ")</f>
        <v>20.9</v>
      </c>
      <c r="BE337" s="494" t="e">
        <f>IF($A337&lt;&gt;" ",$AG337," ")</f>
        <v>#REF!</v>
      </c>
      <c r="BF337" s="495" t="e">
        <f>IF($A337&lt;&gt;" ",$AK337," ")</f>
        <v>#REF!</v>
      </c>
      <c r="BG337" s="490" t="e">
        <f>IF($A337&lt;&gt;" ",$AP337," ")</f>
        <v>#REF!</v>
      </c>
      <c r="BH337" s="496">
        <f>IF($A337&lt;&gt;" ",$AT337," ")</f>
        <v>18</v>
      </c>
      <c r="BI337" s="497" t="e">
        <f>IF($A337&lt;&gt;" ",$AU337," ")</f>
        <v>#REF!</v>
      </c>
      <c r="BJ337" s="385" t="e">
        <f>IF(BA337*0.9&gt;BG337, " ", "No")</f>
        <v>#REF!</v>
      </c>
      <c r="BK337" s="385" t="e">
        <f>IF(BC337*0.9&gt;BG337, " ", "No")</f>
        <v>#REF!</v>
      </c>
      <c r="BL337" s="243" t="e">
        <f>IF((BA337-'Retail Pricing'!#REF!)&gt;=0," ",1)</f>
        <v>#REF!</v>
      </c>
      <c r="BM337" s="243" t="e">
        <f>IF((BB337-'Retail Pricing'!#REF!)&gt;=0," ",1)</f>
        <v>#REF!</v>
      </c>
      <c r="BN337" s="243" t="e">
        <f>IF((BC337-'Retail Pricing'!#REF!)&gt;=0," ",1)</f>
        <v>#REF!</v>
      </c>
      <c r="BO337" s="243" t="str">
        <f>IF((BD337-'Retail Pricing'!F215)&gt;=0," ",1)</f>
        <v xml:space="preserve"> </v>
      </c>
      <c r="BP337" s="243" t="e">
        <f>IF((BE337-'Retail Pricing'!#REF!)&gt;=0," ",1)</f>
        <v>#REF!</v>
      </c>
      <c r="BQ337" s="243" t="e">
        <f>IF((BF337-'Retail Pricing'!#REF!)&gt;=0," ",1)</f>
        <v>#REF!</v>
      </c>
      <c r="BR337" s="243" t="e">
        <f>IF((BG337-'Retail Pricing'!#REF!)&gt;=0," ",1)</f>
        <v>#REF!</v>
      </c>
      <c r="BS337" s="243" t="e">
        <f>IF((BH337-'Retail Pricing'!#REF!)&gt;=0," ",1)</f>
        <v>#REF!</v>
      </c>
      <c r="BT337" s="243" t="e">
        <f>IF((BI337-'Retail Pricing'!#REF!)&gt;=0," ",1)</f>
        <v>#REF!</v>
      </c>
      <c r="BU337" s="67"/>
      <c r="BV337" s="442" t="e">
        <f>IF(W337&gt;0,$BV$9, " ")</f>
        <v>#REF!</v>
      </c>
      <c r="BW337" s="244" t="e">
        <f>IF($BV337&gt;0,($BV337-W337)/$BV337*100," ")</f>
        <v>#REF!</v>
      </c>
      <c r="BX337" s="244" t="e">
        <f t="shared" si="624"/>
        <v>#REF!</v>
      </c>
      <c r="BY337" s="244" t="e">
        <f t="shared" si="624"/>
        <v>#REF!</v>
      </c>
      <c r="BZ337" s="244" t="e">
        <f t="shared" si="625"/>
        <v>#REF!</v>
      </c>
      <c r="CA337" s="244" t="e">
        <f t="shared" si="625"/>
        <v>#REF!</v>
      </c>
      <c r="CB337" s="244" t="e">
        <f>CA337</f>
        <v>#REF!</v>
      </c>
      <c r="CC337" s="244" t="e">
        <f>IF($BV337&gt;0,($BV337-AK337)/$BV337*100," ")</f>
        <v>#REF!</v>
      </c>
      <c r="CD337" s="244" t="e">
        <f>IF($BV337&gt;0,($BV337-AP337)/$BV337*100," ")</f>
        <v>#REF!</v>
      </c>
      <c r="CE337" s="244" t="e">
        <f>IF($BV337&gt;0,($BV337-AT337)/$BV337*100," ")</f>
        <v>#REF!</v>
      </c>
      <c r="CF337" s="244" t="e">
        <f>IF($BV337&gt;0,($BV337-(W337*2))/$BV337*100," ")</f>
        <v>#REF!</v>
      </c>
      <c r="CG337" s="244" t="e">
        <f>IF($BV337&gt;0,($BV337-AW337)/$BV337*100," ")</f>
        <v>#REF!</v>
      </c>
      <c r="CH337" s="244" t="e">
        <f t="shared" si="622"/>
        <v>#REF!</v>
      </c>
      <c r="CI337" s="570"/>
      <c r="CJ337" s="578" t="e">
        <f t="shared" si="535"/>
        <v>#REF!</v>
      </c>
      <c r="CK337" s="578" t="e">
        <f t="shared" si="536"/>
        <v>#REF!</v>
      </c>
      <c r="CL337" s="578" t="e">
        <f t="shared" si="537"/>
        <v>#REF!</v>
      </c>
      <c r="CM337" s="578" t="e">
        <f t="shared" si="538"/>
        <v>#REF!</v>
      </c>
      <c r="CN337" s="578" t="e">
        <f t="shared" si="539"/>
        <v>#REF!</v>
      </c>
      <c r="CO337" s="578" t="e">
        <f t="shared" si="532"/>
        <v>#REF!</v>
      </c>
      <c r="CP337" s="578" t="e">
        <f t="shared" si="533"/>
        <v>#REF!</v>
      </c>
      <c r="CQ337" s="578" t="e">
        <f t="shared" si="534"/>
        <v>#REF!</v>
      </c>
      <c r="CR337" s="244"/>
      <c r="CS337" s="244"/>
      <c r="CT337" s="244"/>
      <c r="CU337" s="244"/>
      <c r="CV337" s="347"/>
      <c r="CW337" s="338" t="e">
        <f t="shared" si="623"/>
        <v>#REF!</v>
      </c>
      <c r="CX337" s="347"/>
      <c r="CY337" s="338" t="e">
        <f t="shared" si="623"/>
        <v>#REF!</v>
      </c>
      <c r="CZ337" s="347"/>
      <c r="DA337" s="338" t="e">
        <f t="shared" si="623"/>
        <v>#REF!</v>
      </c>
      <c r="DB337" s="347"/>
      <c r="DC337" s="338" t="e">
        <f t="shared" si="623"/>
        <v>#REF!</v>
      </c>
      <c r="DD337" s="347"/>
      <c r="DE337" s="338" t="e">
        <f t="shared" si="623"/>
        <v>#REF!</v>
      </c>
    </row>
    <row r="338" spans="1:109" s="19" customFormat="1" x14ac:dyDescent="0.2">
      <c r="A338" s="328" t="s">
        <v>1348</v>
      </c>
      <c r="B338" s="53" t="s">
        <v>290</v>
      </c>
      <c r="C338" s="53" t="s">
        <v>1519</v>
      </c>
      <c r="D338" s="218" t="s">
        <v>130</v>
      </c>
      <c r="E338" s="326">
        <v>1200</v>
      </c>
      <c r="F338" s="356" t="s">
        <v>322</v>
      </c>
      <c r="G338" s="701"/>
      <c r="H338" s="84"/>
      <c r="I338" s="89" t="e">
        <f>IF('Retail Pricing'!#REF!&gt;0,'Retail Pricing'!#REF!," ")</f>
        <v>#REF!</v>
      </c>
      <c r="J338" s="85" t="e">
        <f>'Retail Pricing'!#REF!</f>
        <v>#REF!</v>
      </c>
      <c r="K338" s="85" t="e">
        <f>'Retail Pricing'!#REF!</f>
        <v>#REF!</v>
      </c>
      <c r="L338" s="305" t="e">
        <f>IF('Retail Pricing'!#REF!&gt;0,'Retail Pricing'!#REF!," ")</f>
        <v>#REF!</v>
      </c>
      <c r="M338" s="226" t="e">
        <f t="shared" si="596"/>
        <v>#REF!</v>
      </c>
      <c r="N338" s="219" t="e">
        <f>IF('Retail Pricing'!#REF!&gt;0,'Retail Pricing'!#REF!," ")</f>
        <v>#REF!</v>
      </c>
      <c r="O338" s="219" t="e">
        <f>IF('Retail Pricing'!#REF!&gt;0,'Retail Pricing'!#REF!," ")</f>
        <v>#REF!</v>
      </c>
      <c r="P338" s="219"/>
      <c r="Q338" s="219" t="e">
        <f>IF('Retail Pricing'!#REF!&gt;0,'Retail Pricing'!#REF!," ")</f>
        <v>#REF!</v>
      </c>
      <c r="R338" s="219" t="e">
        <f>IF('Retail Pricing'!#REF!&gt;0,'Retail Pricing'!#REF!," ")</f>
        <v>#REF!</v>
      </c>
      <c r="S338" s="219" t="e">
        <f>IF('Retail Pricing'!#REF!&gt;0,'Retail Pricing'!#REF!," ")</f>
        <v>#REF!</v>
      </c>
      <c r="T338" s="219">
        <v>2.8427699999999998</v>
      </c>
      <c r="U338" s="7" t="e">
        <f>IF(M338&gt;0,$U$1," ")</f>
        <v>#REF!</v>
      </c>
      <c r="V338" s="7">
        <v>0.182</v>
      </c>
      <c r="W338" s="491" t="e">
        <f>ROUND(('Retail Pricing'!#REF!/(1-0.09))/0.05,0)*0.05</f>
        <v>#REF!</v>
      </c>
      <c r="X338" s="489">
        <v>8.8000000000000007</v>
      </c>
      <c r="Y338" s="304" t="e">
        <f t="shared" si="583"/>
        <v>#REF!</v>
      </c>
      <c r="Z338" s="428">
        <v>0.55000000000000004</v>
      </c>
      <c r="AA338" s="492">
        <v>10.75</v>
      </c>
      <c r="AB338" s="493" t="e">
        <f>ROUND(('Retail Pricing'!#REF!/(1-0.09))/0.05,0)*0.05</f>
        <v>#REF!</v>
      </c>
      <c r="AC338" s="489">
        <v>7.9</v>
      </c>
      <c r="AD338" s="14" t="e">
        <f t="shared" si="584"/>
        <v>#REF!</v>
      </c>
      <c r="AE338" s="428">
        <v>0.49</v>
      </c>
      <c r="AF338" s="488">
        <v>9.6</v>
      </c>
      <c r="AG338" s="494" t="e">
        <f>ROUND(('Retail Pricing'!#REF!/(1-0.09))/0.05,0)*0.05</f>
        <v>#REF!</v>
      </c>
      <c r="AH338" s="489">
        <v>6.6</v>
      </c>
      <c r="AI338" s="14" t="e">
        <f t="shared" si="585"/>
        <v>#REF!</v>
      </c>
      <c r="AJ338" s="428">
        <v>0.38</v>
      </c>
      <c r="AK338" s="495" t="e">
        <f>ROUND(('Retail Pricing'!#REF!/(1-0.09))/0.05,0)*0.05</f>
        <v>#REF!</v>
      </c>
      <c r="AL338" s="489"/>
      <c r="AM338" s="489">
        <v>6.6</v>
      </c>
      <c r="AN338" s="14" t="e">
        <f t="shared" si="586"/>
        <v>#REF!</v>
      </c>
      <c r="AO338" s="428">
        <v>0.38</v>
      </c>
      <c r="AP338" s="490" t="e">
        <f>ROUND(('Retail Pricing'!#REF!/(1-0.09))/0.05,0)*0.05</f>
        <v>#REF!</v>
      </c>
      <c r="AQ338" s="489">
        <v>6.6</v>
      </c>
      <c r="AR338" s="14" t="e">
        <f t="shared" si="587"/>
        <v>#REF!</v>
      </c>
      <c r="AS338" s="428">
        <v>0.38</v>
      </c>
      <c r="AT338" s="496">
        <v>8.1999999999999993</v>
      </c>
      <c r="AU338" s="497" t="e">
        <f>IF(BA338&gt;0,ROUNDUP((BA338*2),0.05)-0.01," ")</f>
        <v>#REF!</v>
      </c>
      <c r="AV338" s="312"/>
      <c r="AW338" s="498" t="e">
        <f>IF(W338&gt;0,ROUND((W338*1.3)/0.05,0)*0.05," ")</f>
        <v>#REF!</v>
      </c>
      <c r="AX338" s="499" t="s">
        <v>106</v>
      </c>
      <c r="AY338" s="499" t="s">
        <v>106</v>
      </c>
      <c r="AZ338" s="333"/>
      <c r="BA338" s="491" t="e">
        <f>IF($A338&lt;&gt;" ",$W338," ")</f>
        <v>#REF!</v>
      </c>
      <c r="BB338" s="492">
        <f>IF($A338&lt;&gt;" ",$AA338," ")</f>
        <v>10.75</v>
      </c>
      <c r="BC338" s="493" t="e">
        <f>IF($A338&lt;&gt;" ",$AB338," ")</f>
        <v>#REF!</v>
      </c>
      <c r="BD338" s="488">
        <f>IF($A338&lt;&gt;" ",$AF338," ")</f>
        <v>9.6</v>
      </c>
      <c r="BE338" s="494" t="e">
        <f>IF($A338&lt;&gt;" ",$AG338," ")</f>
        <v>#REF!</v>
      </c>
      <c r="BF338" s="495" t="e">
        <f>IF($A338&lt;&gt;" ",$AK338," ")</f>
        <v>#REF!</v>
      </c>
      <c r="BG338" s="490" t="e">
        <f>IF($A338&lt;&gt;" ",$AP338," ")</f>
        <v>#REF!</v>
      </c>
      <c r="BH338" s="496">
        <f>IF($A338&lt;&gt;" ",$AT338," ")</f>
        <v>8.1999999999999993</v>
      </c>
      <c r="BI338" s="497" t="e">
        <f>IF($A338&lt;&gt;" ",$AU338," ")</f>
        <v>#REF!</v>
      </c>
      <c r="BJ338" s="385" t="e">
        <f>IF(BA338*0.9&gt;BG338, " ", "No")</f>
        <v>#REF!</v>
      </c>
      <c r="BK338" s="385" t="e">
        <f>IF(BC338*0.9&gt;BG338, " ", "No")</f>
        <v>#REF!</v>
      </c>
      <c r="BL338" s="243" t="e">
        <f>IF((BA338-'Retail Pricing'!#REF!)&gt;=0," ",1)</f>
        <v>#REF!</v>
      </c>
      <c r="BM338" s="243" t="e">
        <f>IF((BB338-'Retail Pricing'!#REF!)&gt;=0," ",1)</f>
        <v>#REF!</v>
      </c>
      <c r="BN338" s="243" t="e">
        <f>IF((BC338-'Retail Pricing'!#REF!)&gt;=0," ",1)</f>
        <v>#REF!</v>
      </c>
      <c r="BO338" s="243" t="e">
        <f>IF((BD338-'Retail Pricing'!#REF!)&gt;=0," ",1)</f>
        <v>#REF!</v>
      </c>
      <c r="BP338" s="243" t="e">
        <f>IF((BE338-'Retail Pricing'!#REF!)&gt;=0," ",1)</f>
        <v>#REF!</v>
      </c>
      <c r="BQ338" s="243" t="e">
        <f>IF((BF338-'Retail Pricing'!#REF!)&gt;=0," ",1)</f>
        <v>#REF!</v>
      </c>
      <c r="BR338" s="243" t="e">
        <f>IF((BG338-'Retail Pricing'!#REF!)&gt;=0," ",1)</f>
        <v>#REF!</v>
      </c>
      <c r="BS338" s="243" t="e">
        <f>IF((BH338-'Retail Pricing'!#REF!)&gt;=0," ",1)</f>
        <v>#REF!</v>
      </c>
      <c r="BT338" s="243" t="e">
        <f>IF((BI338-'Retail Pricing'!#REF!)&gt;=0," ",1)</f>
        <v>#REF!</v>
      </c>
      <c r="BU338" s="67"/>
      <c r="BV338" s="442" t="e">
        <f>IF(W338&gt;0,$BV$9, " ")</f>
        <v>#REF!</v>
      </c>
      <c r="BW338" s="244" t="e">
        <f>IF($BV338&gt;0,($BV338-W338)/$BV338*100," ")</f>
        <v>#REF!</v>
      </c>
      <c r="BX338" s="244" t="e">
        <f t="shared" si="624"/>
        <v>#REF!</v>
      </c>
      <c r="BY338" s="244" t="e">
        <f t="shared" si="624"/>
        <v>#REF!</v>
      </c>
      <c r="BZ338" s="244" t="e">
        <f t="shared" si="625"/>
        <v>#REF!</v>
      </c>
      <c r="CA338" s="244" t="e">
        <f t="shared" si="625"/>
        <v>#REF!</v>
      </c>
      <c r="CB338" s="244" t="e">
        <f>CA338</f>
        <v>#REF!</v>
      </c>
      <c r="CC338" s="244" t="e">
        <f>IF($BV338&gt;0,($BV338-AK338)/$BV338*100," ")</f>
        <v>#REF!</v>
      </c>
      <c r="CD338" s="244" t="e">
        <f>IF($BV338&gt;0,($BV338-AP338)/$BV338*100," ")</f>
        <v>#REF!</v>
      </c>
      <c r="CE338" s="244" t="e">
        <f>IF($BV338&gt;0,($BV338-AT338)/$BV338*100," ")</f>
        <v>#REF!</v>
      </c>
      <c r="CF338" s="244" t="e">
        <f>IF($BV338&gt;0,($BV338-(W338*2))/$BV338*100," ")</f>
        <v>#REF!</v>
      </c>
      <c r="CG338" s="244" t="e">
        <f>IF($BV338&gt;0,($BV338-AW338)/$BV338*100," ")</f>
        <v>#REF!</v>
      </c>
      <c r="CH338" s="244" t="e">
        <f t="shared" si="622"/>
        <v>#REF!</v>
      </c>
      <c r="CI338" s="570"/>
      <c r="CJ338" s="578" t="e">
        <f t="shared" si="535"/>
        <v>#REF!</v>
      </c>
      <c r="CK338" s="578" t="e">
        <f t="shared" si="536"/>
        <v>#REF!</v>
      </c>
      <c r="CL338" s="578" t="e">
        <f t="shared" si="537"/>
        <v>#REF!</v>
      </c>
      <c r="CM338" s="578" t="e">
        <f t="shared" si="538"/>
        <v>#REF!</v>
      </c>
      <c r="CN338" s="578" t="e">
        <f t="shared" si="539"/>
        <v>#REF!</v>
      </c>
      <c r="CO338" s="578" t="e">
        <f t="shared" si="532"/>
        <v>#REF!</v>
      </c>
      <c r="CP338" s="578" t="e">
        <f t="shared" si="533"/>
        <v>#REF!</v>
      </c>
      <c r="CQ338" s="578" t="e">
        <f t="shared" si="534"/>
        <v>#REF!</v>
      </c>
      <c r="CR338" s="244"/>
      <c r="CS338" s="244"/>
      <c r="CT338" s="244"/>
      <c r="CU338" s="244"/>
      <c r="CV338" s="347"/>
      <c r="CW338" s="338" t="e">
        <f t="shared" si="623"/>
        <v>#REF!</v>
      </c>
      <c r="CX338" s="347"/>
      <c r="CY338" s="338" t="e">
        <f t="shared" si="623"/>
        <v>#REF!</v>
      </c>
      <c r="CZ338" s="347"/>
      <c r="DA338" s="338" t="e">
        <f t="shared" si="623"/>
        <v>#REF!</v>
      </c>
      <c r="DB338" s="347"/>
      <c r="DC338" s="338" t="e">
        <f t="shared" si="623"/>
        <v>#REF!</v>
      </c>
      <c r="DD338" s="347"/>
      <c r="DE338" s="338" t="e">
        <f t="shared" si="623"/>
        <v>#REF!</v>
      </c>
    </row>
    <row r="339" spans="1:109" s="203" customFormat="1" ht="12.75" x14ac:dyDescent="0.2">
      <c r="A339" s="396" t="s">
        <v>505</v>
      </c>
      <c r="B339" s="397" t="s">
        <v>729</v>
      </c>
      <c r="C339" s="398"/>
      <c r="D339" s="398"/>
      <c r="E339" s="398"/>
      <c r="F339" s="418"/>
      <c r="G339" s="703"/>
      <c r="H339" s="199"/>
      <c r="I339" s="199"/>
      <c r="J339" s="199"/>
      <c r="K339" s="199"/>
      <c r="L339" s="199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  <c r="AA339" s="335"/>
      <c r="AB339" s="335"/>
      <c r="AC339" s="335"/>
      <c r="AD339" s="335"/>
      <c r="AE339" s="335"/>
      <c r="AF339" s="335"/>
      <c r="AG339" s="335"/>
      <c r="AH339" s="335"/>
      <c r="AI339" s="335"/>
      <c r="AJ339" s="335"/>
      <c r="AK339" s="335"/>
      <c r="AL339" s="335"/>
      <c r="AM339" s="335"/>
      <c r="AN339" s="335"/>
      <c r="AO339" s="335"/>
      <c r="AP339" s="335"/>
      <c r="AQ339" s="335"/>
      <c r="AR339" s="335"/>
      <c r="AS339" s="335"/>
      <c r="AT339" s="335"/>
      <c r="AU339" s="335"/>
      <c r="AV339" s="335"/>
      <c r="AW339" s="335"/>
      <c r="AX339" s="335"/>
      <c r="AY339" s="335"/>
      <c r="AZ339" s="335"/>
      <c r="BA339" s="335"/>
      <c r="BB339" s="335"/>
      <c r="BC339" s="335"/>
      <c r="BD339" s="335"/>
      <c r="BE339" s="335"/>
      <c r="BF339" s="335"/>
      <c r="BG339" s="335"/>
      <c r="BH339" s="335"/>
      <c r="BI339" s="335"/>
      <c r="BJ339" s="199"/>
      <c r="BK339" s="199"/>
      <c r="BL339" s="199"/>
      <c r="BM339" s="199"/>
      <c r="BN339" s="199"/>
      <c r="BO339" s="199"/>
      <c r="BP339" s="199"/>
      <c r="BQ339" s="199"/>
      <c r="BR339" s="199"/>
      <c r="BS339" s="199"/>
      <c r="BT339" s="199"/>
      <c r="BU339" s="199"/>
      <c r="BV339" s="201"/>
      <c r="BW339" s="199"/>
      <c r="BX339" s="199"/>
      <c r="BY339" s="199"/>
      <c r="BZ339" s="199"/>
      <c r="CA339" s="199"/>
      <c r="CB339" s="199"/>
      <c r="CC339" s="199"/>
      <c r="CD339" s="199"/>
      <c r="CE339" s="199"/>
      <c r="CF339" s="199"/>
      <c r="CG339" s="199"/>
      <c r="CH339" s="199"/>
      <c r="CI339" s="576"/>
      <c r="CJ339" s="578" t="str">
        <f t="shared" si="535"/>
        <v xml:space="preserve"> </v>
      </c>
      <c r="CK339" s="578" t="str">
        <f t="shared" si="536"/>
        <v xml:space="preserve"> </v>
      </c>
      <c r="CL339" s="578" t="str">
        <f t="shared" si="537"/>
        <v xml:space="preserve"> </v>
      </c>
      <c r="CM339" s="578" t="str">
        <f t="shared" si="538"/>
        <v xml:space="preserve"> </v>
      </c>
      <c r="CN339" s="578" t="str">
        <f t="shared" si="539"/>
        <v xml:space="preserve"> </v>
      </c>
      <c r="CO339" s="578" t="str">
        <f t="shared" ref="CO339:CO402" si="626">IF(CC339&gt;0,CC339-$CL$1," ")</f>
        <v xml:space="preserve"> </v>
      </c>
      <c r="CP339" s="578" t="str">
        <f t="shared" ref="CP339:CP402" si="627">IF(CD339&gt;0,CD339-$CL$1," ")</f>
        <v xml:space="preserve"> </v>
      </c>
      <c r="CQ339" s="578" t="str">
        <f t="shared" ref="CQ339:CQ402" si="628">IF(CE339&gt;0,CE339-$CL$1," ")</f>
        <v xml:space="preserve"> </v>
      </c>
      <c r="CR339" s="199"/>
      <c r="CS339" s="199"/>
      <c r="CT339" s="199"/>
      <c r="CU339" s="199"/>
      <c r="CV339" s="199"/>
      <c r="CW339" s="338" t="str">
        <f t="shared" si="623"/>
        <v xml:space="preserve"> </v>
      </c>
      <c r="CX339" s="199"/>
      <c r="CY339" s="338" t="str">
        <f t="shared" si="623"/>
        <v xml:space="preserve"> </v>
      </c>
      <c r="CZ339" s="199"/>
      <c r="DA339" s="338" t="str">
        <f t="shared" si="623"/>
        <v xml:space="preserve"> </v>
      </c>
      <c r="DB339" s="199"/>
      <c r="DC339" s="338" t="str">
        <f t="shared" si="623"/>
        <v xml:space="preserve"> </v>
      </c>
      <c r="DD339" s="199"/>
      <c r="DE339" s="338" t="str">
        <f t="shared" si="623"/>
        <v xml:space="preserve"> </v>
      </c>
    </row>
    <row r="340" spans="1:109" s="19" customFormat="1" x14ac:dyDescent="0.2">
      <c r="A340" s="93" t="s">
        <v>0</v>
      </c>
      <c r="B340" s="17" t="s">
        <v>151</v>
      </c>
      <c r="C340" s="17"/>
      <c r="D340" s="217"/>
      <c r="E340" s="326">
        <v>3</v>
      </c>
      <c r="F340" s="356" t="s">
        <v>398</v>
      </c>
      <c r="G340" s="701"/>
      <c r="H340" s="84" t="s">
        <v>949</v>
      </c>
      <c r="I340" s="89" t="e">
        <f>IF('Retail Pricing'!#REF!&gt;0,'Retail Pricing'!#REF!," ")</f>
        <v>#REF!</v>
      </c>
      <c r="J340" s="85" t="e">
        <f>'Retail Pricing'!#REF!</f>
        <v>#REF!</v>
      </c>
      <c r="K340" s="85" t="e">
        <f>'Retail Pricing'!#REF!</f>
        <v>#REF!</v>
      </c>
      <c r="L340" s="305" t="e">
        <f>IF('Retail Pricing'!#REF!&gt;0,'Retail Pricing'!#REF!," ")</f>
        <v>#REF!</v>
      </c>
      <c r="M340" s="226" t="e">
        <f t="shared" si="596"/>
        <v>#REF!</v>
      </c>
      <c r="N340" s="219" t="e">
        <f>IF('Retail Pricing'!#REF!&gt;0,'Retail Pricing'!#REF!," ")</f>
        <v>#REF!</v>
      </c>
      <c r="O340" s="219" t="e">
        <f>IF('Retail Pricing'!#REF!&gt;0,'Retail Pricing'!#REF!," ")</f>
        <v>#REF!</v>
      </c>
      <c r="P340" s="219"/>
      <c r="Q340" s="219" t="e">
        <f>IF('Retail Pricing'!#REF!&gt;0,'Retail Pricing'!#REF!," ")</f>
        <v>#REF!</v>
      </c>
      <c r="R340" s="219" t="e">
        <f>IF('Retail Pricing'!#REF!&gt;0,'Retail Pricing'!#REF!," ")</f>
        <v>#REF!</v>
      </c>
      <c r="S340" s="219" t="e">
        <f>IF('Retail Pricing'!#REF!&gt;0,'Retail Pricing'!#REF!," ")</f>
        <v>#REF!</v>
      </c>
      <c r="T340" s="219">
        <v>12.49377</v>
      </c>
      <c r="U340" s="320">
        <v>0.22</v>
      </c>
      <c r="V340" s="7">
        <v>1.2999999999999999E-2</v>
      </c>
      <c r="W340" s="491" t="s">
        <v>949</v>
      </c>
      <c r="X340" s="489" t="s">
        <v>949</v>
      </c>
      <c r="Y340" s="304" t="str">
        <f t="shared" si="583"/>
        <v xml:space="preserve"> </v>
      </c>
      <c r="Z340" s="428" t="s">
        <v>106</v>
      </c>
      <c r="AA340" s="492" t="s">
        <v>949</v>
      </c>
      <c r="AB340" s="493" t="s">
        <v>949</v>
      </c>
      <c r="AC340" s="489" t="s">
        <v>949</v>
      </c>
      <c r="AD340" s="14" t="str">
        <f t="shared" si="584"/>
        <v xml:space="preserve"> </v>
      </c>
      <c r="AE340" s="428" t="s">
        <v>106</v>
      </c>
      <c r="AF340" s="488" t="s">
        <v>949</v>
      </c>
      <c r="AG340" s="494" t="s">
        <v>949</v>
      </c>
      <c r="AH340" s="489" t="s">
        <v>949</v>
      </c>
      <c r="AI340" s="14" t="str">
        <f t="shared" si="585"/>
        <v xml:space="preserve"> </v>
      </c>
      <c r="AJ340" s="428" t="s">
        <v>106</v>
      </c>
      <c r="AK340" s="495" t="s">
        <v>949</v>
      </c>
      <c r="AL340" s="489"/>
      <c r="AM340" s="489" t="s">
        <v>949</v>
      </c>
      <c r="AN340" s="14" t="str">
        <f t="shared" si="586"/>
        <v xml:space="preserve"> </v>
      </c>
      <c r="AO340" s="428" t="s">
        <v>106</v>
      </c>
      <c r="AP340" s="490" t="s">
        <v>949</v>
      </c>
      <c r="AQ340" s="489" t="s">
        <v>949</v>
      </c>
      <c r="AR340" s="14" t="str">
        <f t="shared" si="587"/>
        <v xml:space="preserve"> </v>
      </c>
      <c r="AS340" s="428" t="s">
        <v>106</v>
      </c>
      <c r="AT340" s="496" t="s">
        <v>949</v>
      </c>
      <c r="AU340" s="497" t="s">
        <v>949</v>
      </c>
      <c r="AV340" s="288"/>
      <c r="AW340" s="498" t="s">
        <v>949</v>
      </c>
      <c r="AX340" s="499" t="s">
        <v>106</v>
      </c>
      <c r="AY340" s="499" t="s">
        <v>106</v>
      </c>
      <c r="AZ340" s="333"/>
      <c r="BA340" s="491" t="str">
        <f>IF($A340&lt;&gt;" ",$W340," ")</f>
        <v>Holder</v>
      </c>
      <c r="BB340" s="492" t="str">
        <f>IF($A340&lt;&gt;" ",$AA340," ")</f>
        <v>Holder</v>
      </c>
      <c r="BC340" s="493" t="str">
        <f>IF($A340&lt;&gt;" ",$AB340," ")</f>
        <v>Holder</v>
      </c>
      <c r="BD340" s="488" t="str">
        <f>IF($A340&lt;&gt;" ",$AF340," ")</f>
        <v>Holder</v>
      </c>
      <c r="BE340" s="494" t="str">
        <f>IF($A340&lt;&gt;" ",$AG340," ")</f>
        <v>Holder</v>
      </c>
      <c r="BF340" s="495" t="str">
        <f>IF($A340&lt;&gt;" ",$AK340," ")</f>
        <v>Holder</v>
      </c>
      <c r="BG340" s="490" t="str">
        <f>IF($A340&lt;&gt;" ",$AP340," ")</f>
        <v>Holder</v>
      </c>
      <c r="BH340" s="496" t="str">
        <f>IF($A340&lt;&gt;" ",$AT340," ")</f>
        <v>Holder</v>
      </c>
      <c r="BI340" s="497" t="str">
        <f>IF($A340&lt;&gt;" ",$AU340," ")</f>
        <v>Holder</v>
      </c>
      <c r="BJ340" s="385" t="str">
        <f>IF(BA340*0.9&gt;BG340, " ", "No")</f>
        <v>No</v>
      </c>
      <c r="BK340" s="385" t="str">
        <f>IF(BC340*0.9&gt;BG340, " ", "No")</f>
        <v>No</v>
      </c>
      <c r="BL340" s="483" t="s">
        <v>1376</v>
      </c>
      <c r="BM340" s="482"/>
      <c r="BN340" s="482"/>
      <c r="BO340" s="482"/>
      <c r="BP340" s="482"/>
      <c r="BQ340" s="482"/>
      <c r="BR340" s="482"/>
      <c r="BS340" s="482"/>
      <c r="BT340" s="482"/>
      <c r="BU340" s="67"/>
      <c r="BV340" s="442" t="str">
        <f>IF(W340&gt;0,$BV$9, " ")</f>
        <v xml:space="preserve"> </v>
      </c>
      <c r="BW340" s="244" t="str">
        <f>IF($BV340&gt;0,($BV340-W340)/$BV340*100," ")</f>
        <v xml:space="preserve"> </v>
      </c>
      <c r="BX340" s="244" t="str">
        <f>IF($BV340&gt;0,($BV340-AA340)/$BV340*100," ")</f>
        <v xml:space="preserve"> </v>
      </c>
      <c r="BY340" s="244" t="str">
        <f>IF($BV340&gt;0,($BV340-AB340)/$BV340*100," ")</f>
        <v xml:space="preserve"> </v>
      </c>
      <c r="BZ340" s="244" t="str">
        <f>IF($BV340&gt;0,($BV340-AF340)/$BV340*100," ")</f>
        <v xml:space="preserve"> </v>
      </c>
      <c r="CA340" s="244" t="str">
        <f>IF($BV340&gt;0,($BV340-AG340)/$BV340*100," ")</f>
        <v xml:space="preserve"> </v>
      </c>
      <c r="CB340" s="244" t="str">
        <f>CA340</f>
        <v xml:space="preserve"> </v>
      </c>
      <c r="CC340" s="244" t="str">
        <f>IF($BV340&gt;0,($BV340-AK340)/$BV340*100," ")</f>
        <v xml:space="preserve"> </v>
      </c>
      <c r="CD340" s="244" t="str">
        <f>IF($BV340&gt;0,($BV340-AP340)/$BV340*100," ")</f>
        <v xml:space="preserve"> </v>
      </c>
      <c r="CE340" s="244" t="str">
        <f>IF($BV340&gt;0,($BV340-AT340)/$BV340*100," ")</f>
        <v xml:space="preserve"> </v>
      </c>
      <c r="CF340" s="244" t="str">
        <f>IF($BV340&gt;0,($BV340-(W340*2))/$BV340*100," ")</f>
        <v xml:space="preserve"> </v>
      </c>
      <c r="CG340" s="244" t="str">
        <f>IF($BV340&gt;0,($BV340-AW340)/$BV340*100," ")</f>
        <v xml:space="preserve"> </v>
      </c>
      <c r="CH340" s="244" t="str">
        <f t="shared" si="622"/>
        <v xml:space="preserve"> </v>
      </c>
      <c r="CI340" s="570"/>
      <c r="CJ340" s="578" t="str">
        <f t="shared" si="535"/>
        <v xml:space="preserve"> </v>
      </c>
      <c r="CK340" s="578" t="str">
        <f t="shared" si="536"/>
        <v xml:space="preserve"> </v>
      </c>
      <c r="CL340" s="578" t="str">
        <f t="shared" si="537"/>
        <v xml:space="preserve"> </v>
      </c>
      <c r="CM340" s="578" t="str">
        <f t="shared" si="538"/>
        <v xml:space="preserve"> </v>
      </c>
      <c r="CN340" s="578" t="str">
        <f t="shared" si="539"/>
        <v xml:space="preserve"> </v>
      </c>
      <c r="CO340" s="578" t="str">
        <f t="shared" si="626"/>
        <v xml:space="preserve"> </v>
      </c>
      <c r="CP340" s="578" t="str">
        <f t="shared" si="627"/>
        <v xml:space="preserve"> </v>
      </c>
      <c r="CQ340" s="578" t="str">
        <f t="shared" si="628"/>
        <v xml:space="preserve"> </v>
      </c>
      <c r="CR340" s="244"/>
      <c r="CS340" s="244"/>
      <c r="CT340" s="244"/>
      <c r="CU340" s="244"/>
      <c r="CV340" s="347"/>
      <c r="CW340" s="338" t="str">
        <f t="shared" si="623"/>
        <v xml:space="preserve"> </v>
      </c>
      <c r="CX340" s="347"/>
      <c r="CY340" s="338" t="str">
        <f t="shared" si="623"/>
        <v xml:space="preserve"> </v>
      </c>
      <c r="CZ340" s="347"/>
      <c r="DA340" s="338" t="str">
        <f t="shared" si="623"/>
        <v xml:space="preserve"> </v>
      </c>
      <c r="DB340" s="347"/>
      <c r="DC340" s="338" t="str">
        <f t="shared" si="623"/>
        <v xml:space="preserve"> </v>
      </c>
      <c r="DD340" s="347"/>
      <c r="DE340" s="338" t="str">
        <f t="shared" si="623"/>
        <v xml:space="preserve"> </v>
      </c>
    </row>
    <row r="341" spans="1:109" s="203" customFormat="1" ht="12.75" x14ac:dyDescent="0.2">
      <c r="A341" s="396" t="s">
        <v>672</v>
      </c>
      <c r="B341" s="397" t="s">
        <v>730</v>
      </c>
      <c r="C341" s="398"/>
      <c r="D341" s="398"/>
      <c r="E341" s="398"/>
      <c r="F341" s="418"/>
      <c r="G341" s="703"/>
      <c r="H341" s="199"/>
      <c r="I341" s="199"/>
      <c r="J341" s="199"/>
      <c r="K341" s="199"/>
      <c r="L341" s="199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5"/>
      <c r="AU341" s="335"/>
      <c r="AV341" s="335"/>
      <c r="AW341" s="335"/>
      <c r="AX341" s="335"/>
      <c r="AY341" s="335"/>
      <c r="AZ341" s="335"/>
      <c r="BA341" s="335"/>
      <c r="BB341" s="335"/>
      <c r="BC341" s="335"/>
      <c r="BD341" s="335"/>
      <c r="BE341" s="335"/>
      <c r="BF341" s="335"/>
      <c r="BG341" s="335"/>
      <c r="BH341" s="335"/>
      <c r="BI341" s="335"/>
      <c r="BJ341" s="199"/>
      <c r="BK341" s="199"/>
      <c r="BL341" s="199"/>
      <c r="BM341" s="199"/>
      <c r="BN341" s="199"/>
      <c r="BO341" s="199"/>
      <c r="BP341" s="199"/>
      <c r="BQ341" s="199"/>
      <c r="BR341" s="199"/>
      <c r="BS341" s="199"/>
      <c r="BT341" s="199"/>
      <c r="BU341" s="199"/>
      <c r="BV341" s="201"/>
      <c r="BW341" s="199"/>
      <c r="BX341" s="199"/>
      <c r="BY341" s="199"/>
      <c r="BZ341" s="199"/>
      <c r="CA341" s="199"/>
      <c r="CB341" s="199"/>
      <c r="CC341" s="199"/>
      <c r="CD341" s="199"/>
      <c r="CE341" s="199"/>
      <c r="CF341" s="199"/>
      <c r="CG341" s="199"/>
      <c r="CH341" s="199"/>
      <c r="CI341" s="576"/>
      <c r="CJ341" s="578" t="str">
        <f t="shared" ref="CJ341:CJ404" si="629">IF(BW341&gt;0,BW341-$CL$1," ")</f>
        <v xml:space="preserve"> </v>
      </c>
      <c r="CK341" s="578" t="str">
        <f t="shared" ref="CK341:CK404" si="630">IF(BX341&gt;0,BX341-$CL$1," ")</f>
        <v xml:space="preserve"> </v>
      </c>
      <c r="CL341" s="578" t="str">
        <f t="shared" ref="CL341:CL404" si="631">IF(BY341&gt;0,BY341-$CL$1," ")</f>
        <v xml:space="preserve"> </v>
      </c>
      <c r="CM341" s="578" t="str">
        <f t="shared" ref="CM341:CM404" si="632">IF(BZ341&gt;0,BZ341-$CL$1," ")</f>
        <v xml:space="preserve"> </v>
      </c>
      <c r="CN341" s="578" t="str">
        <f t="shared" ref="CN341:CN404" si="633">IF(CA341&gt;0,CA341-$CL$1," ")</f>
        <v xml:space="preserve"> </v>
      </c>
      <c r="CO341" s="578" t="str">
        <f t="shared" si="626"/>
        <v xml:space="preserve"> </v>
      </c>
      <c r="CP341" s="578" t="str">
        <f t="shared" si="627"/>
        <v xml:space="preserve"> </v>
      </c>
      <c r="CQ341" s="578" t="str">
        <f t="shared" si="628"/>
        <v xml:space="preserve"> </v>
      </c>
      <c r="CR341" s="199"/>
      <c r="CS341" s="199"/>
      <c r="CT341" s="199"/>
      <c r="CU341" s="199"/>
      <c r="CV341" s="199"/>
      <c r="CW341" s="338" t="str">
        <f t="shared" ref="CW341:CW358" si="634">IF($BW341&gt;0,$BA341," ")</f>
        <v xml:space="preserve"> </v>
      </c>
      <c r="CX341" s="199"/>
      <c r="CY341" s="338" t="str">
        <f t="shared" ref="CY341:CY358" si="635">IF($BW341&gt;0,$BA341," ")</f>
        <v xml:space="preserve"> </v>
      </c>
      <c r="CZ341" s="199"/>
      <c r="DA341" s="338" t="str">
        <f t="shared" ref="DA341:DA358" si="636">IF($BW341&gt;0,$BA341," ")</f>
        <v xml:space="preserve"> </v>
      </c>
      <c r="DB341" s="199"/>
      <c r="DC341" s="338" t="str">
        <f t="shared" ref="DC341:DC358" si="637">IF($BW341&gt;0,$BA341," ")</f>
        <v xml:space="preserve"> </v>
      </c>
      <c r="DD341" s="199"/>
      <c r="DE341" s="338" t="str">
        <f t="shared" ref="DE341:DE358" si="638">IF($BW341&gt;0,$BA341," ")</f>
        <v xml:space="preserve"> </v>
      </c>
    </row>
    <row r="342" spans="1:109" x14ac:dyDescent="0.2">
      <c r="A342" s="93" t="s">
        <v>673</v>
      </c>
      <c r="B342" s="53" t="s">
        <v>255</v>
      </c>
      <c r="C342" s="53" t="s">
        <v>254</v>
      </c>
      <c r="D342" s="402" t="s">
        <v>256</v>
      </c>
      <c r="E342" s="326" t="s">
        <v>11</v>
      </c>
      <c r="F342" s="356"/>
      <c r="G342" s="701"/>
      <c r="I342" s="89" t="e">
        <f>IF('Retail Pricing'!#REF!&gt;0,'Retail Pricing'!#REF!," ")</f>
        <v>#REF!</v>
      </c>
      <c r="J342" s="85" t="e">
        <f>'Retail Pricing'!#REF!</f>
        <v>#REF!</v>
      </c>
      <c r="K342" s="85" t="e">
        <f>'Retail Pricing'!#REF!</f>
        <v>#REF!</v>
      </c>
      <c r="L342" s="305" t="e">
        <f>IF('Retail Pricing'!#REF!&gt;0,'Retail Pricing'!#REF!," ")</f>
        <v>#REF!</v>
      </c>
      <c r="M342" s="226" t="e">
        <f t="shared" si="596"/>
        <v>#REF!</v>
      </c>
      <c r="N342" s="219" t="e">
        <f>'Retail Pricing'!#REF!</f>
        <v>#REF!</v>
      </c>
      <c r="O342" s="219" t="e">
        <f>'Retail Pricing'!#REF!</f>
        <v>#REF!</v>
      </c>
      <c r="P342" s="219"/>
      <c r="Q342" s="219" t="e">
        <f>'Retail Pricing'!#REF!</f>
        <v>#REF!</v>
      </c>
      <c r="R342" s="219" t="e">
        <f>IF('Retail Pricing'!#REF!&gt;0,'Retail Pricing'!#REF!," ")</f>
        <v>#REF!</v>
      </c>
      <c r="S342" s="219">
        <f>R4</f>
        <v>0</v>
      </c>
      <c r="T342" s="219">
        <v>0.61199999999999999</v>
      </c>
      <c r="U342" s="470">
        <v>0.2</v>
      </c>
      <c r="V342" s="7">
        <v>0</v>
      </c>
      <c r="W342" s="491" t="e">
        <f>ROUND(('Retail Pricing'!#REF!/(1-0.09))/0.05,0)*0.05</f>
        <v>#REF!</v>
      </c>
      <c r="X342" s="489">
        <v>0.75</v>
      </c>
      <c r="Y342" s="304" t="e">
        <f t="shared" si="583"/>
        <v>#REF!</v>
      </c>
      <c r="Z342" s="428">
        <v>0.04</v>
      </c>
      <c r="AA342" s="492">
        <v>0.9</v>
      </c>
      <c r="AB342" s="493" t="e">
        <f>'Retail Pricing'!#REF!</f>
        <v>#REF!</v>
      </c>
      <c r="AC342" s="489">
        <v>0.7</v>
      </c>
      <c r="AD342" s="14" t="e">
        <f t="shared" si="584"/>
        <v>#REF!</v>
      </c>
      <c r="AE342" s="428">
        <v>-0.02</v>
      </c>
      <c r="AF342" s="488">
        <v>0.85</v>
      </c>
      <c r="AG342" s="494" t="e">
        <f>'Retail Pricing'!#REF!</f>
        <v>#REF!</v>
      </c>
      <c r="AH342" s="489">
        <v>0.7</v>
      </c>
      <c r="AI342" s="14" t="e">
        <f t="shared" si="585"/>
        <v>#REF!</v>
      </c>
      <c r="AJ342" s="428">
        <v>-0.02</v>
      </c>
      <c r="AK342" s="495" t="e">
        <f>AG342</f>
        <v>#REF!</v>
      </c>
      <c r="AL342" s="489"/>
      <c r="AM342" s="489">
        <v>0.7</v>
      </c>
      <c r="AN342" s="14" t="e">
        <f t="shared" si="586"/>
        <v>#REF!</v>
      </c>
      <c r="AO342" s="428">
        <v>-0.02</v>
      </c>
      <c r="AP342" s="490" t="e">
        <f>'Retail Pricing'!#REF!</f>
        <v>#REF!</v>
      </c>
      <c r="AQ342" s="489">
        <v>0.7</v>
      </c>
      <c r="AR342" s="14" t="e">
        <f t="shared" si="587"/>
        <v>#REF!</v>
      </c>
      <c r="AS342" s="428">
        <v>-0.02</v>
      </c>
      <c r="AT342" s="496">
        <v>0.85</v>
      </c>
      <c r="AU342" s="497" t="e">
        <f>'Retail Pricing'!#REF!</f>
        <v>#REF!</v>
      </c>
      <c r="AV342" s="288"/>
      <c r="AW342" s="498" t="e">
        <f>IF(W342&gt;0,ROUND((W342*1.3)/0.05,0)*0.05," ")</f>
        <v>#REF!</v>
      </c>
      <c r="AX342" s="499" t="s">
        <v>106</v>
      </c>
      <c r="AY342" s="499" t="s">
        <v>106</v>
      </c>
      <c r="AZ342" s="333"/>
      <c r="BA342" s="491" t="e">
        <f t="shared" ref="BA342:BA368" si="639">IF($A342&lt;&gt;" ",$W342," ")</f>
        <v>#REF!</v>
      </c>
      <c r="BB342" s="492">
        <f t="shared" ref="BB342:BB368" si="640">IF($A342&lt;&gt;" ",$AA342," ")</f>
        <v>0.9</v>
      </c>
      <c r="BC342" s="493" t="e">
        <f t="shared" ref="BC342:BC368" si="641">IF($A342&lt;&gt;" ",$AB342," ")</f>
        <v>#REF!</v>
      </c>
      <c r="BD342" s="488">
        <f t="shared" ref="BD342:BD368" si="642">IF($A342&lt;&gt;" ",$AF342," ")</f>
        <v>0.85</v>
      </c>
      <c r="BE342" s="494" t="e">
        <f t="shared" ref="BE342:BE368" si="643">IF($A342&lt;&gt;" ",$AG342," ")</f>
        <v>#REF!</v>
      </c>
      <c r="BF342" s="495" t="e">
        <f t="shared" ref="BF342:BF368" si="644">IF($A342&lt;&gt;" ",$AK342," ")</f>
        <v>#REF!</v>
      </c>
      <c r="BG342" s="490" t="e">
        <f t="shared" ref="BG342:BG368" si="645">IF($A342&lt;&gt;" ",$AP342," ")</f>
        <v>#REF!</v>
      </c>
      <c r="BH342" s="496">
        <f t="shared" ref="BH342:BH368" si="646">IF($A342&lt;&gt;" ",$AT342," ")</f>
        <v>0.85</v>
      </c>
      <c r="BI342" s="497" t="e">
        <f t="shared" ref="BI342:BI349" si="647">IF($A342&lt;&gt;" ",$AU342," ")</f>
        <v>#REF!</v>
      </c>
      <c r="BJ342" s="385" t="e">
        <f t="shared" ref="BJ342:BJ356" si="648">IF(BA342*0.9&gt;BG342, " ", "No")</f>
        <v>#REF!</v>
      </c>
      <c r="BK342" s="385" t="e">
        <f t="shared" ref="BK342:BK350" si="649">IF(BC342*0.9&gt;BG342, " ", "No")</f>
        <v>#REF!</v>
      </c>
      <c r="BL342" s="243" t="e">
        <f>IF((BA342-'Retail Pricing'!#REF!)&gt;=0," ",1)</f>
        <v>#REF!</v>
      </c>
      <c r="BM342" s="243" t="e">
        <f>IF((BB342-'Retail Pricing'!#REF!)&gt;=0," ",1)</f>
        <v>#REF!</v>
      </c>
      <c r="BN342" s="243" t="e">
        <f>IF((BC342-'Retail Pricing'!#REF!)&gt;=0," ",1)</f>
        <v>#REF!</v>
      </c>
      <c r="BO342" s="243">
        <f>IF((BD342-'Retail Pricing'!F218)&gt;=0," ",1)</f>
        <v>1</v>
      </c>
      <c r="BP342" s="243" t="e">
        <f>IF((BE342-'Retail Pricing'!#REF!)&gt;=0," ",1)</f>
        <v>#REF!</v>
      </c>
      <c r="BQ342" s="243" t="e">
        <f>IF((BF342-'Retail Pricing'!#REF!)&gt;=0," ",1)</f>
        <v>#REF!</v>
      </c>
      <c r="BR342" s="243" t="e">
        <f>IF((BG342-'Retail Pricing'!#REF!)&gt;=0," ",1)</f>
        <v>#REF!</v>
      </c>
      <c r="BS342" s="243" t="e">
        <f>IF((BH342-'Retail Pricing'!#REF!)&gt;=0," ",1)</f>
        <v>#REF!</v>
      </c>
      <c r="BT342" s="243" t="e">
        <f>IF((BI342-'Retail Pricing'!#REF!)&gt;=0," ",1)</f>
        <v>#REF!</v>
      </c>
      <c r="BV342" s="442" t="e">
        <f t="shared" ref="BV342:BV368" si="650">IF(W342&gt;0,$BV$9, " ")</f>
        <v>#REF!</v>
      </c>
      <c r="BW342" s="244" t="e">
        <f t="shared" ref="BW342:BW368" si="651">IF($BV342&gt;0,($BV342-W342)/$BV342*100," ")</f>
        <v>#REF!</v>
      </c>
      <c r="BX342" s="244" t="e">
        <f t="shared" ref="BX342:BX368" si="652">IF($BV342&gt;0,($BV342-AA342)/$BV342*100," ")</f>
        <v>#REF!</v>
      </c>
      <c r="BY342" s="244" t="e">
        <f t="shared" ref="BY342:BY368" si="653">IF($BV342&gt;0,($BV342-AB342)/$BV342*100," ")</f>
        <v>#REF!</v>
      </c>
      <c r="BZ342" s="244" t="e">
        <f t="shared" ref="BZ342:BZ368" si="654">IF($BV342&gt;0,($BV342-AF342)/$BV342*100," ")</f>
        <v>#REF!</v>
      </c>
      <c r="CA342" s="244" t="e">
        <f t="shared" ref="CA342:CA368" si="655">IF($BV342&gt;0,($BV342-AG342)/$BV342*100," ")</f>
        <v>#REF!</v>
      </c>
      <c r="CB342" s="244" t="e">
        <f t="shared" ref="CB342:CB368" si="656">CA342</f>
        <v>#REF!</v>
      </c>
      <c r="CC342" s="244" t="e">
        <f t="shared" ref="CC342:CC368" si="657">IF($BV342&gt;0,($BV342-AK342)/$BV342*100," ")</f>
        <v>#REF!</v>
      </c>
      <c r="CD342" s="244" t="e">
        <f t="shared" ref="CD342:CD368" si="658">IF($BV342&gt;0,($BV342-AP342)/$BV342*100," ")</f>
        <v>#REF!</v>
      </c>
      <c r="CE342" s="244" t="e">
        <f t="shared" ref="CE342:CE368" si="659">IF($BV342&gt;0,($BV342-AT342)/$BV342*100," ")</f>
        <v>#REF!</v>
      </c>
      <c r="CF342" s="244" t="e">
        <f t="shared" ref="CF342:CF368" si="660">IF($BV342&gt;0,($BV342-(W342*2))/$BV342*100," ")</f>
        <v>#REF!</v>
      </c>
      <c r="CG342" s="244" t="e">
        <f t="shared" ref="CG342:CG350" si="661">IF($BV342&gt;0,($BV342-AW342)/$BV342*100," ")</f>
        <v>#REF!</v>
      </c>
      <c r="CH342" s="244" t="e">
        <f t="shared" ref="CH342:CH358" si="662">IF($W342&gt;0,100," ")</f>
        <v>#REF!</v>
      </c>
      <c r="CI342" s="570"/>
      <c r="CJ342" s="578" t="e">
        <f t="shared" si="629"/>
        <v>#REF!</v>
      </c>
      <c r="CK342" s="578" t="e">
        <f t="shared" si="630"/>
        <v>#REF!</v>
      </c>
      <c r="CL342" s="578" t="e">
        <f t="shared" si="631"/>
        <v>#REF!</v>
      </c>
      <c r="CM342" s="578" t="e">
        <f t="shared" si="632"/>
        <v>#REF!</v>
      </c>
      <c r="CN342" s="578" t="e">
        <f t="shared" si="633"/>
        <v>#REF!</v>
      </c>
      <c r="CO342" s="578" t="e">
        <f t="shared" si="626"/>
        <v>#REF!</v>
      </c>
      <c r="CP342" s="578" t="e">
        <f t="shared" si="627"/>
        <v>#REF!</v>
      </c>
      <c r="CQ342" s="578" t="e">
        <f t="shared" si="628"/>
        <v>#REF!</v>
      </c>
      <c r="CR342" s="244"/>
      <c r="CS342" s="244"/>
      <c r="CT342" s="244"/>
      <c r="CU342" s="244"/>
      <c r="CV342" s="347"/>
      <c r="CW342" s="338" t="e">
        <f t="shared" si="634"/>
        <v>#REF!</v>
      </c>
      <c r="CX342" s="347"/>
      <c r="CY342" s="338" t="e">
        <f t="shared" si="635"/>
        <v>#REF!</v>
      </c>
      <c r="CZ342" s="347"/>
      <c r="DA342" s="338" t="e">
        <f t="shared" si="636"/>
        <v>#REF!</v>
      </c>
      <c r="DB342" s="347"/>
      <c r="DC342" s="338" t="e">
        <f t="shared" si="637"/>
        <v>#REF!</v>
      </c>
      <c r="DD342" s="347"/>
      <c r="DE342" s="338" t="e">
        <f t="shared" si="638"/>
        <v>#REF!</v>
      </c>
    </row>
    <row r="343" spans="1:109" s="19" customFormat="1" x14ac:dyDescent="0.2">
      <c r="A343" s="93" t="s">
        <v>673</v>
      </c>
      <c r="B343" s="53" t="s">
        <v>865</v>
      </c>
      <c r="C343" s="53"/>
      <c r="D343" s="217"/>
      <c r="E343" s="326">
        <v>500</v>
      </c>
      <c r="F343" s="356" t="s">
        <v>601</v>
      </c>
      <c r="G343" s="701"/>
      <c r="H343" s="84" t="s">
        <v>949</v>
      </c>
      <c r="I343" s="89" t="e">
        <f>IF('Retail Pricing'!#REF!&gt;0,'Retail Pricing'!#REF!," ")</f>
        <v>#REF!</v>
      </c>
      <c r="J343" s="85" t="e">
        <f>'Retail Pricing'!#REF!</f>
        <v>#REF!</v>
      </c>
      <c r="K343" s="85" t="e">
        <f>'Retail Pricing'!#REF!</f>
        <v>#REF!</v>
      </c>
      <c r="L343" s="305" t="e">
        <f>IF('Retail Pricing'!#REF!&gt;0,'Retail Pricing'!#REF!," ")</f>
        <v>#REF!</v>
      </c>
      <c r="M343" s="226" t="e">
        <f t="shared" si="596"/>
        <v>#REF!</v>
      </c>
      <c r="N343" s="219" t="e">
        <f>IF('Retail Pricing'!#REF!&gt;0,'Retail Pricing'!#REF!," ")</f>
        <v>#REF!</v>
      </c>
      <c r="O343" s="219" t="e">
        <f>IF('Retail Pricing'!#REF!&gt;0,'Retail Pricing'!#REF!," ")</f>
        <v>#REF!</v>
      </c>
      <c r="P343" s="219"/>
      <c r="Q343" s="219" t="e">
        <f>IF('Retail Pricing'!#REF!&gt;0,'Retail Pricing'!#REF!," ")</f>
        <v>#REF!</v>
      </c>
      <c r="R343" s="219" t="e">
        <f>IF('Retail Pricing'!#REF!&gt;0,'Retail Pricing'!#REF!," ")</f>
        <v>#REF!</v>
      </c>
      <c r="S343" s="219" t="e">
        <f>IF('Retail Pricing'!#REF!&gt;0,'Retail Pricing'!#REF!," ")</f>
        <v>#REF!</v>
      </c>
      <c r="T343" s="219">
        <v>0.73680999999999996</v>
      </c>
      <c r="U343" s="7" t="e">
        <f t="shared" ref="U343:U349" si="663">IF(M343&gt;0,$U$1," ")</f>
        <v>#REF!</v>
      </c>
      <c r="V343" s="7">
        <v>1.7999999999999999E-2</v>
      </c>
      <c r="W343" s="491" t="s">
        <v>949</v>
      </c>
      <c r="X343" s="489" t="s">
        <v>949</v>
      </c>
      <c r="Y343" s="304" t="str">
        <f t="shared" si="583"/>
        <v xml:space="preserve"> </v>
      </c>
      <c r="Z343" s="428" t="s">
        <v>106</v>
      </c>
      <c r="AA343" s="492" t="s">
        <v>949</v>
      </c>
      <c r="AB343" s="493" t="s">
        <v>949</v>
      </c>
      <c r="AC343" s="489" t="s">
        <v>949</v>
      </c>
      <c r="AD343" s="14" t="str">
        <f t="shared" si="584"/>
        <v xml:space="preserve"> </v>
      </c>
      <c r="AE343" s="428" t="s">
        <v>106</v>
      </c>
      <c r="AF343" s="488" t="s">
        <v>949</v>
      </c>
      <c r="AG343" s="494" t="s">
        <v>949</v>
      </c>
      <c r="AH343" s="489" t="s">
        <v>949</v>
      </c>
      <c r="AI343" s="14" t="str">
        <f t="shared" si="585"/>
        <v xml:space="preserve"> </v>
      </c>
      <c r="AJ343" s="428" t="s">
        <v>106</v>
      </c>
      <c r="AK343" s="495" t="s">
        <v>949</v>
      </c>
      <c r="AL343" s="489"/>
      <c r="AM343" s="489" t="s">
        <v>949</v>
      </c>
      <c r="AN343" s="14" t="str">
        <f t="shared" si="586"/>
        <v xml:space="preserve"> </v>
      </c>
      <c r="AO343" s="428" t="s">
        <v>106</v>
      </c>
      <c r="AP343" s="490" t="s">
        <v>949</v>
      </c>
      <c r="AQ343" s="489" t="s">
        <v>949</v>
      </c>
      <c r="AR343" s="14" t="str">
        <f t="shared" si="587"/>
        <v xml:space="preserve"> </v>
      </c>
      <c r="AS343" s="428" t="s">
        <v>106</v>
      </c>
      <c r="AT343" s="496" t="s">
        <v>949</v>
      </c>
      <c r="AU343" s="497" t="s">
        <v>949</v>
      </c>
      <c r="AV343" s="312"/>
      <c r="AW343" s="498" t="s">
        <v>949</v>
      </c>
      <c r="AX343" s="499"/>
      <c r="AY343" s="499"/>
      <c r="AZ343" s="333"/>
      <c r="BA343" s="491" t="str">
        <f t="shared" si="639"/>
        <v>Holder</v>
      </c>
      <c r="BB343" s="492" t="str">
        <f t="shared" si="640"/>
        <v>Holder</v>
      </c>
      <c r="BC343" s="493" t="str">
        <f t="shared" si="641"/>
        <v>Holder</v>
      </c>
      <c r="BD343" s="488" t="str">
        <f t="shared" si="642"/>
        <v>Holder</v>
      </c>
      <c r="BE343" s="494" t="str">
        <f t="shared" si="643"/>
        <v>Holder</v>
      </c>
      <c r="BF343" s="495" t="str">
        <f t="shared" si="644"/>
        <v>Holder</v>
      </c>
      <c r="BG343" s="490" t="str">
        <f t="shared" si="645"/>
        <v>Holder</v>
      </c>
      <c r="BH343" s="496" t="str">
        <f t="shared" si="646"/>
        <v>Holder</v>
      </c>
      <c r="BI343" s="497" t="str">
        <f t="shared" si="647"/>
        <v>Holder</v>
      </c>
      <c r="BJ343" s="385" t="str">
        <f t="shared" si="648"/>
        <v>No</v>
      </c>
      <c r="BK343" s="385" t="str">
        <f>IF(BC343*0.9&gt;BG343, " ", "No")</f>
        <v>No</v>
      </c>
      <c r="BL343" s="483" t="s">
        <v>1376</v>
      </c>
      <c r="BM343" s="482"/>
      <c r="BN343" s="482"/>
      <c r="BO343" s="482"/>
      <c r="BP343" s="482"/>
      <c r="BQ343" s="482"/>
      <c r="BR343" s="482"/>
      <c r="BS343" s="482"/>
      <c r="BT343" s="482"/>
      <c r="BU343" s="67"/>
      <c r="BV343" s="442" t="str">
        <f t="shared" si="650"/>
        <v xml:space="preserve"> </v>
      </c>
      <c r="BW343" s="244" t="str">
        <f t="shared" si="651"/>
        <v xml:space="preserve"> </v>
      </c>
      <c r="BX343" s="244" t="str">
        <f t="shared" si="652"/>
        <v xml:space="preserve"> </v>
      </c>
      <c r="BY343" s="244" t="str">
        <f t="shared" si="653"/>
        <v xml:space="preserve"> </v>
      </c>
      <c r="BZ343" s="244" t="str">
        <f t="shared" si="654"/>
        <v xml:space="preserve"> </v>
      </c>
      <c r="CA343" s="244" t="str">
        <f t="shared" si="655"/>
        <v xml:space="preserve"> </v>
      </c>
      <c r="CB343" s="244" t="str">
        <f t="shared" si="656"/>
        <v xml:space="preserve"> </v>
      </c>
      <c r="CC343" s="244" t="str">
        <f t="shared" si="657"/>
        <v xml:space="preserve"> </v>
      </c>
      <c r="CD343" s="244" t="str">
        <f t="shared" si="658"/>
        <v xml:space="preserve"> </v>
      </c>
      <c r="CE343" s="244" t="str">
        <f t="shared" si="659"/>
        <v xml:space="preserve"> </v>
      </c>
      <c r="CF343" s="244" t="str">
        <f t="shared" si="660"/>
        <v xml:space="preserve"> </v>
      </c>
      <c r="CG343" s="244" t="str">
        <f t="shared" si="661"/>
        <v xml:space="preserve"> </v>
      </c>
      <c r="CH343" s="244" t="str">
        <f>IF($W343&gt;0,100," ")</f>
        <v xml:space="preserve"> </v>
      </c>
      <c r="CI343" s="570"/>
      <c r="CJ343" s="578" t="str">
        <f t="shared" si="629"/>
        <v xml:space="preserve"> </v>
      </c>
      <c r="CK343" s="578" t="str">
        <f t="shared" si="630"/>
        <v xml:space="preserve"> </v>
      </c>
      <c r="CL343" s="578" t="str">
        <f t="shared" si="631"/>
        <v xml:space="preserve"> </v>
      </c>
      <c r="CM343" s="578" t="str">
        <f t="shared" si="632"/>
        <v xml:space="preserve"> </v>
      </c>
      <c r="CN343" s="578" t="str">
        <f t="shared" si="633"/>
        <v xml:space="preserve"> </v>
      </c>
      <c r="CO343" s="578" t="str">
        <f t="shared" si="626"/>
        <v xml:space="preserve"> </v>
      </c>
      <c r="CP343" s="578" t="str">
        <f t="shared" si="627"/>
        <v xml:space="preserve"> </v>
      </c>
      <c r="CQ343" s="578" t="str">
        <f t="shared" si="628"/>
        <v xml:space="preserve"> </v>
      </c>
      <c r="CR343" s="244"/>
      <c r="CS343" s="244"/>
      <c r="CT343" s="244"/>
      <c r="CU343" s="244"/>
      <c r="CV343" s="347"/>
      <c r="CW343" s="338" t="str">
        <f t="shared" si="634"/>
        <v xml:space="preserve"> </v>
      </c>
      <c r="CX343" s="347"/>
      <c r="CY343" s="338" t="str">
        <f t="shared" si="635"/>
        <v xml:space="preserve"> </v>
      </c>
      <c r="CZ343" s="347"/>
      <c r="DA343" s="338" t="str">
        <f t="shared" si="636"/>
        <v xml:space="preserve"> </v>
      </c>
      <c r="DB343" s="347"/>
      <c r="DC343" s="338" t="str">
        <f t="shared" si="637"/>
        <v xml:space="preserve"> </v>
      </c>
      <c r="DD343" s="347"/>
      <c r="DE343" s="338" t="str">
        <f t="shared" si="638"/>
        <v xml:space="preserve"> </v>
      </c>
    </row>
    <row r="344" spans="1:109" s="19" customFormat="1" x14ac:dyDescent="0.2">
      <c r="A344" s="93" t="s">
        <v>673</v>
      </c>
      <c r="B344" s="70" t="s">
        <v>1366</v>
      </c>
      <c r="C344" s="53"/>
      <c r="D344" s="217"/>
      <c r="E344" s="326">
        <v>500</v>
      </c>
      <c r="F344" s="356" t="s">
        <v>601</v>
      </c>
      <c r="G344" s="701"/>
      <c r="H344" s="84"/>
      <c r="I344" s="89" t="e">
        <f>IF('Retail Pricing'!#REF!&gt;0,'Retail Pricing'!#REF!," ")</f>
        <v>#REF!</v>
      </c>
      <c r="J344" s="85" t="e">
        <f>'Retail Pricing'!#REF!</f>
        <v>#REF!</v>
      </c>
      <c r="K344" s="85" t="e">
        <f>'Retail Pricing'!#REF!</f>
        <v>#REF!</v>
      </c>
      <c r="L344" s="305" t="e">
        <f>IF('Retail Pricing'!#REF!&gt;0,'Retail Pricing'!#REF!," ")</f>
        <v>#REF!</v>
      </c>
      <c r="M344" s="226" t="e">
        <f t="shared" si="596"/>
        <v>#REF!</v>
      </c>
      <c r="N344" s="219" t="e">
        <f>IF('Retail Pricing'!#REF!&gt;0,'Retail Pricing'!#REF!," ")</f>
        <v>#REF!</v>
      </c>
      <c r="O344" s="219" t="e">
        <f>IF('Retail Pricing'!#REF!&gt;0,'Retail Pricing'!#REF!," ")</f>
        <v>#REF!</v>
      </c>
      <c r="P344" s="219"/>
      <c r="Q344" s="219" t="e">
        <f>IF('Retail Pricing'!#REF!&gt;0,'Retail Pricing'!#REF!," ")</f>
        <v>#REF!</v>
      </c>
      <c r="R344" s="219" t="e">
        <f>IF('Retail Pricing'!#REF!&gt;0,'Retail Pricing'!#REF!," ")</f>
        <v>#REF!</v>
      </c>
      <c r="S344" s="219" t="e">
        <f>IF('Retail Pricing'!#REF!&gt;0,'Retail Pricing'!#REF!," ")</f>
        <v>#REF!</v>
      </c>
      <c r="T344" s="219">
        <v>0.73680999999999996</v>
      </c>
      <c r="U344" s="7" t="e">
        <f t="shared" si="663"/>
        <v>#REF!</v>
      </c>
      <c r="V344" s="7">
        <v>1.7999999999999999E-2</v>
      </c>
      <c r="W344" s="491" t="e">
        <f>'Retail Pricing'!#REF!</f>
        <v>#REF!</v>
      </c>
      <c r="X344" s="489">
        <v>3.4</v>
      </c>
      <c r="Y344" s="304" t="e">
        <f t="shared" si="583"/>
        <v>#REF!</v>
      </c>
      <c r="Z344" s="428">
        <v>0.73</v>
      </c>
      <c r="AA344" s="492">
        <v>3.85</v>
      </c>
      <c r="AB344" s="493" t="e">
        <f>'Retail Pricing'!#REF!</f>
        <v>#REF!</v>
      </c>
      <c r="AC344" s="489">
        <v>3.1</v>
      </c>
      <c r="AD344" s="14" t="e">
        <f t="shared" si="584"/>
        <v>#REF!</v>
      </c>
      <c r="AE344" s="428">
        <v>0.71</v>
      </c>
      <c r="AF344" s="488">
        <v>3.55</v>
      </c>
      <c r="AG344" s="494" t="e">
        <f>'Retail Pricing'!#REF!</f>
        <v>#REF!</v>
      </c>
      <c r="AH344" s="489">
        <v>2.6</v>
      </c>
      <c r="AI344" s="14" t="e">
        <f t="shared" si="585"/>
        <v>#REF!</v>
      </c>
      <c r="AJ344" s="428">
        <v>0.65</v>
      </c>
      <c r="AK344" s="495" t="e">
        <f>'Retail Pricing'!#REF!</f>
        <v>#REF!</v>
      </c>
      <c r="AL344" s="489"/>
      <c r="AM344" s="489">
        <v>2.2999999999999998</v>
      </c>
      <c r="AN344" s="14" t="e">
        <f t="shared" si="586"/>
        <v>#REF!</v>
      </c>
      <c r="AO344" s="428">
        <v>0.62</v>
      </c>
      <c r="AP344" s="490" t="e">
        <f>'Retail Pricing'!#REF!</f>
        <v>#REF!</v>
      </c>
      <c r="AQ344" s="489">
        <v>2.25</v>
      </c>
      <c r="AR344" s="14" t="e">
        <f t="shared" si="587"/>
        <v>#REF!</v>
      </c>
      <c r="AS344" s="428">
        <v>0.6</v>
      </c>
      <c r="AT344" s="496">
        <v>2.7</v>
      </c>
      <c r="AU344" s="497" t="e">
        <f>'Retail Pricing'!#REF!</f>
        <v>#REF!</v>
      </c>
      <c r="AV344" s="288"/>
      <c r="AW344" s="498" t="e">
        <f>IF(W344&gt;0,ROUND((W344*1.3)/0.05,0)*0.05," ")</f>
        <v>#REF!</v>
      </c>
      <c r="AX344" s="499"/>
      <c r="AY344" s="499"/>
      <c r="AZ344" s="333"/>
      <c r="BA344" s="491" t="e">
        <f t="shared" si="639"/>
        <v>#REF!</v>
      </c>
      <c r="BB344" s="492">
        <f t="shared" si="640"/>
        <v>3.85</v>
      </c>
      <c r="BC344" s="493" t="e">
        <f t="shared" si="641"/>
        <v>#REF!</v>
      </c>
      <c r="BD344" s="488">
        <f t="shared" si="642"/>
        <v>3.55</v>
      </c>
      <c r="BE344" s="494" t="e">
        <f t="shared" si="643"/>
        <v>#REF!</v>
      </c>
      <c r="BF344" s="495" t="e">
        <f t="shared" si="644"/>
        <v>#REF!</v>
      </c>
      <c r="BG344" s="490" t="e">
        <f t="shared" si="645"/>
        <v>#REF!</v>
      </c>
      <c r="BH344" s="496">
        <f t="shared" si="646"/>
        <v>2.7</v>
      </c>
      <c r="BI344" s="497" t="e">
        <f t="shared" si="647"/>
        <v>#REF!</v>
      </c>
      <c r="BJ344" s="385" t="e">
        <f t="shared" si="648"/>
        <v>#REF!</v>
      </c>
      <c r="BK344" s="385" t="e">
        <f>IF(BC344*0.9&gt;BG344, " ", "No")</f>
        <v>#REF!</v>
      </c>
      <c r="BL344" s="243" t="e">
        <f>IF((BA344-'Retail Pricing'!#REF!)&gt;=0," ",1)</f>
        <v>#REF!</v>
      </c>
      <c r="BM344" s="243" t="e">
        <f>IF((BB344-'Retail Pricing'!#REF!)&gt;=0," ",1)</f>
        <v>#REF!</v>
      </c>
      <c r="BN344" s="243" t="e">
        <f>IF((BC344-'Retail Pricing'!#REF!)&gt;=0," ",1)</f>
        <v>#REF!</v>
      </c>
      <c r="BO344" s="243">
        <f>IF((BD344-'Retail Pricing'!F220)&gt;=0," ",1)</f>
        <v>1</v>
      </c>
      <c r="BP344" s="243" t="e">
        <f>IF((BE344-'Retail Pricing'!#REF!)&gt;=0," ",1)</f>
        <v>#REF!</v>
      </c>
      <c r="BQ344" s="243" t="e">
        <f>IF((BF344-'Retail Pricing'!#REF!)&gt;=0," ",1)</f>
        <v>#REF!</v>
      </c>
      <c r="BR344" s="243" t="e">
        <f>IF((BG344-'Retail Pricing'!#REF!)&gt;=0," ",1)</f>
        <v>#REF!</v>
      </c>
      <c r="BS344" s="243" t="e">
        <f>IF((BH344-'Retail Pricing'!#REF!)&gt;=0," ",1)</f>
        <v>#REF!</v>
      </c>
      <c r="BT344" s="243" t="e">
        <f>IF((BI344-'Retail Pricing'!#REF!)&gt;=0," ",1)</f>
        <v>#REF!</v>
      </c>
      <c r="BU344" s="67"/>
      <c r="BV344" s="442" t="e">
        <f t="shared" si="650"/>
        <v>#REF!</v>
      </c>
      <c r="BW344" s="244" t="e">
        <f t="shared" si="651"/>
        <v>#REF!</v>
      </c>
      <c r="BX344" s="244" t="e">
        <f t="shared" si="652"/>
        <v>#REF!</v>
      </c>
      <c r="BY344" s="244" t="e">
        <f t="shared" si="653"/>
        <v>#REF!</v>
      </c>
      <c r="BZ344" s="244" t="e">
        <f t="shared" si="654"/>
        <v>#REF!</v>
      </c>
      <c r="CA344" s="244" t="e">
        <f t="shared" si="655"/>
        <v>#REF!</v>
      </c>
      <c r="CB344" s="244" t="e">
        <f t="shared" si="656"/>
        <v>#REF!</v>
      </c>
      <c r="CC344" s="244" t="e">
        <f t="shared" si="657"/>
        <v>#REF!</v>
      </c>
      <c r="CD344" s="244" t="e">
        <f t="shared" si="658"/>
        <v>#REF!</v>
      </c>
      <c r="CE344" s="244" t="e">
        <f t="shared" si="659"/>
        <v>#REF!</v>
      </c>
      <c r="CF344" s="244" t="e">
        <f t="shared" si="660"/>
        <v>#REF!</v>
      </c>
      <c r="CG344" s="244" t="e">
        <f t="shared" si="661"/>
        <v>#REF!</v>
      </c>
      <c r="CH344" s="244" t="e">
        <f>IF($W344&gt;0,100," ")</f>
        <v>#REF!</v>
      </c>
      <c r="CI344" s="570"/>
      <c r="CJ344" s="578" t="e">
        <f t="shared" si="629"/>
        <v>#REF!</v>
      </c>
      <c r="CK344" s="578" t="e">
        <f t="shared" si="630"/>
        <v>#REF!</v>
      </c>
      <c r="CL344" s="578" t="e">
        <f t="shared" si="631"/>
        <v>#REF!</v>
      </c>
      <c r="CM344" s="578" t="e">
        <f t="shared" si="632"/>
        <v>#REF!</v>
      </c>
      <c r="CN344" s="578" t="e">
        <f t="shared" si="633"/>
        <v>#REF!</v>
      </c>
      <c r="CO344" s="578" t="e">
        <f t="shared" si="626"/>
        <v>#REF!</v>
      </c>
      <c r="CP344" s="578" t="e">
        <f t="shared" si="627"/>
        <v>#REF!</v>
      </c>
      <c r="CQ344" s="578" t="e">
        <f t="shared" si="628"/>
        <v>#REF!</v>
      </c>
      <c r="CR344" s="244"/>
      <c r="CS344" s="244"/>
      <c r="CT344" s="244"/>
      <c r="CU344" s="244"/>
      <c r="CV344" s="347"/>
      <c r="CW344" s="338" t="e">
        <f t="shared" si="634"/>
        <v>#REF!</v>
      </c>
      <c r="CX344" s="347"/>
      <c r="CY344" s="338" t="e">
        <f t="shared" si="635"/>
        <v>#REF!</v>
      </c>
      <c r="CZ344" s="347"/>
      <c r="DA344" s="338" t="e">
        <f t="shared" si="636"/>
        <v>#REF!</v>
      </c>
      <c r="DB344" s="347"/>
      <c r="DC344" s="338" t="e">
        <f t="shared" si="637"/>
        <v>#REF!</v>
      </c>
      <c r="DD344" s="347"/>
      <c r="DE344" s="338" t="e">
        <f t="shared" si="638"/>
        <v>#REF!</v>
      </c>
    </row>
    <row r="345" spans="1:109" s="19" customFormat="1" x14ac:dyDescent="0.2">
      <c r="A345" s="93" t="s">
        <v>673</v>
      </c>
      <c r="B345" s="369" t="s">
        <v>862</v>
      </c>
      <c r="C345" s="53" t="s">
        <v>1512</v>
      </c>
      <c r="D345" s="217"/>
      <c r="E345" s="326">
        <v>500</v>
      </c>
      <c r="F345" s="356" t="s">
        <v>351</v>
      </c>
      <c r="G345" s="701"/>
      <c r="H345" s="84" t="s">
        <v>949</v>
      </c>
      <c r="I345" s="89" t="e">
        <f>IF('Retail Pricing'!#REF!&gt;0,'Retail Pricing'!#REF!," ")</f>
        <v>#REF!</v>
      </c>
      <c r="J345" s="85" t="e">
        <f>'Retail Pricing'!#REF!</f>
        <v>#REF!</v>
      </c>
      <c r="K345" s="85" t="e">
        <f>'Retail Pricing'!#REF!</f>
        <v>#REF!</v>
      </c>
      <c r="L345" s="305" t="e">
        <f>IF('Retail Pricing'!#REF!&gt;0,'Retail Pricing'!#REF!," ")</f>
        <v>#REF!</v>
      </c>
      <c r="M345" s="226" t="e">
        <f t="shared" si="596"/>
        <v>#REF!</v>
      </c>
      <c r="N345" s="219" t="e">
        <f>IF('Retail Pricing'!#REF!&gt;0,'Retail Pricing'!#REF!," ")</f>
        <v>#REF!</v>
      </c>
      <c r="O345" s="219" t="e">
        <f>IF('Retail Pricing'!#REF!&gt;0,'Retail Pricing'!#REF!," ")</f>
        <v>#REF!</v>
      </c>
      <c r="P345" s="219"/>
      <c r="Q345" s="219" t="e">
        <f>IF('Retail Pricing'!#REF!&gt;0,'Retail Pricing'!#REF!," ")</f>
        <v>#REF!</v>
      </c>
      <c r="R345" s="219" t="e">
        <f>IF('Retail Pricing'!#REF!&gt;0,'Retail Pricing'!#REF!," ")</f>
        <v>#REF!</v>
      </c>
      <c r="S345" s="219" t="e">
        <f>IF('Retail Pricing'!#REF!&gt;0,'Retail Pricing'!#REF!," ")</f>
        <v>#REF!</v>
      </c>
      <c r="T345" s="219"/>
      <c r="U345" s="7" t="e">
        <f t="shared" si="663"/>
        <v>#REF!</v>
      </c>
      <c r="V345" s="7" t="e">
        <v>#DIV/0!</v>
      </c>
      <c r="W345" s="491" t="s">
        <v>949</v>
      </c>
      <c r="X345" s="489" t="s">
        <v>949</v>
      </c>
      <c r="Y345" s="304" t="str">
        <f t="shared" si="583"/>
        <v xml:space="preserve"> </v>
      </c>
      <c r="Z345" s="428" t="s">
        <v>106</v>
      </c>
      <c r="AA345" s="492" t="s">
        <v>949</v>
      </c>
      <c r="AB345" s="493" t="s">
        <v>949</v>
      </c>
      <c r="AC345" s="489" t="s">
        <v>949</v>
      </c>
      <c r="AD345" s="14" t="str">
        <f t="shared" si="584"/>
        <v xml:space="preserve"> </v>
      </c>
      <c r="AE345" s="428" t="s">
        <v>106</v>
      </c>
      <c r="AF345" s="488" t="s">
        <v>949</v>
      </c>
      <c r="AG345" s="494" t="s">
        <v>949</v>
      </c>
      <c r="AH345" s="489" t="s">
        <v>949</v>
      </c>
      <c r="AI345" s="14" t="str">
        <f t="shared" si="585"/>
        <v xml:space="preserve"> </v>
      </c>
      <c r="AJ345" s="428" t="s">
        <v>106</v>
      </c>
      <c r="AK345" s="495" t="s">
        <v>949</v>
      </c>
      <c r="AL345" s="489"/>
      <c r="AM345" s="489" t="s">
        <v>949</v>
      </c>
      <c r="AN345" s="14" t="str">
        <f t="shared" si="586"/>
        <v xml:space="preserve"> </v>
      </c>
      <c r="AO345" s="428" t="s">
        <v>106</v>
      </c>
      <c r="AP345" s="490" t="s">
        <v>949</v>
      </c>
      <c r="AQ345" s="489" t="s">
        <v>949</v>
      </c>
      <c r="AR345" s="14" t="str">
        <f t="shared" si="587"/>
        <v xml:space="preserve"> </v>
      </c>
      <c r="AS345" s="428" t="s">
        <v>106</v>
      </c>
      <c r="AT345" s="496" t="s">
        <v>949</v>
      </c>
      <c r="AU345" s="497" t="s">
        <v>949</v>
      </c>
      <c r="AV345" s="288"/>
      <c r="AW345" s="498" t="s">
        <v>949</v>
      </c>
      <c r="AX345" s="499" t="s">
        <v>106</v>
      </c>
      <c r="AY345" s="499" t="s">
        <v>106</v>
      </c>
      <c r="AZ345" s="333"/>
      <c r="BA345" s="491" t="str">
        <f t="shared" si="639"/>
        <v>Holder</v>
      </c>
      <c r="BB345" s="492" t="str">
        <f t="shared" si="640"/>
        <v>Holder</v>
      </c>
      <c r="BC345" s="493" t="str">
        <f t="shared" si="641"/>
        <v>Holder</v>
      </c>
      <c r="BD345" s="488" t="str">
        <f t="shared" si="642"/>
        <v>Holder</v>
      </c>
      <c r="BE345" s="494" t="str">
        <f t="shared" si="643"/>
        <v>Holder</v>
      </c>
      <c r="BF345" s="495" t="str">
        <f t="shared" si="644"/>
        <v>Holder</v>
      </c>
      <c r="BG345" s="490" t="str">
        <f t="shared" si="645"/>
        <v>Holder</v>
      </c>
      <c r="BH345" s="496" t="str">
        <f t="shared" si="646"/>
        <v>Holder</v>
      </c>
      <c r="BI345" s="497" t="str">
        <f t="shared" si="647"/>
        <v>Holder</v>
      </c>
      <c r="BJ345" s="385" t="str">
        <f t="shared" si="648"/>
        <v>No</v>
      </c>
      <c r="BK345" s="385" t="str">
        <f t="shared" si="649"/>
        <v>No</v>
      </c>
      <c r="BL345" s="483" t="s">
        <v>1376</v>
      </c>
      <c r="BM345" s="482"/>
      <c r="BN345" s="482"/>
      <c r="BO345" s="482"/>
      <c r="BP345" s="482"/>
      <c r="BQ345" s="482"/>
      <c r="BR345" s="482"/>
      <c r="BS345" s="482"/>
      <c r="BT345" s="482"/>
      <c r="BU345" s="67"/>
      <c r="BV345" s="442" t="str">
        <f t="shared" si="650"/>
        <v xml:space="preserve"> </v>
      </c>
      <c r="BW345" s="244" t="str">
        <f t="shared" si="651"/>
        <v xml:space="preserve"> </v>
      </c>
      <c r="BX345" s="244" t="str">
        <f t="shared" si="652"/>
        <v xml:space="preserve"> </v>
      </c>
      <c r="BY345" s="244" t="str">
        <f t="shared" si="653"/>
        <v xml:space="preserve"> </v>
      </c>
      <c r="BZ345" s="244" t="str">
        <f t="shared" si="654"/>
        <v xml:space="preserve"> </v>
      </c>
      <c r="CA345" s="244" t="str">
        <f t="shared" si="655"/>
        <v xml:space="preserve"> </v>
      </c>
      <c r="CB345" s="244" t="str">
        <f t="shared" si="656"/>
        <v xml:space="preserve"> </v>
      </c>
      <c r="CC345" s="244" t="str">
        <f t="shared" si="657"/>
        <v xml:space="preserve"> </v>
      </c>
      <c r="CD345" s="244" t="str">
        <f t="shared" si="658"/>
        <v xml:space="preserve"> </v>
      </c>
      <c r="CE345" s="244" t="str">
        <f t="shared" si="659"/>
        <v xml:space="preserve"> </v>
      </c>
      <c r="CF345" s="244" t="str">
        <f t="shared" si="660"/>
        <v xml:space="preserve"> </v>
      </c>
      <c r="CG345" s="244" t="str">
        <f t="shared" si="661"/>
        <v xml:space="preserve"> </v>
      </c>
      <c r="CH345" s="244" t="str">
        <f t="shared" si="662"/>
        <v xml:space="preserve"> </v>
      </c>
      <c r="CI345" s="570"/>
      <c r="CJ345" s="578" t="str">
        <f t="shared" si="629"/>
        <v xml:space="preserve"> </v>
      </c>
      <c r="CK345" s="578" t="str">
        <f t="shared" si="630"/>
        <v xml:space="preserve"> </v>
      </c>
      <c r="CL345" s="578" t="str">
        <f t="shared" si="631"/>
        <v xml:space="preserve"> </v>
      </c>
      <c r="CM345" s="578" t="str">
        <f t="shared" si="632"/>
        <v xml:space="preserve"> </v>
      </c>
      <c r="CN345" s="578" t="str">
        <f t="shared" si="633"/>
        <v xml:space="preserve"> </v>
      </c>
      <c r="CO345" s="578" t="str">
        <f t="shared" si="626"/>
        <v xml:space="preserve"> </v>
      </c>
      <c r="CP345" s="578" t="str">
        <f t="shared" si="627"/>
        <v xml:space="preserve"> </v>
      </c>
      <c r="CQ345" s="578" t="str">
        <f t="shared" si="628"/>
        <v xml:space="preserve"> </v>
      </c>
      <c r="CR345" s="244"/>
      <c r="CS345" s="244"/>
      <c r="CT345" s="244"/>
      <c r="CU345" s="244"/>
      <c r="CV345" s="347"/>
      <c r="CW345" s="338" t="str">
        <f t="shared" si="634"/>
        <v xml:space="preserve"> </v>
      </c>
      <c r="CX345" s="347"/>
      <c r="CY345" s="338" t="str">
        <f t="shared" si="635"/>
        <v xml:space="preserve"> </v>
      </c>
      <c r="CZ345" s="347"/>
      <c r="DA345" s="338" t="str">
        <f t="shared" si="636"/>
        <v xml:space="preserve"> </v>
      </c>
      <c r="DB345" s="347"/>
      <c r="DC345" s="338" t="str">
        <f t="shared" si="637"/>
        <v xml:space="preserve"> </v>
      </c>
      <c r="DD345" s="347"/>
      <c r="DE345" s="338" t="str">
        <f t="shared" si="638"/>
        <v xml:space="preserve"> </v>
      </c>
    </row>
    <row r="346" spans="1:109" s="19" customFormat="1" x14ac:dyDescent="0.2">
      <c r="A346" s="93" t="s">
        <v>673</v>
      </c>
      <c r="B346" s="53" t="s">
        <v>866</v>
      </c>
      <c r="C346" s="53"/>
      <c r="D346" s="217"/>
      <c r="E346" s="326">
        <v>500</v>
      </c>
      <c r="F346" s="356" t="s">
        <v>598</v>
      </c>
      <c r="G346" s="701"/>
      <c r="H346" s="84" t="s">
        <v>949</v>
      </c>
      <c r="I346" s="89" t="e">
        <f>IF('Retail Pricing'!#REF!&gt;0,'Retail Pricing'!#REF!," ")</f>
        <v>#REF!</v>
      </c>
      <c r="J346" s="85" t="e">
        <f>'Retail Pricing'!#REF!</f>
        <v>#REF!</v>
      </c>
      <c r="K346" s="85" t="e">
        <f>'Retail Pricing'!#REF!</f>
        <v>#REF!</v>
      </c>
      <c r="L346" s="305" t="e">
        <f>IF('Retail Pricing'!#REF!&gt;0,'Retail Pricing'!#REF!," ")</f>
        <v>#REF!</v>
      </c>
      <c r="M346" s="226" t="e">
        <f t="shared" si="596"/>
        <v>#REF!</v>
      </c>
      <c r="N346" s="219" t="e">
        <f>IF('Retail Pricing'!#REF!&gt;0,'Retail Pricing'!#REF!," ")</f>
        <v>#REF!</v>
      </c>
      <c r="O346" s="219" t="e">
        <f>IF('Retail Pricing'!#REF!&gt;0,'Retail Pricing'!#REF!," ")</f>
        <v>#REF!</v>
      </c>
      <c r="P346" s="219"/>
      <c r="Q346" s="219" t="e">
        <f>IF('Retail Pricing'!#REF!&gt;0,'Retail Pricing'!#REF!," ")</f>
        <v>#REF!</v>
      </c>
      <c r="R346" s="219" t="e">
        <f>IF('Retail Pricing'!#REF!&gt;0,'Retail Pricing'!#REF!," ")</f>
        <v>#REF!</v>
      </c>
      <c r="S346" s="219" t="e">
        <f>IF('Retail Pricing'!#REF!&gt;0,'Retail Pricing'!#REF!," ")</f>
        <v>#REF!</v>
      </c>
      <c r="T346" s="219">
        <v>0.99592999999999998</v>
      </c>
      <c r="U346" s="7" t="e">
        <f t="shared" si="663"/>
        <v>#REF!</v>
      </c>
      <c r="V346" s="7">
        <v>6.3E-2</v>
      </c>
      <c r="W346" s="491" t="s">
        <v>949</v>
      </c>
      <c r="X346" s="489" t="s">
        <v>949</v>
      </c>
      <c r="Y346" s="304" t="str">
        <f t="shared" si="583"/>
        <v xml:space="preserve"> </v>
      </c>
      <c r="Z346" s="428" t="s">
        <v>106</v>
      </c>
      <c r="AA346" s="492" t="s">
        <v>949</v>
      </c>
      <c r="AB346" s="493" t="s">
        <v>949</v>
      </c>
      <c r="AC346" s="489" t="s">
        <v>949</v>
      </c>
      <c r="AD346" s="14" t="str">
        <f t="shared" si="584"/>
        <v xml:space="preserve"> </v>
      </c>
      <c r="AE346" s="428" t="s">
        <v>106</v>
      </c>
      <c r="AF346" s="488" t="s">
        <v>949</v>
      </c>
      <c r="AG346" s="494" t="s">
        <v>949</v>
      </c>
      <c r="AH346" s="489" t="s">
        <v>949</v>
      </c>
      <c r="AI346" s="14" t="str">
        <f t="shared" si="585"/>
        <v xml:space="preserve"> </v>
      </c>
      <c r="AJ346" s="428" t="s">
        <v>106</v>
      </c>
      <c r="AK346" s="495" t="s">
        <v>949</v>
      </c>
      <c r="AL346" s="489"/>
      <c r="AM346" s="489" t="s">
        <v>949</v>
      </c>
      <c r="AN346" s="14" t="str">
        <f t="shared" si="586"/>
        <v xml:space="preserve"> </v>
      </c>
      <c r="AO346" s="428" t="s">
        <v>106</v>
      </c>
      <c r="AP346" s="490" t="s">
        <v>949</v>
      </c>
      <c r="AQ346" s="489" t="s">
        <v>949</v>
      </c>
      <c r="AR346" s="14" t="str">
        <f t="shared" si="587"/>
        <v xml:space="preserve"> </v>
      </c>
      <c r="AS346" s="428" t="s">
        <v>106</v>
      </c>
      <c r="AT346" s="496" t="s">
        <v>949</v>
      </c>
      <c r="AU346" s="497" t="s">
        <v>949</v>
      </c>
      <c r="AV346" s="288"/>
      <c r="AW346" s="498" t="s">
        <v>949</v>
      </c>
      <c r="AX346" s="499" t="s">
        <v>106</v>
      </c>
      <c r="AY346" s="499" t="s">
        <v>106</v>
      </c>
      <c r="AZ346" s="333"/>
      <c r="BA346" s="491" t="str">
        <f t="shared" si="639"/>
        <v>Holder</v>
      </c>
      <c r="BB346" s="492" t="str">
        <f t="shared" si="640"/>
        <v>Holder</v>
      </c>
      <c r="BC346" s="493" t="str">
        <f t="shared" si="641"/>
        <v>Holder</v>
      </c>
      <c r="BD346" s="488" t="str">
        <f t="shared" si="642"/>
        <v>Holder</v>
      </c>
      <c r="BE346" s="494" t="str">
        <f t="shared" si="643"/>
        <v>Holder</v>
      </c>
      <c r="BF346" s="495" t="str">
        <f t="shared" si="644"/>
        <v>Holder</v>
      </c>
      <c r="BG346" s="490" t="str">
        <f t="shared" si="645"/>
        <v>Holder</v>
      </c>
      <c r="BH346" s="496" t="str">
        <f t="shared" si="646"/>
        <v>Holder</v>
      </c>
      <c r="BI346" s="497" t="str">
        <f t="shared" si="647"/>
        <v>Holder</v>
      </c>
      <c r="BJ346" s="385" t="str">
        <f t="shared" si="648"/>
        <v>No</v>
      </c>
      <c r="BK346" s="385" t="str">
        <f>IF(BC346*0.9&gt;BG346, " ", "No")</f>
        <v>No</v>
      </c>
      <c r="BL346" s="483" t="s">
        <v>1376</v>
      </c>
      <c r="BM346" s="482"/>
      <c r="BN346" s="482"/>
      <c r="BO346" s="482"/>
      <c r="BP346" s="482"/>
      <c r="BQ346" s="482"/>
      <c r="BR346" s="482"/>
      <c r="BS346" s="482"/>
      <c r="BT346" s="482"/>
      <c r="BU346" s="67"/>
      <c r="BV346" s="442" t="str">
        <f t="shared" si="650"/>
        <v xml:space="preserve"> </v>
      </c>
      <c r="BW346" s="244" t="str">
        <f t="shared" si="651"/>
        <v xml:space="preserve"> </v>
      </c>
      <c r="BX346" s="244" t="str">
        <f t="shared" si="652"/>
        <v xml:space="preserve"> </v>
      </c>
      <c r="BY346" s="244" t="str">
        <f t="shared" si="653"/>
        <v xml:space="preserve"> </v>
      </c>
      <c r="BZ346" s="244" t="str">
        <f t="shared" si="654"/>
        <v xml:space="preserve"> </v>
      </c>
      <c r="CA346" s="244" t="str">
        <f t="shared" si="655"/>
        <v xml:space="preserve"> </v>
      </c>
      <c r="CB346" s="244" t="str">
        <f t="shared" si="656"/>
        <v xml:space="preserve"> </v>
      </c>
      <c r="CC346" s="244" t="str">
        <f t="shared" si="657"/>
        <v xml:space="preserve"> </v>
      </c>
      <c r="CD346" s="244" t="str">
        <f t="shared" si="658"/>
        <v xml:space="preserve"> </v>
      </c>
      <c r="CE346" s="244" t="str">
        <f t="shared" si="659"/>
        <v xml:space="preserve"> </v>
      </c>
      <c r="CF346" s="244" t="str">
        <f t="shared" si="660"/>
        <v xml:space="preserve"> </v>
      </c>
      <c r="CG346" s="244" t="str">
        <f t="shared" si="661"/>
        <v xml:space="preserve"> </v>
      </c>
      <c r="CH346" s="244" t="str">
        <f>IF($W346&gt;0,100," ")</f>
        <v xml:space="preserve"> </v>
      </c>
      <c r="CI346" s="570"/>
      <c r="CJ346" s="578" t="str">
        <f t="shared" si="629"/>
        <v xml:space="preserve"> </v>
      </c>
      <c r="CK346" s="578" t="str">
        <f t="shared" si="630"/>
        <v xml:space="preserve"> </v>
      </c>
      <c r="CL346" s="578" t="str">
        <f t="shared" si="631"/>
        <v xml:space="preserve"> </v>
      </c>
      <c r="CM346" s="578" t="str">
        <f t="shared" si="632"/>
        <v xml:space="preserve"> </v>
      </c>
      <c r="CN346" s="578" t="str">
        <f t="shared" si="633"/>
        <v xml:space="preserve"> </v>
      </c>
      <c r="CO346" s="578" t="str">
        <f t="shared" si="626"/>
        <v xml:space="preserve"> </v>
      </c>
      <c r="CP346" s="578" t="str">
        <f t="shared" si="627"/>
        <v xml:space="preserve"> </v>
      </c>
      <c r="CQ346" s="578" t="str">
        <f t="shared" si="628"/>
        <v xml:space="preserve"> </v>
      </c>
      <c r="CR346" s="244"/>
      <c r="CS346" s="244"/>
      <c r="CT346" s="244"/>
      <c r="CU346" s="244"/>
      <c r="CV346" s="347"/>
      <c r="CW346" s="338" t="str">
        <f t="shared" si="634"/>
        <v xml:space="preserve"> </v>
      </c>
      <c r="CX346" s="347"/>
      <c r="CY346" s="338" t="str">
        <f t="shared" si="635"/>
        <v xml:space="preserve"> </v>
      </c>
      <c r="CZ346" s="347"/>
      <c r="DA346" s="338" t="str">
        <f t="shared" si="636"/>
        <v xml:space="preserve"> </v>
      </c>
      <c r="DB346" s="347"/>
      <c r="DC346" s="338" t="str">
        <f t="shared" si="637"/>
        <v xml:space="preserve"> </v>
      </c>
      <c r="DD346" s="347"/>
      <c r="DE346" s="338" t="str">
        <f t="shared" si="638"/>
        <v xml:space="preserve"> </v>
      </c>
    </row>
    <row r="347" spans="1:109" s="19" customFormat="1" x14ac:dyDescent="0.2">
      <c r="A347" s="93" t="s">
        <v>673</v>
      </c>
      <c r="B347" s="70" t="s">
        <v>1367</v>
      </c>
      <c r="C347" s="53"/>
      <c r="D347" s="217"/>
      <c r="E347" s="326">
        <v>500</v>
      </c>
      <c r="F347" s="356" t="s">
        <v>598</v>
      </c>
      <c r="G347" s="701"/>
      <c r="H347" s="401" t="s">
        <v>1437</v>
      </c>
      <c r="I347" s="89" t="e">
        <f>IF('Retail Pricing'!#REF!&gt;0,'Retail Pricing'!#REF!," ")</f>
        <v>#REF!</v>
      </c>
      <c r="J347" s="85" t="e">
        <f>'Retail Pricing'!#REF!</f>
        <v>#REF!</v>
      </c>
      <c r="K347" s="85" t="e">
        <f>'Retail Pricing'!#REF!</f>
        <v>#REF!</v>
      </c>
      <c r="L347" s="305" t="e">
        <f>IF('Retail Pricing'!#REF!&gt;0,'Retail Pricing'!#REF!," ")</f>
        <v>#REF!</v>
      </c>
      <c r="M347" s="226" t="e">
        <f t="shared" si="596"/>
        <v>#REF!</v>
      </c>
      <c r="N347" s="219" t="e">
        <f>IF('Retail Pricing'!#REF!&gt;0,'Retail Pricing'!#REF!," ")</f>
        <v>#REF!</v>
      </c>
      <c r="O347" s="219" t="e">
        <f>IF('Retail Pricing'!#REF!&gt;0,'Retail Pricing'!#REF!," ")</f>
        <v>#REF!</v>
      </c>
      <c r="P347" s="219"/>
      <c r="Q347" s="219" t="e">
        <f>IF('Retail Pricing'!#REF!&gt;0,'Retail Pricing'!#REF!," ")</f>
        <v>#REF!</v>
      </c>
      <c r="R347" s="219" t="e">
        <f>IF('Retail Pricing'!#REF!&gt;0,'Retail Pricing'!#REF!," ")</f>
        <v>#REF!</v>
      </c>
      <c r="S347" s="219" t="e">
        <f>IF('Retail Pricing'!#REF!&gt;0,'Retail Pricing'!#REF!," ")</f>
        <v>#REF!</v>
      </c>
      <c r="T347" s="219">
        <v>0.99592999999999998</v>
      </c>
      <c r="U347" s="7" t="e">
        <f t="shared" si="663"/>
        <v>#REF!</v>
      </c>
      <c r="V347" s="7" t="e">
        <v>#REF!</v>
      </c>
      <c r="W347" s="491" t="e">
        <f>'Retail Pricing'!#REF!</f>
        <v>#REF!</v>
      </c>
      <c r="X347" s="489">
        <v>3.8</v>
      </c>
      <c r="Y347" s="304" t="e">
        <f t="shared" si="583"/>
        <v>#REF!</v>
      </c>
      <c r="Z347" s="428" t="e">
        <v>#REF!</v>
      </c>
      <c r="AA347" s="492" t="e">
        <v>#REF!</v>
      </c>
      <c r="AB347" s="493" t="e">
        <f>'Retail Pricing'!#REF!</f>
        <v>#REF!</v>
      </c>
      <c r="AC347" s="489">
        <v>3.7</v>
      </c>
      <c r="AD347" s="14" t="e">
        <f t="shared" si="584"/>
        <v>#REF!</v>
      </c>
      <c r="AE347" s="428" t="e">
        <v>#REF!</v>
      </c>
      <c r="AF347" s="488" t="e">
        <v>#REF!</v>
      </c>
      <c r="AG347" s="494" t="e">
        <f>'Retail Pricing'!#REF!</f>
        <v>#REF!</v>
      </c>
      <c r="AH347" s="489">
        <v>2.85</v>
      </c>
      <c r="AI347" s="14" t="e">
        <f t="shared" si="585"/>
        <v>#REF!</v>
      </c>
      <c r="AJ347" s="428" t="e">
        <v>#REF!</v>
      </c>
      <c r="AK347" s="495" t="e">
        <f>'Retail Pricing'!#REF!</f>
        <v>#REF!</v>
      </c>
      <c r="AL347" s="489"/>
      <c r="AM347" s="489">
        <v>2.5</v>
      </c>
      <c r="AN347" s="14" t="e">
        <f t="shared" si="586"/>
        <v>#REF!</v>
      </c>
      <c r="AO347" s="428" t="e">
        <v>#REF!</v>
      </c>
      <c r="AP347" s="490" t="e">
        <f>'Retail Pricing'!#REF!</f>
        <v>#REF!</v>
      </c>
      <c r="AQ347" s="489">
        <v>2.4500000000000002</v>
      </c>
      <c r="AR347" s="14" t="e">
        <f t="shared" si="587"/>
        <v>#REF!</v>
      </c>
      <c r="AS347" s="428" t="e">
        <v>#REF!</v>
      </c>
      <c r="AT347" s="496" t="e">
        <v>#REF!</v>
      </c>
      <c r="AU347" s="497" t="e">
        <f>'Retail Pricing'!#REF!</f>
        <v>#REF!</v>
      </c>
      <c r="AV347" s="288"/>
      <c r="AW347" s="498" t="e">
        <f>IF(W347&gt;0,ROUND((W347*1.3)/0.05,0)*0.05," ")</f>
        <v>#REF!</v>
      </c>
      <c r="AX347" s="499" t="e">
        <f>AP347</f>
        <v>#REF!</v>
      </c>
      <c r="AY347" s="499">
        <v>1.5</v>
      </c>
      <c r="AZ347" s="333"/>
      <c r="BA347" s="491" t="e">
        <f t="shared" si="639"/>
        <v>#REF!</v>
      </c>
      <c r="BB347" s="492" t="e">
        <f t="shared" si="640"/>
        <v>#REF!</v>
      </c>
      <c r="BC347" s="493" t="e">
        <f t="shared" si="641"/>
        <v>#REF!</v>
      </c>
      <c r="BD347" s="488" t="e">
        <f t="shared" si="642"/>
        <v>#REF!</v>
      </c>
      <c r="BE347" s="494" t="e">
        <f t="shared" si="643"/>
        <v>#REF!</v>
      </c>
      <c r="BF347" s="495" t="e">
        <f t="shared" si="644"/>
        <v>#REF!</v>
      </c>
      <c r="BG347" s="490" t="e">
        <f t="shared" si="645"/>
        <v>#REF!</v>
      </c>
      <c r="BH347" s="496" t="e">
        <f t="shared" si="646"/>
        <v>#REF!</v>
      </c>
      <c r="BI347" s="497" t="e">
        <f t="shared" si="647"/>
        <v>#REF!</v>
      </c>
      <c r="BJ347" s="385" t="e">
        <f t="shared" si="648"/>
        <v>#REF!</v>
      </c>
      <c r="BK347" s="385" t="e">
        <f>IF(BC347*0.9&gt;BG347, " ", "No")</f>
        <v>#REF!</v>
      </c>
      <c r="BL347" s="243" t="e">
        <f>IF((BA347-'Retail Pricing'!#REF!)&gt;=0," ",1)</f>
        <v>#REF!</v>
      </c>
      <c r="BM347" s="243" t="e">
        <f>IF((BB347-'Retail Pricing'!#REF!)&gt;=0," ",1)</f>
        <v>#REF!</v>
      </c>
      <c r="BN347" s="243" t="e">
        <f>IF((BC347-'Retail Pricing'!#REF!)&gt;=0," ",1)</f>
        <v>#REF!</v>
      </c>
      <c r="BO347" s="243" t="e">
        <f>IF((BD347-'Retail Pricing'!#REF!)&gt;=0," ",1)</f>
        <v>#REF!</v>
      </c>
      <c r="BP347" s="243" t="e">
        <f>IF((BE347-'Retail Pricing'!#REF!)&gt;=0," ",1)</f>
        <v>#REF!</v>
      </c>
      <c r="BQ347" s="243" t="e">
        <f>IF((BF347-'Retail Pricing'!#REF!)&gt;=0," ",1)</f>
        <v>#REF!</v>
      </c>
      <c r="BR347" s="243" t="e">
        <f>IF((BG347-'Retail Pricing'!#REF!)&gt;=0," ",1)</f>
        <v>#REF!</v>
      </c>
      <c r="BS347" s="243" t="e">
        <f>IF((BH347-'Retail Pricing'!#REF!)&gt;=0," ",1)</f>
        <v>#REF!</v>
      </c>
      <c r="BT347" s="243" t="e">
        <f>IF((BI347-'Retail Pricing'!#REF!)&gt;=0," ",1)</f>
        <v>#REF!</v>
      </c>
      <c r="BU347" s="67"/>
      <c r="BV347" s="442" t="e">
        <f t="shared" si="650"/>
        <v>#REF!</v>
      </c>
      <c r="BW347" s="244" t="e">
        <f t="shared" si="651"/>
        <v>#REF!</v>
      </c>
      <c r="BX347" s="244" t="e">
        <f t="shared" si="652"/>
        <v>#REF!</v>
      </c>
      <c r="BY347" s="244" t="e">
        <f t="shared" si="653"/>
        <v>#REF!</v>
      </c>
      <c r="BZ347" s="244" t="e">
        <f t="shared" si="654"/>
        <v>#REF!</v>
      </c>
      <c r="CA347" s="244" t="e">
        <f t="shared" si="655"/>
        <v>#REF!</v>
      </c>
      <c r="CB347" s="244" t="e">
        <f t="shared" si="656"/>
        <v>#REF!</v>
      </c>
      <c r="CC347" s="244" t="e">
        <f t="shared" si="657"/>
        <v>#REF!</v>
      </c>
      <c r="CD347" s="244" t="e">
        <f t="shared" si="658"/>
        <v>#REF!</v>
      </c>
      <c r="CE347" s="244" t="e">
        <f t="shared" si="659"/>
        <v>#REF!</v>
      </c>
      <c r="CF347" s="244" t="e">
        <f t="shared" si="660"/>
        <v>#REF!</v>
      </c>
      <c r="CG347" s="244" t="e">
        <f t="shared" si="661"/>
        <v>#REF!</v>
      </c>
      <c r="CH347" s="244" t="e">
        <f>IF($W347&gt;0,100," ")</f>
        <v>#REF!</v>
      </c>
      <c r="CI347" s="570"/>
      <c r="CJ347" s="578" t="e">
        <f t="shared" si="629"/>
        <v>#REF!</v>
      </c>
      <c r="CK347" s="578" t="e">
        <f t="shared" si="630"/>
        <v>#REF!</v>
      </c>
      <c r="CL347" s="578" t="e">
        <f t="shared" si="631"/>
        <v>#REF!</v>
      </c>
      <c r="CM347" s="578" t="e">
        <f t="shared" si="632"/>
        <v>#REF!</v>
      </c>
      <c r="CN347" s="578" t="e">
        <f t="shared" si="633"/>
        <v>#REF!</v>
      </c>
      <c r="CO347" s="578" t="e">
        <f t="shared" si="626"/>
        <v>#REF!</v>
      </c>
      <c r="CP347" s="578" t="e">
        <f t="shared" si="627"/>
        <v>#REF!</v>
      </c>
      <c r="CQ347" s="578" t="e">
        <f t="shared" si="628"/>
        <v>#REF!</v>
      </c>
      <c r="CR347" s="244"/>
      <c r="CS347" s="244"/>
      <c r="CT347" s="244"/>
      <c r="CU347" s="244"/>
      <c r="CV347" s="347"/>
      <c r="CW347" s="338" t="e">
        <f t="shared" si="634"/>
        <v>#REF!</v>
      </c>
      <c r="CX347" s="347"/>
      <c r="CY347" s="338" t="e">
        <f t="shared" si="635"/>
        <v>#REF!</v>
      </c>
      <c r="CZ347" s="347"/>
      <c r="DA347" s="338" t="e">
        <f t="shared" si="636"/>
        <v>#REF!</v>
      </c>
      <c r="DB347" s="347"/>
      <c r="DC347" s="338" t="e">
        <f t="shared" si="637"/>
        <v>#REF!</v>
      </c>
      <c r="DD347" s="347"/>
      <c r="DE347" s="338" t="e">
        <f t="shared" si="638"/>
        <v>#REF!</v>
      </c>
    </row>
    <row r="348" spans="1:109" s="19" customFormat="1" x14ac:dyDescent="0.2">
      <c r="A348" s="93" t="s">
        <v>673</v>
      </c>
      <c r="B348" s="369" t="s">
        <v>863</v>
      </c>
      <c r="C348" s="53" t="s">
        <v>1512</v>
      </c>
      <c r="D348" s="217"/>
      <c r="E348" s="326">
        <v>500</v>
      </c>
      <c r="F348" s="356" t="s">
        <v>350</v>
      </c>
      <c r="G348" s="701"/>
      <c r="H348" s="84" t="s">
        <v>949</v>
      </c>
      <c r="I348" s="89" t="e">
        <f>IF('Retail Pricing'!#REF!&gt;0,'Retail Pricing'!#REF!," ")</f>
        <v>#REF!</v>
      </c>
      <c r="J348" s="85" t="e">
        <f>'Retail Pricing'!#REF!</f>
        <v>#REF!</v>
      </c>
      <c r="K348" s="85" t="e">
        <f>'Retail Pricing'!#REF!</f>
        <v>#REF!</v>
      </c>
      <c r="L348" s="305" t="e">
        <f>IF('Retail Pricing'!#REF!&gt;0,'Retail Pricing'!#REF!," ")</f>
        <v>#REF!</v>
      </c>
      <c r="M348" s="226" t="e">
        <f t="shared" si="596"/>
        <v>#REF!</v>
      </c>
      <c r="N348" s="219" t="e">
        <f>IF('Retail Pricing'!#REF!&gt;0,'Retail Pricing'!#REF!," ")</f>
        <v>#REF!</v>
      </c>
      <c r="O348" s="219" t="e">
        <f>IF('Retail Pricing'!#REF!&gt;0,'Retail Pricing'!#REF!," ")</f>
        <v>#REF!</v>
      </c>
      <c r="P348" s="219"/>
      <c r="Q348" s="219" t="e">
        <f>IF('Retail Pricing'!#REF!&gt;0,'Retail Pricing'!#REF!," ")</f>
        <v>#REF!</v>
      </c>
      <c r="R348" s="219" t="e">
        <f>IF('Retail Pricing'!#REF!&gt;0,'Retail Pricing'!#REF!," ")</f>
        <v>#REF!</v>
      </c>
      <c r="S348" s="219" t="e">
        <f>IF('Retail Pricing'!#REF!&gt;0,'Retail Pricing'!#REF!," ")</f>
        <v>#REF!</v>
      </c>
      <c r="T348" s="219"/>
      <c r="U348" s="7" t="e">
        <f t="shared" si="663"/>
        <v>#REF!</v>
      </c>
      <c r="V348" s="7" t="e">
        <v>#DIV/0!</v>
      </c>
      <c r="W348" s="491" t="s">
        <v>949</v>
      </c>
      <c r="X348" s="489" t="s">
        <v>949</v>
      </c>
      <c r="Y348" s="304" t="str">
        <f t="shared" si="583"/>
        <v xml:space="preserve"> </v>
      </c>
      <c r="Z348" s="428" t="s">
        <v>106</v>
      </c>
      <c r="AA348" s="492" t="s">
        <v>949</v>
      </c>
      <c r="AB348" s="493" t="s">
        <v>949</v>
      </c>
      <c r="AC348" s="489" t="s">
        <v>949</v>
      </c>
      <c r="AD348" s="14" t="str">
        <f t="shared" si="584"/>
        <v xml:space="preserve"> </v>
      </c>
      <c r="AE348" s="428" t="s">
        <v>106</v>
      </c>
      <c r="AF348" s="488" t="s">
        <v>949</v>
      </c>
      <c r="AG348" s="494" t="s">
        <v>949</v>
      </c>
      <c r="AH348" s="489" t="s">
        <v>949</v>
      </c>
      <c r="AI348" s="14" t="str">
        <f t="shared" si="585"/>
        <v xml:space="preserve"> </v>
      </c>
      <c r="AJ348" s="428" t="s">
        <v>106</v>
      </c>
      <c r="AK348" s="495" t="s">
        <v>949</v>
      </c>
      <c r="AL348" s="489"/>
      <c r="AM348" s="489" t="s">
        <v>949</v>
      </c>
      <c r="AN348" s="14" t="str">
        <f t="shared" si="586"/>
        <v xml:space="preserve"> </v>
      </c>
      <c r="AO348" s="428" t="s">
        <v>106</v>
      </c>
      <c r="AP348" s="490" t="s">
        <v>949</v>
      </c>
      <c r="AQ348" s="489" t="s">
        <v>949</v>
      </c>
      <c r="AR348" s="14" t="str">
        <f t="shared" si="587"/>
        <v xml:space="preserve"> </v>
      </c>
      <c r="AS348" s="428" t="s">
        <v>106</v>
      </c>
      <c r="AT348" s="496" t="s">
        <v>949</v>
      </c>
      <c r="AU348" s="497" t="s">
        <v>949</v>
      </c>
      <c r="AV348" s="288"/>
      <c r="AW348" s="498" t="s">
        <v>949</v>
      </c>
      <c r="AX348" s="499" t="s">
        <v>106</v>
      </c>
      <c r="AY348" s="499" t="s">
        <v>106</v>
      </c>
      <c r="AZ348" s="333"/>
      <c r="BA348" s="491" t="str">
        <f t="shared" si="639"/>
        <v>Holder</v>
      </c>
      <c r="BB348" s="492" t="str">
        <f t="shared" si="640"/>
        <v>Holder</v>
      </c>
      <c r="BC348" s="493" t="str">
        <f t="shared" si="641"/>
        <v>Holder</v>
      </c>
      <c r="BD348" s="488" t="str">
        <f t="shared" si="642"/>
        <v>Holder</v>
      </c>
      <c r="BE348" s="494" t="str">
        <f t="shared" si="643"/>
        <v>Holder</v>
      </c>
      <c r="BF348" s="495" t="str">
        <f t="shared" si="644"/>
        <v>Holder</v>
      </c>
      <c r="BG348" s="490" t="str">
        <f t="shared" si="645"/>
        <v>Holder</v>
      </c>
      <c r="BH348" s="496" t="str">
        <f t="shared" si="646"/>
        <v>Holder</v>
      </c>
      <c r="BI348" s="497" t="str">
        <f t="shared" si="647"/>
        <v>Holder</v>
      </c>
      <c r="BJ348" s="385" t="str">
        <f t="shared" si="648"/>
        <v>No</v>
      </c>
      <c r="BK348" s="385" t="str">
        <f t="shared" si="649"/>
        <v>No</v>
      </c>
      <c r="BL348" s="483" t="s">
        <v>1376</v>
      </c>
      <c r="BM348" s="482"/>
      <c r="BN348" s="482"/>
      <c r="BO348" s="482"/>
      <c r="BP348" s="482"/>
      <c r="BQ348" s="482"/>
      <c r="BR348" s="482"/>
      <c r="BS348" s="482"/>
      <c r="BT348" s="482"/>
      <c r="BU348" s="67"/>
      <c r="BV348" s="442" t="str">
        <f t="shared" si="650"/>
        <v xml:space="preserve"> </v>
      </c>
      <c r="BW348" s="244" t="str">
        <f t="shared" si="651"/>
        <v xml:space="preserve"> </v>
      </c>
      <c r="BX348" s="244" t="str">
        <f t="shared" si="652"/>
        <v xml:space="preserve"> </v>
      </c>
      <c r="BY348" s="244" t="str">
        <f t="shared" si="653"/>
        <v xml:space="preserve"> </v>
      </c>
      <c r="BZ348" s="244" t="str">
        <f t="shared" si="654"/>
        <v xml:space="preserve"> </v>
      </c>
      <c r="CA348" s="244" t="str">
        <f t="shared" si="655"/>
        <v xml:space="preserve"> </v>
      </c>
      <c r="CB348" s="244" t="str">
        <f t="shared" si="656"/>
        <v xml:space="preserve"> </v>
      </c>
      <c r="CC348" s="244" t="str">
        <f t="shared" si="657"/>
        <v xml:space="preserve"> </v>
      </c>
      <c r="CD348" s="244" t="str">
        <f t="shared" si="658"/>
        <v xml:space="preserve"> </v>
      </c>
      <c r="CE348" s="244" t="str">
        <f t="shared" si="659"/>
        <v xml:space="preserve"> </v>
      </c>
      <c r="CF348" s="244" t="str">
        <f t="shared" si="660"/>
        <v xml:space="preserve"> </v>
      </c>
      <c r="CG348" s="244" t="str">
        <f t="shared" si="661"/>
        <v xml:space="preserve"> </v>
      </c>
      <c r="CH348" s="244" t="str">
        <f t="shared" si="662"/>
        <v xml:space="preserve"> </v>
      </c>
      <c r="CI348" s="570"/>
      <c r="CJ348" s="578" t="str">
        <f t="shared" si="629"/>
        <v xml:space="preserve"> </v>
      </c>
      <c r="CK348" s="578" t="str">
        <f t="shared" si="630"/>
        <v xml:space="preserve"> </v>
      </c>
      <c r="CL348" s="578" t="str">
        <f t="shared" si="631"/>
        <v xml:space="preserve"> </v>
      </c>
      <c r="CM348" s="578" t="str">
        <f t="shared" si="632"/>
        <v xml:space="preserve"> </v>
      </c>
      <c r="CN348" s="578" t="str">
        <f t="shared" si="633"/>
        <v xml:space="preserve"> </v>
      </c>
      <c r="CO348" s="578" t="str">
        <f t="shared" si="626"/>
        <v xml:space="preserve"> </v>
      </c>
      <c r="CP348" s="578" t="str">
        <f t="shared" si="627"/>
        <v xml:space="preserve"> </v>
      </c>
      <c r="CQ348" s="578" t="str">
        <f t="shared" si="628"/>
        <v xml:space="preserve"> </v>
      </c>
      <c r="CR348" s="244"/>
      <c r="CS348" s="244"/>
      <c r="CT348" s="244"/>
      <c r="CU348" s="244"/>
      <c r="CV348" s="347"/>
      <c r="CW348" s="338" t="str">
        <f t="shared" si="634"/>
        <v xml:space="preserve"> </v>
      </c>
      <c r="CX348" s="347"/>
      <c r="CY348" s="338" t="str">
        <f t="shared" si="635"/>
        <v xml:space="preserve"> </v>
      </c>
      <c r="CZ348" s="347"/>
      <c r="DA348" s="338" t="str">
        <f t="shared" si="636"/>
        <v xml:space="preserve"> </v>
      </c>
      <c r="DB348" s="347"/>
      <c r="DC348" s="338" t="str">
        <f t="shared" si="637"/>
        <v xml:space="preserve"> </v>
      </c>
      <c r="DD348" s="347"/>
      <c r="DE348" s="338" t="str">
        <f t="shared" si="638"/>
        <v xml:space="preserve"> </v>
      </c>
    </row>
    <row r="349" spans="1:109" s="19" customFormat="1" x14ac:dyDescent="0.2">
      <c r="A349" s="93" t="s">
        <v>673</v>
      </c>
      <c r="B349" s="53" t="s">
        <v>867</v>
      </c>
      <c r="C349" s="53"/>
      <c r="D349" s="217"/>
      <c r="E349" s="326">
        <v>500</v>
      </c>
      <c r="F349" s="356" t="s">
        <v>604</v>
      </c>
      <c r="G349" s="701"/>
      <c r="H349" s="84" t="s">
        <v>949</v>
      </c>
      <c r="I349" s="89" t="e">
        <f>IF('Retail Pricing'!#REF!&gt;0,'Retail Pricing'!#REF!," ")</f>
        <v>#REF!</v>
      </c>
      <c r="J349" s="85" t="e">
        <f>'Retail Pricing'!#REF!</f>
        <v>#REF!</v>
      </c>
      <c r="K349" s="85" t="e">
        <f>'Retail Pricing'!#REF!</f>
        <v>#REF!</v>
      </c>
      <c r="L349" s="305" t="e">
        <f>IF('Retail Pricing'!#REF!&gt;0,'Retail Pricing'!#REF!," ")</f>
        <v>#REF!</v>
      </c>
      <c r="M349" s="226" t="e">
        <f t="shared" si="596"/>
        <v>#REF!</v>
      </c>
      <c r="N349" s="219" t="e">
        <f>IF('Retail Pricing'!#REF!&gt;0,'Retail Pricing'!#REF!," ")</f>
        <v>#REF!</v>
      </c>
      <c r="O349" s="219" t="e">
        <f>IF('Retail Pricing'!#REF!&gt;0,'Retail Pricing'!#REF!," ")</f>
        <v>#REF!</v>
      </c>
      <c r="P349" s="219"/>
      <c r="Q349" s="219" t="e">
        <f>IF('Retail Pricing'!#REF!&gt;0,'Retail Pricing'!#REF!," ")</f>
        <v>#REF!</v>
      </c>
      <c r="R349" s="219" t="e">
        <f>IF('Retail Pricing'!#REF!&gt;0,'Retail Pricing'!#REF!," ")</f>
        <v>#REF!</v>
      </c>
      <c r="S349" s="219" t="e">
        <f>IF('Retail Pricing'!#REF!&gt;0,'Retail Pricing'!#REF!," ")</f>
        <v>#REF!</v>
      </c>
      <c r="T349" s="219">
        <v>1.0721000000000001</v>
      </c>
      <c r="U349" s="7" t="e">
        <f t="shared" si="663"/>
        <v>#REF!</v>
      </c>
      <c r="V349" s="7" t="e">
        <v>#REF!</v>
      </c>
      <c r="W349" s="491" t="s">
        <v>949</v>
      </c>
      <c r="X349" s="489" t="s">
        <v>949</v>
      </c>
      <c r="Y349" s="304" t="str">
        <f t="shared" si="583"/>
        <v xml:space="preserve"> </v>
      </c>
      <c r="Z349" s="428" t="s">
        <v>106</v>
      </c>
      <c r="AA349" s="492" t="s">
        <v>949</v>
      </c>
      <c r="AB349" s="493" t="s">
        <v>949</v>
      </c>
      <c r="AC349" s="489" t="s">
        <v>949</v>
      </c>
      <c r="AD349" s="14" t="str">
        <f t="shared" si="584"/>
        <v xml:space="preserve"> </v>
      </c>
      <c r="AE349" s="428" t="s">
        <v>106</v>
      </c>
      <c r="AF349" s="488" t="s">
        <v>949</v>
      </c>
      <c r="AG349" s="494" t="s">
        <v>949</v>
      </c>
      <c r="AH349" s="489" t="s">
        <v>949</v>
      </c>
      <c r="AI349" s="14" t="str">
        <f t="shared" si="585"/>
        <v xml:space="preserve"> </v>
      </c>
      <c r="AJ349" s="428" t="s">
        <v>106</v>
      </c>
      <c r="AK349" s="495" t="s">
        <v>949</v>
      </c>
      <c r="AL349" s="489"/>
      <c r="AM349" s="489" t="s">
        <v>949</v>
      </c>
      <c r="AN349" s="14" t="str">
        <f t="shared" si="586"/>
        <v xml:space="preserve"> </v>
      </c>
      <c r="AO349" s="428" t="s">
        <v>106</v>
      </c>
      <c r="AP349" s="490" t="s">
        <v>949</v>
      </c>
      <c r="AQ349" s="489" t="s">
        <v>949</v>
      </c>
      <c r="AR349" s="14" t="str">
        <f t="shared" si="587"/>
        <v xml:space="preserve"> </v>
      </c>
      <c r="AS349" s="428" t="s">
        <v>106</v>
      </c>
      <c r="AT349" s="496" t="s">
        <v>949</v>
      </c>
      <c r="AU349" s="497" t="s">
        <v>949</v>
      </c>
      <c r="AV349" s="312"/>
      <c r="AW349" s="498" t="s">
        <v>949</v>
      </c>
      <c r="AX349" s="499" t="s">
        <v>106</v>
      </c>
      <c r="AY349" s="499" t="s">
        <v>106</v>
      </c>
      <c r="AZ349" s="333"/>
      <c r="BA349" s="491" t="str">
        <f t="shared" si="639"/>
        <v>Holder</v>
      </c>
      <c r="BB349" s="492" t="str">
        <f t="shared" si="640"/>
        <v>Holder</v>
      </c>
      <c r="BC349" s="493" t="str">
        <f t="shared" si="641"/>
        <v>Holder</v>
      </c>
      <c r="BD349" s="488" t="str">
        <f t="shared" si="642"/>
        <v>Holder</v>
      </c>
      <c r="BE349" s="494" t="str">
        <f t="shared" si="643"/>
        <v>Holder</v>
      </c>
      <c r="BF349" s="495" t="str">
        <f t="shared" si="644"/>
        <v>Holder</v>
      </c>
      <c r="BG349" s="490" t="str">
        <f t="shared" si="645"/>
        <v>Holder</v>
      </c>
      <c r="BH349" s="496" t="str">
        <f t="shared" si="646"/>
        <v>Holder</v>
      </c>
      <c r="BI349" s="497" t="str">
        <f t="shared" si="647"/>
        <v>Holder</v>
      </c>
      <c r="BJ349" s="385" t="str">
        <f t="shared" si="648"/>
        <v>No</v>
      </c>
      <c r="BK349" s="385" t="str">
        <f>IF(BC349*0.9&gt;BG349, " ", "No")</f>
        <v>No</v>
      </c>
      <c r="BL349" s="483" t="s">
        <v>1376</v>
      </c>
      <c r="BM349" s="482"/>
      <c r="BN349" s="482"/>
      <c r="BO349" s="482"/>
      <c r="BP349" s="482"/>
      <c r="BQ349" s="482"/>
      <c r="BR349" s="482"/>
      <c r="BS349" s="482"/>
      <c r="BT349" s="482"/>
      <c r="BU349" s="67"/>
      <c r="BV349" s="442" t="str">
        <f t="shared" si="650"/>
        <v xml:space="preserve"> </v>
      </c>
      <c r="BW349" s="244" t="str">
        <f t="shared" si="651"/>
        <v xml:space="preserve"> </v>
      </c>
      <c r="BX349" s="244" t="str">
        <f t="shared" si="652"/>
        <v xml:space="preserve"> </v>
      </c>
      <c r="BY349" s="244" t="str">
        <f t="shared" si="653"/>
        <v xml:space="preserve"> </v>
      </c>
      <c r="BZ349" s="244" t="str">
        <f t="shared" si="654"/>
        <v xml:space="preserve"> </v>
      </c>
      <c r="CA349" s="244" t="str">
        <f t="shared" si="655"/>
        <v xml:space="preserve"> </v>
      </c>
      <c r="CB349" s="244" t="str">
        <f t="shared" si="656"/>
        <v xml:space="preserve"> </v>
      </c>
      <c r="CC349" s="244" t="str">
        <f t="shared" si="657"/>
        <v xml:space="preserve"> </v>
      </c>
      <c r="CD349" s="244" t="str">
        <f t="shared" si="658"/>
        <v xml:space="preserve"> </v>
      </c>
      <c r="CE349" s="244" t="str">
        <f t="shared" si="659"/>
        <v xml:space="preserve"> </v>
      </c>
      <c r="CF349" s="244" t="str">
        <f t="shared" si="660"/>
        <v xml:space="preserve"> </v>
      </c>
      <c r="CG349" s="244" t="str">
        <f t="shared" si="661"/>
        <v xml:space="preserve"> </v>
      </c>
      <c r="CH349" s="244" t="str">
        <f>IF($W349&gt;0,100," ")</f>
        <v xml:space="preserve"> </v>
      </c>
      <c r="CI349" s="570"/>
      <c r="CJ349" s="578" t="str">
        <f t="shared" si="629"/>
        <v xml:space="preserve"> </v>
      </c>
      <c r="CK349" s="578" t="str">
        <f t="shared" si="630"/>
        <v xml:space="preserve"> </v>
      </c>
      <c r="CL349" s="578" t="str">
        <f t="shared" si="631"/>
        <v xml:space="preserve"> </v>
      </c>
      <c r="CM349" s="578" t="str">
        <f t="shared" si="632"/>
        <v xml:space="preserve"> </v>
      </c>
      <c r="CN349" s="578" t="str">
        <f t="shared" si="633"/>
        <v xml:space="preserve"> </v>
      </c>
      <c r="CO349" s="578" t="str">
        <f t="shared" si="626"/>
        <v xml:space="preserve"> </v>
      </c>
      <c r="CP349" s="578" t="str">
        <f t="shared" si="627"/>
        <v xml:space="preserve"> </v>
      </c>
      <c r="CQ349" s="578" t="str">
        <f t="shared" si="628"/>
        <v xml:space="preserve"> </v>
      </c>
      <c r="CR349" s="244"/>
      <c r="CS349" s="244"/>
      <c r="CT349" s="244"/>
      <c r="CU349" s="244"/>
      <c r="CV349" s="347"/>
      <c r="CW349" s="338" t="str">
        <f t="shared" si="634"/>
        <v xml:space="preserve"> </v>
      </c>
      <c r="CX349" s="347"/>
      <c r="CY349" s="338" t="str">
        <f t="shared" si="635"/>
        <v xml:space="preserve"> </v>
      </c>
      <c r="CZ349" s="347"/>
      <c r="DA349" s="338" t="str">
        <f t="shared" si="636"/>
        <v xml:space="preserve"> </v>
      </c>
      <c r="DB349" s="347"/>
      <c r="DC349" s="338" t="str">
        <f t="shared" si="637"/>
        <v xml:space="preserve"> </v>
      </c>
      <c r="DD349" s="347"/>
      <c r="DE349" s="338" t="str">
        <f t="shared" si="638"/>
        <v xml:space="preserve"> </v>
      </c>
    </row>
    <row r="350" spans="1:109" x14ac:dyDescent="0.2">
      <c r="A350" s="93" t="s">
        <v>673</v>
      </c>
      <c r="B350" s="388" t="s">
        <v>1368</v>
      </c>
      <c r="C350" s="53" t="s">
        <v>1512</v>
      </c>
      <c r="D350" s="217"/>
      <c r="E350" s="326">
        <v>500</v>
      </c>
      <c r="F350" s="356" t="s">
        <v>350</v>
      </c>
      <c r="G350" s="701"/>
      <c r="H350" s="83" t="s">
        <v>609</v>
      </c>
      <c r="I350" s="89" t="e">
        <f>IF('Retail Pricing'!#REF!&gt;0,'Retail Pricing'!#REF!," ")</f>
        <v>#REF!</v>
      </c>
      <c r="J350" s="85" t="e">
        <f>'Retail Pricing'!#REF!</f>
        <v>#REF!</v>
      </c>
      <c r="K350" s="85" t="e">
        <f>'Retail Pricing'!#REF!</f>
        <v>#REF!</v>
      </c>
      <c r="L350" s="305" t="e">
        <f>IF('Retail Pricing'!#REF!&gt;0,'Retail Pricing'!#REF!," ")</f>
        <v>#REF!</v>
      </c>
      <c r="M350" s="226" t="e">
        <f t="shared" si="596"/>
        <v>#REF!</v>
      </c>
      <c r="N350" s="219" t="e">
        <f>IF('Retail Pricing'!#REF!&gt;0,'Retail Pricing'!#REF!," ")</f>
        <v>#REF!</v>
      </c>
      <c r="O350" s="219" t="e">
        <f>IF('Retail Pricing'!#REF!&gt;0,'Retail Pricing'!#REF!," ")</f>
        <v>#REF!</v>
      </c>
      <c r="P350" s="219"/>
      <c r="Q350" s="219" t="e">
        <f>IF('Retail Pricing'!#REF!&gt;0,'Retail Pricing'!#REF!," ")</f>
        <v>#REF!</v>
      </c>
      <c r="R350" s="219" t="e">
        <f>IF('Retail Pricing'!#REF!&gt;0,'Retail Pricing'!#REF!," ")</f>
        <v>#REF!</v>
      </c>
      <c r="S350" s="219" t="s">
        <v>888</v>
      </c>
      <c r="T350" s="219">
        <v>0.89044000000000001</v>
      </c>
      <c r="U350" s="319">
        <v>0.17</v>
      </c>
      <c r="V350" s="7">
        <v>7.2999999999999995E-2</v>
      </c>
      <c r="W350" s="491" t="e">
        <f>'Retail Pricing'!#REF!</f>
        <v>#REF!</v>
      </c>
      <c r="X350" s="489">
        <v>3.8</v>
      </c>
      <c r="Y350" s="304" t="e">
        <f t="shared" si="583"/>
        <v>#REF!</v>
      </c>
      <c r="Z350" s="428">
        <v>0.7</v>
      </c>
      <c r="AA350" s="492">
        <v>4.3</v>
      </c>
      <c r="AB350" s="493" t="e">
        <f>'Retail Pricing'!#REF!</f>
        <v>#REF!</v>
      </c>
      <c r="AC350" s="489">
        <v>3.7</v>
      </c>
      <c r="AD350" s="14" t="e">
        <f t="shared" si="584"/>
        <v>#REF!</v>
      </c>
      <c r="AE350" s="428">
        <v>0.7</v>
      </c>
      <c r="AF350" s="488">
        <v>4.2</v>
      </c>
      <c r="AG350" s="494" t="e">
        <f>'Retail Pricing'!#REF!</f>
        <v>#REF!</v>
      </c>
      <c r="AH350" s="489">
        <v>2.85</v>
      </c>
      <c r="AI350" s="14" t="e">
        <f t="shared" si="585"/>
        <v>#REF!</v>
      </c>
      <c r="AJ350" s="428">
        <v>0.61</v>
      </c>
      <c r="AK350" s="495" t="e">
        <f>'Retail Pricing'!#REF!</f>
        <v>#REF!</v>
      </c>
      <c r="AL350" s="489"/>
      <c r="AM350" s="489">
        <v>2.5</v>
      </c>
      <c r="AN350" s="14" t="e">
        <f t="shared" si="586"/>
        <v>#REF!</v>
      </c>
      <c r="AO350" s="428">
        <v>0.56999999999999995</v>
      </c>
      <c r="AP350" s="490" t="e">
        <f>'Retail Pricing'!#REF!</f>
        <v>#REF!</v>
      </c>
      <c r="AQ350" s="489">
        <v>2.4500000000000002</v>
      </c>
      <c r="AR350" s="14" t="e">
        <f t="shared" si="587"/>
        <v>#REF!</v>
      </c>
      <c r="AS350" s="428">
        <v>0.55000000000000004</v>
      </c>
      <c r="AT350" s="496">
        <v>2.95</v>
      </c>
      <c r="AU350" s="497" t="e">
        <f>'Retail Pricing'!#REF!</f>
        <v>#REF!</v>
      </c>
      <c r="AV350" s="288"/>
      <c r="AW350" s="498" t="e">
        <f t="shared" ref="AW350:AW359" si="664">IF(W350&gt;0,ROUND((W350*1.3)/0.05,0)*0.05," ")</f>
        <v>#REF!</v>
      </c>
      <c r="AX350" s="499" t="e">
        <f>AP350</f>
        <v>#REF!</v>
      </c>
      <c r="AY350" s="499">
        <v>1.75</v>
      </c>
      <c r="AZ350" s="333"/>
      <c r="BA350" s="491" t="e">
        <f t="shared" si="639"/>
        <v>#REF!</v>
      </c>
      <c r="BB350" s="492">
        <f t="shared" si="640"/>
        <v>4.3</v>
      </c>
      <c r="BC350" s="493" t="e">
        <f t="shared" si="641"/>
        <v>#REF!</v>
      </c>
      <c r="BD350" s="488">
        <f t="shared" si="642"/>
        <v>4.2</v>
      </c>
      <c r="BE350" s="494" t="e">
        <f t="shared" si="643"/>
        <v>#REF!</v>
      </c>
      <c r="BF350" s="495" t="e">
        <f t="shared" si="644"/>
        <v>#REF!</v>
      </c>
      <c r="BG350" s="490" t="e">
        <f t="shared" si="645"/>
        <v>#REF!</v>
      </c>
      <c r="BH350" s="496">
        <f t="shared" si="646"/>
        <v>2.95</v>
      </c>
      <c r="BI350" s="497">
        <v>9</v>
      </c>
      <c r="BJ350" s="385" t="e">
        <f t="shared" si="648"/>
        <v>#REF!</v>
      </c>
      <c r="BK350" s="385" t="e">
        <f t="shared" si="649"/>
        <v>#REF!</v>
      </c>
      <c r="BL350" s="243" t="e">
        <f>IF((BA350-'Retail Pricing'!#REF!)&gt;=0," ",1)</f>
        <v>#REF!</v>
      </c>
      <c r="BM350" s="243" t="e">
        <f>IF((BB350-'Retail Pricing'!#REF!)&gt;=0," ",1)</f>
        <v>#REF!</v>
      </c>
      <c r="BN350" s="243" t="e">
        <f>IF((BC350-'Retail Pricing'!#REF!)&gt;=0," ",1)</f>
        <v>#REF!</v>
      </c>
      <c r="BO350" s="243">
        <f>IF((BD350-'Retail Pricing'!F225)&gt;=0," ",1)</f>
        <v>1</v>
      </c>
      <c r="BP350" s="243" t="e">
        <f>IF((BE350-'Retail Pricing'!#REF!)&gt;=0," ",1)</f>
        <v>#REF!</v>
      </c>
      <c r="BQ350" s="243" t="e">
        <f>IF((BF350-'Retail Pricing'!#REF!)&gt;=0," ",1)</f>
        <v>#REF!</v>
      </c>
      <c r="BR350" s="243" t="e">
        <f>IF((BG350-'Retail Pricing'!#REF!)&gt;=0," ",1)</f>
        <v>#REF!</v>
      </c>
      <c r="BS350" s="243" t="e">
        <f>IF((BH350-'Retail Pricing'!#REF!)&gt;=0," ",1)</f>
        <v>#REF!</v>
      </c>
      <c r="BT350" s="243" t="e">
        <f>IF((BI350-'Retail Pricing'!#REF!)&gt;=0," ",1)</f>
        <v>#REF!</v>
      </c>
      <c r="BU350" s="94"/>
      <c r="BV350" s="442" t="e">
        <f t="shared" si="650"/>
        <v>#REF!</v>
      </c>
      <c r="BW350" s="244" t="e">
        <f t="shared" si="651"/>
        <v>#REF!</v>
      </c>
      <c r="BX350" s="244" t="e">
        <f t="shared" si="652"/>
        <v>#REF!</v>
      </c>
      <c r="BY350" s="244" t="e">
        <f t="shared" si="653"/>
        <v>#REF!</v>
      </c>
      <c r="BZ350" s="244" t="e">
        <f t="shared" si="654"/>
        <v>#REF!</v>
      </c>
      <c r="CA350" s="244" t="e">
        <f t="shared" si="655"/>
        <v>#REF!</v>
      </c>
      <c r="CB350" s="244" t="e">
        <f t="shared" si="656"/>
        <v>#REF!</v>
      </c>
      <c r="CC350" s="244" t="e">
        <f t="shared" si="657"/>
        <v>#REF!</v>
      </c>
      <c r="CD350" s="244" t="e">
        <f t="shared" si="658"/>
        <v>#REF!</v>
      </c>
      <c r="CE350" s="244" t="e">
        <f t="shared" si="659"/>
        <v>#REF!</v>
      </c>
      <c r="CF350" s="244" t="e">
        <f t="shared" si="660"/>
        <v>#REF!</v>
      </c>
      <c r="CG350" s="244" t="e">
        <f t="shared" si="661"/>
        <v>#REF!</v>
      </c>
      <c r="CH350" s="244" t="e">
        <f t="shared" si="662"/>
        <v>#REF!</v>
      </c>
      <c r="CI350" s="570"/>
      <c r="CJ350" s="578" t="e">
        <f t="shared" si="629"/>
        <v>#REF!</v>
      </c>
      <c r="CK350" s="578" t="e">
        <f t="shared" si="630"/>
        <v>#REF!</v>
      </c>
      <c r="CL350" s="578" t="e">
        <f t="shared" si="631"/>
        <v>#REF!</v>
      </c>
      <c r="CM350" s="578" t="e">
        <f t="shared" si="632"/>
        <v>#REF!</v>
      </c>
      <c r="CN350" s="578" t="e">
        <f t="shared" si="633"/>
        <v>#REF!</v>
      </c>
      <c r="CO350" s="578" t="e">
        <f t="shared" si="626"/>
        <v>#REF!</v>
      </c>
      <c r="CP350" s="578" t="e">
        <f t="shared" si="627"/>
        <v>#REF!</v>
      </c>
      <c r="CQ350" s="578" t="e">
        <f t="shared" si="628"/>
        <v>#REF!</v>
      </c>
      <c r="CR350" s="244"/>
      <c r="CS350" s="244"/>
      <c r="CT350" s="244"/>
      <c r="CU350" s="244"/>
      <c r="CV350" s="347"/>
      <c r="CW350" s="338" t="e">
        <f t="shared" si="634"/>
        <v>#REF!</v>
      </c>
      <c r="CX350" s="347"/>
      <c r="CY350" s="338" t="e">
        <f t="shared" si="635"/>
        <v>#REF!</v>
      </c>
      <c r="CZ350" s="347"/>
      <c r="DA350" s="338" t="e">
        <f t="shared" si="636"/>
        <v>#REF!</v>
      </c>
      <c r="DB350" s="347"/>
      <c r="DC350" s="338" t="e">
        <f t="shared" si="637"/>
        <v>#REF!</v>
      </c>
      <c r="DD350" s="347"/>
      <c r="DE350" s="338" t="e">
        <f t="shared" si="638"/>
        <v>#REF!</v>
      </c>
    </row>
    <row r="351" spans="1:109" s="19" customFormat="1" x14ac:dyDescent="0.2">
      <c r="A351" s="93" t="s">
        <v>673</v>
      </c>
      <c r="B351" s="70" t="s">
        <v>1369</v>
      </c>
      <c r="C351" s="53"/>
      <c r="D351" s="217"/>
      <c r="E351" s="326">
        <v>500</v>
      </c>
      <c r="F351" s="553" t="s">
        <v>604</v>
      </c>
      <c r="G351" s="701"/>
      <c r="H351" s="84" t="s">
        <v>611</v>
      </c>
      <c r="I351" s="89" t="e">
        <f>IF('Retail Pricing'!#REF!&gt;0,'Retail Pricing'!#REF!," ")</f>
        <v>#REF!</v>
      </c>
      <c r="J351" s="85" t="e">
        <f>'Retail Pricing'!#REF!</f>
        <v>#REF!</v>
      </c>
      <c r="K351" s="85" t="e">
        <f>'Retail Pricing'!#REF!</f>
        <v>#REF!</v>
      </c>
      <c r="L351" s="305" t="e">
        <f>IF('Retail Pricing'!#REF!&gt;0,'Retail Pricing'!#REF!," ")</f>
        <v>#REF!</v>
      </c>
      <c r="M351" s="226" t="e">
        <f t="shared" si="596"/>
        <v>#REF!</v>
      </c>
      <c r="N351" s="219" t="e">
        <f>'Retail Pricing'!#REF!</f>
        <v>#REF!</v>
      </c>
      <c r="O351" s="219" t="e">
        <f>'Retail Pricing'!#REF!</f>
        <v>#REF!</v>
      </c>
      <c r="P351" s="219"/>
      <c r="Q351" s="219" t="e">
        <f>'Retail Pricing'!#REF!</f>
        <v>#REF!</v>
      </c>
      <c r="R351" s="219" t="e">
        <f>IF('Retail Pricing'!#REF!&gt;0,'Retail Pricing'!#REF!," ")</f>
        <v>#REF!</v>
      </c>
      <c r="S351" s="219" t="s">
        <v>891</v>
      </c>
      <c r="T351" s="219">
        <v>1.0421</v>
      </c>
      <c r="U351" s="319">
        <v>0.17</v>
      </c>
      <c r="V351" s="7" t="e">
        <v>#REF!</v>
      </c>
      <c r="W351" s="491" t="e">
        <f>'Retail Pricing'!#REF!</f>
        <v>#REF!</v>
      </c>
      <c r="X351" s="489">
        <v>3.8</v>
      </c>
      <c r="Y351" s="304" t="e">
        <f t="shared" si="583"/>
        <v>#REF!</v>
      </c>
      <c r="Z351" s="428" t="e">
        <v>#REF!</v>
      </c>
      <c r="AA351" s="492">
        <v>4.3</v>
      </c>
      <c r="AB351" s="493" t="e">
        <f>'Retail Pricing'!#REF!</f>
        <v>#REF!</v>
      </c>
      <c r="AC351" s="489">
        <v>3.7</v>
      </c>
      <c r="AD351" s="14" t="e">
        <f t="shared" si="584"/>
        <v>#REF!</v>
      </c>
      <c r="AE351" s="428" t="e">
        <v>#REF!</v>
      </c>
      <c r="AF351" s="488">
        <v>4.2</v>
      </c>
      <c r="AG351" s="494" t="e">
        <f>'Retail Pricing'!#REF!</f>
        <v>#REF!</v>
      </c>
      <c r="AH351" s="489">
        <v>2.85</v>
      </c>
      <c r="AI351" s="14" t="e">
        <f t="shared" si="585"/>
        <v>#REF!</v>
      </c>
      <c r="AJ351" s="428" t="e">
        <v>#REF!</v>
      </c>
      <c r="AK351" s="495" t="e">
        <f>'Retail Pricing'!#REF!</f>
        <v>#REF!</v>
      </c>
      <c r="AL351" s="489"/>
      <c r="AM351" s="489">
        <v>2.5</v>
      </c>
      <c r="AN351" s="14" t="e">
        <f t="shared" si="586"/>
        <v>#REF!</v>
      </c>
      <c r="AO351" s="428" t="e">
        <v>#REF!</v>
      </c>
      <c r="AP351" s="490" t="e">
        <f>'Retail Pricing'!#REF!</f>
        <v>#REF!</v>
      </c>
      <c r="AQ351" s="489">
        <v>2.4500000000000002</v>
      </c>
      <c r="AR351" s="14" t="e">
        <f t="shared" si="587"/>
        <v>#REF!</v>
      </c>
      <c r="AS351" s="428" t="e">
        <v>#REF!</v>
      </c>
      <c r="AT351" s="496">
        <v>2.95</v>
      </c>
      <c r="AU351" s="497" t="e">
        <f>'Retail Pricing'!#REF!</f>
        <v>#REF!</v>
      </c>
      <c r="AV351" s="288"/>
      <c r="AW351" s="498" t="e">
        <f t="shared" si="664"/>
        <v>#REF!</v>
      </c>
      <c r="AX351" s="499" t="e">
        <f>AP351</f>
        <v>#REF!</v>
      </c>
      <c r="AY351" s="499">
        <v>1.5</v>
      </c>
      <c r="AZ351" s="333"/>
      <c r="BA351" s="491" t="e">
        <f t="shared" si="639"/>
        <v>#REF!</v>
      </c>
      <c r="BB351" s="492">
        <f t="shared" si="640"/>
        <v>4.3</v>
      </c>
      <c r="BC351" s="493" t="e">
        <f t="shared" si="641"/>
        <v>#REF!</v>
      </c>
      <c r="BD351" s="488">
        <f t="shared" si="642"/>
        <v>4.2</v>
      </c>
      <c r="BE351" s="494" t="e">
        <f t="shared" si="643"/>
        <v>#REF!</v>
      </c>
      <c r="BF351" s="495" t="e">
        <f t="shared" si="644"/>
        <v>#REF!</v>
      </c>
      <c r="BG351" s="490" t="e">
        <f t="shared" si="645"/>
        <v>#REF!</v>
      </c>
      <c r="BH351" s="496">
        <f t="shared" si="646"/>
        <v>2.95</v>
      </c>
      <c r="BI351" s="497" t="e">
        <f t="shared" ref="BI351:BI368" si="665">IF($A351&lt;&gt;" ",$AU351," ")</f>
        <v>#REF!</v>
      </c>
      <c r="BJ351" s="385" t="e">
        <f t="shared" si="648"/>
        <v>#REF!</v>
      </c>
      <c r="BK351" s="385" t="e">
        <f t="shared" ref="BK351:BK356" si="666">IF(BC351*0.9&gt;BG351, " ", "No")</f>
        <v>#REF!</v>
      </c>
      <c r="BL351" s="243" t="e">
        <f>IF((BA351-'Retail Pricing'!#REF!)&gt;=0," ",1)</f>
        <v>#REF!</v>
      </c>
      <c r="BM351" s="243" t="e">
        <f>IF((BB351-'Retail Pricing'!#REF!)&gt;=0," ",1)</f>
        <v>#REF!</v>
      </c>
      <c r="BN351" s="243" t="e">
        <f>IF((BC351-'Retail Pricing'!#REF!)&gt;=0," ",1)</f>
        <v>#REF!</v>
      </c>
      <c r="BO351" s="243" t="e">
        <f>IF((BD351-'Retail Pricing'!#REF!)&gt;=0," ",1)</f>
        <v>#REF!</v>
      </c>
      <c r="BP351" s="243" t="e">
        <f>IF((BE351-'Retail Pricing'!#REF!)&gt;=0," ",1)</f>
        <v>#REF!</v>
      </c>
      <c r="BQ351" s="243" t="e">
        <f>IF((BF351-'Retail Pricing'!#REF!)&gt;=0," ",1)</f>
        <v>#REF!</v>
      </c>
      <c r="BR351" s="243" t="e">
        <f>IF((BG351-'Retail Pricing'!#REF!)&gt;=0," ",1)</f>
        <v>#REF!</v>
      </c>
      <c r="BS351" s="243" t="e">
        <f>IF((BH351-'Retail Pricing'!#REF!)&gt;=0," ",1)</f>
        <v>#REF!</v>
      </c>
      <c r="BT351" s="243" t="e">
        <f>IF((BI351-'Retail Pricing'!#REF!)&gt;=0," ",1)</f>
        <v>#REF!</v>
      </c>
      <c r="BU351" s="67"/>
      <c r="BV351" s="442" t="e">
        <f t="shared" si="650"/>
        <v>#REF!</v>
      </c>
      <c r="BW351" s="244" t="e">
        <f t="shared" si="651"/>
        <v>#REF!</v>
      </c>
      <c r="BX351" s="244" t="e">
        <f t="shared" si="652"/>
        <v>#REF!</v>
      </c>
      <c r="BY351" s="244" t="e">
        <f t="shared" si="653"/>
        <v>#REF!</v>
      </c>
      <c r="BZ351" s="244" t="e">
        <f t="shared" si="654"/>
        <v>#REF!</v>
      </c>
      <c r="CA351" s="244" t="e">
        <f t="shared" si="655"/>
        <v>#REF!</v>
      </c>
      <c r="CB351" s="244" t="e">
        <f t="shared" si="656"/>
        <v>#REF!</v>
      </c>
      <c r="CC351" s="244" t="e">
        <f t="shared" si="657"/>
        <v>#REF!</v>
      </c>
      <c r="CD351" s="244" t="e">
        <f t="shared" si="658"/>
        <v>#REF!</v>
      </c>
      <c r="CE351" s="244" t="e">
        <f t="shared" si="659"/>
        <v>#REF!</v>
      </c>
      <c r="CF351" s="244" t="e">
        <f t="shared" si="660"/>
        <v>#REF!</v>
      </c>
      <c r="CG351" s="244" t="e">
        <f t="shared" ref="CG351:CG356" si="667">IF($BV351&gt;0,($BV351-AW351)/$BV351*100," ")</f>
        <v>#REF!</v>
      </c>
      <c r="CH351" s="244" t="e">
        <f>IF($W351&gt;0,100," ")</f>
        <v>#REF!</v>
      </c>
      <c r="CI351" s="570"/>
      <c r="CJ351" s="578" t="e">
        <f t="shared" si="629"/>
        <v>#REF!</v>
      </c>
      <c r="CK351" s="578" t="e">
        <f t="shared" si="630"/>
        <v>#REF!</v>
      </c>
      <c r="CL351" s="578" t="e">
        <f t="shared" si="631"/>
        <v>#REF!</v>
      </c>
      <c r="CM351" s="578" t="e">
        <f t="shared" si="632"/>
        <v>#REF!</v>
      </c>
      <c r="CN351" s="578" t="e">
        <f t="shared" si="633"/>
        <v>#REF!</v>
      </c>
      <c r="CO351" s="578" t="e">
        <f t="shared" si="626"/>
        <v>#REF!</v>
      </c>
      <c r="CP351" s="578" t="e">
        <f t="shared" si="627"/>
        <v>#REF!</v>
      </c>
      <c r="CQ351" s="578" t="e">
        <f t="shared" si="628"/>
        <v>#REF!</v>
      </c>
      <c r="CR351" s="244"/>
      <c r="CS351" s="244"/>
      <c r="CT351" s="244"/>
      <c r="CU351" s="244"/>
      <c r="CV351" s="347"/>
      <c r="CW351" s="338" t="e">
        <f t="shared" si="634"/>
        <v>#REF!</v>
      </c>
      <c r="CX351" s="347"/>
      <c r="CY351" s="338" t="e">
        <f t="shared" si="635"/>
        <v>#REF!</v>
      </c>
      <c r="CZ351" s="347"/>
      <c r="DA351" s="338" t="e">
        <f t="shared" si="636"/>
        <v>#REF!</v>
      </c>
      <c r="DB351" s="347"/>
      <c r="DC351" s="338" t="e">
        <f t="shared" si="637"/>
        <v>#REF!</v>
      </c>
      <c r="DD351" s="347"/>
      <c r="DE351" s="338" t="e">
        <f t="shared" si="638"/>
        <v>#REF!</v>
      </c>
    </row>
    <row r="352" spans="1:109" s="19" customFormat="1" x14ac:dyDescent="0.2">
      <c r="A352" s="93" t="s">
        <v>673</v>
      </c>
      <c r="B352" s="53" t="s">
        <v>1391</v>
      </c>
      <c r="C352" s="53"/>
      <c r="D352" s="217"/>
      <c r="E352" s="326">
        <v>500</v>
      </c>
      <c r="F352" s="356" t="s">
        <v>604</v>
      </c>
      <c r="G352" s="701"/>
      <c r="H352" s="360" t="s">
        <v>1127</v>
      </c>
      <c r="I352" s="89" t="e">
        <f>IF('Retail Pricing'!#REF!&gt;0,'Retail Pricing'!#REF!," ")</f>
        <v>#REF!</v>
      </c>
      <c r="J352" s="85" t="e">
        <f>'Retail Pricing'!#REF!</f>
        <v>#REF!</v>
      </c>
      <c r="K352" s="85" t="e">
        <f>'Retail Pricing'!#REF!</f>
        <v>#REF!</v>
      </c>
      <c r="L352" s="305" t="e">
        <f>IF('Retail Pricing'!#REF!&gt;0,'Retail Pricing'!#REF!," ")</f>
        <v>#REF!</v>
      </c>
      <c r="M352" s="226" t="e">
        <f t="shared" si="596"/>
        <v>#REF!</v>
      </c>
      <c r="N352" s="219" t="e">
        <f>IF('Retail Pricing'!#REF!&gt;0,'Retail Pricing'!#REF!," ")</f>
        <v>#REF!</v>
      </c>
      <c r="O352" s="219" t="e">
        <f>IF('Retail Pricing'!#REF!&gt;0,'Retail Pricing'!#REF!," ")</f>
        <v>#REF!</v>
      </c>
      <c r="P352" s="219"/>
      <c r="Q352" s="219" t="e">
        <f>IF('Retail Pricing'!#REF!&gt;0,'Retail Pricing'!#REF!," ")</f>
        <v>#REF!</v>
      </c>
      <c r="R352" s="219" t="e">
        <f>IF('Retail Pricing'!#REF!&gt;0,'Retail Pricing'!#REF!," ")</f>
        <v>#REF!</v>
      </c>
      <c r="S352" s="219" t="e">
        <f>IF('Retail Pricing'!#REF!&gt;0,'Retail Pricing'!#REF!," ")</f>
        <v>#REF!</v>
      </c>
      <c r="T352" s="226">
        <v>1.0721000000000001</v>
      </c>
      <c r="U352" s="7" t="e">
        <f>IF(M352&gt;0,$U$4," ")</f>
        <v>#REF!</v>
      </c>
      <c r="V352" s="7" t="e">
        <v>#REF!</v>
      </c>
      <c r="W352" s="498" t="e">
        <f>ROUND((W351/0.95)/0.05,0)*0.05</f>
        <v>#REF!</v>
      </c>
      <c r="X352" s="489">
        <v>4</v>
      </c>
      <c r="Y352" s="304" t="e">
        <f t="shared" si="583"/>
        <v>#REF!</v>
      </c>
      <c r="Z352" s="428" t="e">
        <v>#REF!</v>
      </c>
      <c r="AA352" s="492" t="e">
        <v>#REF!</v>
      </c>
      <c r="AB352" s="498" t="e">
        <f>ROUND((AB351/0.95)/0.05,0)*0.05</f>
        <v>#REF!</v>
      </c>
      <c r="AC352" s="489">
        <v>3.9</v>
      </c>
      <c r="AD352" s="14" t="e">
        <f t="shared" si="584"/>
        <v>#REF!</v>
      </c>
      <c r="AE352" s="428" t="e">
        <v>#REF!</v>
      </c>
      <c r="AF352" s="488" t="e">
        <v>#REF!</v>
      </c>
      <c r="AG352" s="498" t="e">
        <f>ROUND((AG351/0.95)/0.05,0)*0.05</f>
        <v>#REF!</v>
      </c>
      <c r="AH352" s="489">
        <v>3</v>
      </c>
      <c r="AI352" s="14" t="e">
        <f t="shared" si="585"/>
        <v>#REF!</v>
      </c>
      <c r="AJ352" s="428" t="e">
        <v>#REF!</v>
      </c>
      <c r="AK352" s="498" t="e">
        <f>ROUND((AK351/0.95)/0.05,0)*0.05</f>
        <v>#REF!</v>
      </c>
      <c r="AL352" s="489"/>
      <c r="AM352" s="489">
        <v>2.65</v>
      </c>
      <c r="AN352" s="14" t="e">
        <f t="shared" si="586"/>
        <v>#REF!</v>
      </c>
      <c r="AO352" s="428" t="e">
        <v>#REF!</v>
      </c>
      <c r="AP352" s="498" t="e">
        <f>ROUND((AP351/0.95)/0.05,0)*0.05</f>
        <v>#REF!</v>
      </c>
      <c r="AQ352" s="489">
        <v>2.6</v>
      </c>
      <c r="AR352" s="14" t="e">
        <f t="shared" si="587"/>
        <v>#REF!</v>
      </c>
      <c r="AS352" s="428" t="e">
        <v>#REF!</v>
      </c>
      <c r="AT352" s="496" t="e">
        <v>#REF!</v>
      </c>
      <c r="AU352" s="497" t="e">
        <f t="shared" ref="AU352:AU359" si="668">IF(BA352&gt;0,ROUNDUP((BA352*2),0.05)-0.01," ")</f>
        <v>#REF!</v>
      </c>
      <c r="AV352" s="288"/>
      <c r="AW352" s="498" t="e">
        <f t="shared" si="664"/>
        <v>#REF!</v>
      </c>
      <c r="AX352" s="499" t="e">
        <f>AP352</f>
        <v>#REF!</v>
      </c>
      <c r="AY352" s="499">
        <v>1.5</v>
      </c>
      <c r="AZ352" s="333"/>
      <c r="BA352" s="491" t="e">
        <f t="shared" si="639"/>
        <v>#REF!</v>
      </c>
      <c r="BB352" s="492" t="e">
        <f t="shared" si="640"/>
        <v>#REF!</v>
      </c>
      <c r="BC352" s="493" t="e">
        <f t="shared" si="641"/>
        <v>#REF!</v>
      </c>
      <c r="BD352" s="488" t="e">
        <f t="shared" si="642"/>
        <v>#REF!</v>
      </c>
      <c r="BE352" s="494" t="e">
        <f t="shared" si="643"/>
        <v>#REF!</v>
      </c>
      <c r="BF352" s="495" t="e">
        <f t="shared" si="644"/>
        <v>#REF!</v>
      </c>
      <c r="BG352" s="490" t="e">
        <f t="shared" si="645"/>
        <v>#REF!</v>
      </c>
      <c r="BH352" s="496" t="e">
        <f t="shared" si="646"/>
        <v>#REF!</v>
      </c>
      <c r="BI352" s="497" t="e">
        <f t="shared" si="665"/>
        <v>#REF!</v>
      </c>
      <c r="BJ352" s="385" t="e">
        <f t="shared" si="648"/>
        <v>#REF!</v>
      </c>
      <c r="BK352" s="385" t="e">
        <f t="shared" si="666"/>
        <v>#REF!</v>
      </c>
      <c r="BL352" s="243" t="e">
        <f>IF((BA352-'Retail Pricing'!#REF!)&gt;=0," ",1)</f>
        <v>#REF!</v>
      </c>
      <c r="BM352" s="243" t="e">
        <f>IF((BB352-'Retail Pricing'!#REF!)&gt;=0," ",1)</f>
        <v>#REF!</v>
      </c>
      <c r="BN352" s="243" t="e">
        <f>IF((BC352-'Retail Pricing'!#REF!)&gt;=0," ",1)</f>
        <v>#REF!</v>
      </c>
      <c r="BO352" s="243" t="e">
        <f>IF((BD352-'Retail Pricing'!#REF!)&gt;=0," ",1)</f>
        <v>#REF!</v>
      </c>
      <c r="BP352" s="243" t="e">
        <f>IF((BE352-'Retail Pricing'!#REF!)&gt;=0," ",1)</f>
        <v>#REF!</v>
      </c>
      <c r="BQ352" s="243" t="e">
        <f>IF((BF352-'Retail Pricing'!#REF!)&gt;=0," ",1)</f>
        <v>#REF!</v>
      </c>
      <c r="BR352" s="243" t="e">
        <f>IF((BG352-'Retail Pricing'!#REF!)&gt;=0," ",1)</f>
        <v>#REF!</v>
      </c>
      <c r="BS352" s="243" t="e">
        <f>IF((BH352-'Retail Pricing'!#REF!)&gt;=0," ",1)</f>
        <v>#REF!</v>
      </c>
      <c r="BT352" s="243" t="e">
        <f>IF((BI352-'Retail Pricing'!#REF!)&gt;=0," ",1)</f>
        <v>#REF!</v>
      </c>
      <c r="BU352" s="67"/>
      <c r="BV352" s="442" t="e">
        <f t="shared" si="650"/>
        <v>#REF!</v>
      </c>
      <c r="BW352" s="244" t="e">
        <f t="shared" si="651"/>
        <v>#REF!</v>
      </c>
      <c r="BX352" s="244" t="e">
        <f t="shared" si="652"/>
        <v>#REF!</v>
      </c>
      <c r="BY352" s="244" t="e">
        <f t="shared" si="653"/>
        <v>#REF!</v>
      </c>
      <c r="BZ352" s="244" t="e">
        <f t="shared" si="654"/>
        <v>#REF!</v>
      </c>
      <c r="CA352" s="244" t="e">
        <f t="shared" si="655"/>
        <v>#REF!</v>
      </c>
      <c r="CB352" s="244" t="e">
        <f t="shared" si="656"/>
        <v>#REF!</v>
      </c>
      <c r="CC352" s="244" t="e">
        <f t="shared" si="657"/>
        <v>#REF!</v>
      </c>
      <c r="CD352" s="244" t="e">
        <f t="shared" si="658"/>
        <v>#REF!</v>
      </c>
      <c r="CE352" s="244" t="e">
        <f t="shared" si="659"/>
        <v>#REF!</v>
      </c>
      <c r="CF352" s="244" t="e">
        <f t="shared" si="660"/>
        <v>#REF!</v>
      </c>
      <c r="CG352" s="244" t="e">
        <f t="shared" si="667"/>
        <v>#REF!</v>
      </c>
      <c r="CH352" s="244" t="e">
        <f>IF($W352&gt;0,100," ")</f>
        <v>#REF!</v>
      </c>
      <c r="CI352" s="570"/>
      <c r="CJ352" s="578" t="e">
        <f t="shared" si="629"/>
        <v>#REF!</v>
      </c>
      <c r="CK352" s="578" t="e">
        <f t="shared" si="630"/>
        <v>#REF!</v>
      </c>
      <c r="CL352" s="578" t="e">
        <f t="shared" si="631"/>
        <v>#REF!</v>
      </c>
      <c r="CM352" s="578" t="e">
        <f t="shared" si="632"/>
        <v>#REF!</v>
      </c>
      <c r="CN352" s="578" t="e">
        <f t="shared" si="633"/>
        <v>#REF!</v>
      </c>
      <c r="CO352" s="578" t="e">
        <f t="shared" si="626"/>
        <v>#REF!</v>
      </c>
      <c r="CP352" s="578" t="e">
        <f t="shared" si="627"/>
        <v>#REF!</v>
      </c>
      <c r="CQ352" s="578" t="e">
        <f t="shared" si="628"/>
        <v>#REF!</v>
      </c>
      <c r="CR352" s="244"/>
      <c r="CS352" s="244"/>
      <c r="CT352" s="244"/>
      <c r="CU352" s="244"/>
      <c r="CV352" s="347"/>
      <c r="CW352" s="338" t="e">
        <f t="shared" si="634"/>
        <v>#REF!</v>
      </c>
      <c r="CX352" s="347"/>
      <c r="CY352" s="338" t="e">
        <f t="shared" si="635"/>
        <v>#REF!</v>
      </c>
      <c r="CZ352" s="347"/>
      <c r="DA352" s="338" t="e">
        <f t="shared" si="636"/>
        <v>#REF!</v>
      </c>
      <c r="DB352" s="347"/>
      <c r="DC352" s="338" t="e">
        <f t="shared" si="637"/>
        <v>#REF!</v>
      </c>
      <c r="DD352" s="347"/>
      <c r="DE352" s="338" t="e">
        <f t="shared" si="638"/>
        <v>#REF!</v>
      </c>
    </row>
    <row r="353" spans="1:109" x14ac:dyDescent="0.2">
      <c r="A353" s="93" t="s">
        <v>673</v>
      </c>
      <c r="B353" s="53" t="s">
        <v>1270</v>
      </c>
      <c r="C353" s="53" t="s">
        <v>1053</v>
      </c>
      <c r="D353" s="217"/>
      <c r="E353" s="326">
        <v>1000</v>
      </c>
      <c r="F353" s="356" t="s">
        <v>358</v>
      </c>
      <c r="G353" s="701"/>
      <c r="I353" s="89" t="e">
        <f>IF('Retail Pricing'!#REF!&gt;0,'Retail Pricing'!#REF!," ")</f>
        <v>#REF!</v>
      </c>
      <c r="J353" s="85" t="e">
        <f>'Retail Pricing'!#REF!</f>
        <v>#REF!</v>
      </c>
      <c r="K353" s="85" t="e">
        <f>'Retail Pricing'!#REF!</f>
        <v>#REF!</v>
      </c>
      <c r="L353" s="305" t="e">
        <f>IF('Retail Pricing'!#REF!&gt;0,'Retail Pricing'!#REF!," ")</f>
        <v>#REF!</v>
      </c>
      <c r="M353" s="226" t="e">
        <f t="shared" si="596"/>
        <v>#REF!</v>
      </c>
      <c r="N353" s="219" t="e">
        <f>'Retail Pricing'!#REF!</f>
        <v>#REF!</v>
      </c>
      <c r="O353" s="219" t="e">
        <f>'Retail Pricing'!#REF!</f>
        <v>#REF!</v>
      </c>
      <c r="P353" s="219"/>
      <c r="Q353" s="219" t="e">
        <f>'Retail Pricing'!#REF!</f>
        <v>#REF!</v>
      </c>
      <c r="R353" s="219" t="e">
        <f>IF('Retail Pricing'!#REF!&gt;0,'Retail Pricing'!#REF!," ")</f>
        <v>#REF!</v>
      </c>
      <c r="S353" s="219" t="s">
        <v>891</v>
      </c>
      <c r="T353" s="219">
        <v>1.9607300000000001</v>
      </c>
      <c r="U353" s="319">
        <v>0.17</v>
      </c>
      <c r="V353" s="7">
        <v>0</v>
      </c>
      <c r="W353" s="491" t="e">
        <f>ROUND(('Retail Pricing'!#REF!/(1-0.09))/0.05,0)*0.05</f>
        <v>#REF!</v>
      </c>
      <c r="X353" s="489">
        <v>5.75</v>
      </c>
      <c r="Y353" s="304" t="e">
        <f t="shared" si="583"/>
        <v>#REF!</v>
      </c>
      <c r="Z353" s="428">
        <v>0.61</v>
      </c>
      <c r="AA353" s="492">
        <v>6.6</v>
      </c>
      <c r="AB353" s="493" t="e">
        <f>ROUND(('Retail Pricing'!#REF!/(1-0.09))/0.05,0)*0.05</f>
        <v>#REF!</v>
      </c>
      <c r="AC353" s="489">
        <v>5.6</v>
      </c>
      <c r="AD353" s="14" t="e">
        <f t="shared" si="584"/>
        <v>#REF!</v>
      </c>
      <c r="AE353" s="428">
        <v>0.59</v>
      </c>
      <c r="AF353" s="488">
        <v>6.4</v>
      </c>
      <c r="AG353" s="494" t="e">
        <f>ROUND(('Retail Pricing'!#REF!/(1-0.09))/0.05,0)*0.05</f>
        <v>#REF!</v>
      </c>
      <c r="AH353" s="489">
        <v>4.4000000000000004</v>
      </c>
      <c r="AI353" s="14" t="e">
        <f t="shared" si="585"/>
        <v>#REF!</v>
      </c>
      <c r="AJ353" s="428">
        <v>0.49</v>
      </c>
      <c r="AK353" s="495" t="e">
        <f>ROUND(('Retail Pricing'!#REF!/(1-0.09))/0.05,0)*0.05</f>
        <v>#REF!</v>
      </c>
      <c r="AL353" s="489"/>
      <c r="AM353" s="489">
        <v>3.85</v>
      </c>
      <c r="AN353" s="14" t="e">
        <f t="shared" si="586"/>
        <v>#REF!</v>
      </c>
      <c r="AO353" s="428">
        <v>0.42</v>
      </c>
      <c r="AP353" s="490" t="e">
        <f>ROUND(('Retail Pricing'!#REF!/(1-0.09))/0.05,0)*0.05</f>
        <v>#REF!</v>
      </c>
      <c r="AQ353" s="489">
        <v>3.75</v>
      </c>
      <c r="AR353" s="14" t="e">
        <f t="shared" si="587"/>
        <v>#REF!</v>
      </c>
      <c r="AS353" s="428">
        <v>0.39</v>
      </c>
      <c r="AT353" s="496">
        <v>4.5</v>
      </c>
      <c r="AU353" s="497" t="e">
        <f t="shared" si="668"/>
        <v>#REF!</v>
      </c>
      <c r="AV353" s="288"/>
      <c r="AW353" s="498" t="e">
        <f t="shared" si="664"/>
        <v>#REF!</v>
      </c>
      <c r="AX353" s="499"/>
      <c r="AY353" s="499"/>
      <c r="AZ353" s="333"/>
      <c r="BA353" s="491" t="e">
        <f t="shared" si="639"/>
        <v>#REF!</v>
      </c>
      <c r="BB353" s="492">
        <f t="shared" si="640"/>
        <v>6.6</v>
      </c>
      <c r="BC353" s="493" t="e">
        <f t="shared" si="641"/>
        <v>#REF!</v>
      </c>
      <c r="BD353" s="488">
        <f t="shared" si="642"/>
        <v>6.4</v>
      </c>
      <c r="BE353" s="494" t="e">
        <f t="shared" si="643"/>
        <v>#REF!</v>
      </c>
      <c r="BF353" s="495" t="e">
        <f t="shared" si="644"/>
        <v>#REF!</v>
      </c>
      <c r="BG353" s="490" t="e">
        <f t="shared" si="645"/>
        <v>#REF!</v>
      </c>
      <c r="BH353" s="496">
        <f t="shared" si="646"/>
        <v>4.5</v>
      </c>
      <c r="BI353" s="497" t="e">
        <f t="shared" si="665"/>
        <v>#REF!</v>
      </c>
      <c r="BJ353" s="385" t="e">
        <f t="shared" si="648"/>
        <v>#REF!</v>
      </c>
      <c r="BK353" s="385" t="e">
        <f t="shared" si="666"/>
        <v>#REF!</v>
      </c>
      <c r="BL353" s="243" t="e">
        <f>IF((BA353-'Retail Pricing'!#REF!)&gt;=0," ",1)</f>
        <v>#REF!</v>
      </c>
      <c r="BM353" s="243" t="e">
        <f>IF((BB353-'Retail Pricing'!#REF!)&gt;=0," ",1)</f>
        <v>#REF!</v>
      </c>
      <c r="BN353" s="243" t="e">
        <f>IF((BC353-'Retail Pricing'!#REF!)&gt;=0," ",1)</f>
        <v>#REF!</v>
      </c>
      <c r="BO353" s="243" t="e">
        <f>IF((BD353-'Retail Pricing'!#REF!)&gt;=0," ",1)</f>
        <v>#REF!</v>
      </c>
      <c r="BP353" s="243" t="e">
        <f>IF((BE353-'Retail Pricing'!#REF!)&gt;=0," ",1)</f>
        <v>#REF!</v>
      </c>
      <c r="BQ353" s="243" t="e">
        <f>IF((BF353-'Retail Pricing'!#REF!)&gt;=0," ",1)</f>
        <v>#REF!</v>
      </c>
      <c r="BR353" s="243" t="e">
        <f>IF((BG353-'Retail Pricing'!#REF!)&gt;=0," ",1)</f>
        <v>#REF!</v>
      </c>
      <c r="BS353" s="243" t="e">
        <f>IF((BH353-'Retail Pricing'!#REF!)&gt;=0," ",1)</f>
        <v>#REF!</v>
      </c>
      <c r="BT353" s="243" t="e">
        <f>IF((BI353-'Retail Pricing'!#REF!)&gt;=0," ",1)</f>
        <v>#REF!</v>
      </c>
      <c r="BV353" s="442" t="e">
        <f t="shared" si="650"/>
        <v>#REF!</v>
      </c>
      <c r="BW353" s="244" t="e">
        <f t="shared" si="651"/>
        <v>#REF!</v>
      </c>
      <c r="BX353" s="244" t="e">
        <f t="shared" si="652"/>
        <v>#REF!</v>
      </c>
      <c r="BY353" s="244" t="e">
        <f t="shared" si="653"/>
        <v>#REF!</v>
      </c>
      <c r="BZ353" s="244" t="e">
        <f t="shared" si="654"/>
        <v>#REF!</v>
      </c>
      <c r="CA353" s="244" t="e">
        <f t="shared" si="655"/>
        <v>#REF!</v>
      </c>
      <c r="CB353" s="244" t="e">
        <f t="shared" si="656"/>
        <v>#REF!</v>
      </c>
      <c r="CC353" s="244" t="e">
        <f t="shared" si="657"/>
        <v>#REF!</v>
      </c>
      <c r="CD353" s="244" t="e">
        <f t="shared" si="658"/>
        <v>#REF!</v>
      </c>
      <c r="CE353" s="244" t="e">
        <f t="shared" si="659"/>
        <v>#REF!</v>
      </c>
      <c r="CF353" s="244" t="e">
        <f t="shared" si="660"/>
        <v>#REF!</v>
      </c>
      <c r="CG353" s="244" t="e">
        <f t="shared" si="667"/>
        <v>#REF!</v>
      </c>
      <c r="CH353" s="244" t="e">
        <f t="shared" si="662"/>
        <v>#REF!</v>
      </c>
      <c r="CI353" s="570"/>
      <c r="CJ353" s="578" t="e">
        <f t="shared" si="629"/>
        <v>#REF!</v>
      </c>
      <c r="CK353" s="578" t="e">
        <f t="shared" si="630"/>
        <v>#REF!</v>
      </c>
      <c r="CL353" s="578" t="e">
        <f t="shared" si="631"/>
        <v>#REF!</v>
      </c>
      <c r="CM353" s="578" t="e">
        <f t="shared" si="632"/>
        <v>#REF!</v>
      </c>
      <c r="CN353" s="578" t="e">
        <f t="shared" si="633"/>
        <v>#REF!</v>
      </c>
      <c r="CO353" s="578" t="e">
        <f t="shared" si="626"/>
        <v>#REF!</v>
      </c>
      <c r="CP353" s="578" t="e">
        <f t="shared" si="627"/>
        <v>#REF!</v>
      </c>
      <c r="CQ353" s="578" t="e">
        <f t="shared" si="628"/>
        <v>#REF!</v>
      </c>
      <c r="CR353" s="244"/>
      <c r="CS353" s="244"/>
      <c r="CT353" s="244"/>
      <c r="CU353" s="244"/>
      <c r="CV353" s="347"/>
      <c r="CW353" s="338" t="e">
        <f t="shared" si="634"/>
        <v>#REF!</v>
      </c>
      <c r="CX353" s="347"/>
      <c r="CY353" s="338" t="e">
        <f t="shared" si="635"/>
        <v>#REF!</v>
      </c>
      <c r="CZ353" s="347"/>
      <c r="DA353" s="338" t="e">
        <f t="shared" si="636"/>
        <v>#REF!</v>
      </c>
      <c r="DB353" s="347"/>
      <c r="DC353" s="338" t="e">
        <f t="shared" si="637"/>
        <v>#REF!</v>
      </c>
      <c r="DD353" s="347"/>
      <c r="DE353" s="338" t="e">
        <f t="shared" si="638"/>
        <v>#REF!</v>
      </c>
    </row>
    <row r="354" spans="1:109" s="19" customFormat="1" x14ac:dyDescent="0.2">
      <c r="A354" s="93" t="s">
        <v>673</v>
      </c>
      <c r="B354" s="53" t="s">
        <v>1271</v>
      </c>
      <c r="C354" s="53" t="s">
        <v>1428</v>
      </c>
      <c r="D354" s="448"/>
      <c r="E354" s="326">
        <v>1000</v>
      </c>
      <c r="F354" s="356" t="s">
        <v>358</v>
      </c>
      <c r="G354" s="701"/>
      <c r="H354" s="390"/>
      <c r="I354" s="89" t="e">
        <f>IF('Retail Pricing'!#REF!&gt;0,'Retail Pricing'!#REF!," ")</f>
        <v>#REF!</v>
      </c>
      <c r="J354" s="85" t="e">
        <f>'Retail Pricing'!#REF!</f>
        <v>#REF!</v>
      </c>
      <c r="K354" s="85" t="e">
        <f>'Retail Pricing'!#REF!</f>
        <v>#REF!</v>
      </c>
      <c r="L354" s="305" t="e">
        <f>IF('Retail Pricing'!#REF!&gt;0,'Retail Pricing'!#REF!," ")</f>
        <v>#REF!</v>
      </c>
      <c r="M354" s="226" t="e">
        <f t="shared" si="596"/>
        <v>#REF!</v>
      </c>
      <c r="N354" s="219" t="e">
        <f>IF('Retail Pricing'!#REF!&gt;0,'Retail Pricing'!#REF!," ")</f>
        <v>#REF!</v>
      </c>
      <c r="O354" s="219" t="e">
        <f>IF('Retail Pricing'!#REF!&gt;0,'Retail Pricing'!#REF!," ")</f>
        <v>#REF!</v>
      </c>
      <c r="P354" s="219"/>
      <c r="Q354" s="219" t="e">
        <f>IF('Retail Pricing'!#REF!&gt;0,'Retail Pricing'!#REF!," ")</f>
        <v>#REF!</v>
      </c>
      <c r="R354" s="219" t="e">
        <f>IF('Retail Pricing'!#REF!&gt;0,'Retail Pricing'!#REF!," ")</f>
        <v>#REF!</v>
      </c>
      <c r="S354" s="219" t="e">
        <f>IF('Retail Pricing'!#REF!&gt;0,'Retail Pricing'!#REF!," ")</f>
        <v>#REF!</v>
      </c>
      <c r="T354" s="219">
        <v>2.0093899999999998</v>
      </c>
      <c r="U354" s="7" t="e">
        <f>IF(M354&gt;0,$U$1," ")</f>
        <v>#REF!</v>
      </c>
      <c r="V354" s="7">
        <v>1.4999999999999999E-2</v>
      </c>
      <c r="W354" s="491" t="e">
        <f>ROUND(('Retail Pricing'!#REF!/(1-0.09))/0.05,0)*0.05</f>
        <v>#REF!</v>
      </c>
      <c r="X354" s="489">
        <v>5.75</v>
      </c>
      <c r="Y354" s="304" t="e">
        <f t="shared" si="583"/>
        <v>#REF!</v>
      </c>
      <c r="Z354" s="428">
        <v>0.57999999999999996</v>
      </c>
      <c r="AA354" s="492">
        <v>6.6</v>
      </c>
      <c r="AB354" s="493" t="e">
        <f>ROUND(('Retail Pricing'!#REF!/(1-0.09))/0.05,0)*0.05</f>
        <v>#REF!</v>
      </c>
      <c r="AC354" s="489">
        <v>5.6</v>
      </c>
      <c r="AD354" s="14" t="e">
        <f t="shared" si="584"/>
        <v>#REF!</v>
      </c>
      <c r="AE354" s="428">
        <v>0.56000000000000005</v>
      </c>
      <c r="AF354" s="488">
        <v>6.4</v>
      </c>
      <c r="AG354" s="494" t="e">
        <f>ROUND(('Retail Pricing'!#REF!/(1-0.09))/0.05,0)*0.05</f>
        <v>#REF!</v>
      </c>
      <c r="AH354" s="489">
        <v>4.4000000000000004</v>
      </c>
      <c r="AI354" s="14" t="e">
        <f t="shared" si="585"/>
        <v>#REF!</v>
      </c>
      <c r="AJ354" s="428">
        <v>0.45</v>
      </c>
      <c r="AK354" s="495" t="e">
        <f>ROUND(('Retail Pricing'!#REF!/(1-0.09))/0.05,0)*0.05</f>
        <v>#REF!</v>
      </c>
      <c r="AL354" s="489"/>
      <c r="AM354" s="489">
        <v>3.85</v>
      </c>
      <c r="AN354" s="14" t="e">
        <f t="shared" si="586"/>
        <v>#REF!</v>
      </c>
      <c r="AO354" s="428">
        <v>0.37</v>
      </c>
      <c r="AP354" s="490" t="e">
        <f>ROUND(('Retail Pricing'!#REF!/(1-0.09))/0.05,0)*0.05</f>
        <v>#REF!</v>
      </c>
      <c r="AQ354" s="489">
        <v>3.75</v>
      </c>
      <c r="AR354" s="14" t="e">
        <f t="shared" si="587"/>
        <v>#REF!</v>
      </c>
      <c r="AS354" s="428">
        <v>0.35</v>
      </c>
      <c r="AT354" s="496">
        <v>4.5</v>
      </c>
      <c r="AU354" s="497" t="e">
        <f t="shared" si="668"/>
        <v>#REF!</v>
      </c>
      <c r="AV354" s="288"/>
      <c r="AW354" s="498" t="e">
        <f t="shared" si="664"/>
        <v>#REF!</v>
      </c>
      <c r="AX354" s="499" t="s">
        <v>106</v>
      </c>
      <c r="AY354" s="499" t="s">
        <v>106</v>
      </c>
      <c r="AZ354" s="333"/>
      <c r="BA354" s="491" t="e">
        <f t="shared" si="639"/>
        <v>#REF!</v>
      </c>
      <c r="BB354" s="492">
        <f t="shared" si="640"/>
        <v>6.6</v>
      </c>
      <c r="BC354" s="493" t="e">
        <f t="shared" si="641"/>
        <v>#REF!</v>
      </c>
      <c r="BD354" s="488">
        <f t="shared" si="642"/>
        <v>6.4</v>
      </c>
      <c r="BE354" s="494" t="e">
        <f t="shared" si="643"/>
        <v>#REF!</v>
      </c>
      <c r="BF354" s="495" t="e">
        <f t="shared" si="644"/>
        <v>#REF!</v>
      </c>
      <c r="BG354" s="490" t="e">
        <f t="shared" si="645"/>
        <v>#REF!</v>
      </c>
      <c r="BH354" s="496">
        <f t="shared" si="646"/>
        <v>4.5</v>
      </c>
      <c r="BI354" s="497" t="e">
        <f t="shared" si="665"/>
        <v>#REF!</v>
      </c>
      <c r="BJ354" s="385" t="e">
        <f t="shared" si="648"/>
        <v>#REF!</v>
      </c>
      <c r="BK354" s="385" t="e">
        <f t="shared" si="666"/>
        <v>#REF!</v>
      </c>
      <c r="BL354" s="243" t="e">
        <f>IF((BA354-'Retail Pricing'!#REF!)&gt;=0," ",1)</f>
        <v>#REF!</v>
      </c>
      <c r="BM354" s="243" t="e">
        <f>IF((BB354-'Retail Pricing'!#REF!)&gt;=0," ",1)</f>
        <v>#REF!</v>
      </c>
      <c r="BN354" s="243" t="e">
        <f>IF((BC354-'Retail Pricing'!#REF!)&gt;=0," ",1)</f>
        <v>#REF!</v>
      </c>
      <c r="BO354" s="243" t="e">
        <f>IF((BD354-'Retail Pricing'!#REF!)&gt;=0," ",1)</f>
        <v>#REF!</v>
      </c>
      <c r="BP354" s="243" t="e">
        <f>IF((BE354-'Retail Pricing'!#REF!)&gt;=0," ",1)</f>
        <v>#REF!</v>
      </c>
      <c r="BQ354" s="243" t="e">
        <f>IF((BF354-'Retail Pricing'!#REF!)&gt;=0," ",1)</f>
        <v>#REF!</v>
      </c>
      <c r="BR354" s="243" t="e">
        <f>IF((BG354-'Retail Pricing'!#REF!)&gt;=0," ",1)</f>
        <v>#REF!</v>
      </c>
      <c r="BS354" s="243" t="e">
        <f>IF((BH354-'Retail Pricing'!#REF!)&gt;=0," ",1)</f>
        <v>#REF!</v>
      </c>
      <c r="BT354" s="243" t="e">
        <f>IF((BI354-'Retail Pricing'!#REF!)&gt;=0," ",1)</f>
        <v>#REF!</v>
      </c>
      <c r="BU354" s="67"/>
      <c r="BV354" s="442" t="e">
        <f t="shared" si="650"/>
        <v>#REF!</v>
      </c>
      <c r="BW354" s="244" t="e">
        <f t="shared" si="651"/>
        <v>#REF!</v>
      </c>
      <c r="BX354" s="244" t="e">
        <f t="shared" si="652"/>
        <v>#REF!</v>
      </c>
      <c r="BY354" s="244" t="e">
        <f t="shared" si="653"/>
        <v>#REF!</v>
      </c>
      <c r="BZ354" s="244" t="e">
        <f t="shared" si="654"/>
        <v>#REF!</v>
      </c>
      <c r="CA354" s="244" t="e">
        <f t="shared" si="655"/>
        <v>#REF!</v>
      </c>
      <c r="CB354" s="244" t="e">
        <f t="shared" si="656"/>
        <v>#REF!</v>
      </c>
      <c r="CC354" s="244" t="e">
        <f t="shared" si="657"/>
        <v>#REF!</v>
      </c>
      <c r="CD354" s="244" t="e">
        <f t="shared" si="658"/>
        <v>#REF!</v>
      </c>
      <c r="CE354" s="244" t="e">
        <f t="shared" si="659"/>
        <v>#REF!</v>
      </c>
      <c r="CF354" s="244" t="e">
        <f t="shared" si="660"/>
        <v>#REF!</v>
      </c>
      <c r="CG354" s="244" t="e">
        <f t="shared" si="667"/>
        <v>#REF!</v>
      </c>
      <c r="CH354" s="244" t="e">
        <f>IF($W354&gt;0,100," ")</f>
        <v>#REF!</v>
      </c>
      <c r="CI354" s="570"/>
      <c r="CJ354" s="578" t="e">
        <f t="shared" si="629"/>
        <v>#REF!</v>
      </c>
      <c r="CK354" s="578" t="e">
        <f t="shared" si="630"/>
        <v>#REF!</v>
      </c>
      <c r="CL354" s="578" t="e">
        <f t="shared" si="631"/>
        <v>#REF!</v>
      </c>
      <c r="CM354" s="578" t="e">
        <f t="shared" si="632"/>
        <v>#REF!</v>
      </c>
      <c r="CN354" s="578" t="e">
        <f t="shared" si="633"/>
        <v>#REF!</v>
      </c>
      <c r="CO354" s="578" t="e">
        <f t="shared" si="626"/>
        <v>#REF!</v>
      </c>
      <c r="CP354" s="578" t="e">
        <f t="shared" si="627"/>
        <v>#REF!</v>
      </c>
      <c r="CQ354" s="578" t="e">
        <f t="shared" si="628"/>
        <v>#REF!</v>
      </c>
      <c r="CR354" s="244"/>
      <c r="CS354" s="244"/>
      <c r="CT354" s="244"/>
      <c r="CU354" s="244"/>
      <c r="CV354" s="347"/>
      <c r="CW354" s="338" t="e">
        <f t="shared" si="634"/>
        <v>#REF!</v>
      </c>
      <c r="CX354" s="347"/>
      <c r="CY354" s="338" t="e">
        <f t="shared" si="635"/>
        <v>#REF!</v>
      </c>
      <c r="CZ354" s="347"/>
      <c r="DA354" s="338" t="e">
        <f t="shared" si="636"/>
        <v>#REF!</v>
      </c>
      <c r="DB354" s="347"/>
      <c r="DC354" s="338" t="e">
        <f t="shared" si="637"/>
        <v>#REF!</v>
      </c>
      <c r="DD354" s="347"/>
      <c r="DE354" s="338" t="e">
        <f t="shared" si="638"/>
        <v>#REF!</v>
      </c>
    </row>
    <row r="355" spans="1:109" s="19" customFormat="1" x14ac:dyDescent="0.2">
      <c r="A355" s="93" t="s">
        <v>673</v>
      </c>
      <c r="B355" s="53" t="s">
        <v>864</v>
      </c>
      <c r="C355" s="53"/>
      <c r="D355" s="217"/>
      <c r="E355" s="326">
        <v>500</v>
      </c>
      <c r="F355" s="326" t="s">
        <v>358</v>
      </c>
      <c r="G355" s="701"/>
      <c r="H355" s="84"/>
      <c r="I355" s="89" t="e">
        <f>IF('Retail Pricing'!#REF!&gt;0,'Retail Pricing'!#REF!," ")</f>
        <v>#REF!</v>
      </c>
      <c r="J355" s="85" t="e">
        <f>'Retail Pricing'!#REF!</f>
        <v>#REF!</v>
      </c>
      <c r="K355" s="85" t="e">
        <f>'Retail Pricing'!#REF!</f>
        <v>#REF!</v>
      </c>
      <c r="L355" s="305" t="e">
        <f>IF('Retail Pricing'!#REF!&gt;0,'Retail Pricing'!#REF!," ")</f>
        <v>#REF!</v>
      </c>
      <c r="M355" s="226" t="e">
        <f t="shared" si="596"/>
        <v>#REF!</v>
      </c>
      <c r="N355" s="219" t="e">
        <f>IF('Retail Pricing'!#REF!&gt;0,'Retail Pricing'!#REF!," ")</f>
        <v>#REF!</v>
      </c>
      <c r="O355" s="219" t="e">
        <f>IF('Retail Pricing'!#REF!&gt;0,'Retail Pricing'!#REF!," ")</f>
        <v>#REF!</v>
      </c>
      <c r="P355" s="219"/>
      <c r="Q355" s="219" t="e">
        <f>IF('Retail Pricing'!#REF!&gt;0,'Retail Pricing'!#REF!," ")</f>
        <v>#REF!</v>
      </c>
      <c r="R355" s="219" t="e">
        <f>IF('Retail Pricing'!#REF!&gt;0,'Retail Pricing'!#REF!," ")</f>
        <v>#REF!</v>
      </c>
      <c r="S355" s="219" t="e">
        <f>IF('Retail Pricing'!#REF!&gt;0,'Retail Pricing'!#REF!," ")</f>
        <v>#REF!</v>
      </c>
      <c r="T355" s="219">
        <v>1.1205000000000001</v>
      </c>
      <c r="U355" s="7" t="e">
        <f>IF(M355&gt;0,$U$1," ")</f>
        <v>#REF!</v>
      </c>
      <c r="V355" s="7">
        <v>7.3999999999999996E-2</v>
      </c>
      <c r="W355" s="491" t="e">
        <f>ROUND(('Retail Pricing'!#REF!/(1-0.09))/0.05,0)*0.05</f>
        <v>#REF!</v>
      </c>
      <c r="X355" s="489">
        <v>4.6500000000000004</v>
      </c>
      <c r="Y355" s="304" t="e">
        <f t="shared" si="583"/>
        <v>#REF!</v>
      </c>
      <c r="Z355" s="428">
        <v>0.69</v>
      </c>
      <c r="AA355" s="492">
        <v>5.35</v>
      </c>
      <c r="AB355" s="493" t="e">
        <f>ROUND(('Retail Pricing'!#REF!/(1-0.09))/0.05,0)*0.05</f>
        <v>#REF!</v>
      </c>
      <c r="AC355" s="489">
        <v>4.55</v>
      </c>
      <c r="AD355" s="14" t="e">
        <f t="shared" si="584"/>
        <v>#REF!</v>
      </c>
      <c r="AE355" s="428">
        <v>0.68</v>
      </c>
      <c r="AF355" s="488">
        <v>5.25</v>
      </c>
      <c r="AG355" s="494" t="e">
        <f>ROUND(('Retail Pricing'!#REF!/(1-0.09))/0.05,0)*0.05</f>
        <v>#REF!</v>
      </c>
      <c r="AH355" s="489">
        <v>3.5</v>
      </c>
      <c r="AI355" s="14" t="e">
        <f t="shared" si="585"/>
        <v>#REF!</v>
      </c>
      <c r="AJ355" s="428">
        <v>0.59</v>
      </c>
      <c r="AK355" s="495" t="e">
        <f>ROUND(('Retail Pricing'!#REF!/(1-0.09))/0.05,0)*0.05</f>
        <v>#REF!</v>
      </c>
      <c r="AL355" s="489"/>
      <c r="AM355" s="489">
        <v>3.2</v>
      </c>
      <c r="AN355" s="14" t="e">
        <f t="shared" si="586"/>
        <v>#REF!</v>
      </c>
      <c r="AO355" s="428">
        <v>0.54</v>
      </c>
      <c r="AP355" s="490" t="e">
        <f>ROUND(('Retail Pricing'!#REF!/(1-0.09))/0.05,0)*0.05</f>
        <v>#REF!</v>
      </c>
      <c r="AQ355" s="489">
        <v>3.1</v>
      </c>
      <c r="AR355" s="14" t="e">
        <f t="shared" si="587"/>
        <v>#REF!</v>
      </c>
      <c r="AS355" s="428">
        <v>0.53</v>
      </c>
      <c r="AT355" s="496">
        <v>3.7</v>
      </c>
      <c r="AU355" s="497" t="e">
        <f t="shared" si="668"/>
        <v>#REF!</v>
      </c>
      <c r="AV355" s="288"/>
      <c r="AW355" s="498" t="e">
        <f t="shared" si="664"/>
        <v>#REF!</v>
      </c>
      <c r="AX355" s="499" t="s">
        <v>106</v>
      </c>
      <c r="AY355" s="499" t="s">
        <v>106</v>
      </c>
      <c r="AZ355" s="333"/>
      <c r="BA355" s="491" t="e">
        <f t="shared" si="639"/>
        <v>#REF!</v>
      </c>
      <c r="BB355" s="492">
        <f t="shared" si="640"/>
        <v>5.35</v>
      </c>
      <c r="BC355" s="493" t="e">
        <f t="shared" si="641"/>
        <v>#REF!</v>
      </c>
      <c r="BD355" s="488">
        <f t="shared" si="642"/>
        <v>5.25</v>
      </c>
      <c r="BE355" s="494" t="e">
        <f t="shared" si="643"/>
        <v>#REF!</v>
      </c>
      <c r="BF355" s="495" t="e">
        <f t="shared" si="644"/>
        <v>#REF!</v>
      </c>
      <c r="BG355" s="490" t="e">
        <f t="shared" si="645"/>
        <v>#REF!</v>
      </c>
      <c r="BH355" s="496">
        <f t="shared" si="646"/>
        <v>3.7</v>
      </c>
      <c r="BI355" s="497" t="e">
        <f t="shared" si="665"/>
        <v>#REF!</v>
      </c>
      <c r="BJ355" s="385" t="e">
        <f t="shared" si="648"/>
        <v>#REF!</v>
      </c>
      <c r="BK355" s="385" t="e">
        <f t="shared" si="666"/>
        <v>#REF!</v>
      </c>
      <c r="BL355" s="243" t="e">
        <f>IF((BA355-'Retail Pricing'!#REF!)&gt;=0," ",1)</f>
        <v>#REF!</v>
      </c>
      <c r="BM355" s="243" t="e">
        <f>IF((BB355-'Retail Pricing'!#REF!)&gt;=0," ",1)</f>
        <v>#REF!</v>
      </c>
      <c r="BN355" s="243" t="e">
        <f>IF((BC355-'Retail Pricing'!#REF!)&gt;=0," ",1)</f>
        <v>#REF!</v>
      </c>
      <c r="BO355" s="243" t="e">
        <f>IF((BD355-'Retail Pricing'!#REF!)&gt;=0," ",1)</f>
        <v>#REF!</v>
      </c>
      <c r="BP355" s="243" t="e">
        <f>IF((BE355-'Retail Pricing'!#REF!)&gt;=0," ",1)</f>
        <v>#REF!</v>
      </c>
      <c r="BQ355" s="243" t="e">
        <f>IF((BF355-'Retail Pricing'!#REF!)&gt;=0," ",1)</f>
        <v>#REF!</v>
      </c>
      <c r="BR355" s="243" t="e">
        <f>IF((BG355-'Retail Pricing'!#REF!)&gt;=0," ",1)</f>
        <v>#REF!</v>
      </c>
      <c r="BS355" s="243" t="e">
        <f>IF((BH355-'Retail Pricing'!#REF!)&gt;=0," ",1)</f>
        <v>#REF!</v>
      </c>
      <c r="BT355" s="243" t="e">
        <f>IF((BI355-'Retail Pricing'!#REF!)&gt;=0," ",1)</f>
        <v>#REF!</v>
      </c>
      <c r="BU355" s="67"/>
      <c r="BV355" s="442" t="e">
        <f t="shared" si="650"/>
        <v>#REF!</v>
      </c>
      <c r="BW355" s="244" t="e">
        <f t="shared" si="651"/>
        <v>#REF!</v>
      </c>
      <c r="BX355" s="244" t="e">
        <f t="shared" si="652"/>
        <v>#REF!</v>
      </c>
      <c r="BY355" s="244" t="e">
        <f t="shared" si="653"/>
        <v>#REF!</v>
      </c>
      <c r="BZ355" s="244" t="e">
        <f t="shared" si="654"/>
        <v>#REF!</v>
      </c>
      <c r="CA355" s="244" t="e">
        <f t="shared" si="655"/>
        <v>#REF!</v>
      </c>
      <c r="CB355" s="244" t="e">
        <f t="shared" si="656"/>
        <v>#REF!</v>
      </c>
      <c r="CC355" s="244" t="e">
        <f t="shared" si="657"/>
        <v>#REF!</v>
      </c>
      <c r="CD355" s="244" t="e">
        <f t="shared" si="658"/>
        <v>#REF!</v>
      </c>
      <c r="CE355" s="244" t="e">
        <f t="shared" si="659"/>
        <v>#REF!</v>
      </c>
      <c r="CF355" s="244" t="e">
        <f t="shared" si="660"/>
        <v>#REF!</v>
      </c>
      <c r="CG355" s="244" t="e">
        <f t="shared" si="667"/>
        <v>#REF!</v>
      </c>
      <c r="CH355" s="244" t="e">
        <f t="shared" si="662"/>
        <v>#REF!</v>
      </c>
      <c r="CI355" s="570"/>
      <c r="CJ355" s="578" t="e">
        <f t="shared" si="629"/>
        <v>#REF!</v>
      </c>
      <c r="CK355" s="578" t="e">
        <f t="shared" si="630"/>
        <v>#REF!</v>
      </c>
      <c r="CL355" s="578" t="e">
        <f t="shared" si="631"/>
        <v>#REF!</v>
      </c>
      <c r="CM355" s="578" t="e">
        <f t="shared" si="632"/>
        <v>#REF!</v>
      </c>
      <c r="CN355" s="578" t="e">
        <f t="shared" si="633"/>
        <v>#REF!</v>
      </c>
      <c r="CO355" s="578" t="e">
        <f t="shared" si="626"/>
        <v>#REF!</v>
      </c>
      <c r="CP355" s="578" t="e">
        <f t="shared" si="627"/>
        <v>#REF!</v>
      </c>
      <c r="CQ355" s="578" t="e">
        <f t="shared" si="628"/>
        <v>#REF!</v>
      </c>
      <c r="CR355" s="244"/>
      <c r="CS355" s="244"/>
      <c r="CT355" s="244"/>
      <c r="CU355" s="244"/>
      <c r="CV355" s="347"/>
      <c r="CW355" s="338" t="e">
        <f t="shared" si="634"/>
        <v>#REF!</v>
      </c>
      <c r="CX355" s="347"/>
      <c r="CY355" s="338" t="e">
        <f t="shared" si="635"/>
        <v>#REF!</v>
      </c>
      <c r="CZ355" s="347"/>
      <c r="DA355" s="338" t="e">
        <f t="shared" si="636"/>
        <v>#REF!</v>
      </c>
      <c r="DB355" s="347"/>
      <c r="DC355" s="338" t="e">
        <f t="shared" si="637"/>
        <v>#REF!</v>
      </c>
      <c r="DD355" s="347"/>
      <c r="DE355" s="338" t="e">
        <f t="shared" si="638"/>
        <v>#REF!</v>
      </c>
    </row>
    <row r="356" spans="1:109" s="19" customFormat="1" x14ac:dyDescent="0.2">
      <c r="A356" s="93" t="s">
        <v>673</v>
      </c>
      <c r="B356" s="53" t="s">
        <v>1272</v>
      </c>
      <c r="C356" s="53" t="s">
        <v>1054</v>
      </c>
      <c r="D356" s="217"/>
      <c r="E356" s="326">
        <v>5000</v>
      </c>
      <c r="F356" s="356" t="s">
        <v>358</v>
      </c>
      <c r="G356" s="701"/>
      <c r="H356" s="84"/>
      <c r="I356" s="89" t="e">
        <f>IF('Retail Pricing'!#REF!&gt;0,'Retail Pricing'!#REF!," ")</f>
        <v>#REF!</v>
      </c>
      <c r="J356" s="85" t="e">
        <f>'Retail Pricing'!#REF!</f>
        <v>#REF!</v>
      </c>
      <c r="K356" s="85" t="e">
        <f>'Retail Pricing'!#REF!</f>
        <v>#REF!</v>
      </c>
      <c r="L356" s="305" t="e">
        <f>IF('Retail Pricing'!#REF!&gt;0,'Retail Pricing'!#REF!," ")</f>
        <v>#REF!</v>
      </c>
      <c r="M356" s="226" t="e">
        <f t="shared" si="596"/>
        <v>#REF!</v>
      </c>
      <c r="N356" s="219" t="e">
        <f>IF('Retail Pricing'!#REF!&gt;0,'Retail Pricing'!#REF!," ")</f>
        <v>#REF!</v>
      </c>
      <c r="O356" s="219" t="e">
        <f>IF('Retail Pricing'!#REF!&gt;0,'Retail Pricing'!#REF!," ")</f>
        <v>#REF!</v>
      </c>
      <c r="P356" s="219"/>
      <c r="Q356" s="219" t="e">
        <f>IF('Retail Pricing'!#REF!&gt;0,'Retail Pricing'!#REF!," ")</f>
        <v>#REF!</v>
      </c>
      <c r="R356" s="219" t="e">
        <f>IF('Retail Pricing'!#REF!&gt;0,'Retail Pricing'!#REF!," ")</f>
        <v>#REF!</v>
      </c>
      <c r="S356" s="219" t="e">
        <f>IF('Retail Pricing'!#REF!&gt;0,'Retail Pricing'!#REF!," ")</f>
        <v>#REF!</v>
      </c>
      <c r="T356" s="219">
        <v>1.4406399999999999</v>
      </c>
      <c r="U356" s="7" t="e">
        <f>IF(M356&gt;0,$U$1," ")</f>
        <v>#REF!</v>
      </c>
      <c r="V356" s="7">
        <v>-8.9999999999999993E-3</v>
      </c>
      <c r="W356" s="491" t="e">
        <f>ROUND(('Retail Pricing'!#REF!/(1-0.09))/0.05,0)*0.05</f>
        <v>#REF!</v>
      </c>
      <c r="X356" s="489">
        <v>4.6500000000000004</v>
      </c>
      <c r="Y356" s="304" t="e">
        <f t="shared" si="583"/>
        <v>#REF!</v>
      </c>
      <c r="Z356" s="428">
        <v>0.63</v>
      </c>
      <c r="AA356" s="492">
        <v>5.35</v>
      </c>
      <c r="AB356" s="493" t="e">
        <f>ROUND(('Retail Pricing'!#REF!/(1-0.09))/0.05,0)*0.05</f>
        <v>#REF!</v>
      </c>
      <c r="AC356" s="489">
        <v>4.55</v>
      </c>
      <c r="AD356" s="14" t="e">
        <f t="shared" si="584"/>
        <v>#REF!</v>
      </c>
      <c r="AE356" s="428">
        <v>0.62</v>
      </c>
      <c r="AF356" s="488">
        <v>5.25</v>
      </c>
      <c r="AG356" s="494" t="e">
        <f>ROUND(('Retail Pricing'!#REF!/(1-0.09))/0.05,0)*0.05</f>
        <v>#REF!</v>
      </c>
      <c r="AH356" s="489">
        <v>3.5</v>
      </c>
      <c r="AI356" s="14" t="e">
        <f t="shared" si="585"/>
        <v>#REF!</v>
      </c>
      <c r="AJ356" s="428">
        <v>0.52</v>
      </c>
      <c r="AK356" s="495" t="e">
        <f>ROUND(('Retail Pricing'!#REF!/(1-0.09))/0.05,0)*0.05</f>
        <v>#REF!</v>
      </c>
      <c r="AL356" s="489"/>
      <c r="AM356" s="489">
        <v>3.2</v>
      </c>
      <c r="AN356" s="14" t="e">
        <f t="shared" si="586"/>
        <v>#REF!</v>
      </c>
      <c r="AO356" s="428">
        <v>0.46</v>
      </c>
      <c r="AP356" s="490" t="e">
        <f>ROUND(('Retail Pricing'!#REF!/(1-0.09))/0.05,0)*0.05</f>
        <v>#REF!</v>
      </c>
      <c r="AQ356" s="489">
        <v>3.1</v>
      </c>
      <c r="AR356" s="14" t="e">
        <f t="shared" si="587"/>
        <v>#REF!</v>
      </c>
      <c r="AS356" s="428">
        <v>0.44</v>
      </c>
      <c r="AT356" s="496">
        <v>3.7</v>
      </c>
      <c r="AU356" s="497" t="e">
        <f t="shared" si="668"/>
        <v>#REF!</v>
      </c>
      <c r="AV356" s="288"/>
      <c r="AW356" s="498" t="e">
        <f t="shared" si="664"/>
        <v>#REF!</v>
      </c>
      <c r="AX356" s="499" t="s">
        <v>106</v>
      </c>
      <c r="AY356" s="499" t="s">
        <v>106</v>
      </c>
      <c r="AZ356" s="333"/>
      <c r="BA356" s="491" t="e">
        <f t="shared" si="639"/>
        <v>#REF!</v>
      </c>
      <c r="BB356" s="492">
        <f t="shared" si="640"/>
        <v>5.35</v>
      </c>
      <c r="BC356" s="493" t="e">
        <f t="shared" si="641"/>
        <v>#REF!</v>
      </c>
      <c r="BD356" s="488">
        <f t="shared" si="642"/>
        <v>5.25</v>
      </c>
      <c r="BE356" s="494" t="e">
        <f t="shared" si="643"/>
        <v>#REF!</v>
      </c>
      <c r="BF356" s="495" t="e">
        <f t="shared" si="644"/>
        <v>#REF!</v>
      </c>
      <c r="BG356" s="490" t="e">
        <f t="shared" si="645"/>
        <v>#REF!</v>
      </c>
      <c r="BH356" s="496">
        <f t="shared" si="646"/>
        <v>3.7</v>
      </c>
      <c r="BI356" s="497" t="e">
        <f t="shared" si="665"/>
        <v>#REF!</v>
      </c>
      <c r="BJ356" s="385" t="e">
        <f t="shared" si="648"/>
        <v>#REF!</v>
      </c>
      <c r="BK356" s="385" t="e">
        <f t="shared" si="666"/>
        <v>#REF!</v>
      </c>
      <c r="BL356" s="243" t="e">
        <f>IF((BA356-'Retail Pricing'!#REF!)&gt;=0," ",1)</f>
        <v>#REF!</v>
      </c>
      <c r="BM356" s="243" t="e">
        <f>IF((BB356-'Retail Pricing'!#REF!)&gt;=0," ",1)</f>
        <v>#REF!</v>
      </c>
      <c r="BN356" s="243" t="e">
        <f>IF((BC356-'Retail Pricing'!#REF!)&gt;=0," ",1)</f>
        <v>#REF!</v>
      </c>
      <c r="BO356" s="243">
        <f>IF((BD356-'Retail Pricing'!F228)&gt;=0," ",1)</f>
        <v>1</v>
      </c>
      <c r="BP356" s="243" t="e">
        <f>IF((BE356-'Retail Pricing'!#REF!)&gt;=0," ",1)</f>
        <v>#REF!</v>
      </c>
      <c r="BQ356" s="243" t="e">
        <f>IF((BF356-'Retail Pricing'!#REF!)&gt;=0," ",1)</f>
        <v>#REF!</v>
      </c>
      <c r="BR356" s="243" t="e">
        <f>IF((BG356-'Retail Pricing'!#REF!)&gt;=0," ",1)</f>
        <v>#REF!</v>
      </c>
      <c r="BS356" s="243" t="e">
        <f>IF((BH356-'Retail Pricing'!#REF!)&gt;=0," ",1)</f>
        <v>#REF!</v>
      </c>
      <c r="BT356" s="243" t="e">
        <f>IF((BI356-'Retail Pricing'!#REF!)&gt;=0," ",1)</f>
        <v>#REF!</v>
      </c>
      <c r="BU356" s="67"/>
      <c r="BV356" s="442" t="e">
        <f t="shared" si="650"/>
        <v>#REF!</v>
      </c>
      <c r="BW356" s="244" t="e">
        <f t="shared" si="651"/>
        <v>#REF!</v>
      </c>
      <c r="BX356" s="244" t="e">
        <f t="shared" si="652"/>
        <v>#REF!</v>
      </c>
      <c r="BY356" s="244" t="e">
        <f t="shared" si="653"/>
        <v>#REF!</v>
      </c>
      <c r="BZ356" s="244" t="e">
        <f t="shared" si="654"/>
        <v>#REF!</v>
      </c>
      <c r="CA356" s="244" t="e">
        <f t="shared" si="655"/>
        <v>#REF!</v>
      </c>
      <c r="CB356" s="244" t="e">
        <f t="shared" si="656"/>
        <v>#REF!</v>
      </c>
      <c r="CC356" s="244" t="e">
        <f t="shared" si="657"/>
        <v>#REF!</v>
      </c>
      <c r="CD356" s="244" t="e">
        <f t="shared" si="658"/>
        <v>#REF!</v>
      </c>
      <c r="CE356" s="244" t="e">
        <f t="shared" si="659"/>
        <v>#REF!</v>
      </c>
      <c r="CF356" s="244" t="e">
        <f t="shared" si="660"/>
        <v>#REF!</v>
      </c>
      <c r="CG356" s="244" t="e">
        <f t="shared" si="667"/>
        <v>#REF!</v>
      </c>
      <c r="CH356" s="244" t="e">
        <f t="shared" si="662"/>
        <v>#REF!</v>
      </c>
      <c r="CI356" s="570"/>
      <c r="CJ356" s="578" t="e">
        <f t="shared" si="629"/>
        <v>#REF!</v>
      </c>
      <c r="CK356" s="578" t="e">
        <f t="shared" si="630"/>
        <v>#REF!</v>
      </c>
      <c r="CL356" s="578" t="e">
        <f t="shared" si="631"/>
        <v>#REF!</v>
      </c>
      <c r="CM356" s="578" t="e">
        <f t="shared" si="632"/>
        <v>#REF!</v>
      </c>
      <c r="CN356" s="578" t="e">
        <f t="shared" si="633"/>
        <v>#REF!</v>
      </c>
      <c r="CO356" s="578" t="e">
        <f t="shared" si="626"/>
        <v>#REF!</v>
      </c>
      <c r="CP356" s="578" t="e">
        <f t="shared" si="627"/>
        <v>#REF!</v>
      </c>
      <c r="CQ356" s="578" t="e">
        <f t="shared" si="628"/>
        <v>#REF!</v>
      </c>
      <c r="CR356" s="244"/>
      <c r="CS356" s="244"/>
      <c r="CT356" s="244"/>
      <c r="CU356" s="244"/>
      <c r="CV356" s="347"/>
      <c r="CW356" s="338" t="e">
        <f t="shared" si="634"/>
        <v>#REF!</v>
      </c>
      <c r="CX356" s="347"/>
      <c r="CY356" s="338" t="e">
        <f t="shared" si="635"/>
        <v>#REF!</v>
      </c>
      <c r="CZ356" s="347"/>
      <c r="DA356" s="338" t="e">
        <f t="shared" si="636"/>
        <v>#REF!</v>
      </c>
      <c r="DB356" s="347"/>
      <c r="DC356" s="338" t="e">
        <f t="shared" si="637"/>
        <v>#REF!</v>
      </c>
      <c r="DD356" s="347"/>
      <c r="DE356" s="338" t="e">
        <f t="shared" si="638"/>
        <v>#REF!</v>
      </c>
    </row>
    <row r="357" spans="1:109" x14ac:dyDescent="0.2">
      <c r="A357" s="93" t="s">
        <v>673</v>
      </c>
      <c r="B357" s="476" t="s">
        <v>986</v>
      </c>
      <c r="C357" s="53" t="s">
        <v>1539</v>
      </c>
      <c r="E357" s="61">
        <v>500</v>
      </c>
      <c r="F357" s="61" t="s">
        <v>358</v>
      </c>
      <c r="G357" s="699"/>
      <c r="H357" s="40" t="s">
        <v>236</v>
      </c>
      <c r="I357" s="89" t="e">
        <f>IF('Retail Pricing'!#REF!&gt;0,'Retail Pricing'!#REF!," ")</f>
        <v>#REF!</v>
      </c>
      <c r="J357" s="85" t="e">
        <f>'Retail Pricing'!#REF!</f>
        <v>#REF!</v>
      </c>
      <c r="K357" s="85" t="e">
        <f>'Retail Pricing'!#REF!</f>
        <v>#REF!</v>
      </c>
      <c r="L357" s="305" t="e">
        <f>IF('Retail Pricing'!#REF!&gt;0,'Retail Pricing'!#REF!," ")</f>
        <v>#REF!</v>
      </c>
      <c r="M357" s="226" t="e">
        <f t="shared" si="596"/>
        <v>#REF!</v>
      </c>
      <c r="N357" s="219" t="e">
        <f>'Retail Pricing'!#REF!</f>
        <v>#REF!</v>
      </c>
      <c r="O357" s="219" t="e">
        <f>'Retail Pricing'!#REF!</f>
        <v>#REF!</v>
      </c>
      <c r="P357" s="219"/>
      <c r="Q357" s="219" t="e">
        <f>'Retail Pricing'!#REF!</f>
        <v>#REF!</v>
      </c>
      <c r="R357" s="219" t="e">
        <f>IF('Retail Pricing'!#REF!&gt;0,'Retail Pricing'!#REF!," ")</f>
        <v>#REF!</v>
      </c>
      <c r="S357" s="219" t="s">
        <v>888</v>
      </c>
      <c r="T357" s="219">
        <v>1.6687099999999999</v>
      </c>
      <c r="U357" s="7" t="e">
        <f>IF(M357&gt;0,$U$1," ")</f>
        <v>#REF!</v>
      </c>
      <c r="V357" s="7" t="e">
        <v>#REF!</v>
      </c>
      <c r="W357" s="498">
        <f>ROUND((X357*1.05)/0.05,0)*0.05</f>
        <v>6</v>
      </c>
      <c r="X357" s="489">
        <v>5.7</v>
      </c>
      <c r="Y357" s="304">
        <f t="shared" si="583"/>
        <v>0.05</v>
      </c>
      <c r="Z357" s="428" t="e">
        <v>#REF!</v>
      </c>
      <c r="AA357" s="492" t="e">
        <v>#REF!</v>
      </c>
      <c r="AB357" s="498">
        <f>ROUND((AC357*1.05)/0.05,0)*0.05</f>
        <v>6.1</v>
      </c>
      <c r="AC357" s="489">
        <v>5.8</v>
      </c>
      <c r="AD357" s="14">
        <f t="shared" si="584"/>
        <v>0.05</v>
      </c>
      <c r="AE357" s="428" t="e">
        <v>#REF!</v>
      </c>
      <c r="AF357" s="488" t="e">
        <v>#REF!</v>
      </c>
      <c r="AG357" s="498">
        <f>ROUND((AH357*1.05)/0.05,0)*0.05</f>
        <v>4.5999999999999996</v>
      </c>
      <c r="AH357" s="489">
        <v>4.4000000000000004</v>
      </c>
      <c r="AI357" s="14">
        <f t="shared" si="585"/>
        <v>0.05</v>
      </c>
      <c r="AJ357" s="428" t="e">
        <v>#REF!</v>
      </c>
      <c r="AK357" s="498">
        <f>ROUND((AM357*1.14)/0.05,0)*0.05</f>
        <v>5.3</v>
      </c>
      <c r="AL357" s="489"/>
      <c r="AM357" s="489">
        <v>4.6500000000000004</v>
      </c>
      <c r="AN357" s="14">
        <f t="shared" si="586"/>
        <v>0.14000000000000001</v>
      </c>
      <c r="AO357" s="428" t="e">
        <v>#REF!</v>
      </c>
      <c r="AP357" s="498">
        <f>ROUND((AQ357*1.14)/0.05,0)*0.05</f>
        <v>4.75</v>
      </c>
      <c r="AQ357" s="489">
        <v>4.1500000000000004</v>
      </c>
      <c r="AR357" s="14">
        <f t="shared" si="587"/>
        <v>0.14000000000000001</v>
      </c>
      <c r="AS357" s="428" t="e">
        <v>#REF!</v>
      </c>
      <c r="AT357" s="496" t="e">
        <v>#REF!</v>
      </c>
      <c r="AU357" s="497">
        <f t="shared" si="668"/>
        <v>11.99</v>
      </c>
      <c r="AV357" s="288"/>
      <c r="AW357" s="498">
        <f t="shared" si="664"/>
        <v>7.8</v>
      </c>
      <c r="AX357" s="499">
        <f>AP357</f>
        <v>4.75</v>
      </c>
      <c r="AY357" s="499">
        <v>2.25</v>
      </c>
      <c r="AZ357" s="333"/>
      <c r="BA357" s="491">
        <f t="shared" si="639"/>
        <v>6</v>
      </c>
      <c r="BB357" s="492" t="e">
        <f t="shared" si="640"/>
        <v>#REF!</v>
      </c>
      <c r="BC357" s="493">
        <f t="shared" si="641"/>
        <v>6.1</v>
      </c>
      <c r="BD357" s="488" t="e">
        <f t="shared" si="642"/>
        <v>#REF!</v>
      </c>
      <c r="BE357" s="494">
        <f t="shared" si="643"/>
        <v>4.5999999999999996</v>
      </c>
      <c r="BF357" s="495">
        <f t="shared" si="644"/>
        <v>5.3</v>
      </c>
      <c r="BG357" s="490">
        <f t="shared" si="645"/>
        <v>4.75</v>
      </c>
      <c r="BH357" s="496" t="e">
        <f t="shared" si="646"/>
        <v>#REF!</v>
      </c>
      <c r="BI357" s="497">
        <f t="shared" si="665"/>
        <v>11.99</v>
      </c>
      <c r="BK357" s="89"/>
      <c r="BL357" s="243" t="e">
        <f>IF((BA357-'Retail Pricing'!#REF!)&gt;=0," ",1)</f>
        <v>#REF!</v>
      </c>
      <c r="BM357" s="243" t="e">
        <f>IF((BB357-'Retail Pricing'!#REF!)&gt;=0," ",1)</f>
        <v>#REF!</v>
      </c>
      <c r="BN357" s="243" t="e">
        <f>IF((BC357-'Retail Pricing'!#REF!)&gt;=0," ",1)</f>
        <v>#REF!</v>
      </c>
      <c r="BO357" s="243" t="e">
        <f>IF((BD357-'Retail Pricing'!#REF!)&gt;=0," ",1)</f>
        <v>#REF!</v>
      </c>
      <c r="BP357" s="243" t="e">
        <f>IF((BE357-'Retail Pricing'!#REF!)&gt;=0," ",1)</f>
        <v>#REF!</v>
      </c>
      <c r="BQ357" s="243" t="e">
        <f>IF((BF357-'Retail Pricing'!#REF!)&gt;=0," ",1)</f>
        <v>#REF!</v>
      </c>
      <c r="BR357" s="243" t="e">
        <f>IF((BG357-'Retail Pricing'!#REF!)&gt;=0," ",1)</f>
        <v>#REF!</v>
      </c>
      <c r="BS357" s="243" t="e">
        <f>IF((BH357-'Retail Pricing'!#REF!)&gt;=0," ",1)</f>
        <v>#REF!</v>
      </c>
      <c r="BT357" s="243" t="e">
        <f>IF((BI357-'Retail Pricing'!#REF!)&gt;=0," ",1)</f>
        <v>#REF!</v>
      </c>
      <c r="BV357" s="442">
        <f t="shared" si="650"/>
        <v>100</v>
      </c>
      <c r="BW357" s="244">
        <f t="shared" si="651"/>
        <v>94</v>
      </c>
      <c r="BX357" s="244" t="e">
        <f t="shared" si="652"/>
        <v>#REF!</v>
      </c>
      <c r="BY357" s="244">
        <f t="shared" si="653"/>
        <v>93.9</v>
      </c>
      <c r="BZ357" s="244" t="e">
        <f t="shared" si="654"/>
        <v>#REF!</v>
      </c>
      <c r="CA357" s="244">
        <f t="shared" si="655"/>
        <v>95.4</v>
      </c>
      <c r="CB357" s="244">
        <f t="shared" si="656"/>
        <v>95.4</v>
      </c>
      <c r="CC357" s="244">
        <f t="shared" si="657"/>
        <v>94.7</v>
      </c>
      <c r="CD357" s="244">
        <f t="shared" si="658"/>
        <v>95.25</v>
      </c>
      <c r="CE357" s="244" t="e">
        <f t="shared" si="659"/>
        <v>#REF!</v>
      </c>
      <c r="CF357" s="244">
        <f t="shared" si="660"/>
        <v>88</v>
      </c>
      <c r="CG357" s="244">
        <f>IF($BV357&gt;0,($BV357-AW357)/$BV357*100," ")</f>
        <v>92.2</v>
      </c>
      <c r="CH357" s="244">
        <f t="shared" si="662"/>
        <v>100</v>
      </c>
      <c r="CI357" s="570"/>
      <c r="CJ357" s="578">
        <f t="shared" si="629"/>
        <v>93.9</v>
      </c>
      <c r="CK357" s="578" t="e">
        <f t="shared" si="630"/>
        <v>#REF!</v>
      </c>
      <c r="CL357" s="578">
        <f t="shared" si="631"/>
        <v>93.8</v>
      </c>
      <c r="CM357" s="578" t="e">
        <f t="shared" si="632"/>
        <v>#REF!</v>
      </c>
      <c r="CN357" s="578">
        <f t="shared" si="633"/>
        <v>95.3</v>
      </c>
      <c r="CO357" s="578">
        <f t="shared" si="626"/>
        <v>94.6</v>
      </c>
      <c r="CP357" s="578">
        <f t="shared" si="627"/>
        <v>95.15</v>
      </c>
      <c r="CQ357" s="578" t="e">
        <f t="shared" si="628"/>
        <v>#REF!</v>
      </c>
      <c r="CR357" s="244"/>
      <c r="CS357" s="244"/>
      <c r="CT357" s="244"/>
      <c r="CU357" s="244"/>
      <c r="CV357" s="347"/>
      <c r="CW357" s="338">
        <f t="shared" si="634"/>
        <v>6</v>
      </c>
      <c r="CX357" s="347"/>
      <c r="CY357" s="338">
        <f t="shared" si="635"/>
        <v>6</v>
      </c>
      <c r="CZ357" s="347"/>
      <c r="DA357" s="338">
        <f t="shared" si="636"/>
        <v>6</v>
      </c>
      <c r="DB357" s="347"/>
      <c r="DC357" s="338">
        <f t="shared" si="637"/>
        <v>6</v>
      </c>
      <c r="DD357" s="347"/>
      <c r="DE357" s="338">
        <f t="shared" si="638"/>
        <v>6</v>
      </c>
    </row>
    <row r="358" spans="1:109" s="19" customFormat="1" x14ac:dyDescent="0.2">
      <c r="A358" s="93" t="s">
        <v>673</v>
      </c>
      <c r="B358" s="37" t="s">
        <v>1406</v>
      </c>
      <c r="C358" s="53" t="s">
        <v>1539</v>
      </c>
      <c r="D358" s="187"/>
      <c r="E358" s="61">
        <v>500</v>
      </c>
      <c r="F358" s="554" t="s">
        <v>358</v>
      </c>
      <c r="G358" s="699"/>
      <c r="H358" s="83" t="s">
        <v>667</v>
      </c>
      <c r="I358" s="89" t="e">
        <f>IF('Retail Pricing'!#REF!&gt;0,'Retail Pricing'!#REF!," ")</f>
        <v>#REF!</v>
      </c>
      <c r="J358" s="85" t="e">
        <f>'Retail Pricing'!#REF!</f>
        <v>#REF!</v>
      </c>
      <c r="K358" s="85" t="e">
        <f>'Retail Pricing'!#REF!</f>
        <v>#REF!</v>
      </c>
      <c r="L358" s="305" t="e">
        <f>IF('Retail Pricing'!#REF!&gt;0,'Retail Pricing'!#REF!," ")</f>
        <v>#REF!</v>
      </c>
      <c r="M358" s="226" t="e">
        <f t="shared" si="596"/>
        <v>#REF!</v>
      </c>
      <c r="N358" s="219" t="e">
        <f>'Retail Pricing'!#REF!</f>
        <v>#REF!</v>
      </c>
      <c r="O358" s="219" t="e">
        <f>'Retail Pricing'!#REF!</f>
        <v>#REF!</v>
      </c>
      <c r="P358" s="219"/>
      <c r="Q358" s="219" t="e">
        <f>'Retail Pricing'!#REF!</f>
        <v>#REF!</v>
      </c>
      <c r="R358" s="219" t="e">
        <f>IF('Retail Pricing'!#REF!&gt;0,'Retail Pricing'!#REF!," ")</f>
        <v>#REF!</v>
      </c>
      <c r="S358" s="219" t="s">
        <v>888</v>
      </c>
      <c r="T358" s="219">
        <v>1.7523299999999999</v>
      </c>
      <c r="U358" s="7" t="e">
        <f>IF(M358&gt;0,$U$1," ")</f>
        <v>#REF!</v>
      </c>
      <c r="V358" s="7" t="e">
        <v>#REF!</v>
      </c>
      <c r="W358" s="498">
        <f>ROUND((X358*1.05)/0.05,0)*0.05</f>
        <v>4.8</v>
      </c>
      <c r="X358" s="489">
        <v>4.55</v>
      </c>
      <c r="Y358" s="304">
        <f t="shared" si="583"/>
        <v>0.05</v>
      </c>
      <c r="Z358" s="428" t="e">
        <v>#REF!</v>
      </c>
      <c r="AA358" s="492" t="e">
        <v>#REF!</v>
      </c>
      <c r="AB358" s="498">
        <f>ROUND((AC358*1.05)/0.05,0)*0.05</f>
        <v>4.6500000000000004</v>
      </c>
      <c r="AC358" s="489">
        <v>4.45</v>
      </c>
      <c r="AD358" s="14">
        <f t="shared" si="584"/>
        <v>0.04</v>
      </c>
      <c r="AE358" s="428" t="e">
        <v>#REF!</v>
      </c>
      <c r="AF358" s="488" t="e">
        <v>#REF!</v>
      </c>
      <c r="AG358" s="498">
        <f>ROUND((AH358*1.05)/0.05,0)*0.05</f>
        <v>3.55</v>
      </c>
      <c r="AH358" s="489">
        <v>3.4</v>
      </c>
      <c r="AI358" s="14">
        <f t="shared" si="585"/>
        <v>0.04</v>
      </c>
      <c r="AJ358" s="428" t="e">
        <v>#REF!</v>
      </c>
      <c r="AK358" s="498">
        <f>ROUND((AM358*1.14)/0.05,0)*0.05</f>
        <v>4.2</v>
      </c>
      <c r="AL358" s="489"/>
      <c r="AM358" s="489">
        <v>3.7</v>
      </c>
      <c r="AN358" s="14">
        <f t="shared" si="586"/>
        <v>0.14000000000000001</v>
      </c>
      <c r="AO358" s="428" t="e">
        <v>#REF!</v>
      </c>
      <c r="AP358" s="498">
        <f>ROUND((AQ358*1.14)/0.05,0)*0.05</f>
        <v>4.2</v>
      </c>
      <c r="AQ358" s="489">
        <v>3.7</v>
      </c>
      <c r="AR358" s="14">
        <f t="shared" si="587"/>
        <v>0.14000000000000001</v>
      </c>
      <c r="AS358" s="428" t="e">
        <v>#REF!</v>
      </c>
      <c r="AT358" s="496" t="e">
        <v>#REF!</v>
      </c>
      <c r="AU358" s="497">
        <f t="shared" si="668"/>
        <v>9.99</v>
      </c>
      <c r="AV358" s="288"/>
      <c r="AW358" s="498">
        <f t="shared" si="664"/>
        <v>6.25</v>
      </c>
      <c r="AX358" s="499">
        <f>AP358</f>
        <v>4.2</v>
      </c>
      <c r="AY358" s="499">
        <v>2.25</v>
      </c>
      <c r="AZ358" s="333"/>
      <c r="BA358" s="491">
        <f t="shared" si="639"/>
        <v>4.8</v>
      </c>
      <c r="BB358" s="492" t="e">
        <f t="shared" si="640"/>
        <v>#REF!</v>
      </c>
      <c r="BC358" s="493">
        <f t="shared" si="641"/>
        <v>4.6500000000000004</v>
      </c>
      <c r="BD358" s="488" t="e">
        <f t="shared" si="642"/>
        <v>#REF!</v>
      </c>
      <c r="BE358" s="494">
        <f t="shared" si="643"/>
        <v>3.55</v>
      </c>
      <c r="BF358" s="495">
        <f t="shared" si="644"/>
        <v>4.2</v>
      </c>
      <c r="BG358" s="490">
        <f t="shared" si="645"/>
        <v>4.2</v>
      </c>
      <c r="BH358" s="496" t="e">
        <f t="shared" si="646"/>
        <v>#REF!</v>
      </c>
      <c r="BI358" s="497">
        <f t="shared" si="665"/>
        <v>9.99</v>
      </c>
      <c r="BJ358" s="67"/>
      <c r="BK358" s="89"/>
      <c r="BL358" s="243" t="e">
        <f>IF((BA358-'Retail Pricing'!#REF!)&gt;=0," ",1)</f>
        <v>#REF!</v>
      </c>
      <c r="BM358" s="243" t="e">
        <f>IF((BB358-'Retail Pricing'!#REF!)&gt;=0," ",1)</f>
        <v>#REF!</v>
      </c>
      <c r="BN358" s="243" t="e">
        <f>IF((BC358-'Retail Pricing'!#REF!)&gt;=0," ",1)</f>
        <v>#REF!</v>
      </c>
      <c r="BO358" s="243" t="e">
        <f>IF((BD358-'Retail Pricing'!#REF!)&gt;=0," ",1)</f>
        <v>#REF!</v>
      </c>
      <c r="BP358" s="243" t="e">
        <f>IF((BE358-'Retail Pricing'!#REF!)&gt;=0," ",1)</f>
        <v>#REF!</v>
      </c>
      <c r="BQ358" s="243" t="e">
        <f>IF((BF358-'Retail Pricing'!#REF!)&gt;=0," ",1)</f>
        <v>#REF!</v>
      </c>
      <c r="BR358" s="243" t="e">
        <f>IF((BG358-'Retail Pricing'!#REF!)&gt;=0," ",1)</f>
        <v>#REF!</v>
      </c>
      <c r="BS358" s="243" t="e">
        <f>IF((BH358-'Retail Pricing'!#REF!)&gt;=0," ",1)</f>
        <v>#REF!</v>
      </c>
      <c r="BT358" s="243" t="e">
        <f>IF((BI358-'Retail Pricing'!#REF!)&gt;=0," ",1)</f>
        <v>#REF!</v>
      </c>
      <c r="BU358" s="67"/>
      <c r="BV358" s="442">
        <f t="shared" si="650"/>
        <v>100</v>
      </c>
      <c r="BW358" s="244">
        <f t="shared" si="651"/>
        <v>95.2</v>
      </c>
      <c r="BX358" s="244" t="e">
        <f t="shared" si="652"/>
        <v>#REF!</v>
      </c>
      <c r="BY358" s="244">
        <f t="shared" si="653"/>
        <v>95.35</v>
      </c>
      <c r="BZ358" s="244" t="e">
        <f t="shared" si="654"/>
        <v>#REF!</v>
      </c>
      <c r="CA358" s="244">
        <f t="shared" si="655"/>
        <v>96.45</v>
      </c>
      <c r="CB358" s="244">
        <f t="shared" si="656"/>
        <v>96.45</v>
      </c>
      <c r="CC358" s="244">
        <f t="shared" si="657"/>
        <v>95.8</v>
      </c>
      <c r="CD358" s="244">
        <f t="shared" si="658"/>
        <v>95.8</v>
      </c>
      <c r="CE358" s="244" t="e">
        <f t="shared" si="659"/>
        <v>#REF!</v>
      </c>
      <c r="CF358" s="244">
        <f t="shared" si="660"/>
        <v>90.4</v>
      </c>
      <c r="CG358" s="244">
        <f>IF($BV358&gt;0,($BV358-AW358)/$BV358*100," ")</f>
        <v>93.75</v>
      </c>
      <c r="CH358" s="244">
        <f t="shared" si="662"/>
        <v>100</v>
      </c>
      <c r="CI358" s="570"/>
      <c r="CJ358" s="578">
        <f t="shared" si="629"/>
        <v>95.1</v>
      </c>
      <c r="CK358" s="578" t="e">
        <f t="shared" si="630"/>
        <v>#REF!</v>
      </c>
      <c r="CL358" s="578">
        <f t="shared" si="631"/>
        <v>95.25</v>
      </c>
      <c r="CM358" s="578" t="e">
        <f t="shared" si="632"/>
        <v>#REF!</v>
      </c>
      <c r="CN358" s="578">
        <f t="shared" si="633"/>
        <v>96.35</v>
      </c>
      <c r="CO358" s="578">
        <f t="shared" si="626"/>
        <v>95.7</v>
      </c>
      <c r="CP358" s="578">
        <f t="shared" si="627"/>
        <v>95.7</v>
      </c>
      <c r="CQ358" s="578" t="e">
        <f t="shared" si="628"/>
        <v>#REF!</v>
      </c>
      <c r="CR358" s="244"/>
      <c r="CS358" s="244"/>
      <c r="CT358" s="244"/>
      <c r="CU358" s="244"/>
      <c r="CV358" s="347"/>
      <c r="CW358" s="338">
        <f t="shared" si="634"/>
        <v>4.8</v>
      </c>
      <c r="CX358" s="347"/>
      <c r="CY358" s="338">
        <f t="shared" si="635"/>
        <v>4.8</v>
      </c>
      <c r="CZ358" s="347"/>
      <c r="DA358" s="338">
        <f t="shared" si="636"/>
        <v>4.8</v>
      </c>
      <c r="DB358" s="347"/>
      <c r="DC358" s="338">
        <f t="shared" si="637"/>
        <v>4.8</v>
      </c>
      <c r="DD358" s="347"/>
      <c r="DE358" s="338">
        <f t="shared" si="638"/>
        <v>4.8</v>
      </c>
    </row>
    <row r="359" spans="1:109" s="19" customFormat="1" x14ac:dyDescent="0.2">
      <c r="A359" s="93" t="s">
        <v>673</v>
      </c>
      <c r="B359" s="37" t="s">
        <v>1124</v>
      </c>
      <c r="C359" s="53" t="s">
        <v>1539</v>
      </c>
      <c r="D359" s="187"/>
      <c r="E359" s="61">
        <v>500</v>
      </c>
      <c r="F359" s="61" t="s">
        <v>358</v>
      </c>
      <c r="G359" s="699"/>
      <c r="H359" s="83" t="s">
        <v>697</v>
      </c>
      <c r="I359" s="89" t="e">
        <f>IF('Retail Pricing'!#REF!&gt;0,'Retail Pricing'!#REF!," ")</f>
        <v>#REF!</v>
      </c>
      <c r="J359" s="85" t="e">
        <f>'Retail Pricing'!#REF!</f>
        <v>#REF!</v>
      </c>
      <c r="K359" s="85" t="e">
        <f>'Retail Pricing'!#REF!</f>
        <v>#REF!</v>
      </c>
      <c r="L359" s="305" t="e">
        <f>IF('Retail Pricing'!#REF!&gt;0,'Retail Pricing'!#REF!," ")</f>
        <v>#REF!</v>
      </c>
      <c r="M359" s="226" t="e">
        <f t="shared" si="596"/>
        <v>#REF!</v>
      </c>
      <c r="N359" s="219" t="e">
        <f>'Retail Pricing'!#REF!</f>
        <v>#REF!</v>
      </c>
      <c r="O359" s="219" t="e">
        <f>'Retail Pricing'!#REF!</f>
        <v>#REF!</v>
      </c>
      <c r="P359" s="219"/>
      <c r="Q359" s="219" t="e">
        <f>'Retail Pricing'!#REF!</f>
        <v>#REF!</v>
      </c>
      <c r="R359" s="219" t="e">
        <f>IF('Retail Pricing'!#REF!&gt;0,'Retail Pricing'!#REF!," ")</f>
        <v>#REF!</v>
      </c>
      <c r="S359" s="219" t="s">
        <v>888</v>
      </c>
      <c r="T359" s="219">
        <v>1.6687099999999999</v>
      </c>
      <c r="U359" s="7" t="e">
        <f>IF(M359&gt;0,$U$4," ")</f>
        <v>#REF!</v>
      </c>
      <c r="V359" s="7" t="e">
        <v>#REF!</v>
      </c>
      <c r="W359" s="498">
        <f>ROUND((W358/0.95)/0.05,0)*0.05</f>
        <v>5.05</v>
      </c>
      <c r="X359" s="489">
        <v>4.8</v>
      </c>
      <c r="Y359" s="304">
        <f t="shared" si="583"/>
        <v>0.05</v>
      </c>
      <c r="Z359" s="428" t="e">
        <v>#REF!</v>
      </c>
      <c r="AA359" s="492" t="e">
        <v>#REF!</v>
      </c>
      <c r="AB359" s="498">
        <f>ROUND((AB358/0.95)/0.05,0)*0.05</f>
        <v>4.9000000000000004</v>
      </c>
      <c r="AC359" s="489">
        <v>4.7</v>
      </c>
      <c r="AD359" s="14">
        <f t="shared" si="584"/>
        <v>0.04</v>
      </c>
      <c r="AE359" s="428" t="e">
        <v>#REF!</v>
      </c>
      <c r="AF359" s="488" t="e">
        <v>#REF!</v>
      </c>
      <c r="AG359" s="498">
        <f>ROUND((AG358/0.95)/0.05,0)*0.05</f>
        <v>3.75</v>
      </c>
      <c r="AH359" s="489">
        <v>3.6</v>
      </c>
      <c r="AI359" s="14">
        <f t="shared" si="585"/>
        <v>0.04</v>
      </c>
      <c r="AJ359" s="428" t="e">
        <v>#REF!</v>
      </c>
      <c r="AK359" s="498">
        <f>ROUND((AK358/0.95)/0.05,0)*0.05</f>
        <v>4.4000000000000004</v>
      </c>
      <c r="AL359" s="489"/>
      <c r="AM359" s="489">
        <v>3.9</v>
      </c>
      <c r="AN359" s="14">
        <f t="shared" si="586"/>
        <v>0.13</v>
      </c>
      <c r="AO359" s="428" t="e">
        <v>#REF!</v>
      </c>
      <c r="AP359" s="498">
        <f>ROUND((AP358/0.95)/0.05,0)*0.05</f>
        <v>4.4000000000000004</v>
      </c>
      <c r="AQ359" s="489">
        <v>3.9</v>
      </c>
      <c r="AR359" s="14">
        <f t="shared" si="587"/>
        <v>0.13</v>
      </c>
      <c r="AS359" s="428" t="e">
        <v>#REF!</v>
      </c>
      <c r="AT359" s="496" t="e">
        <v>#REF!</v>
      </c>
      <c r="AU359" s="497">
        <f t="shared" si="668"/>
        <v>10.99</v>
      </c>
      <c r="AV359" s="288"/>
      <c r="AW359" s="498">
        <f t="shared" si="664"/>
        <v>6.55</v>
      </c>
      <c r="AX359" s="499">
        <f>AP359</f>
        <v>4.4000000000000004</v>
      </c>
      <c r="AY359" s="499">
        <v>2.25</v>
      </c>
      <c r="AZ359" s="333"/>
      <c r="BA359" s="491">
        <f t="shared" si="639"/>
        <v>5.05</v>
      </c>
      <c r="BB359" s="492" t="e">
        <f t="shared" si="640"/>
        <v>#REF!</v>
      </c>
      <c r="BC359" s="493">
        <f t="shared" si="641"/>
        <v>4.9000000000000004</v>
      </c>
      <c r="BD359" s="488" t="e">
        <f t="shared" si="642"/>
        <v>#REF!</v>
      </c>
      <c r="BE359" s="494">
        <f t="shared" si="643"/>
        <v>3.75</v>
      </c>
      <c r="BF359" s="495">
        <f t="shared" si="644"/>
        <v>4.4000000000000004</v>
      </c>
      <c r="BG359" s="490">
        <f t="shared" si="645"/>
        <v>4.4000000000000004</v>
      </c>
      <c r="BH359" s="496" t="e">
        <f t="shared" si="646"/>
        <v>#REF!</v>
      </c>
      <c r="BI359" s="497">
        <f t="shared" si="665"/>
        <v>10.99</v>
      </c>
      <c r="BJ359" s="67"/>
      <c r="BK359" s="89"/>
      <c r="BL359" s="243" t="e">
        <f>IF((BA359-'Retail Pricing'!#REF!)&gt;=0," ",1)</f>
        <v>#REF!</v>
      </c>
      <c r="BM359" s="243" t="e">
        <f>IF((BB359-'Retail Pricing'!#REF!)&gt;=0," ",1)</f>
        <v>#REF!</v>
      </c>
      <c r="BN359" s="243" t="e">
        <f>IF((BC359-'Retail Pricing'!#REF!)&gt;=0," ",1)</f>
        <v>#REF!</v>
      </c>
      <c r="BO359" s="243" t="e">
        <f>IF((BD359-'Retail Pricing'!#REF!)&gt;=0," ",1)</f>
        <v>#REF!</v>
      </c>
      <c r="BP359" s="243" t="e">
        <f>IF((BE359-'Retail Pricing'!#REF!)&gt;=0," ",1)</f>
        <v>#REF!</v>
      </c>
      <c r="BQ359" s="243" t="e">
        <f>IF((BF359-'Retail Pricing'!#REF!)&gt;=0," ",1)</f>
        <v>#REF!</v>
      </c>
      <c r="BR359" s="243" t="e">
        <f>IF((BG359-'Retail Pricing'!#REF!)&gt;=0," ",1)</f>
        <v>#REF!</v>
      </c>
      <c r="BS359" s="243" t="e">
        <f>IF((BH359-'Retail Pricing'!#REF!)&gt;=0," ",1)</f>
        <v>#REF!</v>
      </c>
      <c r="BT359" s="243" t="e">
        <f>IF((BI359-'Retail Pricing'!#REF!)&gt;=0," ",1)</f>
        <v>#REF!</v>
      </c>
      <c r="BU359" s="67"/>
      <c r="BV359" s="442">
        <f t="shared" si="650"/>
        <v>100</v>
      </c>
      <c r="BW359" s="244">
        <f t="shared" si="651"/>
        <v>94.95</v>
      </c>
      <c r="BX359" s="244" t="e">
        <f t="shared" si="652"/>
        <v>#REF!</v>
      </c>
      <c r="BY359" s="244">
        <f t="shared" si="653"/>
        <v>95.1</v>
      </c>
      <c r="BZ359" s="244" t="e">
        <f t="shared" si="654"/>
        <v>#REF!</v>
      </c>
      <c r="CA359" s="244">
        <f t="shared" si="655"/>
        <v>96.25</v>
      </c>
      <c r="CB359" s="244">
        <f t="shared" si="656"/>
        <v>96.25</v>
      </c>
      <c r="CC359" s="244">
        <f t="shared" si="657"/>
        <v>95.6</v>
      </c>
      <c r="CD359" s="244">
        <f t="shared" si="658"/>
        <v>95.6</v>
      </c>
      <c r="CE359" s="244" t="e">
        <f t="shared" si="659"/>
        <v>#REF!</v>
      </c>
      <c r="CF359" s="244">
        <f t="shared" si="660"/>
        <v>89.9</v>
      </c>
      <c r="CG359" s="244">
        <f t="shared" ref="CG359:CG368" si="669">IF($BV359&gt;0,($BV359-AW359)/$BV359*100," ")</f>
        <v>93.45</v>
      </c>
      <c r="CH359" s="244">
        <f t="shared" ref="CH359:CH368" si="670">IF($W359&gt;0,100," ")</f>
        <v>100</v>
      </c>
      <c r="CI359" s="570"/>
      <c r="CJ359" s="578">
        <f t="shared" si="629"/>
        <v>94.85</v>
      </c>
      <c r="CK359" s="578" t="e">
        <f t="shared" si="630"/>
        <v>#REF!</v>
      </c>
      <c r="CL359" s="578">
        <f t="shared" si="631"/>
        <v>95</v>
      </c>
      <c r="CM359" s="578" t="e">
        <f t="shared" si="632"/>
        <v>#REF!</v>
      </c>
      <c r="CN359" s="578">
        <f t="shared" si="633"/>
        <v>96.15</v>
      </c>
      <c r="CO359" s="578">
        <f t="shared" si="626"/>
        <v>95.5</v>
      </c>
      <c r="CP359" s="578">
        <f t="shared" si="627"/>
        <v>95.5</v>
      </c>
      <c r="CQ359" s="578" t="e">
        <f t="shared" si="628"/>
        <v>#REF!</v>
      </c>
      <c r="CR359" s="244"/>
      <c r="CS359" s="244"/>
      <c r="CT359" s="244"/>
      <c r="CU359" s="244"/>
      <c r="CV359" s="347"/>
      <c r="CW359" s="338">
        <f t="shared" ref="CW359:DE368" si="671">IF($BW359&gt;0,$BA359," ")</f>
        <v>5.05</v>
      </c>
      <c r="CX359" s="347"/>
      <c r="CY359" s="338">
        <f t="shared" si="671"/>
        <v>5.05</v>
      </c>
      <c r="CZ359" s="347"/>
      <c r="DA359" s="338">
        <f t="shared" si="671"/>
        <v>5.05</v>
      </c>
      <c r="DB359" s="347"/>
      <c r="DC359" s="338">
        <f t="shared" si="671"/>
        <v>5.05</v>
      </c>
      <c r="DD359" s="347"/>
      <c r="DE359" s="338">
        <f t="shared" si="671"/>
        <v>5.05</v>
      </c>
    </row>
    <row r="360" spans="1:109" s="19" customFormat="1" x14ac:dyDescent="0.2">
      <c r="A360" s="93" t="s">
        <v>673</v>
      </c>
      <c r="B360" s="53" t="s">
        <v>1273</v>
      </c>
      <c r="C360" s="53" t="s">
        <v>1055</v>
      </c>
      <c r="D360" s="217"/>
      <c r="E360" s="326">
        <v>150</v>
      </c>
      <c r="F360" s="356" t="s">
        <v>462</v>
      </c>
      <c r="G360" s="701"/>
      <c r="H360" s="84" t="s">
        <v>949</v>
      </c>
      <c r="I360" s="89" t="e">
        <f>IF('Retail Pricing'!#REF!&gt;0,'Retail Pricing'!#REF!," ")</f>
        <v>#REF!</v>
      </c>
      <c r="J360" s="85" t="e">
        <f>'Retail Pricing'!#REF!</f>
        <v>#REF!</v>
      </c>
      <c r="K360" s="85" t="e">
        <f>'Retail Pricing'!#REF!</f>
        <v>#REF!</v>
      </c>
      <c r="L360" s="305" t="e">
        <f>IF('Retail Pricing'!#REF!&gt;0,'Retail Pricing'!#REF!," ")</f>
        <v>#REF!</v>
      </c>
      <c r="M360" s="226" t="e">
        <f t="shared" si="596"/>
        <v>#REF!</v>
      </c>
      <c r="N360" s="219" t="e">
        <f>IF('Retail Pricing'!#REF!&gt;0,'Retail Pricing'!#REF!," ")</f>
        <v>#REF!</v>
      </c>
      <c r="O360" s="219" t="e">
        <f>IF('Retail Pricing'!#REF!&gt;0,'Retail Pricing'!#REF!," ")</f>
        <v>#REF!</v>
      </c>
      <c r="P360" s="219"/>
      <c r="Q360" s="219" t="e">
        <f>IF('Retail Pricing'!#REF!&gt;0,'Retail Pricing'!#REF!," ")</f>
        <v>#REF!</v>
      </c>
      <c r="R360" s="219" t="e">
        <f>IF('Retail Pricing'!#REF!&gt;0,'Retail Pricing'!#REF!," ")</f>
        <v>#REF!</v>
      </c>
      <c r="S360" s="219" t="s">
        <v>891</v>
      </c>
      <c r="T360" s="219">
        <v>0.54188999999999998</v>
      </c>
      <c r="U360" s="319">
        <v>0.17</v>
      </c>
      <c r="V360" s="7">
        <v>1.6E-2</v>
      </c>
      <c r="W360" s="491" t="s">
        <v>949</v>
      </c>
      <c r="X360" s="489" t="s">
        <v>949</v>
      </c>
      <c r="Y360" s="304" t="str">
        <f t="shared" si="583"/>
        <v xml:space="preserve"> </v>
      </c>
      <c r="Z360" s="428" t="s">
        <v>106</v>
      </c>
      <c r="AA360" s="492" t="s">
        <v>949</v>
      </c>
      <c r="AB360" s="493" t="s">
        <v>949</v>
      </c>
      <c r="AC360" s="489" t="s">
        <v>949</v>
      </c>
      <c r="AD360" s="14" t="str">
        <f t="shared" si="584"/>
        <v xml:space="preserve"> </v>
      </c>
      <c r="AE360" s="428" t="s">
        <v>106</v>
      </c>
      <c r="AF360" s="488" t="s">
        <v>949</v>
      </c>
      <c r="AG360" s="494" t="s">
        <v>949</v>
      </c>
      <c r="AH360" s="489" t="s">
        <v>949</v>
      </c>
      <c r="AI360" s="14" t="str">
        <f t="shared" si="585"/>
        <v xml:space="preserve"> </v>
      </c>
      <c r="AJ360" s="428" t="s">
        <v>106</v>
      </c>
      <c r="AK360" s="495" t="s">
        <v>949</v>
      </c>
      <c r="AL360" s="489"/>
      <c r="AM360" s="489" t="s">
        <v>949</v>
      </c>
      <c r="AN360" s="14" t="str">
        <f t="shared" si="586"/>
        <v xml:space="preserve"> </v>
      </c>
      <c r="AO360" s="428" t="s">
        <v>106</v>
      </c>
      <c r="AP360" s="490" t="s">
        <v>949</v>
      </c>
      <c r="AQ360" s="489" t="s">
        <v>949</v>
      </c>
      <c r="AR360" s="14" t="str">
        <f t="shared" si="587"/>
        <v xml:space="preserve"> </v>
      </c>
      <c r="AS360" s="428" t="s">
        <v>106</v>
      </c>
      <c r="AT360" s="496" t="s">
        <v>949</v>
      </c>
      <c r="AU360" s="497" t="s">
        <v>949</v>
      </c>
      <c r="AV360" s="312"/>
      <c r="AW360" s="498" t="s">
        <v>949</v>
      </c>
      <c r="AX360" s="499" t="s">
        <v>106</v>
      </c>
      <c r="AY360" s="499" t="s">
        <v>106</v>
      </c>
      <c r="AZ360" s="333"/>
      <c r="BA360" s="491" t="str">
        <f t="shared" si="639"/>
        <v>Holder</v>
      </c>
      <c r="BB360" s="492" t="str">
        <f t="shared" si="640"/>
        <v>Holder</v>
      </c>
      <c r="BC360" s="493" t="str">
        <f t="shared" si="641"/>
        <v>Holder</v>
      </c>
      <c r="BD360" s="488" t="str">
        <f t="shared" si="642"/>
        <v>Holder</v>
      </c>
      <c r="BE360" s="494" t="str">
        <f t="shared" si="643"/>
        <v>Holder</v>
      </c>
      <c r="BF360" s="495" t="str">
        <f t="shared" si="644"/>
        <v>Holder</v>
      </c>
      <c r="BG360" s="490" t="str">
        <f t="shared" si="645"/>
        <v>Holder</v>
      </c>
      <c r="BH360" s="496" t="str">
        <f t="shared" si="646"/>
        <v>Holder</v>
      </c>
      <c r="BI360" s="497" t="str">
        <f t="shared" si="665"/>
        <v>Holder</v>
      </c>
      <c r="BJ360" s="385" t="str">
        <f t="shared" ref="BJ360:BJ368" si="672">IF(BA360*0.9&gt;BG360, " ", "No")</f>
        <v>No</v>
      </c>
      <c r="BK360" s="385" t="str">
        <f t="shared" ref="BK360:BK368" si="673">IF(BC360*0.9&gt;BG360, " ", "No")</f>
        <v>No</v>
      </c>
      <c r="BL360" s="483" t="s">
        <v>1376</v>
      </c>
      <c r="BM360" s="482"/>
      <c r="BN360" s="482"/>
      <c r="BO360" s="482"/>
      <c r="BP360" s="482"/>
      <c r="BQ360" s="482"/>
      <c r="BR360" s="482"/>
      <c r="BS360" s="482"/>
      <c r="BT360" s="482"/>
      <c r="BU360" s="67"/>
      <c r="BV360" s="442" t="str">
        <f t="shared" si="650"/>
        <v xml:space="preserve"> </v>
      </c>
      <c r="BW360" s="244" t="str">
        <f t="shared" si="651"/>
        <v xml:space="preserve"> </v>
      </c>
      <c r="BX360" s="244" t="str">
        <f t="shared" si="652"/>
        <v xml:space="preserve"> </v>
      </c>
      <c r="BY360" s="244" t="str">
        <f t="shared" si="653"/>
        <v xml:space="preserve"> </v>
      </c>
      <c r="BZ360" s="244" t="str">
        <f t="shared" si="654"/>
        <v xml:space="preserve"> </v>
      </c>
      <c r="CA360" s="244" t="str">
        <f t="shared" si="655"/>
        <v xml:space="preserve"> </v>
      </c>
      <c r="CB360" s="244" t="str">
        <f t="shared" si="656"/>
        <v xml:space="preserve"> </v>
      </c>
      <c r="CC360" s="244" t="str">
        <f t="shared" si="657"/>
        <v xml:space="preserve"> </v>
      </c>
      <c r="CD360" s="244" t="str">
        <f t="shared" si="658"/>
        <v xml:space="preserve"> </v>
      </c>
      <c r="CE360" s="244" t="str">
        <f t="shared" si="659"/>
        <v xml:space="preserve"> </v>
      </c>
      <c r="CF360" s="244" t="str">
        <f t="shared" si="660"/>
        <v xml:space="preserve"> </v>
      </c>
      <c r="CG360" s="244" t="str">
        <f t="shared" si="669"/>
        <v xml:space="preserve"> </v>
      </c>
      <c r="CH360" s="244" t="str">
        <f t="shared" si="670"/>
        <v xml:space="preserve"> </v>
      </c>
      <c r="CI360" s="570"/>
      <c r="CJ360" s="578" t="str">
        <f t="shared" si="629"/>
        <v xml:space="preserve"> </v>
      </c>
      <c r="CK360" s="578" t="str">
        <f t="shared" si="630"/>
        <v xml:space="preserve"> </v>
      </c>
      <c r="CL360" s="578" t="str">
        <f t="shared" si="631"/>
        <v xml:space="preserve"> </v>
      </c>
      <c r="CM360" s="578" t="str">
        <f t="shared" si="632"/>
        <v xml:space="preserve"> </v>
      </c>
      <c r="CN360" s="578" t="str">
        <f t="shared" si="633"/>
        <v xml:space="preserve"> </v>
      </c>
      <c r="CO360" s="578" t="str">
        <f t="shared" si="626"/>
        <v xml:space="preserve"> </v>
      </c>
      <c r="CP360" s="578" t="str">
        <f t="shared" si="627"/>
        <v xml:space="preserve"> </v>
      </c>
      <c r="CQ360" s="578" t="str">
        <f t="shared" si="628"/>
        <v xml:space="preserve"> </v>
      </c>
      <c r="CR360" s="244"/>
      <c r="CS360" s="244"/>
      <c r="CT360" s="244"/>
      <c r="CU360" s="244"/>
      <c r="CV360" s="347"/>
      <c r="CW360" s="338" t="str">
        <f t="shared" si="671"/>
        <v xml:space="preserve"> </v>
      </c>
      <c r="CX360" s="347"/>
      <c r="CY360" s="338" t="str">
        <f t="shared" si="671"/>
        <v xml:space="preserve"> </v>
      </c>
      <c r="CZ360" s="347"/>
      <c r="DA360" s="338" t="str">
        <f t="shared" si="671"/>
        <v xml:space="preserve"> </v>
      </c>
      <c r="DB360" s="347"/>
      <c r="DC360" s="338" t="str">
        <f t="shared" si="671"/>
        <v xml:space="preserve"> </v>
      </c>
      <c r="DD360" s="347"/>
      <c r="DE360" s="338" t="str">
        <f t="shared" si="671"/>
        <v xml:space="preserve"> </v>
      </c>
    </row>
    <row r="361" spans="1:109" x14ac:dyDescent="0.2">
      <c r="A361" s="93" t="s">
        <v>673</v>
      </c>
      <c r="B361" s="70" t="s">
        <v>1273</v>
      </c>
      <c r="C361" s="53" t="s">
        <v>1056</v>
      </c>
      <c r="D361" s="217"/>
      <c r="E361" s="326">
        <v>150</v>
      </c>
      <c r="F361" s="553" t="s">
        <v>462</v>
      </c>
      <c r="G361" s="701"/>
      <c r="H361" s="40" t="s">
        <v>461</v>
      </c>
      <c r="I361" s="89" t="e">
        <f>IF('Retail Pricing'!#REF!&gt;0,'Retail Pricing'!#REF!," ")</f>
        <v>#REF!</v>
      </c>
      <c r="J361" s="85" t="e">
        <f>'Retail Pricing'!#REF!</f>
        <v>#REF!</v>
      </c>
      <c r="K361" s="85" t="e">
        <f>'Retail Pricing'!#REF!</f>
        <v>#REF!</v>
      </c>
      <c r="L361" s="305" t="e">
        <f>IF('Retail Pricing'!#REF!&gt;0,'Retail Pricing'!#REF!," ")</f>
        <v>#REF!</v>
      </c>
      <c r="M361" s="226" t="e">
        <f t="shared" si="596"/>
        <v>#REF!</v>
      </c>
      <c r="N361" s="219" t="e">
        <f>IF('Retail Pricing'!#REF!&gt;0,'Retail Pricing'!#REF!," ")</f>
        <v>#REF!</v>
      </c>
      <c r="O361" s="219" t="e">
        <f>IF('Retail Pricing'!#REF!&gt;0,'Retail Pricing'!#REF!," ")</f>
        <v>#REF!</v>
      </c>
      <c r="P361" s="219"/>
      <c r="Q361" s="219" t="e">
        <f>IF('Retail Pricing'!#REF!&gt;0,'Retail Pricing'!#REF!," ")</f>
        <v>#REF!</v>
      </c>
      <c r="R361" s="219" t="e">
        <f>IF('Retail Pricing'!#REF!&gt;0,'Retail Pricing'!#REF!," ")</f>
        <v>#REF!</v>
      </c>
      <c r="S361" s="219" t="s">
        <v>891</v>
      </c>
      <c r="T361" s="219">
        <v>0.54188999999999998</v>
      </c>
      <c r="U361" s="319">
        <v>0.17</v>
      </c>
      <c r="V361" s="7">
        <v>1.6E-2</v>
      </c>
      <c r="W361" s="491" t="e">
        <f>'Retail Pricing'!#REF!</f>
        <v>#REF!</v>
      </c>
      <c r="X361" s="489">
        <v>2.75</v>
      </c>
      <c r="Y361" s="304" t="e">
        <f t="shared" si="583"/>
        <v>#REF!</v>
      </c>
      <c r="Z361" s="428">
        <v>0.77</v>
      </c>
      <c r="AA361" s="492">
        <v>3.15</v>
      </c>
      <c r="AB361" s="493" t="e">
        <f>'Retail Pricing'!#REF!</f>
        <v>#REF!</v>
      </c>
      <c r="AC361" s="489">
        <v>2.65</v>
      </c>
      <c r="AD361" s="14" t="e">
        <f t="shared" si="584"/>
        <v>#REF!</v>
      </c>
      <c r="AE361" s="428">
        <v>0.76</v>
      </c>
      <c r="AF361" s="488">
        <v>3.05</v>
      </c>
      <c r="AG361" s="494" t="e">
        <f>'Retail Pricing'!#REF!</f>
        <v>#REF!</v>
      </c>
      <c r="AH361" s="489">
        <v>2.15</v>
      </c>
      <c r="AI361" s="14" t="e">
        <f t="shared" si="585"/>
        <v>#REF!</v>
      </c>
      <c r="AJ361" s="428">
        <v>0.71</v>
      </c>
      <c r="AK361" s="495" t="e">
        <f>'Retail Pricing'!#REF!</f>
        <v>#REF!</v>
      </c>
      <c r="AL361" s="489"/>
      <c r="AM361" s="489">
        <v>1.95</v>
      </c>
      <c r="AN361" s="14" t="e">
        <f t="shared" si="586"/>
        <v>#REF!</v>
      </c>
      <c r="AO361" s="428">
        <v>0.68</v>
      </c>
      <c r="AP361" s="490" t="e">
        <f>'Retail Pricing'!#REF!</f>
        <v>#REF!</v>
      </c>
      <c r="AQ361" s="489">
        <v>1.9</v>
      </c>
      <c r="AR361" s="14" t="e">
        <f t="shared" si="587"/>
        <v>#REF!</v>
      </c>
      <c r="AS361" s="428">
        <v>0.67</v>
      </c>
      <c r="AT361" s="496">
        <v>2.2999999999999998</v>
      </c>
      <c r="AU361" s="497" t="e">
        <f>'Retail Pricing'!#REF!</f>
        <v>#REF!</v>
      </c>
      <c r="AV361" s="312"/>
      <c r="AW361" s="498" t="e">
        <f>IF(W361&gt;0,ROUND((W361*1.3)/0.05,0)*0.05," ")</f>
        <v>#REF!</v>
      </c>
      <c r="AX361" s="499" t="e">
        <f>AP361</f>
        <v>#REF!</v>
      </c>
      <c r="AY361" s="499">
        <v>1</v>
      </c>
      <c r="AZ361" s="333"/>
      <c r="BA361" s="491" t="e">
        <f t="shared" si="639"/>
        <v>#REF!</v>
      </c>
      <c r="BB361" s="492">
        <f t="shared" si="640"/>
        <v>3.15</v>
      </c>
      <c r="BC361" s="493" t="e">
        <f t="shared" si="641"/>
        <v>#REF!</v>
      </c>
      <c r="BD361" s="488">
        <f t="shared" si="642"/>
        <v>3.05</v>
      </c>
      <c r="BE361" s="494" t="e">
        <f t="shared" si="643"/>
        <v>#REF!</v>
      </c>
      <c r="BF361" s="495" t="e">
        <f t="shared" si="644"/>
        <v>#REF!</v>
      </c>
      <c r="BG361" s="490" t="e">
        <f t="shared" si="645"/>
        <v>#REF!</v>
      </c>
      <c r="BH361" s="496">
        <f t="shared" si="646"/>
        <v>2.2999999999999998</v>
      </c>
      <c r="BI361" s="497" t="e">
        <f t="shared" si="665"/>
        <v>#REF!</v>
      </c>
      <c r="BJ361" s="385" t="e">
        <f t="shared" si="672"/>
        <v>#REF!</v>
      </c>
      <c r="BK361" s="385" t="e">
        <f t="shared" si="673"/>
        <v>#REF!</v>
      </c>
      <c r="BL361" s="243" t="e">
        <f>IF((BA361-'Retail Pricing'!#REF!)&gt;=0," ",1)</f>
        <v>#REF!</v>
      </c>
      <c r="BM361" s="243" t="e">
        <f>IF((BB361-'Retail Pricing'!#REF!)&gt;=0," ",1)</f>
        <v>#REF!</v>
      </c>
      <c r="BN361" s="243" t="e">
        <f>IF((BC361-'Retail Pricing'!#REF!)&gt;=0," ",1)</f>
        <v>#REF!</v>
      </c>
      <c r="BO361" s="243" t="e">
        <f>IF((BD361-'Retail Pricing'!#REF!)&gt;=0," ",1)</f>
        <v>#REF!</v>
      </c>
      <c r="BP361" s="243" t="e">
        <f>IF((BE361-'Retail Pricing'!#REF!)&gt;=0," ",1)</f>
        <v>#REF!</v>
      </c>
      <c r="BQ361" s="243" t="e">
        <f>IF((BF361-'Retail Pricing'!#REF!)&gt;=0," ",1)</f>
        <v>#REF!</v>
      </c>
      <c r="BR361" s="243" t="e">
        <f>IF((BG361-'Retail Pricing'!#REF!)&gt;=0," ",1)</f>
        <v>#REF!</v>
      </c>
      <c r="BS361" s="243" t="e">
        <f>IF((BH361-'Retail Pricing'!#REF!)&gt;=0," ",1)</f>
        <v>#REF!</v>
      </c>
      <c r="BT361" s="243" t="e">
        <f>IF((BI361-'Retail Pricing'!#REF!)&gt;=0," ",1)</f>
        <v>#REF!</v>
      </c>
      <c r="BU361" s="18"/>
      <c r="BV361" s="442" t="e">
        <f t="shared" si="650"/>
        <v>#REF!</v>
      </c>
      <c r="BW361" s="244" t="e">
        <f t="shared" si="651"/>
        <v>#REF!</v>
      </c>
      <c r="BX361" s="244" t="e">
        <f t="shared" si="652"/>
        <v>#REF!</v>
      </c>
      <c r="BY361" s="244" t="e">
        <f t="shared" si="653"/>
        <v>#REF!</v>
      </c>
      <c r="BZ361" s="244" t="e">
        <f t="shared" si="654"/>
        <v>#REF!</v>
      </c>
      <c r="CA361" s="244" t="e">
        <f t="shared" si="655"/>
        <v>#REF!</v>
      </c>
      <c r="CB361" s="244" t="e">
        <f t="shared" si="656"/>
        <v>#REF!</v>
      </c>
      <c r="CC361" s="244" t="e">
        <f t="shared" si="657"/>
        <v>#REF!</v>
      </c>
      <c r="CD361" s="244" t="e">
        <f t="shared" si="658"/>
        <v>#REF!</v>
      </c>
      <c r="CE361" s="244" t="e">
        <f t="shared" si="659"/>
        <v>#REF!</v>
      </c>
      <c r="CF361" s="244" t="e">
        <f t="shared" si="660"/>
        <v>#REF!</v>
      </c>
      <c r="CG361" s="244" t="e">
        <f t="shared" si="669"/>
        <v>#REF!</v>
      </c>
      <c r="CH361" s="244" t="e">
        <f t="shared" si="670"/>
        <v>#REF!</v>
      </c>
      <c r="CI361" s="570"/>
      <c r="CJ361" s="578" t="e">
        <f t="shared" si="629"/>
        <v>#REF!</v>
      </c>
      <c r="CK361" s="578" t="e">
        <f t="shared" si="630"/>
        <v>#REF!</v>
      </c>
      <c r="CL361" s="578" t="e">
        <f t="shared" si="631"/>
        <v>#REF!</v>
      </c>
      <c r="CM361" s="578" t="e">
        <f t="shared" si="632"/>
        <v>#REF!</v>
      </c>
      <c r="CN361" s="578" t="e">
        <f t="shared" si="633"/>
        <v>#REF!</v>
      </c>
      <c r="CO361" s="578" t="e">
        <f t="shared" si="626"/>
        <v>#REF!</v>
      </c>
      <c r="CP361" s="578" t="e">
        <f t="shared" si="627"/>
        <v>#REF!</v>
      </c>
      <c r="CQ361" s="578" t="e">
        <f t="shared" si="628"/>
        <v>#REF!</v>
      </c>
      <c r="CR361" s="244"/>
      <c r="CS361" s="244"/>
      <c r="CT361" s="244"/>
      <c r="CU361" s="244"/>
      <c r="CV361" s="347"/>
      <c r="CW361" s="338" t="e">
        <f t="shared" si="671"/>
        <v>#REF!</v>
      </c>
      <c r="CX361" s="347"/>
      <c r="CY361" s="338" t="e">
        <f t="shared" si="671"/>
        <v>#REF!</v>
      </c>
      <c r="CZ361" s="347"/>
      <c r="DA361" s="338" t="e">
        <f t="shared" si="671"/>
        <v>#REF!</v>
      </c>
      <c r="DB361" s="347"/>
      <c r="DC361" s="338" t="e">
        <f t="shared" si="671"/>
        <v>#REF!</v>
      </c>
      <c r="DD361" s="347"/>
      <c r="DE361" s="338" t="e">
        <f t="shared" si="671"/>
        <v>#REF!</v>
      </c>
    </row>
    <row r="362" spans="1:109" s="19" customFormat="1" x14ac:dyDescent="0.2">
      <c r="A362" s="93" t="s">
        <v>673</v>
      </c>
      <c r="B362" s="53" t="s">
        <v>1274</v>
      </c>
      <c r="C362" s="53"/>
      <c r="D362" s="217"/>
      <c r="E362" s="326">
        <v>150</v>
      </c>
      <c r="F362" s="326" t="s">
        <v>681</v>
      </c>
      <c r="G362" s="701"/>
      <c r="H362" s="84" t="s">
        <v>949</v>
      </c>
      <c r="I362" s="89" t="e">
        <f>IF('Retail Pricing'!#REF!&gt;0,'Retail Pricing'!#REF!," ")</f>
        <v>#REF!</v>
      </c>
      <c r="J362" s="85" t="e">
        <f>'Retail Pricing'!#REF!</f>
        <v>#REF!</v>
      </c>
      <c r="K362" s="85" t="e">
        <f>'Retail Pricing'!#REF!</f>
        <v>#REF!</v>
      </c>
      <c r="L362" s="305" t="e">
        <f>IF('Retail Pricing'!#REF!&gt;0,'Retail Pricing'!#REF!," ")</f>
        <v>#REF!</v>
      </c>
      <c r="M362" s="226" t="e">
        <f t="shared" si="596"/>
        <v>#REF!</v>
      </c>
      <c r="N362" s="219" t="e">
        <f>IF('Retail Pricing'!#REF!&gt;0,'Retail Pricing'!#REF!," ")</f>
        <v>#REF!</v>
      </c>
      <c r="O362" s="219" t="e">
        <f>IF('Retail Pricing'!#REF!&gt;0,'Retail Pricing'!#REF!," ")</f>
        <v>#REF!</v>
      </c>
      <c r="P362" s="219"/>
      <c r="Q362" s="219" t="e">
        <f>IF('Retail Pricing'!#REF!&gt;0,'Retail Pricing'!#REF!," ")</f>
        <v>#REF!</v>
      </c>
      <c r="R362" s="219" t="e">
        <f>IF('Retail Pricing'!#REF!&gt;0,'Retail Pricing'!#REF!," ")</f>
        <v>#REF!</v>
      </c>
      <c r="S362" s="219" t="s">
        <v>891</v>
      </c>
      <c r="T362" s="219">
        <v>0.85004999999999997</v>
      </c>
      <c r="U362" s="7" t="e">
        <f>IF(M362&gt;0,$U$1," ")</f>
        <v>#REF!</v>
      </c>
      <c r="V362" s="7">
        <v>8.9999999999999993E-3</v>
      </c>
      <c r="W362" s="491" t="s">
        <v>949</v>
      </c>
      <c r="X362" s="489" t="s">
        <v>949</v>
      </c>
      <c r="Y362" s="304" t="str">
        <f t="shared" si="583"/>
        <v xml:space="preserve"> </v>
      </c>
      <c r="Z362" s="428" t="s">
        <v>106</v>
      </c>
      <c r="AA362" s="492" t="s">
        <v>949</v>
      </c>
      <c r="AB362" s="493" t="s">
        <v>949</v>
      </c>
      <c r="AC362" s="489" t="s">
        <v>949</v>
      </c>
      <c r="AD362" s="14" t="str">
        <f t="shared" si="584"/>
        <v xml:space="preserve"> </v>
      </c>
      <c r="AE362" s="428" t="s">
        <v>106</v>
      </c>
      <c r="AF362" s="488" t="s">
        <v>949</v>
      </c>
      <c r="AG362" s="494" t="s">
        <v>949</v>
      </c>
      <c r="AH362" s="489" t="s">
        <v>949</v>
      </c>
      <c r="AI362" s="14" t="str">
        <f t="shared" si="585"/>
        <v xml:space="preserve"> </v>
      </c>
      <c r="AJ362" s="428" t="s">
        <v>106</v>
      </c>
      <c r="AK362" s="495" t="s">
        <v>949</v>
      </c>
      <c r="AL362" s="489"/>
      <c r="AM362" s="489" t="s">
        <v>949</v>
      </c>
      <c r="AN362" s="14" t="str">
        <f t="shared" si="586"/>
        <v xml:space="preserve"> </v>
      </c>
      <c r="AO362" s="428" t="s">
        <v>106</v>
      </c>
      <c r="AP362" s="490" t="s">
        <v>949</v>
      </c>
      <c r="AQ362" s="489" t="s">
        <v>949</v>
      </c>
      <c r="AR362" s="14" t="str">
        <f t="shared" si="587"/>
        <v xml:space="preserve"> </v>
      </c>
      <c r="AS362" s="428" t="s">
        <v>106</v>
      </c>
      <c r="AT362" s="496" t="s">
        <v>949</v>
      </c>
      <c r="AU362" s="497" t="s">
        <v>949</v>
      </c>
      <c r="AV362" s="288"/>
      <c r="AW362" s="498" t="s">
        <v>949</v>
      </c>
      <c r="AX362" s="499" t="s">
        <v>106</v>
      </c>
      <c r="AY362" s="499" t="s">
        <v>106</v>
      </c>
      <c r="AZ362" s="333"/>
      <c r="BA362" s="491" t="str">
        <f t="shared" si="639"/>
        <v>Holder</v>
      </c>
      <c r="BB362" s="492" t="str">
        <f t="shared" si="640"/>
        <v>Holder</v>
      </c>
      <c r="BC362" s="493" t="str">
        <f t="shared" si="641"/>
        <v>Holder</v>
      </c>
      <c r="BD362" s="488" t="str">
        <f t="shared" si="642"/>
        <v>Holder</v>
      </c>
      <c r="BE362" s="494" t="str">
        <f t="shared" si="643"/>
        <v>Holder</v>
      </c>
      <c r="BF362" s="495" t="str">
        <f t="shared" si="644"/>
        <v>Holder</v>
      </c>
      <c r="BG362" s="490" t="str">
        <f t="shared" si="645"/>
        <v>Holder</v>
      </c>
      <c r="BH362" s="496" t="str">
        <f t="shared" si="646"/>
        <v>Holder</v>
      </c>
      <c r="BI362" s="497" t="str">
        <f t="shared" si="665"/>
        <v>Holder</v>
      </c>
      <c r="BJ362" s="385" t="str">
        <f t="shared" si="672"/>
        <v>No</v>
      </c>
      <c r="BK362" s="385" t="str">
        <f t="shared" si="673"/>
        <v>No</v>
      </c>
      <c r="BL362" s="483" t="s">
        <v>1376</v>
      </c>
      <c r="BM362" s="482"/>
      <c r="BN362" s="482"/>
      <c r="BO362" s="482"/>
      <c r="BP362" s="482"/>
      <c r="BQ362" s="482"/>
      <c r="BR362" s="482"/>
      <c r="BS362" s="482"/>
      <c r="BT362" s="482"/>
      <c r="BU362" s="67"/>
      <c r="BV362" s="442" t="str">
        <f t="shared" si="650"/>
        <v xml:space="preserve"> </v>
      </c>
      <c r="BW362" s="244" t="str">
        <f t="shared" si="651"/>
        <v xml:space="preserve"> </v>
      </c>
      <c r="BX362" s="244" t="str">
        <f t="shared" si="652"/>
        <v xml:space="preserve"> </v>
      </c>
      <c r="BY362" s="244" t="str">
        <f t="shared" si="653"/>
        <v xml:space="preserve"> </v>
      </c>
      <c r="BZ362" s="244" t="str">
        <f t="shared" si="654"/>
        <v xml:space="preserve"> </v>
      </c>
      <c r="CA362" s="244" t="str">
        <f t="shared" si="655"/>
        <v xml:space="preserve"> </v>
      </c>
      <c r="CB362" s="244" t="str">
        <f t="shared" si="656"/>
        <v xml:space="preserve"> </v>
      </c>
      <c r="CC362" s="244" t="str">
        <f t="shared" si="657"/>
        <v xml:space="preserve"> </v>
      </c>
      <c r="CD362" s="244" t="str">
        <f t="shared" si="658"/>
        <v xml:space="preserve"> </v>
      </c>
      <c r="CE362" s="244" t="str">
        <f t="shared" si="659"/>
        <v xml:space="preserve"> </v>
      </c>
      <c r="CF362" s="244" t="str">
        <f t="shared" si="660"/>
        <v xml:space="preserve"> </v>
      </c>
      <c r="CG362" s="244" t="str">
        <f t="shared" si="669"/>
        <v xml:space="preserve"> </v>
      </c>
      <c r="CH362" s="244" t="str">
        <f t="shared" si="670"/>
        <v xml:space="preserve"> </v>
      </c>
      <c r="CI362" s="570"/>
      <c r="CJ362" s="578" t="str">
        <f t="shared" si="629"/>
        <v xml:space="preserve"> </v>
      </c>
      <c r="CK362" s="578" t="str">
        <f t="shared" si="630"/>
        <v xml:space="preserve"> </v>
      </c>
      <c r="CL362" s="578" t="str">
        <f t="shared" si="631"/>
        <v xml:space="preserve"> </v>
      </c>
      <c r="CM362" s="578" t="str">
        <f t="shared" si="632"/>
        <v xml:space="preserve"> </v>
      </c>
      <c r="CN362" s="578" t="str">
        <f t="shared" si="633"/>
        <v xml:space="preserve"> </v>
      </c>
      <c r="CO362" s="578" t="str">
        <f t="shared" si="626"/>
        <v xml:space="preserve"> </v>
      </c>
      <c r="CP362" s="578" t="str">
        <f t="shared" si="627"/>
        <v xml:space="preserve"> </v>
      </c>
      <c r="CQ362" s="578" t="str">
        <f t="shared" si="628"/>
        <v xml:space="preserve"> </v>
      </c>
      <c r="CR362" s="244"/>
      <c r="CS362" s="244"/>
      <c r="CT362" s="244"/>
      <c r="CU362" s="244"/>
      <c r="CV362" s="347"/>
      <c r="CW362" s="338" t="str">
        <f t="shared" si="671"/>
        <v xml:space="preserve"> </v>
      </c>
      <c r="CX362" s="347"/>
      <c r="CY362" s="338" t="str">
        <f t="shared" si="671"/>
        <v xml:space="preserve"> </v>
      </c>
      <c r="CZ362" s="347"/>
      <c r="DA362" s="338" t="str">
        <f t="shared" si="671"/>
        <v xml:space="preserve"> </v>
      </c>
      <c r="DB362" s="347"/>
      <c r="DC362" s="338" t="str">
        <f t="shared" si="671"/>
        <v xml:space="preserve"> </v>
      </c>
      <c r="DD362" s="347"/>
      <c r="DE362" s="338" t="str">
        <f t="shared" si="671"/>
        <v xml:space="preserve"> </v>
      </c>
    </row>
    <row r="363" spans="1:109" s="19" customFormat="1" x14ac:dyDescent="0.2">
      <c r="A363" s="93" t="s">
        <v>673</v>
      </c>
      <c r="B363" s="70" t="s">
        <v>1274</v>
      </c>
      <c r="C363" s="53"/>
      <c r="D363" s="217"/>
      <c r="E363" s="326">
        <v>150</v>
      </c>
      <c r="F363" s="551" t="s">
        <v>681</v>
      </c>
      <c r="G363" s="701"/>
      <c r="H363" s="87" t="s">
        <v>709</v>
      </c>
      <c r="I363" s="89" t="e">
        <f>IF('Retail Pricing'!#REF!&gt;0,'Retail Pricing'!#REF!," ")</f>
        <v>#REF!</v>
      </c>
      <c r="J363" s="85" t="e">
        <f>'Retail Pricing'!#REF!</f>
        <v>#REF!</v>
      </c>
      <c r="K363" s="85" t="e">
        <f>'Retail Pricing'!#REF!</f>
        <v>#REF!</v>
      </c>
      <c r="L363" s="305" t="e">
        <f>IF('Retail Pricing'!#REF!&gt;0,'Retail Pricing'!#REF!," ")</f>
        <v>#REF!</v>
      </c>
      <c r="M363" s="226" t="e">
        <f t="shared" si="596"/>
        <v>#REF!</v>
      </c>
      <c r="N363" s="219" t="e">
        <f>IF('Retail Pricing'!#REF!&gt;0,'Retail Pricing'!#REF!," ")</f>
        <v>#REF!</v>
      </c>
      <c r="O363" s="219" t="e">
        <f>IF('Retail Pricing'!#REF!&gt;0,'Retail Pricing'!#REF!," ")</f>
        <v>#REF!</v>
      </c>
      <c r="P363" s="219"/>
      <c r="Q363" s="219" t="e">
        <f>IF('Retail Pricing'!#REF!&gt;0,'Retail Pricing'!#REF!," ")</f>
        <v>#REF!</v>
      </c>
      <c r="R363" s="219" t="e">
        <f>IF('Retail Pricing'!#REF!&gt;0,'Retail Pricing'!#REF!," ")</f>
        <v>#REF!</v>
      </c>
      <c r="S363" s="219" t="s">
        <v>891</v>
      </c>
      <c r="T363" s="219">
        <v>0.85004999999999997</v>
      </c>
      <c r="U363" s="319">
        <v>0.17</v>
      </c>
      <c r="V363" s="7">
        <v>8.9999999999999993E-3</v>
      </c>
      <c r="W363" s="491" t="e">
        <f>'Retail Pricing'!#REF!</f>
        <v>#REF!</v>
      </c>
      <c r="X363" s="489">
        <v>4</v>
      </c>
      <c r="Y363" s="304" t="e">
        <f t="shared" si="583"/>
        <v>#REF!</v>
      </c>
      <c r="Z363" s="428">
        <v>0.75</v>
      </c>
      <c r="AA363" s="492">
        <v>4.55</v>
      </c>
      <c r="AB363" s="493" t="e">
        <f>'Retail Pricing'!#REF!</f>
        <v>#REF!</v>
      </c>
      <c r="AC363" s="489">
        <v>3.9</v>
      </c>
      <c r="AD363" s="14" t="e">
        <f t="shared" si="584"/>
        <v>#REF!</v>
      </c>
      <c r="AE363" s="428">
        <v>0.74</v>
      </c>
      <c r="AF363" s="488">
        <v>4.45</v>
      </c>
      <c r="AG363" s="494" t="e">
        <f>'Retail Pricing'!#REF!</f>
        <v>#REF!</v>
      </c>
      <c r="AH363" s="489">
        <v>3</v>
      </c>
      <c r="AI363" s="14" t="e">
        <f t="shared" si="585"/>
        <v>#REF!</v>
      </c>
      <c r="AJ363" s="428">
        <v>0.67</v>
      </c>
      <c r="AK363" s="495" t="e">
        <f>'Retail Pricing'!#REF!</f>
        <v>#REF!</v>
      </c>
      <c r="AL363" s="489"/>
      <c r="AM363" s="489">
        <v>2.7</v>
      </c>
      <c r="AN363" s="14" t="e">
        <f t="shared" si="586"/>
        <v>#REF!</v>
      </c>
      <c r="AO363" s="428">
        <v>0.63</v>
      </c>
      <c r="AP363" s="490" t="e">
        <f>'Retail Pricing'!#REF!</f>
        <v>#REF!</v>
      </c>
      <c r="AQ363" s="489">
        <v>2.6</v>
      </c>
      <c r="AR363" s="14" t="e">
        <f t="shared" si="587"/>
        <v>#REF!</v>
      </c>
      <c r="AS363" s="428">
        <v>0.62</v>
      </c>
      <c r="AT363" s="496">
        <v>3.1</v>
      </c>
      <c r="AU363" s="497" t="e">
        <f>'Retail Pricing'!#REF!</f>
        <v>#REF!</v>
      </c>
      <c r="AV363" s="288"/>
      <c r="AW363" s="498" t="e">
        <f>IF(W363&gt;0,ROUND((W363*1.3)/0.05,0)*0.05," ")</f>
        <v>#REF!</v>
      </c>
      <c r="AX363" s="499" t="e">
        <f>AP363</f>
        <v>#REF!</v>
      </c>
      <c r="AY363" s="499">
        <v>1.5</v>
      </c>
      <c r="AZ363" s="333"/>
      <c r="BA363" s="491" t="e">
        <f t="shared" si="639"/>
        <v>#REF!</v>
      </c>
      <c r="BB363" s="492">
        <f t="shared" si="640"/>
        <v>4.55</v>
      </c>
      <c r="BC363" s="493" t="e">
        <f t="shared" si="641"/>
        <v>#REF!</v>
      </c>
      <c r="BD363" s="488">
        <f t="shared" si="642"/>
        <v>4.45</v>
      </c>
      <c r="BE363" s="494" t="e">
        <f t="shared" si="643"/>
        <v>#REF!</v>
      </c>
      <c r="BF363" s="495" t="e">
        <f t="shared" si="644"/>
        <v>#REF!</v>
      </c>
      <c r="BG363" s="490" t="e">
        <f t="shared" si="645"/>
        <v>#REF!</v>
      </c>
      <c r="BH363" s="496">
        <f t="shared" si="646"/>
        <v>3.1</v>
      </c>
      <c r="BI363" s="497" t="e">
        <f t="shared" si="665"/>
        <v>#REF!</v>
      </c>
      <c r="BJ363" s="385" t="e">
        <f t="shared" si="672"/>
        <v>#REF!</v>
      </c>
      <c r="BK363" s="385" t="e">
        <f t="shared" si="673"/>
        <v>#REF!</v>
      </c>
      <c r="BL363" s="243" t="e">
        <f>IF((BA363-'Retail Pricing'!#REF!)&gt;=0," ",1)</f>
        <v>#REF!</v>
      </c>
      <c r="BM363" s="243" t="e">
        <f>IF((BB363-'Retail Pricing'!#REF!)&gt;=0," ",1)</f>
        <v>#REF!</v>
      </c>
      <c r="BN363" s="243" t="e">
        <f>IF((BC363-'Retail Pricing'!#REF!)&gt;=0," ",1)</f>
        <v>#REF!</v>
      </c>
      <c r="BO363" s="243" t="e">
        <f>IF((BD363-'Retail Pricing'!#REF!)&gt;=0," ",1)</f>
        <v>#REF!</v>
      </c>
      <c r="BP363" s="243" t="e">
        <f>IF((BE363-'Retail Pricing'!#REF!)&gt;=0," ",1)</f>
        <v>#REF!</v>
      </c>
      <c r="BQ363" s="243" t="e">
        <f>IF((BF363-'Retail Pricing'!#REF!)&gt;=0," ",1)</f>
        <v>#REF!</v>
      </c>
      <c r="BR363" s="243" t="e">
        <f>IF((BG363-'Retail Pricing'!#REF!)&gt;=0," ",1)</f>
        <v>#REF!</v>
      </c>
      <c r="BS363" s="243" t="e">
        <f>IF((BH363-'Retail Pricing'!#REF!)&gt;=0," ",1)</f>
        <v>#REF!</v>
      </c>
      <c r="BT363" s="243" t="e">
        <f>IF((BI363-'Retail Pricing'!#REF!)&gt;=0," ",1)</f>
        <v>#REF!</v>
      </c>
      <c r="BU363" s="67"/>
      <c r="BV363" s="442" t="e">
        <f t="shared" si="650"/>
        <v>#REF!</v>
      </c>
      <c r="BW363" s="244" t="e">
        <f t="shared" si="651"/>
        <v>#REF!</v>
      </c>
      <c r="BX363" s="244" t="e">
        <f t="shared" si="652"/>
        <v>#REF!</v>
      </c>
      <c r="BY363" s="244" t="e">
        <f t="shared" si="653"/>
        <v>#REF!</v>
      </c>
      <c r="BZ363" s="244" t="e">
        <f t="shared" si="654"/>
        <v>#REF!</v>
      </c>
      <c r="CA363" s="244" t="e">
        <f t="shared" si="655"/>
        <v>#REF!</v>
      </c>
      <c r="CB363" s="244" t="e">
        <f t="shared" si="656"/>
        <v>#REF!</v>
      </c>
      <c r="CC363" s="244" t="e">
        <f t="shared" si="657"/>
        <v>#REF!</v>
      </c>
      <c r="CD363" s="244" t="e">
        <f t="shared" si="658"/>
        <v>#REF!</v>
      </c>
      <c r="CE363" s="244" t="e">
        <f t="shared" si="659"/>
        <v>#REF!</v>
      </c>
      <c r="CF363" s="244" t="e">
        <f t="shared" si="660"/>
        <v>#REF!</v>
      </c>
      <c r="CG363" s="244" t="e">
        <f t="shared" si="669"/>
        <v>#REF!</v>
      </c>
      <c r="CH363" s="244" t="e">
        <f t="shared" si="670"/>
        <v>#REF!</v>
      </c>
      <c r="CI363" s="570"/>
      <c r="CJ363" s="578" t="e">
        <f t="shared" si="629"/>
        <v>#REF!</v>
      </c>
      <c r="CK363" s="578" t="e">
        <f t="shared" si="630"/>
        <v>#REF!</v>
      </c>
      <c r="CL363" s="578" t="e">
        <f t="shared" si="631"/>
        <v>#REF!</v>
      </c>
      <c r="CM363" s="578" t="e">
        <f t="shared" si="632"/>
        <v>#REF!</v>
      </c>
      <c r="CN363" s="578" t="e">
        <f t="shared" si="633"/>
        <v>#REF!</v>
      </c>
      <c r="CO363" s="578" t="e">
        <f t="shared" si="626"/>
        <v>#REF!</v>
      </c>
      <c r="CP363" s="578" t="e">
        <f t="shared" si="627"/>
        <v>#REF!</v>
      </c>
      <c r="CQ363" s="578" t="e">
        <f t="shared" si="628"/>
        <v>#REF!</v>
      </c>
      <c r="CR363" s="244"/>
      <c r="CS363" s="244"/>
      <c r="CT363" s="244"/>
      <c r="CU363" s="244"/>
      <c r="CV363" s="347"/>
      <c r="CW363" s="338" t="e">
        <f t="shared" si="671"/>
        <v>#REF!</v>
      </c>
      <c r="CX363" s="347"/>
      <c r="CY363" s="338" t="e">
        <f t="shared" si="671"/>
        <v>#REF!</v>
      </c>
      <c r="CZ363" s="347"/>
      <c r="DA363" s="338" t="e">
        <f t="shared" si="671"/>
        <v>#REF!</v>
      </c>
      <c r="DB363" s="347"/>
      <c r="DC363" s="338" t="e">
        <f t="shared" si="671"/>
        <v>#REF!</v>
      </c>
      <c r="DD363" s="347"/>
      <c r="DE363" s="338" t="e">
        <f t="shared" si="671"/>
        <v>#REF!</v>
      </c>
    </row>
    <row r="364" spans="1:109" s="19" customFormat="1" x14ac:dyDescent="0.2">
      <c r="A364" s="93" t="s">
        <v>673</v>
      </c>
      <c r="B364" s="53" t="s">
        <v>1275</v>
      </c>
      <c r="C364" s="53"/>
      <c r="D364" s="402" t="s">
        <v>130</v>
      </c>
      <c r="E364" s="326">
        <v>72</v>
      </c>
      <c r="F364" s="356" t="s">
        <v>352</v>
      </c>
      <c r="G364" s="701"/>
      <c r="H364" s="84" t="s">
        <v>949</v>
      </c>
      <c r="I364" s="89" t="e">
        <f>IF('Retail Pricing'!#REF!&gt;0,'Retail Pricing'!#REF!," ")</f>
        <v>#REF!</v>
      </c>
      <c r="J364" s="85" t="e">
        <f>'Retail Pricing'!#REF!</f>
        <v>#REF!</v>
      </c>
      <c r="K364" s="85" t="e">
        <f>'Retail Pricing'!#REF!</f>
        <v>#REF!</v>
      </c>
      <c r="L364" s="305" t="e">
        <f>IF('Retail Pricing'!#REF!&gt;0,'Retail Pricing'!#REF!," ")</f>
        <v>#REF!</v>
      </c>
      <c r="M364" s="226" t="e">
        <f t="shared" si="596"/>
        <v>#REF!</v>
      </c>
      <c r="N364" s="219" t="e">
        <f>IF('Retail Pricing'!#REF!&gt;0,'Retail Pricing'!#REF!," ")</f>
        <v>#REF!</v>
      </c>
      <c r="O364" s="219" t="e">
        <f>IF('Retail Pricing'!#REF!&gt;0,'Retail Pricing'!#REF!," ")</f>
        <v>#REF!</v>
      </c>
      <c r="P364" s="219">
        <v>0.1825</v>
      </c>
      <c r="Q364" s="219" t="e">
        <f>IF('Retail Pricing'!#REF!&gt;0,'Retail Pricing'!#REF!," ")</f>
        <v>#REF!</v>
      </c>
      <c r="R364" s="219" t="e">
        <f>IF('Retail Pricing'!#REF!&gt;0,'Retail Pricing'!#REF!," ")</f>
        <v>#REF!</v>
      </c>
      <c r="S364" s="219" t="s">
        <v>891</v>
      </c>
      <c r="T364" s="219">
        <v>1.54924</v>
      </c>
      <c r="U364" s="7" t="e">
        <f>IF(M364&gt;0,$U$1," ")</f>
        <v>#REF!</v>
      </c>
      <c r="V364" s="7">
        <v>1.9E-2</v>
      </c>
      <c r="W364" s="491" t="s">
        <v>949</v>
      </c>
      <c r="X364" s="489" t="s">
        <v>949</v>
      </c>
      <c r="Y364" s="304" t="str">
        <f t="shared" si="583"/>
        <v xml:space="preserve"> </v>
      </c>
      <c r="Z364" s="428" t="s">
        <v>106</v>
      </c>
      <c r="AA364" s="492" t="s">
        <v>949</v>
      </c>
      <c r="AB364" s="493" t="s">
        <v>949</v>
      </c>
      <c r="AC364" s="489" t="s">
        <v>949</v>
      </c>
      <c r="AD364" s="14" t="str">
        <f t="shared" si="584"/>
        <v xml:space="preserve"> </v>
      </c>
      <c r="AE364" s="428" t="s">
        <v>106</v>
      </c>
      <c r="AF364" s="488" t="s">
        <v>949</v>
      </c>
      <c r="AG364" s="494" t="s">
        <v>949</v>
      </c>
      <c r="AH364" s="489" t="s">
        <v>949</v>
      </c>
      <c r="AI364" s="14" t="str">
        <f t="shared" si="585"/>
        <v xml:space="preserve"> </v>
      </c>
      <c r="AJ364" s="428" t="s">
        <v>106</v>
      </c>
      <c r="AK364" s="495" t="s">
        <v>949</v>
      </c>
      <c r="AL364" s="489"/>
      <c r="AM364" s="489" t="s">
        <v>949</v>
      </c>
      <c r="AN364" s="14" t="str">
        <f t="shared" si="586"/>
        <v xml:space="preserve"> </v>
      </c>
      <c r="AO364" s="428" t="s">
        <v>106</v>
      </c>
      <c r="AP364" s="490" t="s">
        <v>949</v>
      </c>
      <c r="AQ364" s="489" t="s">
        <v>949</v>
      </c>
      <c r="AR364" s="14" t="str">
        <f t="shared" si="587"/>
        <v xml:space="preserve"> </v>
      </c>
      <c r="AS364" s="428" t="s">
        <v>106</v>
      </c>
      <c r="AT364" s="496" t="s">
        <v>949</v>
      </c>
      <c r="AU364" s="497" t="s">
        <v>949</v>
      </c>
      <c r="AV364" s="288"/>
      <c r="AW364" s="498" t="s">
        <v>949</v>
      </c>
      <c r="AX364" s="499" t="s">
        <v>106</v>
      </c>
      <c r="AY364" s="499" t="s">
        <v>106</v>
      </c>
      <c r="AZ364" s="333"/>
      <c r="BA364" s="491" t="str">
        <f t="shared" si="639"/>
        <v>Holder</v>
      </c>
      <c r="BB364" s="492" t="str">
        <f t="shared" si="640"/>
        <v>Holder</v>
      </c>
      <c r="BC364" s="493" t="str">
        <f t="shared" si="641"/>
        <v>Holder</v>
      </c>
      <c r="BD364" s="488" t="str">
        <f t="shared" si="642"/>
        <v>Holder</v>
      </c>
      <c r="BE364" s="494" t="str">
        <f t="shared" si="643"/>
        <v>Holder</v>
      </c>
      <c r="BF364" s="495" t="str">
        <f t="shared" si="644"/>
        <v>Holder</v>
      </c>
      <c r="BG364" s="490" t="str">
        <f t="shared" si="645"/>
        <v>Holder</v>
      </c>
      <c r="BH364" s="496" t="str">
        <f t="shared" si="646"/>
        <v>Holder</v>
      </c>
      <c r="BI364" s="497" t="str">
        <f t="shared" si="665"/>
        <v>Holder</v>
      </c>
      <c r="BJ364" s="385" t="str">
        <f t="shared" si="672"/>
        <v>No</v>
      </c>
      <c r="BK364" s="385" t="str">
        <f t="shared" si="673"/>
        <v>No</v>
      </c>
      <c r="BL364" s="483" t="s">
        <v>1376</v>
      </c>
      <c r="BM364" s="482"/>
      <c r="BN364" s="482"/>
      <c r="BO364" s="482"/>
      <c r="BP364" s="482"/>
      <c r="BQ364" s="482"/>
      <c r="BR364" s="482"/>
      <c r="BS364" s="482"/>
      <c r="BT364" s="482"/>
      <c r="BU364" s="67"/>
      <c r="BV364" s="442" t="str">
        <f t="shared" si="650"/>
        <v xml:space="preserve"> </v>
      </c>
      <c r="BW364" s="244" t="str">
        <f t="shared" si="651"/>
        <v xml:space="preserve"> </v>
      </c>
      <c r="BX364" s="244" t="str">
        <f t="shared" si="652"/>
        <v xml:space="preserve"> </v>
      </c>
      <c r="BY364" s="244" t="str">
        <f t="shared" si="653"/>
        <v xml:space="preserve"> </v>
      </c>
      <c r="BZ364" s="244" t="str">
        <f t="shared" si="654"/>
        <v xml:space="preserve"> </v>
      </c>
      <c r="CA364" s="244" t="str">
        <f t="shared" si="655"/>
        <v xml:space="preserve"> </v>
      </c>
      <c r="CB364" s="244" t="str">
        <f t="shared" si="656"/>
        <v xml:space="preserve"> </v>
      </c>
      <c r="CC364" s="244" t="str">
        <f t="shared" si="657"/>
        <v xml:space="preserve"> </v>
      </c>
      <c r="CD364" s="244" t="str">
        <f t="shared" si="658"/>
        <v xml:space="preserve"> </v>
      </c>
      <c r="CE364" s="244" t="str">
        <f t="shared" si="659"/>
        <v xml:space="preserve"> </v>
      </c>
      <c r="CF364" s="244" t="str">
        <f t="shared" si="660"/>
        <v xml:space="preserve"> </v>
      </c>
      <c r="CG364" s="244" t="str">
        <f t="shared" si="669"/>
        <v xml:space="preserve"> </v>
      </c>
      <c r="CH364" s="244" t="str">
        <f t="shared" si="670"/>
        <v xml:space="preserve"> </v>
      </c>
      <c r="CI364" s="570"/>
      <c r="CJ364" s="578" t="str">
        <f t="shared" si="629"/>
        <v xml:space="preserve"> </v>
      </c>
      <c r="CK364" s="578" t="str">
        <f t="shared" si="630"/>
        <v xml:space="preserve"> </v>
      </c>
      <c r="CL364" s="578" t="str">
        <f t="shared" si="631"/>
        <v xml:space="preserve"> </v>
      </c>
      <c r="CM364" s="578" t="str">
        <f t="shared" si="632"/>
        <v xml:space="preserve"> </v>
      </c>
      <c r="CN364" s="578" t="str">
        <f t="shared" si="633"/>
        <v xml:space="preserve"> </v>
      </c>
      <c r="CO364" s="578" t="str">
        <f t="shared" si="626"/>
        <v xml:space="preserve"> </v>
      </c>
      <c r="CP364" s="578" t="str">
        <f t="shared" si="627"/>
        <v xml:space="preserve"> </v>
      </c>
      <c r="CQ364" s="578" t="str">
        <f t="shared" si="628"/>
        <v xml:space="preserve"> </v>
      </c>
      <c r="CR364" s="244"/>
      <c r="CS364" s="244"/>
      <c r="CT364" s="244"/>
      <c r="CU364" s="244"/>
      <c r="CV364" s="347"/>
      <c r="CW364" s="338" t="str">
        <f t="shared" si="671"/>
        <v xml:space="preserve"> </v>
      </c>
      <c r="CX364" s="347"/>
      <c r="CY364" s="338" t="str">
        <f t="shared" si="671"/>
        <v xml:space="preserve"> </v>
      </c>
      <c r="CZ364" s="347"/>
      <c r="DA364" s="338" t="str">
        <f t="shared" si="671"/>
        <v xml:space="preserve"> </v>
      </c>
      <c r="DB364" s="347"/>
      <c r="DC364" s="338" t="str">
        <f t="shared" si="671"/>
        <v xml:space="preserve"> </v>
      </c>
      <c r="DD364" s="347"/>
      <c r="DE364" s="338" t="str">
        <f t="shared" si="671"/>
        <v xml:space="preserve"> </v>
      </c>
    </row>
    <row r="365" spans="1:109" s="19" customFormat="1" x14ac:dyDescent="0.2">
      <c r="A365" s="93" t="s">
        <v>673</v>
      </c>
      <c r="B365" s="70" t="s">
        <v>1275</v>
      </c>
      <c r="C365" s="53"/>
      <c r="D365" s="402" t="s">
        <v>130</v>
      </c>
      <c r="E365" s="326">
        <v>72</v>
      </c>
      <c r="F365" s="553" t="s">
        <v>352</v>
      </c>
      <c r="G365" s="701"/>
      <c r="H365" s="96" t="s">
        <v>775</v>
      </c>
      <c r="I365" s="89" t="e">
        <f>IF('Retail Pricing'!#REF!&gt;0,'Retail Pricing'!#REF!," ")</f>
        <v>#REF!</v>
      </c>
      <c r="J365" s="85" t="e">
        <f>'Retail Pricing'!#REF!</f>
        <v>#REF!</v>
      </c>
      <c r="K365" s="85" t="e">
        <f>'Retail Pricing'!#REF!</f>
        <v>#REF!</v>
      </c>
      <c r="L365" s="305" t="e">
        <f>IF('Retail Pricing'!#REF!&gt;0,'Retail Pricing'!#REF!," ")</f>
        <v>#REF!</v>
      </c>
      <c r="M365" s="226" t="e">
        <f t="shared" si="596"/>
        <v>#REF!</v>
      </c>
      <c r="N365" s="219" t="e">
        <f>IF('Retail Pricing'!#REF!&gt;0,'Retail Pricing'!#REF!," ")</f>
        <v>#REF!</v>
      </c>
      <c r="O365" s="219" t="e">
        <f>IF('Retail Pricing'!#REF!&gt;0,'Retail Pricing'!#REF!," ")</f>
        <v>#REF!</v>
      </c>
      <c r="P365" s="219"/>
      <c r="Q365" s="219" t="e">
        <f>IF('Retail Pricing'!#REF!&gt;0,'Retail Pricing'!#REF!," ")</f>
        <v>#REF!</v>
      </c>
      <c r="R365" s="219" t="e">
        <f>IF('Retail Pricing'!#REF!&gt;0,'Retail Pricing'!#REF!," ")</f>
        <v>#REF!</v>
      </c>
      <c r="S365" s="219" t="s">
        <v>891</v>
      </c>
      <c r="T365" s="219">
        <v>1.54924</v>
      </c>
      <c r="U365" s="7" t="e">
        <f>IF(M365&gt;0,$U$1," ")</f>
        <v>#REF!</v>
      </c>
      <c r="V365" s="7" t="e">
        <v>#REF!</v>
      </c>
      <c r="W365" s="491" t="e">
        <f>'Retail Pricing'!#REF!</f>
        <v>#REF!</v>
      </c>
      <c r="X365" s="489">
        <v>4.25</v>
      </c>
      <c r="Y365" s="304" t="e">
        <f t="shared" si="583"/>
        <v>#REF!</v>
      </c>
      <c r="Z365" s="428" t="e">
        <v>#REF!</v>
      </c>
      <c r="AA365" s="492" t="e">
        <v>#REF!</v>
      </c>
      <c r="AB365" s="493" t="e">
        <f>'Retail Pricing'!#REF!</f>
        <v>#REF!</v>
      </c>
      <c r="AC365" s="489">
        <v>4.1500000000000004</v>
      </c>
      <c r="AD365" s="14" t="e">
        <f t="shared" si="584"/>
        <v>#REF!</v>
      </c>
      <c r="AE365" s="428" t="e">
        <v>#REF!</v>
      </c>
      <c r="AF365" s="488" t="e">
        <v>#REF!</v>
      </c>
      <c r="AG365" s="494" t="e">
        <f>'Retail Pricing'!#REF!</f>
        <v>#REF!</v>
      </c>
      <c r="AH365" s="489">
        <v>3.45</v>
      </c>
      <c r="AI365" s="14" t="e">
        <f t="shared" si="585"/>
        <v>#REF!</v>
      </c>
      <c r="AJ365" s="428" t="e">
        <v>#REF!</v>
      </c>
      <c r="AK365" s="495" t="e">
        <f>'Retail Pricing'!#REF!</f>
        <v>#REF!</v>
      </c>
      <c r="AL365" s="489"/>
      <c r="AM365" s="489">
        <v>3.45</v>
      </c>
      <c r="AN365" s="14" t="e">
        <f t="shared" si="586"/>
        <v>#REF!</v>
      </c>
      <c r="AO365" s="428" t="e">
        <v>#REF!</v>
      </c>
      <c r="AP365" s="490" t="e">
        <f>'Retail Pricing'!#REF!</f>
        <v>#REF!</v>
      </c>
      <c r="AQ365" s="489">
        <v>3.35</v>
      </c>
      <c r="AR365" s="14" t="e">
        <f t="shared" si="587"/>
        <v>#REF!</v>
      </c>
      <c r="AS365" s="428" t="e">
        <v>#REF!</v>
      </c>
      <c r="AT365" s="496" t="e">
        <v>#REF!</v>
      </c>
      <c r="AU365" s="497" t="e">
        <f>'Retail Pricing'!#REF!</f>
        <v>#REF!</v>
      </c>
      <c r="AV365" s="288"/>
      <c r="AW365" s="498" t="e">
        <f>IF(W365&gt;0,ROUND((W365*1.3)/0.05,0)*0.05," ")</f>
        <v>#REF!</v>
      </c>
      <c r="AX365" s="499" t="e">
        <f>AP365</f>
        <v>#REF!</v>
      </c>
      <c r="AY365" s="499">
        <v>1.75</v>
      </c>
      <c r="AZ365" s="333"/>
      <c r="BA365" s="491" t="e">
        <f t="shared" si="639"/>
        <v>#REF!</v>
      </c>
      <c r="BB365" s="492" t="e">
        <f t="shared" si="640"/>
        <v>#REF!</v>
      </c>
      <c r="BC365" s="493" t="e">
        <f t="shared" si="641"/>
        <v>#REF!</v>
      </c>
      <c r="BD365" s="488" t="e">
        <f t="shared" si="642"/>
        <v>#REF!</v>
      </c>
      <c r="BE365" s="494" t="e">
        <f t="shared" si="643"/>
        <v>#REF!</v>
      </c>
      <c r="BF365" s="495" t="e">
        <f t="shared" si="644"/>
        <v>#REF!</v>
      </c>
      <c r="BG365" s="490" t="e">
        <f t="shared" si="645"/>
        <v>#REF!</v>
      </c>
      <c r="BH365" s="496" t="e">
        <f t="shared" si="646"/>
        <v>#REF!</v>
      </c>
      <c r="BI365" s="497" t="e">
        <f t="shared" si="665"/>
        <v>#REF!</v>
      </c>
      <c r="BJ365" s="385" t="e">
        <f t="shared" si="672"/>
        <v>#REF!</v>
      </c>
      <c r="BK365" s="385" t="e">
        <f t="shared" si="673"/>
        <v>#REF!</v>
      </c>
      <c r="BL365" s="243" t="e">
        <f>IF((BA365-'Retail Pricing'!#REF!)&gt;=0," ",1)</f>
        <v>#REF!</v>
      </c>
      <c r="BM365" s="243" t="e">
        <f>IF((BB365-'Retail Pricing'!#REF!)&gt;=0," ",1)</f>
        <v>#REF!</v>
      </c>
      <c r="BN365" s="243" t="e">
        <f>IF((BC365-'Retail Pricing'!#REF!)&gt;=0," ",1)</f>
        <v>#REF!</v>
      </c>
      <c r="BO365" s="243" t="e">
        <f>IF((BD365-'Retail Pricing'!#REF!)&gt;=0," ",1)</f>
        <v>#REF!</v>
      </c>
      <c r="BP365" s="243" t="e">
        <f>IF((BE365-'Retail Pricing'!#REF!)&gt;=0," ",1)</f>
        <v>#REF!</v>
      </c>
      <c r="BQ365" s="243" t="e">
        <f>IF((BF365-'Retail Pricing'!#REF!)&gt;=0," ",1)</f>
        <v>#REF!</v>
      </c>
      <c r="BR365" s="243" t="e">
        <f>IF((BG365-'Retail Pricing'!#REF!)&gt;=0," ",1)</f>
        <v>#REF!</v>
      </c>
      <c r="BS365" s="243" t="e">
        <f>IF((BH365-'Retail Pricing'!#REF!)&gt;=0," ",1)</f>
        <v>#REF!</v>
      </c>
      <c r="BT365" s="243" t="e">
        <f>IF((BI365-'Retail Pricing'!#REF!)&gt;=0," ",1)</f>
        <v>#REF!</v>
      </c>
      <c r="BU365" s="67"/>
      <c r="BV365" s="442" t="e">
        <f t="shared" si="650"/>
        <v>#REF!</v>
      </c>
      <c r="BW365" s="244" t="e">
        <f t="shared" si="651"/>
        <v>#REF!</v>
      </c>
      <c r="BX365" s="244" t="e">
        <f t="shared" si="652"/>
        <v>#REF!</v>
      </c>
      <c r="BY365" s="244" t="e">
        <f t="shared" si="653"/>
        <v>#REF!</v>
      </c>
      <c r="BZ365" s="244" t="e">
        <f t="shared" si="654"/>
        <v>#REF!</v>
      </c>
      <c r="CA365" s="244" t="e">
        <f t="shared" si="655"/>
        <v>#REF!</v>
      </c>
      <c r="CB365" s="244" t="e">
        <f t="shared" si="656"/>
        <v>#REF!</v>
      </c>
      <c r="CC365" s="244" t="e">
        <f t="shared" si="657"/>
        <v>#REF!</v>
      </c>
      <c r="CD365" s="244" t="e">
        <f t="shared" si="658"/>
        <v>#REF!</v>
      </c>
      <c r="CE365" s="244" t="e">
        <f t="shared" si="659"/>
        <v>#REF!</v>
      </c>
      <c r="CF365" s="244" t="e">
        <f t="shared" si="660"/>
        <v>#REF!</v>
      </c>
      <c r="CG365" s="244" t="e">
        <f t="shared" si="669"/>
        <v>#REF!</v>
      </c>
      <c r="CH365" s="244" t="e">
        <f t="shared" si="670"/>
        <v>#REF!</v>
      </c>
      <c r="CI365" s="570"/>
      <c r="CJ365" s="578" t="e">
        <f t="shared" si="629"/>
        <v>#REF!</v>
      </c>
      <c r="CK365" s="578" t="e">
        <f t="shared" si="630"/>
        <v>#REF!</v>
      </c>
      <c r="CL365" s="578" t="e">
        <f t="shared" si="631"/>
        <v>#REF!</v>
      </c>
      <c r="CM365" s="578" t="e">
        <f t="shared" si="632"/>
        <v>#REF!</v>
      </c>
      <c r="CN365" s="578" t="e">
        <f t="shared" si="633"/>
        <v>#REF!</v>
      </c>
      <c r="CO365" s="578" t="e">
        <f t="shared" si="626"/>
        <v>#REF!</v>
      </c>
      <c r="CP365" s="578" t="e">
        <f t="shared" si="627"/>
        <v>#REF!</v>
      </c>
      <c r="CQ365" s="578" t="e">
        <f t="shared" si="628"/>
        <v>#REF!</v>
      </c>
      <c r="CR365" s="244"/>
      <c r="CS365" s="244"/>
      <c r="CT365" s="244"/>
      <c r="CU365" s="244"/>
      <c r="CV365" s="347"/>
      <c r="CW365" s="338" t="e">
        <f t="shared" si="671"/>
        <v>#REF!</v>
      </c>
      <c r="CX365" s="347"/>
      <c r="CY365" s="338" t="e">
        <f t="shared" si="671"/>
        <v>#REF!</v>
      </c>
      <c r="CZ365" s="347"/>
      <c r="DA365" s="338" t="e">
        <f t="shared" si="671"/>
        <v>#REF!</v>
      </c>
      <c r="DB365" s="347"/>
      <c r="DC365" s="338" t="e">
        <f t="shared" si="671"/>
        <v>#REF!</v>
      </c>
      <c r="DD365" s="347"/>
      <c r="DE365" s="338" t="e">
        <f t="shared" si="671"/>
        <v>#REF!</v>
      </c>
    </row>
    <row r="366" spans="1:109" x14ac:dyDescent="0.2">
      <c r="A366" s="93" t="s">
        <v>673</v>
      </c>
      <c r="B366" s="17" t="s">
        <v>1276</v>
      </c>
      <c r="C366" s="53"/>
      <c r="D366" s="402"/>
      <c r="E366" s="326">
        <v>72</v>
      </c>
      <c r="F366" s="356" t="s">
        <v>353</v>
      </c>
      <c r="G366" s="701"/>
      <c r="H366" s="39"/>
      <c r="I366" s="89" t="e">
        <f>IF('Retail Pricing'!#REF!&gt;0,'Retail Pricing'!#REF!," ")</f>
        <v>#REF!</v>
      </c>
      <c r="J366" s="85" t="e">
        <f>'Retail Pricing'!#REF!</f>
        <v>#REF!</v>
      </c>
      <c r="K366" s="85" t="e">
        <f>'Retail Pricing'!#REF!</f>
        <v>#REF!</v>
      </c>
      <c r="L366" s="305" t="e">
        <f>IF('Retail Pricing'!#REF!&gt;0,'Retail Pricing'!#REF!," ")</f>
        <v>#REF!</v>
      </c>
      <c r="M366" s="226" t="e">
        <f t="shared" si="596"/>
        <v>#REF!</v>
      </c>
      <c r="N366" s="219" t="e">
        <f>'Retail Pricing'!#REF!</f>
        <v>#REF!</v>
      </c>
      <c r="O366" s="219" t="e">
        <f>'Retail Pricing'!#REF!</f>
        <v>#REF!</v>
      </c>
      <c r="P366" s="219">
        <v>7.7499999999999999E-2</v>
      </c>
      <c r="Q366" s="219" t="e">
        <f>'Retail Pricing'!#REF!</f>
        <v>#REF!</v>
      </c>
      <c r="R366" s="219" t="e">
        <f>IF('Retail Pricing'!#REF!&gt;0,'Retail Pricing'!#REF!," ")</f>
        <v>#REF!</v>
      </c>
      <c r="S366" s="219" t="s">
        <v>891</v>
      </c>
      <c r="T366" s="219">
        <v>0.75029000000000001</v>
      </c>
      <c r="U366" s="7" t="e">
        <f>IF(M366&gt;0,$U$1," ")</f>
        <v>#REF!</v>
      </c>
      <c r="V366" s="7">
        <v>6.0999999999999999E-2</v>
      </c>
      <c r="W366" s="491" t="e">
        <f>ROUND(('Retail Pricing'!#REF!/(1-0.09))/0.05,0)*0.05</f>
        <v>#REF!</v>
      </c>
      <c r="X366" s="489">
        <v>2.2000000000000002</v>
      </c>
      <c r="Y366" s="304" t="e">
        <f t="shared" si="583"/>
        <v>#REF!</v>
      </c>
      <c r="Z366" s="428">
        <v>0.56999999999999995</v>
      </c>
      <c r="AA366" s="492">
        <v>2.5499999999999998</v>
      </c>
      <c r="AB366" s="493" t="e">
        <f>ROUND(('Retail Pricing'!#REF!/(1-0.09))/0.05,0)*0.05</f>
        <v>#REF!</v>
      </c>
      <c r="AC366" s="489">
        <v>2.15</v>
      </c>
      <c r="AD366" s="14" t="e">
        <f t="shared" si="584"/>
        <v>#REF!</v>
      </c>
      <c r="AE366" s="428">
        <v>0.56000000000000005</v>
      </c>
      <c r="AF366" s="488">
        <v>2.5</v>
      </c>
      <c r="AG366" s="494" t="e">
        <f>ROUND(('Retail Pricing'!#REF!/(1-0.09))/0.05,0)*0.05</f>
        <v>#REF!</v>
      </c>
      <c r="AH366" s="489">
        <v>1.85</v>
      </c>
      <c r="AI366" s="14" t="e">
        <f t="shared" si="585"/>
        <v>#REF!</v>
      </c>
      <c r="AJ366" s="428">
        <v>0.5</v>
      </c>
      <c r="AK366" s="495" t="e">
        <f>ROUND(('Retail Pricing'!#REF!/(1-0.09))/0.05,0)*0.05</f>
        <v>#REF!</v>
      </c>
      <c r="AL366" s="489"/>
      <c r="AM366" s="489">
        <v>1.8</v>
      </c>
      <c r="AN366" s="14" t="e">
        <f t="shared" si="586"/>
        <v>#REF!</v>
      </c>
      <c r="AO366" s="428">
        <v>0.5</v>
      </c>
      <c r="AP366" s="490" t="e">
        <f>ROUND(('Retail Pricing'!#REF!/(1-0.09))/0.05,0)*0.05</f>
        <v>#REF!</v>
      </c>
      <c r="AQ366" s="489">
        <v>1.75</v>
      </c>
      <c r="AR366" s="14" t="e">
        <f t="shared" si="587"/>
        <v>#REF!</v>
      </c>
      <c r="AS366" s="428">
        <v>0.46</v>
      </c>
      <c r="AT366" s="496">
        <v>2.1</v>
      </c>
      <c r="AU366" s="497" t="e">
        <f>IF(BA366&gt;0,ROUNDUP((BA366*2),0.05)-0.01," ")</f>
        <v>#REF!</v>
      </c>
      <c r="AV366" s="288"/>
      <c r="AW366" s="498" t="e">
        <f>IF(W366&gt;0,ROUND((W366*1.3)/0.05,0)*0.05," ")</f>
        <v>#REF!</v>
      </c>
      <c r="AX366" s="499"/>
      <c r="AY366" s="499"/>
      <c r="AZ366" s="333"/>
      <c r="BA366" s="491" t="e">
        <f t="shared" si="639"/>
        <v>#REF!</v>
      </c>
      <c r="BB366" s="492">
        <f t="shared" si="640"/>
        <v>2.5499999999999998</v>
      </c>
      <c r="BC366" s="493" t="e">
        <f t="shared" si="641"/>
        <v>#REF!</v>
      </c>
      <c r="BD366" s="488">
        <f t="shared" si="642"/>
        <v>2.5</v>
      </c>
      <c r="BE366" s="494" t="e">
        <f t="shared" si="643"/>
        <v>#REF!</v>
      </c>
      <c r="BF366" s="495" t="e">
        <f t="shared" si="644"/>
        <v>#REF!</v>
      </c>
      <c r="BG366" s="490" t="e">
        <f t="shared" si="645"/>
        <v>#REF!</v>
      </c>
      <c r="BH366" s="496">
        <f t="shared" si="646"/>
        <v>2.1</v>
      </c>
      <c r="BI366" s="497" t="e">
        <f t="shared" si="665"/>
        <v>#REF!</v>
      </c>
      <c r="BJ366" s="385" t="e">
        <f t="shared" si="672"/>
        <v>#REF!</v>
      </c>
      <c r="BK366" s="385" t="e">
        <f t="shared" si="673"/>
        <v>#REF!</v>
      </c>
      <c r="BL366" s="243" t="e">
        <f>IF((BA366-'Retail Pricing'!#REF!)&gt;=0," ",1)</f>
        <v>#REF!</v>
      </c>
      <c r="BM366" s="243" t="e">
        <f>IF((BB366-'Retail Pricing'!#REF!)&gt;=0," ",1)</f>
        <v>#REF!</v>
      </c>
      <c r="BN366" s="243" t="e">
        <f>IF((BC366-'Retail Pricing'!#REF!)&gt;=0," ",1)</f>
        <v>#REF!</v>
      </c>
      <c r="BO366" s="243">
        <f>IF((BD366-'Retail Pricing'!F227)&gt;=0," ",1)</f>
        <v>1</v>
      </c>
      <c r="BP366" s="243" t="e">
        <f>IF((BE366-'Retail Pricing'!#REF!)&gt;=0," ",1)</f>
        <v>#REF!</v>
      </c>
      <c r="BQ366" s="243" t="e">
        <f>IF((BF366-'Retail Pricing'!#REF!)&gt;=0," ",1)</f>
        <v>#REF!</v>
      </c>
      <c r="BR366" s="243" t="e">
        <f>IF((BG366-'Retail Pricing'!#REF!)&gt;=0," ",1)</f>
        <v>#REF!</v>
      </c>
      <c r="BS366" s="243" t="e">
        <f>IF((BH366-'Retail Pricing'!#REF!)&gt;=0," ",1)</f>
        <v>#REF!</v>
      </c>
      <c r="BT366" s="243" t="e">
        <f>IF((BI366-'Retail Pricing'!#REF!)&gt;=0," ",1)</f>
        <v>#REF!</v>
      </c>
      <c r="BV366" s="442" t="e">
        <f t="shared" si="650"/>
        <v>#REF!</v>
      </c>
      <c r="BW366" s="244" t="e">
        <f t="shared" si="651"/>
        <v>#REF!</v>
      </c>
      <c r="BX366" s="244" t="e">
        <f t="shared" si="652"/>
        <v>#REF!</v>
      </c>
      <c r="BY366" s="244" t="e">
        <f t="shared" si="653"/>
        <v>#REF!</v>
      </c>
      <c r="BZ366" s="244" t="e">
        <f t="shared" si="654"/>
        <v>#REF!</v>
      </c>
      <c r="CA366" s="244" t="e">
        <f t="shared" si="655"/>
        <v>#REF!</v>
      </c>
      <c r="CB366" s="244" t="e">
        <f t="shared" si="656"/>
        <v>#REF!</v>
      </c>
      <c r="CC366" s="244" t="e">
        <f t="shared" si="657"/>
        <v>#REF!</v>
      </c>
      <c r="CD366" s="244" t="e">
        <f t="shared" si="658"/>
        <v>#REF!</v>
      </c>
      <c r="CE366" s="244" t="e">
        <f t="shared" si="659"/>
        <v>#REF!</v>
      </c>
      <c r="CF366" s="244" t="e">
        <f t="shared" si="660"/>
        <v>#REF!</v>
      </c>
      <c r="CG366" s="244" t="e">
        <f t="shared" si="669"/>
        <v>#REF!</v>
      </c>
      <c r="CH366" s="244" t="e">
        <f t="shared" si="670"/>
        <v>#REF!</v>
      </c>
      <c r="CI366" s="570"/>
      <c r="CJ366" s="578" t="e">
        <f t="shared" si="629"/>
        <v>#REF!</v>
      </c>
      <c r="CK366" s="578" t="e">
        <f t="shared" si="630"/>
        <v>#REF!</v>
      </c>
      <c r="CL366" s="578" t="e">
        <f t="shared" si="631"/>
        <v>#REF!</v>
      </c>
      <c r="CM366" s="578" t="e">
        <f t="shared" si="632"/>
        <v>#REF!</v>
      </c>
      <c r="CN366" s="578" t="e">
        <f t="shared" si="633"/>
        <v>#REF!</v>
      </c>
      <c r="CO366" s="578" t="e">
        <f t="shared" si="626"/>
        <v>#REF!</v>
      </c>
      <c r="CP366" s="578" t="e">
        <f t="shared" si="627"/>
        <v>#REF!</v>
      </c>
      <c r="CQ366" s="578" t="e">
        <f t="shared" si="628"/>
        <v>#REF!</v>
      </c>
      <c r="CR366" s="244"/>
      <c r="CS366" s="244"/>
      <c r="CT366" s="244"/>
      <c r="CU366" s="244"/>
      <c r="CV366" s="347"/>
      <c r="CW366" s="338" t="e">
        <f t="shared" si="671"/>
        <v>#REF!</v>
      </c>
      <c r="CX366" s="347"/>
      <c r="CY366" s="338" t="e">
        <f t="shared" si="671"/>
        <v>#REF!</v>
      </c>
      <c r="CZ366" s="347"/>
      <c r="DA366" s="338" t="e">
        <f t="shared" si="671"/>
        <v>#REF!</v>
      </c>
      <c r="DB366" s="347"/>
      <c r="DC366" s="338" t="e">
        <f t="shared" si="671"/>
        <v>#REF!</v>
      </c>
      <c r="DD366" s="347"/>
      <c r="DE366" s="338" t="e">
        <f t="shared" si="671"/>
        <v>#REF!</v>
      </c>
    </row>
    <row r="367" spans="1:109" s="19" customFormat="1" x14ac:dyDescent="0.2">
      <c r="A367" s="93" t="s">
        <v>673</v>
      </c>
      <c r="B367" s="53" t="s">
        <v>985</v>
      </c>
      <c r="C367" s="53"/>
      <c r="D367" s="217" t="s">
        <v>130</v>
      </c>
      <c r="E367" s="326">
        <v>72</v>
      </c>
      <c r="F367" s="356" t="s">
        <v>626</v>
      </c>
      <c r="G367" s="701"/>
      <c r="H367" s="84" t="s">
        <v>949</v>
      </c>
      <c r="I367" s="89" t="e">
        <f>IF('Retail Pricing'!#REF!&gt;0,'Retail Pricing'!#REF!," ")</f>
        <v>#REF!</v>
      </c>
      <c r="J367" s="85" t="e">
        <f>'Retail Pricing'!#REF!</f>
        <v>#REF!</v>
      </c>
      <c r="K367" s="85" t="e">
        <f>'Retail Pricing'!#REF!</f>
        <v>#REF!</v>
      </c>
      <c r="L367" s="305" t="e">
        <f>IF('Retail Pricing'!#REF!&gt;0,'Retail Pricing'!#REF!," ")</f>
        <v>#REF!</v>
      </c>
      <c r="M367" s="226" t="e">
        <f t="shared" si="596"/>
        <v>#REF!</v>
      </c>
      <c r="N367" s="219" t="e">
        <f>'Retail Pricing'!#REF!</f>
        <v>#REF!</v>
      </c>
      <c r="O367" s="219" t="e">
        <f>'Retail Pricing'!#REF!</f>
        <v>#REF!</v>
      </c>
      <c r="P367" s="219"/>
      <c r="Q367" s="219" t="e">
        <f>'Retail Pricing'!#REF!</f>
        <v>#REF!</v>
      </c>
      <c r="R367" s="219" t="e">
        <f>IF('Retail Pricing'!#REF!&gt;0,'Retail Pricing'!#REF!," ")</f>
        <v>#REF!</v>
      </c>
      <c r="S367" s="219" t="s">
        <v>891</v>
      </c>
      <c r="T367" s="219">
        <v>0.90710999999999997</v>
      </c>
      <c r="U367" s="470">
        <f>22%+4%</f>
        <v>0.26</v>
      </c>
      <c r="V367" s="7">
        <v>0.219</v>
      </c>
      <c r="W367" s="491" t="s">
        <v>949</v>
      </c>
      <c r="X367" s="489" t="s">
        <v>949</v>
      </c>
      <c r="Y367" s="304" t="str">
        <f t="shared" si="583"/>
        <v xml:space="preserve"> </v>
      </c>
      <c r="Z367" s="428" t="s">
        <v>106</v>
      </c>
      <c r="AA367" s="492" t="s">
        <v>949</v>
      </c>
      <c r="AB367" s="493" t="s">
        <v>949</v>
      </c>
      <c r="AC367" s="489" t="s">
        <v>949</v>
      </c>
      <c r="AD367" s="14" t="str">
        <f t="shared" si="584"/>
        <v xml:space="preserve"> </v>
      </c>
      <c r="AE367" s="428" t="s">
        <v>106</v>
      </c>
      <c r="AF367" s="488" t="s">
        <v>949</v>
      </c>
      <c r="AG367" s="494" t="s">
        <v>949</v>
      </c>
      <c r="AH367" s="489" t="s">
        <v>949</v>
      </c>
      <c r="AI367" s="14" t="str">
        <f t="shared" si="585"/>
        <v xml:space="preserve"> </v>
      </c>
      <c r="AJ367" s="428" t="s">
        <v>106</v>
      </c>
      <c r="AK367" s="495" t="s">
        <v>949</v>
      </c>
      <c r="AL367" s="489"/>
      <c r="AM367" s="489" t="s">
        <v>949</v>
      </c>
      <c r="AN367" s="14" t="str">
        <f t="shared" si="586"/>
        <v xml:space="preserve"> </v>
      </c>
      <c r="AO367" s="428" t="s">
        <v>106</v>
      </c>
      <c r="AP367" s="490" t="s">
        <v>949</v>
      </c>
      <c r="AQ367" s="489" t="s">
        <v>949</v>
      </c>
      <c r="AR367" s="14" t="str">
        <f t="shared" si="587"/>
        <v xml:space="preserve"> </v>
      </c>
      <c r="AS367" s="428" t="s">
        <v>106</v>
      </c>
      <c r="AT367" s="496" t="s">
        <v>949</v>
      </c>
      <c r="AU367" s="497" t="s">
        <v>949</v>
      </c>
      <c r="AV367" s="288"/>
      <c r="AW367" s="498" t="str">
        <f>IF(W367&gt;0,ROUND((W367*1.3)/0.05,0)*0.05," ")</f>
        <v xml:space="preserve"> </v>
      </c>
      <c r="AX367" s="499"/>
      <c r="AY367" s="499"/>
      <c r="AZ367" s="333"/>
      <c r="BA367" s="491" t="str">
        <f t="shared" si="639"/>
        <v>Holder</v>
      </c>
      <c r="BB367" s="492" t="str">
        <f t="shared" si="640"/>
        <v>Holder</v>
      </c>
      <c r="BC367" s="493" t="str">
        <f t="shared" si="641"/>
        <v>Holder</v>
      </c>
      <c r="BD367" s="488" t="str">
        <f t="shared" si="642"/>
        <v>Holder</v>
      </c>
      <c r="BE367" s="494" t="str">
        <f t="shared" si="643"/>
        <v>Holder</v>
      </c>
      <c r="BF367" s="495" t="str">
        <f t="shared" si="644"/>
        <v>Holder</v>
      </c>
      <c r="BG367" s="490" t="str">
        <f t="shared" si="645"/>
        <v>Holder</v>
      </c>
      <c r="BH367" s="496" t="str">
        <f t="shared" si="646"/>
        <v>Holder</v>
      </c>
      <c r="BI367" s="497" t="str">
        <f t="shared" si="665"/>
        <v>Holder</v>
      </c>
      <c r="BJ367" s="385" t="str">
        <f t="shared" si="672"/>
        <v>No</v>
      </c>
      <c r="BK367" s="385" t="str">
        <f t="shared" si="673"/>
        <v>No</v>
      </c>
      <c r="BL367" s="483" t="s">
        <v>1376</v>
      </c>
      <c r="BM367" s="482"/>
      <c r="BN367" s="482"/>
      <c r="BO367" s="482"/>
      <c r="BP367" s="482"/>
      <c r="BQ367" s="482"/>
      <c r="BR367" s="482"/>
      <c r="BS367" s="482"/>
      <c r="BT367" s="482"/>
      <c r="BU367" s="67"/>
      <c r="BV367" s="442" t="str">
        <f t="shared" si="650"/>
        <v xml:space="preserve"> </v>
      </c>
      <c r="BW367" s="244" t="str">
        <f t="shared" si="651"/>
        <v xml:space="preserve"> </v>
      </c>
      <c r="BX367" s="244" t="str">
        <f t="shared" si="652"/>
        <v xml:space="preserve"> </v>
      </c>
      <c r="BY367" s="244" t="str">
        <f t="shared" si="653"/>
        <v xml:space="preserve"> </v>
      </c>
      <c r="BZ367" s="244" t="str">
        <f t="shared" si="654"/>
        <v xml:space="preserve"> </v>
      </c>
      <c r="CA367" s="244" t="str">
        <f t="shared" si="655"/>
        <v xml:space="preserve"> </v>
      </c>
      <c r="CB367" s="244" t="str">
        <f t="shared" si="656"/>
        <v xml:space="preserve"> </v>
      </c>
      <c r="CC367" s="244" t="str">
        <f t="shared" si="657"/>
        <v xml:space="preserve"> </v>
      </c>
      <c r="CD367" s="244" t="str">
        <f t="shared" si="658"/>
        <v xml:space="preserve"> </v>
      </c>
      <c r="CE367" s="244" t="str">
        <f t="shared" si="659"/>
        <v xml:space="preserve"> </v>
      </c>
      <c r="CF367" s="244" t="str">
        <f t="shared" si="660"/>
        <v xml:space="preserve"> </v>
      </c>
      <c r="CG367" s="244" t="str">
        <f t="shared" si="669"/>
        <v xml:space="preserve"> </v>
      </c>
      <c r="CH367" s="244" t="str">
        <f t="shared" si="670"/>
        <v xml:space="preserve"> </v>
      </c>
      <c r="CI367" s="570"/>
      <c r="CJ367" s="578" t="str">
        <f t="shared" si="629"/>
        <v xml:space="preserve"> </v>
      </c>
      <c r="CK367" s="578" t="str">
        <f t="shared" si="630"/>
        <v xml:space="preserve"> </v>
      </c>
      <c r="CL367" s="578" t="str">
        <f t="shared" si="631"/>
        <v xml:space="preserve"> </v>
      </c>
      <c r="CM367" s="578" t="str">
        <f t="shared" si="632"/>
        <v xml:space="preserve"> </v>
      </c>
      <c r="CN367" s="578" t="str">
        <f t="shared" si="633"/>
        <v xml:space="preserve"> </v>
      </c>
      <c r="CO367" s="578" t="str">
        <f t="shared" si="626"/>
        <v xml:space="preserve"> </v>
      </c>
      <c r="CP367" s="578" t="str">
        <f t="shared" si="627"/>
        <v xml:space="preserve"> </v>
      </c>
      <c r="CQ367" s="578" t="str">
        <f t="shared" si="628"/>
        <v xml:space="preserve"> </v>
      </c>
      <c r="CR367" s="244"/>
      <c r="CS367" s="244"/>
      <c r="CT367" s="244"/>
      <c r="CU367" s="244"/>
      <c r="CV367" s="347"/>
      <c r="CW367" s="338" t="str">
        <f t="shared" si="671"/>
        <v xml:space="preserve"> </v>
      </c>
      <c r="CX367" s="347"/>
      <c r="CY367" s="338" t="str">
        <f t="shared" si="671"/>
        <v xml:space="preserve"> </v>
      </c>
      <c r="CZ367" s="347"/>
      <c r="DA367" s="338" t="str">
        <f t="shared" si="671"/>
        <v xml:space="preserve"> </v>
      </c>
      <c r="DB367" s="347"/>
      <c r="DC367" s="338" t="str">
        <f t="shared" si="671"/>
        <v xml:space="preserve"> </v>
      </c>
      <c r="DD367" s="347"/>
      <c r="DE367" s="338" t="str">
        <f t="shared" si="671"/>
        <v xml:space="preserve"> </v>
      </c>
    </row>
    <row r="368" spans="1:109" s="19" customFormat="1" x14ac:dyDescent="0.2">
      <c r="A368" s="93" t="s">
        <v>673</v>
      </c>
      <c r="B368" s="70" t="s">
        <v>1370</v>
      </c>
      <c r="C368" s="53"/>
      <c r="D368" s="217" t="s">
        <v>130</v>
      </c>
      <c r="E368" s="326">
        <v>72</v>
      </c>
      <c r="F368" s="553" t="s">
        <v>626</v>
      </c>
      <c r="G368" s="701"/>
      <c r="H368" s="358" t="s">
        <v>782</v>
      </c>
      <c r="I368" s="89" t="e">
        <f>IF('Retail Pricing'!#REF!&gt;0,'Retail Pricing'!#REF!," ")</f>
        <v>#REF!</v>
      </c>
      <c r="J368" s="85" t="e">
        <f>'Retail Pricing'!#REF!</f>
        <v>#REF!</v>
      </c>
      <c r="K368" s="85" t="e">
        <f>'Retail Pricing'!#REF!</f>
        <v>#REF!</v>
      </c>
      <c r="L368" s="305" t="e">
        <f>IF('Retail Pricing'!#REF!&gt;0,'Retail Pricing'!#REF!," ")</f>
        <v>#REF!</v>
      </c>
      <c r="M368" s="226" t="e">
        <f t="shared" si="596"/>
        <v>#REF!</v>
      </c>
      <c r="N368" s="219" t="e">
        <f>IF('Retail Pricing'!#REF!&gt;0,'Retail Pricing'!#REF!," ")</f>
        <v>#REF!</v>
      </c>
      <c r="O368" s="219" t="e">
        <f>IF('Retail Pricing'!#REF!&gt;0,'Retail Pricing'!#REF!," ")</f>
        <v>#REF!</v>
      </c>
      <c r="P368" s="219"/>
      <c r="Q368" s="219" t="e">
        <f>IF('Retail Pricing'!#REF!&gt;0,'Retail Pricing'!#REF!," ")</f>
        <v>#REF!</v>
      </c>
      <c r="R368" s="219" t="e">
        <f>IF('Retail Pricing'!#REF!&gt;0,'Retail Pricing'!#REF!," ")</f>
        <v>#REF!</v>
      </c>
      <c r="S368" s="219" t="e">
        <f>IF('Retail Pricing'!#REF!&gt;0,'Retail Pricing'!#REF!," ")</f>
        <v>#REF!</v>
      </c>
      <c r="T368" s="219">
        <v>0.93711</v>
      </c>
      <c r="U368" s="470">
        <f>22%+4%</f>
        <v>0.26</v>
      </c>
      <c r="V368" s="7">
        <v>0.215</v>
      </c>
      <c r="W368" s="491" t="e">
        <f>'Retail Pricing'!#REF!</f>
        <v>#REF!</v>
      </c>
      <c r="X368" s="489">
        <v>3</v>
      </c>
      <c r="Y368" s="304" t="e">
        <f t="shared" si="583"/>
        <v>#REF!</v>
      </c>
      <c r="Z368" s="428">
        <v>0.5</v>
      </c>
      <c r="AA368" s="492">
        <v>3.4</v>
      </c>
      <c r="AB368" s="493" t="e">
        <f>'Retail Pricing'!#REF!</f>
        <v>#REF!</v>
      </c>
      <c r="AC368" s="489">
        <v>2.8</v>
      </c>
      <c r="AD368" s="14" t="e">
        <f t="shared" si="584"/>
        <v>#REF!</v>
      </c>
      <c r="AE368" s="428">
        <v>0.47</v>
      </c>
      <c r="AF368" s="488">
        <v>3.2</v>
      </c>
      <c r="AG368" s="494" t="e">
        <f>'Retail Pricing'!#REF!</f>
        <v>#REF!</v>
      </c>
      <c r="AH368" s="489">
        <v>2.2999999999999998</v>
      </c>
      <c r="AI368" s="14" t="e">
        <f t="shared" si="585"/>
        <v>#REF!</v>
      </c>
      <c r="AJ368" s="428">
        <v>0.36</v>
      </c>
      <c r="AK368" s="495" t="e">
        <f>'Retail Pricing'!#REF!</f>
        <v>#REF!</v>
      </c>
      <c r="AL368" s="489"/>
      <c r="AM368" s="489">
        <v>2.0499999999999998</v>
      </c>
      <c r="AN368" s="14" t="e">
        <f t="shared" si="586"/>
        <v>#REF!</v>
      </c>
      <c r="AO368" s="428">
        <v>0.3</v>
      </c>
      <c r="AP368" s="490" t="e">
        <f>'Retail Pricing'!#REF!</f>
        <v>#REF!</v>
      </c>
      <c r="AQ368" s="489">
        <v>2</v>
      </c>
      <c r="AR368" s="14" t="e">
        <f t="shared" si="587"/>
        <v>#REF!</v>
      </c>
      <c r="AS368" s="428">
        <v>0.27</v>
      </c>
      <c r="AT368" s="496">
        <v>2.4</v>
      </c>
      <c r="AU368" s="497" t="e">
        <f>'Retail Pricing'!#REF!</f>
        <v>#REF!</v>
      </c>
      <c r="AV368" s="288"/>
      <c r="AW368" s="498" t="s">
        <v>949</v>
      </c>
      <c r="AX368" s="499" t="e">
        <f>AP368</f>
        <v>#REF!</v>
      </c>
      <c r="AY368" s="499">
        <v>1.25</v>
      </c>
      <c r="AZ368" s="333"/>
      <c r="BA368" s="491" t="e">
        <f t="shared" si="639"/>
        <v>#REF!</v>
      </c>
      <c r="BB368" s="492">
        <f t="shared" si="640"/>
        <v>3.4</v>
      </c>
      <c r="BC368" s="493" t="e">
        <f t="shared" si="641"/>
        <v>#REF!</v>
      </c>
      <c r="BD368" s="488">
        <f t="shared" si="642"/>
        <v>3.2</v>
      </c>
      <c r="BE368" s="494" t="e">
        <f t="shared" si="643"/>
        <v>#REF!</v>
      </c>
      <c r="BF368" s="495" t="e">
        <f t="shared" si="644"/>
        <v>#REF!</v>
      </c>
      <c r="BG368" s="490" t="e">
        <f t="shared" si="645"/>
        <v>#REF!</v>
      </c>
      <c r="BH368" s="496">
        <f t="shared" si="646"/>
        <v>2.4</v>
      </c>
      <c r="BI368" s="497" t="e">
        <f t="shared" si="665"/>
        <v>#REF!</v>
      </c>
      <c r="BJ368" s="385" t="e">
        <f t="shared" si="672"/>
        <v>#REF!</v>
      </c>
      <c r="BK368" s="385" t="e">
        <f t="shared" si="673"/>
        <v>#REF!</v>
      </c>
      <c r="BL368" s="243" t="e">
        <f>IF((BA368-'Retail Pricing'!#REF!)&gt;=0," ",1)</f>
        <v>#REF!</v>
      </c>
      <c r="BM368" s="243" t="e">
        <f>IF((BB368-'Retail Pricing'!#REF!)&gt;=0," ",1)</f>
        <v>#REF!</v>
      </c>
      <c r="BN368" s="243" t="e">
        <f>IF((BC368-'Retail Pricing'!#REF!)&gt;=0," ",1)</f>
        <v>#REF!</v>
      </c>
      <c r="BO368" s="243">
        <f>IF((BD368-'Retail Pricing'!F231)&gt;=0," ",1)</f>
        <v>1</v>
      </c>
      <c r="BP368" s="243" t="e">
        <f>IF((BE368-'Retail Pricing'!#REF!)&gt;=0," ",1)</f>
        <v>#REF!</v>
      </c>
      <c r="BQ368" s="243" t="e">
        <f>IF((BF368-'Retail Pricing'!#REF!)&gt;=0," ",1)</f>
        <v>#REF!</v>
      </c>
      <c r="BR368" s="243" t="e">
        <f>IF((BG368-'Retail Pricing'!#REF!)&gt;=0," ",1)</f>
        <v>#REF!</v>
      </c>
      <c r="BS368" s="243" t="e">
        <f>IF((BH368-'Retail Pricing'!#REF!)&gt;=0," ",1)</f>
        <v>#REF!</v>
      </c>
      <c r="BT368" s="243" t="e">
        <f>IF((BI368-'Retail Pricing'!#REF!)&gt;=0," ",1)</f>
        <v>#REF!</v>
      </c>
      <c r="BU368" s="67"/>
      <c r="BV368" s="442" t="e">
        <f t="shared" si="650"/>
        <v>#REF!</v>
      </c>
      <c r="BW368" s="244" t="e">
        <f t="shared" si="651"/>
        <v>#REF!</v>
      </c>
      <c r="BX368" s="244" t="e">
        <f t="shared" si="652"/>
        <v>#REF!</v>
      </c>
      <c r="BY368" s="244" t="e">
        <f t="shared" si="653"/>
        <v>#REF!</v>
      </c>
      <c r="BZ368" s="244" t="e">
        <f t="shared" si="654"/>
        <v>#REF!</v>
      </c>
      <c r="CA368" s="244" t="e">
        <f t="shared" si="655"/>
        <v>#REF!</v>
      </c>
      <c r="CB368" s="244" t="e">
        <f t="shared" si="656"/>
        <v>#REF!</v>
      </c>
      <c r="CC368" s="244" t="e">
        <f t="shared" si="657"/>
        <v>#REF!</v>
      </c>
      <c r="CD368" s="244" t="e">
        <f t="shared" si="658"/>
        <v>#REF!</v>
      </c>
      <c r="CE368" s="244" t="e">
        <f t="shared" si="659"/>
        <v>#REF!</v>
      </c>
      <c r="CF368" s="244" t="e">
        <f t="shared" si="660"/>
        <v>#REF!</v>
      </c>
      <c r="CG368" s="244" t="e">
        <f t="shared" si="669"/>
        <v>#REF!</v>
      </c>
      <c r="CH368" s="244" t="e">
        <f t="shared" si="670"/>
        <v>#REF!</v>
      </c>
      <c r="CI368" s="570"/>
      <c r="CJ368" s="578" t="e">
        <f t="shared" si="629"/>
        <v>#REF!</v>
      </c>
      <c r="CK368" s="578" t="e">
        <f t="shared" si="630"/>
        <v>#REF!</v>
      </c>
      <c r="CL368" s="578" t="e">
        <f t="shared" si="631"/>
        <v>#REF!</v>
      </c>
      <c r="CM368" s="578" t="e">
        <f t="shared" si="632"/>
        <v>#REF!</v>
      </c>
      <c r="CN368" s="578" t="e">
        <f t="shared" si="633"/>
        <v>#REF!</v>
      </c>
      <c r="CO368" s="578" t="e">
        <f t="shared" si="626"/>
        <v>#REF!</v>
      </c>
      <c r="CP368" s="578" t="e">
        <f t="shared" si="627"/>
        <v>#REF!</v>
      </c>
      <c r="CQ368" s="578" t="e">
        <f t="shared" si="628"/>
        <v>#REF!</v>
      </c>
      <c r="CR368" s="244"/>
      <c r="CS368" s="244"/>
      <c r="CT368" s="244"/>
      <c r="CU368" s="244"/>
      <c r="CV368" s="347"/>
      <c r="CW368" s="338" t="e">
        <f t="shared" si="671"/>
        <v>#REF!</v>
      </c>
      <c r="CX368" s="347"/>
      <c r="CY368" s="338" t="e">
        <f t="shared" si="671"/>
        <v>#REF!</v>
      </c>
      <c r="CZ368" s="347"/>
      <c r="DA368" s="338" t="e">
        <f t="shared" si="671"/>
        <v>#REF!</v>
      </c>
      <c r="DB368" s="347"/>
      <c r="DC368" s="338" t="e">
        <f t="shared" si="671"/>
        <v>#REF!</v>
      </c>
      <c r="DD368" s="347"/>
      <c r="DE368" s="338" t="e">
        <f t="shared" si="671"/>
        <v>#REF!</v>
      </c>
    </row>
    <row r="369" spans="1:109" s="203" customFormat="1" ht="12.75" x14ac:dyDescent="0.2">
      <c r="A369" s="396" t="s">
        <v>506</v>
      </c>
      <c r="B369" s="397" t="s">
        <v>731</v>
      </c>
      <c r="C369" s="397"/>
      <c r="D369" s="398"/>
      <c r="E369" s="398"/>
      <c r="F369" s="418"/>
      <c r="G369" s="703"/>
      <c r="H369" s="199"/>
      <c r="I369" s="199"/>
      <c r="J369" s="199"/>
      <c r="K369" s="199"/>
      <c r="L369" s="199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  <c r="AA369" s="335"/>
      <c r="AB369" s="335"/>
      <c r="AC369" s="335"/>
      <c r="AD369" s="335"/>
      <c r="AE369" s="335"/>
      <c r="AF369" s="335"/>
      <c r="AG369" s="335"/>
      <c r="AH369" s="335"/>
      <c r="AI369" s="335"/>
      <c r="AJ369" s="335"/>
      <c r="AK369" s="335"/>
      <c r="AL369" s="335"/>
      <c r="AM369" s="335"/>
      <c r="AN369" s="335"/>
      <c r="AO369" s="335"/>
      <c r="AP369" s="335"/>
      <c r="AQ369" s="335"/>
      <c r="AR369" s="335"/>
      <c r="AS369" s="335"/>
      <c r="AT369" s="335"/>
      <c r="AU369" s="335"/>
      <c r="AV369" s="335"/>
      <c r="AW369" s="335"/>
      <c r="AX369" s="335"/>
      <c r="AY369" s="335"/>
      <c r="AZ369" s="335"/>
      <c r="BA369" s="335"/>
      <c r="BB369" s="335"/>
      <c r="BC369" s="335"/>
      <c r="BD369" s="335"/>
      <c r="BE369" s="335"/>
      <c r="BF369" s="335"/>
      <c r="BG369" s="335"/>
      <c r="BH369" s="335"/>
      <c r="BI369" s="335"/>
      <c r="BJ369" s="199"/>
      <c r="BK369" s="199"/>
      <c r="BL369" s="199"/>
      <c r="BM369" s="199"/>
      <c r="BN369" s="199"/>
      <c r="BO369" s="199"/>
      <c r="BP369" s="199"/>
      <c r="BQ369" s="199"/>
      <c r="BR369" s="199"/>
      <c r="BS369" s="199"/>
      <c r="BT369" s="199"/>
      <c r="BU369" s="199"/>
      <c r="BV369" s="201"/>
      <c r="BW369" s="199"/>
      <c r="BX369" s="199"/>
      <c r="BY369" s="199"/>
      <c r="BZ369" s="199"/>
      <c r="CA369" s="199"/>
      <c r="CB369" s="199"/>
      <c r="CC369" s="199"/>
      <c r="CD369" s="199"/>
      <c r="CE369" s="199"/>
      <c r="CF369" s="199"/>
      <c r="CG369" s="199"/>
      <c r="CH369" s="199"/>
      <c r="CI369" s="576"/>
      <c r="CJ369" s="578" t="str">
        <f t="shared" si="629"/>
        <v xml:space="preserve"> </v>
      </c>
      <c r="CK369" s="578" t="str">
        <f t="shared" si="630"/>
        <v xml:space="preserve"> </v>
      </c>
      <c r="CL369" s="578" t="str">
        <f t="shared" si="631"/>
        <v xml:space="preserve"> </v>
      </c>
      <c r="CM369" s="578" t="str">
        <f t="shared" si="632"/>
        <v xml:space="preserve"> </v>
      </c>
      <c r="CN369" s="578" t="str">
        <f t="shared" si="633"/>
        <v xml:space="preserve"> </v>
      </c>
      <c r="CO369" s="578" t="str">
        <f t="shared" si="626"/>
        <v xml:space="preserve"> </v>
      </c>
      <c r="CP369" s="578" t="str">
        <f t="shared" si="627"/>
        <v xml:space="preserve"> </v>
      </c>
      <c r="CQ369" s="578" t="str">
        <f t="shared" si="628"/>
        <v xml:space="preserve"> </v>
      </c>
      <c r="CR369" s="199"/>
      <c r="CS369" s="199"/>
      <c r="CT369" s="199"/>
      <c r="CU369" s="199"/>
      <c r="CV369" s="199"/>
      <c r="CW369" s="338" t="str">
        <f t="shared" ref="CW369:DE378" si="674">IF($BW369&gt;0,$BA369," ")</f>
        <v xml:space="preserve"> </v>
      </c>
      <c r="CX369" s="199"/>
      <c r="CY369" s="338" t="str">
        <f t="shared" si="674"/>
        <v xml:space="preserve"> </v>
      </c>
      <c r="CZ369" s="199"/>
      <c r="DA369" s="338" t="str">
        <f t="shared" si="674"/>
        <v xml:space="preserve"> </v>
      </c>
      <c r="DB369" s="199"/>
      <c r="DC369" s="338" t="str">
        <f t="shared" si="674"/>
        <v xml:space="preserve"> </v>
      </c>
      <c r="DD369" s="199"/>
      <c r="DE369" s="338" t="str">
        <f t="shared" si="674"/>
        <v xml:space="preserve"> </v>
      </c>
    </row>
    <row r="370" spans="1:109" s="19" customFormat="1" ht="12.75" x14ac:dyDescent="0.2">
      <c r="A370" s="328" t="s">
        <v>36</v>
      </c>
      <c r="B370" s="17" t="s">
        <v>152</v>
      </c>
      <c r="C370" s="53" t="s">
        <v>1057</v>
      </c>
      <c r="D370" s="217" t="s">
        <v>256</v>
      </c>
      <c r="E370" s="326">
        <v>64</v>
      </c>
      <c r="F370" s="356" t="s">
        <v>399</v>
      </c>
      <c r="G370" s="701"/>
      <c r="H370" s="84" t="s">
        <v>949</v>
      </c>
      <c r="I370" s="89" t="e">
        <f>IF('Retail Pricing'!#REF!&gt;0,'Retail Pricing'!#REF!," ")</f>
        <v>#REF!</v>
      </c>
      <c r="J370" s="85" t="e">
        <f>'Retail Pricing'!#REF!</f>
        <v>#REF!</v>
      </c>
      <c r="K370" s="85" t="e">
        <f>'Retail Pricing'!#REF!</f>
        <v>#REF!</v>
      </c>
      <c r="L370" s="305" t="e">
        <f>IF('Retail Pricing'!#REF!&gt;0,'Retail Pricing'!#REF!," ")</f>
        <v>#REF!</v>
      </c>
      <c r="M370" s="226" t="e">
        <f t="shared" si="596"/>
        <v>#REF!</v>
      </c>
      <c r="N370" s="219" t="e">
        <f>IF('Retail Pricing'!#REF!&gt;0,'Retail Pricing'!#REF!," ")</f>
        <v>#REF!</v>
      </c>
      <c r="O370" s="219" t="e">
        <f>IF('Retail Pricing'!#REF!&gt;0,'Retail Pricing'!#REF!," ")</f>
        <v>#REF!</v>
      </c>
      <c r="P370" s="219"/>
      <c r="Q370" s="219" t="e">
        <f>IF('Retail Pricing'!#REF!&gt;0,'Retail Pricing'!#REF!," ")</f>
        <v>#REF!</v>
      </c>
      <c r="R370" s="219" t="e">
        <f>IF('Retail Pricing'!#REF!&gt;0,'Retail Pricing'!#REF!," ")</f>
        <v>#REF!</v>
      </c>
      <c r="S370" s="219" t="e">
        <f>IF('Retail Pricing'!#REF!&gt;0,'Retail Pricing'!#REF!," ")</f>
        <v>#REF!</v>
      </c>
      <c r="T370" s="219">
        <v>0.65420999999999996</v>
      </c>
      <c r="U370" s="7" t="e">
        <f>IF(M370&gt;0,$U$1," ")</f>
        <v>#REF!</v>
      </c>
      <c r="V370" s="7">
        <v>2.3E-2</v>
      </c>
      <c r="W370" s="491" t="s">
        <v>949</v>
      </c>
      <c r="X370" s="489" t="s">
        <v>949</v>
      </c>
      <c r="Y370" s="304" t="str">
        <f t="shared" si="583"/>
        <v xml:space="preserve"> </v>
      </c>
      <c r="Z370" s="428" t="s">
        <v>106</v>
      </c>
      <c r="AA370" s="492" t="s">
        <v>949</v>
      </c>
      <c r="AB370" s="493" t="s">
        <v>949</v>
      </c>
      <c r="AC370" s="489" t="s">
        <v>949</v>
      </c>
      <c r="AD370" s="14" t="str">
        <f t="shared" si="584"/>
        <v xml:space="preserve"> </v>
      </c>
      <c r="AE370" s="428" t="s">
        <v>106</v>
      </c>
      <c r="AF370" s="488" t="s">
        <v>949</v>
      </c>
      <c r="AG370" s="494" t="s">
        <v>949</v>
      </c>
      <c r="AH370" s="489" t="s">
        <v>949</v>
      </c>
      <c r="AI370" s="14" t="str">
        <f t="shared" si="585"/>
        <v xml:space="preserve"> </v>
      </c>
      <c r="AJ370" s="428" t="s">
        <v>106</v>
      </c>
      <c r="AK370" s="495" t="s">
        <v>949</v>
      </c>
      <c r="AL370" s="489"/>
      <c r="AM370" s="489" t="s">
        <v>949</v>
      </c>
      <c r="AN370" s="14" t="str">
        <f t="shared" si="586"/>
        <v xml:space="preserve"> </v>
      </c>
      <c r="AO370" s="428" t="s">
        <v>106</v>
      </c>
      <c r="AP370" s="490" t="s">
        <v>949</v>
      </c>
      <c r="AQ370" s="489" t="s">
        <v>949</v>
      </c>
      <c r="AR370" s="14" t="str">
        <f t="shared" si="587"/>
        <v xml:space="preserve"> </v>
      </c>
      <c r="AS370" s="428" t="s">
        <v>106</v>
      </c>
      <c r="AT370" s="496" t="s">
        <v>949</v>
      </c>
      <c r="AU370" s="335" t="s">
        <v>1983</v>
      </c>
      <c r="AV370" s="288"/>
      <c r="AW370" s="498" t="s">
        <v>949</v>
      </c>
      <c r="AX370" s="499" t="s">
        <v>106</v>
      </c>
      <c r="AY370" s="499" t="s">
        <v>106</v>
      </c>
      <c r="AZ370" s="333"/>
      <c r="BA370" s="491" t="str">
        <f t="shared" ref="BA370:BA377" si="675">IF($A370&lt;&gt;" ",$W370," ")</f>
        <v>Holder</v>
      </c>
      <c r="BB370" s="492" t="str">
        <f t="shared" ref="BB370:BB377" si="676">IF($A370&lt;&gt;" ",$AA370," ")</f>
        <v>Holder</v>
      </c>
      <c r="BC370" s="493" t="str">
        <f t="shared" ref="BC370:BC377" si="677">IF($A370&lt;&gt;" ",$AB370," ")</f>
        <v>Holder</v>
      </c>
      <c r="BD370" s="488" t="str">
        <f t="shared" ref="BD370:BD377" si="678">IF($A370&lt;&gt;" ",$AF370," ")</f>
        <v>Holder</v>
      </c>
      <c r="BE370" s="494" t="str">
        <f t="shared" ref="BE370:BE377" si="679">IF($A370&lt;&gt;" ",$AG370," ")</f>
        <v>Holder</v>
      </c>
      <c r="BF370" s="495" t="str">
        <f t="shared" ref="BF370:BF377" si="680">IF($A370&lt;&gt;" ",$AK370," ")</f>
        <v>Holder</v>
      </c>
      <c r="BG370" s="490" t="str">
        <f t="shared" ref="BG370:BG377" si="681">IF($A370&lt;&gt;" ",$AP370," ")</f>
        <v>Holder</v>
      </c>
      <c r="BH370" s="496" t="str">
        <f t="shared" ref="BH370:BH377" si="682">IF($A370&lt;&gt;" ",$AT370," ")</f>
        <v>Holder</v>
      </c>
      <c r="BI370" s="497" t="str">
        <f t="shared" ref="BI370:BI377" si="683">IF($A370&lt;&gt;" ",$AU370," ")</f>
        <v>6.99</v>
      </c>
      <c r="BJ370" s="385" t="str">
        <f t="shared" ref="BJ370:BJ377" si="684">IF(BA370*0.9&gt;BG370, " ", "No")</f>
        <v>No</v>
      </c>
      <c r="BK370" s="385" t="str">
        <f t="shared" ref="BK370:BK377" si="685">IF(BC370*0.9&gt;BG370, " ", "No")</f>
        <v>No</v>
      </c>
      <c r="BL370" s="483" t="s">
        <v>1376</v>
      </c>
      <c r="BM370" s="482"/>
      <c r="BN370" s="482"/>
      <c r="BO370" s="482"/>
      <c r="BP370" s="482"/>
      <c r="BQ370" s="482"/>
      <c r="BR370" s="482"/>
      <c r="BS370" s="482"/>
      <c r="BT370" s="482"/>
      <c r="BU370" s="67"/>
      <c r="BV370" s="442" t="str">
        <f t="shared" ref="BV370:BV377" si="686">IF(W370&gt;0,$BV$9, " ")</f>
        <v xml:space="preserve"> </v>
      </c>
      <c r="BW370" s="244" t="str">
        <f t="shared" ref="BW370:BW377" si="687">IF($BV370&gt;0,($BV370-W370)/$BV370*100," ")</f>
        <v xml:space="preserve"> </v>
      </c>
      <c r="BX370" s="244" t="str">
        <f t="shared" ref="BX370:BX377" si="688">IF($BV370&gt;0,($BV370-AA370)/$BV370*100," ")</f>
        <v xml:space="preserve"> </v>
      </c>
      <c r="BY370" s="244" t="str">
        <f t="shared" ref="BY370:BY377" si="689">IF($BV370&gt;0,($BV370-AB370)/$BV370*100," ")</f>
        <v xml:space="preserve"> </v>
      </c>
      <c r="BZ370" s="244" t="str">
        <f t="shared" ref="BZ370:BZ377" si="690">IF($BV370&gt;0,($BV370-AF370)/$BV370*100," ")</f>
        <v xml:space="preserve"> </v>
      </c>
      <c r="CA370" s="244" t="str">
        <f t="shared" ref="CA370:CA377" si="691">IF($BV370&gt;0,($BV370-AG370)/$BV370*100," ")</f>
        <v xml:space="preserve"> </v>
      </c>
      <c r="CB370" s="244" t="str">
        <f t="shared" ref="CB370:CB375" si="692">CA370</f>
        <v xml:space="preserve"> </v>
      </c>
      <c r="CC370" s="244" t="str">
        <f t="shared" ref="CC370:CC377" si="693">IF($BV370&gt;0,($BV370-AK370)/$BV370*100," ")</f>
        <v xml:space="preserve"> </v>
      </c>
      <c r="CD370" s="244" t="str">
        <f t="shared" ref="CD370:CD377" si="694">IF($BV370&gt;0,($BV370-AP370)/$BV370*100," ")</f>
        <v xml:space="preserve"> </v>
      </c>
      <c r="CE370" s="244" t="str">
        <f t="shared" ref="CE370:CE377" si="695">IF($BV370&gt;0,($BV370-AT370)/$BV370*100," ")</f>
        <v xml:space="preserve"> </v>
      </c>
      <c r="CF370" s="244" t="str">
        <f t="shared" ref="CF370:CF377" si="696">IF($BV370&gt;0,($BV370-(W370*2))/$BV370*100," ")</f>
        <v xml:space="preserve"> </v>
      </c>
      <c r="CG370" s="244" t="str">
        <f t="shared" ref="CG370:CG377" si="697">IF($BV370&gt;0,($BV370-AW370)/$BV370*100," ")</f>
        <v xml:space="preserve"> </v>
      </c>
      <c r="CH370" s="244" t="str">
        <f t="shared" ref="CH370:CH377" si="698">IF($W370&gt;0,100," ")</f>
        <v xml:space="preserve"> </v>
      </c>
      <c r="CI370" s="570"/>
      <c r="CJ370" s="578" t="str">
        <f t="shared" si="629"/>
        <v xml:space="preserve"> </v>
      </c>
      <c r="CK370" s="578" t="str">
        <f t="shared" si="630"/>
        <v xml:space="preserve"> </v>
      </c>
      <c r="CL370" s="578" t="str">
        <f t="shared" si="631"/>
        <v xml:space="preserve"> </v>
      </c>
      <c r="CM370" s="578" t="str">
        <f t="shared" si="632"/>
        <v xml:space="preserve"> </v>
      </c>
      <c r="CN370" s="578" t="str">
        <f t="shared" si="633"/>
        <v xml:space="preserve"> </v>
      </c>
      <c r="CO370" s="578" t="str">
        <f t="shared" si="626"/>
        <v xml:space="preserve"> </v>
      </c>
      <c r="CP370" s="578" t="str">
        <f t="shared" si="627"/>
        <v xml:space="preserve"> </v>
      </c>
      <c r="CQ370" s="578" t="str">
        <f t="shared" si="628"/>
        <v xml:space="preserve"> </v>
      </c>
      <c r="CR370" s="244"/>
      <c r="CS370" s="244"/>
      <c r="CT370" s="244"/>
      <c r="CU370" s="244"/>
      <c r="CV370" s="347"/>
      <c r="CW370" s="338" t="str">
        <f t="shared" si="674"/>
        <v xml:space="preserve"> </v>
      </c>
      <c r="CX370" s="347"/>
      <c r="CY370" s="338" t="str">
        <f t="shared" si="674"/>
        <v xml:space="preserve"> </v>
      </c>
      <c r="CZ370" s="347"/>
      <c r="DA370" s="338" t="str">
        <f t="shared" si="674"/>
        <v xml:space="preserve"> </v>
      </c>
      <c r="DB370" s="347"/>
      <c r="DC370" s="338" t="str">
        <f t="shared" si="674"/>
        <v xml:space="preserve"> </v>
      </c>
      <c r="DD370" s="347"/>
      <c r="DE370" s="338" t="str">
        <f t="shared" si="674"/>
        <v xml:space="preserve"> </v>
      </c>
    </row>
    <row r="371" spans="1:109" x14ac:dyDescent="0.2">
      <c r="A371" s="328" t="s">
        <v>36</v>
      </c>
      <c r="B371" s="70" t="s">
        <v>152</v>
      </c>
      <c r="C371" s="53"/>
      <c r="D371" s="217" t="s">
        <v>256</v>
      </c>
      <c r="E371" s="326">
        <v>64</v>
      </c>
      <c r="F371" s="551" t="s">
        <v>399</v>
      </c>
      <c r="G371" s="701"/>
      <c r="H371" s="40" t="s">
        <v>238</v>
      </c>
      <c r="I371" s="89" t="e">
        <f>IF('Retail Pricing'!#REF!&gt;0,'Retail Pricing'!#REF!," ")</f>
        <v>#REF!</v>
      </c>
      <c r="J371" s="85" t="e">
        <f>'Retail Pricing'!#REF!</f>
        <v>#REF!</v>
      </c>
      <c r="K371" s="85" t="e">
        <f>'Retail Pricing'!#REF!</f>
        <v>#REF!</v>
      </c>
      <c r="L371" s="305" t="e">
        <f>IF('Retail Pricing'!#REF!&gt;0,'Retail Pricing'!#REF!," ")</f>
        <v>#REF!</v>
      </c>
      <c r="M371" s="226" t="e">
        <f t="shared" si="596"/>
        <v>#REF!</v>
      </c>
      <c r="N371" s="219" t="e">
        <f>IF('Retail Pricing'!#REF!&gt;0,'Retail Pricing'!#REF!," ")</f>
        <v>#REF!</v>
      </c>
      <c r="O371" s="219" t="e">
        <f>IF('Retail Pricing'!#REF!&gt;0,'Retail Pricing'!#REF!," ")</f>
        <v>#REF!</v>
      </c>
      <c r="P371" s="219"/>
      <c r="Q371" s="219" t="e">
        <f>IF('Retail Pricing'!#REF!&gt;0,'Retail Pricing'!#REF!," ")</f>
        <v>#REF!</v>
      </c>
      <c r="R371" s="219" t="e">
        <f>IF('Retail Pricing'!#REF!&gt;0,'Retail Pricing'!#REF!," ")</f>
        <v>#REF!</v>
      </c>
      <c r="S371" s="219" t="e">
        <f>IF('Retail Pricing'!#REF!&gt;0,'Retail Pricing'!#REF!," ")</f>
        <v>#REF!</v>
      </c>
      <c r="T371" s="219">
        <v>0.65420999999999996</v>
      </c>
      <c r="U371" s="7" t="e">
        <f>IF(M371&gt;0,$U$1," ")</f>
        <v>#REF!</v>
      </c>
      <c r="V371" s="7">
        <v>2.3E-2</v>
      </c>
      <c r="W371" s="491" t="e">
        <f>'Retail Pricing'!#REF!</f>
        <v>#REF!</v>
      </c>
      <c r="X371" s="489">
        <v>2.75</v>
      </c>
      <c r="Y371" s="304" t="e">
        <f t="shared" si="583"/>
        <v>#REF!</v>
      </c>
      <c r="Z371" s="428">
        <v>0.71</v>
      </c>
      <c r="AA371" s="492">
        <v>3.15</v>
      </c>
      <c r="AB371" s="493" t="e">
        <f>'Retail Pricing'!#REF!</f>
        <v>#REF!</v>
      </c>
      <c r="AC371" s="489">
        <v>2.7</v>
      </c>
      <c r="AD371" s="14" t="e">
        <f t="shared" si="584"/>
        <v>#REF!</v>
      </c>
      <c r="AE371" s="428">
        <v>0.7</v>
      </c>
      <c r="AF371" s="488">
        <v>3.1</v>
      </c>
      <c r="AG371" s="494" t="e">
        <f>'Retail Pricing'!#REF!</f>
        <v>#REF!</v>
      </c>
      <c r="AH371" s="489">
        <v>2.1</v>
      </c>
      <c r="AI371" s="14" t="e">
        <f t="shared" si="585"/>
        <v>#REF!</v>
      </c>
      <c r="AJ371" s="428">
        <v>0.62</v>
      </c>
      <c r="AK371" s="495" t="e">
        <f>'Retail Pricing'!#REF!</f>
        <v>#REF!</v>
      </c>
      <c r="AL371" s="489"/>
      <c r="AM371" s="489">
        <v>1.8</v>
      </c>
      <c r="AN371" s="14" t="e">
        <f t="shared" si="586"/>
        <v>#REF!</v>
      </c>
      <c r="AO371" s="428">
        <v>0.56999999999999995</v>
      </c>
      <c r="AP371" s="490" t="e">
        <f>'Retail Pricing'!#REF!</f>
        <v>#REF!</v>
      </c>
      <c r="AQ371" s="489">
        <v>1.75</v>
      </c>
      <c r="AR371" s="14" t="e">
        <f t="shared" si="587"/>
        <v>#REF!</v>
      </c>
      <c r="AS371" s="428">
        <v>0.55000000000000004</v>
      </c>
      <c r="AT371" s="496">
        <v>2.15</v>
      </c>
      <c r="AU371" s="497" t="e">
        <f>'Retail Pricing'!#REF!</f>
        <v>#REF!</v>
      </c>
      <c r="AV371" s="288"/>
      <c r="AW371" s="498" t="e">
        <f>IF(W371&gt;0,ROUND((W371*1.3)/0.05,0)*0.05," ")</f>
        <v>#REF!</v>
      </c>
      <c r="AX371" s="499" t="e">
        <f>AP371</f>
        <v>#REF!</v>
      </c>
      <c r="AY371" s="499">
        <v>1.25</v>
      </c>
      <c r="AZ371" s="333"/>
      <c r="BA371" s="491" t="e">
        <f t="shared" si="675"/>
        <v>#REF!</v>
      </c>
      <c r="BB371" s="492">
        <f t="shared" si="676"/>
        <v>3.15</v>
      </c>
      <c r="BC371" s="493" t="e">
        <f t="shared" si="677"/>
        <v>#REF!</v>
      </c>
      <c r="BD371" s="488">
        <f t="shared" si="678"/>
        <v>3.1</v>
      </c>
      <c r="BE371" s="494" t="e">
        <f t="shared" si="679"/>
        <v>#REF!</v>
      </c>
      <c r="BF371" s="495" t="e">
        <f t="shared" si="680"/>
        <v>#REF!</v>
      </c>
      <c r="BG371" s="490" t="e">
        <f t="shared" si="681"/>
        <v>#REF!</v>
      </c>
      <c r="BH371" s="496">
        <f t="shared" si="682"/>
        <v>2.15</v>
      </c>
      <c r="BI371" s="497" t="e">
        <f t="shared" si="683"/>
        <v>#REF!</v>
      </c>
      <c r="BJ371" s="385" t="e">
        <f t="shared" si="684"/>
        <v>#REF!</v>
      </c>
      <c r="BK371" s="385" t="e">
        <f t="shared" si="685"/>
        <v>#REF!</v>
      </c>
      <c r="BL371" s="243" t="e">
        <f>IF((BA371-'Retail Pricing'!#REF!)&gt;=0," ",1)</f>
        <v>#REF!</v>
      </c>
      <c r="BM371" s="243" t="e">
        <f>IF((BB371-'Retail Pricing'!#REF!)&gt;=0," ",1)</f>
        <v>#REF!</v>
      </c>
      <c r="BN371" s="243" t="e">
        <f>IF((BC371-'Retail Pricing'!#REF!)&gt;=0," ",1)</f>
        <v>#REF!</v>
      </c>
      <c r="BO371" s="243">
        <f>IF((BD371-'Retail Pricing'!F254)&gt;=0," ",1)</f>
        <v>1</v>
      </c>
      <c r="BP371" s="243" t="e">
        <f>IF((BE371-'Retail Pricing'!#REF!)&gt;=0," ",1)</f>
        <v>#REF!</v>
      </c>
      <c r="BQ371" s="243" t="e">
        <f>IF((BF371-'Retail Pricing'!#REF!)&gt;=0," ",1)</f>
        <v>#REF!</v>
      </c>
      <c r="BR371" s="243" t="e">
        <f>IF((BG371-'Retail Pricing'!#REF!)&gt;=0," ",1)</f>
        <v>#REF!</v>
      </c>
      <c r="BS371" s="243" t="e">
        <f>IF((BH371-'Retail Pricing'!#REF!)&gt;=0," ",1)</f>
        <v>#REF!</v>
      </c>
      <c r="BT371" s="243" t="e">
        <f>IF((BI371-'Retail Pricing'!#REF!)&gt;=0," ",1)</f>
        <v>#REF!</v>
      </c>
      <c r="BU371" s="18"/>
      <c r="BV371" s="442" t="e">
        <f t="shared" si="686"/>
        <v>#REF!</v>
      </c>
      <c r="BW371" s="244" t="e">
        <f t="shared" si="687"/>
        <v>#REF!</v>
      </c>
      <c r="BX371" s="244" t="e">
        <f t="shared" si="688"/>
        <v>#REF!</v>
      </c>
      <c r="BY371" s="244" t="e">
        <f t="shared" si="689"/>
        <v>#REF!</v>
      </c>
      <c r="BZ371" s="244" t="e">
        <f t="shared" si="690"/>
        <v>#REF!</v>
      </c>
      <c r="CA371" s="244" t="e">
        <f t="shared" si="691"/>
        <v>#REF!</v>
      </c>
      <c r="CB371" s="244" t="e">
        <f t="shared" si="692"/>
        <v>#REF!</v>
      </c>
      <c r="CC371" s="244" t="e">
        <f t="shared" si="693"/>
        <v>#REF!</v>
      </c>
      <c r="CD371" s="244" t="e">
        <f t="shared" si="694"/>
        <v>#REF!</v>
      </c>
      <c r="CE371" s="244" t="e">
        <f t="shared" si="695"/>
        <v>#REF!</v>
      </c>
      <c r="CF371" s="244" t="e">
        <f t="shared" si="696"/>
        <v>#REF!</v>
      </c>
      <c r="CG371" s="244" t="e">
        <f t="shared" si="697"/>
        <v>#REF!</v>
      </c>
      <c r="CH371" s="244" t="e">
        <f t="shared" si="698"/>
        <v>#REF!</v>
      </c>
      <c r="CI371" s="570"/>
      <c r="CJ371" s="578" t="e">
        <f t="shared" si="629"/>
        <v>#REF!</v>
      </c>
      <c r="CK371" s="578" t="e">
        <f t="shared" si="630"/>
        <v>#REF!</v>
      </c>
      <c r="CL371" s="578" t="e">
        <f t="shared" si="631"/>
        <v>#REF!</v>
      </c>
      <c r="CM371" s="578" t="e">
        <f t="shared" si="632"/>
        <v>#REF!</v>
      </c>
      <c r="CN371" s="578" t="e">
        <f t="shared" si="633"/>
        <v>#REF!</v>
      </c>
      <c r="CO371" s="578" t="e">
        <f t="shared" si="626"/>
        <v>#REF!</v>
      </c>
      <c r="CP371" s="578" t="e">
        <f t="shared" si="627"/>
        <v>#REF!</v>
      </c>
      <c r="CQ371" s="578" t="e">
        <f t="shared" si="628"/>
        <v>#REF!</v>
      </c>
      <c r="CR371" s="244"/>
      <c r="CS371" s="244"/>
      <c r="CT371" s="244"/>
      <c r="CU371" s="244"/>
      <c r="CV371" s="347"/>
      <c r="CW371" s="338" t="e">
        <f t="shared" si="674"/>
        <v>#REF!</v>
      </c>
      <c r="CX371" s="347"/>
      <c r="CY371" s="338" t="e">
        <f t="shared" si="674"/>
        <v>#REF!</v>
      </c>
      <c r="CZ371" s="347"/>
      <c r="DA371" s="338" t="e">
        <f t="shared" si="674"/>
        <v>#REF!</v>
      </c>
      <c r="DB371" s="347"/>
      <c r="DC371" s="338" t="e">
        <f t="shared" si="674"/>
        <v>#REF!</v>
      </c>
      <c r="DD371" s="347"/>
      <c r="DE371" s="338" t="e">
        <f t="shared" si="674"/>
        <v>#REF!</v>
      </c>
    </row>
    <row r="372" spans="1:109" s="19" customFormat="1" x14ac:dyDescent="0.2">
      <c r="A372" s="328" t="s">
        <v>36</v>
      </c>
      <c r="B372" s="17" t="s">
        <v>153</v>
      </c>
      <c r="C372" s="53"/>
      <c r="D372" s="217" t="s">
        <v>130</v>
      </c>
      <c r="E372" s="326">
        <v>50</v>
      </c>
      <c r="F372" s="356" t="s">
        <v>400</v>
      </c>
      <c r="G372" s="701"/>
      <c r="H372" s="84" t="s">
        <v>949</v>
      </c>
      <c r="I372" s="89" t="e">
        <f>IF('Retail Pricing'!#REF!&gt;0,'Retail Pricing'!#REF!," ")</f>
        <v>#REF!</v>
      </c>
      <c r="J372" s="85" t="e">
        <f>'Retail Pricing'!#REF!</f>
        <v>#REF!</v>
      </c>
      <c r="K372" s="85" t="e">
        <f>'Retail Pricing'!#REF!</f>
        <v>#REF!</v>
      </c>
      <c r="L372" s="305" t="e">
        <f>IF('Retail Pricing'!#REF!&gt;0,'Retail Pricing'!#REF!," ")</f>
        <v>#REF!</v>
      </c>
      <c r="M372" s="226" t="e">
        <f t="shared" si="596"/>
        <v>#REF!</v>
      </c>
      <c r="N372" s="219" t="e">
        <f>IF('Retail Pricing'!#REF!&gt;0,'Retail Pricing'!#REF!," ")</f>
        <v>#REF!</v>
      </c>
      <c r="O372" s="219" t="e">
        <f>IF('Retail Pricing'!#REF!&gt;0,'Retail Pricing'!#REF!," ")</f>
        <v>#REF!</v>
      </c>
      <c r="P372" s="219"/>
      <c r="Q372" s="219" t="e">
        <f>IF('Retail Pricing'!#REF!&gt;0,'Retail Pricing'!#REF!," ")</f>
        <v>#REF!</v>
      </c>
      <c r="R372" s="219" t="e">
        <f>IF('Retail Pricing'!#REF!&gt;0,'Retail Pricing'!#REF!," ")</f>
        <v>#REF!</v>
      </c>
      <c r="S372" s="219" t="s">
        <v>891</v>
      </c>
      <c r="T372" s="219">
        <v>2.0991300000000002</v>
      </c>
      <c r="U372" s="7" t="e">
        <f>IF(M372&gt;0,$U$1," ")</f>
        <v>#REF!</v>
      </c>
      <c r="V372" s="7">
        <v>0.14499999999999999</v>
      </c>
      <c r="W372" s="491" t="s">
        <v>949</v>
      </c>
      <c r="X372" s="489" t="s">
        <v>949</v>
      </c>
      <c r="Y372" s="304" t="str">
        <f t="shared" si="583"/>
        <v xml:space="preserve"> </v>
      </c>
      <c r="Z372" s="428" t="s">
        <v>106</v>
      </c>
      <c r="AA372" s="492" t="s">
        <v>949</v>
      </c>
      <c r="AB372" s="493" t="s">
        <v>949</v>
      </c>
      <c r="AC372" s="489" t="s">
        <v>949</v>
      </c>
      <c r="AD372" s="14" t="str">
        <f t="shared" si="584"/>
        <v xml:space="preserve"> </v>
      </c>
      <c r="AE372" s="428" t="s">
        <v>106</v>
      </c>
      <c r="AF372" s="488" t="s">
        <v>949</v>
      </c>
      <c r="AG372" s="494" t="s">
        <v>949</v>
      </c>
      <c r="AH372" s="489" t="s">
        <v>949</v>
      </c>
      <c r="AI372" s="14" t="str">
        <f t="shared" si="585"/>
        <v xml:space="preserve"> </v>
      </c>
      <c r="AJ372" s="428" t="s">
        <v>106</v>
      </c>
      <c r="AK372" s="495" t="s">
        <v>949</v>
      </c>
      <c r="AL372" s="489"/>
      <c r="AM372" s="489" t="s">
        <v>949</v>
      </c>
      <c r="AN372" s="14" t="str">
        <f t="shared" si="586"/>
        <v xml:space="preserve"> </v>
      </c>
      <c r="AO372" s="428" t="s">
        <v>106</v>
      </c>
      <c r="AP372" s="490" t="s">
        <v>949</v>
      </c>
      <c r="AQ372" s="489" t="s">
        <v>949</v>
      </c>
      <c r="AR372" s="14" t="str">
        <f t="shared" si="587"/>
        <v xml:space="preserve"> </v>
      </c>
      <c r="AS372" s="428" t="s">
        <v>106</v>
      </c>
      <c r="AT372" s="496" t="s">
        <v>949</v>
      </c>
      <c r="AU372" s="497" t="s">
        <v>949</v>
      </c>
      <c r="AV372" s="288"/>
      <c r="AW372" s="498" t="s">
        <v>949</v>
      </c>
      <c r="AX372" s="499" t="s">
        <v>106</v>
      </c>
      <c r="AY372" s="499" t="s">
        <v>106</v>
      </c>
      <c r="AZ372" s="333"/>
      <c r="BA372" s="491" t="str">
        <f t="shared" si="675"/>
        <v>Holder</v>
      </c>
      <c r="BB372" s="492" t="str">
        <f t="shared" si="676"/>
        <v>Holder</v>
      </c>
      <c r="BC372" s="493" t="str">
        <f t="shared" si="677"/>
        <v>Holder</v>
      </c>
      <c r="BD372" s="488" t="str">
        <f t="shared" si="678"/>
        <v>Holder</v>
      </c>
      <c r="BE372" s="494" t="str">
        <f t="shared" si="679"/>
        <v>Holder</v>
      </c>
      <c r="BF372" s="495" t="str">
        <f t="shared" si="680"/>
        <v>Holder</v>
      </c>
      <c r="BG372" s="490" t="str">
        <f t="shared" si="681"/>
        <v>Holder</v>
      </c>
      <c r="BH372" s="496" t="str">
        <f t="shared" si="682"/>
        <v>Holder</v>
      </c>
      <c r="BI372" s="497" t="str">
        <f t="shared" si="683"/>
        <v>Holder</v>
      </c>
      <c r="BJ372" s="385" t="str">
        <f t="shared" si="684"/>
        <v>No</v>
      </c>
      <c r="BK372" s="385" t="str">
        <f t="shared" si="685"/>
        <v>No</v>
      </c>
      <c r="BL372" s="483" t="s">
        <v>1376</v>
      </c>
      <c r="BM372" s="482"/>
      <c r="BN372" s="482"/>
      <c r="BO372" s="482"/>
      <c r="BP372" s="482"/>
      <c r="BQ372" s="482"/>
      <c r="BR372" s="482"/>
      <c r="BS372" s="482"/>
      <c r="BT372" s="482"/>
      <c r="BU372" s="67"/>
      <c r="BV372" s="442" t="str">
        <f t="shared" si="686"/>
        <v xml:space="preserve"> </v>
      </c>
      <c r="BW372" s="244" t="str">
        <f t="shared" si="687"/>
        <v xml:space="preserve"> </v>
      </c>
      <c r="BX372" s="244" t="str">
        <f t="shared" si="688"/>
        <v xml:space="preserve"> </v>
      </c>
      <c r="BY372" s="244" t="str">
        <f t="shared" si="689"/>
        <v xml:space="preserve"> </v>
      </c>
      <c r="BZ372" s="244" t="str">
        <f t="shared" si="690"/>
        <v xml:space="preserve"> </v>
      </c>
      <c r="CA372" s="244" t="str">
        <f t="shared" si="691"/>
        <v xml:space="preserve"> </v>
      </c>
      <c r="CB372" s="244" t="str">
        <f>CA372</f>
        <v xml:space="preserve"> </v>
      </c>
      <c r="CC372" s="244" t="str">
        <f t="shared" si="693"/>
        <v xml:space="preserve"> </v>
      </c>
      <c r="CD372" s="244" t="str">
        <f t="shared" si="694"/>
        <v xml:space="preserve"> </v>
      </c>
      <c r="CE372" s="244" t="str">
        <f t="shared" si="695"/>
        <v xml:space="preserve"> </v>
      </c>
      <c r="CF372" s="244" t="str">
        <f t="shared" si="696"/>
        <v xml:space="preserve"> </v>
      </c>
      <c r="CG372" s="244" t="str">
        <f t="shared" si="697"/>
        <v xml:space="preserve"> </v>
      </c>
      <c r="CH372" s="244" t="str">
        <f t="shared" si="698"/>
        <v xml:space="preserve"> </v>
      </c>
      <c r="CI372" s="570"/>
      <c r="CJ372" s="578" t="str">
        <f t="shared" si="629"/>
        <v xml:space="preserve"> </v>
      </c>
      <c r="CK372" s="578" t="str">
        <f t="shared" si="630"/>
        <v xml:space="preserve"> </v>
      </c>
      <c r="CL372" s="578" t="str">
        <f t="shared" si="631"/>
        <v xml:space="preserve"> </v>
      </c>
      <c r="CM372" s="578" t="str">
        <f t="shared" si="632"/>
        <v xml:space="preserve"> </v>
      </c>
      <c r="CN372" s="578" t="str">
        <f t="shared" si="633"/>
        <v xml:space="preserve"> </v>
      </c>
      <c r="CO372" s="578" t="str">
        <f t="shared" si="626"/>
        <v xml:space="preserve"> </v>
      </c>
      <c r="CP372" s="578" t="str">
        <f t="shared" si="627"/>
        <v xml:space="preserve"> </v>
      </c>
      <c r="CQ372" s="578" t="str">
        <f t="shared" si="628"/>
        <v xml:space="preserve"> </v>
      </c>
      <c r="CR372" s="244"/>
      <c r="CS372" s="244"/>
      <c r="CT372" s="244"/>
      <c r="CU372" s="244"/>
      <c r="CV372" s="347"/>
      <c r="CW372" s="338" t="str">
        <f t="shared" si="674"/>
        <v xml:space="preserve"> </v>
      </c>
      <c r="CX372" s="347"/>
      <c r="CY372" s="338" t="str">
        <f t="shared" si="674"/>
        <v xml:space="preserve"> </v>
      </c>
      <c r="CZ372" s="347"/>
      <c r="DA372" s="338" t="str">
        <f t="shared" si="674"/>
        <v xml:space="preserve"> </v>
      </c>
      <c r="DB372" s="347"/>
      <c r="DC372" s="338" t="str">
        <f t="shared" si="674"/>
        <v xml:space="preserve"> </v>
      </c>
      <c r="DD372" s="347"/>
      <c r="DE372" s="338" t="str">
        <f t="shared" si="674"/>
        <v xml:space="preserve"> </v>
      </c>
    </row>
    <row r="373" spans="1:109" x14ac:dyDescent="0.2">
      <c r="A373" s="328" t="s">
        <v>36</v>
      </c>
      <c r="B373" s="54" t="s">
        <v>153</v>
      </c>
      <c r="C373" s="53"/>
      <c r="D373" s="217" t="s">
        <v>256</v>
      </c>
      <c r="E373" s="326">
        <v>50</v>
      </c>
      <c r="F373" s="553" t="s">
        <v>400</v>
      </c>
      <c r="G373" s="701"/>
      <c r="H373" s="40" t="s">
        <v>239</v>
      </c>
      <c r="I373" s="89" t="e">
        <f>IF('Retail Pricing'!#REF!&gt;0,'Retail Pricing'!#REF!," ")</f>
        <v>#REF!</v>
      </c>
      <c r="J373" s="85" t="e">
        <f>'Retail Pricing'!#REF!</f>
        <v>#REF!</v>
      </c>
      <c r="K373" s="85" t="e">
        <f>'Retail Pricing'!#REF!</f>
        <v>#REF!</v>
      </c>
      <c r="L373" s="305" t="e">
        <f>IF('Retail Pricing'!#REF!&gt;0,'Retail Pricing'!#REF!," ")</f>
        <v>#REF!</v>
      </c>
      <c r="M373" s="226" t="e">
        <f t="shared" si="596"/>
        <v>#REF!</v>
      </c>
      <c r="N373" s="219" t="e">
        <f>IF('Retail Pricing'!#REF!&gt;0,'Retail Pricing'!#REF!," ")</f>
        <v>#REF!</v>
      </c>
      <c r="O373" s="219" t="e">
        <f>IF('Retail Pricing'!#REF!&gt;0,'Retail Pricing'!#REF!," ")</f>
        <v>#REF!</v>
      </c>
      <c r="P373" s="219"/>
      <c r="Q373" s="219" t="e">
        <f>IF('Retail Pricing'!#REF!&gt;0,'Retail Pricing'!#REF!," ")</f>
        <v>#REF!</v>
      </c>
      <c r="R373" s="219" t="e">
        <f>IF('Retail Pricing'!#REF!&gt;0,'Retail Pricing'!#REF!," ")</f>
        <v>#REF!</v>
      </c>
      <c r="S373" s="219" t="s">
        <v>891</v>
      </c>
      <c r="T373" s="219">
        <v>2.0991300000000002</v>
      </c>
      <c r="U373" s="470">
        <v>0.17</v>
      </c>
      <c r="V373" s="7">
        <v>0.14499999999999999</v>
      </c>
      <c r="W373" s="491" t="e">
        <f>'Retail Pricing'!#REF!</f>
        <v>#REF!</v>
      </c>
      <c r="X373" s="489">
        <v>7.5</v>
      </c>
      <c r="Y373" s="304" t="e">
        <f t="shared" si="583"/>
        <v>#REF!</v>
      </c>
      <c r="Z373" s="428">
        <v>0.63</v>
      </c>
      <c r="AA373" s="492">
        <v>8.5500000000000007</v>
      </c>
      <c r="AB373" s="493" t="e">
        <f>'Retail Pricing'!#REF!</f>
        <v>#REF!</v>
      </c>
      <c r="AC373" s="489">
        <v>7.35</v>
      </c>
      <c r="AD373" s="14" t="e">
        <f t="shared" si="584"/>
        <v>#REF!</v>
      </c>
      <c r="AE373" s="428">
        <v>0.62</v>
      </c>
      <c r="AF373" s="488">
        <v>8.4</v>
      </c>
      <c r="AG373" s="494" t="e">
        <f>'Retail Pricing'!#REF!</f>
        <v>#REF!</v>
      </c>
      <c r="AH373" s="489">
        <v>6.05</v>
      </c>
      <c r="AI373" s="14" t="e">
        <f t="shared" si="585"/>
        <v>#REF!</v>
      </c>
      <c r="AJ373" s="428">
        <v>0.54</v>
      </c>
      <c r="AK373" s="495" t="e">
        <f>'Retail Pricing'!#REF!</f>
        <v>#REF!</v>
      </c>
      <c r="AL373" s="489"/>
      <c r="AM373" s="489">
        <v>6</v>
      </c>
      <c r="AN373" s="14" t="e">
        <f t="shared" si="586"/>
        <v>#REF!</v>
      </c>
      <c r="AO373" s="428">
        <v>0.54</v>
      </c>
      <c r="AP373" s="490" t="e">
        <f>'Retail Pricing'!#REF!</f>
        <v>#REF!</v>
      </c>
      <c r="AQ373" s="489">
        <v>5.85</v>
      </c>
      <c r="AR373" s="14" t="e">
        <f t="shared" si="587"/>
        <v>#REF!</v>
      </c>
      <c r="AS373" s="428">
        <v>0.52</v>
      </c>
      <c r="AT373" s="496">
        <v>6.85</v>
      </c>
      <c r="AU373" s="497" t="e">
        <f>'Retail Pricing'!#REF!</f>
        <v>#REF!</v>
      </c>
      <c r="AV373" s="312"/>
      <c r="AW373" s="498" t="e">
        <f>IF(W373&gt;0,ROUND((W373*1.3)/0.05,0)*0.05," ")</f>
        <v>#REF!</v>
      </c>
      <c r="AX373" s="499" t="e">
        <f>AP373</f>
        <v>#REF!</v>
      </c>
      <c r="AY373" s="499">
        <v>2.75</v>
      </c>
      <c r="AZ373" s="333"/>
      <c r="BA373" s="491" t="e">
        <f t="shared" si="675"/>
        <v>#REF!</v>
      </c>
      <c r="BB373" s="492">
        <f t="shared" si="676"/>
        <v>8.5500000000000007</v>
      </c>
      <c r="BC373" s="493" t="e">
        <f t="shared" si="677"/>
        <v>#REF!</v>
      </c>
      <c r="BD373" s="488">
        <f t="shared" si="678"/>
        <v>8.4</v>
      </c>
      <c r="BE373" s="494" t="e">
        <f t="shared" si="679"/>
        <v>#REF!</v>
      </c>
      <c r="BF373" s="495" t="e">
        <f t="shared" si="680"/>
        <v>#REF!</v>
      </c>
      <c r="BG373" s="490" t="e">
        <f t="shared" si="681"/>
        <v>#REF!</v>
      </c>
      <c r="BH373" s="496">
        <f t="shared" si="682"/>
        <v>6.85</v>
      </c>
      <c r="BI373" s="497" t="e">
        <f t="shared" si="683"/>
        <v>#REF!</v>
      </c>
      <c r="BJ373" s="385" t="e">
        <f t="shared" si="684"/>
        <v>#REF!</v>
      </c>
      <c r="BK373" s="385" t="e">
        <f t="shared" si="685"/>
        <v>#REF!</v>
      </c>
      <c r="BL373" s="243" t="e">
        <f>IF((BA373-'Retail Pricing'!#REF!)&gt;=0," ",1)</f>
        <v>#REF!</v>
      </c>
      <c r="BM373" s="243" t="e">
        <f>IF((BB373-'Retail Pricing'!#REF!)&gt;=0," ",1)</f>
        <v>#REF!</v>
      </c>
      <c r="BN373" s="243" t="e">
        <f>IF((BC373-'Retail Pricing'!#REF!)&gt;=0," ",1)</f>
        <v>#REF!</v>
      </c>
      <c r="BO373" s="243" t="e">
        <f>IF((BD373-'Retail Pricing'!#REF!)&gt;=0," ",1)</f>
        <v>#REF!</v>
      </c>
      <c r="BP373" s="243" t="e">
        <f>IF((BE373-'Retail Pricing'!#REF!)&gt;=0," ",1)</f>
        <v>#REF!</v>
      </c>
      <c r="BQ373" s="243" t="e">
        <f>IF((BF373-'Retail Pricing'!#REF!)&gt;=0," ",1)</f>
        <v>#REF!</v>
      </c>
      <c r="BR373" s="243" t="e">
        <f>IF((BG373-'Retail Pricing'!#REF!)&gt;=0," ",1)</f>
        <v>#REF!</v>
      </c>
      <c r="BS373" s="243" t="e">
        <f>IF((BH373-'Retail Pricing'!#REF!)&gt;=0," ",1)</f>
        <v>#REF!</v>
      </c>
      <c r="BT373" s="243" t="e">
        <f>IF((BI373-'Retail Pricing'!#REF!)&gt;=0," ",1)</f>
        <v>#REF!</v>
      </c>
      <c r="BU373" s="18"/>
      <c r="BV373" s="442" t="e">
        <f t="shared" si="686"/>
        <v>#REF!</v>
      </c>
      <c r="BW373" s="244" t="e">
        <f t="shared" si="687"/>
        <v>#REF!</v>
      </c>
      <c r="BX373" s="244" t="e">
        <f t="shared" si="688"/>
        <v>#REF!</v>
      </c>
      <c r="BY373" s="244" t="e">
        <f t="shared" si="689"/>
        <v>#REF!</v>
      </c>
      <c r="BZ373" s="244" t="e">
        <f t="shared" si="690"/>
        <v>#REF!</v>
      </c>
      <c r="CA373" s="244" t="e">
        <f t="shared" si="691"/>
        <v>#REF!</v>
      </c>
      <c r="CB373" s="244" t="e">
        <f t="shared" si="692"/>
        <v>#REF!</v>
      </c>
      <c r="CC373" s="244" t="e">
        <f t="shared" si="693"/>
        <v>#REF!</v>
      </c>
      <c r="CD373" s="244" t="e">
        <f t="shared" si="694"/>
        <v>#REF!</v>
      </c>
      <c r="CE373" s="244" t="e">
        <f t="shared" si="695"/>
        <v>#REF!</v>
      </c>
      <c r="CF373" s="244" t="e">
        <f t="shared" si="696"/>
        <v>#REF!</v>
      </c>
      <c r="CG373" s="244" t="e">
        <f t="shared" si="697"/>
        <v>#REF!</v>
      </c>
      <c r="CH373" s="244" t="e">
        <f t="shared" si="698"/>
        <v>#REF!</v>
      </c>
      <c r="CI373" s="570"/>
      <c r="CJ373" s="578" t="e">
        <f t="shared" si="629"/>
        <v>#REF!</v>
      </c>
      <c r="CK373" s="578" t="e">
        <f t="shared" si="630"/>
        <v>#REF!</v>
      </c>
      <c r="CL373" s="578" t="e">
        <f t="shared" si="631"/>
        <v>#REF!</v>
      </c>
      <c r="CM373" s="578" t="e">
        <f t="shared" si="632"/>
        <v>#REF!</v>
      </c>
      <c r="CN373" s="578" t="e">
        <f t="shared" si="633"/>
        <v>#REF!</v>
      </c>
      <c r="CO373" s="578" t="e">
        <f t="shared" si="626"/>
        <v>#REF!</v>
      </c>
      <c r="CP373" s="578" t="e">
        <f t="shared" si="627"/>
        <v>#REF!</v>
      </c>
      <c r="CQ373" s="578" t="e">
        <f t="shared" si="628"/>
        <v>#REF!</v>
      </c>
      <c r="CR373" s="244"/>
      <c r="CS373" s="244"/>
      <c r="CT373" s="244"/>
      <c r="CU373" s="244"/>
      <c r="CV373" s="347"/>
      <c r="CW373" s="338" t="e">
        <f t="shared" si="674"/>
        <v>#REF!</v>
      </c>
      <c r="CX373" s="347"/>
      <c r="CY373" s="338" t="e">
        <f t="shared" si="674"/>
        <v>#REF!</v>
      </c>
      <c r="CZ373" s="347"/>
      <c r="DA373" s="338" t="e">
        <f t="shared" si="674"/>
        <v>#REF!</v>
      </c>
      <c r="DB373" s="347"/>
      <c r="DC373" s="338" t="e">
        <f t="shared" si="674"/>
        <v>#REF!</v>
      </c>
      <c r="DD373" s="347"/>
      <c r="DE373" s="338" t="e">
        <f t="shared" si="674"/>
        <v>#REF!</v>
      </c>
    </row>
    <row r="374" spans="1:109" x14ac:dyDescent="0.2">
      <c r="A374" s="328" t="s">
        <v>36</v>
      </c>
      <c r="B374" s="17" t="s">
        <v>154</v>
      </c>
      <c r="C374" s="53"/>
      <c r="D374" s="217" t="s">
        <v>256</v>
      </c>
      <c r="E374" s="326">
        <v>50</v>
      </c>
      <c r="F374" s="356" t="s">
        <v>401</v>
      </c>
      <c r="G374" s="701"/>
      <c r="I374" s="89" t="e">
        <f>IF('Retail Pricing'!#REF!&gt;0,'Retail Pricing'!#REF!," ")</f>
        <v>#REF!</v>
      </c>
      <c r="J374" s="85" t="e">
        <f>'Retail Pricing'!#REF!</f>
        <v>#REF!</v>
      </c>
      <c r="K374" s="85" t="e">
        <f>'Retail Pricing'!#REF!</f>
        <v>#REF!</v>
      </c>
      <c r="L374" s="305" t="e">
        <f>IF('Retail Pricing'!#REF!&gt;0,'Retail Pricing'!#REF!," ")</f>
        <v>#REF!</v>
      </c>
      <c r="M374" s="226" t="e">
        <f t="shared" si="596"/>
        <v>#REF!</v>
      </c>
      <c r="N374" s="219" t="e">
        <f>'Retail Pricing'!#REF!</f>
        <v>#REF!</v>
      </c>
      <c r="O374" s="219" t="e">
        <f>'Retail Pricing'!#REF!</f>
        <v>#REF!</v>
      </c>
      <c r="P374" s="219"/>
      <c r="Q374" s="219" t="e">
        <f>'Retail Pricing'!#REF!</f>
        <v>#REF!</v>
      </c>
      <c r="R374" s="219" t="e">
        <f>IF('Retail Pricing'!#REF!&gt;0,'Retail Pricing'!#REF!," ")</f>
        <v>#REF!</v>
      </c>
      <c r="S374" s="219" t="e">
        <f>'Retail Pricing'!#REF!</f>
        <v>#REF!</v>
      </c>
      <c r="T374" s="219">
        <v>0.85024999999999995</v>
      </c>
      <c r="U374" s="7" t="e">
        <f>IF(M374&gt;0,$U$1," ")</f>
        <v>#REF!</v>
      </c>
      <c r="V374" s="7">
        <v>2.4E-2</v>
      </c>
      <c r="W374" s="491" t="e">
        <f>ROUND(('Retail Pricing'!#REF!/(1-0.09))/0.05,0)*0.05</f>
        <v>#REF!</v>
      </c>
      <c r="X374" s="489">
        <v>3.2</v>
      </c>
      <c r="Y374" s="304" t="e">
        <f t="shared" si="583"/>
        <v>#REF!</v>
      </c>
      <c r="Z374" s="428">
        <v>0.67</v>
      </c>
      <c r="AA374" s="492">
        <v>3.65</v>
      </c>
      <c r="AB374" s="493" t="e">
        <f>ROUND(('Retail Pricing'!#REF!/(1-0.09))/0.05,0)*0.05</f>
        <v>#REF!</v>
      </c>
      <c r="AC374" s="489">
        <v>3.1</v>
      </c>
      <c r="AD374" s="14" t="e">
        <f t="shared" si="584"/>
        <v>#REF!</v>
      </c>
      <c r="AE374" s="428">
        <v>0.66</v>
      </c>
      <c r="AF374" s="488">
        <v>3.55</v>
      </c>
      <c r="AG374" s="494" t="e">
        <f>ROUND(('Retail Pricing'!#REF!/(1-0.09))/0.05,0)*0.05</f>
        <v>#REF!</v>
      </c>
      <c r="AH374" s="489">
        <v>2.35</v>
      </c>
      <c r="AI374" s="14" t="e">
        <f t="shared" si="585"/>
        <v>#REF!</v>
      </c>
      <c r="AJ374" s="428">
        <v>0.56000000000000005</v>
      </c>
      <c r="AK374" s="495" t="e">
        <f>ROUND(('Retail Pricing'!#REF!/(1-0.09))/0.05,0)*0.05</f>
        <v>#REF!</v>
      </c>
      <c r="AL374" s="489"/>
      <c r="AM374" s="489">
        <v>2.1</v>
      </c>
      <c r="AN374" s="14" t="e">
        <f t="shared" si="586"/>
        <v>#REF!</v>
      </c>
      <c r="AO374" s="428">
        <v>0.52</v>
      </c>
      <c r="AP374" s="490" t="e">
        <f>ROUND(('Retail Pricing'!#REF!/(1-0.09))/0.05,0)*0.05</f>
        <v>#REF!</v>
      </c>
      <c r="AQ374" s="489">
        <v>2.0499999999999998</v>
      </c>
      <c r="AR374" s="14" t="e">
        <f t="shared" si="587"/>
        <v>#REF!</v>
      </c>
      <c r="AS374" s="428">
        <v>0.49</v>
      </c>
      <c r="AT374" s="496">
        <v>2.5</v>
      </c>
      <c r="AU374" s="497" t="e">
        <f>IF(BA374&gt;0,ROUNDUP((BA374*2),0.05)-0.01," ")</f>
        <v>#REF!</v>
      </c>
      <c r="AV374" s="288"/>
      <c r="AW374" s="498" t="e">
        <f>IF(W374&gt;0,ROUND((W374*1.3)/0.05,0)*0.05," ")</f>
        <v>#REF!</v>
      </c>
      <c r="AX374" s="499"/>
      <c r="AY374" s="499"/>
      <c r="AZ374" s="333"/>
      <c r="BA374" s="491" t="e">
        <f t="shared" si="675"/>
        <v>#REF!</v>
      </c>
      <c r="BB374" s="492">
        <f t="shared" si="676"/>
        <v>3.65</v>
      </c>
      <c r="BC374" s="493" t="e">
        <f t="shared" si="677"/>
        <v>#REF!</v>
      </c>
      <c r="BD374" s="488">
        <f t="shared" si="678"/>
        <v>3.55</v>
      </c>
      <c r="BE374" s="494" t="e">
        <f t="shared" si="679"/>
        <v>#REF!</v>
      </c>
      <c r="BF374" s="495" t="e">
        <f t="shared" si="680"/>
        <v>#REF!</v>
      </c>
      <c r="BG374" s="490" t="e">
        <f t="shared" si="681"/>
        <v>#REF!</v>
      </c>
      <c r="BH374" s="496">
        <f t="shared" si="682"/>
        <v>2.5</v>
      </c>
      <c r="BI374" s="497" t="e">
        <f t="shared" si="683"/>
        <v>#REF!</v>
      </c>
      <c r="BJ374" s="385" t="e">
        <f t="shared" si="684"/>
        <v>#REF!</v>
      </c>
      <c r="BK374" s="385" t="e">
        <f t="shared" si="685"/>
        <v>#REF!</v>
      </c>
      <c r="BL374" s="243" t="e">
        <f>IF((BA374-'Retail Pricing'!#REF!)&gt;=0," ",1)</f>
        <v>#REF!</v>
      </c>
      <c r="BM374" s="243" t="e">
        <f>IF((BB374-'Retail Pricing'!#REF!)&gt;=0," ",1)</f>
        <v>#REF!</v>
      </c>
      <c r="BN374" s="243" t="e">
        <f>IF((BC374-'Retail Pricing'!#REF!)&gt;=0," ",1)</f>
        <v>#REF!</v>
      </c>
      <c r="BO374" s="243">
        <f>IF((BD374-'Retail Pricing'!F233)&gt;=0," ",1)</f>
        <v>1</v>
      </c>
      <c r="BP374" s="243" t="e">
        <f>IF((BE374-'Retail Pricing'!#REF!)&gt;=0," ",1)</f>
        <v>#REF!</v>
      </c>
      <c r="BQ374" s="243" t="e">
        <f>IF((BF374-'Retail Pricing'!#REF!)&gt;=0," ",1)</f>
        <v>#REF!</v>
      </c>
      <c r="BR374" s="243" t="e">
        <f>IF((BG374-'Retail Pricing'!#REF!)&gt;=0," ",1)</f>
        <v>#REF!</v>
      </c>
      <c r="BS374" s="243" t="e">
        <f>IF((BH374-'Retail Pricing'!#REF!)&gt;=0," ",1)</f>
        <v>#REF!</v>
      </c>
      <c r="BT374" s="243" t="e">
        <f>IF((BI374-'Retail Pricing'!#REF!)&gt;=0," ",1)</f>
        <v>#REF!</v>
      </c>
      <c r="BU374" s="18"/>
      <c r="BV374" s="442" t="e">
        <f t="shared" si="686"/>
        <v>#REF!</v>
      </c>
      <c r="BW374" s="244" t="e">
        <f t="shared" si="687"/>
        <v>#REF!</v>
      </c>
      <c r="BX374" s="244" t="e">
        <f t="shared" si="688"/>
        <v>#REF!</v>
      </c>
      <c r="BY374" s="244" t="e">
        <f t="shared" si="689"/>
        <v>#REF!</v>
      </c>
      <c r="BZ374" s="244" t="e">
        <f t="shared" si="690"/>
        <v>#REF!</v>
      </c>
      <c r="CA374" s="244" t="e">
        <f t="shared" si="691"/>
        <v>#REF!</v>
      </c>
      <c r="CB374" s="244" t="e">
        <f t="shared" si="692"/>
        <v>#REF!</v>
      </c>
      <c r="CC374" s="244" t="e">
        <f t="shared" si="693"/>
        <v>#REF!</v>
      </c>
      <c r="CD374" s="244" t="e">
        <f t="shared" si="694"/>
        <v>#REF!</v>
      </c>
      <c r="CE374" s="244" t="e">
        <f t="shared" si="695"/>
        <v>#REF!</v>
      </c>
      <c r="CF374" s="244" t="e">
        <f t="shared" si="696"/>
        <v>#REF!</v>
      </c>
      <c r="CG374" s="244" t="e">
        <f t="shared" si="697"/>
        <v>#REF!</v>
      </c>
      <c r="CH374" s="244" t="e">
        <f t="shared" si="698"/>
        <v>#REF!</v>
      </c>
      <c r="CI374" s="570"/>
      <c r="CJ374" s="578" t="e">
        <f t="shared" si="629"/>
        <v>#REF!</v>
      </c>
      <c r="CK374" s="578" t="e">
        <f t="shared" si="630"/>
        <v>#REF!</v>
      </c>
      <c r="CL374" s="578" t="e">
        <f t="shared" si="631"/>
        <v>#REF!</v>
      </c>
      <c r="CM374" s="578" t="e">
        <f t="shared" si="632"/>
        <v>#REF!</v>
      </c>
      <c r="CN374" s="578" t="e">
        <f t="shared" si="633"/>
        <v>#REF!</v>
      </c>
      <c r="CO374" s="578" t="e">
        <f t="shared" si="626"/>
        <v>#REF!</v>
      </c>
      <c r="CP374" s="578" t="e">
        <f t="shared" si="627"/>
        <v>#REF!</v>
      </c>
      <c r="CQ374" s="578" t="e">
        <f t="shared" si="628"/>
        <v>#REF!</v>
      </c>
      <c r="CR374" s="244"/>
      <c r="CS374" s="244"/>
      <c r="CT374" s="244"/>
      <c r="CU374" s="244"/>
      <c r="CV374" s="347"/>
      <c r="CW374" s="338" t="e">
        <f t="shared" si="674"/>
        <v>#REF!</v>
      </c>
      <c r="CX374" s="347"/>
      <c r="CY374" s="338" t="e">
        <f t="shared" si="674"/>
        <v>#REF!</v>
      </c>
      <c r="CZ374" s="347"/>
      <c r="DA374" s="338" t="e">
        <f t="shared" si="674"/>
        <v>#REF!</v>
      </c>
      <c r="DB374" s="347"/>
      <c r="DC374" s="338" t="e">
        <f t="shared" si="674"/>
        <v>#REF!</v>
      </c>
      <c r="DD374" s="347"/>
      <c r="DE374" s="338" t="e">
        <f t="shared" si="674"/>
        <v>#REF!</v>
      </c>
    </row>
    <row r="375" spans="1:109" x14ac:dyDescent="0.2">
      <c r="A375" s="328" t="s">
        <v>36</v>
      </c>
      <c r="B375" s="53" t="s">
        <v>304</v>
      </c>
      <c r="C375" s="53" t="s">
        <v>1057</v>
      </c>
      <c r="D375" s="217" t="s">
        <v>256</v>
      </c>
      <c r="E375" s="326">
        <v>50</v>
      </c>
      <c r="F375" s="401" t="s">
        <v>470</v>
      </c>
      <c r="G375" s="704"/>
      <c r="H375" s="184" t="s">
        <v>949</v>
      </c>
      <c r="I375" s="89" t="e">
        <f>IF('Retail Pricing'!#REF!&gt;0,'Retail Pricing'!#REF!," ")</f>
        <v>#REF!</v>
      </c>
      <c r="J375" s="85" t="e">
        <f>'Retail Pricing'!#REF!</f>
        <v>#REF!</v>
      </c>
      <c r="K375" s="85" t="e">
        <f>'Retail Pricing'!#REF!</f>
        <v>#REF!</v>
      </c>
      <c r="L375" s="305" t="e">
        <f>IF('Retail Pricing'!#REF!&gt;0,'Retail Pricing'!#REF!," ")</f>
        <v>#REF!</v>
      </c>
      <c r="M375" s="226" t="e">
        <f t="shared" si="596"/>
        <v>#REF!</v>
      </c>
      <c r="N375" s="219" t="e">
        <f>'Retail Pricing'!#REF!</f>
        <v>#REF!</v>
      </c>
      <c r="O375" s="219" t="e">
        <f>'Retail Pricing'!#REF!</f>
        <v>#REF!</v>
      </c>
      <c r="P375" s="219"/>
      <c r="Q375" s="219" t="e">
        <f>'Retail Pricing'!#REF!</f>
        <v>#REF!</v>
      </c>
      <c r="R375" s="219" t="e">
        <f>IF('Retail Pricing'!#REF!&gt;0,'Retail Pricing'!#REF!," ")</f>
        <v>#REF!</v>
      </c>
      <c r="S375" s="219" t="e">
        <f>'Retail Pricing'!#REF!</f>
        <v>#REF!</v>
      </c>
      <c r="T375" s="219">
        <v>0.78825000000000001</v>
      </c>
      <c r="U375" s="7" t="e">
        <f>IF(M375&gt;0,$U$1," ")</f>
        <v>#REF!</v>
      </c>
      <c r="V375" s="7">
        <v>1E-3</v>
      </c>
      <c r="W375" s="491" t="s">
        <v>949</v>
      </c>
      <c r="X375" s="489" t="s">
        <v>949</v>
      </c>
      <c r="Y375" s="304" t="str">
        <f t="shared" ref="Y375:Y433" si="699">IF(X375=0," ",SUM((W375-X375)/X375))</f>
        <v xml:space="preserve"> </v>
      </c>
      <c r="Z375" s="428" t="s">
        <v>106</v>
      </c>
      <c r="AA375" s="492" t="s">
        <v>949</v>
      </c>
      <c r="AB375" s="493" t="s">
        <v>949</v>
      </c>
      <c r="AC375" s="489" t="s">
        <v>949</v>
      </c>
      <c r="AD375" s="14" t="str">
        <f t="shared" ref="AD375:AD433" si="700">IF(AC375=0," ",SUM((AB375-AC375)/AC375))</f>
        <v xml:space="preserve"> </v>
      </c>
      <c r="AE375" s="428" t="s">
        <v>106</v>
      </c>
      <c r="AF375" s="488" t="s">
        <v>949</v>
      </c>
      <c r="AG375" s="494" t="s">
        <v>949</v>
      </c>
      <c r="AH375" s="489" t="s">
        <v>949</v>
      </c>
      <c r="AI375" s="14" t="str">
        <f t="shared" ref="AI375:AI433" si="701">IF(AH375=0," ",SUM((AG375-AH375)/AH375))</f>
        <v xml:space="preserve"> </v>
      </c>
      <c r="AJ375" s="428" t="s">
        <v>106</v>
      </c>
      <c r="AK375" s="495" t="s">
        <v>949</v>
      </c>
      <c r="AL375" s="489"/>
      <c r="AM375" s="489" t="s">
        <v>949</v>
      </c>
      <c r="AN375" s="14" t="str">
        <f t="shared" ref="AN375:AN433" si="702">IF(AM375=0," ",SUM((AK375-AM375)/AM375))</f>
        <v xml:space="preserve"> </v>
      </c>
      <c r="AO375" s="428" t="s">
        <v>106</v>
      </c>
      <c r="AP375" s="490" t="s">
        <v>949</v>
      </c>
      <c r="AQ375" s="489" t="s">
        <v>949</v>
      </c>
      <c r="AR375" s="14" t="str">
        <f t="shared" ref="AR375:AR433" si="703">IF(AQ375=0," ",SUM((AP375-AQ375)/AQ375))</f>
        <v xml:space="preserve"> </v>
      </c>
      <c r="AS375" s="428" t="s">
        <v>106</v>
      </c>
      <c r="AT375" s="496" t="s">
        <v>949</v>
      </c>
      <c r="AU375" s="497" t="s">
        <v>949</v>
      </c>
      <c r="AV375" s="288"/>
      <c r="AW375" s="498" t="s">
        <v>949</v>
      </c>
      <c r="AX375" s="499"/>
      <c r="AY375" s="499"/>
      <c r="AZ375" s="333"/>
      <c r="BA375" s="491" t="str">
        <f t="shared" si="675"/>
        <v>Holder</v>
      </c>
      <c r="BB375" s="492" t="str">
        <f t="shared" si="676"/>
        <v>Holder</v>
      </c>
      <c r="BC375" s="493" t="str">
        <f t="shared" si="677"/>
        <v>Holder</v>
      </c>
      <c r="BD375" s="488" t="str">
        <f t="shared" si="678"/>
        <v>Holder</v>
      </c>
      <c r="BE375" s="494" t="str">
        <f t="shared" si="679"/>
        <v>Holder</v>
      </c>
      <c r="BF375" s="495" t="str">
        <f t="shared" si="680"/>
        <v>Holder</v>
      </c>
      <c r="BG375" s="490" t="str">
        <f t="shared" si="681"/>
        <v>Holder</v>
      </c>
      <c r="BH375" s="496" t="str">
        <f t="shared" si="682"/>
        <v>Holder</v>
      </c>
      <c r="BI375" s="497" t="str">
        <f t="shared" si="683"/>
        <v>Holder</v>
      </c>
      <c r="BJ375" s="385" t="str">
        <f t="shared" si="684"/>
        <v>No</v>
      </c>
      <c r="BK375" s="385" t="str">
        <f t="shared" si="685"/>
        <v>No</v>
      </c>
      <c r="BL375" s="483" t="s">
        <v>1376</v>
      </c>
      <c r="BM375" s="482"/>
      <c r="BN375" s="482"/>
      <c r="BO375" s="482"/>
      <c r="BP375" s="482"/>
      <c r="BQ375" s="482"/>
      <c r="BR375" s="482"/>
      <c r="BS375" s="482"/>
      <c r="BT375" s="482"/>
      <c r="BU375" s="18"/>
      <c r="BV375" s="442" t="str">
        <f t="shared" si="686"/>
        <v xml:space="preserve"> </v>
      </c>
      <c r="BW375" s="244" t="str">
        <f t="shared" si="687"/>
        <v xml:space="preserve"> </v>
      </c>
      <c r="BX375" s="244" t="str">
        <f t="shared" si="688"/>
        <v xml:space="preserve"> </v>
      </c>
      <c r="BY375" s="244" t="str">
        <f t="shared" si="689"/>
        <v xml:space="preserve"> </v>
      </c>
      <c r="BZ375" s="244" t="str">
        <f t="shared" si="690"/>
        <v xml:space="preserve"> </v>
      </c>
      <c r="CA375" s="244" t="str">
        <f t="shared" si="691"/>
        <v xml:space="preserve"> </v>
      </c>
      <c r="CB375" s="244" t="str">
        <f t="shared" si="692"/>
        <v xml:space="preserve"> </v>
      </c>
      <c r="CC375" s="244" t="str">
        <f t="shared" si="693"/>
        <v xml:space="preserve"> </v>
      </c>
      <c r="CD375" s="244" t="str">
        <f t="shared" si="694"/>
        <v xml:space="preserve"> </v>
      </c>
      <c r="CE375" s="244" t="str">
        <f t="shared" si="695"/>
        <v xml:space="preserve"> </v>
      </c>
      <c r="CF375" s="244" t="str">
        <f t="shared" si="696"/>
        <v xml:space="preserve"> </v>
      </c>
      <c r="CG375" s="244" t="str">
        <f t="shared" si="697"/>
        <v xml:space="preserve"> </v>
      </c>
      <c r="CH375" s="244" t="str">
        <f t="shared" si="698"/>
        <v xml:space="preserve"> </v>
      </c>
      <c r="CI375" s="570"/>
      <c r="CJ375" s="578" t="str">
        <f t="shared" si="629"/>
        <v xml:space="preserve"> </v>
      </c>
      <c r="CK375" s="578" t="str">
        <f t="shared" si="630"/>
        <v xml:space="preserve"> </v>
      </c>
      <c r="CL375" s="578" t="str">
        <f t="shared" si="631"/>
        <v xml:space="preserve"> </v>
      </c>
      <c r="CM375" s="578" t="str">
        <f t="shared" si="632"/>
        <v xml:space="preserve"> </v>
      </c>
      <c r="CN375" s="578" t="str">
        <f t="shared" si="633"/>
        <v xml:space="preserve"> </v>
      </c>
      <c r="CO375" s="578" t="str">
        <f t="shared" si="626"/>
        <v xml:space="preserve"> </v>
      </c>
      <c r="CP375" s="578" t="str">
        <f t="shared" si="627"/>
        <v xml:space="preserve"> </v>
      </c>
      <c r="CQ375" s="578" t="str">
        <f t="shared" si="628"/>
        <v xml:space="preserve"> </v>
      </c>
      <c r="CR375" s="244"/>
      <c r="CS375" s="244"/>
      <c r="CT375" s="244"/>
      <c r="CU375" s="244"/>
      <c r="CV375" s="347"/>
      <c r="CW375" s="338" t="str">
        <f t="shared" si="674"/>
        <v xml:space="preserve"> </v>
      </c>
      <c r="CX375" s="347"/>
      <c r="CY375" s="338" t="str">
        <f t="shared" si="674"/>
        <v xml:space="preserve"> </v>
      </c>
      <c r="CZ375" s="347"/>
      <c r="DA375" s="338" t="str">
        <f t="shared" si="674"/>
        <v xml:space="preserve"> </v>
      </c>
      <c r="DB375" s="347"/>
      <c r="DC375" s="338" t="str">
        <f t="shared" si="674"/>
        <v xml:space="preserve"> </v>
      </c>
      <c r="DD375" s="347"/>
      <c r="DE375" s="338" t="str">
        <f t="shared" si="674"/>
        <v xml:space="preserve"> </v>
      </c>
    </row>
    <row r="376" spans="1:109" s="19" customFormat="1" x14ac:dyDescent="0.2">
      <c r="A376" s="328" t="s">
        <v>36</v>
      </c>
      <c r="B376" s="70" t="s">
        <v>304</v>
      </c>
      <c r="C376" s="53" t="s">
        <v>1057</v>
      </c>
      <c r="D376" s="217" t="s">
        <v>256</v>
      </c>
      <c r="E376" s="326">
        <v>50</v>
      </c>
      <c r="F376" s="557" t="s">
        <v>470</v>
      </c>
      <c r="G376" s="704"/>
      <c r="H376" s="184" t="s">
        <v>488</v>
      </c>
      <c r="I376" s="89" t="e">
        <f>IF('Retail Pricing'!#REF!&gt;0,'Retail Pricing'!#REF!," ")</f>
        <v>#REF!</v>
      </c>
      <c r="J376" s="85" t="e">
        <f>'Retail Pricing'!#REF!</f>
        <v>#REF!</v>
      </c>
      <c r="K376" s="85" t="e">
        <f>'Retail Pricing'!#REF!</f>
        <v>#REF!</v>
      </c>
      <c r="L376" s="305" t="e">
        <f>IF('Retail Pricing'!#REF!&gt;0,'Retail Pricing'!#REF!," ")</f>
        <v>#REF!</v>
      </c>
      <c r="M376" s="226" t="e">
        <f t="shared" si="596"/>
        <v>#REF!</v>
      </c>
      <c r="N376" s="219" t="e">
        <f>IF('Retail Pricing'!#REF!&gt;0,'Retail Pricing'!#REF!," ")</f>
        <v>#REF!</v>
      </c>
      <c r="O376" s="219" t="e">
        <f>IF('Retail Pricing'!#REF!&gt;0,'Retail Pricing'!#REF!," ")</f>
        <v>#REF!</v>
      </c>
      <c r="P376" s="219"/>
      <c r="Q376" s="219" t="e">
        <f>IF('Retail Pricing'!#REF!&gt;0,'Retail Pricing'!#REF!," ")</f>
        <v>#REF!</v>
      </c>
      <c r="R376" s="219" t="e">
        <f>IF('Retail Pricing'!#REF!&gt;0,'Retail Pricing'!#REF!," ")</f>
        <v>#REF!</v>
      </c>
      <c r="S376" s="219" t="e">
        <f>IF('Retail Pricing'!#REF!&gt;0,'Retail Pricing'!#REF!," ")</f>
        <v>#REF!</v>
      </c>
      <c r="T376" s="219">
        <v>0.78825000000000001</v>
      </c>
      <c r="U376" s="7" t="e">
        <f>IF(M376&gt;0,$U$1," ")</f>
        <v>#REF!</v>
      </c>
      <c r="V376" s="7">
        <v>1E-3</v>
      </c>
      <c r="W376" s="491" t="e">
        <f>'Retail Pricing'!#REF!</f>
        <v>#REF!</v>
      </c>
      <c r="X376" s="489">
        <v>3.35</v>
      </c>
      <c r="Y376" s="304" t="e">
        <f t="shared" si="699"/>
        <v>#REF!</v>
      </c>
      <c r="Z376" s="428">
        <v>0.71</v>
      </c>
      <c r="AA376" s="492">
        <v>3.7</v>
      </c>
      <c r="AB376" s="493" t="e">
        <f>'Retail Pricing'!#REF!</f>
        <v>#REF!</v>
      </c>
      <c r="AC376" s="489">
        <v>3.3</v>
      </c>
      <c r="AD376" s="14" t="e">
        <f t="shared" si="700"/>
        <v>#REF!</v>
      </c>
      <c r="AE376" s="428">
        <v>0.7</v>
      </c>
      <c r="AF376" s="488">
        <v>3.65</v>
      </c>
      <c r="AG376" s="494" t="e">
        <f>'Retail Pricing'!#REF!</f>
        <v>#REF!</v>
      </c>
      <c r="AH376" s="489">
        <v>2.5</v>
      </c>
      <c r="AI376" s="14" t="e">
        <f t="shared" si="701"/>
        <v>#REF!</v>
      </c>
      <c r="AJ376" s="428">
        <v>0.61</v>
      </c>
      <c r="AK376" s="495" t="e">
        <f>'Retail Pricing'!#REF!</f>
        <v>#REF!</v>
      </c>
      <c r="AL376" s="489"/>
      <c r="AM376" s="489">
        <v>2.2999999999999998</v>
      </c>
      <c r="AN376" s="14" t="e">
        <f t="shared" si="702"/>
        <v>#REF!</v>
      </c>
      <c r="AO376" s="428">
        <v>0.57999999999999996</v>
      </c>
      <c r="AP376" s="490" t="e">
        <f>'Retail Pricing'!#REF!</f>
        <v>#REF!</v>
      </c>
      <c r="AQ376" s="489">
        <v>2.25</v>
      </c>
      <c r="AR376" s="14" t="e">
        <f t="shared" si="703"/>
        <v>#REF!</v>
      </c>
      <c r="AS376" s="428">
        <v>0.55000000000000004</v>
      </c>
      <c r="AT376" s="496">
        <v>2.5499999999999998</v>
      </c>
      <c r="AU376" s="497" t="e">
        <f>'Retail Pricing'!#REF!</f>
        <v>#REF!</v>
      </c>
      <c r="AV376" s="288"/>
      <c r="AW376" s="498" t="e">
        <f>IF(W376&gt;0,ROUND((W376*1.3)/0.05,0)*0.05," ")</f>
        <v>#REF!</v>
      </c>
      <c r="AX376" s="499" t="e">
        <f>AP376</f>
        <v>#REF!</v>
      </c>
      <c r="AY376" s="499">
        <v>1.25</v>
      </c>
      <c r="AZ376" s="333"/>
      <c r="BA376" s="491" t="e">
        <f t="shared" si="675"/>
        <v>#REF!</v>
      </c>
      <c r="BB376" s="492">
        <f t="shared" si="676"/>
        <v>3.7</v>
      </c>
      <c r="BC376" s="493" t="e">
        <f t="shared" si="677"/>
        <v>#REF!</v>
      </c>
      <c r="BD376" s="488">
        <f t="shared" si="678"/>
        <v>3.65</v>
      </c>
      <c r="BE376" s="494" t="e">
        <f t="shared" si="679"/>
        <v>#REF!</v>
      </c>
      <c r="BF376" s="495" t="e">
        <f t="shared" si="680"/>
        <v>#REF!</v>
      </c>
      <c r="BG376" s="490" t="e">
        <f t="shared" si="681"/>
        <v>#REF!</v>
      </c>
      <c r="BH376" s="496">
        <f t="shared" si="682"/>
        <v>2.5499999999999998</v>
      </c>
      <c r="BI376" s="497" t="e">
        <f t="shared" si="683"/>
        <v>#REF!</v>
      </c>
      <c r="BJ376" s="385" t="e">
        <f t="shared" si="684"/>
        <v>#REF!</v>
      </c>
      <c r="BK376" s="385" t="e">
        <f t="shared" si="685"/>
        <v>#REF!</v>
      </c>
      <c r="BL376" s="243" t="e">
        <f>IF((BA376-'Retail Pricing'!#REF!)&gt;=0," ",1)</f>
        <v>#REF!</v>
      </c>
      <c r="BM376" s="243" t="e">
        <f>IF((BB376-'Retail Pricing'!#REF!)&gt;=0," ",1)</f>
        <v>#REF!</v>
      </c>
      <c r="BN376" s="243" t="e">
        <f>IF((BC376-'Retail Pricing'!#REF!)&gt;=0," ",1)</f>
        <v>#REF!</v>
      </c>
      <c r="BO376" s="243" t="e">
        <f>IF((BD376-'Retail Pricing'!#REF!)&gt;=0," ",1)</f>
        <v>#REF!</v>
      </c>
      <c r="BP376" s="243" t="e">
        <f>IF((BE376-'Retail Pricing'!#REF!)&gt;=0," ",1)</f>
        <v>#REF!</v>
      </c>
      <c r="BQ376" s="243" t="e">
        <f>IF((BF376-'Retail Pricing'!#REF!)&gt;=0," ",1)</f>
        <v>#REF!</v>
      </c>
      <c r="BR376" s="243" t="e">
        <f>IF((BG376-'Retail Pricing'!#REF!)&gt;=0," ",1)</f>
        <v>#REF!</v>
      </c>
      <c r="BS376" s="243" t="e">
        <f>IF((BH376-'Retail Pricing'!#REF!)&gt;=0," ",1)</f>
        <v>#REF!</v>
      </c>
      <c r="BT376" s="243" t="e">
        <f>IF((BI376-'Retail Pricing'!#REF!)&gt;=0," ",1)</f>
        <v>#REF!</v>
      </c>
      <c r="BU376" s="67"/>
      <c r="BV376" s="442" t="e">
        <f t="shared" si="686"/>
        <v>#REF!</v>
      </c>
      <c r="BW376" s="244" t="e">
        <f t="shared" si="687"/>
        <v>#REF!</v>
      </c>
      <c r="BX376" s="244" t="e">
        <f t="shared" si="688"/>
        <v>#REF!</v>
      </c>
      <c r="BY376" s="244" t="e">
        <f t="shared" si="689"/>
        <v>#REF!</v>
      </c>
      <c r="BZ376" s="244" t="e">
        <f t="shared" si="690"/>
        <v>#REF!</v>
      </c>
      <c r="CA376" s="244" t="e">
        <f t="shared" si="691"/>
        <v>#REF!</v>
      </c>
      <c r="CB376" s="244" t="e">
        <f>CA376</f>
        <v>#REF!</v>
      </c>
      <c r="CC376" s="244" t="e">
        <f t="shared" si="693"/>
        <v>#REF!</v>
      </c>
      <c r="CD376" s="244" t="e">
        <f t="shared" si="694"/>
        <v>#REF!</v>
      </c>
      <c r="CE376" s="244" t="e">
        <f t="shared" si="695"/>
        <v>#REF!</v>
      </c>
      <c r="CF376" s="244" t="e">
        <f t="shared" si="696"/>
        <v>#REF!</v>
      </c>
      <c r="CG376" s="244" t="e">
        <f t="shared" si="697"/>
        <v>#REF!</v>
      </c>
      <c r="CH376" s="244" t="e">
        <f t="shared" si="698"/>
        <v>#REF!</v>
      </c>
      <c r="CI376" s="570"/>
      <c r="CJ376" s="578" t="e">
        <f t="shared" si="629"/>
        <v>#REF!</v>
      </c>
      <c r="CK376" s="578" t="e">
        <f t="shared" si="630"/>
        <v>#REF!</v>
      </c>
      <c r="CL376" s="578" t="e">
        <f t="shared" si="631"/>
        <v>#REF!</v>
      </c>
      <c r="CM376" s="578" t="e">
        <f t="shared" si="632"/>
        <v>#REF!</v>
      </c>
      <c r="CN376" s="578" t="e">
        <f t="shared" si="633"/>
        <v>#REF!</v>
      </c>
      <c r="CO376" s="578" t="e">
        <f t="shared" si="626"/>
        <v>#REF!</v>
      </c>
      <c r="CP376" s="578" t="e">
        <f t="shared" si="627"/>
        <v>#REF!</v>
      </c>
      <c r="CQ376" s="578" t="e">
        <f t="shared" si="628"/>
        <v>#REF!</v>
      </c>
      <c r="CR376" s="244"/>
      <c r="CS376" s="244"/>
      <c r="CT376" s="244"/>
      <c r="CU376" s="244"/>
      <c r="CV376" s="347"/>
      <c r="CW376" s="338" t="e">
        <f t="shared" si="674"/>
        <v>#REF!</v>
      </c>
      <c r="CX376" s="347"/>
      <c r="CY376" s="338" t="e">
        <f t="shared" si="674"/>
        <v>#REF!</v>
      </c>
      <c r="CZ376" s="347"/>
      <c r="DA376" s="338" t="e">
        <f t="shared" si="674"/>
        <v>#REF!</v>
      </c>
      <c r="DB376" s="347"/>
      <c r="DC376" s="338" t="e">
        <f t="shared" si="674"/>
        <v>#REF!</v>
      </c>
      <c r="DD376" s="347"/>
      <c r="DE376" s="338" t="e">
        <f t="shared" si="674"/>
        <v>#REF!</v>
      </c>
    </row>
    <row r="377" spans="1:109" s="19" customFormat="1" x14ac:dyDescent="0.2">
      <c r="A377" s="328" t="s">
        <v>36</v>
      </c>
      <c r="B377" s="53" t="s">
        <v>1277</v>
      </c>
      <c r="C377" s="53" t="s">
        <v>1512</v>
      </c>
      <c r="D377" s="217" t="s">
        <v>256</v>
      </c>
      <c r="E377" s="326">
        <v>2500</v>
      </c>
      <c r="F377" s="356" t="s">
        <v>402</v>
      </c>
      <c r="G377" s="701"/>
      <c r="H377" s="84"/>
      <c r="I377" s="89" t="e">
        <f>IF('Retail Pricing'!#REF!&gt;0,'Retail Pricing'!#REF!," ")</f>
        <v>#REF!</v>
      </c>
      <c r="J377" s="85" t="e">
        <f>'Retail Pricing'!#REF!</f>
        <v>#REF!</v>
      </c>
      <c r="K377" s="85" t="e">
        <f>'Retail Pricing'!#REF!</f>
        <v>#REF!</v>
      </c>
      <c r="L377" s="305" t="e">
        <f>IF('Retail Pricing'!#REF!&gt;0,'Retail Pricing'!#REF!," ")</f>
        <v>#REF!</v>
      </c>
      <c r="M377" s="226" t="e">
        <f t="shared" si="596"/>
        <v>#REF!</v>
      </c>
      <c r="N377" s="219" t="e">
        <f>IF('Retail Pricing'!#REF!&gt;0,'Retail Pricing'!#REF!," ")</f>
        <v>#REF!</v>
      </c>
      <c r="O377" s="219" t="e">
        <f>IF('Retail Pricing'!#REF!&gt;0,'Retail Pricing'!#REF!," ")</f>
        <v>#REF!</v>
      </c>
      <c r="P377" s="219"/>
      <c r="Q377" s="219" t="e">
        <f>IF('Retail Pricing'!#REF!&gt;0,'Retail Pricing'!#REF!," ")</f>
        <v>#REF!</v>
      </c>
      <c r="R377" s="219" t="e">
        <f>IF('Retail Pricing'!#REF!&gt;0,'Retail Pricing'!#REF!," ")</f>
        <v>#REF!</v>
      </c>
      <c r="S377" s="219" t="e">
        <f>IF('Retail Pricing'!#REF!&gt;0,'Retail Pricing'!#REF!," ")</f>
        <v>#REF!</v>
      </c>
      <c r="T377" s="219">
        <v>4.1779400000000004</v>
      </c>
      <c r="U377" s="7" t="e">
        <f>IF(M377&gt;0,$U$1," ")</f>
        <v>#REF!</v>
      </c>
      <c r="V377" s="7">
        <v>-5.0000000000000001E-3</v>
      </c>
      <c r="W377" s="491" t="e">
        <f>ROUND(('Retail Pricing'!#REF!/(1-0.09))/0.05,0)*0.05</f>
        <v>#REF!</v>
      </c>
      <c r="X377" s="489">
        <v>11</v>
      </c>
      <c r="Y377" s="304" t="e">
        <f t="shared" si="699"/>
        <v>#REF!</v>
      </c>
      <c r="Z377" s="428">
        <v>0.54</v>
      </c>
      <c r="AA377" s="492">
        <v>12.45</v>
      </c>
      <c r="AB377" s="493" t="e">
        <f>ROUND(('Retail Pricing'!#REF!/(1-0.09))/0.05,0)*0.05</f>
        <v>#REF!</v>
      </c>
      <c r="AC377" s="489">
        <v>10.75</v>
      </c>
      <c r="AD377" s="14" t="e">
        <f t="shared" si="700"/>
        <v>#REF!</v>
      </c>
      <c r="AE377" s="428">
        <v>0.53</v>
      </c>
      <c r="AF377" s="488">
        <v>12.25</v>
      </c>
      <c r="AG377" s="494" t="e">
        <f>ROUND(('Retail Pricing'!#REF!/(1-0.09))/0.05,0)*0.05</f>
        <v>#REF!</v>
      </c>
      <c r="AH377" s="489">
        <v>9.9499999999999993</v>
      </c>
      <c r="AI377" s="14" t="e">
        <f t="shared" si="701"/>
        <v>#REF!</v>
      </c>
      <c r="AJ377" s="428">
        <v>0.49</v>
      </c>
      <c r="AK377" s="495" t="e">
        <f>ROUND(('Retail Pricing'!#REF!/(1-0.09))/0.05,0)*0.05</f>
        <v>#REF!</v>
      </c>
      <c r="AL377" s="489"/>
      <c r="AM377" s="489">
        <v>9.9499999999999993</v>
      </c>
      <c r="AN377" s="14" t="e">
        <f t="shared" si="702"/>
        <v>#REF!</v>
      </c>
      <c r="AO377" s="428">
        <v>0.49</v>
      </c>
      <c r="AP377" s="490" t="e">
        <f>ROUND(('Retail Pricing'!#REF!/(1-0.09))/0.05,0)*0.05</f>
        <v>#REF!</v>
      </c>
      <c r="AQ377" s="489">
        <v>9.9499999999999993</v>
      </c>
      <c r="AR377" s="14" t="e">
        <f t="shared" si="703"/>
        <v>#REF!</v>
      </c>
      <c r="AS377" s="428">
        <v>0.49</v>
      </c>
      <c r="AT377" s="496">
        <v>11.4</v>
      </c>
      <c r="AU377" s="497" t="e">
        <f>IF(BA377&gt;0,ROUNDUP((BA377*2),0.05)-0.01," ")</f>
        <v>#REF!</v>
      </c>
      <c r="AV377" s="312"/>
      <c r="AW377" s="498" t="e">
        <f>IF(W377&gt;0,ROUND((W377*1.3)/0.05,0)*0.05," ")</f>
        <v>#REF!</v>
      </c>
      <c r="AX377" s="499" t="s">
        <v>106</v>
      </c>
      <c r="AY377" s="499" t="s">
        <v>106</v>
      </c>
      <c r="AZ377" s="333"/>
      <c r="BA377" s="491" t="e">
        <f t="shared" si="675"/>
        <v>#REF!</v>
      </c>
      <c r="BB377" s="492">
        <f t="shared" si="676"/>
        <v>12.45</v>
      </c>
      <c r="BC377" s="493" t="e">
        <f t="shared" si="677"/>
        <v>#REF!</v>
      </c>
      <c r="BD377" s="488">
        <f t="shared" si="678"/>
        <v>12.25</v>
      </c>
      <c r="BE377" s="494" t="e">
        <f t="shared" si="679"/>
        <v>#REF!</v>
      </c>
      <c r="BF377" s="495" t="e">
        <f t="shared" si="680"/>
        <v>#REF!</v>
      </c>
      <c r="BG377" s="490" t="e">
        <f t="shared" si="681"/>
        <v>#REF!</v>
      </c>
      <c r="BH377" s="496">
        <f t="shared" si="682"/>
        <v>11.4</v>
      </c>
      <c r="BI377" s="497" t="e">
        <f t="shared" si="683"/>
        <v>#REF!</v>
      </c>
      <c r="BJ377" s="385" t="e">
        <f t="shared" si="684"/>
        <v>#REF!</v>
      </c>
      <c r="BK377" s="385" t="e">
        <f t="shared" si="685"/>
        <v>#REF!</v>
      </c>
      <c r="BL377" s="243" t="e">
        <f>IF((BA377-'Retail Pricing'!#REF!)&gt;=0," ",1)</f>
        <v>#REF!</v>
      </c>
      <c r="BM377" s="243" t="e">
        <f>IF((BB377-'Retail Pricing'!#REF!)&gt;=0," ",1)</f>
        <v>#REF!</v>
      </c>
      <c r="BN377" s="243" t="e">
        <f>IF((BC377-'Retail Pricing'!#REF!)&gt;=0," ",1)</f>
        <v>#REF!</v>
      </c>
      <c r="BO377" s="243" t="str">
        <f>IF((BD377-'Retail Pricing'!F235)&gt;=0," ",1)</f>
        <v xml:space="preserve"> </v>
      </c>
      <c r="BP377" s="243" t="e">
        <f>IF((BE377-'Retail Pricing'!#REF!)&gt;=0," ",1)</f>
        <v>#REF!</v>
      </c>
      <c r="BQ377" s="243" t="e">
        <f>IF((BF377-'Retail Pricing'!#REF!)&gt;=0," ",1)</f>
        <v>#REF!</v>
      </c>
      <c r="BR377" s="243" t="e">
        <f>IF((BG377-'Retail Pricing'!#REF!)&gt;=0," ",1)</f>
        <v>#REF!</v>
      </c>
      <c r="BS377" s="243" t="e">
        <f>IF((BH377-'Retail Pricing'!#REF!)&gt;=0," ",1)</f>
        <v>#REF!</v>
      </c>
      <c r="BT377" s="243" t="e">
        <f>IF((BI377-'Retail Pricing'!#REF!)&gt;=0," ",1)</f>
        <v>#REF!</v>
      </c>
      <c r="BU377" s="67"/>
      <c r="BV377" s="442" t="e">
        <f t="shared" si="686"/>
        <v>#REF!</v>
      </c>
      <c r="BW377" s="244" t="e">
        <f t="shared" si="687"/>
        <v>#REF!</v>
      </c>
      <c r="BX377" s="244" t="e">
        <f t="shared" si="688"/>
        <v>#REF!</v>
      </c>
      <c r="BY377" s="244" t="e">
        <f t="shared" si="689"/>
        <v>#REF!</v>
      </c>
      <c r="BZ377" s="244" t="e">
        <f t="shared" si="690"/>
        <v>#REF!</v>
      </c>
      <c r="CA377" s="244" t="e">
        <f t="shared" si="691"/>
        <v>#REF!</v>
      </c>
      <c r="CB377" s="244" t="e">
        <f>CA377</f>
        <v>#REF!</v>
      </c>
      <c r="CC377" s="244" t="e">
        <f t="shared" si="693"/>
        <v>#REF!</v>
      </c>
      <c r="CD377" s="244" t="e">
        <f t="shared" si="694"/>
        <v>#REF!</v>
      </c>
      <c r="CE377" s="244" t="e">
        <f t="shared" si="695"/>
        <v>#REF!</v>
      </c>
      <c r="CF377" s="244" t="e">
        <f t="shared" si="696"/>
        <v>#REF!</v>
      </c>
      <c r="CG377" s="244" t="e">
        <f t="shared" si="697"/>
        <v>#REF!</v>
      </c>
      <c r="CH377" s="244" t="e">
        <f t="shared" si="698"/>
        <v>#REF!</v>
      </c>
      <c r="CI377" s="570"/>
      <c r="CJ377" s="578" t="e">
        <f t="shared" si="629"/>
        <v>#REF!</v>
      </c>
      <c r="CK377" s="578" t="e">
        <f t="shared" si="630"/>
        <v>#REF!</v>
      </c>
      <c r="CL377" s="578" t="e">
        <f t="shared" si="631"/>
        <v>#REF!</v>
      </c>
      <c r="CM377" s="578" t="e">
        <f t="shared" si="632"/>
        <v>#REF!</v>
      </c>
      <c r="CN377" s="578" t="e">
        <f t="shared" si="633"/>
        <v>#REF!</v>
      </c>
      <c r="CO377" s="578" t="e">
        <f t="shared" si="626"/>
        <v>#REF!</v>
      </c>
      <c r="CP377" s="578" t="e">
        <f t="shared" si="627"/>
        <v>#REF!</v>
      </c>
      <c r="CQ377" s="578" t="e">
        <f t="shared" si="628"/>
        <v>#REF!</v>
      </c>
      <c r="CR377" s="244"/>
      <c r="CS377" s="244"/>
      <c r="CT377" s="244"/>
      <c r="CU377" s="244"/>
      <c r="CV377" s="347"/>
      <c r="CW377" s="338" t="e">
        <f t="shared" si="674"/>
        <v>#REF!</v>
      </c>
      <c r="CX377" s="347"/>
      <c r="CY377" s="338" t="e">
        <f t="shared" si="674"/>
        <v>#REF!</v>
      </c>
      <c r="CZ377" s="347"/>
      <c r="DA377" s="338" t="e">
        <f t="shared" si="674"/>
        <v>#REF!</v>
      </c>
      <c r="DB377" s="347"/>
      <c r="DC377" s="338" t="e">
        <f t="shared" si="674"/>
        <v>#REF!</v>
      </c>
      <c r="DD377" s="347"/>
      <c r="DE377" s="338" t="e">
        <f t="shared" si="674"/>
        <v>#REF!</v>
      </c>
    </row>
    <row r="378" spans="1:109" s="203" customFormat="1" ht="12.75" x14ac:dyDescent="0.2">
      <c r="A378" s="396" t="s">
        <v>485</v>
      </c>
      <c r="B378" s="397" t="s">
        <v>732</v>
      </c>
      <c r="C378" s="397"/>
      <c r="D378" s="398"/>
      <c r="E378" s="398"/>
      <c r="F378" s="418"/>
      <c r="G378" s="703"/>
      <c r="H378" s="523"/>
      <c r="I378" s="199"/>
      <c r="J378" s="199"/>
      <c r="K378" s="199"/>
      <c r="L378" s="199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  <c r="AA378" s="335"/>
      <c r="AB378" s="335"/>
      <c r="AC378" s="335"/>
      <c r="AD378" s="335"/>
      <c r="AE378" s="335"/>
      <c r="AF378" s="335"/>
      <c r="AG378" s="335"/>
      <c r="AH378" s="335"/>
      <c r="AI378" s="335"/>
      <c r="AJ378" s="335"/>
      <c r="AK378" s="335"/>
      <c r="AL378" s="335"/>
      <c r="AM378" s="335"/>
      <c r="AN378" s="335"/>
      <c r="AO378" s="335"/>
      <c r="AP378" s="335"/>
      <c r="AQ378" s="335"/>
      <c r="AR378" s="335"/>
      <c r="AS378" s="335"/>
      <c r="AT378" s="335"/>
      <c r="AU378" s="335"/>
      <c r="AV378" s="335"/>
      <c r="AW378" s="335"/>
      <c r="AX378" s="335"/>
      <c r="AY378" s="335"/>
      <c r="AZ378" s="335"/>
      <c r="BA378" s="335"/>
      <c r="BB378" s="335"/>
      <c r="BC378" s="335"/>
      <c r="BD378" s="335"/>
      <c r="BE378" s="335"/>
      <c r="BF378" s="335"/>
      <c r="BG378" s="335"/>
      <c r="BH378" s="335"/>
      <c r="BI378" s="335"/>
      <c r="BJ378" s="199"/>
      <c r="BK378" s="199"/>
      <c r="BL378" s="199"/>
      <c r="BM378" s="199"/>
      <c r="BN378" s="199"/>
      <c r="BO378" s="199"/>
      <c r="BP378" s="199"/>
      <c r="BQ378" s="199"/>
      <c r="BR378" s="199"/>
      <c r="BS378" s="199"/>
      <c r="BT378" s="199"/>
      <c r="BU378" s="199"/>
      <c r="BV378" s="201"/>
      <c r="BW378" s="199"/>
      <c r="BX378" s="199"/>
      <c r="BY378" s="199"/>
      <c r="BZ378" s="199"/>
      <c r="CA378" s="199"/>
      <c r="CB378" s="199"/>
      <c r="CC378" s="199"/>
      <c r="CD378" s="199"/>
      <c r="CE378" s="199"/>
      <c r="CF378" s="199"/>
      <c r="CG378" s="199"/>
      <c r="CH378" s="199"/>
      <c r="CI378" s="576"/>
      <c r="CJ378" s="578" t="str">
        <f t="shared" si="629"/>
        <v xml:space="preserve"> </v>
      </c>
      <c r="CK378" s="578" t="str">
        <f t="shared" si="630"/>
        <v xml:space="preserve"> </v>
      </c>
      <c r="CL378" s="578" t="str">
        <f t="shared" si="631"/>
        <v xml:space="preserve"> </v>
      </c>
      <c r="CM378" s="578" t="str">
        <f t="shared" si="632"/>
        <v xml:space="preserve"> </v>
      </c>
      <c r="CN378" s="578" t="str">
        <f t="shared" si="633"/>
        <v xml:space="preserve"> </v>
      </c>
      <c r="CO378" s="578" t="str">
        <f t="shared" si="626"/>
        <v xml:space="preserve"> </v>
      </c>
      <c r="CP378" s="578" t="str">
        <f t="shared" si="627"/>
        <v xml:space="preserve"> </v>
      </c>
      <c r="CQ378" s="578" t="str">
        <f t="shared" si="628"/>
        <v xml:space="preserve"> </v>
      </c>
      <c r="CR378" s="199"/>
      <c r="CS378" s="199"/>
      <c r="CT378" s="199"/>
      <c r="CU378" s="199"/>
      <c r="CV378" s="199"/>
      <c r="CW378" s="338" t="str">
        <f t="shared" si="674"/>
        <v xml:space="preserve"> </v>
      </c>
      <c r="CX378" s="199"/>
      <c r="CY378" s="338" t="str">
        <f t="shared" si="674"/>
        <v xml:space="preserve"> </v>
      </c>
      <c r="CZ378" s="199"/>
      <c r="DA378" s="338" t="str">
        <f t="shared" si="674"/>
        <v xml:space="preserve"> </v>
      </c>
      <c r="DB378" s="199"/>
      <c r="DC378" s="338" t="str">
        <f t="shared" si="674"/>
        <v xml:space="preserve"> </v>
      </c>
      <c r="DD378" s="199"/>
      <c r="DE378" s="338" t="str">
        <f t="shared" si="674"/>
        <v xml:space="preserve"> </v>
      </c>
    </row>
    <row r="379" spans="1:109" s="19" customFormat="1" x14ac:dyDescent="0.2">
      <c r="A379" s="93" t="s">
        <v>155</v>
      </c>
      <c r="B379" s="53" t="s">
        <v>619</v>
      </c>
      <c r="C379" s="53" t="s">
        <v>1528</v>
      </c>
      <c r="D379" s="218" t="s">
        <v>130</v>
      </c>
      <c r="E379" s="326">
        <v>24</v>
      </c>
      <c r="F379" s="356" t="s">
        <v>640</v>
      </c>
      <c r="G379" s="701"/>
      <c r="H379" s="40" t="s">
        <v>949</v>
      </c>
      <c r="I379" s="89" t="e">
        <f>IF('Retail Pricing'!#REF!&gt;0,'Retail Pricing'!#REF!," ")</f>
        <v>#REF!</v>
      </c>
      <c r="J379" s="85" t="e">
        <f>'Retail Pricing'!#REF!</f>
        <v>#REF!</v>
      </c>
      <c r="K379" s="85" t="e">
        <f>'Retail Pricing'!#REF!</f>
        <v>#REF!</v>
      </c>
      <c r="L379" s="305" t="e">
        <f>IF('Retail Pricing'!#REF!&gt;0,'Retail Pricing'!#REF!," ")</f>
        <v>#REF!</v>
      </c>
      <c r="M379" s="226" t="e">
        <f t="shared" si="596"/>
        <v>#REF!</v>
      </c>
      <c r="N379" s="219" t="e">
        <f>IF('Retail Pricing'!#REF!&gt;0,'Retail Pricing'!#REF!," ")</f>
        <v>#REF!</v>
      </c>
      <c r="O379" s="219" t="e">
        <f>IF('Retail Pricing'!#REF!&gt;0,'Retail Pricing'!#REF!," ")</f>
        <v>#REF!</v>
      </c>
      <c r="P379" s="219"/>
      <c r="Q379" s="219" t="e">
        <f>IF('Retail Pricing'!#REF!&gt;0,'Retail Pricing'!#REF!," ")</f>
        <v>#REF!</v>
      </c>
      <c r="R379" s="219" t="e">
        <f>IF('Retail Pricing'!#REF!&gt;0,'Retail Pricing'!#REF!," ")</f>
        <v>#REF!</v>
      </c>
      <c r="S379" s="219" t="e">
        <f>IF('Retail Pricing'!#REF!&gt;0,'Retail Pricing'!#REF!," ")</f>
        <v>#REF!</v>
      </c>
      <c r="T379" s="219">
        <v>1.39439</v>
      </c>
      <c r="U379" s="7" t="e">
        <f>IF(M379&gt;0,$U$1," ")</f>
        <v>#REF!</v>
      </c>
      <c r="V379" s="7">
        <v>3.0000000000000001E-3</v>
      </c>
      <c r="W379" s="491" t="s">
        <v>949</v>
      </c>
      <c r="X379" s="489" t="s">
        <v>949</v>
      </c>
      <c r="Y379" s="304" t="str">
        <f t="shared" si="699"/>
        <v xml:space="preserve"> </v>
      </c>
      <c r="Z379" s="428" t="s">
        <v>106</v>
      </c>
      <c r="AA379" s="492" t="s">
        <v>949</v>
      </c>
      <c r="AB379" s="493" t="s">
        <v>949</v>
      </c>
      <c r="AC379" s="489" t="s">
        <v>949</v>
      </c>
      <c r="AD379" s="14" t="str">
        <f t="shared" si="700"/>
        <v xml:space="preserve"> </v>
      </c>
      <c r="AE379" s="428" t="s">
        <v>106</v>
      </c>
      <c r="AF379" s="488" t="s">
        <v>949</v>
      </c>
      <c r="AG379" s="494" t="s">
        <v>949</v>
      </c>
      <c r="AH379" s="489" t="s">
        <v>949</v>
      </c>
      <c r="AI379" s="14" t="str">
        <f t="shared" si="701"/>
        <v xml:space="preserve"> </v>
      </c>
      <c r="AJ379" s="428" t="s">
        <v>106</v>
      </c>
      <c r="AK379" s="495" t="s">
        <v>949</v>
      </c>
      <c r="AL379" s="489"/>
      <c r="AM379" s="489" t="s">
        <v>949</v>
      </c>
      <c r="AN379" s="14" t="str">
        <f t="shared" si="702"/>
        <v xml:space="preserve"> </v>
      </c>
      <c r="AO379" s="428" t="s">
        <v>106</v>
      </c>
      <c r="AP379" s="490" t="s">
        <v>949</v>
      </c>
      <c r="AQ379" s="489" t="s">
        <v>949</v>
      </c>
      <c r="AR379" s="14" t="str">
        <f t="shared" si="703"/>
        <v xml:space="preserve"> </v>
      </c>
      <c r="AS379" s="428" t="s">
        <v>106</v>
      </c>
      <c r="AT379" s="496" t="s">
        <v>949</v>
      </c>
      <c r="AU379" s="497" t="s">
        <v>949</v>
      </c>
      <c r="AV379" s="288"/>
      <c r="AW379" s="498" t="s">
        <v>949</v>
      </c>
      <c r="AX379" s="499" t="s">
        <v>106</v>
      </c>
      <c r="AY379" s="499" t="s">
        <v>106</v>
      </c>
      <c r="AZ379" s="333"/>
      <c r="BA379" s="491" t="str">
        <f t="shared" ref="BA379:BA401" si="704">IF($A379&lt;&gt;" ",$W379," ")</f>
        <v>Holder</v>
      </c>
      <c r="BB379" s="492" t="str">
        <f t="shared" ref="BB379:BB401" si="705">IF($A379&lt;&gt;" ",$AA379," ")</f>
        <v>Holder</v>
      </c>
      <c r="BC379" s="493" t="str">
        <f t="shared" ref="BC379:BC401" si="706">IF($A379&lt;&gt;" ",$AB379," ")</f>
        <v>Holder</v>
      </c>
      <c r="BD379" s="488" t="str">
        <f t="shared" ref="BD379:BD401" si="707">IF($A379&lt;&gt;" ",$AF379," ")</f>
        <v>Holder</v>
      </c>
      <c r="BE379" s="494" t="str">
        <f t="shared" ref="BE379:BE401" si="708">IF($A379&lt;&gt;" ",$AG379," ")</f>
        <v>Holder</v>
      </c>
      <c r="BF379" s="495" t="str">
        <f t="shared" ref="BF379:BF401" si="709">IF($A379&lt;&gt;" ",$AK379," ")</f>
        <v>Holder</v>
      </c>
      <c r="BG379" s="490" t="str">
        <f t="shared" ref="BG379:BG401" si="710">IF($A379&lt;&gt;" ",$AP379," ")</f>
        <v>Holder</v>
      </c>
      <c r="BH379" s="496" t="str">
        <f t="shared" ref="BH379:BH401" si="711">IF($A379&lt;&gt;" ",$AT379," ")</f>
        <v>Holder</v>
      </c>
      <c r="BI379" s="497" t="str">
        <f t="shared" ref="BI379:BI401" si="712">IF($A379&lt;&gt;" ",$AU379," ")</f>
        <v>Holder</v>
      </c>
      <c r="BJ379" s="385" t="str">
        <f t="shared" ref="BJ379:BJ401" si="713">IF(BA379*0.9&gt;BG379, " ", "No")</f>
        <v>No</v>
      </c>
      <c r="BK379" s="385" t="str">
        <f t="shared" ref="BK379:BK400" si="714">IF(BC379*0.9&gt;BG379, " ", "No")</f>
        <v>No</v>
      </c>
      <c r="BL379" s="483" t="s">
        <v>1376</v>
      </c>
      <c r="BM379" s="482"/>
      <c r="BN379" s="482"/>
      <c r="BO379" s="482"/>
      <c r="BP379" s="482"/>
      <c r="BQ379" s="482"/>
      <c r="BR379" s="482"/>
      <c r="BS379" s="482"/>
      <c r="BT379" s="482"/>
      <c r="BU379" s="67"/>
      <c r="BV379" s="442" t="str">
        <f t="shared" ref="BV379:BV400" si="715">IF(W379&gt;0,$BV$9, " ")</f>
        <v xml:space="preserve"> </v>
      </c>
      <c r="BW379" s="244" t="str">
        <f t="shared" ref="BW379:BW400" si="716">IF($BV379&gt;0,($BV379-W379)/$BV379*100," ")</f>
        <v xml:space="preserve"> </v>
      </c>
      <c r="BX379" s="244" t="str">
        <f t="shared" ref="BX379:BX400" si="717">IF($BV379&gt;0,($BV379-AA379)/$BV379*100," ")</f>
        <v xml:space="preserve"> </v>
      </c>
      <c r="BY379" s="244" t="str">
        <f t="shared" ref="BY379:BY400" si="718">IF($BV379&gt;0,($BV379-AB379)/$BV379*100," ")</f>
        <v xml:space="preserve"> </v>
      </c>
      <c r="BZ379" s="244" t="str">
        <f t="shared" ref="BZ379:BZ400" si="719">IF($BV379&gt;0,($BV379-AF379)/$BV379*100," ")</f>
        <v xml:space="preserve"> </v>
      </c>
      <c r="CA379" s="244" t="str">
        <f t="shared" ref="CA379:CA400" si="720">IF($BV379&gt;0,($BV379-AG379)/$BV379*100," ")</f>
        <v xml:space="preserve"> </v>
      </c>
      <c r="CB379" s="244" t="str">
        <f t="shared" ref="CB379:CB401" si="721">CA379</f>
        <v xml:space="preserve"> </v>
      </c>
      <c r="CC379" s="244" t="str">
        <f t="shared" ref="CC379:CC400" si="722">IF($BV379&gt;0,($BV379-AK379)/$BV379*100," ")</f>
        <v xml:space="preserve"> </v>
      </c>
      <c r="CD379" s="244" t="str">
        <f t="shared" ref="CD379:CD400" si="723">IF($BV379&gt;0,($BV379-AP379)/$BV379*100," ")</f>
        <v xml:space="preserve"> </v>
      </c>
      <c r="CE379" s="244" t="str">
        <f t="shared" ref="CE379:CE400" si="724">IF($BV379&gt;0,($BV379-AT379)/$BV379*100," ")</f>
        <v xml:space="preserve"> </v>
      </c>
      <c r="CF379" s="244" t="str">
        <f t="shared" ref="CF379:CF400" si="725">IF($BV379&gt;0,($BV379-(W379*2))/$BV379*100," ")</f>
        <v xml:space="preserve"> </v>
      </c>
      <c r="CG379" s="244" t="str">
        <f t="shared" ref="CG379:CG400" si="726">IF($BV379&gt;0,($BV379-AW379)/$BV379*100," ")</f>
        <v xml:space="preserve"> </v>
      </c>
      <c r="CH379" s="244" t="str">
        <f t="shared" ref="CH379:CH393" si="727">IF($W379&gt;0,100," ")</f>
        <v xml:space="preserve"> </v>
      </c>
      <c r="CI379" s="570"/>
      <c r="CJ379" s="578" t="str">
        <f t="shared" si="629"/>
        <v xml:space="preserve"> </v>
      </c>
      <c r="CK379" s="578" t="str">
        <f t="shared" si="630"/>
        <v xml:space="preserve"> </v>
      </c>
      <c r="CL379" s="578" t="str">
        <f t="shared" si="631"/>
        <v xml:space="preserve"> </v>
      </c>
      <c r="CM379" s="578" t="str">
        <f t="shared" si="632"/>
        <v xml:space="preserve"> </v>
      </c>
      <c r="CN379" s="578" t="str">
        <f t="shared" si="633"/>
        <v xml:space="preserve"> </v>
      </c>
      <c r="CO379" s="578" t="str">
        <f t="shared" si="626"/>
        <v xml:space="preserve"> </v>
      </c>
      <c r="CP379" s="578" t="str">
        <f t="shared" si="627"/>
        <v xml:space="preserve"> </v>
      </c>
      <c r="CQ379" s="578" t="str">
        <f t="shared" si="628"/>
        <v xml:space="preserve"> </v>
      </c>
      <c r="CR379" s="244"/>
      <c r="CS379" s="244"/>
      <c r="CT379" s="244"/>
      <c r="CU379" s="244"/>
      <c r="CV379" s="347"/>
      <c r="CW379" s="338" t="str">
        <f t="shared" ref="CW379:DE393" si="728">IF($BW379&gt;0,$BA379," ")</f>
        <v xml:space="preserve"> </v>
      </c>
      <c r="CX379" s="347"/>
      <c r="CY379" s="338" t="str">
        <f t="shared" si="728"/>
        <v xml:space="preserve"> </v>
      </c>
      <c r="CZ379" s="347"/>
      <c r="DA379" s="338" t="str">
        <f t="shared" si="728"/>
        <v xml:space="preserve"> </v>
      </c>
      <c r="DB379" s="347"/>
      <c r="DC379" s="338" t="str">
        <f t="shared" si="728"/>
        <v xml:space="preserve"> </v>
      </c>
      <c r="DD379" s="347"/>
      <c r="DE379" s="338" t="str">
        <f t="shared" si="728"/>
        <v xml:space="preserve"> </v>
      </c>
    </row>
    <row r="380" spans="1:109" s="19" customFormat="1" x14ac:dyDescent="0.2">
      <c r="A380" s="93" t="s">
        <v>155</v>
      </c>
      <c r="B380" s="70" t="s">
        <v>619</v>
      </c>
      <c r="C380" s="53" t="s">
        <v>1528</v>
      </c>
      <c r="D380" s="218" t="s">
        <v>130</v>
      </c>
      <c r="E380" s="326">
        <v>24</v>
      </c>
      <c r="F380" s="356" t="s">
        <v>640</v>
      </c>
      <c r="G380" s="701"/>
      <c r="H380" s="40"/>
      <c r="I380" s="89" t="e">
        <f>IF('Retail Pricing'!#REF!&gt;0,'Retail Pricing'!#REF!," ")</f>
        <v>#REF!</v>
      </c>
      <c r="J380" s="85" t="e">
        <f>'Retail Pricing'!#REF!</f>
        <v>#REF!</v>
      </c>
      <c r="K380" s="85" t="e">
        <f>'Retail Pricing'!#REF!</f>
        <v>#REF!</v>
      </c>
      <c r="L380" s="305" t="e">
        <f>IF('Retail Pricing'!#REF!&gt;0,'Retail Pricing'!#REF!," ")</f>
        <v>#REF!</v>
      </c>
      <c r="M380" s="226" t="e">
        <f t="shared" si="596"/>
        <v>#REF!</v>
      </c>
      <c r="N380" s="219" t="e">
        <f>IF('Retail Pricing'!#REF!&gt;0,'Retail Pricing'!#REF!," ")</f>
        <v>#REF!</v>
      </c>
      <c r="O380" s="219" t="e">
        <f>IF('Retail Pricing'!#REF!&gt;0,'Retail Pricing'!#REF!," ")</f>
        <v>#REF!</v>
      </c>
      <c r="P380" s="219"/>
      <c r="Q380" s="219" t="e">
        <f>IF('Retail Pricing'!#REF!&gt;0,'Retail Pricing'!#REF!," ")</f>
        <v>#REF!</v>
      </c>
      <c r="R380" s="219" t="e">
        <f>IF('Retail Pricing'!#REF!&gt;0,'Retail Pricing'!#REF!," ")</f>
        <v>#REF!</v>
      </c>
      <c r="S380" s="219" t="e">
        <f>IF('Retail Pricing'!#REF!&gt;0,'Retail Pricing'!#REF!," ")</f>
        <v>#REF!</v>
      </c>
      <c r="T380" s="226">
        <v>1.39439</v>
      </c>
      <c r="U380" s="7" t="e">
        <f>IF(M380&gt;0,$U$1," ")</f>
        <v>#REF!</v>
      </c>
      <c r="V380" s="7">
        <v>3.0000000000000001E-3</v>
      </c>
      <c r="W380" s="491" t="e">
        <f>'Retail Pricing'!#REF!</f>
        <v>#REF!</v>
      </c>
      <c r="X380" s="489">
        <v>5.5</v>
      </c>
      <c r="Y380" s="304" t="e">
        <f t="shared" si="699"/>
        <v>#REF!</v>
      </c>
      <c r="Z380" s="428">
        <v>0.69</v>
      </c>
      <c r="AA380" s="492">
        <v>6.25</v>
      </c>
      <c r="AB380" s="493" t="e">
        <f>'Retail Pricing'!#REF!</f>
        <v>#REF!</v>
      </c>
      <c r="AC380" s="489">
        <v>5.4</v>
      </c>
      <c r="AD380" s="14" t="e">
        <f t="shared" si="700"/>
        <v>#REF!</v>
      </c>
      <c r="AE380" s="428">
        <v>0.69</v>
      </c>
      <c r="AF380" s="488">
        <v>6.15</v>
      </c>
      <c r="AG380" s="494" t="e">
        <f>'Retail Pricing'!#REF!</f>
        <v>#REF!</v>
      </c>
      <c r="AH380" s="489">
        <v>4.25</v>
      </c>
      <c r="AI380" s="14" t="e">
        <f t="shared" si="701"/>
        <v>#REF!</v>
      </c>
      <c r="AJ380" s="428">
        <v>0.61</v>
      </c>
      <c r="AK380" s="495" t="e">
        <f>'Retail Pricing'!#REF!</f>
        <v>#REF!</v>
      </c>
      <c r="AL380" s="489"/>
      <c r="AM380" s="489">
        <v>4.0999999999999996</v>
      </c>
      <c r="AN380" s="14" t="e">
        <f t="shared" si="702"/>
        <v>#REF!</v>
      </c>
      <c r="AO380" s="428">
        <v>0.59</v>
      </c>
      <c r="AP380" s="490" t="e">
        <f>'Retail Pricing'!#REF!</f>
        <v>#REF!</v>
      </c>
      <c r="AQ380" s="489">
        <v>3.95</v>
      </c>
      <c r="AR380" s="14" t="e">
        <f t="shared" si="703"/>
        <v>#REF!</v>
      </c>
      <c r="AS380" s="428">
        <v>0.56999999999999995</v>
      </c>
      <c r="AT380" s="496">
        <v>4.6500000000000004</v>
      </c>
      <c r="AU380" s="497" t="e">
        <f>'Retail Pricing'!#REF!</f>
        <v>#REF!</v>
      </c>
      <c r="AV380" s="288"/>
      <c r="AW380" s="498" t="e">
        <f>IF(W380&gt;0,ROUND((W380*1.3)/0.05,0)*0.05," ")</f>
        <v>#REF!</v>
      </c>
      <c r="AX380" s="499" t="s">
        <v>106</v>
      </c>
      <c r="AY380" s="499" t="s">
        <v>106</v>
      </c>
      <c r="AZ380" s="333"/>
      <c r="BA380" s="491" t="e">
        <f t="shared" si="704"/>
        <v>#REF!</v>
      </c>
      <c r="BB380" s="492">
        <f t="shared" si="705"/>
        <v>6.25</v>
      </c>
      <c r="BC380" s="493" t="e">
        <f t="shared" si="706"/>
        <v>#REF!</v>
      </c>
      <c r="BD380" s="488">
        <f t="shared" si="707"/>
        <v>6.15</v>
      </c>
      <c r="BE380" s="494" t="e">
        <f t="shared" si="708"/>
        <v>#REF!</v>
      </c>
      <c r="BF380" s="495" t="e">
        <f t="shared" si="709"/>
        <v>#REF!</v>
      </c>
      <c r="BG380" s="490" t="e">
        <f t="shared" si="710"/>
        <v>#REF!</v>
      </c>
      <c r="BH380" s="496">
        <f t="shared" si="711"/>
        <v>4.6500000000000004</v>
      </c>
      <c r="BI380" s="497" t="e">
        <f t="shared" si="712"/>
        <v>#REF!</v>
      </c>
      <c r="BJ380" s="385" t="e">
        <f t="shared" si="713"/>
        <v>#REF!</v>
      </c>
      <c r="BK380" s="385" t="e">
        <f>IF(BC380*0.9&gt;BG380, " ", "No")</f>
        <v>#REF!</v>
      </c>
      <c r="BL380" s="243" t="e">
        <f>IF((BA380-'Retail Pricing'!#REF!)&gt;=0," ",1)</f>
        <v>#REF!</v>
      </c>
      <c r="BM380" s="243" t="e">
        <f>IF((BB380-'Retail Pricing'!#REF!)&gt;=0," ",1)</f>
        <v>#REF!</v>
      </c>
      <c r="BN380" s="243" t="e">
        <f>IF((BC380-'Retail Pricing'!#REF!)&gt;=0," ",1)</f>
        <v>#REF!</v>
      </c>
      <c r="BO380" s="243" t="e">
        <f>IF((BD380-'Retail Pricing'!#REF!)&gt;=0," ",1)</f>
        <v>#REF!</v>
      </c>
      <c r="BP380" s="243" t="e">
        <f>IF((BE380-'Retail Pricing'!#REF!)&gt;=0," ",1)</f>
        <v>#REF!</v>
      </c>
      <c r="BQ380" s="243" t="e">
        <f>IF((BF380-'Retail Pricing'!#REF!)&gt;=0," ",1)</f>
        <v>#REF!</v>
      </c>
      <c r="BR380" s="243" t="e">
        <f>IF((BG380-'Retail Pricing'!#REF!)&gt;=0," ",1)</f>
        <v>#REF!</v>
      </c>
      <c r="BS380" s="243" t="e">
        <f>IF((BH380-'Retail Pricing'!#REF!)&gt;=0," ",1)</f>
        <v>#REF!</v>
      </c>
      <c r="BT380" s="243" t="e">
        <f>IF((BI380-'Retail Pricing'!#REF!)&gt;=0," ",1)</f>
        <v>#REF!</v>
      </c>
      <c r="BU380" s="67"/>
      <c r="BV380" s="442" t="e">
        <f>IF(W380&gt;0,$BV$9, " ")</f>
        <v>#REF!</v>
      </c>
      <c r="BW380" s="244" t="e">
        <f>IF($BV380&gt;0,($BV380-W380)/$BV380*100," ")</f>
        <v>#REF!</v>
      </c>
      <c r="BX380" s="244" t="e">
        <f>IF($BV380&gt;0,($BV380-AA380)/$BV380*100," ")</f>
        <v>#REF!</v>
      </c>
      <c r="BY380" s="244" t="e">
        <f>IF($BV380&gt;0,($BV380-AB380)/$BV380*100," ")</f>
        <v>#REF!</v>
      </c>
      <c r="BZ380" s="244" t="e">
        <f>IF($BV380&gt;0,($BV380-AF380)/$BV380*100," ")</f>
        <v>#REF!</v>
      </c>
      <c r="CA380" s="244" t="e">
        <f>IF($BV380&gt;0,($BV380-AG380)/$BV380*100," ")</f>
        <v>#REF!</v>
      </c>
      <c r="CB380" s="244" t="e">
        <f t="shared" si="721"/>
        <v>#REF!</v>
      </c>
      <c r="CC380" s="244" t="e">
        <f>IF($BV380&gt;0,($BV380-AK380)/$BV380*100," ")</f>
        <v>#REF!</v>
      </c>
      <c r="CD380" s="244" t="e">
        <f>IF($BV380&gt;0,($BV380-AP380)/$BV380*100," ")</f>
        <v>#REF!</v>
      </c>
      <c r="CE380" s="244" t="e">
        <f>IF($BV380&gt;0,($BV380-AT380)/$BV380*100," ")</f>
        <v>#REF!</v>
      </c>
      <c r="CF380" s="244" t="e">
        <f>IF($BV380&gt;0,($BV380-(W380*2))/$BV380*100," ")</f>
        <v>#REF!</v>
      </c>
      <c r="CG380" s="244" t="e">
        <f>IF($BV380&gt;0,($BV380-AW380)/$BV380*100," ")</f>
        <v>#REF!</v>
      </c>
      <c r="CH380" s="244" t="e">
        <f>IF($W380&gt;0,100," ")</f>
        <v>#REF!</v>
      </c>
      <c r="CI380" s="570"/>
      <c r="CJ380" s="578" t="e">
        <f t="shared" si="629"/>
        <v>#REF!</v>
      </c>
      <c r="CK380" s="578" t="e">
        <f t="shared" si="630"/>
        <v>#REF!</v>
      </c>
      <c r="CL380" s="578" t="e">
        <f t="shared" si="631"/>
        <v>#REF!</v>
      </c>
      <c r="CM380" s="578" t="e">
        <f t="shared" si="632"/>
        <v>#REF!</v>
      </c>
      <c r="CN380" s="578" t="e">
        <f t="shared" si="633"/>
        <v>#REF!</v>
      </c>
      <c r="CO380" s="578" t="e">
        <f t="shared" si="626"/>
        <v>#REF!</v>
      </c>
      <c r="CP380" s="578" t="e">
        <f t="shared" si="627"/>
        <v>#REF!</v>
      </c>
      <c r="CQ380" s="578" t="e">
        <f t="shared" si="628"/>
        <v>#REF!</v>
      </c>
      <c r="CR380" s="244"/>
      <c r="CS380" s="244"/>
      <c r="CT380" s="244"/>
      <c r="CU380" s="244"/>
      <c r="CV380" s="347"/>
      <c r="CW380" s="338" t="e">
        <f>IF($BW380&gt;0,$BA380," ")</f>
        <v>#REF!</v>
      </c>
      <c r="CX380" s="347"/>
      <c r="CY380" s="338" t="e">
        <f>IF($BW380&gt;0,$BA380," ")</f>
        <v>#REF!</v>
      </c>
      <c r="CZ380" s="347"/>
      <c r="DA380" s="338" t="e">
        <f>IF($BW380&gt;0,$BA380," ")</f>
        <v>#REF!</v>
      </c>
      <c r="DB380" s="347"/>
      <c r="DC380" s="338" t="e">
        <f>IF($BW380&gt;0,$BA380," ")</f>
        <v>#REF!</v>
      </c>
      <c r="DD380" s="347"/>
      <c r="DE380" s="338" t="e">
        <f>IF($BW380&gt;0,$BA380," ")</f>
        <v>#REF!</v>
      </c>
    </row>
    <row r="381" spans="1:109" x14ac:dyDescent="0.2">
      <c r="A381" s="93" t="s">
        <v>155</v>
      </c>
      <c r="B381" s="408" t="s">
        <v>26</v>
      </c>
      <c r="C381" s="53" t="s">
        <v>1529</v>
      </c>
      <c r="D381" s="218" t="s">
        <v>130</v>
      </c>
      <c r="E381" s="326">
        <v>100</v>
      </c>
      <c r="F381" s="356" t="s">
        <v>48</v>
      </c>
      <c r="G381" s="701"/>
      <c r="I381" s="89" t="e">
        <f>IF('Retail Pricing'!#REF!&gt;0,'Retail Pricing'!#REF!," ")</f>
        <v>#REF!</v>
      </c>
      <c r="J381" s="85" t="e">
        <f>'Retail Pricing'!#REF!</f>
        <v>#REF!</v>
      </c>
      <c r="K381" s="85" t="e">
        <f>'Retail Pricing'!#REF!</f>
        <v>#REF!</v>
      </c>
      <c r="L381" s="305" t="e">
        <f>IF('Retail Pricing'!#REF!&gt;0,'Retail Pricing'!#REF!," ")</f>
        <v>#REF!</v>
      </c>
      <c r="M381" s="226" t="e">
        <f t="shared" si="596"/>
        <v>#REF!</v>
      </c>
      <c r="N381" s="219" t="e">
        <f>'Retail Pricing'!#REF!</f>
        <v>#REF!</v>
      </c>
      <c r="O381" s="219" t="e">
        <f>'Retail Pricing'!#REF!</f>
        <v>#REF!</v>
      </c>
      <c r="P381" s="219"/>
      <c r="Q381" s="219" t="e">
        <f>'Retail Pricing'!#REF!</f>
        <v>#REF!</v>
      </c>
      <c r="R381" s="219" t="e">
        <f>IF('Retail Pricing'!#REF!&gt;0,'Retail Pricing'!#REF!," ")</f>
        <v>#REF!</v>
      </c>
      <c r="S381" s="219" t="e">
        <f>'Retail Pricing'!#REF!</f>
        <v>#REF!</v>
      </c>
      <c r="T381" s="219">
        <v>0.42342999999999997</v>
      </c>
      <c r="U381" s="470">
        <v>0.17</v>
      </c>
      <c r="V381" s="7">
        <v>1.0999999999999999E-2</v>
      </c>
      <c r="W381" s="491" t="e">
        <f>ROUND(('Retail Pricing'!#REF!/(1-0.09))/0.05,0)*0.05</f>
        <v>#REF!</v>
      </c>
      <c r="X381" s="489">
        <v>3.3</v>
      </c>
      <c r="Y381" s="304" t="e">
        <f t="shared" si="699"/>
        <v>#REF!</v>
      </c>
      <c r="Z381" s="428">
        <v>0.86</v>
      </c>
      <c r="AA381" s="492">
        <v>4</v>
      </c>
      <c r="AB381" s="493" t="e">
        <f>ROUND(('Retail Pricing'!#REF!/(1-0.09))/0.05,0)*0.05</f>
        <v>#REF!</v>
      </c>
      <c r="AC381" s="489">
        <v>3.2</v>
      </c>
      <c r="AD381" s="14" t="e">
        <f t="shared" si="700"/>
        <v>#REF!</v>
      </c>
      <c r="AE381" s="428">
        <v>0.85</v>
      </c>
      <c r="AF381" s="488">
        <v>3.85</v>
      </c>
      <c r="AG381" s="494" t="e">
        <f>ROUND(('Retail Pricing'!#REF!/(1-0.09))/0.05,0)*0.05</f>
        <v>#REF!</v>
      </c>
      <c r="AH381" s="489">
        <v>2.4500000000000002</v>
      </c>
      <c r="AI381" s="14" t="e">
        <f t="shared" si="701"/>
        <v>#REF!</v>
      </c>
      <c r="AJ381" s="428">
        <v>0.81</v>
      </c>
      <c r="AK381" s="495" t="e">
        <f>ROUND(('Retail Pricing'!#REF!/(1-0.09))/0.05,0)*0.05</f>
        <v>#REF!</v>
      </c>
      <c r="AL381" s="489"/>
      <c r="AM381" s="489">
        <v>2.2000000000000002</v>
      </c>
      <c r="AN381" s="14" t="e">
        <f t="shared" si="702"/>
        <v>#REF!</v>
      </c>
      <c r="AO381" s="428">
        <v>0.79</v>
      </c>
      <c r="AP381" s="490" t="e">
        <f>ROUND(('Retail Pricing'!#REF!/(1-0.09))/0.05,0)*0.05</f>
        <v>#REF!</v>
      </c>
      <c r="AQ381" s="489">
        <v>2.15</v>
      </c>
      <c r="AR381" s="14" t="e">
        <f t="shared" si="703"/>
        <v>#REF!</v>
      </c>
      <c r="AS381" s="428">
        <v>0.78</v>
      </c>
      <c r="AT381" s="496">
        <v>2.7</v>
      </c>
      <c r="AU381" s="497" t="e">
        <f>IF(BA381&gt;0,ROUNDUP((BA381*2),0.05)-0.01," ")</f>
        <v>#REF!</v>
      </c>
      <c r="AV381" s="288"/>
      <c r="AW381" s="498" t="e">
        <f>IF(W381&gt;0,ROUND((W381*1.3)/0.05,0)*0.05," ")</f>
        <v>#REF!</v>
      </c>
      <c r="AX381" s="499"/>
      <c r="AY381" s="499"/>
      <c r="AZ381" s="333"/>
      <c r="BA381" s="491" t="e">
        <f t="shared" si="704"/>
        <v>#REF!</v>
      </c>
      <c r="BB381" s="492">
        <f t="shared" si="705"/>
        <v>4</v>
      </c>
      <c r="BC381" s="493" t="e">
        <f t="shared" si="706"/>
        <v>#REF!</v>
      </c>
      <c r="BD381" s="488">
        <f t="shared" si="707"/>
        <v>3.85</v>
      </c>
      <c r="BE381" s="494" t="e">
        <f t="shared" si="708"/>
        <v>#REF!</v>
      </c>
      <c r="BF381" s="495" t="e">
        <f t="shared" si="709"/>
        <v>#REF!</v>
      </c>
      <c r="BG381" s="490" t="e">
        <f t="shared" si="710"/>
        <v>#REF!</v>
      </c>
      <c r="BH381" s="496">
        <f t="shared" si="711"/>
        <v>2.7</v>
      </c>
      <c r="BI381" s="497" t="e">
        <f t="shared" si="712"/>
        <v>#REF!</v>
      </c>
      <c r="BJ381" s="385" t="e">
        <f t="shared" si="713"/>
        <v>#REF!</v>
      </c>
      <c r="BK381" s="385" t="e">
        <f t="shared" si="714"/>
        <v>#REF!</v>
      </c>
      <c r="BL381" s="243" t="e">
        <f>IF((BA381-'Retail Pricing'!#REF!)&gt;=0," ",1)</f>
        <v>#REF!</v>
      </c>
      <c r="BM381" s="243" t="e">
        <f>IF((BB381-'Retail Pricing'!#REF!)&gt;=0," ",1)</f>
        <v>#REF!</v>
      </c>
      <c r="BN381" s="243" t="e">
        <f>IF((BC381-'Retail Pricing'!#REF!)&gt;=0," ",1)</f>
        <v>#REF!</v>
      </c>
      <c r="BO381" s="243" t="e">
        <f>IF((BD381-'Retail Pricing'!#REF!)&gt;=0," ",1)</f>
        <v>#REF!</v>
      </c>
      <c r="BP381" s="243" t="e">
        <f>IF((BE381-'Retail Pricing'!#REF!)&gt;=0," ",1)</f>
        <v>#REF!</v>
      </c>
      <c r="BQ381" s="243" t="e">
        <f>IF((BF381-'Retail Pricing'!#REF!)&gt;=0," ",1)</f>
        <v>#REF!</v>
      </c>
      <c r="BR381" s="243" t="e">
        <f>IF((BG381-'Retail Pricing'!#REF!)&gt;=0," ",1)</f>
        <v>#REF!</v>
      </c>
      <c r="BS381" s="243" t="e">
        <f>IF((BH381-'Retail Pricing'!#REF!)&gt;=0," ",1)</f>
        <v>#REF!</v>
      </c>
      <c r="BT381" s="243" t="e">
        <f>IF((BI381-'Retail Pricing'!#REF!)&gt;=0," ",1)</f>
        <v>#REF!</v>
      </c>
      <c r="BU381" s="18"/>
      <c r="BV381" s="442" t="e">
        <f t="shared" si="715"/>
        <v>#REF!</v>
      </c>
      <c r="BW381" s="244" t="e">
        <f t="shared" si="716"/>
        <v>#REF!</v>
      </c>
      <c r="BX381" s="244" t="e">
        <f t="shared" si="717"/>
        <v>#REF!</v>
      </c>
      <c r="BY381" s="244" t="e">
        <f t="shared" si="718"/>
        <v>#REF!</v>
      </c>
      <c r="BZ381" s="244" t="e">
        <f t="shared" si="719"/>
        <v>#REF!</v>
      </c>
      <c r="CA381" s="244" t="e">
        <f t="shared" si="720"/>
        <v>#REF!</v>
      </c>
      <c r="CB381" s="244" t="e">
        <f t="shared" si="721"/>
        <v>#REF!</v>
      </c>
      <c r="CC381" s="244" t="e">
        <f t="shared" si="722"/>
        <v>#REF!</v>
      </c>
      <c r="CD381" s="244" t="e">
        <f t="shared" si="723"/>
        <v>#REF!</v>
      </c>
      <c r="CE381" s="244" t="e">
        <f t="shared" si="724"/>
        <v>#REF!</v>
      </c>
      <c r="CF381" s="244" t="e">
        <f t="shared" si="725"/>
        <v>#REF!</v>
      </c>
      <c r="CG381" s="244" t="e">
        <f t="shared" si="726"/>
        <v>#REF!</v>
      </c>
      <c r="CH381" s="244" t="e">
        <f t="shared" si="727"/>
        <v>#REF!</v>
      </c>
      <c r="CI381" s="570"/>
      <c r="CJ381" s="578" t="e">
        <f t="shared" si="629"/>
        <v>#REF!</v>
      </c>
      <c r="CK381" s="578" t="e">
        <f t="shared" si="630"/>
        <v>#REF!</v>
      </c>
      <c r="CL381" s="578" t="e">
        <f t="shared" si="631"/>
        <v>#REF!</v>
      </c>
      <c r="CM381" s="578" t="e">
        <f t="shared" si="632"/>
        <v>#REF!</v>
      </c>
      <c r="CN381" s="578" t="e">
        <f t="shared" si="633"/>
        <v>#REF!</v>
      </c>
      <c r="CO381" s="578" t="e">
        <f t="shared" si="626"/>
        <v>#REF!</v>
      </c>
      <c r="CP381" s="578" t="e">
        <f t="shared" si="627"/>
        <v>#REF!</v>
      </c>
      <c r="CQ381" s="578" t="e">
        <f t="shared" si="628"/>
        <v>#REF!</v>
      </c>
      <c r="CR381" s="244"/>
      <c r="CS381" s="244"/>
      <c r="CT381" s="244"/>
      <c r="CU381" s="244"/>
      <c r="CV381" s="347"/>
      <c r="CW381" s="338" t="e">
        <f t="shared" si="728"/>
        <v>#REF!</v>
      </c>
      <c r="CX381" s="347"/>
      <c r="CY381" s="338" t="e">
        <f t="shared" si="728"/>
        <v>#REF!</v>
      </c>
      <c r="CZ381" s="347"/>
      <c r="DA381" s="338" t="e">
        <f t="shared" si="728"/>
        <v>#REF!</v>
      </c>
      <c r="DB381" s="347"/>
      <c r="DC381" s="338" t="e">
        <f t="shared" si="728"/>
        <v>#REF!</v>
      </c>
      <c r="DD381" s="347"/>
      <c r="DE381" s="338" t="e">
        <f t="shared" si="728"/>
        <v>#REF!</v>
      </c>
    </row>
    <row r="382" spans="1:109" s="19" customFormat="1" x14ac:dyDescent="0.2">
      <c r="A382" s="93" t="s">
        <v>155</v>
      </c>
      <c r="B382" s="53" t="s">
        <v>272</v>
      </c>
      <c r="C382" s="53" t="s">
        <v>1528</v>
      </c>
      <c r="D382" s="218" t="s">
        <v>130</v>
      </c>
      <c r="E382" s="326">
        <v>100</v>
      </c>
      <c r="F382" s="356" t="s">
        <v>403</v>
      </c>
      <c r="G382" s="701"/>
      <c r="H382" s="40" t="s">
        <v>949</v>
      </c>
      <c r="I382" s="89" t="e">
        <f>IF('Retail Pricing'!#REF!&gt;0,'Retail Pricing'!#REF!," ")</f>
        <v>#REF!</v>
      </c>
      <c r="J382" s="85" t="e">
        <f>'Retail Pricing'!#REF!</f>
        <v>#REF!</v>
      </c>
      <c r="K382" s="85" t="e">
        <f>'Retail Pricing'!#REF!</f>
        <v>#REF!</v>
      </c>
      <c r="L382" s="305" t="e">
        <f>IF('Retail Pricing'!#REF!&gt;0,'Retail Pricing'!#REF!," ")</f>
        <v>#REF!</v>
      </c>
      <c r="M382" s="226" t="e">
        <f t="shared" ref="M382:M440" si="729">IF(N382&gt;0,N382+O382+Q382+R382+S382," ")</f>
        <v>#REF!</v>
      </c>
      <c r="N382" s="219" t="e">
        <f>IF('Retail Pricing'!#REF!&gt;0,'Retail Pricing'!#REF!," ")</f>
        <v>#REF!</v>
      </c>
      <c r="O382" s="219" t="e">
        <f>IF('Retail Pricing'!#REF!&gt;0,'Retail Pricing'!#REF!," ")</f>
        <v>#REF!</v>
      </c>
      <c r="P382" s="219"/>
      <c r="Q382" s="219" t="e">
        <f>IF('Retail Pricing'!#REF!&gt;0,'Retail Pricing'!#REF!," ")</f>
        <v>#REF!</v>
      </c>
      <c r="R382" s="219" t="e">
        <f>IF('Retail Pricing'!#REF!&gt;0,'Retail Pricing'!#REF!," ")</f>
        <v>#REF!</v>
      </c>
      <c r="S382" s="219" t="e">
        <f>IF('Retail Pricing'!#REF!&gt;0,'Retail Pricing'!#REF!," ")</f>
        <v>#REF!</v>
      </c>
      <c r="T382" s="219">
        <v>0.45841999999999999</v>
      </c>
      <c r="U382" s="7" t="e">
        <f>IF(M382&gt;0,$U$1," ")</f>
        <v>#REF!</v>
      </c>
      <c r="V382" s="7">
        <v>1.0999999999999999E-2</v>
      </c>
      <c r="W382" s="491" t="s">
        <v>949</v>
      </c>
      <c r="X382" s="489" t="s">
        <v>949</v>
      </c>
      <c r="Y382" s="304" t="str">
        <f t="shared" si="699"/>
        <v xml:space="preserve"> </v>
      </c>
      <c r="Z382" s="428" t="s">
        <v>106</v>
      </c>
      <c r="AA382" s="492" t="s">
        <v>949</v>
      </c>
      <c r="AB382" s="493" t="s">
        <v>949</v>
      </c>
      <c r="AC382" s="489" t="s">
        <v>949</v>
      </c>
      <c r="AD382" s="14" t="str">
        <f t="shared" si="700"/>
        <v xml:space="preserve"> </v>
      </c>
      <c r="AE382" s="428" t="s">
        <v>106</v>
      </c>
      <c r="AF382" s="488" t="s">
        <v>949</v>
      </c>
      <c r="AG382" s="494" t="s">
        <v>949</v>
      </c>
      <c r="AH382" s="489" t="s">
        <v>949</v>
      </c>
      <c r="AI382" s="14" t="str">
        <f t="shared" si="701"/>
        <v xml:space="preserve"> </v>
      </c>
      <c r="AJ382" s="428" t="s">
        <v>106</v>
      </c>
      <c r="AK382" s="495" t="s">
        <v>949</v>
      </c>
      <c r="AL382" s="489"/>
      <c r="AM382" s="489" t="s">
        <v>949</v>
      </c>
      <c r="AN382" s="14" t="str">
        <f t="shared" si="702"/>
        <v xml:space="preserve"> </v>
      </c>
      <c r="AO382" s="428" t="s">
        <v>106</v>
      </c>
      <c r="AP382" s="490" t="s">
        <v>949</v>
      </c>
      <c r="AQ382" s="489" t="s">
        <v>949</v>
      </c>
      <c r="AR382" s="14" t="str">
        <f t="shared" si="703"/>
        <v xml:space="preserve"> </v>
      </c>
      <c r="AS382" s="428" t="s">
        <v>106</v>
      </c>
      <c r="AT382" s="496" t="s">
        <v>949</v>
      </c>
      <c r="AU382" s="497" t="s">
        <v>949</v>
      </c>
      <c r="AV382" s="288"/>
      <c r="AW382" s="498" t="s">
        <v>949</v>
      </c>
      <c r="AX382" s="499" t="s">
        <v>106</v>
      </c>
      <c r="AY382" s="499" t="s">
        <v>106</v>
      </c>
      <c r="AZ382" s="333"/>
      <c r="BA382" s="491" t="str">
        <f t="shared" si="704"/>
        <v>Holder</v>
      </c>
      <c r="BB382" s="492" t="str">
        <f t="shared" si="705"/>
        <v>Holder</v>
      </c>
      <c r="BC382" s="493" t="str">
        <f t="shared" si="706"/>
        <v>Holder</v>
      </c>
      <c r="BD382" s="488" t="str">
        <f t="shared" si="707"/>
        <v>Holder</v>
      </c>
      <c r="BE382" s="494" t="str">
        <f t="shared" si="708"/>
        <v>Holder</v>
      </c>
      <c r="BF382" s="495" t="str">
        <f t="shared" si="709"/>
        <v>Holder</v>
      </c>
      <c r="BG382" s="490" t="str">
        <f t="shared" si="710"/>
        <v>Holder</v>
      </c>
      <c r="BH382" s="496" t="str">
        <f t="shared" si="711"/>
        <v>Holder</v>
      </c>
      <c r="BI382" s="497" t="str">
        <f t="shared" si="712"/>
        <v>Holder</v>
      </c>
      <c r="BJ382" s="385" t="str">
        <f t="shared" si="713"/>
        <v>No</v>
      </c>
      <c r="BK382" s="385" t="str">
        <f t="shared" si="714"/>
        <v>No</v>
      </c>
      <c r="BL382" s="483" t="s">
        <v>1376</v>
      </c>
      <c r="BM382" s="482"/>
      <c r="BN382" s="482"/>
      <c r="BO382" s="482"/>
      <c r="BP382" s="482"/>
      <c r="BQ382" s="482"/>
      <c r="BR382" s="482"/>
      <c r="BS382" s="482"/>
      <c r="BT382" s="482"/>
      <c r="BU382" s="67"/>
      <c r="BV382" s="442" t="str">
        <f t="shared" si="715"/>
        <v xml:space="preserve"> </v>
      </c>
      <c r="BW382" s="244" t="str">
        <f t="shared" si="716"/>
        <v xml:space="preserve"> </v>
      </c>
      <c r="BX382" s="244" t="str">
        <f t="shared" si="717"/>
        <v xml:space="preserve"> </v>
      </c>
      <c r="BY382" s="244" t="str">
        <f t="shared" si="718"/>
        <v xml:space="preserve"> </v>
      </c>
      <c r="BZ382" s="244" t="str">
        <f t="shared" si="719"/>
        <v xml:space="preserve"> </v>
      </c>
      <c r="CA382" s="244" t="str">
        <f t="shared" si="720"/>
        <v xml:space="preserve"> </v>
      </c>
      <c r="CB382" s="244" t="str">
        <f t="shared" si="721"/>
        <v xml:space="preserve"> </v>
      </c>
      <c r="CC382" s="244" t="str">
        <f t="shared" si="722"/>
        <v xml:space="preserve"> </v>
      </c>
      <c r="CD382" s="244" t="str">
        <f t="shared" si="723"/>
        <v xml:space="preserve"> </v>
      </c>
      <c r="CE382" s="244" t="str">
        <f t="shared" si="724"/>
        <v xml:space="preserve"> </v>
      </c>
      <c r="CF382" s="244" t="str">
        <f t="shared" si="725"/>
        <v xml:space="preserve"> </v>
      </c>
      <c r="CG382" s="244" t="str">
        <f t="shared" si="726"/>
        <v xml:space="preserve"> </v>
      </c>
      <c r="CH382" s="244" t="str">
        <f t="shared" si="727"/>
        <v xml:space="preserve"> </v>
      </c>
      <c r="CI382" s="570"/>
      <c r="CJ382" s="578" t="str">
        <f t="shared" si="629"/>
        <v xml:space="preserve"> </v>
      </c>
      <c r="CK382" s="578" t="str">
        <f t="shared" si="630"/>
        <v xml:space="preserve"> </v>
      </c>
      <c r="CL382" s="578" t="str">
        <f t="shared" si="631"/>
        <v xml:space="preserve"> </v>
      </c>
      <c r="CM382" s="578" t="str">
        <f t="shared" si="632"/>
        <v xml:space="preserve"> </v>
      </c>
      <c r="CN382" s="578" t="str">
        <f t="shared" si="633"/>
        <v xml:space="preserve"> </v>
      </c>
      <c r="CO382" s="578" t="str">
        <f t="shared" si="626"/>
        <v xml:space="preserve"> </v>
      </c>
      <c r="CP382" s="578" t="str">
        <f t="shared" si="627"/>
        <v xml:space="preserve"> </v>
      </c>
      <c r="CQ382" s="578" t="str">
        <f t="shared" si="628"/>
        <v xml:space="preserve"> </v>
      </c>
      <c r="CR382" s="244"/>
      <c r="CS382" s="244"/>
      <c r="CT382" s="244"/>
      <c r="CU382" s="244"/>
      <c r="CV382" s="347"/>
      <c r="CW382" s="338" t="str">
        <f t="shared" si="728"/>
        <v xml:space="preserve"> </v>
      </c>
      <c r="CX382" s="347"/>
      <c r="CY382" s="338" t="str">
        <f t="shared" si="728"/>
        <v xml:space="preserve"> </v>
      </c>
      <c r="CZ382" s="347"/>
      <c r="DA382" s="338" t="str">
        <f t="shared" si="728"/>
        <v xml:space="preserve"> </v>
      </c>
      <c r="DB382" s="347"/>
      <c r="DC382" s="338" t="str">
        <f t="shared" si="728"/>
        <v xml:space="preserve"> </v>
      </c>
      <c r="DD382" s="347"/>
      <c r="DE382" s="338" t="str">
        <f t="shared" si="728"/>
        <v xml:space="preserve"> </v>
      </c>
    </row>
    <row r="383" spans="1:109" x14ac:dyDescent="0.2">
      <c r="A383" s="93" t="s">
        <v>155</v>
      </c>
      <c r="B383" s="70" t="s">
        <v>1386</v>
      </c>
      <c r="C383" s="53" t="s">
        <v>1528</v>
      </c>
      <c r="D383" s="218" t="s">
        <v>130</v>
      </c>
      <c r="E383" s="326">
        <v>100</v>
      </c>
      <c r="F383" s="553" t="s">
        <v>403</v>
      </c>
      <c r="G383" s="701"/>
      <c r="H383" s="40" t="s">
        <v>240</v>
      </c>
      <c r="I383" s="89" t="e">
        <f>IF('Retail Pricing'!#REF!&gt;0,'Retail Pricing'!#REF!," ")</f>
        <v>#REF!</v>
      </c>
      <c r="J383" s="85" t="e">
        <f>'Retail Pricing'!#REF!</f>
        <v>#REF!</v>
      </c>
      <c r="K383" s="85" t="e">
        <f>'Retail Pricing'!#REF!</f>
        <v>#REF!</v>
      </c>
      <c r="L383" s="305" t="e">
        <f>IF('Retail Pricing'!#REF!&gt;0,'Retail Pricing'!#REF!," ")</f>
        <v>#REF!</v>
      </c>
      <c r="M383" s="226" t="e">
        <f t="shared" si="729"/>
        <v>#REF!</v>
      </c>
      <c r="N383" s="219" t="e">
        <f>'Retail Pricing'!#REF!</f>
        <v>#REF!</v>
      </c>
      <c r="O383" s="219" t="e">
        <f>'Retail Pricing'!#REF!</f>
        <v>#REF!</v>
      </c>
      <c r="P383" s="219"/>
      <c r="Q383" s="219" t="e">
        <f>'Retail Pricing'!#REF!</f>
        <v>#REF!</v>
      </c>
      <c r="R383" s="219" t="e">
        <f>IF('Retail Pricing'!#REF!&gt;0,'Retail Pricing'!#REF!," ")</f>
        <v>#REF!</v>
      </c>
      <c r="S383" s="219" t="e">
        <f>'Retail Pricing'!#REF!</f>
        <v>#REF!</v>
      </c>
      <c r="T383" s="219">
        <v>0.45841999999999999</v>
      </c>
      <c r="U383" s="470">
        <v>0.17</v>
      </c>
      <c r="V383" s="7">
        <v>1.0999999999999999E-2</v>
      </c>
      <c r="W383" s="491" t="e">
        <f>'Retail Pricing'!#REF!</f>
        <v>#REF!</v>
      </c>
      <c r="X383" s="489">
        <v>4.0999999999999996</v>
      </c>
      <c r="Y383" s="304" t="e">
        <f t="shared" si="699"/>
        <v>#REF!</v>
      </c>
      <c r="Z383" s="428">
        <v>0.87</v>
      </c>
      <c r="AA383" s="492">
        <v>4.7</v>
      </c>
      <c r="AB383" s="493" t="e">
        <f>'Retail Pricing'!#REF!</f>
        <v>#REF!</v>
      </c>
      <c r="AC383" s="489">
        <v>4</v>
      </c>
      <c r="AD383" s="14" t="e">
        <f t="shared" si="700"/>
        <v>#REF!</v>
      </c>
      <c r="AE383" s="428">
        <v>0.87</v>
      </c>
      <c r="AF383" s="488">
        <v>4.5999999999999996</v>
      </c>
      <c r="AG383" s="494" t="e">
        <f>'Retail Pricing'!#REF!</f>
        <v>#REF!</v>
      </c>
      <c r="AH383" s="489">
        <v>3.05</v>
      </c>
      <c r="AI383" s="14" t="e">
        <f t="shared" si="701"/>
        <v>#REF!</v>
      </c>
      <c r="AJ383" s="428">
        <v>0.83</v>
      </c>
      <c r="AK383" s="495" t="e">
        <f>'Retail Pricing'!#REF!</f>
        <v>#REF!</v>
      </c>
      <c r="AL383" s="489"/>
      <c r="AM383" s="489">
        <v>2.7</v>
      </c>
      <c r="AN383" s="14" t="e">
        <f t="shared" si="702"/>
        <v>#REF!</v>
      </c>
      <c r="AO383" s="428">
        <v>0.8</v>
      </c>
      <c r="AP383" s="490" t="e">
        <f>'Retail Pricing'!#REF!</f>
        <v>#REF!</v>
      </c>
      <c r="AQ383" s="489">
        <v>2.65</v>
      </c>
      <c r="AR383" s="14" t="e">
        <f t="shared" si="703"/>
        <v>#REF!</v>
      </c>
      <c r="AS383" s="428">
        <v>0.8</v>
      </c>
      <c r="AT383" s="496">
        <v>3.2</v>
      </c>
      <c r="AU383" s="497" t="e">
        <f>'Retail Pricing'!#REF!</f>
        <v>#REF!</v>
      </c>
      <c r="AV383" s="288"/>
      <c r="AW383" s="498" t="e">
        <f>IF(W383&gt;0,ROUND((W383*1.3)/0.05,0)*0.05," ")</f>
        <v>#REF!</v>
      </c>
      <c r="AX383" s="499" t="e">
        <f>AP383</f>
        <v>#REF!</v>
      </c>
      <c r="AY383" s="499">
        <v>1.5</v>
      </c>
      <c r="AZ383" s="333"/>
      <c r="BA383" s="491" t="e">
        <f t="shared" si="704"/>
        <v>#REF!</v>
      </c>
      <c r="BB383" s="492">
        <f t="shared" si="705"/>
        <v>4.7</v>
      </c>
      <c r="BC383" s="493" t="e">
        <f t="shared" si="706"/>
        <v>#REF!</v>
      </c>
      <c r="BD383" s="488">
        <f t="shared" si="707"/>
        <v>4.5999999999999996</v>
      </c>
      <c r="BE383" s="494" t="e">
        <f t="shared" si="708"/>
        <v>#REF!</v>
      </c>
      <c r="BF383" s="495" t="e">
        <f t="shared" si="709"/>
        <v>#REF!</v>
      </c>
      <c r="BG383" s="490" t="e">
        <f t="shared" si="710"/>
        <v>#REF!</v>
      </c>
      <c r="BH383" s="496">
        <f t="shared" si="711"/>
        <v>3.2</v>
      </c>
      <c r="BI383" s="497" t="e">
        <f t="shared" si="712"/>
        <v>#REF!</v>
      </c>
      <c r="BJ383" s="385" t="e">
        <f t="shared" si="713"/>
        <v>#REF!</v>
      </c>
      <c r="BK383" s="385" t="e">
        <f t="shared" si="714"/>
        <v>#REF!</v>
      </c>
      <c r="BL383" s="243" t="e">
        <f>IF((BA383-'Retail Pricing'!#REF!)&gt;=0," ",1)</f>
        <v>#REF!</v>
      </c>
      <c r="BM383" s="243" t="e">
        <f>IF((BB383-'Retail Pricing'!#REF!)&gt;=0," ",1)</f>
        <v>#REF!</v>
      </c>
      <c r="BN383" s="243" t="e">
        <f>IF((BC383-'Retail Pricing'!#REF!)&gt;=0," ",1)</f>
        <v>#REF!</v>
      </c>
      <c r="BO383" s="243" t="e">
        <f>IF((BD383-'Retail Pricing'!#REF!)&gt;=0," ",1)</f>
        <v>#REF!</v>
      </c>
      <c r="BP383" s="243" t="e">
        <f>IF((BE383-'Retail Pricing'!#REF!)&gt;=0," ",1)</f>
        <v>#REF!</v>
      </c>
      <c r="BQ383" s="243" t="e">
        <f>IF((BF383-'Retail Pricing'!#REF!)&gt;=0," ",1)</f>
        <v>#REF!</v>
      </c>
      <c r="BR383" s="243" t="e">
        <f>IF((BG383-'Retail Pricing'!#REF!)&gt;=0," ",1)</f>
        <v>#REF!</v>
      </c>
      <c r="BS383" s="243" t="e">
        <f>IF((BH383-'Retail Pricing'!#REF!)&gt;=0," ",1)</f>
        <v>#REF!</v>
      </c>
      <c r="BT383" s="243" t="e">
        <f>IF((BI383-'Retail Pricing'!#REF!)&gt;=0," ",1)</f>
        <v>#REF!</v>
      </c>
      <c r="BU383" s="18"/>
      <c r="BV383" s="442" t="e">
        <f t="shared" si="715"/>
        <v>#REF!</v>
      </c>
      <c r="BW383" s="244" t="e">
        <f t="shared" si="716"/>
        <v>#REF!</v>
      </c>
      <c r="BX383" s="244" t="e">
        <f t="shared" si="717"/>
        <v>#REF!</v>
      </c>
      <c r="BY383" s="244" t="e">
        <f t="shared" si="718"/>
        <v>#REF!</v>
      </c>
      <c r="BZ383" s="244" t="e">
        <f t="shared" si="719"/>
        <v>#REF!</v>
      </c>
      <c r="CA383" s="244" t="e">
        <f t="shared" si="720"/>
        <v>#REF!</v>
      </c>
      <c r="CB383" s="244" t="e">
        <f t="shared" si="721"/>
        <v>#REF!</v>
      </c>
      <c r="CC383" s="244" t="e">
        <f t="shared" si="722"/>
        <v>#REF!</v>
      </c>
      <c r="CD383" s="244" t="e">
        <f t="shared" si="723"/>
        <v>#REF!</v>
      </c>
      <c r="CE383" s="244" t="e">
        <f t="shared" si="724"/>
        <v>#REF!</v>
      </c>
      <c r="CF383" s="244" t="e">
        <f t="shared" si="725"/>
        <v>#REF!</v>
      </c>
      <c r="CG383" s="244" t="e">
        <f t="shared" si="726"/>
        <v>#REF!</v>
      </c>
      <c r="CH383" s="244" t="e">
        <f t="shared" si="727"/>
        <v>#REF!</v>
      </c>
      <c r="CI383" s="570"/>
      <c r="CJ383" s="578" t="e">
        <f t="shared" si="629"/>
        <v>#REF!</v>
      </c>
      <c r="CK383" s="578" t="e">
        <f t="shared" si="630"/>
        <v>#REF!</v>
      </c>
      <c r="CL383" s="578" t="e">
        <f t="shared" si="631"/>
        <v>#REF!</v>
      </c>
      <c r="CM383" s="578" t="e">
        <f t="shared" si="632"/>
        <v>#REF!</v>
      </c>
      <c r="CN383" s="578" t="e">
        <f t="shared" si="633"/>
        <v>#REF!</v>
      </c>
      <c r="CO383" s="578" t="e">
        <f t="shared" si="626"/>
        <v>#REF!</v>
      </c>
      <c r="CP383" s="578" t="e">
        <f t="shared" si="627"/>
        <v>#REF!</v>
      </c>
      <c r="CQ383" s="578" t="e">
        <f t="shared" si="628"/>
        <v>#REF!</v>
      </c>
      <c r="CR383" s="244"/>
      <c r="CS383" s="244"/>
      <c r="CT383" s="244"/>
      <c r="CU383" s="244"/>
      <c r="CV383" s="347"/>
      <c r="CW383" s="338" t="e">
        <f t="shared" si="728"/>
        <v>#REF!</v>
      </c>
      <c r="CX383" s="347"/>
      <c r="CY383" s="338" t="e">
        <f t="shared" si="728"/>
        <v>#REF!</v>
      </c>
      <c r="CZ383" s="347"/>
      <c r="DA383" s="338" t="e">
        <f t="shared" si="728"/>
        <v>#REF!</v>
      </c>
      <c r="DB383" s="347"/>
      <c r="DC383" s="338" t="e">
        <f t="shared" si="728"/>
        <v>#REF!</v>
      </c>
      <c r="DD383" s="347"/>
      <c r="DE383" s="338" t="e">
        <f t="shared" si="728"/>
        <v>#REF!</v>
      </c>
    </row>
    <row r="384" spans="1:109" s="19" customFormat="1" x14ac:dyDescent="0.2">
      <c r="A384" s="93" t="s">
        <v>155</v>
      </c>
      <c r="B384" s="53" t="s">
        <v>273</v>
      </c>
      <c r="C384" s="53" t="s">
        <v>1530</v>
      </c>
      <c r="D384" s="217" t="s">
        <v>130</v>
      </c>
      <c r="E384" s="326">
        <v>100</v>
      </c>
      <c r="F384" s="356" t="s">
        <v>404</v>
      </c>
      <c r="G384" s="701"/>
      <c r="H384" s="40" t="s">
        <v>949</v>
      </c>
      <c r="I384" s="89" t="e">
        <f>IF('Retail Pricing'!#REF!&gt;0,'Retail Pricing'!#REF!," ")</f>
        <v>#REF!</v>
      </c>
      <c r="J384" s="85" t="e">
        <f>'Retail Pricing'!#REF!</f>
        <v>#REF!</v>
      </c>
      <c r="K384" s="85" t="e">
        <f>'Retail Pricing'!#REF!</f>
        <v>#REF!</v>
      </c>
      <c r="L384" s="305" t="e">
        <f>IF('Retail Pricing'!#REF!&gt;0,'Retail Pricing'!#REF!," ")</f>
        <v>#REF!</v>
      </c>
      <c r="M384" s="226" t="e">
        <f t="shared" si="729"/>
        <v>#REF!</v>
      </c>
      <c r="N384" s="219" t="e">
        <f>IF('Retail Pricing'!#REF!&gt;0,'Retail Pricing'!#REF!," ")</f>
        <v>#REF!</v>
      </c>
      <c r="O384" s="219" t="e">
        <f>IF('Retail Pricing'!#REF!&gt;0,'Retail Pricing'!#REF!," ")</f>
        <v>#REF!</v>
      </c>
      <c r="P384" s="219"/>
      <c r="Q384" s="219" t="e">
        <f>IF('Retail Pricing'!#REF!&gt;0,'Retail Pricing'!#REF!," ")</f>
        <v>#REF!</v>
      </c>
      <c r="R384" s="219" t="e">
        <f>IF('Retail Pricing'!#REF!&gt;0,'Retail Pricing'!#REF!," ")</f>
        <v>#REF!</v>
      </c>
      <c r="S384" s="219" t="e">
        <f>IF('Retail Pricing'!#REF!&gt;0,'Retail Pricing'!#REF!," ")</f>
        <v>#REF!</v>
      </c>
      <c r="T384" s="219">
        <v>0.86436999999999997</v>
      </c>
      <c r="U384" s="7" t="e">
        <f>IF(M384&gt;0,$U$1," ")</f>
        <v>#REF!</v>
      </c>
      <c r="V384" s="7">
        <v>6.0000000000000001E-3</v>
      </c>
      <c r="W384" s="491" t="s">
        <v>949</v>
      </c>
      <c r="X384" s="489" t="s">
        <v>949</v>
      </c>
      <c r="Y384" s="304" t="str">
        <f t="shared" si="699"/>
        <v xml:space="preserve"> </v>
      </c>
      <c r="Z384" s="428" t="s">
        <v>106</v>
      </c>
      <c r="AA384" s="492" t="s">
        <v>949</v>
      </c>
      <c r="AB384" s="493" t="s">
        <v>949</v>
      </c>
      <c r="AC384" s="489" t="s">
        <v>949</v>
      </c>
      <c r="AD384" s="14" t="str">
        <f t="shared" si="700"/>
        <v xml:space="preserve"> </v>
      </c>
      <c r="AE384" s="428" t="s">
        <v>106</v>
      </c>
      <c r="AF384" s="488" t="s">
        <v>949</v>
      </c>
      <c r="AG384" s="494" t="s">
        <v>949</v>
      </c>
      <c r="AH384" s="489" t="s">
        <v>949</v>
      </c>
      <c r="AI384" s="14" t="str">
        <f t="shared" si="701"/>
        <v xml:space="preserve"> </v>
      </c>
      <c r="AJ384" s="428" t="s">
        <v>106</v>
      </c>
      <c r="AK384" s="495" t="s">
        <v>949</v>
      </c>
      <c r="AL384" s="489"/>
      <c r="AM384" s="489" t="s">
        <v>949</v>
      </c>
      <c r="AN384" s="14" t="str">
        <f t="shared" si="702"/>
        <v xml:space="preserve"> </v>
      </c>
      <c r="AO384" s="428" t="s">
        <v>106</v>
      </c>
      <c r="AP384" s="490" t="s">
        <v>949</v>
      </c>
      <c r="AQ384" s="489" t="s">
        <v>949</v>
      </c>
      <c r="AR384" s="14" t="str">
        <f t="shared" si="703"/>
        <v xml:space="preserve"> </v>
      </c>
      <c r="AS384" s="428" t="s">
        <v>106</v>
      </c>
      <c r="AT384" s="496" t="s">
        <v>949</v>
      </c>
      <c r="AU384" s="497" t="s">
        <v>949</v>
      </c>
      <c r="AV384" s="288"/>
      <c r="AW384" s="498" t="s">
        <v>949</v>
      </c>
      <c r="AX384" s="499" t="s">
        <v>106</v>
      </c>
      <c r="AY384" s="499" t="s">
        <v>106</v>
      </c>
      <c r="AZ384" s="333"/>
      <c r="BA384" s="491" t="str">
        <f t="shared" si="704"/>
        <v>Holder</v>
      </c>
      <c r="BB384" s="492" t="str">
        <f t="shared" si="705"/>
        <v>Holder</v>
      </c>
      <c r="BC384" s="493" t="str">
        <f t="shared" si="706"/>
        <v>Holder</v>
      </c>
      <c r="BD384" s="488" t="str">
        <f t="shared" si="707"/>
        <v>Holder</v>
      </c>
      <c r="BE384" s="494" t="str">
        <f t="shared" si="708"/>
        <v>Holder</v>
      </c>
      <c r="BF384" s="495" t="str">
        <f t="shared" si="709"/>
        <v>Holder</v>
      </c>
      <c r="BG384" s="490" t="str">
        <f t="shared" si="710"/>
        <v>Holder</v>
      </c>
      <c r="BH384" s="496" t="str">
        <f t="shared" si="711"/>
        <v>Holder</v>
      </c>
      <c r="BI384" s="497" t="str">
        <f t="shared" si="712"/>
        <v>Holder</v>
      </c>
      <c r="BJ384" s="385" t="str">
        <f t="shared" si="713"/>
        <v>No</v>
      </c>
      <c r="BK384" s="385" t="str">
        <f t="shared" si="714"/>
        <v>No</v>
      </c>
      <c r="BL384" s="483" t="s">
        <v>1376</v>
      </c>
      <c r="BM384" s="482"/>
      <c r="BN384" s="482"/>
      <c r="BO384" s="482"/>
      <c r="BP384" s="482"/>
      <c r="BQ384" s="482"/>
      <c r="BR384" s="482"/>
      <c r="BS384" s="482"/>
      <c r="BT384" s="482"/>
      <c r="BU384" s="67"/>
      <c r="BV384" s="442" t="str">
        <f t="shared" si="715"/>
        <v xml:space="preserve"> </v>
      </c>
      <c r="BW384" s="244" t="str">
        <f t="shared" si="716"/>
        <v xml:space="preserve"> </v>
      </c>
      <c r="BX384" s="244" t="str">
        <f t="shared" si="717"/>
        <v xml:space="preserve"> </v>
      </c>
      <c r="BY384" s="244" t="str">
        <f t="shared" si="718"/>
        <v xml:space="preserve"> </v>
      </c>
      <c r="BZ384" s="244" t="str">
        <f t="shared" si="719"/>
        <v xml:space="preserve"> </v>
      </c>
      <c r="CA384" s="244" t="str">
        <f t="shared" si="720"/>
        <v xml:space="preserve"> </v>
      </c>
      <c r="CB384" s="244" t="str">
        <f t="shared" si="721"/>
        <v xml:space="preserve"> </v>
      </c>
      <c r="CC384" s="244" t="str">
        <f t="shared" si="722"/>
        <v xml:space="preserve"> </v>
      </c>
      <c r="CD384" s="244" t="str">
        <f t="shared" si="723"/>
        <v xml:space="preserve"> </v>
      </c>
      <c r="CE384" s="244" t="str">
        <f t="shared" si="724"/>
        <v xml:space="preserve"> </v>
      </c>
      <c r="CF384" s="244" t="str">
        <f t="shared" si="725"/>
        <v xml:space="preserve"> </v>
      </c>
      <c r="CG384" s="244" t="str">
        <f t="shared" si="726"/>
        <v xml:space="preserve"> </v>
      </c>
      <c r="CH384" s="244" t="str">
        <f t="shared" si="727"/>
        <v xml:space="preserve"> </v>
      </c>
      <c r="CI384" s="570"/>
      <c r="CJ384" s="578" t="str">
        <f t="shared" si="629"/>
        <v xml:space="preserve"> </v>
      </c>
      <c r="CK384" s="578" t="str">
        <f t="shared" si="630"/>
        <v xml:space="preserve"> </v>
      </c>
      <c r="CL384" s="578" t="str">
        <f t="shared" si="631"/>
        <v xml:space="preserve"> </v>
      </c>
      <c r="CM384" s="578" t="str">
        <f t="shared" si="632"/>
        <v xml:space="preserve"> </v>
      </c>
      <c r="CN384" s="578" t="str">
        <f t="shared" si="633"/>
        <v xml:space="preserve"> </v>
      </c>
      <c r="CO384" s="578" t="str">
        <f t="shared" si="626"/>
        <v xml:space="preserve"> </v>
      </c>
      <c r="CP384" s="578" t="str">
        <f t="shared" si="627"/>
        <v xml:space="preserve"> </v>
      </c>
      <c r="CQ384" s="578" t="str">
        <f t="shared" si="628"/>
        <v xml:space="preserve"> </v>
      </c>
      <c r="CR384" s="244"/>
      <c r="CS384" s="244"/>
      <c r="CT384" s="244"/>
      <c r="CU384" s="244"/>
      <c r="CV384" s="347"/>
      <c r="CW384" s="338" t="str">
        <f t="shared" si="728"/>
        <v xml:space="preserve"> </v>
      </c>
      <c r="CX384" s="347"/>
      <c r="CY384" s="338" t="str">
        <f t="shared" si="728"/>
        <v xml:space="preserve"> </v>
      </c>
      <c r="CZ384" s="347"/>
      <c r="DA384" s="338" t="str">
        <f t="shared" si="728"/>
        <v xml:space="preserve"> </v>
      </c>
      <c r="DB384" s="347"/>
      <c r="DC384" s="338" t="str">
        <f t="shared" si="728"/>
        <v xml:space="preserve"> </v>
      </c>
      <c r="DD384" s="347"/>
      <c r="DE384" s="338" t="str">
        <f t="shared" si="728"/>
        <v xml:space="preserve"> </v>
      </c>
    </row>
    <row r="385" spans="1:109" s="19" customFormat="1" x14ac:dyDescent="0.2">
      <c r="A385" s="93" t="s">
        <v>155</v>
      </c>
      <c r="B385" s="70" t="s">
        <v>1404</v>
      </c>
      <c r="C385" s="53" t="s">
        <v>1530</v>
      </c>
      <c r="D385" s="217" t="s">
        <v>130</v>
      </c>
      <c r="E385" s="326">
        <v>100</v>
      </c>
      <c r="F385" s="356" t="s">
        <v>404</v>
      </c>
      <c r="G385" s="701"/>
      <c r="H385" s="26" t="s">
        <v>708</v>
      </c>
      <c r="I385" s="89" t="e">
        <f>IF('Retail Pricing'!#REF!&gt;0,'Retail Pricing'!#REF!," ")</f>
        <v>#REF!</v>
      </c>
      <c r="J385" s="85" t="e">
        <f>'Retail Pricing'!#REF!</f>
        <v>#REF!</v>
      </c>
      <c r="K385" s="85" t="e">
        <f>'Retail Pricing'!#REF!</f>
        <v>#REF!</v>
      </c>
      <c r="L385" s="305" t="e">
        <f>IF('Retail Pricing'!#REF!&gt;0,'Retail Pricing'!#REF!," ")</f>
        <v>#REF!</v>
      </c>
      <c r="M385" s="226" t="e">
        <f t="shared" si="729"/>
        <v>#REF!</v>
      </c>
      <c r="N385" s="219" t="e">
        <f>'Retail Pricing'!#REF!</f>
        <v>#REF!</v>
      </c>
      <c r="O385" s="219" t="e">
        <f>'Retail Pricing'!#REF!</f>
        <v>#REF!</v>
      </c>
      <c r="P385" s="219"/>
      <c r="Q385" s="219" t="e">
        <f>'Retail Pricing'!#REF!</f>
        <v>#REF!</v>
      </c>
      <c r="R385" s="219" t="e">
        <f>IF('Retail Pricing'!#REF!&gt;0,'Retail Pricing'!#REF!," ")</f>
        <v>#REF!</v>
      </c>
      <c r="S385" s="219" t="e">
        <f>'Retail Pricing'!#REF!</f>
        <v>#REF!</v>
      </c>
      <c r="T385" s="219">
        <v>0.86436999999999997</v>
      </c>
      <c r="U385" s="470">
        <v>0.17</v>
      </c>
      <c r="V385" s="7">
        <v>6.0000000000000001E-3</v>
      </c>
      <c r="W385" s="491" t="e">
        <f>'Retail Pricing'!#REF!</f>
        <v>#REF!</v>
      </c>
      <c r="X385" s="489">
        <v>4.5999999999999996</v>
      </c>
      <c r="Y385" s="304" t="e">
        <f t="shared" si="699"/>
        <v>#REF!</v>
      </c>
      <c r="Z385" s="428">
        <v>0.79</v>
      </c>
      <c r="AA385" s="492">
        <v>5.5</v>
      </c>
      <c r="AB385" s="493" t="e">
        <f>'Retail Pricing'!#REF!</f>
        <v>#REF!</v>
      </c>
      <c r="AC385" s="489">
        <v>4.5</v>
      </c>
      <c r="AD385" s="14" t="e">
        <f t="shared" si="700"/>
        <v>#REF!</v>
      </c>
      <c r="AE385" s="428">
        <v>0.79</v>
      </c>
      <c r="AF385" s="488">
        <v>5.4</v>
      </c>
      <c r="AG385" s="494" t="e">
        <f>'Retail Pricing'!#REF!</f>
        <v>#REF!</v>
      </c>
      <c r="AH385" s="489">
        <v>3.45</v>
      </c>
      <c r="AI385" s="14" t="e">
        <f t="shared" si="701"/>
        <v>#REF!</v>
      </c>
      <c r="AJ385" s="428">
        <v>0.72</v>
      </c>
      <c r="AK385" s="495" t="e">
        <f>'Retail Pricing'!#REF!</f>
        <v>#REF!</v>
      </c>
      <c r="AL385" s="489"/>
      <c r="AM385" s="489">
        <v>3.25</v>
      </c>
      <c r="AN385" s="14" t="e">
        <f t="shared" si="702"/>
        <v>#REF!</v>
      </c>
      <c r="AO385" s="428">
        <v>0.71</v>
      </c>
      <c r="AP385" s="490" t="e">
        <f>'Retail Pricing'!#REF!</f>
        <v>#REF!</v>
      </c>
      <c r="AQ385" s="489">
        <v>3.15</v>
      </c>
      <c r="AR385" s="14" t="e">
        <f t="shared" si="703"/>
        <v>#REF!</v>
      </c>
      <c r="AS385" s="428">
        <v>0.7</v>
      </c>
      <c r="AT385" s="496">
        <v>3.95</v>
      </c>
      <c r="AU385" s="497" t="e">
        <f>'Retail Pricing'!#REF!</f>
        <v>#REF!</v>
      </c>
      <c r="AV385" s="288"/>
      <c r="AW385" s="498" t="e">
        <f>IF(W385&gt;0,ROUND((W385*1.3)/0.05,0)*0.05," ")</f>
        <v>#REF!</v>
      </c>
      <c r="AX385" s="499" t="e">
        <f>AP385</f>
        <v>#REF!</v>
      </c>
      <c r="AY385" s="499">
        <v>1.75</v>
      </c>
      <c r="AZ385" s="333"/>
      <c r="BA385" s="491" t="e">
        <f t="shared" si="704"/>
        <v>#REF!</v>
      </c>
      <c r="BB385" s="492">
        <f t="shared" si="705"/>
        <v>5.5</v>
      </c>
      <c r="BC385" s="493" t="e">
        <f t="shared" si="706"/>
        <v>#REF!</v>
      </c>
      <c r="BD385" s="488">
        <f t="shared" si="707"/>
        <v>5.4</v>
      </c>
      <c r="BE385" s="494" t="e">
        <f t="shared" si="708"/>
        <v>#REF!</v>
      </c>
      <c r="BF385" s="495" t="e">
        <f t="shared" si="709"/>
        <v>#REF!</v>
      </c>
      <c r="BG385" s="490" t="e">
        <f t="shared" si="710"/>
        <v>#REF!</v>
      </c>
      <c r="BH385" s="496">
        <f t="shared" si="711"/>
        <v>3.95</v>
      </c>
      <c r="BI385" s="497" t="e">
        <f t="shared" si="712"/>
        <v>#REF!</v>
      </c>
      <c r="BJ385" s="385" t="e">
        <f t="shared" si="713"/>
        <v>#REF!</v>
      </c>
      <c r="BK385" s="385" t="e">
        <f t="shared" si="714"/>
        <v>#REF!</v>
      </c>
      <c r="BL385" s="243" t="e">
        <f>IF((BA385-'Retail Pricing'!#REF!)&gt;=0," ",1)</f>
        <v>#REF!</v>
      </c>
      <c r="BM385" s="243" t="e">
        <f>IF((BB385-'Retail Pricing'!#REF!)&gt;=0," ",1)</f>
        <v>#REF!</v>
      </c>
      <c r="BN385" s="243" t="e">
        <f>IF((BC385-'Retail Pricing'!#REF!)&gt;=0," ",1)</f>
        <v>#REF!</v>
      </c>
      <c r="BO385" s="243" t="e">
        <f>IF((BD385-'Retail Pricing'!#REF!)&gt;=0," ",1)</f>
        <v>#REF!</v>
      </c>
      <c r="BP385" s="243" t="e">
        <f>IF((BE385-'Retail Pricing'!#REF!)&gt;=0," ",1)</f>
        <v>#REF!</v>
      </c>
      <c r="BQ385" s="243" t="e">
        <f>IF((BF385-'Retail Pricing'!#REF!)&gt;=0," ",1)</f>
        <v>#REF!</v>
      </c>
      <c r="BR385" s="243" t="e">
        <f>IF((BG385-'Retail Pricing'!#REF!)&gt;=0," ",1)</f>
        <v>#REF!</v>
      </c>
      <c r="BS385" s="243" t="e">
        <f>IF((BH385-'Retail Pricing'!#REF!)&gt;=0," ",1)</f>
        <v>#REF!</v>
      </c>
      <c r="BT385" s="243" t="e">
        <f>IF((BI385-'Retail Pricing'!#REF!)&gt;=0," ",1)</f>
        <v>#REF!</v>
      </c>
      <c r="BU385" s="67"/>
      <c r="BV385" s="442" t="e">
        <f t="shared" si="715"/>
        <v>#REF!</v>
      </c>
      <c r="BW385" s="244" t="e">
        <f t="shared" si="716"/>
        <v>#REF!</v>
      </c>
      <c r="BX385" s="244" t="e">
        <f t="shared" si="717"/>
        <v>#REF!</v>
      </c>
      <c r="BY385" s="244" t="e">
        <f t="shared" si="718"/>
        <v>#REF!</v>
      </c>
      <c r="BZ385" s="244" t="e">
        <f t="shared" si="719"/>
        <v>#REF!</v>
      </c>
      <c r="CA385" s="244" t="e">
        <f t="shared" si="720"/>
        <v>#REF!</v>
      </c>
      <c r="CB385" s="244" t="e">
        <f t="shared" si="721"/>
        <v>#REF!</v>
      </c>
      <c r="CC385" s="244" t="e">
        <f t="shared" si="722"/>
        <v>#REF!</v>
      </c>
      <c r="CD385" s="244" t="e">
        <f t="shared" si="723"/>
        <v>#REF!</v>
      </c>
      <c r="CE385" s="244" t="e">
        <f t="shared" si="724"/>
        <v>#REF!</v>
      </c>
      <c r="CF385" s="244" t="e">
        <f t="shared" si="725"/>
        <v>#REF!</v>
      </c>
      <c r="CG385" s="244" t="e">
        <f t="shared" si="726"/>
        <v>#REF!</v>
      </c>
      <c r="CH385" s="244" t="e">
        <f t="shared" si="727"/>
        <v>#REF!</v>
      </c>
      <c r="CI385" s="570"/>
      <c r="CJ385" s="578" t="e">
        <f t="shared" si="629"/>
        <v>#REF!</v>
      </c>
      <c r="CK385" s="578" t="e">
        <f t="shared" si="630"/>
        <v>#REF!</v>
      </c>
      <c r="CL385" s="578" t="e">
        <f t="shared" si="631"/>
        <v>#REF!</v>
      </c>
      <c r="CM385" s="578" t="e">
        <f t="shared" si="632"/>
        <v>#REF!</v>
      </c>
      <c r="CN385" s="578" t="e">
        <f t="shared" si="633"/>
        <v>#REF!</v>
      </c>
      <c r="CO385" s="578" t="e">
        <f t="shared" si="626"/>
        <v>#REF!</v>
      </c>
      <c r="CP385" s="578" t="e">
        <f t="shared" si="627"/>
        <v>#REF!</v>
      </c>
      <c r="CQ385" s="578" t="e">
        <f t="shared" si="628"/>
        <v>#REF!</v>
      </c>
      <c r="CR385" s="244"/>
      <c r="CS385" s="244"/>
      <c r="CT385" s="244"/>
      <c r="CU385" s="244"/>
      <c r="CV385" s="347"/>
      <c r="CW385" s="338" t="e">
        <f t="shared" si="728"/>
        <v>#REF!</v>
      </c>
      <c r="CX385" s="347"/>
      <c r="CY385" s="338" t="e">
        <f t="shared" si="728"/>
        <v>#REF!</v>
      </c>
      <c r="CZ385" s="347"/>
      <c r="DA385" s="338" t="e">
        <f t="shared" si="728"/>
        <v>#REF!</v>
      </c>
      <c r="DB385" s="347"/>
      <c r="DC385" s="338" t="e">
        <f t="shared" si="728"/>
        <v>#REF!</v>
      </c>
      <c r="DD385" s="347"/>
      <c r="DE385" s="338" t="e">
        <f t="shared" si="728"/>
        <v>#REF!</v>
      </c>
    </row>
    <row r="386" spans="1:109" s="19" customFormat="1" x14ac:dyDescent="0.2">
      <c r="A386" s="93" t="s">
        <v>155</v>
      </c>
      <c r="B386" s="53" t="s">
        <v>810</v>
      </c>
      <c r="C386" s="53"/>
      <c r="D386" s="217" t="s">
        <v>130</v>
      </c>
      <c r="E386" s="326">
        <v>100</v>
      </c>
      <c r="F386" s="356" t="s">
        <v>811</v>
      </c>
      <c r="G386" s="701"/>
      <c r="H386" s="84"/>
      <c r="I386" s="89" t="e">
        <f>IF('Retail Pricing'!#REF!&gt;0,'Retail Pricing'!#REF!," ")</f>
        <v>#REF!</v>
      </c>
      <c r="J386" s="85" t="e">
        <f>'Retail Pricing'!#REF!</f>
        <v>#REF!</v>
      </c>
      <c r="K386" s="85" t="e">
        <f>'Retail Pricing'!#REF!</f>
        <v>#REF!</v>
      </c>
      <c r="L386" s="305" t="e">
        <f>IF('Retail Pricing'!#REF!&gt;0,'Retail Pricing'!#REF!," ")</f>
        <v>#REF!</v>
      </c>
      <c r="M386" s="226" t="e">
        <f t="shared" si="729"/>
        <v>#REF!</v>
      </c>
      <c r="N386" s="219" t="e">
        <f>IF('Retail Pricing'!#REF!&gt;0,'Retail Pricing'!#REF!," ")</f>
        <v>#REF!</v>
      </c>
      <c r="O386" s="219" t="e">
        <f>IF('Retail Pricing'!#REF!&gt;0,'Retail Pricing'!#REF!," ")</f>
        <v>#REF!</v>
      </c>
      <c r="P386" s="219"/>
      <c r="Q386" s="219" t="e">
        <f>IF('Retail Pricing'!#REF!&gt;0,'Retail Pricing'!#REF!," ")</f>
        <v>#REF!</v>
      </c>
      <c r="R386" s="219" t="e">
        <f>IF('Retail Pricing'!#REF!&gt;0,'Retail Pricing'!#REF!," ")</f>
        <v>#REF!</v>
      </c>
      <c r="S386" s="219" t="e">
        <f>IF('Retail Pricing'!#REF!&gt;0,'Retail Pricing'!#REF!," ")</f>
        <v>#REF!</v>
      </c>
      <c r="T386" s="219">
        <v>0.80683000000000005</v>
      </c>
      <c r="U386" s="7" t="e">
        <f>IF(M386&gt;0,$U$1," ")</f>
        <v>#REF!</v>
      </c>
      <c r="V386" s="7">
        <v>1.2999999999999999E-2</v>
      </c>
      <c r="W386" s="491" t="e">
        <f>ROUND(('Retail Pricing'!#REF!/(1-0.09))/0.05,0)*0.05</f>
        <v>#REF!</v>
      </c>
      <c r="X386" s="489">
        <v>4.5</v>
      </c>
      <c r="Y386" s="304" t="e">
        <f t="shared" si="699"/>
        <v>#REF!</v>
      </c>
      <c r="Z386" s="428">
        <v>0.79</v>
      </c>
      <c r="AA386" s="492">
        <v>5.45</v>
      </c>
      <c r="AB386" s="493" t="e">
        <f>ROUND(('Retail Pricing'!#REF!/(1-0.09))/0.05,0)*0.05</f>
        <v>#REF!</v>
      </c>
      <c r="AC386" s="489">
        <v>4.4000000000000004</v>
      </c>
      <c r="AD386" s="14" t="e">
        <f t="shared" si="700"/>
        <v>#REF!</v>
      </c>
      <c r="AE386" s="428">
        <v>0.79</v>
      </c>
      <c r="AF386" s="488">
        <v>5.35</v>
      </c>
      <c r="AG386" s="494" t="e">
        <f>ROUND(('Retail Pricing'!#REF!/(1-0.09))/0.05,0)*0.05</f>
        <v>#REF!</v>
      </c>
      <c r="AH386" s="489">
        <v>3.4</v>
      </c>
      <c r="AI386" s="14" t="e">
        <f t="shared" si="701"/>
        <v>#REF!</v>
      </c>
      <c r="AJ386" s="428">
        <v>0.73</v>
      </c>
      <c r="AK386" s="495" t="e">
        <f>ROUND(('Retail Pricing'!#REF!/(1-0.09))/0.05,0)*0.05</f>
        <v>#REF!</v>
      </c>
      <c r="AL386" s="489"/>
      <c r="AM386" s="489">
        <v>3.1</v>
      </c>
      <c r="AN386" s="14" t="e">
        <f t="shared" si="702"/>
        <v>#REF!</v>
      </c>
      <c r="AO386" s="428">
        <v>0.7</v>
      </c>
      <c r="AP386" s="490" t="e">
        <f>ROUND(('Retail Pricing'!#REF!/(1-0.09))/0.05,0)*0.05</f>
        <v>#REF!</v>
      </c>
      <c r="AQ386" s="489">
        <v>2.95</v>
      </c>
      <c r="AR386" s="14" t="e">
        <f t="shared" si="703"/>
        <v>#REF!</v>
      </c>
      <c r="AS386" s="428">
        <v>0.69</v>
      </c>
      <c r="AT386" s="496">
        <v>3.85</v>
      </c>
      <c r="AU386" s="497" t="e">
        <f>IF(BA386&gt;0,ROUNDUP((BA386*2),0.05)-0.01," ")</f>
        <v>#REF!</v>
      </c>
      <c r="AV386" s="288"/>
      <c r="AW386" s="498" t="e">
        <f>IF(W386&gt;0,ROUND((W386*1.3)/0.05,0)*0.05," ")</f>
        <v>#REF!</v>
      </c>
      <c r="AX386" s="499"/>
      <c r="AY386" s="499"/>
      <c r="AZ386" s="333"/>
      <c r="BA386" s="491" t="e">
        <f t="shared" si="704"/>
        <v>#REF!</v>
      </c>
      <c r="BB386" s="492">
        <f t="shared" si="705"/>
        <v>5.45</v>
      </c>
      <c r="BC386" s="493" t="e">
        <f t="shared" si="706"/>
        <v>#REF!</v>
      </c>
      <c r="BD386" s="488">
        <f t="shared" si="707"/>
        <v>5.35</v>
      </c>
      <c r="BE386" s="494" t="e">
        <f t="shared" si="708"/>
        <v>#REF!</v>
      </c>
      <c r="BF386" s="495" t="e">
        <f t="shared" si="709"/>
        <v>#REF!</v>
      </c>
      <c r="BG386" s="490" t="e">
        <f t="shared" si="710"/>
        <v>#REF!</v>
      </c>
      <c r="BH386" s="496">
        <f t="shared" si="711"/>
        <v>3.85</v>
      </c>
      <c r="BI386" s="497" t="e">
        <f t="shared" si="712"/>
        <v>#REF!</v>
      </c>
      <c r="BJ386" s="385" t="e">
        <f t="shared" si="713"/>
        <v>#REF!</v>
      </c>
      <c r="BK386" s="385" t="e">
        <f t="shared" si="714"/>
        <v>#REF!</v>
      </c>
      <c r="BL386" s="243" t="e">
        <f>IF((BA386-'Retail Pricing'!#REF!)&gt;=0," ",1)</f>
        <v>#REF!</v>
      </c>
      <c r="BM386" s="243" t="e">
        <f>IF((BB386-'Retail Pricing'!#REF!)&gt;=0," ",1)</f>
        <v>#REF!</v>
      </c>
      <c r="BN386" s="243" t="e">
        <f>IF((BC386-'Retail Pricing'!#REF!)&gt;=0," ",1)</f>
        <v>#REF!</v>
      </c>
      <c r="BO386" s="243" t="e">
        <f>IF((BD386-'Retail Pricing'!#REF!)&gt;=0," ",1)</f>
        <v>#REF!</v>
      </c>
      <c r="BP386" s="243" t="e">
        <f>IF((BE386-'Retail Pricing'!#REF!)&gt;=0," ",1)</f>
        <v>#REF!</v>
      </c>
      <c r="BQ386" s="243" t="e">
        <f>IF((BF386-'Retail Pricing'!#REF!)&gt;=0," ",1)</f>
        <v>#REF!</v>
      </c>
      <c r="BR386" s="243" t="e">
        <f>IF((BG386-'Retail Pricing'!#REF!)&gt;=0," ",1)</f>
        <v>#REF!</v>
      </c>
      <c r="BS386" s="243" t="e">
        <f>IF((BH386-'Retail Pricing'!#REF!)&gt;=0," ",1)</f>
        <v>#REF!</v>
      </c>
      <c r="BT386" s="243" t="e">
        <f>IF((BI386-'Retail Pricing'!#REF!)&gt;=0," ",1)</f>
        <v>#REF!</v>
      </c>
      <c r="BU386" s="67"/>
      <c r="BV386" s="442" t="e">
        <f t="shared" si="715"/>
        <v>#REF!</v>
      </c>
      <c r="BW386" s="244" t="e">
        <f t="shared" si="716"/>
        <v>#REF!</v>
      </c>
      <c r="BX386" s="244" t="e">
        <f t="shared" si="717"/>
        <v>#REF!</v>
      </c>
      <c r="BY386" s="244" t="e">
        <f t="shared" si="718"/>
        <v>#REF!</v>
      </c>
      <c r="BZ386" s="244" t="e">
        <f t="shared" si="719"/>
        <v>#REF!</v>
      </c>
      <c r="CA386" s="244" t="e">
        <f t="shared" si="720"/>
        <v>#REF!</v>
      </c>
      <c r="CB386" s="244" t="e">
        <f t="shared" si="721"/>
        <v>#REF!</v>
      </c>
      <c r="CC386" s="244" t="e">
        <f t="shared" si="722"/>
        <v>#REF!</v>
      </c>
      <c r="CD386" s="244" t="e">
        <f t="shared" si="723"/>
        <v>#REF!</v>
      </c>
      <c r="CE386" s="244" t="e">
        <f t="shared" si="724"/>
        <v>#REF!</v>
      </c>
      <c r="CF386" s="244" t="e">
        <f t="shared" si="725"/>
        <v>#REF!</v>
      </c>
      <c r="CG386" s="244" t="e">
        <f t="shared" si="726"/>
        <v>#REF!</v>
      </c>
      <c r="CH386" s="244" t="e">
        <f t="shared" si="727"/>
        <v>#REF!</v>
      </c>
      <c r="CI386" s="570"/>
      <c r="CJ386" s="578" t="e">
        <f t="shared" si="629"/>
        <v>#REF!</v>
      </c>
      <c r="CK386" s="578" t="e">
        <f t="shared" si="630"/>
        <v>#REF!</v>
      </c>
      <c r="CL386" s="578" t="e">
        <f t="shared" si="631"/>
        <v>#REF!</v>
      </c>
      <c r="CM386" s="578" t="e">
        <f t="shared" si="632"/>
        <v>#REF!</v>
      </c>
      <c r="CN386" s="578" t="e">
        <f t="shared" si="633"/>
        <v>#REF!</v>
      </c>
      <c r="CO386" s="578" t="e">
        <f t="shared" si="626"/>
        <v>#REF!</v>
      </c>
      <c r="CP386" s="578" t="e">
        <f t="shared" si="627"/>
        <v>#REF!</v>
      </c>
      <c r="CQ386" s="578" t="e">
        <f t="shared" si="628"/>
        <v>#REF!</v>
      </c>
      <c r="CR386" s="244"/>
      <c r="CS386" s="244"/>
      <c r="CT386" s="244"/>
      <c r="CU386" s="244"/>
      <c r="CV386" s="347"/>
      <c r="CW386" s="338" t="e">
        <f t="shared" si="728"/>
        <v>#REF!</v>
      </c>
      <c r="CX386" s="347"/>
      <c r="CY386" s="338" t="e">
        <f t="shared" si="728"/>
        <v>#REF!</v>
      </c>
      <c r="CZ386" s="347"/>
      <c r="DA386" s="338" t="e">
        <f t="shared" si="728"/>
        <v>#REF!</v>
      </c>
      <c r="DB386" s="347"/>
      <c r="DC386" s="338" t="e">
        <f t="shared" si="728"/>
        <v>#REF!</v>
      </c>
      <c r="DD386" s="347"/>
      <c r="DE386" s="338" t="e">
        <f t="shared" si="728"/>
        <v>#REF!</v>
      </c>
    </row>
    <row r="387" spans="1:109" s="19" customFormat="1" x14ac:dyDescent="0.2">
      <c r="A387" s="93" t="s">
        <v>155</v>
      </c>
      <c r="B387" s="53" t="s">
        <v>1278</v>
      </c>
      <c r="C387" s="53"/>
      <c r="D387" s="217" t="s">
        <v>130</v>
      </c>
      <c r="E387" s="326">
        <v>50</v>
      </c>
      <c r="F387" s="356" t="s">
        <v>405</v>
      </c>
      <c r="G387" s="701"/>
      <c r="H387" s="40" t="s">
        <v>949</v>
      </c>
      <c r="I387" s="89" t="e">
        <f>IF('Retail Pricing'!#REF!&gt;0,'Retail Pricing'!#REF!," ")</f>
        <v>#REF!</v>
      </c>
      <c r="J387" s="85" t="e">
        <f>'Retail Pricing'!#REF!</f>
        <v>#REF!</v>
      </c>
      <c r="K387" s="85" t="e">
        <f>'Retail Pricing'!#REF!</f>
        <v>#REF!</v>
      </c>
      <c r="L387" s="305" t="e">
        <f>IF('Retail Pricing'!#REF!&gt;0,'Retail Pricing'!#REF!," ")</f>
        <v>#REF!</v>
      </c>
      <c r="M387" s="226" t="e">
        <f t="shared" si="729"/>
        <v>#REF!</v>
      </c>
      <c r="N387" s="219" t="e">
        <f>IF('Retail Pricing'!#REF!&gt;0,'Retail Pricing'!#REF!," ")</f>
        <v>#REF!</v>
      </c>
      <c r="O387" s="219" t="e">
        <f>IF('Retail Pricing'!#REF!&gt;0,'Retail Pricing'!#REF!," ")</f>
        <v>#REF!</v>
      </c>
      <c r="P387" s="219"/>
      <c r="Q387" s="219" t="e">
        <f>IF('Retail Pricing'!#REF!&gt;0,'Retail Pricing'!#REF!," ")</f>
        <v>#REF!</v>
      </c>
      <c r="R387" s="219" t="e">
        <f>IF('Retail Pricing'!#REF!&gt;0,'Retail Pricing'!#REF!," ")</f>
        <v>#REF!</v>
      </c>
      <c r="S387" s="219" t="e">
        <f>IF('Retail Pricing'!#REF!&gt;0,'Retail Pricing'!#REF!," ")</f>
        <v>#REF!</v>
      </c>
      <c r="T387" s="219">
        <v>0.47739999999999999</v>
      </c>
      <c r="U387" s="7" t="e">
        <f>IF(M387&gt;0,$U$1," ")</f>
        <v>#REF!</v>
      </c>
      <c r="V387" s="7">
        <v>6.0000000000000001E-3</v>
      </c>
      <c r="W387" s="491" t="s">
        <v>949</v>
      </c>
      <c r="X387" s="489" t="s">
        <v>949</v>
      </c>
      <c r="Y387" s="304" t="str">
        <f t="shared" si="699"/>
        <v xml:space="preserve"> </v>
      </c>
      <c r="Z387" s="428" t="s">
        <v>106</v>
      </c>
      <c r="AA387" s="492" t="s">
        <v>949</v>
      </c>
      <c r="AB387" s="493" t="s">
        <v>949</v>
      </c>
      <c r="AC387" s="489" t="s">
        <v>949</v>
      </c>
      <c r="AD387" s="14" t="str">
        <f t="shared" si="700"/>
        <v xml:space="preserve"> </v>
      </c>
      <c r="AE387" s="428" t="s">
        <v>106</v>
      </c>
      <c r="AF387" s="488" t="s">
        <v>949</v>
      </c>
      <c r="AG387" s="494" t="s">
        <v>949</v>
      </c>
      <c r="AH387" s="489" t="s">
        <v>949</v>
      </c>
      <c r="AI387" s="14" t="str">
        <f t="shared" si="701"/>
        <v xml:space="preserve"> </v>
      </c>
      <c r="AJ387" s="428" t="s">
        <v>106</v>
      </c>
      <c r="AK387" s="495" t="s">
        <v>949</v>
      </c>
      <c r="AL387" s="489"/>
      <c r="AM387" s="489" t="s">
        <v>949</v>
      </c>
      <c r="AN387" s="14" t="str">
        <f t="shared" si="702"/>
        <v xml:space="preserve"> </v>
      </c>
      <c r="AO387" s="428" t="s">
        <v>106</v>
      </c>
      <c r="AP387" s="490" t="s">
        <v>949</v>
      </c>
      <c r="AQ387" s="489" t="s">
        <v>949</v>
      </c>
      <c r="AR387" s="14" t="str">
        <f t="shared" si="703"/>
        <v xml:space="preserve"> </v>
      </c>
      <c r="AS387" s="428" t="s">
        <v>106</v>
      </c>
      <c r="AT387" s="496" t="s">
        <v>949</v>
      </c>
      <c r="AU387" s="497" t="s">
        <v>949</v>
      </c>
      <c r="AV387" s="288"/>
      <c r="AW387" s="498" t="s">
        <v>949</v>
      </c>
      <c r="AX387" s="499" t="s">
        <v>106</v>
      </c>
      <c r="AY387" s="499" t="s">
        <v>106</v>
      </c>
      <c r="AZ387" s="333"/>
      <c r="BA387" s="491" t="str">
        <f t="shared" si="704"/>
        <v>Holder</v>
      </c>
      <c r="BB387" s="492" t="str">
        <f t="shared" si="705"/>
        <v>Holder</v>
      </c>
      <c r="BC387" s="493" t="str">
        <f t="shared" si="706"/>
        <v>Holder</v>
      </c>
      <c r="BD387" s="488" t="str">
        <f t="shared" si="707"/>
        <v>Holder</v>
      </c>
      <c r="BE387" s="494" t="str">
        <f t="shared" si="708"/>
        <v>Holder</v>
      </c>
      <c r="BF387" s="495" t="str">
        <f t="shared" si="709"/>
        <v>Holder</v>
      </c>
      <c r="BG387" s="490" t="str">
        <f t="shared" si="710"/>
        <v>Holder</v>
      </c>
      <c r="BH387" s="496" t="str">
        <f t="shared" si="711"/>
        <v>Holder</v>
      </c>
      <c r="BI387" s="497" t="str">
        <f t="shared" si="712"/>
        <v>Holder</v>
      </c>
      <c r="BJ387" s="385" t="str">
        <f t="shared" si="713"/>
        <v>No</v>
      </c>
      <c r="BK387" s="385" t="str">
        <f t="shared" si="714"/>
        <v>No</v>
      </c>
      <c r="BL387" s="483" t="s">
        <v>1376</v>
      </c>
      <c r="BM387" s="482"/>
      <c r="BN387" s="482"/>
      <c r="BO387" s="482"/>
      <c r="BP387" s="482"/>
      <c r="BQ387" s="482"/>
      <c r="BR387" s="482"/>
      <c r="BS387" s="482"/>
      <c r="BT387" s="482"/>
      <c r="BU387" s="67"/>
      <c r="BV387" s="442" t="str">
        <f t="shared" si="715"/>
        <v xml:space="preserve"> </v>
      </c>
      <c r="BW387" s="244" t="str">
        <f t="shared" si="716"/>
        <v xml:space="preserve"> </v>
      </c>
      <c r="BX387" s="244" t="str">
        <f t="shared" si="717"/>
        <v xml:space="preserve"> </v>
      </c>
      <c r="BY387" s="244" t="str">
        <f t="shared" si="718"/>
        <v xml:space="preserve"> </v>
      </c>
      <c r="BZ387" s="244" t="str">
        <f t="shared" si="719"/>
        <v xml:space="preserve"> </v>
      </c>
      <c r="CA387" s="244" t="str">
        <f t="shared" si="720"/>
        <v xml:space="preserve"> </v>
      </c>
      <c r="CB387" s="244" t="str">
        <f t="shared" si="721"/>
        <v xml:space="preserve"> </v>
      </c>
      <c r="CC387" s="244" t="str">
        <f t="shared" si="722"/>
        <v xml:space="preserve"> </v>
      </c>
      <c r="CD387" s="244" t="str">
        <f t="shared" si="723"/>
        <v xml:space="preserve"> </v>
      </c>
      <c r="CE387" s="244" t="str">
        <f t="shared" si="724"/>
        <v xml:space="preserve"> </v>
      </c>
      <c r="CF387" s="244" t="str">
        <f t="shared" si="725"/>
        <v xml:space="preserve"> </v>
      </c>
      <c r="CG387" s="244" t="str">
        <f t="shared" si="726"/>
        <v xml:space="preserve"> </v>
      </c>
      <c r="CH387" s="244" t="str">
        <f t="shared" si="727"/>
        <v xml:space="preserve"> </v>
      </c>
      <c r="CI387" s="570"/>
      <c r="CJ387" s="578" t="str">
        <f t="shared" si="629"/>
        <v xml:space="preserve"> </v>
      </c>
      <c r="CK387" s="578" t="str">
        <f t="shared" si="630"/>
        <v xml:space="preserve"> </v>
      </c>
      <c r="CL387" s="578" t="str">
        <f t="shared" si="631"/>
        <v xml:space="preserve"> </v>
      </c>
      <c r="CM387" s="578" t="str">
        <f t="shared" si="632"/>
        <v xml:space="preserve"> </v>
      </c>
      <c r="CN387" s="578" t="str">
        <f t="shared" si="633"/>
        <v xml:space="preserve"> </v>
      </c>
      <c r="CO387" s="578" t="str">
        <f t="shared" si="626"/>
        <v xml:space="preserve"> </v>
      </c>
      <c r="CP387" s="578" t="str">
        <f t="shared" si="627"/>
        <v xml:space="preserve"> </v>
      </c>
      <c r="CQ387" s="578" t="str">
        <f t="shared" si="628"/>
        <v xml:space="preserve"> </v>
      </c>
      <c r="CR387" s="244"/>
      <c r="CS387" s="244"/>
      <c r="CT387" s="244"/>
      <c r="CU387" s="244"/>
      <c r="CV387" s="347"/>
      <c r="CW387" s="338" t="str">
        <f t="shared" si="728"/>
        <v xml:space="preserve"> </v>
      </c>
      <c r="CX387" s="347"/>
      <c r="CY387" s="338" t="str">
        <f t="shared" si="728"/>
        <v xml:space="preserve"> </v>
      </c>
      <c r="CZ387" s="347"/>
      <c r="DA387" s="338" t="str">
        <f t="shared" si="728"/>
        <v xml:space="preserve"> </v>
      </c>
      <c r="DB387" s="347"/>
      <c r="DC387" s="338" t="str">
        <f t="shared" si="728"/>
        <v xml:space="preserve"> </v>
      </c>
      <c r="DD387" s="347"/>
      <c r="DE387" s="338" t="str">
        <f t="shared" si="728"/>
        <v xml:space="preserve"> </v>
      </c>
    </row>
    <row r="388" spans="1:109" s="19" customFormat="1" x14ac:dyDescent="0.2">
      <c r="A388" s="93" t="s">
        <v>155</v>
      </c>
      <c r="B388" s="53" t="s">
        <v>1279</v>
      </c>
      <c r="C388" s="53" t="s">
        <v>1528</v>
      </c>
      <c r="D388" s="217"/>
      <c r="E388" s="326">
        <v>100</v>
      </c>
      <c r="F388" s="551" t="s">
        <v>693</v>
      </c>
      <c r="G388" s="701"/>
      <c r="H388" s="96" t="s">
        <v>785</v>
      </c>
      <c r="I388" s="89" t="e">
        <f>IF('Retail Pricing'!#REF!&gt;0,'Retail Pricing'!#REF!," ")</f>
        <v>#REF!</v>
      </c>
      <c r="J388" s="85" t="e">
        <f>'Retail Pricing'!#REF!</f>
        <v>#REF!</v>
      </c>
      <c r="K388" s="85" t="e">
        <f>'Retail Pricing'!#REF!</f>
        <v>#REF!</v>
      </c>
      <c r="L388" s="305" t="e">
        <f>IF('Retail Pricing'!#REF!&gt;0,'Retail Pricing'!#REF!," ")</f>
        <v>#REF!</v>
      </c>
      <c r="M388" s="226" t="e">
        <f t="shared" si="729"/>
        <v>#REF!</v>
      </c>
      <c r="N388" s="219" t="e">
        <f>'Retail Pricing'!#REF!</f>
        <v>#REF!</v>
      </c>
      <c r="O388" s="219" t="e">
        <f>'Retail Pricing'!#REF!</f>
        <v>#REF!</v>
      </c>
      <c r="P388" s="219"/>
      <c r="Q388" s="219" t="e">
        <f>'Retail Pricing'!#REF!</f>
        <v>#REF!</v>
      </c>
      <c r="R388" s="219" t="e">
        <f>IF('Retail Pricing'!#REF!&gt;0,'Retail Pricing'!#REF!," ")</f>
        <v>#REF!</v>
      </c>
      <c r="S388" s="219" t="e">
        <f>'Retail Pricing'!#REF!</f>
        <v>#REF!</v>
      </c>
      <c r="T388" s="219">
        <v>0.73862000000000005</v>
      </c>
      <c r="U388" s="470">
        <v>0.17</v>
      </c>
      <c r="V388" s="7">
        <v>1.4999999999999999E-2</v>
      </c>
      <c r="W388" s="491" t="e">
        <f>ROUND(('Retail Pricing'!#REF!/(1-0.09))/0.05,0)*0.05</f>
        <v>#REF!</v>
      </c>
      <c r="X388" s="489">
        <v>4.5</v>
      </c>
      <c r="Y388" s="304" t="e">
        <f t="shared" si="699"/>
        <v>#REF!</v>
      </c>
      <c r="Z388" s="428">
        <v>0.81</v>
      </c>
      <c r="AA388" s="492">
        <v>5.0999999999999996</v>
      </c>
      <c r="AB388" s="493" t="e">
        <f>ROUND(('Retail Pricing'!#REF!/(1-0.09))/0.05,0)*0.05</f>
        <v>#REF!</v>
      </c>
      <c r="AC388" s="489">
        <v>4.4000000000000004</v>
      </c>
      <c r="AD388" s="14" t="e">
        <f t="shared" si="700"/>
        <v>#REF!</v>
      </c>
      <c r="AE388" s="428">
        <v>0.8</v>
      </c>
      <c r="AF388" s="488">
        <v>5</v>
      </c>
      <c r="AG388" s="494" t="e">
        <f>ROUND(('Retail Pricing'!#REF!/(1-0.09))/0.05,0)*0.05</f>
        <v>#REF!</v>
      </c>
      <c r="AH388" s="489">
        <v>3.5</v>
      </c>
      <c r="AI388" s="14" t="e">
        <f t="shared" si="701"/>
        <v>#REF!</v>
      </c>
      <c r="AJ388" s="428">
        <v>0.76</v>
      </c>
      <c r="AK388" s="495" t="e">
        <f>ROUND(('Retail Pricing'!#REF!/(1-0.09))/0.05,0)*0.05</f>
        <v>#REF!</v>
      </c>
      <c r="AL388" s="489"/>
      <c r="AM388" s="489">
        <v>3.15</v>
      </c>
      <c r="AN388" s="14" t="e">
        <f t="shared" si="702"/>
        <v>#REF!</v>
      </c>
      <c r="AO388" s="428">
        <v>0.73</v>
      </c>
      <c r="AP388" s="490" t="e">
        <f>ROUND(('Retail Pricing'!#REF!/(1-0.09))/0.05,0)*0.05</f>
        <v>#REF!</v>
      </c>
      <c r="AQ388" s="489">
        <v>3</v>
      </c>
      <c r="AR388" s="14" t="e">
        <f t="shared" si="703"/>
        <v>#REF!</v>
      </c>
      <c r="AS388" s="428">
        <v>0.72</v>
      </c>
      <c r="AT388" s="496">
        <v>3.65</v>
      </c>
      <c r="AU388" s="497" t="e">
        <f>IF(BA388&gt;0,ROUNDUP((BA388*2),0.05)-0.01," ")</f>
        <v>#REF!</v>
      </c>
      <c r="AV388" s="288"/>
      <c r="AW388" s="498" t="e">
        <f>IF(W388&gt;0,ROUND((W388*1.3)/0.05,0)*0.05," ")</f>
        <v>#REF!</v>
      </c>
      <c r="AX388" s="499" t="e">
        <f>AP388</f>
        <v>#REF!</v>
      </c>
      <c r="AY388" s="499">
        <v>1.5</v>
      </c>
      <c r="AZ388" s="333"/>
      <c r="BA388" s="491" t="e">
        <f t="shared" si="704"/>
        <v>#REF!</v>
      </c>
      <c r="BB388" s="492">
        <f t="shared" si="705"/>
        <v>5.0999999999999996</v>
      </c>
      <c r="BC388" s="493" t="e">
        <f t="shared" si="706"/>
        <v>#REF!</v>
      </c>
      <c r="BD388" s="488">
        <f t="shared" si="707"/>
        <v>5</v>
      </c>
      <c r="BE388" s="494" t="e">
        <f t="shared" si="708"/>
        <v>#REF!</v>
      </c>
      <c r="BF388" s="495" t="e">
        <f t="shared" si="709"/>
        <v>#REF!</v>
      </c>
      <c r="BG388" s="490" t="e">
        <f t="shared" si="710"/>
        <v>#REF!</v>
      </c>
      <c r="BH388" s="496">
        <f t="shared" si="711"/>
        <v>3.65</v>
      </c>
      <c r="BI388" s="497" t="e">
        <f t="shared" si="712"/>
        <v>#REF!</v>
      </c>
      <c r="BJ388" s="385" t="e">
        <f t="shared" si="713"/>
        <v>#REF!</v>
      </c>
      <c r="BK388" s="385" t="e">
        <f t="shared" si="714"/>
        <v>#REF!</v>
      </c>
      <c r="BL388" s="243" t="e">
        <f>IF((BA388-'Retail Pricing'!#REF!)&gt;=0," ",1)</f>
        <v>#REF!</v>
      </c>
      <c r="BM388" s="243" t="e">
        <f>IF((BB388-'Retail Pricing'!#REF!)&gt;=0," ",1)</f>
        <v>#REF!</v>
      </c>
      <c r="BN388" s="243" t="e">
        <f>IF((BC388-'Retail Pricing'!#REF!)&gt;=0," ",1)</f>
        <v>#REF!</v>
      </c>
      <c r="BO388" s="243">
        <f>IF((BD388-'Retail Pricing'!F267)&gt;=0," ",1)</f>
        <v>1</v>
      </c>
      <c r="BP388" s="243" t="e">
        <f>IF((BE388-'Retail Pricing'!#REF!)&gt;=0," ",1)</f>
        <v>#REF!</v>
      </c>
      <c r="BQ388" s="243" t="e">
        <f>IF((BF388-'Retail Pricing'!#REF!)&gt;=0," ",1)</f>
        <v>#REF!</v>
      </c>
      <c r="BR388" s="243" t="e">
        <f>IF((BG388-'Retail Pricing'!#REF!)&gt;=0," ",1)</f>
        <v>#REF!</v>
      </c>
      <c r="BS388" s="243" t="e">
        <f>IF((BH388-'Retail Pricing'!#REF!)&gt;=0," ",1)</f>
        <v>#REF!</v>
      </c>
      <c r="BT388" s="243" t="e">
        <f>IF((BI388-'Retail Pricing'!#REF!)&gt;=0," ",1)</f>
        <v>#REF!</v>
      </c>
      <c r="BU388" s="67"/>
      <c r="BV388" s="442" t="e">
        <f t="shared" si="715"/>
        <v>#REF!</v>
      </c>
      <c r="BW388" s="244" t="e">
        <f t="shared" si="716"/>
        <v>#REF!</v>
      </c>
      <c r="BX388" s="244" t="e">
        <f t="shared" si="717"/>
        <v>#REF!</v>
      </c>
      <c r="BY388" s="244" t="e">
        <f t="shared" si="718"/>
        <v>#REF!</v>
      </c>
      <c r="BZ388" s="244" t="e">
        <f t="shared" si="719"/>
        <v>#REF!</v>
      </c>
      <c r="CA388" s="244" t="e">
        <f t="shared" si="720"/>
        <v>#REF!</v>
      </c>
      <c r="CB388" s="244" t="e">
        <f t="shared" si="721"/>
        <v>#REF!</v>
      </c>
      <c r="CC388" s="244" t="e">
        <f t="shared" si="722"/>
        <v>#REF!</v>
      </c>
      <c r="CD388" s="244" t="e">
        <f t="shared" si="723"/>
        <v>#REF!</v>
      </c>
      <c r="CE388" s="244" t="e">
        <f t="shared" si="724"/>
        <v>#REF!</v>
      </c>
      <c r="CF388" s="244" t="e">
        <f t="shared" si="725"/>
        <v>#REF!</v>
      </c>
      <c r="CG388" s="244" t="e">
        <f t="shared" si="726"/>
        <v>#REF!</v>
      </c>
      <c r="CH388" s="244" t="e">
        <f t="shared" si="727"/>
        <v>#REF!</v>
      </c>
      <c r="CI388" s="570"/>
      <c r="CJ388" s="578" t="e">
        <f t="shared" si="629"/>
        <v>#REF!</v>
      </c>
      <c r="CK388" s="578" t="e">
        <f t="shared" si="630"/>
        <v>#REF!</v>
      </c>
      <c r="CL388" s="578" t="e">
        <f t="shared" si="631"/>
        <v>#REF!</v>
      </c>
      <c r="CM388" s="578" t="e">
        <f t="shared" si="632"/>
        <v>#REF!</v>
      </c>
      <c r="CN388" s="578" t="e">
        <f t="shared" si="633"/>
        <v>#REF!</v>
      </c>
      <c r="CO388" s="578" t="e">
        <f t="shared" si="626"/>
        <v>#REF!</v>
      </c>
      <c r="CP388" s="578" t="e">
        <f t="shared" si="627"/>
        <v>#REF!</v>
      </c>
      <c r="CQ388" s="578" t="e">
        <f t="shared" si="628"/>
        <v>#REF!</v>
      </c>
      <c r="CR388" s="244"/>
      <c r="CS388" s="244"/>
      <c r="CT388" s="244"/>
      <c r="CU388" s="244"/>
      <c r="CV388" s="347"/>
      <c r="CW388" s="338" t="e">
        <f t="shared" si="728"/>
        <v>#REF!</v>
      </c>
      <c r="CX388" s="347"/>
      <c r="CY388" s="338" t="e">
        <f t="shared" si="728"/>
        <v>#REF!</v>
      </c>
      <c r="CZ388" s="347"/>
      <c r="DA388" s="338" t="e">
        <f t="shared" si="728"/>
        <v>#REF!</v>
      </c>
      <c r="DB388" s="347"/>
      <c r="DC388" s="338" t="e">
        <f t="shared" si="728"/>
        <v>#REF!</v>
      </c>
      <c r="DD388" s="347"/>
      <c r="DE388" s="338" t="e">
        <f t="shared" si="728"/>
        <v>#REF!</v>
      </c>
    </row>
    <row r="389" spans="1:109" s="19" customFormat="1" x14ac:dyDescent="0.2">
      <c r="A389" s="93" t="s">
        <v>155</v>
      </c>
      <c r="B389" s="53" t="s">
        <v>161</v>
      </c>
      <c r="C389" s="53"/>
      <c r="D389" s="217" t="s">
        <v>130</v>
      </c>
      <c r="E389" s="326">
        <v>36</v>
      </c>
      <c r="F389" s="356" t="s">
        <v>406</v>
      </c>
      <c r="G389" s="701"/>
      <c r="H389" s="40" t="s">
        <v>949</v>
      </c>
      <c r="I389" s="89" t="e">
        <f>IF('Retail Pricing'!#REF!&gt;0,'Retail Pricing'!#REF!," ")</f>
        <v>#REF!</v>
      </c>
      <c r="J389" s="85" t="e">
        <f>'Retail Pricing'!#REF!</f>
        <v>#REF!</v>
      </c>
      <c r="K389" s="85" t="e">
        <f>'Retail Pricing'!#REF!</f>
        <v>#REF!</v>
      </c>
      <c r="L389" s="305" t="e">
        <f>IF('Retail Pricing'!#REF!&gt;0,'Retail Pricing'!#REF!," ")</f>
        <v>#REF!</v>
      </c>
      <c r="M389" s="226" t="e">
        <f t="shared" si="729"/>
        <v>#REF!</v>
      </c>
      <c r="N389" s="219" t="e">
        <f>IF('Retail Pricing'!#REF!&gt;0,'Retail Pricing'!#REF!," ")</f>
        <v>#REF!</v>
      </c>
      <c r="O389" s="219" t="e">
        <f>IF('Retail Pricing'!#REF!&gt;0,'Retail Pricing'!#REF!," ")</f>
        <v>#REF!</v>
      </c>
      <c r="P389" s="219"/>
      <c r="Q389" s="219" t="e">
        <f>IF('Retail Pricing'!#REF!&gt;0,'Retail Pricing'!#REF!," ")</f>
        <v>#REF!</v>
      </c>
      <c r="R389" s="219" t="e">
        <f>IF('Retail Pricing'!#REF!&gt;0,'Retail Pricing'!#REF!," ")</f>
        <v>#REF!</v>
      </c>
      <c r="S389" s="219" t="e">
        <f>IF('Retail Pricing'!#REF!&gt;0,'Retail Pricing'!#REF!," ")</f>
        <v>#REF!</v>
      </c>
      <c r="T389" s="219">
        <v>1.00556</v>
      </c>
      <c r="U389" s="7" t="e">
        <f>IF(M389&gt;0,$U$1," ")</f>
        <v>#REF!</v>
      </c>
      <c r="V389" s="7">
        <v>0.01</v>
      </c>
      <c r="W389" s="491" t="s">
        <v>949</v>
      </c>
      <c r="X389" s="489" t="s">
        <v>949</v>
      </c>
      <c r="Y389" s="304" t="str">
        <f t="shared" si="699"/>
        <v xml:space="preserve"> </v>
      </c>
      <c r="Z389" s="428" t="s">
        <v>106</v>
      </c>
      <c r="AA389" s="492" t="s">
        <v>949</v>
      </c>
      <c r="AB389" s="493" t="s">
        <v>949</v>
      </c>
      <c r="AC389" s="489" t="s">
        <v>949</v>
      </c>
      <c r="AD389" s="14" t="str">
        <f t="shared" si="700"/>
        <v xml:space="preserve"> </v>
      </c>
      <c r="AE389" s="428" t="s">
        <v>106</v>
      </c>
      <c r="AF389" s="488" t="s">
        <v>949</v>
      </c>
      <c r="AG389" s="494" t="s">
        <v>949</v>
      </c>
      <c r="AH389" s="489" t="s">
        <v>949</v>
      </c>
      <c r="AI389" s="14" t="str">
        <f t="shared" si="701"/>
        <v xml:space="preserve"> </v>
      </c>
      <c r="AJ389" s="428" t="s">
        <v>106</v>
      </c>
      <c r="AK389" s="495" t="s">
        <v>949</v>
      </c>
      <c r="AL389" s="489"/>
      <c r="AM389" s="489" t="s">
        <v>949</v>
      </c>
      <c r="AN389" s="14" t="str">
        <f t="shared" si="702"/>
        <v xml:space="preserve"> </v>
      </c>
      <c r="AO389" s="428" t="s">
        <v>106</v>
      </c>
      <c r="AP389" s="490" t="s">
        <v>949</v>
      </c>
      <c r="AQ389" s="489" t="s">
        <v>949</v>
      </c>
      <c r="AR389" s="14" t="str">
        <f t="shared" si="703"/>
        <v xml:space="preserve"> </v>
      </c>
      <c r="AS389" s="428" t="s">
        <v>106</v>
      </c>
      <c r="AT389" s="496" t="s">
        <v>949</v>
      </c>
      <c r="AU389" s="497" t="s">
        <v>949</v>
      </c>
      <c r="AV389" s="288"/>
      <c r="AW389" s="498" t="s">
        <v>949</v>
      </c>
      <c r="AX389" s="499" t="s">
        <v>106</v>
      </c>
      <c r="AY389" s="499" t="s">
        <v>106</v>
      </c>
      <c r="AZ389" s="333"/>
      <c r="BA389" s="491" t="str">
        <f t="shared" si="704"/>
        <v>Holder</v>
      </c>
      <c r="BB389" s="492" t="str">
        <f t="shared" si="705"/>
        <v>Holder</v>
      </c>
      <c r="BC389" s="493" t="str">
        <f t="shared" si="706"/>
        <v>Holder</v>
      </c>
      <c r="BD389" s="488" t="str">
        <f t="shared" si="707"/>
        <v>Holder</v>
      </c>
      <c r="BE389" s="494" t="str">
        <f t="shared" si="708"/>
        <v>Holder</v>
      </c>
      <c r="BF389" s="495" t="str">
        <f t="shared" si="709"/>
        <v>Holder</v>
      </c>
      <c r="BG389" s="490" t="str">
        <f t="shared" si="710"/>
        <v>Holder</v>
      </c>
      <c r="BH389" s="496" t="str">
        <f t="shared" si="711"/>
        <v>Holder</v>
      </c>
      <c r="BI389" s="497" t="str">
        <f t="shared" si="712"/>
        <v>Holder</v>
      </c>
      <c r="BJ389" s="385" t="str">
        <f t="shared" si="713"/>
        <v>No</v>
      </c>
      <c r="BK389" s="385" t="str">
        <f t="shared" si="714"/>
        <v>No</v>
      </c>
      <c r="BL389" s="483" t="s">
        <v>1376</v>
      </c>
      <c r="BM389" s="482"/>
      <c r="BN389" s="482"/>
      <c r="BO389" s="482"/>
      <c r="BP389" s="482"/>
      <c r="BQ389" s="482"/>
      <c r="BR389" s="482"/>
      <c r="BS389" s="482"/>
      <c r="BT389" s="482"/>
      <c r="BU389" s="67"/>
      <c r="BV389" s="442" t="str">
        <f t="shared" si="715"/>
        <v xml:space="preserve"> </v>
      </c>
      <c r="BW389" s="244" t="str">
        <f t="shared" si="716"/>
        <v xml:space="preserve"> </v>
      </c>
      <c r="BX389" s="244" t="str">
        <f t="shared" si="717"/>
        <v xml:space="preserve"> </v>
      </c>
      <c r="BY389" s="244" t="str">
        <f t="shared" si="718"/>
        <v xml:space="preserve"> </v>
      </c>
      <c r="BZ389" s="244" t="str">
        <f t="shared" si="719"/>
        <v xml:space="preserve"> </v>
      </c>
      <c r="CA389" s="244" t="str">
        <f t="shared" si="720"/>
        <v xml:space="preserve"> </v>
      </c>
      <c r="CB389" s="244" t="str">
        <f t="shared" si="721"/>
        <v xml:space="preserve"> </v>
      </c>
      <c r="CC389" s="244" t="str">
        <f t="shared" si="722"/>
        <v xml:space="preserve"> </v>
      </c>
      <c r="CD389" s="244" t="str">
        <f t="shared" si="723"/>
        <v xml:space="preserve"> </v>
      </c>
      <c r="CE389" s="244" t="str">
        <f t="shared" si="724"/>
        <v xml:space="preserve"> </v>
      </c>
      <c r="CF389" s="244" t="str">
        <f t="shared" si="725"/>
        <v xml:space="preserve"> </v>
      </c>
      <c r="CG389" s="244" t="str">
        <f t="shared" si="726"/>
        <v xml:space="preserve"> </v>
      </c>
      <c r="CH389" s="244" t="str">
        <f t="shared" si="727"/>
        <v xml:space="preserve"> </v>
      </c>
      <c r="CI389" s="570"/>
      <c r="CJ389" s="578" t="str">
        <f t="shared" si="629"/>
        <v xml:space="preserve"> </v>
      </c>
      <c r="CK389" s="578" t="str">
        <f t="shared" si="630"/>
        <v xml:space="preserve"> </v>
      </c>
      <c r="CL389" s="578" t="str">
        <f t="shared" si="631"/>
        <v xml:space="preserve"> </v>
      </c>
      <c r="CM389" s="578" t="str">
        <f t="shared" si="632"/>
        <v xml:space="preserve"> </v>
      </c>
      <c r="CN389" s="578" t="str">
        <f t="shared" si="633"/>
        <v xml:space="preserve"> </v>
      </c>
      <c r="CO389" s="578" t="str">
        <f t="shared" si="626"/>
        <v xml:space="preserve"> </v>
      </c>
      <c r="CP389" s="578" t="str">
        <f t="shared" si="627"/>
        <v xml:space="preserve"> </v>
      </c>
      <c r="CQ389" s="578" t="str">
        <f t="shared" si="628"/>
        <v xml:space="preserve"> </v>
      </c>
      <c r="CR389" s="244"/>
      <c r="CS389" s="244"/>
      <c r="CT389" s="244"/>
      <c r="CU389" s="244"/>
      <c r="CV389" s="347"/>
      <c r="CW389" s="338" t="str">
        <f t="shared" si="728"/>
        <v xml:space="preserve"> </v>
      </c>
      <c r="CX389" s="347"/>
      <c r="CY389" s="338" t="str">
        <f t="shared" si="728"/>
        <v xml:space="preserve"> </v>
      </c>
      <c r="CZ389" s="347"/>
      <c r="DA389" s="338" t="str">
        <f t="shared" si="728"/>
        <v xml:space="preserve"> </v>
      </c>
      <c r="DB389" s="347"/>
      <c r="DC389" s="338" t="str">
        <f t="shared" si="728"/>
        <v xml:space="preserve"> </v>
      </c>
      <c r="DD389" s="347"/>
      <c r="DE389" s="338" t="str">
        <f t="shared" si="728"/>
        <v xml:space="preserve"> </v>
      </c>
    </row>
    <row r="390" spans="1:109" x14ac:dyDescent="0.2">
      <c r="A390" s="93" t="s">
        <v>155</v>
      </c>
      <c r="B390" s="70" t="s">
        <v>161</v>
      </c>
      <c r="C390" s="53"/>
      <c r="D390" s="217" t="s">
        <v>130</v>
      </c>
      <c r="E390" s="326">
        <v>36</v>
      </c>
      <c r="F390" s="356" t="s">
        <v>406</v>
      </c>
      <c r="G390" s="701"/>
      <c r="H390" s="40" t="s">
        <v>241</v>
      </c>
      <c r="I390" s="89" t="e">
        <f>IF('Retail Pricing'!#REF!&gt;0,'Retail Pricing'!#REF!," ")</f>
        <v>#REF!</v>
      </c>
      <c r="J390" s="85" t="e">
        <f>'Retail Pricing'!#REF!</f>
        <v>#REF!</v>
      </c>
      <c r="K390" s="85" t="e">
        <f>'Retail Pricing'!#REF!</f>
        <v>#REF!</v>
      </c>
      <c r="L390" s="305" t="e">
        <f>IF('Retail Pricing'!#REF!&gt;0,'Retail Pricing'!#REF!," ")</f>
        <v>#REF!</v>
      </c>
      <c r="M390" s="226" t="e">
        <f t="shared" si="729"/>
        <v>#REF!</v>
      </c>
      <c r="N390" s="219" t="e">
        <f>'Retail Pricing'!#REF!</f>
        <v>#REF!</v>
      </c>
      <c r="O390" s="219" t="e">
        <f>'Retail Pricing'!#REF!</f>
        <v>#REF!</v>
      </c>
      <c r="P390" s="219"/>
      <c r="Q390" s="219" t="e">
        <f>'Retail Pricing'!#REF!</f>
        <v>#REF!</v>
      </c>
      <c r="R390" s="219" t="e">
        <f>IF('Retail Pricing'!#REF!&gt;0,'Retail Pricing'!#REF!," ")</f>
        <v>#REF!</v>
      </c>
      <c r="S390" s="219" t="e">
        <f>'Retail Pricing'!#REF!</f>
        <v>#REF!</v>
      </c>
      <c r="T390" s="219">
        <v>1.00556</v>
      </c>
      <c r="U390" s="470">
        <v>0.17</v>
      </c>
      <c r="V390" s="7" t="e">
        <v>#REF!</v>
      </c>
      <c r="W390" s="491" t="e">
        <f>'Retail Pricing'!#REF!</f>
        <v>#REF!</v>
      </c>
      <c r="X390" s="489">
        <v>3.75</v>
      </c>
      <c r="Y390" s="304" t="e">
        <f t="shared" si="699"/>
        <v>#REF!</v>
      </c>
      <c r="Z390" s="428" t="e">
        <v>#REF!</v>
      </c>
      <c r="AA390" s="492" t="e">
        <v>#REF!</v>
      </c>
      <c r="AB390" s="493" t="e">
        <f>'Retail Pricing'!#REF!</f>
        <v>#REF!</v>
      </c>
      <c r="AC390" s="489">
        <v>3.65</v>
      </c>
      <c r="AD390" s="14" t="e">
        <f t="shared" si="700"/>
        <v>#REF!</v>
      </c>
      <c r="AE390" s="428" t="e">
        <v>#REF!</v>
      </c>
      <c r="AF390" s="488" t="e">
        <v>#REF!</v>
      </c>
      <c r="AG390" s="494" t="e">
        <f>'Retail Pricing'!#REF!</f>
        <v>#REF!</v>
      </c>
      <c r="AH390" s="489">
        <v>2.8</v>
      </c>
      <c r="AI390" s="14" t="e">
        <f t="shared" si="701"/>
        <v>#REF!</v>
      </c>
      <c r="AJ390" s="428" t="e">
        <v>#REF!</v>
      </c>
      <c r="AK390" s="495" t="e">
        <f>'Retail Pricing'!#REF!</f>
        <v>#REF!</v>
      </c>
      <c r="AL390" s="489"/>
      <c r="AM390" s="489">
        <v>2.4500000000000002</v>
      </c>
      <c r="AN390" s="14" t="e">
        <f t="shared" si="702"/>
        <v>#REF!</v>
      </c>
      <c r="AO390" s="428" t="e">
        <v>#REF!</v>
      </c>
      <c r="AP390" s="490" t="e">
        <f>'Retail Pricing'!#REF!</f>
        <v>#REF!</v>
      </c>
      <c r="AQ390" s="489">
        <v>2.4</v>
      </c>
      <c r="AR390" s="14" t="e">
        <f t="shared" si="703"/>
        <v>#REF!</v>
      </c>
      <c r="AS390" s="428" t="e">
        <v>#REF!</v>
      </c>
      <c r="AT390" s="496" t="e">
        <v>#REF!</v>
      </c>
      <c r="AU390" s="497" t="e">
        <f>'Retail Pricing'!#REF!</f>
        <v>#REF!</v>
      </c>
      <c r="AV390" s="288"/>
      <c r="AW390" s="498" t="e">
        <f>IF(W390&gt;0,ROUND((W390*1.3)/0.05,0)*0.05," ")</f>
        <v>#REF!</v>
      </c>
      <c r="AX390" s="499" t="e">
        <f>AP390</f>
        <v>#REF!</v>
      </c>
      <c r="AY390" s="499">
        <v>1.5</v>
      </c>
      <c r="AZ390" s="333"/>
      <c r="BA390" s="491" t="e">
        <f t="shared" si="704"/>
        <v>#REF!</v>
      </c>
      <c r="BB390" s="492" t="e">
        <f t="shared" si="705"/>
        <v>#REF!</v>
      </c>
      <c r="BC390" s="493" t="e">
        <f t="shared" si="706"/>
        <v>#REF!</v>
      </c>
      <c r="BD390" s="488" t="e">
        <f t="shared" si="707"/>
        <v>#REF!</v>
      </c>
      <c r="BE390" s="494" t="e">
        <f t="shared" si="708"/>
        <v>#REF!</v>
      </c>
      <c r="BF390" s="495" t="e">
        <f t="shared" si="709"/>
        <v>#REF!</v>
      </c>
      <c r="BG390" s="490" t="e">
        <f t="shared" si="710"/>
        <v>#REF!</v>
      </c>
      <c r="BH390" s="496" t="e">
        <f t="shared" si="711"/>
        <v>#REF!</v>
      </c>
      <c r="BI390" s="497" t="e">
        <f t="shared" si="712"/>
        <v>#REF!</v>
      </c>
      <c r="BJ390" s="385" t="e">
        <f t="shared" si="713"/>
        <v>#REF!</v>
      </c>
      <c r="BK390" s="385" t="e">
        <f t="shared" si="714"/>
        <v>#REF!</v>
      </c>
      <c r="BL390" s="243" t="e">
        <f>IF((BA390-'Retail Pricing'!#REF!)&gt;=0," ",1)</f>
        <v>#REF!</v>
      </c>
      <c r="BM390" s="243" t="e">
        <f>IF((BB390-'Retail Pricing'!#REF!)&gt;=0," ",1)</f>
        <v>#REF!</v>
      </c>
      <c r="BN390" s="243" t="e">
        <f>IF((BC390-'Retail Pricing'!#REF!)&gt;=0," ",1)</f>
        <v>#REF!</v>
      </c>
      <c r="BO390" s="243" t="e">
        <f>IF((BD390-'Retail Pricing'!#REF!)&gt;=0," ",1)</f>
        <v>#REF!</v>
      </c>
      <c r="BP390" s="243" t="e">
        <f>IF((BE390-'Retail Pricing'!#REF!)&gt;=0," ",1)</f>
        <v>#REF!</v>
      </c>
      <c r="BQ390" s="243" t="e">
        <f>IF((BF390-'Retail Pricing'!#REF!)&gt;=0," ",1)</f>
        <v>#REF!</v>
      </c>
      <c r="BR390" s="243" t="e">
        <f>IF((BG390-'Retail Pricing'!#REF!)&gt;=0," ",1)</f>
        <v>#REF!</v>
      </c>
      <c r="BS390" s="243" t="e">
        <f>IF((BH390-'Retail Pricing'!#REF!)&gt;=0," ",1)</f>
        <v>#REF!</v>
      </c>
      <c r="BT390" s="243" t="e">
        <f>IF((BI390-'Retail Pricing'!#REF!)&gt;=0," ",1)</f>
        <v>#REF!</v>
      </c>
      <c r="BU390" s="18"/>
      <c r="BV390" s="442" t="e">
        <f t="shared" si="715"/>
        <v>#REF!</v>
      </c>
      <c r="BW390" s="244" t="e">
        <f t="shared" si="716"/>
        <v>#REF!</v>
      </c>
      <c r="BX390" s="244" t="e">
        <f t="shared" si="717"/>
        <v>#REF!</v>
      </c>
      <c r="BY390" s="244" t="e">
        <f t="shared" si="718"/>
        <v>#REF!</v>
      </c>
      <c r="BZ390" s="244" t="e">
        <f t="shared" si="719"/>
        <v>#REF!</v>
      </c>
      <c r="CA390" s="244" t="e">
        <f t="shared" si="720"/>
        <v>#REF!</v>
      </c>
      <c r="CB390" s="244" t="e">
        <f t="shared" si="721"/>
        <v>#REF!</v>
      </c>
      <c r="CC390" s="244" t="e">
        <f t="shared" si="722"/>
        <v>#REF!</v>
      </c>
      <c r="CD390" s="244" t="e">
        <f t="shared" si="723"/>
        <v>#REF!</v>
      </c>
      <c r="CE390" s="244" t="e">
        <f t="shared" si="724"/>
        <v>#REF!</v>
      </c>
      <c r="CF390" s="244" t="e">
        <f t="shared" si="725"/>
        <v>#REF!</v>
      </c>
      <c r="CG390" s="244" t="e">
        <f t="shared" si="726"/>
        <v>#REF!</v>
      </c>
      <c r="CH390" s="244" t="e">
        <f t="shared" si="727"/>
        <v>#REF!</v>
      </c>
      <c r="CI390" s="570"/>
      <c r="CJ390" s="578" t="e">
        <f t="shared" si="629"/>
        <v>#REF!</v>
      </c>
      <c r="CK390" s="578" t="e">
        <f t="shared" si="630"/>
        <v>#REF!</v>
      </c>
      <c r="CL390" s="578" t="e">
        <f t="shared" si="631"/>
        <v>#REF!</v>
      </c>
      <c r="CM390" s="578" t="e">
        <f t="shared" si="632"/>
        <v>#REF!</v>
      </c>
      <c r="CN390" s="578" t="e">
        <f t="shared" si="633"/>
        <v>#REF!</v>
      </c>
      <c r="CO390" s="578" t="e">
        <f t="shared" si="626"/>
        <v>#REF!</v>
      </c>
      <c r="CP390" s="578" t="e">
        <f t="shared" si="627"/>
        <v>#REF!</v>
      </c>
      <c r="CQ390" s="578" t="e">
        <f t="shared" si="628"/>
        <v>#REF!</v>
      </c>
      <c r="CR390" s="244"/>
      <c r="CS390" s="244"/>
      <c r="CT390" s="244"/>
      <c r="CU390" s="244"/>
      <c r="CV390" s="347"/>
      <c r="CW390" s="338" t="e">
        <f t="shared" si="728"/>
        <v>#REF!</v>
      </c>
      <c r="CX390" s="347"/>
      <c r="CY390" s="338" t="e">
        <f t="shared" si="728"/>
        <v>#REF!</v>
      </c>
      <c r="CZ390" s="347"/>
      <c r="DA390" s="338" t="e">
        <f t="shared" si="728"/>
        <v>#REF!</v>
      </c>
      <c r="DB390" s="347"/>
      <c r="DC390" s="338" t="e">
        <f t="shared" si="728"/>
        <v>#REF!</v>
      </c>
      <c r="DD390" s="347"/>
      <c r="DE390" s="338" t="e">
        <f t="shared" si="728"/>
        <v>#REF!</v>
      </c>
    </row>
    <row r="391" spans="1:109" s="19" customFormat="1" x14ac:dyDescent="0.2">
      <c r="A391" s="93" t="s">
        <v>155</v>
      </c>
      <c r="B391" s="53" t="s">
        <v>274</v>
      </c>
      <c r="C391" s="53" t="s">
        <v>1540</v>
      </c>
      <c r="D391" s="217" t="s">
        <v>256</v>
      </c>
      <c r="E391" s="326">
        <v>25</v>
      </c>
      <c r="F391" s="356" t="s">
        <v>407</v>
      </c>
      <c r="G391" s="701"/>
      <c r="H391" s="40" t="s">
        <v>949</v>
      </c>
      <c r="I391" s="89" t="e">
        <f>IF('Retail Pricing'!#REF!&gt;0,'Retail Pricing'!#REF!," ")</f>
        <v>#REF!</v>
      </c>
      <c r="J391" s="85" t="e">
        <f>'Retail Pricing'!#REF!</f>
        <v>#REF!</v>
      </c>
      <c r="K391" s="85" t="e">
        <f>'Retail Pricing'!#REF!</f>
        <v>#REF!</v>
      </c>
      <c r="L391" s="305" t="e">
        <f>IF('Retail Pricing'!#REF!&gt;0,'Retail Pricing'!#REF!," ")</f>
        <v>#REF!</v>
      </c>
      <c r="M391" s="226" t="e">
        <f t="shared" si="729"/>
        <v>#REF!</v>
      </c>
      <c r="N391" s="219" t="e">
        <f>IF('Retail Pricing'!#REF!&gt;0,'Retail Pricing'!#REF!," ")</f>
        <v>#REF!</v>
      </c>
      <c r="O391" s="219" t="e">
        <f>IF('Retail Pricing'!#REF!&gt;0,'Retail Pricing'!#REF!," ")</f>
        <v>#REF!</v>
      </c>
      <c r="P391" s="219"/>
      <c r="Q391" s="219" t="e">
        <f>IF('Retail Pricing'!#REF!&gt;0,'Retail Pricing'!#REF!," ")</f>
        <v>#REF!</v>
      </c>
      <c r="R391" s="219" t="e">
        <f>IF('Retail Pricing'!#REF!&gt;0,'Retail Pricing'!#REF!," ")</f>
        <v>#REF!</v>
      </c>
      <c r="S391" s="219" t="e">
        <f>IF('Retail Pricing'!#REF!&gt;0,'Retail Pricing'!#REF!," ")</f>
        <v>#REF!</v>
      </c>
      <c r="T391" s="219">
        <v>0.33966000000000002</v>
      </c>
      <c r="U391" s="7" t="e">
        <f>IF(M391&gt;0,$U$1," ")</f>
        <v>#REF!</v>
      </c>
      <c r="V391" s="7">
        <v>-3.0000000000000001E-3</v>
      </c>
      <c r="W391" s="491" t="s">
        <v>949</v>
      </c>
      <c r="X391" s="489" t="s">
        <v>949</v>
      </c>
      <c r="Y391" s="304" t="str">
        <f t="shared" si="699"/>
        <v xml:space="preserve"> </v>
      </c>
      <c r="Z391" s="428" t="s">
        <v>106</v>
      </c>
      <c r="AA391" s="492" t="s">
        <v>949</v>
      </c>
      <c r="AB391" s="493" t="s">
        <v>949</v>
      </c>
      <c r="AC391" s="489" t="s">
        <v>949</v>
      </c>
      <c r="AD391" s="14" t="str">
        <f t="shared" si="700"/>
        <v xml:space="preserve"> </v>
      </c>
      <c r="AE391" s="428" t="s">
        <v>106</v>
      </c>
      <c r="AF391" s="488" t="s">
        <v>949</v>
      </c>
      <c r="AG391" s="494" t="s">
        <v>949</v>
      </c>
      <c r="AH391" s="489" t="s">
        <v>949</v>
      </c>
      <c r="AI391" s="14" t="str">
        <f t="shared" si="701"/>
        <v xml:space="preserve"> </v>
      </c>
      <c r="AJ391" s="428" t="s">
        <v>106</v>
      </c>
      <c r="AK391" s="495" t="s">
        <v>949</v>
      </c>
      <c r="AL391" s="489"/>
      <c r="AM391" s="489" t="s">
        <v>949</v>
      </c>
      <c r="AN391" s="14" t="str">
        <f t="shared" si="702"/>
        <v xml:space="preserve"> </v>
      </c>
      <c r="AO391" s="428" t="s">
        <v>106</v>
      </c>
      <c r="AP391" s="490" t="s">
        <v>949</v>
      </c>
      <c r="AQ391" s="489" t="s">
        <v>949</v>
      </c>
      <c r="AR391" s="14" t="str">
        <f t="shared" si="703"/>
        <v xml:space="preserve"> </v>
      </c>
      <c r="AS391" s="428" t="s">
        <v>106</v>
      </c>
      <c r="AT391" s="496" t="s">
        <v>949</v>
      </c>
      <c r="AU391" s="497" t="s">
        <v>949</v>
      </c>
      <c r="AV391" s="288"/>
      <c r="AW391" s="498" t="s">
        <v>949</v>
      </c>
      <c r="AX391" s="499" t="s">
        <v>106</v>
      </c>
      <c r="AY391" s="499" t="s">
        <v>106</v>
      </c>
      <c r="AZ391" s="333"/>
      <c r="BA391" s="491" t="str">
        <f t="shared" si="704"/>
        <v>Holder</v>
      </c>
      <c r="BB391" s="492" t="str">
        <f t="shared" si="705"/>
        <v>Holder</v>
      </c>
      <c r="BC391" s="493" t="str">
        <f t="shared" si="706"/>
        <v>Holder</v>
      </c>
      <c r="BD391" s="488" t="str">
        <f t="shared" si="707"/>
        <v>Holder</v>
      </c>
      <c r="BE391" s="494" t="str">
        <f t="shared" si="708"/>
        <v>Holder</v>
      </c>
      <c r="BF391" s="495" t="str">
        <f t="shared" si="709"/>
        <v>Holder</v>
      </c>
      <c r="BG391" s="490" t="str">
        <f t="shared" si="710"/>
        <v>Holder</v>
      </c>
      <c r="BH391" s="496" t="str">
        <f t="shared" si="711"/>
        <v>Holder</v>
      </c>
      <c r="BI391" s="497" t="str">
        <f t="shared" si="712"/>
        <v>Holder</v>
      </c>
      <c r="BJ391" s="385" t="str">
        <f t="shared" si="713"/>
        <v>No</v>
      </c>
      <c r="BK391" s="385" t="str">
        <f t="shared" si="714"/>
        <v>No</v>
      </c>
      <c r="BL391" s="483" t="s">
        <v>1376</v>
      </c>
      <c r="BM391" s="482"/>
      <c r="BN391" s="482"/>
      <c r="BO391" s="482"/>
      <c r="BP391" s="482"/>
      <c r="BQ391" s="482"/>
      <c r="BR391" s="482"/>
      <c r="BS391" s="482"/>
      <c r="BT391" s="482"/>
      <c r="BU391" s="67"/>
      <c r="BV391" s="442" t="str">
        <f t="shared" si="715"/>
        <v xml:space="preserve"> </v>
      </c>
      <c r="BW391" s="244" t="str">
        <f t="shared" si="716"/>
        <v xml:space="preserve"> </v>
      </c>
      <c r="BX391" s="244" t="str">
        <f t="shared" si="717"/>
        <v xml:space="preserve"> </v>
      </c>
      <c r="BY391" s="244" t="str">
        <f t="shared" si="718"/>
        <v xml:space="preserve"> </v>
      </c>
      <c r="BZ391" s="244" t="str">
        <f t="shared" si="719"/>
        <v xml:space="preserve"> </v>
      </c>
      <c r="CA391" s="244" t="str">
        <f t="shared" si="720"/>
        <v xml:space="preserve"> </v>
      </c>
      <c r="CB391" s="244" t="str">
        <f t="shared" si="721"/>
        <v xml:space="preserve"> </v>
      </c>
      <c r="CC391" s="244" t="str">
        <f t="shared" si="722"/>
        <v xml:space="preserve"> </v>
      </c>
      <c r="CD391" s="244" t="str">
        <f t="shared" si="723"/>
        <v xml:space="preserve"> </v>
      </c>
      <c r="CE391" s="244" t="str">
        <f t="shared" si="724"/>
        <v xml:space="preserve"> </v>
      </c>
      <c r="CF391" s="244" t="str">
        <f t="shared" si="725"/>
        <v xml:space="preserve"> </v>
      </c>
      <c r="CG391" s="244" t="str">
        <f t="shared" si="726"/>
        <v xml:space="preserve"> </v>
      </c>
      <c r="CH391" s="244" t="str">
        <f t="shared" si="727"/>
        <v xml:space="preserve"> </v>
      </c>
      <c r="CI391" s="570"/>
      <c r="CJ391" s="578" t="str">
        <f t="shared" si="629"/>
        <v xml:space="preserve"> </v>
      </c>
      <c r="CK391" s="578" t="str">
        <f t="shared" si="630"/>
        <v xml:space="preserve"> </v>
      </c>
      <c r="CL391" s="578" t="str">
        <f t="shared" si="631"/>
        <v xml:space="preserve"> </v>
      </c>
      <c r="CM391" s="578" t="str">
        <f t="shared" si="632"/>
        <v xml:space="preserve"> </v>
      </c>
      <c r="CN391" s="578" t="str">
        <f t="shared" si="633"/>
        <v xml:space="preserve"> </v>
      </c>
      <c r="CO391" s="578" t="str">
        <f t="shared" si="626"/>
        <v xml:space="preserve"> </v>
      </c>
      <c r="CP391" s="578" t="str">
        <f t="shared" si="627"/>
        <v xml:space="preserve"> </v>
      </c>
      <c r="CQ391" s="578" t="str">
        <f t="shared" si="628"/>
        <v xml:space="preserve"> </v>
      </c>
      <c r="CR391" s="244"/>
      <c r="CS391" s="244"/>
      <c r="CT391" s="244"/>
      <c r="CU391" s="244"/>
      <c r="CV391" s="347"/>
      <c r="CW391" s="338" t="str">
        <f t="shared" si="728"/>
        <v xml:space="preserve"> </v>
      </c>
      <c r="CX391" s="347"/>
      <c r="CY391" s="338" t="str">
        <f t="shared" si="728"/>
        <v xml:space="preserve"> </v>
      </c>
      <c r="CZ391" s="347"/>
      <c r="DA391" s="338" t="str">
        <f t="shared" si="728"/>
        <v xml:space="preserve"> </v>
      </c>
      <c r="DB391" s="347"/>
      <c r="DC391" s="338" t="str">
        <f t="shared" si="728"/>
        <v xml:space="preserve"> </v>
      </c>
      <c r="DD391" s="347"/>
      <c r="DE391" s="338" t="str">
        <f t="shared" si="728"/>
        <v xml:space="preserve"> </v>
      </c>
    </row>
    <row r="392" spans="1:109" x14ac:dyDescent="0.2">
      <c r="A392" s="93" t="s">
        <v>155</v>
      </c>
      <c r="B392" s="70" t="s">
        <v>1371</v>
      </c>
      <c r="C392" s="53" t="s">
        <v>1540</v>
      </c>
      <c r="D392" s="217" t="s">
        <v>256</v>
      </c>
      <c r="E392" s="326">
        <v>25</v>
      </c>
      <c r="F392" s="356" t="s">
        <v>407</v>
      </c>
      <c r="G392" s="701"/>
      <c r="I392" s="89" t="e">
        <f>IF('Retail Pricing'!#REF!&gt;0,'Retail Pricing'!#REF!," ")</f>
        <v>#REF!</v>
      </c>
      <c r="J392" s="85" t="e">
        <f>'Retail Pricing'!#REF!</f>
        <v>#REF!</v>
      </c>
      <c r="K392" s="85" t="e">
        <f>'Retail Pricing'!#REF!</f>
        <v>#REF!</v>
      </c>
      <c r="L392" s="305" t="e">
        <f>IF('Retail Pricing'!#REF!&gt;0,'Retail Pricing'!#REF!," ")</f>
        <v>#REF!</v>
      </c>
      <c r="M392" s="226" t="e">
        <f t="shared" si="729"/>
        <v>#REF!</v>
      </c>
      <c r="N392" s="219" t="e">
        <f>'Retail Pricing'!#REF!</f>
        <v>#REF!</v>
      </c>
      <c r="O392" s="219" t="e">
        <f>'Retail Pricing'!#REF!</f>
        <v>#REF!</v>
      </c>
      <c r="P392" s="219"/>
      <c r="Q392" s="219" t="e">
        <f>'Retail Pricing'!#REF!</f>
        <v>#REF!</v>
      </c>
      <c r="R392" s="219" t="e">
        <f>IF('Retail Pricing'!#REF!&gt;0,'Retail Pricing'!#REF!," ")</f>
        <v>#REF!</v>
      </c>
      <c r="S392" s="219" t="e">
        <f>'Retail Pricing'!#REF!</f>
        <v>#REF!</v>
      </c>
      <c r="T392" s="219">
        <v>0.33966000000000002</v>
      </c>
      <c r="U392" s="470">
        <v>0.17</v>
      </c>
      <c r="V392" s="7">
        <v>-3.0000000000000001E-3</v>
      </c>
      <c r="W392" s="491" t="e">
        <f>'Retail Pricing'!#REF!</f>
        <v>#REF!</v>
      </c>
      <c r="X392" s="489">
        <v>1.75</v>
      </c>
      <c r="Y392" s="304" t="e">
        <f t="shared" si="699"/>
        <v>#REF!</v>
      </c>
      <c r="Z392" s="428">
        <v>0.78</v>
      </c>
      <c r="AA392" s="492">
        <v>2.0499999999999998</v>
      </c>
      <c r="AB392" s="493" t="e">
        <f>'Retail Pricing'!#REF!</f>
        <v>#REF!</v>
      </c>
      <c r="AC392" s="489">
        <v>1.7</v>
      </c>
      <c r="AD392" s="14" t="e">
        <f t="shared" si="700"/>
        <v>#REF!</v>
      </c>
      <c r="AE392" s="428">
        <v>0.77</v>
      </c>
      <c r="AF392" s="488">
        <v>2</v>
      </c>
      <c r="AG392" s="494" t="e">
        <f>'Retail Pricing'!#REF!</f>
        <v>#REF!</v>
      </c>
      <c r="AH392" s="489">
        <v>1.3</v>
      </c>
      <c r="AI392" s="14" t="e">
        <f t="shared" si="701"/>
        <v>#REF!</v>
      </c>
      <c r="AJ392" s="428">
        <v>0.71</v>
      </c>
      <c r="AK392" s="495" t="e">
        <f>'Retail Pricing'!#REF!</f>
        <v>#REF!</v>
      </c>
      <c r="AL392" s="489"/>
      <c r="AM392" s="489">
        <v>1.1000000000000001</v>
      </c>
      <c r="AN392" s="14" t="e">
        <f t="shared" si="702"/>
        <v>#REF!</v>
      </c>
      <c r="AO392" s="428">
        <v>0.67</v>
      </c>
      <c r="AP392" s="490" t="e">
        <f>'Retail Pricing'!#REF!</f>
        <v>#REF!</v>
      </c>
      <c r="AQ392" s="489">
        <v>1.1000000000000001</v>
      </c>
      <c r="AR392" s="14" t="e">
        <f t="shared" si="703"/>
        <v>#REF!</v>
      </c>
      <c r="AS392" s="428">
        <v>0.66</v>
      </c>
      <c r="AT392" s="496">
        <v>1.4</v>
      </c>
      <c r="AU392" s="497" t="e">
        <f>'Retail Pricing'!#REF!</f>
        <v>#REF!</v>
      </c>
      <c r="AV392" s="288"/>
      <c r="AW392" s="498" t="e">
        <f>IF(W392&gt;0,ROUND((W392*1.3)/0.05,0)*0.05," ")</f>
        <v>#REF!</v>
      </c>
      <c r="AX392" s="499"/>
      <c r="AY392" s="499"/>
      <c r="AZ392" s="333"/>
      <c r="BA392" s="491" t="e">
        <f t="shared" si="704"/>
        <v>#REF!</v>
      </c>
      <c r="BB392" s="492">
        <f t="shared" si="705"/>
        <v>2.0499999999999998</v>
      </c>
      <c r="BC392" s="493" t="e">
        <f t="shared" si="706"/>
        <v>#REF!</v>
      </c>
      <c r="BD392" s="488">
        <f t="shared" si="707"/>
        <v>2</v>
      </c>
      <c r="BE392" s="494" t="e">
        <f t="shared" si="708"/>
        <v>#REF!</v>
      </c>
      <c r="BF392" s="495" t="e">
        <f t="shared" si="709"/>
        <v>#REF!</v>
      </c>
      <c r="BG392" s="490" t="e">
        <f t="shared" si="710"/>
        <v>#REF!</v>
      </c>
      <c r="BH392" s="496">
        <f t="shared" si="711"/>
        <v>1.4</v>
      </c>
      <c r="BI392" s="497" t="e">
        <f t="shared" si="712"/>
        <v>#REF!</v>
      </c>
      <c r="BJ392" s="385" t="e">
        <f t="shared" si="713"/>
        <v>#REF!</v>
      </c>
      <c r="BK392" s="385" t="e">
        <f t="shared" si="714"/>
        <v>#REF!</v>
      </c>
      <c r="BL392" s="243" t="e">
        <f>IF((BA392-'Retail Pricing'!#REF!)&gt;=0," ",1)</f>
        <v>#REF!</v>
      </c>
      <c r="BM392" s="243" t="e">
        <f>IF((BB392-'Retail Pricing'!#REF!)&gt;=0," ",1)</f>
        <v>#REF!</v>
      </c>
      <c r="BN392" s="243" t="e">
        <f>IF((BC392-'Retail Pricing'!#REF!)&gt;=0," ",1)</f>
        <v>#REF!</v>
      </c>
      <c r="BO392" s="243" t="e">
        <f>IF((BD392-'Retail Pricing'!#REF!)&gt;=0," ",1)</f>
        <v>#REF!</v>
      </c>
      <c r="BP392" s="243" t="e">
        <f>IF((BE392-'Retail Pricing'!#REF!)&gt;=0," ",1)</f>
        <v>#REF!</v>
      </c>
      <c r="BQ392" s="243" t="e">
        <f>IF((BF392-'Retail Pricing'!#REF!)&gt;=0," ",1)</f>
        <v>#REF!</v>
      </c>
      <c r="BR392" s="243" t="e">
        <f>IF((BG392-'Retail Pricing'!#REF!)&gt;=0," ",1)</f>
        <v>#REF!</v>
      </c>
      <c r="BS392" s="243" t="e">
        <f>IF((BH392-'Retail Pricing'!#REF!)&gt;=0," ",1)</f>
        <v>#REF!</v>
      </c>
      <c r="BT392" s="243" t="e">
        <f>IF((BI392-'Retail Pricing'!#REF!)&gt;=0," ",1)</f>
        <v>#REF!</v>
      </c>
      <c r="BU392" s="18"/>
      <c r="BV392" s="442" t="e">
        <f t="shared" si="715"/>
        <v>#REF!</v>
      </c>
      <c r="BW392" s="244" t="e">
        <f t="shared" si="716"/>
        <v>#REF!</v>
      </c>
      <c r="BX392" s="244" t="e">
        <f t="shared" si="717"/>
        <v>#REF!</v>
      </c>
      <c r="BY392" s="244" t="e">
        <f t="shared" si="718"/>
        <v>#REF!</v>
      </c>
      <c r="BZ392" s="244" t="e">
        <f t="shared" si="719"/>
        <v>#REF!</v>
      </c>
      <c r="CA392" s="244" t="e">
        <f t="shared" si="720"/>
        <v>#REF!</v>
      </c>
      <c r="CB392" s="244" t="e">
        <f t="shared" si="721"/>
        <v>#REF!</v>
      </c>
      <c r="CC392" s="244" t="e">
        <f t="shared" si="722"/>
        <v>#REF!</v>
      </c>
      <c r="CD392" s="244" t="e">
        <f t="shared" si="723"/>
        <v>#REF!</v>
      </c>
      <c r="CE392" s="244" t="e">
        <f t="shared" si="724"/>
        <v>#REF!</v>
      </c>
      <c r="CF392" s="244" t="e">
        <f t="shared" si="725"/>
        <v>#REF!</v>
      </c>
      <c r="CG392" s="244" t="e">
        <f t="shared" si="726"/>
        <v>#REF!</v>
      </c>
      <c r="CH392" s="244" t="e">
        <f t="shared" si="727"/>
        <v>#REF!</v>
      </c>
      <c r="CI392" s="570"/>
      <c r="CJ392" s="578" t="e">
        <f t="shared" si="629"/>
        <v>#REF!</v>
      </c>
      <c r="CK392" s="578" t="e">
        <f t="shared" si="630"/>
        <v>#REF!</v>
      </c>
      <c r="CL392" s="578" t="e">
        <f t="shared" si="631"/>
        <v>#REF!</v>
      </c>
      <c r="CM392" s="578" t="e">
        <f t="shared" si="632"/>
        <v>#REF!</v>
      </c>
      <c r="CN392" s="578" t="e">
        <f t="shared" si="633"/>
        <v>#REF!</v>
      </c>
      <c r="CO392" s="578" t="e">
        <f t="shared" si="626"/>
        <v>#REF!</v>
      </c>
      <c r="CP392" s="578" t="e">
        <f t="shared" si="627"/>
        <v>#REF!</v>
      </c>
      <c r="CQ392" s="578" t="e">
        <f t="shared" si="628"/>
        <v>#REF!</v>
      </c>
      <c r="CR392" s="244"/>
      <c r="CS392" s="244"/>
      <c r="CT392" s="244"/>
      <c r="CU392" s="244"/>
      <c r="CV392" s="347"/>
      <c r="CW392" s="338" t="e">
        <f t="shared" si="728"/>
        <v>#REF!</v>
      </c>
      <c r="CX392" s="347"/>
      <c r="CY392" s="338" t="e">
        <f t="shared" si="728"/>
        <v>#REF!</v>
      </c>
      <c r="CZ392" s="347"/>
      <c r="DA392" s="338" t="e">
        <f t="shared" si="728"/>
        <v>#REF!</v>
      </c>
      <c r="DB392" s="347"/>
      <c r="DC392" s="338" t="e">
        <f t="shared" si="728"/>
        <v>#REF!</v>
      </c>
      <c r="DD392" s="347"/>
      <c r="DE392" s="338" t="e">
        <f t="shared" si="728"/>
        <v>#REF!</v>
      </c>
    </row>
    <row r="393" spans="1:109" s="19" customFormat="1" x14ac:dyDescent="0.2">
      <c r="A393" s="93" t="s">
        <v>155</v>
      </c>
      <c r="B393" s="53" t="s">
        <v>1280</v>
      </c>
      <c r="C393" s="53" t="s">
        <v>1541</v>
      </c>
      <c r="D393" s="217" t="s">
        <v>130</v>
      </c>
      <c r="E393" s="326">
        <v>25</v>
      </c>
      <c r="F393" s="356" t="s">
        <v>408</v>
      </c>
      <c r="G393" s="701"/>
      <c r="H393" s="40" t="s">
        <v>949</v>
      </c>
      <c r="I393" s="89" t="e">
        <f>IF('Retail Pricing'!#REF!&gt;0,'Retail Pricing'!#REF!," ")</f>
        <v>#REF!</v>
      </c>
      <c r="J393" s="85" t="e">
        <f>'Retail Pricing'!#REF!</f>
        <v>#REF!</v>
      </c>
      <c r="K393" s="85" t="e">
        <f>'Retail Pricing'!#REF!</f>
        <v>#REF!</v>
      </c>
      <c r="L393" s="305" t="e">
        <f>IF('Retail Pricing'!#REF!&gt;0,'Retail Pricing'!#REF!," ")</f>
        <v>#REF!</v>
      </c>
      <c r="M393" s="226" t="e">
        <f t="shared" si="729"/>
        <v>#REF!</v>
      </c>
      <c r="N393" s="219" t="e">
        <f>IF('Retail Pricing'!#REF!&gt;0,'Retail Pricing'!#REF!," ")</f>
        <v>#REF!</v>
      </c>
      <c r="O393" s="219" t="e">
        <f>IF('Retail Pricing'!#REF!&gt;0,'Retail Pricing'!#REF!," ")</f>
        <v>#REF!</v>
      </c>
      <c r="P393" s="219"/>
      <c r="Q393" s="219" t="e">
        <f>IF('Retail Pricing'!#REF!&gt;0,'Retail Pricing'!#REF!," ")</f>
        <v>#REF!</v>
      </c>
      <c r="R393" s="219" t="e">
        <f>IF('Retail Pricing'!#REF!&gt;0,'Retail Pricing'!#REF!," ")</f>
        <v>#REF!</v>
      </c>
      <c r="S393" s="219" t="e">
        <f>IF('Retail Pricing'!#REF!&gt;0,'Retail Pricing'!#REF!," ")</f>
        <v>#REF!</v>
      </c>
      <c r="T393" s="219">
        <v>0.93920999999999999</v>
      </c>
      <c r="U393" s="7" t="e">
        <f>IF(M393&gt;0,$U$1," ")</f>
        <v>#REF!</v>
      </c>
      <c r="V393" s="7">
        <v>2E-3</v>
      </c>
      <c r="W393" s="491" t="s">
        <v>949</v>
      </c>
      <c r="X393" s="489" t="s">
        <v>949</v>
      </c>
      <c r="Y393" s="304" t="str">
        <f t="shared" si="699"/>
        <v xml:space="preserve"> </v>
      </c>
      <c r="Z393" s="428" t="s">
        <v>106</v>
      </c>
      <c r="AA393" s="492" t="s">
        <v>949</v>
      </c>
      <c r="AB393" s="493" t="s">
        <v>949</v>
      </c>
      <c r="AC393" s="489" t="s">
        <v>949</v>
      </c>
      <c r="AD393" s="14" t="str">
        <f t="shared" si="700"/>
        <v xml:space="preserve"> </v>
      </c>
      <c r="AE393" s="428" t="s">
        <v>106</v>
      </c>
      <c r="AF393" s="488" t="s">
        <v>949</v>
      </c>
      <c r="AG393" s="494" t="s">
        <v>949</v>
      </c>
      <c r="AH393" s="489" t="s">
        <v>949</v>
      </c>
      <c r="AI393" s="14" t="str">
        <f t="shared" si="701"/>
        <v xml:space="preserve"> </v>
      </c>
      <c r="AJ393" s="428" t="s">
        <v>106</v>
      </c>
      <c r="AK393" s="495" t="s">
        <v>949</v>
      </c>
      <c r="AL393" s="489"/>
      <c r="AM393" s="489" t="s">
        <v>949</v>
      </c>
      <c r="AN393" s="14" t="str">
        <f t="shared" si="702"/>
        <v xml:space="preserve"> </v>
      </c>
      <c r="AO393" s="428" t="s">
        <v>106</v>
      </c>
      <c r="AP393" s="490" t="s">
        <v>949</v>
      </c>
      <c r="AQ393" s="489" t="s">
        <v>949</v>
      </c>
      <c r="AR393" s="14" t="str">
        <f t="shared" si="703"/>
        <v xml:space="preserve"> </v>
      </c>
      <c r="AS393" s="428" t="s">
        <v>106</v>
      </c>
      <c r="AT393" s="496" t="s">
        <v>949</v>
      </c>
      <c r="AU393" s="497" t="s">
        <v>949</v>
      </c>
      <c r="AV393" s="288"/>
      <c r="AW393" s="498" t="s">
        <v>949</v>
      </c>
      <c r="AX393" s="499" t="s">
        <v>106</v>
      </c>
      <c r="AY393" s="499" t="s">
        <v>106</v>
      </c>
      <c r="AZ393" s="333"/>
      <c r="BA393" s="491" t="str">
        <f t="shared" si="704"/>
        <v>Holder</v>
      </c>
      <c r="BB393" s="492" t="str">
        <f t="shared" si="705"/>
        <v>Holder</v>
      </c>
      <c r="BC393" s="493" t="str">
        <f t="shared" si="706"/>
        <v>Holder</v>
      </c>
      <c r="BD393" s="488" t="str">
        <f t="shared" si="707"/>
        <v>Holder</v>
      </c>
      <c r="BE393" s="494" t="str">
        <f t="shared" si="708"/>
        <v>Holder</v>
      </c>
      <c r="BF393" s="495" t="str">
        <f t="shared" si="709"/>
        <v>Holder</v>
      </c>
      <c r="BG393" s="490" t="str">
        <f t="shared" si="710"/>
        <v>Holder</v>
      </c>
      <c r="BH393" s="496" t="str">
        <f t="shared" si="711"/>
        <v>Holder</v>
      </c>
      <c r="BI393" s="497" t="str">
        <f t="shared" si="712"/>
        <v>Holder</v>
      </c>
      <c r="BJ393" s="385" t="str">
        <f t="shared" si="713"/>
        <v>No</v>
      </c>
      <c r="BK393" s="385" t="str">
        <f t="shared" si="714"/>
        <v>No</v>
      </c>
      <c r="BL393" s="483" t="s">
        <v>1376</v>
      </c>
      <c r="BM393" s="482"/>
      <c r="BN393" s="482"/>
      <c r="BO393" s="482"/>
      <c r="BP393" s="482"/>
      <c r="BQ393" s="482"/>
      <c r="BR393" s="482"/>
      <c r="BS393" s="482"/>
      <c r="BT393" s="482"/>
      <c r="BU393" s="67"/>
      <c r="BV393" s="442" t="str">
        <f t="shared" si="715"/>
        <v xml:space="preserve"> </v>
      </c>
      <c r="BW393" s="244" t="str">
        <f t="shared" si="716"/>
        <v xml:space="preserve"> </v>
      </c>
      <c r="BX393" s="244" t="str">
        <f t="shared" si="717"/>
        <v xml:space="preserve"> </v>
      </c>
      <c r="BY393" s="244" t="str">
        <f t="shared" si="718"/>
        <v xml:space="preserve"> </v>
      </c>
      <c r="BZ393" s="244" t="str">
        <f t="shared" si="719"/>
        <v xml:space="preserve"> </v>
      </c>
      <c r="CA393" s="244" t="str">
        <f t="shared" si="720"/>
        <v xml:space="preserve"> </v>
      </c>
      <c r="CB393" s="244" t="str">
        <f t="shared" si="721"/>
        <v xml:space="preserve"> </v>
      </c>
      <c r="CC393" s="244" t="str">
        <f t="shared" si="722"/>
        <v xml:space="preserve"> </v>
      </c>
      <c r="CD393" s="244" t="str">
        <f t="shared" si="723"/>
        <v xml:space="preserve"> </v>
      </c>
      <c r="CE393" s="244" t="str">
        <f t="shared" si="724"/>
        <v xml:space="preserve"> </v>
      </c>
      <c r="CF393" s="244" t="str">
        <f t="shared" si="725"/>
        <v xml:space="preserve"> </v>
      </c>
      <c r="CG393" s="244" t="str">
        <f t="shared" si="726"/>
        <v xml:space="preserve"> </v>
      </c>
      <c r="CH393" s="244" t="str">
        <f t="shared" si="727"/>
        <v xml:space="preserve"> </v>
      </c>
      <c r="CI393" s="570"/>
      <c r="CJ393" s="578" t="str">
        <f t="shared" si="629"/>
        <v xml:space="preserve"> </v>
      </c>
      <c r="CK393" s="578" t="str">
        <f t="shared" si="630"/>
        <v xml:space="preserve"> </v>
      </c>
      <c r="CL393" s="578" t="str">
        <f t="shared" si="631"/>
        <v xml:space="preserve"> </v>
      </c>
      <c r="CM393" s="578" t="str">
        <f t="shared" si="632"/>
        <v xml:space="preserve"> </v>
      </c>
      <c r="CN393" s="578" t="str">
        <f t="shared" si="633"/>
        <v xml:space="preserve"> </v>
      </c>
      <c r="CO393" s="578" t="str">
        <f t="shared" si="626"/>
        <v xml:space="preserve"> </v>
      </c>
      <c r="CP393" s="578" t="str">
        <f t="shared" si="627"/>
        <v xml:space="preserve"> </v>
      </c>
      <c r="CQ393" s="578" t="str">
        <f t="shared" si="628"/>
        <v xml:space="preserve"> </v>
      </c>
      <c r="CR393" s="244"/>
      <c r="CS393" s="244"/>
      <c r="CT393" s="244"/>
      <c r="CU393" s="244"/>
      <c r="CV393" s="347"/>
      <c r="CW393" s="338" t="str">
        <f t="shared" si="728"/>
        <v xml:space="preserve"> </v>
      </c>
      <c r="CX393" s="347"/>
      <c r="CY393" s="338" t="str">
        <f t="shared" si="728"/>
        <v xml:space="preserve"> </v>
      </c>
      <c r="CZ393" s="347"/>
      <c r="DA393" s="338" t="str">
        <f t="shared" si="728"/>
        <v xml:space="preserve"> </v>
      </c>
      <c r="DB393" s="347"/>
      <c r="DC393" s="338" t="str">
        <f t="shared" si="728"/>
        <v xml:space="preserve"> </v>
      </c>
      <c r="DD393" s="347"/>
      <c r="DE393" s="338" t="str">
        <f t="shared" si="728"/>
        <v xml:space="preserve"> </v>
      </c>
    </row>
    <row r="394" spans="1:109" x14ac:dyDescent="0.2">
      <c r="A394" s="93" t="s">
        <v>155</v>
      </c>
      <c r="B394" s="185" t="s">
        <v>1280</v>
      </c>
      <c r="C394" s="53" t="s">
        <v>1541</v>
      </c>
      <c r="D394" s="217" t="s">
        <v>130</v>
      </c>
      <c r="E394" s="407">
        <v>25</v>
      </c>
      <c r="F394" s="553" t="s">
        <v>408</v>
      </c>
      <c r="G394" s="701"/>
      <c r="H394" s="40" t="s">
        <v>242</v>
      </c>
      <c r="I394" s="89" t="e">
        <f>IF('Retail Pricing'!#REF!&gt;0,'Retail Pricing'!#REF!," ")</f>
        <v>#REF!</v>
      </c>
      <c r="J394" s="85" t="e">
        <f>'Retail Pricing'!#REF!</f>
        <v>#REF!</v>
      </c>
      <c r="K394" s="85" t="e">
        <f>'Retail Pricing'!#REF!</f>
        <v>#REF!</v>
      </c>
      <c r="L394" s="305" t="e">
        <f>IF('Retail Pricing'!#REF!&gt;0,'Retail Pricing'!#REF!," ")</f>
        <v>#REF!</v>
      </c>
      <c r="M394" s="226" t="e">
        <f t="shared" si="729"/>
        <v>#REF!</v>
      </c>
      <c r="N394" s="219" t="e">
        <f>IF('Retail Pricing'!#REF!&gt;0,'Retail Pricing'!#REF!," ")</f>
        <v>#REF!</v>
      </c>
      <c r="O394" s="219" t="e">
        <f>IF('Retail Pricing'!#REF!&gt;0,'Retail Pricing'!#REF!," ")</f>
        <v>#REF!</v>
      </c>
      <c r="P394" s="219"/>
      <c r="Q394" s="219" t="e">
        <f>IF('Retail Pricing'!#REF!&gt;0,'Retail Pricing'!#REF!," ")</f>
        <v>#REF!</v>
      </c>
      <c r="R394" s="219" t="e">
        <f>IF('Retail Pricing'!#REF!&gt;0,'Retail Pricing'!#REF!," ")</f>
        <v>#REF!</v>
      </c>
      <c r="S394" s="219" t="e">
        <f>IF('Retail Pricing'!#REF!&gt;0,'Retail Pricing'!#REF!," ")</f>
        <v>#REF!</v>
      </c>
      <c r="T394" s="219">
        <v>0.93920999999999999</v>
      </c>
      <c r="U394" s="470">
        <v>0.17</v>
      </c>
      <c r="V394" s="7">
        <v>2E-3</v>
      </c>
      <c r="W394" s="491" t="e">
        <f>'Retail Pricing'!#REF!</f>
        <v>#REF!</v>
      </c>
      <c r="X394" s="489">
        <v>3.5</v>
      </c>
      <c r="Y394" s="304" t="e">
        <f t="shared" si="699"/>
        <v>#REF!</v>
      </c>
      <c r="Z394" s="428">
        <v>0.69</v>
      </c>
      <c r="AA394" s="492">
        <v>4</v>
      </c>
      <c r="AB394" s="493" t="e">
        <f>'Retail Pricing'!#REF!</f>
        <v>#REF!</v>
      </c>
      <c r="AC394" s="489">
        <v>3.45</v>
      </c>
      <c r="AD394" s="14" t="e">
        <f t="shared" si="700"/>
        <v>#REF!</v>
      </c>
      <c r="AE394" s="428">
        <v>0.69</v>
      </c>
      <c r="AF394" s="488">
        <v>3.95</v>
      </c>
      <c r="AG394" s="494" t="e">
        <f>'Retail Pricing'!#REF!</f>
        <v>#REF!</v>
      </c>
      <c r="AH394" s="489">
        <v>2.65</v>
      </c>
      <c r="AI394" s="14" t="e">
        <f t="shared" si="701"/>
        <v>#REF!</v>
      </c>
      <c r="AJ394" s="428">
        <v>0.6</v>
      </c>
      <c r="AK394" s="495" t="e">
        <f>'Retail Pricing'!#REF!</f>
        <v>#REF!</v>
      </c>
      <c r="AL394" s="489"/>
      <c r="AM394" s="489">
        <v>2.35</v>
      </c>
      <c r="AN394" s="14" t="e">
        <f t="shared" si="702"/>
        <v>#REF!</v>
      </c>
      <c r="AO394" s="428">
        <v>0.55000000000000004</v>
      </c>
      <c r="AP394" s="490" t="e">
        <f>'Retail Pricing'!#REF!</f>
        <v>#REF!</v>
      </c>
      <c r="AQ394" s="489">
        <v>2.2999999999999998</v>
      </c>
      <c r="AR394" s="14" t="e">
        <f t="shared" si="703"/>
        <v>#REF!</v>
      </c>
      <c r="AS394" s="428">
        <v>0.53</v>
      </c>
      <c r="AT394" s="496">
        <v>2.75</v>
      </c>
      <c r="AU394" s="497" t="e">
        <f>'Retail Pricing'!#REF!</f>
        <v>#REF!</v>
      </c>
      <c r="AV394" s="288"/>
      <c r="AW394" s="498" t="e">
        <f>IF(W394&gt;0,ROUND((W394*1.3)/0.05,0)*0.05," ")</f>
        <v>#REF!</v>
      </c>
      <c r="AX394" s="499" t="e">
        <f>AP394</f>
        <v>#REF!</v>
      </c>
      <c r="AY394" s="499">
        <v>1.25</v>
      </c>
      <c r="AZ394" s="333"/>
      <c r="BA394" s="491" t="e">
        <f t="shared" si="704"/>
        <v>#REF!</v>
      </c>
      <c r="BB394" s="492">
        <f t="shared" si="705"/>
        <v>4</v>
      </c>
      <c r="BC394" s="493" t="e">
        <f t="shared" si="706"/>
        <v>#REF!</v>
      </c>
      <c r="BD394" s="488">
        <f t="shared" si="707"/>
        <v>3.95</v>
      </c>
      <c r="BE394" s="494" t="e">
        <f t="shared" si="708"/>
        <v>#REF!</v>
      </c>
      <c r="BF394" s="495" t="e">
        <f t="shared" si="709"/>
        <v>#REF!</v>
      </c>
      <c r="BG394" s="490" t="e">
        <f t="shared" si="710"/>
        <v>#REF!</v>
      </c>
      <c r="BH394" s="496">
        <f t="shared" si="711"/>
        <v>2.75</v>
      </c>
      <c r="BI394" s="497" t="e">
        <f t="shared" si="712"/>
        <v>#REF!</v>
      </c>
      <c r="BJ394" s="385" t="e">
        <f t="shared" si="713"/>
        <v>#REF!</v>
      </c>
      <c r="BK394" s="385" t="e">
        <f t="shared" si="714"/>
        <v>#REF!</v>
      </c>
      <c r="BL394" s="243" t="e">
        <f>IF((BA394-'Retail Pricing'!#REF!)&gt;=0," ",1)</f>
        <v>#REF!</v>
      </c>
      <c r="BM394" s="243" t="e">
        <f>IF((BB394-'Retail Pricing'!#REF!)&gt;=0," ",1)</f>
        <v>#REF!</v>
      </c>
      <c r="BN394" s="243" t="e">
        <f>IF((BC394-'Retail Pricing'!#REF!)&gt;=0," ",1)</f>
        <v>#REF!</v>
      </c>
      <c r="BO394" s="243" t="e">
        <f>IF((BD394-'Retail Pricing'!#REF!)&gt;=0," ",1)</f>
        <v>#REF!</v>
      </c>
      <c r="BP394" s="243" t="e">
        <f>IF((BE394-'Retail Pricing'!#REF!)&gt;=0," ",1)</f>
        <v>#REF!</v>
      </c>
      <c r="BQ394" s="243" t="e">
        <f>IF((BF394-'Retail Pricing'!#REF!)&gt;=0," ",1)</f>
        <v>#REF!</v>
      </c>
      <c r="BR394" s="243" t="e">
        <f>IF((BG394-'Retail Pricing'!#REF!)&gt;=0," ",1)</f>
        <v>#REF!</v>
      </c>
      <c r="BS394" s="243" t="e">
        <f>IF((BH394-'Retail Pricing'!#REF!)&gt;=0," ",1)</f>
        <v>#REF!</v>
      </c>
      <c r="BT394" s="243" t="e">
        <f>IF((BI394-'Retail Pricing'!#REF!)&gt;=0," ",1)</f>
        <v>#REF!</v>
      </c>
      <c r="BU394" s="18"/>
      <c r="BV394" s="442" t="e">
        <f t="shared" si="715"/>
        <v>#REF!</v>
      </c>
      <c r="BW394" s="244" t="e">
        <f t="shared" si="716"/>
        <v>#REF!</v>
      </c>
      <c r="BX394" s="244" t="e">
        <f t="shared" si="717"/>
        <v>#REF!</v>
      </c>
      <c r="BY394" s="244" t="e">
        <f t="shared" si="718"/>
        <v>#REF!</v>
      </c>
      <c r="BZ394" s="244" t="e">
        <f t="shared" si="719"/>
        <v>#REF!</v>
      </c>
      <c r="CA394" s="244" t="e">
        <f t="shared" si="720"/>
        <v>#REF!</v>
      </c>
      <c r="CB394" s="244" t="e">
        <f t="shared" si="721"/>
        <v>#REF!</v>
      </c>
      <c r="CC394" s="244" t="e">
        <f t="shared" si="722"/>
        <v>#REF!</v>
      </c>
      <c r="CD394" s="244" t="e">
        <f t="shared" si="723"/>
        <v>#REF!</v>
      </c>
      <c r="CE394" s="244" t="e">
        <f t="shared" si="724"/>
        <v>#REF!</v>
      </c>
      <c r="CF394" s="244" t="e">
        <f t="shared" si="725"/>
        <v>#REF!</v>
      </c>
      <c r="CG394" s="244" t="e">
        <f t="shared" si="726"/>
        <v>#REF!</v>
      </c>
      <c r="CH394" s="244" t="e">
        <f t="shared" ref="CH394:CH412" si="730">IF($W394&gt;0,100," ")</f>
        <v>#REF!</v>
      </c>
      <c r="CI394" s="570"/>
      <c r="CJ394" s="578" t="e">
        <f t="shared" si="629"/>
        <v>#REF!</v>
      </c>
      <c r="CK394" s="578" t="e">
        <f t="shared" si="630"/>
        <v>#REF!</v>
      </c>
      <c r="CL394" s="578" t="e">
        <f t="shared" si="631"/>
        <v>#REF!</v>
      </c>
      <c r="CM394" s="578" t="e">
        <f t="shared" si="632"/>
        <v>#REF!</v>
      </c>
      <c r="CN394" s="578" t="e">
        <f t="shared" si="633"/>
        <v>#REF!</v>
      </c>
      <c r="CO394" s="578" t="e">
        <f t="shared" si="626"/>
        <v>#REF!</v>
      </c>
      <c r="CP394" s="578" t="e">
        <f t="shared" si="627"/>
        <v>#REF!</v>
      </c>
      <c r="CQ394" s="578" t="e">
        <f t="shared" si="628"/>
        <v>#REF!</v>
      </c>
      <c r="CR394" s="244"/>
      <c r="CS394" s="244"/>
      <c r="CT394" s="244"/>
      <c r="CU394" s="244"/>
      <c r="CV394" s="347"/>
      <c r="CW394" s="338" t="e">
        <f t="shared" ref="CW394:CW412" si="731">IF($BW394&gt;0,$BA394," ")</f>
        <v>#REF!</v>
      </c>
      <c r="CX394" s="347"/>
      <c r="CY394" s="338" t="e">
        <f t="shared" ref="CY394:CY412" si="732">IF($BW394&gt;0,$BA394," ")</f>
        <v>#REF!</v>
      </c>
      <c r="CZ394" s="347"/>
      <c r="DA394" s="338" t="e">
        <f t="shared" ref="DA394:DA412" si="733">IF($BW394&gt;0,$BA394," ")</f>
        <v>#REF!</v>
      </c>
      <c r="DB394" s="347"/>
      <c r="DC394" s="338" t="e">
        <f t="shared" ref="DC394:DC412" si="734">IF($BW394&gt;0,$BA394," ")</f>
        <v>#REF!</v>
      </c>
      <c r="DD394" s="347"/>
      <c r="DE394" s="338" t="e">
        <f t="shared" ref="DE394:DE412" si="735">IF($BW394&gt;0,$BA394," ")</f>
        <v>#REF!</v>
      </c>
    </row>
    <row r="395" spans="1:109" s="19" customFormat="1" x14ac:dyDescent="0.2">
      <c r="A395" s="93" t="s">
        <v>155</v>
      </c>
      <c r="B395" s="53" t="s">
        <v>1157</v>
      </c>
      <c r="C395" s="53" t="s">
        <v>1542</v>
      </c>
      <c r="D395" s="217" t="s">
        <v>130</v>
      </c>
      <c r="E395" s="407">
        <v>25</v>
      </c>
      <c r="F395" s="401" t="s">
        <v>1158</v>
      </c>
      <c r="G395" s="704"/>
      <c r="H395" s="40" t="s">
        <v>949</v>
      </c>
      <c r="I395" s="89" t="e">
        <f>IF('Retail Pricing'!#REF!&gt;0,'Retail Pricing'!#REF!," ")</f>
        <v>#REF!</v>
      </c>
      <c r="J395" s="85" t="e">
        <f>'Retail Pricing'!#REF!</f>
        <v>#REF!</v>
      </c>
      <c r="K395" s="85" t="e">
        <f>'Retail Pricing'!#REF!</f>
        <v>#REF!</v>
      </c>
      <c r="L395" s="305" t="e">
        <f>IF('Retail Pricing'!#REF!&gt;0,'Retail Pricing'!#REF!," ")</f>
        <v>#REF!</v>
      </c>
      <c r="M395" s="226" t="e">
        <f t="shared" si="729"/>
        <v>#REF!</v>
      </c>
      <c r="N395" s="219" t="e">
        <f>IF('Retail Pricing'!#REF!&gt;0,'Retail Pricing'!#REF!," ")</f>
        <v>#REF!</v>
      </c>
      <c r="O395" s="219" t="e">
        <f>IF('Retail Pricing'!#REF!&gt;0,'Retail Pricing'!#REF!," ")</f>
        <v>#REF!</v>
      </c>
      <c r="P395" s="219"/>
      <c r="Q395" s="219" t="e">
        <f>IF('Retail Pricing'!#REF!&gt;0,'Retail Pricing'!#REF!," ")</f>
        <v>#REF!</v>
      </c>
      <c r="R395" s="219" t="e">
        <f>IF('Retail Pricing'!#REF!&gt;0,'Retail Pricing'!#REF!," ")</f>
        <v>#REF!</v>
      </c>
      <c r="S395" s="219" t="e">
        <f>IF('Retail Pricing'!#REF!&gt;0,'Retail Pricing'!#REF!," ")</f>
        <v>#REF!</v>
      </c>
      <c r="T395" s="226">
        <v>0.60111000000000003</v>
      </c>
      <c r="U395" s="7" t="e">
        <f t="shared" ref="U395:U401" si="736">IF(M395&gt;0,$U$1," ")</f>
        <v>#REF!</v>
      </c>
      <c r="V395" s="7">
        <v>0</v>
      </c>
      <c r="W395" s="491" t="s">
        <v>949</v>
      </c>
      <c r="X395" s="489" t="s">
        <v>949</v>
      </c>
      <c r="Y395" s="304" t="str">
        <f t="shared" si="699"/>
        <v xml:space="preserve"> </v>
      </c>
      <c r="Z395" s="428" t="s">
        <v>106</v>
      </c>
      <c r="AA395" s="492" t="s">
        <v>949</v>
      </c>
      <c r="AB395" s="493" t="s">
        <v>949</v>
      </c>
      <c r="AC395" s="489" t="s">
        <v>949</v>
      </c>
      <c r="AD395" s="14" t="str">
        <f t="shared" si="700"/>
        <v xml:space="preserve"> </v>
      </c>
      <c r="AE395" s="428" t="s">
        <v>106</v>
      </c>
      <c r="AF395" s="488" t="s">
        <v>949</v>
      </c>
      <c r="AG395" s="494" t="s">
        <v>949</v>
      </c>
      <c r="AH395" s="489" t="s">
        <v>949</v>
      </c>
      <c r="AI395" s="14" t="str">
        <f t="shared" si="701"/>
        <v xml:space="preserve"> </v>
      </c>
      <c r="AJ395" s="428" t="s">
        <v>106</v>
      </c>
      <c r="AK395" s="495" t="s">
        <v>949</v>
      </c>
      <c r="AL395" s="489"/>
      <c r="AM395" s="489" t="s">
        <v>949</v>
      </c>
      <c r="AN395" s="14" t="str">
        <f t="shared" si="702"/>
        <v xml:space="preserve"> </v>
      </c>
      <c r="AO395" s="428" t="s">
        <v>106</v>
      </c>
      <c r="AP395" s="490" t="s">
        <v>949</v>
      </c>
      <c r="AQ395" s="489" t="s">
        <v>949</v>
      </c>
      <c r="AR395" s="14" t="str">
        <f t="shared" si="703"/>
        <v xml:space="preserve"> </v>
      </c>
      <c r="AS395" s="428" t="s">
        <v>106</v>
      </c>
      <c r="AT395" s="496" t="s">
        <v>949</v>
      </c>
      <c r="AU395" s="497" t="s">
        <v>949</v>
      </c>
      <c r="AV395" s="288"/>
      <c r="AW395" s="498" t="s">
        <v>949</v>
      </c>
      <c r="AX395" s="499" t="s">
        <v>106</v>
      </c>
      <c r="AY395" s="499" t="s">
        <v>106</v>
      </c>
      <c r="AZ395" s="333"/>
      <c r="BA395" s="491" t="str">
        <f t="shared" si="704"/>
        <v>Holder</v>
      </c>
      <c r="BB395" s="492" t="str">
        <f t="shared" si="705"/>
        <v>Holder</v>
      </c>
      <c r="BC395" s="493" t="str">
        <f t="shared" si="706"/>
        <v>Holder</v>
      </c>
      <c r="BD395" s="488" t="str">
        <f t="shared" si="707"/>
        <v>Holder</v>
      </c>
      <c r="BE395" s="494" t="str">
        <f t="shared" si="708"/>
        <v>Holder</v>
      </c>
      <c r="BF395" s="495" t="str">
        <f t="shared" si="709"/>
        <v>Holder</v>
      </c>
      <c r="BG395" s="490" t="str">
        <f t="shared" si="710"/>
        <v>Holder</v>
      </c>
      <c r="BH395" s="496" t="str">
        <f t="shared" si="711"/>
        <v>Holder</v>
      </c>
      <c r="BI395" s="497" t="str">
        <f t="shared" si="712"/>
        <v>Holder</v>
      </c>
      <c r="BJ395" s="385" t="str">
        <f t="shared" si="713"/>
        <v>No</v>
      </c>
      <c r="BK395" s="385" t="str">
        <f>IF(BC395*0.9&gt;BG395, " ", "No")</f>
        <v>No</v>
      </c>
      <c r="BL395" s="483" t="s">
        <v>1376</v>
      </c>
      <c r="BM395" s="482"/>
      <c r="BN395" s="482"/>
      <c r="BO395" s="482"/>
      <c r="BP395" s="482"/>
      <c r="BQ395" s="482"/>
      <c r="BR395" s="482"/>
      <c r="BS395" s="482"/>
      <c r="BT395" s="482"/>
      <c r="BU395" s="67"/>
      <c r="BV395" s="442" t="str">
        <f t="shared" si="715"/>
        <v xml:space="preserve"> </v>
      </c>
      <c r="BW395" s="244" t="str">
        <f t="shared" si="716"/>
        <v xml:space="preserve"> </v>
      </c>
      <c r="BX395" s="244" t="str">
        <f t="shared" si="717"/>
        <v xml:space="preserve"> </v>
      </c>
      <c r="BY395" s="244" t="str">
        <f t="shared" si="718"/>
        <v xml:space="preserve"> </v>
      </c>
      <c r="BZ395" s="244" t="str">
        <f t="shared" si="719"/>
        <v xml:space="preserve"> </v>
      </c>
      <c r="CA395" s="244" t="str">
        <f t="shared" si="720"/>
        <v xml:space="preserve"> </v>
      </c>
      <c r="CB395" s="244" t="str">
        <f t="shared" si="721"/>
        <v xml:space="preserve"> </v>
      </c>
      <c r="CC395" s="244" t="str">
        <f t="shared" si="722"/>
        <v xml:space="preserve"> </v>
      </c>
      <c r="CD395" s="244" t="str">
        <f t="shared" si="723"/>
        <v xml:space="preserve"> </v>
      </c>
      <c r="CE395" s="244" t="str">
        <f t="shared" si="724"/>
        <v xml:space="preserve"> </v>
      </c>
      <c r="CF395" s="244" t="str">
        <f t="shared" si="725"/>
        <v xml:space="preserve"> </v>
      </c>
      <c r="CG395" s="244" t="str">
        <f>IF($BV395&gt;0,($BV395-AW395)/$BV395*100," ")</f>
        <v xml:space="preserve"> </v>
      </c>
      <c r="CH395" s="244" t="str">
        <f>IF($W395&gt;0,100," ")</f>
        <v xml:space="preserve"> </v>
      </c>
      <c r="CI395" s="570"/>
      <c r="CJ395" s="578" t="str">
        <f t="shared" si="629"/>
        <v xml:space="preserve"> </v>
      </c>
      <c r="CK395" s="578" t="str">
        <f t="shared" si="630"/>
        <v xml:space="preserve"> </v>
      </c>
      <c r="CL395" s="578" t="str">
        <f t="shared" si="631"/>
        <v xml:space="preserve"> </v>
      </c>
      <c r="CM395" s="578" t="str">
        <f t="shared" si="632"/>
        <v xml:space="preserve"> </v>
      </c>
      <c r="CN395" s="578" t="str">
        <f t="shared" si="633"/>
        <v xml:space="preserve"> </v>
      </c>
      <c r="CO395" s="578" t="str">
        <f t="shared" si="626"/>
        <v xml:space="preserve"> </v>
      </c>
      <c r="CP395" s="578" t="str">
        <f t="shared" si="627"/>
        <v xml:space="preserve"> </v>
      </c>
      <c r="CQ395" s="578" t="str">
        <f t="shared" si="628"/>
        <v xml:space="preserve"> </v>
      </c>
      <c r="CR395" s="244"/>
      <c r="CS395" s="244"/>
      <c r="CT395" s="244"/>
      <c r="CU395" s="244"/>
      <c r="CV395" s="347"/>
      <c r="CW395" s="338" t="str">
        <f t="shared" si="731"/>
        <v xml:space="preserve"> </v>
      </c>
      <c r="CX395" s="347"/>
      <c r="CY395" s="338" t="str">
        <f t="shared" si="732"/>
        <v xml:space="preserve"> </v>
      </c>
      <c r="CZ395" s="347"/>
      <c r="DA395" s="338" t="str">
        <f t="shared" si="733"/>
        <v xml:space="preserve"> </v>
      </c>
      <c r="DB395" s="347"/>
      <c r="DC395" s="338" t="str">
        <f t="shared" si="734"/>
        <v xml:space="preserve"> </v>
      </c>
      <c r="DD395" s="347"/>
      <c r="DE395" s="338" t="str">
        <f t="shared" si="735"/>
        <v xml:space="preserve"> </v>
      </c>
    </row>
    <row r="396" spans="1:109" s="19" customFormat="1" x14ac:dyDescent="0.2">
      <c r="A396" s="93" t="s">
        <v>155</v>
      </c>
      <c r="B396" s="70" t="s">
        <v>1157</v>
      </c>
      <c r="C396" s="53" t="s">
        <v>1542</v>
      </c>
      <c r="D396" s="217" t="s">
        <v>130</v>
      </c>
      <c r="E396" s="407">
        <v>25</v>
      </c>
      <c r="F396" s="401" t="s">
        <v>1158</v>
      </c>
      <c r="G396" s="704"/>
      <c r="H396" s="326"/>
      <c r="I396" s="89" t="e">
        <f>IF('Retail Pricing'!#REF!&gt;0,'Retail Pricing'!#REF!," ")</f>
        <v>#REF!</v>
      </c>
      <c r="J396" s="85" t="e">
        <f>'Retail Pricing'!#REF!</f>
        <v>#REF!</v>
      </c>
      <c r="K396" s="85" t="e">
        <f>'Retail Pricing'!#REF!</f>
        <v>#REF!</v>
      </c>
      <c r="L396" s="305" t="e">
        <f>IF('Retail Pricing'!#REF!&gt;0,'Retail Pricing'!#REF!," ")</f>
        <v>#REF!</v>
      </c>
      <c r="M396" s="226" t="e">
        <f t="shared" si="729"/>
        <v>#REF!</v>
      </c>
      <c r="N396" s="219" t="e">
        <f>IF('Retail Pricing'!#REF!&gt;0,'Retail Pricing'!#REF!," ")</f>
        <v>#REF!</v>
      </c>
      <c r="O396" s="219" t="e">
        <f>IF('Retail Pricing'!#REF!&gt;0,'Retail Pricing'!#REF!," ")</f>
        <v>#REF!</v>
      </c>
      <c r="P396" s="219"/>
      <c r="Q396" s="219" t="e">
        <f>IF('Retail Pricing'!#REF!&gt;0,'Retail Pricing'!#REF!," ")</f>
        <v>#REF!</v>
      </c>
      <c r="R396" s="219" t="e">
        <f>IF('Retail Pricing'!#REF!&gt;0,'Retail Pricing'!#REF!," ")</f>
        <v>#REF!</v>
      </c>
      <c r="S396" s="219" t="e">
        <f>IF('Retail Pricing'!#REF!&gt;0,'Retail Pricing'!#REF!," ")</f>
        <v>#REF!</v>
      </c>
      <c r="T396" s="226">
        <v>0.60111000000000003</v>
      </c>
      <c r="U396" s="7" t="e">
        <f t="shared" si="736"/>
        <v>#REF!</v>
      </c>
      <c r="V396" s="7">
        <v>0</v>
      </c>
      <c r="W396" s="491" t="e">
        <f>'Retail Pricing'!#REF!</f>
        <v>#REF!</v>
      </c>
      <c r="X396" s="489">
        <v>2.25</v>
      </c>
      <c r="Y396" s="304" t="e">
        <f t="shared" si="699"/>
        <v>#REF!</v>
      </c>
      <c r="Z396" s="428">
        <v>0.68</v>
      </c>
      <c r="AA396" s="492">
        <v>2.6</v>
      </c>
      <c r="AB396" s="493" t="e">
        <f>'Retail Pricing'!#REF!</f>
        <v>#REF!</v>
      </c>
      <c r="AC396" s="489">
        <v>2.2000000000000002</v>
      </c>
      <c r="AD396" s="14" t="e">
        <f t="shared" si="700"/>
        <v>#REF!</v>
      </c>
      <c r="AE396" s="428">
        <v>0.67</v>
      </c>
      <c r="AF396" s="488">
        <v>2.5499999999999998</v>
      </c>
      <c r="AG396" s="494" t="e">
        <f>'Retail Pricing'!#REF!</f>
        <v>#REF!</v>
      </c>
      <c r="AH396" s="489">
        <v>1.7</v>
      </c>
      <c r="AI396" s="14" t="e">
        <f t="shared" si="701"/>
        <v>#REF!</v>
      </c>
      <c r="AJ396" s="428">
        <v>0.57999999999999996</v>
      </c>
      <c r="AK396" s="495" t="e">
        <f>'Retail Pricing'!#REF!</f>
        <v>#REF!</v>
      </c>
      <c r="AL396" s="489"/>
      <c r="AM396" s="489">
        <v>1.55</v>
      </c>
      <c r="AN396" s="14" t="e">
        <f t="shared" si="702"/>
        <v>#REF!</v>
      </c>
      <c r="AO396" s="428">
        <v>0.54</v>
      </c>
      <c r="AP396" s="490" t="e">
        <f>'Retail Pricing'!#REF!</f>
        <v>#REF!</v>
      </c>
      <c r="AQ396" s="489">
        <v>1.5</v>
      </c>
      <c r="AR396" s="14" t="e">
        <f t="shared" si="703"/>
        <v>#REF!</v>
      </c>
      <c r="AS396" s="428">
        <v>0.53</v>
      </c>
      <c r="AT396" s="496">
        <v>1.85</v>
      </c>
      <c r="AU396" s="497" t="e">
        <f>'Retail Pricing'!#REF!</f>
        <v>#REF!</v>
      </c>
      <c r="AV396" s="288"/>
      <c r="AW396" s="498" t="e">
        <f t="shared" ref="AW396:AW401" si="737">IF(W396&gt;0,ROUND((W396*1.3)/0.05,0)*0.05," ")</f>
        <v>#REF!</v>
      </c>
      <c r="AX396" s="499" t="s">
        <v>106</v>
      </c>
      <c r="AY396" s="499" t="s">
        <v>106</v>
      </c>
      <c r="AZ396" s="333"/>
      <c r="BA396" s="491" t="e">
        <f t="shared" si="704"/>
        <v>#REF!</v>
      </c>
      <c r="BB396" s="492">
        <f t="shared" si="705"/>
        <v>2.6</v>
      </c>
      <c r="BC396" s="493" t="e">
        <f t="shared" si="706"/>
        <v>#REF!</v>
      </c>
      <c r="BD396" s="488">
        <f t="shared" si="707"/>
        <v>2.5499999999999998</v>
      </c>
      <c r="BE396" s="494" t="e">
        <f t="shared" si="708"/>
        <v>#REF!</v>
      </c>
      <c r="BF396" s="495" t="e">
        <f t="shared" si="709"/>
        <v>#REF!</v>
      </c>
      <c r="BG396" s="490" t="e">
        <f t="shared" si="710"/>
        <v>#REF!</v>
      </c>
      <c r="BH396" s="496">
        <f t="shared" si="711"/>
        <v>1.85</v>
      </c>
      <c r="BI396" s="497" t="e">
        <f t="shared" si="712"/>
        <v>#REF!</v>
      </c>
      <c r="BJ396" s="385" t="e">
        <f t="shared" si="713"/>
        <v>#REF!</v>
      </c>
      <c r="BK396" s="385" t="e">
        <f>IF(BC396*0.9&gt;BG396, " ", "No")</f>
        <v>#REF!</v>
      </c>
      <c r="BL396" s="243" t="e">
        <f>IF((BA396-'Retail Pricing'!#REF!)&gt;=0," ",1)</f>
        <v>#REF!</v>
      </c>
      <c r="BM396" s="243" t="e">
        <f>IF((BB396-'Retail Pricing'!#REF!)&gt;=0," ",1)</f>
        <v>#REF!</v>
      </c>
      <c r="BN396" s="243" t="e">
        <f>IF((BC396-'Retail Pricing'!#REF!)&gt;=0," ",1)</f>
        <v>#REF!</v>
      </c>
      <c r="BO396" s="243" t="e">
        <f>IF((BD396-'Retail Pricing'!#REF!)&gt;=0," ",1)</f>
        <v>#REF!</v>
      </c>
      <c r="BP396" s="243" t="e">
        <f>IF((BE396-'Retail Pricing'!#REF!)&gt;=0," ",1)</f>
        <v>#REF!</v>
      </c>
      <c r="BQ396" s="243" t="e">
        <f>IF((BF396-'Retail Pricing'!#REF!)&gt;=0," ",1)</f>
        <v>#REF!</v>
      </c>
      <c r="BR396" s="243" t="e">
        <f>IF((BG396-'Retail Pricing'!#REF!)&gt;=0," ",1)</f>
        <v>#REF!</v>
      </c>
      <c r="BS396" s="243" t="e">
        <f>IF((BH396-'Retail Pricing'!#REF!)&gt;=0," ",1)</f>
        <v>#REF!</v>
      </c>
      <c r="BT396" s="243" t="e">
        <f>IF((BI396-'Retail Pricing'!#REF!)&gt;=0," ",1)</f>
        <v>#REF!</v>
      </c>
      <c r="BU396" s="67"/>
      <c r="BV396" s="442" t="e">
        <f t="shared" si="715"/>
        <v>#REF!</v>
      </c>
      <c r="BW396" s="244" t="e">
        <f t="shared" si="716"/>
        <v>#REF!</v>
      </c>
      <c r="BX396" s="244" t="e">
        <f t="shared" si="717"/>
        <v>#REF!</v>
      </c>
      <c r="BY396" s="244" t="e">
        <f t="shared" si="718"/>
        <v>#REF!</v>
      </c>
      <c r="BZ396" s="244" t="e">
        <f t="shared" si="719"/>
        <v>#REF!</v>
      </c>
      <c r="CA396" s="244" t="e">
        <f t="shared" si="720"/>
        <v>#REF!</v>
      </c>
      <c r="CB396" s="244" t="e">
        <f t="shared" si="721"/>
        <v>#REF!</v>
      </c>
      <c r="CC396" s="244" t="e">
        <f t="shared" si="722"/>
        <v>#REF!</v>
      </c>
      <c r="CD396" s="244" t="e">
        <f t="shared" si="723"/>
        <v>#REF!</v>
      </c>
      <c r="CE396" s="244" t="e">
        <f t="shared" si="724"/>
        <v>#REF!</v>
      </c>
      <c r="CF396" s="244" t="e">
        <f t="shared" si="725"/>
        <v>#REF!</v>
      </c>
      <c r="CG396" s="244" t="e">
        <f>IF($BV396&gt;0,($BV396-AW396)/$BV396*100," ")</f>
        <v>#REF!</v>
      </c>
      <c r="CH396" s="244" t="e">
        <f>IF($W396&gt;0,100," ")</f>
        <v>#REF!</v>
      </c>
      <c r="CI396" s="570"/>
      <c r="CJ396" s="578" t="e">
        <f t="shared" si="629"/>
        <v>#REF!</v>
      </c>
      <c r="CK396" s="578" t="e">
        <f t="shared" si="630"/>
        <v>#REF!</v>
      </c>
      <c r="CL396" s="578" t="e">
        <f t="shared" si="631"/>
        <v>#REF!</v>
      </c>
      <c r="CM396" s="578" t="e">
        <f t="shared" si="632"/>
        <v>#REF!</v>
      </c>
      <c r="CN396" s="578" t="e">
        <f t="shared" si="633"/>
        <v>#REF!</v>
      </c>
      <c r="CO396" s="578" t="e">
        <f t="shared" si="626"/>
        <v>#REF!</v>
      </c>
      <c r="CP396" s="578" t="e">
        <f t="shared" si="627"/>
        <v>#REF!</v>
      </c>
      <c r="CQ396" s="578" t="e">
        <f t="shared" si="628"/>
        <v>#REF!</v>
      </c>
      <c r="CR396" s="244"/>
      <c r="CS396" s="244"/>
      <c r="CT396" s="244"/>
      <c r="CU396" s="244"/>
      <c r="CV396" s="347"/>
      <c r="CW396" s="338" t="e">
        <f t="shared" si="731"/>
        <v>#REF!</v>
      </c>
      <c r="CX396" s="347"/>
      <c r="CY396" s="338" t="e">
        <f t="shared" si="732"/>
        <v>#REF!</v>
      </c>
      <c r="CZ396" s="347"/>
      <c r="DA396" s="338" t="e">
        <f t="shared" si="733"/>
        <v>#REF!</v>
      </c>
      <c r="DB396" s="347"/>
      <c r="DC396" s="338" t="e">
        <f t="shared" si="734"/>
        <v>#REF!</v>
      </c>
      <c r="DD396" s="347"/>
      <c r="DE396" s="338" t="e">
        <f t="shared" si="735"/>
        <v>#REF!</v>
      </c>
    </row>
    <row r="397" spans="1:109" s="19" customFormat="1" x14ac:dyDescent="0.2">
      <c r="A397" s="93" t="s">
        <v>155</v>
      </c>
      <c r="B397" s="53" t="s">
        <v>791</v>
      </c>
      <c r="C397" s="53"/>
      <c r="D397" s="218" t="s">
        <v>130</v>
      </c>
      <c r="E397" s="326">
        <v>100</v>
      </c>
      <c r="F397" s="326" t="s">
        <v>792</v>
      </c>
      <c r="G397" s="701"/>
      <c r="H397" s="170"/>
      <c r="I397" s="89" t="e">
        <f>IF('Retail Pricing'!#REF!&gt;0,'Retail Pricing'!#REF!," ")</f>
        <v>#REF!</v>
      </c>
      <c r="J397" s="85" t="e">
        <f>'Retail Pricing'!#REF!</f>
        <v>#REF!</v>
      </c>
      <c r="K397" s="85" t="e">
        <f>'Retail Pricing'!#REF!</f>
        <v>#REF!</v>
      </c>
      <c r="L397" s="305" t="e">
        <f>IF('Retail Pricing'!#REF!&gt;0,'Retail Pricing'!#REF!," ")</f>
        <v>#REF!</v>
      </c>
      <c r="M397" s="226" t="e">
        <f t="shared" si="729"/>
        <v>#REF!</v>
      </c>
      <c r="N397" s="219" t="e">
        <f>IF('Retail Pricing'!#REF!&gt;0,'Retail Pricing'!#REF!," ")</f>
        <v>#REF!</v>
      </c>
      <c r="O397" s="219" t="e">
        <f>IF('Retail Pricing'!#REF!&gt;0,'Retail Pricing'!#REF!," ")</f>
        <v>#REF!</v>
      </c>
      <c r="P397" s="219"/>
      <c r="Q397" s="219" t="e">
        <f>IF('Retail Pricing'!#REF!&gt;0,'Retail Pricing'!#REF!," ")</f>
        <v>#REF!</v>
      </c>
      <c r="R397" s="219" t="e">
        <f>IF('Retail Pricing'!#REF!&gt;0,'Retail Pricing'!#REF!," ")</f>
        <v>#REF!</v>
      </c>
      <c r="S397" s="219" t="e">
        <f>IF('Retail Pricing'!#REF!&gt;0,'Retail Pricing'!#REF!," ")</f>
        <v>#REF!</v>
      </c>
      <c r="T397" s="219">
        <v>0.55508999999999997</v>
      </c>
      <c r="U397" s="7" t="e">
        <f t="shared" si="736"/>
        <v>#REF!</v>
      </c>
      <c r="V397" s="7">
        <v>-4.8000000000000001E-2</v>
      </c>
      <c r="W397" s="491" t="e">
        <f>ROUND(('Retail Pricing'!#REF!/(1-0.09))/0.05,0)*0.05</f>
        <v>#REF!</v>
      </c>
      <c r="X397" s="489">
        <v>2.2999999999999998</v>
      </c>
      <c r="Y397" s="304" t="e">
        <f t="shared" si="699"/>
        <v>#REF!</v>
      </c>
      <c r="Z397" s="428">
        <v>0.72</v>
      </c>
      <c r="AA397" s="492">
        <v>2.65</v>
      </c>
      <c r="AB397" s="493" t="e">
        <f>ROUND(('Retail Pricing'!#REF!/(1-0.09))/0.05,0)*0.05</f>
        <v>#REF!</v>
      </c>
      <c r="AC397" s="489">
        <v>2.25</v>
      </c>
      <c r="AD397" s="14" t="e">
        <f t="shared" si="700"/>
        <v>#REF!</v>
      </c>
      <c r="AE397" s="428">
        <v>0.72</v>
      </c>
      <c r="AF397" s="488">
        <v>2.6</v>
      </c>
      <c r="AG397" s="494" t="e">
        <f>ROUND(('Retail Pricing'!#REF!/(1-0.09))/0.05,0)*0.05</f>
        <v>#REF!</v>
      </c>
      <c r="AH397" s="489">
        <v>1.75</v>
      </c>
      <c r="AI397" s="14" t="e">
        <f t="shared" si="701"/>
        <v>#REF!</v>
      </c>
      <c r="AJ397" s="428">
        <v>0.64</v>
      </c>
      <c r="AK397" s="495" t="e">
        <f>ROUND(('Retail Pricing'!#REF!/(1-0.09))/0.05,0)*0.05</f>
        <v>#REF!</v>
      </c>
      <c r="AL397" s="489"/>
      <c r="AM397" s="489">
        <v>1.6</v>
      </c>
      <c r="AN397" s="14" t="e">
        <f t="shared" si="702"/>
        <v>#REF!</v>
      </c>
      <c r="AO397" s="428">
        <v>0.61</v>
      </c>
      <c r="AP397" s="490" t="e">
        <f>ROUND(('Retail Pricing'!#REF!/(1-0.09))/0.05,0)*0.05</f>
        <v>#REF!</v>
      </c>
      <c r="AQ397" s="489">
        <v>1.55</v>
      </c>
      <c r="AR397" s="14" t="e">
        <f t="shared" si="703"/>
        <v>#REF!</v>
      </c>
      <c r="AS397" s="428">
        <v>0.6</v>
      </c>
      <c r="AT397" s="496">
        <v>1.9</v>
      </c>
      <c r="AU397" s="497" t="e">
        <f>IF(BA397&gt;0,ROUNDUP((BA397*2),0.05)-0.01," ")</f>
        <v>#REF!</v>
      </c>
      <c r="AV397" s="288"/>
      <c r="AW397" s="498" t="e">
        <f t="shared" si="737"/>
        <v>#REF!</v>
      </c>
      <c r="AX397" s="499" t="s">
        <v>106</v>
      </c>
      <c r="AY397" s="499" t="s">
        <v>106</v>
      </c>
      <c r="AZ397" s="333"/>
      <c r="BA397" s="491" t="e">
        <f t="shared" si="704"/>
        <v>#REF!</v>
      </c>
      <c r="BB397" s="492">
        <f t="shared" si="705"/>
        <v>2.65</v>
      </c>
      <c r="BC397" s="493" t="e">
        <f t="shared" si="706"/>
        <v>#REF!</v>
      </c>
      <c r="BD397" s="488">
        <f t="shared" si="707"/>
        <v>2.6</v>
      </c>
      <c r="BE397" s="494" t="e">
        <f t="shared" si="708"/>
        <v>#REF!</v>
      </c>
      <c r="BF397" s="495" t="e">
        <f t="shared" si="709"/>
        <v>#REF!</v>
      </c>
      <c r="BG397" s="490" t="e">
        <f t="shared" si="710"/>
        <v>#REF!</v>
      </c>
      <c r="BH397" s="496">
        <f t="shared" si="711"/>
        <v>1.9</v>
      </c>
      <c r="BI397" s="497" t="e">
        <f t="shared" si="712"/>
        <v>#REF!</v>
      </c>
      <c r="BJ397" s="385" t="e">
        <f t="shared" si="713"/>
        <v>#REF!</v>
      </c>
      <c r="BK397" s="385" t="e">
        <f t="shared" si="714"/>
        <v>#REF!</v>
      </c>
      <c r="BL397" s="243" t="e">
        <f>IF((BA397-'Retail Pricing'!#REF!)&gt;=0," ",1)</f>
        <v>#REF!</v>
      </c>
      <c r="BM397" s="243" t="e">
        <f>IF((BB397-'Retail Pricing'!#REF!)&gt;=0," ",1)</f>
        <v>#REF!</v>
      </c>
      <c r="BN397" s="243" t="e">
        <f>IF((BC397-'Retail Pricing'!#REF!)&gt;=0," ",1)</f>
        <v>#REF!</v>
      </c>
      <c r="BO397" s="243">
        <f>IF((BD397-'Retail Pricing'!F271)&gt;=0," ",1)</f>
        <v>1</v>
      </c>
      <c r="BP397" s="243" t="e">
        <f>IF((BE397-'Retail Pricing'!#REF!)&gt;=0," ",1)</f>
        <v>#REF!</v>
      </c>
      <c r="BQ397" s="243" t="e">
        <f>IF((BF397-'Retail Pricing'!#REF!)&gt;=0," ",1)</f>
        <v>#REF!</v>
      </c>
      <c r="BR397" s="243" t="e">
        <f>IF((BG397-'Retail Pricing'!#REF!)&gt;=0," ",1)</f>
        <v>#REF!</v>
      </c>
      <c r="BS397" s="243" t="e">
        <f>IF((BH397-'Retail Pricing'!#REF!)&gt;=0," ",1)</f>
        <v>#REF!</v>
      </c>
      <c r="BT397" s="243" t="e">
        <f>IF((BI397-'Retail Pricing'!#REF!)&gt;=0," ",1)</f>
        <v>#REF!</v>
      </c>
      <c r="BU397" s="67"/>
      <c r="BV397" s="442" t="e">
        <f t="shared" si="715"/>
        <v>#REF!</v>
      </c>
      <c r="BW397" s="244" t="e">
        <f t="shared" si="716"/>
        <v>#REF!</v>
      </c>
      <c r="BX397" s="244" t="e">
        <f t="shared" si="717"/>
        <v>#REF!</v>
      </c>
      <c r="BY397" s="244" t="e">
        <f t="shared" si="718"/>
        <v>#REF!</v>
      </c>
      <c r="BZ397" s="244" t="e">
        <f t="shared" si="719"/>
        <v>#REF!</v>
      </c>
      <c r="CA397" s="244" t="e">
        <f t="shared" si="720"/>
        <v>#REF!</v>
      </c>
      <c r="CB397" s="244" t="e">
        <f t="shared" si="721"/>
        <v>#REF!</v>
      </c>
      <c r="CC397" s="244" t="e">
        <f t="shared" si="722"/>
        <v>#REF!</v>
      </c>
      <c r="CD397" s="244" t="e">
        <f t="shared" si="723"/>
        <v>#REF!</v>
      </c>
      <c r="CE397" s="244" t="e">
        <f t="shared" si="724"/>
        <v>#REF!</v>
      </c>
      <c r="CF397" s="244" t="e">
        <f t="shared" si="725"/>
        <v>#REF!</v>
      </c>
      <c r="CG397" s="244" t="e">
        <f t="shared" si="726"/>
        <v>#REF!</v>
      </c>
      <c r="CH397" s="244" t="e">
        <f t="shared" si="730"/>
        <v>#REF!</v>
      </c>
      <c r="CI397" s="570"/>
      <c r="CJ397" s="578" t="e">
        <f t="shared" si="629"/>
        <v>#REF!</v>
      </c>
      <c r="CK397" s="578" t="e">
        <f t="shared" si="630"/>
        <v>#REF!</v>
      </c>
      <c r="CL397" s="578" t="e">
        <f t="shared" si="631"/>
        <v>#REF!</v>
      </c>
      <c r="CM397" s="578" t="e">
        <f t="shared" si="632"/>
        <v>#REF!</v>
      </c>
      <c r="CN397" s="578" t="e">
        <f t="shared" si="633"/>
        <v>#REF!</v>
      </c>
      <c r="CO397" s="578" t="e">
        <f t="shared" si="626"/>
        <v>#REF!</v>
      </c>
      <c r="CP397" s="578" t="e">
        <f t="shared" si="627"/>
        <v>#REF!</v>
      </c>
      <c r="CQ397" s="578" t="e">
        <f t="shared" si="628"/>
        <v>#REF!</v>
      </c>
      <c r="CR397" s="244"/>
      <c r="CS397" s="244"/>
      <c r="CT397" s="244"/>
      <c r="CU397" s="244"/>
      <c r="CV397" s="347"/>
      <c r="CW397" s="338" t="e">
        <f t="shared" si="731"/>
        <v>#REF!</v>
      </c>
      <c r="CX397" s="347"/>
      <c r="CY397" s="338" t="e">
        <f t="shared" si="732"/>
        <v>#REF!</v>
      </c>
      <c r="CZ397" s="347"/>
      <c r="DA397" s="338" t="e">
        <f t="shared" si="733"/>
        <v>#REF!</v>
      </c>
      <c r="DB397" s="347"/>
      <c r="DC397" s="338" t="e">
        <f t="shared" si="734"/>
        <v>#REF!</v>
      </c>
      <c r="DD397" s="347"/>
      <c r="DE397" s="338" t="e">
        <f t="shared" si="735"/>
        <v>#REF!</v>
      </c>
    </row>
    <row r="398" spans="1:109" s="19" customFormat="1" x14ac:dyDescent="0.2">
      <c r="A398" s="93" t="s">
        <v>155</v>
      </c>
      <c r="B398" s="53" t="s">
        <v>796</v>
      </c>
      <c r="C398" s="448"/>
      <c r="D398" s="217" t="s">
        <v>130</v>
      </c>
      <c r="E398" s="326">
        <v>50</v>
      </c>
      <c r="F398" s="553" t="s">
        <v>778</v>
      </c>
      <c r="G398" s="701"/>
      <c r="H398" s="26" t="s">
        <v>779</v>
      </c>
      <c r="I398" s="89" t="e">
        <f>IF('Retail Pricing'!#REF!&gt;0,'Retail Pricing'!#REF!," ")</f>
        <v>#REF!</v>
      </c>
      <c r="J398" s="85" t="e">
        <f>'Retail Pricing'!#REF!</f>
        <v>#REF!</v>
      </c>
      <c r="K398" s="85" t="e">
        <f>'Retail Pricing'!#REF!</f>
        <v>#REF!</v>
      </c>
      <c r="L398" s="305" t="e">
        <f>IF('Retail Pricing'!#REF!&gt;0,'Retail Pricing'!#REF!," ")</f>
        <v>#REF!</v>
      </c>
      <c r="M398" s="226" t="e">
        <f t="shared" si="729"/>
        <v>#REF!</v>
      </c>
      <c r="N398" s="219" t="e">
        <f>'Retail Pricing'!#REF!</f>
        <v>#REF!</v>
      </c>
      <c r="O398" s="219" t="e">
        <f>'Retail Pricing'!#REF!</f>
        <v>#REF!</v>
      </c>
      <c r="P398" s="219">
        <v>0.1575</v>
      </c>
      <c r="Q398" s="219" t="e">
        <f>'Retail Pricing'!#REF!</f>
        <v>#REF!</v>
      </c>
      <c r="R398" s="219" t="e">
        <f>IF('Retail Pricing'!#REF!&gt;0,'Retail Pricing'!#REF!," ")</f>
        <v>#REF!</v>
      </c>
      <c r="S398" s="219" t="s">
        <v>891</v>
      </c>
      <c r="T398" s="219">
        <v>1.6472800000000001</v>
      </c>
      <c r="U398" s="7" t="e">
        <f t="shared" si="736"/>
        <v>#REF!</v>
      </c>
      <c r="V398" s="7" t="e">
        <v>#REF!</v>
      </c>
      <c r="W398" s="491" t="e">
        <f>ROUND(('Retail Pricing'!#REF!/(1-0.09))/0.05,0)*0.05</f>
        <v>#REF!</v>
      </c>
      <c r="X398" s="489">
        <v>5.65</v>
      </c>
      <c r="Y398" s="304" t="e">
        <f t="shared" si="699"/>
        <v>#REF!</v>
      </c>
      <c r="Z398" s="428" t="e">
        <v>#REF!</v>
      </c>
      <c r="AA398" s="492" t="e">
        <v>#REF!</v>
      </c>
      <c r="AB398" s="493" t="e">
        <f>ROUND(('Retail Pricing'!#REF!/(1-0.09))/0.05,0)*0.05</f>
        <v>#REF!</v>
      </c>
      <c r="AC398" s="489">
        <v>5.5</v>
      </c>
      <c r="AD398" s="14" t="e">
        <f t="shared" si="700"/>
        <v>#REF!</v>
      </c>
      <c r="AE398" s="428" t="e">
        <v>#REF!</v>
      </c>
      <c r="AF398" s="488" t="e">
        <v>#REF!</v>
      </c>
      <c r="AG398" s="494" t="e">
        <f>ROUND(('Retail Pricing'!#REF!/(1-0.09))/0.05,0)*0.05</f>
        <v>#REF!</v>
      </c>
      <c r="AH398" s="489">
        <v>4.25</v>
      </c>
      <c r="AI398" s="14" t="e">
        <f t="shared" si="701"/>
        <v>#REF!</v>
      </c>
      <c r="AJ398" s="428" t="e">
        <v>#REF!</v>
      </c>
      <c r="AK398" s="495" t="e">
        <f>ROUND(('Retail Pricing'!#REF!/(1-0.09))/0.05,0)*0.05</f>
        <v>#REF!</v>
      </c>
      <c r="AL398" s="489"/>
      <c r="AM398" s="489">
        <v>3.8</v>
      </c>
      <c r="AN398" s="14" t="e">
        <f t="shared" si="702"/>
        <v>#REF!</v>
      </c>
      <c r="AO398" s="428" t="e">
        <v>#REF!</v>
      </c>
      <c r="AP398" s="490" t="e">
        <f>ROUND(('Retail Pricing'!#REF!/(1-0.09))/0.05,0)*0.05</f>
        <v>#REF!</v>
      </c>
      <c r="AQ398" s="489">
        <v>3.7</v>
      </c>
      <c r="AR398" s="14" t="e">
        <f t="shared" si="703"/>
        <v>#REF!</v>
      </c>
      <c r="AS398" s="428" t="e">
        <v>#REF!</v>
      </c>
      <c r="AT398" s="496" t="e">
        <v>#REF!</v>
      </c>
      <c r="AU398" s="497" t="e">
        <f>IF(BA398&gt;0,ROUNDUP((BA398*2),0.05)-0.01," ")</f>
        <v>#REF!</v>
      </c>
      <c r="AV398" s="288"/>
      <c r="AW398" s="498" t="e">
        <f t="shared" si="737"/>
        <v>#REF!</v>
      </c>
      <c r="AX398" s="499" t="e">
        <f>AP398</f>
        <v>#REF!</v>
      </c>
      <c r="AY398" s="499">
        <v>2</v>
      </c>
      <c r="AZ398" s="333"/>
      <c r="BA398" s="491" t="e">
        <f t="shared" si="704"/>
        <v>#REF!</v>
      </c>
      <c r="BB398" s="492" t="e">
        <f t="shared" si="705"/>
        <v>#REF!</v>
      </c>
      <c r="BC398" s="493" t="e">
        <f t="shared" si="706"/>
        <v>#REF!</v>
      </c>
      <c r="BD398" s="488" t="e">
        <f t="shared" si="707"/>
        <v>#REF!</v>
      </c>
      <c r="BE398" s="494" t="e">
        <f t="shared" si="708"/>
        <v>#REF!</v>
      </c>
      <c r="BF398" s="495" t="e">
        <f t="shared" si="709"/>
        <v>#REF!</v>
      </c>
      <c r="BG398" s="490" t="e">
        <f t="shared" si="710"/>
        <v>#REF!</v>
      </c>
      <c r="BH398" s="496" t="e">
        <f t="shared" si="711"/>
        <v>#REF!</v>
      </c>
      <c r="BI398" s="497" t="e">
        <f t="shared" si="712"/>
        <v>#REF!</v>
      </c>
      <c r="BJ398" s="385" t="e">
        <f t="shared" si="713"/>
        <v>#REF!</v>
      </c>
      <c r="BK398" s="385" t="e">
        <f t="shared" si="714"/>
        <v>#REF!</v>
      </c>
      <c r="BL398" s="243" t="e">
        <f>IF((BA398-'Retail Pricing'!#REF!)&gt;=0," ",1)</f>
        <v>#REF!</v>
      </c>
      <c r="BM398" s="243" t="e">
        <f>IF((BB398-'Retail Pricing'!#REF!)&gt;=0," ",1)</f>
        <v>#REF!</v>
      </c>
      <c r="BN398" s="243" t="e">
        <f>IF((BC398-'Retail Pricing'!#REF!)&gt;=0," ",1)</f>
        <v>#REF!</v>
      </c>
      <c r="BO398" s="243" t="e">
        <f>IF((BD398-'Retail Pricing'!#REF!)&gt;=0," ",1)</f>
        <v>#REF!</v>
      </c>
      <c r="BP398" s="243" t="e">
        <f>IF((BE398-'Retail Pricing'!#REF!)&gt;=0," ",1)</f>
        <v>#REF!</v>
      </c>
      <c r="BQ398" s="243" t="e">
        <f>IF((BF398-'Retail Pricing'!#REF!)&gt;=0," ",1)</f>
        <v>#REF!</v>
      </c>
      <c r="BR398" s="243" t="e">
        <f>IF((BG398-'Retail Pricing'!#REF!)&gt;=0," ",1)</f>
        <v>#REF!</v>
      </c>
      <c r="BS398" s="243" t="e">
        <f>IF((BH398-'Retail Pricing'!#REF!)&gt;=0," ",1)</f>
        <v>#REF!</v>
      </c>
      <c r="BT398" s="243" t="e">
        <f>IF((BI398-'Retail Pricing'!#REF!)&gt;=0," ",1)</f>
        <v>#REF!</v>
      </c>
      <c r="BU398" s="67"/>
      <c r="BV398" s="442" t="e">
        <f t="shared" si="715"/>
        <v>#REF!</v>
      </c>
      <c r="BW398" s="244" t="e">
        <f t="shared" si="716"/>
        <v>#REF!</v>
      </c>
      <c r="BX398" s="244" t="e">
        <f t="shared" si="717"/>
        <v>#REF!</v>
      </c>
      <c r="BY398" s="244" t="e">
        <f t="shared" si="718"/>
        <v>#REF!</v>
      </c>
      <c r="BZ398" s="244" t="e">
        <f t="shared" si="719"/>
        <v>#REF!</v>
      </c>
      <c r="CA398" s="244" t="e">
        <f t="shared" si="720"/>
        <v>#REF!</v>
      </c>
      <c r="CB398" s="244" t="e">
        <f t="shared" si="721"/>
        <v>#REF!</v>
      </c>
      <c r="CC398" s="244" t="e">
        <f t="shared" si="722"/>
        <v>#REF!</v>
      </c>
      <c r="CD398" s="244" t="e">
        <f t="shared" si="723"/>
        <v>#REF!</v>
      </c>
      <c r="CE398" s="244" t="e">
        <f t="shared" si="724"/>
        <v>#REF!</v>
      </c>
      <c r="CF398" s="244" t="e">
        <f t="shared" si="725"/>
        <v>#REF!</v>
      </c>
      <c r="CG398" s="244" t="e">
        <f t="shared" si="726"/>
        <v>#REF!</v>
      </c>
      <c r="CH398" s="244" t="e">
        <f t="shared" si="730"/>
        <v>#REF!</v>
      </c>
      <c r="CI398" s="570"/>
      <c r="CJ398" s="578" t="e">
        <f t="shared" si="629"/>
        <v>#REF!</v>
      </c>
      <c r="CK398" s="578" t="e">
        <f t="shared" si="630"/>
        <v>#REF!</v>
      </c>
      <c r="CL398" s="578" t="e">
        <f t="shared" si="631"/>
        <v>#REF!</v>
      </c>
      <c r="CM398" s="578" t="e">
        <f t="shared" si="632"/>
        <v>#REF!</v>
      </c>
      <c r="CN398" s="578" t="e">
        <f t="shared" si="633"/>
        <v>#REF!</v>
      </c>
      <c r="CO398" s="578" t="e">
        <f t="shared" si="626"/>
        <v>#REF!</v>
      </c>
      <c r="CP398" s="578" t="e">
        <f t="shared" si="627"/>
        <v>#REF!</v>
      </c>
      <c r="CQ398" s="578" t="e">
        <f t="shared" si="628"/>
        <v>#REF!</v>
      </c>
      <c r="CR398" s="244"/>
      <c r="CS398" s="244"/>
      <c r="CT398" s="244"/>
      <c r="CU398" s="244"/>
      <c r="CV398" s="347"/>
      <c r="CW398" s="338" t="e">
        <f t="shared" si="731"/>
        <v>#REF!</v>
      </c>
      <c r="CX398" s="347"/>
      <c r="CY398" s="338" t="e">
        <f t="shared" si="732"/>
        <v>#REF!</v>
      </c>
      <c r="CZ398" s="347"/>
      <c r="DA398" s="338" t="e">
        <f t="shared" si="733"/>
        <v>#REF!</v>
      </c>
      <c r="DB398" s="347"/>
      <c r="DC398" s="338" t="e">
        <f t="shared" si="734"/>
        <v>#REF!</v>
      </c>
      <c r="DD398" s="347"/>
      <c r="DE398" s="338" t="e">
        <f t="shared" si="735"/>
        <v>#REF!</v>
      </c>
    </row>
    <row r="399" spans="1:109" s="19" customFormat="1" x14ac:dyDescent="0.2">
      <c r="A399" s="93" t="s">
        <v>155</v>
      </c>
      <c r="B399" s="53" t="s">
        <v>1281</v>
      </c>
      <c r="C399" s="448"/>
      <c r="D399" s="218" t="s">
        <v>130</v>
      </c>
      <c r="E399" s="326">
        <v>40</v>
      </c>
      <c r="F399" s="356" t="s">
        <v>795</v>
      </c>
      <c r="G399" s="701"/>
      <c r="H399" s="170"/>
      <c r="I399" s="89" t="e">
        <f>IF('Retail Pricing'!#REF!&gt;0,'Retail Pricing'!#REF!," ")</f>
        <v>#REF!</v>
      </c>
      <c r="J399" s="85" t="e">
        <f>'Retail Pricing'!#REF!</f>
        <v>#REF!</v>
      </c>
      <c r="K399" s="85" t="e">
        <f>'Retail Pricing'!#REF!</f>
        <v>#REF!</v>
      </c>
      <c r="L399" s="305" t="e">
        <f>IF('Retail Pricing'!#REF!&gt;0,'Retail Pricing'!#REF!," ")</f>
        <v>#REF!</v>
      </c>
      <c r="M399" s="226" t="e">
        <f t="shared" si="729"/>
        <v>#REF!</v>
      </c>
      <c r="N399" s="219" t="e">
        <f>IF('Retail Pricing'!#REF!&gt;0,'Retail Pricing'!#REF!," ")</f>
        <v>#REF!</v>
      </c>
      <c r="O399" s="219" t="e">
        <f>IF('Retail Pricing'!#REF!&gt;0,'Retail Pricing'!#REF!," ")</f>
        <v>#REF!</v>
      </c>
      <c r="P399" s="219"/>
      <c r="Q399" s="219" t="e">
        <f>IF('Retail Pricing'!#REF!&gt;0,'Retail Pricing'!#REF!," ")</f>
        <v>#REF!</v>
      </c>
      <c r="R399" s="219" t="e">
        <f>IF('Retail Pricing'!#REF!&gt;0,'Retail Pricing'!#REF!," ")</f>
        <v>#REF!</v>
      </c>
      <c r="S399" s="219" t="e">
        <f>IF('Retail Pricing'!#REF!&gt;0,'Retail Pricing'!#REF!," ")</f>
        <v>#REF!</v>
      </c>
      <c r="T399" s="219">
        <v>0.84719999999999995</v>
      </c>
      <c r="U399" s="7" t="e">
        <f t="shared" si="736"/>
        <v>#REF!</v>
      </c>
      <c r="V399" s="7">
        <v>-3.3000000000000002E-2</v>
      </c>
      <c r="W399" s="491" t="e">
        <f>ROUND(('Retail Pricing'!#REF!/(1-0.09))/0.05,0)*0.05</f>
        <v>#REF!</v>
      </c>
      <c r="X399" s="489">
        <v>2.75</v>
      </c>
      <c r="Y399" s="304" t="e">
        <f t="shared" si="699"/>
        <v>#REF!</v>
      </c>
      <c r="Z399" s="428">
        <v>0.64</v>
      </c>
      <c r="AA399" s="492">
        <v>3.15</v>
      </c>
      <c r="AB399" s="493" t="e">
        <f>ROUND(('Retail Pricing'!#REF!/(1-0.09))/0.05,0)*0.05</f>
        <v>#REF!</v>
      </c>
      <c r="AC399" s="489">
        <v>2.7</v>
      </c>
      <c r="AD399" s="14" t="e">
        <f t="shared" si="700"/>
        <v>#REF!</v>
      </c>
      <c r="AE399" s="428">
        <v>0.63</v>
      </c>
      <c r="AF399" s="488">
        <v>3.1</v>
      </c>
      <c r="AG399" s="494" t="e">
        <f>ROUND(('Retail Pricing'!#REF!/(1-0.09))/0.05,0)*0.05</f>
        <v>#REF!</v>
      </c>
      <c r="AH399" s="489">
        <v>2.15</v>
      </c>
      <c r="AI399" s="14" t="e">
        <f t="shared" si="701"/>
        <v>#REF!</v>
      </c>
      <c r="AJ399" s="428">
        <v>0.54</v>
      </c>
      <c r="AK399" s="495" t="e">
        <f>ROUND(('Retail Pricing'!#REF!/(1-0.09))/0.05,0)*0.05</f>
        <v>#REF!</v>
      </c>
      <c r="AL399" s="489"/>
      <c r="AM399" s="489">
        <v>1.9</v>
      </c>
      <c r="AN399" s="14" t="e">
        <f t="shared" si="702"/>
        <v>#REF!</v>
      </c>
      <c r="AO399" s="428">
        <v>0.52</v>
      </c>
      <c r="AP399" s="490" t="e">
        <f>ROUND(('Retail Pricing'!#REF!/(1-0.09))/0.05,0)*0.05</f>
        <v>#REF!</v>
      </c>
      <c r="AQ399" s="489">
        <v>1.9</v>
      </c>
      <c r="AR399" s="14" t="e">
        <f t="shared" si="703"/>
        <v>#REF!</v>
      </c>
      <c r="AS399" s="428">
        <v>0.5</v>
      </c>
      <c r="AT399" s="496">
        <v>2.35</v>
      </c>
      <c r="AU399" s="497" t="e">
        <f>IF(BA399&gt;0,ROUNDUP((BA399*2),0.05)-0.01," ")</f>
        <v>#REF!</v>
      </c>
      <c r="AV399" s="288"/>
      <c r="AW399" s="498" t="e">
        <f t="shared" si="737"/>
        <v>#REF!</v>
      </c>
      <c r="AX399" s="499" t="s">
        <v>106</v>
      </c>
      <c r="AY399" s="499" t="s">
        <v>106</v>
      </c>
      <c r="AZ399" s="333"/>
      <c r="BA399" s="491" t="e">
        <f t="shared" si="704"/>
        <v>#REF!</v>
      </c>
      <c r="BB399" s="492">
        <f t="shared" si="705"/>
        <v>3.15</v>
      </c>
      <c r="BC399" s="493" t="e">
        <f t="shared" si="706"/>
        <v>#REF!</v>
      </c>
      <c r="BD399" s="488">
        <f t="shared" si="707"/>
        <v>3.1</v>
      </c>
      <c r="BE399" s="494" t="e">
        <f t="shared" si="708"/>
        <v>#REF!</v>
      </c>
      <c r="BF399" s="495" t="e">
        <f t="shared" si="709"/>
        <v>#REF!</v>
      </c>
      <c r="BG399" s="490" t="e">
        <f t="shared" si="710"/>
        <v>#REF!</v>
      </c>
      <c r="BH399" s="496">
        <f t="shared" si="711"/>
        <v>2.35</v>
      </c>
      <c r="BI399" s="497" t="e">
        <f t="shared" si="712"/>
        <v>#REF!</v>
      </c>
      <c r="BJ399" s="385" t="e">
        <f t="shared" si="713"/>
        <v>#REF!</v>
      </c>
      <c r="BK399" s="385" t="e">
        <f t="shared" si="714"/>
        <v>#REF!</v>
      </c>
      <c r="BL399" s="243" t="e">
        <f>IF((BA399-'Retail Pricing'!#REF!)&gt;=0," ",1)</f>
        <v>#REF!</v>
      </c>
      <c r="BM399" s="243" t="e">
        <f>IF((BB399-'Retail Pricing'!#REF!)&gt;=0," ",1)</f>
        <v>#REF!</v>
      </c>
      <c r="BN399" s="243" t="e">
        <f>IF((BC399-'Retail Pricing'!#REF!)&gt;=0," ",1)</f>
        <v>#REF!</v>
      </c>
      <c r="BO399" s="243">
        <f>IF((BD399-'Retail Pricing'!F285)&gt;=0," ",1)</f>
        <v>1</v>
      </c>
      <c r="BP399" s="243" t="e">
        <f>IF((BE399-'Retail Pricing'!#REF!)&gt;=0," ",1)</f>
        <v>#REF!</v>
      </c>
      <c r="BQ399" s="243" t="e">
        <f>IF((BF399-'Retail Pricing'!#REF!)&gt;=0," ",1)</f>
        <v>#REF!</v>
      </c>
      <c r="BR399" s="243" t="e">
        <f>IF((BG399-'Retail Pricing'!#REF!)&gt;=0," ",1)</f>
        <v>#REF!</v>
      </c>
      <c r="BS399" s="243" t="e">
        <f>IF((BH399-'Retail Pricing'!#REF!)&gt;=0," ",1)</f>
        <v>#REF!</v>
      </c>
      <c r="BT399" s="243" t="e">
        <f>IF((BI399-'Retail Pricing'!#REF!)&gt;=0," ",1)</f>
        <v>#REF!</v>
      </c>
      <c r="BU399" s="67"/>
      <c r="BV399" s="442" t="e">
        <f t="shared" si="715"/>
        <v>#REF!</v>
      </c>
      <c r="BW399" s="244" t="e">
        <f t="shared" si="716"/>
        <v>#REF!</v>
      </c>
      <c r="BX399" s="244" t="e">
        <f t="shared" si="717"/>
        <v>#REF!</v>
      </c>
      <c r="BY399" s="244" t="e">
        <f t="shared" si="718"/>
        <v>#REF!</v>
      </c>
      <c r="BZ399" s="244" t="e">
        <f t="shared" si="719"/>
        <v>#REF!</v>
      </c>
      <c r="CA399" s="244" t="e">
        <f t="shared" si="720"/>
        <v>#REF!</v>
      </c>
      <c r="CB399" s="244" t="e">
        <f t="shared" si="721"/>
        <v>#REF!</v>
      </c>
      <c r="CC399" s="244" t="e">
        <f t="shared" si="722"/>
        <v>#REF!</v>
      </c>
      <c r="CD399" s="244" t="e">
        <f t="shared" si="723"/>
        <v>#REF!</v>
      </c>
      <c r="CE399" s="244" t="e">
        <f t="shared" si="724"/>
        <v>#REF!</v>
      </c>
      <c r="CF399" s="244" t="e">
        <f t="shared" si="725"/>
        <v>#REF!</v>
      </c>
      <c r="CG399" s="244" t="e">
        <f t="shared" si="726"/>
        <v>#REF!</v>
      </c>
      <c r="CH399" s="244" t="e">
        <f t="shared" si="730"/>
        <v>#REF!</v>
      </c>
      <c r="CI399" s="570"/>
      <c r="CJ399" s="578" t="e">
        <f t="shared" si="629"/>
        <v>#REF!</v>
      </c>
      <c r="CK399" s="578" t="e">
        <f t="shared" si="630"/>
        <v>#REF!</v>
      </c>
      <c r="CL399" s="578" t="e">
        <f t="shared" si="631"/>
        <v>#REF!</v>
      </c>
      <c r="CM399" s="578" t="e">
        <f t="shared" si="632"/>
        <v>#REF!</v>
      </c>
      <c r="CN399" s="578" t="e">
        <f t="shared" si="633"/>
        <v>#REF!</v>
      </c>
      <c r="CO399" s="578" t="e">
        <f t="shared" si="626"/>
        <v>#REF!</v>
      </c>
      <c r="CP399" s="578" t="e">
        <f t="shared" si="627"/>
        <v>#REF!</v>
      </c>
      <c r="CQ399" s="578" t="e">
        <f t="shared" si="628"/>
        <v>#REF!</v>
      </c>
      <c r="CR399" s="244"/>
      <c r="CS399" s="244"/>
      <c r="CT399" s="244"/>
      <c r="CU399" s="244"/>
      <c r="CV399" s="347"/>
      <c r="CW399" s="338" t="e">
        <f t="shared" si="731"/>
        <v>#REF!</v>
      </c>
      <c r="CX399" s="347"/>
      <c r="CY399" s="338" t="e">
        <f t="shared" si="732"/>
        <v>#REF!</v>
      </c>
      <c r="CZ399" s="347"/>
      <c r="DA399" s="338" t="e">
        <f t="shared" si="733"/>
        <v>#REF!</v>
      </c>
      <c r="DB399" s="347"/>
      <c r="DC399" s="338" t="e">
        <f t="shared" si="734"/>
        <v>#REF!</v>
      </c>
      <c r="DD399" s="347"/>
      <c r="DE399" s="338" t="e">
        <f t="shared" si="735"/>
        <v>#REF!</v>
      </c>
    </row>
    <row r="400" spans="1:109" s="19" customFormat="1" x14ac:dyDescent="0.2">
      <c r="A400" s="93" t="s">
        <v>155</v>
      </c>
      <c r="B400" s="53" t="s">
        <v>853</v>
      </c>
      <c r="C400" s="448"/>
      <c r="D400" s="218" t="s">
        <v>130</v>
      </c>
      <c r="E400" s="326">
        <v>84</v>
      </c>
      <c r="F400" s="401" t="s">
        <v>830</v>
      </c>
      <c r="G400" s="704"/>
      <c r="H400" s="170"/>
      <c r="I400" s="89" t="e">
        <f>IF('Retail Pricing'!#REF!&gt;0,'Retail Pricing'!#REF!," ")</f>
        <v>#REF!</v>
      </c>
      <c r="J400" s="85" t="e">
        <f>'Retail Pricing'!#REF!</f>
        <v>#REF!</v>
      </c>
      <c r="K400" s="85" t="e">
        <f>'Retail Pricing'!#REF!</f>
        <v>#REF!</v>
      </c>
      <c r="L400" s="305" t="e">
        <f>IF('Retail Pricing'!#REF!&gt;0,'Retail Pricing'!#REF!," ")</f>
        <v>#REF!</v>
      </c>
      <c r="M400" s="226" t="e">
        <f t="shared" si="729"/>
        <v>#REF!</v>
      </c>
      <c r="N400" s="219" t="e">
        <f>'Retail Pricing'!#REF!</f>
        <v>#REF!</v>
      </c>
      <c r="O400" s="219" t="e">
        <f>'Retail Pricing'!#REF!</f>
        <v>#REF!</v>
      </c>
      <c r="P400" s="219">
        <v>5.8279999999999998E-2</v>
      </c>
      <c r="Q400" s="219" t="e">
        <f>'Retail Pricing'!#REF!</f>
        <v>#REF!</v>
      </c>
      <c r="R400" s="219" t="e">
        <f>IF('Retail Pricing'!#REF!&gt;0,'Retail Pricing'!#REF!," ")</f>
        <v>#REF!</v>
      </c>
      <c r="S400" s="219" t="e">
        <f>'Retail Pricing'!#REF!</f>
        <v>#REF!</v>
      </c>
      <c r="T400" s="219">
        <v>0.86758000000000002</v>
      </c>
      <c r="U400" s="7" t="e">
        <f t="shared" si="736"/>
        <v>#REF!</v>
      </c>
      <c r="V400" s="7">
        <v>3.5000000000000003E-2</v>
      </c>
      <c r="W400" s="491" t="e">
        <f>ROUND(('Retail Pricing'!#REF!/(1-0.09))/0.05,0)*0.05</f>
        <v>#REF!</v>
      </c>
      <c r="X400" s="489">
        <v>2.75</v>
      </c>
      <c r="Y400" s="304" t="e">
        <f t="shared" si="699"/>
        <v>#REF!</v>
      </c>
      <c r="Z400" s="428">
        <v>0.67</v>
      </c>
      <c r="AA400" s="492">
        <v>3.75</v>
      </c>
      <c r="AB400" s="493" t="e">
        <f>ROUND(('Retail Pricing'!#REF!/(1-0.09))/0.05,0)*0.05</f>
        <v>#REF!</v>
      </c>
      <c r="AC400" s="489">
        <v>2.7</v>
      </c>
      <c r="AD400" s="14" t="e">
        <f t="shared" si="700"/>
        <v>#REF!</v>
      </c>
      <c r="AE400" s="428">
        <v>0.6</v>
      </c>
      <c r="AF400" s="488">
        <v>3.15</v>
      </c>
      <c r="AG400" s="494" t="e">
        <f>ROUND(('Retail Pricing'!#REF!/(1-0.09))/0.05,0)*0.05</f>
        <v>#REF!</v>
      </c>
      <c r="AH400" s="489">
        <v>2.15</v>
      </c>
      <c r="AI400" s="14" t="e">
        <f t="shared" si="701"/>
        <v>#REF!</v>
      </c>
      <c r="AJ400" s="428">
        <v>0.5</v>
      </c>
      <c r="AK400" s="495" t="e">
        <f>ROUND(('Retail Pricing'!#REF!/(1-0.09))/0.05,0)*0.05</f>
        <v>#REF!</v>
      </c>
      <c r="AL400" s="489"/>
      <c r="AM400" s="489">
        <v>1.9</v>
      </c>
      <c r="AN400" s="14" t="e">
        <f t="shared" si="702"/>
        <v>#REF!</v>
      </c>
      <c r="AO400" s="428">
        <v>0.48</v>
      </c>
      <c r="AP400" s="490" t="e">
        <f>ROUND(('Retail Pricing'!#REF!/(1-0.09))/0.05,0)*0.05</f>
        <v>#REF!</v>
      </c>
      <c r="AQ400" s="489">
        <v>1.9</v>
      </c>
      <c r="AR400" s="14" t="e">
        <f t="shared" si="703"/>
        <v>#REF!</v>
      </c>
      <c r="AS400" s="428">
        <v>0.45</v>
      </c>
      <c r="AT400" s="496">
        <v>2.4</v>
      </c>
      <c r="AU400" s="497" t="e">
        <f>IF(BA400&gt;0,ROUNDUP((BA400*2),0.05)-0.01," ")</f>
        <v>#REF!</v>
      </c>
      <c r="AV400" s="288"/>
      <c r="AW400" s="498" t="e">
        <f t="shared" si="737"/>
        <v>#REF!</v>
      </c>
      <c r="AX400" s="499"/>
      <c r="AY400" s="499" t="s">
        <v>106</v>
      </c>
      <c r="AZ400" s="333"/>
      <c r="BA400" s="491" t="e">
        <f t="shared" si="704"/>
        <v>#REF!</v>
      </c>
      <c r="BB400" s="492">
        <f t="shared" si="705"/>
        <v>3.75</v>
      </c>
      <c r="BC400" s="493" t="e">
        <f t="shared" si="706"/>
        <v>#REF!</v>
      </c>
      <c r="BD400" s="488">
        <f t="shared" si="707"/>
        <v>3.15</v>
      </c>
      <c r="BE400" s="494" t="e">
        <f t="shared" si="708"/>
        <v>#REF!</v>
      </c>
      <c r="BF400" s="495" t="e">
        <f t="shared" si="709"/>
        <v>#REF!</v>
      </c>
      <c r="BG400" s="490" t="e">
        <f t="shared" si="710"/>
        <v>#REF!</v>
      </c>
      <c r="BH400" s="496">
        <f t="shared" si="711"/>
        <v>2.4</v>
      </c>
      <c r="BI400" s="497" t="e">
        <f t="shared" si="712"/>
        <v>#REF!</v>
      </c>
      <c r="BJ400" s="385" t="e">
        <f t="shared" si="713"/>
        <v>#REF!</v>
      </c>
      <c r="BK400" s="385" t="e">
        <f t="shared" si="714"/>
        <v>#REF!</v>
      </c>
      <c r="BL400" s="243" t="e">
        <f>IF((BA400-'Retail Pricing'!#REF!)&gt;=0," ",1)</f>
        <v>#REF!</v>
      </c>
      <c r="BM400" s="243" t="e">
        <f>IF((BB400-'Retail Pricing'!#REF!)&gt;=0," ",1)</f>
        <v>#REF!</v>
      </c>
      <c r="BN400" s="243" t="e">
        <f>IF((BC400-'Retail Pricing'!#REF!)&gt;=0," ",1)</f>
        <v>#REF!</v>
      </c>
      <c r="BO400" s="243">
        <f>IF((BD400-'Retail Pricing'!F272)&gt;=0," ",1)</f>
        <v>1</v>
      </c>
      <c r="BP400" s="243" t="e">
        <f>IF((BE400-'Retail Pricing'!#REF!)&gt;=0," ",1)</f>
        <v>#REF!</v>
      </c>
      <c r="BQ400" s="243" t="e">
        <f>IF((BF400-'Retail Pricing'!#REF!)&gt;=0," ",1)</f>
        <v>#REF!</v>
      </c>
      <c r="BR400" s="243" t="e">
        <f>IF((BG400-'Retail Pricing'!#REF!)&gt;=0," ",1)</f>
        <v>#REF!</v>
      </c>
      <c r="BS400" s="243" t="e">
        <f>IF((BH400-'Retail Pricing'!#REF!)&gt;=0," ",1)</f>
        <v>#REF!</v>
      </c>
      <c r="BT400" s="243" t="e">
        <f>IF((BI400-'Retail Pricing'!#REF!)&gt;=0," ",1)</f>
        <v>#REF!</v>
      </c>
      <c r="BU400" s="67"/>
      <c r="BV400" s="442" t="e">
        <f t="shared" si="715"/>
        <v>#REF!</v>
      </c>
      <c r="BW400" s="244" t="e">
        <f t="shared" si="716"/>
        <v>#REF!</v>
      </c>
      <c r="BX400" s="244" t="e">
        <f t="shared" si="717"/>
        <v>#REF!</v>
      </c>
      <c r="BY400" s="244" t="e">
        <f t="shared" si="718"/>
        <v>#REF!</v>
      </c>
      <c r="BZ400" s="244" t="e">
        <f t="shared" si="719"/>
        <v>#REF!</v>
      </c>
      <c r="CA400" s="244" t="e">
        <f t="shared" si="720"/>
        <v>#REF!</v>
      </c>
      <c r="CB400" s="244" t="e">
        <f t="shared" si="721"/>
        <v>#REF!</v>
      </c>
      <c r="CC400" s="244" t="e">
        <f t="shared" si="722"/>
        <v>#REF!</v>
      </c>
      <c r="CD400" s="244" t="e">
        <f t="shared" si="723"/>
        <v>#REF!</v>
      </c>
      <c r="CE400" s="244" t="e">
        <f t="shared" si="724"/>
        <v>#REF!</v>
      </c>
      <c r="CF400" s="244" t="e">
        <f t="shared" si="725"/>
        <v>#REF!</v>
      </c>
      <c r="CG400" s="244" t="e">
        <f t="shared" si="726"/>
        <v>#REF!</v>
      </c>
      <c r="CH400" s="244" t="e">
        <f t="shared" si="730"/>
        <v>#REF!</v>
      </c>
      <c r="CI400" s="570"/>
      <c r="CJ400" s="578" t="e">
        <f t="shared" si="629"/>
        <v>#REF!</v>
      </c>
      <c r="CK400" s="578" t="e">
        <f t="shared" si="630"/>
        <v>#REF!</v>
      </c>
      <c r="CL400" s="578" t="e">
        <f t="shared" si="631"/>
        <v>#REF!</v>
      </c>
      <c r="CM400" s="578" t="e">
        <f t="shared" si="632"/>
        <v>#REF!</v>
      </c>
      <c r="CN400" s="578" t="e">
        <f t="shared" si="633"/>
        <v>#REF!</v>
      </c>
      <c r="CO400" s="578" t="e">
        <f t="shared" si="626"/>
        <v>#REF!</v>
      </c>
      <c r="CP400" s="578" t="e">
        <f t="shared" si="627"/>
        <v>#REF!</v>
      </c>
      <c r="CQ400" s="578" t="e">
        <f t="shared" si="628"/>
        <v>#REF!</v>
      </c>
      <c r="CR400" s="244"/>
      <c r="CS400" s="244"/>
      <c r="CT400" s="244"/>
      <c r="CU400" s="244"/>
      <c r="CV400" s="347"/>
      <c r="CW400" s="338" t="e">
        <f t="shared" si="731"/>
        <v>#REF!</v>
      </c>
      <c r="CX400" s="347"/>
      <c r="CY400" s="338" t="e">
        <f t="shared" si="732"/>
        <v>#REF!</v>
      </c>
      <c r="CZ400" s="347"/>
      <c r="DA400" s="338" t="e">
        <f t="shared" si="733"/>
        <v>#REF!</v>
      </c>
      <c r="DB400" s="347"/>
      <c r="DC400" s="338" t="e">
        <f t="shared" si="734"/>
        <v>#REF!</v>
      </c>
      <c r="DD400" s="347"/>
      <c r="DE400" s="338" t="e">
        <f t="shared" si="735"/>
        <v>#REF!</v>
      </c>
    </row>
    <row r="401" spans="1:109" s="19" customFormat="1" x14ac:dyDescent="0.2">
      <c r="A401" s="93" t="s">
        <v>155</v>
      </c>
      <c r="B401" s="53" t="s">
        <v>1655</v>
      </c>
      <c r="C401" s="53" t="s">
        <v>1530</v>
      </c>
      <c r="D401" s="218" t="s">
        <v>130</v>
      </c>
      <c r="E401" s="326"/>
      <c r="F401" s="400" t="s">
        <v>1659</v>
      </c>
      <c r="G401" s="704"/>
      <c r="H401" s="401" t="s">
        <v>1660</v>
      </c>
      <c r="I401" s="89" t="e">
        <f>IF('Retail Pricing'!#REF!&gt;0,'Retail Pricing'!#REF!," ")</f>
        <v>#REF!</v>
      </c>
      <c r="J401" s="85" t="e">
        <f>'Retail Pricing'!#REF!</f>
        <v>#REF!</v>
      </c>
      <c r="K401" s="85" t="e">
        <f>'Retail Pricing'!#REF!</f>
        <v>#REF!</v>
      </c>
      <c r="L401" s="305" t="e">
        <f>IF('Retail Pricing'!#REF!&gt;0,'Retail Pricing'!#REF!," ")</f>
        <v>#REF!</v>
      </c>
      <c r="M401" s="226" t="e">
        <f t="shared" si="729"/>
        <v>#REF!</v>
      </c>
      <c r="N401" s="219" t="e">
        <f>IF('Retail Pricing'!#REF!&gt;0,'Retail Pricing'!#REF!," ")</f>
        <v>#REF!</v>
      </c>
      <c r="O401" s="219" t="e">
        <f>IF('Retail Pricing'!#REF!&gt;0,'Retail Pricing'!#REF!," ")</f>
        <v>#REF!</v>
      </c>
      <c r="P401" s="219"/>
      <c r="Q401" s="219" t="e">
        <f>IF('Retail Pricing'!#REF!&gt;0,'Retail Pricing'!#REF!," ")</f>
        <v>#REF!</v>
      </c>
      <c r="R401" s="219" t="e">
        <f>IF('Retail Pricing'!#REF!&gt;0,'Retail Pricing'!#REF!," ")</f>
        <v>#REF!</v>
      </c>
      <c r="S401" s="219" t="e">
        <f>IF('Retail Pricing'!#REF!&gt;0,'Retail Pricing'!#REF!," ")</f>
        <v>#REF!</v>
      </c>
      <c r="T401" s="226">
        <v>0.41127000000000002</v>
      </c>
      <c r="U401" s="7" t="e">
        <f t="shared" si="736"/>
        <v>#REF!</v>
      </c>
      <c r="V401" s="7">
        <v>8.0000000000000002E-3</v>
      </c>
      <c r="W401" s="491" t="e">
        <f>ROUND(('Retail Pricing'!#REF!/(1-0.09))/0.05,0)*0.05</f>
        <v>#REF!</v>
      </c>
      <c r="X401" s="489">
        <v>2.5499999999999998</v>
      </c>
      <c r="Y401" s="304" t="e">
        <f t="shared" si="699"/>
        <v>#REF!</v>
      </c>
      <c r="Z401" s="428">
        <v>0.8</v>
      </c>
      <c r="AA401" s="492">
        <v>2.9</v>
      </c>
      <c r="AB401" s="493" t="e">
        <f>ROUND(('Retail Pricing'!#REF!/(1-0.09))/0.05,0)*0.05</f>
        <v>#REF!</v>
      </c>
      <c r="AC401" s="489">
        <v>2.4500000000000002</v>
      </c>
      <c r="AD401" s="14" t="e">
        <f t="shared" si="700"/>
        <v>#REF!</v>
      </c>
      <c r="AE401" s="428">
        <v>0.8</v>
      </c>
      <c r="AF401" s="488">
        <v>2.85</v>
      </c>
      <c r="AG401" s="494" t="e">
        <f>ROUND(('Retail Pricing'!#REF!/(1-0.09))/0.05,0)*0.05</f>
        <v>#REF!</v>
      </c>
      <c r="AH401" s="489">
        <v>1.9</v>
      </c>
      <c r="AI401" s="14" t="e">
        <f t="shared" si="701"/>
        <v>#REF!</v>
      </c>
      <c r="AJ401" s="428">
        <v>0.75</v>
      </c>
      <c r="AK401" s="495" t="e">
        <f>ROUND(('Retail Pricing'!#REF!/(1-0.09))/0.05,0)*0.05</f>
        <v>#REF!</v>
      </c>
      <c r="AL401" s="489"/>
      <c r="AM401" s="489">
        <v>1.7</v>
      </c>
      <c r="AN401" s="14" t="e">
        <f t="shared" si="702"/>
        <v>#REF!</v>
      </c>
      <c r="AO401" s="428">
        <v>0.71</v>
      </c>
      <c r="AP401" s="490" t="e">
        <f>ROUND(('Retail Pricing'!#REF!/(1-0.09))/0.05,0)*0.05</f>
        <v>#REF!</v>
      </c>
      <c r="AQ401" s="489">
        <v>1.65</v>
      </c>
      <c r="AR401" s="14" t="e">
        <f t="shared" si="703"/>
        <v>#REF!</v>
      </c>
      <c r="AS401" s="428">
        <v>0.7</v>
      </c>
      <c r="AT401" s="496">
        <v>2</v>
      </c>
      <c r="AU401" s="497" t="e">
        <f>IF(BA401&gt;0,ROUNDUP((BA401*2),0.05)-0.01," ")</f>
        <v>#REF!</v>
      </c>
      <c r="AV401" s="288"/>
      <c r="AW401" s="498" t="e">
        <f t="shared" si="737"/>
        <v>#REF!</v>
      </c>
      <c r="AX401" s="499" t="e">
        <f>AP401</f>
        <v>#REF!</v>
      </c>
      <c r="AY401" s="499">
        <v>0.75</v>
      </c>
      <c r="AZ401" s="333"/>
      <c r="BA401" s="491" t="e">
        <f t="shared" si="704"/>
        <v>#REF!</v>
      </c>
      <c r="BB401" s="492">
        <f t="shared" si="705"/>
        <v>2.9</v>
      </c>
      <c r="BC401" s="493" t="e">
        <f t="shared" si="706"/>
        <v>#REF!</v>
      </c>
      <c r="BD401" s="488">
        <f t="shared" si="707"/>
        <v>2.85</v>
      </c>
      <c r="BE401" s="494" t="e">
        <f t="shared" si="708"/>
        <v>#REF!</v>
      </c>
      <c r="BF401" s="495" t="e">
        <f t="shared" si="709"/>
        <v>#REF!</v>
      </c>
      <c r="BG401" s="490" t="e">
        <f t="shared" si="710"/>
        <v>#REF!</v>
      </c>
      <c r="BH401" s="496">
        <f t="shared" si="711"/>
        <v>2</v>
      </c>
      <c r="BI401" s="497" t="e">
        <f t="shared" si="712"/>
        <v>#REF!</v>
      </c>
      <c r="BJ401" s="385" t="e">
        <f t="shared" si="713"/>
        <v>#REF!</v>
      </c>
      <c r="BK401" s="385" t="e">
        <f>IF(BC401*0.9&gt;BG401, " ", "No")</f>
        <v>#REF!</v>
      </c>
      <c r="BL401" s="243" t="e">
        <f>IF((BA401-'Retail Pricing'!#REF!)&gt;=0," ",1)</f>
        <v>#REF!</v>
      </c>
      <c r="BM401" s="243" t="e">
        <f>IF((BB401-'Retail Pricing'!#REF!)&gt;=0," ",1)</f>
        <v>#REF!</v>
      </c>
      <c r="BN401" s="243" t="e">
        <f>IF((BC401-'Retail Pricing'!#REF!)&gt;=0," ",1)</f>
        <v>#REF!</v>
      </c>
      <c r="BO401" s="243">
        <f>IF((BD401-'Retail Pricing'!F286)&gt;=0," ",1)</f>
        <v>1</v>
      </c>
      <c r="BP401" s="243" t="e">
        <f>IF((BE401-'Retail Pricing'!#REF!)&gt;=0," ",1)</f>
        <v>#REF!</v>
      </c>
      <c r="BQ401" s="243" t="e">
        <f>IF((BF401-'Retail Pricing'!#REF!)&gt;=0," ",1)</f>
        <v>#REF!</v>
      </c>
      <c r="BR401" s="243" t="e">
        <f>IF((BG401-'Retail Pricing'!#REF!)&gt;=0," ",1)</f>
        <v>#REF!</v>
      </c>
      <c r="BS401" s="243" t="e">
        <f>IF((BH401-'Retail Pricing'!#REF!)&gt;=0," ",1)</f>
        <v>#REF!</v>
      </c>
      <c r="BT401" s="243" t="e">
        <f>IF((BI401-'Retail Pricing'!#REF!)&gt;=0," ",1)</f>
        <v>#REF!</v>
      </c>
      <c r="BU401" s="67"/>
      <c r="BV401" s="442" t="e">
        <f>IF(W401&gt;0,$BV$9, " ")</f>
        <v>#REF!</v>
      </c>
      <c r="BW401" s="244" t="e">
        <f>IF($BV401&gt;0,($BV401-W401)/$BV401*100," ")</f>
        <v>#REF!</v>
      </c>
      <c r="BX401" s="244" t="e">
        <f>IF($BV401&gt;0,($BV401-AA401)/$BV401*100," ")</f>
        <v>#REF!</v>
      </c>
      <c r="BY401" s="244" t="e">
        <f>IF($BV401&gt;0,($BV401-AB401)/$BV401*100," ")</f>
        <v>#REF!</v>
      </c>
      <c r="BZ401" s="244" t="e">
        <f>IF($BV401&gt;0,($BV401-AF401)/$BV401*100," ")</f>
        <v>#REF!</v>
      </c>
      <c r="CA401" s="244" t="e">
        <f>IF($BV401&gt;0,($BV401-AG401)/$BV401*100," ")</f>
        <v>#REF!</v>
      </c>
      <c r="CB401" s="244" t="e">
        <f t="shared" si="721"/>
        <v>#REF!</v>
      </c>
      <c r="CC401" s="244" t="e">
        <f>IF($BV401&gt;0,($BV401-AK401)/$BV401*100," ")</f>
        <v>#REF!</v>
      </c>
      <c r="CD401" s="244" t="e">
        <f>IF($BV401&gt;0,($BV401-AP401)/$BV401*100," ")</f>
        <v>#REF!</v>
      </c>
      <c r="CE401" s="244" t="e">
        <f>IF($BV401&gt;0,($BV401-AT401)/$BV401*100," ")</f>
        <v>#REF!</v>
      </c>
      <c r="CF401" s="244" t="e">
        <f>IF($BV401&gt;0,($BV401-(W401*2))/$BV401*100," ")</f>
        <v>#REF!</v>
      </c>
      <c r="CG401" s="244" t="e">
        <f>IF($BV401&gt;0,($BV401-AW401)/$BV401*100," ")</f>
        <v>#REF!</v>
      </c>
      <c r="CH401" s="244" t="e">
        <f>IF($W401&gt;0,100," ")</f>
        <v>#REF!</v>
      </c>
      <c r="CI401" s="570"/>
      <c r="CJ401" s="578" t="e">
        <f t="shared" si="629"/>
        <v>#REF!</v>
      </c>
      <c r="CK401" s="578" t="e">
        <f t="shared" si="630"/>
        <v>#REF!</v>
      </c>
      <c r="CL401" s="578" t="e">
        <f t="shared" si="631"/>
        <v>#REF!</v>
      </c>
      <c r="CM401" s="578" t="e">
        <f t="shared" si="632"/>
        <v>#REF!</v>
      </c>
      <c r="CN401" s="578" t="e">
        <f t="shared" si="633"/>
        <v>#REF!</v>
      </c>
      <c r="CO401" s="578" t="e">
        <f t="shared" si="626"/>
        <v>#REF!</v>
      </c>
      <c r="CP401" s="578" t="e">
        <f t="shared" si="627"/>
        <v>#REF!</v>
      </c>
      <c r="CQ401" s="578" t="e">
        <f t="shared" si="628"/>
        <v>#REF!</v>
      </c>
      <c r="CR401" s="244"/>
      <c r="CS401" s="244"/>
      <c r="CT401" s="244"/>
      <c r="CU401" s="244"/>
      <c r="CV401" s="347"/>
      <c r="CW401" s="338" t="e">
        <f t="shared" si="731"/>
        <v>#REF!</v>
      </c>
      <c r="CX401" s="347"/>
      <c r="CY401" s="338" t="e">
        <f t="shared" si="732"/>
        <v>#REF!</v>
      </c>
      <c r="CZ401" s="347"/>
      <c r="DA401" s="338" t="e">
        <f t="shared" si="733"/>
        <v>#REF!</v>
      </c>
      <c r="DB401" s="347"/>
      <c r="DC401" s="338" t="e">
        <f t="shared" si="734"/>
        <v>#REF!</v>
      </c>
      <c r="DD401" s="347"/>
      <c r="DE401" s="338" t="e">
        <f t="shared" si="735"/>
        <v>#REF!</v>
      </c>
    </row>
    <row r="402" spans="1:109" s="203" customFormat="1" ht="12.75" x14ac:dyDescent="0.2">
      <c r="A402" s="396" t="s">
        <v>507</v>
      </c>
      <c r="B402" s="397" t="s">
        <v>733</v>
      </c>
      <c r="C402" s="398"/>
      <c r="D402" s="398"/>
      <c r="E402" s="398"/>
      <c r="F402" s="418"/>
      <c r="G402" s="703"/>
      <c r="H402" s="523"/>
      <c r="I402" s="199"/>
      <c r="J402" s="199"/>
      <c r="K402" s="199"/>
      <c r="L402" s="199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  <c r="AA402" s="335"/>
      <c r="AB402" s="335"/>
      <c r="AC402" s="335"/>
      <c r="AD402" s="335"/>
      <c r="AE402" s="335"/>
      <c r="AF402" s="335"/>
      <c r="AG402" s="335"/>
      <c r="AH402" s="335"/>
      <c r="AI402" s="335"/>
      <c r="AJ402" s="335"/>
      <c r="AK402" s="335"/>
      <c r="AL402" s="335"/>
      <c r="AM402" s="335"/>
      <c r="AN402" s="335"/>
      <c r="AO402" s="335"/>
      <c r="AP402" s="335"/>
      <c r="AQ402" s="335"/>
      <c r="AR402" s="335"/>
      <c r="AS402" s="335"/>
      <c r="AT402" s="335"/>
      <c r="AU402" s="335"/>
      <c r="AV402" s="335"/>
      <c r="AW402" s="335"/>
      <c r="AX402" s="335"/>
      <c r="AY402" s="335"/>
      <c r="AZ402" s="335"/>
      <c r="BA402" s="335"/>
      <c r="BB402" s="335"/>
      <c r="BC402" s="335"/>
      <c r="BD402" s="335"/>
      <c r="BE402" s="335"/>
      <c r="BF402" s="335"/>
      <c r="BG402" s="335"/>
      <c r="BH402" s="335"/>
      <c r="BI402" s="335"/>
      <c r="BJ402" s="199"/>
      <c r="BK402" s="199"/>
      <c r="BL402" s="199"/>
      <c r="BM402" s="199"/>
      <c r="BN402" s="199"/>
      <c r="BO402" s="199"/>
      <c r="BP402" s="199"/>
      <c r="BQ402" s="199"/>
      <c r="BR402" s="199"/>
      <c r="BS402" s="199"/>
      <c r="BT402" s="199"/>
      <c r="BU402" s="199"/>
      <c r="BV402" s="201"/>
      <c r="BW402" s="199"/>
      <c r="BX402" s="199"/>
      <c r="BY402" s="199"/>
      <c r="BZ402" s="199"/>
      <c r="CA402" s="199"/>
      <c r="CB402" s="199"/>
      <c r="CC402" s="199"/>
      <c r="CD402" s="199"/>
      <c r="CE402" s="199"/>
      <c r="CF402" s="199"/>
      <c r="CG402" s="199"/>
      <c r="CH402" s="199"/>
      <c r="CI402" s="576"/>
      <c r="CJ402" s="578" t="str">
        <f t="shared" si="629"/>
        <v xml:space="preserve"> </v>
      </c>
      <c r="CK402" s="578" t="str">
        <f t="shared" si="630"/>
        <v xml:space="preserve"> </v>
      </c>
      <c r="CL402" s="578" t="str">
        <f t="shared" si="631"/>
        <v xml:space="preserve"> </v>
      </c>
      <c r="CM402" s="578" t="str">
        <f t="shared" si="632"/>
        <v xml:space="preserve"> </v>
      </c>
      <c r="CN402" s="578" t="str">
        <f t="shared" si="633"/>
        <v xml:space="preserve"> </v>
      </c>
      <c r="CO402" s="578" t="str">
        <f t="shared" si="626"/>
        <v xml:space="preserve"> </v>
      </c>
      <c r="CP402" s="578" t="str">
        <f t="shared" si="627"/>
        <v xml:space="preserve"> </v>
      </c>
      <c r="CQ402" s="578" t="str">
        <f t="shared" si="628"/>
        <v xml:space="preserve"> </v>
      </c>
      <c r="CR402" s="199"/>
      <c r="CS402" s="199"/>
      <c r="CT402" s="199"/>
      <c r="CU402" s="199"/>
      <c r="CV402" s="199"/>
      <c r="CW402" s="338" t="str">
        <f t="shared" si="731"/>
        <v xml:space="preserve"> </v>
      </c>
      <c r="CX402" s="199"/>
      <c r="CY402" s="338" t="str">
        <f t="shared" si="732"/>
        <v xml:space="preserve"> </v>
      </c>
      <c r="CZ402" s="199"/>
      <c r="DA402" s="338" t="str">
        <f t="shared" si="733"/>
        <v xml:space="preserve"> </v>
      </c>
      <c r="DB402" s="199"/>
      <c r="DC402" s="338" t="str">
        <f t="shared" si="734"/>
        <v xml:space="preserve"> </v>
      </c>
      <c r="DD402" s="199"/>
      <c r="DE402" s="338" t="str">
        <f t="shared" si="735"/>
        <v xml:space="preserve"> </v>
      </c>
    </row>
    <row r="403" spans="1:109" s="19" customFormat="1" x14ac:dyDescent="0.2">
      <c r="A403" s="93" t="s">
        <v>146</v>
      </c>
      <c r="B403" s="53" t="s">
        <v>1282</v>
      </c>
      <c r="C403" s="53"/>
      <c r="D403" s="217" t="s">
        <v>130</v>
      </c>
      <c r="E403" s="326">
        <v>12</v>
      </c>
      <c r="F403" s="356" t="s">
        <v>409</v>
      </c>
      <c r="G403" s="701"/>
      <c r="H403" s="84" t="s">
        <v>949</v>
      </c>
      <c r="I403" s="89" t="e">
        <f>IF('Retail Pricing'!#REF!&gt;0,'Retail Pricing'!#REF!," ")</f>
        <v>#REF!</v>
      </c>
      <c r="J403" s="85" t="e">
        <f>'Retail Pricing'!#REF!</f>
        <v>#REF!</v>
      </c>
      <c r="K403" s="85" t="e">
        <f>'Retail Pricing'!#REF!</f>
        <v>#REF!</v>
      </c>
      <c r="L403" s="305" t="e">
        <f>IF('Retail Pricing'!#REF!&gt;0,'Retail Pricing'!#REF!," ")</f>
        <v>#REF!</v>
      </c>
      <c r="M403" s="226" t="e">
        <f t="shared" si="729"/>
        <v>#REF!</v>
      </c>
      <c r="N403" s="219" t="e">
        <f>IF('Retail Pricing'!#REF!&gt;0,'Retail Pricing'!#REF!," ")</f>
        <v>#REF!</v>
      </c>
      <c r="O403" s="219" t="e">
        <f>IF('Retail Pricing'!#REF!&gt;0,'Retail Pricing'!#REF!," ")</f>
        <v>#REF!</v>
      </c>
      <c r="P403" s="219"/>
      <c r="Q403" s="219" t="e">
        <f>IF('Retail Pricing'!#REF!&gt;0,'Retail Pricing'!#REF!," ")</f>
        <v>#REF!</v>
      </c>
      <c r="R403" s="219" t="e">
        <f>IF('Retail Pricing'!#REF!&gt;0,'Retail Pricing'!#REF!," ")</f>
        <v>#REF!</v>
      </c>
      <c r="S403" s="219" t="e">
        <f>'Retail Pricing'!#REF!</f>
        <v>#REF!</v>
      </c>
      <c r="T403" s="219">
        <v>4.1425999999999998</v>
      </c>
      <c r="U403" s="470">
        <v>0.17</v>
      </c>
      <c r="V403" s="7">
        <v>-3.0000000000000001E-3</v>
      </c>
      <c r="W403" s="491" t="s">
        <v>949</v>
      </c>
      <c r="X403" s="489" t="s">
        <v>949</v>
      </c>
      <c r="Y403" s="304" t="str">
        <f t="shared" si="699"/>
        <v xml:space="preserve"> </v>
      </c>
      <c r="Z403" s="428" t="s">
        <v>106</v>
      </c>
      <c r="AA403" s="492" t="s">
        <v>949</v>
      </c>
      <c r="AB403" s="493" t="s">
        <v>949</v>
      </c>
      <c r="AC403" s="489" t="s">
        <v>949</v>
      </c>
      <c r="AD403" s="14" t="str">
        <f t="shared" si="700"/>
        <v xml:space="preserve"> </v>
      </c>
      <c r="AE403" s="428" t="s">
        <v>106</v>
      </c>
      <c r="AF403" s="488" t="s">
        <v>949</v>
      </c>
      <c r="AG403" s="494" t="s">
        <v>949</v>
      </c>
      <c r="AH403" s="489" t="s">
        <v>949</v>
      </c>
      <c r="AI403" s="14" t="str">
        <f t="shared" si="701"/>
        <v xml:space="preserve"> </v>
      </c>
      <c r="AJ403" s="428" t="s">
        <v>106</v>
      </c>
      <c r="AK403" s="495" t="s">
        <v>949</v>
      </c>
      <c r="AL403" s="489"/>
      <c r="AM403" s="489" t="s">
        <v>949</v>
      </c>
      <c r="AN403" s="14" t="str">
        <f t="shared" si="702"/>
        <v xml:space="preserve"> </v>
      </c>
      <c r="AO403" s="428" t="s">
        <v>106</v>
      </c>
      <c r="AP403" s="490" t="s">
        <v>949</v>
      </c>
      <c r="AQ403" s="489" t="s">
        <v>949</v>
      </c>
      <c r="AR403" s="14" t="str">
        <f t="shared" si="703"/>
        <v xml:space="preserve"> </v>
      </c>
      <c r="AS403" s="428" t="s">
        <v>106</v>
      </c>
      <c r="AT403" s="496" t="s">
        <v>949</v>
      </c>
      <c r="AU403" s="497" t="s">
        <v>949</v>
      </c>
      <c r="AV403" s="288"/>
      <c r="AW403" s="498" t="s">
        <v>949</v>
      </c>
      <c r="AX403" s="499" t="s">
        <v>106</v>
      </c>
      <c r="AY403" s="499" t="s">
        <v>106</v>
      </c>
      <c r="AZ403" s="333"/>
      <c r="BA403" s="491" t="str">
        <f>IF($A403&lt;&gt;" ",$W403," ")</f>
        <v>Holder</v>
      </c>
      <c r="BB403" s="492" t="str">
        <f>IF($A403&lt;&gt;" ",$AA403," ")</f>
        <v>Holder</v>
      </c>
      <c r="BC403" s="493" t="str">
        <f>IF($A403&lt;&gt;" ",$AB403," ")</f>
        <v>Holder</v>
      </c>
      <c r="BD403" s="488" t="str">
        <f>IF($A403&lt;&gt;" ",$AF403," ")</f>
        <v>Holder</v>
      </c>
      <c r="BE403" s="494" t="str">
        <f>IF($A403&lt;&gt;" ",$AG403," ")</f>
        <v>Holder</v>
      </c>
      <c r="BF403" s="495" t="str">
        <f>IF($A403&lt;&gt;" ",$AK403," ")</f>
        <v>Holder</v>
      </c>
      <c r="BG403" s="490" t="str">
        <f>IF($A403&lt;&gt;" ",$AP403," ")</f>
        <v>Holder</v>
      </c>
      <c r="BH403" s="496" t="str">
        <f>IF($A403&lt;&gt;" ",$AT403," ")</f>
        <v>Holder</v>
      </c>
      <c r="BI403" s="497" t="str">
        <f>IF($A403&lt;&gt;" ",$AU403," ")</f>
        <v>Holder</v>
      </c>
      <c r="BJ403" s="385" t="str">
        <f>IF(BA403*0.9&gt;BG403, " ", "No")</f>
        <v>No</v>
      </c>
      <c r="BK403" s="385" t="str">
        <f>IF(BC403*0.9&gt;BG403, " ", "No")</f>
        <v>No</v>
      </c>
      <c r="BL403" s="483" t="s">
        <v>1376</v>
      </c>
      <c r="BM403" s="482"/>
      <c r="BN403" s="482"/>
      <c r="BO403" s="482"/>
      <c r="BP403" s="482"/>
      <c r="BQ403" s="482"/>
      <c r="BR403" s="482"/>
      <c r="BS403" s="482"/>
      <c r="BT403" s="482"/>
      <c r="BU403" s="67"/>
      <c r="BV403" s="442" t="str">
        <f>IF(W403&gt;0,$BV$9, " ")</f>
        <v xml:space="preserve"> </v>
      </c>
      <c r="BW403" s="244" t="str">
        <f>IF($BV403&gt;0,($BV403-W403)/$BV403*100," ")</f>
        <v xml:space="preserve"> </v>
      </c>
      <c r="BX403" s="244" t="str">
        <f t="shared" ref="BX403:BY405" si="738">IF($BV403&gt;0,($BV403-AA403)/$BV403*100," ")</f>
        <v xml:space="preserve"> </v>
      </c>
      <c r="BY403" s="244" t="str">
        <f t="shared" si="738"/>
        <v xml:space="preserve"> </v>
      </c>
      <c r="BZ403" s="244" t="str">
        <f t="shared" ref="BZ403:CA405" si="739">IF($BV403&gt;0,($BV403-AF403)/$BV403*100," ")</f>
        <v xml:space="preserve"> </v>
      </c>
      <c r="CA403" s="244" t="str">
        <f t="shared" si="739"/>
        <v xml:space="preserve"> </v>
      </c>
      <c r="CB403" s="244" t="str">
        <f>CA403</f>
        <v xml:space="preserve"> </v>
      </c>
      <c r="CC403" s="244" t="str">
        <f>IF($BV403&gt;0,($BV403-AK403)/$BV403*100," ")</f>
        <v xml:space="preserve"> </v>
      </c>
      <c r="CD403" s="244" t="str">
        <f>IF($BV403&gt;0,($BV403-AP403)/$BV403*100," ")</f>
        <v xml:space="preserve"> </v>
      </c>
      <c r="CE403" s="244" t="str">
        <f>IF($BV403&gt;0,($BV403-AT403)/$BV403*100," ")</f>
        <v xml:space="preserve"> </v>
      </c>
      <c r="CF403" s="244" t="str">
        <f>IF($BV403&gt;0,($BV403-(W403*2))/$BV403*100," ")</f>
        <v xml:space="preserve"> </v>
      </c>
      <c r="CG403" s="244" t="str">
        <f>IF($BV403&gt;0,($BV403-AW403)/$BV403*100," ")</f>
        <v xml:space="preserve"> </v>
      </c>
      <c r="CH403" s="244" t="str">
        <f t="shared" si="730"/>
        <v xml:space="preserve"> </v>
      </c>
      <c r="CI403" s="570"/>
      <c r="CJ403" s="578" t="str">
        <f t="shared" si="629"/>
        <v xml:space="preserve"> </v>
      </c>
      <c r="CK403" s="578" t="str">
        <f t="shared" si="630"/>
        <v xml:space="preserve"> </v>
      </c>
      <c r="CL403" s="578" t="str">
        <f t="shared" si="631"/>
        <v xml:space="preserve"> </v>
      </c>
      <c r="CM403" s="578" t="str">
        <f t="shared" si="632"/>
        <v xml:space="preserve"> </v>
      </c>
      <c r="CN403" s="578" t="str">
        <f t="shared" si="633"/>
        <v xml:space="preserve"> </v>
      </c>
      <c r="CO403" s="578" t="str">
        <f t="shared" ref="CO403:CO465" si="740">IF(CC403&gt;0,CC403-$CL$1," ")</f>
        <v xml:space="preserve"> </v>
      </c>
      <c r="CP403" s="578" t="str">
        <f t="shared" ref="CP403:CP465" si="741">IF(CD403&gt;0,CD403-$CL$1," ")</f>
        <v xml:space="preserve"> </v>
      </c>
      <c r="CQ403" s="578" t="str">
        <f t="shared" ref="CQ403:CQ465" si="742">IF(CE403&gt;0,CE403-$CL$1," ")</f>
        <v xml:space="preserve"> </v>
      </c>
      <c r="CR403" s="244"/>
      <c r="CS403" s="244"/>
      <c r="CT403" s="244"/>
      <c r="CU403" s="244"/>
      <c r="CV403" s="347"/>
      <c r="CW403" s="338" t="str">
        <f t="shared" si="731"/>
        <v xml:space="preserve"> </v>
      </c>
      <c r="CX403" s="347"/>
      <c r="CY403" s="338" t="str">
        <f t="shared" si="732"/>
        <v xml:space="preserve"> </v>
      </c>
      <c r="CZ403" s="347"/>
      <c r="DA403" s="338" t="str">
        <f t="shared" si="733"/>
        <v xml:space="preserve"> </v>
      </c>
      <c r="DB403" s="347"/>
      <c r="DC403" s="338" t="str">
        <f t="shared" si="734"/>
        <v xml:space="preserve"> </v>
      </c>
      <c r="DD403" s="347"/>
      <c r="DE403" s="338" t="str">
        <f t="shared" si="735"/>
        <v xml:space="preserve"> </v>
      </c>
    </row>
    <row r="404" spans="1:109" x14ac:dyDescent="0.2">
      <c r="A404" s="93" t="s">
        <v>146</v>
      </c>
      <c r="B404" s="70" t="s">
        <v>1282</v>
      </c>
      <c r="C404" s="53"/>
      <c r="D404" s="217" t="s">
        <v>130</v>
      </c>
      <c r="E404" s="326">
        <v>12</v>
      </c>
      <c r="F404" s="356" t="s">
        <v>409</v>
      </c>
      <c r="G404" s="701"/>
      <c r="H404" s="40" t="s">
        <v>243</v>
      </c>
      <c r="I404" s="89" t="e">
        <f>IF('Retail Pricing'!#REF!&gt;0,'Retail Pricing'!#REF!," ")</f>
        <v>#REF!</v>
      </c>
      <c r="J404" s="85" t="e">
        <f>'Retail Pricing'!#REF!</f>
        <v>#REF!</v>
      </c>
      <c r="K404" s="85" t="e">
        <f>'Retail Pricing'!#REF!</f>
        <v>#REF!</v>
      </c>
      <c r="L404" s="305" t="e">
        <f>IF('Retail Pricing'!#REF!&gt;0,'Retail Pricing'!#REF!," ")</f>
        <v>#REF!</v>
      </c>
      <c r="M404" s="226" t="e">
        <f t="shared" si="729"/>
        <v>#REF!</v>
      </c>
      <c r="N404" s="219" t="e">
        <f>IF('Retail Pricing'!#REF!&gt;0,'Retail Pricing'!#REF!," ")</f>
        <v>#REF!</v>
      </c>
      <c r="O404" s="219" t="e">
        <f>IF('Retail Pricing'!#REF!&gt;0,'Retail Pricing'!#REF!," ")</f>
        <v>#REF!</v>
      </c>
      <c r="P404" s="219"/>
      <c r="Q404" s="219" t="e">
        <f>IF('Retail Pricing'!#REF!&gt;0,'Retail Pricing'!#REF!," ")</f>
        <v>#REF!</v>
      </c>
      <c r="R404" s="219" t="e">
        <f>IF('Retail Pricing'!#REF!&gt;0,'Retail Pricing'!#REF!," ")</f>
        <v>#REF!</v>
      </c>
      <c r="S404" s="219" t="e">
        <f>'Retail Pricing'!#REF!</f>
        <v>#REF!</v>
      </c>
      <c r="T404" s="219">
        <v>4.1425999999999998</v>
      </c>
      <c r="U404" s="470">
        <v>0.17</v>
      </c>
      <c r="V404" s="7">
        <v>-3.0000000000000001E-3</v>
      </c>
      <c r="W404" s="491" t="e">
        <f>'Retail Pricing'!#REF!</f>
        <v>#REF!</v>
      </c>
      <c r="X404" s="489">
        <v>13.5</v>
      </c>
      <c r="Y404" s="304" t="e">
        <f t="shared" si="699"/>
        <v>#REF!</v>
      </c>
      <c r="Z404" s="428">
        <v>0.64</v>
      </c>
      <c r="AA404" s="492">
        <v>15.35</v>
      </c>
      <c r="AB404" s="493" t="e">
        <f>'Retail Pricing'!#REF!</f>
        <v>#REF!</v>
      </c>
      <c r="AC404" s="489">
        <v>13.25</v>
      </c>
      <c r="AD404" s="14" t="e">
        <f t="shared" si="700"/>
        <v>#REF!</v>
      </c>
      <c r="AE404" s="428">
        <v>0.64</v>
      </c>
      <c r="AF404" s="488">
        <v>15.1</v>
      </c>
      <c r="AG404" s="494" t="e">
        <f>'Retail Pricing'!#REF!</f>
        <v>#REF!</v>
      </c>
      <c r="AH404" s="489">
        <v>12.5</v>
      </c>
      <c r="AI404" s="14" t="e">
        <f t="shared" si="701"/>
        <v>#REF!</v>
      </c>
      <c r="AJ404" s="428">
        <v>0.62</v>
      </c>
      <c r="AK404" s="495" t="e">
        <f>'Retail Pricing'!#REF!</f>
        <v>#REF!</v>
      </c>
      <c r="AL404" s="489"/>
      <c r="AM404" s="489">
        <v>12.5</v>
      </c>
      <c r="AN404" s="14" t="e">
        <f t="shared" si="702"/>
        <v>#REF!</v>
      </c>
      <c r="AO404" s="428">
        <v>0.62</v>
      </c>
      <c r="AP404" s="490" t="e">
        <f>'Retail Pricing'!#REF!</f>
        <v>#REF!</v>
      </c>
      <c r="AQ404" s="489">
        <v>12.5</v>
      </c>
      <c r="AR404" s="14" t="e">
        <f t="shared" si="703"/>
        <v>#REF!</v>
      </c>
      <c r="AS404" s="428">
        <v>0.62</v>
      </c>
      <c r="AT404" s="496">
        <v>14.35</v>
      </c>
      <c r="AU404" s="497" t="e">
        <f>'Retail Pricing'!#REF!</f>
        <v>#REF!</v>
      </c>
      <c r="AV404" s="288"/>
      <c r="AW404" s="498" t="e">
        <f>IF(W404&gt;0,ROUND((W404*1.3)/0.05,0)*0.05," ")</f>
        <v>#REF!</v>
      </c>
      <c r="AX404" s="499" t="e">
        <f>AP404</f>
        <v>#REF!</v>
      </c>
      <c r="AY404" s="499">
        <v>7</v>
      </c>
      <c r="AZ404" s="333"/>
      <c r="BA404" s="491" t="e">
        <f>IF($A404&lt;&gt;" ",$W404," ")</f>
        <v>#REF!</v>
      </c>
      <c r="BB404" s="492">
        <f>IF($A404&lt;&gt;" ",$AA404," ")</f>
        <v>15.35</v>
      </c>
      <c r="BC404" s="493" t="e">
        <f>IF($A404&lt;&gt;" ",$AB404," ")</f>
        <v>#REF!</v>
      </c>
      <c r="BD404" s="488">
        <f>IF($A404&lt;&gt;" ",$AF404," ")</f>
        <v>15.1</v>
      </c>
      <c r="BE404" s="494" t="e">
        <f>IF($A404&lt;&gt;" ",$AG404," ")</f>
        <v>#REF!</v>
      </c>
      <c r="BF404" s="495" t="e">
        <f>IF($A404&lt;&gt;" ",$AK404," ")</f>
        <v>#REF!</v>
      </c>
      <c r="BG404" s="490" t="e">
        <f>IF($A404&lt;&gt;" ",$AP404," ")</f>
        <v>#REF!</v>
      </c>
      <c r="BH404" s="496">
        <f>IF($A404&lt;&gt;" ",$AT404," ")</f>
        <v>14.35</v>
      </c>
      <c r="BI404" s="497" t="e">
        <f>IF($A404&lt;&gt;" ",$AU404," ")</f>
        <v>#REF!</v>
      </c>
      <c r="BJ404" s="385" t="e">
        <f>IF(BA404*0.9&gt;BG404, " ", "No")</f>
        <v>#REF!</v>
      </c>
      <c r="BK404" s="385" t="e">
        <f>IF(BC404*0.9&gt;BG404, " ", "No")</f>
        <v>#REF!</v>
      </c>
      <c r="BL404" s="243" t="e">
        <f>IF((BA404-'Retail Pricing'!#REF!)&gt;=0," ",1)</f>
        <v>#REF!</v>
      </c>
      <c r="BM404" s="243" t="e">
        <f>IF((BB404-'Retail Pricing'!#REF!)&gt;=0," ",1)</f>
        <v>#REF!</v>
      </c>
      <c r="BN404" s="243" t="e">
        <f>IF((BC404-'Retail Pricing'!#REF!)&gt;=0," ",1)</f>
        <v>#REF!</v>
      </c>
      <c r="BO404" s="243" t="str">
        <f>IF((BD404-'Retail Pricing'!F289)&gt;=0," ",1)</f>
        <v xml:space="preserve"> </v>
      </c>
      <c r="BP404" s="243" t="e">
        <f>IF((BE404-'Retail Pricing'!#REF!)&gt;=0," ",1)</f>
        <v>#REF!</v>
      </c>
      <c r="BQ404" s="243" t="e">
        <f>IF((BF404-'Retail Pricing'!#REF!)&gt;=0," ",1)</f>
        <v>#REF!</v>
      </c>
      <c r="BR404" s="243" t="e">
        <f>IF((BG404-'Retail Pricing'!#REF!)&gt;=0," ",1)</f>
        <v>#REF!</v>
      </c>
      <c r="BS404" s="243" t="e">
        <f>IF((BH404-'Retail Pricing'!#REF!)&gt;=0," ",1)</f>
        <v>#REF!</v>
      </c>
      <c r="BT404" s="243" t="e">
        <f>IF((BI404-'Retail Pricing'!#REF!)&gt;=0," ",1)</f>
        <v>#REF!</v>
      </c>
      <c r="BU404" s="18"/>
      <c r="BV404" s="442" t="e">
        <f>IF(W404&gt;0,$BV$9, " ")</f>
        <v>#REF!</v>
      </c>
      <c r="BW404" s="244" t="e">
        <f>IF($BV404&gt;0,($BV404-W404)/$BV404*100," ")</f>
        <v>#REF!</v>
      </c>
      <c r="BX404" s="244" t="e">
        <f t="shared" si="738"/>
        <v>#REF!</v>
      </c>
      <c r="BY404" s="244" t="e">
        <f t="shared" si="738"/>
        <v>#REF!</v>
      </c>
      <c r="BZ404" s="244" t="e">
        <f t="shared" si="739"/>
        <v>#REF!</v>
      </c>
      <c r="CA404" s="244" t="e">
        <f t="shared" si="739"/>
        <v>#REF!</v>
      </c>
      <c r="CB404" s="244" t="e">
        <f>CA404</f>
        <v>#REF!</v>
      </c>
      <c r="CC404" s="244" t="e">
        <f>IF($BV404&gt;0,($BV404-AK404)/$BV404*100," ")</f>
        <v>#REF!</v>
      </c>
      <c r="CD404" s="244" t="e">
        <f>IF($BV404&gt;0,($BV404-AP404)/$BV404*100," ")</f>
        <v>#REF!</v>
      </c>
      <c r="CE404" s="244" t="e">
        <f>IF($BV404&gt;0,($BV404-AT404)/$BV404*100," ")</f>
        <v>#REF!</v>
      </c>
      <c r="CF404" s="244" t="e">
        <f>IF($BV404&gt;0,($BV404-(W404*2))/$BV404*100," ")</f>
        <v>#REF!</v>
      </c>
      <c r="CG404" s="244" t="e">
        <f>IF($BV404&gt;0,($BV404-AW404)/$BV404*100," ")</f>
        <v>#REF!</v>
      </c>
      <c r="CH404" s="244" t="e">
        <f t="shared" si="730"/>
        <v>#REF!</v>
      </c>
      <c r="CI404" s="570"/>
      <c r="CJ404" s="578" t="e">
        <f t="shared" si="629"/>
        <v>#REF!</v>
      </c>
      <c r="CK404" s="578" t="e">
        <f t="shared" si="630"/>
        <v>#REF!</v>
      </c>
      <c r="CL404" s="578" t="e">
        <f t="shared" si="631"/>
        <v>#REF!</v>
      </c>
      <c r="CM404" s="578" t="e">
        <f t="shared" si="632"/>
        <v>#REF!</v>
      </c>
      <c r="CN404" s="578" t="e">
        <f t="shared" si="633"/>
        <v>#REF!</v>
      </c>
      <c r="CO404" s="578" t="e">
        <f t="shared" si="740"/>
        <v>#REF!</v>
      </c>
      <c r="CP404" s="578" t="e">
        <f t="shared" si="741"/>
        <v>#REF!</v>
      </c>
      <c r="CQ404" s="578" t="e">
        <f t="shared" si="742"/>
        <v>#REF!</v>
      </c>
      <c r="CR404" s="244"/>
      <c r="CS404" s="244"/>
      <c r="CT404" s="244"/>
      <c r="CU404" s="244"/>
      <c r="CV404" s="347"/>
      <c r="CW404" s="338" t="e">
        <f t="shared" si="731"/>
        <v>#REF!</v>
      </c>
      <c r="CX404" s="347"/>
      <c r="CY404" s="338" t="e">
        <f t="shared" si="732"/>
        <v>#REF!</v>
      </c>
      <c r="CZ404" s="347"/>
      <c r="DA404" s="338" t="e">
        <f t="shared" si="733"/>
        <v>#REF!</v>
      </c>
      <c r="DB404" s="347"/>
      <c r="DC404" s="338" t="e">
        <f t="shared" si="734"/>
        <v>#REF!</v>
      </c>
      <c r="DD404" s="347"/>
      <c r="DE404" s="338" t="e">
        <f t="shared" si="735"/>
        <v>#REF!</v>
      </c>
    </row>
    <row r="405" spans="1:109" x14ac:dyDescent="0.2">
      <c r="A405" s="93" t="s">
        <v>146</v>
      </c>
      <c r="B405" s="53" t="s">
        <v>1283</v>
      </c>
      <c r="C405" s="53"/>
      <c r="D405" s="217" t="s">
        <v>130</v>
      </c>
      <c r="E405" s="326">
        <v>12</v>
      </c>
      <c r="F405" s="356" t="s">
        <v>410</v>
      </c>
      <c r="G405" s="701"/>
      <c r="H405" s="39" t="s">
        <v>187</v>
      </c>
      <c r="I405" s="89" t="e">
        <f>IF('Retail Pricing'!#REF!&gt;0,'Retail Pricing'!#REF!," ")</f>
        <v>#REF!</v>
      </c>
      <c r="J405" s="85" t="e">
        <f>'Retail Pricing'!#REF!</f>
        <v>#REF!</v>
      </c>
      <c r="K405" s="85" t="e">
        <f>'Retail Pricing'!#REF!</f>
        <v>#REF!</v>
      </c>
      <c r="L405" s="305" t="e">
        <f>IF('Retail Pricing'!#REF!&gt;0,'Retail Pricing'!#REF!," ")</f>
        <v>#REF!</v>
      </c>
      <c r="M405" s="226" t="e">
        <f t="shared" si="729"/>
        <v>#REF!</v>
      </c>
      <c r="N405" s="219" t="e">
        <f>'Retail Pricing'!#REF!</f>
        <v>#REF!</v>
      </c>
      <c r="O405" s="219" t="e">
        <f>'Retail Pricing'!#REF!</f>
        <v>#REF!</v>
      </c>
      <c r="P405" s="219"/>
      <c r="Q405" s="219" t="e">
        <f>'Retail Pricing'!#REF!</f>
        <v>#REF!</v>
      </c>
      <c r="R405" s="219" t="e">
        <f>IF('Retail Pricing'!#REF!&gt;0,'Retail Pricing'!#REF!," ")</f>
        <v>#REF!</v>
      </c>
      <c r="S405" s="219" t="e">
        <f>'Retail Pricing'!#REF!</f>
        <v>#REF!</v>
      </c>
      <c r="T405" s="219">
        <v>9.3895900000000001</v>
      </c>
      <c r="U405" s="470">
        <v>0.17</v>
      </c>
      <c r="V405" s="7">
        <v>-5.0000000000000001E-3</v>
      </c>
      <c r="W405" s="491" t="e">
        <f>ROUND(('Retail Pricing'!#REF!/(1-0.09))/0.05,0)*0.05</f>
        <v>#REF!</v>
      </c>
      <c r="X405" s="489">
        <v>27.45</v>
      </c>
      <c r="Y405" s="304" t="e">
        <f t="shared" si="699"/>
        <v>#REF!</v>
      </c>
      <c r="Z405" s="428">
        <v>0.59</v>
      </c>
      <c r="AA405" s="492">
        <v>30.2</v>
      </c>
      <c r="AB405" s="493" t="e">
        <f>ROUND(('Retail Pricing'!#REF!/(1-0.09))/0.05,0)*0.05</f>
        <v>#REF!</v>
      </c>
      <c r="AC405" s="489">
        <v>27.45</v>
      </c>
      <c r="AD405" s="14" t="e">
        <f t="shared" si="700"/>
        <v>#REF!</v>
      </c>
      <c r="AE405" s="428">
        <v>0.59</v>
      </c>
      <c r="AF405" s="488">
        <v>30.2</v>
      </c>
      <c r="AG405" s="494" t="e">
        <f>ROUND(('Retail Pricing'!#REF!/(1-0.09))/0.05,0)*0.05</f>
        <v>#REF!</v>
      </c>
      <c r="AH405" s="489">
        <v>27.45</v>
      </c>
      <c r="AI405" s="14" t="e">
        <f t="shared" si="701"/>
        <v>#REF!</v>
      </c>
      <c r="AJ405" s="428">
        <v>0.59</v>
      </c>
      <c r="AK405" s="495" t="e">
        <f>ROUND(('Retail Pricing'!#REF!/(1-0.09))/0.05,0)*0.05</f>
        <v>#REF!</v>
      </c>
      <c r="AL405" s="489"/>
      <c r="AM405" s="489">
        <v>27.45</v>
      </c>
      <c r="AN405" s="14" t="e">
        <f t="shared" si="702"/>
        <v>#REF!</v>
      </c>
      <c r="AO405" s="428">
        <v>0.59</v>
      </c>
      <c r="AP405" s="490" t="e">
        <f>ROUND(('Retail Pricing'!#REF!/(1-0.09))/0.05,0)*0.05</f>
        <v>#REF!</v>
      </c>
      <c r="AQ405" s="489">
        <v>27.45</v>
      </c>
      <c r="AR405" s="14" t="e">
        <f t="shared" si="703"/>
        <v>#REF!</v>
      </c>
      <c r="AS405" s="428">
        <v>0.59</v>
      </c>
      <c r="AT405" s="496">
        <v>30.2</v>
      </c>
      <c r="AU405" s="497" t="e">
        <f>IF(BA405&gt;0,ROUNDUP((BA405*2),0.05)-0.01," ")</f>
        <v>#REF!</v>
      </c>
      <c r="AV405" s="288"/>
      <c r="AW405" s="498" t="e">
        <f>IF(W405&gt;0,ROUND((W405*1.3)/0.05,0)*0.05," ")</f>
        <v>#REF!</v>
      </c>
      <c r="AX405" s="499" t="e">
        <f>AP405</f>
        <v>#REF!</v>
      </c>
      <c r="AY405" s="499">
        <v>16</v>
      </c>
      <c r="AZ405" s="333"/>
      <c r="BA405" s="491" t="e">
        <f>IF($A405&lt;&gt;" ",$W405," ")</f>
        <v>#REF!</v>
      </c>
      <c r="BB405" s="492">
        <f>IF($A405&lt;&gt;" ",$AA405," ")</f>
        <v>30.2</v>
      </c>
      <c r="BC405" s="493" t="e">
        <f>IF($A405&lt;&gt;" ",$AB405," ")</f>
        <v>#REF!</v>
      </c>
      <c r="BD405" s="488">
        <f>IF($A405&lt;&gt;" ",$AF405," ")</f>
        <v>30.2</v>
      </c>
      <c r="BE405" s="494" t="e">
        <f>IF($A405&lt;&gt;" ",$AG405," ")</f>
        <v>#REF!</v>
      </c>
      <c r="BF405" s="495" t="e">
        <f>IF($A405&lt;&gt;" ",$AK405," ")</f>
        <v>#REF!</v>
      </c>
      <c r="BG405" s="490" t="e">
        <f>IF($A405&lt;&gt;" ",$AP405," ")</f>
        <v>#REF!</v>
      </c>
      <c r="BH405" s="496">
        <f>IF($A405&lt;&gt;" ",$AT405," ")</f>
        <v>30.2</v>
      </c>
      <c r="BI405" s="497" t="e">
        <f>IF($A405&lt;&gt;" ",$AU405," ")</f>
        <v>#REF!</v>
      </c>
      <c r="BJ405" s="385" t="e">
        <f>IF(BA405*0.9&gt;BG405, " ", "No")</f>
        <v>#REF!</v>
      </c>
      <c r="BK405" s="385" t="e">
        <f>IF(BC405*0.9&gt;BG405, " ", "No")</f>
        <v>#REF!</v>
      </c>
      <c r="BL405" s="243" t="e">
        <f>IF((BA405-'Retail Pricing'!#REF!)&gt;=0," ",1)</f>
        <v>#REF!</v>
      </c>
      <c r="BM405" s="243" t="e">
        <f>IF((BB405-'Retail Pricing'!#REF!)&gt;=0," ",1)</f>
        <v>#REF!</v>
      </c>
      <c r="BN405" s="243" t="e">
        <f>IF((BC405-'Retail Pricing'!#REF!)&gt;=0," ",1)</f>
        <v>#REF!</v>
      </c>
      <c r="BO405" s="243" t="str">
        <f>IF((BD405-'Retail Pricing'!F290)&gt;=0," ",1)</f>
        <v xml:space="preserve"> </v>
      </c>
      <c r="BP405" s="243" t="e">
        <f>IF((BE405-'Retail Pricing'!#REF!)&gt;=0," ",1)</f>
        <v>#REF!</v>
      </c>
      <c r="BQ405" s="243" t="e">
        <f>IF((BF405-'Retail Pricing'!#REF!)&gt;=0," ",1)</f>
        <v>#REF!</v>
      </c>
      <c r="BR405" s="243" t="e">
        <f>IF((BG405-'Retail Pricing'!#REF!)&gt;=0," ",1)</f>
        <v>#REF!</v>
      </c>
      <c r="BS405" s="243" t="e">
        <f>IF((BH405-'Retail Pricing'!#REF!)&gt;=0," ",1)</f>
        <v>#REF!</v>
      </c>
      <c r="BT405" s="243" t="e">
        <f>IF((BI405-'Retail Pricing'!#REF!)&gt;=0," ",1)</f>
        <v>#REF!</v>
      </c>
      <c r="BU405" s="18"/>
      <c r="BV405" s="442" t="e">
        <f>IF(W405&gt;0,$BV$9, " ")</f>
        <v>#REF!</v>
      </c>
      <c r="BW405" s="244" t="e">
        <f>IF($BV405&gt;0,($BV405-W405)/$BV405*100," ")</f>
        <v>#REF!</v>
      </c>
      <c r="BX405" s="244" t="e">
        <f t="shared" si="738"/>
        <v>#REF!</v>
      </c>
      <c r="BY405" s="244" t="e">
        <f t="shared" si="738"/>
        <v>#REF!</v>
      </c>
      <c r="BZ405" s="244" t="e">
        <f t="shared" si="739"/>
        <v>#REF!</v>
      </c>
      <c r="CA405" s="244" t="e">
        <f t="shared" si="739"/>
        <v>#REF!</v>
      </c>
      <c r="CB405" s="244" t="e">
        <f>CA405</f>
        <v>#REF!</v>
      </c>
      <c r="CC405" s="244" t="e">
        <f>IF($BV405&gt;0,($BV405-AK405)/$BV405*100," ")</f>
        <v>#REF!</v>
      </c>
      <c r="CD405" s="244" t="e">
        <f>IF($BV405&gt;0,($BV405-AP405)/$BV405*100," ")</f>
        <v>#REF!</v>
      </c>
      <c r="CE405" s="244" t="e">
        <f>IF($BV405&gt;0,($BV405-AT405)/$BV405*100," ")</f>
        <v>#REF!</v>
      </c>
      <c r="CF405" s="244" t="e">
        <f>IF($BV405&gt;0,($BV405-(W405*2))/$BV405*100," ")</f>
        <v>#REF!</v>
      </c>
      <c r="CG405" s="244" t="e">
        <f>IF($BV405&gt;0,($BV405-AW405)/$BV405*100," ")</f>
        <v>#REF!</v>
      </c>
      <c r="CH405" s="244" t="e">
        <f t="shared" si="730"/>
        <v>#REF!</v>
      </c>
      <c r="CI405" s="570"/>
      <c r="CJ405" s="578" t="e">
        <f t="shared" ref="CJ405:CJ467" si="743">IF(BW405&gt;0,BW405-$CL$1," ")</f>
        <v>#REF!</v>
      </c>
      <c r="CK405" s="578" t="e">
        <f t="shared" ref="CK405:CK467" si="744">IF(BX405&gt;0,BX405-$CL$1," ")</f>
        <v>#REF!</v>
      </c>
      <c r="CL405" s="578" t="e">
        <f t="shared" ref="CL405:CL467" si="745">IF(BY405&gt;0,BY405-$CL$1," ")</f>
        <v>#REF!</v>
      </c>
      <c r="CM405" s="578" t="e">
        <f t="shared" ref="CM405:CM467" si="746">IF(BZ405&gt;0,BZ405-$CL$1," ")</f>
        <v>#REF!</v>
      </c>
      <c r="CN405" s="578" t="e">
        <f t="shared" ref="CN405:CN467" si="747">IF(CA405&gt;0,CA405-$CL$1," ")</f>
        <v>#REF!</v>
      </c>
      <c r="CO405" s="578" t="e">
        <f t="shared" si="740"/>
        <v>#REF!</v>
      </c>
      <c r="CP405" s="578" t="e">
        <f t="shared" si="741"/>
        <v>#REF!</v>
      </c>
      <c r="CQ405" s="578" t="e">
        <f t="shared" si="742"/>
        <v>#REF!</v>
      </c>
      <c r="CR405" s="244"/>
      <c r="CS405" s="244"/>
      <c r="CT405" s="244"/>
      <c r="CU405" s="244"/>
      <c r="CV405" s="347"/>
      <c r="CW405" s="338" t="e">
        <f t="shared" si="731"/>
        <v>#REF!</v>
      </c>
      <c r="CX405" s="347"/>
      <c r="CY405" s="338" t="e">
        <f t="shared" si="732"/>
        <v>#REF!</v>
      </c>
      <c r="CZ405" s="347"/>
      <c r="DA405" s="338" t="e">
        <f t="shared" si="733"/>
        <v>#REF!</v>
      </c>
      <c r="DB405" s="347"/>
      <c r="DC405" s="338" t="e">
        <f t="shared" si="734"/>
        <v>#REF!</v>
      </c>
      <c r="DD405" s="347"/>
      <c r="DE405" s="338" t="e">
        <f t="shared" si="735"/>
        <v>#REF!</v>
      </c>
    </row>
    <row r="406" spans="1:109" s="203" customFormat="1" ht="12.75" x14ac:dyDescent="0.2">
      <c r="A406" s="396" t="s">
        <v>508</v>
      </c>
      <c r="B406" s="397" t="s">
        <v>735</v>
      </c>
      <c r="C406" s="398"/>
      <c r="D406" s="398"/>
      <c r="E406" s="398"/>
      <c r="F406" s="418"/>
      <c r="G406" s="703"/>
      <c r="H406" s="523"/>
      <c r="I406" s="199"/>
      <c r="J406" s="199"/>
      <c r="K406" s="199"/>
      <c r="L406" s="199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5"/>
      <c r="AU406" s="335"/>
      <c r="AV406" s="335"/>
      <c r="AW406" s="335"/>
      <c r="AX406" s="335"/>
      <c r="AY406" s="335"/>
      <c r="AZ406" s="335"/>
      <c r="BA406" s="335"/>
      <c r="BB406" s="335"/>
      <c r="BC406" s="335"/>
      <c r="BD406" s="335"/>
      <c r="BE406" s="335"/>
      <c r="BF406" s="335"/>
      <c r="BG406" s="335"/>
      <c r="BH406" s="335"/>
      <c r="BI406" s="335"/>
      <c r="BJ406" s="202"/>
      <c r="BK406" s="198"/>
      <c r="BL406" s="199"/>
      <c r="BM406" s="199"/>
      <c r="BN406" s="199"/>
      <c r="BO406" s="199"/>
      <c r="BP406" s="199"/>
      <c r="BQ406" s="199"/>
      <c r="BR406" s="199"/>
      <c r="BS406" s="199"/>
      <c r="BT406" s="199"/>
      <c r="BU406" s="199"/>
      <c r="BV406" s="199"/>
      <c r="BW406" s="199"/>
      <c r="BX406" s="199"/>
      <c r="BY406" s="199"/>
      <c r="BZ406" s="199"/>
      <c r="CA406" s="199"/>
      <c r="CB406" s="199"/>
      <c r="CC406" s="199"/>
      <c r="CD406" s="199"/>
      <c r="CE406" s="199"/>
      <c r="CF406" s="199"/>
      <c r="CG406" s="199"/>
      <c r="CH406" s="199"/>
      <c r="CI406" s="576"/>
      <c r="CJ406" s="578" t="str">
        <f t="shared" si="743"/>
        <v xml:space="preserve"> </v>
      </c>
      <c r="CK406" s="578" t="str">
        <f t="shared" si="744"/>
        <v xml:space="preserve"> </v>
      </c>
      <c r="CL406" s="578" t="str">
        <f t="shared" si="745"/>
        <v xml:space="preserve"> </v>
      </c>
      <c r="CM406" s="578" t="str">
        <f t="shared" si="746"/>
        <v xml:space="preserve"> </v>
      </c>
      <c r="CN406" s="578" t="str">
        <f t="shared" si="747"/>
        <v xml:space="preserve"> </v>
      </c>
      <c r="CO406" s="578" t="str">
        <f t="shared" si="740"/>
        <v xml:space="preserve"> </v>
      </c>
      <c r="CP406" s="578" t="str">
        <f t="shared" si="741"/>
        <v xml:space="preserve"> </v>
      </c>
      <c r="CQ406" s="578" t="str">
        <f t="shared" si="742"/>
        <v xml:space="preserve"> </v>
      </c>
      <c r="CR406" s="199"/>
      <c r="CS406" s="199"/>
      <c r="CT406" s="199"/>
      <c r="CU406" s="199"/>
      <c r="CV406" s="199"/>
      <c r="CW406" s="338" t="str">
        <f t="shared" si="731"/>
        <v xml:space="preserve"> </v>
      </c>
      <c r="CX406" s="199"/>
      <c r="CY406" s="338" t="str">
        <f t="shared" si="732"/>
        <v xml:space="preserve"> </v>
      </c>
      <c r="CZ406" s="199"/>
      <c r="DA406" s="338" t="str">
        <f t="shared" si="733"/>
        <v xml:space="preserve"> </v>
      </c>
      <c r="DB406" s="199"/>
      <c r="DC406" s="338" t="str">
        <f t="shared" si="734"/>
        <v xml:space="preserve"> </v>
      </c>
      <c r="DD406" s="199"/>
      <c r="DE406" s="338" t="str">
        <f t="shared" si="735"/>
        <v xml:space="preserve"> </v>
      </c>
    </row>
    <row r="407" spans="1:109" x14ac:dyDescent="0.2">
      <c r="A407" s="93" t="s">
        <v>182</v>
      </c>
      <c r="B407" s="17" t="s">
        <v>183</v>
      </c>
      <c r="C407" s="53" t="s">
        <v>275</v>
      </c>
      <c r="D407" s="218"/>
      <c r="E407" s="326">
        <v>144</v>
      </c>
      <c r="F407" s="356" t="s">
        <v>411</v>
      </c>
      <c r="G407" s="701"/>
      <c r="I407" s="89" t="e">
        <f>IF('Retail Pricing'!#REF!&gt;0,'Retail Pricing'!#REF!," ")</f>
        <v>#REF!</v>
      </c>
      <c r="J407" s="85" t="e">
        <f>'Retail Pricing'!#REF!</f>
        <v>#REF!</v>
      </c>
      <c r="K407" s="85" t="e">
        <f>'Retail Pricing'!#REF!</f>
        <v>#REF!</v>
      </c>
      <c r="L407" s="305" t="e">
        <f>IF('Retail Pricing'!#REF!&gt;0,'Retail Pricing'!#REF!," ")</f>
        <v>#REF!</v>
      </c>
      <c r="M407" s="226" t="e">
        <f t="shared" si="729"/>
        <v>#REF!</v>
      </c>
      <c r="N407" s="219" t="e">
        <f>'Retail Pricing'!#REF!</f>
        <v>#REF!</v>
      </c>
      <c r="O407" s="219" t="e">
        <f>'Retail Pricing'!#REF!</f>
        <v>#REF!</v>
      </c>
      <c r="P407" s="219"/>
      <c r="Q407" s="219" t="e">
        <f>'Retail Pricing'!#REF!</f>
        <v>#REF!</v>
      </c>
      <c r="R407" s="219" t="e">
        <f>IF('Retail Pricing'!#REF!&gt;0,'Retail Pricing'!#REF!," ")</f>
        <v>#REF!</v>
      </c>
      <c r="S407" s="219" t="e">
        <f>'Retail Pricing'!#REF!</f>
        <v>#REF!</v>
      </c>
      <c r="T407" s="219">
        <v>6.8244699999999998</v>
      </c>
      <c r="U407" s="470">
        <v>0.17</v>
      </c>
      <c r="V407" s="7">
        <v>0</v>
      </c>
      <c r="W407" s="491" t="e">
        <f>ROUND(('Retail Pricing'!#REF!/(1-0.09))/0.05,0)*0.05</f>
        <v>#REF!</v>
      </c>
      <c r="X407" s="489">
        <v>11</v>
      </c>
      <c r="Y407" s="304" t="e">
        <f t="shared" si="699"/>
        <v>#REF!</v>
      </c>
      <c r="Z407" s="428">
        <v>0.27</v>
      </c>
      <c r="AA407" s="492">
        <v>13</v>
      </c>
      <c r="AB407" s="493" t="e">
        <f>ROUND(('Retail Pricing'!#REF!/(1-0.09))/0.05,0)*0.05</f>
        <v>#REF!</v>
      </c>
      <c r="AC407" s="489">
        <v>11</v>
      </c>
      <c r="AD407" s="14" t="e">
        <f t="shared" si="700"/>
        <v>#REF!</v>
      </c>
      <c r="AE407" s="428">
        <v>0.27</v>
      </c>
      <c r="AF407" s="488">
        <v>13</v>
      </c>
      <c r="AG407" s="494" t="e">
        <f>'Retail Pricing'!#REF!/(1-0.09)</f>
        <v>#REF!</v>
      </c>
      <c r="AH407" s="489">
        <v>10.99</v>
      </c>
      <c r="AI407" s="14" t="e">
        <f t="shared" si="701"/>
        <v>#REF!</v>
      </c>
      <c r="AJ407" s="428">
        <v>0.27</v>
      </c>
      <c r="AK407" s="495" t="e">
        <f>ROUND(('Retail Pricing'!#REF!/(1-0.09))/0.05,0)*0.05</f>
        <v>#REF!</v>
      </c>
      <c r="AL407" s="489"/>
      <c r="AM407" s="489">
        <v>11</v>
      </c>
      <c r="AN407" s="14" t="e">
        <f t="shared" si="702"/>
        <v>#REF!</v>
      </c>
      <c r="AO407" s="428">
        <v>0.27</v>
      </c>
      <c r="AP407" s="490" t="e">
        <f>ROUND(('Retail Pricing'!#REF!/(1-0.09))/0.05,0)*0.05</f>
        <v>#REF!</v>
      </c>
      <c r="AQ407" s="489">
        <v>11</v>
      </c>
      <c r="AR407" s="14" t="e">
        <f t="shared" si="703"/>
        <v>#REF!</v>
      </c>
      <c r="AS407" s="428">
        <v>0.27</v>
      </c>
      <c r="AT407" s="496">
        <v>13</v>
      </c>
      <c r="AU407" s="497" t="e">
        <f>IF(BA407&gt;0,ROUNDUP((BA407*2),0.05)-0.01," ")</f>
        <v>#REF!</v>
      </c>
      <c r="AV407" s="288"/>
      <c r="AW407" s="498" t="e">
        <f>IF(W407&gt;0,ROUND((W407*1.3)/0.05,0)*0.05," ")</f>
        <v>#REF!</v>
      </c>
      <c r="AX407" s="499"/>
      <c r="AY407" s="499"/>
      <c r="AZ407" s="333"/>
      <c r="BA407" s="491" t="e">
        <f>IF($A407&lt;&gt;" ",$W407," ")</f>
        <v>#REF!</v>
      </c>
      <c r="BB407" s="492">
        <f>IF($A407&lt;&gt;" ",$AA407," ")</f>
        <v>13</v>
      </c>
      <c r="BC407" s="493" t="e">
        <f>IF($A407&lt;&gt;" ",$AB407," ")</f>
        <v>#REF!</v>
      </c>
      <c r="BD407" s="488">
        <f>IF($A407&lt;&gt;" ",$AF407," ")</f>
        <v>13</v>
      </c>
      <c r="BE407" s="494" t="e">
        <f>IF($A407&lt;&gt;" ",$AG407," ")</f>
        <v>#REF!</v>
      </c>
      <c r="BF407" s="495" t="e">
        <f>IF($A407&lt;&gt;" ",$AK407," ")</f>
        <v>#REF!</v>
      </c>
      <c r="BG407" s="490" t="e">
        <f>IF($A407&lt;&gt;" ",$AP407," ")</f>
        <v>#REF!</v>
      </c>
      <c r="BH407" s="496">
        <f>IF($A407&lt;&gt;" ",$AT407," ")</f>
        <v>13</v>
      </c>
      <c r="BI407" s="497" t="e">
        <f>IF($A407&lt;&gt;" ",$AU407," ")</f>
        <v>#REF!</v>
      </c>
      <c r="BJ407" s="385" t="e">
        <f>IF(BA407*0.9&gt;BG407, " ", "No")</f>
        <v>#REF!</v>
      </c>
      <c r="BK407" s="385" t="e">
        <f>IF(BC407*0.9&gt;BG407, " ", "No")</f>
        <v>#REF!</v>
      </c>
      <c r="BL407" s="243" t="e">
        <f>IF((BA407-'Retail Pricing'!#REF!)&gt;=0," ",1)</f>
        <v>#REF!</v>
      </c>
      <c r="BM407" s="243" t="e">
        <f>IF((BB407-'Retail Pricing'!#REF!)&gt;=0," ",1)</f>
        <v>#REF!</v>
      </c>
      <c r="BN407" s="243" t="e">
        <f>IF((BC407-'Retail Pricing'!#REF!)&gt;=0," ",1)</f>
        <v>#REF!</v>
      </c>
      <c r="BO407" s="243" t="str">
        <f>IF((BD407-'Retail Pricing'!F291)&gt;=0," ",1)</f>
        <v xml:space="preserve"> </v>
      </c>
      <c r="BP407" s="243" t="e">
        <f>IF((BE407-'Retail Pricing'!#REF!)&gt;=0," ",1)</f>
        <v>#REF!</v>
      </c>
      <c r="BQ407" s="243" t="e">
        <f>IF((BF407-'Retail Pricing'!#REF!)&gt;=0," ",1)</f>
        <v>#REF!</v>
      </c>
      <c r="BR407" s="243" t="e">
        <f>IF((BG407-'Retail Pricing'!#REF!)&gt;=0," ",1)</f>
        <v>#REF!</v>
      </c>
      <c r="BS407" s="243" t="e">
        <f>IF((BH407-'Retail Pricing'!#REF!)&gt;=0," ",1)</f>
        <v>#REF!</v>
      </c>
      <c r="BT407" s="243" t="e">
        <f>IF((BI407-'Retail Pricing'!#REF!)&gt;=0," ",1)</f>
        <v>#REF!</v>
      </c>
      <c r="BU407" s="18"/>
      <c r="BV407" s="442" t="e">
        <f>IF(W407&gt;0,$BV$9, " ")</f>
        <v>#REF!</v>
      </c>
      <c r="BW407" s="244" t="e">
        <f>IF($BV407&gt;0,($BV407-W407)/$BV407*100," ")</f>
        <v>#REF!</v>
      </c>
      <c r="BX407" s="244" t="e">
        <f>IF($BV407&gt;0,($BV407-AA407)/$BV407*100," ")</f>
        <v>#REF!</v>
      </c>
      <c r="BY407" s="244" t="e">
        <f>IF($BV407&gt;0,($BV407-AB407)/$BV407*100," ")</f>
        <v>#REF!</v>
      </c>
      <c r="BZ407" s="244" t="e">
        <f>IF($BV407&gt;0,($BV407-AF407)/$BV407*100," ")</f>
        <v>#REF!</v>
      </c>
      <c r="CA407" s="244" t="e">
        <f>IF($BV407&gt;0,($BV407-AG407)/$BV407*100," ")</f>
        <v>#REF!</v>
      </c>
      <c r="CB407" s="244" t="e">
        <f>CA407</f>
        <v>#REF!</v>
      </c>
      <c r="CC407" s="244" t="e">
        <f>IF($BV407&gt;0,($BV407-AK407)/$BV407*100," ")</f>
        <v>#REF!</v>
      </c>
      <c r="CD407" s="244" t="e">
        <f>IF($BV407&gt;0,($BV407-AP407)/$BV407*100," ")</f>
        <v>#REF!</v>
      </c>
      <c r="CE407" s="244" t="e">
        <f>IF($BV407&gt;0,($BV407-AT407)/$BV407*100," ")</f>
        <v>#REF!</v>
      </c>
      <c r="CF407" s="244" t="e">
        <f>IF($BV407&gt;0,($BV407-(W407*2))/$BV407*100," ")</f>
        <v>#REF!</v>
      </c>
      <c r="CG407" s="244" t="e">
        <f>IF($BV407&gt;0,($BV407-AW407)/$BV407*100," ")</f>
        <v>#REF!</v>
      </c>
      <c r="CH407" s="244" t="e">
        <f t="shared" si="730"/>
        <v>#REF!</v>
      </c>
      <c r="CI407" s="570"/>
      <c r="CJ407" s="578" t="e">
        <f t="shared" si="743"/>
        <v>#REF!</v>
      </c>
      <c r="CK407" s="578" t="e">
        <f t="shared" si="744"/>
        <v>#REF!</v>
      </c>
      <c r="CL407" s="578" t="e">
        <f t="shared" si="745"/>
        <v>#REF!</v>
      </c>
      <c r="CM407" s="578" t="e">
        <f t="shared" si="746"/>
        <v>#REF!</v>
      </c>
      <c r="CN407" s="578" t="e">
        <f t="shared" si="747"/>
        <v>#REF!</v>
      </c>
      <c r="CO407" s="578" t="e">
        <f t="shared" si="740"/>
        <v>#REF!</v>
      </c>
      <c r="CP407" s="578" t="e">
        <f t="shared" si="741"/>
        <v>#REF!</v>
      </c>
      <c r="CQ407" s="578" t="e">
        <f t="shared" si="742"/>
        <v>#REF!</v>
      </c>
      <c r="CR407" s="244"/>
      <c r="CS407" s="244"/>
      <c r="CT407" s="244"/>
      <c r="CU407" s="244"/>
      <c r="CV407" s="347"/>
      <c r="CW407" s="338" t="e">
        <f t="shared" si="731"/>
        <v>#REF!</v>
      </c>
      <c r="CX407" s="347"/>
      <c r="CY407" s="338" t="e">
        <f t="shared" si="732"/>
        <v>#REF!</v>
      </c>
      <c r="CZ407" s="347"/>
      <c r="DA407" s="338" t="e">
        <f t="shared" si="733"/>
        <v>#REF!</v>
      </c>
      <c r="DB407" s="347"/>
      <c r="DC407" s="338" t="e">
        <f t="shared" si="734"/>
        <v>#REF!</v>
      </c>
      <c r="DD407" s="347"/>
      <c r="DE407" s="338" t="e">
        <f t="shared" si="735"/>
        <v>#REF!</v>
      </c>
    </row>
    <row r="408" spans="1:109" s="203" customFormat="1" ht="12.75" x14ac:dyDescent="0.2">
      <c r="A408" s="396" t="s">
        <v>509</v>
      </c>
      <c r="B408" s="397" t="s">
        <v>734</v>
      </c>
      <c r="C408" s="398"/>
      <c r="D408" s="398"/>
      <c r="E408" s="398"/>
      <c r="F408" s="418"/>
      <c r="G408" s="703"/>
      <c r="H408" s="523"/>
      <c r="I408" s="199"/>
      <c r="J408" s="199"/>
      <c r="K408" s="199"/>
      <c r="L408" s="199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  <c r="AA408" s="335"/>
      <c r="AB408" s="335"/>
      <c r="AC408" s="335"/>
      <c r="AD408" s="335"/>
      <c r="AE408" s="335"/>
      <c r="AF408" s="335"/>
      <c r="AG408" s="335"/>
      <c r="AH408" s="335"/>
      <c r="AI408" s="335"/>
      <c r="AJ408" s="335"/>
      <c r="AK408" s="335"/>
      <c r="AL408" s="335"/>
      <c r="AM408" s="335"/>
      <c r="AN408" s="335"/>
      <c r="AO408" s="335"/>
      <c r="AP408" s="335"/>
      <c r="AQ408" s="335"/>
      <c r="AR408" s="335"/>
      <c r="AS408" s="335"/>
      <c r="AT408" s="335"/>
      <c r="AU408" s="335"/>
      <c r="AV408" s="335"/>
      <c r="AW408" s="335"/>
      <c r="AX408" s="335"/>
      <c r="AY408" s="335"/>
      <c r="AZ408" s="335"/>
      <c r="BA408" s="335"/>
      <c r="BB408" s="335"/>
      <c r="BC408" s="335"/>
      <c r="BD408" s="335"/>
      <c r="BE408" s="335"/>
      <c r="BF408" s="335"/>
      <c r="BG408" s="335"/>
      <c r="BH408" s="335"/>
      <c r="BI408" s="335"/>
      <c r="BJ408" s="199"/>
      <c r="BK408" s="199"/>
      <c r="BL408" s="199"/>
      <c r="BM408" s="199"/>
      <c r="BN408" s="199"/>
      <c r="BO408" s="199"/>
      <c r="BP408" s="199"/>
      <c r="BQ408" s="199"/>
      <c r="BR408" s="199"/>
      <c r="BS408" s="199"/>
      <c r="BT408" s="199"/>
      <c r="BU408" s="199"/>
      <c r="BV408" s="201"/>
      <c r="BW408" s="199"/>
      <c r="BX408" s="199"/>
      <c r="BY408" s="199"/>
      <c r="BZ408" s="199"/>
      <c r="CA408" s="199"/>
      <c r="CB408" s="199"/>
      <c r="CC408" s="199"/>
      <c r="CD408" s="199"/>
      <c r="CE408" s="199"/>
      <c r="CF408" s="199"/>
      <c r="CG408" s="199"/>
      <c r="CH408" s="199"/>
      <c r="CI408" s="576"/>
      <c r="CJ408" s="578" t="str">
        <f t="shared" si="743"/>
        <v xml:space="preserve"> </v>
      </c>
      <c r="CK408" s="578" t="str">
        <f t="shared" si="744"/>
        <v xml:space="preserve"> </v>
      </c>
      <c r="CL408" s="578" t="str">
        <f t="shared" si="745"/>
        <v xml:space="preserve"> </v>
      </c>
      <c r="CM408" s="578" t="str">
        <f t="shared" si="746"/>
        <v xml:space="preserve"> </v>
      </c>
      <c r="CN408" s="578" t="str">
        <f t="shared" si="747"/>
        <v xml:space="preserve"> </v>
      </c>
      <c r="CO408" s="578" t="str">
        <f t="shared" si="740"/>
        <v xml:space="preserve"> </v>
      </c>
      <c r="CP408" s="578" t="str">
        <f t="shared" si="741"/>
        <v xml:space="preserve"> </v>
      </c>
      <c r="CQ408" s="578" t="str">
        <f t="shared" si="742"/>
        <v xml:space="preserve"> </v>
      </c>
      <c r="CR408" s="199"/>
      <c r="CS408" s="199"/>
      <c r="CT408" s="199"/>
      <c r="CU408" s="199"/>
      <c r="CV408" s="199"/>
      <c r="CW408" s="338" t="str">
        <f t="shared" si="731"/>
        <v xml:space="preserve"> </v>
      </c>
      <c r="CX408" s="199"/>
      <c r="CY408" s="338" t="str">
        <f t="shared" si="732"/>
        <v xml:space="preserve"> </v>
      </c>
      <c r="CZ408" s="199"/>
      <c r="DA408" s="338" t="str">
        <f t="shared" si="733"/>
        <v xml:space="preserve"> </v>
      </c>
      <c r="DB408" s="199"/>
      <c r="DC408" s="338" t="str">
        <f t="shared" si="734"/>
        <v xml:space="preserve"> </v>
      </c>
      <c r="DD408" s="199"/>
      <c r="DE408" s="338" t="str">
        <f t="shared" si="735"/>
        <v xml:space="preserve"> </v>
      </c>
    </row>
    <row r="409" spans="1:109" x14ac:dyDescent="0.2">
      <c r="A409" s="328" t="s">
        <v>526</v>
      </c>
      <c r="B409" s="17" t="s">
        <v>14</v>
      </c>
      <c r="C409" s="53" t="s">
        <v>1020</v>
      </c>
      <c r="D409" s="218"/>
      <c r="E409" s="326">
        <v>250</v>
      </c>
      <c r="F409" s="356" t="s">
        <v>412</v>
      </c>
      <c r="G409" s="701"/>
      <c r="I409" s="89" t="e">
        <f>IF('Retail Pricing'!#REF!&gt;0,'Retail Pricing'!#REF!," ")</f>
        <v>#REF!</v>
      </c>
      <c r="J409" s="85" t="e">
        <f>'Retail Pricing'!#REF!</f>
        <v>#REF!</v>
      </c>
      <c r="K409" s="85" t="e">
        <f>'Retail Pricing'!#REF!</f>
        <v>#REF!</v>
      </c>
      <c r="L409" s="305" t="e">
        <f>IF('Retail Pricing'!#REF!&gt;0,'Retail Pricing'!#REF!," ")</f>
        <v>#REF!</v>
      </c>
      <c r="M409" s="226" t="e">
        <f t="shared" si="729"/>
        <v>#REF!</v>
      </c>
      <c r="N409" s="219" t="e">
        <f>IF('Retail Pricing'!#REF!&gt;0,'Retail Pricing'!#REF!," ")</f>
        <v>#REF!</v>
      </c>
      <c r="O409" s="219"/>
      <c r="P409" s="219"/>
      <c r="Q409" s="219"/>
      <c r="R409" s="219" t="e">
        <f>IF('Retail Pricing'!#REF!&gt;0,'Retail Pricing'!#REF!," ")</f>
        <v>#REF!</v>
      </c>
      <c r="S409" s="219"/>
      <c r="T409" s="219">
        <v>12.653499999999999</v>
      </c>
      <c r="U409" s="7" t="e">
        <f t="shared" ref="U409:U422" si="748">IF(M409&gt;0,$U$1," ")</f>
        <v>#REF!</v>
      </c>
      <c r="V409" s="7">
        <v>0.05</v>
      </c>
      <c r="W409" s="491" t="e">
        <f>ROUND(('Retail Pricing'!#REF!/(1-0.09))/0.05,0)*0.05</f>
        <v>#REF!</v>
      </c>
      <c r="X409" s="489">
        <v>54.95</v>
      </c>
      <c r="Y409" s="304" t="e">
        <f t="shared" si="699"/>
        <v>#REF!</v>
      </c>
      <c r="Z409" s="428">
        <v>0.71</v>
      </c>
      <c r="AA409" s="492">
        <v>62.25</v>
      </c>
      <c r="AB409" s="493" t="e">
        <f>ROUND(('Retail Pricing'!#REF!/(1-0.09))/0.05,0)*0.05</f>
        <v>#REF!</v>
      </c>
      <c r="AC409" s="489">
        <v>53.85</v>
      </c>
      <c r="AD409" s="14" t="e">
        <f t="shared" si="700"/>
        <v>#REF!</v>
      </c>
      <c r="AE409" s="428">
        <v>0.7</v>
      </c>
      <c r="AF409" s="488">
        <v>61.15</v>
      </c>
      <c r="AG409" s="494" t="e">
        <f>ROUND(('Retail Pricing'!#REF!/(1-0.09))/0.05,0)*0.05</f>
        <v>#REF!</v>
      </c>
      <c r="AH409" s="489">
        <v>41.2</v>
      </c>
      <c r="AI409" s="14" t="e">
        <f t="shared" si="701"/>
        <v>#REF!</v>
      </c>
      <c r="AJ409" s="428">
        <v>0.61</v>
      </c>
      <c r="AK409" s="495" t="e">
        <f>ROUND(('Retail Pricing'!#REF!/(1-0.09))/0.05,0)*0.05</f>
        <v>#REF!</v>
      </c>
      <c r="AL409" s="489"/>
      <c r="AM409" s="489">
        <v>36.75</v>
      </c>
      <c r="AN409" s="14" t="e">
        <f t="shared" si="702"/>
        <v>#REF!</v>
      </c>
      <c r="AO409" s="428">
        <v>0.56000000000000005</v>
      </c>
      <c r="AP409" s="490" t="e">
        <f>ROUND(('Retail Pricing'!#REF!/(1-0.09))/0.05,0)*0.05</f>
        <v>#REF!</v>
      </c>
      <c r="AQ409" s="489">
        <v>35.700000000000003</v>
      </c>
      <c r="AR409" s="14" t="e">
        <f t="shared" si="703"/>
        <v>#REF!</v>
      </c>
      <c r="AS409" s="428">
        <v>0.55000000000000004</v>
      </c>
      <c r="AT409" s="496">
        <v>42.45</v>
      </c>
      <c r="AU409" s="497" t="e">
        <f>IF(BA409&gt;0,ROUNDUP((BA409*2),0.05)-0.01," ")</f>
        <v>#REF!</v>
      </c>
      <c r="AV409" s="288"/>
      <c r="AW409" s="498" t="e">
        <f>IF(W409&gt;0,ROUND((W409*1.3)/0.05,0)*0.05," ")</f>
        <v>#REF!</v>
      </c>
      <c r="AX409" s="499"/>
      <c r="AY409" s="499"/>
      <c r="AZ409" s="333"/>
      <c r="BA409" s="491" t="e">
        <f t="shared" ref="BA409:BA422" si="749">IF($A409&lt;&gt;" ",$W409," ")</f>
        <v>#REF!</v>
      </c>
      <c r="BB409" s="492">
        <f t="shared" ref="BB409:BB422" si="750">IF($A409&lt;&gt;" ",$AA409," ")</f>
        <v>62.25</v>
      </c>
      <c r="BC409" s="493" t="e">
        <f t="shared" ref="BC409:BC422" si="751">IF($A409&lt;&gt;" ",$AB409," ")</f>
        <v>#REF!</v>
      </c>
      <c r="BD409" s="488">
        <f t="shared" ref="BD409:BD422" si="752">IF($A409&lt;&gt;" ",$AF409," ")</f>
        <v>61.15</v>
      </c>
      <c r="BE409" s="494" t="e">
        <f t="shared" ref="BE409:BE422" si="753">IF($A409&lt;&gt;" ",$AG409," ")</f>
        <v>#REF!</v>
      </c>
      <c r="BF409" s="495" t="e">
        <f t="shared" ref="BF409:BF422" si="754">IF($A409&lt;&gt;" ",$AK409," ")</f>
        <v>#REF!</v>
      </c>
      <c r="BG409" s="490" t="e">
        <f t="shared" ref="BG409:BG422" si="755">IF($A409&lt;&gt;" ",$AP409," ")</f>
        <v>#REF!</v>
      </c>
      <c r="BH409" s="496">
        <f t="shared" ref="BH409:BH422" si="756">IF($A409&lt;&gt;" ",$AT409," ")</f>
        <v>42.45</v>
      </c>
      <c r="BI409" s="497" t="e">
        <f t="shared" ref="BI409:BI422" si="757">IF($A409&lt;&gt;" ",$AU409," ")</f>
        <v>#REF!</v>
      </c>
      <c r="BJ409" s="385" t="e">
        <f t="shared" ref="BJ409:BJ422" si="758">IF(BA409*0.9&gt;BG409, " ", "No")</f>
        <v>#REF!</v>
      </c>
      <c r="BK409" s="385" t="e">
        <f t="shared" ref="BK409:BK415" si="759">IF(BC409*0.9&gt;BG409, " ", "No")</f>
        <v>#REF!</v>
      </c>
      <c r="BL409" s="243" t="e">
        <f>IF((BA409-'Retail Pricing'!#REF!)&gt;=0," ",1)</f>
        <v>#REF!</v>
      </c>
      <c r="BM409" s="243" t="e">
        <f>IF((BB409-'Retail Pricing'!#REF!)&gt;=0," ",1)</f>
        <v>#REF!</v>
      </c>
      <c r="BN409" s="243" t="e">
        <f>IF((BC409-'Retail Pricing'!#REF!)&gt;=0," ",1)</f>
        <v>#REF!</v>
      </c>
      <c r="BO409" s="243" t="e">
        <f>IF((BD409-'Retail Pricing'!#REF!)&gt;=0," ",1)</f>
        <v>#REF!</v>
      </c>
      <c r="BP409" s="243" t="e">
        <f>IF((BE409-'Retail Pricing'!#REF!)&gt;=0," ",1)</f>
        <v>#REF!</v>
      </c>
      <c r="BQ409" s="243" t="e">
        <f>IF((BF409-'Retail Pricing'!#REF!)&gt;=0," ",1)</f>
        <v>#REF!</v>
      </c>
      <c r="BR409" s="243" t="e">
        <f>IF((BG409-'Retail Pricing'!#REF!)&gt;=0," ",1)</f>
        <v>#REF!</v>
      </c>
      <c r="BS409" s="243" t="e">
        <f>IF((BH409-'Retail Pricing'!#REF!)&gt;=0," ",1)</f>
        <v>#REF!</v>
      </c>
      <c r="BT409" s="243" t="e">
        <f>IF((BI409-'Retail Pricing'!#REF!)&gt;=0," ",1)</f>
        <v>#REF!</v>
      </c>
      <c r="BU409" s="18"/>
      <c r="BV409" s="442" t="e">
        <f t="shared" ref="BV409:BV422" si="760">IF(W409&gt;0,$BV$9, " ")</f>
        <v>#REF!</v>
      </c>
      <c r="BW409" s="244" t="e">
        <f t="shared" ref="BW409:BW422" si="761">IF($BV409&gt;0,($BV409-W409)/$BV409*100," ")</f>
        <v>#REF!</v>
      </c>
      <c r="BX409" s="244" t="e">
        <f t="shared" ref="BX409:BX422" si="762">IF($BV409&gt;0,($BV409-AA409)/$BV409*100," ")</f>
        <v>#REF!</v>
      </c>
      <c r="BY409" s="244" t="e">
        <f t="shared" ref="BY409:BY422" si="763">IF($BV409&gt;0,($BV409-AB409)/$BV409*100," ")</f>
        <v>#REF!</v>
      </c>
      <c r="BZ409" s="244" t="e">
        <f t="shared" ref="BZ409:BZ422" si="764">IF($BV409&gt;0,($BV409-AF409)/$BV409*100," ")</f>
        <v>#REF!</v>
      </c>
      <c r="CA409" s="244" t="e">
        <f t="shared" ref="CA409:CA422" si="765">IF($BV409&gt;0,($BV409-AG409)/$BV409*100," ")</f>
        <v>#REF!</v>
      </c>
      <c r="CB409" s="244" t="e">
        <f t="shared" ref="CB409:CB422" si="766">CA409</f>
        <v>#REF!</v>
      </c>
      <c r="CC409" s="244" t="e">
        <f t="shared" ref="CC409:CC422" si="767">IF($BV409&gt;0,($BV409-AK409)/$BV409*100," ")</f>
        <v>#REF!</v>
      </c>
      <c r="CD409" s="244" t="e">
        <f t="shared" ref="CD409:CD422" si="768">IF($BV409&gt;0,($BV409-AP409)/$BV409*100," ")</f>
        <v>#REF!</v>
      </c>
      <c r="CE409" s="244" t="e">
        <f t="shared" ref="CE409:CE422" si="769">IF($BV409&gt;0,($BV409-AT409)/$BV409*100," ")</f>
        <v>#REF!</v>
      </c>
      <c r="CF409" s="244" t="e">
        <f t="shared" ref="CF409:CF422" si="770">IF($BV409&gt;0,($BV409-(W409*2))/$BV409*100," ")</f>
        <v>#REF!</v>
      </c>
      <c r="CG409" s="244" t="e">
        <f t="shared" ref="CG409:CG422" si="771">IF($BV409&gt;0,($BV409-AW409)/$BV409*100," ")</f>
        <v>#REF!</v>
      </c>
      <c r="CH409" s="244" t="e">
        <f t="shared" si="730"/>
        <v>#REF!</v>
      </c>
      <c r="CI409" s="570"/>
      <c r="CJ409" s="578" t="e">
        <f t="shared" si="743"/>
        <v>#REF!</v>
      </c>
      <c r="CK409" s="578" t="e">
        <f t="shared" si="744"/>
        <v>#REF!</v>
      </c>
      <c r="CL409" s="578" t="e">
        <f t="shared" si="745"/>
        <v>#REF!</v>
      </c>
      <c r="CM409" s="578" t="e">
        <f t="shared" si="746"/>
        <v>#REF!</v>
      </c>
      <c r="CN409" s="578" t="e">
        <f t="shared" si="747"/>
        <v>#REF!</v>
      </c>
      <c r="CO409" s="578" t="e">
        <f t="shared" si="740"/>
        <v>#REF!</v>
      </c>
      <c r="CP409" s="578" t="e">
        <f t="shared" si="741"/>
        <v>#REF!</v>
      </c>
      <c r="CQ409" s="578" t="e">
        <f t="shared" si="742"/>
        <v>#REF!</v>
      </c>
      <c r="CR409" s="244"/>
      <c r="CS409" s="244"/>
      <c r="CT409" s="244"/>
      <c r="CU409" s="244"/>
      <c r="CV409" s="347"/>
      <c r="CW409" s="338" t="e">
        <f t="shared" si="731"/>
        <v>#REF!</v>
      </c>
      <c r="CX409" s="347"/>
      <c r="CY409" s="338" t="e">
        <f t="shared" si="732"/>
        <v>#REF!</v>
      </c>
      <c r="CZ409" s="347"/>
      <c r="DA409" s="338" t="e">
        <f t="shared" si="733"/>
        <v>#REF!</v>
      </c>
      <c r="DB409" s="347"/>
      <c r="DC409" s="338" t="e">
        <f t="shared" si="734"/>
        <v>#REF!</v>
      </c>
      <c r="DD409" s="347"/>
      <c r="DE409" s="338" t="e">
        <f t="shared" si="735"/>
        <v>#REF!</v>
      </c>
    </row>
    <row r="410" spans="1:109" s="19" customFormat="1" x14ac:dyDescent="0.2">
      <c r="A410" s="328" t="s">
        <v>526</v>
      </c>
      <c r="B410" s="17" t="s">
        <v>15</v>
      </c>
      <c r="C410" s="53" t="s">
        <v>1512</v>
      </c>
      <c r="D410" s="218"/>
      <c r="E410" s="326">
        <v>250</v>
      </c>
      <c r="F410" s="356" t="s">
        <v>413</v>
      </c>
      <c r="G410" s="701"/>
      <c r="H410" s="84" t="s">
        <v>949</v>
      </c>
      <c r="I410" s="89" t="e">
        <f>IF('Retail Pricing'!#REF!&gt;0,'Retail Pricing'!#REF!," ")</f>
        <v>#REF!</v>
      </c>
      <c r="J410" s="85" t="e">
        <f>'Retail Pricing'!#REF!</f>
        <v>#REF!</v>
      </c>
      <c r="K410" s="85" t="e">
        <f>'Retail Pricing'!#REF!</f>
        <v>#REF!</v>
      </c>
      <c r="L410" s="305" t="e">
        <f>IF('Retail Pricing'!#REF!&gt;0,'Retail Pricing'!#REF!," ")</f>
        <v>#REF!</v>
      </c>
      <c r="M410" s="226" t="e">
        <f t="shared" si="729"/>
        <v>#REF!</v>
      </c>
      <c r="N410" s="219" t="e">
        <f>IF('Retail Pricing'!#REF!&gt;0,'Retail Pricing'!#REF!," ")</f>
        <v>#REF!</v>
      </c>
      <c r="O410" s="219" t="e">
        <f>IF('Retail Pricing'!#REF!&gt;0,'Retail Pricing'!#REF!," ")</f>
        <v>#REF!</v>
      </c>
      <c r="P410" s="219"/>
      <c r="Q410" s="219" t="e">
        <f>IF('Retail Pricing'!#REF!&gt;0,'Retail Pricing'!#REF!," ")</f>
        <v>#REF!</v>
      </c>
      <c r="R410" s="219" t="e">
        <f>IF('Retail Pricing'!#REF!&gt;0,'Retail Pricing'!#REF!," ")</f>
        <v>#REF!</v>
      </c>
      <c r="S410" s="219" t="e">
        <f>IF('Retail Pricing'!#REF!&gt;0,'Retail Pricing'!#REF!," ")</f>
        <v>#REF!</v>
      </c>
      <c r="T410" s="219">
        <v>14.96011</v>
      </c>
      <c r="U410" s="7" t="e">
        <f t="shared" si="748"/>
        <v>#REF!</v>
      </c>
      <c r="V410" s="7">
        <v>1.2999999999999999E-2</v>
      </c>
      <c r="W410" s="491" t="s">
        <v>949</v>
      </c>
      <c r="X410" s="489" t="s">
        <v>949</v>
      </c>
      <c r="Y410" s="304" t="str">
        <f t="shared" si="699"/>
        <v xml:space="preserve"> </v>
      </c>
      <c r="Z410" s="428" t="s">
        <v>106</v>
      </c>
      <c r="AA410" s="492" t="s">
        <v>949</v>
      </c>
      <c r="AB410" s="493" t="s">
        <v>949</v>
      </c>
      <c r="AC410" s="489" t="s">
        <v>949</v>
      </c>
      <c r="AD410" s="14" t="str">
        <f t="shared" si="700"/>
        <v xml:space="preserve"> </v>
      </c>
      <c r="AE410" s="428" t="s">
        <v>106</v>
      </c>
      <c r="AF410" s="488" t="s">
        <v>949</v>
      </c>
      <c r="AG410" s="494" t="s">
        <v>949</v>
      </c>
      <c r="AH410" s="489" t="s">
        <v>949</v>
      </c>
      <c r="AI410" s="14" t="str">
        <f t="shared" si="701"/>
        <v xml:space="preserve"> </v>
      </c>
      <c r="AJ410" s="428" t="s">
        <v>106</v>
      </c>
      <c r="AK410" s="495" t="s">
        <v>949</v>
      </c>
      <c r="AL410" s="489"/>
      <c r="AM410" s="489" t="s">
        <v>949</v>
      </c>
      <c r="AN410" s="14" t="str">
        <f t="shared" si="702"/>
        <v xml:space="preserve"> </v>
      </c>
      <c r="AO410" s="428" t="s">
        <v>106</v>
      </c>
      <c r="AP410" s="490" t="s">
        <v>949</v>
      </c>
      <c r="AQ410" s="489" t="s">
        <v>949</v>
      </c>
      <c r="AR410" s="14" t="str">
        <f t="shared" si="703"/>
        <v xml:space="preserve"> </v>
      </c>
      <c r="AS410" s="428" t="s">
        <v>106</v>
      </c>
      <c r="AT410" s="496" t="s">
        <v>949</v>
      </c>
      <c r="AU410" s="497" t="s">
        <v>949</v>
      </c>
      <c r="AV410" s="288"/>
      <c r="AW410" s="498" t="s">
        <v>949</v>
      </c>
      <c r="AX410" s="499" t="s">
        <v>106</v>
      </c>
      <c r="AY410" s="499" t="s">
        <v>106</v>
      </c>
      <c r="AZ410" s="333"/>
      <c r="BA410" s="491" t="str">
        <f t="shared" si="749"/>
        <v>Holder</v>
      </c>
      <c r="BB410" s="492" t="str">
        <f t="shared" si="750"/>
        <v>Holder</v>
      </c>
      <c r="BC410" s="493" t="str">
        <f t="shared" si="751"/>
        <v>Holder</v>
      </c>
      <c r="BD410" s="488" t="str">
        <f t="shared" si="752"/>
        <v>Holder</v>
      </c>
      <c r="BE410" s="494" t="str">
        <f t="shared" si="753"/>
        <v>Holder</v>
      </c>
      <c r="BF410" s="495" t="str">
        <f t="shared" si="754"/>
        <v>Holder</v>
      </c>
      <c r="BG410" s="490" t="str">
        <f t="shared" si="755"/>
        <v>Holder</v>
      </c>
      <c r="BH410" s="496" t="str">
        <f t="shared" si="756"/>
        <v>Holder</v>
      </c>
      <c r="BI410" s="497" t="str">
        <f t="shared" si="757"/>
        <v>Holder</v>
      </c>
      <c r="BJ410" s="385" t="str">
        <f t="shared" si="758"/>
        <v>No</v>
      </c>
      <c r="BK410" s="385" t="str">
        <f t="shared" si="759"/>
        <v>No</v>
      </c>
      <c r="BL410" s="483" t="s">
        <v>1376</v>
      </c>
      <c r="BM410" s="482"/>
      <c r="BN410" s="482"/>
      <c r="BO410" s="482"/>
      <c r="BP410" s="482"/>
      <c r="BQ410" s="482"/>
      <c r="BR410" s="482"/>
      <c r="BS410" s="482"/>
      <c r="BT410" s="482"/>
      <c r="BU410" s="67"/>
      <c r="BV410" s="442" t="str">
        <f t="shared" si="760"/>
        <v xml:space="preserve"> </v>
      </c>
      <c r="BW410" s="244" t="str">
        <f t="shared" si="761"/>
        <v xml:space="preserve"> </v>
      </c>
      <c r="BX410" s="244" t="str">
        <f t="shared" si="762"/>
        <v xml:space="preserve"> </v>
      </c>
      <c r="BY410" s="244" t="str">
        <f t="shared" si="763"/>
        <v xml:space="preserve"> </v>
      </c>
      <c r="BZ410" s="244" t="str">
        <f t="shared" si="764"/>
        <v xml:space="preserve"> </v>
      </c>
      <c r="CA410" s="244" t="str">
        <f t="shared" si="765"/>
        <v xml:space="preserve"> </v>
      </c>
      <c r="CB410" s="244" t="str">
        <f t="shared" si="766"/>
        <v xml:space="preserve"> </v>
      </c>
      <c r="CC410" s="244" t="str">
        <f t="shared" si="767"/>
        <v xml:space="preserve"> </v>
      </c>
      <c r="CD410" s="244" t="str">
        <f t="shared" si="768"/>
        <v xml:space="preserve"> </v>
      </c>
      <c r="CE410" s="244" t="str">
        <f t="shared" si="769"/>
        <v xml:space="preserve"> </v>
      </c>
      <c r="CF410" s="244" t="str">
        <f t="shared" si="770"/>
        <v xml:space="preserve"> </v>
      </c>
      <c r="CG410" s="244" t="str">
        <f t="shared" si="771"/>
        <v xml:space="preserve"> </v>
      </c>
      <c r="CH410" s="244" t="str">
        <f t="shared" si="730"/>
        <v xml:space="preserve"> </v>
      </c>
      <c r="CI410" s="570"/>
      <c r="CJ410" s="578" t="str">
        <f t="shared" si="743"/>
        <v xml:space="preserve"> </v>
      </c>
      <c r="CK410" s="578" t="str">
        <f t="shared" si="744"/>
        <v xml:space="preserve"> </v>
      </c>
      <c r="CL410" s="578" t="str">
        <f t="shared" si="745"/>
        <v xml:space="preserve"> </v>
      </c>
      <c r="CM410" s="578" t="str">
        <f t="shared" si="746"/>
        <v xml:space="preserve"> </v>
      </c>
      <c r="CN410" s="578" t="str">
        <f t="shared" si="747"/>
        <v xml:space="preserve"> </v>
      </c>
      <c r="CO410" s="578" t="str">
        <f t="shared" si="740"/>
        <v xml:space="preserve"> </v>
      </c>
      <c r="CP410" s="578" t="str">
        <f t="shared" si="741"/>
        <v xml:space="preserve"> </v>
      </c>
      <c r="CQ410" s="578" t="str">
        <f t="shared" si="742"/>
        <v xml:space="preserve"> </v>
      </c>
      <c r="CR410" s="244"/>
      <c r="CS410" s="244"/>
      <c r="CT410" s="244"/>
      <c r="CU410" s="244"/>
      <c r="CV410" s="347"/>
      <c r="CW410" s="338" t="str">
        <f t="shared" si="731"/>
        <v xml:space="preserve"> </v>
      </c>
      <c r="CX410" s="347"/>
      <c r="CY410" s="338" t="str">
        <f t="shared" si="732"/>
        <v xml:space="preserve"> </v>
      </c>
      <c r="CZ410" s="347"/>
      <c r="DA410" s="338" t="str">
        <f t="shared" si="733"/>
        <v xml:space="preserve"> </v>
      </c>
      <c r="DB410" s="347"/>
      <c r="DC410" s="338" t="str">
        <f t="shared" si="734"/>
        <v xml:space="preserve"> </v>
      </c>
      <c r="DD410" s="347"/>
      <c r="DE410" s="338" t="str">
        <f t="shared" si="735"/>
        <v xml:space="preserve"> </v>
      </c>
    </row>
    <row r="411" spans="1:109" s="19" customFormat="1" x14ac:dyDescent="0.2">
      <c r="A411" s="328" t="s">
        <v>526</v>
      </c>
      <c r="B411" s="17" t="s">
        <v>16</v>
      </c>
      <c r="C411" s="53" t="s">
        <v>1512</v>
      </c>
      <c r="D411" s="217"/>
      <c r="E411" s="326">
        <v>250</v>
      </c>
      <c r="F411" s="356" t="s">
        <v>414</v>
      </c>
      <c r="G411" s="701"/>
      <c r="H411" s="84" t="s">
        <v>949</v>
      </c>
      <c r="I411" s="89" t="e">
        <f>IF('Retail Pricing'!#REF!&gt;0,'Retail Pricing'!#REF!," ")</f>
        <v>#REF!</v>
      </c>
      <c r="J411" s="85" t="e">
        <f>'Retail Pricing'!#REF!</f>
        <v>#REF!</v>
      </c>
      <c r="K411" s="85" t="e">
        <f>'Retail Pricing'!#REF!</f>
        <v>#REF!</v>
      </c>
      <c r="L411" s="305" t="e">
        <f>IF('Retail Pricing'!#REF!&gt;0,'Retail Pricing'!#REF!," ")</f>
        <v>#REF!</v>
      </c>
      <c r="M411" s="226" t="e">
        <f t="shared" si="729"/>
        <v>#REF!</v>
      </c>
      <c r="N411" s="219" t="e">
        <f>IF('Retail Pricing'!#REF!&gt;0,'Retail Pricing'!#REF!," ")</f>
        <v>#REF!</v>
      </c>
      <c r="O411" s="219" t="e">
        <f>IF('Retail Pricing'!#REF!&gt;0,'Retail Pricing'!#REF!," ")</f>
        <v>#REF!</v>
      </c>
      <c r="P411" s="219"/>
      <c r="Q411" s="219" t="e">
        <f>IF('Retail Pricing'!#REF!&gt;0,'Retail Pricing'!#REF!," ")</f>
        <v>#REF!</v>
      </c>
      <c r="R411" s="219" t="e">
        <f>IF('Retail Pricing'!#REF!&gt;0,'Retail Pricing'!#REF!," ")</f>
        <v>#REF!</v>
      </c>
      <c r="S411" s="219" t="e">
        <f>IF('Retail Pricing'!#REF!&gt;0,'Retail Pricing'!#REF!," ")</f>
        <v>#REF!</v>
      </c>
      <c r="T411" s="219">
        <v>0.95198000000000005</v>
      </c>
      <c r="U411" s="7" t="e">
        <f t="shared" si="748"/>
        <v>#REF!</v>
      </c>
      <c r="V411" s="7">
        <v>2.4E-2</v>
      </c>
      <c r="W411" s="491" t="s">
        <v>949</v>
      </c>
      <c r="X411" s="489" t="s">
        <v>949</v>
      </c>
      <c r="Y411" s="304" t="str">
        <f t="shared" si="699"/>
        <v xml:space="preserve"> </v>
      </c>
      <c r="Z411" s="428" t="s">
        <v>106</v>
      </c>
      <c r="AA411" s="492" t="s">
        <v>949</v>
      </c>
      <c r="AB411" s="493" t="s">
        <v>949</v>
      </c>
      <c r="AC411" s="489" t="s">
        <v>949</v>
      </c>
      <c r="AD411" s="14" t="str">
        <f t="shared" si="700"/>
        <v xml:space="preserve"> </v>
      </c>
      <c r="AE411" s="428" t="s">
        <v>106</v>
      </c>
      <c r="AF411" s="488" t="s">
        <v>949</v>
      </c>
      <c r="AG411" s="494" t="s">
        <v>949</v>
      </c>
      <c r="AH411" s="489" t="s">
        <v>949</v>
      </c>
      <c r="AI411" s="14" t="str">
        <f t="shared" si="701"/>
        <v xml:space="preserve"> </v>
      </c>
      <c r="AJ411" s="428" t="s">
        <v>106</v>
      </c>
      <c r="AK411" s="495" t="s">
        <v>949</v>
      </c>
      <c r="AL411" s="489"/>
      <c r="AM411" s="489" t="s">
        <v>949</v>
      </c>
      <c r="AN411" s="14" t="str">
        <f t="shared" si="702"/>
        <v xml:space="preserve"> </v>
      </c>
      <c r="AO411" s="428" t="s">
        <v>106</v>
      </c>
      <c r="AP411" s="490" t="s">
        <v>949</v>
      </c>
      <c r="AQ411" s="489" t="s">
        <v>949</v>
      </c>
      <c r="AR411" s="14" t="str">
        <f t="shared" si="703"/>
        <v xml:space="preserve"> </v>
      </c>
      <c r="AS411" s="428" t="s">
        <v>106</v>
      </c>
      <c r="AT411" s="496" t="s">
        <v>949</v>
      </c>
      <c r="AU411" s="497" t="s">
        <v>949</v>
      </c>
      <c r="AV411" s="288"/>
      <c r="AW411" s="498" t="s">
        <v>949</v>
      </c>
      <c r="AX411" s="499" t="s">
        <v>106</v>
      </c>
      <c r="AY411" s="499" t="s">
        <v>106</v>
      </c>
      <c r="AZ411" s="333"/>
      <c r="BA411" s="491" t="str">
        <f t="shared" si="749"/>
        <v>Holder</v>
      </c>
      <c r="BB411" s="492" t="str">
        <f t="shared" si="750"/>
        <v>Holder</v>
      </c>
      <c r="BC411" s="493" t="str">
        <f t="shared" si="751"/>
        <v>Holder</v>
      </c>
      <c r="BD411" s="488" t="str">
        <f t="shared" si="752"/>
        <v>Holder</v>
      </c>
      <c r="BE411" s="494" t="str">
        <f t="shared" si="753"/>
        <v>Holder</v>
      </c>
      <c r="BF411" s="495" t="str">
        <f t="shared" si="754"/>
        <v>Holder</v>
      </c>
      <c r="BG411" s="490" t="str">
        <f t="shared" si="755"/>
        <v>Holder</v>
      </c>
      <c r="BH411" s="496" t="str">
        <f t="shared" si="756"/>
        <v>Holder</v>
      </c>
      <c r="BI411" s="497" t="str">
        <f t="shared" si="757"/>
        <v>Holder</v>
      </c>
      <c r="BJ411" s="385" t="str">
        <f t="shared" si="758"/>
        <v>No</v>
      </c>
      <c r="BK411" s="385" t="str">
        <f t="shared" si="759"/>
        <v>No</v>
      </c>
      <c r="BL411" s="483" t="s">
        <v>1376</v>
      </c>
      <c r="BM411" s="482"/>
      <c r="BN411" s="482"/>
      <c r="BO411" s="482"/>
      <c r="BP411" s="482"/>
      <c r="BQ411" s="482"/>
      <c r="BR411" s="482"/>
      <c r="BS411" s="482"/>
      <c r="BT411" s="482"/>
      <c r="BU411" s="67"/>
      <c r="BV411" s="442" t="str">
        <f t="shared" si="760"/>
        <v xml:space="preserve"> </v>
      </c>
      <c r="BW411" s="244" t="str">
        <f t="shared" si="761"/>
        <v xml:space="preserve"> </v>
      </c>
      <c r="BX411" s="244" t="str">
        <f t="shared" si="762"/>
        <v xml:space="preserve"> </v>
      </c>
      <c r="BY411" s="244" t="str">
        <f t="shared" si="763"/>
        <v xml:space="preserve"> </v>
      </c>
      <c r="BZ411" s="244" t="str">
        <f t="shared" si="764"/>
        <v xml:space="preserve"> </v>
      </c>
      <c r="CA411" s="244" t="str">
        <f t="shared" si="765"/>
        <v xml:space="preserve"> </v>
      </c>
      <c r="CB411" s="244" t="str">
        <f t="shared" si="766"/>
        <v xml:space="preserve"> </v>
      </c>
      <c r="CC411" s="244" t="str">
        <f t="shared" si="767"/>
        <v xml:space="preserve"> </v>
      </c>
      <c r="CD411" s="244" t="str">
        <f t="shared" si="768"/>
        <v xml:space="preserve"> </v>
      </c>
      <c r="CE411" s="244" t="str">
        <f t="shared" si="769"/>
        <v xml:space="preserve"> </v>
      </c>
      <c r="CF411" s="244" t="str">
        <f t="shared" si="770"/>
        <v xml:space="preserve"> </v>
      </c>
      <c r="CG411" s="244" t="str">
        <f t="shared" si="771"/>
        <v xml:space="preserve"> </v>
      </c>
      <c r="CH411" s="244" t="str">
        <f t="shared" si="730"/>
        <v xml:space="preserve"> </v>
      </c>
      <c r="CI411" s="570"/>
      <c r="CJ411" s="578" t="str">
        <f t="shared" si="743"/>
        <v xml:space="preserve"> </v>
      </c>
      <c r="CK411" s="578" t="str">
        <f t="shared" si="744"/>
        <v xml:space="preserve"> </v>
      </c>
      <c r="CL411" s="578" t="str">
        <f t="shared" si="745"/>
        <v xml:space="preserve"> </v>
      </c>
      <c r="CM411" s="578" t="str">
        <f t="shared" si="746"/>
        <v xml:space="preserve"> </v>
      </c>
      <c r="CN411" s="578" t="str">
        <f t="shared" si="747"/>
        <v xml:space="preserve"> </v>
      </c>
      <c r="CO411" s="578" t="str">
        <f t="shared" si="740"/>
        <v xml:space="preserve"> </v>
      </c>
      <c r="CP411" s="578" t="str">
        <f t="shared" si="741"/>
        <v xml:space="preserve"> </v>
      </c>
      <c r="CQ411" s="578" t="str">
        <f t="shared" si="742"/>
        <v xml:space="preserve"> </v>
      </c>
      <c r="CR411" s="244"/>
      <c r="CS411" s="244"/>
      <c r="CT411" s="244"/>
      <c r="CU411" s="244"/>
      <c r="CV411" s="347"/>
      <c r="CW411" s="338" t="str">
        <f t="shared" si="731"/>
        <v xml:space="preserve"> </v>
      </c>
      <c r="CX411" s="347"/>
      <c r="CY411" s="338" t="str">
        <f t="shared" si="732"/>
        <v xml:space="preserve"> </v>
      </c>
      <c r="CZ411" s="347"/>
      <c r="DA411" s="338" t="str">
        <f t="shared" si="733"/>
        <v xml:space="preserve"> </v>
      </c>
      <c r="DB411" s="347"/>
      <c r="DC411" s="338" t="str">
        <f t="shared" si="734"/>
        <v xml:space="preserve"> </v>
      </c>
      <c r="DD411" s="347"/>
      <c r="DE411" s="338" t="str">
        <f t="shared" si="735"/>
        <v xml:space="preserve"> </v>
      </c>
    </row>
    <row r="412" spans="1:109" s="19" customFormat="1" x14ac:dyDescent="0.2">
      <c r="A412" s="328" t="s">
        <v>526</v>
      </c>
      <c r="B412" s="17" t="s">
        <v>167</v>
      </c>
      <c r="C412" s="53" t="s">
        <v>1512</v>
      </c>
      <c r="D412" s="217"/>
      <c r="E412" s="326">
        <v>250</v>
      </c>
      <c r="F412" s="356" t="s">
        <v>235</v>
      </c>
      <c r="G412" s="701"/>
      <c r="H412" s="84" t="s">
        <v>949</v>
      </c>
      <c r="I412" s="89" t="e">
        <f>IF('Retail Pricing'!#REF!&gt;0,'Retail Pricing'!#REF!," ")</f>
        <v>#REF!</v>
      </c>
      <c r="J412" s="85" t="e">
        <f>'Retail Pricing'!#REF!</f>
        <v>#REF!</v>
      </c>
      <c r="K412" s="85" t="e">
        <f>'Retail Pricing'!#REF!</f>
        <v>#REF!</v>
      </c>
      <c r="L412" s="305" t="e">
        <f>IF('Retail Pricing'!#REF!&gt;0,'Retail Pricing'!#REF!," ")</f>
        <v>#REF!</v>
      </c>
      <c r="M412" s="226" t="e">
        <f t="shared" si="729"/>
        <v>#REF!</v>
      </c>
      <c r="N412" s="219" t="e">
        <f>IF('Retail Pricing'!#REF!&gt;0,'Retail Pricing'!#REF!," ")</f>
        <v>#REF!</v>
      </c>
      <c r="O412" s="219" t="e">
        <f>IF('Retail Pricing'!#REF!&gt;0,'Retail Pricing'!#REF!," ")</f>
        <v>#REF!</v>
      </c>
      <c r="P412" s="219"/>
      <c r="Q412" s="219" t="e">
        <f>IF('Retail Pricing'!#REF!&gt;0,'Retail Pricing'!#REF!," ")</f>
        <v>#REF!</v>
      </c>
      <c r="R412" s="219" t="e">
        <f>IF('Retail Pricing'!#REF!&gt;0,'Retail Pricing'!#REF!," ")</f>
        <v>#REF!</v>
      </c>
      <c r="S412" s="219" t="e">
        <f>IF('Retail Pricing'!#REF!&gt;0,'Retail Pricing'!#REF!," ")</f>
        <v>#REF!</v>
      </c>
      <c r="T412" s="219">
        <v>1.02115</v>
      </c>
      <c r="U412" s="7" t="e">
        <f t="shared" si="748"/>
        <v>#REF!</v>
      </c>
      <c r="V412" s="7">
        <v>3.4000000000000002E-2</v>
      </c>
      <c r="W412" s="491" t="s">
        <v>949</v>
      </c>
      <c r="X412" s="489" t="s">
        <v>949</v>
      </c>
      <c r="Y412" s="304" t="str">
        <f t="shared" si="699"/>
        <v xml:space="preserve"> </v>
      </c>
      <c r="Z412" s="428" t="s">
        <v>106</v>
      </c>
      <c r="AA412" s="492" t="s">
        <v>949</v>
      </c>
      <c r="AB412" s="493" t="s">
        <v>949</v>
      </c>
      <c r="AC412" s="489" t="s">
        <v>949</v>
      </c>
      <c r="AD412" s="14" t="str">
        <f t="shared" si="700"/>
        <v xml:space="preserve"> </v>
      </c>
      <c r="AE412" s="428" t="s">
        <v>106</v>
      </c>
      <c r="AF412" s="488" t="s">
        <v>949</v>
      </c>
      <c r="AG412" s="494" t="s">
        <v>949</v>
      </c>
      <c r="AH412" s="489" t="s">
        <v>949</v>
      </c>
      <c r="AI412" s="14" t="str">
        <f t="shared" si="701"/>
        <v xml:space="preserve"> </v>
      </c>
      <c r="AJ412" s="428" t="s">
        <v>106</v>
      </c>
      <c r="AK412" s="495" t="s">
        <v>949</v>
      </c>
      <c r="AL412" s="489"/>
      <c r="AM412" s="489" t="s">
        <v>949</v>
      </c>
      <c r="AN412" s="14" t="str">
        <f t="shared" si="702"/>
        <v xml:space="preserve"> </v>
      </c>
      <c r="AO412" s="428" t="s">
        <v>106</v>
      </c>
      <c r="AP412" s="490" t="s">
        <v>949</v>
      </c>
      <c r="AQ412" s="489" t="s">
        <v>949</v>
      </c>
      <c r="AR412" s="14" t="str">
        <f t="shared" si="703"/>
        <v xml:space="preserve"> </v>
      </c>
      <c r="AS412" s="428" t="s">
        <v>106</v>
      </c>
      <c r="AT412" s="496" t="s">
        <v>949</v>
      </c>
      <c r="AU412" s="497" t="s">
        <v>949</v>
      </c>
      <c r="AV412" s="288"/>
      <c r="AW412" s="498" t="s">
        <v>949</v>
      </c>
      <c r="AX412" s="499" t="s">
        <v>106</v>
      </c>
      <c r="AY412" s="499" t="s">
        <v>106</v>
      </c>
      <c r="AZ412" s="333"/>
      <c r="BA412" s="491" t="str">
        <f t="shared" si="749"/>
        <v>Holder</v>
      </c>
      <c r="BB412" s="492" t="str">
        <f t="shared" si="750"/>
        <v>Holder</v>
      </c>
      <c r="BC412" s="493" t="str">
        <f t="shared" si="751"/>
        <v>Holder</v>
      </c>
      <c r="BD412" s="488" t="str">
        <f t="shared" si="752"/>
        <v>Holder</v>
      </c>
      <c r="BE412" s="494" t="str">
        <f t="shared" si="753"/>
        <v>Holder</v>
      </c>
      <c r="BF412" s="495" t="str">
        <f t="shared" si="754"/>
        <v>Holder</v>
      </c>
      <c r="BG412" s="490" t="str">
        <f t="shared" si="755"/>
        <v>Holder</v>
      </c>
      <c r="BH412" s="496" t="str">
        <f t="shared" si="756"/>
        <v>Holder</v>
      </c>
      <c r="BI412" s="497" t="str">
        <f t="shared" si="757"/>
        <v>Holder</v>
      </c>
      <c r="BJ412" s="385" t="str">
        <f t="shared" si="758"/>
        <v>No</v>
      </c>
      <c r="BK412" s="385" t="str">
        <f t="shared" si="759"/>
        <v>No</v>
      </c>
      <c r="BL412" s="483" t="s">
        <v>1376</v>
      </c>
      <c r="BM412" s="482"/>
      <c r="BN412" s="482"/>
      <c r="BO412" s="482"/>
      <c r="BP412" s="482"/>
      <c r="BQ412" s="482"/>
      <c r="BR412" s="482"/>
      <c r="BS412" s="482"/>
      <c r="BT412" s="482"/>
      <c r="BU412" s="67"/>
      <c r="BV412" s="442" t="str">
        <f t="shared" si="760"/>
        <v xml:space="preserve"> </v>
      </c>
      <c r="BW412" s="244" t="str">
        <f t="shared" si="761"/>
        <v xml:space="preserve"> </v>
      </c>
      <c r="BX412" s="244" t="str">
        <f t="shared" si="762"/>
        <v xml:space="preserve"> </v>
      </c>
      <c r="BY412" s="244" t="str">
        <f t="shared" si="763"/>
        <v xml:space="preserve"> </v>
      </c>
      <c r="BZ412" s="244" t="str">
        <f t="shared" si="764"/>
        <v xml:space="preserve"> </v>
      </c>
      <c r="CA412" s="244" t="str">
        <f t="shared" si="765"/>
        <v xml:space="preserve"> </v>
      </c>
      <c r="CB412" s="244" t="str">
        <f t="shared" si="766"/>
        <v xml:space="preserve"> </v>
      </c>
      <c r="CC412" s="244" t="str">
        <f t="shared" si="767"/>
        <v xml:space="preserve"> </v>
      </c>
      <c r="CD412" s="244" t="str">
        <f t="shared" si="768"/>
        <v xml:space="preserve"> </v>
      </c>
      <c r="CE412" s="244" t="str">
        <f t="shared" si="769"/>
        <v xml:space="preserve"> </v>
      </c>
      <c r="CF412" s="244" t="str">
        <f t="shared" si="770"/>
        <v xml:space="preserve"> </v>
      </c>
      <c r="CG412" s="244" t="str">
        <f t="shared" si="771"/>
        <v xml:space="preserve"> </v>
      </c>
      <c r="CH412" s="244" t="str">
        <f t="shared" si="730"/>
        <v xml:space="preserve"> </v>
      </c>
      <c r="CI412" s="570"/>
      <c r="CJ412" s="578" t="str">
        <f t="shared" si="743"/>
        <v xml:space="preserve"> </v>
      </c>
      <c r="CK412" s="578" t="str">
        <f t="shared" si="744"/>
        <v xml:space="preserve"> </v>
      </c>
      <c r="CL412" s="578" t="str">
        <f t="shared" si="745"/>
        <v xml:space="preserve"> </v>
      </c>
      <c r="CM412" s="578" t="str">
        <f t="shared" si="746"/>
        <v xml:space="preserve"> </v>
      </c>
      <c r="CN412" s="578" t="str">
        <f t="shared" si="747"/>
        <v xml:space="preserve"> </v>
      </c>
      <c r="CO412" s="578" t="str">
        <f t="shared" si="740"/>
        <v xml:space="preserve"> </v>
      </c>
      <c r="CP412" s="578" t="str">
        <f t="shared" si="741"/>
        <v xml:space="preserve"> </v>
      </c>
      <c r="CQ412" s="578" t="str">
        <f t="shared" si="742"/>
        <v xml:space="preserve"> </v>
      </c>
      <c r="CR412" s="244"/>
      <c r="CS412" s="244"/>
      <c r="CT412" s="244"/>
      <c r="CU412" s="244"/>
      <c r="CV412" s="347"/>
      <c r="CW412" s="338" t="str">
        <f t="shared" si="731"/>
        <v xml:space="preserve"> </v>
      </c>
      <c r="CX412" s="347"/>
      <c r="CY412" s="338" t="str">
        <f t="shared" si="732"/>
        <v xml:space="preserve"> </v>
      </c>
      <c r="CZ412" s="347"/>
      <c r="DA412" s="338" t="str">
        <f t="shared" si="733"/>
        <v xml:space="preserve"> </v>
      </c>
      <c r="DB412" s="347"/>
      <c r="DC412" s="338" t="str">
        <f t="shared" si="734"/>
        <v xml:space="preserve"> </v>
      </c>
      <c r="DD412" s="347"/>
      <c r="DE412" s="338" t="str">
        <f t="shared" si="735"/>
        <v xml:space="preserve"> </v>
      </c>
    </row>
    <row r="413" spans="1:109" x14ac:dyDescent="0.2">
      <c r="A413" s="328" t="s">
        <v>526</v>
      </c>
      <c r="B413" s="17" t="s">
        <v>1284</v>
      </c>
      <c r="C413" s="53" t="s">
        <v>1543</v>
      </c>
      <c r="D413" s="218"/>
      <c r="E413" s="326">
        <v>250</v>
      </c>
      <c r="F413" s="356" t="s">
        <v>415</v>
      </c>
      <c r="G413" s="701"/>
      <c r="I413" s="89" t="e">
        <f>IF('Retail Pricing'!#REF!&gt;0,'Retail Pricing'!#REF!," ")</f>
        <v>#REF!</v>
      </c>
      <c r="J413" s="85" t="e">
        <f>'Retail Pricing'!#REF!</f>
        <v>#REF!</v>
      </c>
      <c r="K413" s="85" t="e">
        <f>'Retail Pricing'!#REF!</f>
        <v>#REF!</v>
      </c>
      <c r="L413" s="305" t="e">
        <f>IF('Retail Pricing'!#REF!&gt;0,'Retail Pricing'!#REF!," ")</f>
        <v>#REF!</v>
      </c>
      <c r="M413" s="226" t="e">
        <f t="shared" si="729"/>
        <v>#REF!</v>
      </c>
      <c r="N413" s="219" t="e">
        <f>'Retail Pricing'!#REF!</f>
        <v>#REF!</v>
      </c>
      <c r="O413" s="219" t="e">
        <f>'Retail Pricing'!#REF!</f>
        <v>#REF!</v>
      </c>
      <c r="P413" s="219"/>
      <c r="Q413" s="219" t="e">
        <f>'Retail Pricing'!#REF!</f>
        <v>#REF!</v>
      </c>
      <c r="R413" s="219" t="e">
        <f>IF('Retail Pricing'!#REF!&gt;0,'Retail Pricing'!#REF!," ")</f>
        <v>#REF!</v>
      </c>
      <c r="S413" s="219" t="e">
        <f>'Retail Pricing'!#REF!</f>
        <v>#REF!</v>
      </c>
      <c r="T413" s="219">
        <v>9.2687399999999993</v>
      </c>
      <c r="U413" s="7" t="e">
        <f t="shared" si="748"/>
        <v>#REF!</v>
      </c>
      <c r="V413" s="7">
        <v>3.5000000000000003E-2</v>
      </c>
      <c r="W413" s="491" t="e">
        <f>ROUND(('Retail Pricing'!#REF!/(1-0.09))/0.05,0)*0.05</f>
        <v>#REF!</v>
      </c>
      <c r="X413" s="489">
        <v>32.950000000000003</v>
      </c>
      <c r="Y413" s="304" t="e">
        <f t="shared" si="699"/>
        <v>#REF!</v>
      </c>
      <c r="Z413" s="428">
        <v>0.65</v>
      </c>
      <c r="AA413" s="492">
        <v>37.35</v>
      </c>
      <c r="AB413" s="493" t="e">
        <f>ROUND(('Retail Pricing'!#REF!/(1-0.09))/0.05,0)*0.05</f>
        <v>#REF!</v>
      </c>
      <c r="AC413" s="489">
        <v>32.299999999999997</v>
      </c>
      <c r="AD413" s="14" t="e">
        <f t="shared" si="700"/>
        <v>#REF!</v>
      </c>
      <c r="AE413" s="428">
        <v>0.64</v>
      </c>
      <c r="AF413" s="488">
        <v>36.700000000000003</v>
      </c>
      <c r="AG413" s="494" t="e">
        <f>ROUND(('Retail Pricing'!#REF!/(1-0.09))/0.05,0)*0.05</f>
        <v>#REF!</v>
      </c>
      <c r="AH413" s="489">
        <v>25.5</v>
      </c>
      <c r="AI413" s="14" t="e">
        <f t="shared" si="701"/>
        <v>#REF!</v>
      </c>
      <c r="AJ413" s="428">
        <v>0.54</v>
      </c>
      <c r="AK413" s="495" t="e">
        <f>ROUND(('Retail Pricing'!#REF!/(1-0.09))/0.05,0)*0.05</f>
        <v>#REF!</v>
      </c>
      <c r="AL413" s="489"/>
      <c r="AM413" s="489">
        <v>22.75</v>
      </c>
      <c r="AN413" s="14" t="e">
        <f t="shared" si="702"/>
        <v>#REF!</v>
      </c>
      <c r="AO413" s="428">
        <v>0.49</v>
      </c>
      <c r="AP413" s="490" t="e">
        <f>ROUND(('Retail Pricing'!#REF!/(1-0.09))/0.05,0)*0.05</f>
        <v>#REF!</v>
      </c>
      <c r="AQ413" s="489">
        <v>22.1</v>
      </c>
      <c r="AR413" s="14" t="e">
        <f t="shared" si="703"/>
        <v>#REF!</v>
      </c>
      <c r="AS413" s="428">
        <v>0.47</v>
      </c>
      <c r="AT413" s="496">
        <v>26.2</v>
      </c>
      <c r="AU413" s="497" t="e">
        <f>IF(BA413&gt;0,ROUNDUP((BA413*2),0.05)-0.01," ")</f>
        <v>#REF!</v>
      </c>
      <c r="AV413" s="288"/>
      <c r="AW413" s="498" t="e">
        <f>IF(W413&gt;0,ROUND((W413*1.3)/0.05,0)*0.05," ")</f>
        <v>#REF!</v>
      </c>
      <c r="AX413" s="499"/>
      <c r="AY413" s="499"/>
      <c r="AZ413" s="333"/>
      <c r="BA413" s="491" t="e">
        <f t="shared" si="749"/>
        <v>#REF!</v>
      </c>
      <c r="BB413" s="492">
        <f t="shared" si="750"/>
        <v>37.35</v>
      </c>
      <c r="BC413" s="493" t="e">
        <f t="shared" si="751"/>
        <v>#REF!</v>
      </c>
      <c r="BD413" s="488">
        <f t="shared" si="752"/>
        <v>36.700000000000003</v>
      </c>
      <c r="BE413" s="494" t="e">
        <f t="shared" si="753"/>
        <v>#REF!</v>
      </c>
      <c r="BF413" s="495" t="e">
        <f t="shared" si="754"/>
        <v>#REF!</v>
      </c>
      <c r="BG413" s="490" t="e">
        <f t="shared" si="755"/>
        <v>#REF!</v>
      </c>
      <c r="BH413" s="496">
        <f t="shared" si="756"/>
        <v>26.2</v>
      </c>
      <c r="BI413" s="497" t="e">
        <f t="shared" si="757"/>
        <v>#REF!</v>
      </c>
      <c r="BJ413" s="385" t="e">
        <f t="shared" si="758"/>
        <v>#REF!</v>
      </c>
      <c r="BK413" s="385" t="e">
        <f t="shared" si="759"/>
        <v>#REF!</v>
      </c>
      <c r="BL413" s="243" t="e">
        <f>IF((BA413-'Retail Pricing'!#REF!)&gt;=0," ",1)</f>
        <v>#REF!</v>
      </c>
      <c r="BM413" s="243" t="e">
        <f>IF((BB413-'Retail Pricing'!#REF!)&gt;=0," ",1)</f>
        <v>#REF!</v>
      </c>
      <c r="BN413" s="243" t="e">
        <f>IF((BC413-'Retail Pricing'!#REF!)&gt;=0," ",1)</f>
        <v>#REF!</v>
      </c>
      <c r="BO413" s="243" t="str">
        <f>IF((BD413-'Retail Pricing'!F293)&gt;=0," ",1)</f>
        <v xml:space="preserve"> </v>
      </c>
      <c r="BP413" s="243" t="e">
        <f>IF((BE413-'Retail Pricing'!#REF!)&gt;=0," ",1)</f>
        <v>#REF!</v>
      </c>
      <c r="BQ413" s="243" t="e">
        <f>IF((BF413-'Retail Pricing'!#REF!)&gt;=0," ",1)</f>
        <v>#REF!</v>
      </c>
      <c r="BR413" s="243" t="e">
        <f>IF((BG413-'Retail Pricing'!#REF!)&gt;=0," ",1)</f>
        <v>#REF!</v>
      </c>
      <c r="BS413" s="243" t="e">
        <f>IF((BH413-'Retail Pricing'!#REF!)&gt;=0," ",1)</f>
        <v>#REF!</v>
      </c>
      <c r="BT413" s="243" t="e">
        <f>IF((BI413-'Retail Pricing'!#REF!)&gt;=0," ",1)</f>
        <v>#REF!</v>
      </c>
      <c r="BU413" s="18"/>
      <c r="BV413" s="442" t="e">
        <f t="shared" si="760"/>
        <v>#REF!</v>
      </c>
      <c r="BW413" s="244" t="e">
        <f t="shared" si="761"/>
        <v>#REF!</v>
      </c>
      <c r="BX413" s="244" t="e">
        <f t="shared" si="762"/>
        <v>#REF!</v>
      </c>
      <c r="BY413" s="244" t="e">
        <f t="shared" si="763"/>
        <v>#REF!</v>
      </c>
      <c r="BZ413" s="244" t="e">
        <f t="shared" si="764"/>
        <v>#REF!</v>
      </c>
      <c r="CA413" s="244" t="e">
        <f t="shared" si="765"/>
        <v>#REF!</v>
      </c>
      <c r="CB413" s="244" t="e">
        <f t="shared" si="766"/>
        <v>#REF!</v>
      </c>
      <c r="CC413" s="244" t="e">
        <f t="shared" si="767"/>
        <v>#REF!</v>
      </c>
      <c r="CD413" s="244" t="e">
        <f t="shared" si="768"/>
        <v>#REF!</v>
      </c>
      <c r="CE413" s="244" t="e">
        <f t="shared" si="769"/>
        <v>#REF!</v>
      </c>
      <c r="CF413" s="244" t="e">
        <f t="shared" si="770"/>
        <v>#REF!</v>
      </c>
      <c r="CG413" s="244" t="e">
        <f t="shared" si="771"/>
        <v>#REF!</v>
      </c>
      <c r="CH413" s="244" t="e">
        <f t="shared" ref="CH413:CH422" si="772">IF($W413&gt;0,100," ")</f>
        <v>#REF!</v>
      </c>
      <c r="CI413" s="570"/>
      <c r="CJ413" s="578" t="e">
        <f t="shared" si="743"/>
        <v>#REF!</v>
      </c>
      <c r="CK413" s="578" t="e">
        <f t="shared" si="744"/>
        <v>#REF!</v>
      </c>
      <c r="CL413" s="578" t="e">
        <f t="shared" si="745"/>
        <v>#REF!</v>
      </c>
      <c r="CM413" s="578" t="e">
        <f t="shared" si="746"/>
        <v>#REF!</v>
      </c>
      <c r="CN413" s="578" t="e">
        <f t="shared" si="747"/>
        <v>#REF!</v>
      </c>
      <c r="CO413" s="578" t="e">
        <f t="shared" si="740"/>
        <v>#REF!</v>
      </c>
      <c r="CP413" s="578" t="e">
        <f t="shared" si="741"/>
        <v>#REF!</v>
      </c>
      <c r="CQ413" s="578" t="e">
        <f t="shared" si="742"/>
        <v>#REF!</v>
      </c>
      <c r="CR413" s="244"/>
      <c r="CS413" s="244"/>
      <c r="CT413" s="244"/>
      <c r="CU413" s="244"/>
      <c r="CV413" s="347"/>
      <c r="CW413" s="338" t="e">
        <f t="shared" ref="CW413:DE422" si="773">IF($BW413&gt;0,$BA413," ")</f>
        <v>#REF!</v>
      </c>
      <c r="CX413" s="347"/>
      <c r="CY413" s="338" t="e">
        <f t="shared" si="773"/>
        <v>#REF!</v>
      </c>
      <c r="CZ413" s="347"/>
      <c r="DA413" s="338" t="e">
        <f t="shared" si="773"/>
        <v>#REF!</v>
      </c>
      <c r="DB413" s="347"/>
      <c r="DC413" s="338" t="e">
        <f t="shared" si="773"/>
        <v>#REF!</v>
      </c>
      <c r="DD413" s="347"/>
      <c r="DE413" s="338" t="e">
        <f t="shared" si="773"/>
        <v>#REF!</v>
      </c>
    </row>
    <row r="414" spans="1:109" s="19" customFormat="1" x14ac:dyDescent="0.2">
      <c r="A414" s="328" t="s">
        <v>526</v>
      </c>
      <c r="B414" s="17" t="s">
        <v>1285</v>
      </c>
      <c r="C414" s="53" t="s">
        <v>1544</v>
      </c>
      <c r="D414" s="218"/>
      <c r="E414" s="326">
        <v>250</v>
      </c>
      <c r="F414" s="356" t="s">
        <v>415</v>
      </c>
      <c r="G414" s="701"/>
      <c r="H414" s="84" t="s">
        <v>949</v>
      </c>
      <c r="I414" s="89" t="e">
        <f>IF('Retail Pricing'!#REF!&gt;0,'Retail Pricing'!#REF!," ")</f>
        <v>#REF!</v>
      </c>
      <c r="J414" s="85" t="e">
        <f>'Retail Pricing'!#REF!</f>
        <v>#REF!</v>
      </c>
      <c r="K414" s="85" t="e">
        <f>'Retail Pricing'!#REF!</f>
        <v>#REF!</v>
      </c>
      <c r="L414" s="305" t="e">
        <f>IF('Retail Pricing'!#REF!&gt;0,'Retail Pricing'!#REF!," ")</f>
        <v>#REF!</v>
      </c>
      <c r="M414" s="226" t="e">
        <f t="shared" si="729"/>
        <v>#REF!</v>
      </c>
      <c r="N414" s="219" t="e">
        <f>IF('Retail Pricing'!#REF!&gt;0,'Retail Pricing'!#REF!," ")</f>
        <v>#REF!</v>
      </c>
      <c r="O414" s="219" t="e">
        <f>IF('Retail Pricing'!#REF!&gt;0,'Retail Pricing'!#REF!," ")</f>
        <v>#REF!</v>
      </c>
      <c r="P414" s="219"/>
      <c r="Q414" s="219" t="e">
        <f>IF('Retail Pricing'!#REF!&gt;0,'Retail Pricing'!#REF!," ")</f>
        <v>#REF!</v>
      </c>
      <c r="R414" s="219" t="e">
        <f>IF('Retail Pricing'!#REF!&gt;0,'Retail Pricing'!#REF!," ")</f>
        <v>#REF!</v>
      </c>
      <c r="S414" s="219" t="e">
        <f>IF('Retail Pricing'!#REF!&gt;0,'Retail Pricing'!#REF!," ")</f>
        <v>#REF!</v>
      </c>
      <c r="T414" s="219">
        <v>11.38922</v>
      </c>
      <c r="U414" s="7" t="e">
        <f t="shared" si="748"/>
        <v>#REF!</v>
      </c>
      <c r="V414" s="7">
        <v>-5.6000000000000001E-2</v>
      </c>
      <c r="W414" s="491" t="s">
        <v>949</v>
      </c>
      <c r="X414" s="489" t="s">
        <v>949</v>
      </c>
      <c r="Y414" s="304" t="str">
        <f t="shared" si="699"/>
        <v xml:space="preserve"> </v>
      </c>
      <c r="Z414" s="428" t="s">
        <v>106</v>
      </c>
      <c r="AA414" s="492" t="s">
        <v>949</v>
      </c>
      <c r="AB414" s="493" t="s">
        <v>949</v>
      </c>
      <c r="AC414" s="489" t="s">
        <v>949</v>
      </c>
      <c r="AD414" s="14" t="str">
        <f t="shared" si="700"/>
        <v xml:space="preserve"> </v>
      </c>
      <c r="AE414" s="428" t="s">
        <v>106</v>
      </c>
      <c r="AF414" s="488" t="s">
        <v>949</v>
      </c>
      <c r="AG414" s="494" t="s">
        <v>949</v>
      </c>
      <c r="AH414" s="489" t="s">
        <v>949</v>
      </c>
      <c r="AI414" s="14" t="str">
        <f t="shared" si="701"/>
        <v xml:space="preserve"> </v>
      </c>
      <c r="AJ414" s="428" t="s">
        <v>106</v>
      </c>
      <c r="AK414" s="495" t="s">
        <v>949</v>
      </c>
      <c r="AL414" s="489"/>
      <c r="AM414" s="489" t="s">
        <v>949</v>
      </c>
      <c r="AN414" s="14" t="str">
        <f t="shared" si="702"/>
        <v xml:space="preserve"> </v>
      </c>
      <c r="AO414" s="428" t="s">
        <v>106</v>
      </c>
      <c r="AP414" s="490" t="s">
        <v>949</v>
      </c>
      <c r="AQ414" s="489" t="s">
        <v>949</v>
      </c>
      <c r="AR414" s="14" t="str">
        <f t="shared" si="703"/>
        <v xml:space="preserve"> </v>
      </c>
      <c r="AS414" s="428" t="s">
        <v>106</v>
      </c>
      <c r="AT414" s="496" t="s">
        <v>949</v>
      </c>
      <c r="AU414" s="497" t="s">
        <v>949</v>
      </c>
      <c r="AV414" s="288"/>
      <c r="AW414" s="498" t="str">
        <f>IF(W414&gt;0,ROUND((W414*1.3)/0.05,0)*0.05," ")</f>
        <v xml:space="preserve"> </v>
      </c>
      <c r="AX414" s="499" t="s">
        <v>106</v>
      </c>
      <c r="AY414" s="499" t="s">
        <v>106</v>
      </c>
      <c r="AZ414" s="333"/>
      <c r="BA414" s="491" t="str">
        <f t="shared" si="749"/>
        <v>Holder</v>
      </c>
      <c r="BB414" s="492" t="str">
        <f t="shared" si="750"/>
        <v>Holder</v>
      </c>
      <c r="BC414" s="493" t="str">
        <f t="shared" si="751"/>
        <v>Holder</v>
      </c>
      <c r="BD414" s="488" t="str">
        <f t="shared" si="752"/>
        <v>Holder</v>
      </c>
      <c r="BE414" s="494" t="str">
        <f t="shared" si="753"/>
        <v>Holder</v>
      </c>
      <c r="BF414" s="495" t="str">
        <f t="shared" si="754"/>
        <v>Holder</v>
      </c>
      <c r="BG414" s="490" t="str">
        <f t="shared" si="755"/>
        <v>Holder</v>
      </c>
      <c r="BH414" s="496" t="str">
        <f t="shared" si="756"/>
        <v>Holder</v>
      </c>
      <c r="BI414" s="497" t="str">
        <f t="shared" si="757"/>
        <v>Holder</v>
      </c>
      <c r="BJ414" s="385" t="str">
        <f t="shared" si="758"/>
        <v>No</v>
      </c>
      <c r="BK414" s="385" t="str">
        <f t="shared" si="759"/>
        <v>No</v>
      </c>
      <c r="BL414" s="483" t="s">
        <v>1376</v>
      </c>
      <c r="BM414" s="482"/>
      <c r="BN414" s="482"/>
      <c r="BO414" s="482"/>
      <c r="BP414" s="482"/>
      <c r="BQ414" s="482"/>
      <c r="BR414" s="482"/>
      <c r="BS414" s="482"/>
      <c r="BT414" s="482"/>
      <c r="BU414" s="67"/>
      <c r="BV414" s="442" t="str">
        <f t="shared" si="760"/>
        <v xml:space="preserve"> </v>
      </c>
      <c r="BW414" s="244" t="str">
        <f t="shared" si="761"/>
        <v xml:space="preserve"> </v>
      </c>
      <c r="BX414" s="244" t="str">
        <f t="shared" si="762"/>
        <v xml:space="preserve"> </v>
      </c>
      <c r="BY414" s="244" t="str">
        <f t="shared" si="763"/>
        <v xml:space="preserve"> </v>
      </c>
      <c r="BZ414" s="244" t="str">
        <f t="shared" si="764"/>
        <v xml:space="preserve"> </v>
      </c>
      <c r="CA414" s="244" t="str">
        <f t="shared" si="765"/>
        <v xml:space="preserve"> </v>
      </c>
      <c r="CB414" s="244" t="str">
        <f t="shared" si="766"/>
        <v xml:space="preserve"> </v>
      </c>
      <c r="CC414" s="244" t="str">
        <f t="shared" si="767"/>
        <v xml:space="preserve"> </v>
      </c>
      <c r="CD414" s="244" t="str">
        <f t="shared" si="768"/>
        <v xml:space="preserve"> </v>
      </c>
      <c r="CE414" s="244" t="str">
        <f t="shared" si="769"/>
        <v xml:space="preserve"> </v>
      </c>
      <c r="CF414" s="244" t="str">
        <f t="shared" si="770"/>
        <v xml:space="preserve"> </v>
      </c>
      <c r="CG414" s="244" t="str">
        <f t="shared" si="771"/>
        <v xml:space="preserve"> </v>
      </c>
      <c r="CH414" s="244" t="str">
        <f t="shared" si="772"/>
        <v xml:space="preserve"> </v>
      </c>
      <c r="CI414" s="570"/>
      <c r="CJ414" s="578" t="str">
        <f t="shared" si="743"/>
        <v xml:space="preserve"> </v>
      </c>
      <c r="CK414" s="578" t="str">
        <f t="shared" si="744"/>
        <v xml:space="preserve"> </v>
      </c>
      <c r="CL414" s="578" t="str">
        <f t="shared" si="745"/>
        <v xml:space="preserve"> </v>
      </c>
      <c r="CM414" s="578" t="str">
        <f t="shared" si="746"/>
        <v xml:space="preserve"> </v>
      </c>
      <c r="CN414" s="578" t="str">
        <f t="shared" si="747"/>
        <v xml:space="preserve"> </v>
      </c>
      <c r="CO414" s="578" t="str">
        <f t="shared" si="740"/>
        <v xml:space="preserve"> </v>
      </c>
      <c r="CP414" s="578" t="str">
        <f t="shared" si="741"/>
        <v xml:space="preserve"> </v>
      </c>
      <c r="CQ414" s="578" t="str">
        <f t="shared" si="742"/>
        <v xml:space="preserve"> </v>
      </c>
      <c r="CR414" s="244"/>
      <c r="CS414" s="244"/>
      <c r="CT414" s="244"/>
      <c r="CU414" s="244"/>
      <c r="CV414" s="347"/>
      <c r="CW414" s="338" t="str">
        <f t="shared" si="773"/>
        <v xml:space="preserve"> </v>
      </c>
      <c r="CX414" s="347"/>
      <c r="CY414" s="338" t="str">
        <f t="shared" si="773"/>
        <v xml:space="preserve"> </v>
      </c>
      <c r="CZ414" s="347"/>
      <c r="DA414" s="338" t="str">
        <f t="shared" si="773"/>
        <v xml:space="preserve"> </v>
      </c>
      <c r="DB414" s="347"/>
      <c r="DC414" s="338" t="str">
        <f t="shared" si="773"/>
        <v xml:space="preserve"> </v>
      </c>
      <c r="DD414" s="347"/>
      <c r="DE414" s="338" t="str">
        <f t="shared" si="773"/>
        <v xml:space="preserve"> </v>
      </c>
    </row>
    <row r="415" spans="1:109" x14ac:dyDescent="0.2">
      <c r="A415" s="328" t="s">
        <v>526</v>
      </c>
      <c r="B415" s="17" t="s">
        <v>1286</v>
      </c>
      <c r="C415" s="53" t="s">
        <v>1545</v>
      </c>
      <c r="D415" s="218"/>
      <c r="E415" s="326">
        <v>250</v>
      </c>
      <c r="F415" s="356" t="s">
        <v>416</v>
      </c>
      <c r="G415" s="701"/>
      <c r="I415" s="89" t="e">
        <f>IF('Retail Pricing'!#REF!&gt;0,'Retail Pricing'!#REF!," ")</f>
        <v>#REF!</v>
      </c>
      <c r="J415" s="85" t="e">
        <f>'Retail Pricing'!#REF!</f>
        <v>#REF!</v>
      </c>
      <c r="K415" s="85" t="e">
        <f>'Retail Pricing'!#REF!</f>
        <v>#REF!</v>
      </c>
      <c r="L415" s="305" t="e">
        <f>IF('Retail Pricing'!#REF!&gt;0,'Retail Pricing'!#REF!," ")</f>
        <v>#REF!</v>
      </c>
      <c r="M415" s="226" t="e">
        <f t="shared" si="729"/>
        <v>#REF!</v>
      </c>
      <c r="N415" s="219" t="e">
        <f>'Retail Pricing'!#REF!</f>
        <v>#REF!</v>
      </c>
      <c r="O415" s="219" t="e">
        <f>'Retail Pricing'!#REF!</f>
        <v>#REF!</v>
      </c>
      <c r="P415" s="219"/>
      <c r="Q415" s="219" t="e">
        <f>'Retail Pricing'!#REF!</f>
        <v>#REF!</v>
      </c>
      <c r="R415" s="219" t="e">
        <f>IF('Retail Pricing'!#REF!&gt;0,'Retail Pricing'!#REF!," ")</f>
        <v>#REF!</v>
      </c>
      <c r="S415" s="219" t="e">
        <f>'Retail Pricing'!#REF!</f>
        <v>#REF!</v>
      </c>
      <c r="T415" s="219">
        <v>20.318829999999998</v>
      </c>
      <c r="U415" s="7" t="e">
        <f t="shared" si="748"/>
        <v>#REF!</v>
      </c>
      <c r="V415" s="7">
        <v>3.3000000000000002E-2</v>
      </c>
      <c r="W415" s="491" t="e">
        <f>ROUND(('Retail Pricing'!#REF!/(1-0.09))/0.05,0)*0.05</f>
        <v>#REF!</v>
      </c>
      <c r="X415" s="489">
        <v>65.95</v>
      </c>
      <c r="Y415" s="304" t="e">
        <f t="shared" si="699"/>
        <v>#REF!</v>
      </c>
      <c r="Z415" s="428">
        <v>0.61</v>
      </c>
      <c r="AA415" s="492">
        <v>74.7</v>
      </c>
      <c r="AB415" s="493" t="e">
        <f>ROUND(('Retail Pricing'!#REF!/(1-0.09))/0.05,0)*0.05</f>
        <v>#REF!</v>
      </c>
      <c r="AC415" s="489">
        <v>64.599999999999994</v>
      </c>
      <c r="AD415" s="14" t="e">
        <f t="shared" si="700"/>
        <v>#REF!</v>
      </c>
      <c r="AE415" s="428">
        <v>0.61</v>
      </c>
      <c r="AF415" s="488">
        <v>73.400000000000006</v>
      </c>
      <c r="AG415" s="494" t="e">
        <f>ROUND(('Retail Pricing'!#REF!/(1-0.09))/0.05,0)*0.05</f>
        <v>#REF!</v>
      </c>
      <c r="AH415" s="489">
        <v>50.95</v>
      </c>
      <c r="AI415" s="14" t="e">
        <f t="shared" si="701"/>
        <v>#REF!</v>
      </c>
      <c r="AJ415" s="428">
        <v>0.5</v>
      </c>
      <c r="AK415" s="495" t="e">
        <f>ROUND(('Retail Pricing'!#REF!/(1-0.09))/0.05,0)*0.05</f>
        <v>#REF!</v>
      </c>
      <c r="AL415" s="489"/>
      <c r="AM415" s="489">
        <v>46.3</v>
      </c>
      <c r="AN415" s="14" t="e">
        <f t="shared" si="702"/>
        <v>#REF!</v>
      </c>
      <c r="AO415" s="428">
        <v>0.45</v>
      </c>
      <c r="AP415" s="490" t="e">
        <f>ROUND(('Retail Pricing'!#REF!/(1-0.09))/0.05,0)*0.05</f>
        <v>#REF!</v>
      </c>
      <c r="AQ415" s="489">
        <v>45</v>
      </c>
      <c r="AR415" s="14" t="e">
        <f t="shared" si="703"/>
        <v>#REF!</v>
      </c>
      <c r="AS415" s="428">
        <v>0.43</v>
      </c>
      <c r="AT415" s="496">
        <v>53.15</v>
      </c>
      <c r="AU415" s="497" t="e">
        <f>IF(BA415&gt;0,ROUNDUP((BA415*2),0.05)-0.01," ")</f>
        <v>#REF!</v>
      </c>
      <c r="AV415" s="288"/>
      <c r="AW415" s="498" t="e">
        <f>IF(W415&gt;0,ROUND((W415*1.3)/0.05,0)*0.05," ")</f>
        <v>#REF!</v>
      </c>
      <c r="AX415" s="499"/>
      <c r="AY415" s="499"/>
      <c r="AZ415" s="333"/>
      <c r="BA415" s="491" t="e">
        <f t="shared" si="749"/>
        <v>#REF!</v>
      </c>
      <c r="BB415" s="492">
        <f t="shared" si="750"/>
        <v>74.7</v>
      </c>
      <c r="BC415" s="493" t="e">
        <f t="shared" si="751"/>
        <v>#REF!</v>
      </c>
      <c r="BD415" s="488">
        <f t="shared" si="752"/>
        <v>73.400000000000006</v>
      </c>
      <c r="BE415" s="494" t="e">
        <f t="shared" si="753"/>
        <v>#REF!</v>
      </c>
      <c r="BF415" s="495" t="e">
        <f t="shared" si="754"/>
        <v>#REF!</v>
      </c>
      <c r="BG415" s="490" t="e">
        <f t="shared" si="755"/>
        <v>#REF!</v>
      </c>
      <c r="BH415" s="496">
        <f t="shared" si="756"/>
        <v>53.15</v>
      </c>
      <c r="BI415" s="497" t="e">
        <f t="shared" si="757"/>
        <v>#REF!</v>
      </c>
      <c r="BJ415" s="385" t="e">
        <f t="shared" si="758"/>
        <v>#REF!</v>
      </c>
      <c r="BK415" s="385" t="e">
        <f t="shared" si="759"/>
        <v>#REF!</v>
      </c>
      <c r="BL415" s="243" t="e">
        <f>IF((BA415-'Retail Pricing'!#REF!)&gt;=0," ",1)</f>
        <v>#REF!</v>
      </c>
      <c r="BM415" s="243" t="e">
        <f>IF((BB415-'Retail Pricing'!#REF!)&gt;=0," ",1)</f>
        <v>#REF!</v>
      </c>
      <c r="BN415" s="243" t="e">
        <f>IF((BC415-'Retail Pricing'!#REF!)&gt;=0," ",1)</f>
        <v>#REF!</v>
      </c>
      <c r="BO415" s="243" t="e">
        <f>IF((BD415-'Retail Pricing'!#REF!)&gt;=0," ",1)</f>
        <v>#REF!</v>
      </c>
      <c r="BP415" s="243" t="e">
        <f>IF((BE415-'Retail Pricing'!#REF!)&gt;=0," ",1)</f>
        <v>#REF!</v>
      </c>
      <c r="BQ415" s="243" t="e">
        <f>IF((BF415-'Retail Pricing'!#REF!)&gt;=0," ",1)</f>
        <v>#REF!</v>
      </c>
      <c r="BR415" s="243" t="e">
        <f>IF((BG415-'Retail Pricing'!#REF!)&gt;=0," ",1)</f>
        <v>#REF!</v>
      </c>
      <c r="BS415" s="243" t="e">
        <f>IF((BH415-'Retail Pricing'!#REF!)&gt;=0," ",1)</f>
        <v>#REF!</v>
      </c>
      <c r="BT415" s="243" t="e">
        <f>IF((BI415-'Retail Pricing'!#REF!)&gt;=0," ",1)</f>
        <v>#REF!</v>
      </c>
      <c r="BU415" s="18"/>
      <c r="BV415" s="442" t="e">
        <f t="shared" si="760"/>
        <v>#REF!</v>
      </c>
      <c r="BW415" s="244" t="e">
        <f t="shared" si="761"/>
        <v>#REF!</v>
      </c>
      <c r="BX415" s="244" t="e">
        <f t="shared" si="762"/>
        <v>#REF!</v>
      </c>
      <c r="BY415" s="244" t="e">
        <f t="shared" si="763"/>
        <v>#REF!</v>
      </c>
      <c r="BZ415" s="244" t="e">
        <f t="shared" si="764"/>
        <v>#REF!</v>
      </c>
      <c r="CA415" s="244" t="e">
        <f t="shared" si="765"/>
        <v>#REF!</v>
      </c>
      <c r="CB415" s="244" t="e">
        <f t="shared" si="766"/>
        <v>#REF!</v>
      </c>
      <c r="CC415" s="244" t="e">
        <f t="shared" si="767"/>
        <v>#REF!</v>
      </c>
      <c r="CD415" s="244" t="e">
        <f t="shared" si="768"/>
        <v>#REF!</v>
      </c>
      <c r="CE415" s="244" t="e">
        <f t="shared" si="769"/>
        <v>#REF!</v>
      </c>
      <c r="CF415" s="244" t="e">
        <f t="shared" si="770"/>
        <v>#REF!</v>
      </c>
      <c r="CG415" s="244" t="e">
        <f t="shared" si="771"/>
        <v>#REF!</v>
      </c>
      <c r="CH415" s="244" t="e">
        <f t="shared" si="772"/>
        <v>#REF!</v>
      </c>
      <c r="CI415" s="570"/>
      <c r="CJ415" s="578" t="e">
        <f t="shared" si="743"/>
        <v>#REF!</v>
      </c>
      <c r="CK415" s="578" t="e">
        <f t="shared" si="744"/>
        <v>#REF!</v>
      </c>
      <c r="CL415" s="578" t="e">
        <f t="shared" si="745"/>
        <v>#REF!</v>
      </c>
      <c r="CM415" s="578" t="e">
        <f t="shared" si="746"/>
        <v>#REF!</v>
      </c>
      <c r="CN415" s="578" t="e">
        <f t="shared" si="747"/>
        <v>#REF!</v>
      </c>
      <c r="CO415" s="578" t="e">
        <f t="shared" si="740"/>
        <v>#REF!</v>
      </c>
      <c r="CP415" s="578" t="e">
        <f t="shared" si="741"/>
        <v>#REF!</v>
      </c>
      <c r="CQ415" s="578" t="e">
        <f t="shared" si="742"/>
        <v>#REF!</v>
      </c>
      <c r="CR415" s="244"/>
      <c r="CS415" s="244"/>
      <c r="CT415" s="244"/>
      <c r="CU415" s="244"/>
      <c r="CV415" s="347"/>
      <c r="CW415" s="338" t="e">
        <f t="shared" si="773"/>
        <v>#REF!</v>
      </c>
      <c r="CX415" s="347"/>
      <c r="CY415" s="338" t="e">
        <f t="shared" si="773"/>
        <v>#REF!</v>
      </c>
      <c r="CZ415" s="347"/>
      <c r="DA415" s="338" t="e">
        <f t="shared" si="773"/>
        <v>#REF!</v>
      </c>
      <c r="DB415" s="347"/>
      <c r="DC415" s="338" t="e">
        <f t="shared" si="773"/>
        <v>#REF!</v>
      </c>
      <c r="DD415" s="347"/>
      <c r="DE415" s="338" t="e">
        <f t="shared" si="773"/>
        <v>#REF!</v>
      </c>
    </row>
    <row r="416" spans="1:109" s="19" customFormat="1" x14ac:dyDescent="0.2">
      <c r="A416" s="328" t="s">
        <v>526</v>
      </c>
      <c r="B416" s="17" t="s">
        <v>1287</v>
      </c>
      <c r="C416" s="53" t="s">
        <v>1546</v>
      </c>
      <c r="D416" s="218"/>
      <c r="E416" s="326">
        <v>250</v>
      </c>
      <c r="F416" s="356" t="s">
        <v>416</v>
      </c>
      <c r="G416" s="701"/>
      <c r="H416" s="84" t="s">
        <v>949</v>
      </c>
      <c r="I416" s="89" t="e">
        <f>IF('Retail Pricing'!#REF!&gt;0,'Retail Pricing'!#REF!," ")</f>
        <v>#REF!</v>
      </c>
      <c r="J416" s="85" t="e">
        <f>'Retail Pricing'!#REF!</f>
        <v>#REF!</v>
      </c>
      <c r="K416" s="85" t="e">
        <f>'Retail Pricing'!#REF!</f>
        <v>#REF!</v>
      </c>
      <c r="L416" s="305" t="e">
        <f>IF('Retail Pricing'!#REF!&gt;0,'Retail Pricing'!#REF!," ")</f>
        <v>#REF!</v>
      </c>
      <c r="M416" s="226" t="e">
        <f t="shared" si="729"/>
        <v>#REF!</v>
      </c>
      <c r="N416" s="219" t="e">
        <f>IF('Retail Pricing'!#REF!&gt;0,'Retail Pricing'!#REF!," ")</f>
        <v>#REF!</v>
      </c>
      <c r="O416" s="219" t="e">
        <f>IF('Retail Pricing'!#REF!&gt;0,'Retail Pricing'!#REF!," ")</f>
        <v>#REF!</v>
      </c>
      <c r="P416" s="219"/>
      <c r="Q416" s="219" t="e">
        <f>IF('Retail Pricing'!#REF!&gt;0,'Retail Pricing'!#REF!," ")</f>
        <v>#REF!</v>
      </c>
      <c r="R416" s="219" t="e">
        <f>IF('Retail Pricing'!#REF!&gt;0,'Retail Pricing'!#REF!," ")</f>
        <v>#REF!</v>
      </c>
      <c r="S416" s="219" t="e">
        <f>IF('Retail Pricing'!#REF!&gt;0,'Retail Pricing'!#REF!," ")</f>
        <v>#REF!</v>
      </c>
      <c r="T416" s="219">
        <v>23.210509999999999</v>
      </c>
      <c r="U416" s="7" t="e">
        <f t="shared" si="748"/>
        <v>#REF!</v>
      </c>
      <c r="V416" s="7">
        <v>-7.0000000000000001E-3</v>
      </c>
      <c r="W416" s="491" t="s">
        <v>949</v>
      </c>
      <c r="X416" s="489" t="s">
        <v>949</v>
      </c>
      <c r="Y416" s="304" t="str">
        <f t="shared" si="699"/>
        <v xml:space="preserve"> </v>
      </c>
      <c r="Z416" s="428" t="s">
        <v>106</v>
      </c>
      <c r="AA416" s="492" t="s">
        <v>949</v>
      </c>
      <c r="AB416" s="493" t="s">
        <v>949</v>
      </c>
      <c r="AC416" s="489" t="s">
        <v>949</v>
      </c>
      <c r="AD416" s="14" t="str">
        <f t="shared" si="700"/>
        <v xml:space="preserve"> </v>
      </c>
      <c r="AE416" s="428" t="s">
        <v>106</v>
      </c>
      <c r="AF416" s="488" t="s">
        <v>949</v>
      </c>
      <c r="AG416" s="494" t="s">
        <v>949</v>
      </c>
      <c r="AH416" s="489" t="s">
        <v>949</v>
      </c>
      <c r="AI416" s="14" t="str">
        <f t="shared" si="701"/>
        <v xml:space="preserve"> </v>
      </c>
      <c r="AJ416" s="428" t="s">
        <v>106</v>
      </c>
      <c r="AK416" s="495" t="s">
        <v>949</v>
      </c>
      <c r="AL416" s="489"/>
      <c r="AM416" s="489" t="s">
        <v>949</v>
      </c>
      <c r="AN416" s="14" t="str">
        <f t="shared" si="702"/>
        <v xml:space="preserve"> </v>
      </c>
      <c r="AO416" s="428" t="s">
        <v>106</v>
      </c>
      <c r="AP416" s="490" t="s">
        <v>949</v>
      </c>
      <c r="AQ416" s="489" t="s">
        <v>949</v>
      </c>
      <c r="AR416" s="14" t="str">
        <f t="shared" si="703"/>
        <v xml:space="preserve"> </v>
      </c>
      <c r="AS416" s="428" t="s">
        <v>106</v>
      </c>
      <c r="AT416" s="496" t="s">
        <v>949</v>
      </c>
      <c r="AU416" s="497" t="s">
        <v>949</v>
      </c>
      <c r="AV416" s="288"/>
      <c r="AW416" s="498" t="s">
        <v>949</v>
      </c>
      <c r="AX416" s="499" t="s">
        <v>106</v>
      </c>
      <c r="AY416" s="499" t="s">
        <v>106</v>
      </c>
      <c r="AZ416" s="333"/>
      <c r="BA416" s="491" t="str">
        <f t="shared" si="749"/>
        <v>Holder</v>
      </c>
      <c r="BB416" s="492" t="str">
        <f t="shared" si="750"/>
        <v>Holder</v>
      </c>
      <c r="BC416" s="493" t="str">
        <f t="shared" si="751"/>
        <v>Holder</v>
      </c>
      <c r="BD416" s="488" t="str">
        <f t="shared" si="752"/>
        <v>Holder</v>
      </c>
      <c r="BE416" s="494" t="str">
        <f t="shared" si="753"/>
        <v>Holder</v>
      </c>
      <c r="BF416" s="495" t="str">
        <f t="shared" si="754"/>
        <v>Holder</v>
      </c>
      <c r="BG416" s="490" t="str">
        <f t="shared" si="755"/>
        <v>Holder</v>
      </c>
      <c r="BH416" s="496" t="str">
        <f t="shared" si="756"/>
        <v>Holder</v>
      </c>
      <c r="BI416" s="497" t="str">
        <f t="shared" si="757"/>
        <v>Holder</v>
      </c>
      <c r="BJ416" s="385" t="str">
        <f t="shared" si="758"/>
        <v>No</v>
      </c>
      <c r="BK416" s="385" t="str">
        <f t="shared" ref="BK416:BK422" si="774">IF(BC416*0.9&gt;BG416, " ", "No")</f>
        <v>No</v>
      </c>
      <c r="BL416" s="483" t="s">
        <v>1376</v>
      </c>
      <c r="BM416" s="482"/>
      <c r="BN416" s="482"/>
      <c r="BO416" s="482"/>
      <c r="BP416" s="482"/>
      <c r="BQ416" s="482"/>
      <c r="BR416" s="482"/>
      <c r="BS416" s="482"/>
      <c r="BT416" s="482"/>
      <c r="BU416" s="67"/>
      <c r="BV416" s="442" t="str">
        <f t="shared" si="760"/>
        <v xml:space="preserve"> </v>
      </c>
      <c r="BW416" s="244" t="str">
        <f t="shared" si="761"/>
        <v xml:space="preserve"> </v>
      </c>
      <c r="BX416" s="244" t="str">
        <f t="shared" si="762"/>
        <v xml:space="preserve"> </v>
      </c>
      <c r="BY416" s="244" t="str">
        <f t="shared" si="763"/>
        <v xml:space="preserve"> </v>
      </c>
      <c r="BZ416" s="244" t="str">
        <f t="shared" si="764"/>
        <v xml:space="preserve"> </v>
      </c>
      <c r="CA416" s="244" t="str">
        <f t="shared" si="765"/>
        <v xml:space="preserve"> </v>
      </c>
      <c r="CB416" s="244" t="str">
        <f t="shared" si="766"/>
        <v xml:space="preserve"> </v>
      </c>
      <c r="CC416" s="244" t="str">
        <f t="shared" si="767"/>
        <v xml:space="preserve"> </v>
      </c>
      <c r="CD416" s="244" t="str">
        <f t="shared" si="768"/>
        <v xml:space="preserve"> </v>
      </c>
      <c r="CE416" s="244" t="str">
        <f t="shared" si="769"/>
        <v xml:space="preserve"> </v>
      </c>
      <c r="CF416" s="244" t="str">
        <f t="shared" si="770"/>
        <v xml:space="preserve"> </v>
      </c>
      <c r="CG416" s="244" t="str">
        <f t="shared" si="771"/>
        <v xml:space="preserve"> </v>
      </c>
      <c r="CH416" s="244" t="str">
        <f t="shared" si="772"/>
        <v xml:space="preserve"> </v>
      </c>
      <c r="CI416" s="570"/>
      <c r="CJ416" s="578" t="str">
        <f t="shared" si="743"/>
        <v xml:space="preserve"> </v>
      </c>
      <c r="CK416" s="578" t="str">
        <f t="shared" si="744"/>
        <v xml:space="preserve"> </v>
      </c>
      <c r="CL416" s="578" t="str">
        <f t="shared" si="745"/>
        <v xml:space="preserve"> </v>
      </c>
      <c r="CM416" s="578" t="str">
        <f t="shared" si="746"/>
        <v xml:space="preserve"> </v>
      </c>
      <c r="CN416" s="578" t="str">
        <f t="shared" si="747"/>
        <v xml:space="preserve"> </v>
      </c>
      <c r="CO416" s="578" t="str">
        <f t="shared" si="740"/>
        <v xml:space="preserve"> </v>
      </c>
      <c r="CP416" s="578" t="str">
        <f t="shared" si="741"/>
        <v xml:space="preserve"> </v>
      </c>
      <c r="CQ416" s="578" t="str">
        <f t="shared" si="742"/>
        <v xml:space="preserve"> </v>
      </c>
      <c r="CR416" s="244"/>
      <c r="CS416" s="244"/>
      <c r="CT416" s="244"/>
      <c r="CU416" s="244"/>
      <c r="CV416" s="347"/>
      <c r="CW416" s="338" t="str">
        <f t="shared" si="773"/>
        <v xml:space="preserve"> </v>
      </c>
      <c r="CX416" s="347"/>
      <c r="CY416" s="338" t="str">
        <f t="shared" si="773"/>
        <v xml:space="preserve"> </v>
      </c>
      <c r="CZ416" s="347"/>
      <c r="DA416" s="338" t="str">
        <f t="shared" si="773"/>
        <v xml:space="preserve"> </v>
      </c>
      <c r="DB416" s="347"/>
      <c r="DC416" s="338" t="str">
        <f t="shared" si="773"/>
        <v xml:space="preserve"> </v>
      </c>
      <c r="DD416" s="347"/>
      <c r="DE416" s="338" t="str">
        <f t="shared" si="773"/>
        <v xml:space="preserve"> </v>
      </c>
    </row>
    <row r="417" spans="1:109" x14ac:dyDescent="0.2">
      <c r="A417" s="328" t="s">
        <v>526</v>
      </c>
      <c r="B417" s="17" t="s">
        <v>1288</v>
      </c>
      <c r="C417" s="53"/>
      <c r="D417" s="217"/>
      <c r="E417" s="385"/>
      <c r="F417" s="356" t="s">
        <v>579</v>
      </c>
      <c r="G417" s="701"/>
      <c r="H417" s="84" t="s">
        <v>949</v>
      </c>
      <c r="I417" s="89" t="e">
        <f>IF('Retail Pricing'!#REF!&gt;0,'Retail Pricing'!#REF!," ")</f>
        <v>#REF!</v>
      </c>
      <c r="J417" s="85" t="e">
        <f>'Retail Pricing'!#REF!</f>
        <v>#REF!</v>
      </c>
      <c r="K417" s="85" t="e">
        <f>'Retail Pricing'!#REF!</f>
        <v>#REF!</v>
      </c>
      <c r="L417" s="305" t="e">
        <f>IF('Retail Pricing'!#REF!&gt;0,'Retail Pricing'!#REF!," ")</f>
        <v>#REF!</v>
      </c>
      <c r="M417" s="226" t="e">
        <f>M418/48</f>
        <v>#REF!</v>
      </c>
      <c r="N417" s="219"/>
      <c r="O417" s="219"/>
      <c r="P417" s="219"/>
      <c r="Q417" s="219"/>
      <c r="R417" s="219" t="e">
        <f>IF('Retail Pricing'!#REF!&gt;0,'Retail Pricing'!#REF!," ")</f>
        <v>#REF!</v>
      </c>
      <c r="S417" s="219"/>
      <c r="T417" s="219">
        <v>0.18148</v>
      </c>
      <c r="U417" s="7" t="e">
        <f t="shared" si="748"/>
        <v>#REF!</v>
      </c>
      <c r="W417" s="491" t="s">
        <v>949</v>
      </c>
      <c r="X417" s="489" t="s">
        <v>949</v>
      </c>
      <c r="Y417" s="304" t="str">
        <f t="shared" si="699"/>
        <v xml:space="preserve"> </v>
      </c>
      <c r="Z417" s="428" t="s">
        <v>106</v>
      </c>
      <c r="AA417" s="492" t="s">
        <v>949</v>
      </c>
      <c r="AB417" s="493" t="s">
        <v>949</v>
      </c>
      <c r="AC417" s="489" t="s">
        <v>949</v>
      </c>
      <c r="AD417" s="14" t="str">
        <f t="shared" si="700"/>
        <v xml:space="preserve"> </v>
      </c>
      <c r="AE417" s="428" t="s">
        <v>106</v>
      </c>
      <c r="AF417" s="488" t="s">
        <v>949</v>
      </c>
      <c r="AG417" s="494" t="s">
        <v>949</v>
      </c>
      <c r="AH417" s="489" t="s">
        <v>949</v>
      </c>
      <c r="AI417" s="14" t="str">
        <f t="shared" si="701"/>
        <v xml:space="preserve"> </v>
      </c>
      <c r="AJ417" s="428" t="s">
        <v>106</v>
      </c>
      <c r="AK417" s="495" t="s">
        <v>949</v>
      </c>
      <c r="AL417" s="489"/>
      <c r="AM417" s="489" t="s">
        <v>949</v>
      </c>
      <c r="AN417" s="14" t="str">
        <f t="shared" si="702"/>
        <v xml:space="preserve"> </v>
      </c>
      <c r="AO417" s="428" t="s">
        <v>106</v>
      </c>
      <c r="AP417" s="490" t="s">
        <v>949</v>
      </c>
      <c r="AQ417" s="489" t="s">
        <v>949</v>
      </c>
      <c r="AR417" s="14" t="str">
        <f t="shared" si="703"/>
        <v xml:space="preserve"> </v>
      </c>
      <c r="AS417" s="428" t="s">
        <v>106</v>
      </c>
      <c r="AT417" s="496" t="s">
        <v>949</v>
      </c>
      <c r="AU417" s="497" t="s">
        <v>949</v>
      </c>
      <c r="AV417" s="288"/>
      <c r="AW417" s="498" t="s">
        <v>949</v>
      </c>
      <c r="AX417" s="499"/>
      <c r="AY417" s="499"/>
      <c r="AZ417" s="333"/>
      <c r="BA417" s="491" t="str">
        <f t="shared" si="749"/>
        <v>Holder</v>
      </c>
      <c r="BB417" s="492" t="str">
        <f t="shared" si="750"/>
        <v>Holder</v>
      </c>
      <c r="BC417" s="493" t="str">
        <f t="shared" si="751"/>
        <v>Holder</v>
      </c>
      <c r="BD417" s="488" t="str">
        <f t="shared" si="752"/>
        <v>Holder</v>
      </c>
      <c r="BE417" s="494" t="str">
        <f t="shared" si="753"/>
        <v>Holder</v>
      </c>
      <c r="BF417" s="495" t="str">
        <f t="shared" si="754"/>
        <v>Holder</v>
      </c>
      <c r="BG417" s="490" t="str">
        <f t="shared" si="755"/>
        <v>Holder</v>
      </c>
      <c r="BH417" s="496" t="str">
        <f t="shared" si="756"/>
        <v>Holder</v>
      </c>
      <c r="BI417" s="497" t="str">
        <f t="shared" si="757"/>
        <v>Holder</v>
      </c>
      <c r="BJ417" s="385" t="str">
        <f t="shared" si="758"/>
        <v>No</v>
      </c>
      <c r="BK417" s="385" t="str">
        <f t="shared" si="774"/>
        <v>No</v>
      </c>
      <c r="BL417" s="483" t="s">
        <v>1376</v>
      </c>
      <c r="BM417" s="482"/>
      <c r="BN417" s="482"/>
      <c r="BO417" s="482"/>
      <c r="BP417" s="482"/>
      <c r="BQ417" s="482"/>
      <c r="BR417" s="482"/>
      <c r="BS417" s="482"/>
      <c r="BT417" s="482"/>
      <c r="BU417" s="18"/>
      <c r="BV417" s="442" t="str">
        <f t="shared" si="760"/>
        <v xml:space="preserve"> </v>
      </c>
      <c r="BW417" s="244" t="str">
        <f t="shared" si="761"/>
        <v xml:space="preserve"> </v>
      </c>
      <c r="BX417" s="244" t="str">
        <f t="shared" si="762"/>
        <v xml:space="preserve"> </v>
      </c>
      <c r="BY417" s="244" t="str">
        <f t="shared" si="763"/>
        <v xml:space="preserve"> </v>
      </c>
      <c r="BZ417" s="244" t="str">
        <f t="shared" si="764"/>
        <v xml:space="preserve"> </v>
      </c>
      <c r="CA417" s="244" t="str">
        <f t="shared" si="765"/>
        <v xml:space="preserve"> </v>
      </c>
      <c r="CB417" s="244" t="str">
        <f t="shared" si="766"/>
        <v xml:space="preserve"> </v>
      </c>
      <c r="CC417" s="244" t="str">
        <f t="shared" si="767"/>
        <v xml:space="preserve"> </v>
      </c>
      <c r="CD417" s="244" t="str">
        <f t="shared" si="768"/>
        <v xml:space="preserve"> </v>
      </c>
      <c r="CE417" s="244" t="str">
        <f t="shared" si="769"/>
        <v xml:space="preserve"> </v>
      </c>
      <c r="CF417" s="244" t="str">
        <f t="shared" si="770"/>
        <v xml:space="preserve"> </v>
      </c>
      <c r="CG417" s="244" t="str">
        <f t="shared" si="771"/>
        <v xml:space="preserve"> </v>
      </c>
      <c r="CH417" s="244" t="str">
        <f t="shared" si="772"/>
        <v xml:space="preserve"> </v>
      </c>
      <c r="CI417" s="570"/>
      <c r="CJ417" s="578" t="str">
        <f t="shared" si="743"/>
        <v xml:space="preserve"> </v>
      </c>
      <c r="CK417" s="578" t="str">
        <f t="shared" si="744"/>
        <v xml:space="preserve"> </v>
      </c>
      <c r="CL417" s="578" t="str">
        <f t="shared" si="745"/>
        <v xml:space="preserve"> </v>
      </c>
      <c r="CM417" s="578" t="str">
        <f t="shared" si="746"/>
        <v xml:space="preserve"> </v>
      </c>
      <c r="CN417" s="578" t="str">
        <f t="shared" si="747"/>
        <v xml:space="preserve"> </v>
      </c>
      <c r="CO417" s="578" t="str">
        <f t="shared" si="740"/>
        <v xml:space="preserve"> </v>
      </c>
      <c r="CP417" s="578" t="str">
        <f t="shared" si="741"/>
        <v xml:space="preserve"> </v>
      </c>
      <c r="CQ417" s="578" t="str">
        <f t="shared" si="742"/>
        <v xml:space="preserve"> </v>
      </c>
      <c r="CR417" s="244"/>
      <c r="CS417" s="244"/>
      <c r="CT417" s="244"/>
      <c r="CU417" s="244"/>
      <c r="CV417" s="347"/>
      <c r="CW417" s="338" t="str">
        <f t="shared" si="773"/>
        <v xml:space="preserve"> </v>
      </c>
      <c r="CX417" s="347"/>
      <c r="CY417" s="338" t="str">
        <f t="shared" si="773"/>
        <v xml:space="preserve"> </v>
      </c>
      <c r="CZ417" s="347"/>
      <c r="DA417" s="338" t="str">
        <f t="shared" si="773"/>
        <v xml:space="preserve"> </v>
      </c>
      <c r="DB417" s="347"/>
      <c r="DC417" s="338" t="str">
        <f t="shared" si="773"/>
        <v xml:space="preserve"> </v>
      </c>
      <c r="DD417" s="347"/>
      <c r="DE417" s="338" t="str">
        <f t="shared" si="773"/>
        <v xml:space="preserve"> </v>
      </c>
    </row>
    <row r="418" spans="1:109" s="19" customFormat="1" x14ac:dyDescent="0.2">
      <c r="A418" s="328" t="s">
        <v>526</v>
      </c>
      <c r="B418" s="17" t="s">
        <v>144</v>
      </c>
      <c r="C418" s="53" t="s">
        <v>1512</v>
      </c>
      <c r="D418" s="217"/>
      <c r="E418" s="326">
        <v>250</v>
      </c>
      <c r="F418" s="356" t="s">
        <v>417</v>
      </c>
      <c r="G418" s="701"/>
      <c r="H418" s="84" t="s">
        <v>949</v>
      </c>
      <c r="I418" s="89" t="e">
        <f>IF('Retail Pricing'!#REF!&gt;0,'Retail Pricing'!#REF!," ")</f>
        <v>#REF!</v>
      </c>
      <c r="J418" s="85" t="e">
        <f>'Retail Pricing'!#REF!</f>
        <v>#REF!</v>
      </c>
      <c r="K418" s="85" t="e">
        <f>'Retail Pricing'!#REF!</f>
        <v>#REF!</v>
      </c>
      <c r="L418" s="305" t="e">
        <f>IF('Retail Pricing'!#REF!&gt;0,'Retail Pricing'!#REF!," ")</f>
        <v>#REF!</v>
      </c>
      <c r="M418" s="226" t="e">
        <f t="shared" si="729"/>
        <v>#REF!</v>
      </c>
      <c r="N418" s="219" t="e">
        <f>IF('Retail Pricing'!#REF!&gt;0,'Retail Pricing'!#REF!," ")</f>
        <v>#REF!</v>
      </c>
      <c r="O418" s="219" t="e">
        <f>IF('Retail Pricing'!#REF!&gt;0,'Retail Pricing'!#REF!," ")</f>
        <v>#REF!</v>
      </c>
      <c r="P418" s="219"/>
      <c r="Q418" s="219" t="e">
        <f>IF('Retail Pricing'!#REF!&gt;0,'Retail Pricing'!#REF!," ")</f>
        <v>#REF!</v>
      </c>
      <c r="R418" s="219" t="e">
        <f>IF('Retail Pricing'!#REF!&gt;0,'Retail Pricing'!#REF!," ")</f>
        <v>#REF!</v>
      </c>
      <c r="S418" s="219" t="e">
        <f>IF('Retail Pricing'!#REF!&gt;0,'Retail Pricing'!#REF!," ")</f>
        <v>#REF!</v>
      </c>
      <c r="T418" s="219">
        <v>8.7110599999999998</v>
      </c>
      <c r="U418" s="7" t="e">
        <f t="shared" si="748"/>
        <v>#REF!</v>
      </c>
      <c r="V418" s="7">
        <v>0.01</v>
      </c>
      <c r="W418" s="491" t="s">
        <v>949</v>
      </c>
      <c r="X418" s="489" t="s">
        <v>949</v>
      </c>
      <c r="Y418" s="304" t="str">
        <f t="shared" si="699"/>
        <v xml:space="preserve"> </v>
      </c>
      <c r="Z418" s="428" t="s">
        <v>106</v>
      </c>
      <c r="AA418" s="492" t="s">
        <v>949</v>
      </c>
      <c r="AB418" s="493" t="s">
        <v>949</v>
      </c>
      <c r="AC418" s="489" t="s">
        <v>949</v>
      </c>
      <c r="AD418" s="14" t="str">
        <f t="shared" si="700"/>
        <v xml:space="preserve"> </v>
      </c>
      <c r="AE418" s="428" t="s">
        <v>106</v>
      </c>
      <c r="AF418" s="488" t="s">
        <v>949</v>
      </c>
      <c r="AG418" s="494" t="s">
        <v>949</v>
      </c>
      <c r="AH418" s="489" t="s">
        <v>949</v>
      </c>
      <c r="AI418" s="14" t="str">
        <f t="shared" si="701"/>
        <v xml:space="preserve"> </v>
      </c>
      <c r="AJ418" s="428" t="s">
        <v>106</v>
      </c>
      <c r="AK418" s="495" t="s">
        <v>949</v>
      </c>
      <c r="AL418" s="489"/>
      <c r="AM418" s="489" t="s">
        <v>949</v>
      </c>
      <c r="AN418" s="14" t="str">
        <f t="shared" si="702"/>
        <v xml:space="preserve"> </v>
      </c>
      <c r="AO418" s="428" t="s">
        <v>106</v>
      </c>
      <c r="AP418" s="490" t="s">
        <v>949</v>
      </c>
      <c r="AQ418" s="489" t="s">
        <v>949</v>
      </c>
      <c r="AR418" s="14" t="str">
        <f t="shared" si="703"/>
        <v xml:space="preserve"> </v>
      </c>
      <c r="AS418" s="428" t="s">
        <v>106</v>
      </c>
      <c r="AT418" s="496" t="s">
        <v>949</v>
      </c>
      <c r="AU418" s="497" t="s">
        <v>949</v>
      </c>
      <c r="AV418" s="288"/>
      <c r="AW418" s="498" t="s">
        <v>949</v>
      </c>
      <c r="AX418" s="499" t="s">
        <v>106</v>
      </c>
      <c r="AY418" s="499" t="s">
        <v>106</v>
      </c>
      <c r="AZ418" s="333"/>
      <c r="BA418" s="491" t="str">
        <f t="shared" si="749"/>
        <v>Holder</v>
      </c>
      <c r="BB418" s="492" t="str">
        <f t="shared" si="750"/>
        <v>Holder</v>
      </c>
      <c r="BC418" s="493" t="str">
        <f t="shared" si="751"/>
        <v>Holder</v>
      </c>
      <c r="BD418" s="488" t="str">
        <f t="shared" si="752"/>
        <v>Holder</v>
      </c>
      <c r="BE418" s="494" t="str">
        <f t="shared" si="753"/>
        <v>Holder</v>
      </c>
      <c r="BF418" s="495" t="str">
        <f t="shared" si="754"/>
        <v>Holder</v>
      </c>
      <c r="BG418" s="490" t="str">
        <f t="shared" si="755"/>
        <v>Holder</v>
      </c>
      <c r="BH418" s="496" t="str">
        <f t="shared" si="756"/>
        <v>Holder</v>
      </c>
      <c r="BI418" s="497" t="str">
        <f t="shared" si="757"/>
        <v>Holder</v>
      </c>
      <c r="BJ418" s="385" t="str">
        <f t="shared" si="758"/>
        <v>No</v>
      </c>
      <c r="BK418" s="385" t="str">
        <f t="shared" si="774"/>
        <v>No</v>
      </c>
      <c r="BL418" s="483" t="s">
        <v>1376</v>
      </c>
      <c r="BM418" s="482"/>
      <c r="BN418" s="482"/>
      <c r="BO418" s="482"/>
      <c r="BP418" s="482"/>
      <c r="BQ418" s="482"/>
      <c r="BR418" s="482"/>
      <c r="BS418" s="482"/>
      <c r="BT418" s="482"/>
      <c r="BU418" s="67"/>
      <c r="BV418" s="442" t="str">
        <f t="shared" si="760"/>
        <v xml:space="preserve"> </v>
      </c>
      <c r="BW418" s="244" t="str">
        <f t="shared" si="761"/>
        <v xml:space="preserve"> </v>
      </c>
      <c r="BX418" s="244" t="str">
        <f t="shared" si="762"/>
        <v xml:space="preserve"> </v>
      </c>
      <c r="BY418" s="244" t="str">
        <f t="shared" si="763"/>
        <v xml:space="preserve"> </v>
      </c>
      <c r="BZ418" s="244" t="str">
        <f t="shared" si="764"/>
        <v xml:space="preserve"> </v>
      </c>
      <c r="CA418" s="244" t="str">
        <f t="shared" si="765"/>
        <v xml:space="preserve"> </v>
      </c>
      <c r="CB418" s="244" t="str">
        <f t="shared" si="766"/>
        <v xml:space="preserve"> </v>
      </c>
      <c r="CC418" s="244" t="str">
        <f t="shared" si="767"/>
        <v xml:space="preserve"> </v>
      </c>
      <c r="CD418" s="244" t="str">
        <f t="shared" si="768"/>
        <v xml:space="preserve"> </v>
      </c>
      <c r="CE418" s="244" t="str">
        <f t="shared" si="769"/>
        <v xml:space="preserve"> </v>
      </c>
      <c r="CF418" s="244" t="str">
        <f t="shared" si="770"/>
        <v xml:space="preserve"> </v>
      </c>
      <c r="CG418" s="244" t="str">
        <f t="shared" si="771"/>
        <v xml:space="preserve"> </v>
      </c>
      <c r="CH418" s="244" t="str">
        <f t="shared" si="772"/>
        <v xml:space="preserve"> </v>
      </c>
      <c r="CI418" s="570"/>
      <c r="CJ418" s="578" t="str">
        <f t="shared" si="743"/>
        <v xml:space="preserve"> </v>
      </c>
      <c r="CK418" s="578" t="str">
        <f t="shared" si="744"/>
        <v xml:space="preserve"> </v>
      </c>
      <c r="CL418" s="578" t="str">
        <f t="shared" si="745"/>
        <v xml:space="preserve"> </v>
      </c>
      <c r="CM418" s="578" t="str">
        <f t="shared" si="746"/>
        <v xml:space="preserve"> </v>
      </c>
      <c r="CN418" s="578" t="str">
        <f t="shared" si="747"/>
        <v xml:space="preserve"> </v>
      </c>
      <c r="CO418" s="578" t="str">
        <f t="shared" si="740"/>
        <v xml:space="preserve"> </v>
      </c>
      <c r="CP418" s="578" t="str">
        <f t="shared" si="741"/>
        <v xml:space="preserve"> </v>
      </c>
      <c r="CQ418" s="578" t="str">
        <f t="shared" si="742"/>
        <v xml:space="preserve"> </v>
      </c>
      <c r="CR418" s="244"/>
      <c r="CS418" s="244"/>
      <c r="CT418" s="244"/>
      <c r="CU418" s="244"/>
      <c r="CV418" s="347"/>
      <c r="CW418" s="338" t="str">
        <f t="shared" si="773"/>
        <v xml:space="preserve"> </v>
      </c>
      <c r="CX418" s="347"/>
      <c r="CY418" s="338" t="str">
        <f t="shared" si="773"/>
        <v xml:space="preserve"> </v>
      </c>
      <c r="CZ418" s="347"/>
      <c r="DA418" s="338" t="str">
        <f t="shared" si="773"/>
        <v xml:space="preserve"> </v>
      </c>
      <c r="DB418" s="347"/>
      <c r="DC418" s="338" t="str">
        <f t="shared" si="773"/>
        <v xml:space="preserve"> </v>
      </c>
      <c r="DD418" s="347"/>
      <c r="DE418" s="338" t="str">
        <f t="shared" si="773"/>
        <v xml:space="preserve"> </v>
      </c>
    </row>
    <row r="419" spans="1:109" x14ac:dyDescent="0.2">
      <c r="A419" s="328" t="s">
        <v>526</v>
      </c>
      <c r="B419" s="70" t="s">
        <v>1008</v>
      </c>
      <c r="C419" s="53"/>
      <c r="D419" s="217"/>
      <c r="E419" s="385"/>
      <c r="F419" s="356" t="s">
        <v>579</v>
      </c>
      <c r="G419" s="701"/>
      <c r="H419" s="83" t="s">
        <v>625</v>
      </c>
      <c r="I419" s="89" t="e">
        <f>IF('Retail Pricing'!#REF!&gt;0,'Retail Pricing'!#REF!," ")</f>
        <v>#REF!</v>
      </c>
      <c r="J419" s="85" t="e">
        <f>'Retail Pricing'!#REF!</f>
        <v>#REF!</v>
      </c>
      <c r="K419" s="85" t="e">
        <f>'Retail Pricing'!#REF!</f>
        <v>#REF!</v>
      </c>
      <c r="L419" s="305" t="e">
        <f>IF('Retail Pricing'!#REF!&gt;0,'Retail Pricing'!#REF!," ")</f>
        <v>#REF!</v>
      </c>
      <c r="M419" s="226" t="e">
        <f>M417</f>
        <v>#REF!</v>
      </c>
      <c r="N419" s="219"/>
      <c r="O419" s="219"/>
      <c r="P419" s="219"/>
      <c r="Q419" s="219"/>
      <c r="R419" s="219" t="e">
        <f>IF('Retail Pricing'!#REF!&gt;0,'Retail Pricing'!#REF!," ")</f>
        <v>#REF!</v>
      </c>
      <c r="S419" s="219"/>
      <c r="T419" s="219">
        <v>0.18148</v>
      </c>
      <c r="U419" s="7" t="e">
        <f t="shared" si="748"/>
        <v>#REF!</v>
      </c>
      <c r="W419" s="491" t="e">
        <f>'Retail Pricing'!#REF!</f>
        <v>#REF!</v>
      </c>
      <c r="X419" s="489">
        <v>0.45</v>
      </c>
      <c r="Y419" s="304" t="e">
        <f t="shared" si="699"/>
        <v>#REF!</v>
      </c>
      <c r="Z419" s="428" t="e">
        <v>#REF!</v>
      </c>
      <c r="AA419" s="492" t="e">
        <v>#REF!</v>
      </c>
      <c r="AB419" s="493" t="e">
        <f>'Retail Pricing'!#REF!</f>
        <v>#REF!</v>
      </c>
      <c r="AC419" s="489">
        <v>0.4</v>
      </c>
      <c r="AD419" s="14" t="e">
        <f t="shared" si="700"/>
        <v>#REF!</v>
      </c>
      <c r="AE419" s="428" t="e">
        <v>#REF!</v>
      </c>
      <c r="AF419" s="488" t="e">
        <v>#REF!</v>
      </c>
      <c r="AG419" s="494" t="e">
        <f>'Retail Pricing'!#REF!</f>
        <v>#REF!</v>
      </c>
      <c r="AH419" s="489">
        <v>0.35</v>
      </c>
      <c r="AI419" s="14" t="e">
        <f t="shared" si="701"/>
        <v>#REF!</v>
      </c>
      <c r="AJ419" s="428" t="e">
        <v>#REF!</v>
      </c>
      <c r="AK419" s="495" t="e">
        <f>'Retail Pricing'!#REF!</f>
        <v>#REF!</v>
      </c>
      <c r="AL419" s="489"/>
      <c r="AM419" s="489">
        <v>0.35</v>
      </c>
      <c r="AN419" s="14" t="e">
        <f t="shared" si="702"/>
        <v>#REF!</v>
      </c>
      <c r="AO419" s="428" t="e">
        <v>#REF!</v>
      </c>
      <c r="AP419" s="490" t="e">
        <f>'Retail Pricing'!#REF!</f>
        <v>#REF!</v>
      </c>
      <c r="AQ419" s="489">
        <v>0.35</v>
      </c>
      <c r="AR419" s="14" t="e">
        <f t="shared" si="703"/>
        <v>#REF!</v>
      </c>
      <c r="AS419" s="428" t="e">
        <v>#REF!</v>
      </c>
      <c r="AT419" s="496" t="e">
        <v>#REF!</v>
      </c>
      <c r="AU419" s="497" t="e">
        <f>'Retail Pricing'!#REF!</f>
        <v>#REF!</v>
      </c>
      <c r="AV419" s="288"/>
      <c r="AW419" s="498" t="e">
        <f>IF(W419&gt;0,ROUND((W419*1.3)/0.05,0)*0.05," ")</f>
        <v>#REF!</v>
      </c>
      <c r="AX419" s="499" t="e">
        <f>AP419</f>
        <v>#REF!</v>
      </c>
      <c r="AY419" s="499">
        <v>0.25</v>
      </c>
      <c r="AZ419" s="333"/>
      <c r="BA419" s="491" t="e">
        <f t="shared" si="749"/>
        <v>#REF!</v>
      </c>
      <c r="BB419" s="492" t="e">
        <f t="shared" si="750"/>
        <v>#REF!</v>
      </c>
      <c r="BC419" s="493" t="e">
        <f t="shared" si="751"/>
        <v>#REF!</v>
      </c>
      <c r="BD419" s="488" t="e">
        <f t="shared" si="752"/>
        <v>#REF!</v>
      </c>
      <c r="BE419" s="494" t="e">
        <f t="shared" si="753"/>
        <v>#REF!</v>
      </c>
      <c r="BF419" s="495" t="e">
        <f t="shared" si="754"/>
        <v>#REF!</v>
      </c>
      <c r="BG419" s="490" t="e">
        <f t="shared" si="755"/>
        <v>#REF!</v>
      </c>
      <c r="BH419" s="496" t="e">
        <f t="shared" si="756"/>
        <v>#REF!</v>
      </c>
      <c r="BI419" s="497" t="e">
        <f t="shared" si="757"/>
        <v>#REF!</v>
      </c>
      <c r="BJ419" s="385" t="e">
        <f t="shared" si="758"/>
        <v>#REF!</v>
      </c>
      <c r="BK419" s="385" t="e">
        <f t="shared" si="774"/>
        <v>#REF!</v>
      </c>
      <c r="BL419" s="243" t="e">
        <f>IF((BA419-'Retail Pricing'!#REF!)&gt;=0," ",1)</f>
        <v>#REF!</v>
      </c>
      <c r="BM419" s="243" t="e">
        <f>IF((BB419-'Retail Pricing'!#REF!)&gt;=0," ",1)</f>
        <v>#REF!</v>
      </c>
      <c r="BN419" s="243" t="e">
        <f>IF((BC419-'Retail Pricing'!#REF!)&gt;=0," ",1)</f>
        <v>#REF!</v>
      </c>
      <c r="BO419" s="243" t="e">
        <f>IF((BD419-'Retail Pricing'!#REF!)&gt;=0," ",1)</f>
        <v>#REF!</v>
      </c>
      <c r="BP419" s="243" t="e">
        <f>IF((BE419-'Retail Pricing'!#REF!)&gt;=0," ",1)</f>
        <v>#REF!</v>
      </c>
      <c r="BQ419" s="243" t="e">
        <f>IF((BF419-'Retail Pricing'!#REF!)&gt;=0," ",1)</f>
        <v>#REF!</v>
      </c>
      <c r="BR419" s="243" t="e">
        <f>IF((BG419-'Retail Pricing'!#REF!)&gt;=0," ",1)</f>
        <v>#REF!</v>
      </c>
      <c r="BS419" s="243" t="e">
        <f>IF((BH419-'Retail Pricing'!#REF!)&gt;=0," ",1)</f>
        <v>#REF!</v>
      </c>
      <c r="BT419" s="243" t="e">
        <f>IF((BI419-'Retail Pricing'!#REF!)&gt;=0," ",1)</f>
        <v>#REF!</v>
      </c>
      <c r="BU419" s="18"/>
      <c r="BV419" s="442" t="e">
        <f t="shared" si="760"/>
        <v>#REF!</v>
      </c>
      <c r="BW419" s="244" t="e">
        <f t="shared" si="761"/>
        <v>#REF!</v>
      </c>
      <c r="BX419" s="244" t="e">
        <f t="shared" si="762"/>
        <v>#REF!</v>
      </c>
      <c r="BY419" s="244" t="e">
        <f t="shared" si="763"/>
        <v>#REF!</v>
      </c>
      <c r="BZ419" s="244" t="e">
        <f t="shared" si="764"/>
        <v>#REF!</v>
      </c>
      <c r="CA419" s="244" t="e">
        <f t="shared" si="765"/>
        <v>#REF!</v>
      </c>
      <c r="CB419" s="244" t="e">
        <f t="shared" si="766"/>
        <v>#REF!</v>
      </c>
      <c r="CC419" s="244" t="e">
        <f t="shared" si="767"/>
        <v>#REF!</v>
      </c>
      <c r="CD419" s="244" t="e">
        <f t="shared" si="768"/>
        <v>#REF!</v>
      </c>
      <c r="CE419" s="244" t="e">
        <f t="shared" si="769"/>
        <v>#REF!</v>
      </c>
      <c r="CF419" s="244" t="e">
        <f t="shared" si="770"/>
        <v>#REF!</v>
      </c>
      <c r="CG419" s="244" t="e">
        <f t="shared" si="771"/>
        <v>#REF!</v>
      </c>
      <c r="CH419" s="244" t="e">
        <f t="shared" si="772"/>
        <v>#REF!</v>
      </c>
      <c r="CI419" s="570"/>
      <c r="CJ419" s="578" t="e">
        <f t="shared" si="743"/>
        <v>#REF!</v>
      </c>
      <c r="CK419" s="578" t="e">
        <f t="shared" si="744"/>
        <v>#REF!</v>
      </c>
      <c r="CL419" s="578" t="e">
        <f t="shared" si="745"/>
        <v>#REF!</v>
      </c>
      <c r="CM419" s="578" t="e">
        <f t="shared" si="746"/>
        <v>#REF!</v>
      </c>
      <c r="CN419" s="578" t="e">
        <f t="shared" si="747"/>
        <v>#REF!</v>
      </c>
      <c r="CO419" s="578" t="e">
        <f t="shared" si="740"/>
        <v>#REF!</v>
      </c>
      <c r="CP419" s="578" t="e">
        <f t="shared" si="741"/>
        <v>#REF!</v>
      </c>
      <c r="CQ419" s="578" t="e">
        <f t="shared" si="742"/>
        <v>#REF!</v>
      </c>
      <c r="CR419" s="244"/>
      <c r="CS419" s="244"/>
      <c r="CT419" s="244"/>
      <c r="CU419" s="244"/>
      <c r="CV419" s="347"/>
      <c r="CW419" s="338" t="e">
        <f t="shared" si="773"/>
        <v>#REF!</v>
      </c>
      <c r="CX419" s="347"/>
      <c r="CY419" s="338" t="e">
        <f t="shared" si="773"/>
        <v>#REF!</v>
      </c>
      <c r="CZ419" s="347"/>
      <c r="DA419" s="338" t="e">
        <f t="shared" si="773"/>
        <v>#REF!</v>
      </c>
      <c r="DB419" s="347"/>
      <c r="DC419" s="338" t="e">
        <f t="shared" si="773"/>
        <v>#REF!</v>
      </c>
      <c r="DD419" s="347"/>
      <c r="DE419" s="338" t="e">
        <f t="shared" si="773"/>
        <v>#REF!</v>
      </c>
    </row>
    <row r="420" spans="1:109" x14ac:dyDescent="0.2">
      <c r="A420" s="328" t="s">
        <v>526</v>
      </c>
      <c r="B420" s="70" t="s">
        <v>144</v>
      </c>
      <c r="C420" s="53" t="s">
        <v>1512</v>
      </c>
      <c r="D420" s="217"/>
      <c r="E420" s="326">
        <v>250</v>
      </c>
      <c r="F420" s="356" t="s">
        <v>417</v>
      </c>
      <c r="G420" s="701"/>
      <c r="H420" s="40" t="s">
        <v>188</v>
      </c>
      <c r="I420" s="89" t="e">
        <f>IF('Retail Pricing'!#REF!&gt;0,'Retail Pricing'!#REF!," ")</f>
        <v>#REF!</v>
      </c>
      <c r="J420" s="85" t="e">
        <f>'Retail Pricing'!#REF!</f>
        <v>#REF!</v>
      </c>
      <c r="K420" s="85" t="e">
        <f>'Retail Pricing'!#REF!</f>
        <v>#REF!</v>
      </c>
      <c r="L420" s="305" t="e">
        <f>IF('Retail Pricing'!#REF!&gt;0,'Retail Pricing'!#REF!," ")</f>
        <v>#REF!</v>
      </c>
      <c r="M420" s="226" t="e">
        <f t="shared" si="729"/>
        <v>#REF!</v>
      </c>
      <c r="N420" s="219" t="e">
        <f>'Retail Pricing'!#REF!</f>
        <v>#REF!</v>
      </c>
      <c r="O420" s="219" t="e">
        <f>'Retail Pricing'!#REF!</f>
        <v>#REF!</v>
      </c>
      <c r="P420" s="219"/>
      <c r="Q420" s="219" t="e">
        <f>'Retail Pricing'!#REF!</f>
        <v>#REF!</v>
      </c>
      <c r="R420" s="219" t="e">
        <f>IF('Retail Pricing'!#REF!&gt;0,'Retail Pricing'!#REF!," ")</f>
        <v>#REF!</v>
      </c>
      <c r="S420" s="219" t="e">
        <f>'Retail Pricing'!#REF!</f>
        <v>#REF!</v>
      </c>
      <c r="T420" s="219">
        <v>8.7110599999999998</v>
      </c>
      <c r="U420" s="7" t="e">
        <f t="shared" si="748"/>
        <v>#REF!</v>
      </c>
      <c r="V420" s="7" t="e">
        <v>#REF!</v>
      </c>
      <c r="W420" s="491" t="e">
        <f>'Retail Pricing'!#REF!</f>
        <v>#REF!</v>
      </c>
      <c r="X420" s="489">
        <v>21</v>
      </c>
      <c r="Y420" s="304" t="e">
        <f t="shared" si="699"/>
        <v>#REF!</v>
      </c>
      <c r="Z420" s="428" t="e">
        <v>#REF!</v>
      </c>
      <c r="AA420" s="492" t="e">
        <v>#REF!</v>
      </c>
      <c r="AB420" s="493" t="e">
        <f>'Retail Pricing'!#REF!</f>
        <v>#REF!</v>
      </c>
      <c r="AC420" s="489">
        <v>20.55</v>
      </c>
      <c r="AD420" s="14" t="e">
        <f t="shared" si="700"/>
        <v>#REF!</v>
      </c>
      <c r="AE420" s="428" t="e">
        <v>#REF!</v>
      </c>
      <c r="AF420" s="488" t="e">
        <v>#REF!</v>
      </c>
      <c r="AG420" s="494" t="e">
        <f>'Retail Pricing'!#REF!</f>
        <v>#REF!</v>
      </c>
      <c r="AH420" s="489">
        <v>16.25</v>
      </c>
      <c r="AI420" s="14" t="e">
        <f t="shared" si="701"/>
        <v>#REF!</v>
      </c>
      <c r="AJ420" s="428" t="e">
        <v>#REF!</v>
      </c>
      <c r="AK420" s="495" t="e">
        <f>'Retail Pricing'!#REF!</f>
        <v>#REF!</v>
      </c>
      <c r="AL420" s="489"/>
      <c r="AM420" s="489">
        <v>16.25</v>
      </c>
      <c r="AN420" s="14" t="e">
        <f t="shared" si="702"/>
        <v>#REF!</v>
      </c>
      <c r="AO420" s="428" t="e">
        <v>#REF!</v>
      </c>
      <c r="AP420" s="490" t="e">
        <f>'Retail Pricing'!#REF!</f>
        <v>#REF!</v>
      </c>
      <c r="AQ420" s="489">
        <v>16.25</v>
      </c>
      <c r="AR420" s="14" t="e">
        <f t="shared" si="703"/>
        <v>#REF!</v>
      </c>
      <c r="AS420" s="428" t="e">
        <v>#REF!</v>
      </c>
      <c r="AT420" s="496" t="e">
        <v>#REF!</v>
      </c>
      <c r="AU420" s="497" t="e">
        <f>'Retail Pricing'!#REF!</f>
        <v>#REF!</v>
      </c>
      <c r="AV420" s="288"/>
      <c r="AW420" s="498" t="e">
        <f>IF(W420&gt;0,ROUND((W420*1.3)/0.05,0)*0.05," ")</f>
        <v>#REF!</v>
      </c>
      <c r="AX420" s="499" t="e">
        <f>AP420</f>
        <v>#REF!</v>
      </c>
      <c r="AY420" s="499">
        <v>9</v>
      </c>
      <c r="AZ420" s="333"/>
      <c r="BA420" s="491" t="e">
        <f t="shared" si="749"/>
        <v>#REF!</v>
      </c>
      <c r="BB420" s="492" t="e">
        <f t="shared" si="750"/>
        <v>#REF!</v>
      </c>
      <c r="BC420" s="493" t="e">
        <f t="shared" si="751"/>
        <v>#REF!</v>
      </c>
      <c r="BD420" s="488" t="e">
        <f t="shared" si="752"/>
        <v>#REF!</v>
      </c>
      <c r="BE420" s="494" t="e">
        <f t="shared" si="753"/>
        <v>#REF!</v>
      </c>
      <c r="BF420" s="495" t="e">
        <f t="shared" si="754"/>
        <v>#REF!</v>
      </c>
      <c r="BG420" s="490" t="e">
        <f t="shared" si="755"/>
        <v>#REF!</v>
      </c>
      <c r="BH420" s="496" t="e">
        <f t="shared" si="756"/>
        <v>#REF!</v>
      </c>
      <c r="BI420" s="497" t="e">
        <f t="shared" si="757"/>
        <v>#REF!</v>
      </c>
      <c r="BJ420" s="385" t="e">
        <f t="shared" si="758"/>
        <v>#REF!</v>
      </c>
      <c r="BK420" s="385" t="e">
        <f t="shared" si="774"/>
        <v>#REF!</v>
      </c>
      <c r="BL420" s="243" t="e">
        <f>IF((BA420-'Retail Pricing'!#REF!)&gt;=0," ",1)</f>
        <v>#REF!</v>
      </c>
      <c r="BM420" s="243" t="e">
        <f>IF((BB420-'Retail Pricing'!#REF!)&gt;=0," ",1)</f>
        <v>#REF!</v>
      </c>
      <c r="BN420" s="243" t="e">
        <f>IF((BC420-'Retail Pricing'!#REF!)&gt;=0," ",1)</f>
        <v>#REF!</v>
      </c>
      <c r="BO420" s="243" t="e">
        <f>IF((BD420-'Retail Pricing'!#REF!)&gt;=0," ",1)</f>
        <v>#REF!</v>
      </c>
      <c r="BP420" s="243" t="e">
        <f>IF((BE420-'Retail Pricing'!#REF!)&gt;=0," ",1)</f>
        <v>#REF!</v>
      </c>
      <c r="BQ420" s="243" t="e">
        <f>IF((BF420-'Retail Pricing'!#REF!)&gt;=0," ",1)</f>
        <v>#REF!</v>
      </c>
      <c r="BR420" s="243" t="e">
        <f>IF((BG420-'Retail Pricing'!#REF!)&gt;=0," ",1)</f>
        <v>#REF!</v>
      </c>
      <c r="BS420" s="243" t="e">
        <f>IF((BH420-'Retail Pricing'!#REF!)&gt;=0," ",1)</f>
        <v>#REF!</v>
      </c>
      <c r="BT420" s="243" t="e">
        <f>IF((BI420-'Retail Pricing'!#REF!)&gt;=0," ",1)</f>
        <v>#REF!</v>
      </c>
      <c r="BU420" s="18"/>
      <c r="BV420" s="442" t="e">
        <f t="shared" si="760"/>
        <v>#REF!</v>
      </c>
      <c r="BW420" s="244" t="e">
        <f t="shared" si="761"/>
        <v>#REF!</v>
      </c>
      <c r="BX420" s="244" t="e">
        <f t="shared" si="762"/>
        <v>#REF!</v>
      </c>
      <c r="BY420" s="244" t="e">
        <f t="shared" si="763"/>
        <v>#REF!</v>
      </c>
      <c r="BZ420" s="244" t="e">
        <f t="shared" si="764"/>
        <v>#REF!</v>
      </c>
      <c r="CA420" s="244" t="e">
        <f t="shared" si="765"/>
        <v>#REF!</v>
      </c>
      <c r="CB420" s="244" t="e">
        <f t="shared" si="766"/>
        <v>#REF!</v>
      </c>
      <c r="CC420" s="244" t="e">
        <f t="shared" si="767"/>
        <v>#REF!</v>
      </c>
      <c r="CD420" s="244" t="e">
        <f t="shared" si="768"/>
        <v>#REF!</v>
      </c>
      <c r="CE420" s="244" t="e">
        <f t="shared" si="769"/>
        <v>#REF!</v>
      </c>
      <c r="CF420" s="244" t="e">
        <f t="shared" si="770"/>
        <v>#REF!</v>
      </c>
      <c r="CG420" s="244" t="e">
        <f t="shared" si="771"/>
        <v>#REF!</v>
      </c>
      <c r="CH420" s="244" t="e">
        <f t="shared" si="772"/>
        <v>#REF!</v>
      </c>
      <c r="CI420" s="570"/>
      <c r="CJ420" s="578" t="e">
        <f t="shared" si="743"/>
        <v>#REF!</v>
      </c>
      <c r="CK420" s="578" t="e">
        <f t="shared" si="744"/>
        <v>#REF!</v>
      </c>
      <c r="CL420" s="578" t="e">
        <f t="shared" si="745"/>
        <v>#REF!</v>
      </c>
      <c r="CM420" s="578" t="e">
        <f t="shared" si="746"/>
        <v>#REF!</v>
      </c>
      <c r="CN420" s="578" t="e">
        <f t="shared" si="747"/>
        <v>#REF!</v>
      </c>
      <c r="CO420" s="578" t="e">
        <f t="shared" si="740"/>
        <v>#REF!</v>
      </c>
      <c r="CP420" s="578" t="e">
        <f t="shared" si="741"/>
        <v>#REF!</v>
      </c>
      <c r="CQ420" s="578" t="e">
        <f t="shared" si="742"/>
        <v>#REF!</v>
      </c>
      <c r="CR420" s="244"/>
      <c r="CS420" s="244"/>
      <c r="CT420" s="244"/>
      <c r="CU420" s="244"/>
      <c r="CV420" s="347"/>
      <c r="CW420" s="338" t="e">
        <f t="shared" si="773"/>
        <v>#REF!</v>
      </c>
      <c r="CX420" s="347"/>
      <c r="CY420" s="338" t="e">
        <f t="shared" si="773"/>
        <v>#REF!</v>
      </c>
      <c r="CZ420" s="347"/>
      <c r="DA420" s="338" t="e">
        <f t="shared" si="773"/>
        <v>#REF!</v>
      </c>
      <c r="DB420" s="347"/>
      <c r="DC420" s="338" t="e">
        <f t="shared" si="773"/>
        <v>#REF!</v>
      </c>
      <c r="DD420" s="347"/>
      <c r="DE420" s="338" t="e">
        <f t="shared" si="773"/>
        <v>#REF!</v>
      </c>
    </row>
    <row r="421" spans="1:109" s="19" customFormat="1" x14ac:dyDescent="0.2">
      <c r="A421" s="328" t="s">
        <v>526</v>
      </c>
      <c r="B421" s="17" t="s">
        <v>114</v>
      </c>
      <c r="C421" s="53" t="s">
        <v>1512</v>
      </c>
      <c r="D421" s="217" t="s">
        <v>130</v>
      </c>
      <c r="E421" s="326">
        <v>250</v>
      </c>
      <c r="F421" s="356" t="s">
        <v>418</v>
      </c>
      <c r="G421" s="701"/>
      <c r="H421" s="84" t="s">
        <v>949</v>
      </c>
      <c r="I421" s="89" t="e">
        <f>IF('Retail Pricing'!#REF!&gt;0,'Retail Pricing'!#REF!," ")</f>
        <v>#REF!</v>
      </c>
      <c r="J421" s="85" t="e">
        <f>'Retail Pricing'!#REF!</f>
        <v>#REF!</v>
      </c>
      <c r="K421" s="85" t="e">
        <f>'Retail Pricing'!#REF!</f>
        <v>#REF!</v>
      </c>
      <c r="L421" s="305" t="e">
        <f>IF('Retail Pricing'!#REF!&gt;0,'Retail Pricing'!#REF!," ")</f>
        <v>#REF!</v>
      </c>
      <c r="M421" s="226" t="e">
        <f t="shared" si="729"/>
        <v>#REF!</v>
      </c>
      <c r="N421" s="219" t="e">
        <f>IF('Retail Pricing'!#REF!&gt;0,'Retail Pricing'!#REF!," ")</f>
        <v>#REF!</v>
      </c>
      <c r="O421" s="219" t="e">
        <f>IF('Retail Pricing'!#REF!&gt;0,'Retail Pricing'!#REF!," ")</f>
        <v>#REF!</v>
      </c>
      <c r="P421" s="219"/>
      <c r="Q421" s="219" t="e">
        <f>IF('Retail Pricing'!#REF!&gt;0,'Retail Pricing'!#REF!," ")</f>
        <v>#REF!</v>
      </c>
      <c r="R421" s="219" t="e">
        <f>IF('Retail Pricing'!#REF!&gt;0,'Retail Pricing'!#REF!," ")</f>
        <v>#REF!</v>
      </c>
      <c r="S421" s="219" t="e">
        <f>IF('Retail Pricing'!#REF!&gt;0,'Retail Pricing'!#REF!," ")</f>
        <v>#REF!</v>
      </c>
      <c r="T421" s="219">
        <v>1.09344</v>
      </c>
      <c r="U421" s="7" t="e">
        <f t="shared" si="748"/>
        <v>#REF!</v>
      </c>
      <c r="V421" s="7">
        <v>2.3E-2</v>
      </c>
      <c r="W421" s="491" t="s">
        <v>949</v>
      </c>
      <c r="X421" s="489" t="s">
        <v>949</v>
      </c>
      <c r="Y421" s="304" t="str">
        <f t="shared" si="699"/>
        <v xml:space="preserve"> </v>
      </c>
      <c r="Z421" s="428" t="s">
        <v>106</v>
      </c>
      <c r="AA421" s="492" t="s">
        <v>949</v>
      </c>
      <c r="AB421" s="493" t="s">
        <v>949</v>
      </c>
      <c r="AC421" s="489" t="s">
        <v>949</v>
      </c>
      <c r="AD421" s="14" t="str">
        <f t="shared" si="700"/>
        <v xml:space="preserve"> </v>
      </c>
      <c r="AE421" s="428" t="s">
        <v>106</v>
      </c>
      <c r="AF421" s="488" t="s">
        <v>949</v>
      </c>
      <c r="AG421" s="494" t="s">
        <v>949</v>
      </c>
      <c r="AH421" s="489" t="s">
        <v>949</v>
      </c>
      <c r="AI421" s="14" t="str">
        <f t="shared" si="701"/>
        <v xml:space="preserve"> </v>
      </c>
      <c r="AJ421" s="428" t="s">
        <v>106</v>
      </c>
      <c r="AK421" s="495" t="s">
        <v>949</v>
      </c>
      <c r="AL421" s="489"/>
      <c r="AM421" s="489" t="s">
        <v>949</v>
      </c>
      <c r="AN421" s="14" t="str">
        <f t="shared" si="702"/>
        <v xml:space="preserve"> </v>
      </c>
      <c r="AO421" s="428" t="s">
        <v>106</v>
      </c>
      <c r="AP421" s="490" t="s">
        <v>949</v>
      </c>
      <c r="AQ421" s="489" t="s">
        <v>949</v>
      </c>
      <c r="AR421" s="14" t="str">
        <f t="shared" si="703"/>
        <v xml:space="preserve"> </v>
      </c>
      <c r="AS421" s="428" t="s">
        <v>106</v>
      </c>
      <c r="AT421" s="496" t="s">
        <v>949</v>
      </c>
      <c r="AU421" s="497" t="s">
        <v>949</v>
      </c>
      <c r="AV421" s="288"/>
      <c r="AW421" s="498" t="s">
        <v>949</v>
      </c>
      <c r="AX421" s="499" t="s">
        <v>106</v>
      </c>
      <c r="AY421" s="499" t="s">
        <v>106</v>
      </c>
      <c r="AZ421" s="333"/>
      <c r="BA421" s="491" t="str">
        <f t="shared" si="749"/>
        <v>Holder</v>
      </c>
      <c r="BB421" s="492" t="str">
        <f t="shared" si="750"/>
        <v>Holder</v>
      </c>
      <c r="BC421" s="493" t="str">
        <f t="shared" si="751"/>
        <v>Holder</v>
      </c>
      <c r="BD421" s="488" t="str">
        <f t="shared" si="752"/>
        <v>Holder</v>
      </c>
      <c r="BE421" s="494" t="str">
        <f t="shared" si="753"/>
        <v>Holder</v>
      </c>
      <c r="BF421" s="495" t="str">
        <f t="shared" si="754"/>
        <v>Holder</v>
      </c>
      <c r="BG421" s="490" t="str">
        <f t="shared" si="755"/>
        <v>Holder</v>
      </c>
      <c r="BH421" s="496" t="str">
        <f t="shared" si="756"/>
        <v>Holder</v>
      </c>
      <c r="BI421" s="497" t="str">
        <f t="shared" si="757"/>
        <v>Holder</v>
      </c>
      <c r="BJ421" s="385" t="str">
        <f t="shared" si="758"/>
        <v>No</v>
      </c>
      <c r="BK421" s="385" t="str">
        <f t="shared" si="774"/>
        <v>No</v>
      </c>
      <c r="BL421" s="483" t="s">
        <v>1376</v>
      </c>
      <c r="BM421" s="482"/>
      <c r="BN421" s="482"/>
      <c r="BO421" s="482"/>
      <c r="BP421" s="482"/>
      <c r="BQ421" s="482"/>
      <c r="BR421" s="482"/>
      <c r="BS421" s="482"/>
      <c r="BT421" s="482"/>
      <c r="BU421" s="67"/>
      <c r="BV421" s="442" t="str">
        <f t="shared" si="760"/>
        <v xml:space="preserve"> </v>
      </c>
      <c r="BW421" s="244" t="str">
        <f t="shared" si="761"/>
        <v xml:space="preserve"> </v>
      </c>
      <c r="BX421" s="244" t="str">
        <f t="shared" si="762"/>
        <v xml:space="preserve"> </v>
      </c>
      <c r="BY421" s="244" t="str">
        <f t="shared" si="763"/>
        <v xml:space="preserve"> </v>
      </c>
      <c r="BZ421" s="244" t="str">
        <f t="shared" si="764"/>
        <v xml:space="preserve"> </v>
      </c>
      <c r="CA421" s="244" t="str">
        <f t="shared" si="765"/>
        <v xml:space="preserve"> </v>
      </c>
      <c r="CB421" s="244" t="str">
        <f t="shared" si="766"/>
        <v xml:space="preserve"> </v>
      </c>
      <c r="CC421" s="244" t="str">
        <f t="shared" si="767"/>
        <v xml:space="preserve"> </v>
      </c>
      <c r="CD421" s="244" t="str">
        <f t="shared" si="768"/>
        <v xml:space="preserve"> </v>
      </c>
      <c r="CE421" s="244" t="str">
        <f t="shared" si="769"/>
        <v xml:space="preserve"> </v>
      </c>
      <c r="CF421" s="244" t="str">
        <f t="shared" si="770"/>
        <v xml:space="preserve"> </v>
      </c>
      <c r="CG421" s="244" t="str">
        <f t="shared" si="771"/>
        <v xml:space="preserve"> </v>
      </c>
      <c r="CH421" s="244" t="str">
        <f t="shared" si="772"/>
        <v xml:space="preserve"> </v>
      </c>
      <c r="CI421" s="570"/>
      <c r="CJ421" s="578" t="str">
        <f t="shared" si="743"/>
        <v xml:space="preserve"> </v>
      </c>
      <c r="CK421" s="578" t="str">
        <f t="shared" si="744"/>
        <v xml:space="preserve"> </v>
      </c>
      <c r="CL421" s="578" t="str">
        <f t="shared" si="745"/>
        <v xml:space="preserve"> </v>
      </c>
      <c r="CM421" s="578" t="str">
        <f t="shared" si="746"/>
        <v xml:space="preserve"> </v>
      </c>
      <c r="CN421" s="578" t="str">
        <f t="shared" si="747"/>
        <v xml:space="preserve"> </v>
      </c>
      <c r="CO421" s="578" t="str">
        <f t="shared" si="740"/>
        <v xml:space="preserve"> </v>
      </c>
      <c r="CP421" s="578" t="str">
        <f t="shared" si="741"/>
        <v xml:space="preserve"> </v>
      </c>
      <c r="CQ421" s="578" t="str">
        <f t="shared" si="742"/>
        <v xml:space="preserve"> </v>
      </c>
      <c r="CR421" s="244"/>
      <c r="CS421" s="244"/>
      <c r="CT421" s="244"/>
      <c r="CU421" s="244"/>
      <c r="CV421" s="347"/>
      <c r="CW421" s="338" t="str">
        <f t="shared" si="773"/>
        <v xml:space="preserve"> </v>
      </c>
      <c r="CX421" s="347"/>
      <c r="CY421" s="338" t="str">
        <f t="shared" si="773"/>
        <v xml:space="preserve"> </v>
      </c>
      <c r="CZ421" s="347"/>
      <c r="DA421" s="338" t="str">
        <f t="shared" si="773"/>
        <v xml:space="preserve"> </v>
      </c>
      <c r="DB421" s="347"/>
      <c r="DC421" s="338" t="str">
        <f t="shared" si="773"/>
        <v xml:space="preserve"> </v>
      </c>
      <c r="DD421" s="347"/>
      <c r="DE421" s="338" t="str">
        <f t="shared" si="773"/>
        <v xml:space="preserve"> </v>
      </c>
    </row>
    <row r="422" spans="1:109" x14ac:dyDescent="0.2">
      <c r="A422" s="328" t="s">
        <v>526</v>
      </c>
      <c r="B422" s="70" t="s">
        <v>114</v>
      </c>
      <c r="C422" s="53" t="s">
        <v>1512</v>
      </c>
      <c r="D422" s="217" t="s">
        <v>130</v>
      </c>
      <c r="E422" s="326">
        <v>250</v>
      </c>
      <c r="F422" s="356" t="s">
        <v>418</v>
      </c>
      <c r="G422" s="701"/>
      <c r="H422" s="40" t="s">
        <v>66</v>
      </c>
      <c r="I422" s="89" t="e">
        <f>IF('Retail Pricing'!#REF!&gt;0,'Retail Pricing'!#REF!," ")</f>
        <v>#REF!</v>
      </c>
      <c r="J422" s="85" t="e">
        <f>'Retail Pricing'!#REF!</f>
        <v>#REF!</v>
      </c>
      <c r="K422" s="85" t="e">
        <f>'Retail Pricing'!#REF!</f>
        <v>#REF!</v>
      </c>
      <c r="L422" s="305" t="e">
        <f>IF('Retail Pricing'!#REF!&gt;0,'Retail Pricing'!#REF!," ")</f>
        <v>#REF!</v>
      </c>
      <c r="M422" s="226" t="e">
        <f t="shared" si="729"/>
        <v>#REF!</v>
      </c>
      <c r="N422" s="219" t="e">
        <f>IF('Retail Pricing'!#REF!&gt;0,'Retail Pricing'!#REF!," ")</f>
        <v>#REF!</v>
      </c>
      <c r="O422" s="219" t="e">
        <f>IF('Retail Pricing'!#REF!&gt;0,'Retail Pricing'!#REF!," ")</f>
        <v>#REF!</v>
      </c>
      <c r="P422" s="219"/>
      <c r="Q422" s="219" t="e">
        <f>IF('Retail Pricing'!#REF!&gt;0,'Retail Pricing'!#REF!," ")</f>
        <v>#REF!</v>
      </c>
      <c r="R422" s="219" t="e">
        <f>IF('Retail Pricing'!#REF!&gt;0,'Retail Pricing'!#REF!," ")</f>
        <v>#REF!</v>
      </c>
      <c r="S422" s="219" t="e">
        <f>IF('Retail Pricing'!#REF!&gt;0,'Retail Pricing'!#REF!," ")</f>
        <v>#REF!</v>
      </c>
      <c r="T422" s="219">
        <v>1.09344</v>
      </c>
      <c r="U422" s="7" t="e">
        <f t="shared" si="748"/>
        <v>#REF!</v>
      </c>
      <c r="V422" s="9" t="e">
        <v>#REF!</v>
      </c>
      <c r="W422" s="491" t="e">
        <f>'Retail Pricing'!#REF!</f>
        <v>#REF!</v>
      </c>
      <c r="X422" s="489">
        <v>2.85</v>
      </c>
      <c r="Y422" s="304" t="e">
        <f t="shared" si="699"/>
        <v>#REF!</v>
      </c>
      <c r="Z422" s="428" t="e">
        <v>#REF!</v>
      </c>
      <c r="AA422" s="492" t="e">
        <v>#REF!</v>
      </c>
      <c r="AB422" s="493" t="e">
        <f>'Retail Pricing'!#REF!</f>
        <v>#REF!</v>
      </c>
      <c r="AC422" s="489">
        <v>2.75</v>
      </c>
      <c r="AD422" s="14" t="e">
        <f t="shared" si="700"/>
        <v>#REF!</v>
      </c>
      <c r="AE422" s="428" t="e">
        <v>#REF!</v>
      </c>
      <c r="AF422" s="488" t="e">
        <v>#REF!</v>
      </c>
      <c r="AG422" s="494" t="e">
        <f>'Retail Pricing'!#REF!</f>
        <v>#REF!</v>
      </c>
      <c r="AH422" s="489">
        <v>2.1</v>
      </c>
      <c r="AI422" s="14" t="e">
        <f t="shared" si="701"/>
        <v>#REF!</v>
      </c>
      <c r="AJ422" s="428" t="e">
        <v>#REF!</v>
      </c>
      <c r="AK422" s="495" t="e">
        <f>'Retail Pricing'!#REF!</f>
        <v>#REF!</v>
      </c>
      <c r="AL422" s="489"/>
      <c r="AM422" s="489">
        <v>2.1</v>
      </c>
      <c r="AN422" s="14" t="e">
        <f t="shared" si="702"/>
        <v>#REF!</v>
      </c>
      <c r="AO422" s="428" t="e">
        <v>#REF!</v>
      </c>
      <c r="AP422" s="490" t="e">
        <f>'Retail Pricing'!#REF!</f>
        <v>#REF!</v>
      </c>
      <c r="AQ422" s="489">
        <v>2.1</v>
      </c>
      <c r="AR422" s="14" t="e">
        <f t="shared" si="703"/>
        <v>#REF!</v>
      </c>
      <c r="AS422" s="428" t="e">
        <v>#REF!</v>
      </c>
      <c r="AT422" s="496" t="e">
        <v>#REF!</v>
      </c>
      <c r="AU422" s="497" t="e">
        <f>'Retail Pricing'!#REF!</f>
        <v>#REF!</v>
      </c>
      <c r="AV422" s="288"/>
      <c r="AW422" s="498" t="e">
        <f>IF(W422&gt;0,ROUND((W422*1.3)/0.05,0)*0.05," ")</f>
        <v>#REF!</v>
      </c>
      <c r="AX422" s="499" t="e">
        <f>AP422</f>
        <v>#REF!</v>
      </c>
      <c r="AY422" s="499">
        <v>1.25</v>
      </c>
      <c r="AZ422" s="333"/>
      <c r="BA422" s="491" t="e">
        <f t="shared" si="749"/>
        <v>#REF!</v>
      </c>
      <c r="BB422" s="492" t="e">
        <f t="shared" si="750"/>
        <v>#REF!</v>
      </c>
      <c r="BC422" s="493" t="e">
        <f t="shared" si="751"/>
        <v>#REF!</v>
      </c>
      <c r="BD422" s="488" t="e">
        <f t="shared" si="752"/>
        <v>#REF!</v>
      </c>
      <c r="BE422" s="494" t="e">
        <f t="shared" si="753"/>
        <v>#REF!</v>
      </c>
      <c r="BF422" s="495" t="e">
        <f t="shared" si="754"/>
        <v>#REF!</v>
      </c>
      <c r="BG422" s="490" t="e">
        <f t="shared" si="755"/>
        <v>#REF!</v>
      </c>
      <c r="BH422" s="496" t="e">
        <f t="shared" si="756"/>
        <v>#REF!</v>
      </c>
      <c r="BI422" s="497" t="e">
        <f t="shared" si="757"/>
        <v>#REF!</v>
      </c>
      <c r="BJ422" s="385" t="e">
        <f t="shared" si="758"/>
        <v>#REF!</v>
      </c>
      <c r="BK422" s="385" t="e">
        <f t="shared" si="774"/>
        <v>#REF!</v>
      </c>
      <c r="BL422" s="243" t="e">
        <f>IF((BA422-'Retail Pricing'!#REF!)&gt;=0," ",1)</f>
        <v>#REF!</v>
      </c>
      <c r="BM422" s="243" t="e">
        <f>IF((BB422-'Retail Pricing'!#REF!)&gt;=0," ",1)</f>
        <v>#REF!</v>
      </c>
      <c r="BN422" s="243" t="e">
        <f>IF((BC422-'Retail Pricing'!#REF!)&gt;=0," ",1)</f>
        <v>#REF!</v>
      </c>
      <c r="BO422" s="243" t="e">
        <f>IF((BD422-'Retail Pricing'!#REF!)&gt;=0," ",1)</f>
        <v>#REF!</v>
      </c>
      <c r="BP422" s="243" t="e">
        <f>IF((BE422-'Retail Pricing'!#REF!)&gt;=0," ",1)</f>
        <v>#REF!</v>
      </c>
      <c r="BQ422" s="243" t="e">
        <f>IF((BF422-'Retail Pricing'!#REF!)&gt;=0," ",1)</f>
        <v>#REF!</v>
      </c>
      <c r="BR422" s="243" t="e">
        <f>IF((BG422-'Retail Pricing'!#REF!)&gt;=0," ",1)</f>
        <v>#REF!</v>
      </c>
      <c r="BS422" s="243" t="e">
        <f>IF((BH422-'Retail Pricing'!#REF!)&gt;=0," ",1)</f>
        <v>#REF!</v>
      </c>
      <c r="BT422" s="243" t="e">
        <f>IF((BI422-'Retail Pricing'!#REF!)&gt;=0," ",1)</f>
        <v>#REF!</v>
      </c>
      <c r="BU422" s="18"/>
      <c r="BV422" s="442" t="e">
        <f t="shared" si="760"/>
        <v>#REF!</v>
      </c>
      <c r="BW422" s="244" t="e">
        <f t="shared" si="761"/>
        <v>#REF!</v>
      </c>
      <c r="BX422" s="244" t="e">
        <f t="shared" si="762"/>
        <v>#REF!</v>
      </c>
      <c r="BY422" s="244" t="e">
        <f t="shared" si="763"/>
        <v>#REF!</v>
      </c>
      <c r="BZ422" s="244" t="e">
        <f t="shared" si="764"/>
        <v>#REF!</v>
      </c>
      <c r="CA422" s="244" t="e">
        <f t="shared" si="765"/>
        <v>#REF!</v>
      </c>
      <c r="CB422" s="244" t="e">
        <f t="shared" si="766"/>
        <v>#REF!</v>
      </c>
      <c r="CC422" s="244" t="e">
        <f t="shared" si="767"/>
        <v>#REF!</v>
      </c>
      <c r="CD422" s="244" t="e">
        <f t="shared" si="768"/>
        <v>#REF!</v>
      </c>
      <c r="CE422" s="244" t="e">
        <f t="shared" si="769"/>
        <v>#REF!</v>
      </c>
      <c r="CF422" s="244" t="e">
        <f t="shared" si="770"/>
        <v>#REF!</v>
      </c>
      <c r="CG422" s="244" t="e">
        <f t="shared" si="771"/>
        <v>#REF!</v>
      </c>
      <c r="CH422" s="244" t="e">
        <f t="shared" si="772"/>
        <v>#REF!</v>
      </c>
      <c r="CI422" s="570"/>
      <c r="CJ422" s="578" t="e">
        <f t="shared" si="743"/>
        <v>#REF!</v>
      </c>
      <c r="CK422" s="578" t="e">
        <f t="shared" si="744"/>
        <v>#REF!</v>
      </c>
      <c r="CL422" s="578" t="e">
        <f t="shared" si="745"/>
        <v>#REF!</v>
      </c>
      <c r="CM422" s="578" t="e">
        <f t="shared" si="746"/>
        <v>#REF!</v>
      </c>
      <c r="CN422" s="578" t="e">
        <f t="shared" si="747"/>
        <v>#REF!</v>
      </c>
      <c r="CO422" s="578" t="e">
        <f t="shared" si="740"/>
        <v>#REF!</v>
      </c>
      <c r="CP422" s="578" t="e">
        <f t="shared" si="741"/>
        <v>#REF!</v>
      </c>
      <c r="CQ422" s="578" t="e">
        <f t="shared" si="742"/>
        <v>#REF!</v>
      </c>
      <c r="CR422" s="244"/>
      <c r="CS422" s="244"/>
      <c r="CT422" s="244"/>
      <c r="CU422" s="244"/>
      <c r="CV422" s="347"/>
      <c r="CW422" s="338" t="e">
        <f t="shared" si="773"/>
        <v>#REF!</v>
      </c>
      <c r="CX422" s="347"/>
      <c r="CY422" s="338" t="e">
        <f t="shared" si="773"/>
        <v>#REF!</v>
      </c>
      <c r="CZ422" s="347"/>
      <c r="DA422" s="338" t="e">
        <f t="shared" si="773"/>
        <v>#REF!</v>
      </c>
      <c r="DB422" s="347"/>
      <c r="DC422" s="338" t="e">
        <f t="shared" si="773"/>
        <v>#REF!</v>
      </c>
      <c r="DD422" s="347"/>
      <c r="DE422" s="338" t="e">
        <f t="shared" si="773"/>
        <v>#REF!</v>
      </c>
    </row>
    <row r="423" spans="1:109" s="203" customFormat="1" ht="12.75" x14ac:dyDescent="0.2">
      <c r="A423" s="396" t="s">
        <v>510</v>
      </c>
      <c r="B423" s="397" t="s">
        <v>736</v>
      </c>
      <c r="C423" s="397" t="s">
        <v>736</v>
      </c>
      <c r="D423" s="398"/>
      <c r="E423" s="398"/>
      <c r="F423" s="418"/>
      <c r="G423" s="703"/>
      <c r="H423" s="523"/>
      <c r="I423" s="199"/>
      <c r="J423" s="199"/>
      <c r="K423" s="199"/>
      <c r="L423" s="199"/>
      <c r="M423" s="199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  <c r="AA423" s="335"/>
      <c r="AB423" s="335"/>
      <c r="AC423" s="335"/>
      <c r="AD423" s="335"/>
      <c r="AE423" s="335"/>
      <c r="AF423" s="335"/>
      <c r="AG423" s="335"/>
      <c r="AH423" s="335"/>
      <c r="AI423" s="335"/>
      <c r="AJ423" s="335"/>
      <c r="AK423" s="335"/>
      <c r="AL423" s="335"/>
      <c r="AM423" s="335"/>
      <c r="AN423" s="335"/>
      <c r="AO423" s="335"/>
      <c r="AP423" s="335"/>
      <c r="AQ423" s="335"/>
      <c r="AR423" s="335"/>
      <c r="AS423" s="335"/>
      <c r="AT423" s="335"/>
      <c r="AU423" s="335"/>
      <c r="AV423" s="335"/>
      <c r="AW423" s="335"/>
      <c r="AX423" s="335"/>
      <c r="AY423" s="335"/>
      <c r="AZ423" s="335"/>
      <c r="BA423" s="335"/>
      <c r="BB423" s="335"/>
      <c r="BC423" s="335"/>
      <c r="BD423" s="335"/>
      <c r="BE423" s="335"/>
      <c r="BF423" s="335"/>
      <c r="BG423" s="335"/>
      <c r="BH423" s="335"/>
      <c r="BI423" s="335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201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  <c r="CH423" s="199"/>
      <c r="CI423" s="576"/>
      <c r="CJ423" s="578" t="str">
        <f t="shared" si="743"/>
        <v xml:space="preserve"> </v>
      </c>
      <c r="CK423" s="578" t="str">
        <f t="shared" si="744"/>
        <v xml:space="preserve"> </v>
      </c>
      <c r="CL423" s="578" t="str">
        <f t="shared" si="745"/>
        <v xml:space="preserve"> </v>
      </c>
      <c r="CM423" s="578" t="str">
        <f t="shared" si="746"/>
        <v xml:space="preserve"> </v>
      </c>
      <c r="CN423" s="578" t="str">
        <f t="shared" si="747"/>
        <v xml:space="preserve"> </v>
      </c>
      <c r="CO423" s="578" t="str">
        <f t="shared" si="740"/>
        <v xml:space="preserve"> </v>
      </c>
      <c r="CP423" s="578" t="str">
        <f t="shared" si="741"/>
        <v xml:space="preserve"> </v>
      </c>
      <c r="CQ423" s="578" t="str">
        <f t="shared" si="742"/>
        <v xml:space="preserve"> </v>
      </c>
      <c r="CR423" s="199"/>
      <c r="CS423" s="199"/>
      <c r="CT423" s="199"/>
      <c r="CU423" s="199"/>
      <c r="CV423" s="199"/>
      <c r="CW423" s="338" t="str">
        <f t="shared" ref="CW423:DE429" si="775">IF($BW423&gt;0,$BA423," ")</f>
        <v xml:space="preserve"> </v>
      </c>
      <c r="CX423" s="199"/>
      <c r="CY423" s="338" t="str">
        <f t="shared" si="775"/>
        <v xml:space="preserve"> </v>
      </c>
      <c r="CZ423" s="199"/>
      <c r="DA423" s="338" t="str">
        <f t="shared" si="775"/>
        <v xml:space="preserve"> </v>
      </c>
      <c r="DB423" s="199"/>
      <c r="DC423" s="338" t="str">
        <f t="shared" si="775"/>
        <v xml:space="preserve"> </v>
      </c>
      <c r="DD423" s="199"/>
      <c r="DE423" s="338" t="str">
        <f t="shared" si="775"/>
        <v xml:space="preserve"> </v>
      </c>
    </row>
    <row r="424" spans="1:109" s="19" customFormat="1" x14ac:dyDescent="0.2">
      <c r="A424" s="93" t="s">
        <v>184</v>
      </c>
      <c r="B424" s="17" t="s">
        <v>75</v>
      </c>
      <c r="C424" s="53" t="s">
        <v>1512</v>
      </c>
      <c r="D424" s="217"/>
      <c r="E424" s="326">
        <v>250</v>
      </c>
      <c r="F424" s="356" t="s">
        <v>420</v>
      </c>
      <c r="G424" s="701"/>
      <c r="H424" s="84" t="s">
        <v>949</v>
      </c>
      <c r="I424" s="89" t="e">
        <f>IF('Retail Pricing'!#REF!&gt;0,'Retail Pricing'!#REF!," ")</f>
        <v>#REF!</v>
      </c>
      <c r="J424" s="85" t="e">
        <f>'Retail Pricing'!#REF!</f>
        <v>#REF!</v>
      </c>
      <c r="K424" s="85" t="e">
        <f>'Retail Pricing'!#REF!</f>
        <v>#REF!</v>
      </c>
      <c r="L424" s="305" t="e">
        <f>IF('Retail Pricing'!#REF!&gt;0,'Retail Pricing'!#REF!," ")</f>
        <v>#REF!</v>
      </c>
      <c r="M424" s="226" t="e">
        <f t="shared" si="729"/>
        <v>#REF!</v>
      </c>
      <c r="N424" s="219" t="e">
        <f>IF('Retail Pricing'!#REF!&gt;0,'Retail Pricing'!#REF!," ")</f>
        <v>#REF!</v>
      </c>
      <c r="O424" s="219" t="e">
        <f>IF('Retail Pricing'!#REF!&gt;0,'Retail Pricing'!#REF!," ")</f>
        <v>#REF!</v>
      </c>
      <c r="P424" s="219"/>
      <c r="Q424" s="219" t="e">
        <f>IF('Retail Pricing'!#REF!&gt;0,'Retail Pricing'!#REF!," ")</f>
        <v>#REF!</v>
      </c>
      <c r="R424" s="219" t="e">
        <f>IF('Retail Pricing'!#REF!&gt;0,'Retail Pricing'!#REF!," ")</f>
        <v>#REF!</v>
      </c>
      <c r="S424" s="219" t="e">
        <f>IF('Retail Pricing'!#REF!&gt;0,'Retail Pricing'!#REF!," ")</f>
        <v>#REF!</v>
      </c>
      <c r="T424" s="219">
        <v>1.2012</v>
      </c>
      <c r="U424" s="7" t="e">
        <f t="shared" ref="U424:U438" si="776">IF(M424&gt;0,$U$1," ")</f>
        <v>#REF!</v>
      </c>
      <c r="V424" s="7">
        <v>0.128</v>
      </c>
      <c r="W424" s="491" t="s">
        <v>949</v>
      </c>
      <c r="X424" s="489" t="s">
        <v>949</v>
      </c>
      <c r="Y424" s="304" t="str">
        <f t="shared" si="699"/>
        <v xml:space="preserve"> </v>
      </c>
      <c r="Z424" s="428" t="s">
        <v>106</v>
      </c>
      <c r="AA424" s="492" t="s">
        <v>949</v>
      </c>
      <c r="AB424" s="493" t="s">
        <v>949</v>
      </c>
      <c r="AC424" s="489" t="s">
        <v>949</v>
      </c>
      <c r="AD424" s="14" t="str">
        <f t="shared" si="700"/>
        <v xml:space="preserve"> </v>
      </c>
      <c r="AE424" s="428" t="s">
        <v>106</v>
      </c>
      <c r="AF424" s="488" t="s">
        <v>949</v>
      </c>
      <c r="AG424" s="494" t="s">
        <v>949</v>
      </c>
      <c r="AH424" s="489" t="s">
        <v>949</v>
      </c>
      <c r="AI424" s="14" t="str">
        <f t="shared" si="701"/>
        <v xml:space="preserve"> </v>
      </c>
      <c r="AJ424" s="428" t="s">
        <v>106</v>
      </c>
      <c r="AK424" s="495" t="s">
        <v>949</v>
      </c>
      <c r="AL424" s="489"/>
      <c r="AM424" s="489" t="s">
        <v>949</v>
      </c>
      <c r="AN424" s="14" t="str">
        <f t="shared" si="702"/>
        <v xml:space="preserve"> </v>
      </c>
      <c r="AO424" s="428" t="s">
        <v>106</v>
      </c>
      <c r="AP424" s="490" t="s">
        <v>949</v>
      </c>
      <c r="AQ424" s="489" t="s">
        <v>949</v>
      </c>
      <c r="AR424" s="14" t="str">
        <f t="shared" si="703"/>
        <v xml:space="preserve"> </v>
      </c>
      <c r="AS424" s="428" t="s">
        <v>106</v>
      </c>
      <c r="AT424" s="496" t="s">
        <v>949</v>
      </c>
      <c r="AU424" s="497" t="s">
        <v>949</v>
      </c>
      <c r="AV424" s="288"/>
      <c r="AW424" s="498" t="s">
        <v>949</v>
      </c>
      <c r="AX424" s="499" t="s">
        <v>106</v>
      </c>
      <c r="AY424" s="499" t="s">
        <v>106</v>
      </c>
      <c r="AZ424" s="333"/>
      <c r="BA424" s="491" t="str">
        <f t="shared" ref="BA424:BA438" si="777">IF($A424&lt;&gt;" ",$W424," ")</f>
        <v>Holder</v>
      </c>
      <c r="BB424" s="492" t="str">
        <f t="shared" ref="BB424:BB438" si="778">IF($A424&lt;&gt;" ",$AA424," ")</f>
        <v>Holder</v>
      </c>
      <c r="BC424" s="493" t="str">
        <f t="shared" ref="BC424:BC438" si="779">IF($A424&lt;&gt;" ",$AB424," ")</f>
        <v>Holder</v>
      </c>
      <c r="BD424" s="488" t="str">
        <f t="shared" ref="BD424:BD438" si="780">IF($A424&lt;&gt;" ",$AF424," ")</f>
        <v>Holder</v>
      </c>
      <c r="BE424" s="494" t="str">
        <f t="shared" ref="BE424:BE438" si="781">IF($A424&lt;&gt;" ",$AG424," ")</f>
        <v>Holder</v>
      </c>
      <c r="BF424" s="495" t="str">
        <f t="shared" ref="BF424:BF438" si="782">IF($A424&lt;&gt;" ",$AK424," ")</f>
        <v>Holder</v>
      </c>
      <c r="BG424" s="490" t="str">
        <f t="shared" ref="BG424:BG438" si="783">IF($A424&lt;&gt;" ",$AP424," ")</f>
        <v>Holder</v>
      </c>
      <c r="BH424" s="496" t="str">
        <f t="shared" ref="BH424:BH438" si="784">IF($A424&lt;&gt;" ",$AT424," ")</f>
        <v>Holder</v>
      </c>
      <c r="BI424" s="497" t="str">
        <f t="shared" ref="BI424:BI438" si="785">IF($A424&lt;&gt;" ",$AU424," ")</f>
        <v>Holder</v>
      </c>
      <c r="BJ424" s="385" t="str">
        <f t="shared" ref="BJ424:BJ438" si="786">IF(BA424*0.9&gt;BG424, " ", "No")</f>
        <v>No</v>
      </c>
      <c r="BK424" s="385" t="str">
        <f t="shared" ref="BK424:BK434" si="787">IF(BC424*0.9&gt;BG424, " ", "No")</f>
        <v>No</v>
      </c>
      <c r="BL424" s="483" t="s">
        <v>1376</v>
      </c>
      <c r="BM424" s="482"/>
      <c r="BN424" s="482"/>
      <c r="BO424" s="482"/>
      <c r="BP424" s="482"/>
      <c r="BQ424" s="482"/>
      <c r="BR424" s="482"/>
      <c r="BS424" s="482"/>
      <c r="BT424" s="482"/>
      <c r="BU424" s="67"/>
      <c r="BV424" s="442" t="str">
        <f t="shared" ref="BV424:BV438" si="788">IF(W424&gt;0,$BV$9, " ")</f>
        <v xml:space="preserve"> </v>
      </c>
      <c r="BW424" s="244" t="str">
        <f t="shared" ref="BW424:BW438" si="789">IF($BV424&gt;0,($BV424-W424)/$BV424*100," ")</f>
        <v xml:space="preserve"> </v>
      </c>
      <c r="BX424" s="244" t="str">
        <f t="shared" ref="BX424:BX438" si="790">IF($BV424&gt;0,($BV424-AA424)/$BV424*100," ")</f>
        <v xml:space="preserve"> </v>
      </c>
      <c r="BY424" s="244" t="str">
        <f t="shared" ref="BY424:BY438" si="791">IF($BV424&gt;0,($BV424-AB424)/$BV424*100," ")</f>
        <v xml:space="preserve"> </v>
      </c>
      <c r="BZ424" s="244" t="str">
        <f t="shared" ref="BZ424:BZ438" si="792">IF($BV424&gt;0,($BV424-AF424)/$BV424*100," ")</f>
        <v xml:space="preserve"> </v>
      </c>
      <c r="CA424" s="244" t="str">
        <f t="shared" ref="CA424:CA438" si="793">IF($BV424&gt;0,($BV424-AG424)/$BV424*100," ")</f>
        <v xml:space="preserve"> </v>
      </c>
      <c r="CB424" s="244" t="str">
        <f t="shared" ref="CB424:CB438" si="794">CA424</f>
        <v xml:space="preserve"> </v>
      </c>
      <c r="CC424" s="244" t="str">
        <f t="shared" ref="CC424:CC438" si="795">IF($BV424&gt;0,($BV424-AK424)/$BV424*100," ")</f>
        <v xml:space="preserve"> </v>
      </c>
      <c r="CD424" s="244" t="str">
        <f t="shared" ref="CD424:CD438" si="796">IF($BV424&gt;0,($BV424-AP424)/$BV424*100," ")</f>
        <v xml:space="preserve"> </v>
      </c>
      <c r="CE424" s="244" t="str">
        <f t="shared" ref="CE424:CE438" si="797">IF($BV424&gt;0,($BV424-AT424)/$BV424*100," ")</f>
        <v xml:space="preserve"> </v>
      </c>
      <c r="CF424" s="244" t="str">
        <f t="shared" ref="CF424:CF438" si="798">IF($BV424&gt;0,($BV424-(W424*2))/$BV424*100," ")</f>
        <v xml:space="preserve"> </v>
      </c>
      <c r="CG424" s="244" t="str">
        <f t="shared" ref="CG424:CG432" si="799">IF($BV424&gt;0,($BV424-AW424)/$BV424*100," ")</f>
        <v xml:space="preserve"> </v>
      </c>
      <c r="CH424" s="244" t="str">
        <f t="shared" ref="CH424:CH429" si="800">IF($W424&gt;0,100," ")</f>
        <v xml:space="preserve"> </v>
      </c>
      <c r="CI424" s="570"/>
      <c r="CJ424" s="578" t="str">
        <f t="shared" si="743"/>
        <v xml:space="preserve"> </v>
      </c>
      <c r="CK424" s="578" t="str">
        <f t="shared" si="744"/>
        <v xml:space="preserve"> </v>
      </c>
      <c r="CL424" s="578" t="str">
        <f t="shared" si="745"/>
        <v xml:space="preserve"> </v>
      </c>
      <c r="CM424" s="578" t="str">
        <f t="shared" si="746"/>
        <v xml:space="preserve"> </v>
      </c>
      <c r="CN424" s="578" t="str">
        <f t="shared" si="747"/>
        <v xml:space="preserve"> </v>
      </c>
      <c r="CO424" s="578" t="str">
        <f t="shared" si="740"/>
        <v xml:space="preserve"> </v>
      </c>
      <c r="CP424" s="578" t="str">
        <f t="shared" si="741"/>
        <v xml:space="preserve"> </v>
      </c>
      <c r="CQ424" s="578" t="str">
        <f t="shared" si="742"/>
        <v xml:space="preserve"> </v>
      </c>
      <c r="CR424" s="244"/>
      <c r="CS424" s="244"/>
      <c r="CT424" s="244"/>
      <c r="CU424" s="244"/>
      <c r="CV424" s="347"/>
      <c r="CW424" s="338" t="str">
        <f t="shared" si="775"/>
        <v xml:space="preserve"> </v>
      </c>
      <c r="CX424" s="347"/>
      <c r="CY424" s="338" t="str">
        <f t="shared" si="775"/>
        <v xml:space="preserve"> </v>
      </c>
      <c r="CZ424" s="347"/>
      <c r="DA424" s="338" t="str">
        <f t="shared" si="775"/>
        <v xml:space="preserve"> </v>
      </c>
      <c r="DB424" s="347"/>
      <c r="DC424" s="338" t="str">
        <f t="shared" si="775"/>
        <v xml:space="preserve"> </v>
      </c>
      <c r="DD424" s="347"/>
      <c r="DE424" s="338" t="str">
        <f t="shared" si="775"/>
        <v xml:space="preserve"> </v>
      </c>
    </row>
    <row r="425" spans="1:109" s="19" customFormat="1" x14ac:dyDescent="0.2">
      <c r="A425" s="93" t="s">
        <v>184</v>
      </c>
      <c r="B425" s="53" t="s">
        <v>277</v>
      </c>
      <c r="C425" s="53" t="s">
        <v>1512</v>
      </c>
      <c r="D425" s="217"/>
      <c r="E425" s="326">
        <v>1000</v>
      </c>
      <c r="F425" s="356" t="s">
        <v>421</v>
      </c>
      <c r="G425" s="701"/>
      <c r="H425" s="84" t="s">
        <v>949</v>
      </c>
      <c r="I425" s="89" t="e">
        <f>IF('Retail Pricing'!#REF!&gt;0,'Retail Pricing'!#REF!," ")</f>
        <v>#REF!</v>
      </c>
      <c r="J425" s="85" t="e">
        <f>'Retail Pricing'!#REF!</f>
        <v>#REF!</v>
      </c>
      <c r="K425" s="85" t="e">
        <f>'Retail Pricing'!#REF!</f>
        <v>#REF!</v>
      </c>
      <c r="L425" s="305" t="e">
        <f>IF('Retail Pricing'!#REF!&gt;0,'Retail Pricing'!#REF!," ")</f>
        <v>#REF!</v>
      </c>
      <c r="M425" s="226" t="e">
        <f t="shared" si="729"/>
        <v>#REF!</v>
      </c>
      <c r="N425" s="219" t="e">
        <f>IF('Retail Pricing'!#REF!&gt;0,'Retail Pricing'!#REF!," ")</f>
        <v>#REF!</v>
      </c>
      <c r="O425" s="219" t="e">
        <f>IF('Retail Pricing'!#REF!&gt;0,'Retail Pricing'!#REF!," ")</f>
        <v>#REF!</v>
      </c>
      <c r="P425" s="219"/>
      <c r="Q425" s="219" t="e">
        <f>IF('Retail Pricing'!#REF!&gt;0,'Retail Pricing'!#REF!," ")</f>
        <v>#REF!</v>
      </c>
      <c r="R425" s="219" t="e">
        <f>IF('Retail Pricing'!#REF!&gt;0,'Retail Pricing'!#REF!," ")</f>
        <v>#REF!</v>
      </c>
      <c r="S425" s="219" t="e">
        <f>IF('Retail Pricing'!#REF!&gt;0,'Retail Pricing'!#REF!," ")</f>
        <v>#REF!</v>
      </c>
      <c r="T425" s="219">
        <v>0.80298999999999998</v>
      </c>
      <c r="U425" s="7" t="e">
        <f t="shared" si="776"/>
        <v>#REF!</v>
      </c>
      <c r="V425" s="7">
        <v>3.0000000000000001E-3</v>
      </c>
      <c r="W425" s="491" t="s">
        <v>949</v>
      </c>
      <c r="X425" s="489" t="s">
        <v>949</v>
      </c>
      <c r="Y425" s="304" t="str">
        <f t="shared" si="699"/>
        <v xml:space="preserve"> </v>
      </c>
      <c r="Z425" s="428" t="s">
        <v>106</v>
      </c>
      <c r="AA425" s="492" t="s">
        <v>949</v>
      </c>
      <c r="AB425" s="493" t="s">
        <v>949</v>
      </c>
      <c r="AC425" s="489" t="s">
        <v>949</v>
      </c>
      <c r="AD425" s="14" t="str">
        <f t="shared" si="700"/>
        <v xml:space="preserve"> </v>
      </c>
      <c r="AE425" s="428" t="s">
        <v>106</v>
      </c>
      <c r="AF425" s="488" t="s">
        <v>949</v>
      </c>
      <c r="AG425" s="494" t="s">
        <v>949</v>
      </c>
      <c r="AH425" s="489" t="s">
        <v>949</v>
      </c>
      <c r="AI425" s="14" t="str">
        <f t="shared" si="701"/>
        <v xml:space="preserve"> </v>
      </c>
      <c r="AJ425" s="428" t="s">
        <v>106</v>
      </c>
      <c r="AK425" s="495" t="s">
        <v>949</v>
      </c>
      <c r="AL425" s="489"/>
      <c r="AM425" s="489" t="s">
        <v>949</v>
      </c>
      <c r="AN425" s="14" t="str">
        <f t="shared" si="702"/>
        <v xml:space="preserve"> </v>
      </c>
      <c r="AO425" s="428" t="s">
        <v>106</v>
      </c>
      <c r="AP425" s="490" t="s">
        <v>949</v>
      </c>
      <c r="AQ425" s="489" t="s">
        <v>949</v>
      </c>
      <c r="AR425" s="14" t="str">
        <f t="shared" si="703"/>
        <v xml:space="preserve"> </v>
      </c>
      <c r="AS425" s="428" t="s">
        <v>106</v>
      </c>
      <c r="AT425" s="496" t="s">
        <v>949</v>
      </c>
      <c r="AU425" s="497" t="s">
        <v>949</v>
      </c>
      <c r="AV425" s="288"/>
      <c r="AW425" s="498" t="s">
        <v>949</v>
      </c>
      <c r="AX425" s="499" t="s">
        <v>106</v>
      </c>
      <c r="AY425" s="499" t="s">
        <v>106</v>
      </c>
      <c r="AZ425" s="333"/>
      <c r="BA425" s="491" t="str">
        <f t="shared" si="777"/>
        <v>Holder</v>
      </c>
      <c r="BB425" s="492" t="str">
        <f t="shared" si="778"/>
        <v>Holder</v>
      </c>
      <c r="BC425" s="493" t="str">
        <f t="shared" si="779"/>
        <v>Holder</v>
      </c>
      <c r="BD425" s="488" t="str">
        <f t="shared" si="780"/>
        <v>Holder</v>
      </c>
      <c r="BE425" s="494" t="str">
        <f t="shared" si="781"/>
        <v>Holder</v>
      </c>
      <c r="BF425" s="495" t="str">
        <f t="shared" si="782"/>
        <v>Holder</v>
      </c>
      <c r="BG425" s="490" t="str">
        <f t="shared" si="783"/>
        <v>Holder</v>
      </c>
      <c r="BH425" s="496" t="str">
        <f t="shared" si="784"/>
        <v>Holder</v>
      </c>
      <c r="BI425" s="497" t="str">
        <f t="shared" si="785"/>
        <v>Holder</v>
      </c>
      <c r="BJ425" s="385" t="str">
        <f t="shared" si="786"/>
        <v>No</v>
      </c>
      <c r="BK425" s="385" t="str">
        <f t="shared" si="787"/>
        <v>No</v>
      </c>
      <c r="BL425" s="483" t="s">
        <v>1376</v>
      </c>
      <c r="BM425" s="482"/>
      <c r="BN425" s="482"/>
      <c r="BO425" s="482"/>
      <c r="BP425" s="482"/>
      <c r="BQ425" s="482"/>
      <c r="BR425" s="482"/>
      <c r="BS425" s="482"/>
      <c r="BT425" s="482"/>
      <c r="BU425" s="67"/>
      <c r="BV425" s="442" t="str">
        <f t="shared" si="788"/>
        <v xml:space="preserve"> </v>
      </c>
      <c r="BW425" s="244" t="str">
        <f t="shared" si="789"/>
        <v xml:space="preserve"> </v>
      </c>
      <c r="BX425" s="244" t="str">
        <f t="shared" si="790"/>
        <v xml:space="preserve"> </v>
      </c>
      <c r="BY425" s="244" t="str">
        <f t="shared" si="791"/>
        <v xml:space="preserve"> </v>
      </c>
      <c r="BZ425" s="244" t="str">
        <f t="shared" si="792"/>
        <v xml:space="preserve"> </v>
      </c>
      <c r="CA425" s="244" t="str">
        <f t="shared" si="793"/>
        <v xml:space="preserve"> </v>
      </c>
      <c r="CB425" s="244" t="str">
        <f t="shared" si="794"/>
        <v xml:space="preserve"> </v>
      </c>
      <c r="CC425" s="244" t="str">
        <f t="shared" si="795"/>
        <v xml:space="preserve"> </v>
      </c>
      <c r="CD425" s="244" t="str">
        <f t="shared" si="796"/>
        <v xml:space="preserve"> </v>
      </c>
      <c r="CE425" s="244" t="str">
        <f t="shared" si="797"/>
        <v xml:space="preserve"> </v>
      </c>
      <c r="CF425" s="244" t="str">
        <f t="shared" si="798"/>
        <v xml:space="preserve"> </v>
      </c>
      <c r="CG425" s="244" t="str">
        <f t="shared" si="799"/>
        <v xml:space="preserve"> </v>
      </c>
      <c r="CH425" s="244" t="str">
        <f t="shared" si="800"/>
        <v xml:space="preserve"> </v>
      </c>
      <c r="CI425" s="570"/>
      <c r="CJ425" s="578" t="str">
        <f t="shared" si="743"/>
        <v xml:space="preserve"> </v>
      </c>
      <c r="CK425" s="578" t="str">
        <f t="shared" si="744"/>
        <v xml:space="preserve"> </v>
      </c>
      <c r="CL425" s="578" t="str">
        <f t="shared" si="745"/>
        <v xml:space="preserve"> </v>
      </c>
      <c r="CM425" s="578" t="str">
        <f t="shared" si="746"/>
        <v xml:space="preserve"> </v>
      </c>
      <c r="CN425" s="578" t="str">
        <f t="shared" si="747"/>
        <v xml:space="preserve"> </v>
      </c>
      <c r="CO425" s="578" t="str">
        <f t="shared" si="740"/>
        <v xml:space="preserve"> </v>
      </c>
      <c r="CP425" s="578" t="str">
        <f t="shared" si="741"/>
        <v xml:space="preserve"> </v>
      </c>
      <c r="CQ425" s="578" t="str">
        <f t="shared" si="742"/>
        <v xml:space="preserve"> </v>
      </c>
      <c r="CR425" s="244"/>
      <c r="CS425" s="244"/>
      <c r="CT425" s="244"/>
      <c r="CU425" s="244"/>
      <c r="CV425" s="347"/>
      <c r="CW425" s="338" t="str">
        <f t="shared" si="775"/>
        <v xml:space="preserve"> </v>
      </c>
      <c r="CX425" s="347"/>
      <c r="CY425" s="338" t="str">
        <f t="shared" si="775"/>
        <v xml:space="preserve"> </v>
      </c>
      <c r="CZ425" s="347"/>
      <c r="DA425" s="338" t="str">
        <f t="shared" si="775"/>
        <v xml:space="preserve"> </v>
      </c>
      <c r="DB425" s="347"/>
      <c r="DC425" s="338" t="str">
        <f t="shared" si="775"/>
        <v xml:space="preserve"> </v>
      </c>
      <c r="DD425" s="347"/>
      <c r="DE425" s="338" t="str">
        <f t="shared" si="775"/>
        <v xml:space="preserve"> </v>
      </c>
    </row>
    <row r="426" spans="1:109" s="19" customFormat="1" x14ac:dyDescent="0.2">
      <c r="A426" s="93" t="s">
        <v>184</v>
      </c>
      <c r="B426" s="53" t="s">
        <v>1029</v>
      </c>
      <c r="C426" s="53" t="s">
        <v>1549</v>
      </c>
      <c r="D426" s="217" t="s">
        <v>256</v>
      </c>
      <c r="E426" s="326">
        <v>1000</v>
      </c>
      <c r="F426" s="356" t="s">
        <v>419</v>
      </c>
      <c r="G426" s="701"/>
      <c r="H426" s="40" t="s">
        <v>949</v>
      </c>
      <c r="I426" s="89" t="e">
        <f>IF('Retail Pricing'!#REF!&gt;0,'Retail Pricing'!#REF!," ")</f>
        <v>#REF!</v>
      </c>
      <c r="J426" s="85" t="e">
        <f>'Retail Pricing'!#REF!</f>
        <v>#REF!</v>
      </c>
      <c r="K426" s="85" t="e">
        <f>'Retail Pricing'!#REF!</f>
        <v>#REF!</v>
      </c>
      <c r="L426" s="305" t="e">
        <f>IF('Retail Pricing'!#REF!&gt;0,'Retail Pricing'!#REF!," ")</f>
        <v>#REF!</v>
      </c>
      <c r="M426" s="226" t="e">
        <f t="shared" si="729"/>
        <v>#REF!</v>
      </c>
      <c r="N426" s="219" t="e">
        <f>IF('Retail Pricing'!#REF!&gt;0,'Retail Pricing'!#REF!," ")</f>
        <v>#REF!</v>
      </c>
      <c r="O426" s="219" t="e">
        <f>IF('Retail Pricing'!#REF!&gt;0,'Retail Pricing'!#REF!," ")</f>
        <v>#REF!</v>
      </c>
      <c r="P426" s="219"/>
      <c r="Q426" s="219" t="e">
        <f>IF('Retail Pricing'!#REF!&gt;0,'Retail Pricing'!#REF!," ")</f>
        <v>#REF!</v>
      </c>
      <c r="R426" s="219" t="e">
        <f>IF('Retail Pricing'!#REF!&gt;0,'Retail Pricing'!#REF!," ")</f>
        <v>#REF!</v>
      </c>
      <c r="S426" s="219" t="e">
        <f>IF('Retail Pricing'!#REF!&gt;0,'Retail Pricing'!#REF!," ")</f>
        <v>#REF!</v>
      </c>
      <c r="T426" s="219">
        <v>0.79307000000000005</v>
      </c>
      <c r="U426" s="7" t="e">
        <f t="shared" si="776"/>
        <v>#REF!</v>
      </c>
      <c r="V426" s="7">
        <v>8.6999999999999994E-2</v>
      </c>
      <c r="W426" s="491" t="s">
        <v>949</v>
      </c>
      <c r="X426" s="489" t="s">
        <v>949</v>
      </c>
      <c r="Y426" s="304" t="str">
        <f t="shared" si="699"/>
        <v xml:space="preserve"> </v>
      </c>
      <c r="Z426" s="428" t="s">
        <v>106</v>
      </c>
      <c r="AA426" s="492" t="s">
        <v>949</v>
      </c>
      <c r="AB426" s="493" t="s">
        <v>949</v>
      </c>
      <c r="AC426" s="489" t="s">
        <v>949</v>
      </c>
      <c r="AD426" s="14" t="str">
        <f t="shared" si="700"/>
        <v xml:space="preserve"> </v>
      </c>
      <c r="AE426" s="428" t="s">
        <v>106</v>
      </c>
      <c r="AF426" s="488" t="s">
        <v>949</v>
      </c>
      <c r="AG426" s="494" t="s">
        <v>949</v>
      </c>
      <c r="AH426" s="489" t="s">
        <v>949</v>
      </c>
      <c r="AI426" s="14" t="str">
        <f t="shared" si="701"/>
        <v xml:space="preserve"> </v>
      </c>
      <c r="AJ426" s="428" t="s">
        <v>106</v>
      </c>
      <c r="AK426" s="495" t="s">
        <v>949</v>
      </c>
      <c r="AL426" s="489"/>
      <c r="AM426" s="489" t="s">
        <v>949</v>
      </c>
      <c r="AN426" s="14" t="str">
        <f t="shared" si="702"/>
        <v xml:space="preserve"> </v>
      </c>
      <c r="AO426" s="428" t="s">
        <v>106</v>
      </c>
      <c r="AP426" s="490" t="s">
        <v>949</v>
      </c>
      <c r="AQ426" s="489" t="s">
        <v>949</v>
      </c>
      <c r="AR426" s="14" t="str">
        <f t="shared" si="703"/>
        <v xml:space="preserve"> </v>
      </c>
      <c r="AS426" s="428" t="s">
        <v>106</v>
      </c>
      <c r="AT426" s="496" t="s">
        <v>949</v>
      </c>
      <c r="AU426" s="497" t="s">
        <v>949</v>
      </c>
      <c r="AV426" s="288"/>
      <c r="AW426" s="498" t="s">
        <v>949</v>
      </c>
      <c r="AX426" s="499" t="s">
        <v>106</v>
      </c>
      <c r="AY426" s="499">
        <v>0.5</v>
      </c>
      <c r="AZ426" s="333"/>
      <c r="BA426" s="491" t="str">
        <f t="shared" si="777"/>
        <v>Holder</v>
      </c>
      <c r="BB426" s="492" t="str">
        <f t="shared" si="778"/>
        <v>Holder</v>
      </c>
      <c r="BC426" s="493" t="str">
        <f t="shared" si="779"/>
        <v>Holder</v>
      </c>
      <c r="BD426" s="488" t="str">
        <f t="shared" si="780"/>
        <v>Holder</v>
      </c>
      <c r="BE426" s="494" t="str">
        <f t="shared" si="781"/>
        <v>Holder</v>
      </c>
      <c r="BF426" s="495" t="str">
        <f t="shared" si="782"/>
        <v>Holder</v>
      </c>
      <c r="BG426" s="490" t="str">
        <f t="shared" si="783"/>
        <v>Holder</v>
      </c>
      <c r="BH426" s="496" t="str">
        <f t="shared" si="784"/>
        <v>Holder</v>
      </c>
      <c r="BI426" s="497" t="str">
        <f t="shared" si="785"/>
        <v>Holder</v>
      </c>
      <c r="BJ426" s="385" t="str">
        <f t="shared" si="786"/>
        <v>No</v>
      </c>
      <c r="BK426" s="385" t="str">
        <f t="shared" si="787"/>
        <v>No</v>
      </c>
      <c r="BL426" s="483" t="s">
        <v>1376</v>
      </c>
      <c r="BM426" s="482"/>
      <c r="BN426" s="482"/>
      <c r="BO426" s="482"/>
      <c r="BP426" s="482"/>
      <c r="BQ426" s="482"/>
      <c r="BR426" s="482"/>
      <c r="BS426" s="482"/>
      <c r="BT426" s="482"/>
      <c r="BU426" s="67"/>
      <c r="BV426" s="442" t="str">
        <f t="shared" si="788"/>
        <v xml:space="preserve"> </v>
      </c>
      <c r="BW426" s="244" t="str">
        <f t="shared" si="789"/>
        <v xml:space="preserve"> </v>
      </c>
      <c r="BX426" s="244" t="str">
        <f t="shared" si="790"/>
        <v xml:space="preserve"> </v>
      </c>
      <c r="BY426" s="244" t="str">
        <f t="shared" si="791"/>
        <v xml:space="preserve"> </v>
      </c>
      <c r="BZ426" s="244" t="str">
        <f t="shared" si="792"/>
        <v xml:space="preserve"> </v>
      </c>
      <c r="CA426" s="244" t="str">
        <f t="shared" si="793"/>
        <v xml:space="preserve"> </v>
      </c>
      <c r="CB426" s="244" t="str">
        <f t="shared" si="794"/>
        <v xml:space="preserve"> </v>
      </c>
      <c r="CC426" s="244" t="str">
        <f t="shared" si="795"/>
        <v xml:space="preserve"> </v>
      </c>
      <c r="CD426" s="244" t="str">
        <f t="shared" si="796"/>
        <v xml:space="preserve"> </v>
      </c>
      <c r="CE426" s="244" t="str">
        <f t="shared" si="797"/>
        <v xml:space="preserve"> </v>
      </c>
      <c r="CF426" s="244" t="str">
        <f t="shared" si="798"/>
        <v xml:space="preserve"> </v>
      </c>
      <c r="CG426" s="244" t="str">
        <f t="shared" si="799"/>
        <v xml:space="preserve"> </v>
      </c>
      <c r="CH426" s="244" t="str">
        <f t="shared" si="800"/>
        <v xml:space="preserve"> </v>
      </c>
      <c r="CI426" s="570"/>
      <c r="CJ426" s="578" t="str">
        <f t="shared" si="743"/>
        <v xml:space="preserve"> </v>
      </c>
      <c r="CK426" s="578" t="str">
        <f t="shared" si="744"/>
        <v xml:space="preserve"> </v>
      </c>
      <c r="CL426" s="578" t="str">
        <f t="shared" si="745"/>
        <v xml:space="preserve"> </v>
      </c>
      <c r="CM426" s="578" t="str">
        <f t="shared" si="746"/>
        <v xml:space="preserve"> </v>
      </c>
      <c r="CN426" s="578" t="str">
        <f t="shared" si="747"/>
        <v xml:space="preserve"> </v>
      </c>
      <c r="CO426" s="578" t="str">
        <f t="shared" si="740"/>
        <v xml:space="preserve"> </v>
      </c>
      <c r="CP426" s="578" t="str">
        <f t="shared" si="741"/>
        <v xml:space="preserve"> </v>
      </c>
      <c r="CQ426" s="578" t="str">
        <f t="shared" si="742"/>
        <v xml:space="preserve"> </v>
      </c>
      <c r="CR426" s="244"/>
      <c r="CS426" s="244"/>
      <c r="CT426" s="244"/>
      <c r="CU426" s="244"/>
      <c r="CV426" s="347"/>
      <c r="CW426" s="338" t="str">
        <f t="shared" si="775"/>
        <v xml:space="preserve"> </v>
      </c>
      <c r="CX426" s="347"/>
      <c r="CY426" s="338" t="str">
        <f t="shared" si="775"/>
        <v xml:space="preserve"> </v>
      </c>
      <c r="CZ426" s="347"/>
      <c r="DA426" s="338" t="str">
        <f t="shared" si="775"/>
        <v xml:space="preserve"> </v>
      </c>
      <c r="DB426" s="347"/>
      <c r="DC426" s="338" t="str">
        <f t="shared" si="775"/>
        <v xml:space="preserve"> </v>
      </c>
      <c r="DD426" s="347"/>
      <c r="DE426" s="338" t="str">
        <f t="shared" si="775"/>
        <v xml:space="preserve"> </v>
      </c>
    </row>
    <row r="427" spans="1:109" s="19" customFormat="1" x14ac:dyDescent="0.2">
      <c r="A427" s="93" t="s">
        <v>184</v>
      </c>
      <c r="B427" s="53" t="s">
        <v>1289</v>
      </c>
      <c r="C427" s="53" t="s">
        <v>1549</v>
      </c>
      <c r="D427" s="217" t="s">
        <v>130</v>
      </c>
      <c r="E427" s="326">
        <v>1000</v>
      </c>
      <c r="F427" s="356" t="s">
        <v>422</v>
      </c>
      <c r="G427" s="701"/>
      <c r="H427" s="40" t="s">
        <v>949</v>
      </c>
      <c r="I427" s="89" t="e">
        <f>IF('Retail Pricing'!#REF!&gt;0,'Retail Pricing'!#REF!," ")</f>
        <v>#REF!</v>
      </c>
      <c r="J427" s="85" t="e">
        <f>'Retail Pricing'!#REF!</f>
        <v>#REF!</v>
      </c>
      <c r="K427" s="85" t="e">
        <f>'Retail Pricing'!#REF!</f>
        <v>#REF!</v>
      </c>
      <c r="L427" s="305" t="e">
        <f>IF('Retail Pricing'!#REF!&gt;0,'Retail Pricing'!#REF!," ")</f>
        <v>#REF!</v>
      </c>
      <c r="M427" s="226" t="e">
        <f t="shared" si="729"/>
        <v>#REF!</v>
      </c>
      <c r="N427" s="219" t="e">
        <f>IF('Retail Pricing'!#REF!&gt;0,'Retail Pricing'!#REF!," ")</f>
        <v>#REF!</v>
      </c>
      <c r="O427" s="219" t="e">
        <f>IF('Retail Pricing'!#REF!&gt;0,'Retail Pricing'!#REF!," ")</f>
        <v>#REF!</v>
      </c>
      <c r="P427" s="219"/>
      <c r="Q427" s="219" t="e">
        <f>IF('Retail Pricing'!#REF!&gt;0,'Retail Pricing'!#REF!," ")</f>
        <v>#REF!</v>
      </c>
      <c r="R427" s="219" t="e">
        <f>IF('Retail Pricing'!#REF!&gt;0,'Retail Pricing'!#REF!," ")</f>
        <v>#REF!</v>
      </c>
      <c r="S427" s="219" t="e">
        <f>IF('Retail Pricing'!#REF!&gt;0,'Retail Pricing'!#REF!," ")</f>
        <v>#REF!</v>
      </c>
      <c r="T427" s="219">
        <v>0.90880000000000005</v>
      </c>
      <c r="U427" s="7" t="e">
        <f t="shared" si="776"/>
        <v>#REF!</v>
      </c>
      <c r="V427" s="7">
        <v>0.08</v>
      </c>
      <c r="W427" s="491" t="s">
        <v>949</v>
      </c>
      <c r="X427" s="489" t="s">
        <v>949</v>
      </c>
      <c r="Y427" s="304" t="str">
        <f t="shared" si="699"/>
        <v xml:space="preserve"> </v>
      </c>
      <c r="Z427" s="428" t="s">
        <v>106</v>
      </c>
      <c r="AA427" s="492" t="s">
        <v>949</v>
      </c>
      <c r="AB427" s="493" t="s">
        <v>949</v>
      </c>
      <c r="AC427" s="489" t="s">
        <v>949</v>
      </c>
      <c r="AD427" s="14" t="str">
        <f t="shared" si="700"/>
        <v xml:space="preserve"> </v>
      </c>
      <c r="AE427" s="428" t="s">
        <v>106</v>
      </c>
      <c r="AF427" s="488" t="s">
        <v>949</v>
      </c>
      <c r="AG427" s="494" t="s">
        <v>949</v>
      </c>
      <c r="AH427" s="489" t="s">
        <v>949</v>
      </c>
      <c r="AI427" s="14" t="str">
        <f t="shared" si="701"/>
        <v xml:space="preserve"> </v>
      </c>
      <c r="AJ427" s="428" t="s">
        <v>106</v>
      </c>
      <c r="AK427" s="495" t="s">
        <v>949</v>
      </c>
      <c r="AL427" s="489"/>
      <c r="AM427" s="489" t="s">
        <v>949</v>
      </c>
      <c r="AN427" s="14" t="str">
        <f t="shared" si="702"/>
        <v xml:space="preserve"> </v>
      </c>
      <c r="AO427" s="428" t="s">
        <v>106</v>
      </c>
      <c r="AP427" s="490" t="s">
        <v>949</v>
      </c>
      <c r="AQ427" s="489" t="s">
        <v>949</v>
      </c>
      <c r="AR427" s="14" t="str">
        <f t="shared" si="703"/>
        <v xml:space="preserve"> </v>
      </c>
      <c r="AS427" s="428" t="s">
        <v>106</v>
      </c>
      <c r="AT427" s="496" t="s">
        <v>949</v>
      </c>
      <c r="AU427" s="497" t="s">
        <v>949</v>
      </c>
      <c r="AV427" s="288"/>
      <c r="AW427" s="498" t="s">
        <v>949</v>
      </c>
      <c r="AX427" s="499" t="s">
        <v>106</v>
      </c>
      <c r="AY427" s="499" t="s">
        <v>106</v>
      </c>
      <c r="AZ427" s="333"/>
      <c r="BA427" s="491" t="str">
        <f t="shared" si="777"/>
        <v>Holder</v>
      </c>
      <c r="BB427" s="492" t="str">
        <f t="shared" si="778"/>
        <v>Holder</v>
      </c>
      <c r="BC427" s="493" t="str">
        <f t="shared" si="779"/>
        <v>Holder</v>
      </c>
      <c r="BD427" s="488" t="str">
        <f t="shared" si="780"/>
        <v>Holder</v>
      </c>
      <c r="BE427" s="494" t="str">
        <f t="shared" si="781"/>
        <v>Holder</v>
      </c>
      <c r="BF427" s="495" t="str">
        <f t="shared" si="782"/>
        <v>Holder</v>
      </c>
      <c r="BG427" s="490" t="str">
        <f t="shared" si="783"/>
        <v>Holder</v>
      </c>
      <c r="BH427" s="496" t="str">
        <f t="shared" si="784"/>
        <v>Holder</v>
      </c>
      <c r="BI427" s="497" t="str">
        <f t="shared" si="785"/>
        <v>Holder</v>
      </c>
      <c r="BJ427" s="385" t="str">
        <f t="shared" si="786"/>
        <v>No</v>
      </c>
      <c r="BK427" s="385" t="str">
        <f t="shared" si="787"/>
        <v>No</v>
      </c>
      <c r="BL427" s="483" t="s">
        <v>1376</v>
      </c>
      <c r="BM427" s="482"/>
      <c r="BN427" s="482"/>
      <c r="BO427" s="482"/>
      <c r="BP427" s="482"/>
      <c r="BQ427" s="482"/>
      <c r="BR427" s="482"/>
      <c r="BS427" s="482"/>
      <c r="BT427" s="482"/>
      <c r="BU427" s="67"/>
      <c r="BV427" s="442" t="str">
        <f t="shared" si="788"/>
        <v xml:space="preserve"> </v>
      </c>
      <c r="BW427" s="244" t="str">
        <f t="shared" si="789"/>
        <v xml:space="preserve"> </v>
      </c>
      <c r="BX427" s="244" t="str">
        <f t="shared" si="790"/>
        <v xml:space="preserve"> </v>
      </c>
      <c r="BY427" s="244" t="str">
        <f t="shared" si="791"/>
        <v xml:space="preserve"> </v>
      </c>
      <c r="BZ427" s="244" t="str">
        <f t="shared" si="792"/>
        <v xml:space="preserve"> </v>
      </c>
      <c r="CA427" s="244" t="str">
        <f t="shared" si="793"/>
        <v xml:space="preserve"> </v>
      </c>
      <c r="CB427" s="244" t="str">
        <f t="shared" si="794"/>
        <v xml:space="preserve"> </v>
      </c>
      <c r="CC427" s="244" t="str">
        <f t="shared" si="795"/>
        <v xml:space="preserve"> </v>
      </c>
      <c r="CD427" s="244" t="str">
        <f t="shared" si="796"/>
        <v xml:space="preserve"> </v>
      </c>
      <c r="CE427" s="244" t="str">
        <f t="shared" si="797"/>
        <v xml:space="preserve"> </v>
      </c>
      <c r="CF427" s="244" t="str">
        <f t="shared" si="798"/>
        <v xml:space="preserve"> </v>
      </c>
      <c r="CG427" s="244" t="str">
        <f t="shared" si="799"/>
        <v xml:space="preserve"> </v>
      </c>
      <c r="CH427" s="244" t="str">
        <f t="shared" si="800"/>
        <v xml:space="preserve"> </v>
      </c>
      <c r="CI427" s="570"/>
      <c r="CJ427" s="578" t="str">
        <f t="shared" si="743"/>
        <v xml:space="preserve"> </v>
      </c>
      <c r="CK427" s="578" t="str">
        <f t="shared" si="744"/>
        <v xml:space="preserve"> </v>
      </c>
      <c r="CL427" s="578" t="str">
        <f t="shared" si="745"/>
        <v xml:space="preserve"> </v>
      </c>
      <c r="CM427" s="578" t="str">
        <f t="shared" si="746"/>
        <v xml:space="preserve"> </v>
      </c>
      <c r="CN427" s="578" t="str">
        <f t="shared" si="747"/>
        <v xml:space="preserve"> </v>
      </c>
      <c r="CO427" s="578" t="str">
        <f t="shared" si="740"/>
        <v xml:space="preserve"> </v>
      </c>
      <c r="CP427" s="578" t="str">
        <f t="shared" si="741"/>
        <v xml:space="preserve"> </v>
      </c>
      <c r="CQ427" s="578" t="str">
        <f t="shared" si="742"/>
        <v xml:space="preserve"> </v>
      </c>
      <c r="CR427" s="244"/>
      <c r="CS427" s="244"/>
      <c r="CT427" s="244"/>
      <c r="CU427" s="244"/>
      <c r="CV427" s="347"/>
      <c r="CW427" s="338" t="str">
        <f t="shared" si="775"/>
        <v xml:space="preserve"> </v>
      </c>
      <c r="CX427" s="347"/>
      <c r="CY427" s="338" t="str">
        <f t="shared" si="775"/>
        <v xml:space="preserve"> </v>
      </c>
      <c r="CZ427" s="347"/>
      <c r="DA427" s="338" t="str">
        <f t="shared" si="775"/>
        <v xml:space="preserve"> </v>
      </c>
      <c r="DB427" s="347"/>
      <c r="DC427" s="338" t="str">
        <f t="shared" si="775"/>
        <v xml:space="preserve"> </v>
      </c>
      <c r="DD427" s="347"/>
      <c r="DE427" s="338" t="str">
        <f t="shared" si="775"/>
        <v xml:space="preserve"> </v>
      </c>
    </row>
    <row r="428" spans="1:109" s="19" customFormat="1" x14ac:dyDescent="0.2">
      <c r="A428" s="93" t="s">
        <v>184</v>
      </c>
      <c r="B428" s="70" t="s">
        <v>278</v>
      </c>
      <c r="C428" s="53"/>
      <c r="D428" s="217" t="s">
        <v>256</v>
      </c>
      <c r="E428" s="326">
        <v>1000</v>
      </c>
      <c r="F428" s="356" t="s">
        <v>419</v>
      </c>
      <c r="G428" s="701"/>
      <c r="H428" s="84" t="s">
        <v>949</v>
      </c>
      <c r="I428" s="89" t="e">
        <f>IF('Retail Pricing'!#REF!&gt;0,'Retail Pricing'!#REF!," ")</f>
        <v>#REF!</v>
      </c>
      <c r="J428" s="85" t="e">
        <f>'Retail Pricing'!#REF!</f>
        <v>#REF!</v>
      </c>
      <c r="K428" s="85" t="e">
        <f>'Retail Pricing'!#REF!</f>
        <v>#REF!</v>
      </c>
      <c r="L428" s="305" t="e">
        <f>IF('Retail Pricing'!#REF!&gt;0,'Retail Pricing'!#REF!," ")</f>
        <v>#REF!</v>
      </c>
      <c r="M428" s="226" t="e">
        <f t="shared" si="729"/>
        <v>#REF!</v>
      </c>
      <c r="N428" s="219" t="e">
        <f>IF('Retail Pricing'!#REF!&gt;0,'Retail Pricing'!#REF!," ")</f>
        <v>#REF!</v>
      </c>
      <c r="O428" s="219" t="e">
        <f>IF('Retail Pricing'!#REF!&gt;0,'Retail Pricing'!#REF!," ")</f>
        <v>#REF!</v>
      </c>
      <c r="P428" s="219"/>
      <c r="Q428" s="219" t="e">
        <f>IF('Retail Pricing'!#REF!&gt;0,'Retail Pricing'!#REF!," ")</f>
        <v>#REF!</v>
      </c>
      <c r="R428" s="219" t="e">
        <f>IF('Retail Pricing'!#REF!&gt;0,'Retail Pricing'!#REF!," ")</f>
        <v>#REF!</v>
      </c>
      <c r="S428" s="219" t="e">
        <f>IF('Retail Pricing'!#REF!&gt;0,'Retail Pricing'!#REF!," ")</f>
        <v>#REF!</v>
      </c>
      <c r="T428" s="219">
        <v>0.79307000000000005</v>
      </c>
      <c r="U428" s="7" t="e">
        <f t="shared" si="776"/>
        <v>#REF!</v>
      </c>
      <c r="V428" s="7">
        <v>8.6999999999999994E-2</v>
      </c>
      <c r="W428" s="491" t="s">
        <v>949</v>
      </c>
      <c r="X428" s="489" t="s">
        <v>949</v>
      </c>
      <c r="Y428" s="304" t="str">
        <f t="shared" si="699"/>
        <v xml:space="preserve"> </v>
      </c>
      <c r="Z428" s="428" t="s">
        <v>106</v>
      </c>
      <c r="AA428" s="492" t="s">
        <v>949</v>
      </c>
      <c r="AB428" s="493" t="s">
        <v>949</v>
      </c>
      <c r="AC428" s="489" t="s">
        <v>949</v>
      </c>
      <c r="AD428" s="14" t="str">
        <f t="shared" si="700"/>
        <v xml:space="preserve"> </v>
      </c>
      <c r="AE428" s="428" t="s">
        <v>106</v>
      </c>
      <c r="AF428" s="488" t="s">
        <v>949</v>
      </c>
      <c r="AG428" s="494" t="s">
        <v>949</v>
      </c>
      <c r="AH428" s="489" t="s">
        <v>949</v>
      </c>
      <c r="AI428" s="14" t="str">
        <f t="shared" si="701"/>
        <v xml:space="preserve"> </v>
      </c>
      <c r="AJ428" s="428" t="s">
        <v>106</v>
      </c>
      <c r="AK428" s="495" t="s">
        <v>949</v>
      </c>
      <c r="AL428" s="489"/>
      <c r="AM428" s="489" t="s">
        <v>949</v>
      </c>
      <c r="AN428" s="14" t="str">
        <f t="shared" si="702"/>
        <v xml:space="preserve"> </v>
      </c>
      <c r="AO428" s="428" t="s">
        <v>106</v>
      </c>
      <c r="AP428" s="490" t="s">
        <v>949</v>
      </c>
      <c r="AQ428" s="489" t="s">
        <v>949</v>
      </c>
      <c r="AR428" s="14" t="str">
        <f t="shared" si="703"/>
        <v xml:space="preserve"> </v>
      </c>
      <c r="AS428" s="428" t="s">
        <v>106</v>
      </c>
      <c r="AT428" s="496" t="s">
        <v>949</v>
      </c>
      <c r="AU428" s="497" t="s">
        <v>949</v>
      </c>
      <c r="AV428" s="288"/>
      <c r="AW428" s="498" t="s">
        <v>949</v>
      </c>
      <c r="AX428" s="499" t="s">
        <v>106</v>
      </c>
      <c r="AY428" s="499" t="s">
        <v>106</v>
      </c>
      <c r="AZ428" s="333"/>
      <c r="BA428" s="491" t="str">
        <f t="shared" si="777"/>
        <v>Holder</v>
      </c>
      <c r="BB428" s="492" t="str">
        <f t="shared" si="778"/>
        <v>Holder</v>
      </c>
      <c r="BC428" s="493" t="str">
        <f t="shared" si="779"/>
        <v>Holder</v>
      </c>
      <c r="BD428" s="488" t="str">
        <f t="shared" si="780"/>
        <v>Holder</v>
      </c>
      <c r="BE428" s="494" t="str">
        <f t="shared" si="781"/>
        <v>Holder</v>
      </c>
      <c r="BF428" s="495" t="str">
        <f t="shared" si="782"/>
        <v>Holder</v>
      </c>
      <c r="BG428" s="490" t="str">
        <f t="shared" si="783"/>
        <v>Holder</v>
      </c>
      <c r="BH428" s="496" t="str">
        <f t="shared" si="784"/>
        <v>Holder</v>
      </c>
      <c r="BI428" s="497" t="str">
        <f t="shared" si="785"/>
        <v>Holder</v>
      </c>
      <c r="BJ428" s="385" t="str">
        <f t="shared" si="786"/>
        <v>No</v>
      </c>
      <c r="BK428" s="385" t="str">
        <f t="shared" si="787"/>
        <v>No</v>
      </c>
      <c r="BL428" s="483" t="s">
        <v>1376</v>
      </c>
      <c r="BM428" s="482"/>
      <c r="BN428" s="482"/>
      <c r="BO428" s="482"/>
      <c r="BP428" s="482"/>
      <c r="BQ428" s="482"/>
      <c r="BR428" s="482"/>
      <c r="BS428" s="482"/>
      <c r="BT428" s="482"/>
      <c r="BU428" s="67"/>
      <c r="BV428" s="442" t="str">
        <f t="shared" si="788"/>
        <v xml:space="preserve"> </v>
      </c>
      <c r="BW428" s="244" t="str">
        <f t="shared" si="789"/>
        <v xml:space="preserve"> </v>
      </c>
      <c r="BX428" s="244" t="str">
        <f t="shared" si="790"/>
        <v xml:space="preserve"> </v>
      </c>
      <c r="BY428" s="244" t="str">
        <f t="shared" si="791"/>
        <v xml:space="preserve"> </v>
      </c>
      <c r="BZ428" s="244" t="str">
        <f t="shared" si="792"/>
        <v xml:space="preserve"> </v>
      </c>
      <c r="CA428" s="244" t="str">
        <f t="shared" si="793"/>
        <v xml:space="preserve"> </v>
      </c>
      <c r="CB428" s="244" t="str">
        <f t="shared" si="794"/>
        <v xml:space="preserve"> </v>
      </c>
      <c r="CC428" s="244" t="str">
        <f t="shared" si="795"/>
        <v xml:space="preserve"> </v>
      </c>
      <c r="CD428" s="244" t="str">
        <f t="shared" si="796"/>
        <v xml:space="preserve"> </v>
      </c>
      <c r="CE428" s="244" t="str">
        <f t="shared" si="797"/>
        <v xml:space="preserve"> </v>
      </c>
      <c r="CF428" s="244" t="str">
        <f t="shared" si="798"/>
        <v xml:space="preserve"> </v>
      </c>
      <c r="CG428" s="244" t="str">
        <f t="shared" si="799"/>
        <v xml:space="preserve"> </v>
      </c>
      <c r="CH428" s="244" t="str">
        <f t="shared" si="800"/>
        <v xml:space="preserve"> </v>
      </c>
      <c r="CI428" s="570"/>
      <c r="CJ428" s="578" t="str">
        <f t="shared" si="743"/>
        <v xml:space="preserve"> </v>
      </c>
      <c r="CK428" s="578" t="str">
        <f t="shared" si="744"/>
        <v xml:space="preserve"> </v>
      </c>
      <c r="CL428" s="578" t="str">
        <f t="shared" si="745"/>
        <v xml:space="preserve"> </v>
      </c>
      <c r="CM428" s="578" t="str">
        <f t="shared" si="746"/>
        <v xml:space="preserve"> </v>
      </c>
      <c r="CN428" s="578" t="str">
        <f t="shared" si="747"/>
        <v xml:space="preserve"> </v>
      </c>
      <c r="CO428" s="578" t="str">
        <f t="shared" si="740"/>
        <v xml:space="preserve"> </v>
      </c>
      <c r="CP428" s="578" t="str">
        <f t="shared" si="741"/>
        <v xml:space="preserve"> </v>
      </c>
      <c r="CQ428" s="578" t="str">
        <f t="shared" si="742"/>
        <v xml:space="preserve"> </v>
      </c>
      <c r="CR428" s="244"/>
      <c r="CS428" s="244"/>
      <c r="CT428" s="244"/>
      <c r="CU428" s="244"/>
      <c r="CV428" s="347"/>
      <c r="CW428" s="338" t="str">
        <f t="shared" si="775"/>
        <v xml:space="preserve"> </v>
      </c>
      <c r="CX428" s="347"/>
      <c r="CY428" s="338" t="str">
        <f t="shared" si="775"/>
        <v xml:space="preserve"> </v>
      </c>
      <c r="CZ428" s="347"/>
      <c r="DA428" s="338" t="str">
        <f t="shared" si="775"/>
        <v xml:space="preserve"> </v>
      </c>
      <c r="DB428" s="347"/>
      <c r="DC428" s="338" t="str">
        <f t="shared" si="775"/>
        <v xml:space="preserve"> </v>
      </c>
      <c r="DD428" s="347"/>
      <c r="DE428" s="338" t="str">
        <f t="shared" si="775"/>
        <v xml:space="preserve"> </v>
      </c>
    </row>
    <row r="429" spans="1:109" s="19" customFormat="1" x14ac:dyDescent="0.2">
      <c r="A429" s="93" t="s">
        <v>184</v>
      </c>
      <c r="B429" s="70" t="s">
        <v>279</v>
      </c>
      <c r="C429" s="53"/>
      <c r="D429" s="217" t="s">
        <v>130</v>
      </c>
      <c r="E429" s="326">
        <v>1000</v>
      </c>
      <c r="F429" s="356" t="s">
        <v>422</v>
      </c>
      <c r="G429" s="701"/>
      <c r="H429" s="84" t="s">
        <v>949</v>
      </c>
      <c r="I429" s="89" t="e">
        <f>IF('Retail Pricing'!#REF!&gt;0,'Retail Pricing'!#REF!," ")</f>
        <v>#REF!</v>
      </c>
      <c r="J429" s="85" t="e">
        <f>'Retail Pricing'!#REF!</f>
        <v>#REF!</v>
      </c>
      <c r="K429" s="85" t="e">
        <f>'Retail Pricing'!#REF!</f>
        <v>#REF!</v>
      </c>
      <c r="L429" s="305" t="e">
        <f>IF('Retail Pricing'!#REF!&gt;0,'Retail Pricing'!#REF!," ")</f>
        <v>#REF!</v>
      </c>
      <c r="M429" s="226" t="e">
        <f t="shared" si="729"/>
        <v>#REF!</v>
      </c>
      <c r="N429" s="219" t="e">
        <f>IF('Retail Pricing'!#REF!&gt;0,'Retail Pricing'!#REF!," ")</f>
        <v>#REF!</v>
      </c>
      <c r="O429" s="219" t="e">
        <f>IF('Retail Pricing'!#REF!&gt;0,'Retail Pricing'!#REF!," ")</f>
        <v>#REF!</v>
      </c>
      <c r="P429" s="219"/>
      <c r="Q429" s="219" t="e">
        <f>IF('Retail Pricing'!#REF!&gt;0,'Retail Pricing'!#REF!," ")</f>
        <v>#REF!</v>
      </c>
      <c r="R429" s="219" t="e">
        <f>IF('Retail Pricing'!#REF!&gt;0,'Retail Pricing'!#REF!," ")</f>
        <v>#REF!</v>
      </c>
      <c r="S429" s="219" t="e">
        <f>IF('Retail Pricing'!#REF!&gt;0,'Retail Pricing'!#REF!," ")</f>
        <v>#REF!</v>
      </c>
      <c r="T429" s="219">
        <v>0.90880000000000005</v>
      </c>
      <c r="U429" s="7" t="e">
        <f t="shared" si="776"/>
        <v>#REF!</v>
      </c>
      <c r="V429" s="7">
        <v>0.08</v>
      </c>
      <c r="W429" s="491" t="s">
        <v>949</v>
      </c>
      <c r="X429" s="489" t="s">
        <v>949</v>
      </c>
      <c r="Y429" s="304" t="str">
        <f t="shared" si="699"/>
        <v xml:space="preserve"> </v>
      </c>
      <c r="Z429" s="428" t="s">
        <v>106</v>
      </c>
      <c r="AA429" s="492" t="s">
        <v>949</v>
      </c>
      <c r="AB429" s="493" t="s">
        <v>949</v>
      </c>
      <c r="AC429" s="489" t="s">
        <v>949</v>
      </c>
      <c r="AD429" s="14" t="str">
        <f t="shared" si="700"/>
        <v xml:space="preserve"> </v>
      </c>
      <c r="AE429" s="428" t="s">
        <v>106</v>
      </c>
      <c r="AF429" s="488" t="s">
        <v>949</v>
      </c>
      <c r="AG429" s="494" t="s">
        <v>949</v>
      </c>
      <c r="AH429" s="489" t="s">
        <v>949</v>
      </c>
      <c r="AI429" s="14" t="str">
        <f t="shared" si="701"/>
        <v xml:space="preserve"> </v>
      </c>
      <c r="AJ429" s="428" t="s">
        <v>106</v>
      </c>
      <c r="AK429" s="495" t="s">
        <v>949</v>
      </c>
      <c r="AL429" s="489"/>
      <c r="AM429" s="489" t="s">
        <v>949</v>
      </c>
      <c r="AN429" s="14" t="str">
        <f t="shared" si="702"/>
        <v xml:space="preserve"> </v>
      </c>
      <c r="AO429" s="428" t="s">
        <v>106</v>
      </c>
      <c r="AP429" s="490" t="s">
        <v>949</v>
      </c>
      <c r="AQ429" s="489" t="s">
        <v>949</v>
      </c>
      <c r="AR429" s="14" t="str">
        <f t="shared" si="703"/>
        <v xml:space="preserve"> </v>
      </c>
      <c r="AS429" s="428" t="s">
        <v>106</v>
      </c>
      <c r="AT429" s="496" t="s">
        <v>949</v>
      </c>
      <c r="AU429" s="497" t="s">
        <v>949</v>
      </c>
      <c r="AV429" s="288"/>
      <c r="AW429" s="498" t="s">
        <v>949</v>
      </c>
      <c r="AX429" s="499" t="s">
        <v>106</v>
      </c>
      <c r="AY429" s="499" t="s">
        <v>106</v>
      </c>
      <c r="AZ429" s="333"/>
      <c r="BA429" s="491" t="str">
        <f t="shared" si="777"/>
        <v>Holder</v>
      </c>
      <c r="BB429" s="492" t="str">
        <f t="shared" si="778"/>
        <v>Holder</v>
      </c>
      <c r="BC429" s="493" t="str">
        <f t="shared" si="779"/>
        <v>Holder</v>
      </c>
      <c r="BD429" s="488" t="str">
        <f t="shared" si="780"/>
        <v>Holder</v>
      </c>
      <c r="BE429" s="494" t="str">
        <f t="shared" si="781"/>
        <v>Holder</v>
      </c>
      <c r="BF429" s="495" t="str">
        <f t="shared" si="782"/>
        <v>Holder</v>
      </c>
      <c r="BG429" s="490" t="str">
        <f t="shared" si="783"/>
        <v>Holder</v>
      </c>
      <c r="BH429" s="496" t="str">
        <f t="shared" si="784"/>
        <v>Holder</v>
      </c>
      <c r="BI429" s="497" t="str">
        <f t="shared" si="785"/>
        <v>Holder</v>
      </c>
      <c r="BJ429" s="385" t="str">
        <f t="shared" si="786"/>
        <v>No</v>
      </c>
      <c r="BK429" s="385" t="str">
        <f t="shared" si="787"/>
        <v>No</v>
      </c>
      <c r="BL429" s="483" t="s">
        <v>1376</v>
      </c>
      <c r="BM429" s="482"/>
      <c r="BN429" s="482"/>
      <c r="BO429" s="482"/>
      <c r="BP429" s="482"/>
      <c r="BQ429" s="482"/>
      <c r="BR429" s="482"/>
      <c r="BS429" s="482"/>
      <c r="BT429" s="482"/>
      <c r="BU429" s="67"/>
      <c r="BV429" s="442" t="str">
        <f t="shared" si="788"/>
        <v xml:space="preserve"> </v>
      </c>
      <c r="BW429" s="244" t="str">
        <f t="shared" si="789"/>
        <v xml:space="preserve"> </v>
      </c>
      <c r="BX429" s="244" t="str">
        <f t="shared" si="790"/>
        <v xml:space="preserve"> </v>
      </c>
      <c r="BY429" s="244" t="str">
        <f t="shared" si="791"/>
        <v xml:space="preserve"> </v>
      </c>
      <c r="BZ429" s="244" t="str">
        <f t="shared" si="792"/>
        <v xml:space="preserve"> </v>
      </c>
      <c r="CA429" s="244" t="str">
        <f t="shared" si="793"/>
        <v xml:space="preserve"> </v>
      </c>
      <c r="CB429" s="244" t="str">
        <f t="shared" si="794"/>
        <v xml:space="preserve"> </v>
      </c>
      <c r="CC429" s="244" t="str">
        <f t="shared" si="795"/>
        <v xml:space="preserve"> </v>
      </c>
      <c r="CD429" s="244" t="str">
        <f t="shared" si="796"/>
        <v xml:space="preserve"> </v>
      </c>
      <c r="CE429" s="244" t="str">
        <f t="shared" si="797"/>
        <v xml:space="preserve"> </v>
      </c>
      <c r="CF429" s="244" t="str">
        <f t="shared" si="798"/>
        <v xml:space="preserve"> </v>
      </c>
      <c r="CG429" s="244" t="str">
        <f t="shared" si="799"/>
        <v xml:space="preserve"> </v>
      </c>
      <c r="CH429" s="244" t="str">
        <f t="shared" si="800"/>
        <v xml:space="preserve"> </v>
      </c>
      <c r="CI429" s="570"/>
      <c r="CJ429" s="578" t="str">
        <f t="shared" si="743"/>
        <v xml:space="preserve"> </v>
      </c>
      <c r="CK429" s="578" t="str">
        <f t="shared" si="744"/>
        <v xml:space="preserve"> </v>
      </c>
      <c r="CL429" s="578" t="str">
        <f t="shared" si="745"/>
        <v xml:space="preserve"> </v>
      </c>
      <c r="CM429" s="578" t="str">
        <f t="shared" si="746"/>
        <v xml:space="preserve"> </v>
      </c>
      <c r="CN429" s="578" t="str">
        <f t="shared" si="747"/>
        <v xml:space="preserve"> </v>
      </c>
      <c r="CO429" s="578" t="str">
        <f t="shared" si="740"/>
        <v xml:space="preserve"> </v>
      </c>
      <c r="CP429" s="578" t="str">
        <f t="shared" si="741"/>
        <v xml:space="preserve"> </v>
      </c>
      <c r="CQ429" s="578" t="str">
        <f t="shared" si="742"/>
        <v xml:space="preserve"> </v>
      </c>
      <c r="CR429" s="244"/>
      <c r="CS429" s="244"/>
      <c r="CT429" s="244"/>
      <c r="CU429" s="244"/>
      <c r="CV429" s="347"/>
      <c r="CW429" s="338" t="str">
        <f t="shared" si="775"/>
        <v xml:space="preserve"> </v>
      </c>
      <c r="CX429" s="347"/>
      <c r="CY429" s="338" t="str">
        <f t="shared" si="775"/>
        <v xml:space="preserve"> </v>
      </c>
      <c r="CZ429" s="347"/>
      <c r="DA429" s="338" t="str">
        <f t="shared" si="775"/>
        <v xml:space="preserve"> </v>
      </c>
      <c r="DB429" s="347"/>
      <c r="DC429" s="338" t="str">
        <f t="shared" si="775"/>
        <v xml:space="preserve"> </v>
      </c>
      <c r="DD429" s="347"/>
      <c r="DE429" s="338" t="str">
        <f t="shared" si="775"/>
        <v xml:space="preserve"> </v>
      </c>
    </row>
    <row r="430" spans="1:109" s="19" customFormat="1" x14ac:dyDescent="0.2">
      <c r="A430" s="93" t="s">
        <v>184</v>
      </c>
      <c r="B430" s="53" t="s">
        <v>280</v>
      </c>
      <c r="C430" s="53" t="s">
        <v>1549</v>
      </c>
      <c r="D430" s="218" t="s">
        <v>256</v>
      </c>
      <c r="E430" s="326">
        <v>500</v>
      </c>
      <c r="F430" s="356" t="s">
        <v>423</v>
      </c>
      <c r="G430" s="701"/>
      <c r="H430" s="84" t="s">
        <v>949</v>
      </c>
      <c r="I430" s="89" t="e">
        <f>IF('Retail Pricing'!#REF!&gt;0,'Retail Pricing'!#REF!," ")</f>
        <v>#REF!</v>
      </c>
      <c r="J430" s="85" t="e">
        <f>'Retail Pricing'!#REF!</f>
        <v>#REF!</v>
      </c>
      <c r="K430" s="85" t="e">
        <f>'Retail Pricing'!#REF!</f>
        <v>#REF!</v>
      </c>
      <c r="L430" s="305" t="e">
        <f>IF('Retail Pricing'!#REF!&gt;0,'Retail Pricing'!#REF!," ")</f>
        <v>#REF!</v>
      </c>
      <c r="M430" s="226" t="e">
        <f t="shared" si="729"/>
        <v>#REF!</v>
      </c>
      <c r="N430" s="219" t="e">
        <f>IF('Retail Pricing'!#REF!&gt;0,'Retail Pricing'!#REF!," ")</f>
        <v>#REF!</v>
      </c>
      <c r="O430" s="219" t="e">
        <f>IF('Retail Pricing'!#REF!&gt;0,'Retail Pricing'!#REF!," ")</f>
        <v>#REF!</v>
      </c>
      <c r="P430" s="219"/>
      <c r="Q430" s="219" t="e">
        <f>IF('Retail Pricing'!#REF!&gt;0,'Retail Pricing'!#REF!," ")</f>
        <v>#REF!</v>
      </c>
      <c r="R430" s="219" t="e">
        <f>IF('Retail Pricing'!#REF!&gt;0,'Retail Pricing'!#REF!," ")</f>
        <v>#REF!</v>
      </c>
      <c r="S430" s="219" t="e">
        <f>IF('Retail Pricing'!#REF!&gt;0,'Retail Pricing'!#REF!," ")</f>
        <v>#REF!</v>
      </c>
      <c r="T430" s="219">
        <v>0.50017</v>
      </c>
      <c r="U430" s="7" t="e">
        <f t="shared" si="776"/>
        <v>#REF!</v>
      </c>
      <c r="V430" s="7">
        <v>0.128</v>
      </c>
      <c r="W430" s="491" t="s">
        <v>949</v>
      </c>
      <c r="X430" s="489" t="s">
        <v>949</v>
      </c>
      <c r="Y430" s="304" t="str">
        <f t="shared" si="699"/>
        <v xml:space="preserve"> </v>
      </c>
      <c r="Z430" s="428" t="s">
        <v>106</v>
      </c>
      <c r="AA430" s="492" t="s">
        <v>949</v>
      </c>
      <c r="AB430" s="493" t="s">
        <v>949</v>
      </c>
      <c r="AC430" s="489" t="s">
        <v>949</v>
      </c>
      <c r="AD430" s="14" t="str">
        <f t="shared" si="700"/>
        <v xml:space="preserve"> </v>
      </c>
      <c r="AE430" s="428" t="s">
        <v>106</v>
      </c>
      <c r="AF430" s="488" t="s">
        <v>949</v>
      </c>
      <c r="AG430" s="494" t="s">
        <v>949</v>
      </c>
      <c r="AH430" s="489" t="s">
        <v>949</v>
      </c>
      <c r="AI430" s="14" t="str">
        <f t="shared" si="701"/>
        <v xml:space="preserve"> </v>
      </c>
      <c r="AJ430" s="428" t="s">
        <v>106</v>
      </c>
      <c r="AK430" s="495" t="s">
        <v>949</v>
      </c>
      <c r="AL430" s="489"/>
      <c r="AM430" s="489" t="s">
        <v>949</v>
      </c>
      <c r="AN430" s="14" t="str">
        <f t="shared" si="702"/>
        <v xml:space="preserve"> </v>
      </c>
      <c r="AO430" s="428" t="s">
        <v>106</v>
      </c>
      <c r="AP430" s="490" t="s">
        <v>949</v>
      </c>
      <c r="AQ430" s="489" t="s">
        <v>949</v>
      </c>
      <c r="AR430" s="14" t="str">
        <f t="shared" si="703"/>
        <v xml:space="preserve"> </v>
      </c>
      <c r="AS430" s="428" t="s">
        <v>106</v>
      </c>
      <c r="AT430" s="496" t="s">
        <v>949</v>
      </c>
      <c r="AU430" s="497" t="s">
        <v>949</v>
      </c>
      <c r="AV430" s="312"/>
      <c r="AW430" s="498" t="s">
        <v>949</v>
      </c>
      <c r="AX430" s="499" t="s">
        <v>106</v>
      </c>
      <c r="AY430" s="499" t="s">
        <v>106</v>
      </c>
      <c r="AZ430" s="333"/>
      <c r="BA430" s="491" t="str">
        <f t="shared" si="777"/>
        <v>Holder</v>
      </c>
      <c r="BB430" s="492" t="str">
        <f t="shared" si="778"/>
        <v>Holder</v>
      </c>
      <c r="BC430" s="493" t="str">
        <f t="shared" si="779"/>
        <v>Holder</v>
      </c>
      <c r="BD430" s="488" t="str">
        <f t="shared" si="780"/>
        <v>Holder</v>
      </c>
      <c r="BE430" s="494" t="str">
        <f t="shared" si="781"/>
        <v>Holder</v>
      </c>
      <c r="BF430" s="495" t="str">
        <f t="shared" si="782"/>
        <v>Holder</v>
      </c>
      <c r="BG430" s="490" t="str">
        <f t="shared" si="783"/>
        <v>Holder</v>
      </c>
      <c r="BH430" s="496" t="str">
        <f t="shared" si="784"/>
        <v>Holder</v>
      </c>
      <c r="BI430" s="497" t="str">
        <f t="shared" si="785"/>
        <v>Holder</v>
      </c>
      <c r="BJ430" s="385" t="str">
        <f t="shared" si="786"/>
        <v>No</v>
      </c>
      <c r="BK430" s="385" t="str">
        <f t="shared" si="787"/>
        <v>No</v>
      </c>
      <c r="BL430" s="483" t="s">
        <v>1376</v>
      </c>
      <c r="BM430" s="482"/>
      <c r="BN430" s="482"/>
      <c r="BO430" s="482"/>
      <c r="BP430" s="482"/>
      <c r="BQ430" s="482"/>
      <c r="BR430" s="482"/>
      <c r="BS430" s="482"/>
      <c r="BT430" s="482"/>
      <c r="BU430" s="67"/>
      <c r="BV430" s="442" t="str">
        <f t="shared" si="788"/>
        <v xml:space="preserve"> </v>
      </c>
      <c r="BW430" s="244" t="str">
        <f t="shared" si="789"/>
        <v xml:space="preserve"> </v>
      </c>
      <c r="BX430" s="244" t="str">
        <f t="shared" si="790"/>
        <v xml:space="preserve"> </v>
      </c>
      <c r="BY430" s="244" t="str">
        <f t="shared" si="791"/>
        <v xml:space="preserve"> </v>
      </c>
      <c r="BZ430" s="244" t="str">
        <f t="shared" si="792"/>
        <v xml:space="preserve"> </v>
      </c>
      <c r="CA430" s="244" t="str">
        <f t="shared" si="793"/>
        <v xml:space="preserve"> </v>
      </c>
      <c r="CB430" s="244" t="str">
        <f t="shared" si="794"/>
        <v xml:space="preserve"> </v>
      </c>
      <c r="CC430" s="244" t="str">
        <f t="shared" si="795"/>
        <v xml:space="preserve"> </v>
      </c>
      <c r="CD430" s="244" t="str">
        <f t="shared" si="796"/>
        <v xml:space="preserve"> </v>
      </c>
      <c r="CE430" s="244" t="str">
        <f t="shared" si="797"/>
        <v xml:space="preserve"> </v>
      </c>
      <c r="CF430" s="244" t="str">
        <f t="shared" si="798"/>
        <v xml:space="preserve"> </v>
      </c>
      <c r="CG430" s="244" t="str">
        <f t="shared" si="799"/>
        <v xml:space="preserve"> </v>
      </c>
      <c r="CH430" s="244" t="str">
        <f t="shared" ref="CH430:CH436" si="801">IF($W430&gt;0,100," ")</f>
        <v xml:space="preserve"> </v>
      </c>
      <c r="CI430" s="570"/>
      <c r="CJ430" s="578" t="str">
        <f t="shared" si="743"/>
        <v xml:space="preserve"> </v>
      </c>
      <c r="CK430" s="578" t="str">
        <f t="shared" si="744"/>
        <v xml:space="preserve"> </v>
      </c>
      <c r="CL430" s="578" t="str">
        <f t="shared" si="745"/>
        <v xml:space="preserve"> </v>
      </c>
      <c r="CM430" s="578" t="str">
        <f t="shared" si="746"/>
        <v xml:space="preserve"> </v>
      </c>
      <c r="CN430" s="578" t="str">
        <f t="shared" si="747"/>
        <v xml:space="preserve"> </v>
      </c>
      <c r="CO430" s="578" t="str">
        <f t="shared" si="740"/>
        <v xml:space="preserve"> </v>
      </c>
      <c r="CP430" s="578" t="str">
        <f t="shared" si="741"/>
        <v xml:space="preserve"> </v>
      </c>
      <c r="CQ430" s="578" t="str">
        <f t="shared" si="742"/>
        <v xml:space="preserve"> </v>
      </c>
      <c r="CR430" s="244"/>
      <c r="CS430" s="244"/>
      <c r="CT430" s="244"/>
      <c r="CU430" s="244"/>
      <c r="CV430" s="347"/>
      <c r="CW430" s="338" t="str">
        <f t="shared" ref="CW430:DE436" si="802">IF($BW430&gt;0,$BA430," ")</f>
        <v xml:space="preserve"> </v>
      </c>
      <c r="CX430" s="347"/>
      <c r="CY430" s="338" t="str">
        <f t="shared" si="802"/>
        <v xml:space="preserve"> </v>
      </c>
      <c r="CZ430" s="347"/>
      <c r="DA430" s="338" t="str">
        <f t="shared" si="802"/>
        <v xml:space="preserve"> </v>
      </c>
      <c r="DB430" s="347"/>
      <c r="DC430" s="338" t="str">
        <f t="shared" si="802"/>
        <v xml:space="preserve"> </v>
      </c>
      <c r="DD430" s="347"/>
      <c r="DE430" s="338" t="str">
        <f t="shared" si="802"/>
        <v xml:space="preserve"> </v>
      </c>
    </row>
    <row r="431" spans="1:109" s="19" customFormat="1" x14ac:dyDescent="0.2">
      <c r="A431" s="93" t="s">
        <v>184</v>
      </c>
      <c r="B431" s="53" t="s">
        <v>281</v>
      </c>
      <c r="C431" s="53" t="s">
        <v>1549</v>
      </c>
      <c r="D431" s="217" t="s">
        <v>130</v>
      </c>
      <c r="E431" s="326">
        <v>500</v>
      </c>
      <c r="F431" s="356" t="s">
        <v>424</v>
      </c>
      <c r="G431" s="701"/>
      <c r="H431" s="84" t="s">
        <v>949</v>
      </c>
      <c r="I431" s="89" t="e">
        <f>IF('Retail Pricing'!#REF!&gt;0,'Retail Pricing'!#REF!," ")</f>
        <v>#REF!</v>
      </c>
      <c r="J431" s="85" t="e">
        <f>'Retail Pricing'!#REF!</f>
        <v>#REF!</v>
      </c>
      <c r="K431" s="85" t="e">
        <f>'Retail Pricing'!#REF!</f>
        <v>#REF!</v>
      </c>
      <c r="L431" s="305" t="e">
        <f>IF('Retail Pricing'!#REF!&gt;0,'Retail Pricing'!#REF!," ")</f>
        <v>#REF!</v>
      </c>
      <c r="M431" s="226" t="e">
        <f t="shared" si="729"/>
        <v>#REF!</v>
      </c>
      <c r="N431" s="219" t="e">
        <f>IF('Retail Pricing'!#REF!&gt;0,'Retail Pricing'!#REF!," ")</f>
        <v>#REF!</v>
      </c>
      <c r="O431" s="219" t="e">
        <f>IF('Retail Pricing'!#REF!&gt;0,'Retail Pricing'!#REF!," ")</f>
        <v>#REF!</v>
      </c>
      <c r="P431" s="219"/>
      <c r="Q431" s="219" t="e">
        <f>IF('Retail Pricing'!#REF!&gt;0,'Retail Pricing'!#REF!," ")</f>
        <v>#REF!</v>
      </c>
      <c r="R431" s="219" t="e">
        <f>IF('Retail Pricing'!#REF!&gt;0,'Retail Pricing'!#REF!," ")</f>
        <v>#REF!</v>
      </c>
      <c r="S431" s="219" t="e">
        <f>IF('Retail Pricing'!#REF!&gt;0,'Retail Pricing'!#REF!," ")</f>
        <v>#REF!</v>
      </c>
      <c r="T431" s="219">
        <v>0.74334999999999996</v>
      </c>
      <c r="U431" s="7" t="e">
        <f t="shared" si="776"/>
        <v>#REF!</v>
      </c>
      <c r="V431" s="7">
        <v>9.6000000000000002E-2</v>
      </c>
      <c r="W431" s="491" t="s">
        <v>949</v>
      </c>
      <c r="X431" s="489" t="s">
        <v>949</v>
      </c>
      <c r="Y431" s="304" t="str">
        <f t="shared" si="699"/>
        <v xml:space="preserve"> </v>
      </c>
      <c r="Z431" s="428" t="s">
        <v>106</v>
      </c>
      <c r="AA431" s="492" t="s">
        <v>949</v>
      </c>
      <c r="AB431" s="493" t="s">
        <v>949</v>
      </c>
      <c r="AC431" s="489" t="s">
        <v>949</v>
      </c>
      <c r="AD431" s="14" t="str">
        <f t="shared" si="700"/>
        <v xml:space="preserve"> </v>
      </c>
      <c r="AE431" s="428" t="s">
        <v>106</v>
      </c>
      <c r="AF431" s="488" t="s">
        <v>949</v>
      </c>
      <c r="AG431" s="494" t="s">
        <v>949</v>
      </c>
      <c r="AH431" s="489" t="s">
        <v>949</v>
      </c>
      <c r="AI431" s="14" t="str">
        <f t="shared" si="701"/>
        <v xml:space="preserve"> </v>
      </c>
      <c r="AJ431" s="428" t="s">
        <v>106</v>
      </c>
      <c r="AK431" s="495" t="s">
        <v>949</v>
      </c>
      <c r="AL431" s="489"/>
      <c r="AM431" s="489" t="s">
        <v>949</v>
      </c>
      <c r="AN431" s="14" t="str">
        <f t="shared" si="702"/>
        <v xml:space="preserve"> </v>
      </c>
      <c r="AO431" s="428" t="s">
        <v>106</v>
      </c>
      <c r="AP431" s="490" t="s">
        <v>949</v>
      </c>
      <c r="AQ431" s="489" t="s">
        <v>949</v>
      </c>
      <c r="AR431" s="14" t="str">
        <f t="shared" si="703"/>
        <v xml:space="preserve"> </v>
      </c>
      <c r="AS431" s="428" t="s">
        <v>106</v>
      </c>
      <c r="AT431" s="496" t="s">
        <v>949</v>
      </c>
      <c r="AU431" s="497" t="s">
        <v>949</v>
      </c>
      <c r="AV431" s="288"/>
      <c r="AW431" s="498" t="s">
        <v>949</v>
      </c>
      <c r="AX431" s="499" t="s">
        <v>106</v>
      </c>
      <c r="AY431" s="499" t="s">
        <v>106</v>
      </c>
      <c r="AZ431" s="333"/>
      <c r="BA431" s="491" t="str">
        <f t="shared" si="777"/>
        <v>Holder</v>
      </c>
      <c r="BB431" s="492" t="str">
        <f t="shared" si="778"/>
        <v>Holder</v>
      </c>
      <c r="BC431" s="493" t="str">
        <f t="shared" si="779"/>
        <v>Holder</v>
      </c>
      <c r="BD431" s="488" t="str">
        <f t="shared" si="780"/>
        <v>Holder</v>
      </c>
      <c r="BE431" s="494" t="str">
        <f t="shared" si="781"/>
        <v>Holder</v>
      </c>
      <c r="BF431" s="495" t="str">
        <f t="shared" si="782"/>
        <v>Holder</v>
      </c>
      <c r="BG431" s="490" t="str">
        <f t="shared" si="783"/>
        <v>Holder</v>
      </c>
      <c r="BH431" s="496" t="str">
        <f t="shared" si="784"/>
        <v>Holder</v>
      </c>
      <c r="BI431" s="497" t="str">
        <f t="shared" si="785"/>
        <v>Holder</v>
      </c>
      <c r="BJ431" s="385" t="str">
        <f t="shared" si="786"/>
        <v>No</v>
      </c>
      <c r="BK431" s="385" t="str">
        <f t="shared" si="787"/>
        <v>No</v>
      </c>
      <c r="BL431" s="483" t="s">
        <v>1376</v>
      </c>
      <c r="BM431" s="482"/>
      <c r="BN431" s="482"/>
      <c r="BO431" s="482"/>
      <c r="BP431" s="482"/>
      <c r="BQ431" s="482"/>
      <c r="BR431" s="482"/>
      <c r="BS431" s="482"/>
      <c r="BT431" s="482"/>
      <c r="BU431" s="67"/>
      <c r="BV431" s="442" t="str">
        <f t="shared" si="788"/>
        <v xml:space="preserve"> </v>
      </c>
      <c r="BW431" s="244" t="str">
        <f t="shared" si="789"/>
        <v xml:space="preserve"> </v>
      </c>
      <c r="BX431" s="244" t="str">
        <f t="shared" si="790"/>
        <v xml:space="preserve"> </v>
      </c>
      <c r="BY431" s="244" t="str">
        <f t="shared" si="791"/>
        <v xml:space="preserve"> </v>
      </c>
      <c r="BZ431" s="244" t="str">
        <f t="shared" si="792"/>
        <v xml:space="preserve"> </v>
      </c>
      <c r="CA431" s="244" t="str">
        <f t="shared" si="793"/>
        <v xml:space="preserve"> </v>
      </c>
      <c r="CB431" s="244" t="str">
        <f t="shared" si="794"/>
        <v xml:space="preserve"> </v>
      </c>
      <c r="CC431" s="244" t="str">
        <f t="shared" si="795"/>
        <v xml:space="preserve"> </v>
      </c>
      <c r="CD431" s="244" t="str">
        <f t="shared" si="796"/>
        <v xml:space="preserve"> </v>
      </c>
      <c r="CE431" s="244" t="str">
        <f t="shared" si="797"/>
        <v xml:space="preserve"> </v>
      </c>
      <c r="CF431" s="244" t="str">
        <f t="shared" si="798"/>
        <v xml:space="preserve"> </v>
      </c>
      <c r="CG431" s="244" t="str">
        <f t="shared" si="799"/>
        <v xml:space="preserve"> </v>
      </c>
      <c r="CH431" s="244" t="str">
        <f t="shared" si="801"/>
        <v xml:space="preserve"> </v>
      </c>
      <c r="CI431" s="570"/>
      <c r="CJ431" s="578" t="str">
        <f t="shared" si="743"/>
        <v xml:space="preserve"> </v>
      </c>
      <c r="CK431" s="578" t="str">
        <f t="shared" si="744"/>
        <v xml:space="preserve"> </v>
      </c>
      <c r="CL431" s="578" t="str">
        <f t="shared" si="745"/>
        <v xml:space="preserve"> </v>
      </c>
      <c r="CM431" s="578" t="str">
        <f t="shared" si="746"/>
        <v xml:space="preserve"> </v>
      </c>
      <c r="CN431" s="578" t="str">
        <f t="shared" si="747"/>
        <v xml:space="preserve"> </v>
      </c>
      <c r="CO431" s="578" t="str">
        <f t="shared" si="740"/>
        <v xml:space="preserve"> </v>
      </c>
      <c r="CP431" s="578" t="str">
        <f t="shared" si="741"/>
        <v xml:space="preserve"> </v>
      </c>
      <c r="CQ431" s="578" t="str">
        <f t="shared" si="742"/>
        <v xml:space="preserve"> </v>
      </c>
      <c r="CR431" s="244"/>
      <c r="CS431" s="244"/>
      <c r="CT431" s="244"/>
      <c r="CU431" s="244"/>
      <c r="CV431" s="347"/>
      <c r="CW431" s="338" t="str">
        <f t="shared" si="802"/>
        <v xml:space="preserve"> </v>
      </c>
      <c r="CX431" s="347"/>
      <c r="CY431" s="338" t="str">
        <f t="shared" si="802"/>
        <v xml:space="preserve"> </v>
      </c>
      <c r="CZ431" s="347"/>
      <c r="DA431" s="338" t="str">
        <f t="shared" si="802"/>
        <v xml:space="preserve"> </v>
      </c>
      <c r="DB431" s="347"/>
      <c r="DC431" s="338" t="str">
        <f t="shared" si="802"/>
        <v xml:space="preserve"> </v>
      </c>
      <c r="DD431" s="347"/>
      <c r="DE431" s="338" t="str">
        <f t="shared" si="802"/>
        <v xml:space="preserve"> </v>
      </c>
    </row>
    <row r="432" spans="1:109" s="19" customFormat="1" x14ac:dyDescent="0.2">
      <c r="A432" s="93" t="s">
        <v>184</v>
      </c>
      <c r="B432" s="53" t="s">
        <v>102</v>
      </c>
      <c r="C432" s="53"/>
      <c r="D432" s="217" t="s">
        <v>130</v>
      </c>
      <c r="E432" s="326">
        <v>12</v>
      </c>
      <c r="F432" s="356" t="s">
        <v>425</v>
      </c>
      <c r="G432" s="701"/>
      <c r="H432" s="84"/>
      <c r="I432" s="89" t="e">
        <f>IF('Retail Pricing'!#REF!&gt;0,'Retail Pricing'!#REF!," ")</f>
        <v>#REF!</v>
      </c>
      <c r="J432" s="85" t="e">
        <f>'Retail Pricing'!#REF!</f>
        <v>#REF!</v>
      </c>
      <c r="K432" s="85" t="e">
        <f>'Retail Pricing'!#REF!</f>
        <v>#REF!</v>
      </c>
      <c r="L432" s="305" t="e">
        <f>IF('Retail Pricing'!#REF!&gt;0,'Retail Pricing'!#REF!," ")</f>
        <v>#REF!</v>
      </c>
      <c r="M432" s="226" t="e">
        <f t="shared" si="729"/>
        <v>#REF!</v>
      </c>
      <c r="N432" s="219" t="e">
        <f>IF('Retail Pricing'!#REF!&gt;0,'Retail Pricing'!#REF!," ")</f>
        <v>#REF!</v>
      </c>
      <c r="O432" s="219" t="e">
        <f>IF('Retail Pricing'!#REF!&gt;0,'Retail Pricing'!#REF!," ")</f>
        <v>#REF!</v>
      </c>
      <c r="P432" s="219"/>
      <c r="Q432" s="219" t="e">
        <f>IF('Retail Pricing'!#REF!&gt;0,'Retail Pricing'!#REF!," ")</f>
        <v>#REF!</v>
      </c>
      <c r="R432" s="219" t="e">
        <f>IF('Retail Pricing'!#REF!&gt;0,'Retail Pricing'!#REF!," ")</f>
        <v>#REF!</v>
      </c>
      <c r="S432" s="219" t="e">
        <f>IF('Retail Pricing'!#REF!&gt;0,'Retail Pricing'!#REF!," ")</f>
        <v>#REF!</v>
      </c>
      <c r="T432" s="219">
        <v>2.19923</v>
      </c>
      <c r="U432" s="7" t="e">
        <f t="shared" si="776"/>
        <v>#REF!</v>
      </c>
      <c r="V432" s="7">
        <v>-5.0000000000000001E-3</v>
      </c>
      <c r="W432" s="491" t="s">
        <v>949</v>
      </c>
      <c r="X432" s="489" t="s">
        <v>949</v>
      </c>
      <c r="Y432" s="304" t="str">
        <f t="shared" si="699"/>
        <v xml:space="preserve"> </v>
      </c>
      <c r="Z432" s="428" t="s">
        <v>106</v>
      </c>
      <c r="AA432" s="492" t="s">
        <v>949</v>
      </c>
      <c r="AB432" s="493" t="s">
        <v>949</v>
      </c>
      <c r="AC432" s="489" t="s">
        <v>949</v>
      </c>
      <c r="AD432" s="14" t="str">
        <f t="shared" si="700"/>
        <v xml:space="preserve"> </v>
      </c>
      <c r="AE432" s="428" t="s">
        <v>106</v>
      </c>
      <c r="AF432" s="488" t="s">
        <v>949</v>
      </c>
      <c r="AG432" s="494" t="s">
        <v>949</v>
      </c>
      <c r="AH432" s="489" t="s">
        <v>949</v>
      </c>
      <c r="AI432" s="14" t="str">
        <f t="shared" si="701"/>
        <v xml:space="preserve"> </v>
      </c>
      <c r="AJ432" s="428" t="s">
        <v>106</v>
      </c>
      <c r="AK432" s="495" t="s">
        <v>949</v>
      </c>
      <c r="AL432" s="489"/>
      <c r="AM432" s="489" t="s">
        <v>949</v>
      </c>
      <c r="AN432" s="14" t="str">
        <f t="shared" si="702"/>
        <v xml:space="preserve"> </v>
      </c>
      <c r="AO432" s="428" t="s">
        <v>106</v>
      </c>
      <c r="AP432" s="490" t="s">
        <v>949</v>
      </c>
      <c r="AQ432" s="489" t="s">
        <v>949</v>
      </c>
      <c r="AR432" s="14" t="str">
        <f t="shared" si="703"/>
        <v xml:space="preserve"> </v>
      </c>
      <c r="AS432" s="428" t="s">
        <v>106</v>
      </c>
      <c r="AT432" s="496" t="s">
        <v>949</v>
      </c>
      <c r="AU432" s="497" t="s">
        <v>949</v>
      </c>
      <c r="AV432" s="288"/>
      <c r="AW432" s="498" t="s">
        <v>949</v>
      </c>
      <c r="AX432" s="499" t="s">
        <v>106</v>
      </c>
      <c r="AY432" s="499" t="s">
        <v>106</v>
      </c>
      <c r="AZ432" s="333"/>
      <c r="BA432" s="491" t="str">
        <f t="shared" si="777"/>
        <v>Holder</v>
      </c>
      <c r="BB432" s="492" t="str">
        <f t="shared" si="778"/>
        <v>Holder</v>
      </c>
      <c r="BC432" s="493" t="str">
        <f t="shared" si="779"/>
        <v>Holder</v>
      </c>
      <c r="BD432" s="488" t="str">
        <f t="shared" si="780"/>
        <v>Holder</v>
      </c>
      <c r="BE432" s="494" t="str">
        <f t="shared" si="781"/>
        <v>Holder</v>
      </c>
      <c r="BF432" s="495" t="str">
        <f t="shared" si="782"/>
        <v>Holder</v>
      </c>
      <c r="BG432" s="490" t="str">
        <f t="shared" si="783"/>
        <v>Holder</v>
      </c>
      <c r="BH432" s="496" t="str">
        <f t="shared" si="784"/>
        <v>Holder</v>
      </c>
      <c r="BI432" s="497" t="str">
        <f t="shared" si="785"/>
        <v>Holder</v>
      </c>
      <c r="BJ432" s="385" t="str">
        <f t="shared" si="786"/>
        <v>No</v>
      </c>
      <c r="BK432" s="385" t="str">
        <f t="shared" si="787"/>
        <v>No</v>
      </c>
      <c r="BL432" s="483" t="s">
        <v>1376</v>
      </c>
      <c r="BM432" s="482"/>
      <c r="BN432" s="482"/>
      <c r="BO432" s="482"/>
      <c r="BP432" s="482"/>
      <c r="BQ432" s="482"/>
      <c r="BR432" s="482"/>
      <c r="BS432" s="482"/>
      <c r="BT432" s="482"/>
      <c r="BU432" s="67"/>
      <c r="BV432" s="442" t="str">
        <f t="shared" si="788"/>
        <v xml:space="preserve"> </v>
      </c>
      <c r="BW432" s="244" t="str">
        <f t="shared" si="789"/>
        <v xml:space="preserve"> </v>
      </c>
      <c r="BX432" s="244" t="str">
        <f t="shared" si="790"/>
        <v xml:space="preserve"> </v>
      </c>
      <c r="BY432" s="244" t="str">
        <f t="shared" si="791"/>
        <v xml:space="preserve"> </v>
      </c>
      <c r="BZ432" s="244" t="str">
        <f t="shared" si="792"/>
        <v xml:space="preserve"> </v>
      </c>
      <c r="CA432" s="244" t="str">
        <f t="shared" si="793"/>
        <v xml:space="preserve"> </v>
      </c>
      <c r="CB432" s="244" t="str">
        <f t="shared" si="794"/>
        <v xml:space="preserve"> </v>
      </c>
      <c r="CC432" s="244" t="str">
        <f t="shared" si="795"/>
        <v xml:space="preserve"> </v>
      </c>
      <c r="CD432" s="244" t="str">
        <f t="shared" si="796"/>
        <v xml:space="preserve"> </v>
      </c>
      <c r="CE432" s="244" t="str">
        <f t="shared" si="797"/>
        <v xml:space="preserve"> </v>
      </c>
      <c r="CF432" s="244" t="str">
        <f t="shared" si="798"/>
        <v xml:space="preserve"> </v>
      </c>
      <c r="CG432" s="244" t="str">
        <f t="shared" si="799"/>
        <v xml:space="preserve"> </v>
      </c>
      <c r="CH432" s="244" t="str">
        <f t="shared" si="801"/>
        <v xml:space="preserve"> </v>
      </c>
      <c r="CI432" s="570"/>
      <c r="CJ432" s="578" t="str">
        <f t="shared" si="743"/>
        <v xml:space="preserve"> </v>
      </c>
      <c r="CK432" s="578" t="str">
        <f t="shared" si="744"/>
        <v xml:space="preserve"> </v>
      </c>
      <c r="CL432" s="578" t="str">
        <f t="shared" si="745"/>
        <v xml:space="preserve"> </v>
      </c>
      <c r="CM432" s="578" t="str">
        <f t="shared" si="746"/>
        <v xml:space="preserve"> </v>
      </c>
      <c r="CN432" s="578" t="str">
        <f t="shared" si="747"/>
        <v xml:space="preserve"> </v>
      </c>
      <c r="CO432" s="578" t="str">
        <f t="shared" si="740"/>
        <v xml:space="preserve"> </v>
      </c>
      <c r="CP432" s="578" t="str">
        <f t="shared" si="741"/>
        <v xml:space="preserve"> </v>
      </c>
      <c r="CQ432" s="578" t="str">
        <f t="shared" si="742"/>
        <v xml:space="preserve"> </v>
      </c>
      <c r="CR432" s="244"/>
      <c r="CS432" s="244"/>
      <c r="CT432" s="244"/>
      <c r="CU432" s="244"/>
      <c r="CV432" s="347"/>
      <c r="CW432" s="338" t="str">
        <f t="shared" si="802"/>
        <v xml:space="preserve"> </v>
      </c>
      <c r="CX432" s="347"/>
      <c r="CY432" s="338" t="str">
        <f t="shared" si="802"/>
        <v xml:space="preserve"> </v>
      </c>
      <c r="CZ432" s="347"/>
      <c r="DA432" s="338" t="str">
        <f t="shared" si="802"/>
        <v xml:space="preserve"> </v>
      </c>
      <c r="DB432" s="347"/>
      <c r="DC432" s="338" t="str">
        <f t="shared" si="802"/>
        <v xml:space="preserve"> </v>
      </c>
      <c r="DD432" s="347"/>
      <c r="DE432" s="338" t="str">
        <f t="shared" si="802"/>
        <v xml:space="preserve"> </v>
      </c>
    </row>
    <row r="433" spans="1:109" s="19" customFormat="1" x14ac:dyDescent="0.2">
      <c r="A433" s="93" t="s">
        <v>184</v>
      </c>
      <c r="B433" s="53" t="s">
        <v>1290</v>
      </c>
      <c r="C433" s="53"/>
      <c r="D433" s="217" t="s">
        <v>130</v>
      </c>
      <c r="E433" s="326">
        <v>12</v>
      </c>
      <c r="F433" s="356" t="s">
        <v>842</v>
      </c>
      <c r="G433" s="701"/>
      <c r="H433" s="84"/>
      <c r="I433" s="89" t="e">
        <f>IF('Retail Pricing'!#REF!&gt;0,'Retail Pricing'!#REF!," ")</f>
        <v>#REF!</v>
      </c>
      <c r="J433" s="85" t="e">
        <f>'Retail Pricing'!#REF!</f>
        <v>#REF!</v>
      </c>
      <c r="K433" s="85" t="e">
        <f>'Retail Pricing'!#REF!</f>
        <v>#REF!</v>
      </c>
      <c r="L433" s="305" t="e">
        <f>IF('Retail Pricing'!#REF!&gt;0,'Retail Pricing'!#REF!," ")</f>
        <v>#REF!</v>
      </c>
      <c r="M433" s="226" t="e">
        <f t="shared" si="729"/>
        <v>#REF!</v>
      </c>
      <c r="N433" s="219" t="e">
        <f>IF('Retail Pricing'!#REF!&gt;0,'Retail Pricing'!#REF!," ")</f>
        <v>#REF!</v>
      </c>
      <c r="O433" s="219" t="e">
        <f>IF('Retail Pricing'!#REF!&gt;0,'Retail Pricing'!#REF!," ")</f>
        <v>#REF!</v>
      </c>
      <c r="P433" s="219"/>
      <c r="Q433" s="219" t="e">
        <f>IF('Retail Pricing'!#REF!&gt;0,'Retail Pricing'!#REF!," ")</f>
        <v>#REF!</v>
      </c>
      <c r="R433" s="219" t="e">
        <f>IF('Retail Pricing'!#REF!&gt;0,'Retail Pricing'!#REF!," ")</f>
        <v>#REF!</v>
      </c>
      <c r="S433" s="219" t="e">
        <f>IF('Retail Pricing'!#REF!&gt;0,'Retail Pricing'!#REF!," ")</f>
        <v>#REF!</v>
      </c>
      <c r="T433" s="219">
        <v>3.31128</v>
      </c>
      <c r="U433" s="7" t="e">
        <f t="shared" si="776"/>
        <v>#REF!</v>
      </c>
      <c r="V433" s="7">
        <v>-0.01</v>
      </c>
      <c r="W433" s="491" t="e">
        <f>ROUND(('Retail Pricing'!#REF!/(1-0.09))/0.05,0)*0.05</f>
        <v>#REF!</v>
      </c>
      <c r="X433" s="489">
        <v>13.75</v>
      </c>
      <c r="Y433" s="304" t="e">
        <f t="shared" si="699"/>
        <v>#REF!</v>
      </c>
      <c r="Z433" s="428">
        <v>0.71</v>
      </c>
      <c r="AA433" s="492">
        <v>15.6</v>
      </c>
      <c r="AB433" s="493" t="e">
        <f>ROUND(('Retail Pricing'!#REF!/(1-0.09))/0.05,0)*0.05</f>
        <v>#REF!</v>
      </c>
      <c r="AC433" s="489">
        <v>13.45</v>
      </c>
      <c r="AD433" s="14" t="e">
        <f t="shared" si="700"/>
        <v>#REF!</v>
      </c>
      <c r="AE433" s="428">
        <v>0.71</v>
      </c>
      <c r="AF433" s="488">
        <v>15.3</v>
      </c>
      <c r="AG433" s="494" t="e">
        <f>ROUND(('Retail Pricing'!#REF!/(1-0.09))/0.05,0)*0.05</f>
        <v>#REF!</v>
      </c>
      <c r="AH433" s="489">
        <v>10.5</v>
      </c>
      <c r="AI433" s="14" t="e">
        <f t="shared" si="701"/>
        <v>#REF!</v>
      </c>
      <c r="AJ433" s="428">
        <v>0.62</v>
      </c>
      <c r="AK433" s="495" t="e">
        <f>ROUND(('Retail Pricing'!#REF!/(1-0.09))/0.05,0)*0.05</f>
        <v>#REF!</v>
      </c>
      <c r="AL433" s="489"/>
      <c r="AM433" s="489">
        <v>9.35</v>
      </c>
      <c r="AN433" s="14" t="e">
        <f t="shared" si="702"/>
        <v>#REF!</v>
      </c>
      <c r="AO433" s="428">
        <v>0.57999999999999996</v>
      </c>
      <c r="AP433" s="490" t="e">
        <f>ROUND(('Retail Pricing'!#REF!/(1-0.09))/0.05,0)*0.05</f>
        <v>#REF!</v>
      </c>
      <c r="AQ433" s="489">
        <v>9.0500000000000007</v>
      </c>
      <c r="AR433" s="14" t="e">
        <f t="shared" si="703"/>
        <v>#REF!</v>
      </c>
      <c r="AS433" s="428">
        <v>0.56000000000000005</v>
      </c>
      <c r="AT433" s="496">
        <v>10.8</v>
      </c>
      <c r="AU433" s="497" t="e">
        <f>IF(BA433&gt;0,ROUNDUP((BA433*2),0.05)-0.01," ")</f>
        <v>#REF!</v>
      </c>
      <c r="AV433" s="288"/>
      <c r="AW433" s="498" t="e">
        <f>IF(W433&gt;0,ROUND((W433*1.3)/0.05,0)*0.05," ")</f>
        <v>#REF!</v>
      </c>
      <c r="AX433" s="499" t="s">
        <v>106</v>
      </c>
      <c r="AY433" s="499" t="s">
        <v>106</v>
      </c>
      <c r="AZ433" s="333"/>
      <c r="BA433" s="491" t="e">
        <f t="shared" si="777"/>
        <v>#REF!</v>
      </c>
      <c r="BB433" s="492">
        <f t="shared" si="778"/>
        <v>15.6</v>
      </c>
      <c r="BC433" s="493" t="e">
        <f t="shared" si="779"/>
        <v>#REF!</v>
      </c>
      <c r="BD433" s="488">
        <f t="shared" si="780"/>
        <v>15.3</v>
      </c>
      <c r="BE433" s="494" t="e">
        <f t="shared" si="781"/>
        <v>#REF!</v>
      </c>
      <c r="BF433" s="495" t="e">
        <f t="shared" si="782"/>
        <v>#REF!</v>
      </c>
      <c r="BG433" s="490" t="e">
        <f t="shared" si="783"/>
        <v>#REF!</v>
      </c>
      <c r="BH433" s="496">
        <f t="shared" si="784"/>
        <v>10.8</v>
      </c>
      <c r="BI433" s="497" t="e">
        <f t="shared" si="785"/>
        <v>#REF!</v>
      </c>
      <c r="BJ433" s="385" t="e">
        <f t="shared" si="786"/>
        <v>#REF!</v>
      </c>
      <c r="BK433" s="385" t="e">
        <f t="shared" si="787"/>
        <v>#REF!</v>
      </c>
      <c r="BL433" s="243" t="e">
        <f>IF((BA433-'Retail Pricing'!#REF!)&gt;=0," ",1)</f>
        <v>#REF!</v>
      </c>
      <c r="BM433" s="243" t="e">
        <f>IF((BB433-'Retail Pricing'!#REF!)&gt;=0," ",1)</f>
        <v>#REF!</v>
      </c>
      <c r="BN433" s="243" t="e">
        <f>IF((BC433-'Retail Pricing'!#REF!)&gt;=0," ",1)</f>
        <v>#REF!</v>
      </c>
      <c r="BO433" s="243" t="e">
        <f>IF((BD433-'Retail Pricing'!#REF!)&gt;=0," ",1)</f>
        <v>#REF!</v>
      </c>
      <c r="BP433" s="243" t="e">
        <f>IF((BE433-'Retail Pricing'!#REF!)&gt;=0," ",1)</f>
        <v>#REF!</v>
      </c>
      <c r="BQ433" s="243" t="e">
        <f>IF((BF433-'Retail Pricing'!#REF!)&gt;=0," ",1)</f>
        <v>#REF!</v>
      </c>
      <c r="BR433" s="243" t="e">
        <f>IF((BG433-'Retail Pricing'!#REF!)&gt;=0," ",1)</f>
        <v>#REF!</v>
      </c>
      <c r="BS433" s="243" t="e">
        <f>IF((BH433-'Retail Pricing'!#REF!)&gt;=0," ",1)</f>
        <v>#REF!</v>
      </c>
      <c r="BT433" s="243" t="e">
        <f>IF((BI433-'Retail Pricing'!#REF!)&gt;=0," ",1)</f>
        <v>#REF!</v>
      </c>
      <c r="BU433" s="67"/>
      <c r="BV433" s="442" t="e">
        <f t="shared" si="788"/>
        <v>#REF!</v>
      </c>
      <c r="BW433" s="244" t="e">
        <f t="shared" si="789"/>
        <v>#REF!</v>
      </c>
      <c r="BX433" s="244" t="e">
        <f t="shared" si="790"/>
        <v>#REF!</v>
      </c>
      <c r="BY433" s="244" t="e">
        <f t="shared" si="791"/>
        <v>#REF!</v>
      </c>
      <c r="BZ433" s="244" t="e">
        <f t="shared" si="792"/>
        <v>#REF!</v>
      </c>
      <c r="CA433" s="244" t="e">
        <f t="shared" si="793"/>
        <v>#REF!</v>
      </c>
      <c r="CB433" s="244" t="e">
        <f t="shared" si="794"/>
        <v>#REF!</v>
      </c>
      <c r="CC433" s="244" t="e">
        <f t="shared" si="795"/>
        <v>#REF!</v>
      </c>
      <c r="CD433" s="244" t="e">
        <f t="shared" si="796"/>
        <v>#REF!</v>
      </c>
      <c r="CE433" s="244" t="e">
        <f t="shared" si="797"/>
        <v>#REF!</v>
      </c>
      <c r="CF433" s="244" t="e">
        <f t="shared" si="798"/>
        <v>#REF!</v>
      </c>
      <c r="CG433" s="244" t="e">
        <f t="shared" ref="CG433:CG438" si="803">IF($BV433&gt;0,($BV433-AW433)/$BV433*100," ")</f>
        <v>#REF!</v>
      </c>
      <c r="CH433" s="244" t="e">
        <f t="shared" si="801"/>
        <v>#REF!</v>
      </c>
      <c r="CI433" s="570"/>
      <c r="CJ433" s="578" t="e">
        <f t="shared" si="743"/>
        <v>#REF!</v>
      </c>
      <c r="CK433" s="578" t="e">
        <f t="shared" si="744"/>
        <v>#REF!</v>
      </c>
      <c r="CL433" s="578" t="e">
        <f t="shared" si="745"/>
        <v>#REF!</v>
      </c>
      <c r="CM433" s="578" t="e">
        <f t="shared" si="746"/>
        <v>#REF!</v>
      </c>
      <c r="CN433" s="578" t="e">
        <f t="shared" si="747"/>
        <v>#REF!</v>
      </c>
      <c r="CO433" s="578" t="e">
        <f t="shared" si="740"/>
        <v>#REF!</v>
      </c>
      <c r="CP433" s="578" t="e">
        <f t="shared" si="741"/>
        <v>#REF!</v>
      </c>
      <c r="CQ433" s="578" t="e">
        <f t="shared" si="742"/>
        <v>#REF!</v>
      </c>
      <c r="CR433" s="244"/>
      <c r="CS433" s="244"/>
      <c r="CT433" s="244"/>
      <c r="CU433" s="244"/>
      <c r="CV433" s="347"/>
      <c r="CW433" s="338" t="e">
        <f t="shared" si="802"/>
        <v>#REF!</v>
      </c>
      <c r="CX433" s="347"/>
      <c r="CY433" s="338" t="e">
        <f t="shared" si="802"/>
        <v>#REF!</v>
      </c>
      <c r="CZ433" s="347"/>
      <c r="DA433" s="338" t="e">
        <f t="shared" si="802"/>
        <v>#REF!</v>
      </c>
      <c r="DB433" s="347"/>
      <c r="DC433" s="338" t="e">
        <f t="shared" si="802"/>
        <v>#REF!</v>
      </c>
      <c r="DD433" s="347"/>
      <c r="DE433" s="338" t="e">
        <f t="shared" si="802"/>
        <v>#REF!</v>
      </c>
    </row>
    <row r="434" spans="1:109" s="19" customFormat="1" x14ac:dyDescent="0.2">
      <c r="A434" s="93" t="s">
        <v>184</v>
      </c>
      <c r="B434" s="53" t="s">
        <v>54</v>
      </c>
      <c r="C434" s="53"/>
      <c r="D434" s="217" t="s">
        <v>130</v>
      </c>
      <c r="E434" s="326">
        <v>48</v>
      </c>
      <c r="F434" s="356" t="s">
        <v>426</v>
      </c>
      <c r="G434" s="701"/>
      <c r="H434" s="84" t="s">
        <v>949</v>
      </c>
      <c r="I434" s="89" t="e">
        <f>IF('Retail Pricing'!#REF!&gt;0,'Retail Pricing'!#REF!," ")</f>
        <v>#REF!</v>
      </c>
      <c r="J434" s="85" t="e">
        <f>'Retail Pricing'!#REF!</f>
        <v>#REF!</v>
      </c>
      <c r="K434" s="85" t="e">
        <f>'Retail Pricing'!#REF!</f>
        <v>#REF!</v>
      </c>
      <c r="L434" s="305" t="e">
        <f>IF('Retail Pricing'!#REF!&gt;0,'Retail Pricing'!#REF!," ")</f>
        <v>#REF!</v>
      </c>
      <c r="M434" s="226" t="e">
        <f t="shared" si="729"/>
        <v>#REF!</v>
      </c>
      <c r="N434" s="219" t="e">
        <f>IF('Retail Pricing'!#REF!&gt;0,'Retail Pricing'!#REF!," ")</f>
        <v>#REF!</v>
      </c>
      <c r="O434" s="219" t="e">
        <f>IF('Retail Pricing'!#REF!&gt;0,'Retail Pricing'!#REF!," ")</f>
        <v>#REF!</v>
      </c>
      <c r="P434" s="219"/>
      <c r="Q434" s="219" t="e">
        <f>IF('Retail Pricing'!#REF!&gt;0,'Retail Pricing'!#REF!," ")</f>
        <v>#REF!</v>
      </c>
      <c r="R434" s="219" t="e">
        <f>IF('Retail Pricing'!#REF!&gt;0,'Retail Pricing'!#REF!," ")</f>
        <v>#REF!</v>
      </c>
      <c r="S434" s="219" t="e">
        <f>IF('Retail Pricing'!#REF!&gt;0,'Retail Pricing'!#REF!," ")</f>
        <v>#REF!</v>
      </c>
      <c r="T434" s="219">
        <v>1.24302</v>
      </c>
      <c r="U434" s="7" t="e">
        <f t="shared" si="776"/>
        <v>#REF!</v>
      </c>
      <c r="V434" s="7">
        <v>4.0000000000000001E-3</v>
      </c>
      <c r="W434" s="491" t="s">
        <v>949</v>
      </c>
      <c r="X434" s="489" t="s">
        <v>949</v>
      </c>
      <c r="Y434" s="304" t="str">
        <f t="shared" ref="Y434:Y499" si="804">IF(X434=0," ",SUM((W434-X434)/X434))</f>
        <v xml:space="preserve"> </v>
      </c>
      <c r="Z434" s="428" t="s">
        <v>106</v>
      </c>
      <c r="AA434" s="492" t="s">
        <v>949</v>
      </c>
      <c r="AB434" s="493" t="s">
        <v>949</v>
      </c>
      <c r="AC434" s="489" t="s">
        <v>949</v>
      </c>
      <c r="AD434" s="14" t="str">
        <f t="shared" ref="AD434:AD499" si="805">IF(AC434=0," ",SUM((AB434-AC434)/AC434))</f>
        <v xml:space="preserve"> </v>
      </c>
      <c r="AE434" s="428" t="s">
        <v>106</v>
      </c>
      <c r="AF434" s="488" t="s">
        <v>949</v>
      </c>
      <c r="AG434" s="494" t="s">
        <v>949</v>
      </c>
      <c r="AH434" s="489" t="s">
        <v>949</v>
      </c>
      <c r="AI434" s="14" t="str">
        <f t="shared" ref="AI434:AI499" si="806">IF(AH434=0," ",SUM((AG434-AH434)/AH434))</f>
        <v xml:space="preserve"> </v>
      </c>
      <c r="AJ434" s="428" t="s">
        <v>106</v>
      </c>
      <c r="AK434" s="495" t="s">
        <v>949</v>
      </c>
      <c r="AL434" s="489"/>
      <c r="AM434" s="489" t="s">
        <v>949</v>
      </c>
      <c r="AN434" s="14" t="str">
        <f t="shared" ref="AN434:AN499" si="807">IF(AM434=0," ",SUM((AK434-AM434)/AM434))</f>
        <v xml:space="preserve"> </v>
      </c>
      <c r="AO434" s="428" t="s">
        <v>106</v>
      </c>
      <c r="AP434" s="490" t="s">
        <v>949</v>
      </c>
      <c r="AQ434" s="489" t="s">
        <v>949</v>
      </c>
      <c r="AR434" s="14" t="str">
        <f t="shared" ref="AR434:AR499" si="808">IF(AQ434=0," ",SUM((AP434-AQ434)/AQ434))</f>
        <v xml:space="preserve"> </v>
      </c>
      <c r="AS434" s="428" t="s">
        <v>106</v>
      </c>
      <c r="AT434" s="496" t="s">
        <v>949</v>
      </c>
      <c r="AU434" s="497" t="s">
        <v>949</v>
      </c>
      <c r="AV434" s="288"/>
      <c r="AW434" s="498" t="s">
        <v>949</v>
      </c>
      <c r="AX434" s="499" t="s">
        <v>106</v>
      </c>
      <c r="AY434" s="499" t="s">
        <v>106</v>
      </c>
      <c r="AZ434" s="333"/>
      <c r="BA434" s="491" t="str">
        <f t="shared" si="777"/>
        <v>Holder</v>
      </c>
      <c r="BB434" s="492" t="str">
        <f t="shared" si="778"/>
        <v>Holder</v>
      </c>
      <c r="BC434" s="493" t="str">
        <f t="shared" si="779"/>
        <v>Holder</v>
      </c>
      <c r="BD434" s="488" t="str">
        <f t="shared" si="780"/>
        <v>Holder</v>
      </c>
      <c r="BE434" s="494" t="str">
        <f t="shared" si="781"/>
        <v>Holder</v>
      </c>
      <c r="BF434" s="495" t="str">
        <f t="shared" si="782"/>
        <v>Holder</v>
      </c>
      <c r="BG434" s="490" t="str">
        <f t="shared" si="783"/>
        <v>Holder</v>
      </c>
      <c r="BH434" s="496" t="str">
        <f t="shared" si="784"/>
        <v>Holder</v>
      </c>
      <c r="BI434" s="497" t="str">
        <f t="shared" si="785"/>
        <v>Holder</v>
      </c>
      <c r="BJ434" s="385" t="str">
        <f t="shared" si="786"/>
        <v>No</v>
      </c>
      <c r="BK434" s="385" t="str">
        <f t="shared" si="787"/>
        <v>No</v>
      </c>
      <c r="BL434" s="483" t="s">
        <v>1376</v>
      </c>
      <c r="BM434" s="482"/>
      <c r="BN434" s="482"/>
      <c r="BO434" s="482"/>
      <c r="BP434" s="482"/>
      <c r="BQ434" s="482"/>
      <c r="BR434" s="482"/>
      <c r="BS434" s="482"/>
      <c r="BT434" s="482"/>
      <c r="BU434" s="67"/>
      <c r="BV434" s="442" t="str">
        <f t="shared" si="788"/>
        <v xml:space="preserve"> </v>
      </c>
      <c r="BW434" s="244" t="str">
        <f t="shared" si="789"/>
        <v xml:space="preserve"> </v>
      </c>
      <c r="BX434" s="244" t="str">
        <f t="shared" si="790"/>
        <v xml:space="preserve"> </v>
      </c>
      <c r="BY434" s="244" t="str">
        <f t="shared" si="791"/>
        <v xml:space="preserve"> </v>
      </c>
      <c r="BZ434" s="244" t="str">
        <f t="shared" si="792"/>
        <v xml:space="preserve"> </v>
      </c>
      <c r="CA434" s="244" t="str">
        <f t="shared" si="793"/>
        <v xml:space="preserve"> </v>
      </c>
      <c r="CB434" s="244" t="str">
        <f t="shared" si="794"/>
        <v xml:space="preserve"> </v>
      </c>
      <c r="CC434" s="244" t="str">
        <f t="shared" si="795"/>
        <v xml:space="preserve"> </v>
      </c>
      <c r="CD434" s="244" t="str">
        <f t="shared" si="796"/>
        <v xml:space="preserve"> </v>
      </c>
      <c r="CE434" s="244" t="str">
        <f t="shared" si="797"/>
        <v xml:space="preserve"> </v>
      </c>
      <c r="CF434" s="244" t="str">
        <f t="shared" si="798"/>
        <v xml:space="preserve"> </v>
      </c>
      <c r="CG434" s="244" t="str">
        <f t="shared" si="803"/>
        <v xml:space="preserve"> </v>
      </c>
      <c r="CH434" s="244" t="str">
        <f t="shared" si="801"/>
        <v xml:space="preserve"> </v>
      </c>
      <c r="CI434" s="570"/>
      <c r="CJ434" s="578" t="str">
        <f t="shared" si="743"/>
        <v xml:space="preserve"> </v>
      </c>
      <c r="CK434" s="578" t="str">
        <f t="shared" si="744"/>
        <v xml:space="preserve"> </v>
      </c>
      <c r="CL434" s="578" t="str">
        <f t="shared" si="745"/>
        <v xml:space="preserve"> </v>
      </c>
      <c r="CM434" s="578" t="str">
        <f t="shared" si="746"/>
        <v xml:space="preserve"> </v>
      </c>
      <c r="CN434" s="578" t="str">
        <f t="shared" si="747"/>
        <v xml:space="preserve"> </v>
      </c>
      <c r="CO434" s="578" t="str">
        <f t="shared" si="740"/>
        <v xml:space="preserve"> </v>
      </c>
      <c r="CP434" s="578" t="str">
        <f t="shared" si="741"/>
        <v xml:space="preserve"> </v>
      </c>
      <c r="CQ434" s="578" t="str">
        <f t="shared" si="742"/>
        <v xml:space="preserve"> </v>
      </c>
      <c r="CR434" s="244"/>
      <c r="CS434" s="244"/>
      <c r="CT434" s="244"/>
      <c r="CU434" s="244"/>
      <c r="CV434" s="347"/>
      <c r="CW434" s="338" t="str">
        <f t="shared" si="802"/>
        <v xml:space="preserve"> </v>
      </c>
      <c r="CX434" s="347"/>
      <c r="CY434" s="338" t="str">
        <f t="shared" si="802"/>
        <v xml:space="preserve"> </v>
      </c>
      <c r="CZ434" s="347"/>
      <c r="DA434" s="338" t="str">
        <f t="shared" si="802"/>
        <v xml:space="preserve"> </v>
      </c>
      <c r="DB434" s="347"/>
      <c r="DC434" s="338" t="str">
        <f t="shared" si="802"/>
        <v xml:space="preserve"> </v>
      </c>
      <c r="DD434" s="347"/>
      <c r="DE434" s="338" t="str">
        <f t="shared" si="802"/>
        <v xml:space="preserve"> </v>
      </c>
    </row>
    <row r="435" spans="1:109" s="19" customFormat="1" x14ac:dyDescent="0.2">
      <c r="A435" s="93" t="s">
        <v>184</v>
      </c>
      <c r="B435" s="17" t="s">
        <v>55</v>
      </c>
      <c r="C435" s="53"/>
      <c r="D435" s="217" t="s">
        <v>130</v>
      </c>
      <c r="E435" s="326">
        <v>12</v>
      </c>
      <c r="F435" s="356" t="s">
        <v>427</v>
      </c>
      <c r="G435" s="701"/>
      <c r="H435" s="84" t="s">
        <v>949</v>
      </c>
      <c r="I435" s="89" t="e">
        <f>IF('Retail Pricing'!#REF!&gt;0,'Retail Pricing'!#REF!," ")</f>
        <v>#REF!</v>
      </c>
      <c r="J435" s="85" t="e">
        <f>'Retail Pricing'!#REF!</f>
        <v>#REF!</v>
      </c>
      <c r="K435" s="85" t="e">
        <f>'Retail Pricing'!#REF!</f>
        <v>#REF!</v>
      </c>
      <c r="L435" s="305" t="e">
        <f>IF('Retail Pricing'!#REF!&gt;0,'Retail Pricing'!#REF!," ")</f>
        <v>#REF!</v>
      </c>
      <c r="M435" s="226" t="e">
        <f t="shared" si="729"/>
        <v>#REF!</v>
      </c>
      <c r="N435" s="219" t="e">
        <f>IF('Retail Pricing'!#REF!&gt;0,'Retail Pricing'!#REF!," ")</f>
        <v>#REF!</v>
      </c>
      <c r="O435" s="219" t="e">
        <f>IF('Retail Pricing'!#REF!&gt;0,'Retail Pricing'!#REF!," ")</f>
        <v>#REF!</v>
      </c>
      <c r="P435" s="219"/>
      <c r="Q435" s="219" t="e">
        <f>IF('Retail Pricing'!#REF!&gt;0,'Retail Pricing'!#REF!," ")</f>
        <v>#REF!</v>
      </c>
      <c r="R435" s="219" t="e">
        <f>IF('Retail Pricing'!#REF!&gt;0,'Retail Pricing'!#REF!," ")</f>
        <v>#REF!</v>
      </c>
      <c r="S435" s="219" t="e">
        <f>IF('Retail Pricing'!#REF!&gt;0,'Retail Pricing'!#REF!," ")</f>
        <v>#REF!</v>
      </c>
      <c r="T435" s="219">
        <v>1.8375300000000001</v>
      </c>
      <c r="U435" s="7" t="e">
        <f t="shared" si="776"/>
        <v>#REF!</v>
      </c>
      <c r="V435" s="7">
        <v>0.05</v>
      </c>
      <c r="W435" s="491" t="s">
        <v>949</v>
      </c>
      <c r="X435" s="489" t="s">
        <v>949</v>
      </c>
      <c r="Y435" s="304" t="str">
        <f t="shared" si="804"/>
        <v xml:space="preserve"> </v>
      </c>
      <c r="Z435" s="428" t="s">
        <v>106</v>
      </c>
      <c r="AA435" s="492" t="s">
        <v>949</v>
      </c>
      <c r="AB435" s="493" t="s">
        <v>949</v>
      </c>
      <c r="AC435" s="489" t="s">
        <v>949</v>
      </c>
      <c r="AD435" s="14" t="str">
        <f t="shared" si="805"/>
        <v xml:space="preserve"> </v>
      </c>
      <c r="AE435" s="428" t="s">
        <v>106</v>
      </c>
      <c r="AF435" s="488" t="s">
        <v>949</v>
      </c>
      <c r="AG435" s="494" t="s">
        <v>949</v>
      </c>
      <c r="AH435" s="489" t="s">
        <v>949</v>
      </c>
      <c r="AI435" s="14" t="str">
        <f t="shared" si="806"/>
        <v xml:space="preserve"> </v>
      </c>
      <c r="AJ435" s="428" t="s">
        <v>106</v>
      </c>
      <c r="AK435" s="495" t="s">
        <v>949</v>
      </c>
      <c r="AL435" s="489"/>
      <c r="AM435" s="489" t="s">
        <v>949</v>
      </c>
      <c r="AN435" s="14" t="str">
        <f t="shared" si="807"/>
        <v xml:space="preserve"> </v>
      </c>
      <c r="AO435" s="428" t="s">
        <v>106</v>
      </c>
      <c r="AP435" s="490" t="s">
        <v>949</v>
      </c>
      <c r="AQ435" s="489" t="s">
        <v>949</v>
      </c>
      <c r="AR435" s="14" t="str">
        <f t="shared" si="808"/>
        <v xml:space="preserve"> </v>
      </c>
      <c r="AS435" s="428" t="s">
        <v>106</v>
      </c>
      <c r="AT435" s="496" t="s">
        <v>949</v>
      </c>
      <c r="AU435" s="497" t="s">
        <v>949</v>
      </c>
      <c r="AV435" s="288"/>
      <c r="AW435" s="498" t="s">
        <v>949</v>
      </c>
      <c r="AX435" s="499" t="s">
        <v>106</v>
      </c>
      <c r="AY435" s="499" t="s">
        <v>106</v>
      </c>
      <c r="AZ435" s="333"/>
      <c r="BA435" s="491" t="str">
        <f t="shared" si="777"/>
        <v>Holder</v>
      </c>
      <c r="BB435" s="492" t="str">
        <f t="shared" si="778"/>
        <v>Holder</v>
      </c>
      <c r="BC435" s="493" t="str">
        <f t="shared" si="779"/>
        <v>Holder</v>
      </c>
      <c r="BD435" s="488" t="str">
        <f t="shared" si="780"/>
        <v>Holder</v>
      </c>
      <c r="BE435" s="494" t="str">
        <f t="shared" si="781"/>
        <v>Holder</v>
      </c>
      <c r="BF435" s="495" t="str">
        <f t="shared" si="782"/>
        <v>Holder</v>
      </c>
      <c r="BG435" s="490" t="str">
        <f t="shared" si="783"/>
        <v>Holder</v>
      </c>
      <c r="BH435" s="496" t="str">
        <f t="shared" si="784"/>
        <v>Holder</v>
      </c>
      <c r="BI435" s="497" t="str">
        <f t="shared" si="785"/>
        <v>Holder</v>
      </c>
      <c r="BJ435" s="385" t="str">
        <f t="shared" si="786"/>
        <v>No</v>
      </c>
      <c r="BK435" s="385" t="str">
        <f>IF(BC435*0.9&gt;BG435, " ", "No")</f>
        <v>No</v>
      </c>
      <c r="BL435" s="483" t="s">
        <v>1376</v>
      </c>
      <c r="BM435" s="482"/>
      <c r="BN435" s="482"/>
      <c r="BO435" s="482"/>
      <c r="BP435" s="482"/>
      <c r="BQ435" s="482"/>
      <c r="BR435" s="482"/>
      <c r="BS435" s="482"/>
      <c r="BT435" s="482"/>
      <c r="BU435" s="67"/>
      <c r="BV435" s="442" t="str">
        <f t="shared" si="788"/>
        <v xml:space="preserve"> </v>
      </c>
      <c r="BW435" s="244" t="str">
        <f t="shared" si="789"/>
        <v xml:space="preserve"> </v>
      </c>
      <c r="BX435" s="244" t="str">
        <f t="shared" si="790"/>
        <v xml:space="preserve"> </v>
      </c>
      <c r="BY435" s="244" t="str">
        <f t="shared" si="791"/>
        <v xml:space="preserve"> </v>
      </c>
      <c r="BZ435" s="244" t="str">
        <f t="shared" si="792"/>
        <v xml:space="preserve"> </v>
      </c>
      <c r="CA435" s="244" t="str">
        <f t="shared" si="793"/>
        <v xml:space="preserve"> </v>
      </c>
      <c r="CB435" s="244" t="str">
        <f t="shared" si="794"/>
        <v xml:space="preserve"> </v>
      </c>
      <c r="CC435" s="244" t="str">
        <f t="shared" si="795"/>
        <v xml:space="preserve"> </v>
      </c>
      <c r="CD435" s="244" t="str">
        <f t="shared" si="796"/>
        <v xml:space="preserve"> </v>
      </c>
      <c r="CE435" s="244" t="str">
        <f t="shared" si="797"/>
        <v xml:space="preserve"> </v>
      </c>
      <c r="CF435" s="244" t="str">
        <f t="shared" si="798"/>
        <v xml:space="preserve"> </v>
      </c>
      <c r="CG435" s="244" t="str">
        <f t="shared" si="803"/>
        <v xml:space="preserve"> </v>
      </c>
      <c r="CH435" s="244" t="str">
        <f t="shared" si="801"/>
        <v xml:space="preserve"> </v>
      </c>
      <c r="CI435" s="570"/>
      <c r="CJ435" s="578" t="str">
        <f t="shared" si="743"/>
        <v xml:space="preserve"> </v>
      </c>
      <c r="CK435" s="578" t="str">
        <f t="shared" si="744"/>
        <v xml:space="preserve"> </v>
      </c>
      <c r="CL435" s="578" t="str">
        <f t="shared" si="745"/>
        <v xml:space="preserve"> </v>
      </c>
      <c r="CM435" s="578" t="str">
        <f t="shared" si="746"/>
        <v xml:space="preserve"> </v>
      </c>
      <c r="CN435" s="578" t="str">
        <f t="shared" si="747"/>
        <v xml:space="preserve"> </v>
      </c>
      <c r="CO435" s="578" t="str">
        <f t="shared" si="740"/>
        <v xml:space="preserve"> </v>
      </c>
      <c r="CP435" s="578" t="str">
        <f t="shared" si="741"/>
        <v xml:space="preserve"> </v>
      </c>
      <c r="CQ435" s="578" t="str">
        <f t="shared" si="742"/>
        <v xml:space="preserve"> </v>
      </c>
      <c r="CR435" s="244"/>
      <c r="CS435" s="244"/>
      <c r="CT435" s="244"/>
      <c r="CU435" s="244"/>
      <c r="CV435" s="347"/>
      <c r="CW435" s="338" t="str">
        <f t="shared" si="802"/>
        <v xml:space="preserve"> </v>
      </c>
      <c r="CX435" s="347"/>
      <c r="CY435" s="338" t="str">
        <f t="shared" si="802"/>
        <v xml:space="preserve"> </v>
      </c>
      <c r="CZ435" s="347"/>
      <c r="DA435" s="338" t="str">
        <f t="shared" si="802"/>
        <v xml:space="preserve"> </v>
      </c>
      <c r="DB435" s="347"/>
      <c r="DC435" s="338" t="str">
        <f t="shared" si="802"/>
        <v xml:space="preserve"> </v>
      </c>
      <c r="DD435" s="347"/>
      <c r="DE435" s="338" t="str">
        <f t="shared" si="802"/>
        <v xml:space="preserve"> </v>
      </c>
    </row>
    <row r="436" spans="1:109" x14ac:dyDescent="0.2">
      <c r="A436" s="93" t="s">
        <v>184</v>
      </c>
      <c r="B436" s="54" t="s">
        <v>55</v>
      </c>
      <c r="C436" s="53"/>
      <c r="D436" s="217" t="s">
        <v>130</v>
      </c>
      <c r="E436" s="326">
        <v>12</v>
      </c>
      <c r="F436" s="356" t="s">
        <v>427</v>
      </c>
      <c r="G436" s="701"/>
      <c r="H436" s="59"/>
      <c r="I436" s="89" t="e">
        <f>IF('Retail Pricing'!#REF!&gt;0,'Retail Pricing'!#REF!," ")</f>
        <v>#REF!</v>
      </c>
      <c r="J436" s="85" t="e">
        <f>'Retail Pricing'!#REF!</f>
        <v>#REF!</v>
      </c>
      <c r="K436" s="85" t="e">
        <f>'Retail Pricing'!#REF!</f>
        <v>#REF!</v>
      </c>
      <c r="L436" s="305" t="e">
        <f>IF('Retail Pricing'!#REF!&gt;0,'Retail Pricing'!#REF!," ")</f>
        <v>#REF!</v>
      </c>
      <c r="M436" s="226" t="e">
        <f t="shared" si="729"/>
        <v>#REF!</v>
      </c>
      <c r="N436" s="219" t="e">
        <f>IF('Retail Pricing'!#REF!&gt;0,'Retail Pricing'!#REF!," ")</f>
        <v>#REF!</v>
      </c>
      <c r="O436" s="219" t="e">
        <f>IF('Retail Pricing'!#REF!&gt;0,'Retail Pricing'!#REF!," ")</f>
        <v>#REF!</v>
      </c>
      <c r="P436" s="219"/>
      <c r="Q436" s="219" t="e">
        <f>IF('Retail Pricing'!#REF!&gt;0,'Retail Pricing'!#REF!," ")</f>
        <v>#REF!</v>
      </c>
      <c r="R436" s="219" t="e">
        <f>IF('Retail Pricing'!#REF!&gt;0,'Retail Pricing'!#REF!," ")</f>
        <v>#REF!</v>
      </c>
      <c r="S436" s="219" t="e">
        <f>'Retail Pricing'!#REF!</f>
        <v>#REF!</v>
      </c>
      <c r="T436" s="219">
        <v>1.8375300000000001</v>
      </c>
      <c r="U436" s="7" t="e">
        <f t="shared" si="776"/>
        <v>#REF!</v>
      </c>
      <c r="V436" s="7">
        <v>0.05</v>
      </c>
      <c r="W436" s="491" t="e">
        <f>'Retail Pricing'!#REF!</f>
        <v>#REF!</v>
      </c>
      <c r="X436" s="489">
        <v>11</v>
      </c>
      <c r="Y436" s="304" t="e">
        <f t="shared" si="804"/>
        <v>#REF!</v>
      </c>
      <c r="Z436" s="428">
        <v>0.79</v>
      </c>
      <c r="AA436" s="492">
        <v>12.5</v>
      </c>
      <c r="AB436" s="493" t="e">
        <f>'Retail Pricing'!#REF!</f>
        <v>#REF!</v>
      </c>
      <c r="AC436" s="489">
        <v>10.75</v>
      </c>
      <c r="AD436" s="14" t="e">
        <f t="shared" si="805"/>
        <v>#REF!</v>
      </c>
      <c r="AE436" s="428">
        <v>0.78</v>
      </c>
      <c r="AF436" s="488">
        <v>12.25</v>
      </c>
      <c r="AG436" s="494" t="e">
        <f>'Retail Pricing'!#REF!</f>
        <v>#REF!</v>
      </c>
      <c r="AH436" s="489">
        <v>8.25</v>
      </c>
      <c r="AI436" s="14" t="e">
        <f t="shared" si="806"/>
        <v>#REF!</v>
      </c>
      <c r="AJ436" s="428">
        <v>0.72</v>
      </c>
      <c r="AK436" s="495" t="e">
        <f>'Retail Pricing'!#REF!</f>
        <v>#REF!</v>
      </c>
      <c r="AL436" s="489"/>
      <c r="AM436" s="489">
        <v>7.35</v>
      </c>
      <c r="AN436" s="14" t="e">
        <f t="shared" si="807"/>
        <v>#REF!</v>
      </c>
      <c r="AO436" s="428">
        <v>0.68</v>
      </c>
      <c r="AP436" s="490" t="e">
        <f>'Retail Pricing'!#REF!</f>
        <v>#REF!</v>
      </c>
      <c r="AQ436" s="489">
        <v>7.15</v>
      </c>
      <c r="AR436" s="14" t="e">
        <f t="shared" si="808"/>
        <v>#REF!</v>
      </c>
      <c r="AS436" s="428">
        <v>0.67</v>
      </c>
      <c r="AT436" s="496">
        <v>8.5500000000000007</v>
      </c>
      <c r="AU436" s="497" t="e">
        <f>'Retail Pricing'!#REF!</f>
        <v>#REF!</v>
      </c>
      <c r="AV436" s="288"/>
      <c r="AW436" s="498" t="e">
        <f>IF(W436&gt;0,ROUND((W436*1.3)/0.05,0)*0.05," ")</f>
        <v>#REF!</v>
      </c>
      <c r="AX436" s="499"/>
      <c r="AY436" s="499"/>
      <c r="AZ436" s="333"/>
      <c r="BA436" s="491" t="e">
        <f t="shared" si="777"/>
        <v>#REF!</v>
      </c>
      <c r="BB436" s="492">
        <f t="shared" si="778"/>
        <v>12.5</v>
      </c>
      <c r="BC436" s="493" t="e">
        <f t="shared" si="779"/>
        <v>#REF!</v>
      </c>
      <c r="BD436" s="488">
        <f t="shared" si="780"/>
        <v>12.25</v>
      </c>
      <c r="BE436" s="494" t="e">
        <f t="shared" si="781"/>
        <v>#REF!</v>
      </c>
      <c r="BF436" s="495" t="e">
        <f t="shared" si="782"/>
        <v>#REF!</v>
      </c>
      <c r="BG436" s="490" t="e">
        <f t="shared" si="783"/>
        <v>#REF!</v>
      </c>
      <c r="BH436" s="496">
        <f t="shared" si="784"/>
        <v>8.5500000000000007</v>
      </c>
      <c r="BI436" s="497" t="e">
        <f t="shared" si="785"/>
        <v>#REF!</v>
      </c>
      <c r="BJ436" s="385" t="e">
        <f t="shared" si="786"/>
        <v>#REF!</v>
      </c>
      <c r="BK436" s="385" t="e">
        <f>IF(BC436*0.9&gt;BG436, " ", "No")</f>
        <v>#REF!</v>
      </c>
      <c r="BL436" s="243" t="e">
        <f>IF((BA436-'Retail Pricing'!#REF!)&gt;=0," ",1)</f>
        <v>#REF!</v>
      </c>
      <c r="BM436" s="243" t="e">
        <f>IF((BB436-'Retail Pricing'!#REF!)&gt;=0," ",1)</f>
        <v>#REF!</v>
      </c>
      <c r="BN436" s="243" t="e">
        <f>IF((BC436-'Retail Pricing'!#REF!)&gt;=0," ",1)</f>
        <v>#REF!</v>
      </c>
      <c r="BO436" s="243" t="e">
        <f>IF((BD436-'Retail Pricing'!#REF!)&gt;=0," ",1)</f>
        <v>#REF!</v>
      </c>
      <c r="BP436" s="243" t="e">
        <f>IF((BE436-'Retail Pricing'!#REF!)&gt;=0," ",1)</f>
        <v>#REF!</v>
      </c>
      <c r="BQ436" s="243" t="e">
        <f>IF((BF436-'Retail Pricing'!#REF!)&gt;=0," ",1)</f>
        <v>#REF!</v>
      </c>
      <c r="BR436" s="243" t="e">
        <f>IF((BG436-'Retail Pricing'!#REF!)&gt;=0," ",1)</f>
        <v>#REF!</v>
      </c>
      <c r="BS436" s="243" t="e">
        <f>IF((BH436-'Retail Pricing'!#REF!)&gt;=0," ",1)</f>
        <v>#REF!</v>
      </c>
      <c r="BT436" s="243" t="e">
        <f>IF((BI436-'Retail Pricing'!#REF!)&gt;=0," ",1)</f>
        <v>#REF!</v>
      </c>
      <c r="BU436" s="18"/>
      <c r="BV436" s="442" t="e">
        <f t="shared" si="788"/>
        <v>#REF!</v>
      </c>
      <c r="BW436" s="244" t="e">
        <f t="shared" si="789"/>
        <v>#REF!</v>
      </c>
      <c r="BX436" s="244" t="e">
        <f t="shared" si="790"/>
        <v>#REF!</v>
      </c>
      <c r="BY436" s="244" t="e">
        <f t="shared" si="791"/>
        <v>#REF!</v>
      </c>
      <c r="BZ436" s="244" t="e">
        <f t="shared" si="792"/>
        <v>#REF!</v>
      </c>
      <c r="CA436" s="244" t="e">
        <f t="shared" si="793"/>
        <v>#REF!</v>
      </c>
      <c r="CB436" s="244" t="e">
        <f t="shared" si="794"/>
        <v>#REF!</v>
      </c>
      <c r="CC436" s="244" t="e">
        <f t="shared" si="795"/>
        <v>#REF!</v>
      </c>
      <c r="CD436" s="244" t="e">
        <f t="shared" si="796"/>
        <v>#REF!</v>
      </c>
      <c r="CE436" s="244" t="e">
        <f t="shared" si="797"/>
        <v>#REF!</v>
      </c>
      <c r="CF436" s="244" t="e">
        <f t="shared" si="798"/>
        <v>#REF!</v>
      </c>
      <c r="CG436" s="244" t="e">
        <f t="shared" si="803"/>
        <v>#REF!</v>
      </c>
      <c r="CH436" s="244" t="e">
        <f t="shared" si="801"/>
        <v>#REF!</v>
      </c>
      <c r="CI436" s="570"/>
      <c r="CJ436" s="578" t="e">
        <f t="shared" si="743"/>
        <v>#REF!</v>
      </c>
      <c r="CK436" s="578" t="e">
        <f t="shared" si="744"/>
        <v>#REF!</v>
      </c>
      <c r="CL436" s="578" t="e">
        <f t="shared" si="745"/>
        <v>#REF!</v>
      </c>
      <c r="CM436" s="578" t="e">
        <f t="shared" si="746"/>
        <v>#REF!</v>
      </c>
      <c r="CN436" s="578" t="e">
        <f t="shared" si="747"/>
        <v>#REF!</v>
      </c>
      <c r="CO436" s="578" t="e">
        <f t="shared" si="740"/>
        <v>#REF!</v>
      </c>
      <c r="CP436" s="578" t="e">
        <f t="shared" si="741"/>
        <v>#REF!</v>
      </c>
      <c r="CQ436" s="578" t="e">
        <f t="shared" si="742"/>
        <v>#REF!</v>
      </c>
      <c r="CR436" s="244"/>
      <c r="CS436" s="244"/>
      <c r="CT436" s="244"/>
      <c r="CU436" s="244"/>
      <c r="CV436" s="347"/>
      <c r="CW436" s="338" t="e">
        <f t="shared" si="802"/>
        <v>#REF!</v>
      </c>
      <c r="CX436" s="347"/>
      <c r="CY436" s="338" t="e">
        <f t="shared" si="802"/>
        <v>#REF!</v>
      </c>
      <c r="CZ436" s="347"/>
      <c r="DA436" s="338" t="e">
        <f t="shared" si="802"/>
        <v>#REF!</v>
      </c>
      <c r="DB436" s="347"/>
      <c r="DC436" s="338" t="e">
        <f t="shared" si="802"/>
        <v>#REF!</v>
      </c>
      <c r="DD436" s="347"/>
      <c r="DE436" s="338" t="e">
        <f t="shared" si="802"/>
        <v>#REF!</v>
      </c>
    </row>
    <row r="437" spans="1:109" x14ac:dyDescent="0.2">
      <c r="A437" s="93" t="s">
        <v>184</v>
      </c>
      <c r="B437" s="477" t="s">
        <v>56</v>
      </c>
      <c r="C437" s="53" t="s">
        <v>1550</v>
      </c>
      <c r="D437" s="217" t="s">
        <v>130</v>
      </c>
      <c r="E437" s="326">
        <v>12</v>
      </c>
      <c r="F437" s="356" t="s">
        <v>427</v>
      </c>
      <c r="G437" s="701"/>
      <c r="H437" s="59"/>
      <c r="I437" s="89" t="e">
        <f>IF('Retail Pricing'!#REF!&gt;0,'Retail Pricing'!#REF!," ")</f>
        <v>#REF!</v>
      </c>
      <c r="J437" s="85" t="e">
        <f>'Retail Pricing'!#REF!</f>
        <v>#REF!</v>
      </c>
      <c r="K437" s="85" t="e">
        <f>'Retail Pricing'!#REF!</f>
        <v>#REF!</v>
      </c>
      <c r="L437" s="305" t="e">
        <f>IF('Retail Pricing'!#REF!&gt;0,'Retail Pricing'!#REF!," ")</f>
        <v>#REF!</v>
      </c>
      <c r="M437" s="226" t="e">
        <f t="shared" si="729"/>
        <v>#REF!</v>
      </c>
      <c r="N437" s="219" t="e">
        <f>IF('Retail Pricing'!#REF!&gt;0,'Retail Pricing'!#REF!," ")</f>
        <v>#REF!</v>
      </c>
      <c r="O437" s="219" t="e">
        <f>IF('Retail Pricing'!#REF!&gt;0,'Retail Pricing'!#REF!," ")</f>
        <v>#REF!</v>
      </c>
      <c r="P437" s="219"/>
      <c r="Q437" s="219" t="e">
        <f>IF('Retail Pricing'!#REF!&gt;0,'Retail Pricing'!#REF!," ")</f>
        <v>#REF!</v>
      </c>
      <c r="R437" s="219" t="e">
        <f>IF('Retail Pricing'!#REF!&gt;0,'Retail Pricing'!#REF!," ")</f>
        <v>#REF!</v>
      </c>
      <c r="S437" s="219" t="e">
        <f>'Retail Pricing'!#REF!</f>
        <v>#REF!</v>
      </c>
      <c r="T437" s="219">
        <v>1.8375300000000001</v>
      </c>
      <c r="U437" s="7" t="e">
        <f t="shared" si="776"/>
        <v>#REF!</v>
      </c>
      <c r="V437" s="7">
        <v>0.05</v>
      </c>
      <c r="W437" s="491" t="e">
        <f>'Retail Pricing'!#REF!</f>
        <v>#REF!</v>
      </c>
      <c r="X437" s="489">
        <v>11</v>
      </c>
      <c r="Y437" s="304" t="e">
        <f t="shared" si="804"/>
        <v>#REF!</v>
      </c>
      <c r="Z437" s="428">
        <v>0.79</v>
      </c>
      <c r="AA437" s="492">
        <v>12.5</v>
      </c>
      <c r="AB437" s="493" t="e">
        <f>'Retail Pricing'!#REF!</f>
        <v>#REF!</v>
      </c>
      <c r="AC437" s="489">
        <v>10.75</v>
      </c>
      <c r="AD437" s="14" t="e">
        <f t="shared" si="805"/>
        <v>#REF!</v>
      </c>
      <c r="AE437" s="428">
        <v>0.78</v>
      </c>
      <c r="AF437" s="488">
        <v>12.25</v>
      </c>
      <c r="AG437" s="494" t="e">
        <f>'Retail Pricing'!#REF!</f>
        <v>#REF!</v>
      </c>
      <c r="AH437" s="489">
        <v>8.25</v>
      </c>
      <c r="AI437" s="14" t="e">
        <f t="shared" si="806"/>
        <v>#REF!</v>
      </c>
      <c r="AJ437" s="428">
        <v>0.72</v>
      </c>
      <c r="AK437" s="495" t="e">
        <f>'Retail Pricing'!#REF!</f>
        <v>#REF!</v>
      </c>
      <c r="AL437" s="489"/>
      <c r="AM437" s="489">
        <v>7.35</v>
      </c>
      <c r="AN437" s="14" t="e">
        <f t="shared" si="807"/>
        <v>#REF!</v>
      </c>
      <c r="AO437" s="428">
        <v>0.68</v>
      </c>
      <c r="AP437" s="490" t="e">
        <f>'Retail Pricing'!#REF!</f>
        <v>#REF!</v>
      </c>
      <c r="AQ437" s="489">
        <v>7.15</v>
      </c>
      <c r="AR437" s="14" t="e">
        <f t="shared" si="808"/>
        <v>#REF!</v>
      </c>
      <c r="AS437" s="428">
        <v>0.67</v>
      </c>
      <c r="AT437" s="496">
        <v>8.5500000000000007</v>
      </c>
      <c r="AU437" s="497" t="e">
        <f>'Retail Pricing'!#REF!</f>
        <v>#REF!</v>
      </c>
      <c r="AV437" s="288"/>
      <c r="AW437" s="498" t="e">
        <f>IF(W437&gt;0,ROUND((W437*1.3)/0.05,0)*0.05," ")</f>
        <v>#REF!</v>
      </c>
      <c r="AX437" s="499"/>
      <c r="AY437" s="499"/>
      <c r="AZ437" s="333"/>
      <c r="BA437" s="491" t="e">
        <f t="shared" si="777"/>
        <v>#REF!</v>
      </c>
      <c r="BB437" s="492">
        <f t="shared" si="778"/>
        <v>12.5</v>
      </c>
      <c r="BC437" s="493" t="e">
        <f t="shared" si="779"/>
        <v>#REF!</v>
      </c>
      <c r="BD437" s="488">
        <f t="shared" si="780"/>
        <v>12.25</v>
      </c>
      <c r="BE437" s="494" t="e">
        <f t="shared" si="781"/>
        <v>#REF!</v>
      </c>
      <c r="BF437" s="495" t="e">
        <f t="shared" si="782"/>
        <v>#REF!</v>
      </c>
      <c r="BG437" s="490" t="e">
        <f t="shared" si="783"/>
        <v>#REF!</v>
      </c>
      <c r="BH437" s="496">
        <f t="shared" si="784"/>
        <v>8.5500000000000007</v>
      </c>
      <c r="BI437" s="497" t="e">
        <f t="shared" si="785"/>
        <v>#REF!</v>
      </c>
      <c r="BJ437" s="385" t="e">
        <f t="shared" si="786"/>
        <v>#REF!</v>
      </c>
      <c r="BK437" s="385" t="e">
        <f>IF(BC437*0.9&gt;BG437, " ", "No")</f>
        <v>#REF!</v>
      </c>
      <c r="BL437" s="243" t="e">
        <f>IF((BA437-'Retail Pricing'!#REF!)&gt;=0," ",1)</f>
        <v>#REF!</v>
      </c>
      <c r="BM437" s="243" t="e">
        <f>IF((BB437-'Retail Pricing'!#REF!)&gt;=0," ",1)</f>
        <v>#REF!</v>
      </c>
      <c r="BN437" s="243" t="e">
        <f>IF((BC437-'Retail Pricing'!#REF!)&gt;=0," ",1)</f>
        <v>#REF!</v>
      </c>
      <c r="BO437" s="243" t="e">
        <f>IF((BD437-'Retail Pricing'!#REF!)&gt;=0," ",1)</f>
        <v>#REF!</v>
      </c>
      <c r="BP437" s="243" t="e">
        <f>IF((BE437-'Retail Pricing'!#REF!)&gt;=0," ",1)</f>
        <v>#REF!</v>
      </c>
      <c r="BQ437" s="243" t="e">
        <f>IF((BF437-'Retail Pricing'!#REF!)&gt;=0," ",1)</f>
        <v>#REF!</v>
      </c>
      <c r="BR437" s="243" t="e">
        <f>IF((BG437-'Retail Pricing'!#REF!)&gt;=0," ",1)</f>
        <v>#REF!</v>
      </c>
      <c r="BS437" s="243" t="e">
        <f>IF((BH437-'Retail Pricing'!#REF!)&gt;=0," ",1)</f>
        <v>#REF!</v>
      </c>
      <c r="BT437" s="243" t="e">
        <f>IF((BI437-'Retail Pricing'!#REF!)&gt;=0," ",1)</f>
        <v>#REF!</v>
      </c>
      <c r="BU437" s="18"/>
      <c r="BV437" s="442" t="e">
        <f t="shared" si="788"/>
        <v>#REF!</v>
      </c>
      <c r="BW437" s="244" t="e">
        <f t="shared" si="789"/>
        <v>#REF!</v>
      </c>
      <c r="BX437" s="244" t="e">
        <f t="shared" si="790"/>
        <v>#REF!</v>
      </c>
      <c r="BY437" s="244" t="e">
        <f t="shared" si="791"/>
        <v>#REF!</v>
      </c>
      <c r="BZ437" s="244" t="e">
        <f t="shared" si="792"/>
        <v>#REF!</v>
      </c>
      <c r="CA437" s="244" t="e">
        <f t="shared" si="793"/>
        <v>#REF!</v>
      </c>
      <c r="CB437" s="244" t="e">
        <f t="shared" si="794"/>
        <v>#REF!</v>
      </c>
      <c r="CC437" s="244" t="e">
        <f t="shared" si="795"/>
        <v>#REF!</v>
      </c>
      <c r="CD437" s="244" t="e">
        <f t="shared" si="796"/>
        <v>#REF!</v>
      </c>
      <c r="CE437" s="244" t="e">
        <f t="shared" si="797"/>
        <v>#REF!</v>
      </c>
      <c r="CF437" s="244" t="e">
        <f t="shared" si="798"/>
        <v>#REF!</v>
      </c>
      <c r="CG437" s="244" t="e">
        <f t="shared" si="803"/>
        <v>#REF!</v>
      </c>
      <c r="CH437" s="244" t="e">
        <f t="shared" ref="CH437:CH453" si="809">IF($W437&gt;0,100," ")</f>
        <v>#REF!</v>
      </c>
      <c r="CI437" s="570"/>
      <c r="CJ437" s="578" t="e">
        <f t="shared" si="743"/>
        <v>#REF!</v>
      </c>
      <c r="CK437" s="578" t="e">
        <f t="shared" si="744"/>
        <v>#REF!</v>
      </c>
      <c r="CL437" s="578" t="e">
        <f t="shared" si="745"/>
        <v>#REF!</v>
      </c>
      <c r="CM437" s="578" t="e">
        <f t="shared" si="746"/>
        <v>#REF!</v>
      </c>
      <c r="CN437" s="578" t="e">
        <f t="shared" si="747"/>
        <v>#REF!</v>
      </c>
      <c r="CO437" s="578" t="e">
        <f t="shared" si="740"/>
        <v>#REF!</v>
      </c>
      <c r="CP437" s="578" t="e">
        <f t="shared" si="741"/>
        <v>#REF!</v>
      </c>
      <c r="CQ437" s="578" t="e">
        <f t="shared" si="742"/>
        <v>#REF!</v>
      </c>
      <c r="CR437" s="244"/>
      <c r="CS437" s="244"/>
      <c r="CT437" s="244"/>
      <c r="CU437" s="244"/>
      <c r="CV437" s="347"/>
      <c r="CW437" s="338" t="e">
        <f t="shared" ref="CW437:DE453" si="810">IF($BW437&gt;0,$BA437," ")</f>
        <v>#REF!</v>
      </c>
      <c r="CX437" s="347"/>
      <c r="CY437" s="338" t="e">
        <f t="shared" si="810"/>
        <v>#REF!</v>
      </c>
      <c r="CZ437" s="347"/>
      <c r="DA437" s="338" t="e">
        <f t="shared" si="810"/>
        <v>#REF!</v>
      </c>
      <c r="DB437" s="347"/>
      <c r="DC437" s="338" t="e">
        <f t="shared" si="810"/>
        <v>#REF!</v>
      </c>
      <c r="DD437" s="347"/>
      <c r="DE437" s="338" t="e">
        <f t="shared" si="810"/>
        <v>#REF!</v>
      </c>
    </row>
    <row r="438" spans="1:109" s="19" customFormat="1" x14ac:dyDescent="0.2">
      <c r="A438" s="93" t="s">
        <v>184</v>
      </c>
      <c r="B438" s="53" t="s">
        <v>807</v>
      </c>
      <c r="C438" s="53"/>
      <c r="D438" s="217" t="s">
        <v>130</v>
      </c>
      <c r="E438" s="326">
        <v>24</v>
      </c>
      <c r="F438" s="401" t="s">
        <v>806</v>
      </c>
      <c r="G438" s="704"/>
      <c r="H438" s="84"/>
      <c r="I438" s="89" t="e">
        <f>IF('Retail Pricing'!#REF!&gt;0,'Retail Pricing'!#REF!," ")</f>
        <v>#REF!</v>
      </c>
      <c r="J438" s="85" t="e">
        <f>'Retail Pricing'!#REF!</f>
        <v>#REF!</v>
      </c>
      <c r="K438" s="85" t="e">
        <f>'Retail Pricing'!#REF!</f>
        <v>#REF!</v>
      </c>
      <c r="L438" s="305" t="e">
        <f>IF('Retail Pricing'!#REF!&gt;0,'Retail Pricing'!#REF!," ")</f>
        <v>#REF!</v>
      </c>
      <c r="M438" s="226" t="e">
        <f t="shared" si="729"/>
        <v>#REF!</v>
      </c>
      <c r="N438" s="219" t="e">
        <f>IF('Retail Pricing'!#REF!&gt;0,'Retail Pricing'!#REF!," ")</f>
        <v>#REF!</v>
      </c>
      <c r="O438" s="219" t="e">
        <f>IF('Retail Pricing'!#REF!&gt;0,'Retail Pricing'!#REF!," ")</f>
        <v>#REF!</v>
      </c>
      <c r="P438" s="219"/>
      <c r="Q438" s="219" t="e">
        <f>IF('Retail Pricing'!#REF!&gt;0,'Retail Pricing'!#REF!," ")</f>
        <v>#REF!</v>
      </c>
      <c r="R438" s="219" t="e">
        <f>IF('Retail Pricing'!#REF!&gt;0,'Retail Pricing'!#REF!," ")</f>
        <v>#REF!</v>
      </c>
      <c r="S438" s="219" t="e">
        <f>IF('Retail Pricing'!#REF!&gt;0,'Retail Pricing'!#REF!," ")</f>
        <v>#REF!</v>
      </c>
      <c r="T438" s="219">
        <v>2.71109</v>
      </c>
      <c r="U438" s="7" t="e">
        <f t="shared" si="776"/>
        <v>#REF!</v>
      </c>
      <c r="V438" s="7">
        <v>8.0000000000000002E-3</v>
      </c>
      <c r="W438" s="491" t="e">
        <f>ROUND(('Retail Pricing'!#REF!/(1-0.09))/0.05,0)*0.05</f>
        <v>#REF!</v>
      </c>
      <c r="X438" s="489">
        <v>8.25</v>
      </c>
      <c r="Y438" s="304" t="e">
        <f t="shared" si="804"/>
        <v>#REF!</v>
      </c>
      <c r="Z438" s="428">
        <v>0.6</v>
      </c>
      <c r="AA438" s="492">
        <v>9.35</v>
      </c>
      <c r="AB438" s="493" t="e">
        <f>ROUND(('Retail Pricing'!#REF!/(1-0.09))/0.05,0)*0.05</f>
        <v>#REF!</v>
      </c>
      <c r="AC438" s="489">
        <v>8.1</v>
      </c>
      <c r="AD438" s="14" t="e">
        <f t="shared" si="805"/>
        <v>#REF!</v>
      </c>
      <c r="AE438" s="428">
        <v>0.59</v>
      </c>
      <c r="AF438" s="488">
        <v>9.1999999999999993</v>
      </c>
      <c r="AG438" s="494" t="e">
        <f>ROUND(('Retail Pricing'!#REF!/(1-0.09))/0.05,0)*0.05</f>
        <v>#REF!</v>
      </c>
      <c r="AH438" s="489">
        <v>6.8</v>
      </c>
      <c r="AI438" s="14" t="e">
        <f t="shared" si="806"/>
        <v>#REF!</v>
      </c>
      <c r="AJ438" s="428">
        <v>0.52</v>
      </c>
      <c r="AK438" s="495" t="e">
        <f>ROUND(('Retail Pricing'!#REF!/(1-0.09))/0.05,0)*0.05</f>
        <v>#REF!</v>
      </c>
      <c r="AL438" s="489"/>
      <c r="AM438" s="489">
        <v>6.8</v>
      </c>
      <c r="AN438" s="14" t="e">
        <f t="shared" si="807"/>
        <v>#REF!</v>
      </c>
      <c r="AO438" s="428">
        <v>0.52</v>
      </c>
      <c r="AP438" s="490" t="e">
        <f>ROUND(('Retail Pricing'!#REF!/(1-0.09))/0.05,0)*0.05</f>
        <v>#REF!</v>
      </c>
      <c r="AQ438" s="489">
        <v>6.8</v>
      </c>
      <c r="AR438" s="14" t="e">
        <f t="shared" si="808"/>
        <v>#REF!</v>
      </c>
      <c r="AS438" s="428">
        <v>0.52</v>
      </c>
      <c r="AT438" s="496">
        <v>7.95</v>
      </c>
      <c r="AU438" s="497" t="e">
        <f>IF(BA438&gt;0,ROUNDUP((BA438*2),0.05)-0.01," ")</f>
        <v>#REF!</v>
      </c>
      <c r="AV438" s="288"/>
      <c r="AW438" s="498" t="e">
        <f>IF(W438&gt;0,ROUND((W438*1.3)/0.05,0)*0.05," ")</f>
        <v>#REF!</v>
      </c>
      <c r="AX438" s="499" t="s">
        <v>106</v>
      </c>
      <c r="AY438" s="499" t="s">
        <v>106</v>
      </c>
      <c r="AZ438" s="333"/>
      <c r="BA438" s="491" t="e">
        <f t="shared" si="777"/>
        <v>#REF!</v>
      </c>
      <c r="BB438" s="492">
        <f t="shared" si="778"/>
        <v>9.35</v>
      </c>
      <c r="BC438" s="493" t="e">
        <f t="shared" si="779"/>
        <v>#REF!</v>
      </c>
      <c r="BD438" s="488">
        <f t="shared" si="780"/>
        <v>9.1999999999999993</v>
      </c>
      <c r="BE438" s="494" t="e">
        <f t="shared" si="781"/>
        <v>#REF!</v>
      </c>
      <c r="BF438" s="495" t="e">
        <f t="shared" si="782"/>
        <v>#REF!</v>
      </c>
      <c r="BG438" s="490" t="e">
        <f t="shared" si="783"/>
        <v>#REF!</v>
      </c>
      <c r="BH438" s="496">
        <f t="shared" si="784"/>
        <v>7.95</v>
      </c>
      <c r="BI438" s="497" t="e">
        <f t="shared" si="785"/>
        <v>#REF!</v>
      </c>
      <c r="BJ438" s="385" t="e">
        <f t="shared" si="786"/>
        <v>#REF!</v>
      </c>
      <c r="BK438" s="385" t="e">
        <f>IF(BC438*0.9&gt;BG438, " ", "No")</f>
        <v>#REF!</v>
      </c>
      <c r="BL438" s="243" t="e">
        <f>IF((BA438-'Retail Pricing'!#REF!)&gt;=0," ",1)</f>
        <v>#REF!</v>
      </c>
      <c r="BM438" s="243" t="e">
        <f>IF((BB438-'Retail Pricing'!#REF!)&gt;=0," ",1)</f>
        <v>#REF!</v>
      </c>
      <c r="BN438" s="243" t="e">
        <f>IF((BC438-'Retail Pricing'!#REF!)&gt;=0," ",1)</f>
        <v>#REF!</v>
      </c>
      <c r="BO438" s="243">
        <f>IF((BD438-'Retail Pricing'!F710)&gt;=0," ",1)</f>
        <v>1</v>
      </c>
      <c r="BP438" s="243" t="e">
        <f>IF((BE438-'Retail Pricing'!#REF!)&gt;=0," ",1)</f>
        <v>#REF!</v>
      </c>
      <c r="BQ438" s="243" t="e">
        <f>IF((BF438-'Retail Pricing'!#REF!)&gt;=0," ",1)</f>
        <v>#REF!</v>
      </c>
      <c r="BR438" s="243" t="e">
        <f>IF((BG438-'Retail Pricing'!#REF!)&gt;=0," ",1)</f>
        <v>#REF!</v>
      </c>
      <c r="BS438" s="243" t="e">
        <f>IF((BH438-'Retail Pricing'!#REF!)&gt;=0," ",1)</f>
        <v>#REF!</v>
      </c>
      <c r="BT438" s="243" t="e">
        <f>IF((BI438-'Retail Pricing'!#REF!)&gt;=0," ",1)</f>
        <v>#REF!</v>
      </c>
      <c r="BU438" s="67"/>
      <c r="BV438" s="442" t="e">
        <f t="shared" si="788"/>
        <v>#REF!</v>
      </c>
      <c r="BW438" s="244" t="e">
        <f t="shared" si="789"/>
        <v>#REF!</v>
      </c>
      <c r="BX438" s="244" t="e">
        <f t="shared" si="790"/>
        <v>#REF!</v>
      </c>
      <c r="BY438" s="244" t="e">
        <f t="shared" si="791"/>
        <v>#REF!</v>
      </c>
      <c r="BZ438" s="244" t="e">
        <f t="shared" si="792"/>
        <v>#REF!</v>
      </c>
      <c r="CA438" s="244" t="e">
        <f t="shared" si="793"/>
        <v>#REF!</v>
      </c>
      <c r="CB438" s="244" t="e">
        <f t="shared" si="794"/>
        <v>#REF!</v>
      </c>
      <c r="CC438" s="244" t="e">
        <f t="shared" si="795"/>
        <v>#REF!</v>
      </c>
      <c r="CD438" s="244" t="e">
        <f t="shared" si="796"/>
        <v>#REF!</v>
      </c>
      <c r="CE438" s="244" t="e">
        <f t="shared" si="797"/>
        <v>#REF!</v>
      </c>
      <c r="CF438" s="244" t="e">
        <f t="shared" si="798"/>
        <v>#REF!</v>
      </c>
      <c r="CG438" s="244" t="e">
        <f t="shared" si="803"/>
        <v>#REF!</v>
      </c>
      <c r="CH438" s="244" t="e">
        <f t="shared" si="809"/>
        <v>#REF!</v>
      </c>
      <c r="CI438" s="570"/>
      <c r="CJ438" s="578" t="e">
        <f t="shared" si="743"/>
        <v>#REF!</v>
      </c>
      <c r="CK438" s="578" t="e">
        <f t="shared" si="744"/>
        <v>#REF!</v>
      </c>
      <c r="CL438" s="578" t="e">
        <f t="shared" si="745"/>
        <v>#REF!</v>
      </c>
      <c r="CM438" s="578" t="e">
        <f t="shared" si="746"/>
        <v>#REF!</v>
      </c>
      <c r="CN438" s="578" t="e">
        <f t="shared" si="747"/>
        <v>#REF!</v>
      </c>
      <c r="CO438" s="578" t="e">
        <f t="shared" si="740"/>
        <v>#REF!</v>
      </c>
      <c r="CP438" s="578" t="e">
        <f t="shared" si="741"/>
        <v>#REF!</v>
      </c>
      <c r="CQ438" s="578" t="e">
        <f t="shared" si="742"/>
        <v>#REF!</v>
      </c>
      <c r="CR438" s="244"/>
      <c r="CS438" s="244"/>
      <c r="CT438" s="244"/>
      <c r="CU438" s="244"/>
      <c r="CV438" s="347"/>
      <c r="CW438" s="338" t="e">
        <f t="shared" si="810"/>
        <v>#REF!</v>
      </c>
      <c r="CX438" s="347"/>
      <c r="CY438" s="338" t="e">
        <f t="shared" si="810"/>
        <v>#REF!</v>
      </c>
      <c r="CZ438" s="347"/>
      <c r="DA438" s="338" t="e">
        <f t="shared" si="810"/>
        <v>#REF!</v>
      </c>
      <c r="DB438" s="347"/>
      <c r="DC438" s="338" t="e">
        <f t="shared" si="810"/>
        <v>#REF!</v>
      </c>
      <c r="DD438" s="347"/>
      <c r="DE438" s="338" t="e">
        <f t="shared" si="810"/>
        <v>#REF!</v>
      </c>
    </row>
    <row r="439" spans="1:109" s="203" customFormat="1" ht="12.75" x14ac:dyDescent="0.2">
      <c r="A439" s="396" t="s">
        <v>873</v>
      </c>
      <c r="B439" s="397" t="s">
        <v>874</v>
      </c>
      <c r="C439" s="398"/>
      <c r="D439" s="398"/>
      <c r="E439" s="398"/>
      <c r="F439" s="418"/>
      <c r="G439" s="703"/>
      <c r="H439" s="523"/>
      <c r="I439" s="199"/>
      <c r="J439" s="199"/>
      <c r="K439" s="199"/>
      <c r="L439" s="199"/>
      <c r="M439" s="199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  <c r="AA439" s="335"/>
      <c r="AB439" s="335"/>
      <c r="AC439" s="335"/>
      <c r="AD439" s="335"/>
      <c r="AE439" s="335"/>
      <c r="AF439" s="335"/>
      <c r="AG439" s="335"/>
      <c r="AH439" s="335"/>
      <c r="AI439" s="335"/>
      <c r="AJ439" s="335"/>
      <c r="AK439" s="335"/>
      <c r="AL439" s="335"/>
      <c r="AM439" s="335"/>
      <c r="AN439" s="335"/>
      <c r="AO439" s="335"/>
      <c r="AP439" s="335"/>
      <c r="AQ439" s="335"/>
      <c r="AR439" s="335"/>
      <c r="AS439" s="335"/>
      <c r="AT439" s="335"/>
      <c r="AU439" s="335"/>
      <c r="AV439" s="335"/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35"/>
      <c r="BJ439" s="199"/>
      <c r="BK439" s="199"/>
      <c r="BL439" s="199"/>
      <c r="BM439" s="199"/>
      <c r="BN439" s="199"/>
      <c r="BO439" s="199"/>
      <c r="BP439" s="199"/>
      <c r="BQ439" s="199"/>
      <c r="BR439" s="199"/>
      <c r="BS439" s="199"/>
      <c r="BT439" s="199"/>
      <c r="BU439" s="199"/>
      <c r="BV439" s="201"/>
      <c r="BW439" s="199"/>
      <c r="BX439" s="199"/>
      <c r="BY439" s="199"/>
      <c r="BZ439" s="199"/>
      <c r="CA439" s="199"/>
      <c r="CB439" s="199"/>
      <c r="CC439" s="199"/>
      <c r="CD439" s="199"/>
      <c r="CE439" s="199"/>
      <c r="CF439" s="199"/>
      <c r="CG439" s="199"/>
      <c r="CH439" s="199"/>
      <c r="CI439" s="576"/>
      <c r="CJ439" s="578" t="str">
        <f t="shared" si="743"/>
        <v xml:space="preserve"> </v>
      </c>
      <c r="CK439" s="578" t="str">
        <f t="shared" si="744"/>
        <v xml:space="preserve"> </v>
      </c>
      <c r="CL439" s="578" t="str">
        <f t="shared" si="745"/>
        <v xml:space="preserve"> </v>
      </c>
      <c r="CM439" s="578" t="str">
        <f t="shared" si="746"/>
        <v xml:space="preserve"> </v>
      </c>
      <c r="CN439" s="578" t="str">
        <f t="shared" si="747"/>
        <v xml:space="preserve"> </v>
      </c>
      <c r="CO439" s="578" t="str">
        <f t="shared" si="740"/>
        <v xml:space="preserve"> </v>
      </c>
      <c r="CP439" s="578" t="str">
        <f t="shared" si="741"/>
        <v xml:space="preserve"> </v>
      </c>
      <c r="CQ439" s="578" t="str">
        <f t="shared" si="742"/>
        <v xml:space="preserve"> </v>
      </c>
      <c r="CR439" s="199"/>
      <c r="CS439" s="199"/>
      <c r="CT439" s="199"/>
      <c r="CU439" s="199"/>
      <c r="CV439" s="199"/>
      <c r="CW439" s="338" t="str">
        <f t="shared" si="810"/>
        <v xml:space="preserve"> </v>
      </c>
      <c r="CX439" s="199"/>
      <c r="CY439" s="338" t="str">
        <f t="shared" si="810"/>
        <v xml:space="preserve"> </v>
      </c>
      <c r="CZ439" s="199"/>
      <c r="DA439" s="338" t="str">
        <f t="shared" si="810"/>
        <v xml:space="preserve"> </v>
      </c>
      <c r="DB439" s="199"/>
      <c r="DC439" s="338" t="str">
        <f t="shared" si="810"/>
        <v xml:space="preserve"> </v>
      </c>
      <c r="DD439" s="199"/>
      <c r="DE439" s="338" t="str">
        <f t="shared" si="810"/>
        <v xml:space="preserve"> </v>
      </c>
    </row>
    <row r="440" spans="1:109" s="19" customFormat="1" x14ac:dyDescent="0.2">
      <c r="A440" s="93" t="s">
        <v>875</v>
      </c>
      <c r="B440" s="53" t="s">
        <v>877</v>
      </c>
      <c r="C440" s="448"/>
      <c r="D440" s="217" t="s">
        <v>130</v>
      </c>
      <c r="E440" s="326">
        <v>500</v>
      </c>
      <c r="F440" s="326" t="s">
        <v>876</v>
      </c>
      <c r="G440" s="701"/>
      <c r="H440" s="84" t="s">
        <v>949</v>
      </c>
      <c r="I440" s="89" t="e">
        <f>IF('Retail Pricing'!#REF!&gt;0,'Retail Pricing'!#REF!," ")</f>
        <v>#REF!</v>
      </c>
      <c r="J440" s="85" t="e">
        <f>'Retail Pricing'!#REF!</f>
        <v>#REF!</v>
      </c>
      <c r="K440" s="85" t="e">
        <f>'Retail Pricing'!#REF!</f>
        <v>#REF!</v>
      </c>
      <c r="L440" s="305" t="e">
        <f>IF('Retail Pricing'!#REF!&gt;0,'Retail Pricing'!#REF!," ")</f>
        <v>#REF!</v>
      </c>
      <c r="M440" s="226" t="e">
        <f t="shared" si="729"/>
        <v>#REF!</v>
      </c>
      <c r="N440" s="219" t="e">
        <f>IF('Retail Pricing'!#REF!&gt;0,'Retail Pricing'!#REF!," ")</f>
        <v>#REF!</v>
      </c>
      <c r="O440" s="219" t="e">
        <f>IF('Retail Pricing'!#REF!&gt;0,'Retail Pricing'!#REF!," ")</f>
        <v>#REF!</v>
      </c>
      <c r="P440" s="219"/>
      <c r="Q440" s="219" t="e">
        <f>IF('Retail Pricing'!#REF!&gt;0,'Retail Pricing'!#REF!," ")</f>
        <v>#REF!</v>
      </c>
      <c r="R440" s="219" t="e">
        <f>IF('Retail Pricing'!#REF!&gt;0,'Retail Pricing'!#REF!," ")</f>
        <v>#REF!</v>
      </c>
      <c r="S440" s="219" t="e">
        <f>IF('Retail Pricing'!#REF!&gt;0,'Retail Pricing'!#REF!," ")</f>
        <v>#REF!</v>
      </c>
      <c r="T440" s="219">
        <v>1.69049</v>
      </c>
      <c r="U440" s="7" t="e">
        <f>IF(M440&gt;0,$U$1," ")</f>
        <v>#REF!</v>
      </c>
      <c r="V440" s="7" t="e">
        <v>#REF!</v>
      </c>
      <c r="W440" s="491" t="s">
        <v>949</v>
      </c>
      <c r="X440" s="489" t="s">
        <v>949</v>
      </c>
      <c r="Y440" s="304" t="str">
        <f t="shared" si="804"/>
        <v xml:space="preserve"> </v>
      </c>
      <c r="Z440" s="428" t="s">
        <v>106</v>
      </c>
      <c r="AA440" s="492" t="s">
        <v>949</v>
      </c>
      <c r="AB440" s="493" t="s">
        <v>949</v>
      </c>
      <c r="AC440" s="489" t="s">
        <v>949</v>
      </c>
      <c r="AD440" s="14" t="str">
        <f t="shared" si="805"/>
        <v xml:space="preserve"> </v>
      </c>
      <c r="AE440" s="428" t="s">
        <v>106</v>
      </c>
      <c r="AF440" s="488" t="s">
        <v>949</v>
      </c>
      <c r="AG440" s="494" t="s">
        <v>949</v>
      </c>
      <c r="AH440" s="489" t="s">
        <v>949</v>
      </c>
      <c r="AI440" s="14" t="str">
        <f t="shared" si="806"/>
        <v xml:space="preserve"> </v>
      </c>
      <c r="AJ440" s="428" t="s">
        <v>106</v>
      </c>
      <c r="AK440" s="495" t="s">
        <v>949</v>
      </c>
      <c r="AL440" s="489"/>
      <c r="AM440" s="489" t="s">
        <v>949</v>
      </c>
      <c r="AN440" s="14" t="str">
        <f t="shared" si="807"/>
        <v xml:space="preserve"> </v>
      </c>
      <c r="AO440" s="428" t="s">
        <v>106</v>
      </c>
      <c r="AP440" s="490" t="s">
        <v>949</v>
      </c>
      <c r="AQ440" s="489" t="s">
        <v>949</v>
      </c>
      <c r="AR440" s="14" t="str">
        <f t="shared" si="808"/>
        <v xml:space="preserve"> </v>
      </c>
      <c r="AS440" s="428" t="s">
        <v>106</v>
      </c>
      <c r="AT440" s="496" t="s">
        <v>949</v>
      </c>
      <c r="AU440" s="497" t="s">
        <v>949</v>
      </c>
      <c r="AV440" s="288"/>
      <c r="AW440" s="498" t="str">
        <f>IF(W440&gt;0,ROUND((W440*1.3)/0.05,0)*0.05," ")</f>
        <v xml:space="preserve"> </v>
      </c>
      <c r="AX440" s="499" t="s">
        <v>106</v>
      </c>
      <c r="AY440" s="499" t="s">
        <v>106</v>
      </c>
      <c r="AZ440" s="333"/>
      <c r="BA440" s="491" t="str">
        <f>IF($A440&lt;&gt;" ",$W440," ")</f>
        <v>Holder</v>
      </c>
      <c r="BB440" s="492" t="str">
        <f>IF($A440&lt;&gt;" ",$AA440," ")</f>
        <v>Holder</v>
      </c>
      <c r="BC440" s="493" t="str">
        <f>IF($A440&lt;&gt;" ",$AB440," ")</f>
        <v>Holder</v>
      </c>
      <c r="BD440" s="488" t="str">
        <f>IF($A440&lt;&gt;" ",$AF440," ")</f>
        <v>Holder</v>
      </c>
      <c r="BE440" s="494" t="str">
        <f>IF($A440&lt;&gt;" ",$AG440," ")</f>
        <v>Holder</v>
      </c>
      <c r="BF440" s="495" t="str">
        <f>IF($A440&lt;&gt;" ",$AK440," ")</f>
        <v>Holder</v>
      </c>
      <c r="BG440" s="490" t="str">
        <f>IF($A440&lt;&gt;" ",$AP440," ")</f>
        <v>Holder</v>
      </c>
      <c r="BH440" s="496" t="str">
        <f>IF($A440&lt;&gt;" ",$AT440," ")</f>
        <v>Holder</v>
      </c>
      <c r="BI440" s="497" t="str">
        <f>IF($A440&lt;&gt;" ",$AU440," ")</f>
        <v>Holder</v>
      </c>
      <c r="BJ440" s="385" t="str">
        <f>IF(BA440*0.9&gt;BG440, " ", "No")</f>
        <v>No</v>
      </c>
      <c r="BK440" s="385" t="str">
        <f>IF(BC440*0.9&gt;BG440, " ", "No")</f>
        <v>No</v>
      </c>
      <c r="BL440" s="483" t="s">
        <v>1376</v>
      </c>
      <c r="BM440" s="482"/>
      <c r="BN440" s="482"/>
      <c r="BO440" s="482"/>
      <c r="BP440" s="482"/>
      <c r="BQ440" s="482"/>
      <c r="BR440" s="482"/>
      <c r="BS440" s="482"/>
      <c r="BT440" s="482"/>
      <c r="BU440" s="67"/>
      <c r="BV440" s="442" t="str">
        <f>IF(W440&gt;0,$BV$9, " ")</f>
        <v xml:space="preserve"> </v>
      </c>
      <c r="BW440" s="244" t="str">
        <f>IF($BV440&gt;0,($BV440-W440)/$BV440*100," ")</f>
        <v xml:space="preserve"> </v>
      </c>
      <c r="BX440" s="244" t="str">
        <f>IF($BV440&gt;0,($BV440-AA440)/$BV440*100," ")</f>
        <v xml:space="preserve"> </v>
      </c>
      <c r="BY440" s="244" t="str">
        <f>IF($BV440&gt;0,($BV440-AB440)/$BV440*100," ")</f>
        <v xml:space="preserve"> </v>
      </c>
      <c r="BZ440" s="244" t="str">
        <f>IF($BV440&gt;0,($BV440-AF440)/$BV440*100," ")</f>
        <v xml:space="preserve"> </v>
      </c>
      <c r="CA440" s="244" t="str">
        <f>IF($BV440&gt;0,($BV440-AG440)/$BV440*100," ")</f>
        <v xml:space="preserve"> </v>
      </c>
      <c r="CB440" s="244" t="str">
        <f>CA440</f>
        <v xml:space="preserve"> </v>
      </c>
      <c r="CC440" s="244" t="str">
        <f>IF($BV440&gt;0,($BV440-AK440)/$BV440*100," ")</f>
        <v xml:space="preserve"> </v>
      </c>
      <c r="CD440" s="244" t="str">
        <f>IF($BV440&gt;0,($BV440-AP440)/$BV440*100," ")</f>
        <v xml:space="preserve"> </v>
      </c>
      <c r="CE440" s="244" t="str">
        <f>IF($BV440&gt;0,($BV440-AT440)/$BV440*100," ")</f>
        <v xml:space="preserve"> </v>
      </c>
      <c r="CF440" s="244" t="str">
        <f>IF($BV440&gt;0,($BV440-(W440*2))/$BV440*100," ")</f>
        <v xml:space="preserve"> </v>
      </c>
      <c r="CG440" s="244" t="str">
        <f>IF($BV440&gt;0,($BV440-AW440)/$BV440*100," ")</f>
        <v xml:space="preserve"> </v>
      </c>
      <c r="CH440" s="244" t="str">
        <f t="shared" si="809"/>
        <v xml:space="preserve"> </v>
      </c>
      <c r="CI440" s="570"/>
      <c r="CJ440" s="578" t="str">
        <f t="shared" si="743"/>
        <v xml:space="preserve"> </v>
      </c>
      <c r="CK440" s="578" t="str">
        <f t="shared" si="744"/>
        <v xml:space="preserve"> </v>
      </c>
      <c r="CL440" s="578" t="str">
        <f t="shared" si="745"/>
        <v xml:space="preserve"> </v>
      </c>
      <c r="CM440" s="578" t="str">
        <f t="shared" si="746"/>
        <v xml:space="preserve"> </v>
      </c>
      <c r="CN440" s="578" t="str">
        <f t="shared" si="747"/>
        <v xml:space="preserve"> </v>
      </c>
      <c r="CO440" s="578" t="str">
        <f t="shared" si="740"/>
        <v xml:space="preserve"> </v>
      </c>
      <c r="CP440" s="578" t="str">
        <f t="shared" si="741"/>
        <v xml:space="preserve"> </v>
      </c>
      <c r="CQ440" s="578" t="str">
        <f t="shared" si="742"/>
        <v xml:space="preserve"> </v>
      </c>
      <c r="CR440" s="244"/>
      <c r="CS440" s="244"/>
      <c r="CT440" s="244"/>
      <c r="CU440" s="244"/>
      <c r="CV440" s="347"/>
      <c r="CW440" s="338" t="str">
        <f t="shared" si="810"/>
        <v xml:space="preserve"> </v>
      </c>
      <c r="CX440" s="347"/>
      <c r="CY440" s="338" t="str">
        <f t="shared" si="810"/>
        <v xml:space="preserve"> </v>
      </c>
      <c r="CZ440" s="347"/>
      <c r="DA440" s="338" t="str">
        <f t="shared" si="810"/>
        <v xml:space="preserve"> </v>
      </c>
      <c r="DB440" s="347"/>
      <c r="DC440" s="338" t="str">
        <f t="shared" si="810"/>
        <v xml:space="preserve"> </v>
      </c>
      <c r="DD440" s="347"/>
      <c r="DE440" s="338" t="str">
        <f t="shared" si="810"/>
        <v xml:space="preserve"> </v>
      </c>
    </row>
    <row r="441" spans="1:109" s="203" customFormat="1" ht="12.75" x14ac:dyDescent="0.2">
      <c r="A441" s="396" t="s">
        <v>511</v>
      </c>
      <c r="B441" s="397" t="s">
        <v>737</v>
      </c>
      <c r="C441" s="398"/>
      <c r="D441" s="398"/>
      <c r="E441" s="398"/>
      <c r="F441" s="418"/>
      <c r="G441" s="703"/>
      <c r="H441" s="523"/>
      <c r="I441" s="199"/>
      <c r="J441" s="199"/>
      <c r="K441" s="199"/>
      <c r="L441" s="199"/>
      <c r="M441" s="199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  <c r="AA441" s="335"/>
      <c r="AB441" s="335"/>
      <c r="AC441" s="335"/>
      <c r="AD441" s="335"/>
      <c r="AE441" s="335"/>
      <c r="AF441" s="335"/>
      <c r="AG441" s="335"/>
      <c r="AH441" s="335"/>
      <c r="AI441" s="335"/>
      <c r="AJ441" s="335"/>
      <c r="AK441" s="335"/>
      <c r="AL441" s="335"/>
      <c r="AM441" s="335"/>
      <c r="AN441" s="335"/>
      <c r="AO441" s="335"/>
      <c r="AP441" s="335"/>
      <c r="AQ441" s="335"/>
      <c r="AR441" s="335"/>
      <c r="AS441" s="335"/>
      <c r="AT441" s="335"/>
      <c r="AU441" s="335"/>
      <c r="AV441" s="335"/>
      <c r="AW441" s="335"/>
      <c r="AX441" s="335"/>
      <c r="AY441" s="335"/>
      <c r="AZ441" s="335"/>
      <c r="BA441" s="335"/>
      <c r="BB441" s="335"/>
      <c r="BC441" s="335"/>
      <c r="BD441" s="335"/>
      <c r="BE441" s="335"/>
      <c r="BF441" s="335"/>
      <c r="BG441" s="335"/>
      <c r="BH441" s="335"/>
      <c r="BI441" s="335"/>
      <c r="BJ441" s="199"/>
      <c r="BK441" s="199"/>
      <c r="BL441" s="199"/>
      <c r="BM441" s="199"/>
      <c r="BN441" s="199"/>
      <c r="BO441" s="199"/>
      <c r="BP441" s="199"/>
      <c r="BQ441" s="199"/>
      <c r="BR441" s="199"/>
      <c r="BS441" s="199"/>
      <c r="BT441" s="199"/>
      <c r="BU441" s="199"/>
      <c r="BV441" s="201"/>
      <c r="BW441" s="199"/>
      <c r="BX441" s="199"/>
      <c r="BY441" s="199"/>
      <c r="BZ441" s="199"/>
      <c r="CA441" s="199"/>
      <c r="CB441" s="199"/>
      <c r="CC441" s="199"/>
      <c r="CD441" s="199"/>
      <c r="CE441" s="199"/>
      <c r="CF441" s="199"/>
      <c r="CG441" s="199"/>
      <c r="CH441" s="199"/>
      <c r="CI441" s="576"/>
      <c r="CJ441" s="578" t="str">
        <f t="shared" si="743"/>
        <v xml:space="preserve"> </v>
      </c>
      <c r="CK441" s="578" t="str">
        <f t="shared" si="744"/>
        <v xml:space="preserve"> </v>
      </c>
      <c r="CL441" s="578" t="str">
        <f t="shared" si="745"/>
        <v xml:space="preserve"> </v>
      </c>
      <c r="CM441" s="578" t="str">
        <f t="shared" si="746"/>
        <v xml:space="preserve"> </v>
      </c>
      <c r="CN441" s="578" t="str">
        <f t="shared" si="747"/>
        <v xml:space="preserve"> </v>
      </c>
      <c r="CO441" s="578" t="str">
        <f t="shared" si="740"/>
        <v xml:space="preserve"> </v>
      </c>
      <c r="CP441" s="578" t="str">
        <f t="shared" si="741"/>
        <v xml:space="preserve"> </v>
      </c>
      <c r="CQ441" s="578" t="str">
        <f t="shared" si="742"/>
        <v xml:space="preserve"> </v>
      </c>
      <c r="CR441" s="199"/>
      <c r="CS441" s="199"/>
      <c r="CT441" s="199"/>
      <c r="CU441" s="199"/>
      <c r="CV441" s="199"/>
      <c r="CW441" s="338" t="str">
        <f t="shared" si="810"/>
        <v xml:space="preserve"> </v>
      </c>
      <c r="CX441" s="199"/>
      <c r="CY441" s="338" t="str">
        <f t="shared" si="810"/>
        <v xml:space="preserve"> </v>
      </c>
      <c r="CZ441" s="199"/>
      <c r="DA441" s="338" t="str">
        <f t="shared" si="810"/>
        <v xml:space="preserve"> </v>
      </c>
      <c r="DB441" s="199"/>
      <c r="DC441" s="338" t="str">
        <f t="shared" si="810"/>
        <v xml:space="preserve"> </v>
      </c>
      <c r="DD441" s="199"/>
      <c r="DE441" s="338" t="str">
        <f t="shared" si="810"/>
        <v xml:space="preserve"> </v>
      </c>
    </row>
    <row r="442" spans="1:109" s="203" customFormat="1" ht="12.75" x14ac:dyDescent="0.2">
      <c r="A442" s="396"/>
      <c r="B442" s="397" t="s">
        <v>2126</v>
      </c>
      <c r="C442" s="398"/>
      <c r="D442" s="398"/>
      <c r="E442" s="398"/>
      <c r="F442" s="418"/>
      <c r="G442" s="703"/>
      <c r="H442" s="523"/>
      <c r="I442" s="199"/>
      <c r="J442" s="199"/>
      <c r="K442" s="199"/>
      <c r="L442" s="199"/>
      <c r="M442" s="199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  <c r="AA442" s="335"/>
      <c r="AB442" s="335"/>
      <c r="AC442" s="335"/>
      <c r="AD442" s="335"/>
      <c r="AE442" s="335"/>
      <c r="AF442" s="335"/>
      <c r="AG442" s="335"/>
      <c r="AH442" s="335"/>
      <c r="AI442" s="335"/>
      <c r="AJ442" s="335"/>
      <c r="AK442" s="335"/>
      <c r="AL442" s="335"/>
      <c r="AM442" s="335"/>
      <c r="AN442" s="335"/>
      <c r="AO442" s="335"/>
      <c r="AP442" s="335"/>
      <c r="AQ442" s="335"/>
      <c r="AR442" s="335"/>
      <c r="AS442" s="335"/>
      <c r="AT442" s="335"/>
      <c r="AU442" s="335"/>
      <c r="AV442" s="335"/>
      <c r="AW442" s="335"/>
      <c r="AX442" s="335"/>
      <c r="AY442" s="335"/>
      <c r="AZ442" s="335"/>
      <c r="BA442" s="335"/>
      <c r="BB442" s="335"/>
      <c r="BC442" s="335"/>
      <c r="BD442" s="335"/>
      <c r="BE442" s="335"/>
      <c r="BF442" s="335"/>
      <c r="BG442" s="335"/>
      <c r="BH442" s="335"/>
      <c r="BI442" s="335"/>
      <c r="BJ442" s="199"/>
      <c r="BK442" s="199"/>
      <c r="BL442" s="199"/>
      <c r="BM442" s="199"/>
      <c r="BN442" s="199"/>
      <c r="BO442" s="199"/>
      <c r="BP442" s="199"/>
      <c r="BQ442" s="199"/>
      <c r="BR442" s="199"/>
      <c r="BS442" s="199"/>
      <c r="BT442" s="199"/>
      <c r="BU442" s="199"/>
      <c r="BV442" s="201"/>
      <c r="BW442" s="199"/>
      <c r="BX442" s="199"/>
      <c r="BY442" s="199"/>
      <c r="BZ442" s="199"/>
      <c r="CA442" s="199"/>
      <c r="CB442" s="199"/>
      <c r="CC442" s="199"/>
      <c r="CD442" s="199"/>
      <c r="CE442" s="199"/>
      <c r="CF442" s="199"/>
      <c r="CG442" s="199"/>
      <c r="CH442" s="199"/>
      <c r="CI442" s="576"/>
      <c r="CJ442" s="578"/>
      <c r="CK442" s="578"/>
      <c r="CL442" s="578"/>
      <c r="CM442" s="578"/>
      <c r="CN442" s="578"/>
      <c r="CO442" s="578"/>
      <c r="CP442" s="578"/>
      <c r="CQ442" s="578"/>
      <c r="CR442" s="199"/>
      <c r="CS442" s="199"/>
      <c r="CT442" s="199"/>
      <c r="CU442" s="199"/>
      <c r="CV442" s="199"/>
      <c r="CW442" s="338"/>
      <c r="CX442" s="199"/>
      <c r="CY442" s="338"/>
      <c r="CZ442" s="199"/>
      <c r="DA442" s="338"/>
      <c r="DB442" s="199"/>
      <c r="DC442" s="338"/>
      <c r="DD442" s="199"/>
      <c r="DE442" s="338"/>
    </row>
    <row r="443" spans="1:109" s="19" customFormat="1" x14ac:dyDescent="0.2">
      <c r="A443" s="93" t="s">
        <v>31</v>
      </c>
      <c r="B443" s="53" t="s">
        <v>1291</v>
      </c>
      <c r="C443" s="451"/>
      <c r="D443" s="217"/>
      <c r="E443" s="326">
        <v>24</v>
      </c>
      <c r="F443" s="356" t="s">
        <v>763</v>
      </c>
      <c r="G443" s="701"/>
      <c r="H443" s="84" t="s">
        <v>949</v>
      </c>
      <c r="I443" s="89" t="e">
        <f>IF('Retail Pricing'!#REF!&gt;0,'Retail Pricing'!#REF!," ")</f>
        <v>#REF!</v>
      </c>
      <c r="J443" s="85" t="e">
        <f>'Retail Pricing'!#REF!</f>
        <v>#REF!</v>
      </c>
      <c r="K443" s="85" t="e">
        <f>'Retail Pricing'!#REF!</f>
        <v>#REF!</v>
      </c>
      <c r="L443" s="305" t="e">
        <f>IF('Retail Pricing'!#REF!&gt;0,'Retail Pricing'!#REF!," ")</f>
        <v>#REF!</v>
      </c>
      <c r="M443" s="226" t="e">
        <f t="shared" ref="M443:M513" si="811">IF(N443&gt;0,N443+O443+Q443+R443+S443," ")</f>
        <v>#REF!</v>
      </c>
      <c r="N443" s="219" t="e">
        <f>IF('Retail Pricing'!#REF!&gt;0,'Retail Pricing'!#REF!," ")</f>
        <v>#REF!</v>
      </c>
      <c r="O443" s="219" t="e">
        <f>IF('Retail Pricing'!#REF!&gt;0,'Retail Pricing'!#REF!," ")</f>
        <v>#REF!</v>
      </c>
      <c r="P443" s="219"/>
      <c r="Q443" s="219" t="e">
        <f>IF('Retail Pricing'!#REF!&gt;0,'Retail Pricing'!#REF!," ")</f>
        <v>#REF!</v>
      </c>
      <c r="R443" s="219" t="e">
        <f>IF('Retail Pricing'!#REF!&gt;0,'Retail Pricing'!#REF!," ")</f>
        <v>#REF!</v>
      </c>
      <c r="S443" s="219" t="e">
        <f>'Retail Pricing'!#REF!</f>
        <v>#REF!</v>
      </c>
      <c r="T443" s="219">
        <v>4.1688400000000003</v>
      </c>
      <c r="U443" s="7" t="e">
        <f>IF(M443&gt;0,$U$1," ")</f>
        <v>#REF!</v>
      </c>
      <c r="V443" s="7">
        <v>0.09</v>
      </c>
      <c r="W443" s="491" t="s">
        <v>949</v>
      </c>
      <c r="X443" s="489" t="s">
        <v>949</v>
      </c>
      <c r="Y443" s="304" t="str">
        <f t="shared" si="804"/>
        <v xml:space="preserve"> </v>
      </c>
      <c r="Z443" s="428" t="s">
        <v>106</v>
      </c>
      <c r="AA443" s="492" t="s">
        <v>949</v>
      </c>
      <c r="AB443" s="493" t="s">
        <v>949</v>
      </c>
      <c r="AC443" s="489" t="s">
        <v>949</v>
      </c>
      <c r="AD443" s="14" t="str">
        <f t="shared" si="805"/>
        <v xml:space="preserve"> </v>
      </c>
      <c r="AE443" s="428" t="s">
        <v>106</v>
      </c>
      <c r="AF443" s="488" t="s">
        <v>949</v>
      </c>
      <c r="AG443" s="494" t="s">
        <v>949</v>
      </c>
      <c r="AH443" s="489" t="s">
        <v>949</v>
      </c>
      <c r="AI443" s="14" t="str">
        <f t="shared" si="806"/>
        <v xml:space="preserve"> </v>
      </c>
      <c r="AJ443" s="428" t="s">
        <v>106</v>
      </c>
      <c r="AK443" s="495" t="s">
        <v>949</v>
      </c>
      <c r="AL443" s="489"/>
      <c r="AM443" s="489" t="s">
        <v>949</v>
      </c>
      <c r="AN443" s="14" t="str">
        <f t="shared" si="807"/>
        <v xml:space="preserve"> </v>
      </c>
      <c r="AO443" s="428" t="s">
        <v>106</v>
      </c>
      <c r="AP443" s="490" t="s">
        <v>949</v>
      </c>
      <c r="AQ443" s="489" t="s">
        <v>949</v>
      </c>
      <c r="AR443" s="14" t="str">
        <f t="shared" si="808"/>
        <v xml:space="preserve"> </v>
      </c>
      <c r="AS443" s="428" t="s">
        <v>106</v>
      </c>
      <c r="AT443" s="496" t="s">
        <v>949</v>
      </c>
      <c r="AU443" s="497" t="s">
        <v>949</v>
      </c>
      <c r="AV443" s="288"/>
      <c r="AW443" s="498" t="s">
        <v>949</v>
      </c>
      <c r="AX443" s="499" t="s">
        <v>106</v>
      </c>
      <c r="AY443" s="499" t="s">
        <v>106</v>
      </c>
      <c r="AZ443" s="333"/>
      <c r="BA443" s="491" t="str">
        <f>IF($A443&lt;&gt;" ",$W443," ")</f>
        <v>Holder</v>
      </c>
      <c r="BB443" s="492" t="str">
        <f>IF($A443&lt;&gt;" ",$AA443," ")</f>
        <v>Holder</v>
      </c>
      <c r="BC443" s="493" t="str">
        <f>IF($A443&lt;&gt;" ",$AB443," ")</f>
        <v>Holder</v>
      </c>
      <c r="BD443" s="488" t="str">
        <f>IF($A443&lt;&gt;" ",$AF443," ")</f>
        <v>Holder</v>
      </c>
      <c r="BE443" s="494" t="str">
        <f>IF($A443&lt;&gt;" ",$AG443," ")</f>
        <v>Holder</v>
      </c>
      <c r="BF443" s="495" t="str">
        <f>IF($A443&lt;&gt;" ",$AK443," ")</f>
        <v>Holder</v>
      </c>
      <c r="BG443" s="490" t="str">
        <f>IF($A443&lt;&gt;" ",$AP443," ")</f>
        <v>Holder</v>
      </c>
      <c r="BH443" s="496" t="str">
        <f>IF($A443&lt;&gt;" ",$AT443," ")</f>
        <v>Holder</v>
      </c>
      <c r="BI443" s="497" t="str">
        <f>IF($A443&lt;&gt;" ",$AU443," ")</f>
        <v>Holder</v>
      </c>
      <c r="BJ443" s="385" t="str">
        <f>IF(BA443*0.9&gt;BG443, " ", "No")</f>
        <v>No</v>
      </c>
      <c r="BK443" s="385" t="str">
        <f>IF(BC443*0.9&gt;BG443, " ", "No")</f>
        <v>No</v>
      </c>
      <c r="BL443" s="483" t="s">
        <v>1376</v>
      </c>
      <c r="BM443" s="482"/>
      <c r="BN443" s="482"/>
      <c r="BO443" s="482"/>
      <c r="BP443" s="482"/>
      <c r="BQ443" s="482"/>
      <c r="BR443" s="482"/>
      <c r="BS443" s="482"/>
      <c r="BT443" s="482"/>
      <c r="BU443" s="67"/>
      <c r="BV443" s="442" t="str">
        <f>IF(W443&gt;0,$BV$9, " ")</f>
        <v xml:space="preserve"> </v>
      </c>
      <c r="BW443" s="244" t="str">
        <f>IF($BV443&gt;0,($BV443-W443)/$BV443*100," ")</f>
        <v xml:space="preserve"> </v>
      </c>
      <c r="BX443" s="244" t="str">
        <f t="shared" ref="BX443:BY446" si="812">IF($BV443&gt;0,($BV443-AA443)/$BV443*100," ")</f>
        <v xml:space="preserve"> </v>
      </c>
      <c r="BY443" s="244" t="str">
        <f t="shared" si="812"/>
        <v xml:space="preserve"> </v>
      </c>
      <c r="BZ443" s="244" t="str">
        <f t="shared" ref="BZ443:CA446" si="813">IF($BV443&gt;0,($BV443-AF443)/$BV443*100," ")</f>
        <v xml:space="preserve"> </v>
      </c>
      <c r="CA443" s="244" t="str">
        <f t="shared" si="813"/>
        <v xml:space="preserve"> </v>
      </c>
      <c r="CB443" s="244" t="str">
        <f>CA443</f>
        <v xml:space="preserve"> </v>
      </c>
      <c r="CC443" s="244" t="str">
        <f>IF($BV443&gt;0,($BV443-AK443)/$BV443*100," ")</f>
        <v xml:space="preserve"> </v>
      </c>
      <c r="CD443" s="244" t="str">
        <f>IF($BV443&gt;0,($BV443-AP443)/$BV443*100," ")</f>
        <v xml:space="preserve"> </v>
      </c>
      <c r="CE443" s="244" t="str">
        <f>IF($BV443&gt;0,($BV443-AT443)/$BV443*100," ")</f>
        <v xml:space="preserve"> </v>
      </c>
      <c r="CF443" s="244" t="str">
        <f>IF($BV443&gt;0,($BV443-(W443*2))/$BV443*100," ")</f>
        <v xml:space="preserve"> </v>
      </c>
      <c r="CG443" s="244" t="str">
        <f>IF($BV443&gt;0,($BV443-AW443)/$BV443*100," ")</f>
        <v xml:space="preserve"> </v>
      </c>
      <c r="CH443" s="244" t="str">
        <f t="shared" si="809"/>
        <v xml:space="preserve"> </v>
      </c>
      <c r="CI443" s="570"/>
      <c r="CJ443" s="578" t="str">
        <f t="shared" si="743"/>
        <v xml:space="preserve"> </v>
      </c>
      <c r="CK443" s="578" t="str">
        <f t="shared" si="744"/>
        <v xml:space="preserve"> </v>
      </c>
      <c r="CL443" s="578" t="str">
        <f t="shared" si="745"/>
        <v xml:space="preserve"> </v>
      </c>
      <c r="CM443" s="578" t="str">
        <f t="shared" si="746"/>
        <v xml:space="preserve"> </v>
      </c>
      <c r="CN443" s="578" t="str">
        <f t="shared" si="747"/>
        <v xml:space="preserve"> </v>
      </c>
      <c r="CO443" s="578" t="str">
        <f t="shared" si="740"/>
        <v xml:space="preserve"> </v>
      </c>
      <c r="CP443" s="578" t="str">
        <f t="shared" si="741"/>
        <v xml:space="preserve"> </v>
      </c>
      <c r="CQ443" s="578" t="str">
        <f t="shared" si="742"/>
        <v xml:space="preserve"> </v>
      </c>
      <c r="CR443" s="244"/>
      <c r="CS443" s="244"/>
      <c r="CT443" s="244"/>
      <c r="CU443" s="244"/>
      <c r="CV443" s="347"/>
      <c r="CW443" s="338" t="str">
        <f t="shared" si="810"/>
        <v xml:space="preserve"> </v>
      </c>
      <c r="CX443" s="347"/>
      <c r="CY443" s="338" t="str">
        <f t="shared" si="810"/>
        <v xml:space="preserve"> </v>
      </c>
      <c r="CZ443" s="347"/>
      <c r="DA443" s="338" t="str">
        <f t="shared" si="810"/>
        <v xml:space="preserve"> </v>
      </c>
      <c r="DB443" s="347"/>
      <c r="DC443" s="338" t="str">
        <f t="shared" si="810"/>
        <v xml:space="preserve"> </v>
      </c>
      <c r="DD443" s="347"/>
      <c r="DE443" s="338" t="str">
        <f t="shared" si="810"/>
        <v xml:space="preserve"> </v>
      </c>
    </row>
    <row r="444" spans="1:109" s="19" customFormat="1" x14ac:dyDescent="0.2">
      <c r="A444" s="93" t="s">
        <v>31</v>
      </c>
      <c r="B444" s="70" t="s">
        <v>1291</v>
      </c>
      <c r="C444" s="451"/>
      <c r="D444" s="217"/>
      <c r="E444" s="326">
        <v>24</v>
      </c>
      <c r="F444" s="356" t="s">
        <v>763</v>
      </c>
      <c r="G444" s="701"/>
      <c r="H444" s="91"/>
      <c r="I444" s="89" t="e">
        <f>IF('Retail Pricing'!#REF!&gt;0,'Retail Pricing'!#REF!," ")</f>
        <v>#REF!</v>
      </c>
      <c r="J444" s="85" t="e">
        <f>'Retail Pricing'!#REF!</f>
        <v>#REF!</v>
      </c>
      <c r="K444" s="85" t="e">
        <f>'Retail Pricing'!#REF!</f>
        <v>#REF!</v>
      </c>
      <c r="L444" s="305" t="e">
        <f>IF('Retail Pricing'!#REF!&gt;0,'Retail Pricing'!#REF!," ")</f>
        <v>#REF!</v>
      </c>
      <c r="M444" s="226" t="e">
        <f t="shared" si="811"/>
        <v>#REF!</v>
      </c>
      <c r="N444" s="219" t="e">
        <f>IF('Retail Pricing'!#REF!&gt;0,'Retail Pricing'!#REF!," ")</f>
        <v>#REF!</v>
      </c>
      <c r="O444" s="219" t="e">
        <f>IF('Retail Pricing'!#REF!&gt;0,'Retail Pricing'!#REF!," ")</f>
        <v>#REF!</v>
      </c>
      <c r="P444" s="219"/>
      <c r="Q444" s="219" t="e">
        <f>IF('Retail Pricing'!#REF!&gt;0,'Retail Pricing'!#REF!," ")</f>
        <v>#REF!</v>
      </c>
      <c r="R444" s="219" t="e">
        <f>IF('Retail Pricing'!#REF!&gt;0,'Retail Pricing'!#REF!," ")</f>
        <v>#REF!</v>
      </c>
      <c r="S444" s="219" t="e">
        <f>'Retail Pricing'!#REF!</f>
        <v>#REF!</v>
      </c>
      <c r="T444" s="219">
        <v>4.1688400000000003</v>
      </c>
      <c r="U444" s="7" t="e">
        <f>IF(M444&gt;0,$U$1," ")</f>
        <v>#REF!</v>
      </c>
      <c r="V444" s="7" t="e">
        <v>#REF!</v>
      </c>
      <c r="W444" s="491" t="e">
        <f>'Retail Pricing'!#REF!</f>
        <v>#REF!</v>
      </c>
      <c r="X444" s="489">
        <v>11</v>
      </c>
      <c r="Y444" s="304" t="e">
        <f t="shared" si="804"/>
        <v>#REF!</v>
      </c>
      <c r="Z444" s="428" t="e">
        <v>#REF!</v>
      </c>
      <c r="AA444" s="492" t="e">
        <v>#REF!</v>
      </c>
      <c r="AB444" s="493" t="e">
        <f>'Retail Pricing'!#REF!</f>
        <v>#REF!</v>
      </c>
      <c r="AC444" s="489">
        <v>10.75</v>
      </c>
      <c r="AD444" s="14" t="e">
        <f t="shared" si="805"/>
        <v>#REF!</v>
      </c>
      <c r="AE444" s="428" t="e">
        <v>#REF!</v>
      </c>
      <c r="AF444" s="488" t="e">
        <v>#REF!</v>
      </c>
      <c r="AG444" s="494" t="e">
        <f>'Retail Pricing'!#REF!</f>
        <v>#REF!</v>
      </c>
      <c r="AH444" s="489">
        <v>8.5</v>
      </c>
      <c r="AI444" s="14" t="e">
        <f t="shared" si="806"/>
        <v>#REF!</v>
      </c>
      <c r="AJ444" s="428" t="e">
        <v>#REF!</v>
      </c>
      <c r="AK444" s="495" t="e">
        <f>'Retail Pricing'!#REF!</f>
        <v>#REF!</v>
      </c>
      <c r="AL444" s="489"/>
      <c r="AM444" s="489">
        <v>8.5</v>
      </c>
      <c r="AN444" s="14" t="e">
        <f t="shared" si="807"/>
        <v>#REF!</v>
      </c>
      <c r="AO444" s="428" t="e">
        <v>#REF!</v>
      </c>
      <c r="AP444" s="490" t="e">
        <f>'Retail Pricing'!#REF!</f>
        <v>#REF!</v>
      </c>
      <c r="AQ444" s="489">
        <v>8.5</v>
      </c>
      <c r="AR444" s="14" t="e">
        <f t="shared" si="808"/>
        <v>#REF!</v>
      </c>
      <c r="AS444" s="428" t="e">
        <v>#REF!</v>
      </c>
      <c r="AT444" s="496" t="e">
        <v>#REF!</v>
      </c>
      <c r="AU444" s="497" t="e">
        <f>'Retail Pricing'!#REF!</f>
        <v>#REF!</v>
      </c>
      <c r="AV444" s="288"/>
      <c r="AW444" s="498" t="e">
        <f>IF(W444&gt;0,ROUND((W444*1.3)/0.05,0)*0.05," ")</f>
        <v>#REF!</v>
      </c>
      <c r="AX444" s="499"/>
      <c r="AY444" s="499"/>
      <c r="AZ444" s="333"/>
      <c r="BA444" s="491" t="e">
        <f>IF($A444&lt;&gt;" ",$W444," ")</f>
        <v>#REF!</v>
      </c>
      <c r="BB444" s="492" t="e">
        <f>IF($A444&lt;&gt;" ",$AA444," ")</f>
        <v>#REF!</v>
      </c>
      <c r="BC444" s="493" t="e">
        <f>IF($A444&lt;&gt;" ",$AB444," ")</f>
        <v>#REF!</v>
      </c>
      <c r="BD444" s="488" t="e">
        <f>IF($A444&lt;&gt;" ",$AF444," ")</f>
        <v>#REF!</v>
      </c>
      <c r="BE444" s="494" t="e">
        <f>IF($A444&lt;&gt;" ",$AG444," ")</f>
        <v>#REF!</v>
      </c>
      <c r="BF444" s="495" t="e">
        <f>IF($A444&lt;&gt;" ",$AK444," ")</f>
        <v>#REF!</v>
      </c>
      <c r="BG444" s="490" t="e">
        <f>IF($A444&lt;&gt;" ",$AP444," ")</f>
        <v>#REF!</v>
      </c>
      <c r="BH444" s="496" t="e">
        <f>IF($A444&lt;&gt;" ",$AT444," ")</f>
        <v>#REF!</v>
      </c>
      <c r="BI444" s="497" t="e">
        <f>IF($A444&lt;&gt;" ",$AU444," ")</f>
        <v>#REF!</v>
      </c>
      <c r="BJ444" s="385" t="e">
        <f>IF(BA444*0.9&gt;BG444, " ", "No")</f>
        <v>#REF!</v>
      </c>
      <c r="BK444" s="385" t="e">
        <f>IF(BC444*0.9&gt;BG444, " ", "No")</f>
        <v>#REF!</v>
      </c>
      <c r="BL444" s="243" t="e">
        <f>IF((BA444-'Retail Pricing'!#REF!)&gt;=0," ",1)</f>
        <v>#REF!</v>
      </c>
      <c r="BM444" s="243" t="e">
        <f>IF((BB444-'Retail Pricing'!#REF!)&gt;=0," ",1)</f>
        <v>#REF!</v>
      </c>
      <c r="BN444" s="243" t="e">
        <f>IF((BC444-'Retail Pricing'!#REF!)&gt;=0," ",1)</f>
        <v>#REF!</v>
      </c>
      <c r="BO444" s="243" t="e">
        <f>IF((BD444-'Retail Pricing'!#REF!)&gt;=0," ",1)</f>
        <v>#REF!</v>
      </c>
      <c r="BP444" s="243" t="e">
        <f>IF((BE444-'Retail Pricing'!#REF!)&gt;=0," ",1)</f>
        <v>#REF!</v>
      </c>
      <c r="BQ444" s="243" t="e">
        <f>IF((BF444-'Retail Pricing'!#REF!)&gt;=0," ",1)</f>
        <v>#REF!</v>
      </c>
      <c r="BR444" s="243" t="e">
        <f>IF((BG444-'Retail Pricing'!#REF!)&gt;=0," ",1)</f>
        <v>#REF!</v>
      </c>
      <c r="BS444" s="243" t="e">
        <f>IF((BH444-'Retail Pricing'!#REF!)&gt;=0," ",1)</f>
        <v>#REF!</v>
      </c>
      <c r="BT444" s="243" t="e">
        <f>IF((BI444-'Retail Pricing'!#REF!)&gt;=0," ",1)</f>
        <v>#REF!</v>
      </c>
      <c r="BU444" s="67"/>
      <c r="BV444" s="442" t="e">
        <f>IF(W444&gt;0,$BV$9, " ")</f>
        <v>#REF!</v>
      </c>
      <c r="BW444" s="244" t="e">
        <f>IF($BV444&gt;0,($BV444-W444)/$BV444*100," ")</f>
        <v>#REF!</v>
      </c>
      <c r="BX444" s="244" t="e">
        <f t="shared" si="812"/>
        <v>#REF!</v>
      </c>
      <c r="BY444" s="244" t="e">
        <f t="shared" si="812"/>
        <v>#REF!</v>
      </c>
      <c r="BZ444" s="244" t="e">
        <f t="shared" si="813"/>
        <v>#REF!</v>
      </c>
      <c r="CA444" s="244" t="e">
        <f t="shared" si="813"/>
        <v>#REF!</v>
      </c>
      <c r="CB444" s="244" t="e">
        <f>CA444</f>
        <v>#REF!</v>
      </c>
      <c r="CC444" s="244" t="e">
        <f>IF($BV444&gt;0,($BV444-AK444)/$BV444*100," ")</f>
        <v>#REF!</v>
      </c>
      <c r="CD444" s="244" t="e">
        <f>IF($BV444&gt;0,($BV444-AP444)/$BV444*100," ")</f>
        <v>#REF!</v>
      </c>
      <c r="CE444" s="244" t="e">
        <f>IF($BV444&gt;0,($BV444-AT444)/$BV444*100," ")</f>
        <v>#REF!</v>
      </c>
      <c r="CF444" s="244" t="e">
        <f>IF($BV444&gt;0,($BV444-(W444*2))/$BV444*100," ")</f>
        <v>#REF!</v>
      </c>
      <c r="CG444" s="244" t="e">
        <f>IF($BV444&gt;0,($BV444-AW444)/$BV444*100," ")</f>
        <v>#REF!</v>
      </c>
      <c r="CH444" s="244" t="e">
        <f t="shared" si="809"/>
        <v>#REF!</v>
      </c>
      <c r="CI444" s="570"/>
      <c r="CJ444" s="578" t="e">
        <f t="shared" si="743"/>
        <v>#REF!</v>
      </c>
      <c r="CK444" s="578" t="e">
        <f t="shared" si="744"/>
        <v>#REF!</v>
      </c>
      <c r="CL444" s="578" t="e">
        <f t="shared" si="745"/>
        <v>#REF!</v>
      </c>
      <c r="CM444" s="578" t="e">
        <f t="shared" si="746"/>
        <v>#REF!</v>
      </c>
      <c r="CN444" s="578" t="e">
        <f t="shared" si="747"/>
        <v>#REF!</v>
      </c>
      <c r="CO444" s="578" t="e">
        <f t="shared" si="740"/>
        <v>#REF!</v>
      </c>
      <c r="CP444" s="578" t="e">
        <f t="shared" si="741"/>
        <v>#REF!</v>
      </c>
      <c r="CQ444" s="578" t="e">
        <f t="shared" si="742"/>
        <v>#REF!</v>
      </c>
      <c r="CR444" s="244"/>
      <c r="CS444" s="244"/>
      <c r="CT444" s="244"/>
      <c r="CU444" s="244"/>
      <c r="CV444" s="347"/>
      <c r="CW444" s="338" t="e">
        <f t="shared" si="810"/>
        <v>#REF!</v>
      </c>
      <c r="CX444" s="347"/>
      <c r="CY444" s="338" t="e">
        <f t="shared" si="810"/>
        <v>#REF!</v>
      </c>
      <c r="CZ444" s="347"/>
      <c r="DA444" s="338" t="e">
        <f t="shared" si="810"/>
        <v>#REF!</v>
      </c>
      <c r="DB444" s="347"/>
      <c r="DC444" s="338" t="e">
        <f t="shared" si="810"/>
        <v>#REF!</v>
      </c>
      <c r="DD444" s="347"/>
      <c r="DE444" s="338" t="e">
        <f t="shared" si="810"/>
        <v>#REF!</v>
      </c>
    </row>
    <row r="445" spans="1:109" s="19" customFormat="1" x14ac:dyDescent="0.2">
      <c r="A445" s="93" t="s">
        <v>31</v>
      </c>
      <c r="B445" s="53" t="s">
        <v>1292</v>
      </c>
      <c r="C445" s="452"/>
      <c r="D445" s="218" t="s">
        <v>130</v>
      </c>
      <c r="E445" s="326">
        <v>50</v>
      </c>
      <c r="F445" s="356" t="s">
        <v>786</v>
      </c>
      <c r="G445" s="701"/>
      <c r="H445" s="84" t="s">
        <v>949</v>
      </c>
      <c r="I445" s="89" t="e">
        <f>IF('Retail Pricing'!#REF!&gt;0,'Retail Pricing'!#REF!," ")</f>
        <v>#REF!</v>
      </c>
      <c r="J445" s="85" t="e">
        <f>'Retail Pricing'!#REF!</f>
        <v>#REF!</v>
      </c>
      <c r="K445" s="85" t="e">
        <f>'Retail Pricing'!#REF!</f>
        <v>#REF!</v>
      </c>
      <c r="L445" s="305" t="e">
        <f>IF('Retail Pricing'!#REF!&gt;0,'Retail Pricing'!#REF!," ")</f>
        <v>#REF!</v>
      </c>
      <c r="M445" s="226" t="e">
        <f t="shared" si="811"/>
        <v>#REF!</v>
      </c>
      <c r="N445" s="219" t="e">
        <f>IF('Retail Pricing'!#REF!&gt;0,'Retail Pricing'!#REF!," ")</f>
        <v>#REF!</v>
      </c>
      <c r="O445" s="219" t="e">
        <f>IF('Retail Pricing'!#REF!&gt;0,'Retail Pricing'!#REF!," ")</f>
        <v>#REF!</v>
      </c>
      <c r="P445" s="219"/>
      <c r="Q445" s="219" t="e">
        <f>IF('Retail Pricing'!#REF!&gt;0,'Retail Pricing'!#REF!," ")</f>
        <v>#REF!</v>
      </c>
      <c r="R445" s="219" t="e">
        <f>IF('Retail Pricing'!#REF!&gt;0,'Retail Pricing'!#REF!," ")</f>
        <v>#REF!</v>
      </c>
      <c r="S445" s="219" t="e">
        <f>'Retail Pricing'!#REF!</f>
        <v>#REF!</v>
      </c>
      <c r="T445" s="219">
        <v>2.74986</v>
      </c>
      <c r="U445" s="7" t="e">
        <f>IF(M445&gt;0,$U$1," ")</f>
        <v>#REF!</v>
      </c>
      <c r="V445" s="7">
        <v>2.1000000000000001E-2</v>
      </c>
      <c r="W445" s="491" t="s">
        <v>949</v>
      </c>
      <c r="X445" s="489" t="s">
        <v>949</v>
      </c>
      <c r="Y445" s="304" t="str">
        <f t="shared" si="804"/>
        <v xml:space="preserve"> </v>
      </c>
      <c r="Z445" s="428" t="s">
        <v>106</v>
      </c>
      <c r="AA445" s="492" t="s">
        <v>949</v>
      </c>
      <c r="AB445" s="493" t="s">
        <v>949</v>
      </c>
      <c r="AC445" s="489" t="s">
        <v>949</v>
      </c>
      <c r="AD445" s="14" t="str">
        <f t="shared" si="805"/>
        <v xml:space="preserve"> </v>
      </c>
      <c r="AE445" s="428" t="s">
        <v>106</v>
      </c>
      <c r="AF445" s="488" t="s">
        <v>949</v>
      </c>
      <c r="AG445" s="494" t="s">
        <v>949</v>
      </c>
      <c r="AH445" s="489" t="s">
        <v>949</v>
      </c>
      <c r="AI445" s="14" t="str">
        <f t="shared" si="806"/>
        <v xml:space="preserve"> </v>
      </c>
      <c r="AJ445" s="428" t="s">
        <v>106</v>
      </c>
      <c r="AK445" s="495" t="s">
        <v>949</v>
      </c>
      <c r="AL445" s="489"/>
      <c r="AM445" s="489" t="s">
        <v>949</v>
      </c>
      <c r="AN445" s="14" t="str">
        <f t="shared" si="807"/>
        <v xml:space="preserve"> </v>
      </c>
      <c r="AO445" s="428" t="s">
        <v>106</v>
      </c>
      <c r="AP445" s="490" t="s">
        <v>949</v>
      </c>
      <c r="AQ445" s="489" t="s">
        <v>949</v>
      </c>
      <c r="AR445" s="14" t="str">
        <f t="shared" si="808"/>
        <v xml:space="preserve"> </v>
      </c>
      <c r="AS445" s="428" t="s">
        <v>106</v>
      </c>
      <c r="AT445" s="496" t="s">
        <v>949</v>
      </c>
      <c r="AU445" s="497" t="s">
        <v>949</v>
      </c>
      <c r="AV445" s="288"/>
      <c r="AW445" s="498" t="str">
        <f>IF(W445&gt;0,ROUND((W445*1.3)/0.05,0)*0.05," ")</f>
        <v xml:space="preserve"> </v>
      </c>
      <c r="AX445" s="499" t="s">
        <v>106</v>
      </c>
      <c r="AY445" s="499" t="s">
        <v>106</v>
      </c>
      <c r="AZ445" s="333"/>
      <c r="BA445" s="491" t="str">
        <f>IF($A445&lt;&gt;" ",$W445," ")</f>
        <v>Holder</v>
      </c>
      <c r="BB445" s="492" t="str">
        <f>IF($A445&lt;&gt;" ",$AA445," ")</f>
        <v>Holder</v>
      </c>
      <c r="BC445" s="493" t="str">
        <f>IF($A445&lt;&gt;" ",$AB445," ")</f>
        <v>Holder</v>
      </c>
      <c r="BD445" s="488" t="str">
        <f>IF($A445&lt;&gt;" ",$AF445," ")</f>
        <v>Holder</v>
      </c>
      <c r="BE445" s="494" t="str">
        <f>IF($A445&lt;&gt;" ",$AG445," ")</f>
        <v>Holder</v>
      </c>
      <c r="BF445" s="495" t="str">
        <f>IF($A445&lt;&gt;" ",$AK445," ")</f>
        <v>Holder</v>
      </c>
      <c r="BG445" s="490" t="str">
        <f>IF($A445&lt;&gt;" ",$AP445," ")</f>
        <v>Holder</v>
      </c>
      <c r="BH445" s="496" t="str">
        <f>IF($A445&lt;&gt;" ",$AT445," ")</f>
        <v>Holder</v>
      </c>
      <c r="BI445" s="497" t="str">
        <f>IF($A445&lt;&gt;" ",$AU445," ")</f>
        <v>Holder</v>
      </c>
      <c r="BJ445" s="385" t="str">
        <f>IF(BA445*0.9&gt;BG445, " ", "No")</f>
        <v>No</v>
      </c>
      <c r="BK445" s="385" t="str">
        <f>IF(BC445*0.9&gt;BG445, " ", "No")</f>
        <v>No</v>
      </c>
      <c r="BL445" s="483" t="s">
        <v>1376</v>
      </c>
      <c r="BM445" s="482"/>
      <c r="BN445" s="482"/>
      <c r="BO445" s="482"/>
      <c r="BP445" s="482"/>
      <c r="BQ445" s="482"/>
      <c r="BR445" s="482"/>
      <c r="BS445" s="482"/>
      <c r="BT445" s="482"/>
      <c r="BU445" s="67"/>
      <c r="BV445" s="442" t="str">
        <f>IF(W445&gt;0,$BV$9, " ")</f>
        <v xml:space="preserve"> </v>
      </c>
      <c r="BW445" s="244" t="str">
        <f>IF($BV445&gt;0,($BV445-W445)/$BV445*100," ")</f>
        <v xml:space="preserve"> </v>
      </c>
      <c r="BX445" s="244" t="str">
        <f t="shared" si="812"/>
        <v xml:space="preserve"> </v>
      </c>
      <c r="BY445" s="244" t="str">
        <f t="shared" si="812"/>
        <v xml:space="preserve"> </v>
      </c>
      <c r="BZ445" s="244" t="str">
        <f t="shared" si="813"/>
        <v xml:space="preserve"> </v>
      </c>
      <c r="CA445" s="244" t="str">
        <f t="shared" si="813"/>
        <v xml:space="preserve"> </v>
      </c>
      <c r="CB445" s="244" t="str">
        <f>CA445</f>
        <v xml:space="preserve"> </v>
      </c>
      <c r="CC445" s="244" t="str">
        <f>IF($BV445&gt;0,($BV445-AK445)/$BV445*100," ")</f>
        <v xml:space="preserve"> </v>
      </c>
      <c r="CD445" s="244" t="str">
        <f>IF($BV445&gt;0,($BV445-AP445)/$BV445*100," ")</f>
        <v xml:space="preserve"> </v>
      </c>
      <c r="CE445" s="244" t="str">
        <f>IF($BV445&gt;0,($BV445-AT445)/$BV445*100," ")</f>
        <v xml:space="preserve"> </v>
      </c>
      <c r="CF445" s="244" t="str">
        <f>IF($BV445&gt;0,($BV445-(W445*2))/$BV445*100," ")</f>
        <v xml:space="preserve"> </v>
      </c>
      <c r="CG445" s="244" t="str">
        <f>IF($BV445&gt;0,($BV445-AW445)/$BV445*100," ")</f>
        <v xml:space="preserve"> </v>
      </c>
      <c r="CH445" s="244" t="str">
        <f t="shared" si="809"/>
        <v xml:space="preserve"> </v>
      </c>
      <c r="CI445" s="570"/>
      <c r="CJ445" s="578" t="str">
        <f t="shared" si="743"/>
        <v xml:space="preserve"> </v>
      </c>
      <c r="CK445" s="578" t="str">
        <f t="shared" si="744"/>
        <v xml:space="preserve"> </v>
      </c>
      <c r="CL445" s="578" t="str">
        <f t="shared" si="745"/>
        <v xml:space="preserve"> </v>
      </c>
      <c r="CM445" s="578" t="str">
        <f t="shared" si="746"/>
        <v xml:space="preserve"> </v>
      </c>
      <c r="CN445" s="578" t="str">
        <f t="shared" si="747"/>
        <v xml:space="preserve"> </v>
      </c>
      <c r="CO445" s="578" t="str">
        <f t="shared" si="740"/>
        <v xml:space="preserve"> </v>
      </c>
      <c r="CP445" s="578" t="str">
        <f t="shared" si="741"/>
        <v xml:space="preserve"> </v>
      </c>
      <c r="CQ445" s="578" t="str">
        <f t="shared" si="742"/>
        <v xml:space="preserve"> </v>
      </c>
      <c r="CR445" s="244"/>
      <c r="CS445" s="244"/>
      <c r="CT445" s="244"/>
      <c r="CU445" s="244"/>
      <c r="CV445" s="347"/>
      <c r="CW445" s="338" t="str">
        <f t="shared" si="810"/>
        <v xml:space="preserve"> </v>
      </c>
      <c r="CX445" s="347"/>
      <c r="CY445" s="338" t="str">
        <f t="shared" si="810"/>
        <v xml:space="preserve"> </v>
      </c>
      <c r="CZ445" s="347"/>
      <c r="DA445" s="338" t="str">
        <f t="shared" si="810"/>
        <v xml:space="preserve"> </v>
      </c>
      <c r="DB445" s="347"/>
      <c r="DC445" s="338" t="str">
        <f t="shared" si="810"/>
        <v xml:space="preserve"> </v>
      </c>
      <c r="DD445" s="347"/>
      <c r="DE445" s="338" t="str">
        <f t="shared" si="810"/>
        <v xml:space="preserve"> </v>
      </c>
    </row>
    <row r="446" spans="1:109" s="19" customFormat="1" x14ac:dyDescent="0.2">
      <c r="A446" s="93" t="s">
        <v>31</v>
      </c>
      <c r="B446" s="70" t="s">
        <v>1292</v>
      </c>
      <c r="C446" s="452"/>
      <c r="D446" s="218" t="s">
        <v>130</v>
      </c>
      <c r="E446" s="326">
        <v>50</v>
      </c>
      <c r="F446" s="553" t="s">
        <v>786</v>
      </c>
      <c r="G446" s="701"/>
      <c r="H446" s="91" t="s">
        <v>787</v>
      </c>
      <c r="I446" s="89" t="e">
        <f>IF('Retail Pricing'!#REF!&gt;0,'Retail Pricing'!#REF!," ")</f>
        <v>#REF!</v>
      </c>
      <c r="J446" s="85" t="e">
        <f>'Retail Pricing'!#REF!</f>
        <v>#REF!</v>
      </c>
      <c r="K446" s="85" t="e">
        <f>'Retail Pricing'!#REF!</f>
        <v>#REF!</v>
      </c>
      <c r="L446" s="305" t="e">
        <f>IF('Retail Pricing'!#REF!&gt;0,'Retail Pricing'!#REF!," ")</f>
        <v>#REF!</v>
      </c>
      <c r="M446" s="226" t="e">
        <f t="shared" si="811"/>
        <v>#REF!</v>
      </c>
      <c r="N446" s="219" t="e">
        <f>IF('Retail Pricing'!#REF!&gt;0,'Retail Pricing'!#REF!," ")</f>
        <v>#REF!</v>
      </c>
      <c r="O446" s="219" t="e">
        <f>IF('Retail Pricing'!#REF!&gt;0,'Retail Pricing'!#REF!," ")</f>
        <v>#REF!</v>
      </c>
      <c r="P446" s="219"/>
      <c r="Q446" s="219" t="e">
        <f>IF('Retail Pricing'!#REF!&gt;0,'Retail Pricing'!#REF!," ")</f>
        <v>#REF!</v>
      </c>
      <c r="R446" s="219" t="e">
        <f>IF('Retail Pricing'!#REF!&gt;0,'Retail Pricing'!#REF!," ")</f>
        <v>#REF!</v>
      </c>
      <c r="S446" s="219" t="e">
        <f>'Retail Pricing'!#REF!</f>
        <v>#REF!</v>
      </c>
      <c r="T446" s="219">
        <v>2.74986</v>
      </c>
      <c r="U446" s="470">
        <v>0.17</v>
      </c>
      <c r="V446" s="7" t="e">
        <v>#REF!</v>
      </c>
      <c r="W446" s="491" t="e">
        <f>'Retail Pricing'!#REF!</f>
        <v>#REF!</v>
      </c>
      <c r="X446" s="489">
        <v>7</v>
      </c>
      <c r="Y446" s="304" t="e">
        <f t="shared" si="804"/>
        <v>#REF!</v>
      </c>
      <c r="Z446" s="428" t="e">
        <v>#REF!</v>
      </c>
      <c r="AA446" s="492" t="e">
        <v>#REF!</v>
      </c>
      <c r="AB446" s="493" t="e">
        <f>'Retail Pricing'!#REF!</f>
        <v>#REF!</v>
      </c>
      <c r="AC446" s="489">
        <v>6.85</v>
      </c>
      <c r="AD446" s="14" t="e">
        <f t="shared" si="805"/>
        <v>#REF!</v>
      </c>
      <c r="AE446" s="428" t="e">
        <v>#REF!</v>
      </c>
      <c r="AF446" s="488" t="e">
        <v>#REF!</v>
      </c>
      <c r="AG446" s="494" t="e">
        <f>'Retail Pricing'!#REF!</f>
        <v>#REF!</v>
      </c>
      <c r="AH446" s="489">
        <v>6.25</v>
      </c>
      <c r="AI446" s="14" t="e">
        <f t="shared" si="806"/>
        <v>#REF!</v>
      </c>
      <c r="AJ446" s="428" t="e">
        <v>#REF!</v>
      </c>
      <c r="AK446" s="495" t="e">
        <f>'Retail Pricing'!#REF!</f>
        <v>#REF!</v>
      </c>
      <c r="AL446" s="489"/>
      <c r="AM446" s="489">
        <v>6</v>
      </c>
      <c r="AN446" s="14" t="e">
        <f t="shared" si="807"/>
        <v>#REF!</v>
      </c>
      <c r="AO446" s="428" t="e">
        <v>#REF!</v>
      </c>
      <c r="AP446" s="490" t="e">
        <f>'Retail Pricing'!#REF!</f>
        <v>#REF!</v>
      </c>
      <c r="AQ446" s="489">
        <v>5.85</v>
      </c>
      <c r="AR446" s="14" t="e">
        <f t="shared" si="808"/>
        <v>#REF!</v>
      </c>
      <c r="AS446" s="428" t="e">
        <v>#REF!</v>
      </c>
      <c r="AT446" s="496" t="e">
        <v>#REF!</v>
      </c>
      <c r="AU446" s="497" t="e">
        <f>'Retail Pricing'!#REF!</f>
        <v>#REF!</v>
      </c>
      <c r="AV446" s="288"/>
      <c r="AW446" s="498" t="s">
        <v>949</v>
      </c>
      <c r="AX446" s="499" t="e">
        <f>AP446</f>
        <v>#REF!</v>
      </c>
      <c r="AY446" s="499">
        <v>3</v>
      </c>
      <c r="AZ446" s="333"/>
      <c r="BA446" s="491" t="e">
        <f>IF($A446&lt;&gt;" ",$W446," ")</f>
        <v>#REF!</v>
      </c>
      <c r="BB446" s="492" t="e">
        <f>IF($A446&lt;&gt;" ",$AA446," ")</f>
        <v>#REF!</v>
      </c>
      <c r="BC446" s="493" t="e">
        <f>IF($A446&lt;&gt;" ",$AB446," ")</f>
        <v>#REF!</v>
      </c>
      <c r="BD446" s="488" t="e">
        <f>IF($A446&lt;&gt;" ",$AF446," ")</f>
        <v>#REF!</v>
      </c>
      <c r="BE446" s="494" t="e">
        <f>IF($A446&lt;&gt;" ",$AG446," ")</f>
        <v>#REF!</v>
      </c>
      <c r="BF446" s="495" t="e">
        <f>IF($A446&lt;&gt;" ",$AK446," ")</f>
        <v>#REF!</v>
      </c>
      <c r="BG446" s="490" t="e">
        <f>IF($A446&lt;&gt;" ",$AP446," ")</f>
        <v>#REF!</v>
      </c>
      <c r="BH446" s="496" t="e">
        <f>IF($A446&lt;&gt;" ",$AT446," ")</f>
        <v>#REF!</v>
      </c>
      <c r="BI446" s="497" t="e">
        <f>IF($A446&lt;&gt;" ",$AU446," ")</f>
        <v>#REF!</v>
      </c>
      <c r="BJ446" s="385" t="e">
        <f>IF(BA446*0.9&gt;BG446, " ", "No")</f>
        <v>#REF!</v>
      </c>
      <c r="BK446" s="385" t="e">
        <f>IF(BC446*0.9&gt;BG446, " ", "No")</f>
        <v>#REF!</v>
      </c>
      <c r="BL446" s="243" t="e">
        <f>IF((BA446-'Retail Pricing'!#REF!)&gt;=0," ",1)</f>
        <v>#REF!</v>
      </c>
      <c r="BM446" s="243" t="e">
        <f>IF((BB446-'Retail Pricing'!#REF!)&gt;=0," ",1)</f>
        <v>#REF!</v>
      </c>
      <c r="BN446" s="243" t="e">
        <f>IF((BC446-'Retail Pricing'!#REF!)&gt;=0," ",1)</f>
        <v>#REF!</v>
      </c>
      <c r="BO446" s="243" t="e">
        <f>IF((BD446-'Retail Pricing'!#REF!)&gt;=0," ",1)</f>
        <v>#REF!</v>
      </c>
      <c r="BP446" s="243" t="e">
        <f>IF((BE446-'Retail Pricing'!#REF!)&gt;=0," ",1)</f>
        <v>#REF!</v>
      </c>
      <c r="BQ446" s="243" t="e">
        <f>IF((BF446-'Retail Pricing'!#REF!)&gt;=0," ",1)</f>
        <v>#REF!</v>
      </c>
      <c r="BR446" s="243" t="e">
        <f>IF((BG446-'Retail Pricing'!#REF!)&gt;=0," ",1)</f>
        <v>#REF!</v>
      </c>
      <c r="BS446" s="243" t="e">
        <f>IF((BH446-'Retail Pricing'!#REF!)&gt;=0," ",1)</f>
        <v>#REF!</v>
      </c>
      <c r="BT446" s="243" t="e">
        <f>IF((BI446-'Retail Pricing'!#REF!)&gt;=0," ",1)</f>
        <v>#REF!</v>
      </c>
      <c r="BU446" s="67"/>
      <c r="BV446" s="442" t="e">
        <f>IF(W446&gt;0,$BV$9, " ")</f>
        <v>#REF!</v>
      </c>
      <c r="BW446" s="244" t="e">
        <f>IF($BV446&gt;0,($BV446-W446)/$BV446*100," ")</f>
        <v>#REF!</v>
      </c>
      <c r="BX446" s="244" t="e">
        <f t="shared" si="812"/>
        <v>#REF!</v>
      </c>
      <c r="BY446" s="244" t="e">
        <f t="shared" si="812"/>
        <v>#REF!</v>
      </c>
      <c r="BZ446" s="244" t="e">
        <f t="shared" si="813"/>
        <v>#REF!</v>
      </c>
      <c r="CA446" s="244" t="e">
        <f t="shared" si="813"/>
        <v>#REF!</v>
      </c>
      <c r="CB446" s="244" t="e">
        <f>CA446</f>
        <v>#REF!</v>
      </c>
      <c r="CC446" s="244" t="e">
        <f>IF($BV446&gt;0,($BV446-AK446)/$BV446*100," ")</f>
        <v>#REF!</v>
      </c>
      <c r="CD446" s="244" t="e">
        <f>IF($BV446&gt;0,($BV446-AP446)/$BV446*100," ")</f>
        <v>#REF!</v>
      </c>
      <c r="CE446" s="244" t="e">
        <f>IF($BV446&gt;0,($BV446-AT446)/$BV446*100," ")</f>
        <v>#REF!</v>
      </c>
      <c r="CF446" s="244" t="e">
        <f>IF($BV446&gt;0,($BV446-(W446*2))/$BV446*100," ")</f>
        <v>#REF!</v>
      </c>
      <c r="CG446" s="244" t="e">
        <f>IF($BV446&gt;0,($BV446-AW446)/$BV446*100," ")</f>
        <v>#REF!</v>
      </c>
      <c r="CH446" s="244" t="e">
        <f t="shared" si="809"/>
        <v>#REF!</v>
      </c>
      <c r="CI446" s="570"/>
      <c r="CJ446" s="578" t="e">
        <f t="shared" si="743"/>
        <v>#REF!</v>
      </c>
      <c r="CK446" s="578" t="e">
        <f t="shared" si="744"/>
        <v>#REF!</v>
      </c>
      <c r="CL446" s="578" t="e">
        <f t="shared" si="745"/>
        <v>#REF!</v>
      </c>
      <c r="CM446" s="578" t="e">
        <f t="shared" si="746"/>
        <v>#REF!</v>
      </c>
      <c r="CN446" s="578" t="e">
        <f t="shared" si="747"/>
        <v>#REF!</v>
      </c>
      <c r="CO446" s="578" t="e">
        <f t="shared" si="740"/>
        <v>#REF!</v>
      </c>
      <c r="CP446" s="578" t="e">
        <f t="shared" si="741"/>
        <v>#REF!</v>
      </c>
      <c r="CQ446" s="578" t="e">
        <f t="shared" si="742"/>
        <v>#REF!</v>
      </c>
      <c r="CR446" s="244"/>
      <c r="CS446" s="244"/>
      <c r="CT446" s="244"/>
      <c r="CU446" s="244"/>
      <c r="CV446" s="347"/>
      <c r="CW446" s="338" t="e">
        <f t="shared" si="810"/>
        <v>#REF!</v>
      </c>
      <c r="CX446" s="347"/>
      <c r="CY446" s="338" t="e">
        <f t="shared" si="810"/>
        <v>#REF!</v>
      </c>
      <c r="CZ446" s="347"/>
      <c r="DA446" s="338" t="e">
        <f t="shared" si="810"/>
        <v>#REF!</v>
      </c>
      <c r="DB446" s="347"/>
      <c r="DC446" s="338" t="e">
        <f t="shared" si="810"/>
        <v>#REF!</v>
      </c>
      <c r="DD446" s="347"/>
      <c r="DE446" s="338" t="e">
        <f t="shared" si="810"/>
        <v>#REF!</v>
      </c>
    </row>
    <row r="447" spans="1:109" s="203" customFormat="1" ht="12.75" x14ac:dyDescent="0.2">
      <c r="A447" s="396" t="s">
        <v>512</v>
      </c>
      <c r="B447" s="397" t="s">
        <v>738</v>
      </c>
      <c r="C447" s="398"/>
      <c r="D447" s="398"/>
      <c r="E447" s="398"/>
      <c r="F447" s="418"/>
      <c r="G447" s="703"/>
      <c r="H447" s="523"/>
      <c r="I447" s="199"/>
      <c r="J447" s="199"/>
      <c r="K447" s="199"/>
      <c r="L447" s="199"/>
      <c r="M447" s="199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  <c r="AA447" s="335"/>
      <c r="AB447" s="335"/>
      <c r="AC447" s="335"/>
      <c r="AD447" s="335"/>
      <c r="AE447" s="335"/>
      <c r="AF447" s="335"/>
      <c r="AG447" s="335"/>
      <c r="AH447" s="335"/>
      <c r="AI447" s="335"/>
      <c r="AJ447" s="335"/>
      <c r="AK447" s="335"/>
      <c r="AL447" s="335"/>
      <c r="AM447" s="335"/>
      <c r="AN447" s="335"/>
      <c r="AO447" s="335"/>
      <c r="AP447" s="335"/>
      <c r="AQ447" s="335"/>
      <c r="AR447" s="335"/>
      <c r="AS447" s="335"/>
      <c r="AT447" s="335"/>
      <c r="AU447" s="335"/>
      <c r="AV447" s="335"/>
      <c r="AW447" s="335"/>
      <c r="AX447" s="335"/>
      <c r="AY447" s="335"/>
      <c r="AZ447" s="335"/>
      <c r="BA447" s="335"/>
      <c r="BB447" s="335"/>
      <c r="BC447" s="335"/>
      <c r="BD447" s="335"/>
      <c r="BE447" s="335"/>
      <c r="BF447" s="335"/>
      <c r="BG447" s="335"/>
      <c r="BH447" s="335"/>
      <c r="BI447" s="335"/>
      <c r="BJ447" s="199"/>
      <c r="BK447" s="199"/>
      <c r="BL447" s="199"/>
      <c r="BM447" s="199"/>
      <c r="BN447" s="199"/>
      <c r="BO447" s="199"/>
      <c r="BP447" s="199"/>
      <c r="BQ447" s="199"/>
      <c r="BR447" s="199"/>
      <c r="BS447" s="199"/>
      <c r="BT447" s="199"/>
      <c r="BU447" s="199"/>
      <c r="BV447" s="201"/>
      <c r="BW447" s="199"/>
      <c r="BX447" s="199"/>
      <c r="BY447" s="199"/>
      <c r="BZ447" s="199"/>
      <c r="CA447" s="199"/>
      <c r="CB447" s="199"/>
      <c r="CC447" s="199"/>
      <c r="CD447" s="199"/>
      <c r="CE447" s="199"/>
      <c r="CF447" s="199"/>
      <c r="CG447" s="199"/>
      <c r="CH447" s="199"/>
      <c r="CI447" s="576"/>
      <c r="CJ447" s="578" t="str">
        <f t="shared" si="743"/>
        <v xml:space="preserve"> </v>
      </c>
      <c r="CK447" s="578" t="str">
        <f t="shared" si="744"/>
        <v xml:space="preserve"> </v>
      </c>
      <c r="CL447" s="578" t="str">
        <f t="shared" si="745"/>
        <v xml:space="preserve"> </v>
      </c>
      <c r="CM447" s="578" t="str">
        <f t="shared" si="746"/>
        <v xml:space="preserve"> </v>
      </c>
      <c r="CN447" s="578" t="str">
        <f t="shared" si="747"/>
        <v xml:space="preserve"> </v>
      </c>
      <c r="CO447" s="578" t="str">
        <f t="shared" si="740"/>
        <v xml:space="preserve"> </v>
      </c>
      <c r="CP447" s="578" t="str">
        <f t="shared" si="741"/>
        <v xml:space="preserve"> </v>
      </c>
      <c r="CQ447" s="578" t="str">
        <f t="shared" si="742"/>
        <v xml:space="preserve"> </v>
      </c>
      <c r="CR447" s="199"/>
      <c r="CS447" s="199"/>
      <c r="CT447" s="199"/>
      <c r="CU447" s="199"/>
      <c r="CV447" s="199"/>
      <c r="CW447" s="338" t="str">
        <f t="shared" si="810"/>
        <v xml:space="preserve"> </v>
      </c>
      <c r="CX447" s="199"/>
      <c r="CY447" s="338" t="str">
        <f t="shared" si="810"/>
        <v xml:space="preserve"> </v>
      </c>
      <c r="CZ447" s="199"/>
      <c r="DA447" s="338" t="str">
        <f t="shared" si="810"/>
        <v xml:space="preserve"> </v>
      </c>
      <c r="DB447" s="199"/>
      <c r="DC447" s="338" t="str">
        <f t="shared" si="810"/>
        <v xml:space="preserve"> </v>
      </c>
      <c r="DD447" s="199"/>
      <c r="DE447" s="338" t="str">
        <f t="shared" si="810"/>
        <v xml:space="preserve"> </v>
      </c>
    </row>
    <row r="448" spans="1:109" s="19" customFormat="1" x14ac:dyDescent="0.2">
      <c r="A448" s="93" t="s">
        <v>57</v>
      </c>
      <c r="B448" s="17" t="s">
        <v>1293</v>
      </c>
      <c r="C448" s="452"/>
      <c r="D448" s="218"/>
      <c r="E448" s="326">
        <v>100</v>
      </c>
      <c r="F448" s="356"/>
      <c r="G448" s="701"/>
      <c r="H448" s="40"/>
      <c r="I448" s="89" t="e">
        <f>IF('Retail Pricing'!#REF!&gt;0,'Retail Pricing'!#REF!," ")</f>
        <v>#REF!</v>
      </c>
      <c r="J448" s="85" t="e">
        <f>'Retail Pricing'!#REF!</f>
        <v>#REF!</v>
      </c>
      <c r="K448" s="85" t="e">
        <f>'Retail Pricing'!#REF!</f>
        <v>#REF!</v>
      </c>
      <c r="L448" s="305" t="e">
        <f>IF('Retail Pricing'!#REF!&gt;0,'Retail Pricing'!#REF!," ")</f>
        <v>#REF!</v>
      </c>
      <c r="M448" s="226" t="e">
        <f t="shared" si="811"/>
        <v>#REF!</v>
      </c>
      <c r="N448" s="219" t="e">
        <f>IF('Retail Pricing'!#REF!&gt;0,'Retail Pricing'!#REF!," ")</f>
        <v>#REF!</v>
      </c>
      <c r="O448" s="219" t="e">
        <f>IF('Retail Pricing'!#REF!&gt;0,'Retail Pricing'!#REF!," ")</f>
        <v>#REF!</v>
      </c>
      <c r="P448" s="219"/>
      <c r="Q448" s="219" t="e">
        <f>IF('Retail Pricing'!#REF!&gt;0,'Retail Pricing'!#REF!," ")</f>
        <v>#REF!</v>
      </c>
      <c r="R448" s="219" t="e">
        <f>IF('Retail Pricing'!#REF!&gt;0,'Retail Pricing'!#REF!," ")</f>
        <v>#REF!</v>
      </c>
      <c r="S448" s="219" t="e">
        <f>IF('Retail Pricing'!#REF!&gt;0,'Retail Pricing'!#REF!," ")</f>
        <v>#REF!</v>
      </c>
      <c r="T448" s="219">
        <v>0.83165</v>
      </c>
      <c r="U448" s="7" t="e">
        <f t="shared" ref="U448:U455" si="814">IF(M448&gt;0,$U$1," ")</f>
        <v>#REF!</v>
      </c>
      <c r="V448" s="7">
        <v>2.3E-2</v>
      </c>
      <c r="W448" s="491" t="e">
        <f>ROUND(('Retail Pricing'!#REF!/(1-0.09))/0.05,0)*0.05</f>
        <v>#REF!</v>
      </c>
      <c r="X448" s="489">
        <v>1.9</v>
      </c>
      <c r="Y448" s="304" t="e">
        <f t="shared" si="804"/>
        <v>#REF!</v>
      </c>
      <c r="Z448" s="428">
        <v>0.48</v>
      </c>
      <c r="AA448" s="492">
        <v>2.25</v>
      </c>
      <c r="AB448" s="493" t="e">
        <f>ROUND(('Retail Pricing'!#REF!/(1-0.09))/0.05,0)*0.05</f>
        <v>#REF!</v>
      </c>
      <c r="AC448" s="489">
        <v>1.9</v>
      </c>
      <c r="AD448" s="14" t="e">
        <f t="shared" si="805"/>
        <v>#REF!</v>
      </c>
      <c r="AE448" s="428">
        <v>0.48</v>
      </c>
      <c r="AF448" s="488">
        <v>2.25</v>
      </c>
      <c r="AG448" s="494" t="e">
        <f>ROUND(('Retail Pricing'!#REF!/(1-0.09))/0.05,0)*0.05</f>
        <v>#REF!</v>
      </c>
      <c r="AH448" s="489">
        <v>1.9</v>
      </c>
      <c r="AI448" s="14" t="e">
        <f t="shared" si="806"/>
        <v>#REF!</v>
      </c>
      <c r="AJ448" s="428">
        <v>0.48</v>
      </c>
      <c r="AK448" s="495" t="e">
        <f>ROUND(('Retail Pricing'!#REF!/(1-0.09))/0.05,0)*0.05</f>
        <v>#REF!</v>
      </c>
      <c r="AL448" s="489"/>
      <c r="AM448" s="489">
        <v>1.9</v>
      </c>
      <c r="AN448" s="14" t="e">
        <f t="shared" si="807"/>
        <v>#REF!</v>
      </c>
      <c r="AO448" s="428">
        <v>0.48</v>
      </c>
      <c r="AP448" s="490" t="e">
        <f>ROUND(('Retail Pricing'!#REF!/(1-0.09))/0.05,0)*0.05</f>
        <v>#REF!</v>
      </c>
      <c r="AQ448" s="489">
        <v>1.9</v>
      </c>
      <c r="AR448" s="14" t="e">
        <f t="shared" si="808"/>
        <v>#REF!</v>
      </c>
      <c r="AS448" s="428">
        <v>0.48</v>
      </c>
      <c r="AT448" s="496">
        <v>2.25</v>
      </c>
      <c r="AU448" s="497" t="e">
        <f t="shared" ref="AU448:AU458" si="815">IF(BA448&gt;0,ROUNDUP((BA448*2),0.05)-0.01," ")</f>
        <v>#REF!</v>
      </c>
      <c r="AV448" s="288"/>
      <c r="AW448" s="498" t="e">
        <f t="shared" ref="AW448:AW455" si="816">IF(W448&gt;0,ROUND((W448*1.3)/0.05,0)*0.05," ")</f>
        <v>#REF!</v>
      </c>
      <c r="AX448" s="499" t="s">
        <v>106</v>
      </c>
      <c r="AY448" s="499" t="s">
        <v>106</v>
      </c>
      <c r="AZ448" s="333"/>
      <c r="BA448" s="491" t="e">
        <f t="shared" ref="BA448:BA455" si="817">IF($A448&lt;&gt;" ",$W448," ")</f>
        <v>#REF!</v>
      </c>
      <c r="BB448" s="492">
        <f t="shared" ref="BB448:BB455" si="818">IF($A448&lt;&gt;" ",$AA448," ")</f>
        <v>2.25</v>
      </c>
      <c r="BC448" s="493" t="e">
        <f t="shared" ref="BC448:BC455" si="819">IF($A448&lt;&gt;" ",$AB448," ")</f>
        <v>#REF!</v>
      </c>
      <c r="BD448" s="488">
        <f t="shared" ref="BD448:BD455" si="820">IF($A448&lt;&gt;" ",$AF448," ")</f>
        <v>2.25</v>
      </c>
      <c r="BE448" s="494" t="e">
        <f t="shared" ref="BE448:BE455" si="821">IF($A448&lt;&gt;" ",$AG448," ")</f>
        <v>#REF!</v>
      </c>
      <c r="BF448" s="495" t="e">
        <f t="shared" ref="BF448:BF455" si="822">IF($A448&lt;&gt;" ",$AK448," ")</f>
        <v>#REF!</v>
      </c>
      <c r="BG448" s="490" t="e">
        <f t="shared" ref="BG448:BG455" si="823">IF($A448&lt;&gt;" ",$AP448," ")</f>
        <v>#REF!</v>
      </c>
      <c r="BH448" s="496">
        <f t="shared" ref="BH448:BH455" si="824">IF($A448&lt;&gt;" ",$AT448," ")</f>
        <v>2.25</v>
      </c>
      <c r="BI448" s="497" t="e">
        <f t="shared" ref="BI448:BI455" si="825">IF($A448&lt;&gt;" ",$AU448," ")</f>
        <v>#REF!</v>
      </c>
      <c r="BJ448" s="385" t="e">
        <f t="shared" ref="BJ448:BJ455" si="826">IF(BA448*0.9&gt;BG448, " ", "No")</f>
        <v>#REF!</v>
      </c>
      <c r="BK448" s="385" t="e">
        <f t="shared" ref="BK448:BK454" si="827">IF(BC448*0.9&gt;BG448, " ", "No")</f>
        <v>#REF!</v>
      </c>
      <c r="BL448" s="243" t="e">
        <f>IF((BA448-'Retail Pricing'!#REF!)&gt;=0," ",1)</f>
        <v>#REF!</v>
      </c>
      <c r="BM448" s="243" t="e">
        <f>IF((BB448-'Retail Pricing'!#REF!)&gt;=0," ",1)</f>
        <v>#REF!</v>
      </c>
      <c r="BN448" s="243" t="e">
        <f>IF((BC448-'Retail Pricing'!#REF!)&gt;=0," ",1)</f>
        <v>#REF!</v>
      </c>
      <c r="BO448" s="243">
        <f>IF((BD448-'Retail Pricing'!F309)&gt;=0," ",1)</f>
        <v>1</v>
      </c>
      <c r="BP448" s="243" t="e">
        <f>IF((BE448-'Retail Pricing'!#REF!)&gt;=0," ",1)</f>
        <v>#REF!</v>
      </c>
      <c r="BQ448" s="243" t="e">
        <f>IF((BF448-'Retail Pricing'!#REF!)&gt;=0," ",1)</f>
        <v>#REF!</v>
      </c>
      <c r="BR448" s="243" t="e">
        <f>IF((BG448-'Retail Pricing'!#REF!)&gt;=0," ",1)</f>
        <v>#REF!</v>
      </c>
      <c r="BS448" s="243" t="e">
        <f>IF((BH448-'Retail Pricing'!#REF!)&gt;=0," ",1)</f>
        <v>#REF!</v>
      </c>
      <c r="BT448" s="243" t="e">
        <f>IF((BI448-'Retail Pricing'!#REF!)&gt;=0," ",1)</f>
        <v>#REF!</v>
      </c>
      <c r="BU448" s="67"/>
      <c r="BV448" s="442" t="e">
        <f t="shared" ref="BV448:BV455" si="828">IF(W448&gt;0,$BV$9, " ")</f>
        <v>#REF!</v>
      </c>
      <c r="BW448" s="244" t="e">
        <f t="shared" ref="BW448:BW455" si="829">IF($BV448&gt;0,($BV448-W448)/$BV448*100," ")</f>
        <v>#REF!</v>
      </c>
      <c r="BX448" s="244" t="e">
        <f t="shared" ref="BX448:BY455" si="830">IF($BV448&gt;0,($BV448-AA448)/$BV448*100," ")</f>
        <v>#REF!</v>
      </c>
      <c r="BY448" s="244" t="e">
        <f t="shared" si="830"/>
        <v>#REF!</v>
      </c>
      <c r="BZ448" s="244" t="e">
        <f t="shared" ref="BZ448:CA455" si="831">IF($BV448&gt;0,($BV448-AF448)/$BV448*100," ")</f>
        <v>#REF!</v>
      </c>
      <c r="CA448" s="244" t="e">
        <f t="shared" si="831"/>
        <v>#REF!</v>
      </c>
      <c r="CB448" s="244" t="e">
        <f t="shared" ref="CB448:CB455" si="832">CA448</f>
        <v>#REF!</v>
      </c>
      <c r="CC448" s="244" t="e">
        <f t="shared" ref="CC448:CC455" si="833">IF($BV448&gt;0,($BV448-AK448)/$BV448*100," ")</f>
        <v>#REF!</v>
      </c>
      <c r="CD448" s="244" t="e">
        <f t="shared" ref="CD448:CD455" si="834">IF($BV448&gt;0,($BV448-AP448)/$BV448*100," ")</f>
        <v>#REF!</v>
      </c>
      <c r="CE448" s="244" t="e">
        <f t="shared" ref="CE448:CE455" si="835">IF($BV448&gt;0,($BV448-AT448)/$BV448*100," ")</f>
        <v>#REF!</v>
      </c>
      <c r="CF448" s="244" t="e">
        <f t="shared" ref="CF448:CF455" si="836">IF($BV448&gt;0,($BV448-(W448*2))/$BV448*100," ")</f>
        <v>#REF!</v>
      </c>
      <c r="CG448" s="244" t="e">
        <f t="shared" ref="CG448:CG454" si="837">IF($BV448&gt;0,($BV448-AW448)/$BV448*100," ")</f>
        <v>#REF!</v>
      </c>
      <c r="CH448" s="244" t="e">
        <f t="shared" si="809"/>
        <v>#REF!</v>
      </c>
      <c r="CI448" s="570"/>
      <c r="CJ448" s="578" t="e">
        <f t="shared" si="743"/>
        <v>#REF!</v>
      </c>
      <c r="CK448" s="578" t="e">
        <f t="shared" si="744"/>
        <v>#REF!</v>
      </c>
      <c r="CL448" s="578" t="e">
        <f t="shared" si="745"/>
        <v>#REF!</v>
      </c>
      <c r="CM448" s="578" t="e">
        <f t="shared" si="746"/>
        <v>#REF!</v>
      </c>
      <c r="CN448" s="578" t="e">
        <f t="shared" si="747"/>
        <v>#REF!</v>
      </c>
      <c r="CO448" s="578" t="e">
        <f t="shared" si="740"/>
        <v>#REF!</v>
      </c>
      <c r="CP448" s="578" t="e">
        <f t="shared" si="741"/>
        <v>#REF!</v>
      </c>
      <c r="CQ448" s="578" t="e">
        <f t="shared" si="742"/>
        <v>#REF!</v>
      </c>
      <c r="CR448" s="244"/>
      <c r="CS448" s="244"/>
      <c r="CT448" s="244"/>
      <c r="CU448" s="244"/>
      <c r="CV448" s="347"/>
      <c r="CW448" s="338" t="e">
        <f t="shared" si="810"/>
        <v>#REF!</v>
      </c>
      <c r="CX448" s="347"/>
      <c r="CY448" s="338" t="e">
        <f t="shared" si="810"/>
        <v>#REF!</v>
      </c>
      <c r="CZ448" s="347"/>
      <c r="DA448" s="338" t="e">
        <f t="shared" si="810"/>
        <v>#REF!</v>
      </c>
      <c r="DB448" s="347"/>
      <c r="DC448" s="338" t="e">
        <f t="shared" si="810"/>
        <v>#REF!</v>
      </c>
      <c r="DD448" s="347"/>
      <c r="DE448" s="338" t="e">
        <f t="shared" si="810"/>
        <v>#REF!</v>
      </c>
    </row>
    <row r="449" spans="1:109" s="19" customFormat="1" x14ac:dyDescent="0.2">
      <c r="A449" s="93" t="s">
        <v>57</v>
      </c>
      <c r="B449" s="53" t="s">
        <v>113</v>
      </c>
      <c r="C449" s="452"/>
      <c r="D449" s="218"/>
      <c r="E449" s="326">
        <v>100</v>
      </c>
      <c r="F449" s="356"/>
      <c r="G449" s="701"/>
      <c r="H449" s="40"/>
      <c r="I449" s="89" t="e">
        <f>IF('Retail Pricing'!#REF!&gt;0,'Retail Pricing'!#REF!," ")</f>
        <v>#REF!</v>
      </c>
      <c r="J449" s="85" t="e">
        <f>'Retail Pricing'!#REF!</f>
        <v>#REF!</v>
      </c>
      <c r="K449" s="85" t="e">
        <f>'Retail Pricing'!#REF!</f>
        <v>#REF!</v>
      </c>
      <c r="L449" s="305" t="e">
        <f>IF('Retail Pricing'!#REF!&gt;0,'Retail Pricing'!#REF!," ")</f>
        <v>#REF!</v>
      </c>
      <c r="M449" s="226" t="e">
        <f t="shared" si="811"/>
        <v>#REF!</v>
      </c>
      <c r="N449" s="219" t="e">
        <f>IF('Retail Pricing'!#REF!&gt;0,'Retail Pricing'!#REF!," ")</f>
        <v>#REF!</v>
      </c>
      <c r="O449" s="219" t="e">
        <f>IF('Retail Pricing'!#REF!&gt;0,'Retail Pricing'!#REF!," ")</f>
        <v>#REF!</v>
      </c>
      <c r="P449" s="219"/>
      <c r="Q449" s="219" t="e">
        <f>IF('Retail Pricing'!#REF!&gt;0,'Retail Pricing'!#REF!," ")</f>
        <v>#REF!</v>
      </c>
      <c r="R449" s="219" t="e">
        <f>IF('Retail Pricing'!#REF!&gt;0,'Retail Pricing'!#REF!," ")</f>
        <v>#REF!</v>
      </c>
      <c r="S449" s="219" t="e">
        <f>IF('Retail Pricing'!#REF!&gt;0,'Retail Pricing'!#REF!," ")</f>
        <v>#REF!</v>
      </c>
      <c r="T449" s="219">
        <v>0.84552000000000005</v>
      </c>
      <c r="U449" s="7" t="e">
        <f t="shared" si="814"/>
        <v>#REF!</v>
      </c>
      <c r="V449" s="7">
        <v>2.4E-2</v>
      </c>
      <c r="W449" s="491" t="e">
        <f>ROUND(('Retail Pricing'!#REF!/(1-0.09))/0.05,0)*0.05</f>
        <v>#REF!</v>
      </c>
      <c r="X449" s="489">
        <v>1.9</v>
      </c>
      <c r="Y449" s="304" t="e">
        <f t="shared" si="804"/>
        <v>#REF!</v>
      </c>
      <c r="Z449" s="428">
        <v>0.47</v>
      </c>
      <c r="AA449" s="492">
        <v>2.25</v>
      </c>
      <c r="AB449" s="493" t="e">
        <f>ROUND(('Retail Pricing'!#REF!/(1-0.09))/0.05,0)*0.05</f>
        <v>#REF!</v>
      </c>
      <c r="AC449" s="489">
        <v>1.9</v>
      </c>
      <c r="AD449" s="14" t="e">
        <f t="shared" si="805"/>
        <v>#REF!</v>
      </c>
      <c r="AE449" s="428">
        <v>0.47</v>
      </c>
      <c r="AF449" s="488">
        <v>2.25</v>
      </c>
      <c r="AG449" s="494" t="e">
        <f>ROUND(('Retail Pricing'!#REF!/(1-0.09))/0.05,0)*0.05</f>
        <v>#REF!</v>
      </c>
      <c r="AH449" s="489">
        <v>1.9</v>
      </c>
      <c r="AI449" s="14" t="e">
        <f t="shared" si="806"/>
        <v>#REF!</v>
      </c>
      <c r="AJ449" s="428">
        <v>0.47</v>
      </c>
      <c r="AK449" s="495" t="e">
        <f>ROUND(('Retail Pricing'!#REF!/(1-0.09))/0.05,0)*0.05</f>
        <v>#REF!</v>
      </c>
      <c r="AL449" s="489"/>
      <c r="AM449" s="489">
        <v>1.9</v>
      </c>
      <c r="AN449" s="14" t="e">
        <f t="shared" si="807"/>
        <v>#REF!</v>
      </c>
      <c r="AO449" s="428">
        <v>0.47</v>
      </c>
      <c r="AP449" s="490" t="e">
        <f>ROUND(('Retail Pricing'!#REF!/(1-0.09))/0.05,0)*0.05</f>
        <v>#REF!</v>
      </c>
      <c r="AQ449" s="489">
        <v>1.9</v>
      </c>
      <c r="AR449" s="14" t="e">
        <f t="shared" si="808"/>
        <v>#REF!</v>
      </c>
      <c r="AS449" s="428">
        <v>0.47</v>
      </c>
      <c r="AT449" s="496">
        <v>2.25</v>
      </c>
      <c r="AU449" s="497" t="e">
        <f t="shared" si="815"/>
        <v>#REF!</v>
      </c>
      <c r="AV449" s="288"/>
      <c r="AW449" s="498" t="e">
        <f t="shared" si="816"/>
        <v>#REF!</v>
      </c>
      <c r="AX449" s="499" t="s">
        <v>106</v>
      </c>
      <c r="AY449" s="499" t="s">
        <v>106</v>
      </c>
      <c r="AZ449" s="333"/>
      <c r="BA449" s="491" t="e">
        <f t="shared" si="817"/>
        <v>#REF!</v>
      </c>
      <c r="BB449" s="492">
        <f t="shared" si="818"/>
        <v>2.25</v>
      </c>
      <c r="BC449" s="493" t="e">
        <f t="shared" si="819"/>
        <v>#REF!</v>
      </c>
      <c r="BD449" s="488">
        <f t="shared" si="820"/>
        <v>2.25</v>
      </c>
      <c r="BE449" s="494" t="e">
        <f t="shared" si="821"/>
        <v>#REF!</v>
      </c>
      <c r="BF449" s="495" t="e">
        <f t="shared" si="822"/>
        <v>#REF!</v>
      </c>
      <c r="BG449" s="490" t="e">
        <f t="shared" si="823"/>
        <v>#REF!</v>
      </c>
      <c r="BH449" s="496">
        <f t="shared" si="824"/>
        <v>2.25</v>
      </c>
      <c r="BI449" s="497" t="e">
        <f t="shared" si="825"/>
        <v>#REF!</v>
      </c>
      <c r="BJ449" s="385" t="e">
        <f t="shared" si="826"/>
        <v>#REF!</v>
      </c>
      <c r="BK449" s="385" t="e">
        <f t="shared" si="827"/>
        <v>#REF!</v>
      </c>
      <c r="BL449" s="243" t="e">
        <f>IF((BA449-'Retail Pricing'!#REF!)&gt;=0," ",1)</f>
        <v>#REF!</v>
      </c>
      <c r="BM449" s="243" t="e">
        <f>IF((BB449-'Retail Pricing'!#REF!)&gt;=0," ",1)</f>
        <v>#REF!</v>
      </c>
      <c r="BN449" s="243" t="e">
        <f>IF((BC449-'Retail Pricing'!#REF!)&gt;=0," ",1)</f>
        <v>#REF!</v>
      </c>
      <c r="BO449" s="243">
        <f>IF((BD449-'Retail Pricing'!F310)&gt;=0," ",1)</f>
        <v>1</v>
      </c>
      <c r="BP449" s="243" t="e">
        <f>IF((BE449-'Retail Pricing'!#REF!)&gt;=0," ",1)</f>
        <v>#REF!</v>
      </c>
      <c r="BQ449" s="243" t="e">
        <f>IF((BF449-'Retail Pricing'!#REF!)&gt;=0," ",1)</f>
        <v>#REF!</v>
      </c>
      <c r="BR449" s="243" t="e">
        <f>IF((BG449-'Retail Pricing'!#REF!)&gt;=0," ",1)</f>
        <v>#REF!</v>
      </c>
      <c r="BS449" s="243" t="e">
        <f>IF((BH449-'Retail Pricing'!#REF!)&gt;=0," ",1)</f>
        <v>#REF!</v>
      </c>
      <c r="BT449" s="243" t="e">
        <f>IF((BI449-'Retail Pricing'!#REF!)&gt;=0," ",1)</f>
        <v>#REF!</v>
      </c>
      <c r="BU449" s="67"/>
      <c r="BV449" s="442" t="e">
        <f t="shared" si="828"/>
        <v>#REF!</v>
      </c>
      <c r="BW449" s="244" t="e">
        <f t="shared" si="829"/>
        <v>#REF!</v>
      </c>
      <c r="BX449" s="244" t="e">
        <f t="shared" si="830"/>
        <v>#REF!</v>
      </c>
      <c r="BY449" s="244" t="e">
        <f t="shared" si="830"/>
        <v>#REF!</v>
      </c>
      <c r="BZ449" s="244" t="e">
        <f t="shared" si="831"/>
        <v>#REF!</v>
      </c>
      <c r="CA449" s="244" t="e">
        <f t="shared" si="831"/>
        <v>#REF!</v>
      </c>
      <c r="CB449" s="244" t="e">
        <f t="shared" si="832"/>
        <v>#REF!</v>
      </c>
      <c r="CC449" s="244" t="e">
        <f t="shared" si="833"/>
        <v>#REF!</v>
      </c>
      <c r="CD449" s="244" t="e">
        <f t="shared" si="834"/>
        <v>#REF!</v>
      </c>
      <c r="CE449" s="244" t="e">
        <f t="shared" si="835"/>
        <v>#REF!</v>
      </c>
      <c r="CF449" s="244" t="e">
        <f t="shared" si="836"/>
        <v>#REF!</v>
      </c>
      <c r="CG449" s="244" t="e">
        <f t="shared" si="837"/>
        <v>#REF!</v>
      </c>
      <c r="CH449" s="244" t="e">
        <f t="shared" si="809"/>
        <v>#REF!</v>
      </c>
      <c r="CI449" s="570"/>
      <c r="CJ449" s="578" t="e">
        <f t="shared" si="743"/>
        <v>#REF!</v>
      </c>
      <c r="CK449" s="578" t="e">
        <f t="shared" si="744"/>
        <v>#REF!</v>
      </c>
      <c r="CL449" s="578" t="e">
        <f t="shared" si="745"/>
        <v>#REF!</v>
      </c>
      <c r="CM449" s="578" t="e">
        <f t="shared" si="746"/>
        <v>#REF!</v>
      </c>
      <c r="CN449" s="578" t="e">
        <f t="shared" si="747"/>
        <v>#REF!</v>
      </c>
      <c r="CO449" s="578" t="e">
        <f t="shared" si="740"/>
        <v>#REF!</v>
      </c>
      <c r="CP449" s="578" t="e">
        <f t="shared" si="741"/>
        <v>#REF!</v>
      </c>
      <c r="CQ449" s="578" t="e">
        <f t="shared" si="742"/>
        <v>#REF!</v>
      </c>
      <c r="CR449" s="244"/>
      <c r="CS449" s="244"/>
      <c r="CT449" s="244"/>
      <c r="CU449" s="244"/>
      <c r="CV449" s="347"/>
      <c r="CW449" s="338" t="e">
        <f t="shared" si="810"/>
        <v>#REF!</v>
      </c>
      <c r="CX449" s="347"/>
      <c r="CY449" s="338" t="e">
        <f t="shared" si="810"/>
        <v>#REF!</v>
      </c>
      <c r="CZ449" s="347"/>
      <c r="DA449" s="338" t="e">
        <f t="shared" si="810"/>
        <v>#REF!</v>
      </c>
      <c r="DB449" s="347"/>
      <c r="DC449" s="338" t="e">
        <f t="shared" si="810"/>
        <v>#REF!</v>
      </c>
      <c r="DD449" s="347"/>
      <c r="DE449" s="338" t="e">
        <f t="shared" si="810"/>
        <v>#REF!</v>
      </c>
    </row>
    <row r="450" spans="1:109" s="19" customFormat="1" x14ac:dyDescent="0.2">
      <c r="A450" s="93" t="s">
        <v>57</v>
      </c>
      <c r="B450" s="17" t="s">
        <v>10</v>
      </c>
      <c r="C450" s="452"/>
      <c r="D450" s="218"/>
      <c r="E450" s="326">
        <v>100</v>
      </c>
      <c r="F450" s="356"/>
      <c r="G450" s="701"/>
      <c r="H450" s="40"/>
      <c r="I450" s="89" t="e">
        <f>IF('Retail Pricing'!#REF!&gt;0,'Retail Pricing'!#REF!," ")</f>
        <v>#REF!</v>
      </c>
      <c r="J450" s="85" t="e">
        <f>'Retail Pricing'!#REF!</f>
        <v>#REF!</v>
      </c>
      <c r="K450" s="85" t="e">
        <f>'Retail Pricing'!#REF!</f>
        <v>#REF!</v>
      </c>
      <c r="L450" s="305" t="e">
        <f>IF('Retail Pricing'!#REF!&gt;0,'Retail Pricing'!#REF!," ")</f>
        <v>#REF!</v>
      </c>
      <c r="M450" s="226" t="e">
        <f t="shared" si="811"/>
        <v>#REF!</v>
      </c>
      <c r="N450" s="219" t="e">
        <f>IF('Retail Pricing'!#REF!&gt;0,'Retail Pricing'!#REF!," ")</f>
        <v>#REF!</v>
      </c>
      <c r="O450" s="219" t="e">
        <f>IF('Retail Pricing'!#REF!&gt;0,'Retail Pricing'!#REF!," ")</f>
        <v>#REF!</v>
      </c>
      <c r="P450" s="219"/>
      <c r="Q450" s="219" t="e">
        <f>IF('Retail Pricing'!#REF!&gt;0,'Retail Pricing'!#REF!," ")</f>
        <v>#REF!</v>
      </c>
      <c r="R450" s="219" t="e">
        <f>IF('Retail Pricing'!#REF!&gt;0,'Retail Pricing'!#REF!," ")</f>
        <v>#REF!</v>
      </c>
      <c r="S450" s="219" t="e">
        <f>IF('Retail Pricing'!#REF!&gt;0,'Retail Pricing'!#REF!," ")</f>
        <v>#REF!</v>
      </c>
      <c r="T450" s="219">
        <v>1.72204</v>
      </c>
      <c r="U450" s="7" t="e">
        <f t="shared" si="814"/>
        <v>#REF!</v>
      </c>
      <c r="V450" s="7">
        <v>5.5E-2</v>
      </c>
      <c r="W450" s="491" t="e">
        <f>ROUND(('Retail Pricing'!#REF!/(1-0.09))/0.05,0)*0.05</f>
        <v>#REF!</v>
      </c>
      <c r="X450" s="489">
        <v>4.4000000000000004</v>
      </c>
      <c r="Y450" s="304" t="e">
        <f t="shared" si="804"/>
        <v>#REF!</v>
      </c>
      <c r="Z450" s="428">
        <v>0.5</v>
      </c>
      <c r="AA450" s="492">
        <v>5</v>
      </c>
      <c r="AB450" s="493" t="e">
        <f>ROUND(('Retail Pricing'!#REF!/(1-0.09))/0.05,0)*0.05</f>
        <v>#REF!</v>
      </c>
      <c r="AC450" s="489">
        <v>4.3</v>
      </c>
      <c r="AD450" s="14" t="e">
        <f t="shared" si="805"/>
        <v>#REF!</v>
      </c>
      <c r="AE450" s="428">
        <v>0.49</v>
      </c>
      <c r="AF450" s="488">
        <v>4.9000000000000004</v>
      </c>
      <c r="AG450" s="494" t="e">
        <f>ROUND(('Retail Pricing'!#REF!/(1-0.09))/0.05,0)*0.05</f>
        <v>#REF!</v>
      </c>
      <c r="AH450" s="489">
        <v>3.75</v>
      </c>
      <c r="AI450" s="14" t="e">
        <f t="shared" si="806"/>
        <v>#REF!</v>
      </c>
      <c r="AJ450" s="428">
        <v>0.42</v>
      </c>
      <c r="AK450" s="495" t="e">
        <f>ROUND(('Retail Pricing'!#REF!/(1-0.09))/0.05,0)*0.05</f>
        <v>#REF!</v>
      </c>
      <c r="AL450" s="489"/>
      <c r="AM450" s="489">
        <v>3.75</v>
      </c>
      <c r="AN450" s="14" t="e">
        <f t="shared" si="807"/>
        <v>#REF!</v>
      </c>
      <c r="AO450" s="428">
        <v>0.42</v>
      </c>
      <c r="AP450" s="490" t="e">
        <f>ROUND(('Retail Pricing'!#REF!/(1-0.09))/0.05,0)*0.05</f>
        <v>#REF!</v>
      </c>
      <c r="AQ450" s="489">
        <v>3.75</v>
      </c>
      <c r="AR450" s="14" t="e">
        <f t="shared" si="808"/>
        <v>#REF!</v>
      </c>
      <c r="AS450" s="428">
        <v>0.42</v>
      </c>
      <c r="AT450" s="496">
        <v>4.3499999999999996</v>
      </c>
      <c r="AU450" s="497" t="e">
        <f t="shared" si="815"/>
        <v>#REF!</v>
      </c>
      <c r="AV450" s="288"/>
      <c r="AW450" s="498" t="e">
        <f t="shared" si="816"/>
        <v>#REF!</v>
      </c>
      <c r="AX450" s="499" t="s">
        <v>106</v>
      </c>
      <c r="AY450" s="499" t="s">
        <v>106</v>
      </c>
      <c r="AZ450" s="333"/>
      <c r="BA450" s="491" t="e">
        <f t="shared" si="817"/>
        <v>#REF!</v>
      </c>
      <c r="BB450" s="492">
        <f t="shared" si="818"/>
        <v>5</v>
      </c>
      <c r="BC450" s="493" t="e">
        <f t="shared" si="819"/>
        <v>#REF!</v>
      </c>
      <c r="BD450" s="488">
        <f t="shared" si="820"/>
        <v>4.9000000000000004</v>
      </c>
      <c r="BE450" s="494" t="e">
        <f t="shared" si="821"/>
        <v>#REF!</v>
      </c>
      <c r="BF450" s="495" t="e">
        <f t="shared" si="822"/>
        <v>#REF!</v>
      </c>
      <c r="BG450" s="490" t="e">
        <f t="shared" si="823"/>
        <v>#REF!</v>
      </c>
      <c r="BH450" s="496">
        <f t="shared" si="824"/>
        <v>4.3499999999999996</v>
      </c>
      <c r="BI450" s="497" t="e">
        <f t="shared" si="825"/>
        <v>#REF!</v>
      </c>
      <c r="BJ450" s="385" t="e">
        <f t="shared" si="826"/>
        <v>#REF!</v>
      </c>
      <c r="BK450" s="385" t="e">
        <f t="shared" si="827"/>
        <v>#REF!</v>
      </c>
      <c r="BL450" s="243" t="e">
        <f>IF((BA450-'Retail Pricing'!#REF!)&gt;=0," ",1)</f>
        <v>#REF!</v>
      </c>
      <c r="BM450" s="243" t="e">
        <f>IF((BB450-'Retail Pricing'!#REF!)&gt;=0," ",1)</f>
        <v>#REF!</v>
      </c>
      <c r="BN450" s="243" t="e">
        <f>IF((BC450-'Retail Pricing'!#REF!)&gt;=0," ",1)</f>
        <v>#REF!</v>
      </c>
      <c r="BO450" s="243">
        <f>IF((BD450-'Retail Pricing'!F311)&gt;=0," ",1)</f>
        <v>1</v>
      </c>
      <c r="BP450" s="243" t="e">
        <f>IF((BE450-'Retail Pricing'!#REF!)&gt;=0," ",1)</f>
        <v>#REF!</v>
      </c>
      <c r="BQ450" s="243" t="e">
        <f>IF((BF450-'Retail Pricing'!#REF!)&gt;=0," ",1)</f>
        <v>#REF!</v>
      </c>
      <c r="BR450" s="243" t="e">
        <f>IF((BG450-'Retail Pricing'!#REF!)&gt;=0," ",1)</f>
        <v>#REF!</v>
      </c>
      <c r="BS450" s="243" t="e">
        <f>IF((BH450-'Retail Pricing'!#REF!)&gt;=0," ",1)</f>
        <v>#REF!</v>
      </c>
      <c r="BT450" s="243" t="e">
        <f>IF((BI450-'Retail Pricing'!#REF!)&gt;=0," ",1)</f>
        <v>#REF!</v>
      </c>
      <c r="BU450" s="67"/>
      <c r="BV450" s="442" t="e">
        <f t="shared" si="828"/>
        <v>#REF!</v>
      </c>
      <c r="BW450" s="244" t="e">
        <f t="shared" si="829"/>
        <v>#REF!</v>
      </c>
      <c r="BX450" s="244" t="e">
        <f t="shared" si="830"/>
        <v>#REF!</v>
      </c>
      <c r="BY450" s="244" t="e">
        <f t="shared" si="830"/>
        <v>#REF!</v>
      </c>
      <c r="BZ450" s="244" t="e">
        <f t="shared" si="831"/>
        <v>#REF!</v>
      </c>
      <c r="CA450" s="244" t="e">
        <f t="shared" si="831"/>
        <v>#REF!</v>
      </c>
      <c r="CB450" s="244" t="e">
        <f t="shared" si="832"/>
        <v>#REF!</v>
      </c>
      <c r="CC450" s="244" t="e">
        <f t="shared" si="833"/>
        <v>#REF!</v>
      </c>
      <c r="CD450" s="244" t="e">
        <f t="shared" si="834"/>
        <v>#REF!</v>
      </c>
      <c r="CE450" s="244" t="e">
        <f t="shared" si="835"/>
        <v>#REF!</v>
      </c>
      <c r="CF450" s="244" t="e">
        <f t="shared" si="836"/>
        <v>#REF!</v>
      </c>
      <c r="CG450" s="244" t="e">
        <f t="shared" si="837"/>
        <v>#REF!</v>
      </c>
      <c r="CH450" s="244" t="e">
        <f t="shared" si="809"/>
        <v>#REF!</v>
      </c>
      <c r="CI450" s="570"/>
      <c r="CJ450" s="578" t="e">
        <f t="shared" si="743"/>
        <v>#REF!</v>
      </c>
      <c r="CK450" s="578" t="e">
        <f t="shared" si="744"/>
        <v>#REF!</v>
      </c>
      <c r="CL450" s="578" t="e">
        <f t="shared" si="745"/>
        <v>#REF!</v>
      </c>
      <c r="CM450" s="578" t="e">
        <f t="shared" si="746"/>
        <v>#REF!</v>
      </c>
      <c r="CN450" s="578" t="e">
        <f t="shared" si="747"/>
        <v>#REF!</v>
      </c>
      <c r="CO450" s="578" t="e">
        <f t="shared" si="740"/>
        <v>#REF!</v>
      </c>
      <c r="CP450" s="578" t="e">
        <f t="shared" si="741"/>
        <v>#REF!</v>
      </c>
      <c r="CQ450" s="578" t="e">
        <f t="shared" si="742"/>
        <v>#REF!</v>
      </c>
      <c r="CR450" s="244"/>
      <c r="CS450" s="244"/>
      <c r="CT450" s="244"/>
      <c r="CU450" s="244"/>
      <c r="CV450" s="347"/>
      <c r="CW450" s="338" t="e">
        <f t="shared" si="810"/>
        <v>#REF!</v>
      </c>
      <c r="CX450" s="347"/>
      <c r="CY450" s="338" t="e">
        <f t="shared" si="810"/>
        <v>#REF!</v>
      </c>
      <c r="CZ450" s="347"/>
      <c r="DA450" s="338" t="e">
        <f t="shared" si="810"/>
        <v>#REF!</v>
      </c>
      <c r="DB450" s="347"/>
      <c r="DC450" s="338" t="e">
        <f t="shared" si="810"/>
        <v>#REF!</v>
      </c>
      <c r="DD450" s="347"/>
      <c r="DE450" s="338" t="e">
        <f t="shared" si="810"/>
        <v>#REF!</v>
      </c>
    </row>
    <row r="451" spans="1:109" s="19" customFormat="1" x14ac:dyDescent="0.2">
      <c r="A451" s="93" t="s">
        <v>57</v>
      </c>
      <c r="B451" s="17" t="s">
        <v>1009</v>
      </c>
      <c r="C451" s="452"/>
      <c r="D451" s="218"/>
      <c r="E451" s="326">
        <v>100</v>
      </c>
      <c r="F451" s="356"/>
      <c r="G451" s="701"/>
      <c r="H451" s="40"/>
      <c r="I451" s="89" t="e">
        <f>IF('Retail Pricing'!#REF!&gt;0,'Retail Pricing'!#REF!," ")</f>
        <v>#REF!</v>
      </c>
      <c r="J451" s="85" t="e">
        <f>'Retail Pricing'!#REF!</f>
        <v>#REF!</v>
      </c>
      <c r="K451" s="85" t="e">
        <f>'Retail Pricing'!#REF!</f>
        <v>#REF!</v>
      </c>
      <c r="L451" s="305" t="e">
        <f>IF('Retail Pricing'!#REF!&gt;0,'Retail Pricing'!#REF!," ")</f>
        <v>#REF!</v>
      </c>
      <c r="M451" s="226" t="e">
        <f t="shared" si="811"/>
        <v>#REF!</v>
      </c>
      <c r="N451" s="219" t="e">
        <f>IF('Retail Pricing'!#REF!&gt;0,'Retail Pricing'!#REF!," ")</f>
        <v>#REF!</v>
      </c>
      <c r="O451" s="219" t="e">
        <f>IF('Retail Pricing'!#REF!&gt;0,'Retail Pricing'!#REF!," ")</f>
        <v>#REF!</v>
      </c>
      <c r="P451" s="219"/>
      <c r="Q451" s="219" t="e">
        <f>IF('Retail Pricing'!#REF!&gt;0,'Retail Pricing'!#REF!," ")</f>
        <v>#REF!</v>
      </c>
      <c r="R451" s="219" t="e">
        <f>IF('Retail Pricing'!#REF!&gt;0,'Retail Pricing'!#REF!," ")</f>
        <v>#REF!</v>
      </c>
      <c r="S451" s="219" t="e">
        <f>IF('Retail Pricing'!#REF!&gt;0,'Retail Pricing'!#REF!," ")</f>
        <v>#REF!</v>
      </c>
      <c r="T451" s="219">
        <v>1.5505599999999999</v>
      </c>
      <c r="U451" s="7" t="e">
        <f t="shared" si="814"/>
        <v>#REF!</v>
      </c>
      <c r="V451" s="7">
        <v>5.8999999999999997E-2</v>
      </c>
      <c r="W451" s="491" t="e">
        <f>ROUND(('Retail Pricing'!#REF!/(1-0.09))/0.05,0)*0.05</f>
        <v>#REF!</v>
      </c>
      <c r="X451" s="489">
        <v>4.0999999999999996</v>
      </c>
      <c r="Y451" s="304" t="e">
        <f t="shared" si="804"/>
        <v>#REF!</v>
      </c>
      <c r="Z451" s="428">
        <v>0.52</v>
      </c>
      <c r="AA451" s="492">
        <v>4.75</v>
      </c>
      <c r="AB451" s="493" t="e">
        <f>ROUND(('Retail Pricing'!#REF!/(1-0.09))/0.05,0)*0.05</f>
        <v>#REF!</v>
      </c>
      <c r="AC451" s="489">
        <v>4.05</v>
      </c>
      <c r="AD451" s="14" t="e">
        <f t="shared" si="805"/>
        <v>#REF!</v>
      </c>
      <c r="AE451" s="428">
        <v>0.52</v>
      </c>
      <c r="AF451" s="488">
        <v>4.7</v>
      </c>
      <c r="AG451" s="494" t="e">
        <f>ROUND(('Retail Pricing'!#REF!/(1-0.09))/0.05,0)*0.05</f>
        <v>#REF!</v>
      </c>
      <c r="AH451" s="489">
        <v>3.45</v>
      </c>
      <c r="AI451" s="14" t="e">
        <f t="shared" si="806"/>
        <v>#REF!</v>
      </c>
      <c r="AJ451" s="428">
        <v>0.44</v>
      </c>
      <c r="AK451" s="495" t="e">
        <f>ROUND(('Retail Pricing'!#REF!/(1-0.09))/0.05,0)*0.05</f>
        <v>#REF!</v>
      </c>
      <c r="AL451" s="489"/>
      <c r="AM451" s="489">
        <v>3.45</v>
      </c>
      <c r="AN451" s="14" t="e">
        <f t="shared" si="807"/>
        <v>#REF!</v>
      </c>
      <c r="AO451" s="428">
        <v>0.44</v>
      </c>
      <c r="AP451" s="490" t="e">
        <f>ROUND(('Retail Pricing'!#REF!/(1-0.09))/0.05,0)*0.05</f>
        <v>#REF!</v>
      </c>
      <c r="AQ451" s="489">
        <v>3.45</v>
      </c>
      <c r="AR451" s="14" t="e">
        <f t="shared" si="808"/>
        <v>#REF!</v>
      </c>
      <c r="AS451" s="428">
        <v>0.44</v>
      </c>
      <c r="AT451" s="496">
        <v>4.0999999999999996</v>
      </c>
      <c r="AU451" s="497" t="e">
        <f t="shared" si="815"/>
        <v>#REF!</v>
      </c>
      <c r="AV451" s="288"/>
      <c r="AW451" s="498" t="e">
        <f t="shared" si="816"/>
        <v>#REF!</v>
      </c>
      <c r="AX451" s="499" t="s">
        <v>106</v>
      </c>
      <c r="AY451" s="499" t="s">
        <v>106</v>
      </c>
      <c r="AZ451" s="333"/>
      <c r="BA451" s="491" t="e">
        <f t="shared" si="817"/>
        <v>#REF!</v>
      </c>
      <c r="BB451" s="492">
        <f t="shared" si="818"/>
        <v>4.75</v>
      </c>
      <c r="BC451" s="493" t="e">
        <f t="shared" si="819"/>
        <v>#REF!</v>
      </c>
      <c r="BD451" s="488">
        <f t="shared" si="820"/>
        <v>4.7</v>
      </c>
      <c r="BE451" s="494" t="e">
        <f t="shared" si="821"/>
        <v>#REF!</v>
      </c>
      <c r="BF451" s="495" t="e">
        <f t="shared" si="822"/>
        <v>#REF!</v>
      </c>
      <c r="BG451" s="490" t="e">
        <f t="shared" si="823"/>
        <v>#REF!</v>
      </c>
      <c r="BH451" s="496">
        <f t="shared" si="824"/>
        <v>4.0999999999999996</v>
      </c>
      <c r="BI451" s="497" t="e">
        <f t="shared" si="825"/>
        <v>#REF!</v>
      </c>
      <c r="BJ451" s="385" t="e">
        <f t="shared" si="826"/>
        <v>#REF!</v>
      </c>
      <c r="BK451" s="385" t="e">
        <f t="shared" si="827"/>
        <v>#REF!</v>
      </c>
      <c r="BL451" s="243" t="e">
        <f>IF((BA451-'Retail Pricing'!#REF!)&gt;=0," ",1)</f>
        <v>#REF!</v>
      </c>
      <c r="BM451" s="243" t="e">
        <f>IF((BB451-'Retail Pricing'!#REF!)&gt;=0," ",1)</f>
        <v>#REF!</v>
      </c>
      <c r="BN451" s="243" t="e">
        <f>IF((BC451-'Retail Pricing'!#REF!)&gt;=0," ",1)</f>
        <v>#REF!</v>
      </c>
      <c r="BO451" s="243" t="e">
        <f>IF((BD451-'Retail Pricing'!#REF!)&gt;=0," ",1)</f>
        <v>#REF!</v>
      </c>
      <c r="BP451" s="243" t="e">
        <f>IF((BE451-'Retail Pricing'!#REF!)&gt;=0," ",1)</f>
        <v>#REF!</v>
      </c>
      <c r="BQ451" s="243" t="e">
        <f>IF((BF451-'Retail Pricing'!#REF!)&gt;=0," ",1)</f>
        <v>#REF!</v>
      </c>
      <c r="BR451" s="243" t="e">
        <f>IF((BG451-'Retail Pricing'!#REF!)&gt;=0," ",1)</f>
        <v>#REF!</v>
      </c>
      <c r="BS451" s="243" t="e">
        <f>IF((BH451-'Retail Pricing'!#REF!)&gt;=0," ",1)</f>
        <v>#REF!</v>
      </c>
      <c r="BT451" s="243" t="e">
        <f>IF((BI451-'Retail Pricing'!#REF!)&gt;=0," ",1)</f>
        <v>#REF!</v>
      </c>
      <c r="BU451" s="67"/>
      <c r="BV451" s="442" t="e">
        <f t="shared" si="828"/>
        <v>#REF!</v>
      </c>
      <c r="BW451" s="244" t="e">
        <f t="shared" si="829"/>
        <v>#REF!</v>
      </c>
      <c r="BX451" s="244" t="e">
        <f t="shared" si="830"/>
        <v>#REF!</v>
      </c>
      <c r="BY451" s="244" t="e">
        <f t="shared" si="830"/>
        <v>#REF!</v>
      </c>
      <c r="BZ451" s="244" t="e">
        <f t="shared" si="831"/>
        <v>#REF!</v>
      </c>
      <c r="CA451" s="244" t="e">
        <f t="shared" si="831"/>
        <v>#REF!</v>
      </c>
      <c r="CB451" s="244" t="e">
        <f t="shared" si="832"/>
        <v>#REF!</v>
      </c>
      <c r="CC451" s="244" t="e">
        <f t="shared" si="833"/>
        <v>#REF!</v>
      </c>
      <c r="CD451" s="244" t="e">
        <f t="shared" si="834"/>
        <v>#REF!</v>
      </c>
      <c r="CE451" s="244" t="e">
        <f t="shared" si="835"/>
        <v>#REF!</v>
      </c>
      <c r="CF451" s="244" t="e">
        <f t="shared" si="836"/>
        <v>#REF!</v>
      </c>
      <c r="CG451" s="244" t="e">
        <f t="shared" si="837"/>
        <v>#REF!</v>
      </c>
      <c r="CH451" s="244" t="e">
        <f t="shared" si="809"/>
        <v>#REF!</v>
      </c>
      <c r="CI451" s="570"/>
      <c r="CJ451" s="578" t="e">
        <f t="shared" si="743"/>
        <v>#REF!</v>
      </c>
      <c r="CK451" s="578" t="e">
        <f t="shared" si="744"/>
        <v>#REF!</v>
      </c>
      <c r="CL451" s="578" t="e">
        <f t="shared" si="745"/>
        <v>#REF!</v>
      </c>
      <c r="CM451" s="578" t="e">
        <f t="shared" si="746"/>
        <v>#REF!</v>
      </c>
      <c r="CN451" s="578" t="e">
        <f t="shared" si="747"/>
        <v>#REF!</v>
      </c>
      <c r="CO451" s="578" t="e">
        <f t="shared" si="740"/>
        <v>#REF!</v>
      </c>
      <c r="CP451" s="578" t="e">
        <f t="shared" si="741"/>
        <v>#REF!</v>
      </c>
      <c r="CQ451" s="578" t="e">
        <f t="shared" si="742"/>
        <v>#REF!</v>
      </c>
      <c r="CR451" s="244"/>
      <c r="CS451" s="244"/>
      <c r="CT451" s="244"/>
      <c r="CU451" s="244"/>
      <c r="CV451" s="347"/>
      <c r="CW451" s="338" t="e">
        <f t="shared" si="810"/>
        <v>#REF!</v>
      </c>
      <c r="CX451" s="347"/>
      <c r="CY451" s="338" t="e">
        <f t="shared" si="810"/>
        <v>#REF!</v>
      </c>
      <c r="CZ451" s="347"/>
      <c r="DA451" s="338" t="e">
        <f t="shared" si="810"/>
        <v>#REF!</v>
      </c>
      <c r="DB451" s="347"/>
      <c r="DC451" s="338" t="e">
        <f t="shared" si="810"/>
        <v>#REF!</v>
      </c>
      <c r="DD451" s="347"/>
      <c r="DE451" s="338" t="e">
        <f t="shared" si="810"/>
        <v>#REF!</v>
      </c>
    </row>
    <row r="452" spans="1:109" s="19" customFormat="1" x14ac:dyDescent="0.2">
      <c r="A452" s="93" t="s">
        <v>57</v>
      </c>
      <c r="B452" s="53" t="s">
        <v>1021</v>
      </c>
      <c r="C452" s="53" t="s">
        <v>1512</v>
      </c>
      <c r="D452" s="217"/>
      <c r="E452" s="326">
        <v>250</v>
      </c>
      <c r="F452" s="356" t="s">
        <v>428</v>
      </c>
      <c r="G452" s="701"/>
      <c r="H452" s="84"/>
      <c r="I452" s="89" t="e">
        <f>IF('Retail Pricing'!#REF!&gt;0,'Retail Pricing'!#REF!," ")</f>
        <v>#REF!</v>
      </c>
      <c r="J452" s="85" t="e">
        <f>'Retail Pricing'!#REF!</f>
        <v>#REF!</v>
      </c>
      <c r="K452" s="85" t="e">
        <f>'Retail Pricing'!#REF!</f>
        <v>#REF!</v>
      </c>
      <c r="L452" s="305" t="e">
        <f>IF('Retail Pricing'!#REF!&gt;0,'Retail Pricing'!#REF!," ")</f>
        <v>#REF!</v>
      </c>
      <c r="M452" s="226" t="e">
        <f t="shared" si="811"/>
        <v>#REF!</v>
      </c>
      <c r="N452" s="219" t="e">
        <f>IF('Retail Pricing'!#REF!&gt;0,'Retail Pricing'!#REF!," ")</f>
        <v>#REF!</v>
      </c>
      <c r="O452" s="219" t="e">
        <f>IF('Retail Pricing'!#REF!&gt;0,'Retail Pricing'!#REF!," ")</f>
        <v>#REF!</v>
      </c>
      <c r="P452" s="219"/>
      <c r="Q452" s="219" t="e">
        <f>IF('Retail Pricing'!#REF!&gt;0,'Retail Pricing'!#REF!," ")</f>
        <v>#REF!</v>
      </c>
      <c r="R452" s="219" t="e">
        <f>IF('Retail Pricing'!#REF!&gt;0,'Retail Pricing'!#REF!," ")</f>
        <v>#REF!</v>
      </c>
      <c r="S452" s="219" t="e">
        <f>IF('Retail Pricing'!#REF!&gt;0,'Retail Pricing'!#REF!," ")</f>
        <v>#REF!</v>
      </c>
      <c r="T452" s="219">
        <v>0.54857</v>
      </c>
      <c r="U452" s="7" t="e">
        <f t="shared" si="814"/>
        <v>#REF!</v>
      </c>
      <c r="V452" s="7">
        <v>4.7E-2</v>
      </c>
      <c r="W452" s="491" t="e">
        <f>ROUND(('Retail Pricing'!#REF!/(1-0.09))/0.05,0)*0.05</f>
        <v>#REF!</v>
      </c>
      <c r="X452" s="489">
        <v>1.35</v>
      </c>
      <c r="Y452" s="304" t="e">
        <f t="shared" si="804"/>
        <v>#REF!</v>
      </c>
      <c r="Z452" s="428">
        <v>0.5</v>
      </c>
      <c r="AA452" s="492">
        <v>1.6</v>
      </c>
      <c r="AB452" s="493" t="e">
        <f>ROUND(('Retail Pricing'!#REF!/(1-0.09))/0.05,0)*0.05</f>
        <v>#REF!</v>
      </c>
      <c r="AC452" s="489">
        <v>1.35</v>
      </c>
      <c r="AD452" s="14" t="e">
        <f t="shared" si="805"/>
        <v>#REF!</v>
      </c>
      <c r="AE452" s="428">
        <v>0.5</v>
      </c>
      <c r="AF452" s="488">
        <v>1.6</v>
      </c>
      <c r="AG452" s="494" t="e">
        <f>ROUND(('Retail Pricing'!#REF!/(1-0.09))/0.05,0)*0.05</f>
        <v>#REF!</v>
      </c>
      <c r="AH452" s="489">
        <v>1.35</v>
      </c>
      <c r="AI452" s="14" t="e">
        <f t="shared" si="806"/>
        <v>#REF!</v>
      </c>
      <c r="AJ452" s="428">
        <v>0.5</v>
      </c>
      <c r="AK452" s="495" t="e">
        <f>ROUND(('Retail Pricing'!#REF!/(1-0.09))/0.05,0)*0.05</f>
        <v>#REF!</v>
      </c>
      <c r="AL452" s="489"/>
      <c r="AM452" s="489">
        <v>1.35</v>
      </c>
      <c r="AN452" s="14" t="e">
        <f t="shared" si="807"/>
        <v>#REF!</v>
      </c>
      <c r="AO452" s="428">
        <v>0.5</v>
      </c>
      <c r="AP452" s="490" t="e">
        <f>ROUND(('Retail Pricing'!#REF!/(1-0.09))/0.05,0)*0.05</f>
        <v>#REF!</v>
      </c>
      <c r="AQ452" s="489">
        <v>1.35</v>
      </c>
      <c r="AR452" s="14" t="e">
        <f t="shared" si="808"/>
        <v>#REF!</v>
      </c>
      <c r="AS452" s="428">
        <v>0.5</v>
      </c>
      <c r="AT452" s="496">
        <v>1.6</v>
      </c>
      <c r="AU452" s="497" t="e">
        <f t="shared" si="815"/>
        <v>#REF!</v>
      </c>
      <c r="AV452" s="288"/>
      <c r="AW452" s="498" t="e">
        <f t="shared" si="816"/>
        <v>#REF!</v>
      </c>
      <c r="AX452" s="499" t="s">
        <v>106</v>
      </c>
      <c r="AY452" s="499" t="s">
        <v>106</v>
      </c>
      <c r="AZ452" s="333"/>
      <c r="BA452" s="491" t="e">
        <f t="shared" si="817"/>
        <v>#REF!</v>
      </c>
      <c r="BB452" s="492">
        <f t="shared" si="818"/>
        <v>1.6</v>
      </c>
      <c r="BC452" s="493" t="e">
        <f t="shared" si="819"/>
        <v>#REF!</v>
      </c>
      <c r="BD452" s="488">
        <f t="shared" si="820"/>
        <v>1.6</v>
      </c>
      <c r="BE452" s="494" t="e">
        <f t="shared" si="821"/>
        <v>#REF!</v>
      </c>
      <c r="BF452" s="495" t="e">
        <f t="shared" si="822"/>
        <v>#REF!</v>
      </c>
      <c r="BG452" s="490" t="e">
        <f t="shared" si="823"/>
        <v>#REF!</v>
      </c>
      <c r="BH452" s="496">
        <f t="shared" si="824"/>
        <v>1.6</v>
      </c>
      <c r="BI452" s="497" t="e">
        <f t="shared" si="825"/>
        <v>#REF!</v>
      </c>
      <c r="BJ452" s="385" t="e">
        <f t="shared" si="826"/>
        <v>#REF!</v>
      </c>
      <c r="BK452" s="385" t="e">
        <f t="shared" si="827"/>
        <v>#REF!</v>
      </c>
      <c r="BL452" s="243" t="e">
        <f>IF((BA452-'Retail Pricing'!#REF!)&gt;=0," ",1)</f>
        <v>#REF!</v>
      </c>
      <c r="BM452" s="243" t="e">
        <f>IF((BB452-'Retail Pricing'!#REF!)&gt;=0," ",1)</f>
        <v>#REF!</v>
      </c>
      <c r="BN452" s="243" t="e">
        <f>IF((BC452-'Retail Pricing'!#REF!)&gt;=0," ",1)</f>
        <v>#REF!</v>
      </c>
      <c r="BO452" s="243">
        <f>IF((BD452-'Retail Pricing'!F312)&gt;=0," ",1)</f>
        <v>1</v>
      </c>
      <c r="BP452" s="243" t="e">
        <f>IF((BE452-'Retail Pricing'!#REF!)&gt;=0," ",1)</f>
        <v>#REF!</v>
      </c>
      <c r="BQ452" s="243" t="e">
        <f>IF((BF452-'Retail Pricing'!#REF!)&gt;=0," ",1)</f>
        <v>#REF!</v>
      </c>
      <c r="BR452" s="243" t="e">
        <f>IF((BG452-'Retail Pricing'!#REF!)&gt;=0," ",1)</f>
        <v>#REF!</v>
      </c>
      <c r="BS452" s="243" t="e">
        <f>IF((BH452-'Retail Pricing'!#REF!)&gt;=0," ",1)</f>
        <v>#REF!</v>
      </c>
      <c r="BT452" s="243" t="e">
        <f>IF((BI452-'Retail Pricing'!#REF!)&gt;=0," ",1)</f>
        <v>#REF!</v>
      </c>
      <c r="BU452" s="67"/>
      <c r="BV452" s="442" t="e">
        <f t="shared" si="828"/>
        <v>#REF!</v>
      </c>
      <c r="BW452" s="244" t="e">
        <f t="shared" si="829"/>
        <v>#REF!</v>
      </c>
      <c r="BX452" s="244" t="e">
        <f t="shared" si="830"/>
        <v>#REF!</v>
      </c>
      <c r="BY452" s="244" t="e">
        <f t="shared" si="830"/>
        <v>#REF!</v>
      </c>
      <c r="BZ452" s="244" t="e">
        <f t="shared" si="831"/>
        <v>#REF!</v>
      </c>
      <c r="CA452" s="244" t="e">
        <f t="shared" si="831"/>
        <v>#REF!</v>
      </c>
      <c r="CB452" s="244" t="e">
        <f t="shared" si="832"/>
        <v>#REF!</v>
      </c>
      <c r="CC452" s="244" t="e">
        <f t="shared" si="833"/>
        <v>#REF!</v>
      </c>
      <c r="CD452" s="244" t="e">
        <f t="shared" si="834"/>
        <v>#REF!</v>
      </c>
      <c r="CE452" s="244" t="e">
        <f t="shared" si="835"/>
        <v>#REF!</v>
      </c>
      <c r="CF452" s="244" t="e">
        <f t="shared" si="836"/>
        <v>#REF!</v>
      </c>
      <c r="CG452" s="244" t="e">
        <f t="shared" si="837"/>
        <v>#REF!</v>
      </c>
      <c r="CH452" s="244" t="e">
        <f t="shared" si="809"/>
        <v>#REF!</v>
      </c>
      <c r="CI452" s="570"/>
      <c r="CJ452" s="578" t="e">
        <f t="shared" si="743"/>
        <v>#REF!</v>
      </c>
      <c r="CK452" s="578" t="e">
        <f t="shared" si="744"/>
        <v>#REF!</v>
      </c>
      <c r="CL452" s="578" t="e">
        <f t="shared" si="745"/>
        <v>#REF!</v>
      </c>
      <c r="CM452" s="578" t="e">
        <f t="shared" si="746"/>
        <v>#REF!</v>
      </c>
      <c r="CN452" s="578" t="e">
        <f t="shared" si="747"/>
        <v>#REF!</v>
      </c>
      <c r="CO452" s="578" t="e">
        <f t="shared" si="740"/>
        <v>#REF!</v>
      </c>
      <c r="CP452" s="578" t="e">
        <f t="shared" si="741"/>
        <v>#REF!</v>
      </c>
      <c r="CQ452" s="578" t="e">
        <f t="shared" si="742"/>
        <v>#REF!</v>
      </c>
      <c r="CR452" s="244"/>
      <c r="CS452" s="244"/>
      <c r="CT452" s="244"/>
      <c r="CU452" s="244"/>
      <c r="CV452" s="347"/>
      <c r="CW452" s="338" t="e">
        <f t="shared" si="810"/>
        <v>#REF!</v>
      </c>
      <c r="CX452" s="347"/>
      <c r="CY452" s="338" t="e">
        <f t="shared" si="810"/>
        <v>#REF!</v>
      </c>
      <c r="CZ452" s="347"/>
      <c r="DA452" s="338" t="e">
        <f t="shared" si="810"/>
        <v>#REF!</v>
      </c>
      <c r="DB452" s="347"/>
      <c r="DC452" s="338" t="e">
        <f t="shared" si="810"/>
        <v>#REF!</v>
      </c>
      <c r="DD452" s="347"/>
      <c r="DE452" s="338" t="e">
        <f t="shared" si="810"/>
        <v>#REF!</v>
      </c>
    </row>
    <row r="453" spans="1:109" s="19" customFormat="1" x14ac:dyDescent="0.2">
      <c r="A453" s="93" t="s">
        <v>57</v>
      </c>
      <c r="B453" s="53" t="s">
        <v>1022</v>
      </c>
      <c r="C453" s="451"/>
      <c r="D453" s="217"/>
      <c r="E453" s="326">
        <v>250</v>
      </c>
      <c r="F453" s="356"/>
      <c r="G453" s="701"/>
      <c r="H453" s="84"/>
      <c r="I453" s="89" t="e">
        <f>IF('Retail Pricing'!#REF!&gt;0,'Retail Pricing'!#REF!," ")</f>
        <v>#REF!</v>
      </c>
      <c r="J453" s="85" t="e">
        <f>'Retail Pricing'!#REF!</f>
        <v>#REF!</v>
      </c>
      <c r="K453" s="85" t="e">
        <f>'Retail Pricing'!#REF!</f>
        <v>#REF!</v>
      </c>
      <c r="L453" s="305" t="e">
        <f>IF('Retail Pricing'!#REF!&gt;0,'Retail Pricing'!#REF!," ")</f>
        <v>#REF!</v>
      </c>
      <c r="M453" s="226" t="e">
        <f t="shared" si="811"/>
        <v>#REF!</v>
      </c>
      <c r="N453" s="219" t="e">
        <f>IF('Retail Pricing'!#REF!&gt;0,'Retail Pricing'!#REF!," ")</f>
        <v>#REF!</v>
      </c>
      <c r="O453" s="219" t="e">
        <f>IF('Retail Pricing'!#REF!&gt;0,'Retail Pricing'!#REF!," ")</f>
        <v>#REF!</v>
      </c>
      <c r="P453" s="219"/>
      <c r="Q453" s="219" t="e">
        <f>IF('Retail Pricing'!#REF!&gt;0,'Retail Pricing'!#REF!," ")</f>
        <v>#REF!</v>
      </c>
      <c r="R453" s="219" t="e">
        <f>IF('Retail Pricing'!#REF!&gt;0,'Retail Pricing'!#REF!," ")</f>
        <v>#REF!</v>
      </c>
      <c r="S453" s="219" t="e">
        <f>IF('Retail Pricing'!#REF!&gt;0,'Retail Pricing'!#REF!," ")</f>
        <v>#REF!</v>
      </c>
      <c r="T453" s="219">
        <v>0.32249</v>
      </c>
      <c r="U453" s="7" t="e">
        <f t="shared" si="814"/>
        <v>#REF!</v>
      </c>
      <c r="V453" s="7">
        <v>3.6999999999999998E-2</v>
      </c>
      <c r="W453" s="491" t="e">
        <f>ROUND(('Retail Pricing'!#REF!/(1-0.09))/0.05,0)*0.05</f>
        <v>#REF!</v>
      </c>
      <c r="X453" s="489">
        <v>1</v>
      </c>
      <c r="Y453" s="304" t="e">
        <f t="shared" si="804"/>
        <v>#REF!</v>
      </c>
      <c r="Z453" s="428">
        <v>0.6</v>
      </c>
      <c r="AA453" s="492">
        <v>1.1499999999999999</v>
      </c>
      <c r="AB453" s="493" t="e">
        <f>ROUND(('Retail Pricing'!#REF!/(1-0.09))/0.05,0)*0.05</f>
        <v>#REF!</v>
      </c>
      <c r="AC453" s="489">
        <v>0.95</v>
      </c>
      <c r="AD453" s="14" t="e">
        <f t="shared" si="805"/>
        <v>#REF!</v>
      </c>
      <c r="AE453" s="428">
        <v>0.57999999999999996</v>
      </c>
      <c r="AF453" s="488">
        <v>1.1000000000000001</v>
      </c>
      <c r="AG453" s="494" t="e">
        <f>ROUND(('Retail Pricing'!#REF!/(1-0.09))/0.05,0)*0.05</f>
        <v>#REF!</v>
      </c>
      <c r="AH453" s="489">
        <v>0.75</v>
      </c>
      <c r="AI453" s="14" t="e">
        <f t="shared" si="806"/>
        <v>#REF!</v>
      </c>
      <c r="AJ453" s="428">
        <v>0.48</v>
      </c>
      <c r="AK453" s="495" t="e">
        <f>ROUND(('Retail Pricing'!#REF!/(1-0.09))/0.05,0)*0.05</f>
        <v>#REF!</v>
      </c>
      <c r="AL453" s="489"/>
      <c r="AM453" s="489">
        <v>0.65</v>
      </c>
      <c r="AN453" s="14" t="e">
        <f t="shared" si="807"/>
        <v>#REF!</v>
      </c>
      <c r="AO453" s="428">
        <v>0.44</v>
      </c>
      <c r="AP453" s="490" t="e">
        <f>ROUND(('Retail Pricing'!#REF!/(1-0.09))/0.05,0)*0.05</f>
        <v>#REF!</v>
      </c>
      <c r="AQ453" s="489">
        <v>0.65</v>
      </c>
      <c r="AR453" s="14" t="e">
        <f t="shared" si="808"/>
        <v>#REF!</v>
      </c>
      <c r="AS453" s="428">
        <v>0.4</v>
      </c>
      <c r="AT453" s="496">
        <v>0.8</v>
      </c>
      <c r="AU453" s="497" t="e">
        <f t="shared" si="815"/>
        <v>#REF!</v>
      </c>
      <c r="AV453" s="288"/>
      <c r="AW453" s="498" t="e">
        <f t="shared" si="816"/>
        <v>#REF!</v>
      </c>
      <c r="AX453" s="499" t="s">
        <v>106</v>
      </c>
      <c r="AY453" s="499" t="s">
        <v>106</v>
      </c>
      <c r="AZ453" s="333"/>
      <c r="BA453" s="491" t="e">
        <f t="shared" si="817"/>
        <v>#REF!</v>
      </c>
      <c r="BB453" s="492">
        <f t="shared" si="818"/>
        <v>1.1499999999999999</v>
      </c>
      <c r="BC453" s="493" t="e">
        <f t="shared" si="819"/>
        <v>#REF!</v>
      </c>
      <c r="BD453" s="488">
        <f t="shared" si="820"/>
        <v>1.1000000000000001</v>
      </c>
      <c r="BE453" s="494" t="e">
        <f t="shared" si="821"/>
        <v>#REF!</v>
      </c>
      <c r="BF453" s="495" t="e">
        <f t="shared" si="822"/>
        <v>#REF!</v>
      </c>
      <c r="BG453" s="490" t="e">
        <f t="shared" si="823"/>
        <v>#REF!</v>
      </c>
      <c r="BH453" s="496">
        <f t="shared" si="824"/>
        <v>0.8</v>
      </c>
      <c r="BI453" s="497" t="e">
        <f t="shared" si="825"/>
        <v>#REF!</v>
      </c>
      <c r="BJ453" s="385" t="e">
        <f t="shared" si="826"/>
        <v>#REF!</v>
      </c>
      <c r="BK453" s="385" t="e">
        <f t="shared" si="827"/>
        <v>#REF!</v>
      </c>
      <c r="BL453" s="243" t="e">
        <f>IF((BA453-'Retail Pricing'!#REF!)&gt;=0," ",1)</f>
        <v>#REF!</v>
      </c>
      <c r="BM453" s="243" t="e">
        <f>IF((BB453-'Retail Pricing'!#REF!)&gt;=0," ",1)</f>
        <v>#REF!</v>
      </c>
      <c r="BN453" s="243" t="e">
        <f>IF((BC453-'Retail Pricing'!#REF!)&gt;=0," ",1)</f>
        <v>#REF!</v>
      </c>
      <c r="BO453" s="243" t="e">
        <f>IF((BD453-'Retail Pricing'!#REF!)&gt;=0," ",1)</f>
        <v>#REF!</v>
      </c>
      <c r="BP453" s="243" t="e">
        <f>IF((BE453-'Retail Pricing'!#REF!)&gt;=0," ",1)</f>
        <v>#REF!</v>
      </c>
      <c r="BQ453" s="243" t="e">
        <f>IF((BF453-'Retail Pricing'!#REF!)&gt;=0," ",1)</f>
        <v>#REF!</v>
      </c>
      <c r="BR453" s="243" t="e">
        <f>IF((BG453-'Retail Pricing'!#REF!)&gt;=0," ",1)</f>
        <v>#REF!</v>
      </c>
      <c r="BS453" s="243" t="e">
        <f>IF((BH453-'Retail Pricing'!#REF!)&gt;=0," ",1)</f>
        <v>#REF!</v>
      </c>
      <c r="BT453" s="243" t="e">
        <f>IF((BI453-'Retail Pricing'!#REF!)&gt;=0," ",1)</f>
        <v>#REF!</v>
      </c>
      <c r="BU453" s="67"/>
      <c r="BV453" s="442" t="e">
        <f t="shared" si="828"/>
        <v>#REF!</v>
      </c>
      <c r="BW453" s="244" t="e">
        <f t="shared" si="829"/>
        <v>#REF!</v>
      </c>
      <c r="BX453" s="244" t="e">
        <f t="shared" si="830"/>
        <v>#REF!</v>
      </c>
      <c r="BY453" s="244" t="e">
        <f t="shared" si="830"/>
        <v>#REF!</v>
      </c>
      <c r="BZ453" s="244" t="e">
        <f t="shared" si="831"/>
        <v>#REF!</v>
      </c>
      <c r="CA453" s="244" t="e">
        <f t="shared" si="831"/>
        <v>#REF!</v>
      </c>
      <c r="CB453" s="244" t="e">
        <f t="shared" si="832"/>
        <v>#REF!</v>
      </c>
      <c r="CC453" s="244" t="e">
        <f t="shared" si="833"/>
        <v>#REF!</v>
      </c>
      <c r="CD453" s="244" t="e">
        <f t="shared" si="834"/>
        <v>#REF!</v>
      </c>
      <c r="CE453" s="244" t="e">
        <f t="shared" si="835"/>
        <v>#REF!</v>
      </c>
      <c r="CF453" s="244" t="e">
        <f t="shared" si="836"/>
        <v>#REF!</v>
      </c>
      <c r="CG453" s="244" t="e">
        <f t="shared" si="837"/>
        <v>#REF!</v>
      </c>
      <c r="CH453" s="244" t="e">
        <f t="shared" si="809"/>
        <v>#REF!</v>
      </c>
      <c r="CI453" s="570"/>
      <c r="CJ453" s="578" t="e">
        <f t="shared" si="743"/>
        <v>#REF!</v>
      </c>
      <c r="CK453" s="578" t="e">
        <f t="shared" si="744"/>
        <v>#REF!</v>
      </c>
      <c r="CL453" s="578" t="e">
        <f t="shared" si="745"/>
        <v>#REF!</v>
      </c>
      <c r="CM453" s="578" t="e">
        <f t="shared" si="746"/>
        <v>#REF!</v>
      </c>
      <c r="CN453" s="578" t="e">
        <f t="shared" si="747"/>
        <v>#REF!</v>
      </c>
      <c r="CO453" s="578" t="e">
        <f t="shared" si="740"/>
        <v>#REF!</v>
      </c>
      <c r="CP453" s="578" t="e">
        <f t="shared" si="741"/>
        <v>#REF!</v>
      </c>
      <c r="CQ453" s="578" t="e">
        <f t="shared" si="742"/>
        <v>#REF!</v>
      </c>
      <c r="CR453" s="244"/>
      <c r="CS453" s="244"/>
      <c r="CT453" s="244"/>
      <c r="CU453" s="244"/>
      <c r="CV453" s="347"/>
      <c r="CW453" s="338" t="e">
        <f t="shared" si="810"/>
        <v>#REF!</v>
      </c>
      <c r="CX453" s="347"/>
      <c r="CY453" s="338" t="e">
        <f t="shared" si="810"/>
        <v>#REF!</v>
      </c>
      <c r="CZ453" s="347"/>
      <c r="DA453" s="338" t="e">
        <f t="shared" si="810"/>
        <v>#REF!</v>
      </c>
      <c r="DB453" s="347"/>
      <c r="DC453" s="338" t="e">
        <f t="shared" si="810"/>
        <v>#REF!</v>
      </c>
      <c r="DD453" s="347"/>
      <c r="DE453" s="338" t="e">
        <f t="shared" si="810"/>
        <v>#REF!</v>
      </c>
    </row>
    <row r="454" spans="1:109" s="19" customFormat="1" x14ac:dyDescent="0.2">
      <c r="A454" s="93" t="s">
        <v>57</v>
      </c>
      <c r="B454" s="53" t="s">
        <v>1023</v>
      </c>
      <c r="C454" s="451"/>
      <c r="D454" s="217"/>
      <c r="E454" s="326">
        <v>250</v>
      </c>
      <c r="F454" s="356"/>
      <c r="G454" s="701"/>
      <c r="H454" s="84"/>
      <c r="I454" s="89" t="e">
        <f>IF('Retail Pricing'!#REF!&gt;0,'Retail Pricing'!#REF!," ")</f>
        <v>#REF!</v>
      </c>
      <c r="J454" s="85" t="e">
        <f>'Retail Pricing'!#REF!</f>
        <v>#REF!</v>
      </c>
      <c r="K454" s="85" t="e">
        <f>'Retail Pricing'!#REF!</f>
        <v>#REF!</v>
      </c>
      <c r="L454" s="305" t="e">
        <f>IF('Retail Pricing'!#REF!&gt;0,'Retail Pricing'!#REF!," ")</f>
        <v>#REF!</v>
      </c>
      <c r="M454" s="226" t="e">
        <f t="shared" si="811"/>
        <v>#REF!</v>
      </c>
      <c r="N454" s="219" t="e">
        <f>IF('Retail Pricing'!#REF!&gt;0,'Retail Pricing'!#REF!," ")</f>
        <v>#REF!</v>
      </c>
      <c r="O454" s="219" t="e">
        <f>IF('Retail Pricing'!#REF!&gt;0,'Retail Pricing'!#REF!," ")</f>
        <v>#REF!</v>
      </c>
      <c r="P454" s="219"/>
      <c r="Q454" s="219" t="e">
        <f>IF('Retail Pricing'!#REF!&gt;0,'Retail Pricing'!#REF!," ")</f>
        <v>#REF!</v>
      </c>
      <c r="R454" s="219" t="e">
        <f>IF('Retail Pricing'!#REF!&gt;0,'Retail Pricing'!#REF!," ")</f>
        <v>#REF!</v>
      </c>
      <c r="S454" s="219" t="e">
        <f>IF('Retail Pricing'!#REF!&gt;0,'Retail Pricing'!#REF!," ")</f>
        <v>#REF!</v>
      </c>
      <c r="T454" s="219">
        <v>0.28952</v>
      </c>
      <c r="U454" s="7" t="e">
        <f t="shared" si="814"/>
        <v>#REF!</v>
      </c>
      <c r="V454" s="7">
        <v>0.03</v>
      </c>
      <c r="W454" s="491" t="e">
        <f>ROUND(('Retail Pricing'!#REF!/(1-0.09))/0.05,0)*0.05</f>
        <v>#REF!</v>
      </c>
      <c r="X454" s="489">
        <v>0.95</v>
      </c>
      <c r="Y454" s="304" t="e">
        <f t="shared" si="804"/>
        <v>#REF!</v>
      </c>
      <c r="Z454" s="428">
        <v>0.63</v>
      </c>
      <c r="AA454" s="492">
        <v>1.1000000000000001</v>
      </c>
      <c r="AB454" s="493" t="e">
        <f>ROUND(('Retail Pricing'!#REF!/(1-0.09))/0.05,0)*0.05</f>
        <v>#REF!</v>
      </c>
      <c r="AC454" s="489">
        <v>0.9</v>
      </c>
      <c r="AD454" s="14" t="e">
        <f t="shared" si="805"/>
        <v>#REF!</v>
      </c>
      <c r="AE454" s="428">
        <v>0.61</v>
      </c>
      <c r="AF454" s="488">
        <v>1.05</v>
      </c>
      <c r="AG454" s="494" t="e">
        <f>ROUND(('Retail Pricing'!#REF!/(1-0.09))/0.05,0)*0.05</f>
        <v>#REF!</v>
      </c>
      <c r="AH454" s="489">
        <v>0.7</v>
      </c>
      <c r="AI454" s="14" t="e">
        <f t="shared" si="806"/>
        <v>#REF!</v>
      </c>
      <c r="AJ454" s="428">
        <v>0.5</v>
      </c>
      <c r="AK454" s="495" t="e">
        <f>ROUND(('Retail Pricing'!#REF!/(1-0.09))/0.05,0)*0.05</f>
        <v>#REF!</v>
      </c>
      <c r="AL454" s="489"/>
      <c r="AM454" s="489">
        <v>0.6</v>
      </c>
      <c r="AN454" s="14" t="e">
        <f t="shared" si="807"/>
        <v>#REF!</v>
      </c>
      <c r="AO454" s="428">
        <v>0.47</v>
      </c>
      <c r="AP454" s="490" t="e">
        <f>ROUND(('Retail Pricing'!#REF!/(1-0.09))/0.05,0)*0.05</f>
        <v>#REF!</v>
      </c>
      <c r="AQ454" s="489">
        <v>0.6</v>
      </c>
      <c r="AR454" s="14" t="e">
        <f t="shared" si="808"/>
        <v>#REF!</v>
      </c>
      <c r="AS454" s="428">
        <v>0.43</v>
      </c>
      <c r="AT454" s="496">
        <v>0.75</v>
      </c>
      <c r="AU454" s="497" t="e">
        <f t="shared" si="815"/>
        <v>#REF!</v>
      </c>
      <c r="AV454" s="288"/>
      <c r="AW454" s="498" t="e">
        <f t="shared" si="816"/>
        <v>#REF!</v>
      </c>
      <c r="AX454" s="499" t="s">
        <v>106</v>
      </c>
      <c r="AY454" s="499" t="s">
        <v>106</v>
      </c>
      <c r="AZ454" s="333"/>
      <c r="BA454" s="491" t="e">
        <f t="shared" si="817"/>
        <v>#REF!</v>
      </c>
      <c r="BB454" s="492">
        <f t="shared" si="818"/>
        <v>1.1000000000000001</v>
      </c>
      <c r="BC454" s="493" t="e">
        <f t="shared" si="819"/>
        <v>#REF!</v>
      </c>
      <c r="BD454" s="488">
        <f t="shared" si="820"/>
        <v>1.05</v>
      </c>
      <c r="BE454" s="494" t="e">
        <f t="shared" si="821"/>
        <v>#REF!</v>
      </c>
      <c r="BF454" s="495" t="e">
        <f t="shared" si="822"/>
        <v>#REF!</v>
      </c>
      <c r="BG454" s="490" t="e">
        <f t="shared" si="823"/>
        <v>#REF!</v>
      </c>
      <c r="BH454" s="496">
        <f t="shared" si="824"/>
        <v>0.75</v>
      </c>
      <c r="BI454" s="497" t="e">
        <f t="shared" si="825"/>
        <v>#REF!</v>
      </c>
      <c r="BJ454" s="385" t="e">
        <f t="shared" si="826"/>
        <v>#REF!</v>
      </c>
      <c r="BK454" s="385" t="e">
        <f t="shared" si="827"/>
        <v>#REF!</v>
      </c>
      <c r="BL454" s="243" t="e">
        <f>IF((BA454-'Retail Pricing'!#REF!)&gt;=0," ",1)</f>
        <v>#REF!</v>
      </c>
      <c r="BM454" s="243" t="e">
        <f>IF((BB454-'Retail Pricing'!#REF!)&gt;=0," ",1)</f>
        <v>#REF!</v>
      </c>
      <c r="BN454" s="243" t="e">
        <f>IF((BC454-'Retail Pricing'!#REF!)&gt;=0," ",1)</f>
        <v>#REF!</v>
      </c>
      <c r="BO454" s="243">
        <f>IF((BD454-'Retail Pricing'!F313)&gt;=0," ",1)</f>
        <v>1</v>
      </c>
      <c r="BP454" s="243" t="e">
        <f>IF((BE454-'Retail Pricing'!#REF!)&gt;=0," ",1)</f>
        <v>#REF!</v>
      </c>
      <c r="BQ454" s="243" t="e">
        <f>IF((BF454-'Retail Pricing'!#REF!)&gt;=0," ",1)</f>
        <v>#REF!</v>
      </c>
      <c r="BR454" s="243" t="e">
        <f>IF((BG454-'Retail Pricing'!#REF!)&gt;=0," ",1)</f>
        <v>#REF!</v>
      </c>
      <c r="BS454" s="243" t="e">
        <f>IF((BH454-'Retail Pricing'!#REF!)&gt;=0," ",1)</f>
        <v>#REF!</v>
      </c>
      <c r="BT454" s="243" t="e">
        <f>IF((BI454-'Retail Pricing'!#REF!)&gt;=0," ",1)</f>
        <v>#REF!</v>
      </c>
      <c r="BU454" s="67"/>
      <c r="BV454" s="442" t="e">
        <f t="shared" si="828"/>
        <v>#REF!</v>
      </c>
      <c r="BW454" s="244" t="e">
        <f t="shared" si="829"/>
        <v>#REF!</v>
      </c>
      <c r="BX454" s="244" t="e">
        <f t="shared" si="830"/>
        <v>#REF!</v>
      </c>
      <c r="BY454" s="244" t="e">
        <f t="shared" si="830"/>
        <v>#REF!</v>
      </c>
      <c r="BZ454" s="244" t="e">
        <f t="shared" si="831"/>
        <v>#REF!</v>
      </c>
      <c r="CA454" s="244" t="e">
        <f t="shared" si="831"/>
        <v>#REF!</v>
      </c>
      <c r="CB454" s="244" t="e">
        <f t="shared" si="832"/>
        <v>#REF!</v>
      </c>
      <c r="CC454" s="244" t="e">
        <f t="shared" si="833"/>
        <v>#REF!</v>
      </c>
      <c r="CD454" s="244" t="e">
        <f t="shared" si="834"/>
        <v>#REF!</v>
      </c>
      <c r="CE454" s="244" t="e">
        <f t="shared" si="835"/>
        <v>#REF!</v>
      </c>
      <c r="CF454" s="244" t="e">
        <f t="shared" si="836"/>
        <v>#REF!</v>
      </c>
      <c r="CG454" s="244" t="e">
        <f t="shared" si="837"/>
        <v>#REF!</v>
      </c>
      <c r="CH454" s="244" t="e">
        <f t="shared" ref="CH454:CH468" si="838">IF($W454&gt;0,100," ")</f>
        <v>#REF!</v>
      </c>
      <c r="CI454" s="570"/>
      <c r="CJ454" s="578" t="e">
        <f t="shared" si="743"/>
        <v>#REF!</v>
      </c>
      <c r="CK454" s="578" t="e">
        <f t="shared" si="744"/>
        <v>#REF!</v>
      </c>
      <c r="CL454" s="578" t="e">
        <f t="shared" si="745"/>
        <v>#REF!</v>
      </c>
      <c r="CM454" s="578" t="e">
        <f t="shared" si="746"/>
        <v>#REF!</v>
      </c>
      <c r="CN454" s="578" t="e">
        <f t="shared" si="747"/>
        <v>#REF!</v>
      </c>
      <c r="CO454" s="578" t="e">
        <f t="shared" si="740"/>
        <v>#REF!</v>
      </c>
      <c r="CP454" s="578" t="e">
        <f t="shared" si="741"/>
        <v>#REF!</v>
      </c>
      <c r="CQ454" s="578" t="e">
        <f t="shared" si="742"/>
        <v>#REF!</v>
      </c>
      <c r="CR454" s="244"/>
      <c r="CS454" s="244"/>
      <c r="CT454" s="244"/>
      <c r="CU454" s="244"/>
      <c r="CV454" s="347"/>
      <c r="CW454" s="338" t="e">
        <f t="shared" ref="CW454:CW468" si="839">IF($BW454&gt;0,$BA454," ")</f>
        <v>#REF!</v>
      </c>
      <c r="CX454" s="347"/>
      <c r="CY454" s="338" t="e">
        <f t="shared" ref="CY454:CY468" si="840">IF($BW454&gt;0,$BA454," ")</f>
        <v>#REF!</v>
      </c>
      <c r="CZ454" s="347"/>
      <c r="DA454" s="338" t="e">
        <f t="shared" ref="DA454:DA468" si="841">IF($BW454&gt;0,$BA454," ")</f>
        <v>#REF!</v>
      </c>
      <c r="DB454" s="347"/>
      <c r="DC454" s="338" t="e">
        <f t="shared" ref="DC454:DC468" si="842">IF($BW454&gt;0,$BA454," ")</f>
        <v>#REF!</v>
      </c>
      <c r="DD454" s="347"/>
      <c r="DE454" s="338" t="e">
        <f t="shared" ref="DE454:DE468" si="843">IF($BW454&gt;0,$BA454," ")</f>
        <v>#REF!</v>
      </c>
    </row>
    <row r="455" spans="1:109" s="19" customFormat="1" x14ac:dyDescent="0.2">
      <c r="A455" s="93" t="s">
        <v>57</v>
      </c>
      <c r="B455" s="53" t="s">
        <v>1188</v>
      </c>
      <c r="C455" s="53" t="s">
        <v>1512</v>
      </c>
      <c r="D455" s="217"/>
      <c r="E455" s="326">
        <v>250</v>
      </c>
      <c r="F455" s="401" t="s">
        <v>1189</v>
      </c>
      <c r="G455" s="704"/>
      <c r="H455" s="84"/>
      <c r="I455" s="89" t="e">
        <f>IF('Retail Pricing'!#REF!&gt;0,'Retail Pricing'!#REF!," ")</f>
        <v>#REF!</v>
      </c>
      <c r="J455" s="85" t="e">
        <f>'Retail Pricing'!#REF!</f>
        <v>#REF!</v>
      </c>
      <c r="K455" s="85" t="e">
        <f>'Retail Pricing'!#REF!</f>
        <v>#REF!</v>
      </c>
      <c r="L455" s="305" t="e">
        <f>IF('Retail Pricing'!#REF!&gt;0,'Retail Pricing'!#REF!," ")</f>
        <v>#REF!</v>
      </c>
      <c r="M455" s="226" t="e">
        <f t="shared" si="811"/>
        <v>#REF!</v>
      </c>
      <c r="N455" s="219" t="e">
        <f>IF('Retail Pricing'!#REF!&gt;0,'Retail Pricing'!#REF!," ")</f>
        <v>#REF!</v>
      </c>
      <c r="O455" s="219" t="e">
        <f>IF('Retail Pricing'!#REF!&gt;0,'Retail Pricing'!#REF!," ")</f>
        <v>#REF!</v>
      </c>
      <c r="P455" s="219"/>
      <c r="Q455" s="219" t="e">
        <f>IF('Retail Pricing'!#REF!&gt;0,'Retail Pricing'!#REF!," ")</f>
        <v>#REF!</v>
      </c>
      <c r="R455" s="219" t="e">
        <f>IF('Retail Pricing'!#REF!&gt;0,'Retail Pricing'!#REF!," ")</f>
        <v>#REF!</v>
      </c>
      <c r="S455" s="219" t="e">
        <f>IF('Retail Pricing'!#REF!&gt;0,'Retail Pricing'!#REF!," ")</f>
        <v>#REF!</v>
      </c>
      <c r="T455" s="226">
        <v>0.46599000000000002</v>
      </c>
      <c r="U455" s="7" t="e">
        <f t="shared" si="814"/>
        <v>#REF!</v>
      </c>
      <c r="V455" s="7">
        <v>0.05</v>
      </c>
      <c r="W455" s="491" t="e">
        <f>ROUND(('Retail Pricing'!#REF!/(1-0.09))/0.05,0)*0.05</f>
        <v>#REF!</v>
      </c>
      <c r="X455" s="489">
        <v>1.25</v>
      </c>
      <c r="Y455" s="304" t="e">
        <f t="shared" si="804"/>
        <v>#REF!</v>
      </c>
      <c r="Z455" s="428">
        <v>0.53</v>
      </c>
      <c r="AA455" s="492">
        <v>1.45</v>
      </c>
      <c r="AB455" s="493" t="e">
        <f>ROUND(('Retail Pricing'!#REF!/(1-0.09))/0.05,0)*0.05</f>
        <v>#REF!</v>
      </c>
      <c r="AC455" s="489">
        <v>1.2</v>
      </c>
      <c r="AD455" s="14" t="e">
        <f t="shared" si="805"/>
        <v>#REF!</v>
      </c>
      <c r="AE455" s="428">
        <v>0.51</v>
      </c>
      <c r="AF455" s="488">
        <v>1.4</v>
      </c>
      <c r="AG455" s="494" t="e">
        <f>ROUND(('Retail Pricing'!#REF!/(1-0.09))/0.05,0)*0.05</f>
        <v>#REF!</v>
      </c>
      <c r="AH455" s="489">
        <v>0.95</v>
      </c>
      <c r="AI455" s="14" t="e">
        <f t="shared" si="806"/>
        <v>#REF!</v>
      </c>
      <c r="AJ455" s="428">
        <v>0.39</v>
      </c>
      <c r="AK455" s="495" t="e">
        <f>ROUND(('Retail Pricing'!#REF!/(1-0.09))/0.05,0)*0.05</f>
        <v>#REF!</v>
      </c>
      <c r="AL455" s="489"/>
      <c r="AM455" s="489">
        <v>0.8</v>
      </c>
      <c r="AN455" s="14" t="e">
        <f t="shared" si="807"/>
        <v>#REF!</v>
      </c>
      <c r="AO455" s="428">
        <v>0.36</v>
      </c>
      <c r="AP455" s="490" t="e">
        <f>ROUND(('Retail Pricing'!#REF!/(1-0.09))/0.05,0)*0.05</f>
        <v>#REF!</v>
      </c>
      <c r="AQ455" s="489">
        <v>0.8</v>
      </c>
      <c r="AR455" s="14" t="e">
        <f t="shared" si="808"/>
        <v>#REF!</v>
      </c>
      <c r="AS455" s="428">
        <v>0.32</v>
      </c>
      <c r="AT455" s="496">
        <v>1.05</v>
      </c>
      <c r="AU455" s="497" t="e">
        <f t="shared" si="815"/>
        <v>#REF!</v>
      </c>
      <c r="AV455" s="288"/>
      <c r="AW455" s="498" t="e">
        <f t="shared" si="816"/>
        <v>#REF!</v>
      </c>
      <c r="AX455" s="499" t="s">
        <v>106</v>
      </c>
      <c r="AY455" s="499" t="s">
        <v>106</v>
      </c>
      <c r="AZ455" s="333"/>
      <c r="BA455" s="491" t="e">
        <f t="shared" si="817"/>
        <v>#REF!</v>
      </c>
      <c r="BB455" s="492">
        <f t="shared" si="818"/>
        <v>1.45</v>
      </c>
      <c r="BC455" s="493" t="e">
        <f t="shared" si="819"/>
        <v>#REF!</v>
      </c>
      <c r="BD455" s="488">
        <f t="shared" si="820"/>
        <v>1.4</v>
      </c>
      <c r="BE455" s="494" t="e">
        <f t="shared" si="821"/>
        <v>#REF!</v>
      </c>
      <c r="BF455" s="495" t="e">
        <f t="shared" si="822"/>
        <v>#REF!</v>
      </c>
      <c r="BG455" s="490" t="e">
        <f t="shared" si="823"/>
        <v>#REF!</v>
      </c>
      <c r="BH455" s="496">
        <f t="shared" si="824"/>
        <v>1.05</v>
      </c>
      <c r="BI455" s="497" t="e">
        <f t="shared" si="825"/>
        <v>#REF!</v>
      </c>
      <c r="BJ455" s="385" t="e">
        <f t="shared" si="826"/>
        <v>#REF!</v>
      </c>
      <c r="BK455" s="385" t="e">
        <f>IF(BC455*0.9&gt;BG455, " ", "No")</f>
        <v>#REF!</v>
      </c>
      <c r="BL455" s="243" t="e">
        <f>IF((BA455-'Retail Pricing'!#REF!)&gt;=0," ",1)</f>
        <v>#REF!</v>
      </c>
      <c r="BM455" s="243" t="e">
        <f>IF((BB455-'Retail Pricing'!#REF!)&gt;=0," ",1)</f>
        <v>#REF!</v>
      </c>
      <c r="BN455" s="243" t="e">
        <f>IF((BC455-'Retail Pricing'!#REF!)&gt;=0," ",1)</f>
        <v>#REF!</v>
      </c>
      <c r="BO455" s="243">
        <f>IF((BD455-'Retail Pricing'!F314)&gt;=0," ",1)</f>
        <v>1</v>
      </c>
      <c r="BP455" s="243" t="e">
        <f>IF((BE455-'Retail Pricing'!#REF!)&gt;=0," ",1)</f>
        <v>#REF!</v>
      </c>
      <c r="BQ455" s="243" t="e">
        <f>IF((BF455-'Retail Pricing'!#REF!)&gt;=0," ",1)</f>
        <v>#REF!</v>
      </c>
      <c r="BR455" s="243" t="e">
        <f>IF((BG455-'Retail Pricing'!#REF!)&gt;=0," ",1)</f>
        <v>#REF!</v>
      </c>
      <c r="BS455" s="243" t="e">
        <f>IF((BH455-'Retail Pricing'!#REF!)&gt;=0," ",1)</f>
        <v>#REF!</v>
      </c>
      <c r="BT455" s="243" t="e">
        <f>IF((BI455-'Retail Pricing'!#REF!)&gt;=0," ",1)</f>
        <v>#REF!</v>
      </c>
      <c r="BU455" s="67"/>
      <c r="BV455" s="442" t="e">
        <f t="shared" si="828"/>
        <v>#REF!</v>
      </c>
      <c r="BW455" s="244" t="e">
        <f t="shared" si="829"/>
        <v>#REF!</v>
      </c>
      <c r="BX455" s="244" t="e">
        <f t="shared" si="830"/>
        <v>#REF!</v>
      </c>
      <c r="BY455" s="244" t="e">
        <f t="shared" si="830"/>
        <v>#REF!</v>
      </c>
      <c r="BZ455" s="244" t="e">
        <f t="shared" si="831"/>
        <v>#REF!</v>
      </c>
      <c r="CA455" s="244" t="e">
        <f t="shared" si="831"/>
        <v>#REF!</v>
      </c>
      <c r="CB455" s="244" t="e">
        <f t="shared" si="832"/>
        <v>#REF!</v>
      </c>
      <c r="CC455" s="244" t="e">
        <f t="shared" si="833"/>
        <v>#REF!</v>
      </c>
      <c r="CD455" s="244" t="e">
        <f t="shared" si="834"/>
        <v>#REF!</v>
      </c>
      <c r="CE455" s="244" t="e">
        <f t="shared" si="835"/>
        <v>#REF!</v>
      </c>
      <c r="CF455" s="244" t="e">
        <f t="shared" si="836"/>
        <v>#REF!</v>
      </c>
      <c r="CG455" s="244" t="e">
        <f>IF($BV455&gt;0,($BV455-AW455)/$BV455*100," ")</f>
        <v>#REF!</v>
      </c>
      <c r="CH455" s="244" t="e">
        <f>IF($W455&gt;0,100," ")</f>
        <v>#REF!</v>
      </c>
      <c r="CI455" s="570"/>
      <c r="CJ455" s="578" t="e">
        <f t="shared" si="743"/>
        <v>#REF!</v>
      </c>
      <c r="CK455" s="578" t="e">
        <f t="shared" si="744"/>
        <v>#REF!</v>
      </c>
      <c r="CL455" s="578" t="e">
        <f t="shared" si="745"/>
        <v>#REF!</v>
      </c>
      <c r="CM455" s="578" t="e">
        <f t="shared" si="746"/>
        <v>#REF!</v>
      </c>
      <c r="CN455" s="578" t="e">
        <f t="shared" si="747"/>
        <v>#REF!</v>
      </c>
      <c r="CO455" s="578" t="e">
        <f t="shared" si="740"/>
        <v>#REF!</v>
      </c>
      <c r="CP455" s="578" t="e">
        <f t="shared" si="741"/>
        <v>#REF!</v>
      </c>
      <c r="CQ455" s="578" t="e">
        <f t="shared" si="742"/>
        <v>#REF!</v>
      </c>
      <c r="CR455" s="244"/>
      <c r="CS455" s="244"/>
      <c r="CT455" s="244"/>
      <c r="CU455" s="244"/>
      <c r="CV455" s="347"/>
      <c r="CW455" s="338" t="e">
        <f t="shared" si="839"/>
        <v>#REF!</v>
      </c>
      <c r="CX455" s="347"/>
      <c r="CY455" s="338" t="e">
        <f t="shared" si="840"/>
        <v>#REF!</v>
      </c>
      <c r="CZ455" s="347"/>
      <c r="DA455" s="338" t="e">
        <f t="shared" si="841"/>
        <v>#REF!</v>
      </c>
      <c r="DB455" s="347"/>
      <c r="DC455" s="338" t="e">
        <f t="shared" si="842"/>
        <v>#REF!</v>
      </c>
      <c r="DD455" s="347"/>
      <c r="DE455" s="338" t="e">
        <f t="shared" si="843"/>
        <v>#REF!</v>
      </c>
    </row>
    <row r="456" spans="1:109" s="203" customFormat="1" ht="12.75" x14ac:dyDescent="0.2">
      <c r="A456" s="396" t="s">
        <v>513</v>
      </c>
      <c r="B456" s="397" t="s">
        <v>739</v>
      </c>
      <c r="C456" s="398"/>
      <c r="D456" s="398"/>
      <c r="E456" s="398"/>
      <c r="F456" s="418"/>
      <c r="G456" s="703"/>
      <c r="H456" s="523"/>
      <c r="I456" s="199"/>
      <c r="J456" s="199"/>
      <c r="K456" s="199"/>
      <c r="L456" s="199"/>
      <c r="M456" s="199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  <c r="AA456" s="335"/>
      <c r="AB456" s="335"/>
      <c r="AC456" s="335"/>
      <c r="AD456" s="335"/>
      <c r="AE456" s="335"/>
      <c r="AF456" s="335"/>
      <c r="AG456" s="335"/>
      <c r="AH456" s="335"/>
      <c r="AI456" s="335"/>
      <c r="AJ456" s="335"/>
      <c r="AK456" s="335"/>
      <c r="AL456" s="335"/>
      <c r="AM456" s="335"/>
      <c r="AN456" s="335"/>
      <c r="AO456" s="335"/>
      <c r="AP456" s="335"/>
      <c r="AQ456" s="335"/>
      <c r="AR456" s="335"/>
      <c r="AS456" s="335"/>
      <c r="AT456" s="335"/>
      <c r="AU456" s="335"/>
      <c r="AV456" s="335"/>
      <c r="AW456" s="335"/>
      <c r="AX456" s="335"/>
      <c r="AY456" s="335"/>
      <c r="AZ456" s="335"/>
      <c r="BA456" s="335"/>
      <c r="BB456" s="335"/>
      <c r="BC456" s="335"/>
      <c r="BD456" s="335"/>
      <c r="BE456" s="335"/>
      <c r="BF456" s="335"/>
      <c r="BG456" s="335"/>
      <c r="BH456" s="335"/>
      <c r="BI456" s="335"/>
      <c r="BJ456" s="199"/>
      <c r="BK456" s="199"/>
      <c r="BL456" s="199"/>
      <c r="BM456" s="199"/>
      <c r="BN456" s="199"/>
      <c r="BO456" s="199"/>
      <c r="BP456" s="199"/>
      <c r="BQ456" s="199"/>
      <c r="BR456" s="199"/>
      <c r="BS456" s="199"/>
      <c r="BT456" s="199"/>
      <c r="BU456" s="199"/>
      <c r="BV456" s="201"/>
      <c r="BW456" s="199"/>
      <c r="BX456" s="199"/>
      <c r="BY456" s="199"/>
      <c r="BZ456" s="199"/>
      <c r="CA456" s="199"/>
      <c r="CB456" s="199"/>
      <c r="CC456" s="199"/>
      <c r="CD456" s="199"/>
      <c r="CE456" s="199"/>
      <c r="CF456" s="199"/>
      <c r="CG456" s="199"/>
      <c r="CH456" s="199"/>
      <c r="CI456" s="576"/>
      <c r="CJ456" s="578" t="str">
        <f t="shared" si="743"/>
        <v xml:space="preserve"> </v>
      </c>
      <c r="CK456" s="578" t="str">
        <f t="shared" si="744"/>
        <v xml:space="preserve"> </v>
      </c>
      <c r="CL456" s="578" t="str">
        <f t="shared" si="745"/>
        <v xml:space="preserve"> </v>
      </c>
      <c r="CM456" s="578" t="str">
        <f t="shared" si="746"/>
        <v xml:space="preserve"> </v>
      </c>
      <c r="CN456" s="578" t="str">
        <f t="shared" si="747"/>
        <v xml:space="preserve"> </v>
      </c>
      <c r="CO456" s="578" t="str">
        <f t="shared" si="740"/>
        <v xml:space="preserve"> </v>
      </c>
      <c r="CP456" s="578" t="str">
        <f t="shared" si="741"/>
        <v xml:space="preserve"> </v>
      </c>
      <c r="CQ456" s="578" t="str">
        <f t="shared" si="742"/>
        <v xml:space="preserve"> </v>
      </c>
      <c r="CR456" s="199"/>
      <c r="CS456" s="199"/>
      <c r="CT456" s="199"/>
      <c r="CU456" s="199"/>
      <c r="CV456" s="199"/>
      <c r="CW456" s="338" t="str">
        <f t="shared" si="839"/>
        <v xml:space="preserve"> </v>
      </c>
      <c r="CX456" s="199"/>
      <c r="CY456" s="338" t="str">
        <f t="shared" si="840"/>
        <v xml:space="preserve"> </v>
      </c>
      <c r="CZ456" s="199"/>
      <c r="DA456" s="338" t="str">
        <f t="shared" si="841"/>
        <v xml:space="preserve"> </v>
      </c>
      <c r="DB456" s="199"/>
      <c r="DC456" s="338" t="str">
        <f t="shared" si="842"/>
        <v xml:space="preserve"> </v>
      </c>
      <c r="DD456" s="199"/>
      <c r="DE456" s="338" t="str">
        <f t="shared" si="843"/>
        <v xml:space="preserve"> </v>
      </c>
    </row>
    <row r="457" spans="1:109" x14ac:dyDescent="0.2">
      <c r="A457" s="93" t="s">
        <v>100</v>
      </c>
      <c r="B457" s="369" t="s">
        <v>1024</v>
      </c>
      <c r="C457" s="53" t="s">
        <v>1551</v>
      </c>
      <c r="D457" s="217" t="s">
        <v>256</v>
      </c>
      <c r="E457" s="326">
        <v>125</v>
      </c>
      <c r="F457" s="553" t="s">
        <v>429</v>
      </c>
      <c r="G457" s="701"/>
      <c r="H457" s="40" t="s">
        <v>216</v>
      </c>
      <c r="I457" s="89" t="e">
        <f>IF('Retail Pricing'!#REF!&gt;0,'Retail Pricing'!#REF!," ")</f>
        <v>#REF!</v>
      </c>
      <c r="J457" s="85" t="e">
        <f>'Retail Pricing'!#REF!</f>
        <v>#REF!</v>
      </c>
      <c r="K457" s="85" t="e">
        <f>'Retail Pricing'!#REF!</f>
        <v>#REF!</v>
      </c>
      <c r="L457" s="305" t="e">
        <f>IF('Retail Pricing'!#REF!&gt;0,'Retail Pricing'!#REF!," ")</f>
        <v>#REF!</v>
      </c>
      <c r="M457" s="226" t="e">
        <f t="shared" si="811"/>
        <v>#REF!</v>
      </c>
      <c r="N457" s="225">
        <v>2.69367</v>
      </c>
      <c r="O457" s="219"/>
      <c r="P457" s="219"/>
      <c r="Q457" s="219"/>
      <c r="R457" s="219" t="e">
        <f>IF('Retail Pricing'!#REF!&gt;0,'Retail Pricing'!#REF!," ")</f>
        <v>#REF!</v>
      </c>
      <c r="S457" s="219" t="s">
        <v>888</v>
      </c>
      <c r="T457" s="219">
        <v>2.7396699999999998</v>
      </c>
      <c r="U457" s="7" t="e">
        <f>IF(M457&gt;0,$U$1," ")</f>
        <v>#REF!</v>
      </c>
      <c r="V457" s="7">
        <v>0</v>
      </c>
      <c r="W457" s="491" t="e">
        <f>ROUND(('Retail Pricing'!#REF!/(1-0.09))/0.05,0)*0.05</f>
        <v>#REF!</v>
      </c>
      <c r="X457" s="489">
        <v>5.5</v>
      </c>
      <c r="Y457" s="304" t="e">
        <f t="shared" si="804"/>
        <v>#REF!</v>
      </c>
      <c r="Z457" s="428">
        <v>0.38</v>
      </c>
      <c r="AA457" s="492">
        <v>6.05</v>
      </c>
      <c r="AB457" s="493" t="e">
        <f>ROUND(('Retail Pricing'!#REF!/(1-0.09))/0.05,0)*0.05</f>
        <v>#REF!</v>
      </c>
      <c r="AC457" s="489">
        <v>5.5</v>
      </c>
      <c r="AD457" s="14" t="e">
        <f t="shared" si="805"/>
        <v>#REF!</v>
      </c>
      <c r="AE457" s="428">
        <v>0.38</v>
      </c>
      <c r="AF457" s="488">
        <v>6.05</v>
      </c>
      <c r="AG457" s="494" t="e">
        <f>ROUND(('Retail Pricing'!#REF!/(1-0.09))/0.05,0)*0.05</f>
        <v>#REF!</v>
      </c>
      <c r="AH457" s="489">
        <v>5.5</v>
      </c>
      <c r="AI457" s="14" t="e">
        <f t="shared" si="806"/>
        <v>#REF!</v>
      </c>
      <c r="AJ457" s="428">
        <v>0.38</v>
      </c>
      <c r="AK457" s="495" t="e">
        <f>ROUND(('Retail Pricing'!#REF!/(1-0.09))/0.05,0)*0.05</f>
        <v>#REF!</v>
      </c>
      <c r="AL457" s="489"/>
      <c r="AM457" s="489">
        <v>5.5</v>
      </c>
      <c r="AN457" s="14" t="e">
        <f t="shared" si="807"/>
        <v>#REF!</v>
      </c>
      <c r="AO457" s="428">
        <v>0.38</v>
      </c>
      <c r="AP457" s="490" t="e">
        <f>ROUND(('Retail Pricing'!#REF!/(1-0.09))/0.05,0)*0.05</f>
        <v>#REF!</v>
      </c>
      <c r="AQ457" s="489">
        <v>5.5</v>
      </c>
      <c r="AR457" s="14" t="e">
        <f t="shared" si="808"/>
        <v>#REF!</v>
      </c>
      <c r="AS457" s="428">
        <v>0.38</v>
      </c>
      <c r="AT457" s="496">
        <v>6.05</v>
      </c>
      <c r="AU457" s="497" t="e">
        <f t="shared" si="815"/>
        <v>#REF!</v>
      </c>
      <c r="AV457" s="288"/>
      <c r="AW457" s="498" t="e">
        <f>IF(W457&gt;0,ROUND((W457*1.3)/0.05,0)*0.05," ")</f>
        <v>#REF!</v>
      </c>
      <c r="AX457" s="499" t="e">
        <f>AP457</f>
        <v>#REF!</v>
      </c>
      <c r="AY457" s="499">
        <v>3</v>
      </c>
      <c r="AZ457" s="333"/>
      <c r="BA457" s="491" t="e">
        <f>IF($A457&lt;&gt;" ",$W457," ")</f>
        <v>#REF!</v>
      </c>
      <c r="BB457" s="492">
        <f>IF($A457&lt;&gt;" ",$AA457," ")</f>
        <v>6.05</v>
      </c>
      <c r="BC457" s="493" t="e">
        <f>IF($A457&lt;&gt;" ",$AB457," ")</f>
        <v>#REF!</v>
      </c>
      <c r="BD457" s="488">
        <f>IF($A457&lt;&gt;" ",$AF457," ")</f>
        <v>6.05</v>
      </c>
      <c r="BE457" s="494" t="e">
        <f>IF($A457&lt;&gt;" ",$AG457," ")</f>
        <v>#REF!</v>
      </c>
      <c r="BF457" s="495" t="e">
        <f>IF($A457&lt;&gt;" ",$AK457," ")</f>
        <v>#REF!</v>
      </c>
      <c r="BG457" s="490" t="e">
        <f>IF($A457&lt;&gt;" ",$AP457," ")</f>
        <v>#REF!</v>
      </c>
      <c r="BH457" s="496">
        <f>IF($A457&lt;&gt;" ",$AT457," ")</f>
        <v>6.05</v>
      </c>
      <c r="BI457" s="497" t="e">
        <f>IF($A457&lt;&gt;" ",$AU457," ")</f>
        <v>#REF!</v>
      </c>
      <c r="BJ457" s="385" t="e">
        <f>IF(BA457*0.9&gt;BG457, " ", "No")</f>
        <v>#REF!</v>
      </c>
      <c r="BK457" s="385" t="e">
        <f>IF(BC457*0.9&gt;BG457, " ", "No")</f>
        <v>#REF!</v>
      </c>
      <c r="BL457" s="243" t="e">
        <f>IF((BA457-'Retail Pricing'!#REF!)&gt;=0," ",1)</f>
        <v>#REF!</v>
      </c>
      <c r="BM457" s="243" t="e">
        <f>IF((BB457-'Retail Pricing'!#REF!)&gt;=0," ",1)</f>
        <v>#REF!</v>
      </c>
      <c r="BN457" s="243" t="e">
        <f>IF((BC457-'Retail Pricing'!#REF!)&gt;=0," ",1)</f>
        <v>#REF!</v>
      </c>
      <c r="BO457" s="243">
        <f>IF((BD457-'Retail Pricing'!F316)&gt;=0," ",1)</f>
        <v>1</v>
      </c>
      <c r="BP457" s="243" t="e">
        <f>IF((BE457-'Retail Pricing'!#REF!)&gt;=0," ",1)</f>
        <v>#REF!</v>
      </c>
      <c r="BQ457" s="243" t="e">
        <f>IF((BF457-'Retail Pricing'!#REF!)&gt;=0," ",1)</f>
        <v>#REF!</v>
      </c>
      <c r="BR457" s="243" t="e">
        <f>IF((BG457-'Retail Pricing'!#REF!)&gt;=0," ",1)</f>
        <v>#REF!</v>
      </c>
      <c r="BS457" s="243" t="e">
        <f>IF((BH457-'Retail Pricing'!#REF!)&gt;=0," ",1)</f>
        <v>#REF!</v>
      </c>
      <c r="BT457" s="243" t="e">
        <f>IF((BI457-'Retail Pricing'!#REF!)&gt;=0," ",1)</f>
        <v>#REF!</v>
      </c>
      <c r="BV457" s="442" t="e">
        <f>IF(W457&gt;0,$BV$9, " ")</f>
        <v>#REF!</v>
      </c>
      <c r="BW457" s="244" t="e">
        <f>IF($BV457&gt;0,($BV457-W457)/$BV457*100," ")</f>
        <v>#REF!</v>
      </c>
      <c r="BX457" s="244" t="e">
        <f>IF($BV457&gt;0,($BV457-AA457)/$BV457*100," ")</f>
        <v>#REF!</v>
      </c>
      <c r="BY457" s="244" t="e">
        <f>IF($BV457&gt;0,($BV457-AB457)/$BV457*100," ")</f>
        <v>#REF!</v>
      </c>
      <c r="BZ457" s="244" t="e">
        <f>IF($BV457&gt;0,($BV457-AF457)/$BV457*100," ")</f>
        <v>#REF!</v>
      </c>
      <c r="CA457" s="244" t="e">
        <f>IF($BV457&gt;0,($BV457-AG457)/$BV457*100," ")</f>
        <v>#REF!</v>
      </c>
      <c r="CB457" s="244" t="e">
        <f>CA457</f>
        <v>#REF!</v>
      </c>
      <c r="CC457" s="244" t="e">
        <f>IF($BV457&gt;0,($BV457-AK457)/$BV457*100," ")</f>
        <v>#REF!</v>
      </c>
      <c r="CD457" s="244" t="e">
        <f>IF($BV457&gt;0,($BV457-AP457)/$BV457*100," ")</f>
        <v>#REF!</v>
      </c>
      <c r="CE457" s="244" t="e">
        <f>IF($BV457&gt;0,($BV457-AT457)/$BV457*100," ")</f>
        <v>#REF!</v>
      </c>
      <c r="CF457" s="244" t="e">
        <f>IF($BV457&gt;0,($BV457-(W457*2))/$BV457*100," ")</f>
        <v>#REF!</v>
      </c>
      <c r="CG457" s="244" t="e">
        <f>IF($BV457&gt;0,($BV457-AW457)/$BV457*100," ")</f>
        <v>#REF!</v>
      </c>
      <c r="CH457" s="244" t="e">
        <f t="shared" si="838"/>
        <v>#REF!</v>
      </c>
      <c r="CI457" s="570"/>
      <c r="CJ457" s="578" t="e">
        <f t="shared" si="743"/>
        <v>#REF!</v>
      </c>
      <c r="CK457" s="578" t="e">
        <f t="shared" si="744"/>
        <v>#REF!</v>
      </c>
      <c r="CL457" s="578" t="e">
        <f t="shared" si="745"/>
        <v>#REF!</v>
      </c>
      <c r="CM457" s="578" t="e">
        <f t="shared" si="746"/>
        <v>#REF!</v>
      </c>
      <c r="CN457" s="578" t="e">
        <f t="shared" si="747"/>
        <v>#REF!</v>
      </c>
      <c r="CO457" s="578" t="e">
        <f t="shared" si="740"/>
        <v>#REF!</v>
      </c>
      <c r="CP457" s="578" t="e">
        <f t="shared" si="741"/>
        <v>#REF!</v>
      </c>
      <c r="CQ457" s="578" t="e">
        <f t="shared" si="742"/>
        <v>#REF!</v>
      </c>
      <c r="CR457" s="244"/>
      <c r="CS457" s="244"/>
      <c r="CT457" s="244"/>
      <c r="CU457" s="244"/>
      <c r="CV457" s="347"/>
      <c r="CW457" s="338" t="e">
        <f t="shared" si="839"/>
        <v>#REF!</v>
      </c>
      <c r="CX457" s="347"/>
      <c r="CY457" s="338" t="e">
        <f t="shared" si="840"/>
        <v>#REF!</v>
      </c>
      <c r="CZ457" s="347"/>
      <c r="DA457" s="338" t="e">
        <f t="shared" si="841"/>
        <v>#REF!</v>
      </c>
      <c r="DB457" s="347"/>
      <c r="DC457" s="338" t="e">
        <f t="shared" si="842"/>
        <v>#REF!</v>
      </c>
      <c r="DD457" s="347"/>
      <c r="DE457" s="338" t="e">
        <f t="shared" si="843"/>
        <v>#REF!</v>
      </c>
    </row>
    <row r="458" spans="1:109" s="19" customFormat="1" x14ac:dyDescent="0.2">
      <c r="A458" s="93" t="s">
        <v>100</v>
      </c>
      <c r="B458" s="53" t="s">
        <v>878</v>
      </c>
      <c r="C458" s="53"/>
      <c r="D458" s="217" t="s">
        <v>256</v>
      </c>
      <c r="E458" s="326">
        <v>30</v>
      </c>
      <c r="F458" s="553" t="s">
        <v>879</v>
      </c>
      <c r="G458" s="701"/>
      <c r="H458" s="401" t="s">
        <v>881</v>
      </c>
      <c r="I458" s="89" t="e">
        <f>IF('Retail Pricing'!#REF!&gt;0,'Retail Pricing'!#REF!," ")</f>
        <v>#REF!</v>
      </c>
      <c r="J458" s="85" t="e">
        <f>'Retail Pricing'!#REF!</f>
        <v>#REF!</v>
      </c>
      <c r="K458" s="85" t="e">
        <f>'Retail Pricing'!#REF!</f>
        <v>#REF!</v>
      </c>
      <c r="L458" s="305" t="e">
        <f>IF('Retail Pricing'!#REF!&gt;0,'Retail Pricing'!#REF!," ")</f>
        <v>#REF!</v>
      </c>
      <c r="M458" s="226" t="e">
        <f t="shared" si="811"/>
        <v>#REF!</v>
      </c>
      <c r="N458" s="219" t="e">
        <f>'Retail Pricing'!#REF!</f>
        <v>#REF!</v>
      </c>
      <c r="O458" s="219" t="e">
        <f>'Retail Pricing'!#REF!</f>
        <v>#REF!</v>
      </c>
      <c r="P458" s="219"/>
      <c r="Q458" s="219" t="e">
        <f>'Retail Pricing'!#REF!</f>
        <v>#REF!</v>
      </c>
      <c r="R458" s="219" t="e">
        <f>IF('Retail Pricing'!#REF!&gt;0,'Retail Pricing'!#REF!," ")</f>
        <v>#REF!</v>
      </c>
      <c r="S458" s="219" t="e">
        <f>'Retail Pricing'!#REF!</f>
        <v>#REF!</v>
      </c>
      <c r="T458" s="219">
        <v>2.9480400000000002</v>
      </c>
      <c r="U458" s="7" t="e">
        <f>IF(M458&gt;0,$U$1," ")</f>
        <v>#REF!</v>
      </c>
      <c r="V458" s="7">
        <v>0.107</v>
      </c>
      <c r="W458" s="491" t="e">
        <f>ROUND(('Retail Pricing'!#REF!/(1-0.09))/0.05,0)*0.05</f>
        <v>#REF!</v>
      </c>
      <c r="X458" s="489">
        <v>8.25</v>
      </c>
      <c r="Y458" s="304" t="e">
        <f t="shared" si="804"/>
        <v>#REF!</v>
      </c>
      <c r="Z458" s="428">
        <v>0.52</v>
      </c>
      <c r="AA458" s="492">
        <v>9.35</v>
      </c>
      <c r="AB458" s="493" t="e">
        <f>ROUND(('Retail Pricing'!#REF!/(1-0.09))/0.05,0)*0.05</f>
        <v>#REF!</v>
      </c>
      <c r="AC458" s="489">
        <v>8.1</v>
      </c>
      <c r="AD458" s="14" t="e">
        <f t="shared" si="805"/>
        <v>#REF!</v>
      </c>
      <c r="AE458" s="428">
        <v>0.51</v>
      </c>
      <c r="AF458" s="488">
        <v>9.1999999999999993</v>
      </c>
      <c r="AG458" s="494" t="e">
        <f>ROUND(('Retail Pricing'!#REF!/(1-0.09))/0.05,0)*0.05</f>
        <v>#REF!</v>
      </c>
      <c r="AH458" s="489">
        <v>6.2</v>
      </c>
      <c r="AI458" s="14" t="e">
        <f t="shared" si="806"/>
        <v>#REF!</v>
      </c>
      <c r="AJ458" s="428">
        <v>0.37</v>
      </c>
      <c r="AK458" s="495" t="e">
        <f>ROUND(('Retail Pricing'!#REF!/(1-0.09))/0.05,0)*0.05</f>
        <v>#REF!</v>
      </c>
      <c r="AL458" s="489"/>
      <c r="AM458" s="489">
        <v>5.65</v>
      </c>
      <c r="AN458" s="14" t="e">
        <f t="shared" si="807"/>
        <v>#REF!</v>
      </c>
      <c r="AO458" s="428">
        <v>0.31</v>
      </c>
      <c r="AP458" s="490" t="e">
        <f>ROUND(('Retail Pricing'!#REF!/(1-0.09))/0.05,0)*0.05</f>
        <v>#REF!</v>
      </c>
      <c r="AQ458" s="489">
        <v>5.5</v>
      </c>
      <c r="AR458" s="14" t="e">
        <f t="shared" si="808"/>
        <v>#REF!</v>
      </c>
      <c r="AS458" s="428">
        <v>0.28000000000000003</v>
      </c>
      <c r="AT458" s="496">
        <v>6.55</v>
      </c>
      <c r="AU458" s="497" t="e">
        <f t="shared" si="815"/>
        <v>#REF!</v>
      </c>
      <c r="AV458" s="288"/>
      <c r="AW458" s="498" t="e">
        <f>IF(W458&gt;0,ROUND((W458*1.3)/0.05,0)*0.05," ")</f>
        <v>#REF!</v>
      </c>
      <c r="AX458" s="499" t="e">
        <f>AP458</f>
        <v>#REF!</v>
      </c>
      <c r="AY458" s="499">
        <v>3</v>
      </c>
      <c r="AZ458" s="333"/>
      <c r="BA458" s="491" t="e">
        <f>IF($A458&lt;&gt;" ",$W458," ")</f>
        <v>#REF!</v>
      </c>
      <c r="BB458" s="492">
        <f>IF($A458&lt;&gt;" ",$AA458," ")</f>
        <v>9.35</v>
      </c>
      <c r="BC458" s="493" t="e">
        <f>IF($A458&lt;&gt;" ",$AB458," ")</f>
        <v>#REF!</v>
      </c>
      <c r="BD458" s="488">
        <f>IF($A458&lt;&gt;" ",$AF458," ")</f>
        <v>9.1999999999999993</v>
      </c>
      <c r="BE458" s="494" t="e">
        <f>IF($A458&lt;&gt;" ",$AG458," ")</f>
        <v>#REF!</v>
      </c>
      <c r="BF458" s="495" t="e">
        <f>IF($A458&lt;&gt;" ",$AK458," ")</f>
        <v>#REF!</v>
      </c>
      <c r="BG458" s="490" t="e">
        <f>IF($A458&lt;&gt;" ",$AP458," ")</f>
        <v>#REF!</v>
      </c>
      <c r="BH458" s="496">
        <f>IF($A458&lt;&gt;" ",$AT458," ")</f>
        <v>6.55</v>
      </c>
      <c r="BI458" s="497" t="e">
        <f>IF($A458&lt;&gt;" ",$AU458," ")</f>
        <v>#REF!</v>
      </c>
      <c r="BJ458" s="385" t="e">
        <f>IF(BA458*0.9&gt;BG458, " ", "No")</f>
        <v>#REF!</v>
      </c>
      <c r="BK458" s="385" t="e">
        <f>IF(BC458*0.9&gt;BG458, " ", "No")</f>
        <v>#REF!</v>
      </c>
      <c r="BL458" s="243" t="e">
        <f>IF((BA458-'Retail Pricing'!#REF!)&gt;=0," ",1)</f>
        <v>#REF!</v>
      </c>
      <c r="BM458" s="243" t="e">
        <f>IF((BB458-'Retail Pricing'!#REF!)&gt;=0," ",1)</f>
        <v>#REF!</v>
      </c>
      <c r="BN458" s="243" t="e">
        <f>IF((BC458-'Retail Pricing'!#REF!)&gt;=0," ",1)</f>
        <v>#REF!</v>
      </c>
      <c r="BO458" s="243" t="e">
        <f>IF((BD458-'Retail Pricing'!#REF!)&gt;=0," ",1)</f>
        <v>#REF!</v>
      </c>
      <c r="BP458" s="243" t="e">
        <f>IF((BE458-'Retail Pricing'!#REF!)&gt;=0," ",1)</f>
        <v>#REF!</v>
      </c>
      <c r="BQ458" s="243" t="e">
        <f>IF((BF458-'Retail Pricing'!#REF!)&gt;=0," ",1)</f>
        <v>#REF!</v>
      </c>
      <c r="BR458" s="243" t="e">
        <f>IF((BG458-'Retail Pricing'!#REF!)&gt;=0," ",1)</f>
        <v>#REF!</v>
      </c>
      <c r="BS458" s="243" t="e">
        <f>IF((BH458-'Retail Pricing'!#REF!)&gt;=0," ",1)</f>
        <v>#REF!</v>
      </c>
      <c r="BT458" s="243" t="e">
        <f>IF((BI458-'Retail Pricing'!#REF!)&gt;=0," ",1)</f>
        <v>#REF!</v>
      </c>
      <c r="BU458" s="67"/>
      <c r="BV458" s="442" t="e">
        <f>IF(W458&gt;0,$BV$9, " ")</f>
        <v>#REF!</v>
      </c>
      <c r="BW458" s="244" t="e">
        <f>IF($BV458&gt;0,($BV458-W458)/$BV458*100," ")</f>
        <v>#REF!</v>
      </c>
      <c r="BX458" s="244" t="e">
        <f>IF($BV458&gt;0,($BV458-AA458)/$BV458*100," ")</f>
        <v>#REF!</v>
      </c>
      <c r="BY458" s="244" t="e">
        <f>IF($BV458&gt;0,($BV458-AB458)/$BV458*100," ")</f>
        <v>#REF!</v>
      </c>
      <c r="BZ458" s="244" t="e">
        <f>IF($BV458&gt;0,($BV458-AF458)/$BV458*100," ")</f>
        <v>#REF!</v>
      </c>
      <c r="CA458" s="244" t="e">
        <f>IF($BV458&gt;0,($BV458-AG458)/$BV458*100," ")</f>
        <v>#REF!</v>
      </c>
      <c r="CB458" s="244" t="e">
        <f>CA458</f>
        <v>#REF!</v>
      </c>
      <c r="CC458" s="244" t="e">
        <f>IF($BV458&gt;0,($BV458-AK458)/$BV458*100," ")</f>
        <v>#REF!</v>
      </c>
      <c r="CD458" s="244" t="e">
        <f>IF($BV458&gt;0,($BV458-AP458)/$BV458*100," ")</f>
        <v>#REF!</v>
      </c>
      <c r="CE458" s="244" t="e">
        <f>IF($BV458&gt;0,($BV458-AT458)/$BV458*100," ")</f>
        <v>#REF!</v>
      </c>
      <c r="CF458" s="244" t="e">
        <f>IF($BV458&gt;0,($BV458-(W458*2))/$BV458*100," ")</f>
        <v>#REF!</v>
      </c>
      <c r="CG458" s="244" t="e">
        <f>IF($BV458&gt;0,($BV458-AW458)/$BV458*100," ")</f>
        <v>#REF!</v>
      </c>
      <c r="CH458" s="244" t="e">
        <f t="shared" si="838"/>
        <v>#REF!</v>
      </c>
      <c r="CI458" s="570"/>
      <c r="CJ458" s="578" t="e">
        <f t="shared" si="743"/>
        <v>#REF!</v>
      </c>
      <c r="CK458" s="578" t="e">
        <f t="shared" si="744"/>
        <v>#REF!</v>
      </c>
      <c r="CL458" s="578" t="e">
        <f t="shared" si="745"/>
        <v>#REF!</v>
      </c>
      <c r="CM458" s="578" t="e">
        <f t="shared" si="746"/>
        <v>#REF!</v>
      </c>
      <c r="CN458" s="578" t="e">
        <f t="shared" si="747"/>
        <v>#REF!</v>
      </c>
      <c r="CO458" s="578" t="e">
        <f t="shared" si="740"/>
        <v>#REF!</v>
      </c>
      <c r="CP458" s="578" t="e">
        <f t="shared" si="741"/>
        <v>#REF!</v>
      </c>
      <c r="CQ458" s="578" t="e">
        <f t="shared" si="742"/>
        <v>#REF!</v>
      </c>
      <c r="CR458" s="244"/>
      <c r="CS458" s="244"/>
      <c r="CT458" s="244"/>
      <c r="CU458" s="244"/>
      <c r="CV458" s="347"/>
      <c r="CW458" s="338" t="e">
        <f t="shared" si="839"/>
        <v>#REF!</v>
      </c>
      <c r="CX458" s="347"/>
      <c r="CY458" s="338" t="e">
        <f t="shared" si="840"/>
        <v>#REF!</v>
      </c>
      <c r="CZ458" s="347"/>
      <c r="DA458" s="338" t="e">
        <f t="shared" si="841"/>
        <v>#REF!</v>
      </c>
      <c r="DB458" s="347"/>
      <c r="DC458" s="338" t="e">
        <f t="shared" si="842"/>
        <v>#REF!</v>
      </c>
      <c r="DD458" s="347"/>
      <c r="DE458" s="338" t="e">
        <f t="shared" si="843"/>
        <v>#REF!</v>
      </c>
    </row>
    <row r="459" spans="1:109" s="203" customFormat="1" ht="12.75" x14ac:dyDescent="0.2">
      <c r="A459" s="396" t="s">
        <v>514</v>
      </c>
      <c r="B459" s="397" t="s">
        <v>740</v>
      </c>
      <c r="C459" s="398"/>
      <c r="D459" s="398"/>
      <c r="E459" s="398"/>
      <c r="F459" s="418"/>
      <c r="G459" s="703"/>
      <c r="H459" s="523"/>
      <c r="I459" s="199"/>
      <c r="J459" s="199"/>
      <c r="K459" s="199"/>
      <c r="L459" s="199"/>
      <c r="M459" s="199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  <c r="AA459" s="335"/>
      <c r="AB459" s="335"/>
      <c r="AC459" s="335"/>
      <c r="AD459" s="335"/>
      <c r="AE459" s="335"/>
      <c r="AF459" s="335"/>
      <c r="AG459" s="335"/>
      <c r="AH459" s="335"/>
      <c r="AI459" s="335"/>
      <c r="AJ459" s="335"/>
      <c r="AK459" s="335"/>
      <c r="AL459" s="335"/>
      <c r="AM459" s="335"/>
      <c r="AN459" s="335"/>
      <c r="AO459" s="335"/>
      <c r="AP459" s="335"/>
      <c r="AQ459" s="335"/>
      <c r="AR459" s="335"/>
      <c r="AS459" s="335"/>
      <c r="AT459" s="335"/>
      <c r="AU459" s="335"/>
      <c r="AV459" s="335"/>
      <c r="AW459" s="335"/>
      <c r="AX459" s="335"/>
      <c r="AY459" s="335"/>
      <c r="AZ459" s="335"/>
      <c r="BA459" s="335"/>
      <c r="BB459" s="335"/>
      <c r="BC459" s="335"/>
      <c r="BD459" s="335"/>
      <c r="BE459" s="335"/>
      <c r="BF459" s="335"/>
      <c r="BG459" s="335"/>
      <c r="BH459" s="335"/>
      <c r="BI459" s="335"/>
      <c r="BJ459" s="199"/>
      <c r="BK459" s="199"/>
      <c r="BL459" s="199"/>
      <c r="BM459" s="199"/>
      <c r="BN459" s="199"/>
      <c r="BO459" s="199"/>
      <c r="BP459" s="199"/>
      <c r="BQ459" s="199"/>
      <c r="BR459" s="199"/>
      <c r="BS459" s="199"/>
      <c r="BT459" s="199"/>
      <c r="BU459" s="199"/>
      <c r="BV459" s="201"/>
      <c r="BW459" s="199"/>
      <c r="BX459" s="199"/>
      <c r="BY459" s="199"/>
      <c r="BZ459" s="199"/>
      <c r="CA459" s="199"/>
      <c r="CB459" s="199"/>
      <c r="CC459" s="199"/>
      <c r="CD459" s="199"/>
      <c r="CE459" s="199"/>
      <c r="CF459" s="199"/>
      <c r="CG459" s="199"/>
      <c r="CH459" s="199"/>
      <c r="CI459" s="576"/>
      <c r="CJ459" s="578" t="str">
        <f t="shared" si="743"/>
        <v xml:space="preserve"> </v>
      </c>
      <c r="CK459" s="578" t="str">
        <f t="shared" si="744"/>
        <v xml:space="preserve"> </v>
      </c>
      <c r="CL459" s="578" t="str">
        <f t="shared" si="745"/>
        <v xml:space="preserve"> </v>
      </c>
      <c r="CM459" s="578" t="str">
        <f t="shared" si="746"/>
        <v xml:space="preserve"> </v>
      </c>
      <c r="CN459" s="578" t="str">
        <f t="shared" si="747"/>
        <v xml:space="preserve"> </v>
      </c>
      <c r="CO459" s="578" t="str">
        <f t="shared" si="740"/>
        <v xml:space="preserve"> </v>
      </c>
      <c r="CP459" s="578" t="str">
        <f t="shared" si="741"/>
        <v xml:space="preserve"> </v>
      </c>
      <c r="CQ459" s="578" t="str">
        <f t="shared" si="742"/>
        <v xml:space="preserve"> </v>
      </c>
      <c r="CR459" s="199"/>
      <c r="CS459" s="199"/>
      <c r="CT459" s="199"/>
      <c r="CU459" s="199"/>
      <c r="CV459" s="199"/>
      <c r="CW459" s="338" t="str">
        <f t="shared" si="839"/>
        <v xml:space="preserve"> </v>
      </c>
      <c r="CX459" s="199"/>
      <c r="CY459" s="338" t="str">
        <f t="shared" si="840"/>
        <v xml:space="preserve"> </v>
      </c>
      <c r="CZ459" s="199"/>
      <c r="DA459" s="338" t="str">
        <f t="shared" si="841"/>
        <v xml:space="preserve"> </v>
      </c>
      <c r="DB459" s="199"/>
      <c r="DC459" s="338" t="str">
        <f t="shared" si="842"/>
        <v xml:space="preserve"> </v>
      </c>
      <c r="DD459" s="199"/>
      <c r="DE459" s="338" t="str">
        <f t="shared" si="843"/>
        <v xml:space="preserve"> </v>
      </c>
    </row>
    <row r="460" spans="1:109" s="19" customFormat="1" x14ac:dyDescent="0.2">
      <c r="A460" s="93" t="s">
        <v>101</v>
      </c>
      <c r="B460" s="53" t="s">
        <v>1407</v>
      </c>
      <c r="C460" s="53" t="s">
        <v>282</v>
      </c>
      <c r="D460" s="217" t="s">
        <v>256</v>
      </c>
      <c r="E460" s="326">
        <v>100</v>
      </c>
      <c r="F460" s="356" t="s">
        <v>430</v>
      </c>
      <c r="G460" s="701"/>
      <c r="H460" s="84" t="s">
        <v>949</v>
      </c>
      <c r="I460" s="89" t="e">
        <f>IF('Retail Pricing'!#REF!&gt;0,'Retail Pricing'!#REF!," ")</f>
        <v>#REF!</v>
      </c>
      <c r="J460" s="85" t="e">
        <f>'Retail Pricing'!#REF!</f>
        <v>#REF!</v>
      </c>
      <c r="K460" s="85" t="e">
        <f>'Retail Pricing'!#REF!</f>
        <v>#REF!</v>
      </c>
      <c r="L460" s="305" t="e">
        <f>IF('Retail Pricing'!#REF!&gt;0,'Retail Pricing'!#REF!," ")</f>
        <v>#REF!</v>
      </c>
      <c r="M460" s="226" t="e">
        <f t="shared" si="811"/>
        <v>#REF!</v>
      </c>
      <c r="N460" s="219" t="e">
        <f>IF('Retail Pricing'!#REF!&gt;0,'Retail Pricing'!#REF!," ")</f>
        <v>#REF!</v>
      </c>
      <c r="O460" s="219" t="e">
        <f>IF('Retail Pricing'!#REF!&gt;0,'Retail Pricing'!#REF!," ")</f>
        <v>#REF!</v>
      </c>
      <c r="P460" s="219"/>
      <c r="Q460" s="219" t="e">
        <f>IF('Retail Pricing'!#REF!&gt;0,'Retail Pricing'!#REF!," ")</f>
        <v>#REF!</v>
      </c>
      <c r="R460" s="219" t="e">
        <f>IF('Retail Pricing'!#REF!&gt;0,'Retail Pricing'!#REF!," ")</f>
        <v>#REF!</v>
      </c>
      <c r="S460" s="219" t="e">
        <f>IF('Retail Pricing'!#REF!&gt;0,'Retail Pricing'!#REF!," ")</f>
        <v>#REF!</v>
      </c>
      <c r="T460" s="219">
        <v>0.76398999999999995</v>
      </c>
      <c r="U460" s="470">
        <v>0.17</v>
      </c>
      <c r="V460" s="7">
        <v>8.1000000000000003E-2</v>
      </c>
      <c r="W460" s="491" t="s">
        <v>949</v>
      </c>
      <c r="X460" s="489" t="s">
        <v>949</v>
      </c>
      <c r="Y460" s="304" t="str">
        <f t="shared" si="804"/>
        <v xml:space="preserve"> </v>
      </c>
      <c r="Z460" s="428" t="s">
        <v>106</v>
      </c>
      <c r="AA460" s="492" t="s">
        <v>949</v>
      </c>
      <c r="AB460" s="493" t="s">
        <v>949</v>
      </c>
      <c r="AC460" s="489" t="s">
        <v>949</v>
      </c>
      <c r="AD460" s="14" t="str">
        <f t="shared" si="805"/>
        <v xml:space="preserve"> </v>
      </c>
      <c r="AE460" s="428" t="s">
        <v>106</v>
      </c>
      <c r="AF460" s="488" t="s">
        <v>949</v>
      </c>
      <c r="AG460" s="494" t="s">
        <v>949</v>
      </c>
      <c r="AH460" s="489" t="s">
        <v>949</v>
      </c>
      <c r="AI460" s="14" t="str">
        <f t="shared" si="806"/>
        <v xml:space="preserve"> </v>
      </c>
      <c r="AJ460" s="428" t="s">
        <v>106</v>
      </c>
      <c r="AK460" s="495" t="s">
        <v>949</v>
      </c>
      <c r="AL460" s="489"/>
      <c r="AM460" s="489" t="s">
        <v>949</v>
      </c>
      <c r="AN460" s="14" t="str">
        <f t="shared" si="807"/>
        <v xml:space="preserve"> </v>
      </c>
      <c r="AO460" s="428" t="s">
        <v>106</v>
      </c>
      <c r="AP460" s="490" t="s">
        <v>949</v>
      </c>
      <c r="AQ460" s="489" t="s">
        <v>949</v>
      </c>
      <c r="AR460" s="14" t="str">
        <f t="shared" si="808"/>
        <v xml:space="preserve"> </v>
      </c>
      <c r="AS460" s="428" t="s">
        <v>106</v>
      </c>
      <c r="AT460" s="496" t="s">
        <v>949</v>
      </c>
      <c r="AU460" s="497" t="s">
        <v>949</v>
      </c>
      <c r="AV460" s="288"/>
      <c r="AW460" s="498" t="s">
        <v>949</v>
      </c>
      <c r="AX460" s="499" t="s">
        <v>106</v>
      </c>
      <c r="AY460" s="499" t="s">
        <v>106</v>
      </c>
      <c r="AZ460" s="333"/>
      <c r="BA460" s="491" t="str">
        <f t="shared" ref="BA460:BA507" si="844">IF($A460&lt;&gt;" ",$W460," ")</f>
        <v>Holder</v>
      </c>
      <c r="BB460" s="492" t="str">
        <f t="shared" ref="BB460:BB507" si="845">IF($A460&lt;&gt;" ",$AA460," ")</f>
        <v>Holder</v>
      </c>
      <c r="BC460" s="493" t="str">
        <f t="shared" ref="BC460:BC507" si="846">IF($A460&lt;&gt;" ",$AB460," ")</f>
        <v>Holder</v>
      </c>
      <c r="BD460" s="488" t="str">
        <f t="shared" ref="BD460:BD507" si="847">IF($A460&lt;&gt;" ",$AF460," ")</f>
        <v>Holder</v>
      </c>
      <c r="BE460" s="494" t="str">
        <f t="shared" ref="BE460:BE507" si="848">IF($A460&lt;&gt;" ",$AG460," ")</f>
        <v>Holder</v>
      </c>
      <c r="BF460" s="495" t="str">
        <f t="shared" ref="BF460:BF507" si="849">IF($A460&lt;&gt;" ",$AK460," ")</f>
        <v>Holder</v>
      </c>
      <c r="BG460" s="490" t="str">
        <f t="shared" ref="BG460:BG507" si="850">IF($A460&lt;&gt;" ",$AP460," ")</f>
        <v>Holder</v>
      </c>
      <c r="BH460" s="496" t="str">
        <f t="shared" ref="BH460:BH507" si="851">IF($A460&lt;&gt;" ",$AT460," ")</f>
        <v>Holder</v>
      </c>
      <c r="BI460" s="497" t="str">
        <f t="shared" ref="BI460:BI507" si="852">IF($A460&lt;&gt;" ",$AU460," ")</f>
        <v>Holder</v>
      </c>
      <c r="BJ460" s="385" t="str">
        <f t="shared" ref="BJ460:BJ487" si="853">IF(BA460*0.9&gt;BG460, " ", "No")</f>
        <v>No</v>
      </c>
      <c r="BK460" s="385" t="str">
        <f t="shared" ref="BK460:BK465" si="854">IF(BC460*0.9&gt;BG460, " ", "No")</f>
        <v>No</v>
      </c>
      <c r="BL460" s="483" t="s">
        <v>1376</v>
      </c>
      <c r="BM460" s="482"/>
      <c r="BN460" s="482"/>
      <c r="BO460" s="482"/>
      <c r="BP460" s="482"/>
      <c r="BQ460" s="482"/>
      <c r="BR460" s="482"/>
      <c r="BS460" s="482"/>
      <c r="BT460" s="482"/>
      <c r="BU460" s="67"/>
      <c r="BV460" s="442" t="str">
        <f t="shared" ref="BV460:BV481" si="855">IF(W460&gt;0,$BV$9, " ")</f>
        <v xml:space="preserve"> </v>
      </c>
      <c r="BW460" s="244" t="str">
        <f t="shared" ref="BW460:BW481" si="856">IF($BV460&gt;0,($BV460-W460)/$BV460*100," ")</f>
        <v xml:space="preserve"> </v>
      </c>
      <c r="BX460" s="244" t="str">
        <f t="shared" ref="BX460:BX481" si="857">IF($BV460&gt;0,($BV460-AA460)/$BV460*100," ")</f>
        <v xml:space="preserve"> </v>
      </c>
      <c r="BY460" s="244" t="str">
        <f t="shared" ref="BY460:BY481" si="858">IF($BV460&gt;0,($BV460-AB460)/$BV460*100," ")</f>
        <v xml:space="preserve"> </v>
      </c>
      <c r="BZ460" s="244" t="str">
        <f t="shared" ref="BZ460:BZ481" si="859">IF($BV460&gt;0,($BV460-AF460)/$BV460*100," ")</f>
        <v xml:space="preserve"> </v>
      </c>
      <c r="CA460" s="244" t="str">
        <f t="shared" ref="CA460:CA481" si="860">IF($BV460&gt;0,($BV460-AG460)/$BV460*100," ")</f>
        <v xml:space="preserve"> </v>
      </c>
      <c r="CB460" s="244" t="str">
        <f t="shared" ref="CB460:CB487" si="861">CA460</f>
        <v xml:space="preserve"> </v>
      </c>
      <c r="CC460" s="244" t="str">
        <f t="shared" ref="CC460:CC481" si="862">IF($BV460&gt;0,($BV460-AK460)/$BV460*100," ")</f>
        <v xml:space="preserve"> </v>
      </c>
      <c r="CD460" s="244" t="str">
        <f t="shared" ref="CD460:CD481" si="863">IF($BV460&gt;0,($BV460-AP460)/$BV460*100," ")</f>
        <v xml:space="preserve"> </v>
      </c>
      <c r="CE460" s="244" t="str">
        <f t="shared" ref="CE460:CE481" si="864">IF($BV460&gt;0,($BV460-AT460)/$BV460*100," ")</f>
        <v xml:space="preserve"> </v>
      </c>
      <c r="CF460" s="244" t="str">
        <f t="shared" ref="CF460:CF481" si="865">IF($BV460&gt;0,($BV460-(W460*2))/$BV460*100," ")</f>
        <v xml:space="preserve"> </v>
      </c>
      <c r="CG460" s="244" t="str">
        <f t="shared" ref="CG460:CG473" si="866">IF($BV460&gt;0,($BV460-AW460)/$BV460*100," ")</f>
        <v xml:space="preserve"> </v>
      </c>
      <c r="CH460" s="244" t="str">
        <f t="shared" si="838"/>
        <v xml:space="preserve"> </v>
      </c>
      <c r="CI460" s="570"/>
      <c r="CJ460" s="578" t="str">
        <f t="shared" si="743"/>
        <v xml:space="preserve"> </v>
      </c>
      <c r="CK460" s="578" t="str">
        <f t="shared" si="744"/>
        <v xml:space="preserve"> </v>
      </c>
      <c r="CL460" s="578" t="str">
        <f t="shared" si="745"/>
        <v xml:space="preserve"> </v>
      </c>
      <c r="CM460" s="578" t="str">
        <f t="shared" si="746"/>
        <v xml:space="preserve"> </v>
      </c>
      <c r="CN460" s="578" t="str">
        <f t="shared" si="747"/>
        <v xml:space="preserve"> </v>
      </c>
      <c r="CO460" s="578" t="str">
        <f t="shared" si="740"/>
        <v xml:space="preserve"> </v>
      </c>
      <c r="CP460" s="578" t="str">
        <f t="shared" si="741"/>
        <v xml:space="preserve"> </v>
      </c>
      <c r="CQ460" s="578" t="str">
        <f t="shared" si="742"/>
        <v xml:space="preserve"> </v>
      </c>
      <c r="CR460" s="244"/>
      <c r="CS460" s="244"/>
      <c r="CT460" s="244"/>
      <c r="CU460" s="244"/>
      <c r="CV460" s="347"/>
      <c r="CW460" s="338" t="str">
        <f t="shared" si="839"/>
        <v xml:space="preserve"> </v>
      </c>
      <c r="CX460" s="347"/>
      <c r="CY460" s="338" t="str">
        <f t="shared" si="840"/>
        <v xml:space="preserve"> </v>
      </c>
      <c r="CZ460" s="347"/>
      <c r="DA460" s="338" t="str">
        <f t="shared" si="841"/>
        <v xml:space="preserve"> </v>
      </c>
      <c r="DB460" s="347"/>
      <c r="DC460" s="338" t="str">
        <f t="shared" si="842"/>
        <v xml:space="preserve"> </v>
      </c>
      <c r="DD460" s="347"/>
      <c r="DE460" s="338" t="str">
        <f t="shared" si="843"/>
        <v xml:space="preserve"> </v>
      </c>
    </row>
    <row r="461" spans="1:109" s="19" customFormat="1" x14ac:dyDescent="0.2">
      <c r="A461" s="93" t="s">
        <v>101</v>
      </c>
      <c r="B461" s="70" t="s">
        <v>1408</v>
      </c>
      <c r="C461" s="53" t="s">
        <v>282</v>
      </c>
      <c r="D461" s="217" t="s">
        <v>256</v>
      </c>
      <c r="E461" s="326">
        <v>100</v>
      </c>
      <c r="F461" s="356" t="s">
        <v>430</v>
      </c>
      <c r="G461" s="701"/>
      <c r="H461" s="84"/>
      <c r="I461" s="89" t="e">
        <f>IF('Retail Pricing'!#REF!&gt;0,'Retail Pricing'!#REF!," ")</f>
        <v>#REF!</v>
      </c>
      <c r="J461" s="85" t="e">
        <f>'Retail Pricing'!#REF!</f>
        <v>#REF!</v>
      </c>
      <c r="K461" s="85" t="e">
        <f>'Retail Pricing'!#REF!</f>
        <v>#REF!</v>
      </c>
      <c r="L461" s="305" t="e">
        <f>IF('Retail Pricing'!#REF!&gt;0,'Retail Pricing'!#REF!," ")</f>
        <v>#REF!</v>
      </c>
      <c r="M461" s="226" t="e">
        <f t="shared" si="811"/>
        <v>#REF!</v>
      </c>
      <c r="N461" s="219" t="e">
        <f>IF('Retail Pricing'!#REF!&gt;0,'Retail Pricing'!#REF!," ")</f>
        <v>#REF!</v>
      </c>
      <c r="O461" s="219" t="e">
        <f>IF('Retail Pricing'!#REF!&gt;0,'Retail Pricing'!#REF!," ")</f>
        <v>#REF!</v>
      </c>
      <c r="P461" s="219"/>
      <c r="Q461" s="219" t="e">
        <f>IF('Retail Pricing'!#REF!&gt;0,'Retail Pricing'!#REF!," ")</f>
        <v>#REF!</v>
      </c>
      <c r="R461" s="219" t="e">
        <f>IF('Retail Pricing'!#REF!&gt;0,'Retail Pricing'!#REF!," ")</f>
        <v>#REF!</v>
      </c>
      <c r="S461" s="219" t="e">
        <f>IF('Retail Pricing'!#REF!&gt;0,'Retail Pricing'!#REF!," ")</f>
        <v>#REF!</v>
      </c>
      <c r="T461" s="226">
        <v>0.76398999999999995</v>
      </c>
      <c r="U461" s="470">
        <v>0.17</v>
      </c>
      <c r="V461" s="7">
        <v>8.1000000000000003E-2</v>
      </c>
      <c r="W461" s="491" t="e">
        <f>'Retail Pricing'!#REF!</f>
        <v>#REF!</v>
      </c>
      <c r="X461" s="489">
        <v>3.25</v>
      </c>
      <c r="Y461" s="304" t="e">
        <f t="shared" si="804"/>
        <v>#REF!</v>
      </c>
      <c r="Z461" s="428">
        <v>0.7</v>
      </c>
      <c r="AA461" s="492">
        <v>3.7</v>
      </c>
      <c r="AB461" s="493" t="e">
        <f>'Retail Pricing'!#REF!</f>
        <v>#REF!</v>
      </c>
      <c r="AC461" s="489">
        <v>3.2</v>
      </c>
      <c r="AD461" s="14" t="e">
        <f t="shared" si="805"/>
        <v>#REF!</v>
      </c>
      <c r="AE461" s="428">
        <v>0.7</v>
      </c>
      <c r="AF461" s="488">
        <v>3.65</v>
      </c>
      <c r="AG461" s="494" t="e">
        <f>'Retail Pricing'!#REF!</f>
        <v>#REF!</v>
      </c>
      <c r="AH461" s="489">
        <v>2.95</v>
      </c>
      <c r="AI461" s="14" t="e">
        <f t="shared" si="806"/>
        <v>#REF!</v>
      </c>
      <c r="AJ461" s="428">
        <v>0.67</v>
      </c>
      <c r="AK461" s="495" t="e">
        <f>'Retail Pricing'!#REF!</f>
        <v>#REF!</v>
      </c>
      <c r="AL461" s="489"/>
      <c r="AM461" s="489">
        <v>2.95</v>
      </c>
      <c r="AN461" s="14" t="e">
        <f t="shared" si="807"/>
        <v>#REF!</v>
      </c>
      <c r="AO461" s="428">
        <v>0.67</v>
      </c>
      <c r="AP461" s="490" t="e">
        <f>'Retail Pricing'!#REF!</f>
        <v>#REF!</v>
      </c>
      <c r="AQ461" s="489">
        <v>2.85</v>
      </c>
      <c r="AR461" s="14" t="e">
        <f t="shared" si="808"/>
        <v>#REF!</v>
      </c>
      <c r="AS461" s="428">
        <v>0.66</v>
      </c>
      <c r="AT461" s="496">
        <v>3.3</v>
      </c>
      <c r="AU461" s="497" t="e">
        <f>'Retail Pricing'!#REF!</f>
        <v>#REF!</v>
      </c>
      <c r="AV461" s="288"/>
      <c r="AW461" s="498" t="e">
        <f>IF(W461&gt;0,ROUND((W461*1.3)/0.05,0)*0.05," ")</f>
        <v>#REF!</v>
      </c>
      <c r="AX461" s="499" t="s">
        <v>106</v>
      </c>
      <c r="AY461" s="499" t="s">
        <v>106</v>
      </c>
      <c r="AZ461" s="333"/>
      <c r="BA461" s="491" t="e">
        <f t="shared" si="844"/>
        <v>#REF!</v>
      </c>
      <c r="BB461" s="492">
        <f t="shared" si="845"/>
        <v>3.7</v>
      </c>
      <c r="BC461" s="493" t="e">
        <f t="shared" si="846"/>
        <v>#REF!</v>
      </c>
      <c r="BD461" s="488">
        <f t="shared" si="847"/>
        <v>3.65</v>
      </c>
      <c r="BE461" s="494" t="e">
        <f t="shared" si="848"/>
        <v>#REF!</v>
      </c>
      <c r="BF461" s="495" t="e">
        <f t="shared" si="849"/>
        <v>#REF!</v>
      </c>
      <c r="BG461" s="490" t="e">
        <f t="shared" si="850"/>
        <v>#REF!</v>
      </c>
      <c r="BH461" s="496">
        <f t="shared" si="851"/>
        <v>3.3</v>
      </c>
      <c r="BI461" s="497" t="e">
        <f t="shared" si="852"/>
        <v>#REF!</v>
      </c>
      <c r="BJ461" s="385" t="e">
        <f t="shared" si="853"/>
        <v>#REF!</v>
      </c>
      <c r="BK461" s="385" t="e">
        <f t="shared" si="854"/>
        <v>#REF!</v>
      </c>
      <c r="BL461" s="243" t="e">
        <f>IF((BA461-'Retail Pricing'!#REF!)&gt;=0," ",1)</f>
        <v>#REF!</v>
      </c>
      <c r="BM461" s="243" t="e">
        <f>IF((BB461-'Retail Pricing'!#REF!)&gt;=0," ",1)</f>
        <v>#REF!</v>
      </c>
      <c r="BN461" s="243" t="e">
        <f>IF((BC461-'Retail Pricing'!#REF!)&gt;=0," ",1)</f>
        <v>#REF!</v>
      </c>
      <c r="BO461" s="243" t="e">
        <f>IF((BD461-'Retail Pricing'!#REF!)&gt;=0," ",1)</f>
        <v>#REF!</v>
      </c>
      <c r="BP461" s="243" t="e">
        <f>IF((BE461-'Retail Pricing'!#REF!)&gt;=0," ",1)</f>
        <v>#REF!</v>
      </c>
      <c r="BQ461" s="243" t="e">
        <f>IF((BF461-'Retail Pricing'!#REF!)&gt;=0," ",1)</f>
        <v>#REF!</v>
      </c>
      <c r="BR461" s="243" t="e">
        <f>IF((BG461-'Retail Pricing'!#REF!)&gt;=0," ",1)</f>
        <v>#REF!</v>
      </c>
      <c r="BS461" s="243" t="e">
        <f>IF((BH461-'Retail Pricing'!#REF!)&gt;=0," ",1)</f>
        <v>#REF!</v>
      </c>
      <c r="BT461" s="243" t="e">
        <f>IF((BI461-'Retail Pricing'!#REF!)&gt;=0," ",1)</f>
        <v>#REF!</v>
      </c>
      <c r="BU461" s="67"/>
      <c r="BV461" s="442" t="e">
        <f t="shared" si="855"/>
        <v>#REF!</v>
      </c>
      <c r="BW461" s="244" t="e">
        <f t="shared" si="856"/>
        <v>#REF!</v>
      </c>
      <c r="BX461" s="244" t="e">
        <f t="shared" si="857"/>
        <v>#REF!</v>
      </c>
      <c r="BY461" s="244" t="e">
        <f t="shared" si="858"/>
        <v>#REF!</v>
      </c>
      <c r="BZ461" s="244" t="e">
        <f t="shared" si="859"/>
        <v>#REF!</v>
      </c>
      <c r="CA461" s="244" t="e">
        <f t="shared" si="860"/>
        <v>#REF!</v>
      </c>
      <c r="CB461" s="244" t="e">
        <f t="shared" si="861"/>
        <v>#REF!</v>
      </c>
      <c r="CC461" s="244" t="e">
        <f t="shared" si="862"/>
        <v>#REF!</v>
      </c>
      <c r="CD461" s="244" t="e">
        <f t="shared" si="863"/>
        <v>#REF!</v>
      </c>
      <c r="CE461" s="244" t="e">
        <f t="shared" si="864"/>
        <v>#REF!</v>
      </c>
      <c r="CF461" s="244" t="e">
        <f t="shared" si="865"/>
        <v>#REF!</v>
      </c>
      <c r="CG461" s="244" t="e">
        <f t="shared" si="866"/>
        <v>#REF!</v>
      </c>
      <c r="CH461" s="244" t="e">
        <f>IF($W461&gt;0,100," ")</f>
        <v>#REF!</v>
      </c>
      <c r="CI461" s="570"/>
      <c r="CJ461" s="578" t="e">
        <f t="shared" si="743"/>
        <v>#REF!</v>
      </c>
      <c r="CK461" s="578" t="e">
        <f t="shared" si="744"/>
        <v>#REF!</v>
      </c>
      <c r="CL461" s="578" t="e">
        <f t="shared" si="745"/>
        <v>#REF!</v>
      </c>
      <c r="CM461" s="578" t="e">
        <f t="shared" si="746"/>
        <v>#REF!</v>
      </c>
      <c r="CN461" s="578" t="e">
        <f t="shared" si="747"/>
        <v>#REF!</v>
      </c>
      <c r="CO461" s="578" t="e">
        <f t="shared" si="740"/>
        <v>#REF!</v>
      </c>
      <c r="CP461" s="578" t="e">
        <f t="shared" si="741"/>
        <v>#REF!</v>
      </c>
      <c r="CQ461" s="578" t="e">
        <f t="shared" si="742"/>
        <v>#REF!</v>
      </c>
      <c r="CR461" s="244"/>
      <c r="CS461" s="244"/>
      <c r="CT461" s="244"/>
      <c r="CU461" s="244"/>
      <c r="CV461" s="347"/>
      <c r="CW461" s="338" t="e">
        <f t="shared" si="839"/>
        <v>#REF!</v>
      </c>
      <c r="CX461" s="347"/>
      <c r="CY461" s="338" t="e">
        <f t="shared" si="840"/>
        <v>#REF!</v>
      </c>
      <c r="CZ461" s="347"/>
      <c r="DA461" s="338" t="e">
        <f t="shared" si="841"/>
        <v>#REF!</v>
      </c>
      <c r="DB461" s="347"/>
      <c r="DC461" s="338" t="e">
        <f t="shared" si="842"/>
        <v>#REF!</v>
      </c>
      <c r="DD461" s="347"/>
      <c r="DE461" s="338" t="e">
        <f t="shared" si="843"/>
        <v>#REF!</v>
      </c>
    </row>
    <row r="462" spans="1:109" s="19" customFormat="1" x14ac:dyDescent="0.2">
      <c r="A462" s="93" t="s">
        <v>101</v>
      </c>
      <c r="B462" s="53" t="s">
        <v>1294</v>
      </c>
      <c r="C462" s="53" t="s">
        <v>1512</v>
      </c>
      <c r="D462" s="217" t="s">
        <v>256</v>
      </c>
      <c r="E462" s="326">
        <v>150</v>
      </c>
      <c r="F462" s="356" t="s">
        <v>431</v>
      </c>
      <c r="G462" s="701"/>
      <c r="H462" s="84"/>
      <c r="I462" s="89" t="e">
        <f>IF('Retail Pricing'!#REF!&gt;0,'Retail Pricing'!#REF!," ")</f>
        <v>#REF!</v>
      </c>
      <c r="J462" s="85" t="e">
        <f>'Retail Pricing'!#REF!</f>
        <v>#REF!</v>
      </c>
      <c r="K462" s="85" t="e">
        <f>'Retail Pricing'!#REF!</f>
        <v>#REF!</v>
      </c>
      <c r="L462" s="305" t="e">
        <f>IF('Retail Pricing'!#REF!&gt;0,'Retail Pricing'!#REF!," ")</f>
        <v>#REF!</v>
      </c>
      <c r="M462" s="226" t="e">
        <f t="shared" si="811"/>
        <v>#REF!</v>
      </c>
      <c r="N462" s="219" t="e">
        <f>IF('Retail Pricing'!#REF!&gt;0,'Retail Pricing'!#REF!," ")</f>
        <v>#REF!</v>
      </c>
      <c r="O462" s="219" t="e">
        <f>IF('Retail Pricing'!#REF!&gt;0,'Retail Pricing'!#REF!," ")</f>
        <v>#REF!</v>
      </c>
      <c r="P462" s="219"/>
      <c r="Q462" s="219" t="e">
        <f>IF('Retail Pricing'!#REF!&gt;0,'Retail Pricing'!#REF!," ")</f>
        <v>#REF!</v>
      </c>
      <c r="R462" s="219" t="e">
        <f>IF('Retail Pricing'!#REF!&gt;0,'Retail Pricing'!#REF!," ")</f>
        <v>#REF!</v>
      </c>
      <c r="S462" s="219" t="e">
        <f>IF('Retail Pricing'!#REF!&gt;0,'Retail Pricing'!#REF!," ")</f>
        <v>#REF!</v>
      </c>
      <c r="T462" s="219">
        <v>0.95762999999999998</v>
      </c>
      <c r="U462" s="470">
        <v>0.17</v>
      </c>
      <c r="V462" s="7">
        <v>0.47799999999999998</v>
      </c>
      <c r="W462" s="491" t="e">
        <f>ROUND(('Retail Pricing'!#REF!/(1-0.09))/0.05,0)*0.05</f>
        <v>#REF!</v>
      </c>
      <c r="X462" s="489">
        <v>5.5</v>
      </c>
      <c r="Y462" s="304" t="e">
        <f t="shared" si="804"/>
        <v>#REF!</v>
      </c>
      <c r="Z462" s="428">
        <v>0.7</v>
      </c>
      <c r="AA462" s="492">
        <v>6.2</v>
      </c>
      <c r="AB462" s="493" t="e">
        <f>ROUND(('Retail Pricing'!#REF!/(1-0.09))/0.05,0)*0.05</f>
        <v>#REF!</v>
      </c>
      <c r="AC462" s="489">
        <v>5.4</v>
      </c>
      <c r="AD462" s="14" t="e">
        <f t="shared" si="805"/>
        <v>#REF!</v>
      </c>
      <c r="AE462" s="428">
        <v>0.69</v>
      </c>
      <c r="AF462" s="488">
        <v>6.1</v>
      </c>
      <c r="AG462" s="494" t="e">
        <f>ROUND(('Retail Pricing'!#REF!/(1-0.09))/0.05,0)*0.05</f>
        <v>#REF!</v>
      </c>
      <c r="AH462" s="489">
        <v>5.2</v>
      </c>
      <c r="AI462" s="14" t="e">
        <f t="shared" si="806"/>
        <v>#REF!</v>
      </c>
      <c r="AJ462" s="428">
        <v>0.68</v>
      </c>
      <c r="AK462" s="495" t="e">
        <f>ROUND(('Retail Pricing'!#REF!/(1-0.09))/0.05,0)*0.05</f>
        <v>#REF!</v>
      </c>
      <c r="AL462" s="489"/>
      <c r="AM462" s="489">
        <v>4.8</v>
      </c>
      <c r="AN462" s="14" t="e">
        <f t="shared" si="807"/>
        <v>#REF!</v>
      </c>
      <c r="AO462" s="428">
        <v>0.66</v>
      </c>
      <c r="AP462" s="490" t="e">
        <f>ROUND(('Retail Pricing'!#REF!/(1-0.09))/0.05,0)*0.05</f>
        <v>#REF!</v>
      </c>
      <c r="AQ462" s="489">
        <v>4.6500000000000004</v>
      </c>
      <c r="AR462" s="14" t="e">
        <f t="shared" si="808"/>
        <v>#REF!</v>
      </c>
      <c r="AS462" s="428">
        <v>0.65</v>
      </c>
      <c r="AT462" s="496">
        <v>5.4</v>
      </c>
      <c r="AU462" s="497" t="e">
        <f>IF(BA462&gt;0,ROUNDUP((BA462*2),0.05)-0.01," ")</f>
        <v>#REF!</v>
      </c>
      <c r="AV462" s="288"/>
      <c r="AW462" s="498" t="e">
        <f>IF(W462&gt;0,ROUND((W462*1.3)/0.05,0)*0.05," ")</f>
        <v>#REF!</v>
      </c>
      <c r="AX462" s="499" t="s">
        <v>106</v>
      </c>
      <c r="AY462" s="499" t="s">
        <v>106</v>
      </c>
      <c r="AZ462" s="333"/>
      <c r="BA462" s="491" t="e">
        <f t="shared" si="844"/>
        <v>#REF!</v>
      </c>
      <c r="BB462" s="492">
        <f t="shared" si="845"/>
        <v>6.2</v>
      </c>
      <c r="BC462" s="493" t="e">
        <f t="shared" si="846"/>
        <v>#REF!</v>
      </c>
      <c r="BD462" s="488">
        <f t="shared" si="847"/>
        <v>6.1</v>
      </c>
      <c r="BE462" s="494" t="e">
        <f t="shared" si="848"/>
        <v>#REF!</v>
      </c>
      <c r="BF462" s="495" t="e">
        <f t="shared" si="849"/>
        <v>#REF!</v>
      </c>
      <c r="BG462" s="490" t="e">
        <f t="shared" si="850"/>
        <v>#REF!</v>
      </c>
      <c r="BH462" s="496">
        <f t="shared" si="851"/>
        <v>5.4</v>
      </c>
      <c r="BI462" s="497" t="e">
        <f t="shared" si="852"/>
        <v>#REF!</v>
      </c>
      <c r="BJ462" s="385" t="e">
        <f t="shared" si="853"/>
        <v>#REF!</v>
      </c>
      <c r="BK462" s="385" t="e">
        <f t="shared" si="854"/>
        <v>#REF!</v>
      </c>
      <c r="BL462" s="243" t="e">
        <f>IF((BA462-'Retail Pricing'!#REF!)&gt;=0," ",1)</f>
        <v>#REF!</v>
      </c>
      <c r="BM462" s="243" t="e">
        <f>IF((BB462-'Retail Pricing'!#REF!)&gt;=0," ",1)</f>
        <v>#REF!</v>
      </c>
      <c r="BN462" s="243" t="e">
        <f>IF((BC462-'Retail Pricing'!#REF!)&gt;=0," ",1)</f>
        <v>#REF!</v>
      </c>
      <c r="BO462" s="243" t="str">
        <f>IF((BD462-'Retail Pricing'!F338)&gt;=0," ",1)</f>
        <v xml:space="preserve"> </v>
      </c>
      <c r="BP462" s="243" t="e">
        <f>IF((BE462-'Retail Pricing'!#REF!)&gt;=0," ",1)</f>
        <v>#REF!</v>
      </c>
      <c r="BQ462" s="243" t="e">
        <f>IF((BF462-'Retail Pricing'!#REF!)&gt;=0," ",1)</f>
        <v>#REF!</v>
      </c>
      <c r="BR462" s="243" t="e">
        <f>IF((BG462-'Retail Pricing'!#REF!)&gt;=0," ",1)</f>
        <v>#REF!</v>
      </c>
      <c r="BS462" s="243" t="e">
        <f>IF((BH462-'Retail Pricing'!#REF!)&gt;=0," ",1)</f>
        <v>#REF!</v>
      </c>
      <c r="BT462" s="243" t="e">
        <f>IF((BI462-'Retail Pricing'!#REF!)&gt;=0," ",1)</f>
        <v>#REF!</v>
      </c>
      <c r="BU462" s="67"/>
      <c r="BV462" s="442" t="e">
        <f t="shared" si="855"/>
        <v>#REF!</v>
      </c>
      <c r="BW462" s="244" t="e">
        <f t="shared" si="856"/>
        <v>#REF!</v>
      </c>
      <c r="BX462" s="244" t="e">
        <f t="shared" si="857"/>
        <v>#REF!</v>
      </c>
      <c r="BY462" s="244" t="e">
        <f t="shared" si="858"/>
        <v>#REF!</v>
      </c>
      <c r="BZ462" s="244" t="e">
        <f t="shared" si="859"/>
        <v>#REF!</v>
      </c>
      <c r="CA462" s="244" t="e">
        <f t="shared" si="860"/>
        <v>#REF!</v>
      </c>
      <c r="CB462" s="244" t="e">
        <f t="shared" si="861"/>
        <v>#REF!</v>
      </c>
      <c r="CC462" s="244" t="e">
        <f t="shared" si="862"/>
        <v>#REF!</v>
      </c>
      <c r="CD462" s="244" t="e">
        <f t="shared" si="863"/>
        <v>#REF!</v>
      </c>
      <c r="CE462" s="244" t="e">
        <f t="shared" si="864"/>
        <v>#REF!</v>
      </c>
      <c r="CF462" s="244" t="e">
        <f t="shared" si="865"/>
        <v>#REF!</v>
      </c>
      <c r="CG462" s="244" t="e">
        <f t="shared" si="866"/>
        <v>#REF!</v>
      </c>
      <c r="CH462" s="244" t="e">
        <f t="shared" si="838"/>
        <v>#REF!</v>
      </c>
      <c r="CI462" s="570"/>
      <c r="CJ462" s="578" t="e">
        <f t="shared" si="743"/>
        <v>#REF!</v>
      </c>
      <c r="CK462" s="578" t="e">
        <f t="shared" si="744"/>
        <v>#REF!</v>
      </c>
      <c r="CL462" s="578" t="e">
        <f t="shared" si="745"/>
        <v>#REF!</v>
      </c>
      <c r="CM462" s="578" t="e">
        <f t="shared" si="746"/>
        <v>#REF!</v>
      </c>
      <c r="CN462" s="578" t="e">
        <f t="shared" si="747"/>
        <v>#REF!</v>
      </c>
      <c r="CO462" s="578" t="e">
        <f t="shared" si="740"/>
        <v>#REF!</v>
      </c>
      <c r="CP462" s="578" t="e">
        <f t="shared" si="741"/>
        <v>#REF!</v>
      </c>
      <c r="CQ462" s="578" t="e">
        <f t="shared" si="742"/>
        <v>#REF!</v>
      </c>
      <c r="CR462" s="244"/>
      <c r="CS462" s="244"/>
      <c r="CT462" s="244"/>
      <c r="CU462" s="244"/>
      <c r="CV462" s="347"/>
      <c r="CW462" s="338" t="e">
        <f t="shared" si="839"/>
        <v>#REF!</v>
      </c>
      <c r="CX462" s="347"/>
      <c r="CY462" s="338" t="e">
        <f t="shared" si="840"/>
        <v>#REF!</v>
      </c>
      <c r="CZ462" s="347"/>
      <c r="DA462" s="338" t="e">
        <f t="shared" si="841"/>
        <v>#REF!</v>
      </c>
      <c r="DB462" s="347"/>
      <c r="DC462" s="338" t="e">
        <f t="shared" si="842"/>
        <v>#REF!</v>
      </c>
      <c r="DD462" s="347"/>
      <c r="DE462" s="338" t="e">
        <f t="shared" si="843"/>
        <v>#REF!</v>
      </c>
    </row>
    <row r="463" spans="1:109" x14ac:dyDescent="0.2">
      <c r="A463" s="93" t="s">
        <v>101</v>
      </c>
      <c r="B463" s="53" t="s">
        <v>563</v>
      </c>
      <c r="C463" s="53" t="s">
        <v>282</v>
      </c>
      <c r="D463" s="217" t="s">
        <v>256</v>
      </c>
      <c r="E463" s="326">
        <v>12</v>
      </c>
      <c r="F463" s="553" t="s">
        <v>564</v>
      </c>
      <c r="G463" s="701"/>
      <c r="H463" s="83" t="s">
        <v>565</v>
      </c>
      <c r="I463" s="89" t="e">
        <f>IF('Retail Pricing'!#REF!&gt;0,'Retail Pricing'!#REF!," ")</f>
        <v>#REF!</v>
      </c>
      <c r="J463" s="85" t="e">
        <f>'Retail Pricing'!#REF!</f>
        <v>#REF!</v>
      </c>
      <c r="K463" s="85" t="e">
        <f>'Retail Pricing'!#REF!</f>
        <v>#REF!</v>
      </c>
      <c r="L463" s="305" t="e">
        <f>IF('Retail Pricing'!#REF!&gt;0,'Retail Pricing'!#REF!," ")</f>
        <v>#REF!</v>
      </c>
      <c r="M463" s="226" t="e">
        <f t="shared" si="811"/>
        <v>#REF!</v>
      </c>
      <c r="N463" s="219" t="e">
        <f>'Retail Pricing'!#REF!</f>
        <v>#REF!</v>
      </c>
      <c r="O463" s="219" t="e">
        <f>'Retail Pricing'!#REF!</f>
        <v>#REF!</v>
      </c>
      <c r="P463" s="219"/>
      <c r="Q463" s="219" t="e">
        <f>'Retail Pricing'!#REF!</f>
        <v>#REF!</v>
      </c>
      <c r="R463" s="219" t="e">
        <f>IF('Retail Pricing'!#REF!&gt;0,'Retail Pricing'!#REF!," ")</f>
        <v>#REF!</v>
      </c>
      <c r="S463" s="219" t="e">
        <f>'Retail Pricing'!#REF!</f>
        <v>#REF!</v>
      </c>
      <c r="T463" s="219">
        <v>1.0685500000000001</v>
      </c>
      <c r="U463" s="470">
        <v>0.17</v>
      </c>
      <c r="V463" s="7" t="e">
        <v>#REF!</v>
      </c>
      <c r="W463" s="491" t="e">
        <f>ROUND(('Retail Pricing'!#REF!/(1-0.09))/0.05,0)*0.05</f>
        <v>#REF!</v>
      </c>
      <c r="X463" s="489">
        <v>5.5</v>
      </c>
      <c r="Y463" s="304" t="e">
        <f t="shared" si="804"/>
        <v>#REF!</v>
      </c>
      <c r="Z463" s="428" t="e">
        <v>#REF!</v>
      </c>
      <c r="AA463" s="492" t="e">
        <v>#REF!</v>
      </c>
      <c r="AB463" s="493" t="e">
        <f>ROUND(('Retail Pricing'!#REF!/(1-0.09))/0.05,0)*0.05</f>
        <v>#REF!</v>
      </c>
      <c r="AC463" s="489">
        <v>5.4</v>
      </c>
      <c r="AD463" s="14" t="e">
        <f t="shared" si="805"/>
        <v>#REF!</v>
      </c>
      <c r="AE463" s="428" t="e">
        <v>#REF!</v>
      </c>
      <c r="AF463" s="488" t="e">
        <v>#REF!</v>
      </c>
      <c r="AG463" s="494" t="e">
        <f>ROUND(('Retail Pricing'!#REF!/(1-0.09))/0.05,0)*0.05</f>
        <v>#REF!</v>
      </c>
      <c r="AH463" s="489">
        <v>5.2</v>
      </c>
      <c r="AI463" s="14" t="e">
        <f t="shared" si="806"/>
        <v>#REF!</v>
      </c>
      <c r="AJ463" s="428" t="e">
        <v>#REF!</v>
      </c>
      <c r="AK463" s="495" t="e">
        <f>ROUND(('Retail Pricing'!#REF!/(1-0.09))/0.05,0)*0.05</f>
        <v>#REF!</v>
      </c>
      <c r="AL463" s="489"/>
      <c r="AM463" s="489">
        <v>4.8</v>
      </c>
      <c r="AN463" s="14" t="e">
        <f t="shared" si="807"/>
        <v>#REF!</v>
      </c>
      <c r="AO463" s="428" t="e">
        <v>#REF!</v>
      </c>
      <c r="AP463" s="490" t="e">
        <f>ROUND(('Retail Pricing'!#REF!/(1-0.09))/0.05,0)*0.05</f>
        <v>#REF!</v>
      </c>
      <c r="AQ463" s="489">
        <v>4.6500000000000004</v>
      </c>
      <c r="AR463" s="14" t="e">
        <f t="shared" si="808"/>
        <v>#REF!</v>
      </c>
      <c r="AS463" s="428" t="e">
        <v>#REF!</v>
      </c>
      <c r="AT463" s="496" t="e">
        <v>#REF!</v>
      </c>
      <c r="AU463" s="497" t="e">
        <f>IF(BA463&gt;0,ROUNDUP((BA463*2),0.05)-0.01," ")</f>
        <v>#REF!</v>
      </c>
      <c r="AV463" s="288"/>
      <c r="AW463" s="498" t="e">
        <f>IF(W463&gt;0,ROUND((W463*1.3)/0.05,0)*0.05," ")</f>
        <v>#REF!</v>
      </c>
      <c r="AX463" s="499" t="e">
        <f>AP463</f>
        <v>#REF!</v>
      </c>
      <c r="AY463" s="499">
        <v>2.75</v>
      </c>
      <c r="AZ463" s="333"/>
      <c r="BA463" s="491" t="e">
        <f t="shared" si="844"/>
        <v>#REF!</v>
      </c>
      <c r="BB463" s="492" t="e">
        <f t="shared" si="845"/>
        <v>#REF!</v>
      </c>
      <c r="BC463" s="493" t="e">
        <f t="shared" si="846"/>
        <v>#REF!</v>
      </c>
      <c r="BD463" s="488" t="e">
        <f t="shared" si="847"/>
        <v>#REF!</v>
      </c>
      <c r="BE463" s="494" t="e">
        <f t="shared" si="848"/>
        <v>#REF!</v>
      </c>
      <c r="BF463" s="495" t="e">
        <f t="shared" si="849"/>
        <v>#REF!</v>
      </c>
      <c r="BG463" s="490" t="e">
        <f t="shared" si="850"/>
        <v>#REF!</v>
      </c>
      <c r="BH463" s="496" t="e">
        <f t="shared" si="851"/>
        <v>#REF!</v>
      </c>
      <c r="BI463" s="497" t="e">
        <f t="shared" si="852"/>
        <v>#REF!</v>
      </c>
      <c r="BJ463" s="385" t="e">
        <f t="shared" si="853"/>
        <v>#REF!</v>
      </c>
      <c r="BK463" s="385" t="e">
        <f t="shared" si="854"/>
        <v>#REF!</v>
      </c>
      <c r="BL463" s="243" t="e">
        <f>IF((BA463-'Retail Pricing'!#REF!)&gt;=0," ",1)</f>
        <v>#REF!</v>
      </c>
      <c r="BM463" s="243" t="e">
        <f>IF((BB463-'Retail Pricing'!#REF!)&gt;=0," ",1)</f>
        <v>#REF!</v>
      </c>
      <c r="BN463" s="243" t="e">
        <f>IF((BC463-'Retail Pricing'!#REF!)&gt;=0," ",1)</f>
        <v>#REF!</v>
      </c>
      <c r="BO463" s="243" t="e">
        <f>IF((BD463-'Retail Pricing'!#REF!)&gt;=0," ",1)</f>
        <v>#REF!</v>
      </c>
      <c r="BP463" s="243" t="e">
        <f>IF((BE463-'Retail Pricing'!#REF!)&gt;=0," ",1)</f>
        <v>#REF!</v>
      </c>
      <c r="BQ463" s="243" t="e">
        <f>IF((BF463-'Retail Pricing'!#REF!)&gt;=0," ",1)</f>
        <v>#REF!</v>
      </c>
      <c r="BR463" s="243" t="e">
        <f>IF((BG463-'Retail Pricing'!#REF!)&gt;=0," ",1)</f>
        <v>#REF!</v>
      </c>
      <c r="BS463" s="243" t="e">
        <f>IF((BH463-'Retail Pricing'!#REF!)&gt;=0," ",1)</f>
        <v>#REF!</v>
      </c>
      <c r="BT463" s="243" t="e">
        <f>IF((BI463-'Retail Pricing'!#REF!)&gt;=0," ",1)</f>
        <v>#REF!</v>
      </c>
      <c r="BU463" s="18"/>
      <c r="BV463" s="442" t="e">
        <f t="shared" si="855"/>
        <v>#REF!</v>
      </c>
      <c r="BW463" s="244" t="e">
        <f t="shared" si="856"/>
        <v>#REF!</v>
      </c>
      <c r="BX463" s="244" t="e">
        <f t="shared" si="857"/>
        <v>#REF!</v>
      </c>
      <c r="BY463" s="244" t="e">
        <f t="shared" si="858"/>
        <v>#REF!</v>
      </c>
      <c r="BZ463" s="244" t="e">
        <f t="shared" si="859"/>
        <v>#REF!</v>
      </c>
      <c r="CA463" s="244" t="e">
        <f t="shared" si="860"/>
        <v>#REF!</v>
      </c>
      <c r="CB463" s="244" t="e">
        <f t="shared" si="861"/>
        <v>#REF!</v>
      </c>
      <c r="CC463" s="244" t="e">
        <f t="shared" si="862"/>
        <v>#REF!</v>
      </c>
      <c r="CD463" s="244" t="e">
        <f t="shared" si="863"/>
        <v>#REF!</v>
      </c>
      <c r="CE463" s="244" t="e">
        <f t="shared" si="864"/>
        <v>#REF!</v>
      </c>
      <c r="CF463" s="244" t="e">
        <f t="shared" si="865"/>
        <v>#REF!</v>
      </c>
      <c r="CG463" s="244" t="e">
        <f t="shared" si="866"/>
        <v>#REF!</v>
      </c>
      <c r="CH463" s="244" t="e">
        <f t="shared" si="838"/>
        <v>#REF!</v>
      </c>
      <c r="CI463" s="570"/>
      <c r="CJ463" s="578" t="e">
        <f t="shared" si="743"/>
        <v>#REF!</v>
      </c>
      <c r="CK463" s="578" t="e">
        <f t="shared" si="744"/>
        <v>#REF!</v>
      </c>
      <c r="CL463" s="578" t="e">
        <f t="shared" si="745"/>
        <v>#REF!</v>
      </c>
      <c r="CM463" s="578" t="e">
        <f t="shared" si="746"/>
        <v>#REF!</v>
      </c>
      <c r="CN463" s="578" t="e">
        <f t="shared" si="747"/>
        <v>#REF!</v>
      </c>
      <c r="CO463" s="578" t="e">
        <f t="shared" si="740"/>
        <v>#REF!</v>
      </c>
      <c r="CP463" s="578" t="e">
        <f t="shared" si="741"/>
        <v>#REF!</v>
      </c>
      <c r="CQ463" s="578" t="e">
        <f t="shared" si="742"/>
        <v>#REF!</v>
      </c>
      <c r="CR463" s="244"/>
      <c r="CS463" s="244"/>
      <c r="CT463" s="244"/>
      <c r="CU463" s="244"/>
      <c r="CV463" s="347"/>
      <c r="CW463" s="338" t="e">
        <f t="shared" si="839"/>
        <v>#REF!</v>
      </c>
      <c r="CX463" s="347"/>
      <c r="CY463" s="338" t="e">
        <f t="shared" si="840"/>
        <v>#REF!</v>
      </c>
      <c r="CZ463" s="347"/>
      <c r="DA463" s="338" t="e">
        <f t="shared" si="841"/>
        <v>#REF!</v>
      </c>
      <c r="DB463" s="347"/>
      <c r="DC463" s="338" t="e">
        <f t="shared" si="842"/>
        <v>#REF!</v>
      </c>
      <c r="DD463" s="347"/>
      <c r="DE463" s="338" t="e">
        <f t="shared" si="843"/>
        <v>#REF!</v>
      </c>
    </row>
    <row r="464" spans="1:109" s="19" customFormat="1" x14ac:dyDescent="0.2">
      <c r="A464" s="93" t="s">
        <v>101</v>
      </c>
      <c r="B464" s="53" t="s">
        <v>179</v>
      </c>
      <c r="C464" s="53" t="s">
        <v>282</v>
      </c>
      <c r="D464" s="217" t="s">
        <v>256</v>
      </c>
      <c r="E464" s="326">
        <v>25</v>
      </c>
      <c r="F464" s="356" t="s">
        <v>432</v>
      </c>
      <c r="G464" s="701"/>
      <c r="H464" s="84" t="s">
        <v>949</v>
      </c>
      <c r="I464" s="89" t="e">
        <f>IF('Retail Pricing'!#REF!&gt;0,'Retail Pricing'!#REF!," ")</f>
        <v>#REF!</v>
      </c>
      <c r="J464" s="85" t="e">
        <f>'Retail Pricing'!#REF!</f>
        <v>#REF!</v>
      </c>
      <c r="K464" s="85" t="e">
        <f>'Retail Pricing'!#REF!</f>
        <v>#REF!</v>
      </c>
      <c r="L464" s="305" t="e">
        <f>IF('Retail Pricing'!#REF!&gt;0,'Retail Pricing'!#REF!," ")</f>
        <v>#REF!</v>
      </c>
      <c r="M464" s="226" t="e">
        <f t="shared" si="811"/>
        <v>#REF!</v>
      </c>
      <c r="N464" s="219" t="e">
        <f>IF('Retail Pricing'!#REF!&gt;0,'Retail Pricing'!#REF!," ")</f>
        <v>#REF!</v>
      </c>
      <c r="O464" s="219" t="e">
        <f>IF('Retail Pricing'!#REF!&gt;0,'Retail Pricing'!#REF!," ")</f>
        <v>#REF!</v>
      </c>
      <c r="P464" s="219"/>
      <c r="Q464" s="219" t="e">
        <f>IF('Retail Pricing'!#REF!&gt;0,'Retail Pricing'!#REF!," ")</f>
        <v>#REF!</v>
      </c>
      <c r="R464" s="219" t="e">
        <f>IF('Retail Pricing'!#REF!&gt;0,'Retail Pricing'!#REF!," ")</f>
        <v>#REF!</v>
      </c>
      <c r="S464" s="219" t="e">
        <f>IF('Retail Pricing'!#REF!&gt;0,'Retail Pricing'!#REF!," ")</f>
        <v>#REF!</v>
      </c>
      <c r="T464" s="219">
        <v>1.5317700000000001</v>
      </c>
      <c r="U464" s="7" t="e">
        <f>IF(M464&gt;0,$U$1," ")</f>
        <v>#REF!</v>
      </c>
      <c r="V464" s="7">
        <v>8.5999999999999993E-2</v>
      </c>
      <c r="W464" s="491" t="s">
        <v>949</v>
      </c>
      <c r="X464" s="489" t="s">
        <v>949</v>
      </c>
      <c r="Y464" s="304" t="str">
        <f t="shared" si="804"/>
        <v xml:space="preserve"> </v>
      </c>
      <c r="Z464" s="428" t="s">
        <v>106</v>
      </c>
      <c r="AA464" s="492" t="s">
        <v>949</v>
      </c>
      <c r="AB464" s="493" t="s">
        <v>949</v>
      </c>
      <c r="AC464" s="489" t="s">
        <v>949</v>
      </c>
      <c r="AD464" s="14" t="str">
        <f t="shared" si="805"/>
        <v xml:space="preserve"> </v>
      </c>
      <c r="AE464" s="428" t="s">
        <v>106</v>
      </c>
      <c r="AF464" s="488" t="s">
        <v>949</v>
      </c>
      <c r="AG464" s="494" t="s">
        <v>949</v>
      </c>
      <c r="AH464" s="489" t="s">
        <v>949</v>
      </c>
      <c r="AI464" s="14" t="str">
        <f t="shared" si="806"/>
        <v xml:space="preserve"> </v>
      </c>
      <c r="AJ464" s="428" t="s">
        <v>106</v>
      </c>
      <c r="AK464" s="495" t="s">
        <v>949</v>
      </c>
      <c r="AL464" s="489"/>
      <c r="AM464" s="489" t="s">
        <v>949</v>
      </c>
      <c r="AN464" s="14" t="str">
        <f t="shared" si="807"/>
        <v xml:space="preserve"> </v>
      </c>
      <c r="AO464" s="428" t="s">
        <v>106</v>
      </c>
      <c r="AP464" s="490" t="s">
        <v>949</v>
      </c>
      <c r="AQ464" s="489" t="s">
        <v>949</v>
      </c>
      <c r="AR464" s="14" t="str">
        <f t="shared" si="808"/>
        <v xml:space="preserve"> </v>
      </c>
      <c r="AS464" s="428" t="s">
        <v>106</v>
      </c>
      <c r="AT464" s="496" t="s">
        <v>949</v>
      </c>
      <c r="AU464" s="497" t="s">
        <v>949</v>
      </c>
      <c r="AV464" s="288"/>
      <c r="AW464" s="498" t="s">
        <v>949</v>
      </c>
      <c r="AX464" s="499" t="s">
        <v>106</v>
      </c>
      <c r="AY464" s="499" t="s">
        <v>106</v>
      </c>
      <c r="AZ464" s="333"/>
      <c r="BA464" s="491" t="str">
        <f t="shared" si="844"/>
        <v>Holder</v>
      </c>
      <c r="BB464" s="492" t="str">
        <f t="shared" si="845"/>
        <v>Holder</v>
      </c>
      <c r="BC464" s="493" t="str">
        <f t="shared" si="846"/>
        <v>Holder</v>
      </c>
      <c r="BD464" s="488" t="str">
        <f t="shared" si="847"/>
        <v>Holder</v>
      </c>
      <c r="BE464" s="494" t="str">
        <f t="shared" si="848"/>
        <v>Holder</v>
      </c>
      <c r="BF464" s="495" t="str">
        <f t="shared" si="849"/>
        <v>Holder</v>
      </c>
      <c r="BG464" s="490" t="str">
        <f t="shared" si="850"/>
        <v>Holder</v>
      </c>
      <c r="BH464" s="496" t="str">
        <f t="shared" si="851"/>
        <v>Holder</v>
      </c>
      <c r="BI464" s="497" t="str">
        <f t="shared" si="852"/>
        <v>Holder</v>
      </c>
      <c r="BJ464" s="385" t="str">
        <f t="shared" si="853"/>
        <v>No</v>
      </c>
      <c r="BK464" s="385" t="str">
        <f t="shared" si="854"/>
        <v>No</v>
      </c>
      <c r="BL464" s="483" t="s">
        <v>1376</v>
      </c>
      <c r="BM464" s="482"/>
      <c r="BN464" s="482"/>
      <c r="BO464" s="482"/>
      <c r="BP464" s="482"/>
      <c r="BQ464" s="482"/>
      <c r="BR464" s="482"/>
      <c r="BS464" s="482"/>
      <c r="BT464" s="482"/>
      <c r="BU464" s="67"/>
      <c r="BV464" s="442" t="str">
        <f t="shared" si="855"/>
        <v xml:space="preserve"> </v>
      </c>
      <c r="BW464" s="244" t="str">
        <f t="shared" si="856"/>
        <v xml:space="preserve"> </v>
      </c>
      <c r="BX464" s="244" t="str">
        <f t="shared" si="857"/>
        <v xml:space="preserve"> </v>
      </c>
      <c r="BY464" s="244" t="str">
        <f t="shared" si="858"/>
        <v xml:space="preserve"> </v>
      </c>
      <c r="BZ464" s="244" t="str">
        <f t="shared" si="859"/>
        <v xml:space="preserve"> </v>
      </c>
      <c r="CA464" s="244" t="str">
        <f t="shared" si="860"/>
        <v xml:space="preserve"> </v>
      </c>
      <c r="CB464" s="244" t="str">
        <f t="shared" si="861"/>
        <v xml:space="preserve"> </v>
      </c>
      <c r="CC464" s="244" t="str">
        <f t="shared" si="862"/>
        <v xml:space="preserve"> </v>
      </c>
      <c r="CD464" s="244" t="str">
        <f t="shared" si="863"/>
        <v xml:space="preserve"> </v>
      </c>
      <c r="CE464" s="244" t="str">
        <f t="shared" si="864"/>
        <v xml:space="preserve"> </v>
      </c>
      <c r="CF464" s="244" t="str">
        <f t="shared" si="865"/>
        <v xml:space="preserve"> </v>
      </c>
      <c r="CG464" s="244" t="str">
        <f t="shared" si="866"/>
        <v xml:space="preserve"> </v>
      </c>
      <c r="CH464" s="244" t="str">
        <f t="shared" si="838"/>
        <v xml:space="preserve"> </v>
      </c>
      <c r="CI464" s="570"/>
      <c r="CJ464" s="578" t="str">
        <f t="shared" si="743"/>
        <v xml:space="preserve"> </v>
      </c>
      <c r="CK464" s="578" t="str">
        <f t="shared" si="744"/>
        <v xml:space="preserve"> </v>
      </c>
      <c r="CL464" s="578" t="str">
        <f t="shared" si="745"/>
        <v xml:space="preserve"> </v>
      </c>
      <c r="CM464" s="578" t="str">
        <f t="shared" si="746"/>
        <v xml:space="preserve"> </v>
      </c>
      <c r="CN464" s="578" t="str">
        <f t="shared" si="747"/>
        <v xml:space="preserve"> </v>
      </c>
      <c r="CO464" s="578" t="str">
        <f t="shared" si="740"/>
        <v xml:space="preserve"> </v>
      </c>
      <c r="CP464" s="578" t="str">
        <f t="shared" si="741"/>
        <v xml:space="preserve"> </v>
      </c>
      <c r="CQ464" s="578" t="str">
        <f t="shared" si="742"/>
        <v xml:space="preserve"> </v>
      </c>
      <c r="CR464" s="244"/>
      <c r="CS464" s="244"/>
      <c r="CT464" s="244"/>
      <c r="CU464" s="244"/>
      <c r="CV464" s="347"/>
      <c r="CW464" s="338" t="str">
        <f t="shared" si="839"/>
        <v xml:space="preserve"> </v>
      </c>
      <c r="CX464" s="347"/>
      <c r="CY464" s="338" t="str">
        <f t="shared" si="840"/>
        <v xml:space="preserve"> </v>
      </c>
      <c r="CZ464" s="347"/>
      <c r="DA464" s="338" t="str">
        <f t="shared" si="841"/>
        <v xml:space="preserve"> </v>
      </c>
      <c r="DB464" s="347"/>
      <c r="DC464" s="338" t="str">
        <f t="shared" si="842"/>
        <v xml:space="preserve"> </v>
      </c>
      <c r="DD464" s="347"/>
      <c r="DE464" s="338" t="str">
        <f t="shared" si="843"/>
        <v xml:space="preserve"> </v>
      </c>
    </row>
    <row r="465" spans="1:109" x14ac:dyDescent="0.2">
      <c r="A465" s="93" t="s">
        <v>101</v>
      </c>
      <c r="B465" s="54" t="s">
        <v>179</v>
      </c>
      <c r="C465" s="53" t="s">
        <v>282</v>
      </c>
      <c r="D465" s="217" t="s">
        <v>256</v>
      </c>
      <c r="E465" s="326">
        <v>25</v>
      </c>
      <c r="F465" s="553" t="s">
        <v>432</v>
      </c>
      <c r="G465" s="701"/>
      <c r="H465" s="40" t="s">
        <v>67</v>
      </c>
      <c r="I465" s="89" t="e">
        <f>IF('Retail Pricing'!#REF!&gt;0,'Retail Pricing'!#REF!," ")</f>
        <v>#REF!</v>
      </c>
      <c r="J465" s="85" t="e">
        <f>'Retail Pricing'!#REF!</f>
        <v>#REF!</v>
      </c>
      <c r="K465" s="85" t="e">
        <f>'Retail Pricing'!#REF!</f>
        <v>#REF!</v>
      </c>
      <c r="L465" s="305" t="e">
        <f>IF('Retail Pricing'!#REF!&gt;0,'Retail Pricing'!#REF!," ")</f>
        <v>#REF!</v>
      </c>
      <c r="M465" s="226" t="e">
        <f t="shared" si="811"/>
        <v>#REF!</v>
      </c>
      <c r="N465" s="219" t="e">
        <f>IF('Retail Pricing'!#REF!&gt;0,'Retail Pricing'!#REF!," ")</f>
        <v>#REF!</v>
      </c>
      <c r="O465" s="219" t="e">
        <f>IF('Retail Pricing'!#REF!&gt;0,'Retail Pricing'!#REF!," ")</f>
        <v>#REF!</v>
      </c>
      <c r="P465" s="219"/>
      <c r="Q465" s="219" t="e">
        <f>IF('Retail Pricing'!#REF!&gt;0,'Retail Pricing'!#REF!," ")</f>
        <v>#REF!</v>
      </c>
      <c r="R465" s="219" t="e">
        <f>IF('Retail Pricing'!#REF!&gt;0,'Retail Pricing'!#REF!," ")</f>
        <v>#REF!</v>
      </c>
      <c r="S465" s="219" t="e">
        <f>IF('Retail Pricing'!#REF!&gt;0,'Retail Pricing'!#REF!," ")</f>
        <v>#REF!</v>
      </c>
      <c r="T465" s="219">
        <v>1.5317700000000001</v>
      </c>
      <c r="U465" s="470">
        <v>0.17</v>
      </c>
      <c r="V465" s="7">
        <v>8.5999999999999993E-2</v>
      </c>
      <c r="W465" s="491" t="e">
        <f>'Retail Pricing'!#REF!</f>
        <v>#REF!</v>
      </c>
      <c r="X465" s="489">
        <v>5.65</v>
      </c>
      <c r="Y465" s="304" t="e">
        <f t="shared" si="804"/>
        <v>#REF!</v>
      </c>
      <c r="Z465" s="428">
        <v>0.66</v>
      </c>
      <c r="AA465" s="492">
        <v>6.45</v>
      </c>
      <c r="AB465" s="493" t="e">
        <f>'Retail Pricing'!#REF!</f>
        <v>#REF!</v>
      </c>
      <c r="AC465" s="489">
        <v>5.55</v>
      </c>
      <c r="AD465" s="14" t="e">
        <f t="shared" si="805"/>
        <v>#REF!</v>
      </c>
      <c r="AE465" s="428">
        <v>0.65</v>
      </c>
      <c r="AF465" s="488">
        <v>6.35</v>
      </c>
      <c r="AG465" s="494" t="e">
        <f>'Retail Pricing'!#REF!</f>
        <v>#REF!</v>
      </c>
      <c r="AH465" s="489">
        <v>4.3499999999999996</v>
      </c>
      <c r="AI465" s="14" t="e">
        <f t="shared" si="806"/>
        <v>#REF!</v>
      </c>
      <c r="AJ465" s="428">
        <v>0.56000000000000005</v>
      </c>
      <c r="AK465" s="495" t="e">
        <f>'Retail Pricing'!#REF!</f>
        <v>#REF!</v>
      </c>
      <c r="AL465" s="489"/>
      <c r="AM465" s="489">
        <v>3.9</v>
      </c>
      <c r="AN465" s="14" t="e">
        <f t="shared" si="807"/>
        <v>#REF!</v>
      </c>
      <c r="AO465" s="428">
        <v>0.51</v>
      </c>
      <c r="AP465" s="490" t="e">
        <f>'Retail Pricing'!#REF!</f>
        <v>#REF!</v>
      </c>
      <c r="AQ465" s="489">
        <v>3.8</v>
      </c>
      <c r="AR465" s="14" t="e">
        <f t="shared" si="808"/>
        <v>#REF!</v>
      </c>
      <c r="AS465" s="428">
        <v>0.49</v>
      </c>
      <c r="AT465" s="496">
        <v>4.55</v>
      </c>
      <c r="AU465" s="497" t="e">
        <f>'Retail Pricing'!#REF!</f>
        <v>#REF!</v>
      </c>
      <c r="AV465" s="288"/>
      <c r="AW465" s="498" t="e">
        <f>IF(W465&gt;0,ROUND((W465*1.3)/0.05,0)*0.05," ")</f>
        <v>#REF!</v>
      </c>
      <c r="AX465" s="499" t="e">
        <f>AP465</f>
        <v>#REF!</v>
      </c>
      <c r="AY465" s="499">
        <v>2</v>
      </c>
      <c r="AZ465" s="333"/>
      <c r="BA465" s="491" t="e">
        <f t="shared" si="844"/>
        <v>#REF!</v>
      </c>
      <c r="BB465" s="492">
        <f t="shared" si="845"/>
        <v>6.45</v>
      </c>
      <c r="BC465" s="493" t="e">
        <f t="shared" si="846"/>
        <v>#REF!</v>
      </c>
      <c r="BD465" s="488">
        <f t="shared" si="847"/>
        <v>6.35</v>
      </c>
      <c r="BE465" s="494" t="e">
        <f t="shared" si="848"/>
        <v>#REF!</v>
      </c>
      <c r="BF465" s="495" t="e">
        <f t="shared" si="849"/>
        <v>#REF!</v>
      </c>
      <c r="BG465" s="490" t="e">
        <f t="shared" si="850"/>
        <v>#REF!</v>
      </c>
      <c r="BH465" s="496">
        <f t="shared" si="851"/>
        <v>4.55</v>
      </c>
      <c r="BI465" s="497" t="e">
        <f t="shared" si="852"/>
        <v>#REF!</v>
      </c>
      <c r="BJ465" s="385" t="e">
        <f t="shared" si="853"/>
        <v>#REF!</v>
      </c>
      <c r="BK465" s="385" t="e">
        <f t="shared" si="854"/>
        <v>#REF!</v>
      </c>
      <c r="BL465" s="243" t="e">
        <f>IF((BA465-'Retail Pricing'!#REF!)&gt;=0," ",1)</f>
        <v>#REF!</v>
      </c>
      <c r="BM465" s="243" t="e">
        <f>IF((BB465-'Retail Pricing'!#REF!)&gt;=0," ",1)</f>
        <v>#REF!</v>
      </c>
      <c r="BN465" s="243" t="e">
        <f>IF((BC465-'Retail Pricing'!#REF!)&gt;=0," ",1)</f>
        <v>#REF!</v>
      </c>
      <c r="BO465" s="243" t="str">
        <f>IF((BD465-'Retail Pricing'!F340)&gt;=0," ",1)</f>
        <v xml:space="preserve"> </v>
      </c>
      <c r="BP465" s="243" t="e">
        <f>IF((BE465-'Retail Pricing'!#REF!)&gt;=0," ",1)</f>
        <v>#REF!</v>
      </c>
      <c r="BQ465" s="243" t="e">
        <f>IF((BF465-'Retail Pricing'!#REF!)&gt;=0," ",1)</f>
        <v>#REF!</v>
      </c>
      <c r="BR465" s="243" t="e">
        <f>IF((BG465-'Retail Pricing'!#REF!)&gt;=0," ",1)</f>
        <v>#REF!</v>
      </c>
      <c r="BS465" s="243" t="e">
        <f>IF((BH465-'Retail Pricing'!#REF!)&gt;=0," ",1)</f>
        <v>#REF!</v>
      </c>
      <c r="BT465" s="243" t="e">
        <f>IF((BI465-'Retail Pricing'!#REF!)&gt;=0," ",1)</f>
        <v>#REF!</v>
      </c>
      <c r="BU465" s="18"/>
      <c r="BV465" s="442" t="e">
        <f t="shared" si="855"/>
        <v>#REF!</v>
      </c>
      <c r="BW465" s="244" t="e">
        <f t="shared" si="856"/>
        <v>#REF!</v>
      </c>
      <c r="BX465" s="244" t="e">
        <f t="shared" si="857"/>
        <v>#REF!</v>
      </c>
      <c r="BY465" s="244" t="e">
        <f t="shared" si="858"/>
        <v>#REF!</v>
      </c>
      <c r="BZ465" s="244" t="e">
        <f t="shared" si="859"/>
        <v>#REF!</v>
      </c>
      <c r="CA465" s="244" t="e">
        <f t="shared" si="860"/>
        <v>#REF!</v>
      </c>
      <c r="CB465" s="244" t="e">
        <f t="shared" si="861"/>
        <v>#REF!</v>
      </c>
      <c r="CC465" s="244" t="e">
        <f t="shared" si="862"/>
        <v>#REF!</v>
      </c>
      <c r="CD465" s="244" t="e">
        <f t="shared" si="863"/>
        <v>#REF!</v>
      </c>
      <c r="CE465" s="244" t="e">
        <f t="shared" si="864"/>
        <v>#REF!</v>
      </c>
      <c r="CF465" s="244" t="e">
        <f t="shared" si="865"/>
        <v>#REF!</v>
      </c>
      <c r="CG465" s="244" t="e">
        <f t="shared" si="866"/>
        <v>#REF!</v>
      </c>
      <c r="CH465" s="244" t="e">
        <f t="shared" si="838"/>
        <v>#REF!</v>
      </c>
      <c r="CI465" s="570"/>
      <c r="CJ465" s="578" t="e">
        <f t="shared" si="743"/>
        <v>#REF!</v>
      </c>
      <c r="CK465" s="578" t="e">
        <f t="shared" si="744"/>
        <v>#REF!</v>
      </c>
      <c r="CL465" s="578" t="e">
        <f t="shared" si="745"/>
        <v>#REF!</v>
      </c>
      <c r="CM465" s="578" t="e">
        <f t="shared" si="746"/>
        <v>#REF!</v>
      </c>
      <c r="CN465" s="578" t="e">
        <f t="shared" si="747"/>
        <v>#REF!</v>
      </c>
      <c r="CO465" s="578" t="e">
        <f t="shared" si="740"/>
        <v>#REF!</v>
      </c>
      <c r="CP465" s="578" t="e">
        <f t="shared" si="741"/>
        <v>#REF!</v>
      </c>
      <c r="CQ465" s="578" t="e">
        <f t="shared" si="742"/>
        <v>#REF!</v>
      </c>
      <c r="CR465" s="244"/>
      <c r="CS465" s="244"/>
      <c r="CT465" s="244"/>
      <c r="CU465" s="244"/>
      <c r="CV465" s="347"/>
      <c r="CW465" s="338" t="e">
        <f t="shared" si="839"/>
        <v>#REF!</v>
      </c>
      <c r="CX465" s="347"/>
      <c r="CY465" s="338" t="e">
        <f t="shared" si="840"/>
        <v>#REF!</v>
      </c>
      <c r="CZ465" s="347"/>
      <c r="DA465" s="338" t="e">
        <f t="shared" si="841"/>
        <v>#REF!</v>
      </c>
      <c r="DB465" s="347"/>
      <c r="DC465" s="338" t="e">
        <f t="shared" si="842"/>
        <v>#REF!</v>
      </c>
      <c r="DD465" s="347"/>
      <c r="DE465" s="338" t="e">
        <f t="shared" si="843"/>
        <v>#REF!</v>
      </c>
    </row>
    <row r="466" spans="1:109" s="19" customFormat="1" x14ac:dyDescent="0.2">
      <c r="A466" s="93" t="s">
        <v>101</v>
      </c>
      <c r="B466" s="53" t="s">
        <v>832</v>
      </c>
      <c r="C466" s="53" t="s">
        <v>1429</v>
      </c>
      <c r="D466" s="217" t="s">
        <v>256</v>
      </c>
      <c r="E466" s="326">
        <v>100</v>
      </c>
      <c r="F466" s="356" t="s">
        <v>432</v>
      </c>
      <c r="G466" s="701"/>
      <c r="H466" s="39" t="s">
        <v>67</v>
      </c>
      <c r="I466" s="89" t="e">
        <f>IF('Retail Pricing'!#REF!&gt;0,'Retail Pricing'!#REF!," ")</f>
        <v>#REF!</v>
      </c>
      <c r="J466" s="85" t="e">
        <f>'Retail Pricing'!#REF!</f>
        <v>#REF!</v>
      </c>
      <c r="K466" s="85" t="e">
        <f>'Retail Pricing'!#REF!</f>
        <v>#REF!</v>
      </c>
      <c r="L466" s="305" t="e">
        <f>IF('Retail Pricing'!#REF!&gt;0,'Retail Pricing'!#REF!," ")</f>
        <v>#REF!</v>
      </c>
      <c r="M466" s="226" t="e">
        <f t="shared" si="811"/>
        <v>#REF!</v>
      </c>
      <c r="N466" s="219" t="e">
        <f>IF('Retail Pricing'!#REF!&gt;0,'Retail Pricing'!#REF!," ")</f>
        <v>#REF!</v>
      </c>
      <c r="O466" s="219" t="e">
        <f>IF('Retail Pricing'!#REF!&gt;0,'Retail Pricing'!#REF!," ")</f>
        <v>#REF!</v>
      </c>
      <c r="P466" s="219"/>
      <c r="Q466" s="219" t="e">
        <f>IF('Retail Pricing'!#REF!&gt;0,'Retail Pricing'!#REF!," ")</f>
        <v>#REF!</v>
      </c>
      <c r="R466" s="219" t="e">
        <f>IF('Retail Pricing'!#REF!&gt;0,'Retail Pricing'!#REF!," ")</f>
        <v>#REF!</v>
      </c>
      <c r="S466" s="219" t="e">
        <f>IF('Retail Pricing'!#REF!&gt;0,'Retail Pricing'!#REF!," ")</f>
        <v>#REF!</v>
      </c>
      <c r="T466" s="219">
        <v>1.61286</v>
      </c>
      <c r="U466" s="7" t="e">
        <f>IF(M466&gt;0,$U$1," ")</f>
        <v>#REF!</v>
      </c>
      <c r="V466" s="7" t="e">
        <v>#REF!</v>
      </c>
      <c r="W466" s="498">
        <f>ROUND((X466/1.03)/0.05,0)*0.05</f>
        <v>5.5</v>
      </c>
      <c r="X466" s="489">
        <v>5.65</v>
      </c>
      <c r="Y466" s="304">
        <f t="shared" si="804"/>
        <v>-0.03</v>
      </c>
      <c r="Z466" s="428" t="e">
        <v>#REF!</v>
      </c>
      <c r="AA466" s="492" t="e">
        <v>#REF!</v>
      </c>
      <c r="AB466" s="498">
        <f>ROUND((AC466/1.03)/0.05,0)*0.05</f>
        <v>5.4</v>
      </c>
      <c r="AC466" s="489">
        <v>5.55</v>
      </c>
      <c r="AD466" s="14">
        <f t="shared" si="805"/>
        <v>-0.03</v>
      </c>
      <c r="AE466" s="428" t="e">
        <v>#REF!</v>
      </c>
      <c r="AF466" s="138" t="e">
        <v>#REF!</v>
      </c>
      <c r="AG466" s="498">
        <f>ROUND((AH466/1.03)/0.05,0)*0.05</f>
        <v>4.2</v>
      </c>
      <c r="AH466" s="489">
        <v>4.3499999999999996</v>
      </c>
      <c r="AI466" s="14">
        <f t="shared" si="806"/>
        <v>-0.03</v>
      </c>
      <c r="AJ466" s="428" t="e">
        <v>#REF!</v>
      </c>
      <c r="AK466" s="498">
        <f>ROUND((AM466/1.03)/0.05,0)*0.05</f>
        <v>3.8</v>
      </c>
      <c r="AL466" s="489"/>
      <c r="AM466" s="489">
        <v>3.9</v>
      </c>
      <c r="AN466" s="14">
        <f t="shared" si="807"/>
        <v>-0.03</v>
      </c>
      <c r="AO466" s="428" t="e">
        <v>#REF!</v>
      </c>
      <c r="AP466" s="498">
        <f>ROUND((AQ466/1.03)/0.05,0)*0.05</f>
        <v>3.7</v>
      </c>
      <c r="AQ466" s="489">
        <v>3.8</v>
      </c>
      <c r="AR466" s="14">
        <f t="shared" si="808"/>
        <v>-0.03</v>
      </c>
      <c r="AS466" s="428" t="e">
        <v>#REF!</v>
      </c>
      <c r="AT466" s="496" t="e">
        <v>#REF!</v>
      </c>
      <c r="AU466" s="497">
        <f>IF(BA466&gt;0,ROUNDUP((BA466*2),0.05)-0.01," ")</f>
        <v>10.99</v>
      </c>
      <c r="AV466" s="288"/>
      <c r="AW466" s="498">
        <f>IF(W466&gt;0,ROUND((W466*1.3)/0.05,0)*0.05," ")</f>
        <v>7.15</v>
      </c>
      <c r="AX466" s="499">
        <f>AP466</f>
        <v>3.7</v>
      </c>
      <c r="AY466" s="499">
        <v>2</v>
      </c>
      <c r="AZ466" s="333"/>
      <c r="BA466" s="491">
        <f t="shared" si="844"/>
        <v>5.5</v>
      </c>
      <c r="BB466" s="492" t="e">
        <f t="shared" si="845"/>
        <v>#REF!</v>
      </c>
      <c r="BC466" s="493">
        <f t="shared" si="846"/>
        <v>5.4</v>
      </c>
      <c r="BD466" s="488" t="e">
        <f t="shared" si="847"/>
        <v>#REF!</v>
      </c>
      <c r="BE466" s="494">
        <f t="shared" si="848"/>
        <v>4.2</v>
      </c>
      <c r="BF466" s="495">
        <f t="shared" si="849"/>
        <v>3.8</v>
      </c>
      <c r="BG466" s="490">
        <f t="shared" si="850"/>
        <v>3.7</v>
      </c>
      <c r="BH466" s="496" t="e">
        <f t="shared" si="851"/>
        <v>#REF!</v>
      </c>
      <c r="BI466" s="497">
        <f t="shared" si="852"/>
        <v>10.99</v>
      </c>
      <c r="BJ466" s="385" t="str">
        <f t="shared" si="853"/>
        <v xml:space="preserve"> </v>
      </c>
      <c r="BK466" s="385" t="str">
        <f t="shared" ref="BK466:BK473" si="867">IF(BC466*0.9&gt;BG466, " ", "No")</f>
        <v xml:space="preserve"> </v>
      </c>
      <c r="BL466" s="243" t="e">
        <f>IF((BA466-'Retail Pricing'!#REF!)&gt;=0," ",1)</f>
        <v>#REF!</v>
      </c>
      <c r="BM466" s="243" t="e">
        <f>IF((BB466-'Retail Pricing'!#REF!)&gt;=0," ",1)</f>
        <v>#REF!</v>
      </c>
      <c r="BN466" s="243" t="e">
        <f>IF((BC466-'Retail Pricing'!#REF!)&gt;=0," ",1)</f>
        <v>#REF!</v>
      </c>
      <c r="BO466" s="243" t="e">
        <f>IF((BD466-'Retail Pricing'!#REF!)&gt;=0," ",1)</f>
        <v>#REF!</v>
      </c>
      <c r="BP466" s="243" t="e">
        <f>IF((BE466-'Retail Pricing'!#REF!)&gt;=0," ",1)</f>
        <v>#REF!</v>
      </c>
      <c r="BQ466" s="243" t="e">
        <f>IF((BF466-'Retail Pricing'!#REF!)&gt;=0," ",1)</f>
        <v>#REF!</v>
      </c>
      <c r="BR466" s="243" t="e">
        <f>IF((BG466-'Retail Pricing'!#REF!)&gt;=0," ",1)</f>
        <v>#REF!</v>
      </c>
      <c r="BS466" s="243" t="e">
        <f>IF((BH466-'Retail Pricing'!#REF!)&gt;=0," ",1)</f>
        <v>#REF!</v>
      </c>
      <c r="BT466" s="243" t="e">
        <f>IF((BI466-'Retail Pricing'!#REF!)&gt;=0," ",1)</f>
        <v>#REF!</v>
      </c>
      <c r="BU466" s="67"/>
      <c r="BV466" s="442">
        <f t="shared" si="855"/>
        <v>100</v>
      </c>
      <c r="BW466" s="244">
        <f t="shared" si="856"/>
        <v>94.5</v>
      </c>
      <c r="BX466" s="244" t="e">
        <f t="shared" si="857"/>
        <v>#REF!</v>
      </c>
      <c r="BY466" s="244">
        <f t="shared" si="858"/>
        <v>94.6</v>
      </c>
      <c r="BZ466" s="244" t="e">
        <f t="shared" si="859"/>
        <v>#REF!</v>
      </c>
      <c r="CA466" s="244">
        <f t="shared" si="860"/>
        <v>95.8</v>
      </c>
      <c r="CB466" s="244">
        <f t="shared" si="861"/>
        <v>95.8</v>
      </c>
      <c r="CC466" s="244">
        <f t="shared" si="862"/>
        <v>96.2</v>
      </c>
      <c r="CD466" s="244">
        <f t="shared" si="863"/>
        <v>96.3</v>
      </c>
      <c r="CE466" s="244" t="e">
        <f t="shared" si="864"/>
        <v>#REF!</v>
      </c>
      <c r="CF466" s="244">
        <f t="shared" si="865"/>
        <v>89</v>
      </c>
      <c r="CG466" s="244">
        <f t="shared" si="866"/>
        <v>92.85</v>
      </c>
      <c r="CH466" s="244">
        <f t="shared" si="838"/>
        <v>100</v>
      </c>
      <c r="CI466" s="570"/>
      <c r="CJ466" s="578">
        <f t="shared" si="743"/>
        <v>94.4</v>
      </c>
      <c r="CK466" s="578" t="e">
        <f t="shared" si="744"/>
        <v>#REF!</v>
      </c>
      <c r="CL466" s="578">
        <f t="shared" si="745"/>
        <v>94.5</v>
      </c>
      <c r="CM466" s="578" t="e">
        <f t="shared" si="746"/>
        <v>#REF!</v>
      </c>
      <c r="CN466" s="578">
        <f t="shared" si="747"/>
        <v>95.7</v>
      </c>
      <c r="CO466" s="578">
        <f t="shared" ref="CO466:CO537" si="868">IF(CC466&gt;0,CC466-$CL$1," ")</f>
        <v>96.1</v>
      </c>
      <c r="CP466" s="578">
        <f t="shared" ref="CP466:CP537" si="869">IF(CD466&gt;0,CD466-$CL$1," ")</f>
        <v>96.2</v>
      </c>
      <c r="CQ466" s="578" t="e">
        <f t="shared" ref="CQ466:CQ537" si="870">IF(CE466&gt;0,CE466-$CL$1," ")</f>
        <v>#REF!</v>
      </c>
      <c r="CR466" s="244"/>
      <c r="CS466" s="244"/>
      <c r="CT466" s="244"/>
      <c r="CU466" s="244"/>
      <c r="CV466" s="347"/>
      <c r="CW466" s="338">
        <f t="shared" si="839"/>
        <v>5.5</v>
      </c>
      <c r="CX466" s="347"/>
      <c r="CY466" s="338">
        <f t="shared" si="840"/>
        <v>5.5</v>
      </c>
      <c r="CZ466" s="347"/>
      <c r="DA466" s="338">
        <f t="shared" si="841"/>
        <v>5.5</v>
      </c>
      <c r="DB466" s="347"/>
      <c r="DC466" s="338">
        <f t="shared" si="842"/>
        <v>5.5</v>
      </c>
      <c r="DD466" s="347"/>
      <c r="DE466" s="338">
        <f t="shared" si="843"/>
        <v>5.5</v>
      </c>
    </row>
    <row r="467" spans="1:109" s="19" customFormat="1" x14ac:dyDescent="0.2">
      <c r="A467" s="93" t="s">
        <v>101</v>
      </c>
      <c r="B467" s="53" t="s">
        <v>1527</v>
      </c>
      <c r="C467" s="53" t="s">
        <v>282</v>
      </c>
      <c r="D467" s="217" t="s">
        <v>256</v>
      </c>
      <c r="E467" s="326">
        <v>50</v>
      </c>
      <c r="F467" s="356" t="s">
        <v>433</v>
      </c>
      <c r="G467" s="701"/>
      <c r="H467" s="84" t="s">
        <v>949</v>
      </c>
      <c r="I467" s="89" t="e">
        <f>IF('Retail Pricing'!#REF!&gt;0,'Retail Pricing'!#REF!," ")</f>
        <v>#REF!</v>
      </c>
      <c r="J467" s="85" t="e">
        <f>'Retail Pricing'!#REF!</f>
        <v>#REF!</v>
      </c>
      <c r="K467" s="85" t="e">
        <f>'Retail Pricing'!#REF!</f>
        <v>#REF!</v>
      </c>
      <c r="L467" s="305" t="e">
        <f>IF('Retail Pricing'!#REF!&gt;0,'Retail Pricing'!#REF!," ")</f>
        <v>#REF!</v>
      </c>
      <c r="M467" s="226" t="e">
        <f t="shared" si="811"/>
        <v>#REF!</v>
      </c>
      <c r="N467" s="219" t="e">
        <f>IF('Retail Pricing'!#REF!&gt;0,'Retail Pricing'!#REF!," ")</f>
        <v>#REF!</v>
      </c>
      <c r="O467" s="219" t="e">
        <f>IF('Retail Pricing'!#REF!&gt;0,'Retail Pricing'!#REF!," ")</f>
        <v>#REF!</v>
      </c>
      <c r="P467" s="219"/>
      <c r="Q467" s="219" t="e">
        <f>IF('Retail Pricing'!#REF!&gt;0,'Retail Pricing'!#REF!," ")</f>
        <v>#REF!</v>
      </c>
      <c r="R467" s="219" t="e">
        <f>IF('Retail Pricing'!#REF!&gt;0,'Retail Pricing'!#REF!," ")</f>
        <v>#REF!</v>
      </c>
      <c r="S467" s="219" t="e">
        <f>IF('Retail Pricing'!#REF!&gt;0,'Retail Pricing'!#REF!," ")</f>
        <v>#REF!</v>
      </c>
      <c r="T467" s="219">
        <v>0.80320999999999998</v>
      </c>
      <c r="U467" s="7" t="e">
        <f>IF(M467&gt;0,$U$1," ")</f>
        <v>#REF!</v>
      </c>
      <c r="V467" s="7">
        <v>8.4000000000000005E-2</v>
      </c>
      <c r="W467" s="491" t="s">
        <v>949</v>
      </c>
      <c r="X467" s="489" t="s">
        <v>949</v>
      </c>
      <c r="Y467" s="304" t="str">
        <f t="shared" si="804"/>
        <v xml:space="preserve"> </v>
      </c>
      <c r="Z467" s="428" t="s">
        <v>106</v>
      </c>
      <c r="AA467" s="492" t="s">
        <v>949</v>
      </c>
      <c r="AB467" s="493" t="s">
        <v>949</v>
      </c>
      <c r="AC467" s="489" t="s">
        <v>949</v>
      </c>
      <c r="AD467" s="14" t="str">
        <f t="shared" si="805"/>
        <v xml:space="preserve"> </v>
      </c>
      <c r="AE467" s="428" t="s">
        <v>106</v>
      </c>
      <c r="AF467" s="488" t="s">
        <v>949</v>
      </c>
      <c r="AG467" s="494" t="s">
        <v>949</v>
      </c>
      <c r="AH467" s="489" t="s">
        <v>949</v>
      </c>
      <c r="AI467" s="14" t="str">
        <f t="shared" si="806"/>
        <v xml:space="preserve"> </v>
      </c>
      <c r="AJ467" s="428" t="s">
        <v>106</v>
      </c>
      <c r="AK467" s="310" t="s">
        <v>949</v>
      </c>
      <c r="AL467" s="489"/>
      <c r="AM467" s="489" t="s">
        <v>949</v>
      </c>
      <c r="AN467" s="14" t="str">
        <f t="shared" si="807"/>
        <v xml:space="preserve"> </v>
      </c>
      <c r="AO467" s="428" t="s">
        <v>106</v>
      </c>
      <c r="AP467" s="490" t="s">
        <v>949</v>
      </c>
      <c r="AQ467" s="489" t="s">
        <v>949</v>
      </c>
      <c r="AR467" s="14" t="str">
        <f t="shared" si="808"/>
        <v xml:space="preserve"> </v>
      </c>
      <c r="AS467" s="428" t="s">
        <v>106</v>
      </c>
      <c r="AT467" s="496" t="s">
        <v>949</v>
      </c>
      <c r="AU467" s="497" t="s">
        <v>949</v>
      </c>
      <c r="AV467" s="288"/>
      <c r="AW467" s="498" t="s">
        <v>949</v>
      </c>
      <c r="AX467" s="499" t="s">
        <v>106</v>
      </c>
      <c r="AY467" s="499" t="s">
        <v>106</v>
      </c>
      <c r="AZ467" s="333"/>
      <c r="BA467" s="491" t="str">
        <f t="shared" si="844"/>
        <v>Holder</v>
      </c>
      <c r="BB467" s="492" t="str">
        <f t="shared" si="845"/>
        <v>Holder</v>
      </c>
      <c r="BC467" s="493" t="str">
        <f t="shared" si="846"/>
        <v>Holder</v>
      </c>
      <c r="BD467" s="488" t="str">
        <f t="shared" si="847"/>
        <v>Holder</v>
      </c>
      <c r="BE467" s="494" t="str">
        <f t="shared" si="848"/>
        <v>Holder</v>
      </c>
      <c r="BF467" s="495" t="str">
        <f t="shared" si="849"/>
        <v>Holder</v>
      </c>
      <c r="BG467" s="490" t="str">
        <f t="shared" si="850"/>
        <v>Holder</v>
      </c>
      <c r="BH467" s="496" t="str">
        <f t="shared" si="851"/>
        <v>Holder</v>
      </c>
      <c r="BI467" s="497" t="str">
        <f t="shared" si="852"/>
        <v>Holder</v>
      </c>
      <c r="BJ467" s="385" t="str">
        <f t="shared" si="853"/>
        <v>No</v>
      </c>
      <c r="BK467" s="385" t="str">
        <f t="shared" si="867"/>
        <v>No</v>
      </c>
      <c r="BL467" s="483" t="s">
        <v>1376</v>
      </c>
      <c r="BM467" s="482"/>
      <c r="BN467" s="482"/>
      <c r="BO467" s="482"/>
      <c r="BP467" s="482"/>
      <c r="BQ467" s="482"/>
      <c r="BR467" s="482"/>
      <c r="BS467" s="482"/>
      <c r="BT467" s="482"/>
      <c r="BU467" s="67"/>
      <c r="BV467" s="442" t="str">
        <f t="shared" si="855"/>
        <v xml:space="preserve"> </v>
      </c>
      <c r="BW467" s="244" t="str">
        <f t="shared" si="856"/>
        <v xml:space="preserve"> </v>
      </c>
      <c r="BX467" s="244" t="str">
        <f t="shared" si="857"/>
        <v xml:space="preserve"> </v>
      </c>
      <c r="BY467" s="244" t="str">
        <f t="shared" si="858"/>
        <v xml:space="preserve"> </v>
      </c>
      <c r="BZ467" s="244" t="str">
        <f t="shared" si="859"/>
        <v xml:space="preserve"> </v>
      </c>
      <c r="CA467" s="244" t="str">
        <f t="shared" si="860"/>
        <v xml:space="preserve"> </v>
      </c>
      <c r="CB467" s="244" t="str">
        <f t="shared" si="861"/>
        <v xml:space="preserve"> </v>
      </c>
      <c r="CC467" s="244" t="str">
        <f t="shared" si="862"/>
        <v xml:space="preserve"> </v>
      </c>
      <c r="CD467" s="244" t="str">
        <f t="shared" si="863"/>
        <v xml:space="preserve"> </v>
      </c>
      <c r="CE467" s="244" t="str">
        <f t="shared" si="864"/>
        <v xml:space="preserve"> </v>
      </c>
      <c r="CF467" s="244" t="str">
        <f t="shared" si="865"/>
        <v xml:space="preserve"> </v>
      </c>
      <c r="CG467" s="244" t="str">
        <f t="shared" si="866"/>
        <v xml:space="preserve"> </v>
      </c>
      <c r="CH467" s="244" t="str">
        <f t="shared" si="838"/>
        <v xml:space="preserve"> </v>
      </c>
      <c r="CI467" s="570"/>
      <c r="CJ467" s="578" t="str">
        <f t="shared" si="743"/>
        <v xml:space="preserve"> </v>
      </c>
      <c r="CK467" s="578" t="str">
        <f t="shared" si="744"/>
        <v xml:space="preserve"> </v>
      </c>
      <c r="CL467" s="578" t="str">
        <f t="shared" si="745"/>
        <v xml:space="preserve"> </v>
      </c>
      <c r="CM467" s="578" t="str">
        <f t="shared" si="746"/>
        <v xml:space="preserve"> </v>
      </c>
      <c r="CN467" s="578" t="str">
        <f t="shared" si="747"/>
        <v xml:space="preserve"> </v>
      </c>
      <c r="CO467" s="578" t="str">
        <f t="shared" si="868"/>
        <v xml:space="preserve"> </v>
      </c>
      <c r="CP467" s="578" t="str">
        <f t="shared" si="869"/>
        <v xml:space="preserve"> </v>
      </c>
      <c r="CQ467" s="578" t="str">
        <f t="shared" si="870"/>
        <v xml:space="preserve"> </v>
      </c>
      <c r="CR467" s="244"/>
      <c r="CS467" s="244"/>
      <c r="CT467" s="244"/>
      <c r="CU467" s="244"/>
      <c r="CV467" s="347"/>
      <c r="CW467" s="338" t="str">
        <f t="shared" si="839"/>
        <v xml:space="preserve"> </v>
      </c>
      <c r="CX467" s="347"/>
      <c r="CY467" s="338" t="str">
        <f t="shared" si="840"/>
        <v xml:space="preserve"> </v>
      </c>
      <c r="CZ467" s="347"/>
      <c r="DA467" s="338" t="str">
        <f t="shared" si="841"/>
        <v xml:space="preserve"> </v>
      </c>
      <c r="DB467" s="347"/>
      <c r="DC467" s="338" t="str">
        <f t="shared" si="842"/>
        <v xml:space="preserve"> </v>
      </c>
      <c r="DD467" s="347"/>
      <c r="DE467" s="338" t="str">
        <f t="shared" si="843"/>
        <v xml:space="preserve"> </v>
      </c>
    </row>
    <row r="468" spans="1:109" x14ac:dyDescent="0.2">
      <c r="A468" s="93" t="s">
        <v>101</v>
      </c>
      <c r="B468" s="70" t="s">
        <v>1527</v>
      </c>
      <c r="C468" s="53" t="s">
        <v>282</v>
      </c>
      <c r="D468" s="217" t="s">
        <v>256</v>
      </c>
      <c r="E468" s="326">
        <v>50</v>
      </c>
      <c r="F468" s="553" t="s">
        <v>433</v>
      </c>
      <c r="G468" s="701"/>
      <c r="H468" s="58" t="s">
        <v>308</v>
      </c>
      <c r="I468" s="89" t="e">
        <f>IF('Retail Pricing'!#REF!&gt;0,'Retail Pricing'!#REF!," ")</f>
        <v>#REF!</v>
      </c>
      <c r="J468" s="85" t="e">
        <f>'Retail Pricing'!#REF!</f>
        <v>#REF!</v>
      </c>
      <c r="K468" s="85" t="e">
        <f>'Retail Pricing'!#REF!</f>
        <v>#REF!</v>
      </c>
      <c r="L468" s="305" t="e">
        <f>IF('Retail Pricing'!#REF!&gt;0,'Retail Pricing'!#REF!," ")</f>
        <v>#REF!</v>
      </c>
      <c r="M468" s="226" t="e">
        <f t="shared" si="811"/>
        <v>#REF!</v>
      </c>
      <c r="N468" s="219" t="e">
        <f>'Retail Pricing'!#REF!</f>
        <v>#REF!</v>
      </c>
      <c r="O468" s="219" t="e">
        <f>'Retail Pricing'!#REF!</f>
        <v>#REF!</v>
      </c>
      <c r="P468" s="219"/>
      <c r="Q468" s="219" t="e">
        <f>'Retail Pricing'!#REF!</f>
        <v>#REF!</v>
      </c>
      <c r="R468" s="219" t="e">
        <f>IF('Retail Pricing'!#REF!&gt;0,'Retail Pricing'!#REF!," ")</f>
        <v>#REF!</v>
      </c>
      <c r="S468" s="219" t="e">
        <f>'Retail Pricing'!#REF!</f>
        <v>#REF!</v>
      </c>
      <c r="T468" s="219">
        <v>0.80320999999999998</v>
      </c>
      <c r="U468" s="470">
        <v>0.17</v>
      </c>
      <c r="V468" s="7">
        <v>8.4000000000000005E-2</v>
      </c>
      <c r="W468" s="491" t="e">
        <f>'Retail Pricing'!#REF!</f>
        <v>#REF!</v>
      </c>
      <c r="X468" s="489">
        <v>4.0999999999999996</v>
      </c>
      <c r="Y468" s="304" t="e">
        <f t="shared" si="804"/>
        <v>#REF!</v>
      </c>
      <c r="Z468" s="428">
        <v>0.75</v>
      </c>
      <c r="AA468" s="492">
        <v>4.7</v>
      </c>
      <c r="AB468" s="493" t="e">
        <f>'Retail Pricing'!#REF!</f>
        <v>#REF!</v>
      </c>
      <c r="AC468" s="489">
        <v>3.85</v>
      </c>
      <c r="AD468" s="14" t="e">
        <f t="shared" si="805"/>
        <v>#REF!</v>
      </c>
      <c r="AE468" s="428">
        <v>0.74</v>
      </c>
      <c r="AF468" s="488">
        <v>4.45</v>
      </c>
      <c r="AG468" s="494" t="e">
        <f>'Retail Pricing'!#REF!</f>
        <v>#REF!</v>
      </c>
      <c r="AH468" s="489">
        <v>3.05</v>
      </c>
      <c r="AI468" s="14" t="e">
        <f t="shared" si="806"/>
        <v>#REF!</v>
      </c>
      <c r="AJ468" s="428">
        <v>0.67</v>
      </c>
      <c r="AK468" s="495" t="e">
        <f>'Retail Pricing'!#REF!</f>
        <v>#REF!</v>
      </c>
      <c r="AL468" s="489"/>
      <c r="AM468" s="489">
        <v>2.9</v>
      </c>
      <c r="AN468" s="14" t="e">
        <f t="shared" si="807"/>
        <v>#REF!</v>
      </c>
      <c r="AO468" s="428">
        <v>0.66</v>
      </c>
      <c r="AP468" s="490" t="e">
        <f>'Retail Pricing'!#REF!</f>
        <v>#REF!</v>
      </c>
      <c r="AQ468" s="489">
        <v>2.8</v>
      </c>
      <c r="AR468" s="14" t="e">
        <f t="shared" si="808"/>
        <v>#REF!</v>
      </c>
      <c r="AS468" s="428">
        <v>0.64</v>
      </c>
      <c r="AT468" s="496">
        <v>3.4</v>
      </c>
      <c r="AU468" s="497" t="e">
        <f>'Retail Pricing'!#REF!</f>
        <v>#REF!</v>
      </c>
      <c r="AV468" s="312"/>
      <c r="AW468" s="498" t="e">
        <f>IF(W468&gt;0,ROUND((W468*1.3)/0.05,0)*0.05," ")</f>
        <v>#REF!</v>
      </c>
      <c r="AX468" s="499" t="e">
        <f>AP468</f>
        <v>#REF!</v>
      </c>
      <c r="AY468" s="499">
        <v>1.5</v>
      </c>
      <c r="AZ468" s="333"/>
      <c r="BA468" s="491" t="e">
        <f t="shared" si="844"/>
        <v>#REF!</v>
      </c>
      <c r="BB468" s="492">
        <f t="shared" si="845"/>
        <v>4.7</v>
      </c>
      <c r="BC468" s="493" t="e">
        <f t="shared" si="846"/>
        <v>#REF!</v>
      </c>
      <c r="BD468" s="488">
        <f t="shared" si="847"/>
        <v>4.45</v>
      </c>
      <c r="BE468" s="494" t="e">
        <f t="shared" si="848"/>
        <v>#REF!</v>
      </c>
      <c r="BF468" s="495" t="e">
        <f t="shared" si="849"/>
        <v>#REF!</v>
      </c>
      <c r="BG468" s="490" t="e">
        <f t="shared" si="850"/>
        <v>#REF!</v>
      </c>
      <c r="BH468" s="496">
        <f t="shared" si="851"/>
        <v>3.4</v>
      </c>
      <c r="BI468" s="497" t="e">
        <f t="shared" si="852"/>
        <v>#REF!</v>
      </c>
      <c r="BJ468" s="385" t="e">
        <f t="shared" si="853"/>
        <v>#REF!</v>
      </c>
      <c r="BK468" s="385" t="e">
        <f t="shared" si="867"/>
        <v>#REF!</v>
      </c>
      <c r="BL468" s="243" t="e">
        <f>IF((BA468-'Retail Pricing'!#REF!)&gt;=0," ",1)</f>
        <v>#REF!</v>
      </c>
      <c r="BM468" s="243" t="e">
        <f>IF((BB468-'Retail Pricing'!#REF!)&gt;=0," ",1)</f>
        <v>#REF!</v>
      </c>
      <c r="BN468" s="243" t="e">
        <f>IF((BC468-'Retail Pricing'!#REF!)&gt;=0," ",1)</f>
        <v>#REF!</v>
      </c>
      <c r="BO468" s="243" t="e">
        <f>IF((BD468-'Retail Pricing'!#REF!)&gt;=0," ",1)</f>
        <v>#REF!</v>
      </c>
      <c r="BP468" s="243" t="e">
        <f>IF((BE468-'Retail Pricing'!#REF!)&gt;=0," ",1)</f>
        <v>#REF!</v>
      </c>
      <c r="BQ468" s="243" t="e">
        <f>IF((BF468-'Retail Pricing'!#REF!)&gt;=0," ",1)</f>
        <v>#REF!</v>
      </c>
      <c r="BR468" s="243" t="e">
        <f>IF((BG468-'Retail Pricing'!#REF!)&gt;=0," ",1)</f>
        <v>#REF!</v>
      </c>
      <c r="BS468" s="243" t="e">
        <f>IF((BH468-'Retail Pricing'!#REF!)&gt;=0," ",1)</f>
        <v>#REF!</v>
      </c>
      <c r="BT468" s="243" t="e">
        <f>IF((BI468-'Retail Pricing'!#REF!)&gt;=0," ",1)</f>
        <v>#REF!</v>
      </c>
      <c r="BU468" s="18"/>
      <c r="BV468" s="442" t="e">
        <f t="shared" si="855"/>
        <v>#REF!</v>
      </c>
      <c r="BW468" s="244" t="e">
        <f t="shared" si="856"/>
        <v>#REF!</v>
      </c>
      <c r="BX468" s="244" t="e">
        <f t="shared" si="857"/>
        <v>#REF!</v>
      </c>
      <c r="BY468" s="244" t="e">
        <f t="shared" si="858"/>
        <v>#REF!</v>
      </c>
      <c r="BZ468" s="244" t="e">
        <f t="shared" si="859"/>
        <v>#REF!</v>
      </c>
      <c r="CA468" s="244" t="e">
        <f t="shared" si="860"/>
        <v>#REF!</v>
      </c>
      <c r="CB468" s="244" t="e">
        <f t="shared" si="861"/>
        <v>#REF!</v>
      </c>
      <c r="CC468" s="244" t="e">
        <f t="shared" si="862"/>
        <v>#REF!</v>
      </c>
      <c r="CD468" s="244" t="e">
        <f t="shared" si="863"/>
        <v>#REF!</v>
      </c>
      <c r="CE468" s="244" t="e">
        <f t="shared" si="864"/>
        <v>#REF!</v>
      </c>
      <c r="CF468" s="244" t="e">
        <f t="shared" si="865"/>
        <v>#REF!</v>
      </c>
      <c r="CG468" s="244" t="e">
        <f t="shared" si="866"/>
        <v>#REF!</v>
      </c>
      <c r="CH468" s="244" t="e">
        <f t="shared" si="838"/>
        <v>#REF!</v>
      </c>
      <c r="CI468" s="570"/>
      <c r="CJ468" s="578" t="e">
        <f t="shared" ref="CJ468:CJ539" si="871">IF(BW468&gt;0,BW468-$CL$1," ")</f>
        <v>#REF!</v>
      </c>
      <c r="CK468" s="578" t="e">
        <f t="shared" ref="CK468:CK539" si="872">IF(BX468&gt;0,BX468-$CL$1," ")</f>
        <v>#REF!</v>
      </c>
      <c r="CL468" s="578" t="e">
        <f t="shared" ref="CL468:CL539" si="873">IF(BY468&gt;0,BY468-$CL$1," ")</f>
        <v>#REF!</v>
      </c>
      <c r="CM468" s="578" t="e">
        <f t="shared" ref="CM468:CM539" si="874">IF(BZ468&gt;0,BZ468-$CL$1," ")</f>
        <v>#REF!</v>
      </c>
      <c r="CN468" s="578" t="e">
        <f t="shared" ref="CN468:CN539" si="875">IF(CA468&gt;0,CA468-$CL$1," ")</f>
        <v>#REF!</v>
      </c>
      <c r="CO468" s="578" t="e">
        <f t="shared" si="868"/>
        <v>#REF!</v>
      </c>
      <c r="CP468" s="578" t="e">
        <f t="shared" si="869"/>
        <v>#REF!</v>
      </c>
      <c r="CQ468" s="578" t="e">
        <f t="shared" si="870"/>
        <v>#REF!</v>
      </c>
      <c r="CR468" s="244"/>
      <c r="CS468" s="244"/>
      <c r="CT468" s="244"/>
      <c r="CU468" s="244"/>
      <c r="CV468" s="347"/>
      <c r="CW468" s="338" t="e">
        <f t="shared" si="839"/>
        <v>#REF!</v>
      </c>
      <c r="CX468" s="347"/>
      <c r="CY468" s="338" t="e">
        <f t="shared" si="840"/>
        <v>#REF!</v>
      </c>
      <c r="CZ468" s="347"/>
      <c r="DA468" s="338" t="e">
        <f t="shared" si="841"/>
        <v>#REF!</v>
      </c>
      <c r="DB468" s="347"/>
      <c r="DC468" s="338" t="e">
        <f t="shared" si="842"/>
        <v>#REF!</v>
      </c>
      <c r="DD468" s="347"/>
      <c r="DE468" s="338" t="e">
        <f t="shared" si="843"/>
        <v>#REF!</v>
      </c>
    </row>
    <row r="469" spans="1:109" s="19" customFormat="1" x14ac:dyDescent="0.2">
      <c r="A469" s="93" t="s">
        <v>101</v>
      </c>
      <c r="B469" s="53" t="s">
        <v>1295</v>
      </c>
      <c r="C469" s="53" t="s">
        <v>978</v>
      </c>
      <c r="D469" s="217"/>
      <c r="E469" s="326">
        <v>25</v>
      </c>
      <c r="F469" s="326" t="s">
        <v>648</v>
      </c>
      <c r="G469" s="701"/>
      <c r="H469" s="84" t="s">
        <v>949</v>
      </c>
      <c r="I469" s="89" t="e">
        <f>IF('Retail Pricing'!#REF!&gt;0,'Retail Pricing'!#REF!," ")</f>
        <v>#REF!</v>
      </c>
      <c r="J469" s="85" t="e">
        <f>'Retail Pricing'!#REF!</f>
        <v>#REF!</v>
      </c>
      <c r="K469" s="85" t="e">
        <f>'Retail Pricing'!#REF!</f>
        <v>#REF!</v>
      </c>
      <c r="L469" s="305" t="e">
        <f>IF('Retail Pricing'!#REF!&gt;0,'Retail Pricing'!#REF!," ")</f>
        <v>#REF!</v>
      </c>
      <c r="M469" s="226" t="e">
        <f t="shared" si="811"/>
        <v>#REF!</v>
      </c>
      <c r="N469" s="219" t="e">
        <f>IF('Retail Pricing'!#REF!&gt;0,'Retail Pricing'!#REF!," ")</f>
        <v>#REF!</v>
      </c>
      <c r="O469" s="219" t="e">
        <f>IF('Retail Pricing'!#REF!&gt;0,'Retail Pricing'!#REF!," ")</f>
        <v>#REF!</v>
      </c>
      <c r="P469" s="219"/>
      <c r="Q469" s="219" t="e">
        <f>IF('Retail Pricing'!#REF!&gt;0,'Retail Pricing'!#REF!," ")</f>
        <v>#REF!</v>
      </c>
      <c r="R469" s="219" t="e">
        <f>IF('Retail Pricing'!#REF!&gt;0,'Retail Pricing'!#REF!," ")</f>
        <v>#REF!</v>
      </c>
      <c r="S469" s="219" t="e">
        <f>IF('Retail Pricing'!#REF!&gt;0,'Retail Pricing'!#REF!," ")</f>
        <v>#REF!</v>
      </c>
      <c r="T469" s="219">
        <v>1.3767100000000001</v>
      </c>
      <c r="U469" s="7" t="e">
        <f>IF(M469&gt;0,$U$1," ")</f>
        <v>#REF!</v>
      </c>
      <c r="V469" s="7">
        <v>5.0999999999999997E-2</v>
      </c>
      <c r="W469" s="491" t="s">
        <v>949</v>
      </c>
      <c r="X469" s="489" t="s">
        <v>949</v>
      </c>
      <c r="Y469" s="304" t="str">
        <f t="shared" si="804"/>
        <v xml:space="preserve"> </v>
      </c>
      <c r="Z469" s="428" t="s">
        <v>106</v>
      </c>
      <c r="AA469" s="492" t="s">
        <v>949</v>
      </c>
      <c r="AB469" s="493" t="s">
        <v>949</v>
      </c>
      <c r="AC469" s="489" t="s">
        <v>949</v>
      </c>
      <c r="AD469" s="14" t="str">
        <f t="shared" si="805"/>
        <v xml:space="preserve"> </v>
      </c>
      <c r="AE469" s="428" t="s">
        <v>106</v>
      </c>
      <c r="AF469" s="488" t="s">
        <v>949</v>
      </c>
      <c r="AG469" s="494" t="s">
        <v>949</v>
      </c>
      <c r="AH469" s="489" t="s">
        <v>949</v>
      </c>
      <c r="AI469" s="14" t="str">
        <f t="shared" si="806"/>
        <v xml:space="preserve"> </v>
      </c>
      <c r="AJ469" s="428" t="s">
        <v>106</v>
      </c>
      <c r="AK469" s="495" t="s">
        <v>949</v>
      </c>
      <c r="AL469" s="489"/>
      <c r="AM469" s="489" t="s">
        <v>949</v>
      </c>
      <c r="AN469" s="14" t="str">
        <f t="shared" si="807"/>
        <v xml:space="preserve"> </v>
      </c>
      <c r="AO469" s="428" t="s">
        <v>106</v>
      </c>
      <c r="AP469" s="490" t="s">
        <v>949</v>
      </c>
      <c r="AQ469" s="489" t="s">
        <v>949</v>
      </c>
      <c r="AR469" s="14" t="str">
        <f t="shared" si="808"/>
        <v xml:space="preserve"> </v>
      </c>
      <c r="AS469" s="428" t="s">
        <v>106</v>
      </c>
      <c r="AT469" s="496" t="s">
        <v>949</v>
      </c>
      <c r="AU469" s="497" t="s">
        <v>949</v>
      </c>
      <c r="AV469" s="288"/>
      <c r="AW469" s="498" t="s">
        <v>949</v>
      </c>
      <c r="AX469" s="499" t="s">
        <v>106</v>
      </c>
      <c r="AY469" s="499" t="s">
        <v>106</v>
      </c>
      <c r="AZ469" s="333"/>
      <c r="BA469" s="491" t="str">
        <f t="shared" si="844"/>
        <v>Holder</v>
      </c>
      <c r="BB469" s="492" t="str">
        <f t="shared" si="845"/>
        <v>Holder</v>
      </c>
      <c r="BC469" s="493" t="str">
        <f t="shared" si="846"/>
        <v>Holder</v>
      </c>
      <c r="BD469" s="488" t="str">
        <f t="shared" si="847"/>
        <v>Holder</v>
      </c>
      <c r="BE469" s="494" t="str">
        <f t="shared" si="848"/>
        <v>Holder</v>
      </c>
      <c r="BF469" s="495" t="str">
        <f t="shared" si="849"/>
        <v>Holder</v>
      </c>
      <c r="BG469" s="490" t="str">
        <f t="shared" si="850"/>
        <v>Holder</v>
      </c>
      <c r="BH469" s="496" t="str">
        <f t="shared" si="851"/>
        <v>Holder</v>
      </c>
      <c r="BI469" s="497" t="str">
        <f t="shared" si="852"/>
        <v>Holder</v>
      </c>
      <c r="BJ469" s="385" t="str">
        <f t="shared" si="853"/>
        <v>No</v>
      </c>
      <c r="BK469" s="385" t="str">
        <f t="shared" si="867"/>
        <v>No</v>
      </c>
      <c r="BL469" s="483" t="s">
        <v>1376</v>
      </c>
      <c r="BM469" s="482"/>
      <c r="BN469" s="482"/>
      <c r="BO469" s="482"/>
      <c r="BP469" s="482"/>
      <c r="BQ469" s="482"/>
      <c r="BR469" s="482"/>
      <c r="BS469" s="482"/>
      <c r="BT469" s="482"/>
      <c r="BU469" s="67"/>
      <c r="BV469" s="442" t="str">
        <f t="shared" si="855"/>
        <v xml:space="preserve"> </v>
      </c>
      <c r="BW469" s="244" t="str">
        <f t="shared" si="856"/>
        <v xml:space="preserve"> </v>
      </c>
      <c r="BX469" s="244" t="str">
        <f t="shared" si="857"/>
        <v xml:space="preserve"> </v>
      </c>
      <c r="BY469" s="244" t="str">
        <f t="shared" si="858"/>
        <v xml:space="preserve"> </v>
      </c>
      <c r="BZ469" s="244" t="str">
        <f t="shared" si="859"/>
        <v xml:space="preserve"> </v>
      </c>
      <c r="CA469" s="244" t="str">
        <f t="shared" si="860"/>
        <v xml:space="preserve"> </v>
      </c>
      <c r="CB469" s="244" t="str">
        <f t="shared" si="861"/>
        <v xml:space="preserve"> </v>
      </c>
      <c r="CC469" s="244" t="str">
        <f t="shared" si="862"/>
        <v xml:space="preserve"> </v>
      </c>
      <c r="CD469" s="244" t="str">
        <f t="shared" si="863"/>
        <v xml:space="preserve"> </v>
      </c>
      <c r="CE469" s="244" t="str">
        <f t="shared" si="864"/>
        <v xml:space="preserve"> </v>
      </c>
      <c r="CF469" s="244" t="str">
        <f t="shared" si="865"/>
        <v xml:space="preserve"> </v>
      </c>
      <c r="CG469" s="244" t="str">
        <f t="shared" si="866"/>
        <v xml:space="preserve"> </v>
      </c>
      <c r="CH469" s="244" t="str">
        <f t="shared" ref="CH469:CH480" si="876">IF($W469&gt;0,100," ")</f>
        <v xml:space="preserve"> </v>
      </c>
      <c r="CI469" s="570"/>
      <c r="CJ469" s="578" t="str">
        <f t="shared" si="871"/>
        <v xml:space="preserve"> </v>
      </c>
      <c r="CK469" s="578" t="str">
        <f t="shared" si="872"/>
        <v xml:space="preserve"> </v>
      </c>
      <c r="CL469" s="578" t="str">
        <f t="shared" si="873"/>
        <v xml:space="preserve"> </v>
      </c>
      <c r="CM469" s="578" t="str">
        <f t="shared" si="874"/>
        <v xml:space="preserve"> </v>
      </c>
      <c r="CN469" s="578" t="str">
        <f t="shared" si="875"/>
        <v xml:space="preserve"> </v>
      </c>
      <c r="CO469" s="578" t="str">
        <f t="shared" si="868"/>
        <v xml:space="preserve"> </v>
      </c>
      <c r="CP469" s="578" t="str">
        <f t="shared" si="869"/>
        <v xml:space="preserve"> </v>
      </c>
      <c r="CQ469" s="578" t="str">
        <f t="shared" si="870"/>
        <v xml:space="preserve"> </v>
      </c>
      <c r="CR469" s="244"/>
      <c r="CS469" s="244"/>
      <c r="CT469" s="244"/>
      <c r="CU469" s="244"/>
      <c r="CV469" s="347"/>
      <c r="CW469" s="338" t="str">
        <f t="shared" ref="CW469:DE480" si="877">IF($BW469&gt;0,$BA469," ")</f>
        <v xml:space="preserve"> </v>
      </c>
      <c r="CX469" s="347"/>
      <c r="CY469" s="338" t="str">
        <f t="shared" si="877"/>
        <v xml:space="preserve"> </v>
      </c>
      <c r="CZ469" s="347"/>
      <c r="DA469" s="338" t="str">
        <f t="shared" si="877"/>
        <v xml:space="preserve"> </v>
      </c>
      <c r="DB469" s="347"/>
      <c r="DC469" s="338" t="str">
        <f t="shared" si="877"/>
        <v xml:space="preserve"> </v>
      </c>
      <c r="DD469" s="347"/>
      <c r="DE469" s="338" t="str">
        <f t="shared" si="877"/>
        <v xml:space="preserve"> </v>
      </c>
    </row>
    <row r="470" spans="1:109" x14ac:dyDescent="0.2">
      <c r="A470" s="93" t="s">
        <v>101</v>
      </c>
      <c r="B470" s="53" t="s">
        <v>1071</v>
      </c>
      <c r="C470" s="53" t="s">
        <v>1183</v>
      </c>
      <c r="D470" s="218"/>
      <c r="E470" s="326">
        <v>13</v>
      </c>
      <c r="F470" s="356" t="s">
        <v>434</v>
      </c>
      <c r="G470" s="701"/>
      <c r="H470" s="40" t="s">
        <v>18</v>
      </c>
      <c r="I470" s="89" t="e">
        <f>IF('Retail Pricing'!#REF!&gt;0,'Retail Pricing'!#REF!," ")</f>
        <v>#REF!</v>
      </c>
      <c r="J470" s="85" t="e">
        <f>'Retail Pricing'!#REF!</f>
        <v>#REF!</v>
      </c>
      <c r="K470" s="85" t="e">
        <f>'Retail Pricing'!#REF!</f>
        <v>#REF!</v>
      </c>
      <c r="L470" s="305" t="e">
        <f>IF('Retail Pricing'!#REF!&gt;0,'Retail Pricing'!#REF!," ")</f>
        <v>#REF!</v>
      </c>
      <c r="M470" s="226" t="e">
        <f t="shared" si="811"/>
        <v>#REF!</v>
      </c>
      <c r="N470" s="219" t="e">
        <f>'Retail Pricing'!#REF!</f>
        <v>#REF!</v>
      </c>
      <c r="O470" s="219" t="e">
        <f>'Retail Pricing'!#REF!</f>
        <v>#REF!</v>
      </c>
      <c r="P470" s="219"/>
      <c r="Q470" s="219" t="e">
        <f>'Retail Pricing'!#REF!</f>
        <v>#REF!</v>
      </c>
      <c r="R470" s="219" t="e">
        <f>IF('Retail Pricing'!#REF!&gt;0,'Retail Pricing'!#REF!," ")</f>
        <v>#REF!</v>
      </c>
      <c r="S470" s="219" t="e">
        <f>'Retail Pricing'!#REF!</f>
        <v>#REF!</v>
      </c>
      <c r="T470" s="219">
        <v>2.3668399999999998</v>
      </c>
      <c r="U470" s="470">
        <v>0.17</v>
      </c>
      <c r="V470" s="7">
        <v>4.3999999999999997E-2</v>
      </c>
      <c r="W470" s="491" t="e">
        <f>ROUND(('Retail Pricing'!#REF!/(1-0.09))/0.05,0)*0.05</f>
        <v>#REF!</v>
      </c>
      <c r="X470" s="489">
        <v>7.95</v>
      </c>
      <c r="Y470" s="304" t="e">
        <f t="shared" si="804"/>
        <v>#REF!</v>
      </c>
      <c r="Z470" s="428">
        <v>0.64</v>
      </c>
      <c r="AA470" s="492">
        <v>9.25</v>
      </c>
      <c r="AB470" s="493" t="e">
        <f>ROUND(('Retail Pricing'!#REF!/(1-0.09))/0.05,0)*0.05</f>
        <v>#REF!</v>
      </c>
      <c r="AC470" s="489">
        <v>7.8</v>
      </c>
      <c r="AD470" s="14" t="e">
        <f t="shared" si="805"/>
        <v>#REF!</v>
      </c>
      <c r="AE470" s="428">
        <v>0.63</v>
      </c>
      <c r="AF470" s="488">
        <v>9.1</v>
      </c>
      <c r="AG470" s="494" t="e">
        <f>ROUND(('Retail Pricing'!#REF!/(1-0.09))/0.05,0)*0.05</f>
        <v>#REF!</v>
      </c>
      <c r="AH470" s="489">
        <v>6</v>
      </c>
      <c r="AI470" s="14" t="e">
        <f t="shared" si="806"/>
        <v>#REF!</v>
      </c>
      <c r="AJ470" s="428">
        <v>0.52</v>
      </c>
      <c r="AK470" s="495" t="e">
        <f>ROUND(('Retail Pricing'!#REF!/(1-0.09))/0.05,0)*0.05</f>
        <v>#REF!</v>
      </c>
      <c r="AL470" s="489"/>
      <c r="AM470" s="489">
        <v>5.35</v>
      </c>
      <c r="AN470" s="14" t="e">
        <f t="shared" si="807"/>
        <v>#REF!</v>
      </c>
      <c r="AO470" s="428">
        <v>0.46</v>
      </c>
      <c r="AP470" s="490" t="e">
        <f>ROUND(('Retail Pricing'!#REF!/(1-0.09))/0.05,0)*0.05</f>
        <v>#REF!</v>
      </c>
      <c r="AQ470" s="489">
        <v>5.15</v>
      </c>
      <c r="AR470" s="14" t="e">
        <f t="shared" si="808"/>
        <v>#REF!</v>
      </c>
      <c r="AS470" s="428">
        <v>0.45</v>
      </c>
      <c r="AT470" s="496">
        <v>6.4</v>
      </c>
      <c r="AU470" s="497" t="e">
        <f>'Retail Pricing'!#REF!</f>
        <v>#REF!</v>
      </c>
      <c r="AV470" s="312"/>
      <c r="AW470" s="498" t="e">
        <f>IF(W470&gt;0,ROUND((W470*1.3)/0.05,0)*0.05," ")</f>
        <v>#REF!</v>
      </c>
      <c r="AX470" s="499" t="e">
        <f>AP470</f>
        <v>#REF!</v>
      </c>
      <c r="AY470" s="499">
        <v>2.25</v>
      </c>
      <c r="AZ470" s="333"/>
      <c r="BA470" s="491" t="e">
        <f t="shared" si="844"/>
        <v>#REF!</v>
      </c>
      <c r="BB470" s="492">
        <f t="shared" si="845"/>
        <v>9.25</v>
      </c>
      <c r="BC470" s="493" t="e">
        <f t="shared" si="846"/>
        <v>#REF!</v>
      </c>
      <c r="BD470" s="488">
        <f t="shared" si="847"/>
        <v>9.1</v>
      </c>
      <c r="BE470" s="494" t="e">
        <f t="shared" si="848"/>
        <v>#REF!</v>
      </c>
      <c r="BF470" s="495" t="e">
        <f t="shared" si="849"/>
        <v>#REF!</v>
      </c>
      <c r="BG470" s="490" t="e">
        <f t="shared" si="850"/>
        <v>#REF!</v>
      </c>
      <c r="BH470" s="496">
        <f t="shared" si="851"/>
        <v>6.4</v>
      </c>
      <c r="BI470" s="497" t="e">
        <f t="shared" si="852"/>
        <v>#REF!</v>
      </c>
      <c r="BJ470" s="385" t="e">
        <f t="shared" si="853"/>
        <v>#REF!</v>
      </c>
      <c r="BK470" s="385" t="e">
        <f t="shared" si="867"/>
        <v>#REF!</v>
      </c>
      <c r="BL470" s="243" t="e">
        <f>IF((BA470-'Retail Pricing'!#REF!)&gt;=0," ",1)</f>
        <v>#REF!</v>
      </c>
      <c r="BM470" s="243" t="e">
        <f>IF((BB470-'Retail Pricing'!#REF!)&gt;=0," ",1)</f>
        <v>#REF!</v>
      </c>
      <c r="BN470" s="243" t="e">
        <f>IF((BC470-'Retail Pricing'!#REF!)&gt;=0," ",1)</f>
        <v>#REF!</v>
      </c>
      <c r="BO470" s="243" t="e">
        <f>IF((BD470-'Retail Pricing'!#REF!)&gt;=0," ",1)</f>
        <v>#REF!</v>
      </c>
      <c r="BP470" s="243" t="e">
        <f>IF((BE470-'Retail Pricing'!#REF!)&gt;=0," ",1)</f>
        <v>#REF!</v>
      </c>
      <c r="BQ470" s="243" t="e">
        <f>IF((BF470-'Retail Pricing'!#REF!)&gt;=0," ",1)</f>
        <v>#REF!</v>
      </c>
      <c r="BR470" s="243" t="e">
        <f>IF((BG470-'Retail Pricing'!#REF!)&gt;=0," ",1)</f>
        <v>#REF!</v>
      </c>
      <c r="BS470" s="243" t="e">
        <f>IF((BH470-'Retail Pricing'!#REF!)&gt;=0," ",1)</f>
        <v>#REF!</v>
      </c>
      <c r="BT470" s="243" t="e">
        <f>IF((BI470-'Retail Pricing'!#REF!)&gt;=0," ",1)</f>
        <v>#REF!</v>
      </c>
      <c r="BU470" s="18"/>
      <c r="BV470" s="442" t="e">
        <f t="shared" si="855"/>
        <v>#REF!</v>
      </c>
      <c r="BW470" s="244" t="e">
        <f t="shared" si="856"/>
        <v>#REF!</v>
      </c>
      <c r="BX470" s="244" t="e">
        <f t="shared" si="857"/>
        <v>#REF!</v>
      </c>
      <c r="BY470" s="244" t="e">
        <f t="shared" si="858"/>
        <v>#REF!</v>
      </c>
      <c r="BZ470" s="244" t="e">
        <f t="shared" si="859"/>
        <v>#REF!</v>
      </c>
      <c r="CA470" s="244" t="e">
        <f t="shared" si="860"/>
        <v>#REF!</v>
      </c>
      <c r="CB470" s="244" t="e">
        <f t="shared" si="861"/>
        <v>#REF!</v>
      </c>
      <c r="CC470" s="244" t="e">
        <f t="shared" si="862"/>
        <v>#REF!</v>
      </c>
      <c r="CD470" s="244" t="e">
        <f t="shared" si="863"/>
        <v>#REF!</v>
      </c>
      <c r="CE470" s="244" t="e">
        <f t="shared" si="864"/>
        <v>#REF!</v>
      </c>
      <c r="CF470" s="244" t="e">
        <f t="shared" si="865"/>
        <v>#REF!</v>
      </c>
      <c r="CG470" s="244" t="e">
        <f t="shared" si="866"/>
        <v>#REF!</v>
      </c>
      <c r="CH470" s="244" t="e">
        <f t="shared" si="876"/>
        <v>#REF!</v>
      </c>
      <c r="CI470" s="570"/>
      <c r="CJ470" s="578" t="e">
        <f t="shared" si="871"/>
        <v>#REF!</v>
      </c>
      <c r="CK470" s="578" t="e">
        <f t="shared" si="872"/>
        <v>#REF!</v>
      </c>
      <c r="CL470" s="578" t="e">
        <f t="shared" si="873"/>
        <v>#REF!</v>
      </c>
      <c r="CM470" s="578" t="e">
        <f t="shared" si="874"/>
        <v>#REF!</v>
      </c>
      <c r="CN470" s="578" t="e">
        <f t="shared" si="875"/>
        <v>#REF!</v>
      </c>
      <c r="CO470" s="578" t="e">
        <f t="shared" si="868"/>
        <v>#REF!</v>
      </c>
      <c r="CP470" s="578" t="e">
        <f t="shared" si="869"/>
        <v>#REF!</v>
      </c>
      <c r="CQ470" s="578" t="e">
        <f t="shared" si="870"/>
        <v>#REF!</v>
      </c>
      <c r="CR470" s="244"/>
      <c r="CS470" s="244"/>
      <c r="CT470" s="244"/>
      <c r="CU470" s="244"/>
      <c r="CV470" s="347"/>
      <c r="CW470" s="338" t="e">
        <f t="shared" si="877"/>
        <v>#REF!</v>
      </c>
      <c r="CX470" s="347"/>
      <c r="CY470" s="338" t="e">
        <f t="shared" si="877"/>
        <v>#REF!</v>
      </c>
      <c r="CZ470" s="347"/>
      <c r="DA470" s="338" t="e">
        <f t="shared" si="877"/>
        <v>#REF!</v>
      </c>
      <c r="DB470" s="347"/>
      <c r="DC470" s="338" t="e">
        <f t="shared" si="877"/>
        <v>#REF!</v>
      </c>
      <c r="DD470" s="347"/>
      <c r="DE470" s="338" t="e">
        <f t="shared" si="877"/>
        <v>#REF!</v>
      </c>
    </row>
    <row r="471" spans="1:109" s="19" customFormat="1" x14ac:dyDescent="0.2">
      <c r="A471" s="93" t="s">
        <v>101</v>
      </c>
      <c r="B471" s="53" t="s">
        <v>204</v>
      </c>
      <c r="C471" s="53" t="s">
        <v>1183</v>
      </c>
      <c r="D471" s="217" t="s">
        <v>533</v>
      </c>
      <c r="E471" s="326">
        <v>13</v>
      </c>
      <c r="F471" s="356" t="s">
        <v>435</v>
      </c>
      <c r="G471" s="701"/>
      <c r="H471" s="84" t="s">
        <v>949</v>
      </c>
      <c r="I471" s="89" t="e">
        <f>IF('Retail Pricing'!#REF!&gt;0,'Retail Pricing'!#REF!," ")</f>
        <v>#REF!</v>
      </c>
      <c r="J471" s="85" t="e">
        <f>'Retail Pricing'!#REF!</f>
        <v>#REF!</v>
      </c>
      <c r="K471" s="85" t="e">
        <f>'Retail Pricing'!#REF!</f>
        <v>#REF!</v>
      </c>
      <c r="L471" s="305" t="e">
        <f>IF('Retail Pricing'!#REF!&gt;0,'Retail Pricing'!#REF!," ")</f>
        <v>#REF!</v>
      </c>
      <c r="M471" s="226" t="e">
        <f t="shared" si="811"/>
        <v>#REF!</v>
      </c>
      <c r="N471" s="219" t="e">
        <f>IF('Retail Pricing'!#REF!&gt;0,'Retail Pricing'!#REF!," ")</f>
        <v>#REF!</v>
      </c>
      <c r="O471" s="219" t="e">
        <f>IF('Retail Pricing'!#REF!&gt;0,'Retail Pricing'!#REF!," ")</f>
        <v>#REF!</v>
      </c>
      <c r="P471" s="219"/>
      <c r="Q471" s="219" t="e">
        <f>IF('Retail Pricing'!#REF!&gt;0,'Retail Pricing'!#REF!," ")</f>
        <v>#REF!</v>
      </c>
      <c r="R471" s="219" t="e">
        <f>IF('Retail Pricing'!#REF!&gt;0,'Retail Pricing'!#REF!," ")</f>
        <v>#REF!</v>
      </c>
      <c r="S471" s="219" t="e">
        <f>IF('Retail Pricing'!#REF!&gt;0,'Retail Pricing'!#REF!," ")</f>
        <v>#REF!</v>
      </c>
      <c r="T471" s="219">
        <v>2.8273600000000001</v>
      </c>
      <c r="U471" s="7" t="e">
        <f>IF(M471&gt;0,$U$1," ")</f>
        <v>#REF!</v>
      </c>
      <c r="V471" s="7">
        <v>4.2999999999999997E-2</v>
      </c>
      <c r="W471" s="491" t="s">
        <v>949</v>
      </c>
      <c r="X471" s="489" t="s">
        <v>949</v>
      </c>
      <c r="Y471" s="304" t="str">
        <f t="shared" si="804"/>
        <v xml:space="preserve"> </v>
      </c>
      <c r="Z471" s="428" t="s">
        <v>106</v>
      </c>
      <c r="AA471" s="492" t="s">
        <v>949</v>
      </c>
      <c r="AB471" s="493" t="s">
        <v>949</v>
      </c>
      <c r="AC471" s="489" t="s">
        <v>949</v>
      </c>
      <c r="AD471" s="14" t="str">
        <f t="shared" si="805"/>
        <v xml:space="preserve"> </v>
      </c>
      <c r="AE471" s="428" t="s">
        <v>106</v>
      </c>
      <c r="AF471" s="488" t="s">
        <v>949</v>
      </c>
      <c r="AG471" s="494" t="s">
        <v>949</v>
      </c>
      <c r="AH471" s="489" t="s">
        <v>949</v>
      </c>
      <c r="AI471" s="14" t="str">
        <f t="shared" si="806"/>
        <v xml:space="preserve"> </v>
      </c>
      <c r="AJ471" s="428" t="s">
        <v>106</v>
      </c>
      <c r="AK471" s="495" t="s">
        <v>949</v>
      </c>
      <c r="AL471" s="489"/>
      <c r="AM471" s="489" t="s">
        <v>949</v>
      </c>
      <c r="AN471" s="14" t="str">
        <f t="shared" si="807"/>
        <v xml:space="preserve"> </v>
      </c>
      <c r="AO471" s="428" t="s">
        <v>106</v>
      </c>
      <c r="AP471" s="490" t="s">
        <v>949</v>
      </c>
      <c r="AQ471" s="489" t="s">
        <v>949</v>
      </c>
      <c r="AR471" s="14" t="str">
        <f t="shared" si="808"/>
        <v xml:space="preserve"> </v>
      </c>
      <c r="AS471" s="428" t="s">
        <v>106</v>
      </c>
      <c r="AT471" s="496" t="s">
        <v>949</v>
      </c>
      <c r="AU471" s="497" t="s">
        <v>949</v>
      </c>
      <c r="AV471" s="288"/>
      <c r="AW471" s="498" t="s">
        <v>949</v>
      </c>
      <c r="AX471" s="499" t="s">
        <v>106</v>
      </c>
      <c r="AY471" s="499" t="s">
        <v>106</v>
      </c>
      <c r="AZ471" s="333"/>
      <c r="BA471" s="491" t="str">
        <f t="shared" si="844"/>
        <v>Holder</v>
      </c>
      <c r="BB471" s="492" t="str">
        <f t="shared" si="845"/>
        <v>Holder</v>
      </c>
      <c r="BC471" s="493" t="str">
        <f t="shared" si="846"/>
        <v>Holder</v>
      </c>
      <c r="BD471" s="488" t="str">
        <f t="shared" si="847"/>
        <v>Holder</v>
      </c>
      <c r="BE471" s="494" t="str">
        <f t="shared" si="848"/>
        <v>Holder</v>
      </c>
      <c r="BF471" s="495" t="str">
        <f t="shared" si="849"/>
        <v>Holder</v>
      </c>
      <c r="BG471" s="490" t="str">
        <f t="shared" si="850"/>
        <v>Holder</v>
      </c>
      <c r="BH471" s="496" t="str">
        <f t="shared" si="851"/>
        <v>Holder</v>
      </c>
      <c r="BI471" s="497" t="str">
        <f t="shared" si="852"/>
        <v>Holder</v>
      </c>
      <c r="BJ471" s="385" t="str">
        <f t="shared" si="853"/>
        <v>No</v>
      </c>
      <c r="BK471" s="385" t="str">
        <f t="shared" si="867"/>
        <v>No</v>
      </c>
      <c r="BL471" s="483" t="s">
        <v>1376</v>
      </c>
      <c r="BM471" s="482"/>
      <c r="BN471" s="482"/>
      <c r="BO471" s="482"/>
      <c r="BP471" s="482"/>
      <c r="BQ471" s="482"/>
      <c r="BR471" s="482"/>
      <c r="BS471" s="482"/>
      <c r="BT471" s="482"/>
      <c r="BU471" s="67"/>
      <c r="BV471" s="442" t="str">
        <f t="shared" si="855"/>
        <v xml:space="preserve"> </v>
      </c>
      <c r="BW471" s="244" t="str">
        <f t="shared" si="856"/>
        <v xml:space="preserve"> </v>
      </c>
      <c r="BX471" s="244" t="str">
        <f t="shared" si="857"/>
        <v xml:space="preserve"> </v>
      </c>
      <c r="BY471" s="244" t="str">
        <f t="shared" si="858"/>
        <v xml:space="preserve"> </v>
      </c>
      <c r="BZ471" s="244" t="str">
        <f t="shared" si="859"/>
        <v xml:space="preserve"> </v>
      </c>
      <c r="CA471" s="244" t="str">
        <f t="shared" si="860"/>
        <v xml:space="preserve"> </v>
      </c>
      <c r="CB471" s="244" t="str">
        <f t="shared" si="861"/>
        <v xml:space="preserve"> </v>
      </c>
      <c r="CC471" s="244" t="str">
        <f t="shared" si="862"/>
        <v xml:space="preserve"> </v>
      </c>
      <c r="CD471" s="244" t="str">
        <f t="shared" si="863"/>
        <v xml:space="preserve"> </v>
      </c>
      <c r="CE471" s="244" t="str">
        <f t="shared" si="864"/>
        <v xml:space="preserve"> </v>
      </c>
      <c r="CF471" s="244" t="str">
        <f t="shared" si="865"/>
        <v xml:space="preserve"> </v>
      </c>
      <c r="CG471" s="244" t="str">
        <f t="shared" si="866"/>
        <v xml:space="preserve"> </v>
      </c>
      <c r="CH471" s="244" t="str">
        <f t="shared" si="876"/>
        <v xml:space="preserve"> </v>
      </c>
      <c r="CI471" s="570"/>
      <c r="CJ471" s="578" t="str">
        <f t="shared" si="871"/>
        <v xml:space="preserve"> </v>
      </c>
      <c r="CK471" s="578" t="str">
        <f t="shared" si="872"/>
        <v xml:space="preserve"> </v>
      </c>
      <c r="CL471" s="578" t="str">
        <f t="shared" si="873"/>
        <v xml:space="preserve"> </v>
      </c>
      <c r="CM471" s="578" t="str">
        <f t="shared" si="874"/>
        <v xml:space="preserve"> </v>
      </c>
      <c r="CN471" s="578" t="str">
        <f t="shared" si="875"/>
        <v xml:space="preserve"> </v>
      </c>
      <c r="CO471" s="578" t="str">
        <f t="shared" si="868"/>
        <v xml:space="preserve"> </v>
      </c>
      <c r="CP471" s="578" t="str">
        <f t="shared" si="869"/>
        <v xml:space="preserve"> </v>
      </c>
      <c r="CQ471" s="578" t="str">
        <f t="shared" si="870"/>
        <v xml:space="preserve"> </v>
      </c>
      <c r="CR471" s="244"/>
      <c r="CS471" s="244"/>
      <c r="CT471" s="244"/>
      <c r="CU471" s="244"/>
      <c r="CV471" s="347"/>
      <c r="CW471" s="338" t="str">
        <f t="shared" si="877"/>
        <v xml:space="preserve"> </v>
      </c>
      <c r="CX471" s="347"/>
      <c r="CY471" s="338" t="str">
        <f t="shared" si="877"/>
        <v xml:space="preserve"> </v>
      </c>
      <c r="CZ471" s="347"/>
      <c r="DA471" s="338" t="str">
        <f t="shared" si="877"/>
        <v xml:space="preserve"> </v>
      </c>
      <c r="DB471" s="347"/>
      <c r="DC471" s="338" t="str">
        <f t="shared" si="877"/>
        <v xml:space="preserve"> </v>
      </c>
      <c r="DD471" s="347"/>
      <c r="DE471" s="338" t="str">
        <f t="shared" si="877"/>
        <v xml:space="preserve"> </v>
      </c>
    </row>
    <row r="472" spans="1:109" ht="10.5" customHeight="1" x14ac:dyDescent="0.2">
      <c r="A472" s="93" t="s">
        <v>101</v>
      </c>
      <c r="B472" s="70" t="s">
        <v>204</v>
      </c>
      <c r="C472" s="53" t="s">
        <v>1183</v>
      </c>
      <c r="D472" s="217" t="s">
        <v>533</v>
      </c>
      <c r="E472" s="326">
        <v>13</v>
      </c>
      <c r="F472" s="356" t="s">
        <v>435</v>
      </c>
      <c r="G472" s="701"/>
      <c r="H472" s="59" t="s">
        <v>68</v>
      </c>
      <c r="I472" s="89" t="e">
        <f>IF('Retail Pricing'!#REF!&gt;0,'Retail Pricing'!#REF!," ")</f>
        <v>#REF!</v>
      </c>
      <c r="J472" s="85" t="e">
        <f>'Retail Pricing'!#REF!</f>
        <v>#REF!</v>
      </c>
      <c r="K472" s="85" t="e">
        <f>'Retail Pricing'!#REF!</f>
        <v>#REF!</v>
      </c>
      <c r="L472" s="305" t="e">
        <f>IF('Retail Pricing'!#REF!&gt;0,'Retail Pricing'!#REF!," ")</f>
        <v>#REF!</v>
      </c>
      <c r="M472" s="226" t="e">
        <f t="shared" si="811"/>
        <v>#REF!</v>
      </c>
      <c r="N472" s="219" t="e">
        <f>'Retail Pricing'!#REF!</f>
        <v>#REF!</v>
      </c>
      <c r="O472" s="219" t="e">
        <f>'Retail Pricing'!#REF!</f>
        <v>#REF!</v>
      </c>
      <c r="P472" s="219"/>
      <c r="Q472" s="219" t="e">
        <f>'Retail Pricing'!#REF!</f>
        <v>#REF!</v>
      </c>
      <c r="R472" s="219" t="e">
        <f>IF('Retail Pricing'!#REF!&gt;0,'Retail Pricing'!#REF!," ")</f>
        <v>#REF!</v>
      </c>
      <c r="S472" s="219" t="e">
        <f>'Retail Pricing'!#REF!</f>
        <v>#REF!</v>
      </c>
      <c r="T472" s="219">
        <v>2.8273600000000001</v>
      </c>
      <c r="U472" s="470">
        <v>0.17</v>
      </c>
      <c r="V472" s="7">
        <v>4.2999999999999997E-2</v>
      </c>
      <c r="W472" s="491" t="e">
        <f>'Retail Pricing'!#REF!</f>
        <v>#REF!</v>
      </c>
      <c r="X472" s="489">
        <v>11</v>
      </c>
      <c r="Y472" s="304" t="e">
        <f t="shared" si="804"/>
        <v>#REF!</v>
      </c>
      <c r="Z472" s="428">
        <v>0.68</v>
      </c>
      <c r="AA472" s="492">
        <v>12.3</v>
      </c>
      <c r="AB472" s="493" t="e">
        <f>'Retail Pricing'!#REF!</f>
        <v>#REF!</v>
      </c>
      <c r="AC472" s="489">
        <v>10.8</v>
      </c>
      <c r="AD472" s="14" t="e">
        <f t="shared" si="805"/>
        <v>#REF!</v>
      </c>
      <c r="AE472" s="428">
        <v>0.67</v>
      </c>
      <c r="AF472" s="488">
        <v>12.1</v>
      </c>
      <c r="AG472" s="494" t="e">
        <f>'Retail Pricing'!#REF!</f>
        <v>#REF!</v>
      </c>
      <c r="AH472" s="489">
        <v>8.75</v>
      </c>
      <c r="AI472" s="14" t="e">
        <f t="shared" si="806"/>
        <v>#REF!</v>
      </c>
      <c r="AJ472" s="428">
        <v>0.59</v>
      </c>
      <c r="AK472" s="495" t="e">
        <f>'Retail Pricing'!#REF!</f>
        <v>#REF!</v>
      </c>
      <c r="AL472" s="489"/>
      <c r="AM472" s="489">
        <v>7.85</v>
      </c>
      <c r="AN472" s="14" t="e">
        <f t="shared" si="807"/>
        <v>#REF!</v>
      </c>
      <c r="AO472" s="428">
        <v>0.55000000000000004</v>
      </c>
      <c r="AP472" s="490" t="e">
        <f>'Retail Pricing'!#REF!</f>
        <v>#REF!</v>
      </c>
      <c r="AQ472" s="489">
        <v>7.6</v>
      </c>
      <c r="AR472" s="14" t="e">
        <f t="shared" si="808"/>
        <v>#REF!</v>
      </c>
      <c r="AS472" s="428">
        <v>0.53</v>
      </c>
      <c r="AT472" s="496">
        <v>8.9</v>
      </c>
      <c r="AU472" s="497" t="e">
        <f>'Retail Pricing'!#REF!</f>
        <v>#REF!</v>
      </c>
      <c r="AV472" s="288"/>
      <c r="AW472" s="498" t="e">
        <f>IF(W472&gt;0,ROUND((W472*1.3)/0.05,0)*0.05," ")</f>
        <v>#REF!</v>
      </c>
      <c r="AX472" s="499" t="e">
        <f>AP472</f>
        <v>#REF!</v>
      </c>
      <c r="AY472" s="499">
        <v>4</v>
      </c>
      <c r="AZ472" s="333"/>
      <c r="BA472" s="491" t="e">
        <f t="shared" si="844"/>
        <v>#REF!</v>
      </c>
      <c r="BB472" s="492">
        <f t="shared" si="845"/>
        <v>12.3</v>
      </c>
      <c r="BC472" s="493" t="e">
        <f t="shared" si="846"/>
        <v>#REF!</v>
      </c>
      <c r="BD472" s="488">
        <f t="shared" si="847"/>
        <v>12.1</v>
      </c>
      <c r="BE472" s="494" t="e">
        <f t="shared" si="848"/>
        <v>#REF!</v>
      </c>
      <c r="BF472" s="495" t="e">
        <f t="shared" si="849"/>
        <v>#REF!</v>
      </c>
      <c r="BG472" s="490" t="e">
        <f t="shared" si="850"/>
        <v>#REF!</v>
      </c>
      <c r="BH472" s="496">
        <f t="shared" si="851"/>
        <v>8.9</v>
      </c>
      <c r="BI472" s="497" t="e">
        <f t="shared" si="852"/>
        <v>#REF!</v>
      </c>
      <c r="BJ472" s="385" t="e">
        <f t="shared" si="853"/>
        <v>#REF!</v>
      </c>
      <c r="BK472" s="385" t="e">
        <f t="shared" si="867"/>
        <v>#REF!</v>
      </c>
      <c r="BL472" s="243" t="e">
        <f>IF((BA472-'Retail Pricing'!#REF!)&gt;=0," ",1)</f>
        <v>#REF!</v>
      </c>
      <c r="BM472" s="243" t="e">
        <f>IF((BB472-'Retail Pricing'!#REF!)&gt;=0," ",1)</f>
        <v>#REF!</v>
      </c>
      <c r="BN472" s="243" t="e">
        <f>IF((BC472-'Retail Pricing'!#REF!)&gt;=0," ",1)</f>
        <v>#REF!</v>
      </c>
      <c r="BO472" s="243" t="str">
        <f>IF((BD472-'Retail Pricing'!F320)&gt;=0," ",1)</f>
        <v xml:space="preserve"> </v>
      </c>
      <c r="BP472" s="243" t="e">
        <f>IF((BE472-'Retail Pricing'!#REF!)&gt;=0," ",1)</f>
        <v>#REF!</v>
      </c>
      <c r="BQ472" s="243" t="e">
        <f>IF((BF472-'Retail Pricing'!#REF!)&gt;=0," ",1)</f>
        <v>#REF!</v>
      </c>
      <c r="BR472" s="243" t="e">
        <f>IF((BG472-'Retail Pricing'!#REF!)&gt;=0," ",1)</f>
        <v>#REF!</v>
      </c>
      <c r="BS472" s="243" t="e">
        <f>IF((BH472-'Retail Pricing'!#REF!)&gt;=0," ",1)</f>
        <v>#REF!</v>
      </c>
      <c r="BT472" s="243" t="e">
        <f>IF((BI472-'Retail Pricing'!#REF!)&gt;=0," ",1)</f>
        <v>#REF!</v>
      </c>
      <c r="BU472" s="18"/>
      <c r="BV472" s="442" t="e">
        <f t="shared" si="855"/>
        <v>#REF!</v>
      </c>
      <c r="BW472" s="244" t="e">
        <f t="shared" si="856"/>
        <v>#REF!</v>
      </c>
      <c r="BX472" s="244" t="e">
        <f t="shared" si="857"/>
        <v>#REF!</v>
      </c>
      <c r="BY472" s="244" t="e">
        <f t="shared" si="858"/>
        <v>#REF!</v>
      </c>
      <c r="BZ472" s="244" t="e">
        <f t="shared" si="859"/>
        <v>#REF!</v>
      </c>
      <c r="CA472" s="244" t="e">
        <f t="shared" si="860"/>
        <v>#REF!</v>
      </c>
      <c r="CB472" s="244" t="e">
        <f t="shared" si="861"/>
        <v>#REF!</v>
      </c>
      <c r="CC472" s="244" t="e">
        <f t="shared" si="862"/>
        <v>#REF!</v>
      </c>
      <c r="CD472" s="244" t="e">
        <f t="shared" si="863"/>
        <v>#REF!</v>
      </c>
      <c r="CE472" s="244" t="e">
        <f t="shared" si="864"/>
        <v>#REF!</v>
      </c>
      <c r="CF472" s="244" t="e">
        <f t="shared" si="865"/>
        <v>#REF!</v>
      </c>
      <c r="CG472" s="244" t="e">
        <f t="shared" si="866"/>
        <v>#REF!</v>
      </c>
      <c r="CH472" s="244" t="e">
        <f>IF($W472&gt;0,100," ")</f>
        <v>#REF!</v>
      </c>
      <c r="CI472" s="570"/>
      <c r="CJ472" s="578" t="e">
        <f t="shared" si="871"/>
        <v>#REF!</v>
      </c>
      <c r="CK472" s="578" t="e">
        <f t="shared" si="872"/>
        <v>#REF!</v>
      </c>
      <c r="CL472" s="578" t="e">
        <f t="shared" si="873"/>
        <v>#REF!</v>
      </c>
      <c r="CM472" s="578" t="e">
        <f t="shared" si="874"/>
        <v>#REF!</v>
      </c>
      <c r="CN472" s="578" t="e">
        <f t="shared" si="875"/>
        <v>#REF!</v>
      </c>
      <c r="CO472" s="578" t="e">
        <f t="shared" si="868"/>
        <v>#REF!</v>
      </c>
      <c r="CP472" s="578" t="e">
        <f t="shared" si="869"/>
        <v>#REF!</v>
      </c>
      <c r="CQ472" s="578" t="e">
        <f t="shared" si="870"/>
        <v>#REF!</v>
      </c>
      <c r="CR472" s="244"/>
      <c r="CS472" s="244"/>
      <c r="CT472" s="244"/>
      <c r="CU472" s="244"/>
      <c r="CV472" s="347"/>
      <c r="CW472" s="338" t="e">
        <f>IF($BW472&gt;0,$BA472," ")</f>
        <v>#REF!</v>
      </c>
      <c r="CX472" s="347"/>
      <c r="CY472" s="338" t="e">
        <f>IF($BW472&gt;0,$BA472," ")</f>
        <v>#REF!</v>
      </c>
      <c r="CZ472" s="347"/>
      <c r="DA472" s="338" t="e">
        <f>IF($BW472&gt;0,$BA472," ")</f>
        <v>#REF!</v>
      </c>
      <c r="DB472" s="347"/>
      <c r="DC472" s="338" t="e">
        <f>IF($BW472&gt;0,$BA472," ")</f>
        <v>#REF!</v>
      </c>
      <c r="DD472" s="347"/>
      <c r="DE472" s="338" t="e">
        <f>IF($BW472&gt;0,$BA472," ")</f>
        <v>#REF!</v>
      </c>
    </row>
    <row r="473" spans="1:109" s="19" customFormat="1" x14ac:dyDescent="0.2">
      <c r="A473" s="93" t="s">
        <v>101</v>
      </c>
      <c r="B473" s="53" t="s">
        <v>1072</v>
      </c>
      <c r="C473" s="53" t="s">
        <v>978</v>
      </c>
      <c r="D473" s="217" t="s">
        <v>533</v>
      </c>
      <c r="E473" s="326">
        <v>13</v>
      </c>
      <c r="F473" s="401" t="s">
        <v>628</v>
      </c>
      <c r="G473" s="704"/>
      <c r="H473" s="84" t="s">
        <v>949</v>
      </c>
      <c r="I473" s="89" t="e">
        <f>IF('Retail Pricing'!#REF!&gt;0,'Retail Pricing'!#REF!," ")</f>
        <v>#REF!</v>
      </c>
      <c r="J473" s="85" t="e">
        <f>'Retail Pricing'!#REF!</f>
        <v>#REF!</v>
      </c>
      <c r="K473" s="85" t="e">
        <f>'Retail Pricing'!#REF!</f>
        <v>#REF!</v>
      </c>
      <c r="L473" s="305" t="e">
        <f>IF('Retail Pricing'!#REF!&gt;0,'Retail Pricing'!#REF!," ")</f>
        <v>#REF!</v>
      </c>
      <c r="M473" s="226" t="e">
        <f t="shared" si="811"/>
        <v>#REF!</v>
      </c>
      <c r="N473" s="219" t="e">
        <f>IF('Retail Pricing'!#REF!&gt;0,'Retail Pricing'!#REF!," ")</f>
        <v>#REF!</v>
      </c>
      <c r="O473" s="219" t="e">
        <f>IF('Retail Pricing'!#REF!&gt;0,'Retail Pricing'!#REF!," ")</f>
        <v>#REF!</v>
      </c>
      <c r="P473" s="219"/>
      <c r="Q473" s="219" t="e">
        <f>IF('Retail Pricing'!#REF!&gt;0,'Retail Pricing'!#REF!," ")</f>
        <v>#REF!</v>
      </c>
      <c r="R473" s="219" t="e">
        <f>IF('Retail Pricing'!#REF!&gt;0,'Retail Pricing'!#REF!," ")</f>
        <v>#REF!</v>
      </c>
      <c r="S473" s="219" t="e">
        <f>IF('Retail Pricing'!#REF!&gt;0,'Retail Pricing'!#REF!," ")</f>
        <v>#REF!</v>
      </c>
      <c r="T473" s="219">
        <v>2.6351399999999998</v>
      </c>
      <c r="U473" s="7" t="e">
        <f>IF(M473&gt;0,$U$1," ")</f>
        <v>#REF!</v>
      </c>
      <c r="V473" s="7">
        <v>4.4999999999999998E-2</v>
      </c>
      <c r="W473" s="491" t="s">
        <v>949</v>
      </c>
      <c r="X473" s="489" t="s">
        <v>949</v>
      </c>
      <c r="Y473" s="304" t="str">
        <f t="shared" si="804"/>
        <v xml:space="preserve"> </v>
      </c>
      <c r="Z473" s="428" t="s">
        <v>106</v>
      </c>
      <c r="AA473" s="492" t="s">
        <v>949</v>
      </c>
      <c r="AB473" s="493" t="s">
        <v>949</v>
      </c>
      <c r="AC473" s="489" t="s">
        <v>949</v>
      </c>
      <c r="AD473" s="14" t="str">
        <f t="shared" si="805"/>
        <v xml:space="preserve"> </v>
      </c>
      <c r="AE473" s="428" t="s">
        <v>106</v>
      </c>
      <c r="AF473" s="488" t="s">
        <v>949</v>
      </c>
      <c r="AG473" s="494" t="s">
        <v>949</v>
      </c>
      <c r="AH473" s="489" t="s">
        <v>949</v>
      </c>
      <c r="AI473" s="14" t="str">
        <f t="shared" si="806"/>
        <v xml:space="preserve"> </v>
      </c>
      <c r="AJ473" s="428" t="s">
        <v>106</v>
      </c>
      <c r="AK473" s="495" t="s">
        <v>949</v>
      </c>
      <c r="AL473" s="489"/>
      <c r="AM473" s="489" t="s">
        <v>949</v>
      </c>
      <c r="AN473" s="14" t="str">
        <f t="shared" si="807"/>
        <v xml:space="preserve"> </v>
      </c>
      <c r="AO473" s="428" t="s">
        <v>106</v>
      </c>
      <c r="AP473" s="490" t="s">
        <v>949</v>
      </c>
      <c r="AQ473" s="489" t="s">
        <v>949</v>
      </c>
      <c r="AR473" s="14" t="str">
        <f t="shared" si="808"/>
        <v xml:space="preserve"> </v>
      </c>
      <c r="AS473" s="428" t="s">
        <v>106</v>
      </c>
      <c r="AT473" s="496" t="s">
        <v>949</v>
      </c>
      <c r="AU473" s="497" t="s">
        <v>949</v>
      </c>
      <c r="AV473" s="288"/>
      <c r="AW473" s="498" t="s">
        <v>949</v>
      </c>
      <c r="AX473" s="499" t="s">
        <v>106</v>
      </c>
      <c r="AY473" s="499" t="s">
        <v>106</v>
      </c>
      <c r="AZ473" s="333"/>
      <c r="BA473" s="491" t="str">
        <f t="shared" si="844"/>
        <v>Holder</v>
      </c>
      <c r="BB473" s="492" t="str">
        <f t="shared" si="845"/>
        <v>Holder</v>
      </c>
      <c r="BC473" s="493" t="str">
        <f t="shared" si="846"/>
        <v>Holder</v>
      </c>
      <c r="BD473" s="488" t="str">
        <f t="shared" si="847"/>
        <v>Holder</v>
      </c>
      <c r="BE473" s="494" t="str">
        <f t="shared" si="848"/>
        <v>Holder</v>
      </c>
      <c r="BF473" s="495" t="str">
        <f t="shared" si="849"/>
        <v>Holder</v>
      </c>
      <c r="BG473" s="490" t="str">
        <f t="shared" si="850"/>
        <v>Holder</v>
      </c>
      <c r="BH473" s="496" t="str">
        <f t="shared" si="851"/>
        <v>Holder</v>
      </c>
      <c r="BI473" s="497" t="str">
        <f t="shared" si="852"/>
        <v>Holder</v>
      </c>
      <c r="BJ473" s="385" t="str">
        <f t="shared" si="853"/>
        <v>No</v>
      </c>
      <c r="BK473" s="385" t="str">
        <f t="shared" si="867"/>
        <v>No</v>
      </c>
      <c r="BL473" s="483" t="s">
        <v>1376</v>
      </c>
      <c r="BM473" s="482"/>
      <c r="BN473" s="482"/>
      <c r="BO473" s="482"/>
      <c r="BP473" s="482"/>
      <c r="BQ473" s="482"/>
      <c r="BR473" s="482"/>
      <c r="BS473" s="482"/>
      <c r="BT473" s="482"/>
      <c r="BU473" s="67"/>
      <c r="BV473" s="442" t="str">
        <f t="shared" si="855"/>
        <v xml:space="preserve"> </v>
      </c>
      <c r="BW473" s="244" t="str">
        <f t="shared" si="856"/>
        <v xml:space="preserve"> </v>
      </c>
      <c r="BX473" s="244" t="str">
        <f t="shared" si="857"/>
        <v xml:space="preserve"> </v>
      </c>
      <c r="BY473" s="244" t="str">
        <f t="shared" si="858"/>
        <v xml:space="preserve"> </v>
      </c>
      <c r="BZ473" s="244" t="str">
        <f t="shared" si="859"/>
        <v xml:space="preserve"> </v>
      </c>
      <c r="CA473" s="244" t="str">
        <f t="shared" si="860"/>
        <v xml:space="preserve"> </v>
      </c>
      <c r="CB473" s="244" t="str">
        <f t="shared" si="861"/>
        <v xml:space="preserve"> </v>
      </c>
      <c r="CC473" s="244" t="str">
        <f t="shared" si="862"/>
        <v xml:space="preserve"> </v>
      </c>
      <c r="CD473" s="244" t="str">
        <f t="shared" si="863"/>
        <v xml:space="preserve"> </v>
      </c>
      <c r="CE473" s="244" t="str">
        <f t="shared" si="864"/>
        <v xml:space="preserve"> </v>
      </c>
      <c r="CF473" s="244" t="str">
        <f t="shared" si="865"/>
        <v xml:space="preserve"> </v>
      </c>
      <c r="CG473" s="244" t="str">
        <f t="shared" si="866"/>
        <v xml:space="preserve"> </v>
      </c>
      <c r="CH473" s="244" t="str">
        <f t="shared" si="876"/>
        <v xml:space="preserve"> </v>
      </c>
      <c r="CI473" s="570"/>
      <c r="CJ473" s="578" t="str">
        <f t="shared" si="871"/>
        <v xml:space="preserve"> </v>
      </c>
      <c r="CK473" s="578" t="str">
        <f t="shared" si="872"/>
        <v xml:space="preserve"> </v>
      </c>
      <c r="CL473" s="578" t="str">
        <f t="shared" si="873"/>
        <v xml:space="preserve"> </v>
      </c>
      <c r="CM473" s="578" t="str">
        <f t="shared" si="874"/>
        <v xml:space="preserve"> </v>
      </c>
      <c r="CN473" s="578" t="str">
        <f t="shared" si="875"/>
        <v xml:space="preserve"> </v>
      </c>
      <c r="CO473" s="578" t="str">
        <f t="shared" si="868"/>
        <v xml:space="preserve"> </v>
      </c>
      <c r="CP473" s="578" t="str">
        <f t="shared" si="869"/>
        <v xml:space="preserve"> </v>
      </c>
      <c r="CQ473" s="578" t="str">
        <f t="shared" si="870"/>
        <v xml:space="preserve"> </v>
      </c>
      <c r="CR473" s="244"/>
      <c r="CS473" s="244"/>
      <c r="CT473" s="244"/>
      <c r="CU473" s="244"/>
      <c r="CV473" s="347"/>
      <c r="CW473" s="338" t="str">
        <f t="shared" si="877"/>
        <v xml:space="preserve"> </v>
      </c>
      <c r="CX473" s="347"/>
      <c r="CY473" s="338" t="str">
        <f t="shared" si="877"/>
        <v xml:space="preserve"> </v>
      </c>
      <c r="CZ473" s="347"/>
      <c r="DA473" s="338" t="str">
        <f t="shared" si="877"/>
        <v xml:space="preserve"> </v>
      </c>
      <c r="DB473" s="347"/>
      <c r="DC473" s="338" t="str">
        <f t="shared" si="877"/>
        <v xml:space="preserve"> </v>
      </c>
      <c r="DD473" s="347"/>
      <c r="DE473" s="338" t="str">
        <f t="shared" si="877"/>
        <v xml:space="preserve"> </v>
      </c>
    </row>
    <row r="474" spans="1:109" s="19" customFormat="1" x14ac:dyDescent="0.2">
      <c r="A474" s="93" t="s">
        <v>101</v>
      </c>
      <c r="B474" s="53" t="s">
        <v>1296</v>
      </c>
      <c r="C474" s="53" t="s">
        <v>1075</v>
      </c>
      <c r="D474" s="217"/>
      <c r="E474" s="326">
        <v>20</v>
      </c>
      <c r="F474" s="326" t="s">
        <v>705</v>
      </c>
      <c r="G474" s="701"/>
      <c r="H474" s="84" t="s">
        <v>949</v>
      </c>
      <c r="I474" s="89" t="e">
        <f>IF('Retail Pricing'!#REF!&gt;0,'Retail Pricing'!#REF!," ")</f>
        <v>#REF!</v>
      </c>
      <c r="J474" s="85" t="e">
        <f>'Retail Pricing'!#REF!</f>
        <v>#REF!</v>
      </c>
      <c r="K474" s="85" t="e">
        <f>'Retail Pricing'!#REF!</f>
        <v>#REF!</v>
      </c>
      <c r="L474" s="305" t="e">
        <f>IF('Retail Pricing'!#REF!&gt;0,'Retail Pricing'!#REF!," ")</f>
        <v>#REF!</v>
      </c>
      <c r="M474" s="226" t="e">
        <f t="shared" si="811"/>
        <v>#REF!</v>
      </c>
      <c r="N474" s="219" t="e">
        <f>IF('Retail Pricing'!#REF!&gt;0,'Retail Pricing'!#REF!," ")</f>
        <v>#REF!</v>
      </c>
      <c r="O474" s="219" t="e">
        <f>IF('Retail Pricing'!#REF!&gt;0,'Retail Pricing'!#REF!," ")</f>
        <v>#REF!</v>
      </c>
      <c r="P474" s="219"/>
      <c r="Q474" s="219" t="e">
        <f>IF('Retail Pricing'!#REF!&gt;0,'Retail Pricing'!#REF!," ")</f>
        <v>#REF!</v>
      </c>
      <c r="R474" s="219" t="e">
        <f>IF('Retail Pricing'!#REF!&gt;0,'Retail Pricing'!#REF!," ")</f>
        <v>#REF!</v>
      </c>
      <c r="S474" s="219" t="e">
        <f>IF('Retail Pricing'!#REF!&gt;0,'Retail Pricing'!#REF!," ")</f>
        <v>#REF!</v>
      </c>
      <c r="T474" s="219">
        <v>3.9073799999999999</v>
      </c>
      <c r="U474" s="7" t="e">
        <f>IF(M474&gt;0,$U$1," ")</f>
        <v>#REF!</v>
      </c>
      <c r="V474" s="7">
        <v>2.1000000000000001E-2</v>
      </c>
      <c r="W474" s="491" t="s">
        <v>949</v>
      </c>
      <c r="X474" s="489" t="s">
        <v>949</v>
      </c>
      <c r="Y474" s="304" t="str">
        <f t="shared" si="804"/>
        <v xml:space="preserve"> </v>
      </c>
      <c r="Z474" s="428" t="s">
        <v>106</v>
      </c>
      <c r="AA474" s="492" t="s">
        <v>949</v>
      </c>
      <c r="AB474" s="493" t="s">
        <v>949</v>
      </c>
      <c r="AC474" s="489" t="s">
        <v>949</v>
      </c>
      <c r="AD474" s="14" t="str">
        <f t="shared" si="805"/>
        <v xml:space="preserve"> </v>
      </c>
      <c r="AE474" s="428" t="s">
        <v>106</v>
      </c>
      <c r="AF474" s="488" t="s">
        <v>949</v>
      </c>
      <c r="AG474" s="494" t="s">
        <v>949</v>
      </c>
      <c r="AH474" s="489" t="s">
        <v>949</v>
      </c>
      <c r="AI474" s="14" t="str">
        <f t="shared" si="806"/>
        <v xml:space="preserve"> </v>
      </c>
      <c r="AJ474" s="428" t="s">
        <v>106</v>
      </c>
      <c r="AK474" s="495" t="s">
        <v>949</v>
      </c>
      <c r="AL474" s="489"/>
      <c r="AM474" s="489" t="s">
        <v>949</v>
      </c>
      <c r="AN474" s="14" t="str">
        <f t="shared" si="807"/>
        <v xml:space="preserve"> </v>
      </c>
      <c r="AO474" s="428" t="s">
        <v>106</v>
      </c>
      <c r="AP474" s="490" t="s">
        <v>949</v>
      </c>
      <c r="AQ474" s="489" t="s">
        <v>949</v>
      </c>
      <c r="AR474" s="14" t="str">
        <f t="shared" si="808"/>
        <v xml:space="preserve"> </v>
      </c>
      <c r="AS474" s="428" t="s">
        <v>106</v>
      </c>
      <c r="AT474" s="496" t="s">
        <v>949</v>
      </c>
      <c r="AU474" s="497" t="s">
        <v>949</v>
      </c>
      <c r="AV474" s="288"/>
      <c r="AW474" s="498" t="s">
        <v>949</v>
      </c>
      <c r="AX474" s="499" t="s">
        <v>106</v>
      </c>
      <c r="AY474" s="499" t="s">
        <v>106</v>
      </c>
      <c r="AZ474" s="333"/>
      <c r="BA474" s="491" t="str">
        <f t="shared" si="844"/>
        <v>Holder</v>
      </c>
      <c r="BB474" s="492" t="str">
        <f t="shared" si="845"/>
        <v>Holder</v>
      </c>
      <c r="BC474" s="493" t="str">
        <f t="shared" si="846"/>
        <v>Holder</v>
      </c>
      <c r="BD474" s="488" t="str">
        <f t="shared" si="847"/>
        <v>Holder</v>
      </c>
      <c r="BE474" s="494" t="str">
        <f t="shared" si="848"/>
        <v>Holder</v>
      </c>
      <c r="BF474" s="495" t="str">
        <f t="shared" si="849"/>
        <v>Holder</v>
      </c>
      <c r="BG474" s="490" t="str">
        <f t="shared" si="850"/>
        <v>Holder</v>
      </c>
      <c r="BH474" s="496" t="str">
        <f t="shared" si="851"/>
        <v>Holder</v>
      </c>
      <c r="BI474" s="497" t="str">
        <f t="shared" si="852"/>
        <v>Holder</v>
      </c>
      <c r="BJ474" s="385" t="str">
        <f t="shared" si="853"/>
        <v>No</v>
      </c>
      <c r="BK474" s="385" t="str">
        <f t="shared" ref="BK474:BK479" si="878">IF(BC474*0.9&gt;BG474, " ", "No")</f>
        <v>No</v>
      </c>
      <c r="BL474" s="483" t="s">
        <v>1376</v>
      </c>
      <c r="BM474" s="482"/>
      <c r="BN474" s="482"/>
      <c r="BO474" s="482"/>
      <c r="BP474" s="482"/>
      <c r="BQ474" s="482"/>
      <c r="BR474" s="482"/>
      <c r="BS474" s="482"/>
      <c r="BT474" s="482"/>
      <c r="BU474" s="67"/>
      <c r="BV474" s="442" t="str">
        <f t="shared" si="855"/>
        <v xml:space="preserve"> </v>
      </c>
      <c r="BW474" s="244" t="str">
        <f t="shared" si="856"/>
        <v xml:space="preserve"> </v>
      </c>
      <c r="BX474" s="244" t="str">
        <f t="shared" si="857"/>
        <v xml:space="preserve"> </v>
      </c>
      <c r="BY474" s="244" t="str">
        <f t="shared" si="858"/>
        <v xml:space="preserve"> </v>
      </c>
      <c r="BZ474" s="244" t="str">
        <f t="shared" si="859"/>
        <v xml:space="preserve"> </v>
      </c>
      <c r="CA474" s="244" t="str">
        <f t="shared" si="860"/>
        <v xml:space="preserve"> </v>
      </c>
      <c r="CB474" s="244" t="str">
        <f t="shared" si="861"/>
        <v xml:space="preserve"> </v>
      </c>
      <c r="CC474" s="244" t="str">
        <f t="shared" si="862"/>
        <v xml:space="preserve"> </v>
      </c>
      <c r="CD474" s="244" t="str">
        <f t="shared" si="863"/>
        <v xml:space="preserve"> </v>
      </c>
      <c r="CE474" s="244" t="str">
        <f t="shared" si="864"/>
        <v xml:space="preserve"> </v>
      </c>
      <c r="CF474" s="244" t="str">
        <f t="shared" si="865"/>
        <v xml:space="preserve"> </v>
      </c>
      <c r="CG474" s="244" t="str">
        <f t="shared" ref="CG474:CG479" si="879">IF($BV474&gt;0,($BV474-AW474)/$BV474*100," ")</f>
        <v xml:space="preserve"> </v>
      </c>
      <c r="CH474" s="244" t="str">
        <f t="shared" si="876"/>
        <v xml:space="preserve"> </v>
      </c>
      <c r="CI474" s="570"/>
      <c r="CJ474" s="578" t="str">
        <f t="shared" si="871"/>
        <v xml:space="preserve"> </v>
      </c>
      <c r="CK474" s="578" t="str">
        <f t="shared" si="872"/>
        <v xml:space="preserve"> </v>
      </c>
      <c r="CL474" s="578" t="str">
        <f t="shared" si="873"/>
        <v xml:space="preserve"> </v>
      </c>
      <c r="CM474" s="578" t="str">
        <f t="shared" si="874"/>
        <v xml:space="preserve"> </v>
      </c>
      <c r="CN474" s="578" t="str">
        <f t="shared" si="875"/>
        <v xml:space="preserve"> </v>
      </c>
      <c r="CO474" s="578" t="str">
        <f t="shared" si="868"/>
        <v xml:space="preserve"> </v>
      </c>
      <c r="CP474" s="578" t="str">
        <f t="shared" si="869"/>
        <v xml:space="preserve"> </v>
      </c>
      <c r="CQ474" s="578" t="str">
        <f t="shared" si="870"/>
        <v xml:space="preserve"> </v>
      </c>
      <c r="CR474" s="244"/>
      <c r="CS474" s="244"/>
      <c r="CT474" s="244"/>
      <c r="CU474" s="244"/>
      <c r="CV474" s="347"/>
      <c r="CW474" s="338" t="str">
        <f t="shared" si="877"/>
        <v xml:space="preserve"> </v>
      </c>
      <c r="CX474" s="347"/>
      <c r="CY474" s="338" t="str">
        <f t="shared" si="877"/>
        <v xml:space="preserve"> </v>
      </c>
      <c r="CZ474" s="347"/>
      <c r="DA474" s="338" t="str">
        <f t="shared" si="877"/>
        <v xml:space="preserve"> </v>
      </c>
      <c r="DB474" s="347"/>
      <c r="DC474" s="338" t="str">
        <f t="shared" si="877"/>
        <v xml:space="preserve"> </v>
      </c>
      <c r="DD474" s="347"/>
      <c r="DE474" s="338" t="str">
        <f t="shared" si="877"/>
        <v xml:space="preserve"> </v>
      </c>
    </row>
    <row r="475" spans="1:109" s="19" customFormat="1" x14ac:dyDescent="0.2">
      <c r="A475" s="93" t="s">
        <v>101</v>
      </c>
      <c r="B475" s="70" t="s">
        <v>1296</v>
      </c>
      <c r="C475" s="53" t="s">
        <v>1075</v>
      </c>
      <c r="D475" s="217"/>
      <c r="E475" s="326">
        <v>20</v>
      </c>
      <c r="F475" s="326" t="s">
        <v>705</v>
      </c>
      <c r="G475" s="701"/>
      <c r="H475" s="61" t="s">
        <v>706</v>
      </c>
      <c r="I475" s="89" t="e">
        <f>IF('Retail Pricing'!#REF!&gt;0,'Retail Pricing'!#REF!," ")</f>
        <v>#REF!</v>
      </c>
      <c r="J475" s="85" t="e">
        <f>'Retail Pricing'!#REF!</f>
        <v>#REF!</v>
      </c>
      <c r="K475" s="85" t="e">
        <f>'Retail Pricing'!#REF!</f>
        <v>#REF!</v>
      </c>
      <c r="L475" s="305" t="e">
        <f>IF('Retail Pricing'!#REF!&gt;0,'Retail Pricing'!#REF!," ")</f>
        <v>#REF!</v>
      </c>
      <c r="M475" s="226" t="e">
        <f t="shared" si="811"/>
        <v>#REF!</v>
      </c>
      <c r="N475" s="219" t="e">
        <f>'Retail Pricing'!#REF!</f>
        <v>#REF!</v>
      </c>
      <c r="O475" s="219" t="e">
        <f>'Retail Pricing'!#REF!</f>
        <v>#REF!</v>
      </c>
      <c r="P475" s="219"/>
      <c r="Q475" s="219" t="e">
        <f>'Retail Pricing'!#REF!</f>
        <v>#REF!</v>
      </c>
      <c r="R475" s="219" t="e">
        <f>IF('Retail Pricing'!#REF!&gt;0,'Retail Pricing'!#REF!," ")</f>
        <v>#REF!</v>
      </c>
      <c r="S475" s="219" t="e">
        <f>'Retail Pricing'!#REF!</f>
        <v>#REF!</v>
      </c>
      <c r="T475" s="219">
        <v>3.9073799999999999</v>
      </c>
      <c r="U475" s="7" t="e">
        <f>IF(M475&gt;0,$U$1," ")</f>
        <v>#REF!</v>
      </c>
      <c r="V475" s="7">
        <v>2.1000000000000001E-2</v>
      </c>
      <c r="W475" s="491" t="e">
        <f>'Retail Pricing'!#REF!</f>
        <v>#REF!</v>
      </c>
      <c r="X475" s="489">
        <v>12.5</v>
      </c>
      <c r="Y475" s="304" t="e">
        <f t="shared" si="804"/>
        <v>#REF!</v>
      </c>
      <c r="Z475" s="428">
        <v>0.6</v>
      </c>
      <c r="AA475" s="492">
        <v>14</v>
      </c>
      <c r="AB475" s="493" t="e">
        <f>'Retail Pricing'!#REF!</f>
        <v>#REF!</v>
      </c>
      <c r="AC475" s="489">
        <v>12.25</v>
      </c>
      <c r="AD475" s="14" t="e">
        <f t="shared" si="805"/>
        <v>#REF!</v>
      </c>
      <c r="AE475" s="428">
        <v>0.59</v>
      </c>
      <c r="AF475" s="488">
        <v>13.75</v>
      </c>
      <c r="AG475" s="494" t="e">
        <f>'Retail Pricing'!#REF!</f>
        <v>#REF!</v>
      </c>
      <c r="AH475" s="489">
        <v>9.6999999999999993</v>
      </c>
      <c r="AI475" s="14" t="e">
        <f t="shared" si="806"/>
        <v>#REF!</v>
      </c>
      <c r="AJ475" s="428">
        <v>0.49</v>
      </c>
      <c r="AK475" s="495" t="e">
        <f>'Retail Pricing'!#REF!</f>
        <v>#REF!</v>
      </c>
      <c r="AL475" s="489"/>
      <c r="AM475" s="489">
        <v>8.65</v>
      </c>
      <c r="AN475" s="14" t="e">
        <f t="shared" si="807"/>
        <v>#REF!</v>
      </c>
      <c r="AO475" s="428">
        <v>0.43</v>
      </c>
      <c r="AP475" s="490" t="e">
        <f>'Retail Pricing'!#REF!</f>
        <v>#REF!</v>
      </c>
      <c r="AQ475" s="489">
        <v>8.4</v>
      </c>
      <c r="AR475" s="14" t="e">
        <f t="shared" si="808"/>
        <v>#REF!</v>
      </c>
      <c r="AS475" s="428">
        <v>0.41</v>
      </c>
      <c r="AT475" s="496">
        <v>9.9</v>
      </c>
      <c r="AU475" s="497" t="e">
        <f>'Retail Pricing'!#REF!</f>
        <v>#REF!</v>
      </c>
      <c r="AV475" s="288"/>
      <c r="AW475" s="498" t="e">
        <f>IF(W475&gt;0,ROUND((W475*1.3)/0.05,0)*0.05," ")</f>
        <v>#REF!</v>
      </c>
      <c r="AX475" s="499" t="e">
        <f>AP475</f>
        <v>#REF!</v>
      </c>
      <c r="AY475" s="499">
        <v>5</v>
      </c>
      <c r="AZ475" s="333"/>
      <c r="BA475" s="491" t="e">
        <f t="shared" si="844"/>
        <v>#REF!</v>
      </c>
      <c r="BB475" s="492">
        <f t="shared" si="845"/>
        <v>14</v>
      </c>
      <c r="BC475" s="493" t="e">
        <f t="shared" si="846"/>
        <v>#REF!</v>
      </c>
      <c r="BD475" s="488">
        <f t="shared" si="847"/>
        <v>13.75</v>
      </c>
      <c r="BE475" s="494" t="e">
        <f t="shared" si="848"/>
        <v>#REF!</v>
      </c>
      <c r="BF475" s="495" t="e">
        <f t="shared" si="849"/>
        <v>#REF!</v>
      </c>
      <c r="BG475" s="490" t="e">
        <f t="shared" si="850"/>
        <v>#REF!</v>
      </c>
      <c r="BH475" s="496">
        <f t="shared" si="851"/>
        <v>9.9</v>
      </c>
      <c r="BI475" s="497" t="e">
        <f t="shared" si="852"/>
        <v>#REF!</v>
      </c>
      <c r="BJ475" s="385" t="e">
        <f t="shared" si="853"/>
        <v>#REF!</v>
      </c>
      <c r="BK475" s="385" t="e">
        <f t="shared" si="878"/>
        <v>#REF!</v>
      </c>
      <c r="BL475" s="243" t="e">
        <f>IF((BA475-'Retail Pricing'!#REF!)&gt;=0," ",1)</f>
        <v>#REF!</v>
      </c>
      <c r="BM475" s="243" t="e">
        <f>IF((BB475-'Retail Pricing'!#REF!)&gt;=0," ",1)</f>
        <v>#REF!</v>
      </c>
      <c r="BN475" s="243" t="e">
        <f>IF((BC475-'Retail Pricing'!#REF!)&gt;=0," ",1)</f>
        <v>#REF!</v>
      </c>
      <c r="BO475" s="243" t="e">
        <f>IF((BD475-'Retail Pricing'!#REF!)&gt;=0," ",1)</f>
        <v>#REF!</v>
      </c>
      <c r="BP475" s="243" t="e">
        <f>IF((BE475-'Retail Pricing'!#REF!)&gt;=0," ",1)</f>
        <v>#REF!</v>
      </c>
      <c r="BQ475" s="243" t="e">
        <f>IF((BF475-'Retail Pricing'!#REF!)&gt;=0," ",1)</f>
        <v>#REF!</v>
      </c>
      <c r="BR475" s="243" t="e">
        <f>IF((BG475-'Retail Pricing'!#REF!)&gt;=0," ",1)</f>
        <v>#REF!</v>
      </c>
      <c r="BS475" s="243" t="e">
        <f>IF((BH475-'Retail Pricing'!#REF!)&gt;=0," ",1)</f>
        <v>#REF!</v>
      </c>
      <c r="BT475" s="243" t="e">
        <f>IF((BI475-'Retail Pricing'!#REF!)&gt;=0," ",1)</f>
        <v>#REF!</v>
      </c>
      <c r="BU475" s="67"/>
      <c r="BV475" s="442" t="e">
        <f t="shared" si="855"/>
        <v>#REF!</v>
      </c>
      <c r="BW475" s="244" t="e">
        <f t="shared" si="856"/>
        <v>#REF!</v>
      </c>
      <c r="BX475" s="244" t="e">
        <f t="shared" si="857"/>
        <v>#REF!</v>
      </c>
      <c r="BY475" s="244" t="e">
        <f t="shared" si="858"/>
        <v>#REF!</v>
      </c>
      <c r="BZ475" s="244" t="e">
        <f t="shared" si="859"/>
        <v>#REF!</v>
      </c>
      <c r="CA475" s="244" t="e">
        <f t="shared" si="860"/>
        <v>#REF!</v>
      </c>
      <c r="CB475" s="244" t="e">
        <f t="shared" si="861"/>
        <v>#REF!</v>
      </c>
      <c r="CC475" s="244" t="e">
        <f t="shared" si="862"/>
        <v>#REF!</v>
      </c>
      <c r="CD475" s="244" t="e">
        <f t="shared" si="863"/>
        <v>#REF!</v>
      </c>
      <c r="CE475" s="244" t="e">
        <f t="shared" si="864"/>
        <v>#REF!</v>
      </c>
      <c r="CF475" s="244" t="e">
        <f t="shared" si="865"/>
        <v>#REF!</v>
      </c>
      <c r="CG475" s="244" t="e">
        <f t="shared" si="879"/>
        <v>#REF!</v>
      </c>
      <c r="CH475" s="244" t="e">
        <f t="shared" si="876"/>
        <v>#REF!</v>
      </c>
      <c r="CI475" s="570"/>
      <c r="CJ475" s="578" t="e">
        <f t="shared" si="871"/>
        <v>#REF!</v>
      </c>
      <c r="CK475" s="578" t="e">
        <f t="shared" si="872"/>
        <v>#REF!</v>
      </c>
      <c r="CL475" s="578" t="e">
        <f t="shared" si="873"/>
        <v>#REF!</v>
      </c>
      <c r="CM475" s="578" t="e">
        <f t="shared" si="874"/>
        <v>#REF!</v>
      </c>
      <c r="CN475" s="578" t="e">
        <f t="shared" si="875"/>
        <v>#REF!</v>
      </c>
      <c r="CO475" s="578" t="e">
        <f t="shared" si="868"/>
        <v>#REF!</v>
      </c>
      <c r="CP475" s="578" t="e">
        <f t="shared" si="869"/>
        <v>#REF!</v>
      </c>
      <c r="CQ475" s="578" t="e">
        <f t="shared" si="870"/>
        <v>#REF!</v>
      </c>
      <c r="CR475" s="244"/>
      <c r="CS475" s="244"/>
      <c r="CT475" s="244"/>
      <c r="CU475" s="244"/>
      <c r="CV475" s="347"/>
      <c r="CW475" s="338" t="e">
        <f t="shared" si="877"/>
        <v>#REF!</v>
      </c>
      <c r="CX475" s="347"/>
      <c r="CY475" s="338" t="e">
        <f t="shared" si="877"/>
        <v>#REF!</v>
      </c>
      <c r="CZ475" s="347"/>
      <c r="DA475" s="338" t="e">
        <f t="shared" si="877"/>
        <v>#REF!</v>
      </c>
      <c r="DB475" s="347"/>
      <c r="DC475" s="338" t="e">
        <f t="shared" si="877"/>
        <v>#REF!</v>
      </c>
      <c r="DD475" s="347"/>
      <c r="DE475" s="338" t="e">
        <f t="shared" si="877"/>
        <v>#REF!</v>
      </c>
    </row>
    <row r="476" spans="1:109" s="19" customFormat="1" x14ac:dyDescent="0.2">
      <c r="A476" s="93" t="s">
        <v>101</v>
      </c>
      <c r="B476" s="53" t="s">
        <v>1297</v>
      </c>
      <c r="C476" s="53" t="s">
        <v>1075</v>
      </c>
      <c r="D476" s="217"/>
      <c r="E476" s="326">
        <v>20</v>
      </c>
      <c r="F476" s="326" t="s">
        <v>799</v>
      </c>
      <c r="G476" s="701"/>
      <c r="H476" s="91" t="s">
        <v>800</v>
      </c>
      <c r="I476" s="89" t="e">
        <f>IF('Retail Pricing'!#REF!&gt;0,'Retail Pricing'!#REF!," ")</f>
        <v>#REF!</v>
      </c>
      <c r="J476" s="85" t="e">
        <f>'Retail Pricing'!#REF!</f>
        <v>#REF!</v>
      </c>
      <c r="K476" s="85" t="e">
        <f>'Retail Pricing'!#REF!</f>
        <v>#REF!</v>
      </c>
      <c r="L476" s="305" t="e">
        <f>IF('Retail Pricing'!#REF!&gt;0,'Retail Pricing'!#REF!," ")</f>
        <v>#REF!</v>
      </c>
      <c r="M476" s="226" t="e">
        <f t="shared" si="811"/>
        <v>#REF!</v>
      </c>
      <c r="N476" s="225">
        <v>3.4383400000000002</v>
      </c>
      <c r="O476" s="219" t="e">
        <f>'Retail Pricing'!#REF!</f>
        <v>#REF!</v>
      </c>
      <c r="P476" s="219"/>
      <c r="Q476" s="219" t="e">
        <f>'Retail Pricing'!#REF!</f>
        <v>#REF!</v>
      </c>
      <c r="R476" s="219" t="e">
        <f>IF('Retail Pricing'!#REF!&gt;0,'Retail Pricing'!#REF!," ")</f>
        <v>#REF!</v>
      </c>
      <c r="S476" s="219" t="e">
        <f>'Retail Pricing'!#REF!</f>
        <v>#REF!</v>
      </c>
      <c r="T476" s="219">
        <v>3.5143399999999998</v>
      </c>
      <c r="U476" s="470">
        <v>0.17</v>
      </c>
      <c r="V476" s="7">
        <v>1E-3</v>
      </c>
      <c r="W476" s="491" t="e">
        <f>ROUND(('Retail Pricing'!#REF!/(1-0.09))/0.05,0)*0.05</f>
        <v>#REF!</v>
      </c>
      <c r="X476" s="489">
        <v>12.65</v>
      </c>
      <c r="Y476" s="304" t="e">
        <f t="shared" si="804"/>
        <v>#REF!</v>
      </c>
      <c r="Z476" s="428">
        <v>0.66</v>
      </c>
      <c r="AA476" s="492">
        <v>14.15</v>
      </c>
      <c r="AB476" s="493" t="e">
        <f>ROUND(('Retail Pricing'!#REF!/(1-0.09))/0.05,0)*0.05</f>
        <v>#REF!</v>
      </c>
      <c r="AC476" s="489">
        <v>12.35</v>
      </c>
      <c r="AD476" s="14" t="e">
        <f t="shared" si="805"/>
        <v>#REF!</v>
      </c>
      <c r="AE476" s="428">
        <v>0.66</v>
      </c>
      <c r="AF476" s="488">
        <v>13.85</v>
      </c>
      <c r="AG476" s="494" t="e">
        <f>ROUND(('Retail Pricing'!#REF!/(1-0.09))/0.05,0)*0.05</f>
        <v>#REF!</v>
      </c>
      <c r="AH476" s="489">
        <v>9.75</v>
      </c>
      <c r="AI476" s="14" t="e">
        <f t="shared" si="806"/>
        <v>#REF!</v>
      </c>
      <c r="AJ476" s="428">
        <v>0.56999999999999995</v>
      </c>
      <c r="AK476" s="495" t="e">
        <f>ROUND(('Retail Pricing'!#REF!/(1-0.09))/0.05,0)*0.05</f>
        <v>#REF!</v>
      </c>
      <c r="AL476" s="489"/>
      <c r="AM476" s="489">
        <v>8.6999999999999993</v>
      </c>
      <c r="AN476" s="14" t="e">
        <f t="shared" si="807"/>
        <v>#REF!</v>
      </c>
      <c r="AO476" s="428">
        <v>0.51</v>
      </c>
      <c r="AP476" s="490" t="e">
        <f>ROUND(('Retail Pricing'!#REF!/(1-0.09))/0.05,0)*0.05</f>
        <v>#REF!</v>
      </c>
      <c r="AQ476" s="489">
        <v>8.4</v>
      </c>
      <c r="AR476" s="14" t="e">
        <f t="shared" si="808"/>
        <v>#REF!</v>
      </c>
      <c r="AS476" s="428">
        <v>0.5</v>
      </c>
      <c r="AT476" s="496">
        <v>9.9</v>
      </c>
      <c r="AU476" s="497" t="e">
        <f>'Retail Pricing'!#REF!</f>
        <v>#REF!</v>
      </c>
      <c r="AV476" s="288"/>
      <c r="AW476" s="498" t="e">
        <f>IF(W476&gt;0,ROUND((W476*1.3)/0.05,0)*0.05," ")</f>
        <v>#REF!</v>
      </c>
      <c r="AX476" s="499" t="e">
        <f>AP476</f>
        <v>#REF!</v>
      </c>
      <c r="AY476" s="499">
        <v>5</v>
      </c>
      <c r="AZ476" s="333"/>
      <c r="BA476" s="491" t="e">
        <f t="shared" si="844"/>
        <v>#REF!</v>
      </c>
      <c r="BB476" s="492">
        <f t="shared" si="845"/>
        <v>14.15</v>
      </c>
      <c r="BC476" s="493" t="e">
        <f t="shared" si="846"/>
        <v>#REF!</v>
      </c>
      <c r="BD476" s="488">
        <f t="shared" si="847"/>
        <v>13.85</v>
      </c>
      <c r="BE476" s="494" t="e">
        <f t="shared" si="848"/>
        <v>#REF!</v>
      </c>
      <c r="BF476" s="495" t="e">
        <f t="shared" si="849"/>
        <v>#REF!</v>
      </c>
      <c r="BG476" s="490" t="e">
        <f t="shared" si="850"/>
        <v>#REF!</v>
      </c>
      <c r="BH476" s="496">
        <f t="shared" si="851"/>
        <v>9.9</v>
      </c>
      <c r="BI476" s="497" t="e">
        <f t="shared" si="852"/>
        <v>#REF!</v>
      </c>
      <c r="BJ476" s="385" t="e">
        <f t="shared" si="853"/>
        <v>#REF!</v>
      </c>
      <c r="BK476" s="385" t="e">
        <f t="shared" si="878"/>
        <v>#REF!</v>
      </c>
      <c r="BL476" s="243" t="e">
        <f>IF((BA476-'Retail Pricing'!#REF!)&gt;=0," ",1)</f>
        <v>#REF!</v>
      </c>
      <c r="BM476" s="243" t="e">
        <f>IF((BB476-'Retail Pricing'!#REF!)&gt;=0," ",1)</f>
        <v>#REF!</v>
      </c>
      <c r="BN476" s="243" t="e">
        <f>IF((BC476-'Retail Pricing'!#REF!)&gt;=0," ",1)</f>
        <v>#REF!</v>
      </c>
      <c r="BO476" s="243" t="str">
        <f>IF((BD476-'Retail Pricing'!F322)&gt;=0," ",1)</f>
        <v xml:space="preserve"> </v>
      </c>
      <c r="BP476" s="243" t="e">
        <f>IF((BE476-'Retail Pricing'!#REF!)&gt;=0," ",1)</f>
        <v>#REF!</v>
      </c>
      <c r="BQ476" s="243" t="e">
        <f>IF((BF476-'Retail Pricing'!#REF!)&gt;=0," ",1)</f>
        <v>#REF!</v>
      </c>
      <c r="BR476" s="243" t="e">
        <f>IF((BG476-'Retail Pricing'!#REF!)&gt;=0," ",1)</f>
        <v>#REF!</v>
      </c>
      <c r="BS476" s="243" t="e">
        <f>IF((BH476-'Retail Pricing'!#REF!)&gt;=0," ",1)</f>
        <v>#REF!</v>
      </c>
      <c r="BT476" s="243" t="e">
        <f>IF((BI476-'Retail Pricing'!#REF!)&gt;=0," ",1)</f>
        <v>#REF!</v>
      </c>
      <c r="BU476" s="67"/>
      <c r="BV476" s="442" t="e">
        <f t="shared" si="855"/>
        <v>#REF!</v>
      </c>
      <c r="BW476" s="244" t="e">
        <f t="shared" si="856"/>
        <v>#REF!</v>
      </c>
      <c r="BX476" s="244" t="e">
        <f t="shared" si="857"/>
        <v>#REF!</v>
      </c>
      <c r="BY476" s="244" t="e">
        <f t="shared" si="858"/>
        <v>#REF!</v>
      </c>
      <c r="BZ476" s="244" t="e">
        <f t="shared" si="859"/>
        <v>#REF!</v>
      </c>
      <c r="CA476" s="244" t="e">
        <f t="shared" si="860"/>
        <v>#REF!</v>
      </c>
      <c r="CB476" s="244" t="e">
        <f t="shared" si="861"/>
        <v>#REF!</v>
      </c>
      <c r="CC476" s="244" t="e">
        <f t="shared" si="862"/>
        <v>#REF!</v>
      </c>
      <c r="CD476" s="244" t="e">
        <f t="shared" si="863"/>
        <v>#REF!</v>
      </c>
      <c r="CE476" s="244" t="e">
        <f t="shared" si="864"/>
        <v>#REF!</v>
      </c>
      <c r="CF476" s="244" t="e">
        <f t="shared" si="865"/>
        <v>#REF!</v>
      </c>
      <c r="CG476" s="244" t="e">
        <f t="shared" si="879"/>
        <v>#REF!</v>
      </c>
      <c r="CH476" s="244" t="e">
        <f t="shared" si="876"/>
        <v>#REF!</v>
      </c>
      <c r="CI476" s="570"/>
      <c r="CJ476" s="578" t="e">
        <f t="shared" si="871"/>
        <v>#REF!</v>
      </c>
      <c r="CK476" s="578" t="e">
        <f t="shared" si="872"/>
        <v>#REF!</v>
      </c>
      <c r="CL476" s="578" t="e">
        <f t="shared" si="873"/>
        <v>#REF!</v>
      </c>
      <c r="CM476" s="578" t="e">
        <f t="shared" si="874"/>
        <v>#REF!</v>
      </c>
      <c r="CN476" s="578" t="e">
        <f t="shared" si="875"/>
        <v>#REF!</v>
      </c>
      <c r="CO476" s="578" t="e">
        <f t="shared" si="868"/>
        <v>#REF!</v>
      </c>
      <c r="CP476" s="578" t="e">
        <f t="shared" si="869"/>
        <v>#REF!</v>
      </c>
      <c r="CQ476" s="578" t="e">
        <f t="shared" si="870"/>
        <v>#REF!</v>
      </c>
      <c r="CR476" s="244"/>
      <c r="CS476" s="244"/>
      <c r="CT476" s="244"/>
      <c r="CU476" s="244"/>
      <c r="CV476" s="347"/>
      <c r="CW476" s="338" t="e">
        <f t="shared" si="877"/>
        <v>#REF!</v>
      </c>
      <c r="CX476" s="347"/>
      <c r="CY476" s="338" t="e">
        <f t="shared" si="877"/>
        <v>#REF!</v>
      </c>
      <c r="CZ476" s="347"/>
      <c r="DA476" s="338" t="e">
        <f t="shared" si="877"/>
        <v>#REF!</v>
      </c>
      <c r="DB476" s="347"/>
      <c r="DC476" s="338" t="e">
        <f t="shared" si="877"/>
        <v>#REF!</v>
      </c>
      <c r="DD476" s="347"/>
      <c r="DE476" s="338" t="e">
        <f t="shared" si="877"/>
        <v>#REF!</v>
      </c>
    </row>
    <row r="477" spans="1:109" s="19" customFormat="1" x14ac:dyDescent="0.2">
      <c r="A477" s="93" t="s">
        <v>101</v>
      </c>
      <c r="B477" s="70" t="s">
        <v>1297</v>
      </c>
      <c r="C477" s="53" t="s">
        <v>1075</v>
      </c>
      <c r="D477" s="217"/>
      <c r="E477" s="326">
        <v>20</v>
      </c>
      <c r="F477" s="326" t="s">
        <v>799</v>
      </c>
      <c r="G477" s="701"/>
      <c r="H477" s="84" t="s">
        <v>949</v>
      </c>
      <c r="I477" s="89" t="e">
        <f>IF('Retail Pricing'!#REF!&gt;0,'Retail Pricing'!#REF!," ")</f>
        <v>#REF!</v>
      </c>
      <c r="J477" s="85" t="e">
        <f>'Retail Pricing'!#REF!</f>
        <v>#REF!</v>
      </c>
      <c r="K477" s="85" t="e">
        <f>'Retail Pricing'!#REF!</f>
        <v>#REF!</v>
      </c>
      <c r="L477" s="305" t="e">
        <f>IF('Retail Pricing'!#REF!&gt;0,'Retail Pricing'!#REF!," ")</f>
        <v>#REF!</v>
      </c>
      <c r="M477" s="226" t="e">
        <f t="shared" si="811"/>
        <v>#REF!</v>
      </c>
      <c r="N477" s="219" t="e">
        <f>IF('Retail Pricing'!#REF!&gt;0,'Retail Pricing'!#REF!," ")</f>
        <v>#REF!</v>
      </c>
      <c r="O477" s="219" t="e">
        <f>IF('Retail Pricing'!#REF!&gt;0,'Retail Pricing'!#REF!," ")</f>
        <v>#REF!</v>
      </c>
      <c r="P477" s="219"/>
      <c r="Q477" s="219" t="e">
        <f>IF('Retail Pricing'!#REF!&gt;0,'Retail Pricing'!#REF!," ")</f>
        <v>#REF!</v>
      </c>
      <c r="R477" s="219" t="e">
        <f>IF('Retail Pricing'!#REF!&gt;0,'Retail Pricing'!#REF!," ")</f>
        <v>#REF!</v>
      </c>
      <c r="S477" s="219" t="e">
        <f>IF('Retail Pricing'!#REF!&gt;0,'Retail Pricing'!#REF!," ")</f>
        <v>#REF!</v>
      </c>
      <c r="T477" s="219">
        <v>3.19258</v>
      </c>
      <c r="U477" s="7" t="e">
        <f>IF(M477&gt;0,$U$1," ")</f>
        <v>#REF!</v>
      </c>
      <c r="V477" s="7" t="e">
        <v>#REF!</v>
      </c>
      <c r="W477" s="491" t="s">
        <v>949</v>
      </c>
      <c r="X477" s="489" t="s">
        <v>949</v>
      </c>
      <c r="Y477" s="304" t="str">
        <f t="shared" si="804"/>
        <v xml:space="preserve"> </v>
      </c>
      <c r="Z477" s="428" t="s">
        <v>106</v>
      </c>
      <c r="AA477" s="492" t="s">
        <v>949</v>
      </c>
      <c r="AB477" s="493" t="s">
        <v>949</v>
      </c>
      <c r="AC477" s="489" t="s">
        <v>949</v>
      </c>
      <c r="AD477" s="14" t="str">
        <f t="shared" si="805"/>
        <v xml:space="preserve"> </v>
      </c>
      <c r="AE477" s="428" t="s">
        <v>106</v>
      </c>
      <c r="AF477" s="488" t="s">
        <v>949</v>
      </c>
      <c r="AG477" s="494" t="s">
        <v>949</v>
      </c>
      <c r="AH477" s="489" t="s">
        <v>949</v>
      </c>
      <c r="AI477" s="14" t="str">
        <f t="shared" si="806"/>
        <v xml:space="preserve"> </v>
      </c>
      <c r="AJ477" s="428" t="s">
        <v>106</v>
      </c>
      <c r="AK477" s="495" t="s">
        <v>949</v>
      </c>
      <c r="AL477" s="489"/>
      <c r="AM477" s="489" t="s">
        <v>949</v>
      </c>
      <c r="AN477" s="14" t="str">
        <f t="shared" si="807"/>
        <v xml:space="preserve"> </v>
      </c>
      <c r="AO477" s="428" t="s">
        <v>106</v>
      </c>
      <c r="AP477" s="490" t="s">
        <v>949</v>
      </c>
      <c r="AQ477" s="489" t="s">
        <v>949</v>
      </c>
      <c r="AR477" s="14" t="str">
        <f t="shared" si="808"/>
        <v xml:space="preserve"> </v>
      </c>
      <c r="AS477" s="428" t="s">
        <v>106</v>
      </c>
      <c r="AT477" s="496" t="s">
        <v>949</v>
      </c>
      <c r="AU477" s="497" t="s">
        <v>949</v>
      </c>
      <c r="AV477" s="288"/>
      <c r="AW477" s="498" t="s">
        <v>949</v>
      </c>
      <c r="AX477" s="499" t="s">
        <v>106</v>
      </c>
      <c r="AY477" s="499" t="s">
        <v>106</v>
      </c>
      <c r="AZ477" s="333"/>
      <c r="BA477" s="491" t="str">
        <f t="shared" si="844"/>
        <v>Holder</v>
      </c>
      <c r="BB477" s="492" t="str">
        <f t="shared" si="845"/>
        <v>Holder</v>
      </c>
      <c r="BC477" s="493" t="str">
        <f t="shared" si="846"/>
        <v>Holder</v>
      </c>
      <c r="BD477" s="488" t="str">
        <f t="shared" si="847"/>
        <v>Holder</v>
      </c>
      <c r="BE477" s="494" t="str">
        <f t="shared" si="848"/>
        <v>Holder</v>
      </c>
      <c r="BF477" s="495" t="str">
        <f t="shared" si="849"/>
        <v>Holder</v>
      </c>
      <c r="BG477" s="490" t="str">
        <f t="shared" si="850"/>
        <v>Holder</v>
      </c>
      <c r="BH477" s="496" t="str">
        <f t="shared" si="851"/>
        <v>Holder</v>
      </c>
      <c r="BI477" s="497" t="str">
        <f t="shared" si="852"/>
        <v>Holder</v>
      </c>
      <c r="BJ477" s="385" t="str">
        <f t="shared" si="853"/>
        <v>No</v>
      </c>
      <c r="BK477" s="385" t="str">
        <f t="shared" si="878"/>
        <v>No</v>
      </c>
      <c r="BL477" s="483" t="s">
        <v>1376</v>
      </c>
      <c r="BM477" s="482"/>
      <c r="BN477" s="482"/>
      <c r="BO477" s="482"/>
      <c r="BP477" s="482"/>
      <c r="BQ477" s="482"/>
      <c r="BR477" s="482"/>
      <c r="BS477" s="482"/>
      <c r="BT477" s="482"/>
      <c r="BU477" s="67"/>
      <c r="BV477" s="442" t="str">
        <f t="shared" si="855"/>
        <v xml:space="preserve"> </v>
      </c>
      <c r="BW477" s="244" t="str">
        <f t="shared" si="856"/>
        <v xml:space="preserve"> </v>
      </c>
      <c r="BX477" s="244" t="str">
        <f t="shared" si="857"/>
        <v xml:space="preserve"> </v>
      </c>
      <c r="BY477" s="244" t="str">
        <f t="shared" si="858"/>
        <v xml:space="preserve"> </v>
      </c>
      <c r="BZ477" s="244" t="str">
        <f t="shared" si="859"/>
        <v xml:space="preserve"> </v>
      </c>
      <c r="CA477" s="244" t="str">
        <f t="shared" si="860"/>
        <v xml:space="preserve"> </v>
      </c>
      <c r="CB477" s="244" t="str">
        <f t="shared" si="861"/>
        <v xml:space="preserve"> </v>
      </c>
      <c r="CC477" s="244" t="str">
        <f t="shared" si="862"/>
        <v xml:space="preserve"> </v>
      </c>
      <c r="CD477" s="244" t="str">
        <f t="shared" si="863"/>
        <v xml:space="preserve"> </v>
      </c>
      <c r="CE477" s="244" t="str">
        <f t="shared" si="864"/>
        <v xml:space="preserve"> </v>
      </c>
      <c r="CF477" s="244" t="str">
        <f t="shared" si="865"/>
        <v xml:space="preserve"> </v>
      </c>
      <c r="CG477" s="244" t="str">
        <f t="shared" si="879"/>
        <v xml:space="preserve"> </v>
      </c>
      <c r="CH477" s="244" t="str">
        <f t="shared" si="876"/>
        <v xml:space="preserve"> </v>
      </c>
      <c r="CI477" s="570"/>
      <c r="CJ477" s="578" t="str">
        <f t="shared" si="871"/>
        <v xml:space="preserve"> </v>
      </c>
      <c r="CK477" s="578" t="str">
        <f t="shared" si="872"/>
        <v xml:space="preserve"> </v>
      </c>
      <c r="CL477" s="578" t="str">
        <f t="shared" si="873"/>
        <v xml:space="preserve"> </v>
      </c>
      <c r="CM477" s="578" t="str">
        <f t="shared" si="874"/>
        <v xml:space="preserve"> </v>
      </c>
      <c r="CN477" s="578" t="str">
        <f t="shared" si="875"/>
        <v xml:space="preserve"> </v>
      </c>
      <c r="CO477" s="578" t="str">
        <f t="shared" si="868"/>
        <v xml:space="preserve"> </v>
      </c>
      <c r="CP477" s="578" t="str">
        <f t="shared" si="869"/>
        <v xml:space="preserve"> </v>
      </c>
      <c r="CQ477" s="578" t="str">
        <f t="shared" si="870"/>
        <v xml:space="preserve"> </v>
      </c>
      <c r="CR477" s="244"/>
      <c r="CS477" s="244"/>
      <c r="CT477" s="244"/>
      <c r="CU477" s="244"/>
      <c r="CV477" s="347"/>
      <c r="CW477" s="338" t="str">
        <f t="shared" si="877"/>
        <v xml:space="preserve"> </v>
      </c>
      <c r="CX477" s="347"/>
      <c r="CY477" s="338" t="str">
        <f t="shared" si="877"/>
        <v xml:space="preserve"> </v>
      </c>
      <c r="CZ477" s="347"/>
      <c r="DA477" s="338" t="str">
        <f t="shared" si="877"/>
        <v xml:space="preserve"> </v>
      </c>
      <c r="DB477" s="347"/>
      <c r="DC477" s="338" t="str">
        <f t="shared" si="877"/>
        <v xml:space="preserve"> </v>
      </c>
      <c r="DD477" s="347"/>
      <c r="DE477" s="338" t="str">
        <f t="shared" si="877"/>
        <v xml:space="preserve"> </v>
      </c>
    </row>
    <row r="478" spans="1:109" s="19" customFormat="1" x14ac:dyDescent="0.2">
      <c r="A478" s="93" t="s">
        <v>101</v>
      </c>
      <c r="B478" s="53" t="s">
        <v>1298</v>
      </c>
      <c r="C478" s="53" t="s">
        <v>1075</v>
      </c>
      <c r="D478" s="217"/>
      <c r="E478" s="326">
        <v>20</v>
      </c>
      <c r="F478" s="326" t="s">
        <v>843</v>
      </c>
      <c r="G478" s="701"/>
      <c r="H478" s="91"/>
      <c r="I478" s="89" t="e">
        <f>IF('Retail Pricing'!#REF!&gt;0,'Retail Pricing'!#REF!," ")</f>
        <v>#REF!</v>
      </c>
      <c r="J478" s="85" t="e">
        <f>'Retail Pricing'!#REF!</f>
        <v>#REF!</v>
      </c>
      <c r="K478" s="85" t="e">
        <f>'Retail Pricing'!#REF!</f>
        <v>#REF!</v>
      </c>
      <c r="L478" s="305" t="e">
        <f>IF('Retail Pricing'!#REF!&gt;0,'Retail Pricing'!#REF!," ")</f>
        <v>#REF!</v>
      </c>
      <c r="M478" s="226" t="e">
        <f t="shared" si="811"/>
        <v>#REF!</v>
      </c>
      <c r="N478" s="219" t="e">
        <f>'Retail Pricing'!#REF!</f>
        <v>#REF!</v>
      </c>
      <c r="O478" s="219" t="e">
        <f>'Retail Pricing'!#REF!</f>
        <v>#REF!</v>
      </c>
      <c r="P478" s="219"/>
      <c r="Q478" s="219" t="e">
        <f>'Retail Pricing'!#REF!</f>
        <v>#REF!</v>
      </c>
      <c r="R478" s="219" t="e">
        <f>IF('Retail Pricing'!#REF!&gt;0,'Retail Pricing'!#REF!," ")</f>
        <v>#REF!</v>
      </c>
      <c r="S478" s="219" t="e">
        <f>'Retail Pricing'!#REF!</f>
        <v>#REF!</v>
      </c>
      <c r="T478" s="219">
        <v>3.2448299999999999</v>
      </c>
      <c r="U478" s="470">
        <v>0.17</v>
      </c>
      <c r="V478" s="7">
        <v>1.7000000000000001E-2</v>
      </c>
      <c r="W478" s="491" t="e">
        <f>ROUND(('Retail Pricing'!#REF!/(1-0.09))/0.05,0)*0.05</f>
        <v>#REF!</v>
      </c>
      <c r="X478" s="489">
        <v>12.65</v>
      </c>
      <c r="Y478" s="304" t="e">
        <f t="shared" si="804"/>
        <v>#REF!</v>
      </c>
      <c r="Z478" s="428">
        <v>0.69</v>
      </c>
      <c r="AA478" s="492">
        <v>14.15</v>
      </c>
      <c r="AB478" s="493" t="e">
        <f>ROUND(('Retail Pricing'!#REF!/(1-0.09))/0.05,0)*0.05</f>
        <v>#REF!</v>
      </c>
      <c r="AC478" s="489">
        <v>12.35</v>
      </c>
      <c r="AD478" s="14" t="e">
        <f t="shared" si="805"/>
        <v>#REF!</v>
      </c>
      <c r="AE478" s="428">
        <v>0.68</v>
      </c>
      <c r="AF478" s="488">
        <v>13.85</v>
      </c>
      <c r="AG478" s="494" t="e">
        <f>ROUND(('Retail Pricing'!#REF!/(1-0.09))/0.05,0)*0.05</f>
        <v>#REF!</v>
      </c>
      <c r="AH478" s="489">
        <v>9.75</v>
      </c>
      <c r="AI478" s="14" t="e">
        <f t="shared" si="806"/>
        <v>#REF!</v>
      </c>
      <c r="AJ478" s="428">
        <v>0.59</v>
      </c>
      <c r="AK478" s="495" t="e">
        <f>ROUND(('Retail Pricing'!#REF!/(1-0.09))/0.05,0)*0.05</f>
        <v>#REF!</v>
      </c>
      <c r="AL478" s="489"/>
      <c r="AM478" s="489">
        <v>8.6999999999999993</v>
      </c>
      <c r="AN478" s="14" t="e">
        <f t="shared" si="807"/>
        <v>#REF!</v>
      </c>
      <c r="AO478" s="428">
        <v>0.54</v>
      </c>
      <c r="AP478" s="490" t="e">
        <f>ROUND(('Retail Pricing'!#REF!/(1-0.09))/0.05,0)*0.05</f>
        <v>#REF!</v>
      </c>
      <c r="AQ478" s="489">
        <v>8.4</v>
      </c>
      <c r="AR478" s="14" t="e">
        <f t="shared" si="808"/>
        <v>#REF!</v>
      </c>
      <c r="AS478" s="428">
        <v>0.53</v>
      </c>
      <c r="AT478" s="496">
        <v>9.9</v>
      </c>
      <c r="AU478" s="497" t="e">
        <f>IF(BA478&gt;0,ROUNDUP((BA478*2),0.05)-0.01," ")</f>
        <v>#REF!</v>
      </c>
      <c r="AV478" s="288"/>
      <c r="AW478" s="498" t="e">
        <f>IF(W478&gt;0,ROUND((W478*1.3)/0.05,0)*0.05," ")</f>
        <v>#REF!</v>
      </c>
      <c r="AX478" s="499"/>
      <c r="AY478" s="499"/>
      <c r="AZ478" s="333"/>
      <c r="BA478" s="491" t="e">
        <f t="shared" si="844"/>
        <v>#REF!</v>
      </c>
      <c r="BB478" s="492">
        <f t="shared" si="845"/>
        <v>14.15</v>
      </c>
      <c r="BC478" s="493" t="e">
        <f t="shared" si="846"/>
        <v>#REF!</v>
      </c>
      <c r="BD478" s="488">
        <f t="shared" si="847"/>
        <v>13.85</v>
      </c>
      <c r="BE478" s="494" t="e">
        <f t="shared" si="848"/>
        <v>#REF!</v>
      </c>
      <c r="BF478" s="495" t="e">
        <f t="shared" si="849"/>
        <v>#REF!</v>
      </c>
      <c r="BG478" s="490" t="e">
        <f t="shared" si="850"/>
        <v>#REF!</v>
      </c>
      <c r="BH478" s="496">
        <f t="shared" si="851"/>
        <v>9.9</v>
      </c>
      <c r="BI478" s="497" t="e">
        <f t="shared" si="852"/>
        <v>#REF!</v>
      </c>
      <c r="BJ478" s="385" t="e">
        <f t="shared" si="853"/>
        <v>#REF!</v>
      </c>
      <c r="BK478" s="385" t="e">
        <f t="shared" si="878"/>
        <v>#REF!</v>
      </c>
      <c r="BL478" s="243" t="e">
        <f>IF((BA478-'Retail Pricing'!#REF!)&gt;=0," ",1)</f>
        <v>#REF!</v>
      </c>
      <c r="BM478" s="243" t="e">
        <f>IF((BB478-'Retail Pricing'!#REF!)&gt;=0," ",1)</f>
        <v>#REF!</v>
      </c>
      <c r="BN478" s="243" t="e">
        <f>IF((BC478-'Retail Pricing'!#REF!)&gt;=0," ",1)</f>
        <v>#REF!</v>
      </c>
      <c r="BO478" s="243" t="str">
        <f>IF((BD478-'Retail Pricing'!F323)&gt;=0," ",1)</f>
        <v xml:space="preserve"> </v>
      </c>
      <c r="BP478" s="243" t="e">
        <f>IF((BE478-'Retail Pricing'!#REF!)&gt;=0," ",1)</f>
        <v>#REF!</v>
      </c>
      <c r="BQ478" s="243" t="e">
        <f>IF((BF478-'Retail Pricing'!#REF!)&gt;=0," ",1)</f>
        <v>#REF!</v>
      </c>
      <c r="BR478" s="243" t="e">
        <f>IF((BG478-'Retail Pricing'!#REF!)&gt;=0," ",1)</f>
        <v>#REF!</v>
      </c>
      <c r="BS478" s="243" t="e">
        <f>IF((BH478-'Retail Pricing'!#REF!)&gt;=0," ",1)</f>
        <v>#REF!</v>
      </c>
      <c r="BT478" s="243" t="e">
        <f>IF((BI478-'Retail Pricing'!#REF!)&gt;=0," ",1)</f>
        <v>#REF!</v>
      </c>
      <c r="BU478" s="67"/>
      <c r="BV478" s="442" t="e">
        <f t="shared" si="855"/>
        <v>#REF!</v>
      </c>
      <c r="BW478" s="244" t="e">
        <f t="shared" si="856"/>
        <v>#REF!</v>
      </c>
      <c r="BX478" s="244" t="e">
        <f t="shared" si="857"/>
        <v>#REF!</v>
      </c>
      <c r="BY478" s="244" t="e">
        <f t="shared" si="858"/>
        <v>#REF!</v>
      </c>
      <c r="BZ478" s="244" t="e">
        <f t="shared" si="859"/>
        <v>#REF!</v>
      </c>
      <c r="CA478" s="244" t="e">
        <f t="shared" si="860"/>
        <v>#REF!</v>
      </c>
      <c r="CB478" s="244" t="e">
        <f t="shared" si="861"/>
        <v>#REF!</v>
      </c>
      <c r="CC478" s="244" t="e">
        <f t="shared" si="862"/>
        <v>#REF!</v>
      </c>
      <c r="CD478" s="244" t="e">
        <f t="shared" si="863"/>
        <v>#REF!</v>
      </c>
      <c r="CE478" s="244" t="e">
        <f t="shared" si="864"/>
        <v>#REF!</v>
      </c>
      <c r="CF478" s="244" t="e">
        <f t="shared" si="865"/>
        <v>#REF!</v>
      </c>
      <c r="CG478" s="244" t="e">
        <f t="shared" si="879"/>
        <v>#REF!</v>
      </c>
      <c r="CH478" s="244" t="e">
        <f t="shared" si="876"/>
        <v>#REF!</v>
      </c>
      <c r="CI478" s="570"/>
      <c r="CJ478" s="578" t="e">
        <f t="shared" si="871"/>
        <v>#REF!</v>
      </c>
      <c r="CK478" s="578" t="e">
        <f t="shared" si="872"/>
        <v>#REF!</v>
      </c>
      <c r="CL478" s="578" t="e">
        <f t="shared" si="873"/>
        <v>#REF!</v>
      </c>
      <c r="CM478" s="578" t="e">
        <f t="shared" si="874"/>
        <v>#REF!</v>
      </c>
      <c r="CN478" s="578" t="e">
        <f t="shared" si="875"/>
        <v>#REF!</v>
      </c>
      <c r="CO478" s="578" t="e">
        <f t="shared" si="868"/>
        <v>#REF!</v>
      </c>
      <c r="CP478" s="578" t="e">
        <f t="shared" si="869"/>
        <v>#REF!</v>
      </c>
      <c r="CQ478" s="578" t="e">
        <f t="shared" si="870"/>
        <v>#REF!</v>
      </c>
      <c r="CR478" s="244"/>
      <c r="CS478" s="244"/>
      <c r="CT478" s="244"/>
      <c r="CU478" s="244"/>
      <c r="CV478" s="347"/>
      <c r="CW478" s="338" t="e">
        <f t="shared" si="877"/>
        <v>#REF!</v>
      </c>
      <c r="CX478" s="347"/>
      <c r="CY478" s="338" t="e">
        <f t="shared" si="877"/>
        <v>#REF!</v>
      </c>
      <c r="CZ478" s="347"/>
      <c r="DA478" s="338" t="e">
        <f t="shared" si="877"/>
        <v>#REF!</v>
      </c>
      <c r="DB478" s="347"/>
      <c r="DC478" s="338" t="e">
        <f t="shared" si="877"/>
        <v>#REF!</v>
      </c>
      <c r="DD478" s="347"/>
      <c r="DE478" s="338" t="e">
        <f t="shared" si="877"/>
        <v>#REF!</v>
      </c>
    </row>
    <row r="479" spans="1:109" s="19" customFormat="1" x14ac:dyDescent="0.2">
      <c r="A479" s="93" t="s">
        <v>101</v>
      </c>
      <c r="B479" s="53" t="s">
        <v>1299</v>
      </c>
      <c r="C479" s="53" t="s">
        <v>1075</v>
      </c>
      <c r="D479" s="218"/>
      <c r="E479" s="326">
        <v>21</v>
      </c>
      <c r="F479" s="326" t="s">
        <v>808</v>
      </c>
      <c r="G479" s="701"/>
      <c r="H479" s="84" t="s">
        <v>949</v>
      </c>
      <c r="I479" s="89" t="e">
        <f>IF('Retail Pricing'!#REF!&gt;0,'Retail Pricing'!#REF!," ")</f>
        <v>#REF!</v>
      </c>
      <c r="J479" s="85" t="e">
        <f>'Retail Pricing'!#REF!</f>
        <v>#REF!</v>
      </c>
      <c r="K479" s="85" t="e">
        <f>'Retail Pricing'!#REF!</f>
        <v>#REF!</v>
      </c>
      <c r="L479" s="305" t="e">
        <f>IF('Retail Pricing'!#REF!&gt;0,'Retail Pricing'!#REF!," ")</f>
        <v>#REF!</v>
      </c>
      <c r="M479" s="226" t="e">
        <f t="shared" si="811"/>
        <v>#REF!</v>
      </c>
      <c r="N479" s="219" t="e">
        <f>IF('Retail Pricing'!#REF!&gt;0,'Retail Pricing'!#REF!," ")</f>
        <v>#REF!</v>
      </c>
      <c r="O479" s="219" t="e">
        <f>IF('Retail Pricing'!#REF!&gt;0,'Retail Pricing'!#REF!," ")</f>
        <v>#REF!</v>
      </c>
      <c r="P479" s="219"/>
      <c r="Q479" s="219" t="e">
        <f>IF('Retail Pricing'!#REF!&gt;0,'Retail Pricing'!#REF!," ")</f>
        <v>#REF!</v>
      </c>
      <c r="R479" s="219" t="e">
        <f>IF('Retail Pricing'!#REF!&gt;0,'Retail Pricing'!#REF!," ")</f>
        <v>#REF!</v>
      </c>
      <c r="S479" s="219" t="e">
        <f>IF('Retail Pricing'!#REF!&gt;0,'Retail Pricing'!#REF!," ")</f>
        <v>#REF!</v>
      </c>
      <c r="T479" s="219">
        <v>7.6037499999999998</v>
      </c>
      <c r="U479" s="7" t="e">
        <f>IF(M479&gt;0,$U$1," ")</f>
        <v>#REF!</v>
      </c>
      <c r="V479" s="7">
        <v>1.6E-2</v>
      </c>
      <c r="W479" s="491" t="s">
        <v>949</v>
      </c>
      <c r="X479" s="489" t="s">
        <v>949</v>
      </c>
      <c r="Y479" s="304" t="str">
        <f t="shared" si="804"/>
        <v xml:space="preserve"> </v>
      </c>
      <c r="Z479" s="428" t="s">
        <v>106</v>
      </c>
      <c r="AA479" s="492" t="s">
        <v>949</v>
      </c>
      <c r="AB479" s="493" t="s">
        <v>949</v>
      </c>
      <c r="AC479" s="489" t="s">
        <v>949</v>
      </c>
      <c r="AD479" s="14" t="str">
        <f t="shared" si="805"/>
        <v xml:space="preserve"> </v>
      </c>
      <c r="AE479" s="428" t="s">
        <v>106</v>
      </c>
      <c r="AF479" s="488" t="s">
        <v>949</v>
      </c>
      <c r="AG479" s="494" t="s">
        <v>949</v>
      </c>
      <c r="AH479" s="489" t="s">
        <v>949</v>
      </c>
      <c r="AI479" s="14" t="str">
        <f t="shared" si="806"/>
        <v xml:space="preserve"> </v>
      </c>
      <c r="AJ479" s="428" t="s">
        <v>106</v>
      </c>
      <c r="AK479" s="495" t="s">
        <v>949</v>
      </c>
      <c r="AL479" s="489"/>
      <c r="AM479" s="489" t="s">
        <v>949</v>
      </c>
      <c r="AN479" s="14" t="str">
        <f t="shared" si="807"/>
        <v xml:space="preserve"> </v>
      </c>
      <c r="AO479" s="428" t="s">
        <v>106</v>
      </c>
      <c r="AP479" s="490" t="s">
        <v>949</v>
      </c>
      <c r="AQ479" s="489" t="s">
        <v>949</v>
      </c>
      <c r="AR479" s="14" t="str">
        <f t="shared" si="808"/>
        <v xml:space="preserve"> </v>
      </c>
      <c r="AS479" s="428" t="s">
        <v>106</v>
      </c>
      <c r="AT479" s="496" t="s">
        <v>949</v>
      </c>
      <c r="AU479" s="497" t="s">
        <v>949</v>
      </c>
      <c r="AV479" s="288"/>
      <c r="AW479" s="498" t="s">
        <v>949</v>
      </c>
      <c r="AX479" s="499" t="s">
        <v>106</v>
      </c>
      <c r="AY479" s="499" t="s">
        <v>106</v>
      </c>
      <c r="AZ479" s="333"/>
      <c r="BA479" s="491" t="str">
        <f t="shared" si="844"/>
        <v>Holder</v>
      </c>
      <c r="BB479" s="492" t="str">
        <f t="shared" si="845"/>
        <v>Holder</v>
      </c>
      <c r="BC479" s="493" t="str">
        <f t="shared" si="846"/>
        <v>Holder</v>
      </c>
      <c r="BD479" s="488" t="str">
        <f t="shared" si="847"/>
        <v>Holder</v>
      </c>
      <c r="BE479" s="494" t="str">
        <f t="shared" si="848"/>
        <v>Holder</v>
      </c>
      <c r="BF479" s="495" t="str">
        <f t="shared" si="849"/>
        <v>Holder</v>
      </c>
      <c r="BG479" s="490" t="str">
        <f t="shared" si="850"/>
        <v>Holder</v>
      </c>
      <c r="BH479" s="496" t="str">
        <f t="shared" si="851"/>
        <v>Holder</v>
      </c>
      <c r="BI479" s="497" t="str">
        <f t="shared" si="852"/>
        <v>Holder</v>
      </c>
      <c r="BJ479" s="385" t="str">
        <f t="shared" si="853"/>
        <v>No</v>
      </c>
      <c r="BK479" s="385" t="str">
        <f t="shared" si="878"/>
        <v>No</v>
      </c>
      <c r="BL479" s="483" t="s">
        <v>1376</v>
      </c>
      <c r="BM479" s="482"/>
      <c r="BN479" s="482"/>
      <c r="BO479" s="482"/>
      <c r="BP479" s="482"/>
      <c r="BQ479" s="482"/>
      <c r="BR479" s="482"/>
      <c r="BS479" s="482"/>
      <c r="BT479" s="482"/>
      <c r="BU479" s="67"/>
      <c r="BV479" s="442" t="str">
        <f t="shared" si="855"/>
        <v xml:space="preserve"> </v>
      </c>
      <c r="BW479" s="244" t="str">
        <f t="shared" si="856"/>
        <v xml:space="preserve"> </v>
      </c>
      <c r="BX479" s="244" t="str">
        <f t="shared" si="857"/>
        <v xml:space="preserve"> </v>
      </c>
      <c r="BY479" s="244" t="str">
        <f t="shared" si="858"/>
        <v xml:space="preserve"> </v>
      </c>
      <c r="BZ479" s="244" t="str">
        <f t="shared" si="859"/>
        <v xml:space="preserve"> </v>
      </c>
      <c r="CA479" s="244" t="str">
        <f t="shared" si="860"/>
        <v xml:space="preserve"> </v>
      </c>
      <c r="CB479" s="244" t="str">
        <f t="shared" si="861"/>
        <v xml:space="preserve"> </v>
      </c>
      <c r="CC479" s="244" t="str">
        <f t="shared" si="862"/>
        <v xml:space="preserve"> </v>
      </c>
      <c r="CD479" s="244" t="str">
        <f t="shared" si="863"/>
        <v xml:space="preserve"> </v>
      </c>
      <c r="CE479" s="244" t="str">
        <f t="shared" si="864"/>
        <v xml:space="preserve"> </v>
      </c>
      <c r="CF479" s="244" t="str">
        <f t="shared" si="865"/>
        <v xml:space="preserve"> </v>
      </c>
      <c r="CG479" s="244" t="str">
        <f t="shared" si="879"/>
        <v xml:space="preserve"> </v>
      </c>
      <c r="CH479" s="244" t="str">
        <f t="shared" si="876"/>
        <v xml:space="preserve"> </v>
      </c>
      <c r="CI479" s="570"/>
      <c r="CJ479" s="578" t="str">
        <f t="shared" si="871"/>
        <v xml:space="preserve"> </v>
      </c>
      <c r="CK479" s="578" t="str">
        <f t="shared" si="872"/>
        <v xml:space="preserve"> </v>
      </c>
      <c r="CL479" s="578" t="str">
        <f t="shared" si="873"/>
        <v xml:space="preserve"> </v>
      </c>
      <c r="CM479" s="578" t="str">
        <f t="shared" si="874"/>
        <v xml:space="preserve"> </v>
      </c>
      <c r="CN479" s="578" t="str">
        <f t="shared" si="875"/>
        <v xml:space="preserve"> </v>
      </c>
      <c r="CO479" s="578" t="str">
        <f t="shared" si="868"/>
        <v xml:space="preserve"> </v>
      </c>
      <c r="CP479" s="578" t="str">
        <f t="shared" si="869"/>
        <v xml:space="preserve"> </v>
      </c>
      <c r="CQ479" s="578" t="str">
        <f t="shared" si="870"/>
        <v xml:space="preserve"> </v>
      </c>
      <c r="CR479" s="244"/>
      <c r="CS479" s="244"/>
      <c r="CT479" s="244"/>
      <c r="CU479" s="244"/>
      <c r="CV479" s="347"/>
      <c r="CW479" s="338" t="str">
        <f t="shared" si="877"/>
        <v xml:space="preserve"> </v>
      </c>
      <c r="CX479" s="347"/>
      <c r="CY479" s="338" t="str">
        <f t="shared" si="877"/>
        <v xml:space="preserve"> </v>
      </c>
      <c r="CZ479" s="347"/>
      <c r="DA479" s="338" t="str">
        <f t="shared" si="877"/>
        <v xml:space="preserve"> </v>
      </c>
      <c r="DB479" s="347"/>
      <c r="DC479" s="338" t="str">
        <f t="shared" si="877"/>
        <v xml:space="preserve"> </v>
      </c>
      <c r="DD479" s="347"/>
      <c r="DE479" s="338" t="str">
        <f t="shared" si="877"/>
        <v xml:space="preserve"> </v>
      </c>
    </row>
    <row r="480" spans="1:109" s="19" customFormat="1" x14ac:dyDescent="0.2">
      <c r="A480" s="93" t="s">
        <v>101</v>
      </c>
      <c r="B480" s="53" t="s">
        <v>1073</v>
      </c>
      <c r="C480" s="53" t="s">
        <v>1183</v>
      </c>
      <c r="D480" s="217"/>
      <c r="E480" s="326">
        <v>13</v>
      </c>
      <c r="F480" s="356" t="s">
        <v>436</v>
      </c>
      <c r="G480" s="701"/>
      <c r="H480" s="84" t="s">
        <v>949</v>
      </c>
      <c r="I480" s="89" t="e">
        <f>IF('Retail Pricing'!#REF!&gt;0,'Retail Pricing'!#REF!," ")</f>
        <v>#REF!</v>
      </c>
      <c r="J480" s="85" t="e">
        <f>'Retail Pricing'!#REF!</f>
        <v>#REF!</v>
      </c>
      <c r="K480" s="85" t="e">
        <f>'Retail Pricing'!#REF!</f>
        <v>#REF!</v>
      </c>
      <c r="L480" s="305" t="e">
        <f>IF('Retail Pricing'!#REF!&gt;0,'Retail Pricing'!#REF!," ")</f>
        <v>#REF!</v>
      </c>
      <c r="M480" s="226" t="e">
        <f t="shared" si="811"/>
        <v>#REF!</v>
      </c>
      <c r="N480" s="219" t="e">
        <f>IF('Retail Pricing'!#REF!&gt;0,'Retail Pricing'!#REF!," ")</f>
        <v>#REF!</v>
      </c>
      <c r="O480" s="219" t="e">
        <f>IF('Retail Pricing'!#REF!&gt;0,'Retail Pricing'!#REF!," ")</f>
        <v>#REF!</v>
      </c>
      <c r="P480" s="219"/>
      <c r="Q480" s="219" t="e">
        <f>IF('Retail Pricing'!#REF!&gt;0,'Retail Pricing'!#REF!," ")</f>
        <v>#REF!</v>
      </c>
      <c r="R480" s="219" t="e">
        <f>IF('Retail Pricing'!#REF!&gt;0,'Retail Pricing'!#REF!," ")</f>
        <v>#REF!</v>
      </c>
      <c r="S480" s="219" t="e">
        <f>IF('Retail Pricing'!#REF!&gt;0,'Retail Pricing'!#REF!," ")</f>
        <v>#REF!</v>
      </c>
      <c r="T480" s="219">
        <v>2.3382100000000001</v>
      </c>
      <c r="U480" s="7" t="e">
        <f>IF(M480&gt;0,$U$1," ")</f>
        <v>#REF!</v>
      </c>
      <c r="V480" s="7">
        <v>4.2999999999999997E-2</v>
      </c>
      <c r="W480" s="491" t="s">
        <v>949</v>
      </c>
      <c r="X480" s="489" t="s">
        <v>949</v>
      </c>
      <c r="Y480" s="304" t="str">
        <f t="shared" si="804"/>
        <v xml:space="preserve"> </v>
      </c>
      <c r="Z480" s="428" t="s">
        <v>106</v>
      </c>
      <c r="AA480" s="492" t="s">
        <v>949</v>
      </c>
      <c r="AB480" s="493" t="s">
        <v>949</v>
      </c>
      <c r="AC480" s="489" t="s">
        <v>949</v>
      </c>
      <c r="AD480" s="14" t="str">
        <f t="shared" si="805"/>
        <v xml:space="preserve"> </v>
      </c>
      <c r="AE480" s="428" t="s">
        <v>106</v>
      </c>
      <c r="AF480" s="488" t="s">
        <v>949</v>
      </c>
      <c r="AG480" s="494" t="s">
        <v>949</v>
      </c>
      <c r="AH480" s="489" t="s">
        <v>949</v>
      </c>
      <c r="AI480" s="14" t="str">
        <f t="shared" si="806"/>
        <v xml:space="preserve"> </v>
      </c>
      <c r="AJ480" s="428" t="s">
        <v>106</v>
      </c>
      <c r="AK480" s="495" t="s">
        <v>949</v>
      </c>
      <c r="AL480" s="489"/>
      <c r="AM480" s="489" t="s">
        <v>949</v>
      </c>
      <c r="AN480" s="14" t="str">
        <f t="shared" si="807"/>
        <v xml:space="preserve"> </v>
      </c>
      <c r="AO480" s="428" t="s">
        <v>106</v>
      </c>
      <c r="AP480" s="490" t="s">
        <v>949</v>
      </c>
      <c r="AQ480" s="489" t="s">
        <v>949</v>
      </c>
      <c r="AR480" s="14" t="str">
        <f t="shared" si="808"/>
        <v xml:space="preserve"> </v>
      </c>
      <c r="AS480" s="428" t="s">
        <v>106</v>
      </c>
      <c r="AT480" s="496" t="s">
        <v>949</v>
      </c>
      <c r="AU480" s="497" t="s">
        <v>949</v>
      </c>
      <c r="AV480" s="288"/>
      <c r="AW480" s="498" t="s">
        <v>949</v>
      </c>
      <c r="AX480" s="499" t="s">
        <v>106</v>
      </c>
      <c r="AY480" s="499" t="s">
        <v>106</v>
      </c>
      <c r="AZ480" s="333"/>
      <c r="BA480" s="491" t="str">
        <f t="shared" si="844"/>
        <v>Holder</v>
      </c>
      <c r="BB480" s="492" t="str">
        <f t="shared" si="845"/>
        <v>Holder</v>
      </c>
      <c r="BC480" s="493" t="str">
        <f t="shared" si="846"/>
        <v>Holder</v>
      </c>
      <c r="BD480" s="488" t="str">
        <f t="shared" si="847"/>
        <v>Holder</v>
      </c>
      <c r="BE480" s="494" t="str">
        <f t="shared" si="848"/>
        <v>Holder</v>
      </c>
      <c r="BF480" s="495" t="str">
        <f t="shared" si="849"/>
        <v>Holder</v>
      </c>
      <c r="BG480" s="490" t="str">
        <f t="shared" si="850"/>
        <v>Holder</v>
      </c>
      <c r="BH480" s="496" t="str">
        <f t="shared" si="851"/>
        <v>Holder</v>
      </c>
      <c r="BI480" s="497" t="str">
        <f t="shared" si="852"/>
        <v>Holder</v>
      </c>
      <c r="BJ480" s="385" t="str">
        <f t="shared" si="853"/>
        <v>No</v>
      </c>
      <c r="BK480" s="385" t="str">
        <f>IF(BC480*0.9&gt;BG480, " ", "No")</f>
        <v>No</v>
      </c>
      <c r="BL480" s="483" t="s">
        <v>1376</v>
      </c>
      <c r="BM480" s="482"/>
      <c r="BN480" s="482"/>
      <c r="BO480" s="482"/>
      <c r="BP480" s="482"/>
      <c r="BQ480" s="482"/>
      <c r="BR480" s="482"/>
      <c r="BS480" s="482"/>
      <c r="BT480" s="482"/>
      <c r="BU480" s="67"/>
      <c r="BV480" s="442" t="str">
        <f t="shared" si="855"/>
        <v xml:space="preserve"> </v>
      </c>
      <c r="BW480" s="244" t="str">
        <f t="shared" si="856"/>
        <v xml:space="preserve"> </v>
      </c>
      <c r="BX480" s="244" t="str">
        <f t="shared" si="857"/>
        <v xml:space="preserve"> </v>
      </c>
      <c r="BY480" s="244" t="str">
        <f t="shared" si="858"/>
        <v xml:space="preserve"> </v>
      </c>
      <c r="BZ480" s="244" t="str">
        <f t="shared" si="859"/>
        <v xml:space="preserve"> </v>
      </c>
      <c r="CA480" s="244" t="str">
        <f t="shared" si="860"/>
        <v xml:space="preserve"> </v>
      </c>
      <c r="CB480" s="244" t="str">
        <f t="shared" si="861"/>
        <v xml:space="preserve"> </v>
      </c>
      <c r="CC480" s="244" t="str">
        <f t="shared" si="862"/>
        <v xml:space="preserve"> </v>
      </c>
      <c r="CD480" s="244" t="str">
        <f t="shared" si="863"/>
        <v xml:space="preserve"> </v>
      </c>
      <c r="CE480" s="244" t="str">
        <f t="shared" si="864"/>
        <v xml:space="preserve"> </v>
      </c>
      <c r="CF480" s="244" t="str">
        <f t="shared" si="865"/>
        <v xml:space="preserve"> </v>
      </c>
      <c r="CG480" s="244" t="str">
        <f>IF($BV480&gt;0,($BV480-AW480)/$BV480*100," ")</f>
        <v xml:space="preserve"> </v>
      </c>
      <c r="CH480" s="244" t="str">
        <f t="shared" si="876"/>
        <v xml:space="preserve"> </v>
      </c>
      <c r="CI480" s="570"/>
      <c r="CJ480" s="578" t="str">
        <f t="shared" si="871"/>
        <v xml:space="preserve"> </v>
      </c>
      <c r="CK480" s="578" t="str">
        <f t="shared" si="872"/>
        <v xml:space="preserve"> </v>
      </c>
      <c r="CL480" s="578" t="str">
        <f t="shared" si="873"/>
        <v xml:space="preserve"> </v>
      </c>
      <c r="CM480" s="578" t="str">
        <f t="shared" si="874"/>
        <v xml:space="preserve"> </v>
      </c>
      <c r="CN480" s="578" t="str">
        <f t="shared" si="875"/>
        <v xml:space="preserve"> </v>
      </c>
      <c r="CO480" s="578" t="str">
        <f t="shared" si="868"/>
        <v xml:space="preserve"> </v>
      </c>
      <c r="CP480" s="578" t="str">
        <f t="shared" si="869"/>
        <v xml:space="preserve"> </v>
      </c>
      <c r="CQ480" s="578" t="str">
        <f t="shared" si="870"/>
        <v xml:space="preserve"> </v>
      </c>
      <c r="CR480" s="244"/>
      <c r="CS480" s="244"/>
      <c r="CT480" s="244"/>
      <c r="CU480" s="244"/>
      <c r="CV480" s="347"/>
      <c r="CW480" s="338" t="str">
        <f t="shared" si="877"/>
        <v xml:space="preserve"> </v>
      </c>
      <c r="CX480" s="347"/>
      <c r="CY480" s="338" t="str">
        <f t="shared" si="877"/>
        <v xml:space="preserve"> </v>
      </c>
      <c r="CZ480" s="347"/>
      <c r="DA480" s="338" t="str">
        <f t="shared" si="877"/>
        <v xml:space="preserve"> </v>
      </c>
      <c r="DB480" s="347"/>
      <c r="DC480" s="338" t="str">
        <f t="shared" si="877"/>
        <v xml:space="preserve"> </v>
      </c>
      <c r="DD480" s="347"/>
      <c r="DE480" s="338" t="str">
        <f t="shared" si="877"/>
        <v xml:space="preserve"> </v>
      </c>
    </row>
    <row r="481" spans="1:109" s="19" customFormat="1" x14ac:dyDescent="0.2">
      <c r="A481" s="93" t="s">
        <v>101</v>
      </c>
      <c r="B481" s="53" t="s">
        <v>1300</v>
      </c>
      <c r="C481" s="53" t="s">
        <v>1184</v>
      </c>
      <c r="D481" s="217" t="s">
        <v>533</v>
      </c>
      <c r="E481" s="326">
        <v>13</v>
      </c>
      <c r="F481" s="356" t="s">
        <v>438</v>
      </c>
      <c r="G481" s="701"/>
      <c r="H481" s="40" t="s">
        <v>949</v>
      </c>
      <c r="I481" s="89" t="e">
        <f>IF('Retail Pricing'!#REF!&gt;0,'Retail Pricing'!#REF!," ")</f>
        <v>#REF!</v>
      </c>
      <c r="J481" s="85" t="e">
        <f>'Retail Pricing'!#REF!</f>
        <v>#REF!</v>
      </c>
      <c r="K481" s="85" t="e">
        <f>'Retail Pricing'!#REF!</f>
        <v>#REF!</v>
      </c>
      <c r="L481" s="305" t="e">
        <f>IF('Retail Pricing'!#REF!&gt;0,'Retail Pricing'!#REF!," ")</f>
        <v>#REF!</v>
      </c>
      <c r="M481" s="226" t="e">
        <f t="shared" si="811"/>
        <v>#REF!</v>
      </c>
      <c r="N481" s="219" t="e">
        <f>IF('Retail Pricing'!#REF!&gt;0,'Retail Pricing'!#REF!," ")</f>
        <v>#REF!</v>
      </c>
      <c r="O481" s="219" t="e">
        <f>IF('Retail Pricing'!#REF!&gt;0,'Retail Pricing'!#REF!," ")</f>
        <v>#REF!</v>
      </c>
      <c r="P481" s="219"/>
      <c r="Q481" s="219" t="e">
        <f>IF('Retail Pricing'!#REF!&gt;0,'Retail Pricing'!#REF!," ")</f>
        <v>#REF!</v>
      </c>
      <c r="R481" s="219" t="e">
        <f>IF('Retail Pricing'!#REF!&gt;0,'Retail Pricing'!#REF!," ")</f>
        <v>#REF!</v>
      </c>
      <c r="S481" s="219" t="e">
        <f>IF('Retail Pricing'!#REF!&gt;0,'Retail Pricing'!#REF!," ")</f>
        <v>#REF!</v>
      </c>
      <c r="T481" s="219">
        <v>5.2462600000000004</v>
      </c>
      <c r="U481" s="470">
        <v>0.17</v>
      </c>
      <c r="V481" s="7">
        <v>1.9E-2</v>
      </c>
      <c r="W481" s="491" t="s">
        <v>949</v>
      </c>
      <c r="X481" s="489" t="s">
        <v>949</v>
      </c>
      <c r="Y481" s="304" t="str">
        <f t="shared" si="804"/>
        <v xml:space="preserve"> </v>
      </c>
      <c r="Z481" s="428" t="s">
        <v>106</v>
      </c>
      <c r="AA481" s="492" t="s">
        <v>949</v>
      </c>
      <c r="AB481" s="493" t="s">
        <v>949</v>
      </c>
      <c r="AC481" s="489" t="s">
        <v>949</v>
      </c>
      <c r="AD481" s="14" t="str">
        <f t="shared" si="805"/>
        <v xml:space="preserve"> </v>
      </c>
      <c r="AE481" s="428" t="s">
        <v>106</v>
      </c>
      <c r="AF481" s="488" t="s">
        <v>949</v>
      </c>
      <c r="AG481" s="494" t="s">
        <v>949</v>
      </c>
      <c r="AH481" s="489" t="s">
        <v>949</v>
      </c>
      <c r="AI481" s="14" t="str">
        <f t="shared" si="806"/>
        <v xml:space="preserve"> </v>
      </c>
      <c r="AJ481" s="428" t="s">
        <v>106</v>
      </c>
      <c r="AK481" s="495" t="s">
        <v>949</v>
      </c>
      <c r="AL481" s="489"/>
      <c r="AM481" s="489" t="s">
        <v>949</v>
      </c>
      <c r="AN481" s="14" t="str">
        <f t="shared" si="807"/>
        <v xml:space="preserve"> </v>
      </c>
      <c r="AO481" s="428" t="s">
        <v>106</v>
      </c>
      <c r="AP481" s="490" t="s">
        <v>949</v>
      </c>
      <c r="AQ481" s="489" t="s">
        <v>949</v>
      </c>
      <c r="AR481" s="14" t="str">
        <f t="shared" si="808"/>
        <v xml:space="preserve"> </v>
      </c>
      <c r="AS481" s="428" t="s">
        <v>106</v>
      </c>
      <c r="AT481" s="496" t="s">
        <v>949</v>
      </c>
      <c r="AU481" s="497" t="s">
        <v>949</v>
      </c>
      <c r="AV481" s="288"/>
      <c r="AW481" s="498" t="s">
        <v>949</v>
      </c>
      <c r="AX481" s="499" t="s">
        <v>106</v>
      </c>
      <c r="AY481" s="499" t="s">
        <v>106</v>
      </c>
      <c r="AZ481" s="333"/>
      <c r="BA481" s="491" t="str">
        <f t="shared" si="844"/>
        <v>Holder</v>
      </c>
      <c r="BB481" s="492" t="str">
        <f t="shared" si="845"/>
        <v>Holder</v>
      </c>
      <c r="BC481" s="493" t="str">
        <f t="shared" si="846"/>
        <v>Holder</v>
      </c>
      <c r="BD481" s="488" t="str">
        <f t="shared" si="847"/>
        <v>Holder</v>
      </c>
      <c r="BE481" s="494" t="str">
        <f t="shared" si="848"/>
        <v>Holder</v>
      </c>
      <c r="BF481" s="495" t="str">
        <f t="shared" si="849"/>
        <v>Holder</v>
      </c>
      <c r="BG481" s="490" t="str">
        <f t="shared" si="850"/>
        <v>Holder</v>
      </c>
      <c r="BH481" s="496" t="str">
        <f t="shared" si="851"/>
        <v>Holder</v>
      </c>
      <c r="BI481" s="497" t="str">
        <f t="shared" si="852"/>
        <v>Holder</v>
      </c>
      <c r="BJ481" s="385" t="str">
        <f t="shared" si="853"/>
        <v>No</v>
      </c>
      <c r="BK481" s="385" t="str">
        <f t="shared" ref="BK481:BK506" si="880">IF(BC481*0.9&gt;BG481, " ", "No")</f>
        <v>No</v>
      </c>
      <c r="BL481" s="483" t="s">
        <v>1376</v>
      </c>
      <c r="BM481" s="482"/>
      <c r="BN481" s="482"/>
      <c r="BO481" s="482"/>
      <c r="BP481" s="482"/>
      <c r="BQ481" s="482"/>
      <c r="BR481" s="482"/>
      <c r="BS481" s="482"/>
      <c r="BT481" s="482"/>
      <c r="BU481" s="67"/>
      <c r="BV481" s="442" t="str">
        <f t="shared" si="855"/>
        <v xml:space="preserve"> </v>
      </c>
      <c r="BW481" s="244" t="str">
        <f t="shared" si="856"/>
        <v xml:space="preserve"> </v>
      </c>
      <c r="BX481" s="244" t="str">
        <f t="shared" si="857"/>
        <v xml:space="preserve"> </v>
      </c>
      <c r="BY481" s="244" t="str">
        <f t="shared" si="858"/>
        <v xml:space="preserve"> </v>
      </c>
      <c r="BZ481" s="244" t="str">
        <f t="shared" si="859"/>
        <v xml:space="preserve"> </v>
      </c>
      <c r="CA481" s="244" t="str">
        <f t="shared" si="860"/>
        <v xml:space="preserve"> </v>
      </c>
      <c r="CB481" s="244" t="str">
        <f t="shared" si="861"/>
        <v xml:space="preserve"> </v>
      </c>
      <c r="CC481" s="244" t="str">
        <f t="shared" si="862"/>
        <v xml:space="preserve"> </v>
      </c>
      <c r="CD481" s="244" t="str">
        <f t="shared" si="863"/>
        <v xml:space="preserve"> </v>
      </c>
      <c r="CE481" s="244" t="str">
        <f t="shared" si="864"/>
        <v xml:space="preserve"> </v>
      </c>
      <c r="CF481" s="244" t="str">
        <f t="shared" si="865"/>
        <v xml:space="preserve"> </v>
      </c>
      <c r="CG481" s="244" t="str">
        <f>IF($BV481&gt;0,($BV481-AW481)/$BV481*100," ")</f>
        <v xml:space="preserve"> </v>
      </c>
      <c r="CH481" s="244" t="str">
        <f t="shared" ref="CH481:CH491" si="881">IF($W481&gt;0,100," ")</f>
        <v xml:space="preserve"> </v>
      </c>
      <c r="CI481" s="570"/>
      <c r="CJ481" s="578" t="str">
        <f t="shared" si="871"/>
        <v xml:space="preserve"> </v>
      </c>
      <c r="CK481" s="578" t="str">
        <f t="shared" si="872"/>
        <v xml:space="preserve"> </v>
      </c>
      <c r="CL481" s="578" t="str">
        <f t="shared" si="873"/>
        <v xml:space="preserve"> </v>
      </c>
      <c r="CM481" s="578" t="str">
        <f t="shared" si="874"/>
        <v xml:space="preserve"> </v>
      </c>
      <c r="CN481" s="578" t="str">
        <f t="shared" si="875"/>
        <v xml:space="preserve"> </v>
      </c>
      <c r="CO481" s="578" t="str">
        <f t="shared" si="868"/>
        <v xml:space="preserve"> </v>
      </c>
      <c r="CP481" s="578" t="str">
        <f t="shared" si="869"/>
        <v xml:space="preserve"> </v>
      </c>
      <c r="CQ481" s="578" t="str">
        <f t="shared" si="870"/>
        <v xml:space="preserve"> </v>
      </c>
      <c r="CR481" s="244"/>
      <c r="CS481" s="244"/>
      <c r="CT481" s="244"/>
      <c r="CU481" s="244"/>
      <c r="CV481" s="347"/>
      <c r="CW481" s="338" t="str">
        <f t="shared" ref="CW481:CW487" si="882">IF($BW481&gt;0,$BA481," ")</f>
        <v xml:space="preserve"> </v>
      </c>
      <c r="CX481" s="347"/>
      <c r="CY481" s="338" t="str">
        <f t="shared" ref="CY481:CY487" si="883">IF($BW481&gt;0,$BA481," ")</f>
        <v xml:space="preserve"> </v>
      </c>
      <c r="CZ481" s="347"/>
      <c r="DA481" s="338" t="str">
        <f t="shared" ref="DA481:DA487" si="884">IF($BW481&gt;0,$BA481," ")</f>
        <v xml:space="preserve"> </v>
      </c>
      <c r="DB481" s="347"/>
      <c r="DC481" s="338" t="str">
        <f t="shared" ref="DC481:DC487" si="885">IF($BW481&gt;0,$BA481," ")</f>
        <v xml:space="preserve"> </v>
      </c>
      <c r="DD481" s="347"/>
      <c r="DE481" s="338" t="str">
        <f t="shared" ref="DE481:DE487" si="886">IF($BW481&gt;0,$BA481," ")</f>
        <v xml:space="preserve"> </v>
      </c>
    </row>
    <row r="482" spans="1:109" x14ac:dyDescent="0.2">
      <c r="A482" s="93" t="s">
        <v>101</v>
      </c>
      <c r="B482" s="70" t="s">
        <v>1300</v>
      </c>
      <c r="C482" s="53" t="s">
        <v>1184</v>
      </c>
      <c r="D482" s="217" t="s">
        <v>533</v>
      </c>
      <c r="E482" s="326">
        <v>13</v>
      </c>
      <c r="F482" s="356" t="s">
        <v>438</v>
      </c>
      <c r="G482" s="701"/>
      <c r="I482" s="89" t="e">
        <f>IF('Retail Pricing'!#REF!&gt;0,'Retail Pricing'!#REF!," ")</f>
        <v>#REF!</v>
      </c>
      <c r="J482" s="85" t="e">
        <f>'Retail Pricing'!#REF!</f>
        <v>#REF!</v>
      </c>
      <c r="K482" s="85" t="e">
        <f>'Retail Pricing'!#REF!</f>
        <v>#REF!</v>
      </c>
      <c r="L482" s="305" t="e">
        <f>IF('Retail Pricing'!#REF!&gt;0,'Retail Pricing'!#REF!," ")</f>
        <v>#REF!</v>
      </c>
      <c r="M482" s="226" t="e">
        <f t="shared" si="811"/>
        <v>#REF!</v>
      </c>
      <c r="N482" s="219" t="e">
        <f>IF('Retail Pricing'!#REF!&gt;0,'Retail Pricing'!#REF!," ")</f>
        <v>#REF!</v>
      </c>
      <c r="O482" s="219" t="e">
        <f>IF('Retail Pricing'!#REF!&gt;0,'Retail Pricing'!#REF!," ")</f>
        <v>#REF!</v>
      </c>
      <c r="P482" s="219"/>
      <c r="Q482" s="219" t="e">
        <f>IF('Retail Pricing'!#REF!&gt;0,'Retail Pricing'!#REF!," ")</f>
        <v>#REF!</v>
      </c>
      <c r="R482" s="219" t="e">
        <f>IF('Retail Pricing'!#REF!&gt;0,'Retail Pricing'!#REF!," ")</f>
        <v>#REF!</v>
      </c>
      <c r="S482" s="219" t="e">
        <f>IF('Retail Pricing'!#REF!&gt;0,'Retail Pricing'!#REF!," ")</f>
        <v>#REF!</v>
      </c>
      <c r="T482" s="219">
        <v>5.2462600000000004</v>
      </c>
      <c r="U482" s="470">
        <v>0.17</v>
      </c>
      <c r="V482" s="7">
        <v>1.9E-2</v>
      </c>
      <c r="W482" s="491" t="e">
        <f>'Retail Pricing'!#REF!</f>
        <v>#REF!</v>
      </c>
      <c r="X482" s="489">
        <v>22.5</v>
      </c>
      <c r="Y482" s="304" t="e">
        <f t="shared" si="804"/>
        <v>#REF!</v>
      </c>
      <c r="Z482" s="428">
        <v>0.72</v>
      </c>
      <c r="AA482" s="492">
        <v>26</v>
      </c>
      <c r="AB482" s="493" t="e">
        <f>'Retail Pricing'!#REF!</f>
        <v>#REF!</v>
      </c>
      <c r="AC482" s="489">
        <v>22</v>
      </c>
      <c r="AD482" s="14" t="e">
        <f t="shared" si="805"/>
        <v>#REF!</v>
      </c>
      <c r="AE482" s="428">
        <v>0.72</v>
      </c>
      <c r="AF482" s="488">
        <v>25.5</v>
      </c>
      <c r="AG482" s="494" t="e">
        <f>'Retail Pricing'!#REF!</f>
        <v>#REF!</v>
      </c>
      <c r="AH482" s="489">
        <v>17.850000000000001</v>
      </c>
      <c r="AI482" s="14" t="e">
        <f t="shared" si="806"/>
        <v>#REF!</v>
      </c>
      <c r="AJ482" s="428">
        <v>0.65</v>
      </c>
      <c r="AK482" s="495" t="e">
        <f>'Retail Pricing'!#REF!</f>
        <v>#REF!</v>
      </c>
      <c r="AL482" s="489"/>
      <c r="AM482" s="489">
        <v>15.9</v>
      </c>
      <c r="AN482" s="14" t="e">
        <f t="shared" si="807"/>
        <v>#REF!</v>
      </c>
      <c r="AO482" s="428">
        <v>0.61</v>
      </c>
      <c r="AP482" s="490" t="e">
        <f>'Retail Pricing'!#REF!</f>
        <v>#REF!</v>
      </c>
      <c r="AQ482" s="489">
        <v>15.45</v>
      </c>
      <c r="AR482" s="14" t="e">
        <f t="shared" si="808"/>
        <v>#REF!</v>
      </c>
      <c r="AS482" s="428">
        <v>0.6</v>
      </c>
      <c r="AT482" s="496">
        <v>18.75</v>
      </c>
      <c r="AU482" s="497" t="e">
        <f>'Retail Pricing'!#REF!</f>
        <v>#REF!</v>
      </c>
      <c r="AV482" s="288"/>
      <c r="AW482" s="498" t="e">
        <f>IF(W482&gt;0,ROUND((W482*1.3)/0.05,0)*0.05," ")</f>
        <v>#REF!</v>
      </c>
      <c r="AX482" s="499"/>
      <c r="AY482" s="499"/>
      <c r="AZ482" s="333"/>
      <c r="BA482" s="491" t="e">
        <f t="shared" si="844"/>
        <v>#REF!</v>
      </c>
      <c r="BB482" s="492">
        <f t="shared" si="845"/>
        <v>26</v>
      </c>
      <c r="BC482" s="493" t="e">
        <f t="shared" si="846"/>
        <v>#REF!</v>
      </c>
      <c r="BD482" s="488">
        <f t="shared" si="847"/>
        <v>25.5</v>
      </c>
      <c r="BE482" s="494" t="e">
        <f t="shared" si="848"/>
        <v>#REF!</v>
      </c>
      <c r="BF482" s="495" t="e">
        <f t="shared" si="849"/>
        <v>#REF!</v>
      </c>
      <c r="BG482" s="490" t="e">
        <f t="shared" si="850"/>
        <v>#REF!</v>
      </c>
      <c r="BH482" s="496">
        <f t="shared" si="851"/>
        <v>18.75</v>
      </c>
      <c r="BI482" s="497" t="e">
        <f t="shared" si="852"/>
        <v>#REF!</v>
      </c>
      <c r="BJ482" s="385" t="e">
        <f t="shared" si="853"/>
        <v>#REF!</v>
      </c>
      <c r="BK482" s="385" t="e">
        <f t="shared" si="880"/>
        <v>#REF!</v>
      </c>
      <c r="BL482" s="243" t="e">
        <f>IF((BA482-'Retail Pricing'!#REF!)&gt;=0," ",1)</f>
        <v>#REF!</v>
      </c>
      <c r="BM482" s="243" t="e">
        <f>IF((BB482-'Retail Pricing'!#REF!)&gt;=0," ",1)</f>
        <v>#REF!</v>
      </c>
      <c r="BN482" s="243" t="e">
        <f>IF((BC482-'Retail Pricing'!#REF!)&gt;=0," ",1)</f>
        <v>#REF!</v>
      </c>
      <c r="BO482" s="243" t="str">
        <f>IF((BD482-'Retail Pricing'!F325)&gt;=0," ",1)</f>
        <v xml:space="preserve"> </v>
      </c>
      <c r="BP482" s="243" t="e">
        <f>IF((BE482-'Retail Pricing'!#REF!)&gt;=0," ",1)</f>
        <v>#REF!</v>
      </c>
      <c r="BQ482" s="243" t="e">
        <f>IF((BF482-'Retail Pricing'!#REF!)&gt;=0," ",1)</f>
        <v>#REF!</v>
      </c>
      <c r="BR482" s="243" t="e">
        <f>IF((BG482-'Retail Pricing'!#REF!)&gt;=0," ",1)</f>
        <v>#REF!</v>
      </c>
      <c r="BS482" s="243" t="e">
        <f>IF((BH482-'Retail Pricing'!#REF!)&gt;=0," ",1)</f>
        <v>#REF!</v>
      </c>
      <c r="BT482" s="243" t="e">
        <f>IF((BI482-'Retail Pricing'!#REF!)&gt;=0," ",1)</f>
        <v>#REF!</v>
      </c>
      <c r="BU482" s="18"/>
      <c r="BV482" s="442" t="e">
        <f t="shared" ref="BV482:BV506" si="887">IF(W482&gt;0,$BV$9, " ")</f>
        <v>#REF!</v>
      </c>
      <c r="BW482" s="244" t="e">
        <f t="shared" ref="BW482:BW506" si="888">IF($BV482&gt;0,($BV482-W482)/$BV482*100," ")</f>
        <v>#REF!</v>
      </c>
      <c r="BX482" s="244" t="e">
        <f t="shared" ref="BX482:BX506" si="889">IF($BV482&gt;0,($BV482-AA482)/$BV482*100," ")</f>
        <v>#REF!</v>
      </c>
      <c r="BY482" s="244" t="e">
        <f t="shared" ref="BY482:BY506" si="890">IF($BV482&gt;0,($BV482-AB482)/$BV482*100," ")</f>
        <v>#REF!</v>
      </c>
      <c r="BZ482" s="244" t="e">
        <f t="shared" ref="BZ482:BZ506" si="891">IF($BV482&gt;0,($BV482-AF482)/$BV482*100," ")</f>
        <v>#REF!</v>
      </c>
      <c r="CA482" s="244" t="e">
        <f t="shared" ref="CA482:CA506" si="892">IF($BV482&gt;0,($BV482-AG482)/$BV482*100," ")</f>
        <v>#REF!</v>
      </c>
      <c r="CB482" s="244" t="e">
        <f t="shared" si="861"/>
        <v>#REF!</v>
      </c>
      <c r="CC482" s="244" t="e">
        <f t="shared" ref="CC482:CC506" si="893">IF($BV482&gt;0,($BV482-AK482)/$BV482*100," ")</f>
        <v>#REF!</v>
      </c>
      <c r="CD482" s="244" t="e">
        <f t="shared" ref="CD482:CD506" si="894">IF($BV482&gt;0,($BV482-AP482)/$BV482*100," ")</f>
        <v>#REF!</v>
      </c>
      <c r="CE482" s="244" t="e">
        <f t="shared" ref="CE482:CE506" si="895">IF($BV482&gt;0,($BV482-AT482)/$BV482*100," ")</f>
        <v>#REF!</v>
      </c>
      <c r="CF482" s="244" t="e">
        <f t="shared" ref="CF482:CF506" si="896">IF($BV482&gt;0,($BV482-(W482*2))/$BV482*100," ")</f>
        <v>#REF!</v>
      </c>
      <c r="CG482" s="244" t="e">
        <f>IF($BV482&gt;0,($BV482-AW482)/$BV482*100," ")</f>
        <v>#REF!</v>
      </c>
      <c r="CH482" s="244" t="e">
        <f t="shared" si="881"/>
        <v>#REF!</v>
      </c>
      <c r="CI482" s="570"/>
      <c r="CJ482" s="578" t="e">
        <f t="shared" si="871"/>
        <v>#REF!</v>
      </c>
      <c r="CK482" s="578" t="e">
        <f t="shared" si="872"/>
        <v>#REF!</v>
      </c>
      <c r="CL482" s="578" t="e">
        <f t="shared" si="873"/>
        <v>#REF!</v>
      </c>
      <c r="CM482" s="578" t="e">
        <f t="shared" si="874"/>
        <v>#REF!</v>
      </c>
      <c r="CN482" s="578" t="e">
        <f t="shared" si="875"/>
        <v>#REF!</v>
      </c>
      <c r="CO482" s="578" t="e">
        <f t="shared" si="868"/>
        <v>#REF!</v>
      </c>
      <c r="CP482" s="578" t="e">
        <f t="shared" si="869"/>
        <v>#REF!</v>
      </c>
      <c r="CQ482" s="578" t="e">
        <f t="shared" si="870"/>
        <v>#REF!</v>
      </c>
      <c r="CR482" s="244"/>
      <c r="CS482" s="244"/>
      <c r="CT482" s="244"/>
      <c r="CU482" s="244"/>
      <c r="CV482" s="347"/>
      <c r="CW482" s="338" t="e">
        <f t="shared" si="882"/>
        <v>#REF!</v>
      </c>
      <c r="CX482" s="347"/>
      <c r="CY482" s="338" t="e">
        <f t="shared" si="883"/>
        <v>#REF!</v>
      </c>
      <c r="CZ482" s="347"/>
      <c r="DA482" s="338" t="e">
        <f t="shared" si="884"/>
        <v>#REF!</v>
      </c>
      <c r="DB482" s="347"/>
      <c r="DC482" s="338" t="e">
        <f t="shared" si="885"/>
        <v>#REF!</v>
      </c>
      <c r="DD482" s="347"/>
      <c r="DE482" s="338" t="e">
        <f t="shared" si="886"/>
        <v>#REF!</v>
      </c>
    </row>
    <row r="483" spans="1:109" s="19" customFormat="1" x14ac:dyDescent="0.2">
      <c r="A483" s="93" t="s">
        <v>101</v>
      </c>
      <c r="B483" s="53" t="s">
        <v>974</v>
      </c>
      <c r="C483" s="53" t="s">
        <v>975</v>
      </c>
      <c r="D483" s="217" t="s">
        <v>533</v>
      </c>
      <c r="E483" s="326">
        <v>6</v>
      </c>
      <c r="F483" s="356" t="s">
        <v>439</v>
      </c>
      <c r="G483" s="701"/>
      <c r="H483" s="84" t="s">
        <v>949</v>
      </c>
      <c r="I483" s="89" t="e">
        <f>IF('Retail Pricing'!#REF!&gt;0,'Retail Pricing'!#REF!," ")</f>
        <v>#REF!</v>
      </c>
      <c r="J483" s="85" t="e">
        <f>'Retail Pricing'!#REF!</f>
        <v>#REF!</v>
      </c>
      <c r="K483" s="85" t="e">
        <f>'Retail Pricing'!#REF!</f>
        <v>#REF!</v>
      </c>
      <c r="L483" s="305" t="e">
        <f>IF('Retail Pricing'!#REF!&gt;0,'Retail Pricing'!#REF!," ")</f>
        <v>#REF!</v>
      </c>
      <c r="M483" s="226" t="e">
        <f t="shared" si="811"/>
        <v>#REF!</v>
      </c>
      <c r="N483" s="219" t="e">
        <f>IF('Retail Pricing'!#REF!&gt;0,'Retail Pricing'!#REF!," ")</f>
        <v>#REF!</v>
      </c>
      <c r="O483" s="219" t="e">
        <f>IF('Retail Pricing'!#REF!&gt;0,'Retail Pricing'!#REF!," ")</f>
        <v>#REF!</v>
      </c>
      <c r="P483" s="219"/>
      <c r="Q483" s="219" t="e">
        <f>IF('Retail Pricing'!#REF!&gt;0,'Retail Pricing'!#REF!," ")</f>
        <v>#REF!</v>
      </c>
      <c r="R483" s="219" t="e">
        <f>IF('Retail Pricing'!#REF!&gt;0,'Retail Pricing'!#REF!," ")</f>
        <v>#REF!</v>
      </c>
      <c r="S483" s="219" t="e">
        <f>IF('Retail Pricing'!#REF!&gt;0,'Retail Pricing'!#REF!," ")</f>
        <v>#REF!</v>
      </c>
      <c r="T483" s="219">
        <v>7.3228999999999997</v>
      </c>
      <c r="U483" s="470">
        <v>0.17</v>
      </c>
      <c r="V483" s="7">
        <v>1.6E-2</v>
      </c>
      <c r="W483" s="491" t="s">
        <v>949</v>
      </c>
      <c r="X483" s="489" t="s">
        <v>949</v>
      </c>
      <c r="Y483" s="304" t="str">
        <f t="shared" si="804"/>
        <v xml:space="preserve"> </v>
      </c>
      <c r="Z483" s="428" t="s">
        <v>106</v>
      </c>
      <c r="AA483" s="492" t="s">
        <v>949</v>
      </c>
      <c r="AB483" s="493" t="s">
        <v>949</v>
      </c>
      <c r="AC483" s="489" t="s">
        <v>949</v>
      </c>
      <c r="AD483" s="14" t="str">
        <f t="shared" si="805"/>
        <v xml:space="preserve"> </v>
      </c>
      <c r="AE483" s="428" t="s">
        <v>106</v>
      </c>
      <c r="AF483" s="488" t="s">
        <v>949</v>
      </c>
      <c r="AG483" s="494" t="s">
        <v>949</v>
      </c>
      <c r="AH483" s="489" t="s">
        <v>949</v>
      </c>
      <c r="AI483" s="14" t="str">
        <f t="shared" si="806"/>
        <v xml:space="preserve"> </v>
      </c>
      <c r="AJ483" s="428" t="s">
        <v>106</v>
      </c>
      <c r="AK483" s="495" t="s">
        <v>949</v>
      </c>
      <c r="AL483" s="489"/>
      <c r="AM483" s="489" t="s">
        <v>949</v>
      </c>
      <c r="AN483" s="14" t="str">
        <f t="shared" si="807"/>
        <v xml:space="preserve"> </v>
      </c>
      <c r="AO483" s="428" t="s">
        <v>106</v>
      </c>
      <c r="AP483" s="490" t="s">
        <v>949</v>
      </c>
      <c r="AQ483" s="489" t="s">
        <v>949</v>
      </c>
      <c r="AR483" s="14" t="str">
        <f t="shared" si="808"/>
        <v xml:space="preserve"> </v>
      </c>
      <c r="AS483" s="428" t="s">
        <v>106</v>
      </c>
      <c r="AT483" s="496" t="s">
        <v>949</v>
      </c>
      <c r="AU483" s="497" t="s">
        <v>949</v>
      </c>
      <c r="AV483" s="288"/>
      <c r="AW483" s="498" t="s">
        <v>949</v>
      </c>
      <c r="AX483" s="499" t="s">
        <v>106</v>
      </c>
      <c r="AY483" s="499" t="s">
        <v>106</v>
      </c>
      <c r="AZ483" s="333"/>
      <c r="BA483" s="491" t="str">
        <f t="shared" si="844"/>
        <v>Holder</v>
      </c>
      <c r="BB483" s="492" t="str">
        <f t="shared" si="845"/>
        <v>Holder</v>
      </c>
      <c r="BC483" s="493" t="str">
        <f t="shared" si="846"/>
        <v>Holder</v>
      </c>
      <c r="BD483" s="488" t="str">
        <f t="shared" si="847"/>
        <v>Holder</v>
      </c>
      <c r="BE483" s="494" t="str">
        <f t="shared" si="848"/>
        <v>Holder</v>
      </c>
      <c r="BF483" s="495" t="str">
        <f t="shared" si="849"/>
        <v>Holder</v>
      </c>
      <c r="BG483" s="490" t="str">
        <f t="shared" si="850"/>
        <v>Holder</v>
      </c>
      <c r="BH483" s="496" t="str">
        <f t="shared" si="851"/>
        <v>Holder</v>
      </c>
      <c r="BI483" s="497" t="str">
        <f t="shared" si="852"/>
        <v>Holder</v>
      </c>
      <c r="BJ483" s="385" t="str">
        <f t="shared" si="853"/>
        <v>No</v>
      </c>
      <c r="BK483" s="385" t="str">
        <f t="shared" si="880"/>
        <v>No</v>
      </c>
      <c r="BL483" s="483" t="s">
        <v>1376</v>
      </c>
      <c r="BM483" s="482"/>
      <c r="BN483" s="482"/>
      <c r="BO483" s="482"/>
      <c r="BP483" s="482"/>
      <c r="BQ483" s="482"/>
      <c r="BR483" s="482"/>
      <c r="BS483" s="482"/>
      <c r="BT483" s="482"/>
      <c r="BU483" s="67"/>
      <c r="BV483" s="442" t="str">
        <f t="shared" si="887"/>
        <v xml:space="preserve"> </v>
      </c>
      <c r="BW483" s="244" t="str">
        <f t="shared" si="888"/>
        <v xml:space="preserve"> </v>
      </c>
      <c r="BX483" s="244" t="str">
        <f t="shared" si="889"/>
        <v xml:space="preserve"> </v>
      </c>
      <c r="BY483" s="244" t="str">
        <f t="shared" si="890"/>
        <v xml:space="preserve"> </v>
      </c>
      <c r="BZ483" s="244" t="str">
        <f t="shared" si="891"/>
        <v xml:space="preserve"> </v>
      </c>
      <c r="CA483" s="244" t="str">
        <f t="shared" si="892"/>
        <v xml:space="preserve"> </v>
      </c>
      <c r="CB483" s="244" t="str">
        <f t="shared" si="861"/>
        <v xml:space="preserve"> </v>
      </c>
      <c r="CC483" s="244" t="str">
        <f t="shared" si="893"/>
        <v xml:space="preserve"> </v>
      </c>
      <c r="CD483" s="244" t="str">
        <f t="shared" si="894"/>
        <v xml:space="preserve"> </v>
      </c>
      <c r="CE483" s="244" t="str">
        <f t="shared" si="895"/>
        <v xml:space="preserve"> </v>
      </c>
      <c r="CF483" s="244" t="str">
        <f t="shared" si="896"/>
        <v xml:space="preserve"> </v>
      </c>
      <c r="CG483" s="244" t="str">
        <f>IF($BV483&gt;0,($BV483-AW483)/$BV483*100," ")</f>
        <v xml:space="preserve"> </v>
      </c>
      <c r="CH483" s="244" t="str">
        <f t="shared" si="881"/>
        <v xml:space="preserve"> </v>
      </c>
      <c r="CI483" s="570"/>
      <c r="CJ483" s="578" t="str">
        <f t="shared" si="871"/>
        <v xml:space="preserve"> </v>
      </c>
      <c r="CK483" s="578" t="str">
        <f t="shared" si="872"/>
        <v xml:space="preserve"> </v>
      </c>
      <c r="CL483" s="578" t="str">
        <f t="shared" si="873"/>
        <v xml:space="preserve"> </v>
      </c>
      <c r="CM483" s="578" t="str">
        <f t="shared" si="874"/>
        <v xml:space="preserve"> </v>
      </c>
      <c r="CN483" s="578" t="str">
        <f t="shared" si="875"/>
        <v xml:space="preserve"> </v>
      </c>
      <c r="CO483" s="578" t="str">
        <f t="shared" si="868"/>
        <v xml:space="preserve"> </v>
      </c>
      <c r="CP483" s="578" t="str">
        <f t="shared" si="869"/>
        <v xml:space="preserve"> </v>
      </c>
      <c r="CQ483" s="578" t="str">
        <f t="shared" si="870"/>
        <v xml:space="preserve"> </v>
      </c>
      <c r="CR483" s="244"/>
      <c r="CS483" s="244"/>
      <c r="CT483" s="244"/>
      <c r="CU483" s="244"/>
      <c r="CV483" s="347"/>
      <c r="CW483" s="338" t="str">
        <f t="shared" si="882"/>
        <v xml:space="preserve"> </v>
      </c>
      <c r="CX483" s="347"/>
      <c r="CY483" s="338" t="str">
        <f t="shared" si="883"/>
        <v xml:space="preserve"> </v>
      </c>
      <c r="CZ483" s="347"/>
      <c r="DA483" s="338" t="str">
        <f t="shared" si="884"/>
        <v xml:space="preserve"> </v>
      </c>
      <c r="DB483" s="347"/>
      <c r="DC483" s="338" t="str">
        <f t="shared" si="885"/>
        <v xml:space="preserve"> </v>
      </c>
      <c r="DD483" s="347"/>
      <c r="DE483" s="338" t="str">
        <f t="shared" si="886"/>
        <v xml:space="preserve"> </v>
      </c>
    </row>
    <row r="484" spans="1:109" x14ac:dyDescent="0.2">
      <c r="A484" s="93" t="s">
        <v>101</v>
      </c>
      <c r="B484" s="70" t="s">
        <v>974</v>
      </c>
      <c r="C484" s="53" t="s">
        <v>975</v>
      </c>
      <c r="D484" s="217" t="s">
        <v>533</v>
      </c>
      <c r="E484" s="326">
        <v>6</v>
      </c>
      <c r="F484" s="356" t="s">
        <v>439</v>
      </c>
      <c r="G484" s="701"/>
      <c r="H484" s="39" t="s">
        <v>248</v>
      </c>
      <c r="I484" s="89" t="e">
        <f>IF('Retail Pricing'!#REF!&gt;0,'Retail Pricing'!#REF!," ")</f>
        <v>#REF!</v>
      </c>
      <c r="J484" s="85" t="e">
        <f>'Retail Pricing'!#REF!</f>
        <v>#REF!</v>
      </c>
      <c r="K484" s="85" t="e">
        <f>'Retail Pricing'!#REF!</f>
        <v>#REF!</v>
      </c>
      <c r="L484" s="305" t="e">
        <f>IF('Retail Pricing'!#REF!&gt;0,'Retail Pricing'!#REF!," ")</f>
        <v>#REF!</v>
      </c>
      <c r="M484" s="226" t="e">
        <f t="shared" si="811"/>
        <v>#REF!</v>
      </c>
      <c r="N484" s="219" t="e">
        <f>'Retail Pricing'!#REF!</f>
        <v>#REF!</v>
      </c>
      <c r="O484" s="219" t="e">
        <f>'Retail Pricing'!#REF!</f>
        <v>#REF!</v>
      </c>
      <c r="P484" s="219"/>
      <c r="Q484" s="219" t="e">
        <f>'Retail Pricing'!#REF!</f>
        <v>#REF!</v>
      </c>
      <c r="R484" s="219" t="e">
        <f>IF('Retail Pricing'!#REF!&gt;0,'Retail Pricing'!#REF!," ")</f>
        <v>#REF!</v>
      </c>
      <c r="S484" s="219" t="e">
        <f>'Retail Pricing'!#REF!</f>
        <v>#REF!</v>
      </c>
      <c r="T484" s="219">
        <v>7.3228999999999997</v>
      </c>
      <c r="U484" s="470">
        <v>0.17</v>
      </c>
      <c r="V484" s="7" t="e">
        <v>#REF!</v>
      </c>
      <c r="W484" s="491" t="e">
        <f>'Retail Pricing'!#REF!</f>
        <v>#REF!</v>
      </c>
      <c r="X484" s="489">
        <v>22.5</v>
      </c>
      <c r="Y484" s="304" t="e">
        <f t="shared" si="804"/>
        <v>#REF!</v>
      </c>
      <c r="Z484" s="428" t="e">
        <v>#REF!</v>
      </c>
      <c r="AA484" s="492" t="e">
        <v>#REF!</v>
      </c>
      <c r="AB484" s="493" t="e">
        <f>'Retail Pricing'!#REF!</f>
        <v>#REF!</v>
      </c>
      <c r="AC484" s="489">
        <v>22</v>
      </c>
      <c r="AD484" s="14" t="e">
        <f t="shared" si="805"/>
        <v>#REF!</v>
      </c>
      <c r="AE484" s="428" t="e">
        <v>#REF!</v>
      </c>
      <c r="AF484" s="488" t="e">
        <v>#REF!</v>
      </c>
      <c r="AG484" s="494" t="e">
        <f>'Retail Pricing'!#REF!</f>
        <v>#REF!</v>
      </c>
      <c r="AH484" s="489">
        <v>17.850000000000001</v>
      </c>
      <c r="AI484" s="14" t="e">
        <f t="shared" si="806"/>
        <v>#REF!</v>
      </c>
      <c r="AJ484" s="428" t="e">
        <v>#REF!</v>
      </c>
      <c r="AK484" s="495" t="e">
        <f>'Retail Pricing'!#REF!</f>
        <v>#REF!</v>
      </c>
      <c r="AL484" s="489"/>
      <c r="AM484" s="489">
        <v>15.9</v>
      </c>
      <c r="AN484" s="14" t="e">
        <f t="shared" si="807"/>
        <v>#REF!</v>
      </c>
      <c r="AO484" s="428" t="e">
        <v>#REF!</v>
      </c>
      <c r="AP484" s="490" t="e">
        <f>'Retail Pricing'!#REF!</f>
        <v>#REF!</v>
      </c>
      <c r="AQ484" s="489">
        <v>15.45</v>
      </c>
      <c r="AR484" s="14" t="e">
        <f t="shared" si="808"/>
        <v>#REF!</v>
      </c>
      <c r="AS484" s="428" t="e">
        <v>#REF!</v>
      </c>
      <c r="AT484" s="496" t="e">
        <v>#REF!</v>
      </c>
      <c r="AU484" s="497" t="e">
        <f>'Retail Pricing'!#REF!</f>
        <v>#REF!</v>
      </c>
      <c r="AV484" s="288"/>
      <c r="AW484" s="498" t="e">
        <f>IF(W484&gt;0,ROUND((W484*1.3)/0.05,0)*0.05," ")</f>
        <v>#REF!</v>
      </c>
      <c r="AX484" s="499" t="e">
        <f>AP484</f>
        <v>#REF!</v>
      </c>
      <c r="AY484" s="499">
        <v>7.75</v>
      </c>
      <c r="AZ484" s="333"/>
      <c r="BA484" s="491" t="e">
        <f t="shared" si="844"/>
        <v>#REF!</v>
      </c>
      <c r="BB484" s="492" t="e">
        <f t="shared" si="845"/>
        <v>#REF!</v>
      </c>
      <c r="BC484" s="493" t="e">
        <f t="shared" si="846"/>
        <v>#REF!</v>
      </c>
      <c r="BD484" s="488" t="e">
        <f t="shared" si="847"/>
        <v>#REF!</v>
      </c>
      <c r="BE484" s="494" t="e">
        <f t="shared" si="848"/>
        <v>#REF!</v>
      </c>
      <c r="BF484" s="495" t="e">
        <f t="shared" si="849"/>
        <v>#REF!</v>
      </c>
      <c r="BG484" s="490" t="e">
        <f t="shared" si="850"/>
        <v>#REF!</v>
      </c>
      <c r="BH484" s="496" t="e">
        <f t="shared" si="851"/>
        <v>#REF!</v>
      </c>
      <c r="BI484" s="497" t="e">
        <f t="shared" si="852"/>
        <v>#REF!</v>
      </c>
      <c r="BJ484" s="385" t="e">
        <f t="shared" si="853"/>
        <v>#REF!</v>
      </c>
      <c r="BK484" s="385" t="e">
        <f t="shared" si="880"/>
        <v>#REF!</v>
      </c>
      <c r="BL484" s="243" t="e">
        <f>IF((BA484-'Retail Pricing'!#REF!)&gt;=0," ",1)</f>
        <v>#REF!</v>
      </c>
      <c r="BM484" s="243" t="e">
        <f>IF((BB484-'Retail Pricing'!#REF!)&gt;=0," ",1)</f>
        <v>#REF!</v>
      </c>
      <c r="BN484" s="243" t="e">
        <f>IF((BC484-'Retail Pricing'!#REF!)&gt;=0," ",1)</f>
        <v>#REF!</v>
      </c>
      <c r="BO484" s="243" t="e">
        <f>IF((BD484-'Retail Pricing'!#REF!)&gt;=0," ",1)</f>
        <v>#REF!</v>
      </c>
      <c r="BP484" s="243" t="e">
        <f>IF((BE484-'Retail Pricing'!#REF!)&gt;=0," ",1)</f>
        <v>#REF!</v>
      </c>
      <c r="BQ484" s="243" t="e">
        <f>IF((BF484-'Retail Pricing'!#REF!)&gt;=0," ",1)</f>
        <v>#REF!</v>
      </c>
      <c r="BR484" s="243" t="e">
        <f>IF((BG484-'Retail Pricing'!#REF!)&gt;=0," ",1)</f>
        <v>#REF!</v>
      </c>
      <c r="BS484" s="243" t="e">
        <f>IF((BH484-'Retail Pricing'!#REF!)&gt;=0," ",1)</f>
        <v>#REF!</v>
      </c>
      <c r="BT484" s="243" t="e">
        <f>IF((BI484-'Retail Pricing'!#REF!)&gt;=0," ",1)</f>
        <v>#REF!</v>
      </c>
      <c r="BU484" s="18"/>
      <c r="BV484" s="442" t="e">
        <f t="shared" si="887"/>
        <v>#REF!</v>
      </c>
      <c r="BW484" s="244" t="e">
        <f t="shared" si="888"/>
        <v>#REF!</v>
      </c>
      <c r="BX484" s="244" t="e">
        <f t="shared" si="889"/>
        <v>#REF!</v>
      </c>
      <c r="BY484" s="244" t="e">
        <f t="shared" si="890"/>
        <v>#REF!</v>
      </c>
      <c r="BZ484" s="244" t="e">
        <f t="shared" si="891"/>
        <v>#REF!</v>
      </c>
      <c r="CA484" s="244" t="e">
        <f t="shared" si="892"/>
        <v>#REF!</v>
      </c>
      <c r="CB484" s="244" t="e">
        <f t="shared" si="861"/>
        <v>#REF!</v>
      </c>
      <c r="CC484" s="244" t="e">
        <f t="shared" si="893"/>
        <v>#REF!</v>
      </c>
      <c r="CD484" s="244" t="e">
        <f t="shared" si="894"/>
        <v>#REF!</v>
      </c>
      <c r="CE484" s="244" t="e">
        <f t="shared" si="895"/>
        <v>#REF!</v>
      </c>
      <c r="CF484" s="244" t="e">
        <f t="shared" si="896"/>
        <v>#REF!</v>
      </c>
      <c r="CG484" s="244" t="e">
        <f t="shared" ref="CG484:CG506" si="897">IF($BV484&gt;0,($BV484-AW484)/$BV484*100," ")</f>
        <v>#REF!</v>
      </c>
      <c r="CH484" s="244" t="e">
        <f t="shared" si="881"/>
        <v>#REF!</v>
      </c>
      <c r="CI484" s="570"/>
      <c r="CJ484" s="578" t="e">
        <f t="shared" si="871"/>
        <v>#REF!</v>
      </c>
      <c r="CK484" s="578" t="e">
        <f t="shared" si="872"/>
        <v>#REF!</v>
      </c>
      <c r="CL484" s="578" t="e">
        <f t="shared" si="873"/>
        <v>#REF!</v>
      </c>
      <c r="CM484" s="578" t="e">
        <f t="shared" si="874"/>
        <v>#REF!</v>
      </c>
      <c r="CN484" s="578" t="e">
        <f t="shared" si="875"/>
        <v>#REF!</v>
      </c>
      <c r="CO484" s="578" t="e">
        <f t="shared" si="868"/>
        <v>#REF!</v>
      </c>
      <c r="CP484" s="578" t="e">
        <f t="shared" si="869"/>
        <v>#REF!</v>
      </c>
      <c r="CQ484" s="578" t="e">
        <f t="shared" si="870"/>
        <v>#REF!</v>
      </c>
      <c r="CR484" s="244"/>
      <c r="CS484" s="244"/>
      <c r="CT484" s="244"/>
      <c r="CU484" s="244"/>
      <c r="CV484" s="347"/>
      <c r="CW484" s="338" t="e">
        <f t="shared" si="882"/>
        <v>#REF!</v>
      </c>
      <c r="CX484" s="347"/>
      <c r="CY484" s="338" t="e">
        <f t="shared" si="883"/>
        <v>#REF!</v>
      </c>
      <c r="CZ484" s="347"/>
      <c r="DA484" s="338" t="e">
        <f t="shared" si="884"/>
        <v>#REF!</v>
      </c>
      <c r="DB484" s="347"/>
      <c r="DC484" s="338" t="e">
        <f t="shared" si="885"/>
        <v>#REF!</v>
      </c>
      <c r="DD484" s="347"/>
      <c r="DE484" s="338" t="e">
        <f t="shared" si="886"/>
        <v>#REF!</v>
      </c>
    </row>
    <row r="485" spans="1:109" s="19" customFormat="1" x14ac:dyDescent="0.2">
      <c r="A485" s="93" t="s">
        <v>101</v>
      </c>
      <c r="B485" s="53" t="s">
        <v>761</v>
      </c>
      <c r="C485" s="53"/>
      <c r="D485" s="217" t="s">
        <v>533</v>
      </c>
      <c r="E485" s="326">
        <v>45</v>
      </c>
      <c r="F485" s="553" t="s">
        <v>762</v>
      </c>
      <c r="G485" s="701"/>
      <c r="H485" s="83" t="s">
        <v>829</v>
      </c>
      <c r="I485" s="89" t="e">
        <f>IF('Retail Pricing'!#REF!&gt;0,'Retail Pricing'!#REF!," ")</f>
        <v>#REF!</v>
      </c>
      <c r="J485" s="85" t="e">
        <f>'Retail Pricing'!#REF!</f>
        <v>#REF!</v>
      </c>
      <c r="K485" s="85" t="e">
        <f>'Retail Pricing'!#REF!</f>
        <v>#REF!</v>
      </c>
      <c r="L485" s="305" t="e">
        <f>IF('Retail Pricing'!#REF!&gt;0,'Retail Pricing'!#REF!," ")</f>
        <v>#REF!</v>
      </c>
      <c r="M485" s="226" t="e">
        <f t="shared" si="811"/>
        <v>#REF!</v>
      </c>
      <c r="N485" s="219" t="e">
        <f>'Retail Pricing'!#REF!</f>
        <v>#REF!</v>
      </c>
      <c r="O485" s="219" t="e">
        <f>'Retail Pricing'!#REF!</f>
        <v>#REF!</v>
      </c>
      <c r="P485" s="219"/>
      <c r="Q485" s="219" t="e">
        <f>'Retail Pricing'!#REF!</f>
        <v>#REF!</v>
      </c>
      <c r="R485" s="219" t="e">
        <f>IF('Retail Pricing'!#REF!&gt;0,'Retail Pricing'!#REF!," ")</f>
        <v>#REF!</v>
      </c>
      <c r="S485" s="219" t="e">
        <f>'Retail Pricing'!#REF!</f>
        <v>#REF!</v>
      </c>
      <c r="T485" s="219">
        <v>1.77498</v>
      </c>
      <c r="U485" s="7" t="e">
        <f>IF(M485&gt;0,+$U$1," ")</f>
        <v>#REF!</v>
      </c>
      <c r="V485" s="7">
        <v>2.9000000000000001E-2</v>
      </c>
      <c r="W485" s="491" t="e">
        <f>ROUND(('Retail Pricing'!#REF!/(1-0.09))/0.05,0)*0.05</f>
        <v>#REF!</v>
      </c>
      <c r="X485" s="489">
        <v>5.5</v>
      </c>
      <c r="Y485" s="304" t="e">
        <f t="shared" si="804"/>
        <v>#REF!</v>
      </c>
      <c r="Z485" s="428">
        <v>0.6</v>
      </c>
      <c r="AA485" s="492">
        <v>6.2</v>
      </c>
      <c r="AB485" s="493" t="e">
        <f>ROUND(('Retail Pricing'!#REF!/(1-0.09))/0.05,0)*0.05</f>
        <v>#REF!</v>
      </c>
      <c r="AC485" s="489">
        <v>5.4</v>
      </c>
      <c r="AD485" s="14" t="e">
        <f t="shared" si="805"/>
        <v>#REF!</v>
      </c>
      <c r="AE485" s="428">
        <v>0.59</v>
      </c>
      <c r="AF485" s="488">
        <v>6.1</v>
      </c>
      <c r="AG485" s="494" t="e">
        <f>ROUND(('Retail Pricing'!#REF!/(1-0.09))/0.05,0)*0.05</f>
        <v>#REF!</v>
      </c>
      <c r="AH485" s="489">
        <v>4.25</v>
      </c>
      <c r="AI485" s="14" t="e">
        <f t="shared" si="806"/>
        <v>#REF!</v>
      </c>
      <c r="AJ485" s="428">
        <v>0.48</v>
      </c>
      <c r="AK485" s="495" t="e">
        <f>ROUND(('Retail Pricing'!#REF!/(1-0.09))/0.05,0)*0.05</f>
        <v>#REF!</v>
      </c>
      <c r="AL485" s="489"/>
      <c r="AM485" s="489">
        <v>3.95</v>
      </c>
      <c r="AN485" s="14" t="e">
        <f t="shared" si="807"/>
        <v>#REF!</v>
      </c>
      <c r="AO485" s="428">
        <v>0.46</v>
      </c>
      <c r="AP485" s="490" t="e">
        <f>ROUND(('Retail Pricing'!#REF!/(1-0.09))/0.05,0)*0.05</f>
        <v>#REF!</v>
      </c>
      <c r="AQ485" s="489">
        <v>3.85</v>
      </c>
      <c r="AR485" s="14" t="e">
        <f t="shared" si="808"/>
        <v>#REF!</v>
      </c>
      <c r="AS485" s="428">
        <v>0.43</v>
      </c>
      <c r="AT485" s="496">
        <v>4.55</v>
      </c>
      <c r="AU485" s="497" t="e">
        <f>IF(BA485&gt;0,ROUNDUP((BA485*2),0.05)-0.01," ")</f>
        <v>#REF!</v>
      </c>
      <c r="AV485" s="288"/>
      <c r="AW485" s="498" t="e">
        <f>IF(W485&gt;0,ROUND((W485*1.3)/0.05,0)*0.05," ")</f>
        <v>#REF!</v>
      </c>
      <c r="AX485" s="499" t="e">
        <f>AP485</f>
        <v>#REF!</v>
      </c>
      <c r="AY485" s="499">
        <v>2</v>
      </c>
      <c r="AZ485" s="333"/>
      <c r="BA485" s="491" t="e">
        <f t="shared" si="844"/>
        <v>#REF!</v>
      </c>
      <c r="BB485" s="492">
        <f t="shared" si="845"/>
        <v>6.2</v>
      </c>
      <c r="BC485" s="493" t="e">
        <f t="shared" si="846"/>
        <v>#REF!</v>
      </c>
      <c r="BD485" s="488">
        <f t="shared" si="847"/>
        <v>6.1</v>
      </c>
      <c r="BE485" s="494" t="e">
        <f t="shared" si="848"/>
        <v>#REF!</v>
      </c>
      <c r="BF485" s="495" t="e">
        <f t="shared" si="849"/>
        <v>#REF!</v>
      </c>
      <c r="BG485" s="490" t="e">
        <f t="shared" si="850"/>
        <v>#REF!</v>
      </c>
      <c r="BH485" s="496">
        <f t="shared" si="851"/>
        <v>4.55</v>
      </c>
      <c r="BI485" s="497" t="e">
        <f t="shared" si="852"/>
        <v>#REF!</v>
      </c>
      <c r="BJ485" s="385" t="e">
        <f t="shared" si="853"/>
        <v>#REF!</v>
      </c>
      <c r="BK485" s="385" t="e">
        <f t="shared" si="880"/>
        <v>#REF!</v>
      </c>
      <c r="BL485" s="243" t="e">
        <f>IF((BA485-'Retail Pricing'!#REF!)&gt;=0," ",1)</f>
        <v>#REF!</v>
      </c>
      <c r="BM485" s="243" t="e">
        <f>IF((BB485-'Retail Pricing'!#REF!)&gt;=0," ",1)</f>
        <v>#REF!</v>
      </c>
      <c r="BN485" s="243" t="e">
        <f>IF((BC485-'Retail Pricing'!#REF!)&gt;=0," ",1)</f>
        <v>#REF!</v>
      </c>
      <c r="BO485" s="243" t="str">
        <f>IF((BD485-'Retail Pricing'!F327)&gt;=0," ",1)</f>
        <v xml:space="preserve"> </v>
      </c>
      <c r="BP485" s="243" t="e">
        <f>IF((BE485-'Retail Pricing'!#REF!)&gt;=0," ",1)</f>
        <v>#REF!</v>
      </c>
      <c r="BQ485" s="243" t="e">
        <f>IF((BF485-'Retail Pricing'!#REF!)&gt;=0," ",1)</f>
        <v>#REF!</v>
      </c>
      <c r="BR485" s="243" t="e">
        <f>IF((BG485-'Retail Pricing'!#REF!)&gt;=0," ",1)</f>
        <v>#REF!</v>
      </c>
      <c r="BS485" s="243" t="e">
        <f>IF((BH485-'Retail Pricing'!#REF!)&gt;=0," ",1)</f>
        <v>#REF!</v>
      </c>
      <c r="BT485" s="243" t="e">
        <f>IF((BI485-'Retail Pricing'!#REF!)&gt;=0," ",1)</f>
        <v>#REF!</v>
      </c>
      <c r="BU485" s="67"/>
      <c r="BV485" s="442" t="e">
        <f t="shared" si="887"/>
        <v>#REF!</v>
      </c>
      <c r="BW485" s="244" t="e">
        <f t="shared" si="888"/>
        <v>#REF!</v>
      </c>
      <c r="BX485" s="244" t="e">
        <f t="shared" si="889"/>
        <v>#REF!</v>
      </c>
      <c r="BY485" s="244" t="e">
        <f t="shared" si="890"/>
        <v>#REF!</v>
      </c>
      <c r="BZ485" s="244" t="e">
        <f t="shared" si="891"/>
        <v>#REF!</v>
      </c>
      <c r="CA485" s="244" t="e">
        <f t="shared" si="892"/>
        <v>#REF!</v>
      </c>
      <c r="CB485" s="244" t="e">
        <f t="shared" si="861"/>
        <v>#REF!</v>
      </c>
      <c r="CC485" s="244" t="e">
        <f t="shared" si="893"/>
        <v>#REF!</v>
      </c>
      <c r="CD485" s="244" t="e">
        <f t="shared" si="894"/>
        <v>#REF!</v>
      </c>
      <c r="CE485" s="244" t="e">
        <f t="shared" si="895"/>
        <v>#REF!</v>
      </c>
      <c r="CF485" s="244" t="e">
        <f t="shared" si="896"/>
        <v>#REF!</v>
      </c>
      <c r="CG485" s="244" t="e">
        <f t="shared" si="897"/>
        <v>#REF!</v>
      </c>
      <c r="CH485" s="244" t="e">
        <f t="shared" si="881"/>
        <v>#REF!</v>
      </c>
      <c r="CI485" s="570"/>
      <c r="CJ485" s="578" t="e">
        <f t="shared" si="871"/>
        <v>#REF!</v>
      </c>
      <c r="CK485" s="578" t="e">
        <f t="shared" si="872"/>
        <v>#REF!</v>
      </c>
      <c r="CL485" s="578" t="e">
        <f t="shared" si="873"/>
        <v>#REF!</v>
      </c>
      <c r="CM485" s="578" t="e">
        <f t="shared" si="874"/>
        <v>#REF!</v>
      </c>
      <c r="CN485" s="578" t="e">
        <f t="shared" si="875"/>
        <v>#REF!</v>
      </c>
      <c r="CO485" s="578" t="e">
        <f t="shared" si="868"/>
        <v>#REF!</v>
      </c>
      <c r="CP485" s="578" t="e">
        <f t="shared" si="869"/>
        <v>#REF!</v>
      </c>
      <c r="CQ485" s="578" t="e">
        <f t="shared" si="870"/>
        <v>#REF!</v>
      </c>
      <c r="CR485" s="244"/>
      <c r="CS485" s="244"/>
      <c r="CT485" s="244"/>
      <c r="CU485" s="244"/>
      <c r="CV485" s="347"/>
      <c r="CW485" s="338" t="e">
        <f t="shared" si="882"/>
        <v>#REF!</v>
      </c>
      <c r="CX485" s="347"/>
      <c r="CY485" s="338" t="e">
        <f t="shared" si="883"/>
        <v>#REF!</v>
      </c>
      <c r="CZ485" s="347"/>
      <c r="DA485" s="338" t="e">
        <f t="shared" si="884"/>
        <v>#REF!</v>
      </c>
      <c r="DB485" s="347"/>
      <c r="DC485" s="338" t="e">
        <f t="shared" si="885"/>
        <v>#REF!</v>
      </c>
      <c r="DD485" s="347"/>
      <c r="DE485" s="338" t="e">
        <f t="shared" si="886"/>
        <v>#REF!</v>
      </c>
    </row>
    <row r="486" spans="1:109" s="19" customFormat="1" x14ac:dyDescent="0.2">
      <c r="A486" s="93" t="s">
        <v>101</v>
      </c>
      <c r="B486" s="53" t="s">
        <v>1302</v>
      </c>
      <c r="C486" s="53" t="s">
        <v>975</v>
      </c>
      <c r="D486" s="217" t="s">
        <v>533</v>
      </c>
      <c r="E486" s="326">
        <v>18</v>
      </c>
      <c r="F486" s="356" t="s">
        <v>946</v>
      </c>
      <c r="G486" s="701"/>
      <c r="H486" s="401" t="s">
        <v>949</v>
      </c>
      <c r="I486" s="89" t="e">
        <f>IF('Retail Pricing'!#REF!&gt;0,'Retail Pricing'!#REF!," ")</f>
        <v>#REF!</v>
      </c>
      <c r="J486" s="85" t="e">
        <f>'Retail Pricing'!#REF!</f>
        <v>#REF!</v>
      </c>
      <c r="K486" s="85" t="e">
        <f>'Retail Pricing'!#REF!</f>
        <v>#REF!</v>
      </c>
      <c r="L486" s="305" t="e">
        <f>IF('Retail Pricing'!#REF!&gt;0,'Retail Pricing'!#REF!," ")</f>
        <v>#REF!</v>
      </c>
      <c r="M486" s="226" t="e">
        <f t="shared" si="811"/>
        <v>#REF!</v>
      </c>
      <c r="N486" s="219" t="e">
        <f>IF('Retail Pricing'!#REF!&gt;0,'Retail Pricing'!#REF!," ")</f>
        <v>#REF!</v>
      </c>
      <c r="O486" s="219" t="e">
        <f>IF('Retail Pricing'!#REF!&gt;0,'Retail Pricing'!#REF!," ")</f>
        <v>#REF!</v>
      </c>
      <c r="P486" s="219"/>
      <c r="Q486" s="219" t="e">
        <f>IF('Retail Pricing'!#REF!&gt;0,'Retail Pricing'!#REF!," ")</f>
        <v>#REF!</v>
      </c>
      <c r="R486" s="219" t="e">
        <f>IF('Retail Pricing'!#REF!&gt;0,'Retail Pricing'!#REF!," ")</f>
        <v>#REF!</v>
      </c>
      <c r="S486" s="219" t="e">
        <f>IF('Retail Pricing'!#REF!&gt;0,'Retail Pricing'!#REF!," ")</f>
        <v>#REF!</v>
      </c>
      <c r="T486" s="219">
        <v>4.00753</v>
      </c>
      <c r="U486" s="7" t="e">
        <f>IF(M486&gt;0,+$U$1," ")</f>
        <v>#REF!</v>
      </c>
      <c r="V486" s="7">
        <v>6.0000000000000001E-3</v>
      </c>
      <c r="W486" s="491" t="s">
        <v>949</v>
      </c>
      <c r="X486" s="489" t="s">
        <v>949</v>
      </c>
      <c r="Y486" s="304" t="str">
        <f t="shared" si="804"/>
        <v xml:space="preserve"> </v>
      </c>
      <c r="Z486" s="428" t="s">
        <v>106</v>
      </c>
      <c r="AA486" s="492" t="s">
        <v>949</v>
      </c>
      <c r="AB486" s="493" t="s">
        <v>949</v>
      </c>
      <c r="AC486" s="489" t="s">
        <v>949</v>
      </c>
      <c r="AD486" s="14" t="str">
        <f t="shared" si="805"/>
        <v xml:space="preserve"> </v>
      </c>
      <c r="AE486" s="428" t="s">
        <v>106</v>
      </c>
      <c r="AF486" s="488" t="s">
        <v>949</v>
      </c>
      <c r="AG486" s="494" t="s">
        <v>949</v>
      </c>
      <c r="AH486" s="489" t="s">
        <v>949</v>
      </c>
      <c r="AI486" s="14" t="str">
        <f t="shared" si="806"/>
        <v xml:space="preserve"> </v>
      </c>
      <c r="AJ486" s="428" t="s">
        <v>106</v>
      </c>
      <c r="AK486" s="495" t="s">
        <v>949</v>
      </c>
      <c r="AL486" s="489"/>
      <c r="AM486" s="489" t="s">
        <v>949</v>
      </c>
      <c r="AN486" s="14" t="str">
        <f t="shared" si="807"/>
        <v xml:space="preserve"> </v>
      </c>
      <c r="AO486" s="428" t="s">
        <v>106</v>
      </c>
      <c r="AP486" s="490" t="s">
        <v>949</v>
      </c>
      <c r="AQ486" s="489" t="s">
        <v>949</v>
      </c>
      <c r="AR486" s="14" t="str">
        <f t="shared" si="808"/>
        <v xml:space="preserve"> </v>
      </c>
      <c r="AS486" s="428" t="s">
        <v>106</v>
      </c>
      <c r="AT486" s="496" t="s">
        <v>949</v>
      </c>
      <c r="AU486" s="497" t="s">
        <v>949</v>
      </c>
      <c r="AV486" s="288"/>
      <c r="AW486" s="498" t="s">
        <v>949</v>
      </c>
      <c r="AX486" s="499"/>
      <c r="AY486" s="499"/>
      <c r="AZ486" s="333"/>
      <c r="BA486" s="491" t="str">
        <f t="shared" si="844"/>
        <v>Holder</v>
      </c>
      <c r="BB486" s="492" t="str">
        <f t="shared" si="845"/>
        <v>Holder</v>
      </c>
      <c r="BC486" s="493" t="str">
        <f t="shared" si="846"/>
        <v>Holder</v>
      </c>
      <c r="BD486" s="488" t="str">
        <f t="shared" si="847"/>
        <v>Holder</v>
      </c>
      <c r="BE486" s="494" t="str">
        <f t="shared" si="848"/>
        <v>Holder</v>
      </c>
      <c r="BF486" s="495" t="str">
        <f t="shared" si="849"/>
        <v>Holder</v>
      </c>
      <c r="BG486" s="490" t="str">
        <f t="shared" si="850"/>
        <v>Holder</v>
      </c>
      <c r="BH486" s="496" t="str">
        <f t="shared" si="851"/>
        <v>Holder</v>
      </c>
      <c r="BI486" s="497" t="str">
        <f t="shared" si="852"/>
        <v>Holder</v>
      </c>
      <c r="BJ486" s="385" t="str">
        <f t="shared" si="853"/>
        <v>No</v>
      </c>
      <c r="BK486" s="385" t="str">
        <f t="shared" si="880"/>
        <v>No</v>
      </c>
      <c r="BL486" s="483" t="s">
        <v>1376</v>
      </c>
      <c r="BM486" s="482"/>
      <c r="BN486" s="482"/>
      <c r="BO486" s="482"/>
      <c r="BP486" s="482"/>
      <c r="BQ486" s="482"/>
      <c r="BR486" s="482"/>
      <c r="BS486" s="482"/>
      <c r="BT486" s="482"/>
      <c r="BU486" s="67"/>
      <c r="BV486" s="442" t="str">
        <f t="shared" si="887"/>
        <v xml:space="preserve"> </v>
      </c>
      <c r="BW486" s="244" t="str">
        <f t="shared" si="888"/>
        <v xml:space="preserve"> </v>
      </c>
      <c r="BX486" s="244" t="str">
        <f t="shared" si="889"/>
        <v xml:space="preserve"> </v>
      </c>
      <c r="BY486" s="244" t="str">
        <f t="shared" si="890"/>
        <v xml:space="preserve"> </v>
      </c>
      <c r="BZ486" s="244" t="str">
        <f t="shared" si="891"/>
        <v xml:space="preserve"> </v>
      </c>
      <c r="CA486" s="244" t="str">
        <f t="shared" si="892"/>
        <v xml:space="preserve"> </v>
      </c>
      <c r="CB486" s="244" t="str">
        <f t="shared" si="861"/>
        <v xml:space="preserve"> </v>
      </c>
      <c r="CC486" s="244" t="str">
        <f t="shared" si="893"/>
        <v xml:space="preserve"> </v>
      </c>
      <c r="CD486" s="244" t="str">
        <f t="shared" si="894"/>
        <v xml:space="preserve"> </v>
      </c>
      <c r="CE486" s="244" t="str">
        <f t="shared" si="895"/>
        <v xml:space="preserve"> </v>
      </c>
      <c r="CF486" s="244" t="str">
        <f t="shared" si="896"/>
        <v xml:space="preserve"> </v>
      </c>
      <c r="CG486" s="244" t="str">
        <f t="shared" si="897"/>
        <v xml:space="preserve"> </v>
      </c>
      <c r="CH486" s="244" t="str">
        <f t="shared" si="881"/>
        <v xml:space="preserve"> </v>
      </c>
      <c r="CI486" s="570"/>
      <c r="CJ486" s="578" t="str">
        <f t="shared" si="871"/>
        <v xml:space="preserve"> </v>
      </c>
      <c r="CK486" s="578" t="str">
        <f t="shared" si="872"/>
        <v xml:space="preserve"> </v>
      </c>
      <c r="CL486" s="578" t="str">
        <f t="shared" si="873"/>
        <v xml:space="preserve"> </v>
      </c>
      <c r="CM486" s="578" t="str">
        <f t="shared" si="874"/>
        <v xml:space="preserve"> </v>
      </c>
      <c r="CN486" s="578" t="str">
        <f t="shared" si="875"/>
        <v xml:space="preserve"> </v>
      </c>
      <c r="CO486" s="578" t="str">
        <f t="shared" si="868"/>
        <v xml:space="preserve"> </v>
      </c>
      <c r="CP486" s="578" t="str">
        <f t="shared" si="869"/>
        <v xml:space="preserve"> </v>
      </c>
      <c r="CQ486" s="578" t="str">
        <f t="shared" si="870"/>
        <v xml:space="preserve"> </v>
      </c>
      <c r="CR486" s="244"/>
      <c r="CS486" s="244"/>
      <c r="CT486" s="244"/>
      <c r="CU486" s="244"/>
      <c r="CV486" s="347"/>
      <c r="CW486" s="338" t="str">
        <f t="shared" si="882"/>
        <v xml:space="preserve"> </v>
      </c>
      <c r="CX486" s="347"/>
      <c r="CY486" s="338" t="str">
        <f t="shared" si="883"/>
        <v xml:space="preserve"> </v>
      </c>
      <c r="CZ486" s="347"/>
      <c r="DA486" s="338" t="str">
        <f t="shared" si="884"/>
        <v xml:space="preserve"> </v>
      </c>
      <c r="DB486" s="347"/>
      <c r="DC486" s="338" t="str">
        <f t="shared" si="885"/>
        <v xml:space="preserve"> </v>
      </c>
      <c r="DD486" s="347"/>
      <c r="DE486" s="338" t="str">
        <f t="shared" si="886"/>
        <v xml:space="preserve"> </v>
      </c>
    </row>
    <row r="487" spans="1:109" s="19" customFormat="1" x14ac:dyDescent="0.2">
      <c r="A487" s="93" t="s">
        <v>101</v>
      </c>
      <c r="B487" s="70" t="s">
        <v>1302</v>
      </c>
      <c r="C487" s="53" t="s">
        <v>975</v>
      </c>
      <c r="D487" s="217" t="s">
        <v>533</v>
      </c>
      <c r="E487" s="326">
        <v>18</v>
      </c>
      <c r="F487" s="553" t="s">
        <v>946</v>
      </c>
      <c r="G487" s="701"/>
      <c r="H487" s="401" t="s">
        <v>961</v>
      </c>
      <c r="I487" s="89" t="e">
        <f>IF('Retail Pricing'!#REF!&gt;0,'Retail Pricing'!#REF!," ")</f>
        <v>#REF!</v>
      </c>
      <c r="J487" s="85" t="e">
        <f>'Retail Pricing'!#REF!</f>
        <v>#REF!</v>
      </c>
      <c r="K487" s="85" t="e">
        <f>'Retail Pricing'!#REF!</f>
        <v>#REF!</v>
      </c>
      <c r="L487" s="305" t="e">
        <f>IF('Retail Pricing'!#REF!&gt;0,'Retail Pricing'!#REF!," ")</f>
        <v>#REF!</v>
      </c>
      <c r="M487" s="226" t="e">
        <f t="shared" si="811"/>
        <v>#REF!</v>
      </c>
      <c r="N487" s="219" t="e">
        <f>IF('Retail Pricing'!#REF!&gt;0,'Retail Pricing'!#REF!," ")</f>
        <v>#REF!</v>
      </c>
      <c r="O487" s="219" t="e">
        <f>IF('Retail Pricing'!#REF!&gt;0,'Retail Pricing'!#REF!," ")</f>
        <v>#REF!</v>
      </c>
      <c r="P487" s="219"/>
      <c r="Q487" s="219" t="e">
        <f>IF('Retail Pricing'!#REF!&gt;0,'Retail Pricing'!#REF!," ")</f>
        <v>#REF!</v>
      </c>
      <c r="R487" s="219" t="e">
        <f>IF('Retail Pricing'!#REF!&gt;0,'Retail Pricing'!#REF!," ")</f>
        <v>#REF!</v>
      </c>
      <c r="S487" s="219" t="e">
        <f>IF('Retail Pricing'!#REF!&gt;0,'Retail Pricing'!#REF!," ")</f>
        <v>#REF!</v>
      </c>
      <c r="T487" s="226">
        <v>4.00753</v>
      </c>
      <c r="U487" s="7" t="e">
        <f>IF(M487&gt;0,$U$1," ")</f>
        <v>#REF!</v>
      </c>
      <c r="V487" s="7">
        <v>6.0000000000000001E-3</v>
      </c>
      <c r="W487" s="491" t="e">
        <f>'Retail Pricing'!#REF!</f>
        <v>#REF!</v>
      </c>
      <c r="X487" s="489">
        <v>11</v>
      </c>
      <c r="Y487" s="304" t="e">
        <f t="shared" si="804"/>
        <v>#REF!</v>
      </c>
      <c r="Z487" s="428">
        <v>0.54</v>
      </c>
      <c r="AA487" s="492">
        <v>12.1</v>
      </c>
      <c r="AB487" s="493" t="e">
        <f>'Retail Pricing'!#REF!</f>
        <v>#REF!</v>
      </c>
      <c r="AC487" s="489">
        <v>10.75</v>
      </c>
      <c r="AD487" s="14" t="e">
        <f t="shared" si="805"/>
        <v>#REF!</v>
      </c>
      <c r="AE487" s="428">
        <v>0.53</v>
      </c>
      <c r="AF487" s="488">
        <v>11.85</v>
      </c>
      <c r="AG487" s="494" t="e">
        <f>'Retail Pricing'!#REF!</f>
        <v>#REF!</v>
      </c>
      <c r="AH487" s="489">
        <v>8.25</v>
      </c>
      <c r="AI487" s="14" t="e">
        <f t="shared" si="806"/>
        <v>#REF!</v>
      </c>
      <c r="AJ487" s="428">
        <v>0.39</v>
      </c>
      <c r="AK487" s="495" t="e">
        <f>'Retail Pricing'!#REF!</f>
        <v>#REF!</v>
      </c>
      <c r="AL487" s="489"/>
      <c r="AM487" s="489">
        <v>8.25</v>
      </c>
      <c r="AN487" s="14" t="e">
        <f t="shared" si="807"/>
        <v>#REF!</v>
      </c>
      <c r="AO487" s="428">
        <v>0.35</v>
      </c>
      <c r="AP487" s="490" t="e">
        <f>'Retail Pricing'!#REF!</f>
        <v>#REF!</v>
      </c>
      <c r="AQ487" s="489">
        <v>8.25</v>
      </c>
      <c r="AR487" s="14" t="e">
        <f t="shared" si="808"/>
        <v>#REF!</v>
      </c>
      <c r="AS487" s="428">
        <v>0.28999999999999998</v>
      </c>
      <c r="AT487" s="496">
        <v>8.25</v>
      </c>
      <c r="AU487" s="497" t="e">
        <f>'Retail Pricing'!#REF!</f>
        <v>#REF!</v>
      </c>
      <c r="AV487" s="288"/>
      <c r="AW487" s="498" t="e">
        <f t="shared" ref="AW487:AW493" si="898">IF(W487&gt;0,ROUND((W487*1.3)/0.05,0)*0.05," ")</f>
        <v>#REF!</v>
      </c>
      <c r="AX487" s="499" t="e">
        <f>AP487</f>
        <v>#REF!</v>
      </c>
      <c r="AY487" s="499">
        <v>3.5</v>
      </c>
      <c r="AZ487" s="333"/>
      <c r="BA487" s="491" t="e">
        <f t="shared" si="844"/>
        <v>#REF!</v>
      </c>
      <c r="BB487" s="492">
        <f t="shared" si="845"/>
        <v>12.1</v>
      </c>
      <c r="BC487" s="493" t="e">
        <f t="shared" si="846"/>
        <v>#REF!</v>
      </c>
      <c r="BD487" s="488">
        <f t="shared" si="847"/>
        <v>11.85</v>
      </c>
      <c r="BE487" s="494" t="e">
        <f t="shared" si="848"/>
        <v>#REF!</v>
      </c>
      <c r="BF487" s="495" t="e">
        <f t="shared" si="849"/>
        <v>#REF!</v>
      </c>
      <c r="BG487" s="490" t="e">
        <f t="shared" si="850"/>
        <v>#REF!</v>
      </c>
      <c r="BH487" s="496">
        <f t="shared" si="851"/>
        <v>8.25</v>
      </c>
      <c r="BI487" s="497" t="e">
        <f t="shared" si="852"/>
        <v>#REF!</v>
      </c>
      <c r="BJ487" s="385" t="e">
        <f t="shared" si="853"/>
        <v>#REF!</v>
      </c>
      <c r="BK487" s="385" t="e">
        <f>IF(BC487*0.9&gt;BG487, " ", "No")</f>
        <v>#REF!</v>
      </c>
      <c r="BL487" s="243" t="e">
        <f>IF((BA487-'Retail Pricing'!#REF!)&gt;=0," ",1)</f>
        <v>#REF!</v>
      </c>
      <c r="BM487" s="243" t="e">
        <f>IF((BB487-'Retail Pricing'!#REF!)&gt;=0," ",1)</f>
        <v>#REF!</v>
      </c>
      <c r="BN487" s="243" t="e">
        <f>IF((BC487-'Retail Pricing'!#REF!)&gt;=0," ",1)</f>
        <v>#REF!</v>
      </c>
      <c r="BO487" s="243" t="e">
        <f>IF((BD487-'Retail Pricing'!#REF!)&gt;=0," ",1)</f>
        <v>#REF!</v>
      </c>
      <c r="BP487" s="243" t="e">
        <f>IF((BE487-'Retail Pricing'!#REF!)&gt;=0," ",1)</f>
        <v>#REF!</v>
      </c>
      <c r="BQ487" s="243" t="e">
        <f>IF((BF487-'Retail Pricing'!#REF!)&gt;=0," ",1)</f>
        <v>#REF!</v>
      </c>
      <c r="BR487" s="243" t="e">
        <f>IF((BG487-'Retail Pricing'!#REF!)&gt;=0," ",1)</f>
        <v>#REF!</v>
      </c>
      <c r="BS487" s="243" t="e">
        <f>IF((BH487-'Retail Pricing'!#REF!)&gt;=0," ",1)</f>
        <v>#REF!</v>
      </c>
      <c r="BT487" s="243" t="e">
        <f>IF((BI487-'Retail Pricing'!#REF!)&gt;=0," ",1)</f>
        <v>#REF!</v>
      </c>
      <c r="BU487" s="67"/>
      <c r="BV487" s="442" t="e">
        <f t="shared" si="887"/>
        <v>#REF!</v>
      </c>
      <c r="BW487" s="244" t="e">
        <f t="shared" si="888"/>
        <v>#REF!</v>
      </c>
      <c r="BX487" s="244" t="e">
        <f t="shared" si="889"/>
        <v>#REF!</v>
      </c>
      <c r="BY487" s="244" t="e">
        <f t="shared" si="890"/>
        <v>#REF!</v>
      </c>
      <c r="BZ487" s="244" t="e">
        <f t="shared" si="891"/>
        <v>#REF!</v>
      </c>
      <c r="CA487" s="244" t="e">
        <f t="shared" si="892"/>
        <v>#REF!</v>
      </c>
      <c r="CB487" s="244" t="e">
        <f t="shared" si="861"/>
        <v>#REF!</v>
      </c>
      <c r="CC487" s="244" t="e">
        <f t="shared" si="893"/>
        <v>#REF!</v>
      </c>
      <c r="CD487" s="244" t="e">
        <f t="shared" si="894"/>
        <v>#REF!</v>
      </c>
      <c r="CE487" s="244" t="e">
        <f t="shared" si="895"/>
        <v>#REF!</v>
      </c>
      <c r="CF487" s="244" t="e">
        <f t="shared" si="896"/>
        <v>#REF!</v>
      </c>
      <c r="CG487" s="244" t="e">
        <f>IF($BV487&gt;0,($BV487-AW487)/$BV487*100," ")</f>
        <v>#REF!</v>
      </c>
      <c r="CH487" s="244" t="e">
        <f>IF($W487&gt;0,100," ")</f>
        <v>#REF!</v>
      </c>
      <c r="CI487" s="570"/>
      <c r="CJ487" s="578" t="e">
        <f t="shared" si="871"/>
        <v>#REF!</v>
      </c>
      <c r="CK487" s="578" t="e">
        <f t="shared" si="872"/>
        <v>#REF!</v>
      </c>
      <c r="CL487" s="578" t="e">
        <f t="shared" si="873"/>
        <v>#REF!</v>
      </c>
      <c r="CM487" s="578" t="e">
        <f t="shared" si="874"/>
        <v>#REF!</v>
      </c>
      <c r="CN487" s="578" t="e">
        <f t="shared" si="875"/>
        <v>#REF!</v>
      </c>
      <c r="CO487" s="578" t="e">
        <f t="shared" si="868"/>
        <v>#REF!</v>
      </c>
      <c r="CP487" s="578" t="e">
        <f t="shared" si="869"/>
        <v>#REF!</v>
      </c>
      <c r="CQ487" s="578" t="e">
        <f t="shared" si="870"/>
        <v>#REF!</v>
      </c>
      <c r="CR487" s="244"/>
      <c r="CS487" s="244"/>
      <c r="CT487" s="244"/>
      <c r="CU487" s="244"/>
      <c r="CV487" s="347"/>
      <c r="CW487" s="338" t="e">
        <f t="shared" si="882"/>
        <v>#REF!</v>
      </c>
      <c r="CX487" s="347"/>
      <c r="CY487" s="338" t="e">
        <f t="shared" si="883"/>
        <v>#REF!</v>
      </c>
      <c r="CZ487" s="347"/>
      <c r="DA487" s="338" t="e">
        <f t="shared" si="884"/>
        <v>#REF!</v>
      </c>
      <c r="DB487" s="347"/>
      <c r="DC487" s="338" t="e">
        <f t="shared" si="885"/>
        <v>#REF!</v>
      </c>
      <c r="DD487" s="347"/>
      <c r="DE487" s="338" t="e">
        <f t="shared" si="886"/>
        <v>#REF!</v>
      </c>
    </row>
    <row r="488" spans="1:109" s="19" customFormat="1" x14ac:dyDescent="0.2">
      <c r="A488" s="93" t="s">
        <v>101</v>
      </c>
      <c r="B488" s="53" t="s">
        <v>1885</v>
      </c>
      <c r="C488" s="53"/>
      <c r="D488" s="217" t="s">
        <v>533</v>
      </c>
      <c r="E488" s="326">
        <v>18</v>
      </c>
      <c r="F488" s="401" t="s">
        <v>934</v>
      </c>
      <c r="G488" s="704"/>
      <c r="H488" s="401" t="s">
        <v>935</v>
      </c>
      <c r="I488" s="89" t="e">
        <f>IF('Retail Pricing'!#REF!&gt;0,'Retail Pricing'!#REF!," ")</f>
        <v>#REF!</v>
      </c>
      <c r="J488" s="85" t="e">
        <f>'Retail Pricing'!#REF!</f>
        <v>#REF!</v>
      </c>
      <c r="K488" s="85" t="e">
        <f>'Retail Pricing'!#REF!</f>
        <v>#REF!</v>
      </c>
      <c r="L488" s="305" t="e">
        <f>IF('Retail Pricing'!#REF!&gt;0,'Retail Pricing'!#REF!," ")</f>
        <v>#REF!</v>
      </c>
      <c r="M488" s="226"/>
      <c r="N488" s="219"/>
      <c r="O488" s="219"/>
      <c r="P488" s="219"/>
      <c r="Q488" s="219"/>
      <c r="R488" s="219" t="e">
        <f>IF('Retail Pricing'!#REF!&gt;0,'Retail Pricing'!#REF!," ")</f>
        <v>#REF!</v>
      </c>
      <c r="S488" s="219" t="e">
        <f>IF('Retail Pricing'!#REF!&gt;0,'Retail Pricing'!#REF!," ")</f>
        <v>#REF!</v>
      </c>
      <c r="T488" s="219">
        <v>4.00753</v>
      </c>
      <c r="U488" s="7" t="str">
        <f>IF(M488&gt;0,+$U$1," ")</f>
        <v xml:space="preserve"> </v>
      </c>
      <c r="V488" s="7"/>
      <c r="W488" s="491"/>
      <c r="X488" s="489"/>
      <c r="Y488" s="304"/>
      <c r="Z488" s="428"/>
      <c r="AA488" s="492"/>
      <c r="AB488" s="493"/>
      <c r="AC488" s="489"/>
      <c r="AD488" s="14"/>
      <c r="AE488" s="428"/>
      <c r="AF488" s="488"/>
      <c r="AG488" s="494"/>
      <c r="AH488" s="489"/>
      <c r="AI488" s="14"/>
      <c r="AJ488" s="428"/>
      <c r="AK488" s="495"/>
      <c r="AL488" s="489"/>
      <c r="AM488" s="489"/>
      <c r="AN488" s="14"/>
      <c r="AO488" s="428"/>
      <c r="AP488" s="490"/>
      <c r="AQ488" s="489"/>
      <c r="AR488" s="14"/>
      <c r="AS488" s="428"/>
      <c r="AT488" s="496"/>
      <c r="AU488" s="497"/>
      <c r="AV488" s="288"/>
      <c r="AW488" s="498"/>
      <c r="AX488" s="499"/>
      <c r="AY488" s="499"/>
      <c r="AZ488" s="333"/>
      <c r="BA488" s="491"/>
      <c r="BB488" s="492"/>
      <c r="BC488" s="493"/>
      <c r="BD488" s="488"/>
      <c r="BE488" s="494"/>
      <c r="BF488" s="495"/>
      <c r="BG488" s="490"/>
      <c r="BH488" s="496"/>
      <c r="BI488" s="497"/>
      <c r="BJ488" s="385"/>
      <c r="BK488" s="385"/>
      <c r="BL488" s="243"/>
      <c r="BM488" s="243"/>
      <c r="BN488" s="243"/>
      <c r="BO488" s="243"/>
      <c r="BP488" s="243"/>
      <c r="BQ488" s="243"/>
      <c r="BR488" s="243"/>
      <c r="BS488" s="243"/>
      <c r="BT488" s="243"/>
      <c r="BU488" s="67"/>
      <c r="BV488" s="442"/>
      <c r="BW488" s="244"/>
      <c r="BX488" s="244"/>
      <c r="BY488" s="244"/>
      <c r="BZ488" s="244"/>
      <c r="CA488" s="244"/>
      <c r="CB488" s="244"/>
      <c r="CC488" s="244"/>
      <c r="CD488" s="244"/>
      <c r="CE488" s="244"/>
      <c r="CF488" s="244"/>
      <c r="CG488" s="244"/>
      <c r="CH488" s="244"/>
      <c r="CI488" s="570"/>
      <c r="CJ488" s="578"/>
      <c r="CK488" s="578"/>
      <c r="CL488" s="578"/>
      <c r="CM488" s="578"/>
      <c r="CN488" s="578"/>
      <c r="CO488" s="578"/>
      <c r="CP488" s="578"/>
      <c r="CQ488" s="578"/>
      <c r="CR488" s="244"/>
      <c r="CS488" s="244"/>
      <c r="CT488" s="244"/>
      <c r="CU488" s="244"/>
      <c r="CV488" s="347"/>
      <c r="CW488" s="338"/>
      <c r="CX488" s="347"/>
      <c r="CY488" s="338"/>
      <c r="CZ488" s="347"/>
      <c r="DA488" s="338"/>
      <c r="DB488" s="347"/>
      <c r="DC488" s="338"/>
      <c r="DD488" s="347"/>
      <c r="DE488" s="338"/>
    </row>
    <row r="489" spans="1:109" s="19" customFormat="1" x14ac:dyDescent="0.2">
      <c r="A489" s="93" t="s">
        <v>101</v>
      </c>
      <c r="B489" s="53" t="s">
        <v>1303</v>
      </c>
      <c r="C489" s="53" t="s">
        <v>1151</v>
      </c>
      <c r="D489" s="217" t="s">
        <v>533</v>
      </c>
      <c r="E489" s="326">
        <v>42</v>
      </c>
      <c r="F489" s="400" t="s">
        <v>1130</v>
      </c>
      <c r="G489" s="704"/>
      <c r="H489" s="390"/>
      <c r="I489" s="89" t="e">
        <f>IF('Retail Pricing'!#REF!&gt;0,'Retail Pricing'!#REF!," ")</f>
        <v>#REF!</v>
      </c>
      <c r="J489" s="85" t="e">
        <f>'Retail Pricing'!#REF!</f>
        <v>#REF!</v>
      </c>
      <c r="K489" s="85" t="e">
        <f>'Retail Pricing'!#REF!</f>
        <v>#REF!</v>
      </c>
      <c r="L489" s="305" t="e">
        <f>IF('Retail Pricing'!#REF!&gt;0,'Retail Pricing'!#REF!," ")</f>
        <v>#REF!</v>
      </c>
      <c r="M489" s="226" t="e">
        <f t="shared" si="811"/>
        <v>#REF!</v>
      </c>
      <c r="N489" s="219" t="e">
        <f>IF('Retail Pricing'!#REF!&gt;0,'Retail Pricing'!#REF!," ")</f>
        <v>#REF!</v>
      </c>
      <c r="O489" s="219" t="e">
        <f>IF('Retail Pricing'!#REF!&gt;0,'Retail Pricing'!#REF!," ")</f>
        <v>#REF!</v>
      </c>
      <c r="P489" s="219"/>
      <c r="Q489" s="219" t="e">
        <f>IF('Retail Pricing'!#REF!&gt;0,'Retail Pricing'!#REF!," ")</f>
        <v>#REF!</v>
      </c>
      <c r="R489" s="219" t="e">
        <f>IF('Retail Pricing'!#REF!&gt;0,'Retail Pricing'!#REF!," ")</f>
        <v>#REF!</v>
      </c>
      <c r="S489" s="219" t="e">
        <f>IF('Retail Pricing'!#REF!&gt;0,'Retail Pricing'!#REF!," ")</f>
        <v>#REF!</v>
      </c>
      <c r="T489" s="226">
        <v>4.00753</v>
      </c>
      <c r="U489" s="7" t="e">
        <f>IF(M489&gt;0,$U$1," ")</f>
        <v>#REF!</v>
      </c>
      <c r="V489" s="7">
        <v>-0.45900000000000002</v>
      </c>
      <c r="W489" s="491" t="e">
        <f>ROUND(('Retail Pricing'!#REF!/(1-0.09))/0.05,0)*0.05</f>
        <v>#REF!</v>
      </c>
      <c r="X489" s="489">
        <v>6.6</v>
      </c>
      <c r="Y489" s="304" t="e">
        <f t="shared" si="804"/>
        <v>#REF!</v>
      </c>
      <c r="Z489" s="428">
        <v>0.6</v>
      </c>
      <c r="AA489" s="492">
        <v>7.5</v>
      </c>
      <c r="AB489" s="493" t="e">
        <f>ROUND(('Retail Pricing'!#REF!/(1-0.09))/0.05,0)*0.05</f>
        <v>#REF!</v>
      </c>
      <c r="AC489" s="489">
        <v>6.5</v>
      </c>
      <c r="AD489" s="14" t="e">
        <f t="shared" si="805"/>
        <v>#REF!</v>
      </c>
      <c r="AE489" s="428">
        <v>0.6</v>
      </c>
      <c r="AF489" s="488">
        <v>7.4</v>
      </c>
      <c r="AG489" s="494" t="e">
        <f>ROUND(('Retail Pricing'!#REF!/(1-0.09))/0.05,0)*0.05</f>
        <v>#REF!</v>
      </c>
      <c r="AH489" s="489">
        <v>4.95</v>
      </c>
      <c r="AI489" s="14" t="e">
        <f t="shared" si="806"/>
        <v>#REF!</v>
      </c>
      <c r="AJ489" s="428">
        <v>0.47</v>
      </c>
      <c r="AK489" s="495" t="e">
        <f>ROUND(('Retail Pricing'!#REF!/(1-0.09))/0.05,0)*0.05</f>
        <v>#REF!</v>
      </c>
      <c r="AL489" s="489"/>
      <c r="AM489" s="489">
        <v>4.5</v>
      </c>
      <c r="AN489" s="14" t="e">
        <f t="shared" si="807"/>
        <v>#REF!</v>
      </c>
      <c r="AO489" s="428">
        <v>0.43</v>
      </c>
      <c r="AP489" s="490" t="e">
        <f>ROUND(('Retail Pricing'!#REF!/(1-0.09))/0.05,0)*0.05</f>
        <v>#REF!</v>
      </c>
      <c r="AQ489" s="489">
        <v>4.4000000000000004</v>
      </c>
      <c r="AR489" s="14" t="e">
        <f t="shared" si="808"/>
        <v>#REF!</v>
      </c>
      <c r="AS489" s="428">
        <v>0.4</v>
      </c>
      <c r="AT489" s="496">
        <v>5.25</v>
      </c>
      <c r="AU489" s="497" t="e">
        <f t="shared" ref="AU489:AU495" si="899">IF(BA489&gt;0,ROUNDUP((BA489*2),0.05)-0.01," ")</f>
        <v>#REF!</v>
      </c>
      <c r="AV489" s="288"/>
      <c r="AW489" s="498" t="e">
        <f t="shared" si="898"/>
        <v>#REF!</v>
      </c>
      <c r="AX489" s="499" t="s">
        <v>106</v>
      </c>
      <c r="AY489" s="499" t="s">
        <v>106</v>
      </c>
      <c r="AZ489" s="333"/>
      <c r="BA489" s="491" t="e">
        <f t="shared" si="844"/>
        <v>#REF!</v>
      </c>
      <c r="BB489" s="492">
        <f t="shared" si="845"/>
        <v>7.5</v>
      </c>
      <c r="BC489" s="493" t="e">
        <f t="shared" si="846"/>
        <v>#REF!</v>
      </c>
      <c r="BD489" s="488">
        <f t="shared" si="847"/>
        <v>7.4</v>
      </c>
      <c r="BE489" s="494" t="e">
        <f t="shared" si="848"/>
        <v>#REF!</v>
      </c>
      <c r="BF489" s="495" t="e">
        <f t="shared" si="849"/>
        <v>#REF!</v>
      </c>
      <c r="BG489" s="490" t="e">
        <f t="shared" si="850"/>
        <v>#REF!</v>
      </c>
      <c r="BH489" s="496">
        <f t="shared" si="851"/>
        <v>5.25</v>
      </c>
      <c r="BI489" s="497" t="e">
        <f t="shared" si="852"/>
        <v>#REF!</v>
      </c>
      <c r="BJ489" s="385" t="e">
        <f t="shared" ref="BJ489:BJ509" si="900">IF(BA489*0.9&gt;BG489, " ", "No")</f>
        <v>#REF!</v>
      </c>
      <c r="BK489" s="385" t="e">
        <f t="shared" si="880"/>
        <v>#REF!</v>
      </c>
      <c r="BL489" s="243" t="e">
        <f>IF((BA489-'Retail Pricing'!#REF!)&gt;=0," ",1)</f>
        <v>#REF!</v>
      </c>
      <c r="BM489" s="243" t="e">
        <f>IF((BB489-'Retail Pricing'!#REF!)&gt;=0," ",1)</f>
        <v>#REF!</v>
      </c>
      <c r="BN489" s="243" t="e">
        <f>IF((BC489-'Retail Pricing'!#REF!)&gt;=0," ",1)</f>
        <v>#REF!</v>
      </c>
      <c r="BO489" s="243" t="str">
        <f>IF((BD489-'Retail Pricing'!F329)&gt;=0," ",1)</f>
        <v xml:space="preserve"> </v>
      </c>
      <c r="BP489" s="243" t="e">
        <f>IF((BE489-'Retail Pricing'!#REF!)&gt;=0," ",1)</f>
        <v>#REF!</v>
      </c>
      <c r="BQ489" s="243" t="e">
        <f>IF((BF489-'Retail Pricing'!#REF!)&gt;=0," ",1)</f>
        <v>#REF!</v>
      </c>
      <c r="BR489" s="243" t="e">
        <f>IF((BG489-'Retail Pricing'!#REF!)&gt;=0," ",1)</f>
        <v>#REF!</v>
      </c>
      <c r="BS489" s="243" t="e">
        <f>IF((BH489-'Retail Pricing'!#REF!)&gt;=0," ",1)</f>
        <v>#REF!</v>
      </c>
      <c r="BT489" s="243" t="e">
        <f>IF((BI489-'Retail Pricing'!#REF!)&gt;=0," ",1)</f>
        <v>#REF!</v>
      </c>
      <c r="BU489" s="67"/>
      <c r="BV489" s="442" t="e">
        <f t="shared" si="887"/>
        <v>#REF!</v>
      </c>
      <c r="BW489" s="244" t="e">
        <f t="shared" si="888"/>
        <v>#REF!</v>
      </c>
      <c r="BX489" s="244" t="e">
        <f t="shared" si="889"/>
        <v>#REF!</v>
      </c>
      <c r="BY489" s="244" t="e">
        <f t="shared" si="890"/>
        <v>#REF!</v>
      </c>
      <c r="BZ489" s="244" t="e">
        <f t="shared" si="891"/>
        <v>#REF!</v>
      </c>
      <c r="CA489" s="244" t="e">
        <f t="shared" si="892"/>
        <v>#REF!</v>
      </c>
      <c r="CB489" s="244" t="e">
        <f t="shared" ref="CB489:CB509" si="901">CA489</f>
        <v>#REF!</v>
      </c>
      <c r="CC489" s="244" t="e">
        <f t="shared" si="893"/>
        <v>#REF!</v>
      </c>
      <c r="CD489" s="244" t="e">
        <f t="shared" si="894"/>
        <v>#REF!</v>
      </c>
      <c r="CE489" s="244" t="e">
        <f t="shared" si="895"/>
        <v>#REF!</v>
      </c>
      <c r="CF489" s="244" t="e">
        <f t="shared" si="896"/>
        <v>#REF!</v>
      </c>
      <c r="CG489" s="244" t="e">
        <f t="shared" si="897"/>
        <v>#REF!</v>
      </c>
      <c r="CH489" s="244" t="e">
        <f t="shared" si="881"/>
        <v>#REF!</v>
      </c>
      <c r="CI489" s="570"/>
      <c r="CJ489" s="578" t="e">
        <f t="shared" si="871"/>
        <v>#REF!</v>
      </c>
      <c r="CK489" s="578" t="e">
        <f t="shared" si="872"/>
        <v>#REF!</v>
      </c>
      <c r="CL489" s="578" t="e">
        <f t="shared" si="873"/>
        <v>#REF!</v>
      </c>
      <c r="CM489" s="578" t="e">
        <f t="shared" si="874"/>
        <v>#REF!</v>
      </c>
      <c r="CN489" s="578" t="e">
        <f t="shared" si="875"/>
        <v>#REF!</v>
      </c>
      <c r="CO489" s="578" t="e">
        <f t="shared" si="868"/>
        <v>#REF!</v>
      </c>
      <c r="CP489" s="578" t="e">
        <f t="shared" si="869"/>
        <v>#REF!</v>
      </c>
      <c r="CQ489" s="578" t="e">
        <f t="shared" si="870"/>
        <v>#REF!</v>
      </c>
      <c r="CR489" s="244"/>
      <c r="CS489" s="244"/>
      <c r="CT489" s="244"/>
      <c r="CU489" s="244"/>
      <c r="CV489" s="347"/>
      <c r="CW489" s="338" t="e">
        <f t="shared" ref="CW489:CW517" si="902">IF($BW489&gt;0,$BA489," ")</f>
        <v>#REF!</v>
      </c>
      <c r="CX489" s="347"/>
      <c r="CY489" s="338" t="e">
        <f t="shared" ref="CY489:CY517" si="903">IF($BW489&gt;0,$BA489," ")</f>
        <v>#REF!</v>
      </c>
      <c r="CZ489" s="347"/>
      <c r="DA489" s="338" t="e">
        <f t="shared" ref="DA489:DA517" si="904">IF($BW489&gt;0,$BA489," ")</f>
        <v>#REF!</v>
      </c>
      <c r="DB489" s="347"/>
      <c r="DC489" s="338" t="e">
        <f t="shared" ref="DC489:DC517" si="905">IF($BW489&gt;0,$BA489," ")</f>
        <v>#REF!</v>
      </c>
      <c r="DD489" s="347"/>
      <c r="DE489" s="338" t="e">
        <f t="shared" ref="DE489:DE517" si="906">IF($BW489&gt;0,$BA489," ")</f>
        <v>#REF!</v>
      </c>
    </row>
    <row r="490" spans="1:109" s="19" customFormat="1" x14ac:dyDescent="0.2">
      <c r="A490" s="93" t="s">
        <v>101</v>
      </c>
      <c r="B490" s="530" t="s">
        <v>1304</v>
      </c>
      <c r="C490" s="530" t="s">
        <v>980</v>
      </c>
      <c r="D490" s="217" t="s">
        <v>533</v>
      </c>
      <c r="E490" s="326">
        <v>25</v>
      </c>
      <c r="F490" s="400" t="s">
        <v>1131</v>
      </c>
      <c r="G490" s="704"/>
      <c r="H490" s="394"/>
      <c r="I490" s="89" t="e">
        <f>IF('Retail Pricing'!#REF!&gt;0,'Retail Pricing'!#REF!," ")</f>
        <v>#REF!</v>
      </c>
      <c r="J490" s="85" t="e">
        <f>'Retail Pricing'!#REF!</f>
        <v>#REF!</v>
      </c>
      <c r="K490" s="85" t="e">
        <f>'Retail Pricing'!#REF!</f>
        <v>#REF!</v>
      </c>
      <c r="L490" s="305" t="e">
        <f>IF('Retail Pricing'!#REF!&gt;0,'Retail Pricing'!#REF!," ")</f>
        <v>#REF!</v>
      </c>
      <c r="M490" s="226" t="e">
        <f t="shared" si="811"/>
        <v>#REF!</v>
      </c>
      <c r="N490" s="219" t="e">
        <f>IF('Retail Pricing'!#REF!&gt;0,'Retail Pricing'!#REF!," ")</f>
        <v>#REF!</v>
      </c>
      <c r="O490" s="219" t="e">
        <f>IF('Retail Pricing'!#REF!&gt;0,'Retail Pricing'!#REF!," ")</f>
        <v>#REF!</v>
      </c>
      <c r="P490" s="219"/>
      <c r="Q490" s="219" t="e">
        <f>IF('Retail Pricing'!#REF!&gt;0,'Retail Pricing'!#REF!," ")</f>
        <v>#REF!</v>
      </c>
      <c r="R490" s="219" t="e">
        <f>IF('Retail Pricing'!#REF!&gt;0,'Retail Pricing'!#REF!," ")</f>
        <v>#REF!</v>
      </c>
      <c r="S490" s="219" t="e">
        <f>IF('Retail Pricing'!#REF!&gt;0,'Retail Pricing'!#REF!," ")</f>
        <v>#REF!</v>
      </c>
      <c r="T490" s="219">
        <v>2.0937399999999999</v>
      </c>
      <c r="U490" s="7" t="e">
        <f>IF(M490&gt;0,+$U$1," ")</f>
        <v>#REF!</v>
      </c>
      <c r="V490" s="7">
        <v>0.04</v>
      </c>
      <c r="W490" s="491" t="e">
        <f>ROUND(('Retail Pricing'!#REF!/(1-0.09))/0.05,0)*0.05</f>
        <v>#REF!</v>
      </c>
      <c r="X490" s="489">
        <v>8.25</v>
      </c>
      <c r="Y490" s="304" t="e">
        <f t="shared" si="804"/>
        <v>#REF!</v>
      </c>
      <c r="Z490" s="428">
        <v>0.68</v>
      </c>
      <c r="AA490" s="492">
        <v>9.35</v>
      </c>
      <c r="AB490" s="493" t="e">
        <f>ROUND(('Retail Pricing'!#REF!/(1-0.09))/0.05,0)*0.05</f>
        <v>#REF!</v>
      </c>
      <c r="AC490" s="489">
        <v>8.1</v>
      </c>
      <c r="AD490" s="14" t="e">
        <f t="shared" si="805"/>
        <v>#REF!</v>
      </c>
      <c r="AE490" s="428">
        <v>0.67</v>
      </c>
      <c r="AF490" s="488">
        <v>9.1999999999999993</v>
      </c>
      <c r="AG490" s="494" t="e">
        <f>ROUND(('Retail Pricing'!#REF!/(1-0.09))/0.05,0)*0.05</f>
        <v>#REF!</v>
      </c>
      <c r="AH490" s="489">
        <v>6.2</v>
      </c>
      <c r="AI490" s="14" t="e">
        <f t="shared" si="806"/>
        <v>#REF!</v>
      </c>
      <c r="AJ490" s="428">
        <v>0.57999999999999996</v>
      </c>
      <c r="AK490" s="495" t="e">
        <f>ROUND(('Retail Pricing'!#REF!/(1-0.09))/0.05,0)*0.05</f>
        <v>#REF!</v>
      </c>
      <c r="AL490" s="489"/>
      <c r="AM490" s="489">
        <v>5.55</v>
      </c>
      <c r="AN490" s="14" t="e">
        <f t="shared" si="807"/>
        <v>#REF!</v>
      </c>
      <c r="AO490" s="428">
        <v>0.53</v>
      </c>
      <c r="AP490" s="490" t="e">
        <f>ROUND(('Retail Pricing'!#REF!/(1-0.09))/0.05,0)*0.05</f>
        <v>#REF!</v>
      </c>
      <c r="AQ490" s="489">
        <v>5.4</v>
      </c>
      <c r="AR490" s="14" t="e">
        <f t="shared" si="808"/>
        <v>#REF!</v>
      </c>
      <c r="AS490" s="428">
        <v>0.51</v>
      </c>
      <c r="AT490" s="496">
        <v>6.45</v>
      </c>
      <c r="AU490" s="497" t="e">
        <f t="shared" si="899"/>
        <v>#REF!</v>
      </c>
      <c r="AV490" s="288"/>
      <c r="AW490" s="498" t="e">
        <f t="shared" si="898"/>
        <v>#REF!</v>
      </c>
      <c r="AX490" s="499" t="s">
        <v>106</v>
      </c>
      <c r="AY490" s="499" t="s">
        <v>106</v>
      </c>
      <c r="AZ490" s="333"/>
      <c r="BA490" s="491" t="e">
        <f t="shared" si="844"/>
        <v>#REF!</v>
      </c>
      <c r="BB490" s="492">
        <f t="shared" si="845"/>
        <v>9.35</v>
      </c>
      <c r="BC490" s="493" t="e">
        <f t="shared" si="846"/>
        <v>#REF!</v>
      </c>
      <c r="BD490" s="488">
        <f t="shared" si="847"/>
        <v>9.1999999999999993</v>
      </c>
      <c r="BE490" s="494" t="e">
        <f t="shared" si="848"/>
        <v>#REF!</v>
      </c>
      <c r="BF490" s="495" t="e">
        <f t="shared" si="849"/>
        <v>#REF!</v>
      </c>
      <c r="BG490" s="490" t="e">
        <f t="shared" si="850"/>
        <v>#REF!</v>
      </c>
      <c r="BH490" s="496">
        <f t="shared" si="851"/>
        <v>6.45</v>
      </c>
      <c r="BI490" s="497" t="e">
        <f t="shared" si="852"/>
        <v>#REF!</v>
      </c>
      <c r="BJ490" s="385" t="e">
        <f t="shared" si="900"/>
        <v>#REF!</v>
      </c>
      <c r="BK490" s="385" t="e">
        <f t="shared" si="880"/>
        <v>#REF!</v>
      </c>
      <c r="BL490" s="243" t="e">
        <f>IF((BA490-'Retail Pricing'!#REF!)&gt;=0," ",1)</f>
        <v>#REF!</v>
      </c>
      <c r="BM490" s="243" t="e">
        <f>IF((BB490-'Retail Pricing'!#REF!)&gt;=0," ",1)</f>
        <v>#REF!</v>
      </c>
      <c r="BN490" s="243" t="e">
        <f>IF((BC490-'Retail Pricing'!#REF!)&gt;=0," ",1)</f>
        <v>#REF!</v>
      </c>
      <c r="BO490" s="243" t="e">
        <f>IF((BD490-'Retail Pricing'!#REF!)&gt;=0," ",1)</f>
        <v>#REF!</v>
      </c>
      <c r="BP490" s="243" t="e">
        <f>IF((BE490-'Retail Pricing'!#REF!)&gt;=0," ",1)</f>
        <v>#REF!</v>
      </c>
      <c r="BQ490" s="243" t="e">
        <f>IF((BF490-'Retail Pricing'!#REF!)&gt;=0," ",1)</f>
        <v>#REF!</v>
      </c>
      <c r="BR490" s="243" t="e">
        <f>IF((BG490-'Retail Pricing'!#REF!)&gt;=0," ",1)</f>
        <v>#REF!</v>
      </c>
      <c r="BS490" s="243" t="e">
        <f>IF((BH490-'Retail Pricing'!#REF!)&gt;=0," ",1)</f>
        <v>#REF!</v>
      </c>
      <c r="BT490" s="243" t="e">
        <f>IF((BI490-'Retail Pricing'!#REF!)&gt;=0," ",1)</f>
        <v>#REF!</v>
      </c>
      <c r="BU490" s="67"/>
      <c r="BV490" s="442" t="e">
        <f t="shared" si="887"/>
        <v>#REF!</v>
      </c>
      <c r="BW490" s="244" t="e">
        <f t="shared" si="888"/>
        <v>#REF!</v>
      </c>
      <c r="BX490" s="244" t="e">
        <f t="shared" si="889"/>
        <v>#REF!</v>
      </c>
      <c r="BY490" s="244" t="e">
        <f t="shared" si="890"/>
        <v>#REF!</v>
      </c>
      <c r="BZ490" s="244" t="e">
        <f t="shared" si="891"/>
        <v>#REF!</v>
      </c>
      <c r="CA490" s="244" t="e">
        <f t="shared" si="892"/>
        <v>#REF!</v>
      </c>
      <c r="CB490" s="244" t="e">
        <f t="shared" si="901"/>
        <v>#REF!</v>
      </c>
      <c r="CC490" s="244" t="e">
        <f t="shared" si="893"/>
        <v>#REF!</v>
      </c>
      <c r="CD490" s="244" t="e">
        <f t="shared" si="894"/>
        <v>#REF!</v>
      </c>
      <c r="CE490" s="244" t="e">
        <f t="shared" si="895"/>
        <v>#REF!</v>
      </c>
      <c r="CF490" s="244" t="e">
        <f t="shared" si="896"/>
        <v>#REF!</v>
      </c>
      <c r="CG490" s="244" t="e">
        <f t="shared" si="897"/>
        <v>#REF!</v>
      </c>
      <c r="CH490" s="244" t="e">
        <f t="shared" si="881"/>
        <v>#REF!</v>
      </c>
      <c r="CI490" s="570"/>
      <c r="CJ490" s="578" t="e">
        <f t="shared" si="871"/>
        <v>#REF!</v>
      </c>
      <c r="CK490" s="578" t="e">
        <f t="shared" si="872"/>
        <v>#REF!</v>
      </c>
      <c r="CL490" s="578" t="e">
        <f t="shared" si="873"/>
        <v>#REF!</v>
      </c>
      <c r="CM490" s="578" t="e">
        <f t="shared" si="874"/>
        <v>#REF!</v>
      </c>
      <c r="CN490" s="578" t="e">
        <f t="shared" si="875"/>
        <v>#REF!</v>
      </c>
      <c r="CO490" s="578" t="e">
        <f t="shared" si="868"/>
        <v>#REF!</v>
      </c>
      <c r="CP490" s="578" t="e">
        <f t="shared" si="869"/>
        <v>#REF!</v>
      </c>
      <c r="CQ490" s="578" t="e">
        <f t="shared" si="870"/>
        <v>#REF!</v>
      </c>
      <c r="CR490" s="244"/>
      <c r="CS490" s="244"/>
      <c r="CT490" s="244"/>
      <c r="CU490" s="244"/>
      <c r="CV490" s="347"/>
      <c r="CW490" s="338" t="e">
        <f t="shared" si="902"/>
        <v>#REF!</v>
      </c>
      <c r="CX490" s="347"/>
      <c r="CY490" s="338" t="e">
        <f t="shared" si="903"/>
        <v>#REF!</v>
      </c>
      <c r="CZ490" s="347"/>
      <c r="DA490" s="338" t="e">
        <f t="shared" si="904"/>
        <v>#REF!</v>
      </c>
      <c r="DB490" s="347"/>
      <c r="DC490" s="338" t="e">
        <f t="shared" si="905"/>
        <v>#REF!</v>
      </c>
      <c r="DD490" s="347"/>
      <c r="DE490" s="338" t="e">
        <f t="shared" si="906"/>
        <v>#REF!</v>
      </c>
    </row>
    <row r="491" spans="1:109" s="19" customFormat="1" x14ac:dyDescent="0.2">
      <c r="A491" s="93" t="s">
        <v>101</v>
      </c>
      <c r="B491" s="582" t="s">
        <v>1304</v>
      </c>
      <c r="C491" s="53" t="s">
        <v>1841</v>
      </c>
      <c r="D491" s="217" t="s">
        <v>533</v>
      </c>
      <c r="E491" s="326">
        <v>25</v>
      </c>
      <c r="F491" s="400" t="s">
        <v>1131</v>
      </c>
      <c r="G491" s="704"/>
      <c r="H491" s="394"/>
      <c r="I491" s="89" t="e">
        <f>IF('Retail Pricing'!#REF!&gt;0,'Retail Pricing'!#REF!," ")</f>
        <v>#REF!</v>
      </c>
      <c r="J491" s="85" t="e">
        <f>'Retail Pricing'!#REF!</f>
        <v>#REF!</v>
      </c>
      <c r="K491" s="85" t="e">
        <f>'Retail Pricing'!#REF!</f>
        <v>#REF!</v>
      </c>
      <c r="L491" s="305" t="e">
        <f>IF('Retail Pricing'!#REF!&gt;0,'Retail Pricing'!#REF!," ")</f>
        <v>#REF!</v>
      </c>
      <c r="M491" s="226" t="e">
        <f>IF(N491&gt;0,N491+O491+Q491+R491+S491," ")</f>
        <v>#REF!</v>
      </c>
      <c r="N491" s="219" t="e">
        <f>IF('Retail Pricing'!#REF!&gt;0,'Retail Pricing'!#REF!," ")</f>
        <v>#REF!</v>
      </c>
      <c r="O491" s="219" t="e">
        <f>IF('Retail Pricing'!#REF!&gt;0,'Retail Pricing'!#REF!," ")</f>
        <v>#REF!</v>
      </c>
      <c r="P491" s="219"/>
      <c r="Q491" s="219" t="e">
        <f>IF('Retail Pricing'!#REF!&gt;0,'Retail Pricing'!#REF!," ")</f>
        <v>#REF!</v>
      </c>
      <c r="R491" s="219" t="e">
        <f>IF('Retail Pricing'!#REF!&gt;0,'Retail Pricing'!#REF!," ")</f>
        <v>#REF!</v>
      </c>
      <c r="S491" s="219" t="e">
        <f>IF('Retail Pricing'!#REF!&gt;0,'Retail Pricing'!#REF!," ")</f>
        <v>#REF!</v>
      </c>
      <c r="T491" s="219">
        <v>2.0937399999999999</v>
      </c>
      <c r="U491" s="7" t="e">
        <f>IF(M491&gt;0,+$U$1," ")</f>
        <v>#REF!</v>
      </c>
      <c r="V491" s="7">
        <v>-0.16200000000000001</v>
      </c>
      <c r="W491" s="491" t="e">
        <f>ROUND(('Retail Pricing'!#REF!/(1-0.09))/0.05,0)*0.05</f>
        <v>#REF!</v>
      </c>
      <c r="X491" s="489">
        <v>7.15</v>
      </c>
      <c r="Y491" s="304" t="e">
        <f>IF(X491=0," ",SUM((W491-X491)/X491))</f>
        <v>#REF!</v>
      </c>
      <c r="Z491" s="428">
        <v>0.74</v>
      </c>
      <c r="AA491" s="492">
        <v>9.35</v>
      </c>
      <c r="AB491" s="493" t="e">
        <f>ROUND(('Retail Pricing'!#REF!/(1-0.09))/0.05,0)*0.05</f>
        <v>#REF!</v>
      </c>
      <c r="AC491" s="489">
        <v>7</v>
      </c>
      <c r="AD491" s="14" t="e">
        <f>IF(AC491=0," ",SUM((AB491-AC491)/AC491))</f>
        <v>#REF!</v>
      </c>
      <c r="AE491" s="428">
        <v>0.74</v>
      </c>
      <c r="AF491" s="488">
        <v>9.1999999999999993</v>
      </c>
      <c r="AG491" s="494" t="e">
        <f>ROUND(('Retail Pricing'!#REF!/(1-0.09))/0.05,0)*0.05</f>
        <v>#REF!</v>
      </c>
      <c r="AH491" s="489">
        <v>5.35</v>
      </c>
      <c r="AI491" s="14" t="e">
        <f>IF(AH491=0," ",SUM((AG491-AH491)/AH491))</f>
        <v>#REF!</v>
      </c>
      <c r="AJ491" s="428">
        <v>0.66</v>
      </c>
      <c r="AK491" s="495" t="e">
        <f>ROUND(('Retail Pricing'!#REF!/(1-0.09))/0.05,0)*0.05</f>
        <v>#REF!</v>
      </c>
      <c r="AL491" s="489"/>
      <c r="AM491" s="489">
        <v>4.75</v>
      </c>
      <c r="AN491" s="14" t="e">
        <f>IF(AM491=0," ",SUM((AK491-AM491)/AM491))</f>
        <v>#REF!</v>
      </c>
      <c r="AO491" s="428">
        <v>0.62</v>
      </c>
      <c r="AP491" s="490" t="e">
        <f>ROUND(('Retail Pricing'!#REF!/(1-0.09))/0.05,0)*0.05</f>
        <v>#REF!</v>
      </c>
      <c r="AQ491" s="489">
        <v>4.5999999999999996</v>
      </c>
      <c r="AR491" s="14" t="e">
        <f>IF(AQ491=0," ",SUM((AP491-AQ491)/AQ491))</f>
        <v>#REF!</v>
      </c>
      <c r="AS491" s="428">
        <v>0.61</v>
      </c>
      <c r="AT491" s="496">
        <v>6.45</v>
      </c>
      <c r="AU491" s="497" t="e">
        <f>IF(BA491&gt;0,ROUNDUP((BA491*2),0.05)-0.01," ")</f>
        <v>#REF!</v>
      </c>
      <c r="AV491" s="288"/>
      <c r="AW491" s="498" t="e">
        <f t="shared" si="898"/>
        <v>#REF!</v>
      </c>
      <c r="AX491" s="499" t="s">
        <v>106</v>
      </c>
      <c r="AY491" s="499" t="s">
        <v>106</v>
      </c>
      <c r="AZ491" s="333"/>
      <c r="BA491" s="491" t="e">
        <f t="shared" si="844"/>
        <v>#REF!</v>
      </c>
      <c r="BB491" s="492">
        <f t="shared" si="845"/>
        <v>9.35</v>
      </c>
      <c r="BC491" s="493" t="e">
        <f t="shared" si="846"/>
        <v>#REF!</v>
      </c>
      <c r="BD491" s="488">
        <f t="shared" si="847"/>
        <v>9.1999999999999993</v>
      </c>
      <c r="BE491" s="494" t="e">
        <f t="shared" si="848"/>
        <v>#REF!</v>
      </c>
      <c r="BF491" s="495" t="e">
        <f t="shared" si="849"/>
        <v>#REF!</v>
      </c>
      <c r="BG491" s="490" t="e">
        <f t="shared" si="850"/>
        <v>#REF!</v>
      </c>
      <c r="BH491" s="496">
        <f t="shared" si="851"/>
        <v>6.45</v>
      </c>
      <c r="BI491" s="497" t="e">
        <f t="shared" si="852"/>
        <v>#REF!</v>
      </c>
      <c r="BJ491" s="385" t="e">
        <f t="shared" si="900"/>
        <v>#REF!</v>
      </c>
      <c r="BK491" s="385" t="e">
        <f>IF(BC491*0.9&gt;BG491, " ", "No")</f>
        <v>#REF!</v>
      </c>
      <c r="BL491" s="243" t="e">
        <f>IF((BA491-'Retail Pricing'!#REF!)&gt;=0," ",1)</f>
        <v>#REF!</v>
      </c>
      <c r="BM491" s="243" t="e">
        <f>IF((BB491-'Retail Pricing'!#REF!)&gt;=0," ",1)</f>
        <v>#REF!</v>
      </c>
      <c r="BN491" s="243" t="e">
        <f>IF((BC491-'Retail Pricing'!#REF!)&gt;=0," ",1)</f>
        <v>#REF!</v>
      </c>
      <c r="BO491" s="243" t="str">
        <f>IF((BD491-'Retail Pricing'!F330)&gt;=0," ",1)</f>
        <v xml:space="preserve"> </v>
      </c>
      <c r="BP491" s="243" t="e">
        <f>IF((BE491-'Retail Pricing'!#REF!)&gt;=0," ",1)</f>
        <v>#REF!</v>
      </c>
      <c r="BQ491" s="243" t="e">
        <f>IF((BF491-'Retail Pricing'!#REF!)&gt;=0," ",1)</f>
        <v>#REF!</v>
      </c>
      <c r="BR491" s="243" t="e">
        <f>IF((BG491-'Retail Pricing'!#REF!)&gt;=0," ",1)</f>
        <v>#REF!</v>
      </c>
      <c r="BS491" s="243" t="e">
        <f>IF((BH491-'Retail Pricing'!#REF!)&gt;=0," ",1)</f>
        <v>#REF!</v>
      </c>
      <c r="BT491" s="243" t="e">
        <f>IF((BI491-'Retail Pricing'!#REF!)&gt;=0," ",1)</f>
        <v>#REF!</v>
      </c>
      <c r="BU491" s="67"/>
      <c r="BV491" s="442" t="e">
        <f>IF(W491&gt;0,$BV$9, " ")</f>
        <v>#REF!</v>
      </c>
      <c r="BW491" s="244" t="e">
        <f>IF($BV491&gt;0,($BV491-W491)/$BV491*100," ")</f>
        <v>#REF!</v>
      </c>
      <c r="BX491" s="244" t="e">
        <f>IF($BV491&gt;0,($BV491-AA491)/$BV491*100," ")</f>
        <v>#REF!</v>
      </c>
      <c r="BY491" s="244" t="e">
        <f>IF($BV491&gt;0,($BV491-AB491)/$BV491*100," ")</f>
        <v>#REF!</v>
      </c>
      <c r="BZ491" s="244" t="e">
        <f>IF($BV491&gt;0,($BV491-AF491)/$BV491*100," ")</f>
        <v>#REF!</v>
      </c>
      <c r="CA491" s="244" t="e">
        <f>IF($BV491&gt;0,($BV491-AG491)/$BV491*100," ")</f>
        <v>#REF!</v>
      </c>
      <c r="CB491" s="244" t="e">
        <f t="shared" si="901"/>
        <v>#REF!</v>
      </c>
      <c r="CC491" s="244" t="e">
        <f>IF($BV491&gt;0,($BV491-AK491)/$BV491*100," ")</f>
        <v>#REF!</v>
      </c>
      <c r="CD491" s="244" t="e">
        <f>IF($BV491&gt;0,($BV491-AP491)/$BV491*100," ")</f>
        <v>#REF!</v>
      </c>
      <c r="CE491" s="244" t="e">
        <f>IF($BV491&gt;0,($BV491-AT491)/$BV491*100," ")</f>
        <v>#REF!</v>
      </c>
      <c r="CF491" s="244" t="e">
        <f>IF($BV491&gt;0,($BV491-(W491*2))/$BV491*100," ")</f>
        <v>#REF!</v>
      </c>
      <c r="CG491" s="244" t="e">
        <f>IF($BV491&gt;0,($BV491-AW491)/$BV491*100," ")</f>
        <v>#REF!</v>
      </c>
      <c r="CH491" s="244" t="e">
        <f t="shared" si="881"/>
        <v>#REF!</v>
      </c>
      <c r="CI491" s="570"/>
      <c r="CJ491" s="578" t="e">
        <f>IF(BW491&gt;0,BW491-$CL$1," ")</f>
        <v>#REF!</v>
      </c>
      <c r="CK491" s="578" t="e">
        <f>IF(BX491&gt;0,BX491-$CL$1," ")</f>
        <v>#REF!</v>
      </c>
      <c r="CL491" s="578" t="e">
        <f>IF(BY491&gt;0,BY491-$CL$1," ")</f>
        <v>#REF!</v>
      </c>
      <c r="CM491" s="578" t="e">
        <f>IF(BZ491&gt;0,BZ491-$CL$1," ")</f>
        <v>#REF!</v>
      </c>
      <c r="CN491" s="578" t="e">
        <f>IF(CA491&gt;0,CA491-$CL$1," ")</f>
        <v>#REF!</v>
      </c>
      <c r="CO491" s="578" t="e">
        <f>IF(CC491&gt;0,CC491-$CL$1," ")</f>
        <v>#REF!</v>
      </c>
      <c r="CP491" s="578" t="e">
        <f>IF(CD491&gt;0,CD491-$CL$1," ")</f>
        <v>#REF!</v>
      </c>
      <c r="CQ491" s="578" t="e">
        <f>IF(CE491&gt;0,CE491-$CL$1," ")</f>
        <v>#REF!</v>
      </c>
      <c r="CR491" s="244"/>
      <c r="CS491" s="244"/>
      <c r="CT491" s="244"/>
      <c r="CU491" s="244"/>
      <c r="CV491" s="347"/>
      <c r="CW491" s="338" t="e">
        <f t="shared" si="902"/>
        <v>#REF!</v>
      </c>
      <c r="CX491" s="347"/>
      <c r="CY491" s="338" t="e">
        <f t="shared" si="903"/>
        <v>#REF!</v>
      </c>
      <c r="CZ491" s="347"/>
      <c r="DA491" s="338" t="e">
        <f t="shared" si="904"/>
        <v>#REF!</v>
      </c>
      <c r="DB491" s="347"/>
      <c r="DC491" s="338" t="e">
        <f t="shared" si="905"/>
        <v>#REF!</v>
      </c>
      <c r="DD491" s="347"/>
      <c r="DE491" s="338" t="e">
        <f t="shared" si="906"/>
        <v>#REF!</v>
      </c>
    </row>
    <row r="492" spans="1:109" s="19" customFormat="1" x14ac:dyDescent="0.2">
      <c r="A492" s="93" t="s">
        <v>101</v>
      </c>
      <c r="B492" s="530" t="s">
        <v>1305</v>
      </c>
      <c r="C492" s="530" t="s">
        <v>1152</v>
      </c>
      <c r="D492" s="217" t="s">
        <v>533</v>
      </c>
      <c r="E492" s="326">
        <v>13</v>
      </c>
      <c r="F492" s="583" t="s">
        <v>1136</v>
      </c>
      <c r="G492" s="704"/>
      <c r="H492" s="394"/>
      <c r="I492" s="89" t="e">
        <f>IF('Retail Pricing'!#REF!&gt;0,'Retail Pricing'!#REF!," ")</f>
        <v>#REF!</v>
      </c>
      <c r="J492" s="85" t="e">
        <f>'Retail Pricing'!#REF!</f>
        <v>#REF!</v>
      </c>
      <c r="K492" s="85" t="e">
        <f>'Retail Pricing'!#REF!</f>
        <v>#REF!</v>
      </c>
      <c r="L492" s="305" t="e">
        <f>IF('Retail Pricing'!#REF!&gt;0,'Retail Pricing'!#REF!," ")</f>
        <v>#REF!</v>
      </c>
      <c r="M492" s="226" t="e">
        <f t="shared" si="811"/>
        <v>#REF!</v>
      </c>
      <c r="N492" s="219" t="e">
        <f>IF('Retail Pricing'!#REF!&gt;0,'Retail Pricing'!#REF!," ")</f>
        <v>#REF!</v>
      </c>
      <c r="O492" s="219" t="e">
        <f>IF('Retail Pricing'!#REF!&gt;0,'Retail Pricing'!#REF!," ")</f>
        <v>#REF!</v>
      </c>
      <c r="P492" s="219"/>
      <c r="Q492" s="219" t="e">
        <f>IF('Retail Pricing'!#REF!&gt;0,'Retail Pricing'!#REF!," ")</f>
        <v>#REF!</v>
      </c>
      <c r="R492" s="219" t="e">
        <f>IF('Retail Pricing'!#REF!&gt;0,'Retail Pricing'!#REF!," ")</f>
        <v>#REF!</v>
      </c>
      <c r="S492" s="219" t="e">
        <f>IF('Retail Pricing'!#REF!&gt;0,'Retail Pricing'!#REF!," ")</f>
        <v>#REF!</v>
      </c>
      <c r="T492" s="219">
        <v>5.7022199999999996</v>
      </c>
      <c r="U492" s="7" t="e">
        <f>IF(M492&gt;0,+$U$1," ")</f>
        <v>#REF!</v>
      </c>
      <c r="V492" s="7">
        <v>0.03</v>
      </c>
      <c r="W492" s="491" t="e">
        <f>ROUND(('Retail Pricing'!#REF!/(1-0.09))/0.05,0)*0.05</f>
        <v>#REF!</v>
      </c>
      <c r="X492" s="489">
        <v>22</v>
      </c>
      <c r="Y492" s="304" t="e">
        <f t="shared" si="804"/>
        <v>#REF!</v>
      </c>
      <c r="Z492" s="428">
        <v>0.68</v>
      </c>
      <c r="AA492" s="492">
        <v>24.9</v>
      </c>
      <c r="AB492" s="493" t="e">
        <f>ROUND(('Retail Pricing'!#REF!/(1-0.09))/0.05,0)*0.05</f>
        <v>#REF!</v>
      </c>
      <c r="AC492" s="489">
        <v>21.55</v>
      </c>
      <c r="AD492" s="14" t="e">
        <f t="shared" si="805"/>
        <v>#REF!</v>
      </c>
      <c r="AE492" s="428">
        <v>0.67</v>
      </c>
      <c r="AF492" s="488">
        <v>24.45</v>
      </c>
      <c r="AG492" s="494" t="e">
        <f>ROUND(('Retail Pricing'!#REF!/(1-0.09))/0.05,0)*0.05</f>
        <v>#REF!</v>
      </c>
      <c r="AH492" s="489">
        <v>16.5</v>
      </c>
      <c r="AI492" s="14" t="e">
        <f t="shared" si="806"/>
        <v>#REF!</v>
      </c>
      <c r="AJ492" s="428">
        <v>0.56999999999999995</v>
      </c>
      <c r="AK492" s="495" t="e">
        <f>ROUND(('Retail Pricing'!#REF!/(1-0.09))/0.05,0)*0.05</f>
        <v>#REF!</v>
      </c>
      <c r="AL492" s="489"/>
      <c r="AM492" s="489">
        <v>14.75</v>
      </c>
      <c r="AN492" s="14" t="e">
        <f t="shared" si="807"/>
        <v>#REF!</v>
      </c>
      <c r="AO492" s="428">
        <v>0.52</v>
      </c>
      <c r="AP492" s="490" t="e">
        <f>ROUND(('Retail Pricing'!#REF!/(1-0.09))/0.05,0)*0.05</f>
        <v>#REF!</v>
      </c>
      <c r="AQ492" s="489">
        <v>14.3</v>
      </c>
      <c r="AR492" s="14" t="e">
        <f t="shared" si="808"/>
        <v>#REF!</v>
      </c>
      <c r="AS492" s="428">
        <v>0.5</v>
      </c>
      <c r="AT492" s="496">
        <v>17</v>
      </c>
      <c r="AU492" s="497" t="e">
        <f t="shared" si="899"/>
        <v>#REF!</v>
      </c>
      <c r="AV492" s="288"/>
      <c r="AW492" s="498" t="e">
        <f t="shared" si="898"/>
        <v>#REF!</v>
      </c>
      <c r="AX492" s="499" t="s">
        <v>106</v>
      </c>
      <c r="AY492" s="499" t="s">
        <v>106</v>
      </c>
      <c r="AZ492" s="333"/>
      <c r="BA492" s="491" t="e">
        <f t="shared" si="844"/>
        <v>#REF!</v>
      </c>
      <c r="BB492" s="492">
        <f t="shared" si="845"/>
        <v>24.9</v>
      </c>
      <c r="BC492" s="493" t="e">
        <f t="shared" si="846"/>
        <v>#REF!</v>
      </c>
      <c r="BD492" s="488">
        <f t="shared" si="847"/>
        <v>24.45</v>
      </c>
      <c r="BE492" s="494" t="e">
        <f t="shared" si="848"/>
        <v>#REF!</v>
      </c>
      <c r="BF492" s="495" t="e">
        <f t="shared" si="849"/>
        <v>#REF!</v>
      </c>
      <c r="BG492" s="490" t="e">
        <f t="shared" si="850"/>
        <v>#REF!</v>
      </c>
      <c r="BH492" s="496">
        <f t="shared" si="851"/>
        <v>17</v>
      </c>
      <c r="BI492" s="497" t="e">
        <f t="shared" si="852"/>
        <v>#REF!</v>
      </c>
      <c r="BJ492" s="385" t="e">
        <f t="shared" si="900"/>
        <v>#REF!</v>
      </c>
      <c r="BK492" s="385" t="e">
        <f t="shared" si="880"/>
        <v>#REF!</v>
      </c>
      <c r="BL492" s="243" t="e">
        <f>IF((BA492-'Retail Pricing'!#REF!)&gt;=0," ",1)</f>
        <v>#REF!</v>
      </c>
      <c r="BM492" s="243" t="e">
        <f>IF((BB492-'Retail Pricing'!#REF!)&gt;=0," ",1)</f>
        <v>#REF!</v>
      </c>
      <c r="BN492" s="243" t="e">
        <f>IF((BC492-'Retail Pricing'!#REF!)&gt;=0," ",1)</f>
        <v>#REF!</v>
      </c>
      <c r="BO492" s="243" t="e">
        <f>IF((BD492-'Retail Pricing'!#REF!)&gt;=0," ",1)</f>
        <v>#REF!</v>
      </c>
      <c r="BP492" s="243" t="e">
        <f>IF((BE492-'Retail Pricing'!#REF!)&gt;=0," ",1)</f>
        <v>#REF!</v>
      </c>
      <c r="BQ492" s="243" t="e">
        <f>IF((BF492-'Retail Pricing'!#REF!)&gt;=0," ",1)</f>
        <v>#REF!</v>
      </c>
      <c r="BR492" s="243" t="e">
        <f>IF((BG492-'Retail Pricing'!#REF!)&gt;=0," ",1)</f>
        <v>#REF!</v>
      </c>
      <c r="BS492" s="243" t="e">
        <f>IF((BH492-'Retail Pricing'!#REF!)&gt;=0," ",1)</f>
        <v>#REF!</v>
      </c>
      <c r="BT492" s="243" t="e">
        <f>IF((BI492-'Retail Pricing'!#REF!)&gt;=0," ",1)</f>
        <v>#REF!</v>
      </c>
      <c r="BU492" s="67"/>
      <c r="BV492" s="442" t="e">
        <f t="shared" si="887"/>
        <v>#REF!</v>
      </c>
      <c r="BW492" s="244" t="e">
        <f t="shared" si="888"/>
        <v>#REF!</v>
      </c>
      <c r="BX492" s="244" t="e">
        <f t="shared" si="889"/>
        <v>#REF!</v>
      </c>
      <c r="BY492" s="244" t="e">
        <f t="shared" si="890"/>
        <v>#REF!</v>
      </c>
      <c r="BZ492" s="244" t="e">
        <f t="shared" si="891"/>
        <v>#REF!</v>
      </c>
      <c r="CA492" s="244" t="e">
        <f t="shared" si="892"/>
        <v>#REF!</v>
      </c>
      <c r="CB492" s="244" t="e">
        <f t="shared" si="901"/>
        <v>#REF!</v>
      </c>
      <c r="CC492" s="244" t="e">
        <f t="shared" si="893"/>
        <v>#REF!</v>
      </c>
      <c r="CD492" s="244" t="e">
        <f t="shared" si="894"/>
        <v>#REF!</v>
      </c>
      <c r="CE492" s="244" t="e">
        <f t="shared" si="895"/>
        <v>#REF!</v>
      </c>
      <c r="CF492" s="244" t="e">
        <f t="shared" si="896"/>
        <v>#REF!</v>
      </c>
      <c r="CG492" s="244" t="e">
        <f t="shared" si="897"/>
        <v>#REF!</v>
      </c>
      <c r="CH492" s="244" t="e">
        <f t="shared" ref="CH492:CH517" si="907">IF($W492&gt;0,100," ")</f>
        <v>#REF!</v>
      </c>
      <c r="CI492" s="570"/>
      <c r="CJ492" s="578" t="e">
        <f t="shared" si="871"/>
        <v>#REF!</v>
      </c>
      <c r="CK492" s="578" t="e">
        <f t="shared" si="872"/>
        <v>#REF!</v>
      </c>
      <c r="CL492" s="578" t="e">
        <f t="shared" si="873"/>
        <v>#REF!</v>
      </c>
      <c r="CM492" s="578" t="e">
        <f t="shared" si="874"/>
        <v>#REF!</v>
      </c>
      <c r="CN492" s="578" t="e">
        <f t="shared" si="875"/>
        <v>#REF!</v>
      </c>
      <c r="CO492" s="578" t="e">
        <f t="shared" si="868"/>
        <v>#REF!</v>
      </c>
      <c r="CP492" s="578" t="e">
        <f t="shared" si="869"/>
        <v>#REF!</v>
      </c>
      <c r="CQ492" s="578" t="e">
        <f t="shared" si="870"/>
        <v>#REF!</v>
      </c>
      <c r="CR492" s="244"/>
      <c r="CS492" s="244"/>
      <c r="CT492" s="244"/>
      <c r="CU492" s="244"/>
      <c r="CV492" s="347"/>
      <c r="CW492" s="338" t="e">
        <f t="shared" si="902"/>
        <v>#REF!</v>
      </c>
      <c r="CX492" s="347"/>
      <c r="CY492" s="338" t="e">
        <f t="shared" si="903"/>
        <v>#REF!</v>
      </c>
      <c r="CZ492" s="347"/>
      <c r="DA492" s="338" t="e">
        <f t="shared" si="904"/>
        <v>#REF!</v>
      </c>
      <c r="DB492" s="347"/>
      <c r="DC492" s="338" t="e">
        <f t="shared" si="905"/>
        <v>#REF!</v>
      </c>
      <c r="DD492" s="347"/>
      <c r="DE492" s="338" t="e">
        <f t="shared" si="906"/>
        <v>#REF!</v>
      </c>
    </row>
    <row r="493" spans="1:109" s="19" customFormat="1" x14ac:dyDescent="0.2">
      <c r="A493" s="93" t="s">
        <v>101</v>
      </c>
      <c r="B493" s="582" t="s">
        <v>1305</v>
      </c>
      <c r="C493" s="53" t="s">
        <v>1842</v>
      </c>
      <c r="D493" s="217" t="s">
        <v>533</v>
      </c>
      <c r="E493" s="326">
        <v>13</v>
      </c>
      <c r="F493" s="586" t="s">
        <v>1847</v>
      </c>
      <c r="G493" s="704"/>
      <c r="H493" s="394"/>
      <c r="I493" s="89" t="e">
        <f>IF('Retail Pricing'!#REF!&gt;0,'Retail Pricing'!#REF!," ")</f>
        <v>#REF!</v>
      </c>
      <c r="J493" s="85" t="e">
        <f>'Retail Pricing'!#REF!</f>
        <v>#REF!</v>
      </c>
      <c r="K493" s="85" t="e">
        <f>'Retail Pricing'!#REF!</f>
        <v>#REF!</v>
      </c>
      <c r="L493" s="305" t="e">
        <f>IF('Retail Pricing'!#REF!&gt;0,'Retail Pricing'!#REF!," ")</f>
        <v>#REF!</v>
      </c>
      <c r="M493" s="226" t="e">
        <f>IF(N493&gt;0,N493+O493+Q493+R493+S493," ")</f>
        <v>#REF!</v>
      </c>
      <c r="N493" s="219" t="e">
        <f>IF('Retail Pricing'!#REF!&gt;0,'Retail Pricing'!#REF!," ")</f>
        <v>#REF!</v>
      </c>
      <c r="O493" s="219" t="e">
        <f>IF('Retail Pricing'!#REF!&gt;0,'Retail Pricing'!#REF!," ")</f>
        <v>#REF!</v>
      </c>
      <c r="P493" s="219"/>
      <c r="Q493" s="219" t="e">
        <f>IF('Retail Pricing'!#REF!&gt;0,'Retail Pricing'!#REF!," ")</f>
        <v>#REF!</v>
      </c>
      <c r="R493" s="219" t="e">
        <f>IF('Retail Pricing'!#REF!&gt;0,'Retail Pricing'!#REF!," ")</f>
        <v>#REF!</v>
      </c>
      <c r="S493" s="219" t="e">
        <f>IF('Retail Pricing'!#REF!&gt;0,'Retail Pricing'!#REF!," ")</f>
        <v>#REF!</v>
      </c>
      <c r="T493" s="219">
        <v>5.7022199999999996</v>
      </c>
      <c r="U493" s="7" t="e">
        <f>IF(M493&gt;0,+$U$1," ")</f>
        <v>#REF!</v>
      </c>
      <c r="V493" s="7">
        <v>-0.19600000000000001</v>
      </c>
      <c r="W493" s="491" t="e">
        <f>ROUND(('Retail Pricing'!#REF!/(1-0.09))/0.05,0)*0.05</f>
        <v>#REF!</v>
      </c>
      <c r="X493" s="489">
        <v>16.5</v>
      </c>
      <c r="Y493" s="304" t="e">
        <f>IF(X493=0," ",SUM((W493-X493)/X493))</f>
        <v>#REF!</v>
      </c>
      <c r="Z493" s="428">
        <v>0.75</v>
      </c>
      <c r="AA493" s="492">
        <v>24.9</v>
      </c>
      <c r="AB493" s="493" t="e">
        <f>ROUND(('Retail Pricing'!#REF!/(1-0.09))/0.05,0)*0.05</f>
        <v>#REF!</v>
      </c>
      <c r="AC493" s="489">
        <v>16.149999999999999</v>
      </c>
      <c r="AD493" s="14" t="e">
        <f>IF(AC493=0," ",SUM((AB493-AC493)/AC493))</f>
        <v>#REF!</v>
      </c>
      <c r="AE493" s="428">
        <v>0.74</v>
      </c>
      <c r="AF493" s="488">
        <v>24.45</v>
      </c>
      <c r="AG493" s="494" t="e">
        <f>ROUND(('Retail Pricing'!#REF!/(1-0.09))/0.05,0)*0.05</f>
        <v>#REF!</v>
      </c>
      <c r="AH493" s="489">
        <v>12.35</v>
      </c>
      <c r="AI493" s="14" t="e">
        <f>IF(AH493=0," ",SUM((AG493-AH493)/AH493))</f>
        <v>#REF!</v>
      </c>
      <c r="AJ493" s="428">
        <v>0.66</v>
      </c>
      <c r="AK493" s="495" t="e">
        <f>ROUND(('Retail Pricing'!#REF!/(1-0.09))/0.05,0)*0.05</f>
        <v>#REF!</v>
      </c>
      <c r="AL493" s="489"/>
      <c r="AM493" s="489">
        <v>11</v>
      </c>
      <c r="AN493" s="14" t="e">
        <f>IF(AM493=0," ",SUM((AK493-AM493)/AM493))</f>
        <v>#REF!</v>
      </c>
      <c r="AO493" s="428">
        <v>0.62</v>
      </c>
      <c r="AP493" s="490" t="e">
        <f>ROUND(('Retail Pricing'!#REF!/(1-0.09))/0.05,0)*0.05</f>
        <v>#REF!</v>
      </c>
      <c r="AQ493" s="489">
        <v>10.7</v>
      </c>
      <c r="AR493" s="14" t="e">
        <f>IF(AQ493=0," ",SUM((AP493-AQ493)/AQ493))</f>
        <v>#REF!</v>
      </c>
      <c r="AS493" s="428">
        <v>0.61</v>
      </c>
      <c r="AT493" s="496">
        <v>17</v>
      </c>
      <c r="AU493" s="497" t="e">
        <f>IF(BA493&gt;0,ROUNDUP((BA493*2),0.05)-0.01," ")</f>
        <v>#REF!</v>
      </c>
      <c r="AV493" s="288"/>
      <c r="AW493" s="498" t="e">
        <f t="shared" si="898"/>
        <v>#REF!</v>
      </c>
      <c r="AX493" s="499" t="s">
        <v>106</v>
      </c>
      <c r="AY493" s="499" t="s">
        <v>106</v>
      </c>
      <c r="AZ493" s="333"/>
      <c r="BA493" s="491" t="e">
        <f t="shared" si="844"/>
        <v>#REF!</v>
      </c>
      <c r="BB493" s="492">
        <f t="shared" si="845"/>
        <v>24.9</v>
      </c>
      <c r="BC493" s="493" t="e">
        <f t="shared" si="846"/>
        <v>#REF!</v>
      </c>
      <c r="BD493" s="488">
        <f t="shared" si="847"/>
        <v>24.45</v>
      </c>
      <c r="BE493" s="494" t="e">
        <f t="shared" si="848"/>
        <v>#REF!</v>
      </c>
      <c r="BF493" s="495" t="e">
        <f t="shared" si="849"/>
        <v>#REF!</v>
      </c>
      <c r="BG493" s="490" t="e">
        <f t="shared" si="850"/>
        <v>#REF!</v>
      </c>
      <c r="BH493" s="496">
        <f t="shared" si="851"/>
        <v>17</v>
      </c>
      <c r="BI493" s="497" t="e">
        <f t="shared" si="852"/>
        <v>#REF!</v>
      </c>
      <c r="BJ493" s="385" t="e">
        <f t="shared" si="900"/>
        <v>#REF!</v>
      </c>
      <c r="BK493" s="385" t="e">
        <f>IF(BC493*0.9&gt;BG493, " ", "No")</f>
        <v>#REF!</v>
      </c>
      <c r="BL493" s="243" t="e">
        <f>IF((BA493-'Retail Pricing'!#REF!)&gt;=0," ",1)</f>
        <v>#REF!</v>
      </c>
      <c r="BM493" s="243" t="e">
        <f>IF((BB493-'Retail Pricing'!#REF!)&gt;=0," ",1)</f>
        <v>#REF!</v>
      </c>
      <c r="BN493" s="243" t="e">
        <f>IF((BC493-'Retail Pricing'!#REF!)&gt;=0," ",1)</f>
        <v>#REF!</v>
      </c>
      <c r="BO493" s="243" t="e">
        <f>IF((BD493-'Retail Pricing'!#REF!)&gt;=0," ",1)</f>
        <v>#REF!</v>
      </c>
      <c r="BP493" s="243" t="e">
        <f>IF((BE493-'Retail Pricing'!#REF!)&gt;=0," ",1)</f>
        <v>#REF!</v>
      </c>
      <c r="BQ493" s="243" t="e">
        <f>IF((BF493-'Retail Pricing'!#REF!)&gt;=0," ",1)</f>
        <v>#REF!</v>
      </c>
      <c r="BR493" s="243" t="e">
        <f>IF((BG493-'Retail Pricing'!#REF!)&gt;=0," ",1)</f>
        <v>#REF!</v>
      </c>
      <c r="BS493" s="243" t="e">
        <f>IF((BH493-'Retail Pricing'!#REF!)&gt;=0," ",1)</f>
        <v>#REF!</v>
      </c>
      <c r="BT493" s="243" t="e">
        <f>IF((BI493-'Retail Pricing'!#REF!)&gt;=0," ",1)</f>
        <v>#REF!</v>
      </c>
      <c r="BU493" s="67"/>
      <c r="BV493" s="442" t="e">
        <f>IF(W493&gt;0,$BV$9, " ")</f>
        <v>#REF!</v>
      </c>
      <c r="BW493" s="244" t="e">
        <f>IF($BV493&gt;0,($BV493-W493)/$BV493*100," ")</f>
        <v>#REF!</v>
      </c>
      <c r="BX493" s="244" t="e">
        <f>IF($BV493&gt;0,($BV493-AA493)/$BV493*100," ")</f>
        <v>#REF!</v>
      </c>
      <c r="BY493" s="244" t="e">
        <f>IF($BV493&gt;0,($BV493-AB493)/$BV493*100," ")</f>
        <v>#REF!</v>
      </c>
      <c r="BZ493" s="244" t="e">
        <f>IF($BV493&gt;0,($BV493-AF493)/$BV493*100," ")</f>
        <v>#REF!</v>
      </c>
      <c r="CA493" s="244" t="e">
        <f>IF($BV493&gt;0,($BV493-AG493)/$BV493*100," ")</f>
        <v>#REF!</v>
      </c>
      <c r="CB493" s="244" t="e">
        <f t="shared" si="901"/>
        <v>#REF!</v>
      </c>
      <c r="CC493" s="244" t="e">
        <f>IF($BV493&gt;0,($BV493-AK493)/$BV493*100," ")</f>
        <v>#REF!</v>
      </c>
      <c r="CD493" s="244" t="e">
        <f>IF($BV493&gt;0,($BV493-AP493)/$BV493*100," ")</f>
        <v>#REF!</v>
      </c>
      <c r="CE493" s="244" t="e">
        <f>IF($BV493&gt;0,($BV493-AT493)/$BV493*100," ")</f>
        <v>#REF!</v>
      </c>
      <c r="CF493" s="244" t="e">
        <f>IF($BV493&gt;0,($BV493-(W493*2))/$BV493*100," ")</f>
        <v>#REF!</v>
      </c>
      <c r="CG493" s="244" t="e">
        <f>IF($BV493&gt;0,($BV493-AW493)/$BV493*100," ")</f>
        <v>#REF!</v>
      </c>
      <c r="CH493" s="244" t="e">
        <f t="shared" si="907"/>
        <v>#REF!</v>
      </c>
      <c r="CI493" s="570"/>
      <c r="CJ493" s="578" t="e">
        <f>IF(BW493&gt;0,BW493-$CL$1," ")</f>
        <v>#REF!</v>
      </c>
      <c r="CK493" s="578" t="e">
        <f>IF(BX493&gt;0,BX493-$CL$1," ")</f>
        <v>#REF!</v>
      </c>
      <c r="CL493" s="578" t="e">
        <f>IF(BY493&gt;0,BY493-$CL$1," ")</f>
        <v>#REF!</v>
      </c>
      <c r="CM493" s="578" t="e">
        <f>IF(BZ493&gt;0,BZ493-$CL$1," ")</f>
        <v>#REF!</v>
      </c>
      <c r="CN493" s="578" t="e">
        <f>IF(CA493&gt;0,CA493-$CL$1," ")</f>
        <v>#REF!</v>
      </c>
      <c r="CO493" s="578" t="e">
        <f>IF(CC493&gt;0,CC493-$CL$1," ")</f>
        <v>#REF!</v>
      </c>
      <c r="CP493" s="578" t="e">
        <f>IF(CD493&gt;0,CD493-$CL$1," ")</f>
        <v>#REF!</v>
      </c>
      <c r="CQ493" s="578" t="e">
        <f>IF(CE493&gt;0,CE493-$CL$1," ")</f>
        <v>#REF!</v>
      </c>
      <c r="CR493" s="244"/>
      <c r="CS493" s="244"/>
      <c r="CT493" s="244"/>
      <c r="CU493" s="244"/>
      <c r="CV493" s="347"/>
      <c r="CW493" s="338" t="e">
        <f t="shared" si="902"/>
        <v>#REF!</v>
      </c>
      <c r="CX493" s="347"/>
      <c r="CY493" s="338" t="e">
        <f t="shared" si="903"/>
        <v>#REF!</v>
      </c>
      <c r="CZ493" s="347"/>
      <c r="DA493" s="338" t="e">
        <f t="shared" si="904"/>
        <v>#REF!</v>
      </c>
      <c r="DB493" s="347"/>
      <c r="DC493" s="338" t="e">
        <f t="shared" si="905"/>
        <v>#REF!</v>
      </c>
      <c r="DD493" s="347"/>
      <c r="DE493" s="338" t="e">
        <f t="shared" si="906"/>
        <v>#REF!</v>
      </c>
    </row>
    <row r="494" spans="1:109" s="19" customFormat="1" x14ac:dyDescent="0.2">
      <c r="A494" s="93" t="s">
        <v>101</v>
      </c>
      <c r="B494" s="530" t="s">
        <v>1306</v>
      </c>
      <c r="C494" s="530" t="s">
        <v>1152</v>
      </c>
      <c r="D494" s="217" t="s">
        <v>533</v>
      </c>
      <c r="E494" s="326">
        <v>20</v>
      </c>
      <c r="F494" s="583" t="s">
        <v>1132</v>
      </c>
      <c r="G494" s="704"/>
      <c r="H494" s="40"/>
      <c r="I494" s="89" t="e">
        <f>IF('Retail Pricing'!#REF!&gt;0,'Retail Pricing'!#REF!," ")</f>
        <v>#REF!</v>
      </c>
      <c r="J494" s="85" t="e">
        <f>'Retail Pricing'!#REF!</f>
        <v>#REF!</v>
      </c>
      <c r="K494" s="85" t="e">
        <f>'Retail Pricing'!#REF!</f>
        <v>#REF!</v>
      </c>
      <c r="L494" s="305" t="e">
        <f>IF('Retail Pricing'!#REF!&gt;0,'Retail Pricing'!#REF!," ")</f>
        <v>#REF!</v>
      </c>
      <c r="M494" s="226" t="e">
        <f t="shared" si="811"/>
        <v>#REF!</v>
      </c>
      <c r="N494" s="219" t="e">
        <f>IF('Retail Pricing'!#REF!&gt;0,'Retail Pricing'!#REF!," ")</f>
        <v>#REF!</v>
      </c>
      <c r="O494" s="219" t="e">
        <f>IF('Retail Pricing'!#REF!&gt;0,'Retail Pricing'!#REF!," ")</f>
        <v>#REF!</v>
      </c>
      <c r="P494" s="219"/>
      <c r="Q494" s="219" t="e">
        <f>IF('Retail Pricing'!#REF!&gt;0,'Retail Pricing'!#REF!," ")</f>
        <v>#REF!</v>
      </c>
      <c r="R494" s="219" t="e">
        <f>IF('Retail Pricing'!#REF!&gt;0,'Retail Pricing'!#REF!," ")</f>
        <v>#REF!</v>
      </c>
      <c r="S494" s="219" t="e">
        <f>IF('Retail Pricing'!#REF!&gt;0,'Retail Pricing'!#REF!," ")</f>
        <v>#REF!</v>
      </c>
      <c r="T494" s="219">
        <v>4.02149</v>
      </c>
      <c r="U494" s="7" t="e">
        <f>IF(M494&gt;0,+$U$1," ")</f>
        <v>#REF!</v>
      </c>
      <c r="V494" s="7">
        <v>3.1E-2</v>
      </c>
      <c r="W494" s="491" t="s">
        <v>949</v>
      </c>
      <c r="X494" s="489" t="s">
        <v>949</v>
      </c>
      <c r="Y494" s="304" t="str">
        <f t="shared" si="804"/>
        <v xml:space="preserve"> </v>
      </c>
      <c r="Z494" s="428" t="s">
        <v>106</v>
      </c>
      <c r="AA494" s="492" t="s">
        <v>949</v>
      </c>
      <c r="AB494" s="493" t="s">
        <v>949</v>
      </c>
      <c r="AC494" s="489" t="s">
        <v>949</v>
      </c>
      <c r="AD494" s="14" t="str">
        <f t="shared" si="805"/>
        <v xml:space="preserve"> </v>
      </c>
      <c r="AE494" s="428" t="s">
        <v>106</v>
      </c>
      <c r="AF494" s="488" t="s">
        <v>949</v>
      </c>
      <c r="AG494" s="494" t="s">
        <v>949</v>
      </c>
      <c r="AH494" s="489" t="s">
        <v>949</v>
      </c>
      <c r="AI494" s="14" t="str">
        <f t="shared" si="806"/>
        <v xml:space="preserve"> </v>
      </c>
      <c r="AJ494" s="428" t="s">
        <v>106</v>
      </c>
      <c r="AK494" s="495" t="s">
        <v>949</v>
      </c>
      <c r="AL494" s="489"/>
      <c r="AM494" s="489" t="s">
        <v>949</v>
      </c>
      <c r="AN494" s="14" t="str">
        <f t="shared" si="807"/>
        <v xml:space="preserve"> </v>
      </c>
      <c r="AO494" s="428" t="s">
        <v>106</v>
      </c>
      <c r="AP494" s="490" t="s">
        <v>949</v>
      </c>
      <c r="AQ494" s="489" t="s">
        <v>949</v>
      </c>
      <c r="AR494" s="14" t="str">
        <f t="shared" si="808"/>
        <v xml:space="preserve"> </v>
      </c>
      <c r="AS494" s="428" t="s">
        <v>106</v>
      </c>
      <c r="AT494" s="496" t="s">
        <v>949</v>
      </c>
      <c r="AU494" s="497" t="s">
        <v>949</v>
      </c>
      <c r="AV494" s="288"/>
      <c r="AW494" s="498" t="s">
        <v>949</v>
      </c>
      <c r="AX494" s="499" t="s">
        <v>106</v>
      </c>
      <c r="AY494" s="499" t="s">
        <v>106</v>
      </c>
      <c r="AZ494" s="333"/>
      <c r="BA494" s="491" t="str">
        <f t="shared" si="844"/>
        <v>Holder</v>
      </c>
      <c r="BB494" s="492" t="str">
        <f t="shared" si="845"/>
        <v>Holder</v>
      </c>
      <c r="BC494" s="493" t="str">
        <f t="shared" si="846"/>
        <v>Holder</v>
      </c>
      <c r="BD494" s="488" t="str">
        <f t="shared" si="847"/>
        <v>Holder</v>
      </c>
      <c r="BE494" s="494" t="str">
        <f t="shared" si="848"/>
        <v>Holder</v>
      </c>
      <c r="BF494" s="495" t="str">
        <f t="shared" si="849"/>
        <v>Holder</v>
      </c>
      <c r="BG494" s="490" t="str">
        <f t="shared" si="850"/>
        <v>Holder</v>
      </c>
      <c r="BH494" s="496" t="str">
        <f t="shared" si="851"/>
        <v>Holder</v>
      </c>
      <c r="BI494" s="497" t="str">
        <f t="shared" si="852"/>
        <v>Holder</v>
      </c>
      <c r="BJ494" s="385" t="str">
        <f t="shared" si="900"/>
        <v>No</v>
      </c>
      <c r="BK494" s="385" t="str">
        <f t="shared" si="880"/>
        <v>No</v>
      </c>
      <c r="BL494" s="483" t="s">
        <v>1376</v>
      </c>
      <c r="BM494" s="482"/>
      <c r="BN494" s="482"/>
      <c r="BO494" s="482"/>
      <c r="BP494" s="482"/>
      <c r="BQ494" s="482"/>
      <c r="BR494" s="482"/>
      <c r="BS494" s="482"/>
      <c r="BT494" s="482"/>
      <c r="BU494" s="67"/>
      <c r="BV494" s="442" t="str">
        <f t="shared" si="887"/>
        <v xml:space="preserve"> </v>
      </c>
      <c r="BW494" s="244" t="str">
        <f t="shared" si="888"/>
        <v xml:space="preserve"> </v>
      </c>
      <c r="BX494" s="244" t="str">
        <f t="shared" si="889"/>
        <v xml:space="preserve"> </v>
      </c>
      <c r="BY494" s="244" t="str">
        <f t="shared" si="890"/>
        <v xml:space="preserve"> </v>
      </c>
      <c r="BZ494" s="244" t="str">
        <f t="shared" si="891"/>
        <v xml:space="preserve"> </v>
      </c>
      <c r="CA494" s="244" t="str">
        <f t="shared" si="892"/>
        <v xml:space="preserve"> </v>
      </c>
      <c r="CB494" s="244" t="str">
        <f t="shared" si="901"/>
        <v xml:space="preserve"> </v>
      </c>
      <c r="CC494" s="244" t="str">
        <f t="shared" si="893"/>
        <v xml:space="preserve"> </v>
      </c>
      <c r="CD494" s="244" t="str">
        <f t="shared" si="894"/>
        <v xml:space="preserve"> </v>
      </c>
      <c r="CE494" s="244" t="str">
        <f t="shared" si="895"/>
        <v xml:space="preserve"> </v>
      </c>
      <c r="CF494" s="244" t="str">
        <f t="shared" si="896"/>
        <v xml:space="preserve"> </v>
      </c>
      <c r="CG494" s="244" t="str">
        <f t="shared" si="897"/>
        <v xml:space="preserve"> </v>
      </c>
      <c r="CH494" s="244" t="str">
        <f t="shared" si="907"/>
        <v xml:space="preserve"> </v>
      </c>
      <c r="CI494" s="570"/>
      <c r="CJ494" s="578" t="str">
        <f t="shared" si="871"/>
        <v xml:space="preserve"> </v>
      </c>
      <c r="CK494" s="578" t="str">
        <f t="shared" si="872"/>
        <v xml:space="preserve"> </v>
      </c>
      <c r="CL494" s="578" t="str">
        <f t="shared" si="873"/>
        <v xml:space="preserve"> </v>
      </c>
      <c r="CM494" s="578" t="str">
        <f t="shared" si="874"/>
        <v xml:space="preserve"> </v>
      </c>
      <c r="CN494" s="578" t="str">
        <f t="shared" si="875"/>
        <v xml:space="preserve"> </v>
      </c>
      <c r="CO494" s="578" t="str">
        <f t="shared" si="868"/>
        <v xml:space="preserve"> </v>
      </c>
      <c r="CP494" s="578" t="str">
        <f t="shared" si="869"/>
        <v xml:space="preserve"> </v>
      </c>
      <c r="CQ494" s="578" t="str">
        <f t="shared" si="870"/>
        <v xml:space="preserve"> </v>
      </c>
      <c r="CR494" s="244"/>
      <c r="CS494" s="244"/>
      <c r="CT494" s="244"/>
      <c r="CU494" s="244"/>
      <c r="CV494" s="347"/>
      <c r="CW494" s="338" t="str">
        <f t="shared" si="902"/>
        <v xml:space="preserve"> </v>
      </c>
      <c r="CX494" s="347"/>
      <c r="CY494" s="338" t="str">
        <f t="shared" si="903"/>
        <v xml:space="preserve"> </v>
      </c>
      <c r="CZ494" s="347"/>
      <c r="DA494" s="338" t="str">
        <f t="shared" si="904"/>
        <v xml:space="preserve"> </v>
      </c>
      <c r="DB494" s="347"/>
      <c r="DC494" s="338" t="str">
        <f t="shared" si="905"/>
        <v xml:space="preserve"> </v>
      </c>
      <c r="DD494" s="347"/>
      <c r="DE494" s="338" t="str">
        <f t="shared" si="906"/>
        <v xml:space="preserve"> </v>
      </c>
    </row>
    <row r="495" spans="1:109" s="19" customFormat="1" x14ac:dyDescent="0.2">
      <c r="A495" s="93" t="s">
        <v>101</v>
      </c>
      <c r="B495" s="584" t="s">
        <v>1306</v>
      </c>
      <c r="C495" s="530" t="s">
        <v>1174</v>
      </c>
      <c r="D495" s="217" t="s">
        <v>533</v>
      </c>
      <c r="E495" s="326">
        <v>20</v>
      </c>
      <c r="F495" s="528" t="s">
        <v>1132</v>
      </c>
      <c r="G495" s="701"/>
      <c r="H495" s="40"/>
      <c r="I495" s="89" t="e">
        <f>IF('Retail Pricing'!#REF!&gt;0,'Retail Pricing'!#REF!," ")</f>
        <v>#REF!</v>
      </c>
      <c r="J495" s="85" t="e">
        <f>'Retail Pricing'!#REF!</f>
        <v>#REF!</v>
      </c>
      <c r="K495" s="85" t="e">
        <f>'Retail Pricing'!#REF!</f>
        <v>#REF!</v>
      </c>
      <c r="L495" s="305" t="e">
        <f>IF('Retail Pricing'!#REF!&gt;0,'Retail Pricing'!#REF!," ")</f>
        <v>#REF!</v>
      </c>
      <c r="M495" s="226" t="e">
        <f t="shared" si="811"/>
        <v>#REF!</v>
      </c>
      <c r="N495" s="219" t="e">
        <f>IF('Retail Pricing'!#REF!&gt;0,'Retail Pricing'!#REF!," ")</f>
        <v>#REF!</v>
      </c>
      <c r="O495" s="219" t="e">
        <f>IF('Retail Pricing'!#REF!&gt;0,'Retail Pricing'!#REF!," ")</f>
        <v>#REF!</v>
      </c>
      <c r="P495" s="219"/>
      <c r="Q495" s="219" t="e">
        <f>IF('Retail Pricing'!#REF!&gt;0,'Retail Pricing'!#REF!," ")</f>
        <v>#REF!</v>
      </c>
      <c r="R495" s="219" t="e">
        <f>IF('Retail Pricing'!#REF!&gt;0,'Retail Pricing'!#REF!," ")</f>
        <v>#REF!</v>
      </c>
      <c r="S495" s="219" t="e">
        <f>IF('Retail Pricing'!#REF!&gt;0,'Retail Pricing'!#REF!," ")</f>
        <v>#REF!</v>
      </c>
      <c r="T495" s="226">
        <v>4.02149</v>
      </c>
      <c r="U495" s="7" t="e">
        <f>IF(M495&gt;0,$U$1," ")</f>
        <v>#REF!</v>
      </c>
      <c r="V495" s="7">
        <v>3.1E-2</v>
      </c>
      <c r="W495" s="491" t="e">
        <f>'Retail Pricing'!#REF!</f>
        <v>#REF!</v>
      </c>
      <c r="X495" s="489">
        <v>13.5</v>
      </c>
      <c r="Y495" s="304" t="e">
        <f t="shared" si="804"/>
        <v>#REF!</v>
      </c>
      <c r="Z495" s="428">
        <v>0.63</v>
      </c>
      <c r="AA495" s="492">
        <v>15.35</v>
      </c>
      <c r="AB495" s="493" t="e">
        <f>'Retail Pricing'!#REF!</f>
        <v>#REF!</v>
      </c>
      <c r="AC495" s="489">
        <v>13.2</v>
      </c>
      <c r="AD495" s="14" t="e">
        <f t="shared" si="805"/>
        <v>#REF!</v>
      </c>
      <c r="AE495" s="428">
        <v>0.62</v>
      </c>
      <c r="AF495" s="488">
        <v>15.05</v>
      </c>
      <c r="AG495" s="494" t="e">
        <f>'Retail Pricing'!#REF!</f>
        <v>#REF!</v>
      </c>
      <c r="AH495" s="489">
        <v>10.1</v>
      </c>
      <c r="AI495" s="14" t="e">
        <f t="shared" si="806"/>
        <v>#REF!</v>
      </c>
      <c r="AJ495" s="428">
        <v>0.5</v>
      </c>
      <c r="AK495" s="495" t="e">
        <f>'Retail Pricing'!#REF!</f>
        <v>#REF!</v>
      </c>
      <c r="AL495" s="489"/>
      <c r="AM495" s="489">
        <v>9</v>
      </c>
      <c r="AN495" s="14" t="e">
        <f t="shared" si="807"/>
        <v>#REF!</v>
      </c>
      <c r="AO495" s="428">
        <v>0.45</v>
      </c>
      <c r="AP495" s="490" t="e">
        <f>'Retail Pricing'!#REF!</f>
        <v>#REF!</v>
      </c>
      <c r="AQ495" s="489">
        <v>8.75</v>
      </c>
      <c r="AR495" s="14" t="e">
        <f t="shared" si="808"/>
        <v>#REF!</v>
      </c>
      <c r="AS495" s="428">
        <v>0.43</v>
      </c>
      <c r="AT495" s="496">
        <v>10.45</v>
      </c>
      <c r="AU495" s="497" t="e">
        <f t="shared" si="899"/>
        <v>#REF!</v>
      </c>
      <c r="AV495" s="288"/>
      <c r="AW495" s="498" t="e">
        <f>IF(W495&gt;0,ROUND((W495*1.3)/0.05,0)*0.05," ")</f>
        <v>#REF!</v>
      </c>
      <c r="AX495" s="499" t="s">
        <v>106</v>
      </c>
      <c r="AY495" s="499" t="s">
        <v>106</v>
      </c>
      <c r="AZ495" s="333"/>
      <c r="BA495" s="491" t="e">
        <f t="shared" si="844"/>
        <v>#REF!</v>
      </c>
      <c r="BB495" s="492">
        <f t="shared" si="845"/>
        <v>15.35</v>
      </c>
      <c r="BC495" s="493" t="e">
        <f t="shared" si="846"/>
        <v>#REF!</v>
      </c>
      <c r="BD495" s="488">
        <f t="shared" si="847"/>
        <v>15.05</v>
      </c>
      <c r="BE495" s="494" t="e">
        <f t="shared" si="848"/>
        <v>#REF!</v>
      </c>
      <c r="BF495" s="495" t="e">
        <f t="shared" si="849"/>
        <v>#REF!</v>
      </c>
      <c r="BG495" s="490" t="e">
        <f t="shared" si="850"/>
        <v>#REF!</v>
      </c>
      <c r="BH495" s="496">
        <f t="shared" si="851"/>
        <v>10.45</v>
      </c>
      <c r="BI495" s="497" t="e">
        <f t="shared" si="852"/>
        <v>#REF!</v>
      </c>
      <c r="BJ495" s="385" t="e">
        <f t="shared" si="900"/>
        <v>#REF!</v>
      </c>
      <c r="BK495" s="385" t="e">
        <f>IF(BC495*0.9&gt;BG495, " ", "No")</f>
        <v>#REF!</v>
      </c>
      <c r="BL495" s="243" t="e">
        <f>IF((BA495-'Retail Pricing'!#REF!)&gt;=0," ",1)</f>
        <v>#REF!</v>
      </c>
      <c r="BM495" s="243" t="e">
        <f>IF((BB495-'Retail Pricing'!#REF!)&gt;=0," ",1)</f>
        <v>#REF!</v>
      </c>
      <c r="BN495" s="243" t="e">
        <f>IF((BC495-'Retail Pricing'!#REF!)&gt;=0," ",1)</f>
        <v>#REF!</v>
      </c>
      <c r="BO495" s="243" t="e">
        <f>IF((BD495-'Retail Pricing'!#REF!)&gt;=0," ",1)</f>
        <v>#REF!</v>
      </c>
      <c r="BP495" s="243" t="e">
        <f>IF((BE495-'Retail Pricing'!#REF!)&gt;=0," ",1)</f>
        <v>#REF!</v>
      </c>
      <c r="BQ495" s="243" t="e">
        <f>IF((BF495-'Retail Pricing'!#REF!)&gt;=0," ",1)</f>
        <v>#REF!</v>
      </c>
      <c r="BR495" s="243" t="e">
        <f>IF((BG495-'Retail Pricing'!#REF!)&gt;=0," ",1)</f>
        <v>#REF!</v>
      </c>
      <c r="BS495" s="243" t="e">
        <f>IF((BH495-'Retail Pricing'!#REF!)&gt;=0," ",1)</f>
        <v>#REF!</v>
      </c>
      <c r="BT495" s="243" t="e">
        <f>IF((BI495-'Retail Pricing'!#REF!)&gt;=0," ",1)</f>
        <v>#REF!</v>
      </c>
      <c r="BU495" s="67"/>
      <c r="BV495" s="442" t="e">
        <f t="shared" si="887"/>
        <v>#REF!</v>
      </c>
      <c r="BW495" s="244" t="e">
        <f t="shared" si="888"/>
        <v>#REF!</v>
      </c>
      <c r="BX495" s="244" t="e">
        <f t="shared" si="889"/>
        <v>#REF!</v>
      </c>
      <c r="BY495" s="244" t="e">
        <f t="shared" si="890"/>
        <v>#REF!</v>
      </c>
      <c r="BZ495" s="244" t="e">
        <f t="shared" si="891"/>
        <v>#REF!</v>
      </c>
      <c r="CA495" s="244" t="e">
        <f t="shared" si="892"/>
        <v>#REF!</v>
      </c>
      <c r="CB495" s="244" t="e">
        <f t="shared" si="901"/>
        <v>#REF!</v>
      </c>
      <c r="CC495" s="244" t="e">
        <f t="shared" si="893"/>
        <v>#REF!</v>
      </c>
      <c r="CD495" s="244" t="e">
        <f t="shared" si="894"/>
        <v>#REF!</v>
      </c>
      <c r="CE495" s="244" t="e">
        <f t="shared" si="895"/>
        <v>#REF!</v>
      </c>
      <c r="CF495" s="244" t="e">
        <f t="shared" si="896"/>
        <v>#REF!</v>
      </c>
      <c r="CG495" s="244" t="e">
        <f>IF($BV495&gt;0,($BV495-AW495)/$BV495*100," ")</f>
        <v>#REF!</v>
      </c>
      <c r="CH495" s="244" t="e">
        <f>IF($W495&gt;0,100," ")</f>
        <v>#REF!</v>
      </c>
      <c r="CI495" s="570"/>
      <c r="CJ495" s="578" t="e">
        <f t="shared" si="871"/>
        <v>#REF!</v>
      </c>
      <c r="CK495" s="578" t="e">
        <f t="shared" si="872"/>
        <v>#REF!</v>
      </c>
      <c r="CL495" s="578" t="e">
        <f t="shared" si="873"/>
        <v>#REF!</v>
      </c>
      <c r="CM495" s="578" t="e">
        <f t="shared" si="874"/>
        <v>#REF!</v>
      </c>
      <c r="CN495" s="578" t="e">
        <f t="shared" si="875"/>
        <v>#REF!</v>
      </c>
      <c r="CO495" s="578" t="e">
        <f t="shared" si="868"/>
        <v>#REF!</v>
      </c>
      <c r="CP495" s="578" t="e">
        <f t="shared" si="869"/>
        <v>#REF!</v>
      </c>
      <c r="CQ495" s="578" t="e">
        <f t="shared" si="870"/>
        <v>#REF!</v>
      </c>
      <c r="CR495" s="244"/>
      <c r="CS495" s="244"/>
      <c r="CT495" s="244"/>
      <c r="CU495" s="244"/>
      <c r="CV495" s="347"/>
      <c r="CW495" s="338" t="e">
        <f t="shared" si="902"/>
        <v>#REF!</v>
      </c>
      <c r="CX495" s="347"/>
      <c r="CY495" s="338" t="e">
        <f t="shared" si="903"/>
        <v>#REF!</v>
      </c>
      <c r="CZ495" s="347"/>
      <c r="DA495" s="338" t="e">
        <f t="shared" si="904"/>
        <v>#REF!</v>
      </c>
      <c r="DB495" s="347"/>
      <c r="DC495" s="338" t="e">
        <f t="shared" si="905"/>
        <v>#REF!</v>
      </c>
      <c r="DD495" s="347"/>
      <c r="DE495" s="338" t="e">
        <f t="shared" si="906"/>
        <v>#REF!</v>
      </c>
    </row>
    <row r="496" spans="1:109" s="19" customFormat="1" x14ac:dyDescent="0.2">
      <c r="A496" s="93" t="s">
        <v>101</v>
      </c>
      <c r="B496" s="582" t="s">
        <v>1306</v>
      </c>
      <c r="C496" s="53" t="s">
        <v>1843</v>
      </c>
      <c r="D496" s="217" t="s">
        <v>533</v>
      </c>
      <c r="E496" s="326">
        <v>20</v>
      </c>
      <c r="F496" s="586" t="s">
        <v>923</v>
      </c>
      <c r="G496" s="704"/>
      <c r="H496" s="39"/>
      <c r="I496" s="89" t="e">
        <f>IF('Retail Pricing'!#REF!&gt;0,'Retail Pricing'!#REF!," ")</f>
        <v>#REF!</v>
      </c>
      <c r="J496" s="85" t="e">
        <f>'Retail Pricing'!#REF!</f>
        <v>#REF!</v>
      </c>
      <c r="K496" s="85" t="e">
        <f>'Retail Pricing'!#REF!</f>
        <v>#REF!</v>
      </c>
      <c r="L496" s="305" t="e">
        <f>IF('Retail Pricing'!#REF!&gt;0,'Retail Pricing'!#REF!," ")</f>
        <v>#REF!</v>
      </c>
      <c r="M496" s="226" t="e">
        <f>IF(N496&gt;0,N496+O496+Q496+R496+S496," ")</f>
        <v>#REF!</v>
      </c>
      <c r="N496" s="219" t="e">
        <f>IF('Retail Pricing'!#REF!&gt;0,'Retail Pricing'!#REF!," ")</f>
        <v>#REF!</v>
      </c>
      <c r="O496" s="219" t="e">
        <f>IF('Retail Pricing'!#REF!&gt;0,'Retail Pricing'!#REF!," ")</f>
        <v>#REF!</v>
      </c>
      <c r="P496" s="219"/>
      <c r="Q496" s="219" t="e">
        <f>IF('Retail Pricing'!#REF!&gt;0,'Retail Pricing'!#REF!," ")</f>
        <v>#REF!</v>
      </c>
      <c r="R496" s="219" t="e">
        <f>IF('Retail Pricing'!#REF!&gt;0,'Retail Pricing'!#REF!," ")</f>
        <v>#REF!</v>
      </c>
      <c r="S496" s="219" t="e">
        <f>IF('Retail Pricing'!#REF!&gt;0,'Retail Pricing'!#REF!," ")</f>
        <v>#REF!</v>
      </c>
      <c r="T496" s="219">
        <v>4.02149</v>
      </c>
      <c r="U496" s="7" t="e">
        <f>IF(M496&gt;0,+$U$1," ")</f>
        <v>#REF!</v>
      </c>
      <c r="V496" s="7">
        <v>-0.26800000000000002</v>
      </c>
      <c r="W496" s="491" t="s">
        <v>949</v>
      </c>
      <c r="X496" s="489" t="s">
        <v>949</v>
      </c>
      <c r="Y496" s="304" t="str">
        <f>IF(X496=0," ",SUM((W496-X496)/X496))</f>
        <v xml:space="preserve"> </v>
      </c>
      <c r="Z496" s="428" t="s">
        <v>106</v>
      </c>
      <c r="AA496" s="492" t="s">
        <v>949</v>
      </c>
      <c r="AB496" s="493" t="s">
        <v>949</v>
      </c>
      <c r="AC496" s="489" t="s">
        <v>949</v>
      </c>
      <c r="AD496" s="14" t="str">
        <f>IF(AC496=0," ",SUM((AB496-AC496)/AC496))</f>
        <v xml:space="preserve"> </v>
      </c>
      <c r="AE496" s="428" t="s">
        <v>106</v>
      </c>
      <c r="AF496" s="488" t="s">
        <v>949</v>
      </c>
      <c r="AG496" s="494" t="s">
        <v>949</v>
      </c>
      <c r="AH496" s="489" t="s">
        <v>949</v>
      </c>
      <c r="AI496" s="14" t="str">
        <f>IF(AH496=0," ",SUM((AG496-AH496)/AH496))</f>
        <v xml:space="preserve"> </v>
      </c>
      <c r="AJ496" s="428" t="s">
        <v>106</v>
      </c>
      <c r="AK496" s="495" t="s">
        <v>949</v>
      </c>
      <c r="AL496" s="489"/>
      <c r="AM496" s="489" t="s">
        <v>949</v>
      </c>
      <c r="AN496" s="14" t="str">
        <f>IF(AM496=0," ",SUM((AK496-AM496)/AM496))</f>
        <v xml:space="preserve"> </v>
      </c>
      <c r="AO496" s="428" t="s">
        <v>106</v>
      </c>
      <c r="AP496" s="490" t="s">
        <v>949</v>
      </c>
      <c r="AQ496" s="489" t="s">
        <v>949</v>
      </c>
      <c r="AR496" s="14" t="str">
        <f>IF(AQ496=0," ",SUM((AP496-AQ496)/AQ496))</f>
        <v xml:space="preserve"> </v>
      </c>
      <c r="AS496" s="428" t="s">
        <v>106</v>
      </c>
      <c r="AT496" s="496" t="s">
        <v>949</v>
      </c>
      <c r="AU496" s="497" t="s">
        <v>949</v>
      </c>
      <c r="AV496" s="288"/>
      <c r="AW496" s="498" t="s">
        <v>949</v>
      </c>
      <c r="AX496" s="499" t="s">
        <v>106</v>
      </c>
      <c r="AY496" s="499" t="s">
        <v>106</v>
      </c>
      <c r="AZ496" s="333"/>
      <c r="BA496" s="491" t="str">
        <f t="shared" si="844"/>
        <v>Holder</v>
      </c>
      <c r="BB496" s="492" t="str">
        <f t="shared" si="845"/>
        <v>Holder</v>
      </c>
      <c r="BC496" s="493" t="str">
        <f t="shared" si="846"/>
        <v>Holder</v>
      </c>
      <c r="BD496" s="488" t="str">
        <f t="shared" si="847"/>
        <v>Holder</v>
      </c>
      <c r="BE496" s="494" t="str">
        <f t="shared" si="848"/>
        <v>Holder</v>
      </c>
      <c r="BF496" s="495" t="str">
        <f t="shared" si="849"/>
        <v>Holder</v>
      </c>
      <c r="BG496" s="490" t="str">
        <f t="shared" si="850"/>
        <v>Holder</v>
      </c>
      <c r="BH496" s="496" t="str">
        <f t="shared" si="851"/>
        <v>Holder</v>
      </c>
      <c r="BI496" s="497" t="str">
        <f t="shared" si="852"/>
        <v>Holder</v>
      </c>
      <c r="BJ496" s="385" t="str">
        <f t="shared" si="900"/>
        <v>No</v>
      </c>
      <c r="BK496" s="385" t="str">
        <f>IF(BC496*0.9&gt;BG496, " ", "No")</f>
        <v>No</v>
      </c>
      <c r="BL496" s="483" t="s">
        <v>1376</v>
      </c>
      <c r="BM496" s="482"/>
      <c r="BN496" s="482"/>
      <c r="BO496" s="482"/>
      <c r="BP496" s="482"/>
      <c r="BQ496" s="482"/>
      <c r="BR496" s="482"/>
      <c r="BS496" s="482"/>
      <c r="BT496" s="482"/>
      <c r="BU496" s="67"/>
      <c r="BV496" s="442" t="str">
        <f>IF(W496&gt;0,$BV$9, " ")</f>
        <v xml:space="preserve"> </v>
      </c>
      <c r="BW496" s="244" t="str">
        <f>IF($BV496&gt;0,($BV496-W496)/$BV496*100," ")</f>
        <v xml:space="preserve"> </v>
      </c>
      <c r="BX496" s="244" t="str">
        <f>IF($BV496&gt;0,($BV496-AA496)/$BV496*100," ")</f>
        <v xml:space="preserve"> </v>
      </c>
      <c r="BY496" s="244" t="str">
        <f>IF($BV496&gt;0,($BV496-AB496)/$BV496*100," ")</f>
        <v xml:space="preserve"> </v>
      </c>
      <c r="BZ496" s="244" t="str">
        <f>IF($BV496&gt;0,($BV496-AF496)/$BV496*100," ")</f>
        <v xml:space="preserve"> </v>
      </c>
      <c r="CA496" s="244" t="str">
        <f>IF($BV496&gt;0,($BV496-AG496)/$BV496*100," ")</f>
        <v xml:space="preserve"> </v>
      </c>
      <c r="CB496" s="244" t="str">
        <f t="shared" si="901"/>
        <v xml:space="preserve"> </v>
      </c>
      <c r="CC496" s="244" t="str">
        <f>IF($BV496&gt;0,($BV496-AK496)/$BV496*100," ")</f>
        <v xml:space="preserve"> </v>
      </c>
      <c r="CD496" s="244" t="str">
        <f>IF($BV496&gt;0,($BV496-AP496)/$BV496*100," ")</f>
        <v xml:space="preserve"> </v>
      </c>
      <c r="CE496" s="244" t="str">
        <f>IF($BV496&gt;0,($BV496-AT496)/$BV496*100," ")</f>
        <v xml:space="preserve"> </v>
      </c>
      <c r="CF496" s="244" t="str">
        <f>IF($BV496&gt;0,($BV496-(W496*2))/$BV496*100," ")</f>
        <v xml:space="preserve"> </v>
      </c>
      <c r="CG496" s="244" t="str">
        <f>IF($BV496&gt;0,($BV496-AW496)/$BV496*100," ")</f>
        <v xml:space="preserve"> </v>
      </c>
      <c r="CH496" s="244" t="str">
        <f t="shared" si="907"/>
        <v xml:space="preserve"> </v>
      </c>
      <c r="CI496" s="570"/>
      <c r="CJ496" s="578" t="str">
        <f t="shared" ref="CJ496:CN497" si="908">IF(BW496&gt;0,BW496-$CL$1," ")</f>
        <v xml:space="preserve"> </v>
      </c>
      <c r="CK496" s="578" t="str">
        <f t="shared" si="908"/>
        <v xml:space="preserve"> </v>
      </c>
      <c r="CL496" s="578" t="str">
        <f t="shared" si="908"/>
        <v xml:space="preserve"> </v>
      </c>
      <c r="CM496" s="578" t="str">
        <f t="shared" si="908"/>
        <v xml:space="preserve"> </v>
      </c>
      <c r="CN496" s="578" t="str">
        <f t="shared" si="908"/>
        <v xml:space="preserve"> </v>
      </c>
      <c r="CO496" s="578" t="str">
        <f t="shared" ref="CO496:CQ497" si="909">IF(CC496&gt;0,CC496-$CL$1," ")</f>
        <v xml:space="preserve"> </v>
      </c>
      <c r="CP496" s="578" t="str">
        <f t="shared" si="909"/>
        <v xml:space="preserve"> </v>
      </c>
      <c r="CQ496" s="578" t="str">
        <f t="shared" si="909"/>
        <v xml:space="preserve"> </v>
      </c>
      <c r="CR496" s="244"/>
      <c r="CS496" s="244"/>
      <c r="CT496" s="244"/>
      <c r="CU496" s="244"/>
      <c r="CV496" s="347"/>
      <c r="CW496" s="338" t="str">
        <f t="shared" si="902"/>
        <v xml:space="preserve"> </v>
      </c>
      <c r="CX496" s="347"/>
      <c r="CY496" s="338" t="str">
        <f t="shared" si="903"/>
        <v xml:space="preserve"> </v>
      </c>
      <c r="CZ496" s="347"/>
      <c r="DA496" s="338" t="str">
        <f t="shared" si="904"/>
        <v xml:space="preserve"> </v>
      </c>
      <c r="DB496" s="347"/>
      <c r="DC496" s="338" t="str">
        <f t="shared" si="905"/>
        <v xml:space="preserve"> </v>
      </c>
      <c r="DD496" s="347"/>
      <c r="DE496" s="338" t="str">
        <f t="shared" si="906"/>
        <v xml:space="preserve"> </v>
      </c>
    </row>
    <row r="497" spans="1:109" s="19" customFormat="1" x14ac:dyDescent="0.2">
      <c r="A497" s="93" t="s">
        <v>101</v>
      </c>
      <c r="B497" s="585" t="s">
        <v>1306</v>
      </c>
      <c r="C497" s="53" t="s">
        <v>1174</v>
      </c>
      <c r="D497" s="217" t="s">
        <v>533</v>
      </c>
      <c r="E497" s="326">
        <v>20</v>
      </c>
      <c r="F497" s="586" t="s">
        <v>923</v>
      </c>
      <c r="G497" s="704"/>
      <c r="H497" s="39"/>
      <c r="I497" s="89" t="e">
        <f>IF('Retail Pricing'!#REF!&gt;0,'Retail Pricing'!#REF!," ")</f>
        <v>#REF!</v>
      </c>
      <c r="J497" s="85" t="e">
        <f>'Retail Pricing'!#REF!</f>
        <v>#REF!</v>
      </c>
      <c r="K497" s="85" t="e">
        <f>'Retail Pricing'!#REF!</f>
        <v>#REF!</v>
      </c>
      <c r="L497" s="305" t="e">
        <f>IF('Retail Pricing'!#REF!&gt;0,'Retail Pricing'!#REF!," ")</f>
        <v>#REF!</v>
      </c>
      <c r="M497" s="226" t="e">
        <f>IF(N497&gt;0,N497+O497+Q497+R497+S497," ")</f>
        <v>#REF!</v>
      </c>
      <c r="N497" s="219" t="e">
        <f>IF('Retail Pricing'!#REF!&gt;0,'Retail Pricing'!#REF!," ")</f>
        <v>#REF!</v>
      </c>
      <c r="O497" s="219" t="e">
        <f>IF('Retail Pricing'!#REF!&gt;0,'Retail Pricing'!#REF!," ")</f>
        <v>#REF!</v>
      </c>
      <c r="P497" s="219"/>
      <c r="Q497" s="219" t="e">
        <f>IF('Retail Pricing'!#REF!&gt;0,'Retail Pricing'!#REF!," ")</f>
        <v>#REF!</v>
      </c>
      <c r="R497" s="219" t="e">
        <f>IF('Retail Pricing'!#REF!&gt;0,'Retail Pricing'!#REF!," ")</f>
        <v>#REF!</v>
      </c>
      <c r="S497" s="219" t="e">
        <f>IF('Retail Pricing'!#REF!&gt;0,'Retail Pricing'!#REF!," ")</f>
        <v>#REF!</v>
      </c>
      <c r="T497" s="226">
        <v>4.02149</v>
      </c>
      <c r="U497" s="7" t="e">
        <f>IF(M497&gt;0,$U$1," ")</f>
        <v>#REF!</v>
      </c>
      <c r="V497" s="7">
        <v>-0.26800000000000002</v>
      </c>
      <c r="W497" s="491" t="e">
        <f>'Retail Pricing'!#REF!</f>
        <v>#REF!</v>
      </c>
      <c r="X497" s="489">
        <v>9.4499999999999993</v>
      </c>
      <c r="Y497" s="304" t="e">
        <f>IF(X497=0," ",SUM((W497-X497)/X497))</f>
        <v>#REF!</v>
      </c>
      <c r="Z497" s="428">
        <v>0.62</v>
      </c>
      <c r="AA497" s="492">
        <v>10.75</v>
      </c>
      <c r="AB497" s="493" t="e">
        <f>'Retail Pricing'!#REF!</f>
        <v>#REF!</v>
      </c>
      <c r="AC497" s="489">
        <v>9.25</v>
      </c>
      <c r="AD497" s="14" t="e">
        <f>IF(AC497=0," ",SUM((AB497-AC497)/AC497))</f>
        <v>#REF!</v>
      </c>
      <c r="AE497" s="428">
        <v>0.61</v>
      </c>
      <c r="AF497" s="488">
        <v>10.55</v>
      </c>
      <c r="AG497" s="494" t="e">
        <f>'Retail Pricing'!#REF!</f>
        <v>#REF!</v>
      </c>
      <c r="AH497" s="489">
        <v>7.05</v>
      </c>
      <c r="AI497" s="14" t="e">
        <f>IF(AH497=0," ",SUM((AG497-AH497)/AH497))</f>
        <v>#REF!</v>
      </c>
      <c r="AJ497" s="428">
        <v>0.5</v>
      </c>
      <c r="AK497" s="495" t="e">
        <f>'Retail Pricing'!#REF!</f>
        <v>#REF!</v>
      </c>
      <c r="AL497" s="489"/>
      <c r="AM497" s="489">
        <v>6.3</v>
      </c>
      <c r="AN497" s="14" t="e">
        <f>IF(AM497=0," ",SUM((AK497-AM497)/AM497))</f>
        <v>#REF!</v>
      </c>
      <c r="AO497" s="428">
        <v>0.43</v>
      </c>
      <c r="AP497" s="490" t="e">
        <f>'Retail Pricing'!#REF!</f>
        <v>#REF!</v>
      </c>
      <c r="AQ497" s="489">
        <v>6.1</v>
      </c>
      <c r="AR497" s="14" t="e">
        <f>IF(AQ497=0," ",SUM((AP497-AQ497)/AQ497))</f>
        <v>#REF!</v>
      </c>
      <c r="AS497" s="428">
        <v>0.42</v>
      </c>
      <c r="AT497" s="496">
        <v>7.3</v>
      </c>
      <c r="AU497" s="497" t="e">
        <f>IF(BA497&gt;0,ROUNDUP((BA497*2),0.05)-0.01," ")</f>
        <v>#REF!</v>
      </c>
      <c r="AV497" s="288"/>
      <c r="AW497" s="498" t="e">
        <f>IF(W497&gt;0,ROUND((W497*1.3)/0.05,0)*0.05," ")</f>
        <v>#REF!</v>
      </c>
      <c r="AX497" s="499" t="s">
        <v>106</v>
      </c>
      <c r="AY497" s="499" t="s">
        <v>106</v>
      </c>
      <c r="AZ497" s="333"/>
      <c r="BA497" s="491" t="e">
        <f t="shared" si="844"/>
        <v>#REF!</v>
      </c>
      <c r="BB497" s="492">
        <f t="shared" si="845"/>
        <v>10.75</v>
      </c>
      <c r="BC497" s="493" t="e">
        <f t="shared" si="846"/>
        <v>#REF!</v>
      </c>
      <c r="BD497" s="488">
        <f t="shared" si="847"/>
        <v>10.55</v>
      </c>
      <c r="BE497" s="494" t="e">
        <f t="shared" si="848"/>
        <v>#REF!</v>
      </c>
      <c r="BF497" s="495" t="e">
        <f t="shared" si="849"/>
        <v>#REF!</v>
      </c>
      <c r="BG497" s="490" t="e">
        <f t="shared" si="850"/>
        <v>#REF!</v>
      </c>
      <c r="BH497" s="496">
        <f t="shared" si="851"/>
        <v>7.3</v>
      </c>
      <c r="BI497" s="497" t="e">
        <f t="shared" si="852"/>
        <v>#REF!</v>
      </c>
      <c r="BJ497" s="385" t="e">
        <f t="shared" si="900"/>
        <v>#REF!</v>
      </c>
      <c r="BK497" s="385" t="e">
        <f>IF(BC497*0.9&gt;BG497, " ", "No")</f>
        <v>#REF!</v>
      </c>
      <c r="BL497" s="243" t="e">
        <f>IF((BA497-'Retail Pricing'!#REF!)&gt;=0," ",1)</f>
        <v>#REF!</v>
      </c>
      <c r="BM497" s="243" t="e">
        <f>IF((BB497-'Retail Pricing'!#REF!)&gt;=0," ",1)</f>
        <v>#REF!</v>
      </c>
      <c r="BN497" s="243" t="e">
        <f>IF((BC497-'Retail Pricing'!#REF!)&gt;=0," ",1)</f>
        <v>#REF!</v>
      </c>
      <c r="BO497" s="243" t="e">
        <f>IF((BD497-'Retail Pricing'!#REF!)&gt;=0," ",1)</f>
        <v>#REF!</v>
      </c>
      <c r="BP497" s="243" t="e">
        <f>IF((BE497-'Retail Pricing'!#REF!)&gt;=0," ",1)</f>
        <v>#REF!</v>
      </c>
      <c r="BQ497" s="243" t="e">
        <f>IF((BF497-'Retail Pricing'!#REF!)&gt;=0," ",1)</f>
        <v>#REF!</v>
      </c>
      <c r="BR497" s="243" t="e">
        <f>IF((BG497-'Retail Pricing'!#REF!)&gt;=0," ",1)</f>
        <v>#REF!</v>
      </c>
      <c r="BS497" s="243" t="e">
        <f>IF((BH497-'Retail Pricing'!#REF!)&gt;=0," ",1)</f>
        <v>#REF!</v>
      </c>
      <c r="BT497" s="243" t="e">
        <f>IF((BI497-'Retail Pricing'!#REF!)&gt;=0," ",1)</f>
        <v>#REF!</v>
      </c>
      <c r="BU497" s="67"/>
      <c r="BV497" s="442" t="e">
        <f>IF(W497&gt;0,$BV$9, " ")</f>
        <v>#REF!</v>
      </c>
      <c r="BW497" s="244" t="e">
        <f>IF($BV497&gt;0,($BV497-W497)/$BV497*100," ")</f>
        <v>#REF!</v>
      </c>
      <c r="BX497" s="244" t="e">
        <f>IF($BV497&gt;0,($BV497-AA497)/$BV497*100," ")</f>
        <v>#REF!</v>
      </c>
      <c r="BY497" s="244" t="e">
        <f>IF($BV497&gt;0,($BV497-AB497)/$BV497*100," ")</f>
        <v>#REF!</v>
      </c>
      <c r="BZ497" s="244" t="e">
        <f>IF($BV497&gt;0,($BV497-AF497)/$BV497*100," ")</f>
        <v>#REF!</v>
      </c>
      <c r="CA497" s="244" t="e">
        <f>IF($BV497&gt;0,($BV497-AG497)/$BV497*100," ")</f>
        <v>#REF!</v>
      </c>
      <c r="CB497" s="244" t="e">
        <f t="shared" si="901"/>
        <v>#REF!</v>
      </c>
      <c r="CC497" s="244" t="e">
        <f>IF($BV497&gt;0,($BV497-AK497)/$BV497*100," ")</f>
        <v>#REF!</v>
      </c>
      <c r="CD497" s="244" t="e">
        <f>IF($BV497&gt;0,($BV497-AP497)/$BV497*100," ")</f>
        <v>#REF!</v>
      </c>
      <c r="CE497" s="244" t="e">
        <f>IF($BV497&gt;0,($BV497-AT497)/$BV497*100," ")</f>
        <v>#REF!</v>
      </c>
      <c r="CF497" s="244" t="e">
        <f>IF($BV497&gt;0,($BV497-(W497*2))/$BV497*100," ")</f>
        <v>#REF!</v>
      </c>
      <c r="CG497" s="244" t="e">
        <f>IF($BV497&gt;0,($BV497-AW497)/$BV497*100," ")</f>
        <v>#REF!</v>
      </c>
      <c r="CH497" s="244" t="e">
        <f>IF($W497&gt;0,100," ")</f>
        <v>#REF!</v>
      </c>
      <c r="CI497" s="570"/>
      <c r="CJ497" s="578" t="e">
        <f t="shared" si="908"/>
        <v>#REF!</v>
      </c>
      <c r="CK497" s="578" t="e">
        <f t="shared" si="908"/>
        <v>#REF!</v>
      </c>
      <c r="CL497" s="578" t="e">
        <f t="shared" si="908"/>
        <v>#REF!</v>
      </c>
      <c r="CM497" s="578" t="e">
        <f t="shared" si="908"/>
        <v>#REF!</v>
      </c>
      <c r="CN497" s="578" t="e">
        <f t="shared" si="908"/>
        <v>#REF!</v>
      </c>
      <c r="CO497" s="578" t="e">
        <f t="shared" si="909"/>
        <v>#REF!</v>
      </c>
      <c r="CP497" s="578" t="e">
        <f t="shared" si="909"/>
        <v>#REF!</v>
      </c>
      <c r="CQ497" s="578" t="e">
        <f t="shared" si="909"/>
        <v>#REF!</v>
      </c>
      <c r="CR497" s="244"/>
      <c r="CS497" s="244"/>
      <c r="CT497" s="244"/>
      <c r="CU497" s="244"/>
      <c r="CV497" s="347"/>
      <c r="CW497" s="338" t="e">
        <f t="shared" si="902"/>
        <v>#REF!</v>
      </c>
      <c r="CX497" s="347"/>
      <c r="CY497" s="338" t="e">
        <f t="shared" si="903"/>
        <v>#REF!</v>
      </c>
      <c r="CZ497" s="347"/>
      <c r="DA497" s="338" t="e">
        <f t="shared" si="904"/>
        <v>#REF!</v>
      </c>
      <c r="DB497" s="347"/>
      <c r="DC497" s="338" t="e">
        <f t="shared" si="905"/>
        <v>#REF!</v>
      </c>
      <c r="DD497" s="347"/>
      <c r="DE497" s="338" t="e">
        <f t="shared" si="906"/>
        <v>#REF!</v>
      </c>
    </row>
    <row r="498" spans="1:109" s="19" customFormat="1" x14ac:dyDescent="0.2">
      <c r="A498" s="93" t="s">
        <v>101</v>
      </c>
      <c r="B498" s="530" t="s">
        <v>1307</v>
      </c>
      <c r="C498" s="530" t="s">
        <v>1153</v>
      </c>
      <c r="D498" s="217" t="s">
        <v>533</v>
      </c>
      <c r="E498" s="326">
        <v>21</v>
      </c>
      <c r="F498" s="583" t="s">
        <v>1154</v>
      </c>
      <c r="G498" s="704"/>
      <c r="H498" s="40" t="s">
        <v>949</v>
      </c>
      <c r="I498" s="89" t="e">
        <f>IF('Retail Pricing'!#REF!&gt;0,'Retail Pricing'!#REF!," ")</f>
        <v>#REF!</v>
      </c>
      <c r="J498" s="85" t="e">
        <f>'Retail Pricing'!#REF!</f>
        <v>#REF!</v>
      </c>
      <c r="K498" s="85" t="e">
        <f>'Retail Pricing'!#REF!</f>
        <v>#REF!</v>
      </c>
      <c r="L498" s="305" t="e">
        <f>IF('Retail Pricing'!#REF!&gt;0,'Retail Pricing'!#REF!," ")</f>
        <v>#REF!</v>
      </c>
      <c r="M498" s="226" t="e">
        <f t="shared" si="811"/>
        <v>#REF!</v>
      </c>
      <c r="N498" s="219" t="e">
        <f>IF('Retail Pricing'!#REF!&gt;0,'Retail Pricing'!#REF!," ")</f>
        <v>#REF!</v>
      </c>
      <c r="O498" s="219" t="e">
        <f>IF('Retail Pricing'!#REF!&gt;0,'Retail Pricing'!#REF!," ")</f>
        <v>#REF!</v>
      </c>
      <c r="P498" s="219"/>
      <c r="Q498" s="219" t="e">
        <f>IF('Retail Pricing'!#REF!&gt;0,'Retail Pricing'!#REF!," ")</f>
        <v>#REF!</v>
      </c>
      <c r="R498" s="219" t="e">
        <f>IF('Retail Pricing'!#REF!&gt;0,'Retail Pricing'!#REF!," ")</f>
        <v>#REF!</v>
      </c>
      <c r="S498" s="219" t="e">
        <f>IF('Retail Pricing'!#REF!&gt;0,'Retail Pricing'!#REF!," ")</f>
        <v>#REF!</v>
      </c>
      <c r="T498" s="219">
        <v>3.1891699999999998</v>
      </c>
      <c r="U498" s="7" t="e">
        <f>IF(M498&gt;0,+$U$1," ")</f>
        <v>#REF!</v>
      </c>
      <c r="V498" s="7">
        <v>1.9E-2</v>
      </c>
      <c r="W498" s="491" t="s">
        <v>949</v>
      </c>
      <c r="X498" s="489" t="s">
        <v>949</v>
      </c>
      <c r="Y498" s="304" t="str">
        <f t="shared" si="804"/>
        <v xml:space="preserve"> </v>
      </c>
      <c r="Z498" s="428" t="s">
        <v>106</v>
      </c>
      <c r="AA498" s="492" t="s">
        <v>949</v>
      </c>
      <c r="AB498" s="493" t="s">
        <v>949</v>
      </c>
      <c r="AC498" s="489" t="s">
        <v>949</v>
      </c>
      <c r="AD498" s="14" t="str">
        <f t="shared" si="805"/>
        <v xml:space="preserve"> </v>
      </c>
      <c r="AE498" s="428" t="s">
        <v>106</v>
      </c>
      <c r="AF498" s="488" t="s">
        <v>949</v>
      </c>
      <c r="AG498" s="494" t="s">
        <v>949</v>
      </c>
      <c r="AH498" s="489" t="s">
        <v>949</v>
      </c>
      <c r="AI498" s="14" t="str">
        <f t="shared" si="806"/>
        <v xml:space="preserve"> </v>
      </c>
      <c r="AJ498" s="428" t="s">
        <v>106</v>
      </c>
      <c r="AK498" s="495" t="s">
        <v>949</v>
      </c>
      <c r="AL498" s="489"/>
      <c r="AM498" s="489" t="s">
        <v>949</v>
      </c>
      <c r="AN498" s="14" t="str">
        <f t="shared" si="807"/>
        <v xml:space="preserve"> </v>
      </c>
      <c r="AO498" s="428" t="s">
        <v>106</v>
      </c>
      <c r="AP498" s="490" t="s">
        <v>949</v>
      </c>
      <c r="AQ498" s="489" t="s">
        <v>949</v>
      </c>
      <c r="AR498" s="14" t="str">
        <f t="shared" si="808"/>
        <v xml:space="preserve"> </v>
      </c>
      <c r="AS498" s="428" t="s">
        <v>106</v>
      </c>
      <c r="AT498" s="496" t="s">
        <v>949</v>
      </c>
      <c r="AU498" s="497" t="s">
        <v>949</v>
      </c>
      <c r="AV498" s="288"/>
      <c r="AW498" s="498" t="s">
        <v>949</v>
      </c>
      <c r="AX498" s="499" t="s">
        <v>106</v>
      </c>
      <c r="AY498" s="499" t="s">
        <v>106</v>
      </c>
      <c r="AZ498" s="333"/>
      <c r="BA498" s="491" t="str">
        <f t="shared" si="844"/>
        <v>Holder</v>
      </c>
      <c r="BB498" s="492" t="str">
        <f t="shared" si="845"/>
        <v>Holder</v>
      </c>
      <c r="BC498" s="493" t="str">
        <f t="shared" si="846"/>
        <v>Holder</v>
      </c>
      <c r="BD498" s="488" t="str">
        <f t="shared" si="847"/>
        <v>Holder</v>
      </c>
      <c r="BE498" s="494" t="str">
        <f t="shared" si="848"/>
        <v>Holder</v>
      </c>
      <c r="BF498" s="495" t="str">
        <f t="shared" si="849"/>
        <v>Holder</v>
      </c>
      <c r="BG498" s="490" t="str">
        <f t="shared" si="850"/>
        <v>Holder</v>
      </c>
      <c r="BH498" s="496" t="str">
        <f t="shared" si="851"/>
        <v>Holder</v>
      </c>
      <c r="BI498" s="497" t="str">
        <f t="shared" si="852"/>
        <v>Holder</v>
      </c>
      <c r="BJ498" s="385" t="str">
        <f t="shared" si="900"/>
        <v>No</v>
      </c>
      <c r="BK498" s="385" t="str">
        <f t="shared" si="880"/>
        <v>No</v>
      </c>
      <c r="BL498" s="483" t="s">
        <v>1376</v>
      </c>
      <c r="BM498" s="482"/>
      <c r="BN498" s="482"/>
      <c r="BO498" s="482"/>
      <c r="BP498" s="482"/>
      <c r="BQ498" s="482"/>
      <c r="BR498" s="482"/>
      <c r="BS498" s="482"/>
      <c r="BT498" s="482"/>
      <c r="BU498" s="67"/>
      <c r="BV498" s="442" t="str">
        <f t="shared" si="887"/>
        <v xml:space="preserve"> </v>
      </c>
      <c r="BW498" s="244" t="str">
        <f t="shared" si="888"/>
        <v xml:space="preserve"> </v>
      </c>
      <c r="BX498" s="244" t="str">
        <f t="shared" si="889"/>
        <v xml:space="preserve"> </v>
      </c>
      <c r="BY498" s="244" t="str">
        <f t="shared" si="890"/>
        <v xml:space="preserve"> </v>
      </c>
      <c r="BZ498" s="244" t="str">
        <f t="shared" si="891"/>
        <v xml:space="preserve"> </v>
      </c>
      <c r="CA498" s="244" t="str">
        <f t="shared" si="892"/>
        <v xml:space="preserve"> </v>
      </c>
      <c r="CB498" s="244" t="str">
        <f t="shared" si="901"/>
        <v xml:space="preserve"> </v>
      </c>
      <c r="CC498" s="244" t="str">
        <f t="shared" si="893"/>
        <v xml:space="preserve"> </v>
      </c>
      <c r="CD498" s="244" t="str">
        <f t="shared" si="894"/>
        <v xml:space="preserve"> </v>
      </c>
      <c r="CE498" s="244" t="str">
        <f t="shared" si="895"/>
        <v xml:space="preserve"> </v>
      </c>
      <c r="CF498" s="244" t="str">
        <f t="shared" si="896"/>
        <v xml:space="preserve"> </v>
      </c>
      <c r="CG498" s="244" t="str">
        <f t="shared" si="897"/>
        <v xml:space="preserve"> </v>
      </c>
      <c r="CH498" s="244" t="str">
        <f t="shared" si="907"/>
        <v xml:space="preserve"> </v>
      </c>
      <c r="CI498" s="570"/>
      <c r="CJ498" s="578" t="str">
        <f t="shared" si="871"/>
        <v xml:space="preserve"> </v>
      </c>
      <c r="CK498" s="578" t="str">
        <f t="shared" si="872"/>
        <v xml:space="preserve"> </v>
      </c>
      <c r="CL498" s="578" t="str">
        <f t="shared" si="873"/>
        <v xml:space="preserve"> </v>
      </c>
      <c r="CM498" s="578" t="str">
        <f t="shared" si="874"/>
        <v xml:space="preserve"> </v>
      </c>
      <c r="CN498" s="578" t="str">
        <f t="shared" si="875"/>
        <v xml:space="preserve"> </v>
      </c>
      <c r="CO498" s="578" t="str">
        <f t="shared" si="868"/>
        <v xml:space="preserve"> </v>
      </c>
      <c r="CP498" s="578" t="str">
        <f t="shared" si="869"/>
        <v xml:space="preserve"> </v>
      </c>
      <c r="CQ498" s="578" t="str">
        <f t="shared" si="870"/>
        <v xml:space="preserve"> </v>
      </c>
      <c r="CR498" s="244"/>
      <c r="CS498" s="244"/>
      <c r="CT498" s="244"/>
      <c r="CU498" s="244"/>
      <c r="CV498" s="347"/>
      <c r="CW498" s="338" t="str">
        <f t="shared" si="902"/>
        <v xml:space="preserve"> </v>
      </c>
      <c r="CX498" s="347"/>
      <c r="CY498" s="338" t="str">
        <f t="shared" si="903"/>
        <v xml:space="preserve"> </v>
      </c>
      <c r="CZ498" s="347"/>
      <c r="DA498" s="338" t="str">
        <f t="shared" si="904"/>
        <v xml:space="preserve"> </v>
      </c>
      <c r="DB498" s="347"/>
      <c r="DC498" s="338" t="str">
        <f t="shared" si="905"/>
        <v xml:space="preserve"> </v>
      </c>
      <c r="DD498" s="347"/>
      <c r="DE498" s="338" t="str">
        <f t="shared" si="906"/>
        <v xml:space="preserve"> </v>
      </c>
    </row>
    <row r="499" spans="1:109" s="19" customFormat="1" x14ac:dyDescent="0.2">
      <c r="A499" s="93" t="s">
        <v>101</v>
      </c>
      <c r="B499" s="584" t="s">
        <v>1307</v>
      </c>
      <c r="C499" s="530" t="s">
        <v>1174</v>
      </c>
      <c r="D499" s="217" t="s">
        <v>533</v>
      </c>
      <c r="E499" s="326">
        <v>21</v>
      </c>
      <c r="F499" s="326" t="s">
        <v>1154</v>
      </c>
      <c r="G499" s="701"/>
      <c r="H499" s="40"/>
      <c r="I499" s="89" t="e">
        <f>IF('Retail Pricing'!#REF!&gt;0,'Retail Pricing'!#REF!," ")</f>
        <v>#REF!</v>
      </c>
      <c r="J499" s="85" t="e">
        <f>'Retail Pricing'!#REF!</f>
        <v>#REF!</v>
      </c>
      <c r="K499" s="85" t="e">
        <f>'Retail Pricing'!#REF!</f>
        <v>#REF!</v>
      </c>
      <c r="L499" s="305" t="e">
        <f>IF('Retail Pricing'!#REF!&gt;0,'Retail Pricing'!#REF!," ")</f>
        <v>#REF!</v>
      </c>
      <c r="M499" s="226" t="e">
        <f t="shared" si="811"/>
        <v>#REF!</v>
      </c>
      <c r="N499" s="219" t="e">
        <f>IF('Retail Pricing'!#REF!&gt;0,'Retail Pricing'!#REF!," ")</f>
        <v>#REF!</v>
      </c>
      <c r="O499" s="219" t="e">
        <f>IF('Retail Pricing'!#REF!&gt;0,'Retail Pricing'!#REF!," ")</f>
        <v>#REF!</v>
      </c>
      <c r="P499" s="219"/>
      <c r="Q499" s="219" t="e">
        <f>IF('Retail Pricing'!#REF!&gt;0,'Retail Pricing'!#REF!," ")</f>
        <v>#REF!</v>
      </c>
      <c r="R499" s="219" t="e">
        <f>IF('Retail Pricing'!#REF!&gt;0,'Retail Pricing'!#REF!," ")</f>
        <v>#REF!</v>
      </c>
      <c r="S499" s="219" t="e">
        <f>IF('Retail Pricing'!#REF!&gt;0,'Retail Pricing'!#REF!," ")</f>
        <v>#REF!</v>
      </c>
      <c r="T499" s="226">
        <v>3.1891699999999998</v>
      </c>
      <c r="U499" s="7" t="e">
        <f>IF(M499&gt;0,$U$1," ")</f>
        <v>#REF!</v>
      </c>
      <c r="V499" s="7">
        <v>1.9E-2</v>
      </c>
      <c r="W499" s="491" t="e">
        <f>'Retail Pricing'!#REF!</f>
        <v>#REF!</v>
      </c>
      <c r="X499" s="489">
        <v>12.5</v>
      </c>
      <c r="Y499" s="304" t="e">
        <f t="shared" si="804"/>
        <v>#REF!</v>
      </c>
      <c r="Z499" s="428">
        <v>0.69</v>
      </c>
      <c r="AA499" s="492">
        <v>14.2</v>
      </c>
      <c r="AB499" s="493" t="e">
        <f>'Retail Pricing'!#REF!</f>
        <v>#REF!</v>
      </c>
      <c r="AC499" s="489">
        <v>12.25</v>
      </c>
      <c r="AD499" s="14" t="e">
        <f t="shared" si="805"/>
        <v>#REF!</v>
      </c>
      <c r="AE499" s="428">
        <v>0.68</v>
      </c>
      <c r="AF499" s="488">
        <v>13.95</v>
      </c>
      <c r="AG499" s="494" t="e">
        <f>'Retail Pricing'!#REF!</f>
        <v>#REF!</v>
      </c>
      <c r="AH499" s="489">
        <v>9.6999999999999993</v>
      </c>
      <c r="AI499" s="14" t="e">
        <f t="shared" si="806"/>
        <v>#REF!</v>
      </c>
      <c r="AJ499" s="428">
        <v>0.6</v>
      </c>
      <c r="AK499" s="495" t="e">
        <f>'Retail Pricing'!#REF!</f>
        <v>#REF!</v>
      </c>
      <c r="AL499" s="489"/>
      <c r="AM499" s="489">
        <v>8.65</v>
      </c>
      <c r="AN499" s="14" t="e">
        <f t="shared" si="807"/>
        <v>#REF!</v>
      </c>
      <c r="AO499" s="428">
        <v>0.55000000000000004</v>
      </c>
      <c r="AP499" s="490" t="e">
        <f>'Retail Pricing'!#REF!</f>
        <v>#REF!</v>
      </c>
      <c r="AQ499" s="489">
        <v>8.4</v>
      </c>
      <c r="AR499" s="14" t="e">
        <f t="shared" si="808"/>
        <v>#REF!</v>
      </c>
      <c r="AS499" s="428">
        <v>0.53</v>
      </c>
      <c r="AT499" s="496">
        <v>10</v>
      </c>
      <c r="AU499" s="497" t="e">
        <f>'Retail Pricing'!#REF!</f>
        <v>#REF!</v>
      </c>
      <c r="AV499" s="288"/>
      <c r="AW499" s="498" t="e">
        <f t="shared" ref="AW499:AW506" si="910">IF(W499&gt;0,ROUND((W499*1.3)/0.05,0)*0.05," ")</f>
        <v>#REF!</v>
      </c>
      <c r="AX499" s="499" t="s">
        <v>106</v>
      </c>
      <c r="AY499" s="499" t="s">
        <v>106</v>
      </c>
      <c r="AZ499" s="333"/>
      <c r="BA499" s="491" t="e">
        <f t="shared" si="844"/>
        <v>#REF!</v>
      </c>
      <c r="BB499" s="492">
        <f t="shared" si="845"/>
        <v>14.2</v>
      </c>
      <c r="BC499" s="493" t="e">
        <f t="shared" si="846"/>
        <v>#REF!</v>
      </c>
      <c r="BD499" s="488">
        <f t="shared" si="847"/>
        <v>13.95</v>
      </c>
      <c r="BE499" s="494" t="e">
        <f t="shared" si="848"/>
        <v>#REF!</v>
      </c>
      <c r="BF499" s="495" t="e">
        <f t="shared" si="849"/>
        <v>#REF!</v>
      </c>
      <c r="BG499" s="490" t="e">
        <f t="shared" si="850"/>
        <v>#REF!</v>
      </c>
      <c r="BH499" s="496">
        <f t="shared" si="851"/>
        <v>10</v>
      </c>
      <c r="BI499" s="497" t="e">
        <f t="shared" si="852"/>
        <v>#REF!</v>
      </c>
      <c r="BJ499" s="385" t="e">
        <f t="shared" si="900"/>
        <v>#REF!</v>
      </c>
      <c r="BK499" s="385" t="e">
        <f>IF(BC499*0.9&gt;BG499, " ", "No")</f>
        <v>#REF!</v>
      </c>
      <c r="BL499" s="243" t="e">
        <f>IF((BA499-'Retail Pricing'!#REF!)&gt;=0," ",1)</f>
        <v>#REF!</v>
      </c>
      <c r="BM499" s="243" t="e">
        <f>IF((BB499-'Retail Pricing'!#REF!)&gt;=0," ",1)</f>
        <v>#REF!</v>
      </c>
      <c r="BN499" s="243" t="e">
        <f>IF((BC499-'Retail Pricing'!#REF!)&gt;=0," ",1)</f>
        <v>#REF!</v>
      </c>
      <c r="BO499" s="243" t="e">
        <f>IF((BD499-'Retail Pricing'!#REF!)&gt;=0," ",1)</f>
        <v>#REF!</v>
      </c>
      <c r="BP499" s="243" t="e">
        <f>IF((BE499-'Retail Pricing'!#REF!)&gt;=0," ",1)</f>
        <v>#REF!</v>
      </c>
      <c r="BQ499" s="243" t="e">
        <f>IF((BF499-'Retail Pricing'!#REF!)&gt;=0," ",1)</f>
        <v>#REF!</v>
      </c>
      <c r="BR499" s="243" t="e">
        <f>IF((BG499-'Retail Pricing'!#REF!)&gt;=0," ",1)</f>
        <v>#REF!</v>
      </c>
      <c r="BS499" s="243" t="e">
        <f>IF((BH499-'Retail Pricing'!#REF!)&gt;=0," ",1)</f>
        <v>#REF!</v>
      </c>
      <c r="BT499" s="243" t="e">
        <f>IF((BI499-'Retail Pricing'!#REF!)&gt;=0," ",1)</f>
        <v>#REF!</v>
      </c>
      <c r="BU499" s="67"/>
      <c r="BV499" s="442" t="e">
        <f t="shared" si="887"/>
        <v>#REF!</v>
      </c>
      <c r="BW499" s="244" t="e">
        <f t="shared" si="888"/>
        <v>#REF!</v>
      </c>
      <c r="BX499" s="244" t="e">
        <f t="shared" si="889"/>
        <v>#REF!</v>
      </c>
      <c r="BY499" s="244" t="e">
        <f t="shared" si="890"/>
        <v>#REF!</v>
      </c>
      <c r="BZ499" s="244" t="e">
        <f t="shared" si="891"/>
        <v>#REF!</v>
      </c>
      <c r="CA499" s="244" t="e">
        <f t="shared" si="892"/>
        <v>#REF!</v>
      </c>
      <c r="CB499" s="244" t="e">
        <f t="shared" si="901"/>
        <v>#REF!</v>
      </c>
      <c r="CC499" s="244" t="e">
        <f t="shared" si="893"/>
        <v>#REF!</v>
      </c>
      <c r="CD499" s="244" t="e">
        <f t="shared" si="894"/>
        <v>#REF!</v>
      </c>
      <c r="CE499" s="244" t="e">
        <f t="shared" si="895"/>
        <v>#REF!</v>
      </c>
      <c r="CF499" s="244" t="e">
        <f t="shared" si="896"/>
        <v>#REF!</v>
      </c>
      <c r="CG499" s="244" t="e">
        <f>IF($BV499&gt;0,($BV499-AW499)/$BV499*100," ")</f>
        <v>#REF!</v>
      </c>
      <c r="CH499" s="244" t="e">
        <f>IF($W499&gt;0,100," ")</f>
        <v>#REF!</v>
      </c>
      <c r="CI499" s="570"/>
      <c r="CJ499" s="578" t="e">
        <f t="shared" si="871"/>
        <v>#REF!</v>
      </c>
      <c r="CK499" s="578" t="e">
        <f t="shared" si="872"/>
        <v>#REF!</v>
      </c>
      <c r="CL499" s="578" t="e">
        <f t="shared" si="873"/>
        <v>#REF!</v>
      </c>
      <c r="CM499" s="578" t="e">
        <f t="shared" si="874"/>
        <v>#REF!</v>
      </c>
      <c r="CN499" s="578" t="e">
        <f t="shared" si="875"/>
        <v>#REF!</v>
      </c>
      <c r="CO499" s="578" t="e">
        <f t="shared" si="868"/>
        <v>#REF!</v>
      </c>
      <c r="CP499" s="578" t="e">
        <f t="shared" si="869"/>
        <v>#REF!</v>
      </c>
      <c r="CQ499" s="578" t="e">
        <f t="shared" si="870"/>
        <v>#REF!</v>
      </c>
      <c r="CR499" s="244"/>
      <c r="CS499" s="244"/>
      <c r="CT499" s="244"/>
      <c r="CU499" s="244"/>
      <c r="CV499" s="347"/>
      <c r="CW499" s="338" t="e">
        <f t="shared" si="902"/>
        <v>#REF!</v>
      </c>
      <c r="CX499" s="347"/>
      <c r="CY499" s="338" t="e">
        <f t="shared" si="903"/>
        <v>#REF!</v>
      </c>
      <c r="CZ499" s="347"/>
      <c r="DA499" s="338" t="e">
        <f t="shared" si="904"/>
        <v>#REF!</v>
      </c>
      <c r="DB499" s="347"/>
      <c r="DC499" s="338" t="e">
        <f t="shared" si="905"/>
        <v>#REF!</v>
      </c>
      <c r="DD499" s="347"/>
      <c r="DE499" s="338" t="e">
        <f t="shared" si="906"/>
        <v>#REF!</v>
      </c>
    </row>
    <row r="500" spans="1:109" s="19" customFormat="1" x14ac:dyDescent="0.2">
      <c r="A500" s="93" t="s">
        <v>101</v>
      </c>
      <c r="B500" s="582" t="s">
        <v>1307</v>
      </c>
      <c r="C500" s="53" t="s">
        <v>1845</v>
      </c>
      <c r="D500" s="217" t="s">
        <v>533</v>
      </c>
      <c r="E500" s="326">
        <v>21</v>
      </c>
      <c r="F500" s="586" t="s">
        <v>435</v>
      </c>
      <c r="G500" s="704"/>
      <c r="H500" s="40"/>
      <c r="I500" s="89" t="e">
        <f>IF('Retail Pricing'!#REF!&gt;0,'Retail Pricing'!#REF!," ")</f>
        <v>#REF!</v>
      </c>
      <c r="J500" s="85" t="e">
        <f>'Retail Pricing'!#REF!</f>
        <v>#REF!</v>
      </c>
      <c r="K500" s="85" t="e">
        <f>'Retail Pricing'!#REF!</f>
        <v>#REF!</v>
      </c>
      <c r="L500" s="305" t="e">
        <f>IF('Retail Pricing'!#REF!&gt;0,'Retail Pricing'!#REF!," ")</f>
        <v>#REF!</v>
      </c>
      <c r="M500" s="226" t="e">
        <f>IF(N500&gt;0,N500+O500+Q500+R500+S500," ")</f>
        <v>#REF!</v>
      </c>
      <c r="N500" s="219" t="e">
        <f>IF('Retail Pricing'!#REF!&gt;0,'Retail Pricing'!#REF!," ")</f>
        <v>#REF!</v>
      </c>
      <c r="O500" s="219" t="e">
        <f>IF('Retail Pricing'!#REF!&gt;0,'Retail Pricing'!#REF!," ")</f>
        <v>#REF!</v>
      </c>
      <c r="P500" s="219"/>
      <c r="Q500" s="219" t="e">
        <f>IF('Retail Pricing'!#REF!&gt;0,'Retail Pricing'!#REF!," ")</f>
        <v>#REF!</v>
      </c>
      <c r="R500" s="219" t="e">
        <f>IF('Retail Pricing'!#REF!&gt;0,'Retail Pricing'!#REF!," ")</f>
        <v>#REF!</v>
      </c>
      <c r="S500" s="219" t="e">
        <f>IF('Retail Pricing'!#REF!&gt;0,'Retail Pricing'!#REF!," ")</f>
        <v>#REF!</v>
      </c>
      <c r="T500" s="219">
        <v>3.1891699999999998</v>
      </c>
      <c r="U500" s="7" t="e">
        <f>IF(M500&gt;0,+$U$1," ")</f>
        <v>#REF!</v>
      </c>
      <c r="V500" s="7">
        <v>-0.15</v>
      </c>
      <c r="W500" s="491" t="s">
        <v>949</v>
      </c>
      <c r="X500" s="489" t="s">
        <v>949</v>
      </c>
      <c r="Y500" s="304" t="str">
        <f>IF(X500=0," ",SUM((W500-X500)/X500))</f>
        <v xml:space="preserve"> </v>
      </c>
      <c r="Z500" s="428" t="s">
        <v>106</v>
      </c>
      <c r="AA500" s="492" t="s">
        <v>949</v>
      </c>
      <c r="AB500" s="493" t="s">
        <v>949</v>
      </c>
      <c r="AC500" s="489" t="s">
        <v>949</v>
      </c>
      <c r="AD500" s="14" t="str">
        <f>IF(AC500=0," ",SUM((AB500-AC500)/AC500))</f>
        <v xml:space="preserve"> </v>
      </c>
      <c r="AE500" s="428" t="s">
        <v>106</v>
      </c>
      <c r="AF500" s="488" t="s">
        <v>949</v>
      </c>
      <c r="AG500" s="494" t="s">
        <v>949</v>
      </c>
      <c r="AH500" s="489" t="s">
        <v>949</v>
      </c>
      <c r="AI500" s="14" t="str">
        <f>IF(AH500=0," ",SUM((AG500-AH500)/AH500))</f>
        <v xml:space="preserve"> </v>
      </c>
      <c r="AJ500" s="428" t="s">
        <v>106</v>
      </c>
      <c r="AK500" s="495" t="s">
        <v>949</v>
      </c>
      <c r="AL500" s="489"/>
      <c r="AM500" s="489" t="s">
        <v>949</v>
      </c>
      <c r="AN500" s="14" t="str">
        <f>IF(AM500=0," ",SUM((AK500-AM500)/AM500))</f>
        <v xml:space="preserve"> </v>
      </c>
      <c r="AO500" s="428" t="s">
        <v>106</v>
      </c>
      <c r="AP500" s="490" t="s">
        <v>949</v>
      </c>
      <c r="AQ500" s="489" t="s">
        <v>949</v>
      </c>
      <c r="AR500" s="14" t="str">
        <f>IF(AQ500=0," ",SUM((AP500-AQ500)/AQ500))</f>
        <v xml:space="preserve"> </v>
      </c>
      <c r="AS500" s="428" t="s">
        <v>106</v>
      </c>
      <c r="AT500" s="496" t="s">
        <v>949</v>
      </c>
      <c r="AU500" s="497" t="s">
        <v>949</v>
      </c>
      <c r="AV500" s="288"/>
      <c r="AW500" s="498" t="s">
        <v>949</v>
      </c>
      <c r="AX500" s="499" t="s">
        <v>106</v>
      </c>
      <c r="AY500" s="499" t="s">
        <v>106</v>
      </c>
      <c r="AZ500" s="333"/>
      <c r="BA500" s="491" t="str">
        <f t="shared" si="844"/>
        <v>Holder</v>
      </c>
      <c r="BB500" s="492" t="str">
        <f t="shared" si="845"/>
        <v>Holder</v>
      </c>
      <c r="BC500" s="493" t="str">
        <f t="shared" si="846"/>
        <v>Holder</v>
      </c>
      <c r="BD500" s="488" t="str">
        <f t="shared" si="847"/>
        <v>Holder</v>
      </c>
      <c r="BE500" s="494" t="str">
        <f t="shared" si="848"/>
        <v>Holder</v>
      </c>
      <c r="BF500" s="495" t="str">
        <f t="shared" si="849"/>
        <v>Holder</v>
      </c>
      <c r="BG500" s="490" t="str">
        <f t="shared" si="850"/>
        <v>Holder</v>
      </c>
      <c r="BH500" s="496" t="str">
        <f t="shared" si="851"/>
        <v>Holder</v>
      </c>
      <c r="BI500" s="497" t="str">
        <f t="shared" si="852"/>
        <v>Holder</v>
      </c>
      <c r="BJ500" s="385" t="str">
        <f t="shared" si="900"/>
        <v>No</v>
      </c>
      <c r="BK500" s="385" t="str">
        <f>IF(BC500*0.9&gt;BG500, " ", "No")</f>
        <v>No</v>
      </c>
      <c r="BL500" s="483" t="s">
        <v>1376</v>
      </c>
      <c r="BM500" s="482"/>
      <c r="BN500" s="482"/>
      <c r="BO500" s="482"/>
      <c r="BP500" s="482"/>
      <c r="BQ500" s="482"/>
      <c r="BR500" s="482"/>
      <c r="BS500" s="482"/>
      <c r="BT500" s="482"/>
      <c r="BU500" s="67"/>
      <c r="BV500" s="442" t="str">
        <f>IF(W500&gt;0,$BV$9, " ")</f>
        <v xml:space="preserve"> </v>
      </c>
      <c r="BW500" s="244" t="str">
        <f>IF($BV500&gt;0,($BV500-W500)/$BV500*100," ")</f>
        <v xml:space="preserve"> </v>
      </c>
      <c r="BX500" s="244" t="str">
        <f>IF($BV500&gt;0,($BV500-AA500)/$BV500*100," ")</f>
        <v xml:space="preserve"> </v>
      </c>
      <c r="BY500" s="244" t="str">
        <f>IF($BV500&gt;0,($BV500-AB500)/$BV500*100," ")</f>
        <v xml:space="preserve"> </v>
      </c>
      <c r="BZ500" s="244" t="str">
        <f>IF($BV500&gt;0,($BV500-AF500)/$BV500*100," ")</f>
        <v xml:space="preserve"> </v>
      </c>
      <c r="CA500" s="244" t="str">
        <f>IF($BV500&gt;0,($BV500-AG500)/$BV500*100," ")</f>
        <v xml:space="preserve"> </v>
      </c>
      <c r="CB500" s="244" t="str">
        <f t="shared" si="901"/>
        <v xml:space="preserve"> </v>
      </c>
      <c r="CC500" s="244" t="str">
        <f>IF($BV500&gt;0,($BV500-AK500)/$BV500*100," ")</f>
        <v xml:space="preserve"> </v>
      </c>
      <c r="CD500" s="244" t="str">
        <f>IF($BV500&gt;0,($BV500-AP500)/$BV500*100," ")</f>
        <v xml:space="preserve"> </v>
      </c>
      <c r="CE500" s="244" t="str">
        <f>IF($BV500&gt;0,($BV500-AT500)/$BV500*100," ")</f>
        <v xml:space="preserve"> </v>
      </c>
      <c r="CF500" s="244" t="str">
        <f>IF($BV500&gt;0,($BV500-(W500*2))/$BV500*100," ")</f>
        <v xml:space="preserve"> </v>
      </c>
      <c r="CG500" s="244" t="str">
        <f>IF($BV500&gt;0,($BV500-AW500)/$BV500*100," ")</f>
        <v xml:space="preserve"> </v>
      </c>
      <c r="CH500" s="244" t="str">
        <f t="shared" si="907"/>
        <v xml:space="preserve"> </v>
      </c>
      <c r="CI500" s="570"/>
      <c r="CJ500" s="578" t="str">
        <f t="shared" ref="CJ500:CN501" si="911">IF(BW500&gt;0,BW500-$CL$1," ")</f>
        <v xml:space="preserve"> </v>
      </c>
      <c r="CK500" s="578" t="str">
        <f t="shared" si="911"/>
        <v xml:space="preserve"> </v>
      </c>
      <c r="CL500" s="578" t="str">
        <f t="shared" si="911"/>
        <v xml:space="preserve"> </v>
      </c>
      <c r="CM500" s="578" t="str">
        <f t="shared" si="911"/>
        <v xml:space="preserve"> </v>
      </c>
      <c r="CN500" s="578" t="str">
        <f t="shared" si="911"/>
        <v xml:space="preserve"> </v>
      </c>
      <c r="CO500" s="578" t="str">
        <f t="shared" ref="CO500:CQ501" si="912">IF(CC500&gt;0,CC500-$CL$1," ")</f>
        <v xml:space="preserve"> </v>
      </c>
      <c r="CP500" s="578" t="str">
        <f t="shared" si="912"/>
        <v xml:space="preserve"> </v>
      </c>
      <c r="CQ500" s="578" t="str">
        <f t="shared" si="912"/>
        <v xml:space="preserve"> </v>
      </c>
      <c r="CR500" s="244"/>
      <c r="CS500" s="244"/>
      <c r="CT500" s="244"/>
      <c r="CU500" s="244"/>
      <c r="CV500" s="347"/>
      <c r="CW500" s="338" t="str">
        <f t="shared" si="902"/>
        <v xml:space="preserve"> </v>
      </c>
      <c r="CX500" s="347"/>
      <c r="CY500" s="338" t="str">
        <f t="shared" si="903"/>
        <v xml:space="preserve"> </v>
      </c>
      <c r="CZ500" s="347"/>
      <c r="DA500" s="338" t="str">
        <f t="shared" si="904"/>
        <v xml:space="preserve"> </v>
      </c>
      <c r="DB500" s="347"/>
      <c r="DC500" s="338" t="str">
        <f t="shared" si="905"/>
        <v xml:space="preserve"> </v>
      </c>
      <c r="DD500" s="347"/>
      <c r="DE500" s="338" t="str">
        <f t="shared" si="906"/>
        <v xml:space="preserve"> </v>
      </c>
    </row>
    <row r="501" spans="1:109" s="19" customFormat="1" x14ac:dyDescent="0.2">
      <c r="A501" s="93" t="s">
        <v>101</v>
      </c>
      <c r="B501" s="585" t="s">
        <v>1307</v>
      </c>
      <c r="C501" s="53" t="s">
        <v>1174</v>
      </c>
      <c r="D501" s="217" t="s">
        <v>533</v>
      </c>
      <c r="E501" s="326">
        <v>21</v>
      </c>
      <c r="F501" s="586" t="s">
        <v>435</v>
      </c>
      <c r="G501" s="704"/>
      <c r="H501" s="40"/>
      <c r="I501" s="89" t="e">
        <f>IF('Retail Pricing'!#REF!&gt;0,'Retail Pricing'!#REF!," ")</f>
        <v>#REF!</v>
      </c>
      <c r="J501" s="85" t="e">
        <f>'Retail Pricing'!#REF!</f>
        <v>#REF!</v>
      </c>
      <c r="K501" s="85" t="e">
        <f>'Retail Pricing'!#REF!</f>
        <v>#REF!</v>
      </c>
      <c r="L501" s="305" t="e">
        <f>IF('Retail Pricing'!#REF!&gt;0,'Retail Pricing'!#REF!," ")</f>
        <v>#REF!</v>
      </c>
      <c r="M501" s="226" t="e">
        <f>IF(N501&gt;0,N501+O501+Q501+R501+S501," ")</f>
        <v>#REF!</v>
      </c>
      <c r="N501" s="219" t="e">
        <f>IF('Retail Pricing'!#REF!&gt;0,'Retail Pricing'!#REF!," ")</f>
        <v>#REF!</v>
      </c>
      <c r="O501" s="219" t="e">
        <f>IF('Retail Pricing'!#REF!&gt;0,'Retail Pricing'!#REF!," ")</f>
        <v>#REF!</v>
      </c>
      <c r="P501" s="219"/>
      <c r="Q501" s="219" t="e">
        <f>IF('Retail Pricing'!#REF!&gt;0,'Retail Pricing'!#REF!," ")</f>
        <v>#REF!</v>
      </c>
      <c r="R501" s="219" t="e">
        <f>IF('Retail Pricing'!#REF!&gt;0,'Retail Pricing'!#REF!," ")</f>
        <v>#REF!</v>
      </c>
      <c r="S501" s="219" t="e">
        <f>IF('Retail Pricing'!#REF!&gt;0,'Retail Pricing'!#REF!," ")</f>
        <v>#REF!</v>
      </c>
      <c r="T501" s="226">
        <v>3.1891699999999998</v>
      </c>
      <c r="U501" s="7" t="e">
        <f>IF(M501&gt;0,$U$1," ")</f>
        <v>#REF!</v>
      </c>
      <c r="V501" s="7">
        <v>-0.15</v>
      </c>
      <c r="W501" s="491" t="e">
        <f>'Retail Pricing'!#REF!</f>
        <v>#REF!</v>
      </c>
      <c r="X501" s="489">
        <v>11.1</v>
      </c>
      <c r="Y501" s="304" t="e">
        <f>IF(X501=0," ",SUM((W501-X501)/X501))</f>
        <v>#REF!</v>
      </c>
      <c r="Z501" s="428">
        <v>0.69</v>
      </c>
      <c r="AA501" s="492">
        <v>12.1</v>
      </c>
      <c r="AB501" s="493" t="e">
        <f>'Retail Pricing'!#REF!</f>
        <v>#REF!</v>
      </c>
      <c r="AC501" s="489">
        <v>10.9</v>
      </c>
      <c r="AD501" s="14" t="e">
        <f>IF(AC501=0," ",SUM((AB501-AC501)/AC501))</f>
        <v>#REF!</v>
      </c>
      <c r="AE501" s="428">
        <v>0.69</v>
      </c>
      <c r="AF501" s="488">
        <v>11.9</v>
      </c>
      <c r="AG501" s="494" t="e">
        <f>'Retail Pricing'!#REF!</f>
        <v>#REF!</v>
      </c>
      <c r="AH501" s="489">
        <v>8.35</v>
      </c>
      <c r="AI501" s="14" t="e">
        <f>IF(AH501=0," ",SUM((AG501-AH501)/AH501))</f>
        <v>#REF!</v>
      </c>
      <c r="AJ501" s="428">
        <v>0.61</v>
      </c>
      <c r="AK501" s="495" t="e">
        <f>'Retail Pricing'!#REF!</f>
        <v>#REF!</v>
      </c>
      <c r="AL501" s="489"/>
      <c r="AM501" s="489">
        <v>7.4</v>
      </c>
      <c r="AN501" s="14" t="e">
        <f>IF(AM501=0," ",SUM((AK501-AM501)/AM501))</f>
        <v>#REF!</v>
      </c>
      <c r="AO501" s="428">
        <v>0.56999999999999995</v>
      </c>
      <c r="AP501" s="490" t="e">
        <f>'Retail Pricing'!#REF!</f>
        <v>#REF!</v>
      </c>
      <c r="AQ501" s="489">
        <v>7.2</v>
      </c>
      <c r="AR501" s="14" t="e">
        <f>IF(AQ501=0," ",SUM((AP501-AQ501)/AQ501))</f>
        <v>#REF!</v>
      </c>
      <c r="AS501" s="428">
        <v>0.55000000000000004</v>
      </c>
      <c r="AT501" s="496">
        <v>8.6999999999999993</v>
      </c>
      <c r="AU501" s="497" t="e">
        <f>'Retail Pricing'!#REF!</f>
        <v>#REF!</v>
      </c>
      <c r="AV501" s="288"/>
      <c r="AW501" s="498" t="e">
        <f>IF(W501&gt;0,ROUND((W501*1.3)/0.05,0)*0.05," ")</f>
        <v>#REF!</v>
      </c>
      <c r="AX501" s="499" t="s">
        <v>106</v>
      </c>
      <c r="AY501" s="499" t="s">
        <v>106</v>
      </c>
      <c r="AZ501" s="333"/>
      <c r="BA501" s="491" t="e">
        <f t="shared" si="844"/>
        <v>#REF!</v>
      </c>
      <c r="BB501" s="492">
        <f t="shared" si="845"/>
        <v>12.1</v>
      </c>
      <c r="BC501" s="493" t="e">
        <f t="shared" si="846"/>
        <v>#REF!</v>
      </c>
      <c r="BD501" s="488">
        <f t="shared" si="847"/>
        <v>11.9</v>
      </c>
      <c r="BE501" s="494" t="e">
        <f t="shared" si="848"/>
        <v>#REF!</v>
      </c>
      <c r="BF501" s="495" t="e">
        <f t="shared" si="849"/>
        <v>#REF!</v>
      </c>
      <c r="BG501" s="490" t="e">
        <f t="shared" si="850"/>
        <v>#REF!</v>
      </c>
      <c r="BH501" s="496">
        <f t="shared" si="851"/>
        <v>8.6999999999999993</v>
      </c>
      <c r="BI501" s="497" t="e">
        <f t="shared" si="852"/>
        <v>#REF!</v>
      </c>
      <c r="BJ501" s="385" t="e">
        <f t="shared" si="900"/>
        <v>#REF!</v>
      </c>
      <c r="BK501" s="385" t="e">
        <f>IF(BC501*0.9&gt;BG501, " ", "No")</f>
        <v>#REF!</v>
      </c>
      <c r="BL501" s="243" t="e">
        <f>IF((BA501-'Retail Pricing'!#REF!)&gt;=0," ",1)</f>
        <v>#REF!</v>
      </c>
      <c r="BM501" s="243" t="e">
        <f>IF((BB501-'Retail Pricing'!#REF!)&gt;=0," ",1)</f>
        <v>#REF!</v>
      </c>
      <c r="BN501" s="243" t="e">
        <f>IF((BC501-'Retail Pricing'!#REF!)&gt;=0," ",1)</f>
        <v>#REF!</v>
      </c>
      <c r="BO501" s="243" t="e">
        <f>IF((BD501-'Retail Pricing'!#REF!)&gt;=0," ",1)</f>
        <v>#REF!</v>
      </c>
      <c r="BP501" s="243" t="e">
        <f>IF((BE501-'Retail Pricing'!#REF!)&gt;=0," ",1)</f>
        <v>#REF!</v>
      </c>
      <c r="BQ501" s="243" t="e">
        <f>IF((BF501-'Retail Pricing'!#REF!)&gt;=0," ",1)</f>
        <v>#REF!</v>
      </c>
      <c r="BR501" s="243" t="e">
        <f>IF((BG501-'Retail Pricing'!#REF!)&gt;=0," ",1)</f>
        <v>#REF!</v>
      </c>
      <c r="BS501" s="243" t="e">
        <f>IF((BH501-'Retail Pricing'!#REF!)&gt;=0," ",1)</f>
        <v>#REF!</v>
      </c>
      <c r="BT501" s="243" t="e">
        <f>IF((BI501-'Retail Pricing'!#REF!)&gt;=0," ",1)</f>
        <v>#REF!</v>
      </c>
      <c r="BU501" s="67"/>
      <c r="BV501" s="442" t="e">
        <f>IF(W501&gt;0,$BV$9, " ")</f>
        <v>#REF!</v>
      </c>
      <c r="BW501" s="244" t="e">
        <f>IF($BV501&gt;0,($BV501-W501)/$BV501*100," ")</f>
        <v>#REF!</v>
      </c>
      <c r="BX501" s="244" t="e">
        <f>IF($BV501&gt;0,($BV501-AA501)/$BV501*100," ")</f>
        <v>#REF!</v>
      </c>
      <c r="BY501" s="244" t="e">
        <f>IF($BV501&gt;0,($BV501-AB501)/$BV501*100," ")</f>
        <v>#REF!</v>
      </c>
      <c r="BZ501" s="244" t="e">
        <f>IF($BV501&gt;0,($BV501-AF501)/$BV501*100," ")</f>
        <v>#REF!</v>
      </c>
      <c r="CA501" s="244" t="e">
        <f>IF($BV501&gt;0,($BV501-AG501)/$BV501*100," ")</f>
        <v>#REF!</v>
      </c>
      <c r="CB501" s="244" t="e">
        <f t="shared" si="901"/>
        <v>#REF!</v>
      </c>
      <c r="CC501" s="244" t="e">
        <f>IF($BV501&gt;0,($BV501-AK501)/$BV501*100," ")</f>
        <v>#REF!</v>
      </c>
      <c r="CD501" s="244" t="e">
        <f>IF($BV501&gt;0,($BV501-AP501)/$BV501*100," ")</f>
        <v>#REF!</v>
      </c>
      <c r="CE501" s="244" t="e">
        <f>IF($BV501&gt;0,($BV501-AT501)/$BV501*100," ")</f>
        <v>#REF!</v>
      </c>
      <c r="CF501" s="244" t="e">
        <f>IF($BV501&gt;0,($BV501-(W501*2))/$BV501*100," ")</f>
        <v>#REF!</v>
      </c>
      <c r="CG501" s="244" t="e">
        <f>IF($BV501&gt;0,($BV501-AW501)/$BV501*100," ")</f>
        <v>#REF!</v>
      </c>
      <c r="CH501" s="244" t="e">
        <f>IF($W501&gt;0,100," ")</f>
        <v>#REF!</v>
      </c>
      <c r="CI501" s="570"/>
      <c r="CJ501" s="578" t="e">
        <f t="shared" si="911"/>
        <v>#REF!</v>
      </c>
      <c r="CK501" s="578" t="e">
        <f t="shared" si="911"/>
        <v>#REF!</v>
      </c>
      <c r="CL501" s="578" t="e">
        <f t="shared" si="911"/>
        <v>#REF!</v>
      </c>
      <c r="CM501" s="578" t="e">
        <f t="shared" si="911"/>
        <v>#REF!</v>
      </c>
      <c r="CN501" s="578" t="e">
        <f t="shared" si="911"/>
        <v>#REF!</v>
      </c>
      <c r="CO501" s="578" t="e">
        <f t="shared" si="912"/>
        <v>#REF!</v>
      </c>
      <c r="CP501" s="578" t="e">
        <f t="shared" si="912"/>
        <v>#REF!</v>
      </c>
      <c r="CQ501" s="578" t="e">
        <f t="shared" si="912"/>
        <v>#REF!</v>
      </c>
      <c r="CR501" s="244"/>
      <c r="CS501" s="244"/>
      <c r="CT501" s="244"/>
      <c r="CU501" s="244"/>
      <c r="CV501" s="347"/>
      <c r="CW501" s="338" t="e">
        <f t="shared" si="902"/>
        <v>#REF!</v>
      </c>
      <c r="CX501" s="347"/>
      <c r="CY501" s="338" t="e">
        <f t="shared" si="903"/>
        <v>#REF!</v>
      </c>
      <c r="CZ501" s="347"/>
      <c r="DA501" s="338" t="e">
        <f t="shared" si="904"/>
        <v>#REF!</v>
      </c>
      <c r="DB501" s="347"/>
      <c r="DC501" s="338" t="e">
        <f t="shared" si="905"/>
        <v>#REF!</v>
      </c>
      <c r="DD501" s="347"/>
      <c r="DE501" s="338" t="e">
        <f t="shared" si="906"/>
        <v>#REF!</v>
      </c>
    </row>
    <row r="502" spans="1:109" s="19" customFormat="1" x14ac:dyDescent="0.2">
      <c r="A502" s="93" t="s">
        <v>101</v>
      </c>
      <c r="B502" s="530" t="s">
        <v>1393</v>
      </c>
      <c r="C502" s="530" t="s">
        <v>1152</v>
      </c>
      <c r="D502" s="217" t="s">
        <v>533</v>
      </c>
      <c r="E502" s="326">
        <v>21</v>
      </c>
      <c r="F502" s="400" t="s">
        <v>1133</v>
      </c>
      <c r="G502" s="704"/>
      <c r="H502" s="394"/>
      <c r="I502" s="89" t="e">
        <f>IF('Retail Pricing'!#REF!&gt;0,'Retail Pricing'!#REF!," ")</f>
        <v>#REF!</v>
      </c>
      <c r="J502" s="85" t="e">
        <f>'Retail Pricing'!#REF!</f>
        <v>#REF!</v>
      </c>
      <c r="K502" s="85" t="e">
        <f>'Retail Pricing'!#REF!</f>
        <v>#REF!</v>
      </c>
      <c r="L502" s="305" t="e">
        <f>IF('Retail Pricing'!#REF!&gt;0,'Retail Pricing'!#REF!," ")</f>
        <v>#REF!</v>
      </c>
      <c r="M502" s="226" t="e">
        <f t="shared" si="811"/>
        <v>#REF!</v>
      </c>
      <c r="N502" s="219" t="e">
        <f>IF('Retail Pricing'!#REF!&gt;0,'Retail Pricing'!#REF!," ")</f>
        <v>#REF!</v>
      </c>
      <c r="O502" s="219" t="e">
        <f>IF('Retail Pricing'!#REF!&gt;0,'Retail Pricing'!#REF!," ")</f>
        <v>#REF!</v>
      </c>
      <c r="P502" s="219"/>
      <c r="Q502" s="219" t="e">
        <f>IF('Retail Pricing'!#REF!&gt;0,'Retail Pricing'!#REF!," ")</f>
        <v>#REF!</v>
      </c>
      <c r="R502" s="219" t="e">
        <f>IF('Retail Pricing'!#REF!&gt;0,'Retail Pricing'!#REF!," ")</f>
        <v>#REF!</v>
      </c>
      <c r="S502" s="219" t="e">
        <f>IF('Retail Pricing'!#REF!&gt;0,'Retail Pricing'!#REF!," ")</f>
        <v>#REF!</v>
      </c>
      <c r="T502" s="219">
        <v>7.3642700000000003</v>
      </c>
      <c r="U502" s="7" t="e">
        <f t="shared" ref="U502:U507" si="913">IF(M502&gt;0,+$U$1," ")</f>
        <v>#REF!</v>
      </c>
      <c r="V502" s="7">
        <v>0.03</v>
      </c>
      <c r="W502" s="491" t="e">
        <f>ROUND(('Retail Pricing'!#REF!/(1-0.09))/0.05,0)*0.05</f>
        <v>#REF!</v>
      </c>
      <c r="X502" s="489">
        <v>21.45</v>
      </c>
      <c r="Y502" s="304" t="e">
        <f t="shared" ref="Y502:Y567" si="914">IF(X502=0," ",SUM((W502-X502)/X502))</f>
        <v>#REF!</v>
      </c>
      <c r="Z502" s="428">
        <v>0.56999999999999995</v>
      </c>
      <c r="AA502" s="492">
        <v>24.3</v>
      </c>
      <c r="AB502" s="493" t="e">
        <f>ROUND(('Retail Pricing'!#REF!/(1-0.09))/0.05,0)*0.05</f>
        <v>#REF!</v>
      </c>
      <c r="AC502" s="489">
        <v>21</v>
      </c>
      <c r="AD502" s="14" t="e">
        <f t="shared" ref="AD502:AD567" si="915">IF(AC502=0," ",SUM((AB502-AC502)/AC502))</f>
        <v>#REF!</v>
      </c>
      <c r="AE502" s="428">
        <v>0.56000000000000005</v>
      </c>
      <c r="AF502" s="488">
        <v>23.85</v>
      </c>
      <c r="AG502" s="494" t="e">
        <f>ROUND(('Retail Pricing'!#REF!/(1-0.09))/0.05,0)*0.05</f>
        <v>#REF!</v>
      </c>
      <c r="AH502" s="489">
        <v>16.05</v>
      </c>
      <c r="AI502" s="14" t="e">
        <f t="shared" ref="AI502:AI567" si="916">IF(AH502=0," ",SUM((AG502-AH502)/AH502))</f>
        <v>#REF!</v>
      </c>
      <c r="AJ502" s="428">
        <v>0.43</v>
      </c>
      <c r="AK502" s="495" t="e">
        <f>ROUND(('Retail Pricing'!#REF!/(1-0.09))/0.05,0)*0.05</f>
        <v>#REF!</v>
      </c>
      <c r="AL502" s="489"/>
      <c r="AM502" s="489">
        <v>14.3</v>
      </c>
      <c r="AN502" s="14" t="e">
        <f t="shared" ref="AN502:AN567" si="917">IF(AM502=0," ",SUM((AK502-AM502)/AM502))</f>
        <v>#REF!</v>
      </c>
      <c r="AO502" s="428">
        <v>0.36</v>
      </c>
      <c r="AP502" s="490" t="e">
        <f>ROUND(('Retail Pricing'!#REF!/(1-0.09))/0.05,0)*0.05</f>
        <v>#REF!</v>
      </c>
      <c r="AQ502" s="489">
        <v>13.9</v>
      </c>
      <c r="AR502" s="14" t="e">
        <f t="shared" ref="AR502:AR567" si="918">IF(AQ502=0," ",SUM((AP502-AQ502)/AQ502))</f>
        <v>#REF!</v>
      </c>
      <c r="AS502" s="428">
        <v>0.34</v>
      </c>
      <c r="AT502" s="496">
        <v>16.55</v>
      </c>
      <c r="AU502" s="497" t="e">
        <f t="shared" ref="AU502:AU512" si="919">IF(BA502&gt;0,ROUNDUP((BA502*2),0.05)-0.01," ")</f>
        <v>#REF!</v>
      </c>
      <c r="AV502" s="288"/>
      <c r="AW502" s="498" t="e">
        <f t="shared" si="910"/>
        <v>#REF!</v>
      </c>
      <c r="AX502" s="499" t="s">
        <v>106</v>
      </c>
      <c r="AY502" s="499" t="s">
        <v>106</v>
      </c>
      <c r="AZ502" s="333"/>
      <c r="BA502" s="491" t="e">
        <f t="shared" si="844"/>
        <v>#REF!</v>
      </c>
      <c r="BB502" s="492">
        <f t="shared" si="845"/>
        <v>24.3</v>
      </c>
      <c r="BC502" s="493" t="e">
        <f t="shared" si="846"/>
        <v>#REF!</v>
      </c>
      <c r="BD502" s="488">
        <f t="shared" si="847"/>
        <v>23.85</v>
      </c>
      <c r="BE502" s="494" t="e">
        <f t="shared" si="848"/>
        <v>#REF!</v>
      </c>
      <c r="BF502" s="495" t="e">
        <f t="shared" si="849"/>
        <v>#REF!</v>
      </c>
      <c r="BG502" s="490" t="e">
        <f t="shared" si="850"/>
        <v>#REF!</v>
      </c>
      <c r="BH502" s="496">
        <f t="shared" si="851"/>
        <v>16.55</v>
      </c>
      <c r="BI502" s="497" t="e">
        <f t="shared" si="852"/>
        <v>#REF!</v>
      </c>
      <c r="BJ502" s="385" t="e">
        <f t="shared" si="900"/>
        <v>#REF!</v>
      </c>
      <c r="BK502" s="385" t="e">
        <f t="shared" si="880"/>
        <v>#REF!</v>
      </c>
      <c r="BL502" s="243" t="e">
        <f>IF((BA502-'Retail Pricing'!#REF!)&gt;=0," ",1)</f>
        <v>#REF!</v>
      </c>
      <c r="BM502" s="243" t="e">
        <f>IF((BB502-'Retail Pricing'!#REF!)&gt;=0," ",1)</f>
        <v>#REF!</v>
      </c>
      <c r="BN502" s="243" t="e">
        <f>IF((BC502-'Retail Pricing'!#REF!)&gt;=0," ",1)</f>
        <v>#REF!</v>
      </c>
      <c r="BO502" s="243" t="e">
        <f>IF((BD502-'Retail Pricing'!#REF!)&gt;=0," ",1)</f>
        <v>#REF!</v>
      </c>
      <c r="BP502" s="243" t="e">
        <f>IF((BE502-'Retail Pricing'!#REF!)&gt;=0," ",1)</f>
        <v>#REF!</v>
      </c>
      <c r="BQ502" s="243" t="e">
        <f>IF((BF502-'Retail Pricing'!#REF!)&gt;=0," ",1)</f>
        <v>#REF!</v>
      </c>
      <c r="BR502" s="243" t="e">
        <f>IF((BG502-'Retail Pricing'!#REF!)&gt;=0," ",1)</f>
        <v>#REF!</v>
      </c>
      <c r="BS502" s="243" t="e">
        <f>IF((BH502-'Retail Pricing'!#REF!)&gt;=0," ",1)</f>
        <v>#REF!</v>
      </c>
      <c r="BT502" s="243" t="e">
        <f>IF((BI502-'Retail Pricing'!#REF!)&gt;=0," ",1)</f>
        <v>#REF!</v>
      </c>
      <c r="BU502" s="67"/>
      <c r="BV502" s="442" t="e">
        <f t="shared" si="887"/>
        <v>#REF!</v>
      </c>
      <c r="BW502" s="244" t="e">
        <f t="shared" si="888"/>
        <v>#REF!</v>
      </c>
      <c r="BX502" s="244" t="e">
        <f t="shared" si="889"/>
        <v>#REF!</v>
      </c>
      <c r="BY502" s="244" t="e">
        <f t="shared" si="890"/>
        <v>#REF!</v>
      </c>
      <c r="BZ502" s="244" t="e">
        <f t="shared" si="891"/>
        <v>#REF!</v>
      </c>
      <c r="CA502" s="244" t="e">
        <f t="shared" si="892"/>
        <v>#REF!</v>
      </c>
      <c r="CB502" s="244" t="e">
        <f t="shared" si="901"/>
        <v>#REF!</v>
      </c>
      <c r="CC502" s="244" t="e">
        <f t="shared" si="893"/>
        <v>#REF!</v>
      </c>
      <c r="CD502" s="244" t="e">
        <f t="shared" si="894"/>
        <v>#REF!</v>
      </c>
      <c r="CE502" s="244" t="e">
        <f t="shared" si="895"/>
        <v>#REF!</v>
      </c>
      <c r="CF502" s="244" t="e">
        <f t="shared" si="896"/>
        <v>#REF!</v>
      </c>
      <c r="CG502" s="244" t="e">
        <f t="shared" si="897"/>
        <v>#REF!</v>
      </c>
      <c r="CH502" s="244" t="e">
        <f t="shared" si="907"/>
        <v>#REF!</v>
      </c>
      <c r="CI502" s="570"/>
      <c r="CJ502" s="578" t="e">
        <f t="shared" si="871"/>
        <v>#REF!</v>
      </c>
      <c r="CK502" s="578" t="e">
        <f t="shared" si="872"/>
        <v>#REF!</v>
      </c>
      <c r="CL502" s="578" t="e">
        <f t="shared" si="873"/>
        <v>#REF!</v>
      </c>
      <c r="CM502" s="578" t="e">
        <f t="shared" si="874"/>
        <v>#REF!</v>
      </c>
      <c r="CN502" s="578" t="e">
        <f t="shared" si="875"/>
        <v>#REF!</v>
      </c>
      <c r="CO502" s="578" t="e">
        <f t="shared" si="868"/>
        <v>#REF!</v>
      </c>
      <c r="CP502" s="578" t="e">
        <f t="shared" si="869"/>
        <v>#REF!</v>
      </c>
      <c r="CQ502" s="578" t="e">
        <f t="shared" si="870"/>
        <v>#REF!</v>
      </c>
      <c r="CR502" s="244"/>
      <c r="CS502" s="244"/>
      <c r="CT502" s="244"/>
      <c r="CU502" s="244"/>
      <c r="CV502" s="347"/>
      <c r="CW502" s="338" t="e">
        <f t="shared" si="902"/>
        <v>#REF!</v>
      </c>
      <c r="CX502" s="347"/>
      <c r="CY502" s="338" t="e">
        <f t="shared" si="903"/>
        <v>#REF!</v>
      </c>
      <c r="CZ502" s="347"/>
      <c r="DA502" s="338" t="e">
        <f t="shared" si="904"/>
        <v>#REF!</v>
      </c>
      <c r="DB502" s="347"/>
      <c r="DC502" s="338" t="e">
        <f t="shared" si="905"/>
        <v>#REF!</v>
      </c>
      <c r="DD502" s="347"/>
      <c r="DE502" s="338" t="e">
        <f t="shared" si="906"/>
        <v>#REF!</v>
      </c>
    </row>
    <row r="503" spans="1:109" s="19" customFormat="1" x14ac:dyDescent="0.2">
      <c r="A503" s="93" t="s">
        <v>101</v>
      </c>
      <c r="B503" s="582" t="s">
        <v>1393</v>
      </c>
      <c r="C503" s="53" t="s">
        <v>1844</v>
      </c>
      <c r="D503" s="217" t="s">
        <v>533</v>
      </c>
      <c r="E503" s="326">
        <v>21</v>
      </c>
      <c r="F503" s="400" t="s">
        <v>1133</v>
      </c>
      <c r="G503" s="704"/>
      <c r="H503" s="394"/>
      <c r="I503" s="89" t="e">
        <f>IF('Retail Pricing'!#REF!&gt;0,'Retail Pricing'!#REF!," ")</f>
        <v>#REF!</v>
      </c>
      <c r="J503" s="85" t="e">
        <f>'Retail Pricing'!#REF!</f>
        <v>#REF!</v>
      </c>
      <c r="K503" s="85" t="e">
        <f>'Retail Pricing'!#REF!</f>
        <v>#REF!</v>
      </c>
      <c r="L503" s="305" t="e">
        <f>IF('Retail Pricing'!#REF!&gt;0,'Retail Pricing'!#REF!," ")</f>
        <v>#REF!</v>
      </c>
      <c r="M503" s="226" t="e">
        <f>IF(N503&gt;0,N503+O503+Q503+R503+S503," ")</f>
        <v>#REF!</v>
      </c>
      <c r="N503" s="219" t="e">
        <f>IF('Retail Pricing'!#REF!&gt;0,'Retail Pricing'!#REF!," ")</f>
        <v>#REF!</v>
      </c>
      <c r="O503" s="219" t="e">
        <f>IF('Retail Pricing'!#REF!&gt;0,'Retail Pricing'!#REF!," ")</f>
        <v>#REF!</v>
      </c>
      <c r="P503" s="219"/>
      <c r="Q503" s="219" t="e">
        <f>IF('Retail Pricing'!#REF!&gt;0,'Retail Pricing'!#REF!," ")</f>
        <v>#REF!</v>
      </c>
      <c r="R503" s="219" t="e">
        <f>IF('Retail Pricing'!#REF!&gt;0,'Retail Pricing'!#REF!," ")</f>
        <v>#REF!</v>
      </c>
      <c r="S503" s="219" t="e">
        <f>IF('Retail Pricing'!#REF!&gt;0,'Retail Pricing'!#REF!," ")</f>
        <v>#REF!</v>
      </c>
      <c r="T503" s="219">
        <v>7.3642700000000003</v>
      </c>
      <c r="U503" s="7" t="e">
        <f t="shared" si="913"/>
        <v>#REF!</v>
      </c>
      <c r="V503" s="7">
        <v>-0.33300000000000002</v>
      </c>
      <c r="W503" s="491" t="e">
        <f>ROUND(('Retail Pricing'!#REF!/(1-0.09))/0.05,0)*0.05</f>
        <v>#REF!</v>
      </c>
      <c r="X503" s="489">
        <v>16.5</v>
      </c>
      <c r="Y503" s="304" t="e">
        <f>IF(X503=0," ",SUM((W503-X503)/X503))</f>
        <v>#REF!</v>
      </c>
      <c r="Z503" s="428">
        <v>0.72</v>
      </c>
      <c r="AA503" s="492">
        <v>24.3</v>
      </c>
      <c r="AB503" s="493" t="e">
        <f>ROUND(('Retail Pricing'!#REF!/(1-0.09))/0.05,0)*0.05</f>
        <v>#REF!</v>
      </c>
      <c r="AC503" s="489">
        <v>16.149999999999999</v>
      </c>
      <c r="AD503" s="14" t="e">
        <f>IF(AC503=0," ",SUM((AB503-AC503)/AC503))</f>
        <v>#REF!</v>
      </c>
      <c r="AE503" s="428">
        <v>0.72</v>
      </c>
      <c r="AF503" s="488">
        <v>23.85</v>
      </c>
      <c r="AG503" s="494" t="e">
        <f>ROUND(('Retail Pricing'!#REF!/(1-0.09))/0.05,0)*0.05</f>
        <v>#REF!</v>
      </c>
      <c r="AH503" s="489">
        <v>12.35</v>
      </c>
      <c r="AI503" s="14" t="e">
        <f>IF(AH503=0," ",SUM((AG503-AH503)/AH503))</f>
        <v>#REF!</v>
      </c>
      <c r="AJ503" s="428">
        <v>0.63</v>
      </c>
      <c r="AK503" s="495" t="e">
        <f>ROUND(('Retail Pricing'!#REF!/(1-0.09))/0.05,0)*0.05</f>
        <v>#REF!</v>
      </c>
      <c r="AL503" s="489"/>
      <c r="AM503" s="489">
        <v>11</v>
      </c>
      <c r="AN503" s="14" t="e">
        <f>IF(AM503=0," ",SUM((AK503-AM503)/AM503))</f>
        <v>#REF!</v>
      </c>
      <c r="AO503" s="428">
        <v>0.59</v>
      </c>
      <c r="AP503" s="490" t="e">
        <f>ROUND(('Retail Pricing'!#REF!/(1-0.09))/0.05,0)*0.05</f>
        <v>#REF!</v>
      </c>
      <c r="AQ503" s="489">
        <v>10.7</v>
      </c>
      <c r="AR503" s="14" t="e">
        <f>IF(AQ503=0," ",SUM((AP503-AQ503)/AQ503))</f>
        <v>#REF!</v>
      </c>
      <c r="AS503" s="428">
        <v>0.56999999999999995</v>
      </c>
      <c r="AT503" s="496">
        <v>16.55</v>
      </c>
      <c r="AU503" s="497" t="e">
        <f>IF(BA503&gt;0,ROUNDUP((BA503*2),0.05)-0.01," ")</f>
        <v>#REF!</v>
      </c>
      <c r="AV503" s="288"/>
      <c r="AW503" s="498" t="e">
        <f>IF(W503&gt;0,ROUND((W503*1.3)/0.05,0)*0.05," ")</f>
        <v>#REF!</v>
      </c>
      <c r="AX503" s="499" t="s">
        <v>106</v>
      </c>
      <c r="AY503" s="499" t="s">
        <v>106</v>
      </c>
      <c r="AZ503" s="333"/>
      <c r="BA503" s="491" t="e">
        <f t="shared" si="844"/>
        <v>#REF!</v>
      </c>
      <c r="BB503" s="492">
        <f t="shared" si="845"/>
        <v>24.3</v>
      </c>
      <c r="BC503" s="493" t="e">
        <f t="shared" si="846"/>
        <v>#REF!</v>
      </c>
      <c r="BD503" s="488">
        <f t="shared" si="847"/>
        <v>23.85</v>
      </c>
      <c r="BE503" s="494" t="e">
        <f t="shared" si="848"/>
        <v>#REF!</v>
      </c>
      <c r="BF503" s="495" t="e">
        <f t="shared" si="849"/>
        <v>#REF!</v>
      </c>
      <c r="BG503" s="490" t="e">
        <f t="shared" si="850"/>
        <v>#REF!</v>
      </c>
      <c r="BH503" s="496">
        <f t="shared" si="851"/>
        <v>16.55</v>
      </c>
      <c r="BI503" s="497" t="e">
        <f t="shared" si="852"/>
        <v>#REF!</v>
      </c>
      <c r="BJ503" s="385" t="e">
        <f t="shared" si="900"/>
        <v>#REF!</v>
      </c>
      <c r="BK503" s="385" t="e">
        <f>IF(BC503*0.9&gt;BG503, " ", "No")</f>
        <v>#REF!</v>
      </c>
      <c r="BL503" s="243" t="e">
        <f>IF((BA503-'Retail Pricing'!#REF!)&gt;=0," ",1)</f>
        <v>#REF!</v>
      </c>
      <c r="BM503" s="243" t="e">
        <f>IF((BB503-'Retail Pricing'!#REF!)&gt;=0," ",1)</f>
        <v>#REF!</v>
      </c>
      <c r="BN503" s="243" t="e">
        <f>IF((BC503-'Retail Pricing'!#REF!)&gt;=0," ",1)</f>
        <v>#REF!</v>
      </c>
      <c r="BO503" s="243" t="str">
        <f>IF((BD503-'Retail Pricing'!F333)&gt;=0," ",1)</f>
        <v xml:space="preserve"> </v>
      </c>
      <c r="BP503" s="243" t="e">
        <f>IF((BE503-'Retail Pricing'!#REF!)&gt;=0," ",1)</f>
        <v>#REF!</v>
      </c>
      <c r="BQ503" s="243" t="e">
        <f>IF((BF503-'Retail Pricing'!#REF!)&gt;=0," ",1)</f>
        <v>#REF!</v>
      </c>
      <c r="BR503" s="243" t="e">
        <f>IF((BG503-'Retail Pricing'!#REF!)&gt;=0," ",1)</f>
        <v>#REF!</v>
      </c>
      <c r="BS503" s="243" t="e">
        <f>IF((BH503-'Retail Pricing'!#REF!)&gt;=0," ",1)</f>
        <v>#REF!</v>
      </c>
      <c r="BT503" s="243" t="e">
        <f>IF((BI503-'Retail Pricing'!#REF!)&gt;=0," ",1)</f>
        <v>#REF!</v>
      </c>
      <c r="BU503" s="67"/>
      <c r="BV503" s="442" t="e">
        <f>IF(W503&gt;0,$BV$9, " ")</f>
        <v>#REF!</v>
      </c>
      <c r="BW503" s="244" t="e">
        <f>IF($BV503&gt;0,($BV503-W503)/$BV503*100," ")</f>
        <v>#REF!</v>
      </c>
      <c r="BX503" s="244" t="e">
        <f>IF($BV503&gt;0,($BV503-AA503)/$BV503*100," ")</f>
        <v>#REF!</v>
      </c>
      <c r="BY503" s="244" t="e">
        <f>IF($BV503&gt;0,($BV503-AB503)/$BV503*100," ")</f>
        <v>#REF!</v>
      </c>
      <c r="BZ503" s="244" t="e">
        <f>IF($BV503&gt;0,($BV503-AF503)/$BV503*100," ")</f>
        <v>#REF!</v>
      </c>
      <c r="CA503" s="244" t="e">
        <f>IF($BV503&gt;0,($BV503-AG503)/$BV503*100," ")</f>
        <v>#REF!</v>
      </c>
      <c r="CB503" s="244" t="e">
        <f t="shared" si="901"/>
        <v>#REF!</v>
      </c>
      <c r="CC503" s="244" t="e">
        <f>IF($BV503&gt;0,($BV503-AK503)/$BV503*100," ")</f>
        <v>#REF!</v>
      </c>
      <c r="CD503" s="244" t="e">
        <f>IF($BV503&gt;0,($BV503-AP503)/$BV503*100," ")</f>
        <v>#REF!</v>
      </c>
      <c r="CE503" s="244" t="e">
        <f>IF($BV503&gt;0,($BV503-AT503)/$BV503*100," ")</f>
        <v>#REF!</v>
      </c>
      <c r="CF503" s="244" t="e">
        <f>IF($BV503&gt;0,($BV503-(W503*2))/$BV503*100," ")</f>
        <v>#REF!</v>
      </c>
      <c r="CG503" s="244" t="e">
        <f>IF($BV503&gt;0,($BV503-AW503)/$BV503*100," ")</f>
        <v>#REF!</v>
      </c>
      <c r="CH503" s="244" t="e">
        <f t="shared" si="907"/>
        <v>#REF!</v>
      </c>
      <c r="CI503" s="570"/>
      <c r="CJ503" s="578" t="e">
        <f>IF(BW503&gt;0,BW503-$CL$1," ")</f>
        <v>#REF!</v>
      </c>
      <c r="CK503" s="578" t="e">
        <f>IF(BX503&gt;0,BX503-$CL$1," ")</f>
        <v>#REF!</v>
      </c>
      <c r="CL503" s="578" t="e">
        <f>IF(BY503&gt;0,BY503-$CL$1," ")</f>
        <v>#REF!</v>
      </c>
      <c r="CM503" s="578" t="e">
        <f>IF(BZ503&gt;0,BZ503-$CL$1," ")</f>
        <v>#REF!</v>
      </c>
      <c r="CN503" s="578" t="e">
        <f>IF(CA503&gt;0,CA503-$CL$1," ")</f>
        <v>#REF!</v>
      </c>
      <c r="CO503" s="578" t="e">
        <f>IF(CC503&gt;0,CC503-$CL$1," ")</f>
        <v>#REF!</v>
      </c>
      <c r="CP503" s="578" t="e">
        <f>IF(CD503&gt;0,CD503-$CL$1," ")</f>
        <v>#REF!</v>
      </c>
      <c r="CQ503" s="578" t="e">
        <f>IF(CE503&gt;0,CE503-$CL$1," ")</f>
        <v>#REF!</v>
      </c>
      <c r="CR503" s="244"/>
      <c r="CS503" s="244"/>
      <c r="CT503" s="244"/>
      <c r="CU503" s="244"/>
      <c r="CV503" s="347"/>
      <c r="CW503" s="338" t="e">
        <f t="shared" si="902"/>
        <v>#REF!</v>
      </c>
      <c r="CX503" s="347"/>
      <c r="CY503" s="338" t="e">
        <f t="shared" si="903"/>
        <v>#REF!</v>
      </c>
      <c r="CZ503" s="347"/>
      <c r="DA503" s="338" t="e">
        <f t="shared" si="904"/>
        <v>#REF!</v>
      </c>
      <c r="DB503" s="347"/>
      <c r="DC503" s="338" t="e">
        <f t="shared" si="905"/>
        <v>#REF!</v>
      </c>
      <c r="DD503" s="347"/>
      <c r="DE503" s="338" t="e">
        <f t="shared" si="906"/>
        <v>#REF!</v>
      </c>
    </row>
    <row r="504" spans="1:109" s="19" customFormat="1" x14ac:dyDescent="0.2">
      <c r="A504" s="93" t="s">
        <v>101</v>
      </c>
      <c r="B504" s="53" t="s">
        <v>1309</v>
      </c>
      <c r="C504" s="53" t="s">
        <v>975</v>
      </c>
      <c r="D504" s="217" t="s">
        <v>533</v>
      </c>
      <c r="E504" s="326">
        <v>21</v>
      </c>
      <c r="F504" s="400" t="s">
        <v>1129</v>
      </c>
      <c r="G504" s="704"/>
      <c r="H504" s="394"/>
      <c r="I504" s="89" t="e">
        <f>IF('Retail Pricing'!#REF!&gt;0,'Retail Pricing'!#REF!," ")</f>
        <v>#REF!</v>
      </c>
      <c r="J504" s="85" t="e">
        <f>'Retail Pricing'!#REF!</f>
        <v>#REF!</v>
      </c>
      <c r="K504" s="85" t="e">
        <f>'Retail Pricing'!#REF!</f>
        <v>#REF!</v>
      </c>
      <c r="L504" s="305" t="e">
        <f>IF('Retail Pricing'!#REF!&gt;0,'Retail Pricing'!#REF!," ")</f>
        <v>#REF!</v>
      </c>
      <c r="M504" s="226" t="e">
        <f t="shared" si="811"/>
        <v>#REF!</v>
      </c>
      <c r="N504" s="219" t="e">
        <f>IF('Retail Pricing'!#REF!&gt;0,'Retail Pricing'!#REF!," ")</f>
        <v>#REF!</v>
      </c>
      <c r="O504" s="219" t="e">
        <f>IF('Retail Pricing'!#REF!&gt;0,'Retail Pricing'!#REF!," ")</f>
        <v>#REF!</v>
      </c>
      <c r="P504" s="219"/>
      <c r="Q504" s="219" t="e">
        <f>IF('Retail Pricing'!#REF!&gt;0,'Retail Pricing'!#REF!," ")</f>
        <v>#REF!</v>
      </c>
      <c r="R504" s="219" t="e">
        <f>IF('Retail Pricing'!#REF!&gt;0,'Retail Pricing'!#REF!," ")</f>
        <v>#REF!</v>
      </c>
      <c r="S504" s="219" t="e">
        <f>IF('Retail Pricing'!#REF!&gt;0,'Retail Pricing'!#REF!," ")</f>
        <v>#REF!</v>
      </c>
      <c r="T504" s="219">
        <v>5.1394900000000003</v>
      </c>
      <c r="U504" s="7" t="e">
        <f t="shared" si="913"/>
        <v>#REF!</v>
      </c>
      <c r="V504" s="7">
        <v>0.01</v>
      </c>
      <c r="W504" s="491" t="e">
        <f>ROUND(('Retail Pricing'!#REF!/(1-0.09))/0.05,0)*0.05</f>
        <v>#REF!</v>
      </c>
      <c r="X504" s="489">
        <v>16.5</v>
      </c>
      <c r="Y504" s="304" t="e">
        <f t="shared" si="914"/>
        <v>#REF!</v>
      </c>
      <c r="Z504" s="428">
        <v>0.62</v>
      </c>
      <c r="AA504" s="492">
        <v>18.7</v>
      </c>
      <c r="AB504" s="493" t="e">
        <f>ROUND(('Retail Pricing'!#REF!/(1-0.09))/0.05,0)*0.05</f>
        <v>#REF!</v>
      </c>
      <c r="AC504" s="489">
        <v>16.149999999999999</v>
      </c>
      <c r="AD504" s="14" t="e">
        <f t="shared" si="915"/>
        <v>#REF!</v>
      </c>
      <c r="AE504" s="428">
        <v>0.61</v>
      </c>
      <c r="AF504" s="488">
        <v>18.350000000000001</v>
      </c>
      <c r="AG504" s="494" t="e">
        <f>ROUND(('Retail Pricing'!#REF!/(1-0.09))/0.05,0)*0.05</f>
        <v>#REF!</v>
      </c>
      <c r="AH504" s="489">
        <v>12.35</v>
      </c>
      <c r="AI504" s="14" t="e">
        <f t="shared" si="916"/>
        <v>#REF!</v>
      </c>
      <c r="AJ504" s="428">
        <v>0.49</v>
      </c>
      <c r="AK504" s="495" t="e">
        <f>ROUND(('Retail Pricing'!#REF!/(1-0.09))/0.05,0)*0.05</f>
        <v>#REF!</v>
      </c>
      <c r="AL504" s="489"/>
      <c r="AM504" s="489">
        <v>11.05</v>
      </c>
      <c r="AN504" s="14" t="e">
        <f t="shared" si="917"/>
        <v>#REF!</v>
      </c>
      <c r="AO504" s="428">
        <v>0.43</v>
      </c>
      <c r="AP504" s="490" t="e">
        <f>ROUND(('Retail Pricing'!#REF!/(1-0.09))/0.05,0)*0.05</f>
        <v>#REF!</v>
      </c>
      <c r="AQ504" s="489">
        <v>10.7</v>
      </c>
      <c r="AR504" s="14" t="e">
        <f t="shared" si="918"/>
        <v>#REF!</v>
      </c>
      <c r="AS504" s="428">
        <v>0.41</v>
      </c>
      <c r="AT504" s="496">
        <v>12.75</v>
      </c>
      <c r="AU504" s="497" t="e">
        <f t="shared" si="919"/>
        <v>#REF!</v>
      </c>
      <c r="AV504" s="288"/>
      <c r="AW504" s="498" t="e">
        <f t="shared" si="910"/>
        <v>#REF!</v>
      </c>
      <c r="AX504" s="499"/>
      <c r="AY504" s="499"/>
      <c r="AZ504" s="333"/>
      <c r="BA504" s="491" t="e">
        <f t="shared" si="844"/>
        <v>#REF!</v>
      </c>
      <c r="BB504" s="492">
        <f t="shared" si="845"/>
        <v>18.7</v>
      </c>
      <c r="BC504" s="493" t="e">
        <f t="shared" si="846"/>
        <v>#REF!</v>
      </c>
      <c r="BD504" s="488">
        <f t="shared" si="847"/>
        <v>18.350000000000001</v>
      </c>
      <c r="BE504" s="494" t="e">
        <f t="shared" si="848"/>
        <v>#REF!</v>
      </c>
      <c r="BF504" s="495" t="e">
        <f t="shared" si="849"/>
        <v>#REF!</v>
      </c>
      <c r="BG504" s="490" t="e">
        <f t="shared" si="850"/>
        <v>#REF!</v>
      </c>
      <c r="BH504" s="496">
        <f t="shared" si="851"/>
        <v>12.75</v>
      </c>
      <c r="BI504" s="497" t="e">
        <f t="shared" si="852"/>
        <v>#REF!</v>
      </c>
      <c r="BJ504" s="385" t="e">
        <f t="shared" si="900"/>
        <v>#REF!</v>
      </c>
      <c r="BK504" s="385" t="e">
        <f t="shared" si="880"/>
        <v>#REF!</v>
      </c>
      <c r="BL504" s="243" t="e">
        <f>IF((BA504-'Retail Pricing'!#REF!)&gt;=0," ",1)</f>
        <v>#REF!</v>
      </c>
      <c r="BM504" s="243" t="e">
        <f>IF((BB504-'Retail Pricing'!#REF!)&gt;=0," ",1)</f>
        <v>#REF!</v>
      </c>
      <c r="BN504" s="243" t="e">
        <f>IF((BC504-'Retail Pricing'!#REF!)&gt;=0," ",1)</f>
        <v>#REF!</v>
      </c>
      <c r="BO504" s="243" t="str">
        <f>IF((BD504-'Retail Pricing'!F334)&gt;=0," ",1)</f>
        <v xml:space="preserve"> </v>
      </c>
      <c r="BP504" s="243" t="e">
        <f>IF((BE504-'Retail Pricing'!#REF!)&gt;=0," ",1)</f>
        <v>#REF!</v>
      </c>
      <c r="BQ504" s="243" t="e">
        <f>IF((BF504-'Retail Pricing'!#REF!)&gt;=0," ",1)</f>
        <v>#REF!</v>
      </c>
      <c r="BR504" s="243" t="e">
        <f>IF((BG504-'Retail Pricing'!#REF!)&gt;=0," ",1)</f>
        <v>#REF!</v>
      </c>
      <c r="BS504" s="243" t="e">
        <f>IF((BH504-'Retail Pricing'!#REF!)&gt;=0," ",1)</f>
        <v>#REF!</v>
      </c>
      <c r="BT504" s="243" t="e">
        <f>IF((BI504-'Retail Pricing'!#REF!)&gt;=0," ",1)</f>
        <v>#REF!</v>
      </c>
      <c r="BU504" s="67"/>
      <c r="BV504" s="442" t="e">
        <f t="shared" si="887"/>
        <v>#REF!</v>
      </c>
      <c r="BW504" s="244" t="e">
        <f t="shared" si="888"/>
        <v>#REF!</v>
      </c>
      <c r="BX504" s="244" t="e">
        <f t="shared" si="889"/>
        <v>#REF!</v>
      </c>
      <c r="BY504" s="244" t="e">
        <f t="shared" si="890"/>
        <v>#REF!</v>
      </c>
      <c r="BZ504" s="244" t="e">
        <f t="shared" si="891"/>
        <v>#REF!</v>
      </c>
      <c r="CA504" s="244" t="e">
        <f t="shared" si="892"/>
        <v>#REF!</v>
      </c>
      <c r="CB504" s="244" t="e">
        <f t="shared" si="901"/>
        <v>#REF!</v>
      </c>
      <c r="CC504" s="244" t="e">
        <f t="shared" si="893"/>
        <v>#REF!</v>
      </c>
      <c r="CD504" s="244" t="e">
        <f t="shared" si="894"/>
        <v>#REF!</v>
      </c>
      <c r="CE504" s="244" t="e">
        <f t="shared" si="895"/>
        <v>#REF!</v>
      </c>
      <c r="CF504" s="244" t="e">
        <f t="shared" si="896"/>
        <v>#REF!</v>
      </c>
      <c r="CG504" s="244" t="e">
        <f t="shared" si="897"/>
        <v>#REF!</v>
      </c>
      <c r="CH504" s="244" t="e">
        <f t="shared" si="907"/>
        <v>#REF!</v>
      </c>
      <c r="CI504" s="570"/>
      <c r="CJ504" s="578" t="e">
        <f t="shared" si="871"/>
        <v>#REF!</v>
      </c>
      <c r="CK504" s="578" t="e">
        <f t="shared" si="872"/>
        <v>#REF!</v>
      </c>
      <c r="CL504" s="578" t="e">
        <f t="shared" si="873"/>
        <v>#REF!</v>
      </c>
      <c r="CM504" s="578" t="e">
        <f t="shared" si="874"/>
        <v>#REF!</v>
      </c>
      <c r="CN504" s="578" t="e">
        <f t="shared" si="875"/>
        <v>#REF!</v>
      </c>
      <c r="CO504" s="578" t="e">
        <f t="shared" si="868"/>
        <v>#REF!</v>
      </c>
      <c r="CP504" s="578" t="e">
        <f t="shared" si="869"/>
        <v>#REF!</v>
      </c>
      <c r="CQ504" s="578" t="e">
        <f t="shared" si="870"/>
        <v>#REF!</v>
      </c>
      <c r="CR504" s="244"/>
      <c r="CS504" s="244"/>
      <c r="CT504" s="244"/>
      <c r="CU504" s="244"/>
      <c r="CV504" s="347"/>
      <c r="CW504" s="338" t="e">
        <f t="shared" si="902"/>
        <v>#REF!</v>
      </c>
      <c r="CX504" s="347"/>
      <c r="CY504" s="338" t="e">
        <f t="shared" si="903"/>
        <v>#REF!</v>
      </c>
      <c r="CZ504" s="347"/>
      <c r="DA504" s="338" t="e">
        <f t="shared" si="904"/>
        <v>#REF!</v>
      </c>
      <c r="DB504" s="347"/>
      <c r="DC504" s="338" t="e">
        <f t="shared" si="905"/>
        <v>#REF!</v>
      </c>
      <c r="DD504" s="347"/>
      <c r="DE504" s="338" t="e">
        <f t="shared" si="906"/>
        <v>#REF!</v>
      </c>
    </row>
    <row r="505" spans="1:109" s="19" customFormat="1" x14ac:dyDescent="0.2">
      <c r="A505" s="93" t="s">
        <v>101</v>
      </c>
      <c r="B505" s="53" t="s">
        <v>1310</v>
      </c>
      <c r="C505" s="53" t="s">
        <v>980</v>
      </c>
      <c r="D505" s="217" t="s">
        <v>533</v>
      </c>
      <c r="E505" s="326">
        <v>21</v>
      </c>
      <c r="F505" s="400" t="s">
        <v>1119</v>
      </c>
      <c r="G505" s="704"/>
      <c r="H505" s="360"/>
      <c r="I505" s="89" t="e">
        <f>IF('Retail Pricing'!#REF!&gt;0,'Retail Pricing'!#REF!," ")</f>
        <v>#REF!</v>
      </c>
      <c r="J505" s="85" t="e">
        <f>'Retail Pricing'!#REF!</f>
        <v>#REF!</v>
      </c>
      <c r="K505" s="85" t="e">
        <f>'Retail Pricing'!#REF!</f>
        <v>#REF!</v>
      </c>
      <c r="L505" s="305" t="e">
        <f>IF('Retail Pricing'!#REF!&gt;0,'Retail Pricing'!#REF!," ")</f>
        <v>#REF!</v>
      </c>
      <c r="M505" s="226" t="e">
        <f t="shared" si="811"/>
        <v>#REF!</v>
      </c>
      <c r="N505" s="219" t="e">
        <f>IF('Retail Pricing'!#REF!&gt;0,'Retail Pricing'!#REF!," ")</f>
        <v>#REF!</v>
      </c>
      <c r="O505" s="219" t="e">
        <f>IF('Retail Pricing'!#REF!&gt;0,'Retail Pricing'!#REF!," ")</f>
        <v>#REF!</v>
      </c>
      <c r="P505" s="219"/>
      <c r="Q505" s="219" t="e">
        <f>IF('Retail Pricing'!#REF!&gt;0,'Retail Pricing'!#REF!," ")</f>
        <v>#REF!</v>
      </c>
      <c r="R505" s="219" t="e">
        <f>IF('Retail Pricing'!#REF!&gt;0,'Retail Pricing'!#REF!," ")</f>
        <v>#REF!</v>
      </c>
      <c r="S505" s="219" t="e">
        <f>IF('Retail Pricing'!#REF!&gt;0,'Retail Pricing'!#REF!," ")</f>
        <v>#REF!</v>
      </c>
      <c r="T505" s="219">
        <v>7.4176299999999999</v>
      </c>
      <c r="U505" s="7" t="e">
        <f t="shared" si="913"/>
        <v>#REF!</v>
      </c>
      <c r="V505" s="7">
        <v>2.9000000000000001E-2</v>
      </c>
      <c r="W505" s="491" t="e">
        <f>ROUND(('Retail Pricing'!#REF!/(1-0.09))/0.05,0)*0.05</f>
        <v>#REF!</v>
      </c>
      <c r="X505" s="489">
        <v>22</v>
      </c>
      <c r="Y505" s="304" t="e">
        <f t="shared" si="914"/>
        <v>#REF!</v>
      </c>
      <c r="Z505" s="428">
        <v>0.57999999999999996</v>
      </c>
      <c r="AA505" s="492">
        <v>24.9</v>
      </c>
      <c r="AB505" s="493" t="e">
        <f>ROUND(('Retail Pricing'!#REF!/(1-0.09))/0.05,0)*0.05</f>
        <v>#REF!</v>
      </c>
      <c r="AC505" s="489">
        <v>21.55</v>
      </c>
      <c r="AD505" s="14" t="e">
        <f t="shared" si="915"/>
        <v>#REF!</v>
      </c>
      <c r="AE505" s="428">
        <v>0.56999999999999995</v>
      </c>
      <c r="AF505" s="488">
        <v>24.45</v>
      </c>
      <c r="AG505" s="494" t="e">
        <f>ROUND(('Retail Pricing'!#REF!/(1-0.09))/0.05,0)*0.05</f>
        <v>#REF!</v>
      </c>
      <c r="AH505" s="489">
        <v>16.5</v>
      </c>
      <c r="AI505" s="14" t="e">
        <f t="shared" si="916"/>
        <v>#REF!</v>
      </c>
      <c r="AJ505" s="428">
        <v>0.44</v>
      </c>
      <c r="AK505" s="495" t="e">
        <f>ROUND(('Retail Pricing'!#REF!/(1-0.09))/0.05,0)*0.05</f>
        <v>#REF!</v>
      </c>
      <c r="AL505" s="489"/>
      <c r="AM505" s="489">
        <v>14.75</v>
      </c>
      <c r="AN505" s="14" t="e">
        <f t="shared" si="917"/>
        <v>#REF!</v>
      </c>
      <c r="AO505" s="428">
        <v>0.37</v>
      </c>
      <c r="AP505" s="490" t="e">
        <f>ROUND(('Retail Pricing'!#REF!/(1-0.09))/0.05,0)*0.05</f>
        <v>#REF!</v>
      </c>
      <c r="AQ505" s="489">
        <v>14.3</v>
      </c>
      <c r="AR505" s="14" t="e">
        <f t="shared" si="918"/>
        <v>#REF!</v>
      </c>
      <c r="AS505" s="428">
        <v>0.35</v>
      </c>
      <c r="AT505" s="496">
        <v>17</v>
      </c>
      <c r="AU505" s="497" t="e">
        <f t="shared" si="919"/>
        <v>#REF!</v>
      </c>
      <c r="AV505" s="288"/>
      <c r="AW505" s="498" t="e">
        <f t="shared" si="910"/>
        <v>#REF!</v>
      </c>
      <c r="AX505" s="499"/>
      <c r="AY505" s="499"/>
      <c r="AZ505" s="333"/>
      <c r="BA505" s="491" t="e">
        <f t="shared" si="844"/>
        <v>#REF!</v>
      </c>
      <c r="BB505" s="492">
        <f t="shared" si="845"/>
        <v>24.9</v>
      </c>
      <c r="BC505" s="493" t="e">
        <f t="shared" si="846"/>
        <v>#REF!</v>
      </c>
      <c r="BD505" s="488">
        <f t="shared" si="847"/>
        <v>24.45</v>
      </c>
      <c r="BE505" s="494" t="e">
        <f t="shared" si="848"/>
        <v>#REF!</v>
      </c>
      <c r="BF505" s="495" t="e">
        <f t="shared" si="849"/>
        <v>#REF!</v>
      </c>
      <c r="BG505" s="490" t="e">
        <f t="shared" si="850"/>
        <v>#REF!</v>
      </c>
      <c r="BH505" s="496">
        <f t="shared" si="851"/>
        <v>17</v>
      </c>
      <c r="BI505" s="497" t="e">
        <f t="shared" si="852"/>
        <v>#REF!</v>
      </c>
      <c r="BJ505" s="385" t="e">
        <f t="shared" si="900"/>
        <v>#REF!</v>
      </c>
      <c r="BK505" s="385" t="e">
        <f t="shared" si="880"/>
        <v>#REF!</v>
      </c>
      <c r="BL505" s="243" t="e">
        <f>IF((BA505-'Retail Pricing'!#REF!)&gt;=0," ",1)</f>
        <v>#REF!</v>
      </c>
      <c r="BM505" s="243" t="e">
        <f>IF((BB505-'Retail Pricing'!#REF!)&gt;=0," ",1)</f>
        <v>#REF!</v>
      </c>
      <c r="BN505" s="243" t="e">
        <f>IF((BC505-'Retail Pricing'!#REF!)&gt;=0," ",1)</f>
        <v>#REF!</v>
      </c>
      <c r="BO505" s="243" t="str">
        <f>IF((BD505-'Retail Pricing'!F335)&gt;=0," ",1)</f>
        <v xml:space="preserve"> </v>
      </c>
      <c r="BP505" s="243" t="e">
        <f>IF((BE505-'Retail Pricing'!#REF!)&gt;=0," ",1)</f>
        <v>#REF!</v>
      </c>
      <c r="BQ505" s="243" t="e">
        <f>IF((BF505-'Retail Pricing'!#REF!)&gt;=0," ",1)</f>
        <v>#REF!</v>
      </c>
      <c r="BR505" s="243" t="e">
        <f>IF((BG505-'Retail Pricing'!#REF!)&gt;=0," ",1)</f>
        <v>#REF!</v>
      </c>
      <c r="BS505" s="243" t="e">
        <f>IF((BH505-'Retail Pricing'!#REF!)&gt;=0," ",1)</f>
        <v>#REF!</v>
      </c>
      <c r="BT505" s="243" t="e">
        <f>IF((BI505-'Retail Pricing'!#REF!)&gt;=0," ",1)</f>
        <v>#REF!</v>
      </c>
      <c r="BU505" s="67"/>
      <c r="BV505" s="442" t="e">
        <f t="shared" si="887"/>
        <v>#REF!</v>
      </c>
      <c r="BW505" s="244" t="e">
        <f t="shared" si="888"/>
        <v>#REF!</v>
      </c>
      <c r="BX505" s="244" t="e">
        <f t="shared" si="889"/>
        <v>#REF!</v>
      </c>
      <c r="BY505" s="244" t="e">
        <f t="shared" si="890"/>
        <v>#REF!</v>
      </c>
      <c r="BZ505" s="244" t="e">
        <f t="shared" si="891"/>
        <v>#REF!</v>
      </c>
      <c r="CA505" s="244" t="e">
        <f t="shared" si="892"/>
        <v>#REF!</v>
      </c>
      <c r="CB505" s="244" t="e">
        <f t="shared" si="901"/>
        <v>#REF!</v>
      </c>
      <c r="CC505" s="244" t="e">
        <f t="shared" si="893"/>
        <v>#REF!</v>
      </c>
      <c r="CD505" s="244" t="e">
        <f t="shared" si="894"/>
        <v>#REF!</v>
      </c>
      <c r="CE505" s="244" t="e">
        <f t="shared" si="895"/>
        <v>#REF!</v>
      </c>
      <c r="CF505" s="244" t="e">
        <f t="shared" si="896"/>
        <v>#REF!</v>
      </c>
      <c r="CG505" s="244" t="e">
        <f t="shared" si="897"/>
        <v>#REF!</v>
      </c>
      <c r="CH505" s="244" t="e">
        <f t="shared" si="907"/>
        <v>#REF!</v>
      </c>
      <c r="CI505" s="570"/>
      <c r="CJ505" s="578" t="e">
        <f t="shared" si="871"/>
        <v>#REF!</v>
      </c>
      <c r="CK505" s="578" t="e">
        <f t="shared" si="872"/>
        <v>#REF!</v>
      </c>
      <c r="CL505" s="578" t="e">
        <f t="shared" si="873"/>
        <v>#REF!</v>
      </c>
      <c r="CM505" s="578" t="e">
        <f t="shared" si="874"/>
        <v>#REF!</v>
      </c>
      <c r="CN505" s="578" t="e">
        <f t="shared" si="875"/>
        <v>#REF!</v>
      </c>
      <c r="CO505" s="578" t="e">
        <f t="shared" si="868"/>
        <v>#REF!</v>
      </c>
      <c r="CP505" s="578" t="e">
        <f t="shared" si="869"/>
        <v>#REF!</v>
      </c>
      <c r="CQ505" s="578" t="e">
        <f t="shared" si="870"/>
        <v>#REF!</v>
      </c>
      <c r="CR505" s="244"/>
      <c r="CS505" s="244"/>
      <c r="CT505" s="244"/>
      <c r="CU505" s="244"/>
      <c r="CV505" s="347"/>
      <c r="CW505" s="338" t="e">
        <f t="shared" si="902"/>
        <v>#REF!</v>
      </c>
      <c r="CX505" s="347"/>
      <c r="CY505" s="338" t="e">
        <f t="shared" si="903"/>
        <v>#REF!</v>
      </c>
      <c r="CZ505" s="347"/>
      <c r="DA505" s="338" t="e">
        <f t="shared" si="904"/>
        <v>#REF!</v>
      </c>
      <c r="DB505" s="347"/>
      <c r="DC505" s="338" t="e">
        <f t="shared" si="905"/>
        <v>#REF!</v>
      </c>
      <c r="DD505" s="347"/>
      <c r="DE505" s="338" t="e">
        <f t="shared" si="906"/>
        <v>#REF!</v>
      </c>
    </row>
    <row r="506" spans="1:109" s="19" customFormat="1" x14ac:dyDescent="0.2">
      <c r="A506" s="93" t="s">
        <v>101</v>
      </c>
      <c r="B506" s="530" t="s">
        <v>1311</v>
      </c>
      <c r="C506" s="530" t="s">
        <v>1152</v>
      </c>
      <c r="D506" s="217" t="s">
        <v>533</v>
      </c>
      <c r="E506" s="326">
        <v>21</v>
      </c>
      <c r="F506" s="400" t="s">
        <v>1135</v>
      </c>
      <c r="G506" s="704"/>
      <c r="H506" s="394"/>
      <c r="I506" s="89" t="e">
        <f>IF('Retail Pricing'!#REF!&gt;0,'Retail Pricing'!#REF!," ")</f>
        <v>#REF!</v>
      </c>
      <c r="J506" s="85" t="e">
        <f>'Retail Pricing'!#REF!</f>
        <v>#REF!</v>
      </c>
      <c r="K506" s="85" t="e">
        <f>'Retail Pricing'!#REF!</f>
        <v>#REF!</v>
      </c>
      <c r="L506" s="305" t="e">
        <f>IF('Retail Pricing'!#REF!&gt;0,'Retail Pricing'!#REF!," ")</f>
        <v>#REF!</v>
      </c>
      <c r="M506" s="226" t="e">
        <f t="shared" si="811"/>
        <v>#REF!</v>
      </c>
      <c r="N506" s="219" t="e">
        <f>IF('Retail Pricing'!#REF!&gt;0,'Retail Pricing'!#REF!," ")</f>
        <v>#REF!</v>
      </c>
      <c r="O506" s="219" t="e">
        <f>IF('Retail Pricing'!#REF!&gt;0,'Retail Pricing'!#REF!," ")</f>
        <v>#REF!</v>
      </c>
      <c r="P506" s="219"/>
      <c r="Q506" s="219" t="e">
        <f>IF('Retail Pricing'!#REF!&gt;0,'Retail Pricing'!#REF!," ")</f>
        <v>#REF!</v>
      </c>
      <c r="R506" s="219" t="e">
        <f>IF('Retail Pricing'!#REF!&gt;0,'Retail Pricing'!#REF!," ")</f>
        <v>#REF!</v>
      </c>
      <c r="S506" s="219" t="e">
        <f>IF('Retail Pricing'!#REF!&gt;0,'Retail Pricing'!#REF!," ")</f>
        <v>#REF!</v>
      </c>
      <c r="T506" s="219">
        <v>10.5787</v>
      </c>
      <c r="U506" s="7" t="e">
        <f t="shared" si="913"/>
        <v>#REF!</v>
      </c>
      <c r="V506" s="7">
        <v>2.8000000000000001E-2</v>
      </c>
      <c r="W506" s="491" t="e">
        <f>ROUND(('Retail Pricing'!#REF!/(1-0.09))/0.05,0)*0.05</f>
        <v>#REF!</v>
      </c>
      <c r="X506" s="489">
        <v>31.3</v>
      </c>
      <c r="Y506" s="304" t="e">
        <f t="shared" si="914"/>
        <v>#REF!</v>
      </c>
      <c r="Z506" s="428">
        <v>0.57999999999999996</v>
      </c>
      <c r="AA506" s="492">
        <v>35.549999999999997</v>
      </c>
      <c r="AB506" s="493" t="e">
        <f>ROUND(('Retail Pricing'!#REF!/(1-0.09))/0.05,0)*0.05</f>
        <v>#REF!</v>
      </c>
      <c r="AC506" s="489">
        <v>30.65</v>
      </c>
      <c r="AD506" s="14" t="e">
        <f t="shared" si="915"/>
        <v>#REF!</v>
      </c>
      <c r="AE506" s="428">
        <v>0.56999999999999995</v>
      </c>
      <c r="AF506" s="488">
        <v>34.9</v>
      </c>
      <c r="AG506" s="494" t="e">
        <f>ROUND(('Retail Pricing'!#REF!/(1-0.09))/0.05,0)*0.05</f>
        <v>#REF!</v>
      </c>
      <c r="AH506" s="489">
        <v>23.45</v>
      </c>
      <c r="AI506" s="14" t="e">
        <f t="shared" si="916"/>
        <v>#REF!</v>
      </c>
      <c r="AJ506" s="428">
        <v>0.44</v>
      </c>
      <c r="AK506" s="495" t="e">
        <f>ROUND(('Retail Pricing'!#REF!/(1-0.09))/0.05,0)*0.05</f>
        <v>#REF!</v>
      </c>
      <c r="AL506" s="489"/>
      <c r="AM506" s="489">
        <v>20.95</v>
      </c>
      <c r="AN506" s="14" t="e">
        <f t="shared" si="917"/>
        <v>#REF!</v>
      </c>
      <c r="AO506" s="428">
        <v>0.37</v>
      </c>
      <c r="AP506" s="490" t="e">
        <f>ROUND(('Retail Pricing'!#REF!/(1-0.09))/0.05,0)*0.05</f>
        <v>#REF!</v>
      </c>
      <c r="AQ506" s="489">
        <v>20.350000000000001</v>
      </c>
      <c r="AR506" s="14" t="e">
        <f t="shared" si="918"/>
        <v>#REF!</v>
      </c>
      <c r="AS506" s="428">
        <v>0.35</v>
      </c>
      <c r="AT506" s="496">
        <v>24.25</v>
      </c>
      <c r="AU506" s="497" t="e">
        <f t="shared" si="919"/>
        <v>#REF!</v>
      </c>
      <c r="AV506" s="288"/>
      <c r="AW506" s="498" t="e">
        <f t="shared" si="910"/>
        <v>#REF!</v>
      </c>
      <c r="AX506" s="499" t="s">
        <v>106</v>
      </c>
      <c r="AY506" s="499" t="s">
        <v>106</v>
      </c>
      <c r="AZ506" s="333"/>
      <c r="BA506" s="491" t="e">
        <f t="shared" si="844"/>
        <v>#REF!</v>
      </c>
      <c r="BB506" s="492">
        <f t="shared" si="845"/>
        <v>35.549999999999997</v>
      </c>
      <c r="BC506" s="493" t="e">
        <f t="shared" si="846"/>
        <v>#REF!</v>
      </c>
      <c r="BD506" s="488">
        <f t="shared" si="847"/>
        <v>34.9</v>
      </c>
      <c r="BE506" s="494" t="e">
        <f t="shared" si="848"/>
        <v>#REF!</v>
      </c>
      <c r="BF506" s="495" t="e">
        <f t="shared" si="849"/>
        <v>#REF!</v>
      </c>
      <c r="BG506" s="490" t="e">
        <f t="shared" si="850"/>
        <v>#REF!</v>
      </c>
      <c r="BH506" s="496">
        <f t="shared" si="851"/>
        <v>24.25</v>
      </c>
      <c r="BI506" s="497" t="e">
        <f t="shared" si="852"/>
        <v>#REF!</v>
      </c>
      <c r="BJ506" s="385" t="e">
        <f t="shared" si="900"/>
        <v>#REF!</v>
      </c>
      <c r="BK506" s="385" t="e">
        <f t="shared" si="880"/>
        <v>#REF!</v>
      </c>
      <c r="BL506" s="243" t="e">
        <f>IF((BA506-'Retail Pricing'!#REF!)&gt;=0," ",1)</f>
        <v>#REF!</v>
      </c>
      <c r="BM506" s="243" t="e">
        <f>IF((BB506-'Retail Pricing'!#REF!)&gt;=0," ",1)</f>
        <v>#REF!</v>
      </c>
      <c r="BN506" s="243" t="e">
        <f>IF((BC506-'Retail Pricing'!#REF!)&gt;=0," ",1)</f>
        <v>#REF!</v>
      </c>
      <c r="BO506" s="243" t="e">
        <f>IF((BD506-'Retail Pricing'!#REF!)&gt;=0," ",1)</f>
        <v>#REF!</v>
      </c>
      <c r="BP506" s="243" t="e">
        <f>IF((BE506-'Retail Pricing'!#REF!)&gt;=0," ",1)</f>
        <v>#REF!</v>
      </c>
      <c r="BQ506" s="243" t="e">
        <f>IF((BF506-'Retail Pricing'!#REF!)&gt;=0," ",1)</f>
        <v>#REF!</v>
      </c>
      <c r="BR506" s="243" t="e">
        <f>IF((BG506-'Retail Pricing'!#REF!)&gt;=0," ",1)</f>
        <v>#REF!</v>
      </c>
      <c r="BS506" s="243" t="e">
        <f>IF((BH506-'Retail Pricing'!#REF!)&gt;=0," ",1)</f>
        <v>#REF!</v>
      </c>
      <c r="BT506" s="243" t="e">
        <f>IF((BI506-'Retail Pricing'!#REF!)&gt;=0," ",1)</f>
        <v>#REF!</v>
      </c>
      <c r="BU506" s="67"/>
      <c r="BV506" s="442" t="e">
        <f t="shared" si="887"/>
        <v>#REF!</v>
      </c>
      <c r="BW506" s="244" t="e">
        <f t="shared" si="888"/>
        <v>#REF!</v>
      </c>
      <c r="BX506" s="244" t="e">
        <f t="shared" si="889"/>
        <v>#REF!</v>
      </c>
      <c r="BY506" s="244" t="e">
        <f t="shared" si="890"/>
        <v>#REF!</v>
      </c>
      <c r="BZ506" s="244" t="e">
        <f t="shared" si="891"/>
        <v>#REF!</v>
      </c>
      <c r="CA506" s="244" t="e">
        <f t="shared" si="892"/>
        <v>#REF!</v>
      </c>
      <c r="CB506" s="244" t="e">
        <f t="shared" si="901"/>
        <v>#REF!</v>
      </c>
      <c r="CC506" s="244" t="e">
        <f t="shared" si="893"/>
        <v>#REF!</v>
      </c>
      <c r="CD506" s="244" t="e">
        <f t="shared" si="894"/>
        <v>#REF!</v>
      </c>
      <c r="CE506" s="244" t="e">
        <f t="shared" si="895"/>
        <v>#REF!</v>
      </c>
      <c r="CF506" s="244" t="e">
        <f t="shared" si="896"/>
        <v>#REF!</v>
      </c>
      <c r="CG506" s="244" t="e">
        <f t="shared" si="897"/>
        <v>#REF!</v>
      </c>
      <c r="CH506" s="244" t="e">
        <f t="shared" si="907"/>
        <v>#REF!</v>
      </c>
      <c r="CI506" s="570"/>
      <c r="CJ506" s="578" t="e">
        <f t="shared" si="871"/>
        <v>#REF!</v>
      </c>
      <c r="CK506" s="578" t="e">
        <f t="shared" si="872"/>
        <v>#REF!</v>
      </c>
      <c r="CL506" s="578" t="e">
        <f t="shared" si="873"/>
        <v>#REF!</v>
      </c>
      <c r="CM506" s="578" t="e">
        <f t="shared" si="874"/>
        <v>#REF!</v>
      </c>
      <c r="CN506" s="578" t="e">
        <f t="shared" si="875"/>
        <v>#REF!</v>
      </c>
      <c r="CO506" s="578" t="e">
        <f t="shared" si="868"/>
        <v>#REF!</v>
      </c>
      <c r="CP506" s="578" t="e">
        <f t="shared" si="869"/>
        <v>#REF!</v>
      </c>
      <c r="CQ506" s="578" t="e">
        <f t="shared" si="870"/>
        <v>#REF!</v>
      </c>
      <c r="CR506" s="244"/>
      <c r="CS506" s="244"/>
      <c r="CT506" s="244"/>
      <c r="CU506" s="244"/>
      <c r="CV506" s="347"/>
      <c r="CW506" s="338" t="e">
        <f t="shared" si="902"/>
        <v>#REF!</v>
      </c>
      <c r="CX506" s="347"/>
      <c r="CY506" s="338" t="e">
        <f t="shared" si="903"/>
        <v>#REF!</v>
      </c>
      <c r="CZ506" s="347"/>
      <c r="DA506" s="338" t="e">
        <f t="shared" si="904"/>
        <v>#REF!</v>
      </c>
      <c r="DB506" s="347"/>
      <c r="DC506" s="338" t="e">
        <f t="shared" si="905"/>
        <v>#REF!</v>
      </c>
      <c r="DD506" s="347"/>
      <c r="DE506" s="338" t="e">
        <f t="shared" si="906"/>
        <v>#REF!</v>
      </c>
    </row>
    <row r="507" spans="1:109" s="19" customFormat="1" x14ac:dyDescent="0.2">
      <c r="A507" s="93" t="s">
        <v>101</v>
      </c>
      <c r="B507" s="582" t="s">
        <v>1311</v>
      </c>
      <c r="C507" s="53" t="s">
        <v>1846</v>
      </c>
      <c r="D507" s="217" t="s">
        <v>533</v>
      </c>
      <c r="E507" s="326">
        <v>21</v>
      </c>
      <c r="F507" s="586" t="s">
        <v>1134</v>
      </c>
      <c r="G507" s="704"/>
      <c r="H507" s="394"/>
      <c r="I507" s="89" t="e">
        <f>IF('Retail Pricing'!#REF!&gt;0,'Retail Pricing'!#REF!," ")</f>
        <v>#REF!</v>
      </c>
      <c r="J507" s="85" t="e">
        <f>'Retail Pricing'!#REF!</f>
        <v>#REF!</v>
      </c>
      <c r="K507" s="85" t="e">
        <f>'Retail Pricing'!#REF!</f>
        <v>#REF!</v>
      </c>
      <c r="L507" s="305" t="e">
        <f>IF('Retail Pricing'!#REF!&gt;0,'Retail Pricing'!#REF!," ")</f>
        <v>#REF!</v>
      </c>
      <c r="M507" s="226" t="e">
        <f>IF(N507&gt;0,N507+O507+Q507+R507+S507," ")</f>
        <v>#REF!</v>
      </c>
      <c r="N507" s="219" t="e">
        <f>IF('Retail Pricing'!#REF!&gt;0,'Retail Pricing'!#REF!," ")</f>
        <v>#REF!</v>
      </c>
      <c r="O507" s="219" t="e">
        <f>IF('Retail Pricing'!#REF!&gt;0,'Retail Pricing'!#REF!," ")</f>
        <v>#REF!</v>
      </c>
      <c r="P507" s="219"/>
      <c r="Q507" s="219" t="e">
        <f>IF('Retail Pricing'!#REF!&gt;0,'Retail Pricing'!#REF!," ")</f>
        <v>#REF!</v>
      </c>
      <c r="R507" s="219" t="e">
        <f>IF('Retail Pricing'!#REF!&gt;0,'Retail Pricing'!#REF!," ")</f>
        <v>#REF!</v>
      </c>
      <c r="S507" s="219" t="e">
        <f>IF('Retail Pricing'!#REF!&gt;0,'Retail Pricing'!#REF!," ")</f>
        <v>#REF!</v>
      </c>
      <c r="T507" s="219">
        <v>10.5787</v>
      </c>
      <c r="U507" s="7" t="e">
        <f t="shared" si="913"/>
        <v>#REF!</v>
      </c>
      <c r="V507" s="7">
        <v>-0.23699999999999999</v>
      </c>
      <c r="W507" s="491" t="e">
        <f>ROUND(('Retail Pricing'!#REF!/(1-0.09))/0.05,0)*0.05</f>
        <v>#REF!</v>
      </c>
      <c r="X507" s="489">
        <v>24.75</v>
      </c>
      <c r="Y507" s="304" t="e">
        <f>IF(X507=0," ",SUM((W507-X507)/X507))</f>
        <v>#REF!</v>
      </c>
      <c r="Z507" s="428">
        <v>0.6</v>
      </c>
      <c r="AA507" s="492">
        <v>28.05</v>
      </c>
      <c r="AB507" s="493" t="e">
        <f>ROUND(('Retail Pricing'!#REF!/(1-0.09))/0.05,0)*0.05</f>
        <v>#REF!</v>
      </c>
      <c r="AC507" s="489">
        <v>24.25</v>
      </c>
      <c r="AD507" s="14" t="e">
        <f>IF(AC507=0," ",SUM((AB507-AC507)/AC507))</f>
        <v>#REF!</v>
      </c>
      <c r="AE507" s="428">
        <v>0.6</v>
      </c>
      <c r="AF507" s="488">
        <v>27.55</v>
      </c>
      <c r="AG507" s="494" t="e">
        <f>ROUND(('Retail Pricing'!#REF!/(1-0.09))/0.05,0)*0.05</f>
        <v>#REF!</v>
      </c>
      <c r="AH507" s="489">
        <v>18.5</v>
      </c>
      <c r="AI507" s="14" t="e">
        <f>IF(AH507=0," ",SUM((AG507-AH507)/AH507))</f>
        <v>#REF!</v>
      </c>
      <c r="AJ507" s="428">
        <v>0.47</v>
      </c>
      <c r="AK507" s="495" t="e">
        <f>ROUND(('Retail Pricing'!#REF!/(1-0.09))/0.05,0)*0.05</f>
        <v>#REF!</v>
      </c>
      <c r="AL507" s="489"/>
      <c r="AM507" s="489">
        <v>16.5</v>
      </c>
      <c r="AN507" s="14" t="e">
        <f>IF(AM507=0," ",SUM((AK507-AM507)/AM507))</f>
        <v>#REF!</v>
      </c>
      <c r="AO507" s="428">
        <v>0.41</v>
      </c>
      <c r="AP507" s="490" t="e">
        <f>ROUND(('Retail Pricing'!#REF!/(1-0.09))/0.05,0)*0.05</f>
        <v>#REF!</v>
      </c>
      <c r="AQ507" s="489">
        <v>16.05</v>
      </c>
      <c r="AR507" s="14" t="e">
        <f>IF(AQ507=0," ",SUM((AP507-AQ507)/AQ507))</f>
        <v>#REF!</v>
      </c>
      <c r="AS507" s="428">
        <v>0.39</v>
      </c>
      <c r="AT507" s="496">
        <v>19.149999999999999</v>
      </c>
      <c r="AU507" s="497" t="e">
        <f>IF(BA507&gt;0,ROUNDUP((BA507*2),0.05)-0.01," ")</f>
        <v>#REF!</v>
      </c>
      <c r="AV507" s="288"/>
      <c r="AW507" s="498" t="e">
        <f>IF(W507&gt;0,ROUND((W507*1.3)/0.05,0)*0.05," ")</f>
        <v>#REF!</v>
      </c>
      <c r="AX507" s="499" t="s">
        <v>106</v>
      </c>
      <c r="AY507" s="499" t="s">
        <v>106</v>
      </c>
      <c r="AZ507" s="333"/>
      <c r="BA507" s="491" t="e">
        <f t="shared" si="844"/>
        <v>#REF!</v>
      </c>
      <c r="BB507" s="492">
        <f t="shared" si="845"/>
        <v>28.05</v>
      </c>
      <c r="BC507" s="493" t="e">
        <f t="shared" si="846"/>
        <v>#REF!</v>
      </c>
      <c r="BD507" s="488">
        <f t="shared" si="847"/>
        <v>27.55</v>
      </c>
      <c r="BE507" s="494" t="e">
        <f t="shared" si="848"/>
        <v>#REF!</v>
      </c>
      <c r="BF507" s="495" t="e">
        <f t="shared" si="849"/>
        <v>#REF!</v>
      </c>
      <c r="BG507" s="490" t="e">
        <f t="shared" si="850"/>
        <v>#REF!</v>
      </c>
      <c r="BH507" s="496">
        <f t="shared" si="851"/>
        <v>19.149999999999999</v>
      </c>
      <c r="BI507" s="497" t="e">
        <f t="shared" si="852"/>
        <v>#REF!</v>
      </c>
      <c r="BJ507" s="385" t="e">
        <f t="shared" si="900"/>
        <v>#REF!</v>
      </c>
      <c r="BK507" s="385" t="e">
        <f>IF(BC507*0.9&gt;BG507, " ", "No")</f>
        <v>#REF!</v>
      </c>
      <c r="BL507" s="243" t="e">
        <f>IF((BA507-'Retail Pricing'!#REF!)&gt;=0," ",1)</f>
        <v>#REF!</v>
      </c>
      <c r="BM507" s="243" t="e">
        <f>IF((BB507-'Retail Pricing'!#REF!)&gt;=0," ",1)</f>
        <v>#REF!</v>
      </c>
      <c r="BN507" s="243" t="e">
        <f>IF((BC507-'Retail Pricing'!#REF!)&gt;=0," ",1)</f>
        <v>#REF!</v>
      </c>
      <c r="BO507" s="243">
        <f>IF((BD507-'Retail Pricing'!F345)&gt;=0," ",1)</f>
        <v>1</v>
      </c>
      <c r="BP507" s="243" t="e">
        <f>IF((BE507-'Retail Pricing'!#REF!)&gt;=0," ",1)</f>
        <v>#REF!</v>
      </c>
      <c r="BQ507" s="243" t="e">
        <f>IF((BF507-'Retail Pricing'!#REF!)&gt;=0," ",1)</f>
        <v>#REF!</v>
      </c>
      <c r="BR507" s="243" t="e">
        <f>IF((BG507-'Retail Pricing'!#REF!)&gt;=0," ",1)</f>
        <v>#REF!</v>
      </c>
      <c r="BS507" s="243" t="e">
        <f>IF((BH507-'Retail Pricing'!#REF!)&gt;=0," ",1)</f>
        <v>#REF!</v>
      </c>
      <c r="BT507" s="243" t="e">
        <f>IF((BI507-'Retail Pricing'!#REF!)&gt;=0," ",1)</f>
        <v>#REF!</v>
      </c>
      <c r="BU507" s="67"/>
      <c r="BV507" s="442" t="e">
        <f>IF(W507&gt;0,$BV$9, " ")</f>
        <v>#REF!</v>
      </c>
      <c r="BW507" s="244" t="e">
        <f>IF($BV507&gt;0,($BV507-W507)/$BV507*100," ")</f>
        <v>#REF!</v>
      </c>
      <c r="BX507" s="244" t="e">
        <f t="shared" ref="BX507:BY509" si="920">IF($BV507&gt;0,($BV507-AA507)/$BV507*100," ")</f>
        <v>#REF!</v>
      </c>
      <c r="BY507" s="244" t="e">
        <f t="shared" si="920"/>
        <v>#REF!</v>
      </c>
      <c r="BZ507" s="244" t="e">
        <f t="shared" ref="BZ507:CA509" si="921">IF($BV507&gt;0,($BV507-AF507)/$BV507*100," ")</f>
        <v>#REF!</v>
      </c>
      <c r="CA507" s="244" t="e">
        <f t="shared" si="921"/>
        <v>#REF!</v>
      </c>
      <c r="CB507" s="244" t="e">
        <f t="shared" si="901"/>
        <v>#REF!</v>
      </c>
      <c r="CC507" s="244" t="e">
        <f>IF($BV507&gt;0,($BV507-AK507)/$BV507*100," ")</f>
        <v>#REF!</v>
      </c>
      <c r="CD507" s="244" t="e">
        <f>IF($BV507&gt;0,($BV507-AP507)/$BV507*100," ")</f>
        <v>#REF!</v>
      </c>
      <c r="CE507" s="244" t="e">
        <f>IF($BV507&gt;0,($BV507-AT507)/$BV507*100," ")</f>
        <v>#REF!</v>
      </c>
      <c r="CF507" s="244" t="e">
        <f>IF($BV507&gt;0,($BV507-(W507*2))/$BV507*100," ")</f>
        <v>#REF!</v>
      </c>
      <c r="CG507" s="244" t="e">
        <f>IF($BV507&gt;0,($BV507-AW507)/$BV507*100," ")</f>
        <v>#REF!</v>
      </c>
      <c r="CH507" s="244" t="e">
        <f t="shared" si="907"/>
        <v>#REF!</v>
      </c>
      <c r="CI507" s="570"/>
      <c r="CJ507" s="578" t="e">
        <f>IF(BW507&gt;0,BW507-$CL$1," ")</f>
        <v>#REF!</v>
      </c>
      <c r="CK507" s="578" t="e">
        <f>IF(BX507&gt;0,BX507-$CL$1," ")</f>
        <v>#REF!</v>
      </c>
      <c r="CL507" s="578" t="e">
        <f>IF(BY507&gt;0,BY507-$CL$1," ")</f>
        <v>#REF!</v>
      </c>
      <c r="CM507" s="578" t="e">
        <f>IF(BZ507&gt;0,BZ507-$CL$1," ")</f>
        <v>#REF!</v>
      </c>
      <c r="CN507" s="578" t="e">
        <f>IF(CA507&gt;0,CA507-$CL$1," ")</f>
        <v>#REF!</v>
      </c>
      <c r="CO507" s="578" t="e">
        <f>IF(CC507&gt;0,CC507-$CL$1," ")</f>
        <v>#REF!</v>
      </c>
      <c r="CP507" s="578" t="e">
        <f>IF(CD507&gt;0,CD507-$CL$1," ")</f>
        <v>#REF!</v>
      </c>
      <c r="CQ507" s="578" t="e">
        <f>IF(CE507&gt;0,CE507-$CL$1," ")</f>
        <v>#REF!</v>
      </c>
      <c r="CR507" s="244"/>
      <c r="CS507" s="244"/>
      <c r="CT507" s="244"/>
      <c r="CU507" s="244"/>
      <c r="CV507" s="347"/>
      <c r="CW507" s="338" t="e">
        <f t="shared" si="902"/>
        <v>#REF!</v>
      </c>
      <c r="CX507" s="347"/>
      <c r="CY507" s="338" t="e">
        <f t="shared" si="903"/>
        <v>#REF!</v>
      </c>
      <c r="CZ507" s="347"/>
      <c r="DA507" s="338" t="e">
        <f t="shared" si="904"/>
        <v>#REF!</v>
      </c>
      <c r="DB507" s="347"/>
      <c r="DC507" s="338" t="e">
        <f t="shared" si="905"/>
        <v>#REF!</v>
      </c>
      <c r="DD507" s="347"/>
      <c r="DE507" s="338" t="e">
        <f t="shared" si="906"/>
        <v>#REF!</v>
      </c>
    </row>
    <row r="508" spans="1:109" s="19" customFormat="1" x14ac:dyDescent="0.2">
      <c r="A508" s="93" t="s">
        <v>101</v>
      </c>
      <c r="B508" s="369" t="s">
        <v>1074</v>
      </c>
      <c r="C508" s="53" t="s">
        <v>1183</v>
      </c>
      <c r="D508" s="217"/>
      <c r="E508" s="326">
        <v>13</v>
      </c>
      <c r="F508" s="356" t="s">
        <v>437</v>
      </c>
      <c r="G508" s="701"/>
      <c r="H508" s="84" t="s">
        <v>949</v>
      </c>
      <c r="I508" s="89" t="e">
        <f>IF('Retail Pricing'!#REF!&gt;0,'Retail Pricing'!#REF!," ")</f>
        <v>#REF!</v>
      </c>
      <c r="J508" s="85" t="e">
        <f>'Retail Pricing'!#REF!</f>
        <v>#REF!</v>
      </c>
      <c r="K508" s="85" t="e">
        <f>'Retail Pricing'!#REF!</f>
        <v>#REF!</v>
      </c>
      <c r="L508" s="305" t="e">
        <f>IF('Retail Pricing'!#REF!&gt;0,'Retail Pricing'!#REF!," ")</f>
        <v>#REF!</v>
      </c>
      <c r="M508" s="226" t="e">
        <f>IF(N508&gt;0,N508+O508+Q508+R508+S508," ")</f>
        <v>#REF!</v>
      </c>
      <c r="N508" s="219" t="e">
        <f>IF('Retail Pricing'!#REF!&gt;0,'Retail Pricing'!#REF!," ")</f>
        <v>#REF!</v>
      </c>
      <c r="O508" s="219" t="e">
        <f>IF('Retail Pricing'!#REF!&gt;0,'Retail Pricing'!#REF!," ")</f>
        <v>#REF!</v>
      </c>
      <c r="P508" s="219"/>
      <c r="Q508" s="219" t="e">
        <f>IF('Retail Pricing'!#REF!&gt;0,'Retail Pricing'!#REF!," ")</f>
        <v>#REF!</v>
      </c>
      <c r="R508" s="219" t="e">
        <f>IF('Retail Pricing'!#REF!&gt;0,'Retail Pricing'!#REF!," ")</f>
        <v>#REF!</v>
      </c>
      <c r="S508" s="219" t="e">
        <f>IF('Retail Pricing'!#REF!&gt;0,'Retail Pricing'!#REF!," ")</f>
        <v>#REF!</v>
      </c>
      <c r="T508" s="219">
        <v>2.3382100000000001</v>
      </c>
      <c r="U508" s="7" t="e">
        <f>IF(M508&gt;0,$U$1," ")</f>
        <v>#REF!</v>
      </c>
      <c r="V508" s="7">
        <v>4.2999999999999997E-2</v>
      </c>
      <c r="W508" s="491" t="s">
        <v>949</v>
      </c>
      <c r="X508" s="489" t="s">
        <v>949</v>
      </c>
      <c r="Y508" s="304" t="str">
        <f>IF(X508=0," ",SUM((W508-X508)/X508))</f>
        <v xml:space="preserve"> </v>
      </c>
      <c r="Z508" s="428" t="s">
        <v>106</v>
      </c>
      <c r="AA508" s="492" t="s">
        <v>949</v>
      </c>
      <c r="AB508" s="493" t="s">
        <v>949</v>
      </c>
      <c r="AC508" s="489" t="s">
        <v>949</v>
      </c>
      <c r="AD508" s="14" t="str">
        <f>IF(AC508=0," ",SUM((AB508-AC508)/AC508))</f>
        <v xml:space="preserve"> </v>
      </c>
      <c r="AE508" s="428" t="s">
        <v>106</v>
      </c>
      <c r="AF508" s="488" t="s">
        <v>949</v>
      </c>
      <c r="AG508" s="494" t="s">
        <v>949</v>
      </c>
      <c r="AH508" s="489" t="s">
        <v>949</v>
      </c>
      <c r="AI508" s="14" t="str">
        <f>IF(AH508=0," ",SUM((AG508-AH508)/AH508))</f>
        <v xml:space="preserve"> </v>
      </c>
      <c r="AJ508" s="428" t="s">
        <v>106</v>
      </c>
      <c r="AK508" s="495" t="s">
        <v>949</v>
      </c>
      <c r="AL508" s="489"/>
      <c r="AM508" s="489" t="s">
        <v>949</v>
      </c>
      <c r="AN508" s="14" t="str">
        <f>IF(AM508=0," ",SUM((AK508-AM508)/AM508))</f>
        <v xml:space="preserve"> </v>
      </c>
      <c r="AO508" s="428" t="s">
        <v>106</v>
      </c>
      <c r="AP508" s="490" t="s">
        <v>949</v>
      </c>
      <c r="AQ508" s="489" t="s">
        <v>949</v>
      </c>
      <c r="AR508" s="14" t="str">
        <f>IF(AQ508=0," ",SUM((AP508-AQ508)/AQ508))</f>
        <v xml:space="preserve"> </v>
      </c>
      <c r="AS508" s="428" t="s">
        <v>106</v>
      </c>
      <c r="AT508" s="496" t="s">
        <v>949</v>
      </c>
      <c r="AU508" s="497" t="s">
        <v>949</v>
      </c>
      <c r="AV508" s="288"/>
      <c r="AW508" s="498" t="s">
        <v>949</v>
      </c>
      <c r="AX508" s="499" t="s">
        <v>106</v>
      </c>
      <c r="AY508" s="499" t="s">
        <v>106</v>
      </c>
      <c r="AZ508" s="333"/>
      <c r="BA508" s="491" t="str">
        <f>IF($A508&lt;&gt;" ",$W508," ")</f>
        <v>Holder</v>
      </c>
      <c r="BB508" s="492" t="str">
        <f>IF($A508&lt;&gt;" ",$AA508," ")</f>
        <v>Holder</v>
      </c>
      <c r="BC508" s="493" t="str">
        <f>IF($A508&lt;&gt;" ",$AB508," ")</f>
        <v>Holder</v>
      </c>
      <c r="BD508" s="488" t="str">
        <f>IF($A508&lt;&gt;" ",$AF508," ")</f>
        <v>Holder</v>
      </c>
      <c r="BE508" s="494" t="str">
        <f>IF($A508&lt;&gt;" ",$AG508," ")</f>
        <v>Holder</v>
      </c>
      <c r="BF508" s="495" t="str">
        <f>IF($A508&lt;&gt;" ",$AK508," ")</f>
        <v>Holder</v>
      </c>
      <c r="BG508" s="490" t="str">
        <f>IF($A508&lt;&gt;" ",$AP508," ")</f>
        <v>Holder</v>
      </c>
      <c r="BH508" s="496" t="str">
        <f>IF($A508&lt;&gt;" ",$AT508," ")</f>
        <v>Holder</v>
      </c>
      <c r="BI508" s="497" t="str">
        <f>IF($A508&lt;&gt;" ",$AU508," ")</f>
        <v>Holder</v>
      </c>
      <c r="BJ508" s="385" t="str">
        <f t="shared" si="900"/>
        <v>No</v>
      </c>
      <c r="BK508" s="385" t="str">
        <f>IF(BC508*0.9&gt;BG508, " ", "No")</f>
        <v>No</v>
      </c>
      <c r="BL508" s="483" t="s">
        <v>1376</v>
      </c>
      <c r="BM508" s="482"/>
      <c r="BN508" s="482"/>
      <c r="BO508" s="482"/>
      <c r="BP508" s="482"/>
      <c r="BQ508" s="482"/>
      <c r="BR508" s="482"/>
      <c r="BS508" s="482"/>
      <c r="BT508" s="482"/>
      <c r="BU508" s="67"/>
      <c r="BV508" s="442" t="str">
        <f>IF(W508&gt;0,$BV$9, " ")</f>
        <v xml:space="preserve"> </v>
      </c>
      <c r="BW508" s="244" t="str">
        <f>IF($BV508&gt;0,($BV508-W508)/$BV508*100," ")</f>
        <v xml:space="preserve"> </v>
      </c>
      <c r="BX508" s="244" t="str">
        <f t="shared" si="920"/>
        <v xml:space="preserve"> </v>
      </c>
      <c r="BY508" s="244" t="str">
        <f t="shared" si="920"/>
        <v xml:space="preserve"> </v>
      </c>
      <c r="BZ508" s="244" t="str">
        <f t="shared" si="921"/>
        <v xml:space="preserve"> </v>
      </c>
      <c r="CA508" s="244" t="str">
        <f t="shared" si="921"/>
        <v xml:space="preserve"> </v>
      </c>
      <c r="CB508" s="244" t="str">
        <f t="shared" si="901"/>
        <v xml:space="preserve"> </v>
      </c>
      <c r="CC508" s="244" t="str">
        <f>IF($BV508&gt;0,($BV508-AK508)/$BV508*100," ")</f>
        <v xml:space="preserve"> </v>
      </c>
      <c r="CD508" s="244" t="str">
        <f>IF($BV508&gt;0,($BV508-AP508)/$BV508*100," ")</f>
        <v xml:space="preserve"> </v>
      </c>
      <c r="CE508" s="244" t="str">
        <f>IF($BV508&gt;0,($BV508-AT508)/$BV508*100," ")</f>
        <v xml:space="preserve"> </v>
      </c>
      <c r="CF508" s="244" t="str">
        <f>IF($BV508&gt;0,($BV508-(W508*2))/$BV508*100," ")</f>
        <v xml:space="preserve"> </v>
      </c>
      <c r="CG508" s="244" t="str">
        <f>IF($BV508&gt;0,($BV508-AW508)/$BV508*100," ")</f>
        <v xml:space="preserve"> </v>
      </c>
      <c r="CH508" s="244" t="str">
        <f>IF($W508&gt;0,100," ")</f>
        <v xml:space="preserve"> </v>
      </c>
      <c r="CI508" s="570"/>
      <c r="CJ508" s="578" t="str">
        <f t="shared" si="871"/>
        <v xml:space="preserve"> </v>
      </c>
      <c r="CK508" s="578" t="str">
        <f t="shared" si="872"/>
        <v xml:space="preserve"> </v>
      </c>
      <c r="CL508" s="578" t="str">
        <f t="shared" si="873"/>
        <v xml:space="preserve"> </v>
      </c>
      <c r="CM508" s="578" t="str">
        <f t="shared" si="874"/>
        <v xml:space="preserve"> </v>
      </c>
      <c r="CN508" s="578" t="str">
        <f t="shared" si="875"/>
        <v xml:space="preserve"> </v>
      </c>
      <c r="CO508" s="578" t="str">
        <f t="shared" si="868"/>
        <v xml:space="preserve"> </v>
      </c>
      <c r="CP508" s="578" t="str">
        <f t="shared" si="869"/>
        <v xml:space="preserve"> </v>
      </c>
      <c r="CQ508" s="578" t="str">
        <f t="shared" si="870"/>
        <v xml:space="preserve"> </v>
      </c>
      <c r="CR508" s="244"/>
      <c r="CS508" s="244"/>
      <c r="CT508" s="244"/>
      <c r="CU508" s="244"/>
      <c r="CV508" s="347"/>
      <c r="CW508" s="338" t="str">
        <f t="shared" si="902"/>
        <v xml:space="preserve"> </v>
      </c>
      <c r="CX508" s="347"/>
      <c r="CY508" s="338" t="str">
        <f t="shared" si="903"/>
        <v xml:space="preserve"> </v>
      </c>
      <c r="CZ508" s="347"/>
      <c r="DA508" s="338" t="str">
        <f t="shared" si="904"/>
        <v xml:space="preserve"> </v>
      </c>
      <c r="DB508" s="347"/>
      <c r="DC508" s="338" t="str">
        <f t="shared" si="905"/>
        <v xml:space="preserve"> </v>
      </c>
      <c r="DD508" s="347"/>
      <c r="DE508" s="338" t="str">
        <f t="shared" si="906"/>
        <v xml:space="preserve"> </v>
      </c>
    </row>
    <row r="509" spans="1:109" x14ac:dyDescent="0.2">
      <c r="A509" s="93" t="s">
        <v>101</v>
      </c>
      <c r="B509" s="388" t="s">
        <v>1405</v>
      </c>
      <c r="C509" s="53" t="s">
        <v>1183</v>
      </c>
      <c r="D509" s="405"/>
      <c r="E509" s="326">
        <v>13</v>
      </c>
      <c r="F509" s="356" t="s">
        <v>436</v>
      </c>
      <c r="G509" s="701"/>
      <c r="H509" s="401" t="s">
        <v>98</v>
      </c>
      <c r="I509" s="89" t="e">
        <f>IF('Retail Pricing'!#REF!&gt;0,'Retail Pricing'!#REF!," ")</f>
        <v>#REF!</v>
      </c>
      <c r="J509" s="85" t="e">
        <f>'Retail Pricing'!#REF!</f>
        <v>#REF!</v>
      </c>
      <c r="K509" s="85" t="e">
        <f>'Retail Pricing'!#REF!</f>
        <v>#REF!</v>
      </c>
      <c r="L509" s="305" t="e">
        <f>IF('Retail Pricing'!#REF!&gt;0,'Retail Pricing'!#REF!," ")</f>
        <v>#REF!</v>
      </c>
      <c r="M509" s="226" t="e">
        <f>IF(N509&gt;0,N509+O509+Q509+R509+S509," ")</f>
        <v>#REF!</v>
      </c>
      <c r="N509" s="219" t="e">
        <f>IF('Retail Pricing'!#REF!&gt;0,'Retail Pricing'!#REF!," ")</f>
        <v>#REF!</v>
      </c>
      <c r="O509" s="219" t="e">
        <f>IF('Retail Pricing'!#REF!&gt;0,'Retail Pricing'!#REF!," ")</f>
        <v>#REF!</v>
      </c>
      <c r="P509" s="219"/>
      <c r="Q509" s="219" t="e">
        <f>IF('Retail Pricing'!#REF!&gt;0,'Retail Pricing'!#REF!," ")</f>
        <v>#REF!</v>
      </c>
      <c r="R509" s="219" t="e">
        <f>IF('Retail Pricing'!#REF!&gt;0,'Retail Pricing'!#REF!," ")</f>
        <v>#REF!</v>
      </c>
      <c r="S509" s="219" t="e">
        <f>IF('Retail Pricing'!#REF!&gt;0,'Retail Pricing'!#REF!," ")</f>
        <v>#REF!</v>
      </c>
      <c r="T509" s="219">
        <v>2.3382100000000001</v>
      </c>
      <c r="U509" s="7" t="e">
        <f>IF(M509&gt;0,+$U$1," ")</f>
        <v>#REF!</v>
      </c>
      <c r="V509" s="7">
        <v>4.2999999999999997E-2</v>
      </c>
      <c r="W509" s="491" t="e">
        <f>'Retail Pricing'!#REF!</f>
        <v>#REF!</v>
      </c>
      <c r="X509" s="489">
        <v>9.5</v>
      </c>
      <c r="Y509" s="304" t="e">
        <f>IF(X509=0," ",SUM((W509-X509)/X509))</f>
        <v>#REF!</v>
      </c>
      <c r="Z509" s="428">
        <v>0.68</v>
      </c>
      <c r="AA509" s="492">
        <v>10.65</v>
      </c>
      <c r="AB509" s="493" t="e">
        <f>'Retail Pricing'!#REF!</f>
        <v>#REF!</v>
      </c>
      <c r="AC509" s="489">
        <v>9.5</v>
      </c>
      <c r="AD509" s="14" t="e">
        <f>IF(AC509=0," ",SUM((AB509-AC509)/AC509))</f>
        <v>#REF!</v>
      </c>
      <c r="AE509" s="428">
        <v>0.68</v>
      </c>
      <c r="AF509" s="488">
        <v>10.65</v>
      </c>
      <c r="AG509" s="494" t="e">
        <f>'Retail Pricing'!#REF!</f>
        <v>#REF!</v>
      </c>
      <c r="AH509" s="489">
        <v>7.35</v>
      </c>
      <c r="AI509" s="14" t="e">
        <f>IF(AH509=0," ",SUM((AG509-AH509)/AH509))</f>
        <v>#REF!</v>
      </c>
      <c r="AJ509" s="428">
        <v>0.59</v>
      </c>
      <c r="AK509" s="495" t="e">
        <f>'Retail Pricing'!#REF!</f>
        <v>#REF!</v>
      </c>
      <c r="AL509" s="489"/>
      <c r="AM509" s="489">
        <v>6.5</v>
      </c>
      <c r="AN509" s="14" t="e">
        <f>IF(AM509=0," ",SUM((AK509-AM509)/AM509))</f>
        <v>#REF!</v>
      </c>
      <c r="AO509" s="428">
        <v>0.53</v>
      </c>
      <c r="AP509" s="490" t="e">
        <f>'Retail Pricing'!#REF!</f>
        <v>#REF!</v>
      </c>
      <c r="AQ509" s="489">
        <v>6.35</v>
      </c>
      <c r="AR509" s="14" t="e">
        <f>IF(AQ509=0," ",SUM((AP509-AQ509)/AQ509))</f>
        <v>#REF!</v>
      </c>
      <c r="AS509" s="428">
        <v>0.52</v>
      </c>
      <c r="AT509" s="496">
        <v>7.5</v>
      </c>
      <c r="AU509" s="497" t="e">
        <f>'Retail Pricing'!#REF!</f>
        <v>#REF!</v>
      </c>
      <c r="AV509" s="312"/>
      <c r="AW509" s="498" t="e">
        <f>IF(W509&gt;0,ROUND((W509*1.3)/0.05,0)*0.05," ")</f>
        <v>#REF!</v>
      </c>
      <c r="AX509" s="499" t="e">
        <f>AP509</f>
        <v>#REF!</v>
      </c>
      <c r="AY509" s="499">
        <v>2.5</v>
      </c>
      <c r="AZ509" s="333"/>
      <c r="BA509" s="491" t="e">
        <f>IF($A509&lt;&gt;" ",$W509," ")</f>
        <v>#REF!</v>
      </c>
      <c r="BB509" s="492">
        <f>IF($A509&lt;&gt;" ",$AA509," ")</f>
        <v>10.65</v>
      </c>
      <c r="BC509" s="493" t="e">
        <f>IF($A509&lt;&gt;" ",$AB509," ")</f>
        <v>#REF!</v>
      </c>
      <c r="BD509" s="488">
        <f>IF($A509&lt;&gt;" ",$AF509," ")</f>
        <v>10.65</v>
      </c>
      <c r="BE509" s="494" t="e">
        <f>IF($A509&lt;&gt;" ",$AG509," ")</f>
        <v>#REF!</v>
      </c>
      <c r="BF509" s="495" t="e">
        <f>IF($A509&lt;&gt;" ",$AK509," ")</f>
        <v>#REF!</v>
      </c>
      <c r="BG509" s="490" t="e">
        <f>IF($A509&lt;&gt;" ",$AP509," ")</f>
        <v>#REF!</v>
      </c>
      <c r="BH509" s="496">
        <f>IF($A509&lt;&gt;" ",$AT509," ")</f>
        <v>7.5</v>
      </c>
      <c r="BI509" s="497" t="e">
        <f>IF($A509&lt;&gt;" ",$AU509," ")</f>
        <v>#REF!</v>
      </c>
      <c r="BJ509" s="385" t="e">
        <f t="shared" si="900"/>
        <v>#REF!</v>
      </c>
      <c r="BK509" s="385" t="e">
        <f>IF(BC509*0.9&gt;BG509, " ", "No")</f>
        <v>#REF!</v>
      </c>
      <c r="BL509" s="243" t="e">
        <f>IF((BA509-'Retail Pricing'!#REF!)&gt;=0," ",1)</f>
        <v>#REF!</v>
      </c>
      <c r="BM509" s="243" t="e">
        <f>IF((BB509-'Retail Pricing'!#REF!)&gt;=0," ",1)</f>
        <v>#REF!</v>
      </c>
      <c r="BN509" s="243" t="e">
        <f>IF((BC509-'Retail Pricing'!#REF!)&gt;=0," ",1)</f>
        <v>#REF!</v>
      </c>
      <c r="BO509" s="243" t="e">
        <f>IF((BD509-'Retail Pricing'!#REF!)&gt;=0," ",1)</f>
        <v>#REF!</v>
      </c>
      <c r="BP509" s="243" t="e">
        <f>IF((BE509-'Retail Pricing'!#REF!)&gt;=0," ",1)</f>
        <v>#REF!</v>
      </c>
      <c r="BQ509" s="243" t="e">
        <f>IF((BF509-'Retail Pricing'!#REF!)&gt;=0," ",1)</f>
        <v>#REF!</v>
      </c>
      <c r="BR509" s="243" t="e">
        <f>IF((BG509-'Retail Pricing'!#REF!)&gt;=0," ",1)</f>
        <v>#REF!</v>
      </c>
      <c r="BS509" s="243" t="e">
        <f>IF((BH509-'Retail Pricing'!#REF!)&gt;=0," ",1)</f>
        <v>#REF!</v>
      </c>
      <c r="BT509" s="243" t="e">
        <f>IF((BI509-'Retail Pricing'!#REF!)&gt;=0," ",1)</f>
        <v>#REF!</v>
      </c>
      <c r="BU509" s="18"/>
      <c r="BV509" s="442" t="e">
        <f>IF(W509&gt;0,$BV$9, " ")</f>
        <v>#REF!</v>
      </c>
      <c r="BW509" s="244" t="e">
        <f>IF($BV509&gt;0,($BV509-W509)/$BV509*100," ")</f>
        <v>#REF!</v>
      </c>
      <c r="BX509" s="244" t="e">
        <f t="shared" si="920"/>
        <v>#REF!</v>
      </c>
      <c r="BY509" s="244" t="e">
        <f t="shared" si="920"/>
        <v>#REF!</v>
      </c>
      <c r="BZ509" s="244" t="e">
        <f t="shared" si="921"/>
        <v>#REF!</v>
      </c>
      <c r="CA509" s="244" t="e">
        <f t="shared" si="921"/>
        <v>#REF!</v>
      </c>
      <c r="CB509" s="244" t="e">
        <f t="shared" si="901"/>
        <v>#REF!</v>
      </c>
      <c r="CC509" s="244" t="e">
        <f>IF($BV509&gt;0,($BV509-AK509)/$BV509*100," ")</f>
        <v>#REF!</v>
      </c>
      <c r="CD509" s="244" t="e">
        <f>IF($BV509&gt;0,($BV509-AP509)/$BV509*100," ")</f>
        <v>#REF!</v>
      </c>
      <c r="CE509" s="244" t="e">
        <f>IF($BV509&gt;0,($BV509-AT509)/$BV509*100," ")</f>
        <v>#REF!</v>
      </c>
      <c r="CF509" s="244" t="e">
        <f>IF($BV509&gt;0,($BV509-(W509*2))/$BV509*100," ")</f>
        <v>#REF!</v>
      </c>
      <c r="CG509" s="244" t="e">
        <f>IF($BV509&gt;0,($BV509-AW509)/$BV509*100," ")</f>
        <v>#REF!</v>
      </c>
      <c r="CH509" s="244" t="e">
        <f>IF($W509&gt;0,100," ")</f>
        <v>#REF!</v>
      </c>
      <c r="CI509" s="570"/>
      <c r="CJ509" s="578" t="e">
        <f t="shared" si="871"/>
        <v>#REF!</v>
      </c>
      <c r="CK509" s="578" t="e">
        <f t="shared" si="872"/>
        <v>#REF!</v>
      </c>
      <c r="CL509" s="578" t="e">
        <f t="shared" si="873"/>
        <v>#REF!</v>
      </c>
      <c r="CM509" s="578" t="e">
        <f t="shared" si="874"/>
        <v>#REF!</v>
      </c>
      <c r="CN509" s="578" t="e">
        <f t="shared" si="875"/>
        <v>#REF!</v>
      </c>
      <c r="CO509" s="578" t="e">
        <f t="shared" si="868"/>
        <v>#REF!</v>
      </c>
      <c r="CP509" s="578" t="e">
        <f t="shared" si="869"/>
        <v>#REF!</v>
      </c>
      <c r="CQ509" s="578" t="e">
        <f t="shared" si="870"/>
        <v>#REF!</v>
      </c>
      <c r="CR509" s="244"/>
      <c r="CS509" s="244"/>
      <c r="CT509" s="244"/>
      <c r="CU509" s="244"/>
      <c r="CV509" s="347"/>
      <c r="CW509" s="338" t="e">
        <f t="shared" si="902"/>
        <v>#REF!</v>
      </c>
      <c r="CX509" s="347"/>
      <c r="CY509" s="338" t="e">
        <f t="shared" si="903"/>
        <v>#REF!</v>
      </c>
      <c r="CZ509" s="347"/>
      <c r="DA509" s="338" t="e">
        <f t="shared" si="904"/>
        <v>#REF!</v>
      </c>
      <c r="DB509" s="347"/>
      <c r="DC509" s="338" t="e">
        <f t="shared" si="905"/>
        <v>#REF!</v>
      </c>
      <c r="DD509" s="347"/>
      <c r="DE509" s="338" t="e">
        <f t="shared" si="906"/>
        <v>#REF!</v>
      </c>
    </row>
    <row r="510" spans="1:109" s="203" customFormat="1" ht="12.75" x14ac:dyDescent="0.2">
      <c r="A510" s="396" t="s">
        <v>515</v>
      </c>
      <c r="B510" s="397" t="s">
        <v>741</v>
      </c>
      <c r="C510" s="398"/>
      <c r="D510" s="398"/>
      <c r="E510" s="398"/>
      <c r="F510" s="418"/>
      <c r="G510" s="703"/>
      <c r="H510" s="523"/>
      <c r="I510" s="199"/>
      <c r="J510" s="199"/>
      <c r="K510" s="199"/>
      <c r="L510" s="199"/>
      <c r="M510" s="199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5"/>
      <c r="AU510" s="335"/>
      <c r="AV510" s="335"/>
      <c r="AW510" s="335"/>
      <c r="AX510" s="335"/>
      <c r="AY510" s="335"/>
      <c r="AZ510" s="335"/>
      <c r="BA510" s="335"/>
      <c r="BB510" s="335"/>
      <c r="BC510" s="335"/>
      <c r="BD510" s="335"/>
      <c r="BE510" s="335"/>
      <c r="BF510" s="335"/>
      <c r="BG510" s="335"/>
      <c r="BH510" s="335"/>
      <c r="BI510" s="335"/>
      <c r="BJ510" s="199"/>
      <c r="BK510" s="199"/>
      <c r="BL510" s="199"/>
      <c r="BM510" s="199"/>
      <c r="BN510" s="199"/>
      <c r="BO510" s="199"/>
      <c r="BP510" s="199"/>
      <c r="BQ510" s="199"/>
      <c r="BR510" s="199"/>
      <c r="BS510" s="199"/>
      <c r="BT510" s="199"/>
      <c r="BU510" s="199"/>
      <c r="BV510" s="201"/>
      <c r="BW510" s="199"/>
      <c r="BX510" s="199"/>
      <c r="BY510" s="199"/>
      <c r="BZ510" s="199"/>
      <c r="CA510" s="199"/>
      <c r="CB510" s="199"/>
      <c r="CC510" s="199"/>
      <c r="CD510" s="199"/>
      <c r="CE510" s="199"/>
      <c r="CF510" s="199"/>
      <c r="CG510" s="199"/>
      <c r="CH510" s="199"/>
      <c r="CI510" s="576"/>
      <c r="CJ510" s="578" t="str">
        <f t="shared" si="871"/>
        <v xml:space="preserve"> </v>
      </c>
      <c r="CK510" s="578" t="str">
        <f t="shared" si="872"/>
        <v xml:space="preserve"> </v>
      </c>
      <c r="CL510" s="578" t="str">
        <f t="shared" si="873"/>
        <v xml:space="preserve"> </v>
      </c>
      <c r="CM510" s="578" t="str">
        <f t="shared" si="874"/>
        <v xml:space="preserve"> </v>
      </c>
      <c r="CN510" s="578" t="str">
        <f t="shared" si="875"/>
        <v xml:space="preserve"> </v>
      </c>
      <c r="CO510" s="578" t="str">
        <f t="shared" si="868"/>
        <v xml:space="preserve"> </v>
      </c>
      <c r="CP510" s="578" t="str">
        <f t="shared" si="869"/>
        <v xml:space="preserve"> </v>
      </c>
      <c r="CQ510" s="578" t="str">
        <f t="shared" si="870"/>
        <v xml:space="preserve"> </v>
      </c>
      <c r="CR510" s="199"/>
      <c r="CS510" s="199"/>
      <c r="CT510" s="199"/>
      <c r="CU510" s="199"/>
      <c r="CV510" s="199"/>
      <c r="CW510" s="338" t="str">
        <f t="shared" si="902"/>
        <v xml:space="preserve"> </v>
      </c>
      <c r="CX510" s="199"/>
      <c r="CY510" s="338" t="str">
        <f t="shared" si="903"/>
        <v xml:space="preserve"> </v>
      </c>
      <c r="CZ510" s="199"/>
      <c r="DA510" s="338" t="str">
        <f t="shared" si="904"/>
        <v xml:space="preserve"> </v>
      </c>
      <c r="DB510" s="199"/>
      <c r="DC510" s="338" t="str">
        <f t="shared" si="905"/>
        <v xml:space="preserve"> </v>
      </c>
      <c r="DD510" s="199"/>
      <c r="DE510" s="338" t="str">
        <f t="shared" si="906"/>
        <v xml:space="preserve"> </v>
      </c>
    </row>
    <row r="511" spans="1:109" x14ac:dyDescent="0.2">
      <c r="A511" s="93" t="s">
        <v>205</v>
      </c>
      <c r="B511" s="17" t="s">
        <v>206</v>
      </c>
      <c r="C511" s="53" t="s">
        <v>76</v>
      </c>
      <c r="D511" s="217" t="s">
        <v>533</v>
      </c>
      <c r="E511" s="326">
        <v>72</v>
      </c>
      <c r="F511" s="356" t="s">
        <v>440</v>
      </c>
      <c r="G511" s="701"/>
      <c r="I511" s="89" t="e">
        <f>IF('Retail Pricing'!#REF!&gt;0,'Retail Pricing'!#REF!," ")</f>
        <v>#REF!</v>
      </c>
      <c r="J511" s="85" t="e">
        <f>'Retail Pricing'!#REF!</f>
        <v>#REF!</v>
      </c>
      <c r="K511" s="85" t="e">
        <f>'Retail Pricing'!#REF!</f>
        <v>#REF!</v>
      </c>
      <c r="L511" s="305" t="e">
        <f>IF('Retail Pricing'!#REF!&gt;0,'Retail Pricing'!#REF!," ")</f>
        <v>#REF!</v>
      </c>
      <c r="M511" s="226" t="e">
        <f t="shared" si="811"/>
        <v>#REF!</v>
      </c>
      <c r="N511" s="219" t="e">
        <f>IF('Retail Pricing'!#REF!&gt;0,'Retail Pricing'!#REF!," ")</f>
        <v>#REF!</v>
      </c>
      <c r="O511" s="219" t="e">
        <f>IF('Retail Pricing'!#REF!&gt;0,'Retail Pricing'!#REF!," ")</f>
        <v>#REF!</v>
      </c>
      <c r="P511" s="219"/>
      <c r="Q511" s="219" t="e">
        <f>IF('Retail Pricing'!#REF!&gt;0,'Retail Pricing'!#REF!," ")</f>
        <v>#REF!</v>
      </c>
      <c r="R511" s="219" t="e">
        <f>IF('Retail Pricing'!#REF!&gt;0,'Retail Pricing'!#REF!," ")</f>
        <v>#REF!</v>
      </c>
      <c r="S511" s="219" t="e">
        <f>IF('Retail Pricing'!#REF!&gt;0,'Retail Pricing'!#REF!," ")</f>
        <v>#REF!</v>
      </c>
      <c r="T511" s="219">
        <v>14.92811</v>
      </c>
      <c r="U511" s="470">
        <v>0.17</v>
      </c>
      <c r="V511" s="7">
        <v>1.2E-2</v>
      </c>
      <c r="W511" s="491" t="e">
        <f>ROUND(('Retail Pricing'!#REF!/(1-0.09))/0.05,0)*0.05</f>
        <v>#REF!</v>
      </c>
      <c r="X511" s="489">
        <v>32.950000000000003</v>
      </c>
      <c r="Y511" s="304" t="e">
        <f t="shared" si="914"/>
        <v>#REF!</v>
      </c>
      <c r="Z511" s="428">
        <v>0.45</v>
      </c>
      <c r="AA511" s="492">
        <v>36.9</v>
      </c>
      <c r="AB511" s="493" t="e">
        <f>ROUND(('Retail Pricing'!#REF!/(1-0.09))/0.05,0)*0.05</f>
        <v>#REF!</v>
      </c>
      <c r="AC511" s="489">
        <v>32.4</v>
      </c>
      <c r="AD511" s="14" t="e">
        <f t="shared" si="915"/>
        <v>#REF!</v>
      </c>
      <c r="AE511" s="428">
        <v>0.44</v>
      </c>
      <c r="AF511" s="488">
        <v>36.35</v>
      </c>
      <c r="AG511" s="494" t="e">
        <f>ROUND(('Retail Pricing'!#REF!/(1-0.09))/0.05,0)*0.05</f>
        <v>#REF!</v>
      </c>
      <c r="AH511" s="489">
        <v>31.3</v>
      </c>
      <c r="AI511" s="14" t="e">
        <f t="shared" si="916"/>
        <v>#REF!</v>
      </c>
      <c r="AJ511" s="428">
        <v>0.42</v>
      </c>
      <c r="AK511" s="495" t="e">
        <f>ROUND(('Retail Pricing'!#REF!/(1-0.09))/0.05,0)*0.05</f>
        <v>#REF!</v>
      </c>
      <c r="AL511" s="489"/>
      <c r="AM511" s="489">
        <v>31.1</v>
      </c>
      <c r="AN511" s="14" t="e">
        <f t="shared" si="917"/>
        <v>#REF!</v>
      </c>
      <c r="AO511" s="428">
        <v>0.42</v>
      </c>
      <c r="AP511" s="490" t="e">
        <f>ROUND(('Retail Pricing'!#REF!/(1-0.09))/0.05,0)*0.05</f>
        <v>#REF!</v>
      </c>
      <c r="AQ511" s="489">
        <v>30.2</v>
      </c>
      <c r="AR511" s="14" t="e">
        <f t="shared" si="918"/>
        <v>#REF!</v>
      </c>
      <c r="AS511" s="428">
        <v>0.4</v>
      </c>
      <c r="AT511" s="496">
        <v>34.15</v>
      </c>
      <c r="AU511" s="497" t="e">
        <f t="shared" si="919"/>
        <v>#REF!</v>
      </c>
      <c r="AV511" s="288"/>
      <c r="AW511" s="498" t="e">
        <f>IF(W511&gt;0,ROUND((W511*1.3)/0.05,0)*0.05," ")</f>
        <v>#REF!</v>
      </c>
      <c r="AX511" s="499"/>
      <c r="AY511" s="499"/>
      <c r="AZ511" s="333"/>
      <c r="BA511" s="491" t="e">
        <f>IF($A511&lt;&gt;" ",$W511," ")</f>
        <v>#REF!</v>
      </c>
      <c r="BB511" s="492">
        <f>IF($A511&lt;&gt;" ",$AA511," ")</f>
        <v>36.9</v>
      </c>
      <c r="BC511" s="493" t="e">
        <f>IF($A511&lt;&gt;" ",$AB511," ")</f>
        <v>#REF!</v>
      </c>
      <c r="BD511" s="488">
        <f>IF($A511&lt;&gt;" ",$AF511," ")</f>
        <v>36.35</v>
      </c>
      <c r="BE511" s="494" t="e">
        <f>IF($A511&lt;&gt;" ",$AG511," ")</f>
        <v>#REF!</v>
      </c>
      <c r="BF511" s="495" t="e">
        <f>IF($A511&lt;&gt;" ",$AK511," ")</f>
        <v>#REF!</v>
      </c>
      <c r="BG511" s="490" t="e">
        <f>IF($A511&lt;&gt;" ",$AP511," ")</f>
        <v>#REF!</v>
      </c>
      <c r="BH511" s="496">
        <f>IF($A511&lt;&gt;" ",$AT511," ")</f>
        <v>34.15</v>
      </c>
      <c r="BI511" s="497" t="e">
        <f>IF($A511&lt;&gt;" ",$AU511," ")</f>
        <v>#REF!</v>
      </c>
      <c r="BJ511" s="385" t="e">
        <f>IF(BA511*0.9&gt;BG511, " ", "No")</f>
        <v>#REF!</v>
      </c>
      <c r="BK511" s="385" t="e">
        <f>IF(BC511*0.9&gt;BG511, " ", "No")</f>
        <v>#REF!</v>
      </c>
      <c r="BL511" s="243" t="e">
        <f>IF((BA511-'Retail Pricing'!#REF!)&gt;=0," ",1)</f>
        <v>#REF!</v>
      </c>
      <c r="BM511" s="243" t="e">
        <f>IF((BB511-'Retail Pricing'!#REF!)&gt;=0," ",1)</f>
        <v>#REF!</v>
      </c>
      <c r="BN511" s="243" t="e">
        <f>IF((BC511-'Retail Pricing'!#REF!)&gt;=0," ",1)</f>
        <v>#REF!</v>
      </c>
      <c r="BO511" s="243" t="str">
        <f>IF((BD511-'Retail Pricing'!F346)&gt;=0," ",1)</f>
        <v xml:space="preserve"> </v>
      </c>
      <c r="BP511" s="243" t="e">
        <f>IF((BE511-'Retail Pricing'!#REF!)&gt;=0," ",1)</f>
        <v>#REF!</v>
      </c>
      <c r="BQ511" s="243" t="e">
        <f>IF((BF511-'Retail Pricing'!#REF!)&gt;=0," ",1)</f>
        <v>#REF!</v>
      </c>
      <c r="BR511" s="243" t="e">
        <f>IF((BG511-'Retail Pricing'!#REF!)&gt;=0," ",1)</f>
        <v>#REF!</v>
      </c>
      <c r="BS511" s="243" t="e">
        <f>IF((BH511-'Retail Pricing'!#REF!)&gt;=0," ",1)</f>
        <v>#REF!</v>
      </c>
      <c r="BT511" s="243" t="e">
        <f>IF((BI511-'Retail Pricing'!#REF!)&gt;=0," ",1)</f>
        <v>#REF!</v>
      </c>
      <c r="BU511" s="18"/>
      <c r="BV511" s="442" t="e">
        <f>IF(W511&gt;0,$BV$9, " ")</f>
        <v>#REF!</v>
      </c>
      <c r="BW511" s="244" t="e">
        <f>IF($BV511&gt;0,($BV511-W511)/$BV511*100," ")</f>
        <v>#REF!</v>
      </c>
      <c r="BX511" s="244" t="e">
        <f t="shared" ref="BX511:BY513" si="922">IF($BV511&gt;0,($BV511-AA511)/$BV511*100," ")</f>
        <v>#REF!</v>
      </c>
      <c r="BY511" s="244" t="e">
        <f t="shared" si="922"/>
        <v>#REF!</v>
      </c>
      <c r="BZ511" s="244" t="e">
        <f t="shared" ref="BZ511:CA513" si="923">IF($BV511&gt;0,($BV511-AF511)/$BV511*100," ")</f>
        <v>#REF!</v>
      </c>
      <c r="CA511" s="244" t="e">
        <f t="shared" si="923"/>
        <v>#REF!</v>
      </c>
      <c r="CB511" s="244" t="e">
        <f>CA511</f>
        <v>#REF!</v>
      </c>
      <c r="CC511" s="244" t="e">
        <f>IF($BV511&gt;0,($BV511-AK511)/$BV511*100," ")</f>
        <v>#REF!</v>
      </c>
      <c r="CD511" s="244" t="e">
        <f>IF($BV511&gt;0,($BV511-AP511)/$BV511*100," ")</f>
        <v>#REF!</v>
      </c>
      <c r="CE511" s="244" t="e">
        <f>IF($BV511&gt;0,($BV511-AT511)/$BV511*100," ")</f>
        <v>#REF!</v>
      </c>
      <c r="CF511" s="244" t="e">
        <f>IF($BV511&gt;0,($BV511-(W511*2))/$BV511*100," ")</f>
        <v>#REF!</v>
      </c>
      <c r="CG511" s="244" t="e">
        <f>IF($BV511&gt;0,($BV511-AW511)/$BV511*100," ")</f>
        <v>#REF!</v>
      </c>
      <c r="CH511" s="244" t="e">
        <f t="shared" si="907"/>
        <v>#REF!</v>
      </c>
      <c r="CI511" s="570"/>
      <c r="CJ511" s="578" t="e">
        <f t="shared" si="871"/>
        <v>#REF!</v>
      </c>
      <c r="CK511" s="578" t="e">
        <f t="shared" si="872"/>
        <v>#REF!</v>
      </c>
      <c r="CL511" s="578" t="e">
        <f t="shared" si="873"/>
        <v>#REF!</v>
      </c>
      <c r="CM511" s="578" t="e">
        <f t="shared" si="874"/>
        <v>#REF!</v>
      </c>
      <c r="CN511" s="578" t="e">
        <f t="shared" si="875"/>
        <v>#REF!</v>
      </c>
      <c r="CO511" s="578" t="e">
        <f t="shared" si="868"/>
        <v>#REF!</v>
      </c>
      <c r="CP511" s="578" t="e">
        <f t="shared" si="869"/>
        <v>#REF!</v>
      </c>
      <c r="CQ511" s="578" t="e">
        <f t="shared" si="870"/>
        <v>#REF!</v>
      </c>
      <c r="CR511" s="244"/>
      <c r="CS511" s="244"/>
      <c r="CT511" s="244"/>
      <c r="CU511" s="244"/>
      <c r="CV511" s="347"/>
      <c r="CW511" s="338" t="e">
        <f t="shared" si="902"/>
        <v>#REF!</v>
      </c>
      <c r="CX511" s="347"/>
      <c r="CY511" s="338" t="e">
        <f t="shared" si="903"/>
        <v>#REF!</v>
      </c>
      <c r="CZ511" s="347"/>
      <c r="DA511" s="338" t="e">
        <f t="shared" si="904"/>
        <v>#REF!</v>
      </c>
      <c r="DB511" s="347"/>
      <c r="DC511" s="338" t="e">
        <f t="shared" si="905"/>
        <v>#REF!</v>
      </c>
      <c r="DD511" s="347"/>
      <c r="DE511" s="338" t="e">
        <f t="shared" si="906"/>
        <v>#REF!</v>
      </c>
    </row>
    <row r="512" spans="1:109" x14ac:dyDescent="0.2">
      <c r="A512" s="93" t="s">
        <v>205</v>
      </c>
      <c r="B512" s="369" t="s">
        <v>206</v>
      </c>
      <c r="C512" s="53" t="s">
        <v>76</v>
      </c>
      <c r="D512" s="217" t="s">
        <v>256</v>
      </c>
      <c r="E512" s="326">
        <v>72</v>
      </c>
      <c r="F512" s="356" t="s">
        <v>595</v>
      </c>
      <c r="G512" s="701"/>
      <c r="H512" s="83"/>
      <c r="I512" s="89" t="e">
        <f>IF('Retail Pricing'!#REF!&gt;0,'Retail Pricing'!#REF!," ")</f>
        <v>#REF!</v>
      </c>
      <c r="J512" s="85" t="e">
        <f>'Retail Pricing'!#REF!</f>
        <v>#REF!</v>
      </c>
      <c r="K512" s="85" t="e">
        <f>'Retail Pricing'!#REF!</f>
        <v>#REF!</v>
      </c>
      <c r="L512" s="305" t="e">
        <f>IF('Retail Pricing'!#REF!&gt;0,'Retail Pricing'!#REF!," ")</f>
        <v>#REF!</v>
      </c>
      <c r="M512" s="226" t="e">
        <f t="shared" si="811"/>
        <v>#REF!</v>
      </c>
      <c r="N512" s="219" t="e">
        <f>N511</f>
        <v>#REF!</v>
      </c>
      <c r="O512" s="219"/>
      <c r="P512" s="219"/>
      <c r="Q512" s="219"/>
      <c r="R512" s="219" t="e">
        <f>IF('Retail Pricing'!#REF!&gt;0,'Retail Pricing'!#REF!," ")</f>
        <v>#REF!</v>
      </c>
      <c r="S512" s="219" t="s">
        <v>93</v>
      </c>
      <c r="T512" s="219">
        <v>14.92811</v>
      </c>
      <c r="U512" s="470">
        <v>0.17</v>
      </c>
      <c r="V512" s="7">
        <v>1.2E-2</v>
      </c>
      <c r="W512" s="491" t="e">
        <f>ROUND(('Retail Pricing'!#REF!/(1-0.09))/0.05,0)*0.05</f>
        <v>#REF!</v>
      </c>
      <c r="X512" s="489">
        <v>32.950000000000003</v>
      </c>
      <c r="Y512" s="304" t="e">
        <f t="shared" si="914"/>
        <v>#REF!</v>
      </c>
      <c r="Z512" s="428">
        <v>0.45</v>
      </c>
      <c r="AA512" s="492">
        <v>36.9</v>
      </c>
      <c r="AB512" s="493" t="e">
        <f>ROUND(('Retail Pricing'!#REF!/(1-0.09))/0.05,0)*0.05</f>
        <v>#REF!</v>
      </c>
      <c r="AC512" s="489">
        <v>32.4</v>
      </c>
      <c r="AD512" s="14" t="e">
        <f t="shared" si="915"/>
        <v>#REF!</v>
      </c>
      <c r="AE512" s="428">
        <v>0.44</v>
      </c>
      <c r="AF512" s="488">
        <v>36.35</v>
      </c>
      <c r="AG512" s="494" t="e">
        <f>ROUND(('Retail Pricing'!#REF!/(1-0.09))/0.05,0)*0.05</f>
        <v>#REF!</v>
      </c>
      <c r="AH512" s="489">
        <v>31.3</v>
      </c>
      <c r="AI512" s="14" t="e">
        <f t="shared" si="916"/>
        <v>#REF!</v>
      </c>
      <c r="AJ512" s="428">
        <v>0.42</v>
      </c>
      <c r="AK512" s="495" t="e">
        <f>ROUND(('Retail Pricing'!#REF!/(1-0.09))/0.05,0)*0.05</f>
        <v>#REF!</v>
      </c>
      <c r="AL512" s="489"/>
      <c r="AM512" s="489">
        <v>31.1</v>
      </c>
      <c r="AN512" s="14" t="e">
        <f t="shared" si="917"/>
        <v>#REF!</v>
      </c>
      <c r="AO512" s="428">
        <v>0.42</v>
      </c>
      <c r="AP512" s="490" t="e">
        <f>ROUND(('Retail Pricing'!#REF!/(1-0.09))/0.05,0)*0.05</f>
        <v>#REF!</v>
      </c>
      <c r="AQ512" s="489">
        <v>30.2</v>
      </c>
      <c r="AR512" s="14" t="e">
        <f t="shared" si="918"/>
        <v>#REF!</v>
      </c>
      <c r="AS512" s="428">
        <v>0.4</v>
      </c>
      <c r="AT512" s="496">
        <v>34.15</v>
      </c>
      <c r="AU512" s="497" t="e">
        <f t="shared" si="919"/>
        <v>#REF!</v>
      </c>
      <c r="AV512" s="288"/>
      <c r="AW512" s="498" t="e">
        <f>IF(W512&gt;0,ROUND((W512*1.3)/0.05,0)*0.05," ")</f>
        <v>#REF!</v>
      </c>
      <c r="AX512" s="499"/>
      <c r="AY512" s="499"/>
      <c r="AZ512" s="333"/>
      <c r="BA512" s="491" t="e">
        <f>IF($A512&lt;&gt;" ",$W512," ")</f>
        <v>#REF!</v>
      </c>
      <c r="BB512" s="492">
        <f>IF($A512&lt;&gt;" ",$AA512," ")</f>
        <v>36.9</v>
      </c>
      <c r="BC512" s="493" t="e">
        <f>IF($A512&lt;&gt;" ",$AB512," ")</f>
        <v>#REF!</v>
      </c>
      <c r="BD512" s="488">
        <f>IF($A512&lt;&gt;" ",$AF512," ")</f>
        <v>36.35</v>
      </c>
      <c r="BE512" s="494" t="e">
        <f>IF($A512&lt;&gt;" ",$AG512," ")</f>
        <v>#REF!</v>
      </c>
      <c r="BF512" s="495" t="e">
        <f>IF($A512&lt;&gt;" ",$AK512," ")</f>
        <v>#REF!</v>
      </c>
      <c r="BG512" s="490" t="e">
        <f>IF($A512&lt;&gt;" ",$AP512," ")</f>
        <v>#REF!</v>
      </c>
      <c r="BH512" s="496">
        <f>IF($A512&lt;&gt;" ",$AT512," ")</f>
        <v>34.15</v>
      </c>
      <c r="BI512" s="497" t="e">
        <f>IF($A512&lt;&gt;" ",$AU512," ")</f>
        <v>#REF!</v>
      </c>
      <c r="BJ512" s="385" t="e">
        <f>IF(BA512*0.9&gt;BG512, " ", "No")</f>
        <v>#REF!</v>
      </c>
      <c r="BK512" s="385" t="e">
        <f>IF(BC512*0.9&gt;BG512, " ", "No")</f>
        <v>#REF!</v>
      </c>
      <c r="BL512" s="243" t="e">
        <f>IF((BA512-'Retail Pricing'!#REF!)&gt;=0," ",1)</f>
        <v>#REF!</v>
      </c>
      <c r="BM512" s="243" t="e">
        <f>IF((BB512-'Retail Pricing'!#REF!)&gt;=0," ",1)</f>
        <v>#REF!</v>
      </c>
      <c r="BN512" s="243" t="e">
        <f>IF((BC512-'Retail Pricing'!#REF!)&gt;=0," ",1)</f>
        <v>#REF!</v>
      </c>
      <c r="BO512" s="243" t="str">
        <f>IF((BD512-'Retail Pricing'!F347)&gt;=0," ",1)</f>
        <v xml:space="preserve"> </v>
      </c>
      <c r="BP512" s="243" t="e">
        <f>IF((BE512-'Retail Pricing'!#REF!)&gt;=0," ",1)</f>
        <v>#REF!</v>
      </c>
      <c r="BQ512" s="243" t="e">
        <f>IF((BF512-'Retail Pricing'!#REF!)&gt;=0," ",1)</f>
        <v>#REF!</v>
      </c>
      <c r="BR512" s="243" t="e">
        <f>IF((BG512-'Retail Pricing'!#REF!)&gt;=0," ",1)</f>
        <v>#REF!</v>
      </c>
      <c r="BS512" s="243" t="e">
        <f>IF((BH512-'Retail Pricing'!#REF!)&gt;=0," ",1)</f>
        <v>#REF!</v>
      </c>
      <c r="BT512" s="243" t="e">
        <f>IF((BI512-'Retail Pricing'!#REF!)&gt;=0," ",1)</f>
        <v>#REF!</v>
      </c>
      <c r="BU512" s="18"/>
      <c r="BV512" s="442" t="e">
        <f>IF(W512&gt;0,$BV$9, " ")</f>
        <v>#REF!</v>
      </c>
      <c r="BW512" s="244" t="e">
        <f>IF($BV512&gt;0,($BV512-W512)/$BV512*100," ")</f>
        <v>#REF!</v>
      </c>
      <c r="BX512" s="244" t="e">
        <f t="shared" si="922"/>
        <v>#REF!</v>
      </c>
      <c r="BY512" s="244" t="e">
        <f t="shared" si="922"/>
        <v>#REF!</v>
      </c>
      <c r="BZ512" s="244" t="e">
        <f t="shared" si="923"/>
        <v>#REF!</v>
      </c>
      <c r="CA512" s="244" t="e">
        <f t="shared" si="923"/>
        <v>#REF!</v>
      </c>
      <c r="CB512" s="244" t="e">
        <f>CA512</f>
        <v>#REF!</v>
      </c>
      <c r="CC512" s="244" t="e">
        <f>IF($BV512&gt;0,($BV512-AK512)/$BV512*100," ")</f>
        <v>#REF!</v>
      </c>
      <c r="CD512" s="244" t="e">
        <f>IF($BV512&gt;0,($BV512-AP512)/$BV512*100," ")</f>
        <v>#REF!</v>
      </c>
      <c r="CE512" s="244" t="e">
        <f>IF($BV512&gt;0,($BV512-AT512)/$BV512*100," ")</f>
        <v>#REF!</v>
      </c>
      <c r="CF512" s="244" t="e">
        <f>IF($BV512&gt;0,($BV512-(W512*2))/$BV512*100," ")</f>
        <v>#REF!</v>
      </c>
      <c r="CG512" s="244" t="e">
        <f>IF($BV512&gt;0,($BV512-AW512)/$BV512*100," ")</f>
        <v>#REF!</v>
      </c>
      <c r="CH512" s="244" t="e">
        <f t="shared" si="907"/>
        <v>#REF!</v>
      </c>
      <c r="CI512" s="570"/>
      <c r="CJ512" s="578" t="e">
        <f t="shared" si="871"/>
        <v>#REF!</v>
      </c>
      <c r="CK512" s="578" t="e">
        <f t="shared" si="872"/>
        <v>#REF!</v>
      </c>
      <c r="CL512" s="578" t="e">
        <f t="shared" si="873"/>
        <v>#REF!</v>
      </c>
      <c r="CM512" s="578" t="e">
        <f t="shared" si="874"/>
        <v>#REF!</v>
      </c>
      <c r="CN512" s="578" t="e">
        <f t="shared" si="875"/>
        <v>#REF!</v>
      </c>
      <c r="CO512" s="578" t="e">
        <f t="shared" si="868"/>
        <v>#REF!</v>
      </c>
      <c r="CP512" s="578" t="e">
        <f t="shared" si="869"/>
        <v>#REF!</v>
      </c>
      <c r="CQ512" s="578" t="e">
        <f t="shared" si="870"/>
        <v>#REF!</v>
      </c>
      <c r="CR512" s="244"/>
      <c r="CS512" s="244"/>
      <c r="CT512" s="244"/>
      <c r="CU512" s="244"/>
      <c r="CV512" s="347"/>
      <c r="CW512" s="338" t="e">
        <f t="shared" si="902"/>
        <v>#REF!</v>
      </c>
      <c r="CX512" s="347"/>
      <c r="CY512" s="338" t="e">
        <f t="shared" si="903"/>
        <v>#REF!</v>
      </c>
      <c r="CZ512" s="347"/>
      <c r="DA512" s="338" t="e">
        <f t="shared" si="904"/>
        <v>#REF!</v>
      </c>
      <c r="DB512" s="347"/>
      <c r="DC512" s="338" t="e">
        <f t="shared" si="905"/>
        <v>#REF!</v>
      </c>
      <c r="DD512" s="347"/>
      <c r="DE512" s="338" t="e">
        <f t="shared" si="906"/>
        <v>#REF!</v>
      </c>
    </row>
    <row r="513" spans="1:109" s="19" customFormat="1" x14ac:dyDescent="0.2">
      <c r="A513" s="93" t="s">
        <v>205</v>
      </c>
      <c r="B513" s="369" t="s">
        <v>1010</v>
      </c>
      <c r="C513" s="53" t="s">
        <v>840</v>
      </c>
      <c r="D513" s="217"/>
      <c r="E513" s="326">
        <v>72</v>
      </c>
      <c r="F513" s="356" t="s">
        <v>440</v>
      </c>
      <c r="G513" s="701"/>
      <c r="H513" s="84" t="s">
        <v>949</v>
      </c>
      <c r="I513" s="89" t="e">
        <f>IF('Retail Pricing'!#REF!&gt;0,'Retail Pricing'!#REF!," ")</f>
        <v>#REF!</v>
      </c>
      <c r="J513" s="85" t="e">
        <f>'Retail Pricing'!#REF!</f>
        <v>#REF!</v>
      </c>
      <c r="K513" s="85" t="e">
        <f>'Retail Pricing'!#REF!</f>
        <v>#REF!</v>
      </c>
      <c r="L513" s="305" t="e">
        <f>IF('Retail Pricing'!#REF!&gt;0,'Retail Pricing'!#REF!," ")</f>
        <v>#REF!</v>
      </c>
      <c r="M513" s="226" t="e">
        <f t="shared" si="811"/>
        <v>#REF!</v>
      </c>
      <c r="N513" s="219" t="e">
        <f>IF('Retail Pricing'!#REF!&gt;0,'Retail Pricing'!#REF!," ")</f>
        <v>#REF!</v>
      </c>
      <c r="O513" s="219" t="e">
        <f>IF('Retail Pricing'!#REF!&gt;0,'Retail Pricing'!#REF!," ")</f>
        <v>#REF!</v>
      </c>
      <c r="P513" s="219"/>
      <c r="Q513" s="219" t="e">
        <f>IF('Retail Pricing'!#REF!&gt;0,'Retail Pricing'!#REF!," ")</f>
        <v>#REF!</v>
      </c>
      <c r="R513" s="219" t="e">
        <f>IF('Retail Pricing'!#REF!&gt;0,'Retail Pricing'!#REF!," ")</f>
        <v>#REF!</v>
      </c>
      <c r="S513" s="219" t="e">
        <f>IF('Retail Pricing'!#REF!&gt;0,'Retail Pricing'!#REF!," ")</f>
        <v>#REF!</v>
      </c>
      <c r="T513" s="219">
        <v>16.361319999999999</v>
      </c>
      <c r="U513" s="7" t="e">
        <f>IF(M513&gt;0,+$U$1," ")</f>
        <v>#REF!</v>
      </c>
      <c r="V513" s="7">
        <v>-3.9E-2</v>
      </c>
      <c r="W513" s="491" t="s">
        <v>949</v>
      </c>
      <c r="X513" s="489" t="s">
        <v>949</v>
      </c>
      <c r="Y513" s="304" t="str">
        <f t="shared" si="914"/>
        <v xml:space="preserve"> </v>
      </c>
      <c r="Z513" s="428" t="s">
        <v>106</v>
      </c>
      <c r="AA513" s="492" t="s">
        <v>949</v>
      </c>
      <c r="AB513" s="493" t="s">
        <v>949</v>
      </c>
      <c r="AC513" s="489" t="s">
        <v>949</v>
      </c>
      <c r="AD513" s="14" t="str">
        <f t="shared" si="915"/>
        <v xml:space="preserve"> </v>
      </c>
      <c r="AE513" s="428" t="s">
        <v>106</v>
      </c>
      <c r="AF513" s="488" t="s">
        <v>949</v>
      </c>
      <c r="AG513" s="494" t="s">
        <v>949</v>
      </c>
      <c r="AH513" s="489" t="s">
        <v>949</v>
      </c>
      <c r="AI513" s="14" t="str">
        <f t="shared" si="916"/>
        <v xml:space="preserve"> </v>
      </c>
      <c r="AJ513" s="428" t="s">
        <v>106</v>
      </c>
      <c r="AK513" s="495" t="s">
        <v>949</v>
      </c>
      <c r="AL513" s="489"/>
      <c r="AM513" s="489" t="s">
        <v>949</v>
      </c>
      <c r="AN513" s="14" t="str">
        <f t="shared" si="917"/>
        <v xml:space="preserve"> </v>
      </c>
      <c r="AO513" s="428" t="s">
        <v>106</v>
      </c>
      <c r="AP513" s="490" t="s">
        <v>949</v>
      </c>
      <c r="AQ513" s="489" t="s">
        <v>949</v>
      </c>
      <c r="AR513" s="14" t="str">
        <f t="shared" si="918"/>
        <v xml:space="preserve"> </v>
      </c>
      <c r="AS513" s="428" t="s">
        <v>106</v>
      </c>
      <c r="AT513" s="496" t="s">
        <v>949</v>
      </c>
      <c r="AU513" s="497" t="s">
        <v>949</v>
      </c>
      <c r="AV513" s="288"/>
      <c r="AW513" s="498" t="s">
        <v>949</v>
      </c>
      <c r="AX513" s="499" t="s">
        <v>106</v>
      </c>
      <c r="AY513" s="499" t="s">
        <v>106</v>
      </c>
      <c r="AZ513" s="333"/>
      <c r="BA513" s="491" t="str">
        <f>IF($A513&lt;&gt;" ",$W513," ")</f>
        <v>Holder</v>
      </c>
      <c r="BB513" s="492" t="str">
        <f>IF($A513&lt;&gt;" ",$AA513," ")</f>
        <v>Holder</v>
      </c>
      <c r="BC513" s="493" t="str">
        <f>IF($A513&lt;&gt;" ",$AB513," ")</f>
        <v>Holder</v>
      </c>
      <c r="BD513" s="488" t="str">
        <f>IF($A513&lt;&gt;" ",$AF513," ")</f>
        <v>Holder</v>
      </c>
      <c r="BE513" s="494" t="str">
        <f>IF($A513&lt;&gt;" ",$AG513," ")</f>
        <v>Holder</v>
      </c>
      <c r="BF513" s="495" t="str">
        <f>IF($A513&lt;&gt;" ",$AK513," ")</f>
        <v>Holder</v>
      </c>
      <c r="BG513" s="490" t="str">
        <f>IF($A513&lt;&gt;" ",$AP513," ")</f>
        <v>Holder</v>
      </c>
      <c r="BH513" s="496" t="str">
        <f>IF($A513&lt;&gt;" ",$AT513," ")</f>
        <v>Holder</v>
      </c>
      <c r="BI513" s="497" t="str">
        <f>IF($A513&lt;&gt;" ",$AU513," ")</f>
        <v>Holder</v>
      </c>
      <c r="BJ513" s="385" t="str">
        <f>IF(BA513*0.9&gt;BG513, " ", "No")</f>
        <v>No</v>
      </c>
      <c r="BK513" s="385" t="str">
        <f>IF(BC513*0.9&gt;BG513, " ", "No")</f>
        <v>No</v>
      </c>
      <c r="BL513" s="483" t="s">
        <v>1376</v>
      </c>
      <c r="BM513" s="482"/>
      <c r="BN513" s="482"/>
      <c r="BO513" s="482"/>
      <c r="BP513" s="482"/>
      <c r="BQ513" s="482"/>
      <c r="BR513" s="482"/>
      <c r="BS513" s="482"/>
      <c r="BT513" s="482"/>
      <c r="BU513" s="67"/>
      <c r="BV513" s="442" t="str">
        <f>IF(W513&gt;0,$BV$9, " ")</f>
        <v xml:space="preserve"> </v>
      </c>
      <c r="BW513" s="244" t="str">
        <f>IF($BV513&gt;0,($BV513-W513)/$BV513*100," ")</f>
        <v xml:space="preserve"> </v>
      </c>
      <c r="BX513" s="244" t="str">
        <f t="shared" si="922"/>
        <v xml:space="preserve"> </v>
      </c>
      <c r="BY513" s="244" t="str">
        <f t="shared" si="922"/>
        <v xml:space="preserve"> </v>
      </c>
      <c r="BZ513" s="244" t="str">
        <f t="shared" si="923"/>
        <v xml:space="preserve"> </v>
      </c>
      <c r="CA513" s="244" t="str">
        <f t="shared" si="923"/>
        <v xml:space="preserve"> </v>
      </c>
      <c r="CB513" s="244" t="str">
        <f>CA513</f>
        <v xml:space="preserve"> </v>
      </c>
      <c r="CC513" s="244" t="str">
        <f>IF($BV513&gt;0,($BV513-AK513)/$BV513*100," ")</f>
        <v xml:space="preserve"> </v>
      </c>
      <c r="CD513" s="244" t="str">
        <f>IF($BV513&gt;0,($BV513-AP513)/$BV513*100," ")</f>
        <v xml:space="preserve"> </v>
      </c>
      <c r="CE513" s="244" t="str">
        <f>IF($BV513&gt;0,($BV513-AT513)/$BV513*100," ")</f>
        <v xml:space="preserve"> </v>
      </c>
      <c r="CF513" s="244" t="str">
        <f>IF($BV513&gt;0,($BV513-(W513*2))/$BV513*100," ")</f>
        <v xml:space="preserve"> </v>
      </c>
      <c r="CG513" s="244" t="str">
        <f>IF($BV513&gt;0,($BV513-AW513)/$BV513*100," ")</f>
        <v xml:space="preserve"> </v>
      </c>
      <c r="CH513" s="244" t="str">
        <f t="shared" si="907"/>
        <v xml:space="preserve"> </v>
      </c>
      <c r="CI513" s="570"/>
      <c r="CJ513" s="578" t="str">
        <f t="shared" si="871"/>
        <v xml:space="preserve"> </v>
      </c>
      <c r="CK513" s="578" t="str">
        <f t="shared" si="872"/>
        <v xml:space="preserve"> </v>
      </c>
      <c r="CL513" s="578" t="str">
        <f t="shared" si="873"/>
        <v xml:space="preserve"> </v>
      </c>
      <c r="CM513" s="578" t="str">
        <f t="shared" si="874"/>
        <v xml:space="preserve"> </v>
      </c>
      <c r="CN513" s="578" t="str">
        <f t="shared" si="875"/>
        <v xml:space="preserve"> </v>
      </c>
      <c r="CO513" s="578" t="str">
        <f t="shared" si="868"/>
        <v xml:space="preserve"> </v>
      </c>
      <c r="CP513" s="578" t="str">
        <f t="shared" si="869"/>
        <v xml:space="preserve"> </v>
      </c>
      <c r="CQ513" s="578" t="str">
        <f t="shared" si="870"/>
        <v xml:space="preserve"> </v>
      </c>
      <c r="CR513" s="244"/>
      <c r="CS513" s="244"/>
      <c r="CT513" s="244"/>
      <c r="CU513" s="244"/>
      <c r="CV513" s="347"/>
      <c r="CW513" s="338" t="str">
        <f t="shared" si="902"/>
        <v xml:space="preserve"> </v>
      </c>
      <c r="CX513" s="347"/>
      <c r="CY513" s="338" t="str">
        <f t="shared" si="903"/>
        <v xml:space="preserve"> </v>
      </c>
      <c r="CZ513" s="347"/>
      <c r="DA513" s="338" t="str">
        <f t="shared" si="904"/>
        <v xml:space="preserve"> </v>
      </c>
      <c r="DB513" s="347"/>
      <c r="DC513" s="338" t="str">
        <f t="shared" si="905"/>
        <v xml:space="preserve"> </v>
      </c>
      <c r="DD513" s="347"/>
      <c r="DE513" s="338" t="str">
        <f t="shared" si="906"/>
        <v xml:space="preserve"> </v>
      </c>
    </row>
    <row r="514" spans="1:109" s="203" customFormat="1" ht="12.75" x14ac:dyDescent="0.2">
      <c r="A514" s="396" t="s">
        <v>516</v>
      </c>
      <c r="B514" s="397" t="s">
        <v>742</v>
      </c>
      <c r="C514" s="398"/>
      <c r="D514" s="398"/>
      <c r="E514" s="398"/>
      <c r="F514" s="418"/>
      <c r="G514" s="703"/>
      <c r="H514" s="523"/>
      <c r="I514" s="199"/>
      <c r="J514" s="199"/>
      <c r="K514" s="199"/>
      <c r="L514" s="199"/>
      <c r="M514" s="199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  <c r="AA514" s="335"/>
      <c r="AB514" s="335"/>
      <c r="AC514" s="335"/>
      <c r="AD514" s="335"/>
      <c r="AE514" s="335"/>
      <c r="AF514" s="335"/>
      <c r="AG514" s="335"/>
      <c r="AH514" s="335"/>
      <c r="AI514" s="335"/>
      <c r="AJ514" s="335"/>
      <c r="AK514" s="335"/>
      <c r="AL514" s="335"/>
      <c r="AM514" s="335"/>
      <c r="AN514" s="335"/>
      <c r="AO514" s="335"/>
      <c r="AP514" s="335"/>
      <c r="AQ514" s="335"/>
      <c r="AR514" s="335"/>
      <c r="AS514" s="335"/>
      <c r="AT514" s="335"/>
      <c r="AU514" s="335"/>
      <c r="AV514" s="335"/>
      <c r="AW514" s="335"/>
      <c r="AX514" s="335"/>
      <c r="AY514" s="335"/>
      <c r="AZ514" s="335"/>
      <c r="BA514" s="335"/>
      <c r="BB514" s="335"/>
      <c r="BC514" s="335"/>
      <c r="BD514" s="335"/>
      <c r="BE514" s="335"/>
      <c r="BF514" s="335"/>
      <c r="BG514" s="335"/>
      <c r="BH514" s="335"/>
      <c r="BI514" s="335"/>
      <c r="BJ514" s="199"/>
      <c r="BK514" s="199"/>
      <c r="BL514" s="199"/>
      <c r="BM514" s="199"/>
      <c r="BN514" s="199"/>
      <c r="BO514" s="199"/>
      <c r="BP514" s="199"/>
      <c r="BQ514" s="199"/>
      <c r="BR514" s="199"/>
      <c r="BS514" s="199"/>
      <c r="BT514" s="199"/>
      <c r="BU514" s="199"/>
      <c r="BV514" s="201"/>
      <c r="BW514" s="199"/>
      <c r="BX514" s="199"/>
      <c r="BY514" s="199"/>
      <c r="BZ514" s="199"/>
      <c r="CA514" s="199"/>
      <c r="CB514" s="199"/>
      <c r="CC514" s="199"/>
      <c r="CD514" s="199"/>
      <c r="CE514" s="199"/>
      <c r="CF514" s="199"/>
      <c r="CG514" s="199"/>
      <c r="CH514" s="199"/>
      <c r="CI514" s="576"/>
      <c r="CJ514" s="578" t="str">
        <f t="shared" si="871"/>
        <v xml:space="preserve"> </v>
      </c>
      <c r="CK514" s="578" t="str">
        <f t="shared" si="872"/>
        <v xml:space="preserve"> </v>
      </c>
      <c r="CL514" s="578" t="str">
        <f t="shared" si="873"/>
        <v xml:space="preserve"> </v>
      </c>
      <c r="CM514" s="578" t="str">
        <f t="shared" si="874"/>
        <v xml:space="preserve"> </v>
      </c>
      <c r="CN514" s="578" t="str">
        <f t="shared" si="875"/>
        <v xml:space="preserve"> </v>
      </c>
      <c r="CO514" s="578" t="str">
        <f t="shared" si="868"/>
        <v xml:space="preserve"> </v>
      </c>
      <c r="CP514" s="578" t="str">
        <f t="shared" si="869"/>
        <v xml:space="preserve"> </v>
      </c>
      <c r="CQ514" s="578" t="str">
        <f t="shared" si="870"/>
        <v xml:space="preserve"> </v>
      </c>
      <c r="CR514" s="199"/>
      <c r="CS514" s="199"/>
      <c r="CT514" s="199"/>
      <c r="CU514" s="199"/>
      <c r="CV514" s="199"/>
      <c r="CW514" s="338" t="str">
        <f t="shared" si="902"/>
        <v xml:space="preserve"> </v>
      </c>
      <c r="CX514" s="199"/>
      <c r="CY514" s="338" t="str">
        <f t="shared" si="903"/>
        <v xml:space="preserve"> </v>
      </c>
      <c r="CZ514" s="199"/>
      <c r="DA514" s="338" t="str">
        <f t="shared" si="904"/>
        <v xml:space="preserve"> </v>
      </c>
      <c r="DB514" s="199"/>
      <c r="DC514" s="338" t="str">
        <f t="shared" si="905"/>
        <v xml:space="preserve"> </v>
      </c>
      <c r="DD514" s="199"/>
      <c r="DE514" s="338" t="str">
        <f t="shared" si="906"/>
        <v xml:space="preserve"> </v>
      </c>
    </row>
    <row r="515" spans="1:109" s="19" customFormat="1" x14ac:dyDescent="0.2">
      <c r="A515" s="93" t="s">
        <v>207</v>
      </c>
      <c r="B515" s="53" t="s">
        <v>1312</v>
      </c>
      <c r="C515" s="53" t="s">
        <v>76</v>
      </c>
      <c r="D515" s="217" t="s">
        <v>130</v>
      </c>
      <c r="E515" s="326">
        <v>50</v>
      </c>
      <c r="F515" s="356" t="s">
        <v>441</v>
      </c>
      <c r="G515" s="701"/>
      <c r="H515" s="83" t="s">
        <v>949</v>
      </c>
      <c r="I515" s="89" t="e">
        <f>IF('Retail Pricing'!#REF!&gt;0,'Retail Pricing'!#REF!," ")</f>
        <v>#REF!</v>
      </c>
      <c r="J515" s="85" t="e">
        <f>'Retail Pricing'!#REF!</f>
        <v>#REF!</v>
      </c>
      <c r="K515" s="85" t="e">
        <f>'Retail Pricing'!#REF!</f>
        <v>#REF!</v>
      </c>
      <c r="L515" s="305" t="e">
        <f>IF('Retail Pricing'!#REF!&gt;0,'Retail Pricing'!#REF!," ")</f>
        <v>#REF!</v>
      </c>
      <c r="M515" s="226" t="e">
        <f t="shared" ref="M515:M577" si="924">IF(N515&gt;0,N515+O515+Q515+R515+S515," ")</f>
        <v>#REF!</v>
      </c>
      <c r="N515" s="219" t="e">
        <f>IF('Retail Pricing'!#REF!&gt;0,'Retail Pricing'!#REF!," ")</f>
        <v>#REF!</v>
      </c>
      <c r="O515" s="219" t="e">
        <f>IF('Retail Pricing'!#REF!&gt;0,'Retail Pricing'!#REF!," ")</f>
        <v>#REF!</v>
      </c>
      <c r="P515" s="219"/>
      <c r="Q515" s="219" t="e">
        <f>IF('Retail Pricing'!#REF!&gt;0,'Retail Pricing'!#REF!," ")</f>
        <v>#REF!</v>
      </c>
      <c r="R515" s="219" t="e">
        <f>IF('Retail Pricing'!#REF!&gt;0,'Retail Pricing'!#REF!," ")</f>
        <v>#REF!</v>
      </c>
      <c r="S515" s="219" t="e">
        <f>IF('Retail Pricing'!#REF!&gt;0,'Retail Pricing'!#REF!," ")</f>
        <v>#REF!</v>
      </c>
      <c r="T515" s="219">
        <v>0.34007999999999999</v>
      </c>
      <c r="U515" s="7" t="e">
        <f>IF(M515&gt;0,+$U$1," ")</f>
        <v>#REF!</v>
      </c>
      <c r="V515" s="7">
        <v>2.9000000000000001E-2</v>
      </c>
      <c r="W515" s="491" t="s">
        <v>949</v>
      </c>
      <c r="X515" s="489" t="s">
        <v>949</v>
      </c>
      <c r="Y515" s="304" t="str">
        <f t="shared" si="914"/>
        <v xml:space="preserve"> </v>
      </c>
      <c r="Z515" s="428" t="s">
        <v>106</v>
      </c>
      <c r="AA515" s="492" t="s">
        <v>949</v>
      </c>
      <c r="AB515" s="493" t="s">
        <v>949</v>
      </c>
      <c r="AC515" s="489" t="s">
        <v>949</v>
      </c>
      <c r="AD515" s="14" t="str">
        <f t="shared" si="915"/>
        <v xml:space="preserve"> </v>
      </c>
      <c r="AE515" s="428" t="s">
        <v>106</v>
      </c>
      <c r="AF515" s="488" t="s">
        <v>949</v>
      </c>
      <c r="AG515" s="494" t="s">
        <v>949</v>
      </c>
      <c r="AH515" s="489" t="s">
        <v>949</v>
      </c>
      <c r="AI515" s="14" t="str">
        <f t="shared" si="916"/>
        <v xml:space="preserve"> </v>
      </c>
      <c r="AJ515" s="428" t="s">
        <v>106</v>
      </c>
      <c r="AK515" s="495" t="s">
        <v>949</v>
      </c>
      <c r="AL515" s="489"/>
      <c r="AM515" s="489" t="s">
        <v>949</v>
      </c>
      <c r="AN515" s="14" t="str">
        <f t="shared" si="917"/>
        <v xml:space="preserve"> </v>
      </c>
      <c r="AO515" s="428" t="s">
        <v>106</v>
      </c>
      <c r="AP515" s="490" t="s">
        <v>949</v>
      </c>
      <c r="AQ515" s="489" t="s">
        <v>949</v>
      </c>
      <c r="AR515" s="14" t="str">
        <f t="shared" si="918"/>
        <v xml:space="preserve"> </v>
      </c>
      <c r="AS515" s="428" t="s">
        <v>106</v>
      </c>
      <c r="AT515" s="496" t="s">
        <v>949</v>
      </c>
      <c r="AU515" s="497" t="s">
        <v>949</v>
      </c>
      <c r="AV515" s="288"/>
      <c r="AW515" s="498" t="s">
        <v>949</v>
      </c>
      <c r="AX515" s="499" t="s">
        <v>106</v>
      </c>
      <c r="AY515" s="499" t="s">
        <v>106</v>
      </c>
      <c r="AZ515" s="333"/>
      <c r="BA515" s="491" t="str">
        <f>IF($A515&lt;&gt;" ",$W515," ")</f>
        <v>Holder</v>
      </c>
      <c r="BB515" s="492" t="str">
        <f>IF($A515&lt;&gt;" ",$AA515," ")</f>
        <v>Holder</v>
      </c>
      <c r="BC515" s="493" t="str">
        <f>IF($A515&lt;&gt;" ",$AB515," ")</f>
        <v>Holder</v>
      </c>
      <c r="BD515" s="488" t="str">
        <f>IF($A515&lt;&gt;" ",$AF515," ")</f>
        <v>Holder</v>
      </c>
      <c r="BE515" s="494" t="str">
        <f>IF($A515&lt;&gt;" ",$AG515," ")</f>
        <v>Holder</v>
      </c>
      <c r="BF515" s="495" t="str">
        <f>IF($A515&lt;&gt;" ",$AK515," ")</f>
        <v>Holder</v>
      </c>
      <c r="BG515" s="490" t="str">
        <f>IF($A515&lt;&gt;" ",$AP515," ")</f>
        <v>Holder</v>
      </c>
      <c r="BH515" s="496" t="str">
        <f>IF($A515&lt;&gt;" ",$AT515," ")</f>
        <v>Holder</v>
      </c>
      <c r="BI515" s="497" t="str">
        <f>IF($A515&lt;&gt;" ",$AU515," ")</f>
        <v>Holder</v>
      </c>
      <c r="BJ515" s="385" t="str">
        <f>IF(BA515*0.9&gt;BG515, " ", "No")</f>
        <v>No</v>
      </c>
      <c r="BK515" s="385" t="str">
        <f>IF(BC515*0.9&gt;BG515, " ", "No")</f>
        <v>No</v>
      </c>
      <c r="BL515" s="483" t="s">
        <v>1376</v>
      </c>
      <c r="BM515" s="482"/>
      <c r="BN515" s="482"/>
      <c r="BO515" s="482"/>
      <c r="BP515" s="482"/>
      <c r="BQ515" s="482"/>
      <c r="BR515" s="482"/>
      <c r="BS515" s="482"/>
      <c r="BT515" s="482"/>
      <c r="BU515" s="67"/>
      <c r="BV515" s="442" t="str">
        <f>IF(W515&gt;0,$BV$9, " ")</f>
        <v xml:space="preserve"> </v>
      </c>
      <c r="BW515" s="244" t="str">
        <f>IF($BV515&gt;0,($BV515-W515)/$BV515*100," ")</f>
        <v xml:space="preserve"> </v>
      </c>
      <c r="BX515" s="244" t="str">
        <f t="shared" ref="BX515:BY519" si="925">IF($BV515&gt;0,($BV515-AA515)/$BV515*100," ")</f>
        <v xml:space="preserve"> </v>
      </c>
      <c r="BY515" s="244" t="str">
        <f t="shared" si="925"/>
        <v xml:space="preserve"> </v>
      </c>
      <c r="BZ515" s="244" t="str">
        <f t="shared" ref="BZ515:CA519" si="926">IF($BV515&gt;0,($BV515-AF515)/$BV515*100," ")</f>
        <v xml:space="preserve"> </v>
      </c>
      <c r="CA515" s="244" t="str">
        <f t="shared" si="926"/>
        <v xml:space="preserve"> </v>
      </c>
      <c r="CB515" s="244" t="str">
        <f>CA515</f>
        <v xml:space="preserve"> </v>
      </c>
      <c r="CC515" s="244" t="str">
        <f>IF($BV515&gt;0,($BV515-AK515)/$BV515*100," ")</f>
        <v xml:space="preserve"> </v>
      </c>
      <c r="CD515" s="244" t="str">
        <f>IF($BV515&gt;0,($BV515-AP515)/$BV515*100," ")</f>
        <v xml:space="preserve"> </v>
      </c>
      <c r="CE515" s="244" t="str">
        <f>IF($BV515&gt;0,($BV515-AT515)/$BV515*100," ")</f>
        <v xml:space="preserve"> </v>
      </c>
      <c r="CF515" s="244" t="str">
        <f>IF($BV515&gt;0,($BV515-(W515*2))/$BV515*100," ")</f>
        <v xml:space="preserve"> </v>
      </c>
      <c r="CG515" s="244" t="str">
        <f>IF($BV515&gt;0,($BV515-AW515)/$BV515*100," ")</f>
        <v xml:space="preserve"> </v>
      </c>
      <c r="CH515" s="244" t="str">
        <f t="shared" si="907"/>
        <v xml:space="preserve"> </v>
      </c>
      <c r="CI515" s="570"/>
      <c r="CJ515" s="578" t="str">
        <f t="shared" si="871"/>
        <v xml:space="preserve"> </v>
      </c>
      <c r="CK515" s="578" t="str">
        <f t="shared" si="872"/>
        <v xml:space="preserve"> </v>
      </c>
      <c r="CL515" s="578" t="str">
        <f t="shared" si="873"/>
        <v xml:space="preserve"> </v>
      </c>
      <c r="CM515" s="578" t="str">
        <f t="shared" si="874"/>
        <v xml:space="preserve"> </v>
      </c>
      <c r="CN515" s="578" t="str">
        <f t="shared" si="875"/>
        <v xml:space="preserve"> </v>
      </c>
      <c r="CO515" s="578" t="str">
        <f t="shared" si="868"/>
        <v xml:space="preserve"> </v>
      </c>
      <c r="CP515" s="578" t="str">
        <f t="shared" si="869"/>
        <v xml:space="preserve"> </v>
      </c>
      <c r="CQ515" s="578" t="str">
        <f t="shared" si="870"/>
        <v xml:space="preserve"> </v>
      </c>
      <c r="CR515" s="244"/>
      <c r="CS515" s="244"/>
      <c r="CT515" s="244"/>
      <c r="CU515" s="244"/>
      <c r="CV515" s="347"/>
      <c r="CW515" s="338" t="str">
        <f t="shared" si="902"/>
        <v xml:space="preserve"> </v>
      </c>
      <c r="CX515" s="347"/>
      <c r="CY515" s="338" t="str">
        <f t="shared" si="903"/>
        <v xml:space="preserve"> </v>
      </c>
      <c r="CZ515" s="347"/>
      <c r="DA515" s="338" t="str">
        <f t="shared" si="904"/>
        <v xml:space="preserve"> </v>
      </c>
      <c r="DB515" s="347"/>
      <c r="DC515" s="338" t="str">
        <f t="shared" si="905"/>
        <v xml:space="preserve"> </v>
      </c>
      <c r="DD515" s="347"/>
      <c r="DE515" s="338" t="str">
        <f t="shared" si="906"/>
        <v xml:space="preserve"> </v>
      </c>
    </row>
    <row r="516" spans="1:109" s="19" customFormat="1" x14ac:dyDescent="0.2">
      <c r="A516" s="93" t="s">
        <v>207</v>
      </c>
      <c r="B516" s="53" t="s">
        <v>1313</v>
      </c>
      <c r="C516" s="53" t="s">
        <v>76</v>
      </c>
      <c r="D516" s="217" t="s">
        <v>130</v>
      </c>
      <c r="E516" s="326">
        <v>50</v>
      </c>
      <c r="F516" s="356" t="s">
        <v>442</v>
      </c>
      <c r="G516" s="701"/>
      <c r="H516" s="83" t="s">
        <v>949</v>
      </c>
      <c r="I516" s="89" t="e">
        <f>IF('Retail Pricing'!#REF!&gt;0,'Retail Pricing'!#REF!," ")</f>
        <v>#REF!</v>
      </c>
      <c r="J516" s="85" t="e">
        <f>'Retail Pricing'!#REF!</f>
        <v>#REF!</v>
      </c>
      <c r="K516" s="85" t="e">
        <f>'Retail Pricing'!#REF!</f>
        <v>#REF!</v>
      </c>
      <c r="L516" s="305" t="e">
        <f>IF('Retail Pricing'!#REF!&gt;0,'Retail Pricing'!#REF!," ")</f>
        <v>#REF!</v>
      </c>
      <c r="M516" s="226" t="e">
        <f t="shared" si="924"/>
        <v>#REF!</v>
      </c>
      <c r="N516" s="219" t="e">
        <f>IF('Retail Pricing'!#REF!&gt;0,'Retail Pricing'!#REF!," ")</f>
        <v>#REF!</v>
      </c>
      <c r="O516" s="219" t="e">
        <f>IF('Retail Pricing'!#REF!&gt;0,'Retail Pricing'!#REF!," ")</f>
        <v>#REF!</v>
      </c>
      <c r="P516" s="219"/>
      <c r="Q516" s="219" t="e">
        <f>IF('Retail Pricing'!#REF!&gt;0,'Retail Pricing'!#REF!," ")</f>
        <v>#REF!</v>
      </c>
      <c r="R516" s="219" t="e">
        <f>IF('Retail Pricing'!#REF!&gt;0,'Retail Pricing'!#REF!," ")</f>
        <v>#REF!</v>
      </c>
      <c r="S516" s="219" t="e">
        <f>IF('Retail Pricing'!#REF!&gt;0,'Retail Pricing'!#REF!," ")</f>
        <v>#REF!</v>
      </c>
      <c r="T516" s="219">
        <v>0.34504000000000001</v>
      </c>
      <c r="U516" s="7" t="e">
        <f>IF(M516&gt;0,+$U$1," ")</f>
        <v>#REF!</v>
      </c>
      <c r="V516" s="7">
        <v>2.1000000000000001E-2</v>
      </c>
      <c r="W516" s="491" t="s">
        <v>949</v>
      </c>
      <c r="X516" s="489" t="s">
        <v>949</v>
      </c>
      <c r="Y516" s="304" t="str">
        <f t="shared" si="914"/>
        <v xml:space="preserve"> </v>
      </c>
      <c r="Z516" s="428" t="s">
        <v>106</v>
      </c>
      <c r="AA516" s="492" t="s">
        <v>949</v>
      </c>
      <c r="AB516" s="493" t="s">
        <v>949</v>
      </c>
      <c r="AC516" s="489" t="s">
        <v>949</v>
      </c>
      <c r="AD516" s="14" t="str">
        <f t="shared" si="915"/>
        <v xml:space="preserve"> </v>
      </c>
      <c r="AE516" s="428" t="s">
        <v>106</v>
      </c>
      <c r="AF516" s="488" t="s">
        <v>949</v>
      </c>
      <c r="AG516" s="494" t="s">
        <v>949</v>
      </c>
      <c r="AH516" s="489" t="s">
        <v>949</v>
      </c>
      <c r="AI516" s="14" t="str">
        <f t="shared" si="916"/>
        <v xml:space="preserve"> </v>
      </c>
      <c r="AJ516" s="428" t="s">
        <v>106</v>
      </c>
      <c r="AK516" s="495" t="s">
        <v>949</v>
      </c>
      <c r="AL516" s="489"/>
      <c r="AM516" s="489" t="s">
        <v>949</v>
      </c>
      <c r="AN516" s="14" t="str">
        <f t="shared" si="917"/>
        <v xml:space="preserve"> </v>
      </c>
      <c r="AO516" s="428" t="s">
        <v>106</v>
      </c>
      <c r="AP516" s="490" t="s">
        <v>949</v>
      </c>
      <c r="AQ516" s="489" t="s">
        <v>949</v>
      </c>
      <c r="AR516" s="14" t="str">
        <f t="shared" si="918"/>
        <v xml:space="preserve"> </v>
      </c>
      <c r="AS516" s="428" t="s">
        <v>106</v>
      </c>
      <c r="AT516" s="496" t="s">
        <v>949</v>
      </c>
      <c r="AU516" s="497" t="s">
        <v>949</v>
      </c>
      <c r="AV516" s="288"/>
      <c r="AW516" s="498" t="s">
        <v>949</v>
      </c>
      <c r="AX516" s="499" t="s">
        <v>106</v>
      </c>
      <c r="AY516" s="499" t="s">
        <v>106</v>
      </c>
      <c r="AZ516" s="333"/>
      <c r="BA516" s="491" t="str">
        <f>IF($A516&lt;&gt;" ",$W516," ")</f>
        <v>Holder</v>
      </c>
      <c r="BB516" s="492" t="str">
        <f>IF($A516&lt;&gt;" ",$AA516," ")</f>
        <v>Holder</v>
      </c>
      <c r="BC516" s="493" t="str">
        <f>IF($A516&lt;&gt;" ",$AB516," ")</f>
        <v>Holder</v>
      </c>
      <c r="BD516" s="488" t="str">
        <f>IF($A516&lt;&gt;" ",$AF516," ")</f>
        <v>Holder</v>
      </c>
      <c r="BE516" s="494" t="str">
        <f>IF($A516&lt;&gt;" ",$AG516," ")</f>
        <v>Holder</v>
      </c>
      <c r="BF516" s="495" t="str">
        <f>IF($A516&lt;&gt;" ",$AK516," ")</f>
        <v>Holder</v>
      </c>
      <c r="BG516" s="490" t="str">
        <f>IF($A516&lt;&gt;" ",$AP516," ")</f>
        <v>Holder</v>
      </c>
      <c r="BH516" s="496" t="str">
        <f>IF($A516&lt;&gt;" ",$AT516," ")</f>
        <v>Holder</v>
      </c>
      <c r="BI516" s="497" t="str">
        <f>IF($A516&lt;&gt;" ",$AU516," ")</f>
        <v>Holder</v>
      </c>
      <c r="BJ516" s="385" t="str">
        <f>IF(BA516*0.9&gt;BG516, " ", "No")</f>
        <v>No</v>
      </c>
      <c r="BK516" s="385" t="str">
        <f>IF(BC516*0.9&gt;BG516, " ", "No")</f>
        <v>No</v>
      </c>
      <c r="BL516" s="483" t="s">
        <v>1376</v>
      </c>
      <c r="BM516" s="482"/>
      <c r="BN516" s="482"/>
      <c r="BO516" s="482"/>
      <c r="BP516" s="482"/>
      <c r="BQ516" s="482"/>
      <c r="BR516" s="482"/>
      <c r="BS516" s="482"/>
      <c r="BT516" s="482"/>
      <c r="BU516" s="67"/>
      <c r="BV516" s="442" t="str">
        <f>IF(W516&gt;0,$BV$9, " ")</f>
        <v xml:space="preserve"> </v>
      </c>
      <c r="BW516" s="244" t="str">
        <f>IF($BV516&gt;0,($BV516-W516)/$BV516*100," ")</f>
        <v xml:space="preserve"> </v>
      </c>
      <c r="BX516" s="244" t="str">
        <f t="shared" si="925"/>
        <v xml:space="preserve"> </v>
      </c>
      <c r="BY516" s="244" t="str">
        <f t="shared" si="925"/>
        <v xml:space="preserve"> </v>
      </c>
      <c r="BZ516" s="244" t="str">
        <f t="shared" si="926"/>
        <v xml:space="preserve"> </v>
      </c>
      <c r="CA516" s="244" t="str">
        <f t="shared" si="926"/>
        <v xml:space="preserve"> </v>
      </c>
      <c r="CB516" s="244" t="str">
        <f>CA516</f>
        <v xml:space="preserve"> </v>
      </c>
      <c r="CC516" s="244" t="str">
        <f>IF($BV516&gt;0,($BV516-AK516)/$BV516*100," ")</f>
        <v xml:space="preserve"> </v>
      </c>
      <c r="CD516" s="244" t="str">
        <f>IF($BV516&gt;0,($BV516-AP516)/$BV516*100," ")</f>
        <v xml:space="preserve"> </v>
      </c>
      <c r="CE516" s="244" t="str">
        <f>IF($BV516&gt;0,($BV516-AT516)/$BV516*100," ")</f>
        <v xml:space="preserve"> </v>
      </c>
      <c r="CF516" s="244" t="str">
        <f>IF($BV516&gt;0,($BV516-(W516*2))/$BV516*100," ")</f>
        <v xml:space="preserve"> </v>
      </c>
      <c r="CG516" s="244" t="str">
        <f>IF($BV516&gt;0,($BV516-AW516)/$BV516*100," ")</f>
        <v xml:space="preserve"> </v>
      </c>
      <c r="CH516" s="244" t="str">
        <f t="shared" si="907"/>
        <v xml:space="preserve"> </v>
      </c>
      <c r="CI516" s="570"/>
      <c r="CJ516" s="578" t="str">
        <f t="shared" si="871"/>
        <v xml:space="preserve"> </v>
      </c>
      <c r="CK516" s="578" t="str">
        <f t="shared" si="872"/>
        <v xml:space="preserve"> </v>
      </c>
      <c r="CL516" s="578" t="str">
        <f t="shared" si="873"/>
        <v xml:space="preserve"> </v>
      </c>
      <c r="CM516" s="578" t="str">
        <f t="shared" si="874"/>
        <v xml:space="preserve"> </v>
      </c>
      <c r="CN516" s="578" t="str">
        <f t="shared" si="875"/>
        <v xml:space="preserve"> </v>
      </c>
      <c r="CO516" s="578" t="str">
        <f t="shared" si="868"/>
        <v xml:space="preserve"> </v>
      </c>
      <c r="CP516" s="578" t="str">
        <f t="shared" si="869"/>
        <v xml:space="preserve"> </v>
      </c>
      <c r="CQ516" s="578" t="str">
        <f t="shared" si="870"/>
        <v xml:space="preserve"> </v>
      </c>
      <c r="CR516" s="244"/>
      <c r="CS516" s="244"/>
      <c r="CT516" s="244"/>
      <c r="CU516" s="244"/>
      <c r="CV516" s="347"/>
      <c r="CW516" s="338" t="str">
        <f t="shared" si="902"/>
        <v xml:space="preserve"> </v>
      </c>
      <c r="CX516" s="347"/>
      <c r="CY516" s="338" t="str">
        <f t="shared" si="903"/>
        <v xml:space="preserve"> </v>
      </c>
      <c r="CZ516" s="347"/>
      <c r="DA516" s="338" t="str">
        <f t="shared" si="904"/>
        <v xml:space="preserve"> </v>
      </c>
      <c r="DB516" s="347"/>
      <c r="DC516" s="338" t="str">
        <f t="shared" si="905"/>
        <v xml:space="preserve"> </v>
      </c>
      <c r="DD516" s="347"/>
      <c r="DE516" s="338" t="str">
        <f t="shared" si="906"/>
        <v xml:space="preserve"> </v>
      </c>
    </row>
    <row r="517" spans="1:109" x14ac:dyDescent="0.2">
      <c r="A517" s="93" t="s">
        <v>207</v>
      </c>
      <c r="B517" s="388" t="s">
        <v>1312</v>
      </c>
      <c r="C517" s="53" t="s">
        <v>76</v>
      </c>
      <c r="D517" s="217" t="s">
        <v>130</v>
      </c>
      <c r="E517" s="326">
        <v>50</v>
      </c>
      <c r="F517" s="356" t="s">
        <v>441</v>
      </c>
      <c r="G517" s="701"/>
      <c r="H517" s="59" t="s">
        <v>37</v>
      </c>
      <c r="I517" s="89" t="e">
        <f>IF('Retail Pricing'!#REF!&gt;0,'Retail Pricing'!#REF!," ")</f>
        <v>#REF!</v>
      </c>
      <c r="J517" s="85" t="e">
        <f>'Retail Pricing'!#REF!</f>
        <v>#REF!</v>
      </c>
      <c r="K517" s="85" t="e">
        <f>'Retail Pricing'!#REF!</f>
        <v>#REF!</v>
      </c>
      <c r="L517" s="305" t="e">
        <f>IF('Retail Pricing'!#REF!&gt;0,'Retail Pricing'!#REF!," ")</f>
        <v>#REF!</v>
      </c>
      <c r="M517" s="226" t="e">
        <f t="shared" si="924"/>
        <v>#REF!</v>
      </c>
      <c r="N517" s="219" t="e">
        <f>'Retail Pricing'!#REF!</f>
        <v>#REF!</v>
      </c>
      <c r="O517" s="219" t="e">
        <f>'Retail Pricing'!#REF!</f>
        <v>#REF!</v>
      </c>
      <c r="P517" s="219"/>
      <c r="Q517" s="219" t="e">
        <f>'Retail Pricing'!#REF!</f>
        <v>#REF!</v>
      </c>
      <c r="R517" s="219" t="e">
        <f>IF('Retail Pricing'!#REF!&gt;0,'Retail Pricing'!#REF!," ")</f>
        <v>#REF!</v>
      </c>
      <c r="S517" s="219" t="e">
        <f>'Retail Pricing'!#REF!</f>
        <v>#REF!</v>
      </c>
      <c r="T517" s="219">
        <v>0.34007999999999999</v>
      </c>
      <c r="U517" s="470">
        <v>0.17</v>
      </c>
      <c r="V517" s="7">
        <v>2.9000000000000001E-2</v>
      </c>
      <c r="W517" s="491" t="e">
        <f>'Retail Pricing'!#REF!</f>
        <v>#REF!</v>
      </c>
      <c r="X517" s="489">
        <v>1.5</v>
      </c>
      <c r="Y517" s="304" t="e">
        <f t="shared" si="914"/>
        <v>#REF!</v>
      </c>
      <c r="Z517" s="428">
        <v>0.72</v>
      </c>
      <c r="AA517" s="492">
        <v>1.65</v>
      </c>
      <c r="AB517" s="493" t="e">
        <f>'Retail Pricing'!#REF!</f>
        <v>#REF!</v>
      </c>
      <c r="AC517" s="489">
        <v>1.45</v>
      </c>
      <c r="AD517" s="14" t="e">
        <f t="shared" si="915"/>
        <v>#REF!</v>
      </c>
      <c r="AE517" s="428">
        <v>0.72</v>
      </c>
      <c r="AF517" s="488">
        <v>1.65</v>
      </c>
      <c r="AG517" s="494" t="e">
        <f>'Retail Pricing'!#REF!</f>
        <v>#REF!</v>
      </c>
      <c r="AH517" s="489">
        <v>1.1000000000000001</v>
      </c>
      <c r="AI517" s="14" t="e">
        <f t="shared" si="916"/>
        <v>#REF!</v>
      </c>
      <c r="AJ517" s="428">
        <v>0.62</v>
      </c>
      <c r="AK517" s="495" t="e">
        <f>'Retail Pricing'!#REF!</f>
        <v>#REF!</v>
      </c>
      <c r="AL517" s="489"/>
      <c r="AM517" s="489">
        <v>0.95</v>
      </c>
      <c r="AN517" s="14" t="e">
        <f t="shared" si="917"/>
        <v>#REF!</v>
      </c>
      <c r="AO517" s="428">
        <v>0.57999999999999996</v>
      </c>
      <c r="AP517" s="490" t="e">
        <f>'Retail Pricing'!#REF!</f>
        <v>#REF!</v>
      </c>
      <c r="AQ517" s="489">
        <v>0.95</v>
      </c>
      <c r="AR517" s="14" t="e">
        <f t="shared" si="918"/>
        <v>#REF!</v>
      </c>
      <c r="AS517" s="428">
        <v>0.56000000000000005</v>
      </c>
      <c r="AT517" s="496">
        <v>1.1000000000000001</v>
      </c>
      <c r="AU517" s="497" t="e">
        <f>'Retail Pricing'!#REF!</f>
        <v>#REF!</v>
      </c>
      <c r="AV517" s="288"/>
      <c r="AW517" s="498" t="e">
        <f>IF(W517&gt;0,ROUND((W517*1.3)/0.05,0)*0.05," ")</f>
        <v>#REF!</v>
      </c>
      <c r="AX517" s="499" t="e">
        <f>AP517</f>
        <v>#REF!</v>
      </c>
      <c r="AY517" s="499">
        <v>0.5</v>
      </c>
      <c r="AZ517" s="333"/>
      <c r="BA517" s="491" t="e">
        <f>IF($A517&lt;&gt;" ",$W517," ")</f>
        <v>#REF!</v>
      </c>
      <c r="BB517" s="492">
        <f>IF($A517&lt;&gt;" ",$AA517," ")</f>
        <v>1.65</v>
      </c>
      <c r="BC517" s="493" t="e">
        <f>IF($A517&lt;&gt;" ",$AB517," ")</f>
        <v>#REF!</v>
      </c>
      <c r="BD517" s="488">
        <f>IF($A517&lt;&gt;" ",$AF517," ")</f>
        <v>1.65</v>
      </c>
      <c r="BE517" s="494" t="e">
        <f>IF($A517&lt;&gt;" ",$AG517," ")</f>
        <v>#REF!</v>
      </c>
      <c r="BF517" s="495" t="e">
        <f>IF($A517&lt;&gt;" ",$AK517," ")</f>
        <v>#REF!</v>
      </c>
      <c r="BG517" s="490" t="e">
        <f>IF($A517&lt;&gt;" ",$AP517," ")</f>
        <v>#REF!</v>
      </c>
      <c r="BH517" s="496">
        <f>IF($A517&lt;&gt;" ",$AT517," ")</f>
        <v>1.1000000000000001</v>
      </c>
      <c r="BI517" s="497" t="e">
        <f>IF($A517&lt;&gt;" ",$AU517," ")</f>
        <v>#REF!</v>
      </c>
      <c r="BJ517" s="385" t="e">
        <f>IF(BA517*0.9&gt;BG517, " ", "No")</f>
        <v>#REF!</v>
      </c>
      <c r="BK517" s="385" t="e">
        <f>IF(BC517*0.9&gt;BG517, " ", "No")</f>
        <v>#REF!</v>
      </c>
      <c r="BL517" s="243" t="e">
        <f>IF((BA517-'Retail Pricing'!#REF!)&gt;=0," ",1)</f>
        <v>#REF!</v>
      </c>
      <c r="BM517" s="243" t="e">
        <f>IF((BB517-'Retail Pricing'!#REF!)&gt;=0," ",1)</f>
        <v>#REF!</v>
      </c>
      <c r="BN517" s="243" t="e">
        <f>IF((BC517-'Retail Pricing'!#REF!)&gt;=0," ",1)</f>
        <v>#REF!</v>
      </c>
      <c r="BO517" s="243" t="e">
        <f>IF((BD517-'Retail Pricing'!#REF!)&gt;=0," ",1)</f>
        <v>#REF!</v>
      </c>
      <c r="BP517" s="243" t="e">
        <f>IF((BE517-'Retail Pricing'!#REF!)&gt;=0," ",1)</f>
        <v>#REF!</v>
      </c>
      <c r="BQ517" s="243" t="e">
        <f>IF((BF517-'Retail Pricing'!#REF!)&gt;=0," ",1)</f>
        <v>#REF!</v>
      </c>
      <c r="BR517" s="243" t="e">
        <f>IF((BG517-'Retail Pricing'!#REF!)&gt;=0," ",1)</f>
        <v>#REF!</v>
      </c>
      <c r="BS517" s="243" t="e">
        <f>IF((BH517-'Retail Pricing'!#REF!)&gt;=0," ",1)</f>
        <v>#REF!</v>
      </c>
      <c r="BT517" s="243" t="e">
        <f>IF((BI517-'Retail Pricing'!#REF!)&gt;=0," ",1)</f>
        <v>#REF!</v>
      </c>
      <c r="BU517" s="18"/>
      <c r="BV517" s="442" t="e">
        <f>IF(W517&gt;0,$BV$9, " ")</f>
        <v>#REF!</v>
      </c>
      <c r="BW517" s="244" t="e">
        <f>IF($BV517&gt;0,($BV517-W517)/$BV517*100," ")</f>
        <v>#REF!</v>
      </c>
      <c r="BX517" s="244" t="e">
        <f t="shared" si="925"/>
        <v>#REF!</v>
      </c>
      <c r="BY517" s="244" t="e">
        <f t="shared" si="925"/>
        <v>#REF!</v>
      </c>
      <c r="BZ517" s="244" t="e">
        <f t="shared" si="926"/>
        <v>#REF!</v>
      </c>
      <c r="CA517" s="244" t="e">
        <f t="shared" si="926"/>
        <v>#REF!</v>
      </c>
      <c r="CB517" s="244" t="e">
        <f>CA517</f>
        <v>#REF!</v>
      </c>
      <c r="CC517" s="244" t="e">
        <f>IF($BV517&gt;0,($BV517-AK517)/$BV517*100," ")</f>
        <v>#REF!</v>
      </c>
      <c r="CD517" s="244" t="e">
        <f>IF($BV517&gt;0,($BV517-AP517)/$BV517*100," ")</f>
        <v>#REF!</v>
      </c>
      <c r="CE517" s="244" t="e">
        <f>IF($BV517&gt;0,($BV517-AT517)/$BV517*100," ")</f>
        <v>#REF!</v>
      </c>
      <c r="CF517" s="244" t="e">
        <f>IF($BV517&gt;0,($BV517-(W517*2))/$BV517*100," ")</f>
        <v>#REF!</v>
      </c>
      <c r="CG517" s="244" t="e">
        <f>IF($BV517&gt;0,($BV517-AW517)/$BV517*100," ")</f>
        <v>#REF!</v>
      </c>
      <c r="CH517" s="244" t="e">
        <f t="shared" si="907"/>
        <v>#REF!</v>
      </c>
      <c r="CI517" s="570"/>
      <c r="CJ517" s="578" t="e">
        <f t="shared" si="871"/>
        <v>#REF!</v>
      </c>
      <c r="CK517" s="578" t="e">
        <f t="shared" si="872"/>
        <v>#REF!</v>
      </c>
      <c r="CL517" s="578" t="e">
        <f t="shared" si="873"/>
        <v>#REF!</v>
      </c>
      <c r="CM517" s="578" t="e">
        <f t="shared" si="874"/>
        <v>#REF!</v>
      </c>
      <c r="CN517" s="578" t="e">
        <f t="shared" si="875"/>
        <v>#REF!</v>
      </c>
      <c r="CO517" s="578" t="e">
        <f t="shared" si="868"/>
        <v>#REF!</v>
      </c>
      <c r="CP517" s="578" t="e">
        <f t="shared" si="869"/>
        <v>#REF!</v>
      </c>
      <c r="CQ517" s="578" t="e">
        <f t="shared" si="870"/>
        <v>#REF!</v>
      </c>
      <c r="CR517" s="244"/>
      <c r="CS517" s="244"/>
      <c r="CT517" s="244"/>
      <c r="CU517" s="244"/>
      <c r="CV517" s="347"/>
      <c r="CW517" s="338" t="e">
        <f t="shared" si="902"/>
        <v>#REF!</v>
      </c>
      <c r="CX517" s="347"/>
      <c r="CY517" s="338" t="e">
        <f t="shared" si="903"/>
        <v>#REF!</v>
      </c>
      <c r="CZ517" s="347"/>
      <c r="DA517" s="338" t="e">
        <f t="shared" si="904"/>
        <v>#REF!</v>
      </c>
      <c r="DB517" s="347"/>
      <c r="DC517" s="338" t="e">
        <f t="shared" si="905"/>
        <v>#REF!</v>
      </c>
      <c r="DD517" s="347"/>
      <c r="DE517" s="338" t="e">
        <f t="shared" si="906"/>
        <v>#REF!</v>
      </c>
    </row>
    <row r="518" spans="1:109" s="19" customFormat="1" x14ac:dyDescent="0.2">
      <c r="A518" s="93" t="s">
        <v>207</v>
      </c>
      <c r="B518" s="53" t="s">
        <v>1314</v>
      </c>
      <c r="C518" s="53" t="s">
        <v>76</v>
      </c>
      <c r="D518" s="217" t="s">
        <v>130</v>
      </c>
      <c r="E518" s="326">
        <v>500</v>
      </c>
      <c r="F518" s="407" t="s">
        <v>751</v>
      </c>
      <c r="G518" s="701"/>
      <c r="H518" s="84"/>
      <c r="I518" s="89" t="e">
        <f>IF('Retail Pricing'!#REF!&gt;0,'Retail Pricing'!#REF!," ")</f>
        <v>#REF!</v>
      </c>
      <c r="J518" s="85" t="e">
        <f>'Retail Pricing'!#REF!</f>
        <v>#REF!</v>
      </c>
      <c r="K518" s="85" t="e">
        <f>'Retail Pricing'!#REF!</f>
        <v>#REF!</v>
      </c>
      <c r="L518" s="305" t="e">
        <f>IF('Retail Pricing'!#REF!&gt;0,'Retail Pricing'!#REF!," ")</f>
        <v>#REF!</v>
      </c>
      <c r="M518" s="226" t="e">
        <f t="shared" si="924"/>
        <v>#REF!</v>
      </c>
      <c r="N518" s="219" t="e">
        <f>IF('Retail Pricing'!#REF!&gt;0,'Retail Pricing'!#REF!," ")</f>
        <v>#REF!</v>
      </c>
      <c r="O518" s="219" t="e">
        <f>IF('Retail Pricing'!#REF!&gt;0,'Retail Pricing'!#REF!," ")</f>
        <v>#REF!</v>
      </c>
      <c r="P518" s="219"/>
      <c r="Q518" s="219" t="e">
        <f>IF('Retail Pricing'!#REF!&gt;0,'Retail Pricing'!#REF!," ")</f>
        <v>#REF!</v>
      </c>
      <c r="R518" s="219" t="e">
        <f>IF('Retail Pricing'!#REF!&gt;0,'Retail Pricing'!#REF!," ")</f>
        <v>#REF!</v>
      </c>
      <c r="S518" s="219" t="e">
        <f>IF('Retail Pricing'!#REF!&gt;0,'Retail Pricing'!#REF!," ")</f>
        <v>#REF!</v>
      </c>
      <c r="T518" s="219">
        <v>0.34181</v>
      </c>
      <c r="U518" s="7" t="e">
        <f>IF(M518&gt;0,+$U$1," ")</f>
        <v>#REF!</v>
      </c>
      <c r="V518" s="7">
        <v>1.4E-2</v>
      </c>
      <c r="W518" s="491" t="e">
        <f>ROUND(('Retail Pricing'!#REF!/(1-0.09))/0.05,0)*0.05</f>
        <v>#REF!</v>
      </c>
      <c r="X518" s="489">
        <v>1.65</v>
      </c>
      <c r="Y518" s="304" t="e">
        <f t="shared" si="914"/>
        <v>#REF!</v>
      </c>
      <c r="Z518" s="428">
        <v>0.7</v>
      </c>
      <c r="AA518" s="492">
        <v>1.6</v>
      </c>
      <c r="AB518" s="493" t="e">
        <f>ROUND(('Retail Pricing'!#REF!/(1-0.09))/0.05,0)*0.05</f>
        <v>#REF!</v>
      </c>
      <c r="AC518" s="489">
        <v>1.6</v>
      </c>
      <c r="AD518" s="14" t="e">
        <f t="shared" si="915"/>
        <v>#REF!</v>
      </c>
      <c r="AE518" s="428">
        <v>0.68</v>
      </c>
      <c r="AF518" s="488">
        <v>1.5</v>
      </c>
      <c r="AG518" s="494" t="e">
        <f>ROUND(('Retail Pricing'!#REF!/(1-0.09))/0.05,0)*0.05</f>
        <v>#REF!</v>
      </c>
      <c r="AH518" s="489">
        <v>1.2</v>
      </c>
      <c r="AI518" s="14" t="e">
        <f t="shared" si="916"/>
        <v>#REF!</v>
      </c>
      <c r="AJ518" s="428">
        <v>0.61</v>
      </c>
      <c r="AK518" s="495" t="e">
        <f>ROUND(('Retail Pricing'!#REF!/(1-0.09))/0.05,0)*0.05</f>
        <v>#REF!</v>
      </c>
      <c r="AL518" s="489"/>
      <c r="AM518" s="489">
        <v>1.05</v>
      </c>
      <c r="AN518" s="14" t="e">
        <f t="shared" si="917"/>
        <v>#REF!</v>
      </c>
      <c r="AO518" s="428">
        <v>0.56999999999999995</v>
      </c>
      <c r="AP518" s="490" t="e">
        <f>ROUND(('Retail Pricing'!#REF!/(1-0.09))/0.05,0)*0.05</f>
        <v>#REF!</v>
      </c>
      <c r="AQ518" s="489">
        <v>1.05</v>
      </c>
      <c r="AR518" s="14" t="e">
        <f t="shared" si="918"/>
        <v>#REF!</v>
      </c>
      <c r="AS518" s="428">
        <v>0.54</v>
      </c>
      <c r="AT518" s="496">
        <v>1.1000000000000001</v>
      </c>
      <c r="AU518" s="497" t="e">
        <f>IF(BA518&gt;0,ROUNDUP((BA518*2),0.05)-0.01," ")</f>
        <v>#REF!</v>
      </c>
      <c r="AV518" s="288"/>
      <c r="AW518" s="498" t="e">
        <f>IF(W518&gt;0,ROUND((W518*1.3)/0.05,0)*0.05," ")</f>
        <v>#REF!</v>
      </c>
      <c r="AX518" s="499"/>
      <c r="AY518" s="499"/>
      <c r="AZ518" s="333"/>
      <c r="BA518" s="491" t="e">
        <f>IF($A518&lt;&gt;" ",$W518," ")</f>
        <v>#REF!</v>
      </c>
      <c r="BB518" s="492">
        <f>IF($A518&lt;&gt;" ",$AA518," ")</f>
        <v>1.6</v>
      </c>
      <c r="BC518" s="493" t="e">
        <f>IF($A518&lt;&gt;" ",$AB518," ")</f>
        <v>#REF!</v>
      </c>
      <c r="BD518" s="488">
        <f>IF($A518&lt;&gt;" ",$AF518," ")</f>
        <v>1.5</v>
      </c>
      <c r="BE518" s="494" t="e">
        <f>IF($A518&lt;&gt;" ",$AG518," ")</f>
        <v>#REF!</v>
      </c>
      <c r="BF518" s="495" t="e">
        <f>IF($A518&lt;&gt;" ",$AK518," ")</f>
        <v>#REF!</v>
      </c>
      <c r="BG518" s="490" t="e">
        <f>IF($A518&lt;&gt;" ",$AP518," ")</f>
        <v>#REF!</v>
      </c>
      <c r="BH518" s="496">
        <f>IF($A518&lt;&gt;" ",$AT518," ")</f>
        <v>1.1000000000000001</v>
      </c>
      <c r="BI518" s="497" t="e">
        <f>IF($A518&lt;&gt;" ",$AU518," ")</f>
        <v>#REF!</v>
      </c>
      <c r="BJ518" s="385" t="e">
        <f>IF(BA518*0.9&gt;BG518, " ", "No")</f>
        <v>#REF!</v>
      </c>
      <c r="BK518" s="385" t="e">
        <f>IF(BC518*0.9&gt;BG518, " ", "No")</f>
        <v>#REF!</v>
      </c>
      <c r="BL518" s="243" t="e">
        <f>IF((BA518-'Retail Pricing'!#REF!)&gt;=0," ",1)</f>
        <v>#REF!</v>
      </c>
      <c r="BM518" s="243" t="e">
        <f>IF((BB518-'Retail Pricing'!#REF!)&gt;=0," ",1)</f>
        <v>#REF!</v>
      </c>
      <c r="BN518" s="243" t="e">
        <f>IF((BC518-'Retail Pricing'!#REF!)&gt;=0," ",1)</f>
        <v>#REF!</v>
      </c>
      <c r="BO518" s="243">
        <f>IF((BD518-'Retail Pricing'!F352)&gt;=0," ",1)</f>
        <v>1</v>
      </c>
      <c r="BP518" s="243" t="e">
        <f>IF((BE518-'Retail Pricing'!#REF!)&gt;=0," ",1)</f>
        <v>#REF!</v>
      </c>
      <c r="BQ518" s="243" t="e">
        <f>IF((BF518-'Retail Pricing'!#REF!)&gt;=0," ",1)</f>
        <v>#REF!</v>
      </c>
      <c r="BR518" s="243" t="e">
        <f>IF((BG518-'Retail Pricing'!#REF!)&gt;=0," ",1)</f>
        <v>#REF!</v>
      </c>
      <c r="BS518" s="243" t="e">
        <f>IF((BH518-'Retail Pricing'!#REF!)&gt;=0," ",1)</f>
        <v>#REF!</v>
      </c>
      <c r="BT518" s="243" t="e">
        <f>IF((BI518-'Retail Pricing'!#REF!)&gt;=0," ",1)</f>
        <v>#REF!</v>
      </c>
      <c r="BU518" s="67"/>
      <c r="BV518" s="442" t="e">
        <f>IF(W518&gt;0,$BV$9, " ")</f>
        <v>#REF!</v>
      </c>
      <c r="BW518" s="244" t="e">
        <f>IF($BV518&gt;0,($BV518-W518)/$BV518*100," ")</f>
        <v>#REF!</v>
      </c>
      <c r="BX518" s="244" t="e">
        <f t="shared" si="925"/>
        <v>#REF!</v>
      </c>
      <c r="BY518" s="244" t="e">
        <f t="shared" si="925"/>
        <v>#REF!</v>
      </c>
      <c r="BZ518" s="244" t="e">
        <f t="shared" si="926"/>
        <v>#REF!</v>
      </c>
      <c r="CA518" s="244" t="e">
        <f t="shared" si="926"/>
        <v>#REF!</v>
      </c>
      <c r="CB518" s="244" t="e">
        <f>CA518</f>
        <v>#REF!</v>
      </c>
      <c r="CC518" s="244" t="e">
        <f>IF($BV518&gt;0,($BV518-AK518)/$BV518*100," ")</f>
        <v>#REF!</v>
      </c>
      <c r="CD518" s="244" t="e">
        <f>IF($BV518&gt;0,($BV518-AP518)/$BV518*100," ")</f>
        <v>#REF!</v>
      </c>
      <c r="CE518" s="244" t="e">
        <f>IF($BV518&gt;0,($BV518-AT518)/$BV518*100," ")</f>
        <v>#REF!</v>
      </c>
      <c r="CF518" s="244" t="e">
        <f>IF($BV518&gt;0,($BV518-(W518*2))/$BV518*100," ")</f>
        <v>#REF!</v>
      </c>
      <c r="CG518" s="244" t="e">
        <f>IF($BV518&gt;0,($BV518-AW518)/$BV518*100," ")</f>
        <v>#REF!</v>
      </c>
      <c r="CH518" s="244" t="e">
        <f t="shared" ref="CH518:CH531" si="927">IF($W518&gt;0,100," ")</f>
        <v>#REF!</v>
      </c>
      <c r="CI518" s="570"/>
      <c r="CJ518" s="578" t="e">
        <f t="shared" si="871"/>
        <v>#REF!</v>
      </c>
      <c r="CK518" s="578" t="e">
        <f t="shared" si="872"/>
        <v>#REF!</v>
      </c>
      <c r="CL518" s="578" t="e">
        <f t="shared" si="873"/>
        <v>#REF!</v>
      </c>
      <c r="CM518" s="578" t="e">
        <f t="shared" si="874"/>
        <v>#REF!</v>
      </c>
      <c r="CN518" s="578" t="e">
        <f t="shared" si="875"/>
        <v>#REF!</v>
      </c>
      <c r="CO518" s="578" t="e">
        <f t="shared" si="868"/>
        <v>#REF!</v>
      </c>
      <c r="CP518" s="578" t="e">
        <f t="shared" si="869"/>
        <v>#REF!</v>
      </c>
      <c r="CQ518" s="578" t="e">
        <f t="shared" si="870"/>
        <v>#REF!</v>
      </c>
      <c r="CR518" s="244"/>
      <c r="CS518" s="244"/>
      <c r="CT518" s="244"/>
      <c r="CU518" s="244"/>
      <c r="CV518" s="347"/>
      <c r="CW518" s="338" t="e">
        <f t="shared" ref="CW518:DE531" si="928">IF($BW518&gt;0,$BA518," ")</f>
        <v>#REF!</v>
      </c>
      <c r="CX518" s="347"/>
      <c r="CY518" s="338" t="e">
        <f t="shared" si="928"/>
        <v>#REF!</v>
      </c>
      <c r="CZ518" s="347"/>
      <c r="DA518" s="338" t="e">
        <f t="shared" si="928"/>
        <v>#REF!</v>
      </c>
      <c r="DB518" s="347"/>
      <c r="DC518" s="338" t="e">
        <f t="shared" si="928"/>
        <v>#REF!</v>
      </c>
      <c r="DD518" s="347"/>
      <c r="DE518" s="338" t="e">
        <f t="shared" si="928"/>
        <v>#REF!</v>
      </c>
    </row>
    <row r="519" spans="1:109" s="19" customFormat="1" x14ac:dyDescent="0.2">
      <c r="A519" s="93" t="s">
        <v>207</v>
      </c>
      <c r="B519" s="17" t="s">
        <v>208</v>
      </c>
      <c r="C519" s="53" t="s">
        <v>76</v>
      </c>
      <c r="D519" s="217" t="s">
        <v>130</v>
      </c>
      <c r="E519" s="326">
        <v>50</v>
      </c>
      <c r="F519" s="356" t="s">
        <v>443</v>
      </c>
      <c r="G519" s="701"/>
      <c r="H519" s="40" t="s">
        <v>949</v>
      </c>
      <c r="I519" s="89" t="e">
        <f>IF('Retail Pricing'!#REF!&gt;0,'Retail Pricing'!#REF!," ")</f>
        <v>#REF!</v>
      </c>
      <c r="J519" s="85" t="e">
        <f>'Retail Pricing'!#REF!</f>
        <v>#REF!</v>
      </c>
      <c r="K519" s="85" t="e">
        <f>'Retail Pricing'!#REF!</f>
        <v>#REF!</v>
      </c>
      <c r="L519" s="305" t="e">
        <f>IF('Retail Pricing'!#REF!&gt;0,'Retail Pricing'!#REF!," ")</f>
        <v>#REF!</v>
      </c>
      <c r="M519" s="226" t="e">
        <f t="shared" si="924"/>
        <v>#REF!</v>
      </c>
      <c r="N519" s="219" t="e">
        <f>IF('Retail Pricing'!#REF!&gt;0,'Retail Pricing'!#REF!," ")</f>
        <v>#REF!</v>
      </c>
      <c r="O519" s="219" t="e">
        <f>IF('Retail Pricing'!#REF!&gt;0,'Retail Pricing'!#REF!," ")</f>
        <v>#REF!</v>
      </c>
      <c r="P519" s="219"/>
      <c r="Q519" s="219" t="e">
        <f>IF('Retail Pricing'!#REF!&gt;0,'Retail Pricing'!#REF!," ")</f>
        <v>#REF!</v>
      </c>
      <c r="R519" s="219" t="e">
        <f>IF('Retail Pricing'!#REF!&gt;0,'Retail Pricing'!#REF!," ")</f>
        <v>#REF!</v>
      </c>
      <c r="S519" s="219" t="e">
        <f>IF('Retail Pricing'!#REF!&gt;0,'Retail Pricing'!#REF!," ")</f>
        <v>#REF!</v>
      </c>
      <c r="T519" s="219">
        <v>0.45850999999999997</v>
      </c>
      <c r="U519" s="7" t="e">
        <f>IF(M519&gt;0,+$U$1," ")</f>
        <v>#REF!</v>
      </c>
      <c r="V519" s="7">
        <v>2.1000000000000001E-2</v>
      </c>
      <c r="W519" s="491" t="s">
        <v>949</v>
      </c>
      <c r="X519" s="489" t="s">
        <v>949</v>
      </c>
      <c r="Y519" s="304" t="str">
        <f t="shared" si="914"/>
        <v xml:space="preserve"> </v>
      </c>
      <c r="Z519" s="428" t="s">
        <v>106</v>
      </c>
      <c r="AA519" s="492" t="s">
        <v>949</v>
      </c>
      <c r="AB519" s="493" t="s">
        <v>949</v>
      </c>
      <c r="AC519" s="489" t="s">
        <v>949</v>
      </c>
      <c r="AD519" s="14" t="str">
        <f t="shared" si="915"/>
        <v xml:space="preserve"> </v>
      </c>
      <c r="AE519" s="428" t="s">
        <v>106</v>
      </c>
      <c r="AF519" s="488" t="s">
        <v>949</v>
      </c>
      <c r="AG519" s="494" t="s">
        <v>949</v>
      </c>
      <c r="AH519" s="489" t="s">
        <v>949</v>
      </c>
      <c r="AI519" s="14" t="str">
        <f t="shared" si="916"/>
        <v xml:space="preserve"> </v>
      </c>
      <c r="AJ519" s="428" t="s">
        <v>106</v>
      </c>
      <c r="AK519" s="495" t="s">
        <v>949</v>
      </c>
      <c r="AL519" s="489"/>
      <c r="AM519" s="489" t="s">
        <v>949</v>
      </c>
      <c r="AN519" s="14" t="str">
        <f t="shared" si="917"/>
        <v xml:space="preserve"> </v>
      </c>
      <c r="AO519" s="428" t="s">
        <v>106</v>
      </c>
      <c r="AP519" s="490" t="s">
        <v>949</v>
      </c>
      <c r="AQ519" s="489" t="s">
        <v>949</v>
      </c>
      <c r="AR519" s="14" t="str">
        <f t="shared" si="918"/>
        <v xml:space="preserve"> </v>
      </c>
      <c r="AS519" s="428" t="s">
        <v>106</v>
      </c>
      <c r="AT519" s="496" t="s">
        <v>949</v>
      </c>
      <c r="AU519" s="497" t="s">
        <v>949</v>
      </c>
      <c r="AV519" s="288"/>
      <c r="AW519" s="498" t="s">
        <v>949</v>
      </c>
      <c r="AX519" s="499" t="s">
        <v>106</v>
      </c>
      <c r="AY519" s="499" t="s">
        <v>106</v>
      </c>
      <c r="AZ519" s="333"/>
      <c r="BA519" s="491" t="str">
        <f>IF($A519&lt;&gt;" ",$W519," ")</f>
        <v>Holder</v>
      </c>
      <c r="BB519" s="492" t="str">
        <f>IF($A519&lt;&gt;" ",$AA519," ")</f>
        <v>Holder</v>
      </c>
      <c r="BC519" s="493" t="str">
        <f>IF($A519&lt;&gt;" ",$AB519," ")</f>
        <v>Holder</v>
      </c>
      <c r="BD519" s="488" t="str">
        <f>IF($A519&lt;&gt;" ",$AF519," ")</f>
        <v>Holder</v>
      </c>
      <c r="BE519" s="494" t="str">
        <f>IF($A519&lt;&gt;" ",$AG519," ")</f>
        <v>Holder</v>
      </c>
      <c r="BF519" s="495" t="str">
        <f>IF($A519&lt;&gt;" ",$AK519," ")</f>
        <v>Holder</v>
      </c>
      <c r="BG519" s="490" t="str">
        <f>IF($A519&lt;&gt;" ",$AP519," ")</f>
        <v>Holder</v>
      </c>
      <c r="BH519" s="496" t="str">
        <f>IF($A519&lt;&gt;" ",$AT519," ")</f>
        <v>Holder</v>
      </c>
      <c r="BI519" s="497" t="str">
        <f>IF($A519&lt;&gt;" ",$AU519," ")</f>
        <v>Holder</v>
      </c>
      <c r="BJ519" s="385" t="str">
        <f>IF(BA519*0.9&gt;BG519, " ", "No")</f>
        <v>No</v>
      </c>
      <c r="BK519" s="385" t="str">
        <f>IF(BC519*0.9&gt;BG519, " ", "No")</f>
        <v>No</v>
      </c>
      <c r="BL519" s="483" t="s">
        <v>1376</v>
      </c>
      <c r="BM519" s="482"/>
      <c r="BN519" s="482"/>
      <c r="BO519" s="482"/>
      <c r="BP519" s="482"/>
      <c r="BQ519" s="482"/>
      <c r="BR519" s="482"/>
      <c r="BS519" s="482"/>
      <c r="BT519" s="482"/>
      <c r="BU519" s="67"/>
      <c r="BV519" s="442" t="str">
        <f>IF(W519&gt;0,$BV$9, " ")</f>
        <v xml:space="preserve"> </v>
      </c>
      <c r="BW519" s="244" t="str">
        <f>IF($BV519&gt;0,($BV519-W519)/$BV519*100," ")</f>
        <v xml:space="preserve"> </v>
      </c>
      <c r="BX519" s="244" t="str">
        <f t="shared" si="925"/>
        <v xml:space="preserve"> </v>
      </c>
      <c r="BY519" s="244" t="str">
        <f t="shared" si="925"/>
        <v xml:space="preserve"> </v>
      </c>
      <c r="BZ519" s="244" t="str">
        <f t="shared" si="926"/>
        <v xml:space="preserve"> </v>
      </c>
      <c r="CA519" s="244" t="str">
        <f t="shared" si="926"/>
        <v xml:space="preserve"> </v>
      </c>
      <c r="CB519" s="244" t="str">
        <f>CA519</f>
        <v xml:space="preserve"> </v>
      </c>
      <c r="CC519" s="244" t="str">
        <f>IF($BV519&gt;0,($BV519-AK519)/$BV519*100," ")</f>
        <v xml:space="preserve"> </v>
      </c>
      <c r="CD519" s="244" t="str">
        <f>IF($BV519&gt;0,($BV519-AP519)/$BV519*100," ")</f>
        <v xml:space="preserve"> </v>
      </c>
      <c r="CE519" s="244" t="str">
        <f>IF($BV519&gt;0,($BV519-AT519)/$BV519*100," ")</f>
        <v xml:space="preserve"> </v>
      </c>
      <c r="CF519" s="244" t="str">
        <f>IF($BV519&gt;0,($BV519-(W519*2))/$BV519*100," ")</f>
        <v xml:space="preserve"> </v>
      </c>
      <c r="CG519" s="244" t="str">
        <f>IF($BV519&gt;0,($BV519-AW519)/$BV519*100," ")</f>
        <v xml:space="preserve"> </v>
      </c>
      <c r="CH519" s="244" t="str">
        <f t="shared" si="927"/>
        <v xml:space="preserve"> </v>
      </c>
      <c r="CI519" s="570"/>
      <c r="CJ519" s="578" t="str">
        <f t="shared" si="871"/>
        <v xml:space="preserve"> </v>
      </c>
      <c r="CK519" s="578" t="str">
        <f t="shared" si="872"/>
        <v xml:space="preserve"> </v>
      </c>
      <c r="CL519" s="578" t="str">
        <f t="shared" si="873"/>
        <v xml:space="preserve"> </v>
      </c>
      <c r="CM519" s="578" t="str">
        <f t="shared" si="874"/>
        <v xml:space="preserve"> </v>
      </c>
      <c r="CN519" s="578" t="str">
        <f t="shared" si="875"/>
        <v xml:space="preserve"> </v>
      </c>
      <c r="CO519" s="578" t="str">
        <f t="shared" si="868"/>
        <v xml:space="preserve"> </v>
      </c>
      <c r="CP519" s="578" t="str">
        <f t="shared" si="869"/>
        <v xml:space="preserve"> </v>
      </c>
      <c r="CQ519" s="578" t="str">
        <f t="shared" si="870"/>
        <v xml:space="preserve"> </v>
      </c>
      <c r="CR519" s="244"/>
      <c r="CS519" s="244"/>
      <c r="CT519" s="244"/>
      <c r="CU519" s="244"/>
      <c r="CV519" s="347"/>
      <c r="CW519" s="338" t="str">
        <f t="shared" si="928"/>
        <v xml:space="preserve"> </v>
      </c>
      <c r="CX519" s="347"/>
      <c r="CY519" s="338" t="str">
        <f t="shared" si="928"/>
        <v xml:space="preserve"> </v>
      </c>
      <c r="CZ519" s="347"/>
      <c r="DA519" s="338" t="str">
        <f t="shared" si="928"/>
        <v xml:space="preserve"> </v>
      </c>
      <c r="DB519" s="347"/>
      <c r="DC519" s="338" t="str">
        <f t="shared" si="928"/>
        <v xml:space="preserve"> </v>
      </c>
      <c r="DD519" s="347"/>
      <c r="DE519" s="338" t="str">
        <f t="shared" si="928"/>
        <v xml:space="preserve"> </v>
      </c>
    </row>
    <row r="520" spans="1:109" s="203" customFormat="1" ht="12.75" x14ac:dyDescent="0.2">
      <c r="A520" s="396" t="s">
        <v>744</v>
      </c>
      <c r="B520" s="397" t="s">
        <v>743</v>
      </c>
      <c r="C520" s="398"/>
      <c r="D520" s="398"/>
      <c r="E520" s="398"/>
      <c r="F520" s="418"/>
      <c r="G520" s="703"/>
      <c r="H520" s="523"/>
      <c r="I520" s="199"/>
      <c r="J520" s="199"/>
      <c r="K520" s="199"/>
      <c r="L520" s="199"/>
      <c r="M520" s="199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  <c r="AA520" s="335"/>
      <c r="AB520" s="335"/>
      <c r="AC520" s="335"/>
      <c r="AD520" s="335"/>
      <c r="AE520" s="335"/>
      <c r="AF520" s="335"/>
      <c r="AG520" s="335"/>
      <c r="AH520" s="335"/>
      <c r="AI520" s="335"/>
      <c r="AJ520" s="335"/>
      <c r="AK520" s="335"/>
      <c r="AL520" s="335"/>
      <c r="AM520" s="335"/>
      <c r="AN520" s="335"/>
      <c r="AO520" s="335"/>
      <c r="AP520" s="335"/>
      <c r="AQ520" s="335"/>
      <c r="AR520" s="335"/>
      <c r="AS520" s="335"/>
      <c r="AT520" s="335"/>
      <c r="AU520" s="335"/>
      <c r="AV520" s="335"/>
      <c r="AW520" s="335"/>
      <c r="AX520" s="335"/>
      <c r="AY520" s="335"/>
      <c r="AZ520" s="335"/>
      <c r="BA520" s="335"/>
      <c r="BB520" s="335"/>
      <c r="BC520" s="335"/>
      <c r="BD520" s="335"/>
      <c r="BE520" s="335"/>
      <c r="BF520" s="335"/>
      <c r="BG520" s="335"/>
      <c r="BH520" s="335"/>
      <c r="BI520" s="335"/>
      <c r="BJ520" s="199"/>
      <c r="BK520" s="199"/>
      <c r="BL520" s="199"/>
      <c r="BM520" s="199"/>
      <c r="BN520" s="199"/>
      <c r="BO520" s="199"/>
      <c r="BP520" s="199"/>
      <c r="BQ520" s="199"/>
      <c r="BR520" s="199"/>
      <c r="BS520" s="199"/>
      <c r="BT520" s="199"/>
      <c r="BU520" s="199"/>
      <c r="BV520" s="201"/>
      <c r="BW520" s="199"/>
      <c r="BX520" s="199"/>
      <c r="BY520" s="199"/>
      <c r="BZ520" s="199"/>
      <c r="CA520" s="199"/>
      <c r="CB520" s="199"/>
      <c r="CC520" s="199"/>
      <c r="CD520" s="199"/>
      <c r="CE520" s="199"/>
      <c r="CF520" s="199"/>
      <c r="CG520" s="199"/>
      <c r="CH520" s="199"/>
      <c r="CI520" s="576"/>
      <c r="CJ520" s="578" t="str">
        <f t="shared" si="871"/>
        <v xml:space="preserve"> </v>
      </c>
      <c r="CK520" s="578" t="str">
        <f t="shared" si="872"/>
        <v xml:space="preserve"> </v>
      </c>
      <c r="CL520" s="578" t="str">
        <f t="shared" si="873"/>
        <v xml:space="preserve"> </v>
      </c>
      <c r="CM520" s="578" t="str">
        <f t="shared" si="874"/>
        <v xml:space="preserve"> </v>
      </c>
      <c r="CN520" s="578" t="str">
        <f t="shared" si="875"/>
        <v xml:space="preserve"> </v>
      </c>
      <c r="CO520" s="578" t="str">
        <f t="shared" si="868"/>
        <v xml:space="preserve"> </v>
      </c>
      <c r="CP520" s="578" t="str">
        <f t="shared" si="869"/>
        <v xml:space="preserve"> </v>
      </c>
      <c r="CQ520" s="578" t="str">
        <f t="shared" si="870"/>
        <v xml:space="preserve"> </v>
      </c>
      <c r="CR520" s="199"/>
      <c r="CS520" s="199"/>
      <c r="CT520" s="199"/>
      <c r="CU520" s="199"/>
      <c r="CV520" s="199"/>
      <c r="CW520" s="338" t="str">
        <f t="shared" si="928"/>
        <v xml:space="preserve"> </v>
      </c>
      <c r="CX520" s="199"/>
      <c r="CY520" s="338" t="str">
        <f t="shared" si="928"/>
        <v xml:space="preserve"> </v>
      </c>
      <c r="CZ520" s="199"/>
      <c r="DA520" s="338" t="str">
        <f t="shared" si="928"/>
        <v xml:space="preserve"> </v>
      </c>
      <c r="DB520" s="199"/>
      <c r="DC520" s="338" t="str">
        <f t="shared" si="928"/>
        <v xml:space="preserve"> </v>
      </c>
      <c r="DD520" s="199"/>
      <c r="DE520" s="338" t="str">
        <f t="shared" si="928"/>
        <v xml:space="preserve"> </v>
      </c>
    </row>
    <row r="521" spans="1:109" x14ac:dyDescent="0.2">
      <c r="A521" s="93" t="s">
        <v>166</v>
      </c>
      <c r="B521" s="17" t="s">
        <v>168</v>
      </c>
      <c r="C521" s="53"/>
      <c r="D521" s="217"/>
      <c r="E521" s="326">
        <v>50</v>
      </c>
      <c r="F521" s="356" t="s">
        <v>444</v>
      </c>
      <c r="G521" s="701"/>
      <c r="I521" s="89" t="e">
        <f>IF('Retail Pricing'!#REF!&gt;0,'Retail Pricing'!#REF!," ")</f>
        <v>#REF!</v>
      </c>
      <c r="J521" s="85" t="e">
        <f>'Retail Pricing'!#REF!</f>
        <v>#REF!</v>
      </c>
      <c r="K521" s="85" t="e">
        <f>'Retail Pricing'!#REF!</f>
        <v>#REF!</v>
      </c>
      <c r="L521" s="305" t="e">
        <f>IF('Retail Pricing'!#REF!&gt;0,'Retail Pricing'!#REF!," ")</f>
        <v>#REF!</v>
      </c>
      <c r="M521" s="226" t="e">
        <f t="shared" si="924"/>
        <v>#REF!</v>
      </c>
      <c r="N521" s="219" t="e">
        <f>'Retail Pricing'!#REF!</f>
        <v>#REF!</v>
      </c>
      <c r="O521" s="219" t="e">
        <f>'Retail Pricing'!#REF!</f>
        <v>#REF!</v>
      </c>
      <c r="P521" s="219">
        <f>0.085+0.135</f>
        <v>0.22</v>
      </c>
      <c r="Q521" s="219" t="e">
        <f>'Retail Pricing'!#REF!</f>
        <v>#REF!</v>
      </c>
      <c r="R521" s="219" t="e">
        <f>IF('Retail Pricing'!#REF!&gt;0,'Retail Pricing'!#REF!," ")</f>
        <v>#REF!</v>
      </c>
      <c r="S521" s="219" t="e">
        <f>'Retail Pricing'!#REF!</f>
        <v>#REF!</v>
      </c>
      <c r="T521" s="219">
        <v>2.49159</v>
      </c>
      <c r="U521" s="470">
        <v>0.17</v>
      </c>
      <c r="V521" s="7">
        <v>6.7000000000000004E-2</v>
      </c>
      <c r="W521" s="491" t="e">
        <f>ROUND(('Retail Pricing'!#REF!/(1-0.09))/0.05,0)*0.05</f>
        <v>#REF!</v>
      </c>
      <c r="X521" s="489">
        <v>7.7</v>
      </c>
      <c r="Y521" s="304" t="e">
        <f t="shared" si="914"/>
        <v>#REF!</v>
      </c>
      <c r="Z521" s="428">
        <v>0.6</v>
      </c>
      <c r="AA521" s="492">
        <v>8.75</v>
      </c>
      <c r="AB521" s="493" t="e">
        <f>ROUND(('Retail Pricing'!#REF!/(1-0.09))/0.05,0)*0.05</f>
        <v>#REF!</v>
      </c>
      <c r="AC521" s="489">
        <v>7.7</v>
      </c>
      <c r="AD521" s="14" t="e">
        <f t="shared" si="915"/>
        <v>#REF!</v>
      </c>
      <c r="AE521" s="428">
        <v>0.6</v>
      </c>
      <c r="AF521" s="488">
        <v>8.75</v>
      </c>
      <c r="AG521" s="494" t="e">
        <f>ROUND(('Retail Pricing'!#REF!/(1-0.09))/0.05,0)*0.05</f>
        <v>#REF!</v>
      </c>
      <c r="AH521" s="489">
        <v>7.7</v>
      </c>
      <c r="AI521" s="14" t="e">
        <f t="shared" si="916"/>
        <v>#REF!</v>
      </c>
      <c r="AJ521" s="428">
        <v>0.6</v>
      </c>
      <c r="AK521" s="495" t="e">
        <f>ROUND(('Retail Pricing'!#REF!/(1-0.09))/0.05,0)*0.05</f>
        <v>#REF!</v>
      </c>
      <c r="AL521" s="489"/>
      <c r="AM521" s="489">
        <v>7.7</v>
      </c>
      <c r="AN521" s="14" t="e">
        <f t="shared" si="917"/>
        <v>#REF!</v>
      </c>
      <c r="AO521" s="428">
        <v>0.6</v>
      </c>
      <c r="AP521" s="490" t="e">
        <f>ROUND(('Retail Pricing'!#REF!/(1-0.09))/0.05,0)*0.05</f>
        <v>#REF!</v>
      </c>
      <c r="AQ521" s="489">
        <v>7.7</v>
      </c>
      <c r="AR521" s="14" t="e">
        <f t="shared" si="918"/>
        <v>#REF!</v>
      </c>
      <c r="AS521" s="428">
        <v>0.6</v>
      </c>
      <c r="AT521" s="496">
        <v>8.75</v>
      </c>
      <c r="AU521" s="497" t="e">
        <f>IF(BA521&gt;0,ROUNDUP((BA521*2),0.05)-0.01," ")</f>
        <v>#REF!</v>
      </c>
      <c r="AV521" s="288"/>
      <c r="AW521" s="498" t="e">
        <f>IF(W521&gt;0,ROUND((W521*1.3)/0.05,0)*0.05," ")</f>
        <v>#REF!</v>
      </c>
      <c r="AX521" s="499"/>
      <c r="AY521" s="499"/>
      <c r="AZ521" s="333"/>
      <c r="BA521" s="491" t="e">
        <f>IF($A521&lt;&gt;" ",$W521," ")</f>
        <v>#REF!</v>
      </c>
      <c r="BB521" s="492">
        <f>IF($A521&lt;&gt;" ",$AA521," ")</f>
        <v>8.75</v>
      </c>
      <c r="BC521" s="493" t="e">
        <f>IF($A521&lt;&gt;" ",$AB521," ")</f>
        <v>#REF!</v>
      </c>
      <c r="BD521" s="488">
        <f>IF($A521&lt;&gt;" ",$AF521," ")</f>
        <v>8.75</v>
      </c>
      <c r="BE521" s="494" t="e">
        <f>IF($A521&lt;&gt;" ",$AG521," ")</f>
        <v>#REF!</v>
      </c>
      <c r="BF521" s="495" t="e">
        <f>IF($A521&lt;&gt;" ",$AK521," ")</f>
        <v>#REF!</v>
      </c>
      <c r="BG521" s="490" t="e">
        <f>IF($A521&lt;&gt;" ",$AP521," ")</f>
        <v>#REF!</v>
      </c>
      <c r="BH521" s="496">
        <f>IF($A521&lt;&gt;" ",$AT521," ")</f>
        <v>8.75</v>
      </c>
      <c r="BI521" s="497" t="e">
        <f>IF($A521&lt;&gt;" ",$AU521," ")</f>
        <v>#REF!</v>
      </c>
      <c r="BJ521" s="385" t="e">
        <f>IF(BA521*0.9&gt;BG521, " ", "No")</f>
        <v>#REF!</v>
      </c>
      <c r="BK521" s="385" t="e">
        <f>IF(BC521*0.9&gt;BG521, " ", "No")</f>
        <v>#REF!</v>
      </c>
      <c r="BL521" s="243" t="e">
        <f>IF((BA521-'Retail Pricing'!#REF!)&gt;=0," ",1)</f>
        <v>#REF!</v>
      </c>
      <c r="BM521" s="243" t="e">
        <f>IF((BB521-'Retail Pricing'!#REF!)&gt;=0," ",1)</f>
        <v>#REF!</v>
      </c>
      <c r="BN521" s="243" t="e">
        <f>IF((BC521-'Retail Pricing'!#REF!)&gt;=0," ",1)</f>
        <v>#REF!</v>
      </c>
      <c r="BO521" s="243">
        <f>IF((BD521-'Retail Pricing'!F354)&gt;=0," ",1)</f>
        <v>1</v>
      </c>
      <c r="BP521" s="243" t="e">
        <f>IF((BE521-'Retail Pricing'!#REF!)&gt;=0," ",1)</f>
        <v>#REF!</v>
      </c>
      <c r="BQ521" s="243" t="e">
        <f>IF((BF521-'Retail Pricing'!#REF!)&gt;=0," ",1)</f>
        <v>#REF!</v>
      </c>
      <c r="BR521" s="243" t="e">
        <f>IF((BG521-'Retail Pricing'!#REF!)&gt;=0," ",1)</f>
        <v>#REF!</v>
      </c>
      <c r="BS521" s="243" t="e">
        <f>IF((BH521-'Retail Pricing'!#REF!)&gt;=0," ",1)</f>
        <v>#REF!</v>
      </c>
      <c r="BT521" s="243" t="e">
        <f>IF((BI521-'Retail Pricing'!#REF!)&gt;=0," ",1)</f>
        <v>#REF!</v>
      </c>
      <c r="BU521" s="18"/>
      <c r="BV521" s="442" t="e">
        <f>IF(W521&gt;0,$BV$9, " ")</f>
        <v>#REF!</v>
      </c>
      <c r="BW521" s="244" t="e">
        <f>IF($BV521&gt;0,($BV521-W521)/$BV521*100," ")</f>
        <v>#REF!</v>
      </c>
      <c r="BX521" s="244" t="e">
        <f>IF($BV521&gt;0,($BV521-AA521)/$BV521*100," ")</f>
        <v>#REF!</v>
      </c>
      <c r="BY521" s="244" t="e">
        <f>IF($BV521&gt;0,($BV521-AB521)/$BV521*100," ")</f>
        <v>#REF!</v>
      </c>
      <c r="BZ521" s="244" t="e">
        <f>IF($BV521&gt;0,($BV521-AF521)/$BV521*100," ")</f>
        <v>#REF!</v>
      </c>
      <c r="CA521" s="244" t="e">
        <f>IF($BV521&gt;0,($BV521-AG521)/$BV521*100," ")</f>
        <v>#REF!</v>
      </c>
      <c r="CB521" s="244" t="e">
        <f>CA521</f>
        <v>#REF!</v>
      </c>
      <c r="CC521" s="244" t="e">
        <f>IF($BV521&gt;0,($BV521-AK521)/$BV521*100," ")</f>
        <v>#REF!</v>
      </c>
      <c r="CD521" s="244" t="e">
        <f>IF($BV521&gt;0,($BV521-AP521)/$BV521*100," ")</f>
        <v>#REF!</v>
      </c>
      <c r="CE521" s="244" t="e">
        <f>IF($BV521&gt;0,($BV521-AT521)/$BV521*100," ")</f>
        <v>#REF!</v>
      </c>
      <c r="CF521" s="244" t="e">
        <f>IF($BV521&gt;0,($BV521-(W521*2))/$BV521*100," ")</f>
        <v>#REF!</v>
      </c>
      <c r="CG521" s="244" t="e">
        <f>IF($BV521&gt;0,($BV521-AW521)/$BV521*100," ")</f>
        <v>#REF!</v>
      </c>
      <c r="CH521" s="244" t="e">
        <f t="shared" si="927"/>
        <v>#REF!</v>
      </c>
      <c r="CI521" s="570"/>
      <c r="CJ521" s="578" t="e">
        <f t="shared" si="871"/>
        <v>#REF!</v>
      </c>
      <c r="CK521" s="578" t="e">
        <f t="shared" si="872"/>
        <v>#REF!</v>
      </c>
      <c r="CL521" s="578" t="e">
        <f t="shared" si="873"/>
        <v>#REF!</v>
      </c>
      <c r="CM521" s="578" t="e">
        <f t="shared" si="874"/>
        <v>#REF!</v>
      </c>
      <c r="CN521" s="578" t="e">
        <f t="shared" si="875"/>
        <v>#REF!</v>
      </c>
      <c r="CO521" s="578" t="e">
        <f t="shared" si="868"/>
        <v>#REF!</v>
      </c>
      <c r="CP521" s="578" t="e">
        <f t="shared" si="869"/>
        <v>#REF!</v>
      </c>
      <c r="CQ521" s="578" t="e">
        <f t="shared" si="870"/>
        <v>#REF!</v>
      </c>
      <c r="CR521" s="244"/>
      <c r="CS521" s="244"/>
      <c r="CT521" s="244"/>
      <c r="CU521" s="244"/>
      <c r="CV521" s="347"/>
      <c r="CW521" s="338" t="e">
        <f t="shared" si="928"/>
        <v>#REF!</v>
      </c>
      <c r="CX521" s="347"/>
      <c r="CY521" s="338" t="e">
        <f t="shared" si="928"/>
        <v>#REF!</v>
      </c>
      <c r="CZ521" s="347"/>
      <c r="DA521" s="338" t="e">
        <f t="shared" si="928"/>
        <v>#REF!</v>
      </c>
      <c r="DB521" s="347"/>
      <c r="DC521" s="338" t="e">
        <f t="shared" si="928"/>
        <v>#REF!</v>
      </c>
      <c r="DD521" s="347"/>
      <c r="DE521" s="338" t="e">
        <f t="shared" si="928"/>
        <v>#REF!</v>
      </c>
    </row>
    <row r="522" spans="1:109" x14ac:dyDescent="0.2">
      <c r="A522" s="93" t="s">
        <v>166</v>
      </c>
      <c r="B522" s="53" t="s">
        <v>213</v>
      </c>
      <c r="C522" s="53"/>
      <c r="D522" s="217"/>
      <c r="E522" s="326">
        <v>25</v>
      </c>
      <c r="F522" s="356" t="s">
        <v>445</v>
      </c>
      <c r="G522" s="701"/>
      <c r="I522" s="89" t="e">
        <f>IF('Retail Pricing'!#REF!&gt;0,'Retail Pricing'!#REF!," ")</f>
        <v>#REF!</v>
      </c>
      <c r="J522" s="85" t="e">
        <f>'Retail Pricing'!#REF!</f>
        <v>#REF!</v>
      </c>
      <c r="K522" s="85" t="e">
        <f>'Retail Pricing'!#REF!</f>
        <v>#REF!</v>
      </c>
      <c r="L522" s="305" t="e">
        <f>IF('Retail Pricing'!#REF!&gt;0,'Retail Pricing'!#REF!," ")</f>
        <v>#REF!</v>
      </c>
      <c r="M522" s="226" t="e">
        <f t="shared" si="924"/>
        <v>#REF!</v>
      </c>
      <c r="N522" s="219" t="e">
        <f>'Retail Pricing'!#REF!</f>
        <v>#REF!</v>
      </c>
      <c r="O522" s="219" t="e">
        <f>'Retail Pricing'!#REF!</f>
        <v>#REF!</v>
      </c>
      <c r="P522" s="219">
        <v>0.32</v>
      </c>
      <c r="Q522" s="219" t="e">
        <f>'Retail Pricing'!#REF!</f>
        <v>#REF!</v>
      </c>
      <c r="R522" s="219" t="e">
        <f>IF('Retail Pricing'!#REF!&gt;0,'Retail Pricing'!#REF!," ")</f>
        <v>#REF!</v>
      </c>
      <c r="S522" s="219" t="e">
        <f>'Retail Pricing'!#REF!</f>
        <v>#REF!</v>
      </c>
      <c r="T522" s="219">
        <v>4.8548499999999999</v>
      </c>
      <c r="U522" s="470">
        <v>0.17</v>
      </c>
      <c r="V522" s="7">
        <v>0.01</v>
      </c>
      <c r="W522" s="491" t="e">
        <f>ROUND(('Retail Pricing'!#REF!/(1-0.09))/0.05,0)*0.05</f>
        <v>#REF!</v>
      </c>
      <c r="X522" s="489">
        <v>13.75</v>
      </c>
      <c r="Y522" s="304" t="e">
        <f t="shared" si="914"/>
        <v>#REF!</v>
      </c>
      <c r="Z522" s="428">
        <v>0.56999999999999995</v>
      </c>
      <c r="AA522" s="492">
        <v>15.15</v>
      </c>
      <c r="AB522" s="493" t="e">
        <f>ROUND(('Retail Pricing'!#REF!/(1-0.09))/0.05,0)*0.05</f>
        <v>#REF!</v>
      </c>
      <c r="AC522" s="489">
        <v>13.45</v>
      </c>
      <c r="AD522" s="14" t="e">
        <f t="shared" si="915"/>
        <v>#REF!</v>
      </c>
      <c r="AE522" s="428">
        <v>0.56000000000000005</v>
      </c>
      <c r="AF522" s="488">
        <v>14.85</v>
      </c>
      <c r="AG522" s="494" t="e">
        <f>ROUND(('Retail Pricing'!#REF!/(1-0.09))/0.05,0)*0.05</f>
        <v>#REF!</v>
      </c>
      <c r="AH522" s="489">
        <v>13.2</v>
      </c>
      <c r="AI522" s="14" t="e">
        <f t="shared" si="916"/>
        <v>#REF!</v>
      </c>
      <c r="AJ522" s="428">
        <v>0.55000000000000004</v>
      </c>
      <c r="AK522" s="495" t="e">
        <f>ROUND(('Retail Pricing'!#REF!/(1-0.09))/0.05,0)*0.05</f>
        <v>#REF!</v>
      </c>
      <c r="AL522" s="489"/>
      <c r="AM522" s="489">
        <v>13.2</v>
      </c>
      <c r="AN522" s="14" t="e">
        <f t="shared" si="917"/>
        <v>#REF!</v>
      </c>
      <c r="AO522" s="428">
        <v>0.55000000000000004</v>
      </c>
      <c r="AP522" s="490" t="e">
        <f>ROUND(('Retail Pricing'!#REF!/(1-0.09))/0.05,0)*0.05</f>
        <v>#REF!</v>
      </c>
      <c r="AQ522" s="489">
        <v>13.2</v>
      </c>
      <c r="AR522" s="14" t="e">
        <f t="shared" si="918"/>
        <v>#REF!</v>
      </c>
      <c r="AS522" s="428">
        <v>0.55000000000000004</v>
      </c>
      <c r="AT522" s="496">
        <v>14.6</v>
      </c>
      <c r="AU522" s="497" t="e">
        <f>IF(BA522&gt;0,ROUNDUP((BA522*2),0.05)-0.01," ")</f>
        <v>#REF!</v>
      </c>
      <c r="AV522" s="288"/>
      <c r="AW522" s="498" t="e">
        <f>IF(W522&gt;0,ROUND((W522*1.3)/0.05,0)*0.05," ")</f>
        <v>#REF!</v>
      </c>
      <c r="AX522" s="499"/>
      <c r="AY522" s="499"/>
      <c r="AZ522" s="333"/>
      <c r="BA522" s="491" t="e">
        <f>IF($A522&lt;&gt;" ",$W522," ")</f>
        <v>#REF!</v>
      </c>
      <c r="BB522" s="492">
        <f>IF($A522&lt;&gt;" ",$AA522," ")</f>
        <v>15.15</v>
      </c>
      <c r="BC522" s="493" t="e">
        <f>IF($A522&lt;&gt;" ",$AB522," ")</f>
        <v>#REF!</v>
      </c>
      <c r="BD522" s="488">
        <f>IF($A522&lt;&gt;" ",$AF522," ")</f>
        <v>14.85</v>
      </c>
      <c r="BE522" s="494" t="e">
        <f>IF($A522&lt;&gt;" ",$AG522," ")</f>
        <v>#REF!</v>
      </c>
      <c r="BF522" s="495" t="e">
        <f>IF($A522&lt;&gt;" ",$AK522," ")</f>
        <v>#REF!</v>
      </c>
      <c r="BG522" s="490" t="e">
        <f>IF($A522&lt;&gt;" ",$AP522," ")</f>
        <v>#REF!</v>
      </c>
      <c r="BH522" s="496">
        <f>IF($A522&lt;&gt;" ",$AT522," ")</f>
        <v>14.6</v>
      </c>
      <c r="BI522" s="497" t="e">
        <f>IF($A522&lt;&gt;" ",$AU522," ")</f>
        <v>#REF!</v>
      </c>
      <c r="BJ522" s="385" t="e">
        <f>IF(BA522*0.9&gt;BG522, " ", "No")</f>
        <v>#REF!</v>
      </c>
      <c r="BK522" s="385" t="e">
        <f>IF(BC522*0.9&gt;BG522, " ", "No")</f>
        <v>#REF!</v>
      </c>
      <c r="BL522" s="243" t="e">
        <f>IF((BA522-'Retail Pricing'!#REF!)&gt;=0," ",1)</f>
        <v>#REF!</v>
      </c>
      <c r="BM522" s="243" t="e">
        <f>IF((BB522-'Retail Pricing'!#REF!)&gt;=0," ",1)</f>
        <v>#REF!</v>
      </c>
      <c r="BN522" s="243" t="e">
        <f>IF((BC522-'Retail Pricing'!#REF!)&gt;=0," ",1)</f>
        <v>#REF!</v>
      </c>
      <c r="BO522" s="243" t="str">
        <f>IF((BD522-'Retail Pricing'!F355)&gt;=0," ",1)</f>
        <v xml:space="preserve"> </v>
      </c>
      <c r="BP522" s="243" t="e">
        <f>IF((BE522-'Retail Pricing'!#REF!)&gt;=0," ",1)</f>
        <v>#REF!</v>
      </c>
      <c r="BQ522" s="243" t="e">
        <f>IF((BF522-'Retail Pricing'!#REF!)&gt;=0," ",1)</f>
        <v>#REF!</v>
      </c>
      <c r="BR522" s="243" t="e">
        <f>IF((BG522-'Retail Pricing'!#REF!)&gt;=0," ",1)</f>
        <v>#REF!</v>
      </c>
      <c r="BS522" s="243" t="e">
        <f>IF((BH522-'Retail Pricing'!#REF!)&gt;=0," ",1)</f>
        <v>#REF!</v>
      </c>
      <c r="BT522" s="243" t="e">
        <f>IF((BI522-'Retail Pricing'!#REF!)&gt;=0," ",1)</f>
        <v>#REF!</v>
      </c>
      <c r="BU522" s="18"/>
      <c r="BV522" s="442" t="e">
        <f>IF(W522&gt;0,$BV$9, " ")</f>
        <v>#REF!</v>
      </c>
      <c r="BW522" s="244" t="e">
        <f>IF($BV522&gt;0,($BV522-W522)/$BV522*100," ")</f>
        <v>#REF!</v>
      </c>
      <c r="BX522" s="244" t="e">
        <f>IF($BV522&gt;0,($BV522-AA522)/$BV522*100," ")</f>
        <v>#REF!</v>
      </c>
      <c r="BY522" s="244" t="e">
        <f>IF($BV522&gt;0,($BV522-AB522)/$BV522*100," ")</f>
        <v>#REF!</v>
      </c>
      <c r="BZ522" s="244" t="e">
        <f>IF($BV522&gt;0,($BV522-AF522)/$BV522*100," ")</f>
        <v>#REF!</v>
      </c>
      <c r="CA522" s="244" t="e">
        <f>IF($BV522&gt;0,($BV522-AG522)/$BV522*100," ")</f>
        <v>#REF!</v>
      </c>
      <c r="CB522" s="244" t="e">
        <f>CA522</f>
        <v>#REF!</v>
      </c>
      <c r="CC522" s="244" t="e">
        <f>IF($BV522&gt;0,($BV522-AK522)/$BV522*100," ")</f>
        <v>#REF!</v>
      </c>
      <c r="CD522" s="244" t="e">
        <f>IF($BV522&gt;0,($BV522-AP522)/$BV522*100," ")</f>
        <v>#REF!</v>
      </c>
      <c r="CE522" s="244" t="e">
        <f>IF($BV522&gt;0,($BV522-AT522)/$BV522*100," ")</f>
        <v>#REF!</v>
      </c>
      <c r="CF522" s="244" t="e">
        <f>IF($BV522&gt;0,($BV522-(W522*2))/$BV522*100," ")</f>
        <v>#REF!</v>
      </c>
      <c r="CG522" s="244" t="e">
        <f>IF($BV522&gt;0,($BV522-AW522)/$BV522*100," ")</f>
        <v>#REF!</v>
      </c>
      <c r="CH522" s="244" t="e">
        <f t="shared" si="927"/>
        <v>#REF!</v>
      </c>
      <c r="CI522" s="570"/>
      <c r="CJ522" s="578" t="e">
        <f t="shared" si="871"/>
        <v>#REF!</v>
      </c>
      <c r="CK522" s="578" t="e">
        <f t="shared" si="872"/>
        <v>#REF!</v>
      </c>
      <c r="CL522" s="578" t="e">
        <f t="shared" si="873"/>
        <v>#REF!</v>
      </c>
      <c r="CM522" s="578" t="e">
        <f t="shared" si="874"/>
        <v>#REF!</v>
      </c>
      <c r="CN522" s="578" t="e">
        <f t="shared" si="875"/>
        <v>#REF!</v>
      </c>
      <c r="CO522" s="578" t="e">
        <f t="shared" si="868"/>
        <v>#REF!</v>
      </c>
      <c r="CP522" s="578" t="e">
        <f t="shared" si="869"/>
        <v>#REF!</v>
      </c>
      <c r="CQ522" s="578" t="e">
        <f t="shared" si="870"/>
        <v>#REF!</v>
      </c>
      <c r="CR522" s="244"/>
      <c r="CS522" s="244"/>
      <c r="CT522" s="244"/>
      <c r="CU522" s="244"/>
      <c r="CV522" s="347"/>
      <c r="CW522" s="338" t="e">
        <f t="shared" si="928"/>
        <v>#REF!</v>
      </c>
      <c r="CX522" s="347"/>
      <c r="CY522" s="338" t="e">
        <f t="shared" si="928"/>
        <v>#REF!</v>
      </c>
      <c r="CZ522" s="347"/>
      <c r="DA522" s="338" t="e">
        <f t="shared" si="928"/>
        <v>#REF!</v>
      </c>
      <c r="DB522" s="347"/>
      <c r="DC522" s="338" t="e">
        <f t="shared" si="928"/>
        <v>#REF!</v>
      </c>
      <c r="DD522" s="347"/>
      <c r="DE522" s="338" t="e">
        <f t="shared" si="928"/>
        <v>#REF!</v>
      </c>
    </row>
    <row r="523" spans="1:109" s="203" customFormat="1" ht="12.75" x14ac:dyDescent="0.2">
      <c r="A523" s="396" t="s">
        <v>517</v>
      </c>
      <c r="B523" s="397" t="s">
        <v>745</v>
      </c>
      <c r="C523" s="398"/>
      <c r="D523" s="398"/>
      <c r="E523" s="398"/>
      <c r="F523" s="418"/>
      <c r="G523" s="703"/>
      <c r="H523" s="523"/>
      <c r="I523" s="199"/>
      <c r="J523" s="199"/>
      <c r="K523" s="199"/>
      <c r="L523" s="199"/>
      <c r="M523" s="199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5"/>
      <c r="AU523" s="335"/>
      <c r="AV523" s="335"/>
      <c r="AW523" s="335"/>
      <c r="AX523" s="335"/>
      <c r="AY523" s="335"/>
      <c r="AZ523" s="335"/>
      <c r="BA523" s="335"/>
      <c r="BB523" s="335"/>
      <c r="BC523" s="335"/>
      <c r="BD523" s="335"/>
      <c r="BE523" s="335"/>
      <c r="BF523" s="335"/>
      <c r="BG523" s="335"/>
      <c r="BH523" s="335"/>
      <c r="BI523" s="335"/>
      <c r="BJ523" s="199"/>
      <c r="BK523" s="199"/>
      <c r="BL523" s="199"/>
      <c r="BM523" s="199"/>
      <c r="BN523" s="199"/>
      <c r="BO523" s="199"/>
      <c r="BP523" s="199"/>
      <c r="BQ523" s="199"/>
      <c r="BR523" s="199"/>
      <c r="BS523" s="199"/>
      <c r="BT523" s="199"/>
      <c r="BU523" s="199"/>
      <c r="BV523" s="201"/>
      <c r="BW523" s="199"/>
      <c r="BX523" s="199"/>
      <c r="BY523" s="199"/>
      <c r="BZ523" s="199"/>
      <c r="CA523" s="199"/>
      <c r="CB523" s="199"/>
      <c r="CC523" s="199"/>
      <c r="CD523" s="199"/>
      <c r="CE523" s="199"/>
      <c r="CF523" s="199"/>
      <c r="CG523" s="199"/>
      <c r="CH523" s="199"/>
      <c r="CI523" s="576"/>
      <c r="CJ523" s="578" t="str">
        <f t="shared" si="871"/>
        <v xml:space="preserve"> </v>
      </c>
      <c r="CK523" s="578" t="str">
        <f t="shared" si="872"/>
        <v xml:space="preserve"> </v>
      </c>
      <c r="CL523" s="578" t="str">
        <f t="shared" si="873"/>
        <v xml:space="preserve"> </v>
      </c>
      <c r="CM523" s="578" t="str">
        <f t="shared" si="874"/>
        <v xml:space="preserve"> </v>
      </c>
      <c r="CN523" s="578" t="str">
        <f t="shared" si="875"/>
        <v xml:space="preserve"> </v>
      </c>
      <c r="CO523" s="578" t="str">
        <f t="shared" si="868"/>
        <v xml:space="preserve"> </v>
      </c>
      <c r="CP523" s="578" t="str">
        <f t="shared" si="869"/>
        <v xml:space="preserve"> </v>
      </c>
      <c r="CQ523" s="578" t="str">
        <f t="shared" si="870"/>
        <v xml:space="preserve"> </v>
      </c>
      <c r="CR523" s="199"/>
      <c r="CS523" s="199"/>
      <c r="CT523" s="199"/>
      <c r="CU523" s="199"/>
      <c r="CV523" s="199"/>
      <c r="CW523" s="338" t="str">
        <f t="shared" si="928"/>
        <v xml:space="preserve"> </v>
      </c>
      <c r="CX523" s="199"/>
      <c r="CY523" s="338" t="str">
        <f t="shared" si="928"/>
        <v xml:space="preserve"> </v>
      </c>
      <c r="CZ523" s="199"/>
      <c r="DA523" s="338" t="str">
        <f t="shared" si="928"/>
        <v xml:space="preserve"> </v>
      </c>
      <c r="DB523" s="199"/>
      <c r="DC523" s="338" t="str">
        <f t="shared" si="928"/>
        <v xml:space="preserve"> </v>
      </c>
      <c r="DD523" s="199"/>
      <c r="DE523" s="338" t="str">
        <f t="shared" si="928"/>
        <v xml:space="preserve"> </v>
      </c>
    </row>
    <row r="524" spans="1:109" s="19" customFormat="1" x14ac:dyDescent="0.2">
      <c r="A524" s="93" t="s">
        <v>117</v>
      </c>
      <c r="B524" s="17" t="s">
        <v>118</v>
      </c>
      <c r="C524" s="53" t="s">
        <v>839</v>
      </c>
      <c r="D524" s="385" t="s">
        <v>256</v>
      </c>
      <c r="E524" s="326">
        <v>288</v>
      </c>
      <c r="F524" s="356" t="s">
        <v>446</v>
      </c>
      <c r="G524" s="701"/>
      <c r="H524" s="84" t="s">
        <v>949</v>
      </c>
      <c r="I524" s="89" t="e">
        <f>IF('Retail Pricing'!#REF!&gt;0,'Retail Pricing'!#REF!," ")</f>
        <v>#REF!</v>
      </c>
      <c r="J524" s="85" t="e">
        <f>'Retail Pricing'!#REF!</f>
        <v>#REF!</v>
      </c>
      <c r="K524" s="85" t="e">
        <f>'Retail Pricing'!#REF!</f>
        <v>#REF!</v>
      </c>
      <c r="L524" s="305" t="e">
        <f>IF('Retail Pricing'!#REF!&gt;0,'Retail Pricing'!#REF!," ")</f>
        <v>#REF!</v>
      </c>
      <c r="M524" s="226" t="e">
        <f t="shared" si="924"/>
        <v>#REF!</v>
      </c>
      <c r="N524" s="219" t="e">
        <f>IF('Retail Pricing'!#REF!&gt;0,'Retail Pricing'!#REF!," ")</f>
        <v>#REF!</v>
      </c>
      <c r="O524" s="219" t="e">
        <f>IF('Retail Pricing'!#REF!&gt;0,'Retail Pricing'!#REF!," ")</f>
        <v>#REF!</v>
      </c>
      <c r="P524" s="219"/>
      <c r="Q524" s="219" t="e">
        <f>IF('Retail Pricing'!#REF!&gt;0,'Retail Pricing'!#REF!," ")</f>
        <v>#REF!</v>
      </c>
      <c r="R524" s="219" t="e">
        <f>IF('Retail Pricing'!#REF!&gt;0,'Retail Pricing'!#REF!," ")</f>
        <v>#REF!</v>
      </c>
      <c r="S524" s="219" t="e">
        <f>IF('Retail Pricing'!#REF!&gt;0,'Retail Pricing'!#REF!," ")</f>
        <v>#REF!</v>
      </c>
      <c r="T524" s="219">
        <v>5.68065</v>
      </c>
      <c r="U524" s="470">
        <v>0.17</v>
      </c>
      <c r="V524" s="7">
        <v>-5.6000000000000001E-2</v>
      </c>
      <c r="W524" s="491" t="s">
        <v>949</v>
      </c>
      <c r="X524" s="489" t="s">
        <v>949</v>
      </c>
      <c r="Y524" s="304" t="str">
        <f t="shared" si="914"/>
        <v xml:space="preserve"> </v>
      </c>
      <c r="Z524" s="428" t="s">
        <v>106</v>
      </c>
      <c r="AA524" s="492" t="s">
        <v>949</v>
      </c>
      <c r="AB524" s="493" t="s">
        <v>949</v>
      </c>
      <c r="AC524" s="489" t="s">
        <v>949</v>
      </c>
      <c r="AD524" s="14" t="str">
        <f t="shared" si="915"/>
        <v xml:space="preserve"> </v>
      </c>
      <c r="AE524" s="428" t="s">
        <v>106</v>
      </c>
      <c r="AF524" s="488" t="s">
        <v>949</v>
      </c>
      <c r="AG524" s="494" t="s">
        <v>949</v>
      </c>
      <c r="AH524" s="489" t="s">
        <v>949</v>
      </c>
      <c r="AI524" s="14" t="str">
        <f t="shared" si="916"/>
        <v xml:space="preserve"> </v>
      </c>
      <c r="AJ524" s="428" t="s">
        <v>106</v>
      </c>
      <c r="AK524" s="495" t="s">
        <v>949</v>
      </c>
      <c r="AL524" s="489"/>
      <c r="AM524" s="489" t="s">
        <v>949</v>
      </c>
      <c r="AN524" s="14" t="str">
        <f t="shared" si="917"/>
        <v xml:space="preserve"> </v>
      </c>
      <c r="AO524" s="428" t="s">
        <v>106</v>
      </c>
      <c r="AP524" s="490" t="s">
        <v>949</v>
      </c>
      <c r="AQ524" s="489" t="s">
        <v>949</v>
      </c>
      <c r="AR524" s="14" t="str">
        <f t="shared" si="918"/>
        <v xml:space="preserve"> </v>
      </c>
      <c r="AS524" s="428" t="s">
        <v>106</v>
      </c>
      <c r="AT524" s="496" t="s">
        <v>949</v>
      </c>
      <c r="AU524" s="497" t="s">
        <v>949</v>
      </c>
      <c r="AV524" s="312"/>
      <c r="AW524" s="498" t="s">
        <v>949</v>
      </c>
      <c r="AX524" s="499" t="s">
        <v>106</v>
      </c>
      <c r="AY524" s="499" t="s">
        <v>106</v>
      </c>
      <c r="AZ524" s="333"/>
      <c r="BA524" s="491" t="str">
        <f t="shared" ref="BA524:BA529" si="929">IF($A524&lt;&gt;" ",$W524," ")</f>
        <v>Holder</v>
      </c>
      <c r="BB524" s="492" t="str">
        <f t="shared" ref="BB524:BB529" si="930">IF($A524&lt;&gt;" ",$AA524," ")</f>
        <v>Holder</v>
      </c>
      <c r="BC524" s="493" t="str">
        <f t="shared" ref="BC524:BC529" si="931">IF($A524&lt;&gt;" ",$AB524," ")</f>
        <v>Holder</v>
      </c>
      <c r="BD524" s="488" t="str">
        <f t="shared" ref="BD524:BD529" si="932">IF($A524&lt;&gt;" ",$AF524," ")</f>
        <v>Holder</v>
      </c>
      <c r="BE524" s="494" t="str">
        <f t="shared" ref="BE524:BE529" si="933">IF($A524&lt;&gt;" ",$AG524," ")</f>
        <v>Holder</v>
      </c>
      <c r="BF524" s="495" t="str">
        <f t="shared" ref="BF524:BF529" si="934">IF($A524&lt;&gt;" ",$AK524," ")</f>
        <v>Holder</v>
      </c>
      <c r="BG524" s="490" t="str">
        <f t="shared" ref="BG524:BG529" si="935">IF($A524&lt;&gt;" ",$AP524," ")</f>
        <v>Holder</v>
      </c>
      <c r="BH524" s="496" t="str">
        <f t="shared" ref="BH524:BH529" si="936">IF($A524&lt;&gt;" ",$AT524," ")</f>
        <v>Holder</v>
      </c>
      <c r="BI524" s="497" t="str">
        <f t="shared" ref="BI524:BI529" si="937">IF($A524&lt;&gt;" ",$AU524," ")</f>
        <v>Holder</v>
      </c>
      <c r="BJ524" s="385" t="str">
        <f t="shared" ref="BJ524:BJ529" si="938">IF(BA524*0.9&gt;BG524, " ", "No")</f>
        <v>No</v>
      </c>
      <c r="BK524" s="385" t="str">
        <f t="shared" ref="BK524:BK529" si="939">IF(BC524*0.9&gt;BG524, " ", "No")</f>
        <v>No</v>
      </c>
      <c r="BL524" s="483" t="s">
        <v>1376</v>
      </c>
      <c r="BM524" s="482"/>
      <c r="BN524" s="482"/>
      <c r="BO524" s="482"/>
      <c r="BP524" s="482"/>
      <c r="BQ524" s="482"/>
      <c r="BR524" s="482"/>
      <c r="BS524" s="482"/>
      <c r="BT524" s="482"/>
      <c r="BU524" s="67"/>
      <c r="BV524" s="442" t="str">
        <f t="shared" ref="BV524:BV529" si="940">IF(W524&gt;0,$BV$9, " ")</f>
        <v xml:space="preserve"> </v>
      </c>
      <c r="BW524" s="244" t="str">
        <f t="shared" ref="BW524:BW529" si="941">IF($BV524&gt;0,($BV524-W524)/$BV524*100," ")</f>
        <v xml:space="preserve"> </v>
      </c>
      <c r="BX524" s="244" t="str">
        <f t="shared" ref="BX524:BY529" si="942">IF($BV524&gt;0,($BV524-AA524)/$BV524*100," ")</f>
        <v xml:space="preserve"> </v>
      </c>
      <c r="BY524" s="244" t="str">
        <f t="shared" si="942"/>
        <v xml:space="preserve"> </v>
      </c>
      <c r="BZ524" s="244" t="str">
        <f t="shared" ref="BZ524:CA529" si="943">IF($BV524&gt;0,($BV524-AF524)/$BV524*100," ")</f>
        <v xml:space="preserve"> </v>
      </c>
      <c r="CA524" s="244" t="str">
        <f t="shared" si="943"/>
        <v xml:space="preserve"> </v>
      </c>
      <c r="CB524" s="244" t="str">
        <f t="shared" ref="CB524:CB529" si="944">CA524</f>
        <v xml:space="preserve"> </v>
      </c>
      <c r="CC524" s="244" t="str">
        <f t="shared" ref="CC524:CC529" si="945">IF($BV524&gt;0,($BV524-AK524)/$BV524*100," ")</f>
        <v xml:space="preserve"> </v>
      </c>
      <c r="CD524" s="244" t="str">
        <f t="shared" ref="CD524:CD529" si="946">IF($BV524&gt;0,($BV524-AP524)/$BV524*100," ")</f>
        <v xml:space="preserve"> </v>
      </c>
      <c r="CE524" s="244" t="str">
        <f t="shared" ref="CE524:CE529" si="947">IF($BV524&gt;0,($BV524-AT524)/$BV524*100," ")</f>
        <v xml:space="preserve"> </v>
      </c>
      <c r="CF524" s="244" t="str">
        <f t="shared" ref="CF524:CF529" si="948">IF($BV524&gt;0,($BV524-(W524*2))/$BV524*100," ")</f>
        <v xml:space="preserve"> </v>
      </c>
      <c r="CG524" s="244" t="str">
        <f t="shared" ref="CG524:CG529" si="949">IF($BV524&gt;0,($BV524-AW524)/$BV524*100," ")</f>
        <v xml:space="preserve"> </v>
      </c>
      <c r="CH524" s="244" t="str">
        <f t="shared" si="927"/>
        <v xml:space="preserve"> </v>
      </c>
      <c r="CI524" s="570"/>
      <c r="CJ524" s="578" t="str">
        <f t="shared" si="871"/>
        <v xml:space="preserve"> </v>
      </c>
      <c r="CK524" s="578" t="str">
        <f t="shared" si="872"/>
        <v xml:space="preserve"> </v>
      </c>
      <c r="CL524" s="578" t="str">
        <f t="shared" si="873"/>
        <v xml:space="preserve"> </v>
      </c>
      <c r="CM524" s="578" t="str">
        <f t="shared" si="874"/>
        <v xml:space="preserve"> </v>
      </c>
      <c r="CN524" s="578" t="str">
        <f t="shared" si="875"/>
        <v xml:space="preserve"> </v>
      </c>
      <c r="CO524" s="578" t="str">
        <f t="shared" si="868"/>
        <v xml:space="preserve"> </v>
      </c>
      <c r="CP524" s="578" t="str">
        <f t="shared" si="869"/>
        <v xml:space="preserve"> </v>
      </c>
      <c r="CQ524" s="578" t="str">
        <f t="shared" si="870"/>
        <v xml:space="preserve"> </v>
      </c>
      <c r="CR524" s="244"/>
      <c r="CS524" s="244"/>
      <c r="CT524" s="244"/>
      <c r="CU524" s="244"/>
      <c r="CV524" s="347"/>
      <c r="CW524" s="338" t="str">
        <f t="shared" si="928"/>
        <v xml:space="preserve"> </v>
      </c>
      <c r="CX524" s="347"/>
      <c r="CY524" s="338" t="str">
        <f t="shared" si="928"/>
        <v xml:space="preserve"> </v>
      </c>
      <c r="CZ524" s="347"/>
      <c r="DA524" s="338" t="str">
        <f t="shared" si="928"/>
        <v xml:space="preserve"> </v>
      </c>
      <c r="DB524" s="347"/>
      <c r="DC524" s="338" t="str">
        <f t="shared" si="928"/>
        <v xml:space="preserve"> </v>
      </c>
      <c r="DD524" s="347"/>
      <c r="DE524" s="338" t="str">
        <f t="shared" si="928"/>
        <v xml:space="preserve"> </v>
      </c>
    </row>
    <row r="525" spans="1:109" s="19" customFormat="1" x14ac:dyDescent="0.2">
      <c r="A525" s="93" t="s">
        <v>117</v>
      </c>
      <c r="B525" s="53" t="s">
        <v>1315</v>
      </c>
      <c r="C525" s="53" t="s">
        <v>839</v>
      </c>
      <c r="D525" s="385" t="s">
        <v>256</v>
      </c>
      <c r="E525" s="326">
        <v>288</v>
      </c>
      <c r="F525" s="356" t="s">
        <v>577</v>
      </c>
      <c r="G525" s="701"/>
      <c r="H525" s="84" t="s">
        <v>949</v>
      </c>
      <c r="I525" s="89" t="e">
        <f>IF('Retail Pricing'!#REF!&gt;0,'Retail Pricing'!#REF!," ")</f>
        <v>#REF!</v>
      </c>
      <c r="J525" s="85" t="e">
        <f>'Retail Pricing'!#REF!</f>
        <v>#REF!</v>
      </c>
      <c r="K525" s="85" t="e">
        <f>'Retail Pricing'!#REF!</f>
        <v>#REF!</v>
      </c>
      <c r="L525" s="305" t="e">
        <f>IF('Retail Pricing'!#REF!&gt;0,'Retail Pricing'!#REF!," ")</f>
        <v>#REF!</v>
      </c>
      <c r="M525" s="226" t="e">
        <f t="shared" si="924"/>
        <v>#REF!</v>
      </c>
      <c r="N525" s="219" t="e">
        <f>IF('Retail Pricing'!#REF!&gt;0,'Retail Pricing'!#REF!," ")</f>
        <v>#REF!</v>
      </c>
      <c r="O525" s="219" t="e">
        <f>IF('Retail Pricing'!#REF!&gt;0,'Retail Pricing'!#REF!," ")</f>
        <v>#REF!</v>
      </c>
      <c r="P525" s="219"/>
      <c r="Q525" s="219" t="e">
        <f>IF('Retail Pricing'!#REF!&gt;0,'Retail Pricing'!#REF!," ")</f>
        <v>#REF!</v>
      </c>
      <c r="R525" s="219" t="e">
        <f>IF('Retail Pricing'!#REF!&gt;0,'Retail Pricing'!#REF!," ")</f>
        <v>#REF!</v>
      </c>
      <c r="S525" s="219" t="e">
        <f>IF('Retail Pricing'!#REF!&gt;0,'Retail Pricing'!#REF!," ")</f>
        <v>#REF!</v>
      </c>
      <c r="T525" s="219">
        <v>5.68065</v>
      </c>
      <c r="U525" s="470">
        <v>0.17</v>
      </c>
      <c r="V525" s="7">
        <v>-5.6000000000000001E-2</v>
      </c>
      <c r="W525" s="491" t="s">
        <v>949</v>
      </c>
      <c r="X525" s="489" t="s">
        <v>949</v>
      </c>
      <c r="Y525" s="304" t="str">
        <f t="shared" si="914"/>
        <v xml:space="preserve"> </v>
      </c>
      <c r="Z525" s="428" t="s">
        <v>106</v>
      </c>
      <c r="AA525" s="492" t="s">
        <v>949</v>
      </c>
      <c r="AB525" s="493" t="s">
        <v>949</v>
      </c>
      <c r="AC525" s="489" t="s">
        <v>949</v>
      </c>
      <c r="AD525" s="14" t="str">
        <f t="shared" si="915"/>
        <v xml:space="preserve"> </v>
      </c>
      <c r="AE525" s="428" t="s">
        <v>106</v>
      </c>
      <c r="AF525" s="488" t="s">
        <v>949</v>
      </c>
      <c r="AG525" s="494" t="s">
        <v>949</v>
      </c>
      <c r="AH525" s="489" t="s">
        <v>949</v>
      </c>
      <c r="AI525" s="14" t="str">
        <f t="shared" si="916"/>
        <v xml:space="preserve"> </v>
      </c>
      <c r="AJ525" s="428" t="s">
        <v>106</v>
      </c>
      <c r="AK525" s="495" t="s">
        <v>949</v>
      </c>
      <c r="AL525" s="489"/>
      <c r="AM525" s="489" t="s">
        <v>949</v>
      </c>
      <c r="AN525" s="14" t="str">
        <f t="shared" si="917"/>
        <v xml:space="preserve"> </v>
      </c>
      <c r="AO525" s="428" t="s">
        <v>106</v>
      </c>
      <c r="AP525" s="490" t="s">
        <v>949</v>
      </c>
      <c r="AQ525" s="489" t="s">
        <v>949</v>
      </c>
      <c r="AR525" s="14" t="str">
        <f t="shared" si="918"/>
        <v xml:space="preserve"> </v>
      </c>
      <c r="AS525" s="428" t="s">
        <v>106</v>
      </c>
      <c r="AT525" s="496" t="s">
        <v>949</v>
      </c>
      <c r="AU525" s="497" t="s">
        <v>949</v>
      </c>
      <c r="AV525" s="312"/>
      <c r="AW525" s="498" t="s">
        <v>949</v>
      </c>
      <c r="AX525" s="499" t="s">
        <v>106</v>
      </c>
      <c r="AY525" s="499" t="s">
        <v>106</v>
      </c>
      <c r="AZ525" s="333"/>
      <c r="BA525" s="491" t="str">
        <f t="shared" si="929"/>
        <v>Holder</v>
      </c>
      <c r="BB525" s="492" t="str">
        <f t="shared" si="930"/>
        <v>Holder</v>
      </c>
      <c r="BC525" s="493" t="str">
        <f t="shared" si="931"/>
        <v>Holder</v>
      </c>
      <c r="BD525" s="488" t="str">
        <f t="shared" si="932"/>
        <v>Holder</v>
      </c>
      <c r="BE525" s="494" t="str">
        <f t="shared" si="933"/>
        <v>Holder</v>
      </c>
      <c r="BF525" s="495" t="str">
        <f t="shared" si="934"/>
        <v>Holder</v>
      </c>
      <c r="BG525" s="490" t="str">
        <f t="shared" si="935"/>
        <v>Holder</v>
      </c>
      <c r="BH525" s="496" t="str">
        <f t="shared" si="936"/>
        <v>Holder</v>
      </c>
      <c r="BI525" s="497" t="str">
        <f t="shared" si="937"/>
        <v>Holder</v>
      </c>
      <c r="BJ525" s="385" t="str">
        <f t="shared" si="938"/>
        <v>No</v>
      </c>
      <c r="BK525" s="385" t="str">
        <f t="shared" si="939"/>
        <v>No</v>
      </c>
      <c r="BL525" s="483" t="s">
        <v>1376</v>
      </c>
      <c r="BM525" s="482"/>
      <c r="BN525" s="482"/>
      <c r="BO525" s="482"/>
      <c r="BP525" s="482"/>
      <c r="BQ525" s="482"/>
      <c r="BR525" s="482"/>
      <c r="BS525" s="482"/>
      <c r="BT525" s="482"/>
      <c r="BU525" s="67"/>
      <c r="BV525" s="442" t="str">
        <f t="shared" si="940"/>
        <v xml:space="preserve"> </v>
      </c>
      <c r="BW525" s="244" t="str">
        <f t="shared" si="941"/>
        <v xml:space="preserve"> </v>
      </c>
      <c r="BX525" s="244" t="str">
        <f t="shared" si="942"/>
        <v xml:space="preserve"> </v>
      </c>
      <c r="BY525" s="244" t="str">
        <f t="shared" si="942"/>
        <v xml:space="preserve"> </v>
      </c>
      <c r="BZ525" s="244" t="str">
        <f t="shared" si="943"/>
        <v xml:space="preserve"> </v>
      </c>
      <c r="CA525" s="244" t="str">
        <f t="shared" si="943"/>
        <v xml:space="preserve"> </v>
      </c>
      <c r="CB525" s="244" t="str">
        <f t="shared" si="944"/>
        <v xml:space="preserve"> </v>
      </c>
      <c r="CC525" s="244" t="str">
        <f t="shared" si="945"/>
        <v xml:space="preserve"> </v>
      </c>
      <c r="CD525" s="244" t="str">
        <f t="shared" si="946"/>
        <v xml:space="preserve"> </v>
      </c>
      <c r="CE525" s="244" t="str">
        <f t="shared" si="947"/>
        <v xml:space="preserve"> </v>
      </c>
      <c r="CF525" s="244" t="str">
        <f t="shared" si="948"/>
        <v xml:space="preserve"> </v>
      </c>
      <c r="CG525" s="244" t="str">
        <f t="shared" si="949"/>
        <v xml:space="preserve"> </v>
      </c>
      <c r="CH525" s="244" t="str">
        <f t="shared" si="927"/>
        <v xml:space="preserve"> </v>
      </c>
      <c r="CI525" s="570"/>
      <c r="CJ525" s="578" t="str">
        <f t="shared" si="871"/>
        <v xml:space="preserve"> </v>
      </c>
      <c r="CK525" s="578" t="str">
        <f t="shared" si="872"/>
        <v xml:space="preserve"> </v>
      </c>
      <c r="CL525" s="578" t="str">
        <f t="shared" si="873"/>
        <v xml:space="preserve"> </v>
      </c>
      <c r="CM525" s="578" t="str">
        <f t="shared" si="874"/>
        <v xml:space="preserve"> </v>
      </c>
      <c r="CN525" s="578" t="str">
        <f t="shared" si="875"/>
        <v xml:space="preserve"> </v>
      </c>
      <c r="CO525" s="578" t="str">
        <f t="shared" si="868"/>
        <v xml:space="preserve"> </v>
      </c>
      <c r="CP525" s="578" t="str">
        <f t="shared" si="869"/>
        <v xml:space="preserve"> </v>
      </c>
      <c r="CQ525" s="578" t="str">
        <f t="shared" si="870"/>
        <v xml:space="preserve"> </v>
      </c>
      <c r="CR525" s="244"/>
      <c r="CS525" s="244"/>
      <c r="CT525" s="244"/>
      <c r="CU525" s="244"/>
      <c r="CV525" s="347"/>
      <c r="CW525" s="338" t="str">
        <f t="shared" si="928"/>
        <v xml:space="preserve"> </v>
      </c>
      <c r="CX525" s="347"/>
      <c r="CY525" s="338" t="str">
        <f t="shared" si="928"/>
        <v xml:space="preserve"> </v>
      </c>
      <c r="CZ525" s="347"/>
      <c r="DA525" s="338" t="str">
        <f t="shared" si="928"/>
        <v xml:space="preserve"> </v>
      </c>
      <c r="DB525" s="347"/>
      <c r="DC525" s="338" t="str">
        <f t="shared" si="928"/>
        <v xml:space="preserve"> </v>
      </c>
      <c r="DD525" s="347"/>
      <c r="DE525" s="338" t="str">
        <f t="shared" si="928"/>
        <v xml:space="preserve"> </v>
      </c>
    </row>
    <row r="526" spans="1:109" x14ac:dyDescent="0.2">
      <c r="A526" s="93" t="s">
        <v>117</v>
      </c>
      <c r="B526" s="54" t="s">
        <v>118</v>
      </c>
      <c r="C526" s="53" t="s">
        <v>839</v>
      </c>
      <c r="D526" s="385" t="s">
        <v>256</v>
      </c>
      <c r="E526" s="326">
        <v>288</v>
      </c>
      <c r="F526" s="356" t="s">
        <v>446</v>
      </c>
      <c r="G526" s="701"/>
      <c r="I526" s="89" t="e">
        <f>IF('Retail Pricing'!#REF!&gt;0,'Retail Pricing'!#REF!," ")</f>
        <v>#REF!</v>
      </c>
      <c r="J526" s="85" t="e">
        <f>'Retail Pricing'!#REF!</f>
        <v>#REF!</v>
      </c>
      <c r="K526" s="85" t="e">
        <f>'Retail Pricing'!#REF!</f>
        <v>#REF!</v>
      </c>
      <c r="L526" s="305" t="e">
        <f>IF('Retail Pricing'!#REF!&gt;0,'Retail Pricing'!#REF!," ")</f>
        <v>#REF!</v>
      </c>
      <c r="M526" s="226" t="e">
        <f t="shared" si="924"/>
        <v>#REF!</v>
      </c>
      <c r="N526" s="219" t="e">
        <f>'Retail Pricing'!#REF!</f>
        <v>#REF!</v>
      </c>
      <c r="O526" s="219" t="e">
        <f>'Retail Pricing'!#REF!</f>
        <v>#REF!</v>
      </c>
      <c r="P526" s="219"/>
      <c r="Q526" s="219" t="e">
        <f>'Retail Pricing'!#REF!</f>
        <v>#REF!</v>
      </c>
      <c r="R526" s="219" t="e">
        <f>IF('Retail Pricing'!#REF!&gt;0,'Retail Pricing'!#REF!," ")</f>
        <v>#REF!</v>
      </c>
      <c r="S526" s="219" t="e">
        <f>'Retail Pricing'!#REF!</f>
        <v>#REF!</v>
      </c>
      <c r="T526" s="219">
        <v>5.68065</v>
      </c>
      <c r="U526" s="470">
        <v>0.17</v>
      </c>
      <c r="V526" s="7">
        <v>-5.6000000000000001E-2</v>
      </c>
      <c r="W526" s="491" t="e">
        <f>'Retail Pricing'!#REF!</f>
        <v>#REF!</v>
      </c>
      <c r="X526" s="489">
        <v>12.5</v>
      </c>
      <c r="Y526" s="304" t="e">
        <f t="shared" si="914"/>
        <v>#REF!</v>
      </c>
      <c r="Z526" s="428">
        <v>0.5</v>
      </c>
      <c r="AA526" s="492">
        <v>14.85</v>
      </c>
      <c r="AB526" s="493" t="e">
        <f>'Retail Pricing'!#REF!</f>
        <v>#REF!</v>
      </c>
      <c r="AC526" s="489">
        <v>12.5</v>
      </c>
      <c r="AD526" s="14" t="e">
        <f t="shared" si="915"/>
        <v>#REF!</v>
      </c>
      <c r="AE526" s="428">
        <v>0.5</v>
      </c>
      <c r="AF526" s="488">
        <v>14.85</v>
      </c>
      <c r="AG526" s="494" t="e">
        <f>'Retail Pricing'!#REF!</f>
        <v>#REF!</v>
      </c>
      <c r="AH526" s="489">
        <v>12.5</v>
      </c>
      <c r="AI526" s="14" t="e">
        <f t="shared" si="916"/>
        <v>#REF!</v>
      </c>
      <c r="AJ526" s="428">
        <v>0.5</v>
      </c>
      <c r="AK526" s="495" t="e">
        <f>'Retail Pricing'!#REF!</f>
        <v>#REF!</v>
      </c>
      <c r="AL526" s="489"/>
      <c r="AM526" s="489">
        <v>12.5</v>
      </c>
      <c r="AN526" s="14" t="e">
        <f t="shared" si="917"/>
        <v>#REF!</v>
      </c>
      <c r="AO526" s="428">
        <v>0.5</v>
      </c>
      <c r="AP526" s="490" t="e">
        <f>'Retail Pricing'!#REF!</f>
        <v>#REF!</v>
      </c>
      <c r="AQ526" s="489">
        <v>12.5</v>
      </c>
      <c r="AR526" s="14" t="e">
        <f t="shared" si="918"/>
        <v>#REF!</v>
      </c>
      <c r="AS526" s="428">
        <v>0.5</v>
      </c>
      <c r="AT526" s="496">
        <v>14.85</v>
      </c>
      <c r="AU526" s="497" t="e">
        <f>'Retail Pricing'!#REF!</f>
        <v>#REF!</v>
      </c>
      <c r="AV526" s="288"/>
      <c r="AW526" s="498" t="e">
        <f>IF(W526&gt;0,ROUND((W526*1.3)/0.05,0)*0.05," ")</f>
        <v>#REF!</v>
      </c>
      <c r="AX526" s="499"/>
      <c r="AY526" s="499"/>
      <c r="AZ526" s="333"/>
      <c r="BA526" s="491" t="e">
        <f t="shared" si="929"/>
        <v>#REF!</v>
      </c>
      <c r="BB526" s="492">
        <f t="shared" si="930"/>
        <v>14.85</v>
      </c>
      <c r="BC526" s="493" t="e">
        <f t="shared" si="931"/>
        <v>#REF!</v>
      </c>
      <c r="BD526" s="488">
        <f t="shared" si="932"/>
        <v>14.85</v>
      </c>
      <c r="BE526" s="494" t="e">
        <f t="shared" si="933"/>
        <v>#REF!</v>
      </c>
      <c r="BF526" s="495" t="e">
        <f t="shared" si="934"/>
        <v>#REF!</v>
      </c>
      <c r="BG526" s="490" t="e">
        <f t="shared" si="935"/>
        <v>#REF!</v>
      </c>
      <c r="BH526" s="496">
        <f t="shared" si="936"/>
        <v>14.85</v>
      </c>
      <c r="BI526" s="497" t="e">
        <f t="shared" si="937"/>
        <v>#REF!</v>
      </c>
      <c r="BJ526" s="385" t="e">
        <f t="shared" si="938"/>
        <v>#REF!</v>
      </c>
      <c r="BK526" s="385" t="e">
        <f t="shared" si="939"/>
        <v>#REF!</v>
      </c>
      <c r="BL526" s="243" t="e">
        <f>IF((BA526-'Retail Pricing'!#REF!)&gt;=0," ",1)</f>
        <v>#REF!</v>
      </c>
      <c r="BM526" s="243" t="e">
        <f>IF((BB526-'Retail Pricing'!#REF!)&gt;=0," ",1)</f>
        <v>#REF!</v>
      </c>
      <c r="BN526" s="243" t="e">
        <f>IF((BC526-'Retail Pricing'!#REF!)&gt;=0," ",1)</f>
        <v>#REF!</v>
      </c>
      <c r="BO526" s="243" t="e">
        <f>IF((BD526-'Retail Pricing'!#REF!)&gt;=0," ",1)</f>
        <v>#REF!</v>
      </c>
      <c r="BP526" s="243" t="e">
        <f>IF((BE526-'Retail Pricing'!#REF!)&gt;=0," ",1)</f>
        <v>#REF!</v>
      </c>
      <c r="BQ526" s="243" t="e">
        <f>IF((BF526-'Retail Pricing'!#REF!)&gt;=0," ",1)</f>
        <v>#REF!</v>
      </c>
      <c r="BR526" s="243" t="e">
        <f>IF((BG526-'Retail Pricing'!#REF!)&gt;=0," ",1)</f>
        <v>#REF!</v>
      </c>
      <c r="BS526" s="243" t="e">
        <f>IF((BH526-'Retail Pricing'!#REF!)&gt;=0," ",1)</f>
        <v>#REF!</v>
      </c>
      <c r="BT526" s="243" t="e">
        <f>IF((BI526-'Retail Pricing'!#REF!)&gt;=0," ",1)</f>
        <v>#REF!</v>
      </c>
      <c r="BV526" s="442" t="e">
        <f t="shared" si="940"/>
        <v>#REF!</v>
      </c>
      <c r="BW526" s="244" t="e">
        <f t="shared" si="941"/>
        <v>#REF!</v>
      </c>
      <c r="BX526" s="244" t="e">
        <f t="shared" si="942"/>
        <v>#REF!</v>
      </c>
      <c r="BY526" s="244" t="e">
        <f t="shared" si="942"/>
        <v>#REF!</v>
      </c>
      <c r="BZ526" s="244" t="e">
        <f t="shared" si="943"/>
        <v>#REF!</v>
      </c>
      <c r="CA526" s="244" t="e">
        <f t="shared" si="943"/>
        <v>#REF!</v>
      </c>
      <c r="CB526" s="244" t="e">
        <f t="shared" si="944"/>
        <v>#REF!</v>
      </c>
      <c r="CC526" s="244" t="e">
        <f t="shared" si="945"/>
        <v>#REF!</v>
      </c>
      <c r="CD526" s="244" t="e">
        <f t="shared" si="946"/>
        <v>#REF!</v>
      </c>
      <c r="CE526" s="244" t="e">
        <f t="shared" si="947"/>
        <v>#REF!</v>
      </c>
      <c r="CF526" s="244" t="e">
        <f t="shared" si="948"/>
        <v>#REF!</v>
      </c>
      <c r="CG526" s="244" t="e">
        <f t="shared" si="949"/>
        <v>#REF!</v>
      </c>
      <c r="CH526" s="244" t="e">
        <f t="shared" si="927"/>
        <v>#REF!</v>
      </c>
      <c r="CI526" s="570"/>
      <c r="CJ526" s="578" t="e">
        <f t="shared" si="871"/>
        <v>#REF!</v>
      </c>
      <c r="CK526" s="578" t="e">
        <f t="shared" si="872"/>
        <v>#REF!</v>
      </c>
      <c r="CL526" s="578" t="e">
        <f t="shared" si="873"/>
        <v>#REF!</v>
      </c>
      <c r="CM526" s="578" t="e">
        <f t="shared" si="874"/>
        <v>#REF!</v>
      </c>
      <c r="CN526" s="578" t="e">
        <f t="shared" si="875"/>
        <v>#REF!</v>
      </c>
      <c r="CO526" s="578" t="e">
        <f t="shared" si="868"/>
        <v>#REF!</v>
      </c>
      <c r="CP526" s="578" t="e">
        <f t="shared" si="869"/>
        <v>#REF!</v>
      </c>
      <c r="CQ526" s="578" t="e">
        <f t="shared" si="870"/>
        <v>#REF!</v>
      </c>
      <c r="CR526" s="244"/>
      <c r="CS526" s="244"/>
      <c r="CT526" s="244"/>
      <c r="CU526" s="244"/>
      <c r="CV526" s="347"/>
      <c r="CW526" s="338" t="e">
        <f t="shared" si="928"/>
        <v>#REF!</v>
      </c>
      <c r="CX526" s="347"/>
      <c r="CY526" s="338" t="e">
        <f t="shared" si="928"/>
        <v>#REF!</v>
      </c>
      <c r="CZ526" s="347"/>
      <c r="DA526" s="338" t="e">
        <f t="shared" si="928"/>
        <v>#REF!</v>
      </c>
      <c r="DB526" s="347"/>
      <c r="DC526" s="338" t="e">
        <f t="shared" si="928"/>
        <v>#REF!</v>
      </c>
      <c r="DD526" s="347"/>
      <c r="DE526" s="338" t="e">
        <f t="shared" si="928"/>
        <v>#REF!</v>
      </c>
    </row>
    <row r="527" spans="1:109" s="19" customFormat="1" x14ac:dyDescent="0.2">
      <c r="A527" s="93" t="s">
        <v>117</v>
      </c>
      <c r="B527" s="17" t="s">
        <v>1316</v>
      </c>
      <c r="C527" s="53" t="s">
        <v>1058</v>
      </c>
      <c r="D527" s="385" t="s">
        <v>256</v>
      </c>
      <c r="E527" s="326">
        <v>288</v>
      </c>
      <c r="F527" s="356" t="s">
        <v>447</v>
      </c>
      <c r="G527" s="701"/>
      <c r="H527" s="84" t="s">
        <v>949</v>
      </c>
      <c r="I527" s="89" t="e">
        <f>IF('Retail Pricing'!#REF!&gt;0,'Retail Pricing'!#REF!," ")</f>
        <v>#REF!</v>
      </c>
      <c r="J527" s="85" t="e">
        <f>'Retail Pricing'!#REF!</f>
        <v>#REF!</v>
      </c>
      <c r="K527" s="85" t="e">
        <f>'Retail Pricing'!#REF!</f>
        <v>#REF!</v>
      </c>
      <c r="L527" s="305" t="e">
        <f>IF('Retail Pricing'!#REF!&gt;0,'Retail Pricing'!#REF!," ")</f>
        <v>#REF!</v>
      </c>
      <c r="M527" s="226" t="e">
        <f t="shared" si="924"/>
        <v>#REF!</v>
      </c>
      <c r="N527" s="219" t="e">
        <f>IF('Retail Pricing'!#REF!&gt;0,'Retail Pricing'!#REF!," ")</f>
        <v>#REF!</v>
      </c>
      <c r="O527" s="219" t="e">
        <f>IF('Retail Pricing'!#REF!&gt;0,'Retail Pricing'!#REF!," ")</f>
        <v>#REF!</v>
      </c>
      <c r="P527" s="219"/>
      <c r="Q527" s="219" t="e">
        <f>IF('Retail Pricing'!#REF!&gt;0,'Retail Pricing'!#REF!," ")</f>
        <v>#REF!</v>
      </c>
      <c r="R527" s="219" t="e">
        <f>IF('Retail Pricing'!#REF!&gt;0,'Retail Pricing'!#REF!," ")</f>
        <v>#REF!</v>
      </c>
      <c r="S527" s="219" t="e">
        <f>IF('Retail Pricing'!#REF!&gt;0,'Retail Pricing'!#REF!," ")</f>
        <v>#REF!</v>
      </c>
      <c r="T527" s="219">
        <v>2.6425200000000002</v>
      </c>
      <c r="U527" s="470">
        <v>0.17</v>
      </c>
      <c r="V527" s="7">
        <v>0.186</v>
      </c>
      <c r="W527" s="491" t="s">
        <v>949</v>
      </c>
      <c r="X527" s="489" t="s">
        <v>949</v>
      </c>
      <c r="Y527" s="304" t="str">
        <f t="shared" si="914"/>
        <v xml:space="preserve"> </v>
      </c>
      <c r="Z527" s="428" t="s">
        <v>106</v>
      </c>
      <c r="AA527" s="492" t="s">
        <v>949</v>
      </c>
      <c r="AB527" s="493" t="s">
        <v>949</v>
      </c>
      <c r="AC527" s="489" t="s">
        <v>949</v>
      </c>
      <c r="AD527" s="14" t="str">
        <f t="shared" si="915"/>
        <v xml:space="preserve"> </v>
      </c>
      <c r="AE527" s="428" t="s">
        <v>106</v>
      </c>
      <c r="AF527" s="488" t="s">
        <v>949</v>
      </c>
      <c r="AG527" s="494" t="s">
        <v>949</v>
      </c>
      <c r="AH527" s="489" t="s">
        <v>949</v>
      </c>
      <c r="AI527" s="14" t="str">
        <f t="shared" si="916"/>
        <v xml:space="preserve"> </v>
      </c>
      <c r="AJ527" s="428" t="s">
        <v>106</v>
      </c>
      <c r="AK527" s="495" t="s">
        <v>949</v>
      </c>
      <c r="AL527" s="489"/>
      <c r="AM527" s="489" t="s">
        <v>949</v>
      </c>
      <c r="AN527" s="14" t="str">
        <f t="shared" si="917"/>
        <v xml:space="preserve"> </v>
      </c>
      <c r="AO527" s="428" t="s">
        <v>106</v>
      </c>
      <c r="AP527" s="490" t="s">
        <v>949</v>
      </c>
      <c r="AQ527" s="489" t="s">
        <v>949</v>
      </c>
      <c r="AR527" s="14" t="str">
        <f t="shared" si="918"/>
        <v xml:space="preserve"> </v>
      </c>
      <c r="AS527" s="428" t="s">
        <v>106</v>
      </c>
      <c r="AT527" s="496" t="s">
        <v>949</v>
      </c>
      <c r="AU527" s="497" t="s">
        <v>949</v>
      </c>
      <c r="AV527" s="288"/>
      <c r="AW527" s="498" t="s">
        <v>949</v>
      </c>
      <c r="AX527" s="499"/>
      <c r="AY527" s="499"/>
      <c r="AZ527" s="333"/>
      <c r="BA527" s="491" t="str">
        <f t="shared" si="929"/>
        <v>Holder</v>
      </c>
      <c r="BB527" s="492" t="str">
        <f t="shared" si="930"/>
        <v>Holder</v>
      </c>
      <c r="BC527" s="493" t="str">
        <f t="shared" si="931"/>
        <v>Holder</v>
      </c>
      <c r="BD527" s="488" t="str">
        <f t="shared" si="932"/>
        <v>Holder</v>
      </c>
      <c r="BE527" s="494" t="str">
        <f t="shared" si="933"/>
        <v>Holder</v>
      </c>
      <c r="BF527" s="495" t="str">
        <f t="shared" si="934"/>
        <v>Holder</v>
      </c>
      <c r="BG527" s="490" t="str">
        <f t="shared" si="935"/>
        <v>Holder</v>
      </c>
      <c r="BH527" s="496" t="str">
        <f t="shared" si="936"/>
        <v>Holder</v>
      </c>
      <c r="BI527" s="497" t="str">
        <f t="shared" si="937"/>
        <v>Holder</v>
      </c>
      <c r="BJ527" s="385" t="str">
        <f t="shared" si="938"/>
        <v>No</v>
      </c>
      <c r="BK527" s="385" t="str">
        <f t="shared" si="939"/>
        <v>No</v>
      </c>
      <c r="BL527" s="483" t="s">
        <v>1376</v>
      </c>
      <c r="BM527" s="482"/>
      <c r="BN527" s="482"/>
      <c r="BO527" s="482"/>
      <c r="BP527" s="482"/>
      <c r="BQ527" s="482"/>
      <c r="BR527" s="482"/>
      <c r="BS527" s="482"/>
      <c r="BT527" s="482"/>
      <c r="BU527" s="67"/>
      <c r="BV527" s="442" t="str">
        <f t="shared" si="940"/>
        <v xml:space="preserve"> </v>
      </c>
      <c r="BW527" s="244" t="str">
        <f t="shared" si="941"/>
        <v xml:space="preserve"> </v>
      </c>
      <c r="BX527" s="244" t="str">
        <f t="shared" si="942"/>
        <v xml:space="preserve"> </v>
      </c>
      <c r="BY527" s="244" t="str">
        <f t="shared" si="942"/>
        <v xml:space="preserve"> </v>
      </c>
      <c r="BZ527" s="244" t="str">
        <f t="shared" si="943"/>
        <v xml:space="preserve"> </v>
      </c>
      <c r="CA527" s="244" t="str">
        <f t="shared" si="943"/>
        <v xml:space="preserve"> </v>
      </c>
      <c r="CB527" s="244" t="str">
        <f t="shared" si="944"/>
        <v xml:space="preserve"> </v>
      </c>
      <c r="CC527" s="244" t="str">
        <f t="shared" si="945"/>
        <v xml:space="preserve"> </v>
      </c>
      <c r="CD527" s="244" t="str">
        <f t="shared" si="946"/>
        <v xml:space="preserve"> </v>
      </c>
      <c r="CE527" s="244" t="str">
        <f t="shared" si="947"/>
        <v xml:space="preserve"> </v>
      </c>
      <c r="CF527" s="244" t="str">
        <f t="shared" si="948"/>
        <v xml:space="preserve"> </v>
      </c>
      <c r="CG527" s="244" t="str">
        <f t="shared" si="949"/>
        <v xml:space="preserve"> </v>
      </c>
      <c r="CH527" s="244" t="str">
        <f t="shared" si="927"/>
        <v xml:space="preserve"> </v>
      </c>
      <c r="CI527" s="570"/>
      <c r="CJ527" s="578" t="str">
        <f t="shared" si="871"/>
        <v xml:space="preserve"> </v>
      </c>
      <c r="CK527" s="578" t="str">
        <f t="shared" si="872"/>
        <v xml:space="preserve"> </v>
      </c>
      <c r="CL527" s="578" t="str">
        <f t="shared" si="873"/>
        <v xml:space="preserve"> </v>
      </c>
      <c r="CM527" s="578" t="str">
        <f t="shared" si="874"/>
        <v xml:space="preserve"> </v>
      </c>
      <c r="CN527" s="578" t="str">
        <f t="shared" si="875"/>
        <v xml:space="preserve"> </v>
      </c>
      <c r="CO527" s="578" t="str">
        <f t="shared" si="868"/>
        <v xml:space="preserve"> </v>
      </c>
      <c r="CP527" s="578" t="str">
        <f t="shared" si="869"/>
        <v xml:space="preserve"> </v>
      </c>
      <c r="CQ527" s="578" t="str">
        <f t="shared" si="870"/>
        <v xml:space="preserve"> </v>
      </c>
      <c r="CR527" s="244"/>
      <c r="CS527" s="244"/>
      <c r="CT527" s="244"/>
      <c r="CU527" s="244"/>
      <c r="CV527" s="347"/>
      <c r="CW527" s="338" t="str">
        <f t="shared" si="928"/>
        <v xml:space="preserve"> </v>
      </c>
      <c r="CX527" s="347"/>
      <c r="CY527" s="338" t="str">
        <f t="shared" si="928"/>
        <v xml:space="preserve"> </v>
      </c>
      <c r="CZ527" s="347"/>
      <c r="DA527" s="338" t="str">
        <f t="shared" si="928"/>
        <v xml:space="preserve"> </v>
      </c>
      <c r="DB527" s="347"/>
      <c r="DC527" s="338" t="str">
        <f t="shared" si="928"/>
        <v xml:space="preserve"> </v>
      </c>
      <c r="DD527" s="347"/>
      <c r="DE527" s="338" t="str">
        <f t="shared" si="928"/>
        <v xml:space="preserve"> </v>
      </c>
    </row>
    <row r="528" spans="1:109" s="19" customFormat="1" x14ac:dyDescent="0.2">
      <c r="A528" s="93" t="s">
        <v>117</v>
      </c>
      <c r="B528" s="53" t="s">
        <v>1317</v>
      </c>
      <c r="C528" s="53" t="s">
        <v>1058</v>
      </c>
      <c r="D528" s="217" t="s">
        <v>256</v>
      </c>
      <c r="E528" s="326">
        <v>288</v>
      </c>
      <c r="F528" s="356" t="s">
        <v>458</v>
      </c>
      <c r="G528" s="701"/>
      <c r="H528" s="84" t="s">
        <v>949</v>
      </c>
      <c r="I528" s="89" t="e">
        <f>IF('Retail Pricing'!#REF!&gt;0,'Retail Pricing'!#REF!," ")</f>
        <v>#REF!</v>
      </c>
      <c r="J528" s="85" t="e">
        <f>'Retail Pricing'!#REF!</f>
        <v>#REF!</v>
      </c>
      <c r="K528" s="85" t="e">
        <f>'Retail Pricing'!#REF!</f>
        <v>#REF!</v>
      </c>
      <c r="L528" s="305" t="e">
        <f>IF('Retail Pricing'!#REF!&gt;0,'Retail Pricing'!#REF!," ")</f>
        <v>#REF!</v>
      </c>
      <c r="M528" s="226" t="e">
        <f t="shared" si="924"/>
        <v>#REF!</v>
      </c>
      <c r="N528" s="219" t="e">
        <f>IF('Retail Pricing'!#REF!&gt;0,'Retail Pricing'!#REF!," ")</f>
        <v>#REF!</v>
      </c>
      <c r="O528" s="219" t="e">
        <f>IF('Retail Pricing'!#REF!&gt;0,'Retail Pricing'!#REF!," ")</f>
        <v>#REF!</v>
      </c>
      <c r="P528" s="219"/>
      <c r="Q528" s="219" t="e">
        <f>IF('Retail Pricing'!#REF!&gt;0,'Retail Pricing'!#REF!," ")</f>
        <v>#REF!</v>
      </c>
      <c r="R528" s="219" t="e">
        <f>IF('Retail Pricing'!#REF!&gt;0,'Retail Pricing'!#REF!," ")</f>
        <v>#REF!</v>
      </c>
      <c r="S528" s="219" t="e">
        <f>IF('Retail Pricing'!#REF!&gt;0,'Retail Pricing'!#REF!," ")</f>
        <v>#REF!</v>
      </c>
      <c r="T528" s="219">
        <v>2.5193599999999998</v>
      </c>
      <c r="U528" s="470">
        <v>0.17</v>
      </c>
      <c r="V528" s="7">
        <v>8.4000000000000005E-2</v>
      </c>
      <c r="W528" s="491" t="s">
        <v>949</v>
      </c>
      <c r="X528" s="489" t="s">
        <v>949</v>
      </c>
      <c r="Y528" s="304" t="str">
        <f t="shared" si="914"/>
        <v xml:space="preserve"> </v>
      </c>
      <c r="Z528" s="428" t="s">
        <v>106</v>
      </c>
      <c r="AA528" s="492" t="s">
        <v>949</v>
      </c>
      <c r="AB528" s="493" t="s">
        <v>949</v>
      </c>
      <c r="AC528" s="489" t="s">
        <v>949</v>
      </c>
      <c r="AD528" s="14" t="str">
        <f t="shared" si="915"/>
        <v xml:space="preserve"> </v>
      </c>
      <c r="AE528" s="428" t="s">
        <v>106</v>
      </c>
      <c r="AF528" s="488" t="s">
        <v>949</v>
      </c>
      <c r="AG528" s="494" t="s">
        <v>949</v>
      </c>
      <c r="AH528" s="489" t="s">
        <v>949</v>
      </c>
      <c r="AI528" s="14" t="str">
        <f t="shared" si="916"/>
        <v xml:space="preserve"> </v>
      </c>
      <c r="AJ528" s="428" t="s">
        <v>106</v>
      </c>
      <c r="AK528" s="495" t="s">
        <v>949</v>
      </c>
      <c r="AL528" s="489"/>
      <c r="AM528" s="489" t="s">
        <v>949</v>
      </c>
      <c r="AN528" s="14" t="str">
        <f t="shared" si="917"/>
        <v xml:space="preserve"> </v>
      </c>
      <c r="AO528" s="428" t="s">
        <v>106</v>
      </c>
      <c r="AP528" s="490" t="s">
        <v>949</v>
      </c>
      <c r="AQ528" s="489" t="s">
        <v>949</v>
      </c>
      <c r="AR528" s="14" t="str">
        <f t="shared" si="918"/>
        <v xml:space="preserve"> </v>
      </c>
      <c r="AS528" s="428" t="s">
        <v>106</v>
      </c>
      <c r="AT528" s="496" t="s">
        <v>949</v>
      </c>
      <c r="AU528" s="497" t="s">
        <v>949</v>
      </c>
      <c r="AV528" s="312"/>
      <c r="AW528" s="498" t="s">
        <v>949</v>
      </c>
      <c r="AX528" s="499"/>
      <c r="AY528" s="499"/>
      <c r="AZ528" s="333"/>
      <c r="BA528" s="491" t="str">
        <f t="shared" si="929"/>
        <v>Holder</v>
      </c>
      <c r="BB528" s="492" t="str">
        <f t="shared" si="930"/>
        <v>Holder</v>
      </c>
      <c r="BC528" s="493" t="str">
        <f t="shared" si="931"/>
        <v>Holder</v>
      </c>
      <c r="BD528" s="488" t="str">
        <f t="shared" si="932"/>
        <v>Holder</v>
      </c>
      <c r="BE528" s="494" t="str">
        <f t="shared" si="933"/>
        <v>Holder</v>
      </c>
      <c r="BF528" s="495" t="str">
        <f t="shared" si="934"/>
        <v>Holder</v>
      </c>
      <c r="BG528" s="490" t="str">
        <f t="shared" si="935"/>
        <v>Holder</v>
      </c>
      <c r="BH528" s="496" t="str">
        <f t="shared" si="936"/>
        <v>Holder</v>
      </c>
      <c r="BI528" s="497" t="str">
        <f t="shared" si="937"/>
        <v>Holder</v>
      </c>
      <c r="BJ528" s="385" t="str">
        <f t="shared" si="938"/>
        <v>No</v>
      </c>
      <c r="BK528" s="385" t="str">
        <f t="shared" si="939"/>
        <v>No</v>
      </c>
      <c r="BL528" s="483" t="s">
        <v>1376</v>
      </c>
      <c r="BM528" s="482"/>
      <c r="BN528" s="482"/>
      <c r="BO528" s="482"/>
      <c r="BP528" s="482"/>
      <c r="BQ528" s="482"/>
      <c r="BR528" s="482"/>
      <c r="BS528" s="482"/>
      <c r="BT528" s="482"/>
      <c r="BU528" s="67"/>
      <c r="BV528" s="442" t="str">
        <f t="shared" si="940"/>
        <v xml:space="preserve"> </v>
      </c>
      <c r="BW528" s="244" t="str">
        <f t="shared" si="941"/>
        <v xml:space="preserve"> </v>
      </c>
      <c r="BX528" s="244" t="str">
        <f t="shared" si="942"/>
        <v xml:space="preserve"> </v>
      </c>
      <c r="BY528" s="244" t="str">
        <f t="shared" si="942"/>
        <v xml:space="preserve"> </v>
      </c>
      <c r="BZ528" s="244" t="str">
        <f t="shared" si="943"/>
        <v xml:space="preserve"> </v>
      </c>
      <c r="CA528" s="244" t="str">
        <f t="shared" si="943"/>
        <v xml:space="preserve"> </v>
      </c>
      <c r="CB528" s="244" t="str">
        <f t="shared" si="944"/>
        <v xml:space="preserve"> </v>
      </c>
      <c r="CC528" s="244" t="str">
        <f t="shared" si="945"/>
        <v xml:space="preserve"> </v>
      </c>
      <c r="CD528" s="244" t="str">
        <f t="shared" si="946"/>
        <v xml:space="preserve"> </v>
      </c>
      <c r="CE528" s="244" t="str">
        <f t="shared" si="947"/>
        <v xml:space="preserve"> </v>
      </c>
      <c r="CF528" s="244" t="str">
        <f t="shared" si="948"/>
        <v xml:space="preserve"> </v>
      </c>
      <c r="CG528" s="244" t="str">
        <f t="shared" si="949"/>
        <v xml:space="preserve"> </v>
      </c>
      <c r="CH528" s="244" t="str">
        <f t="shared" si="927"/>
        <v xml:space="preserve"> </v>
      </c>
      <c r="CI528" s="570"/>
      <c r="CJ528" s="578" t="str">
        <f t="shared" si="871"/>
        <v xml:space="preserve"> </v>
      </c>
      <c r="CK528" s="578" t="str">
        <f t="shared" si="872"/>
        <v xml:space="preserve"> </v>
      </c>
      <c r="CL528" s="578" t="str">
        <f t="shared" si="873"/>
        <v xml:space="preserve"> </v>
      </c>
      <c r="CM528" s="578" t="str">
        <f t="shared" si="874"/>
        <v xml:space="preserve"> </v>
      </c>
      <c r="CN528" s="578" t="str">
        <f t="shared" si="875"/>
        <v xml:space="preserve"> </v>
      </c>
      <c r="CO528" s="578" t="str">
        <f t="shared" si="868"/>
        <v xml:space="preserve"> </v>
      </c>
      <c r="CP528" s="578" t="str">
        <f t="shared" si="869"/>
        <v xml:space="preserve"> </v>
      </c>
      <c r="CQ528" s="578" t="str">
        <f t="shared" si="870"/>
        <v xml:space="preserve"> </v>
      </c>
      <c r="CR528" s="244"/>
      <c r="CS528" s="244"/>
      <c r="CT528" s="244"/>
      <c r="CU528" s="244"/>
      <c r="CV528" s="347"/>
      <c r="CW528" s="338" t="str">
        <f t="shared" si="928"/>
        <v xml:space="preserve"> </v>
      </c>
      <c r="CX528" s="347"/>
      <c r="CY528" s="338" t="str">
        <f t="shared" si="928"/>
        <v xml:space="preserve"> </v>
      </c>
      <c r="CZ528" s="347"/>
      <c r="DA528" s="338" t="str">
        <f t="shared" si="928"/>
        <v xml:space="preserve"> </v>
      </c>
      <c r="DB528" s="347"/>
      <c r="DC528" s="338" t="str">
        <f t="shared" si="928"/>
        <v xml:space="preserve"> </v>
      </c>
      <c r="DD528" s="347"/>
      <c r="DE528" s="338" t="str">
        <f t="shared" si="928"/>
        <v xml:space="preserve"> </v>
      </c>
    </row>
    <row r="529" spans="1:109" x14ac:dyDescent="0.2">
      <c r="A529" s="93" t="s">
        <v>117</v>
      </c>
      <c r="B529" s="54" t="s">
        <v>1316</v>
      </c>
      <c r="C529" s="53" t="s">
        <v>839</v>
      </c>
      <c r="D529" s="217" t="s">
        <v>256</v>
      </c>
      <c r="E529" s="326">
        <v>288</v>
      </c>
      <c r="F529" s="356" t="s">
        <v>447</v>
      </c>
      <c r="G529" s="701"/>
      <c r="H529" s="39"/>
      <c r="I529" s="89" t="e">
        <f>IF('Retail Pricing'!#REF!&gt;0,'Retail Pricing'!#REF!," ")</f>
        <v>#REF!</v>
      </c>
      <c r="J529" s="85" t="e">
        <f>'Retail Pricing'!#REF!</f>
        <v>#REF!</v>
      </c>
      <c r="K529" s="85" t="e">
        <f>'Retail Pricing'!#REF!</f>
        <v>#REF!</v>
      </c>
      <c r="L529" s="305" t="e">
        <f>IF('Retail Pricing'!#REF!&gt;0,'Retail Pricing'!#REF!," ")</f>
        <v>#REF!</v>
      </c>
      <c r="M529" s="226" t="e">
        <f t="shared" si="924"/>
        <v>#REF!</v>
      </c>
      <c r="N529" s="219" t="e">
        <f>'Retail Pricing'!#REF!</f>
        <v>#REF!</v>
      </c>
      <c r="O529" s="219" t="e">
        <f>'Retail Pricing'!#REF!</f>
        <v>#REF!</v>
      </c>
      <c r="P529" s="219"/>
      <c r="Q529" s="219" t="e">
        <f>'Retail Pricing'!#REF!</f>
        <v>#REF!</v>
      </c>
      <c r="R529" s="219" t="e">
        <f>IF('Retail Pricing'!#REF!&gt;0,'Retail Pricing'!#REF!," ")</f>
        <v>#REF!</v>
      </c>
      <c r="S529" s="219" t="e">
        <f>'Retail Pricing'!#REF!</f>
        <v>#REF!</v>
      </c>
      <c r="T529" s="219">
        <v>2.6425200000000002</v>
      </c>
      <c r="U529" s="470">
        <v>0.17</v>
      </c>
      <c r="V529" s="7">
        <v>0.186</v>
      </c>
      <c r="W529" s="491" t="e">
        <f>'Retail Pricing'!#REF!</f>
        <v>#REF!</v>
      </c>
      <c r="X529" s="489">
        <v>8</v>
      </c>
      <c r="Y529" s="304" t="e">
        <f t="shared" si="914"/>
        <v>#REF!</v>
      </c>
      <c r="Z529" s="428">
        <v>0.54</v>
      </c>
      <c r="AA529" s="492">
        <v>9.5</v>
      </c>
      <c r="AB529" s="493" t="e">
        <f>'Retail Pricing'!#REF!</f>
        <v>#REF!</v>
      </c>
      <c r="AC529" s="489">
        <v>8</v>
      </c>
      <c r="AD529" s="14" t="e">
        <f t="shared" si="915"/>
        <v>#REF!</v>
      </c>
      <c r="AE529" s="428">
        <v>0.54</v>
      </c>
      <c r="AF529" s="488">
        <v>9.5</v>
      </c>
      <c r="AG529" s="494" t="e">
        <f>'Retail Pricing'!#REF!</f>
        <v>#REF!</v>
      </c>
      <c r="AH529" s="489">
        <v>8</v>
      </c>
      <c r="AI529" s="14" t="e">
        <f t="shared" si="916"/>
        <v>#REF!</v>
      </c>
      <c r="AJ529" s="428">
        <v>0.54</v>
      </c>
      <c r="AK529" s="495" t="e">
        <f>'Retail Pricing'!#REF!</f>
        <v>#REF!</v>
      </c>
      <c r="AL529" s="489"/>
      <c r="AM529" s="489">
        <v>8</v>
      </c>
      <c r="AN529" s="14" t="e">
        <f t="shared" si="917"/>
        <v>#REF!</v>
      </c>
      <c r="AO529" s="428">
        <v>0.54</v>
      </c>
      <c r="AP529" s="490" t="e">
        <f>'Retail Pricing'!#REF!</f>
        <v>#REF!</v>
      </c>
      <c r="AQ529" s="489">
        <v>8</v>
      </c>
      <c r="AR529" s="14" t="e">
        <f t="shared" si="918"/>
        <v>#REF!</v>
      </c>
      <c r="AS529" s="428">
        <v>0.54</v>
      </c>
      <c r="AT529" s="496">
        <v>9.5</v>
      </c>
      <c r="AU529" s="497" t="e">
        <f>'Retail Pricing'!#REF!</f>
        <v>#REF!</v>
      </c>
      <c r="AV529" s="312"/>
      <c r="AW529" s="498" t="e">
        <f>IF(W529&gt;0,ROUND((W529*1.3)/0.05,0)*0.05," ")</f>
        <v>#REF!</v>
      </c>
      <c r="AX529" s="499"/>
      <c r="AY529" s="499"/>
      <c r="AZ529" s="333"/>
      <c r="BA529" s="491" t="e">
        <f t="shared" si="929"/>
        <v>#REF!</v>
      </c>
      <c r="BB529" s="492">
        <f t="shared" si="930"/>
        <v>9.5</v>
      </c>
      <c r="BC529" s="493" t="e">
        <f t="shared" si="931"/>
        <v>#REF!</v>
      </c>
      <c r="BD529" s="488">
        <f t="shared" si="932"/>
        <v>9.5</v>
      </c>
      <c r="BE529" s="494" t="e">
        <f t="shared" si="933"/>
        <v>#REF!</v>
      </c>
      <c r="BF529" s="495" t="e">
        <f t="shared" si="934"/>
        <v>#REF!</v>
      </c>
      <c r="BG529" s="490" t="e">
        <f t="shared" si="935"/>
        <v>#REF!</v>
      </c>
      <c r="BH529" s="496">
        <f t="shared" si="936"/>
        <v>9.5</v>
      </c>
      <c r="BI529" s="497" t="e">
        <f t="shared" si="937"/>
        <v>#REF!</v>
      </c>
      <c r="BJ529" s="385" t="e">
        <f t="shared" si="938"/>
        <v>#REF!</v>
      </c>
      <c r="BK529" s="385" t="e">
        <f t="shared" si="939"/>
        <v>#REF!</v>
      </c>
      <c r="BL529" s="243" t="e">
        <f>IF((BA529-'Retail Pricing'!#REF!)&gt;=0," ",1)</f>
        <v>#REF!</v>
      </c>
      <c r="BM529" s="243" t="e">
        <f>IF((BB529-'Retail Pricing'!#REF!)&gt;=0," ",1)</f>
        <v>#REF!</v>
      </c>
      <c r="BN529" s="243" t="e">
        <f>IF((BC529-'Retail Pricing'!#REF!)&gt;=0," ",1)</f>
        <v>#REF!</v>
      </c>
      <c r="BO529" s="243" t="e">
        <f>IF((BD529-'Retail Pricing'!#REF!)&gt;=0," ",1)</f>
        <v>#REF!</v>
      </c>
      <c r="BP529" s="243" t="e">
        <f>IF((BE529-'Retail Pricing'!#REF!)&gt;=0," ",1)</f>
        <v>#REF!</v>
      </c>
      <c r="BQ529" s="243" t="e">
        <f>IF((BF529-'Retail Pricing'!#REF!)&gt;=0," ",1)</f>
        <v>#REF!</v>
      </c>
      <c r="BR529" s="243" t="e">
        <f>IF((BG529-'Retail Pricing'!#REF!)&gt;=0," ",1)</f>
        <v>#REF!</v>
      </c>
      <c r="BS529" s="243" t="e">
        <f>IF((BH529-'Retail Pricing'!#REF!)&gt;=0," ",1)</f>
        <v>#REF!</v>
      </c>
      <c r="BT529" s="243" t="e">
        <f>IF((BI529-'Retail Pricing'!#REF!)&gt;=0," ",1)</f>
        <v>#REF!</v>
      </c>
      <c r="BV529" s="442" t="e">
        <f t="shared" si="940"/>
        <v>#REF!</v>
      </c>
      <c r="BW529" s="244" t="e">
        <f t="shared" si="941"/>
        <v>#REF!</v>
      </c>
      <c r="BX529" s="244" t="e">
        <f t="shared" si="942"/>
        <v>#REF!</v>
      </c>
      <c r="BY529" s="244" t="e">
        <f t="shared" si="942"/>
        <v>#REF!</v>
      </c>
      <c r="BZ529" s="244" t="e">
        <f t="shared" si="943"/>
        <v>#REF!</v>
      </c>
      <c r="CA529" s="244" t="e">
        <f t="shared" si="943"/>
        <v>#REF!</v>
      </c>
      <c r="CB529" s="244" t="e">
        <f t="shared" si="944"/>
        <v>#REF!</v>
      </c>
      <c r="CC529" s="244" t="e">
        <f t="shared" si="945"/>
        <v>#REF!</v>
      </c>
      <c r="CD529" s="244" t="e">
        <f t="shared" si="946"/>
        <v>#REF!</v>
      </c>
      <c r="CE529" s="244" t="e">
        <f t="shared" si="947"/>
        <v>#REF!</v>
      </c>
      <c r="CF529" s="244" t="e">
        <f t="shared" si="948"/>
        <v>#REF!</v>
      </c>
      <c r="CG529" s="244" t="e">
        <f t="shared" si="949"/>
        <v>#REF!</v>
      </c>
      <c r="CH529" s="244" t="e">
        <f t="shared" si="927"/>
        <v>#REF!</v>
      </c>
      <c r="CI529" s="570"/>
      <c r="CJ529" s="578" t="e">
        <f t="shared" si="871"/>
        <v>#REF!</v>
      </c>
      <c r="CK529" s="578" t="e">
        <f t="shared" si="872"/>
        <v>#REF!</v>
      </c>
      <c r="CL529" s="578" t="e">
        <f t="shared" si="873"/>
        <v>#REF!</v>
      </c>
      <c r="CM529" s="578" t="e">
        <f t="shared" si="874"/>
        <v>#REF!</v>
      </c>
      <c r="CN529" s="578" t="e">
        <f t="shared" si="875"/>
        <v>#REF!</v>
      </c>
      <c r="CO529" s="578" t="e">
        <f t="shared" si="868"/>
        <v>#REF!</v>
      </c>
      <c r="CP529" s="578" t="e">
        <f t="shared" si="869"/>
        <v>#REF!</v>
      </c>
      <c r="CQ529" s="578" t="e">
        <f t="shared" si="870"/>
        <v>#REF!</v>
      </c>
      <c r="CR529" s="244"/>
      <c r="CS529" s="244"/>
      <c r="CT529" s="244"/>
      <c r="CU529" s="244"/>
      <c r="CV529" s="347"/>
      <c r="CW529" s="338" t="e">
        <f t="shared" si="928"/>
        <v>#REF!</v>
      </c>
      <c r="CX529" s="347"/>
      <c r="CY529" s="338" t="e">
        <f t="shared" si="928"/>
        <v>#REF!</v>
      </c>
      <c r="CZ529" s="347"/>
      <c r="DA529" s="338" t="e">
        <f t="shared" si="928"/>
        <v>#REF!</v>
      </c>
      <c r="DB529" s="347"/>
      <c r="DC529" s="338" t="e">
        <f t="shared" si="928"/>
        <v>#REF!</v>
      </c>
      <c r="DD529" s="347"/>
      <c r="DE529" s="338" t="e">
        <f t="shared" si="928"/>
        <v>#REF!</v>
      </c>
    </row>
    <row r="530" spans="1:109" s="203" customFormat="1" ht="12.75" x14ac:dyDescent="0.2">
      <c r="A530" s="396" t="s">
        <v>518</v>
      </c>
      <c r="B530" s="397" t="s">
        <v>746</v>
      </c>
      <c r="C530" s="398"/>
      <c r="D530" s="398"/>
      <c r="E530" s="398"/>
      <c r="F530" s="418"/>
      <c r="G530" s="703"/>
      <c r="H530" s="523"/>
      <c r="I530" s="199"/>
      <c r="J530" s="199"/>
      <c r="K530" s="199"/>
      <c r="L530" s="199"/>
      <c r="M530" s="199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  <c r="AA530" s="335"/>
      <c r="AB530" s="335"/>
      <c r="AC530" s="335"/>
      <c r="AD530" s="335"/>
      <c r="AE530" s="335"/>
      <c r="AF530" s="335"/>
      <c r="AG530" s="335"/>
      <c r="AH530" s="335"/>
      <c r="AI530" s="335"/>
      <c r="AJ530" s="335"/>
      <c r="AK530" s="335"/>
      <c r="AL530" s="335"/>
      <c r="AM530" s="335"/>
      <c r="AN530" s="335"/>
      <c r="AO530" s="335"/>
      <c r="AP530" s="335"/>
      <c r="AQ530" s="335"/>
      <c r="AR530" s="335"/>
      <c r="AS530" s="335"/>
      <c r="AT530" s="335"/>
      <c r="AU530" s="335"/>
      <c r="AV530" s="335"/>
      <c r="AW530" s="335"/>
      <c r="AX530" s="335"/>
      <c r="AY530" s="335"/>
      <c r="AZ530" s="335"/>
      <c r="BA530" s="335"/>
      <c r="BB530" s="335"/>
      <c r="BC530" s="335"/>
      <c r="BD530" s="335"/>
      <c r="BE530" s="335"/>
      <c r="BF530" s="335"/>
      <c r="BG530" s="335"/>
      <c r="BH530" s="335"/>
      <c r="BI530" s="335"/>
      <c r="BJ530" s="199"/>
      <c r="BK530" s="199"/>
      <c r="BL530" s="199"/>
      <c r="BM530" s="199"/>
      <c r="BN530" s="199"/>
      <c r="BO530" s="199"/>
      <c r="BP530" s="199"/>
      <c r="BQ530" s="199"/>
      <c r="BR530" s="199"/>
      <c r="BS530" s="199"/>
      <c r="BT530" s="199"/>
      <c r="BU530" s="199"/>
      <c r="BV530" s="201"/>
      <c r="BW530" s="199"/>
      <c r="BX530" s="199"/>
      <c r="BY530" s="199"/>
      <c r="BZ530" s="199"/>
      <c r="CA530" s="199"/>
      <c r="CB530" s="199"/>
      <c r="CC530" s="199"/>
      <c r="CD530" s="199"/>
      <c r="CE530" s="199"/>
      <c r="CF530" s="199"/>
      <c r="CG530" s="199"/>
      <c r="CH530" s="199"/>
      <c r="CI530" s="576"/>
      <c r="CJ530" s="578" t="str">
        <f t="shared" si="871"/>
        <v xml:space="preserve"> </v>
      </c>
      <c r="CK530" s="578" t="str">
        <f t="shared" si="872"/>
        <v xml:space="preserve"> </v>
      </c>
      <c r="CL530" s="578" t="str">
        <f t="shared" si="873"/>
        <v xml:space="preserve"> </v>
      </c>
      <c r="CM530" s="578" t="str">
        <f t="shared" si="874"/>
        <v xml:space="preserve"> </v>
      </c>
      <c r="CN530" s="578" t="str">
        <f t="shared" si="875"/>
        <v xml:space="preserve"> </v>
      </c>
      <c r="CO530" s="578" t="str">
        <f t="shared" si="868"/>
        <v xml:space="preserve"> </v>
      </c>
      <c r="CP530" s="578" t="str">
        <f t="shared" si="869"/>
        <v xml:space="preserve"> </v>
      </c>
      <c r="CQ530" s="578" t="str">
        <f t="shared" si="870"/>
        <v xml:space="preserve"> </v>
      </c>
      <c r="CR530" s="199"/>
      <c r="CS530" s="199"/>
      <c r="CT530" s="199"/>
      <c r="CU530" s="199"/>
      <c r="CV530" s="199"/>
      <c r="CW530" s="338" t="str">
        <f t="shared" si="928"/>
        <v xml:space="preserve"> </v>
      </c>
      <c r="CX530" s="199"/>
      <c r="CY530" s="338" t="str">
        <f t="shared" si="928"/>
        <v xml:space="preserve"> </v>
      </c>
      <c r="CZ530" s="199"/>
      <c r="DA530" s="338" t="str">
        <f t="shared" si="928"/>
        <v xml:space="preserve"> </v>
      </c>
      <c r="DB530" s="199"/>
      <c r="DC530" s="338" t="str">
        <f t="shared" si="928"/>
        <v xml:space="preserve"> </v>
      </c>
      <c r="DD530" s="199"/>
      <c r="DE530" s="338" t="str">
        <f t="shared" si="928"/>
        <v xml:space="preserve"> </v>
      </c>
    </row>
    <row r="531" spans="1:109" s="19" customFormat="1" x14ac:dyDescent="0.2">
      <c r="A531" s="93" t="s">
        <v>20</v>
      </c>
      <c r="B531" s="53" t="s">
        <v>950</v>
      </c>
      <c r="C531" s="450" t="s">
        <v>951</v>
      </c>
      <c r="D531" s="357" t="s">
        <v>130</v>
      </c>
      <c r="E531" s="326">
        <v>36</v>
      </c>
      <c r="F531" s="326">
        <v>21</v>
      </c>
      <c r="G531" s="701"/>
      <c r="H531" s="40" t="s">
        <v>949</v>
      </c>
      <c r="I531" s="89" t="e">
        <f>IF('Retail Pricing'!#REF!&gt;0,'Retail Pricing'!#REF!," ")</f>
        <v>#REF!</v>
      </c>
      <c r="J531" s="85" t="e">
        <f>'Retail Pricing'!#REF!</f>
        <v>#REF!</v>
      </c>
      <c r="K531" s="85" t="e">
        <f>'Retail Pricing'!#REF!</f>
        <v>#REF!</v>
      </c>
      <c r="L531" s="305" t="e">
        <f>IF('Retail Pricing'!#REF!&gt;0,'Retail Pricing'!#REF!," ")</f>
        <v>#REF!</v>
      </c>
      <c r="M531" s="226" t="e">
        <f t="shared" si="924"/>
        <v>#REF!</v>
      </c>
      <c r="N531" s="219" t="e">
        <f>IF('Retail Pricing'!#REF!&gt;0,'Retail Pricing'!#REF!," ")</f>
        <v>#REF!</v>
      </c>
      <c r="O531" s="219" t="e">
        <f>IF('Retail Pricing'!#REF!&gt;0,'Retail Pricing'!#REF!," ")</f>
        <v>#REF!</v>
      </c>
      <c r="P531" s="219">
        <v>7.7280000000000001E-2</v>
      </c>
      <c r="Q531" s="219" t="e">
        <f>IF('Retail Pricing'!#REF!&gt;0,'Retail Pricing'!#REF!," ")</f>
        <v>#REF!</v>
      </c>
      <c r="R531" s="219" t="e">
        <f>IF('Retail Pricing'!#REF!&gt;0,'Retail Pricing'!#REF!," ")</f>
        <v>#REF!</v>
      </c>
      <c r="S531" s="219" t="e">
        <f>IF('Retail Pricing'!#REF!&gt;0,'Retail Pricing'!#REF!," ")</f>
        <v>#REF!</v>
      </c>
      <c r="T531" s="219">
        <v>2.8933399999999998</v>
      </c>
      <c r="U531" s="470" t="e">
        <f>IF(M531&gt;0,$U$1," ")+2%</f>
        <v>#REF!</v>
      </c>
      <c r="V531" s="7">
        <v>-2.5999999999999999E-2</v>
      </c>
      <c r="W531" s="491" t="s">
        <v>949</v>
      </c>
      <c r="X531" s="489" t="s">
        <v>949</v>
      </c>
      <c r="Y531" s="304" t="str">
        <f t="shared" si="914"/>
        <v xml:space="preserve"> </v>
      </c>
      <c r="Z531" s="428" t="s">
        <v>106</v>
      </c>
      <c r="AA531" s="492" t="s">
        <v>949</v>
      </c>
      <c r="AB531" s="493" t="s">
        <v>949</v>
      </c>
      <c r="AC531" s="489" t="s">
        <v>949</v>
      </c>
      <c r="AD531" s="14" t="str">
        <f t="shared" si="915"/>
        <v xml:space="preserve"> </v>
      </c>
      <c r="AE531" s="428" t="s">
        <v>106</v>
      </c>
      <c r="AF531" s="488" t="s">
        <v>949</v>
      </c>
      <c r="AG531" s="494" t="s">
        <v>949</v>
      </c>
      <c r="AH531" s="489" t="s">
        <v>949</v>
      </c>
      <c r="AI531" s="14" t="str">
        <f t="shared" si="916"/>
        <v xml:space="preserve"> </v>
      </c>
      <c r="AJ531" s="428" t="s">
        <v>106</v>
      </c>
      <c r="AK531" s="495" t="s">
        <v>949</v>
      </c>
      <c r="AL531" s="489"/>
      <c r="AM531" s="489" t="s">
        <v>949</v>
      </c>
      <c r="AN531" s="14" t="str">
        <f t="shared" si="917"/>
        <v xml:space="preserve"> </v>
      </c>
      <c r="AO531" s="428" t="s">
        <v>106</v>
      </c>
      <c r="AP531" s="490" t="s">
        <v>949</v>
      </c>
      <c r="AQ531" s="489" t="s">
        <v>949</v>
      </c>
      <c r="AR531" s="14" t="str">
        <f t="shared" si="918"/>
        <v xml:space="preserve"> </v>
      </c>
      <c r="AS531" s="428" t="s">
        <v>106</v>
      </c>
      <c r="AT531" s="496" t="s">
        <v>949</v>
      </c>
      <c r="AU531" s="497" t="s">
        <v>949</v>
      </c>
      <c r="AV531" s="288"/>
      <c r="AW531" s="498" t="s">
        <v>949</v>
      </c>
      <c r="AX531" s="499"/>
      <c r="AY531" s="499"/>
      <c r="AZ531" s="333"/>
      <c r="BA531" s="491" t="str">
        <f t="shared" ref="BA531:BA554" si="950">IF($A531&lt;&gt;" ",$W531," ")</f>
        <v>Holder</v>
      </c>
      <c r="BB531" s="492" t="str">
        <f t="shared" ref="BB531:BB554" si="951">IF($A531&lt;&gt;" ",$AA531," ")</f>
        <v>Holder</v>
      </c>
      <c r="BC531" s="493" t="str">
        <f t="shared" ref="BC531:BC554" si="952">IF($A531&lt;&gt;" ",$AB531," ")</f>
        <v>Holder</v>
      </c>
      <c r="BD531" s="488" t="str">
        <f t="shared" ref="BD531:BD554" si="953">IF($A531&lt;&gt;" ",$AF531," ")</f>
        <v>Holder</v>
      </c>
      <c r="BE531" s="494" t="str">
        <f t="shared" ref="BE531:BE554" si="954">IF($A531&lt;&gt;" ",$AG531," ")</f>
        <v>Holder</v>
      </c>
      <c r="BF531" s="495" t="str">
        <f t="shared" ref="BF531:BF554" si="955">IF($A531&lt;&gt;" ",$AK531," ")</f>
        <v>Holder</v>
      </c>
      <c r="BG531" s="490" t="str">
        <f t="shared" ref="BG531:BG554" si="956">IF($A531&lt;&gt;" ",$AP531," ")</f>
        <v>Holder</v>
      </c>
      <c r="BH531" s="496" t="str">
        <f t="shared" ref="BH531:BH554" si="957">IF($A531&lt;&gt;" ",$AT531," ")</f>
        <v>Holder</v>
      </c>
      <c r="BI531" s="497" t="str">
        <f t="shared" ref="BI531:BI554" si="958">IF($A531&lt;&gt;" ",$AU531," ")</f>
        <v>Holder</v>
      </c>
      <c r="BJ531" s="385" t="str">
        <f t="shared" ref="BJ531:BJ554" si="959">IF(BA531*0.9&gt;BG531, " ", "No")</f>
        <v>No</v>
      </c>
      <c r="BK531" s="385" t="str">
        <f t="shared" ref="BK531:BK541" si="960">IF(BC531*0.9&gt;BG531, " ", "No")</f>
        <v>No</v>
      </c>
      <c r="BL531" s="483" t="s">
        <v>1376</v>
      </c>
      <c r="BM531" s="482"/>
      <c r="BN531" s="482"/>
      <c r="BO531" s="482"/>
      <c r="BP531" s="482"/>
      <c r="BQ531" s="482"/>
      <c r="BR531" s="482"/>
      <c r="BS531" s="482"/>
      <c r="BT531" s="482"/>
      <c r="BU531" s="67"/>
      <c r="BV531" s="442" t="str">
        <f t="shared" ref="BV531:BV554" si="961">IF(W531&gt;0,$BV$9, " ")</f>
        <v xml:space="preserve"> </v>
      </c>
      <c r="BW531" s="244" t="str">
        <f t="shared" ref="BW531:BW554" si="962">IF($BV531&gt;0,($BV531-W531)/$BV531*100," ")</f>
        <v xml:space="preserve"> </v>
      </c>
      <c r="BX531" s="244" t="str">
        <f t="shared" ref="BX531:BX554" si="963">IF($BV531&gt;0,($BV531-AA531)/$BV531*100," ")</f>
        <v xml:space="preserve"> </v>
      </c>
      <c r="BY531" s="244" t="str">
        <f t="shared" ref="BY531:BY554" si="964">IF($BV531&gt;0,($BV531-AB531)/$BV531*100," ")</f>
        <v xml:space="preserve"> </v>
      </c>
      <c r="BZ531" s="244" t="str">
        <f t="shared" ref="BZ531:BZ554" si="965">IF($BV531&gt;0,($BV531-AF531)/$BV531*100," ")</f>
        <v xml:space="preserve"> </v>
      </c>
      <c r="CA531" s="244" t="str">
        <f t="shared" ref="CA531:CA554" si="966">IF($BV531&gt;0,($BV531-AG531)/$BV531*100," ")</f>
        <v xml:space="preserve"> </v>
      </c>
      <c r="CB531" s="244" t="str">
        <f t="shared" ref="CB531:CB554" si="967">CA531</f>
        <v xml:space="preserve"> </v>
      </c>
      <c r="CC531" s="244" t="str">
        <f t="shared" ref="CC531:CC554" si="968">IF($BV531&gt;0,($BV531-AK531)/$BV531*100," ")</f>
        <v xml:space="preserve"> </v>
      </c>
      <c r="CD531" s="244" t="str">
        <f t="shared" ref="CD531:CD554" si="969">IF($BV531&gt;0,($BV531-AP531)/$BV531*100," ")</f>
        <v xml:space="preserve"> </v>
      </c>
      <c r="CE531" s="244" t="str">
        <f t="shared" ref="CE531:CE554" si="970">IF($BV531&gt;0,($BV531-AT531)/$BV531*100," ")</f>
        <v xml:space="preserve"> </v>
      </c>
      <c r="CF531" s="244" t="str">
        <f t="shared" ref="CF531:CF554" si="971">IF($BV531&gt;0,($BV531-(W531*2))/$BV531*100," ")</f>
        <v xml:space="preserve"> </v>
      </c>
      <c r="CG531" s="244" t="str">
        <f t="shared" ref="CG531:CG551" si="972">IF($BV531&gt;0,($BV531-AW531)/$BV531*100," ")</f>
        <v xml:space="preserve"> </v>
      </c>
      <c r="CH531" s="244" t="str">
        <f t="shared" si="927"/>
        <v xml:space="preserve"> </v>
      </c>
      <c r="CI531" s="570"/>
      <c r="CJ531" s="578" t="str">
        <f t="shared" si="871"/>
        <v xml:space="preserve"> </v>
      </c>
      <c r="CK531" s="578" t="str">
        <f t="shared" si="872"/>
        <v xml:space="preserve"> </v>
      </c>
      <c r="CL531" s="578" t="str">
        <f t="shared" si="873"/>
        <v xml:space="preserve"> </v>
      </c>
      <c r="CM531" s="578" t="str">
        <f t="shared" si="874"/>
        <v xml:space="preserve"> </v>
      </c>
      <c r="CN531" s="578" t="str">
        <f t="shared" si="875"/>
        <v xml:space="preserve"> </v>
      </c>
      <c r="CO531" s="578" t="str">
        <f t="shared" si="868"/>
        <v xml:space="preserve"> </v>
      </c>
      <c r="CP531" s="578" t="str">
        <f t="shared" si="869"/>
        <v xml:space="preserve"> </v>
      </c>
      <c r="CQ531" s="578" t="str">
        <f t="shared" si="870"/>
        <v xml:space="preserve"> </v>
      </c>
      <c r="CR531" s="244"/>
      <c r="CS531" s="244"/>
      <c r="CT531" s="244"/>
      <c r="CU531" s="244"/>
      <c r="CV531" s="347"/>
      <c r="CW531" s="338" t="str">
        <f t="shared" si="928"/>
        <v xml:space="preserve"> </v>
      </c>
      <c r="CX531" s="347"/>
      <c r="CY531" s="338" t="str">
        <f t="shared" si="928"/>
        <v xml:space="preserve"> </v>
      </c>
      <c r="CZ531" s="347"/>
      <c r="DA531" s="338" t="str">
        <f t="shared" si="928"/>
        <v xml:space="preserve"> </v>
      </c>
      <c r="DB531" s="347"/>
      <c r="DC531" s="338" t="str">
        <f t="shared" si="928"/>
        <v xml:space="preserve"> </v>
      </c>
      <c r="DD531" s="347"/>
      <c r="DE531" s="338" t="str">
        <f t="shared" si="928"/>
        <v xml:space="preserve"> </v>
      </c>
    </row>
    <row r="532" spans="1:109" s="19" customFormat="1" x14ac:dyDescent="0.2">
      <c r="A532" s="93" t="s">
        <v>20</v>
      </c>
      <c r="B532" s="53" t="s">
        <v>1399</v>
      </c>
      <c r="C532" s="450" t="s">
        <v>951</v>
      </c>
      <c r="D532" s="357" t="s">
        <v>130</v>
      </c>
      <c r="E532" s="326">
        <v>36</v>
      </c>
      <c r="F532" s="326">
        <v>21</v>
      </c>
      <c r="G532" s="701"/>
      <c r="H532" s="40" t="s">
        <v>949</v>
      </c>
      <c r="I532" s="89" t="e">
        <f>IF('Retail Pricing'!#REF!&gt;0,'Retail Pricing'!#REF!," ")</f>
        <v>#REF!</v>
      </c>
      <c r="J532" s="85" t="e">
        <f>'Retail Pricing'!#REF!</f>
        <v>#REF!</v>
      </c>
      <c r="K532" s="85" t="e">
        <f>'Retail Pricing'!#REF!</f>
        <v>#REF!</v>
      </c>
      <c r="L532" s="305" t="e">
        <f>IF('Retail Pricing'!#REF!&gt;0,'Retail Pricing'!#REF!," ")</f>
        <v>#REF!</v>
      </c>
      <c r="M532" s="226" t="e">
        <f t="shared" si="924"/>
        <v>#REF!</v>
      </c>
      <c r="N532" s="219" t="e">
        <f>IF('Retail Pricing'!#REF!&gt;0,'Retail Pricing'!#REF!," ")</f>
        <v>#REF!</v>
      </c>
      <c r="O532" s="219" t="e">
        <f>IF('Retail Pricing'!#REF!&gt;0,'Retail Pricing'!#REF!," ")</f>
        <v>#REF!</v>
      </c>
      <c r="P532" s="219"/>
      <c r="Q532" s="219" t="e">
        <f>IF('Retail Pricing'!#REF!&gt;0,'Retail Pricing'!#REF!," ")</f>
        <v>#REF!</v>
      </c>
      <c r="R532" s="219" t="e">
        <f>IF('Retail Pricing'!#REF!&gt;0,'Retail Pricing'!#REF!," ")</f>
        <v>#REF!</v>
      </c>
      <c r="S532" s="219" t="e">
        <f>IF('Retail Pricing'!#REF!&gt;0,'Retail Pricing'!#REF!," ")</f>
        <v>#REF!</v>
      </c>
      <c r="T532" s="226">
        <v>4.4003800000000002</v>
      </c>
      <c r="U532" s="470" t="e">
        <f>IF(M532&gt;0,$U$1," ")+2%</f>
        <v>#REF!</v>
      </c>
      <c r="V532" s="7">
        <v>6.5000000000000002E-2</v>
      </c>
      <c r="W532" s="491" t="s">
        <v>949</v>
      </c>
      <c r="X532" s="489" t="s">
        <v>949</v>
      </c>
      <c r="Y532" s="304" t="str">
        <f t="shared" si="914"/>
        <v xml:space="preserve"> </v>
      </c>
      <c r="Z532" s="428" t="s">
        <v>106</v>
      </c>
      <c r="AA532" s="492" t="s">
        <v>949</v>
      </c>
      <c r="AB532" s="493" t="s">
        <v>949</v>
      </c>
      <c r="AC532" s="489" t="s">
        <v>949</v>
      </c>
      <c r="AD532" s="14" t="str">
        <f t="shared" si="915"/>
        <v xml:space="preserve"> </v>
      </c>
      <c r="AE532" s="428" t="s">
        <v>106</v>
      </c>
      <c r="AF532" s="488" t="s">
        <v>949</v>
      </c>
      <c r="AG532" s="494" t="s">
        <v>949</v>
      </c>
      <c r="AH532" s="489" t="s">
        <v>949</v>
      </c>
      <c r="AI532" s="14" t="str">
        <f t="shared" si="916"/>
        <v xml:space="preserve"> </v>
      </c>
      <c r="AJ532" s="428" t="s">
        <v>106</v>
      </c>
      <c r="AK532" s="495" t="s">
        <v>949</v>
      </c>
      <c r="AL532" s="489"/>
      <c r="AM532" s="489" t="s">
        <v>949</v>
      </c>
      <c r="AN532" s="14" t="str">
        <f t="shared" si="917"/>
        <v xml:space="preserve"> </v>
      </c>
      <c r="AO532" s="428" t="s">
        <v>106</v>
      </c>
      <c r="AP532" s="490" t="s">
        <v>949</v>
      </c>
      <c r="AQ532" s="489" t="s">
        <v>949</v>
      </c>
      <c r="AR532" s="14" t="str">
        <f t="shared" si="918"/>
        <v xml:space="preserve"> </v>
      </c>
      <c r="AS532" s="428" t="s">
        <v>106</v>
      </c>
      <c r="AT532" s="496" t="s">
        <v>949</v>
      </c>
      <c r="AU532" s="497" t="s">
        <v>949</v>
      </c>
      <c r="AV532" s="288"/>
      <c r="AW532" s="498" t="s">
        <v>949</v>
      </c>
      <c r="AX532" s="499" t="s">
        <v>106</v>
      </c>
      <c r="AY532" s="499" t="s">
        <v>106</v>
      </c>
      <c r="AZ532" s="333"/>
      <c r="BA532" s="491" t="str">
        <f t="shared" si="950"/>
        <v>Holder</v>
      </c>
      <c r="BB532" s="492" t="str">
        <f t="shared" si="951"/>
        <v>Holder</v>
      </c>
      <c r="BC532" s="493" t="str">
        <f t="shared" si="952"/>
        <v>Holder</v>
      </c>
      <c r="BD532" s="488" t="str">
        <f t="shared" si="953"/>
        <v>Holder</v>
      </c>
      <c r="BE532" s="494" t="str">
        <f t="shared" si="954"/>
        <v>Holder</v>
      </c>
      <c r="BF532" s="495" t="str">
        <f t="shared" si="955"/>
        <v>Holder</v>
      </c>
      <c r="BG532" s="490" t="str">
        <f t="shared" si="956"/>
        <v>Holder</v>
      </c>
      <c r="BH532" s="496" t="str">
        <f t="shared" si="957"/>
        <v>Holder</v>
      </c>
      <c r="BI532" s="497" t="str">
        <f t="shared" si="958"/>
        <v>Holder</v>
      </c>
      <c r="BJ532" s="385" t="str">
        <f t="shared" si="959"/>
        <v>No</v>
      </c>
      <c r="BK532" s="385" t="str">
        <f>IF(BC532*0.9&gt;BG532, " ", "No")</f>
        <v>No</v>
      </c>
      <c r="BL532" s="483" t="s">
        <v>1376</v>
      </c>
      <c r="BM532" s="482"/>
      <c r="BN532" s="482"/>
      <c r="BO532" s="482"/>
      <c r="BP532" s="482"/>
      <c r="BQ532" s="482"/>
      <c r="BR532" s="482"/>
      <c r="BS532" s="482"/>
      <c r="BT532" s="482"/>
      <c r="BU532" s="67"/>
      <c r="BV532" s="442" t="str">
        <f>IF(W532&gt;0,$BV$9, " ")</f>
        <v xml:space="preserve"> </v>
      </c>
      <c r="BW532" s="244" t="str">
        <f>IF($BV532&gt;0,($BV532-W532)/$BV532*100," ")</f>
        <v xml:space="preserve"> </v>
      </c>
      <c r="BX532" s="244" t="str">
        <f>IF($BV532&gt;0,($BV532-AA532)/$BV532*100," ")</f>
        <v xml:space="preserve"> </v>
      </c>
      <c r="BY532" s="244" t="str">
        <f>IF($BV532&gt;0,($BV532-AB532)/$BV532*100," ")</f>
        <v xml:space="preserve"> </v>
      </c>
      <c r="BZ532" s="244" t="str">
        <f>IF($BV532&gt;0,($BV532-AF532)/$BV532*100," ")</f>
        <v xml:space="preserve"> </v>
      </c>
      <c r="CA532" s="244" t="str">
        <f>IF($BV532&gt;0,($BV532-AG532)/$BV532*100," ")</f>
        <v xml:space="preserve"> </v>
      </c>
      <c r="CB532" s="244" t="str">
        <f t="shared" si="967"/>
        <v xml:space="preserve"> </v>
      </c>
      <c r="CC532" s="244" t="str">
        <f>IF($BV532&gt;0,($BV532-AK532)/$BV532*100," ")</f>
        <v xml:space="preserve"> </v>
      </c>
      <c r="CD532" s="244" t="str">
        <f>IF($BV532&gt;0,($BV532-AP532)/$BV532*100," ")</f>
        <v xml:space="preserve"> </v>
      </c>
      <c r="CE532" s="244" t="str">
        <f>IF($BV532&gt;0,($BV532-AT532)/$BV532*100," ")</f>
        <v xml:space="preserve"> </v>
      </c>
      <c r="CF532" s="244" t="str">
        <f>IF($BV532&gt;0,($BV532-(W532*2))/$BV532*100," ")</f>
        <v xml:space="preserve"> </v>
      </c>
      <c r="CG532" s="244" t="str">
        <f>IF($BV532&gt;0,($BV532-AW532)/$BV532*100," ")</f>
        <v xml:space="preserve"> </v>
      </c>
      <c r="CH532" s="244" t="str">
        <f>IF($W532&gt;0,100," ")</f>
        <v xml:space="preserve"> </v>
      </c>
      <c r="CI532" s="570"/>
      <c r="CJ532" s="578" t="str">
        <f t="shared" si="871"/>
        <v xml:space="preserve"> </v>
      </c>
      <c r="CK532" s="578" t="str">
        <f t="shared" si="872"/>
        <v xml:space="preserve"> </v>
      </c>
      <c r="CL532" s="578" t="str">
        <f t="shared" si="873"/>
        <v xml:space="preserve"> </v>
      </c>
      <c r="CM532" s="578" t="str">
        <f t="shared" si="874"/>
        <v xml:space="preserve"> </v>
      </c>
      <c r="CN532" s="578" t="str">
        <f t="shared" si="875"/>
        <v xml:space="preserve"> </v>
      </c>
      <c r="CO532" s="578" t="str">
        <f t="shared" si="868"/>
        <v xml:space="preserve"> </v>
      </c>
      <c r="CP532" s="578" t="str">
        <f t="shared" si="869"/>
        <v xml:space="preserve"> </v>
      </c>
      <c r="CQ532" s="578" t="str">
        <f t="shared" si="870"/>
        <v xml:space="preserve"> </v>
      </c>
      <c r="CR532" s="244"/>
      <c r="CS532" s="244"/>
      <c r="CT532" s="244"/>
      <c r="CU532" s="244"/>
      <c r="CV532" s="347"/>
      <c r="CW532" s="338" t="str">
        <f t="shared" ref="CW532:CW563" si="973">IF($BW532&gt;0,$BA532," ")</f>
        <v xml:space="preserve"> </v>
      </c>
      <c r="CX532" s="347"/>
      <c r="CY532" s="338" t="str">
        <f t="shared" ref="CY532:CY563" si="974">IF($BW532&gt;0,$BA532," ")</f>
        <v xml:space="preserve"> </v>
      </c>
      <c r="CZ532" s="347"/>
      <c r="DA532" s="338" t="str">
        <f t="shared" ref="DA532:DA563" si="975">IF($BW532&gt;0,$BA532," ")</f>
        <v xml:space="preserve"> </v>
      </c>
      <c r="DB532" s="347"/>
      <c r="DC532" s="338" t="str">
        <f t="shared" ref="DC532:DC563" si="976">IF($BW532&gt;0,$BA532," ")</f>
        <v xml:space="preserve"> </v>
      </c>
      <c r="DD532" s="347"/>
      <c r="DE532" s="338" t="str">
        <f t="shared" ref="DE532:DE563" si="977">IF($BW532&gt;0,$BA532," ")</f>
        <v xml:space="preserve"> </v>
      </c>
    </row>
    <row r="533" spans="1:109" s="19" customFormat="1" x14ac:dyDescent="0.2">
      <c r="A533" s="93" t="s">
        <v>20</v>
      </c>
      <c r="B533" s="70" t="s">
        <v>1399</v>
      </c>
      <c r="C533" s="450" t="s">
        <v>951</v>
      </c>
      <c r="D533" s="357" t="s">
        <v>130</v>
      </c>
      <c r="E533" s="326">
        <v>36</v>
      </c>
      <c r="F533" s="551">
        <v>21</v>
      </c>
      <c r="G533" s="701"/>
      <c r="H533" s="400" t="s">
        <v>1662</v>
      </c>
      <c r="I533" s="89" t="e">
        <f>IF('Retail Pricing'!#REF!&gt;0,'Retail Pricing'!#REF!," ")</f>
        <v>#REF!</v>
      </c>
      <c r="J533" s="85" t="e">
        <f>'Retail Pricing'!#REF!</f>
        <v>#REF!</v>
      </c>
      <c r="K533" s="85" t="e">
        <f>'Retail Pricing'!#REF!</f>
        <v>#REF!</v>
      </c>
      <c r="L533" s="305" t="e">
        <f>IF('Retail Pricing'!#REF!&gt;0,'Retail Pricing'!#REF!," ")</f>
        <v>#REF!</v>
      </c>
      <c r="M533" s="226" t="e">
        <f t="shared" si="924"/>
        <v>#REF!</v>
      </c>
      <c r="N533" s="219" t="e">
        <f>IF('Retail Pricing'!#REF!&gt;0,'Retail Pricing'!#REF!," ")</f>
        <v>#REF!</v>
      </c>
      <c r="O533" s="219" t="e">
        <f>IF('Retail Pricing'!#REF!&gt;0,'Retail Pricing'!#REF!," ")</f>
        <v>#REF!</v>
      </c>
      <c r="P533" s="219"/>
      <c r="Q533" s="219" t="e">
        <f>IF('Retail Pricing'!#REF!&gt;0,'Retail Pricing'!#REF!," ")</f>
        <v>#REF!</v>
      </c>
      <c r="R533" s="219" t="e">
        <f>IF('Retail Pricing'!#REF!&gt;0,'Retail Pricing'!#REF!," ")</f>
        <v>#REF!</v>
      </c>
      <c r="S533" s="219" t="e">
        <f>IF('Retail Pricing'!#REF!&gt;0,'Retail Pricing'!#REF!," ")</f>
        <v>#REF!</v>
      </c>
      <c r="T533" s="226">
        <v>4.4003800000000002</v>
      </c>
      <c r="U533" s="366" t="e">
        <f>IF(M533&gt;0,$U$1," ")+2%</f>
        <v>#REF!</v>
      </c>
      <c r="V533" s="7">
        <v>6.5000000000000002E-2</v>
      </c>
      <c r="W533" s="491" t="e">
        <f>'Retail Pricing'!#REF!</f>
        <v>#REF!</v>
      </c>
      <c r="X533" s="489">
        <v>11</v>
      </c>
      <c r="Y533" s="304" t="e">
        <f t="shared" si="914"/>
        <v>#REF!</v>
      </c>
      <c r="Z533" s="428">
        <v>0.45</v>
      </c>
      <c r="AA533" s="492">
        <v>12.65</v>
      </c>
      <c r="AB533" s="493" t="e">
        <f>'Retail Pricing'!#REF!</f>
        <v>#REF!</v>
      </c>
      <c r="AC533" s="489">
        <v>10.75</v>
      </c>
      <c r="AD533" s="14" t="e">
        <f t="shared" si="915"/>
        <v>#REF!</v>
      </c>
      <c r="AE533" s="428">
        <v>0.44</v>
      </c>
      <c r="AF533" s="488">
        <v>12.4</v>
      </c>
      <c r="AG533" s="494" t="e">
        <f>'Retail Pricing'!#REF!</f>
        <v>#REF!</v>
      </c>
      <c r="AH533" s="489">
        <v>8.25</v>
      </c>
      <c r="AI533" s="14" t="e">
        <f t="shared" si="916"/>
        <v>#REF!</v>
      </c>
      <c r="AJ533" s="428">
        <v>0.27</v>
      </c>
      <c r="AK533" s="495" t="e">
        <f>'Retail Pricing'!#REF!</f>
        <v>#REF!</v>
      </c>
      <c r="AL533" s="489"/>
      <c r="AM533" s="489">
        <v>7.45</v>
      </c>
      <c r="AN533" s="14" t="e">
        <f t="shared" si="917"/>
        <v>#REF!</v>
      </c>
      <c r="AO533" s="428">
        <v>0.27</v>
      </c>
      <c r="AP533" s="490" t="e">
        <f>'Retail Pricing'!#REF!</f>
        <v>#REF!</v>
      </c>
      <c r="AQ533" s="489">
        <v>7.25</v>
      </c>
      <c r="AR533" s="14" t="e">
        <f t="shared" si="918"/>
        <v>#REF!</v>
      </c>
      <c r="AS533" s="428">
        <v>0.27</v>
      </c>
      <c r="AT533" s="496">
        <v>9.9</v>
      </c>
      <c r="AU533" s="497" t="e">
        <f>'Retail Pricing'!#REF!</f>
        <v>#REF!</v>
      </c>
      <c r="AV533" s="288"/>
      <c r="AW533" s="498" t="e">
        <f>IF(W533&gt;0,ROUND((W533*1.3)/0.05,0)*0.05," ")</f>
        <v>#REF!</v>
      </c>
      <c r="AX533" s="499" t="e">
        <f>AP533</f>
        <v>#REF!</v>
      </c>
      <c r="AY533" s="499">
        <v>3.25</v>
      </c>
      <c r="AZ533" s="333"/>
      <c r="BA533" s="491" t="e">
        <f t="shared" si="950"/>
        <v>#REF!</v>
      </c>
      <c r="BB533" s="492">
        <f t="shared" si="951"/>
        <v>12.65</v>
      </c>
      <c r="BC533" s="493" t="e">
        <f t="shared" si="952"/>
        <v>#REF!</v>
      </c>
      <c r="BD533" s="488">
        <f t="shared" si="953"/>
        <v>12.4</v>
      </c>
      <c r="BE533" s="494" t="e">
        <f t="shared" si="954"/>
        <v>#REF!</v>
      </c>
      <c r="BF533" s="495" t="e">
        <f t="shared" si="955"/>
        <v>#REF!</v>
      </c>
      <c r="BG533" s="490" t="e">
        <f t="shared" si="956"/>
        <v>#REF!</v>
      </c>
      <c r="BH533" s="496">
        <f t="shared" si="957"/>
        <v>9.9</v>
      </c>
      <c r="BI533" s="497" t="e">
        <f t="shared" si="958"/>
        <v>#REF!</v>
      </c>
      <c r="BJ533" s="385" t="e">
        <f t="shared" si="959"/>
        <v>#REF!</v>
      </c>
      <c r="BK533" s="385" t="e">
        <f>IF(BC533*0.9&gt;BG533, " ", "No")</f>
        <v>#REF!</v>
      </c>
      <c r="BL533" s="243" t="e">
        <f>IF((BA533-'Retail Pricing'!#REF!)&gt;=0," ",1)</f>
        <v>#REF!</v>
      </c>
      <c r="BM533" s="243" t="e">
        <f>IF((BB533-'Retail Pricing'!#REF!)&gt;=0," ",1)</f>
        <v>#REF!</v>
      </c>
      <c r="BN533" s="243" t="e">
        <f>IF((BC533-'Retail Pricing'!#REF!)&gt;=0," ",1)</f>
        <v>#REF!</v>
      </c>
      <c r="BO533" s="243" t="e">
        <f>IF((BD533-'Retail Pricing'!#REF!)&gt;=0," ",1)</f>
        <v>#REF!</v>
      </c>
      <c r="BP533" s="243" t="e">
        <f>IF((BE533-'Retail Pricing'!#REF!)&gt;=0," ",1)</f>
        <v>#REF!</v>
      </c>
      <c r="BQ533" s="243" t="e">
        <f>IF((BF533-'Retail Pricing'!#REF!)&gt;=0," ",1)</f>
        <v>#REF!</v>
      </c>
      <c r="BR533" s="243" t="e">
        <f>IF((BG533-'Retail Pricing'!#REF!)&gt;=0," ",1)</f>
        <v>#REF!</v>
      </c>
      <c r="BS533" s="243" t="e">
        <f>IF((BH533-'Retail Pricing'!#REF!)&gt;=0," ",1)</f>
        <v>#REF!</v>
      </c>
      <c r="BT533" s="243" t="e">
        <f>IF((BI533-'Retail Pricing'!#REF!)&gt;=0," ",1)</f>
        <v>#REF!</v>
      </c>
      <c r="BU533" s="67"/>
      <c r="BV533" s="442" t="e">
        <f>IF(W533&gt;0,$BV$9, " ")</f>
        <v>#REF!</v>
      </c>
      <c r="BW533" s="244" t="e">
        <f>IF($BV533&gt;0,($BV533-W533)/$BV533*100," ")</f>
        <v>#REF!</v>
      </c>
      <c r="BX533" s="244" t="e">
        <f>IF($BV533&gt;0,($BV533-AA533)/$BV533*100," ")</f>
        <v>#REF!</v>
      </c>
      <c r="BY533" s="244" t="e">
        <f>IF($BV533&gt;0,($BV533-AB533)/$BV533*100," ")</f>
        <v>#REF!</v>
      </c>
      <c r="BZ533" s="244" t="e">
        <f>IF($BV533&gt;0,($BV533-AF533)/$BV533*100," ")</f>
        <v>#REF!</v>
      </c>
      <c r="CA533" s="244" t="e">
        <f>IF($BV533&gt;0,($BV533-AG533)/$BV533*100," ")</f>
        <v>#REF!</v>
      </c>
      <c r="CB533" s="244" t="e">
        <f t="shared" si="967"/>
        <v>#REF!</v>
      </c>
      <c r="CC533" s="244" t="e">
        <f>IF($BV533&gt;0,($BV533-AK533)/$BV533*100," ")</f>
        <v>#REF!</v>
      </c>
      <c r="CD533" s="244" t="e">
        <f>IF($BV533&gt;0,($BV533-AP533)/$BV533*100," ")</f>
        <v>#REF!</v>
      </c>
      <c r="CE533" s="244" t="e">
        <f>IF($BV533&gt;0,($BV533-AT533)/$BV533*100," ")</f>
        <v>#REF!</v>
      </c>
      <c r="CF533" s="244" t="e">
        <f>IF($BV533&gt;0,($BV533-(W533*2))/$BV533*100," ")</f>
        <v>#REF!</v>
      </c>
      <c r="CG533" s="244" t="e">
        <f>IF($BV533&gt;0,($BV533-AW533)/$BV533*100," ")</f>
        <v>#REF!</v>
      </c>
      <c r="CH533" s="244" t="e">
        <f>IF($W533&gt;0,100," ")</f>
        <v>#REF!</v>
      </c>
      <c r="CI533" s="570"/>
      <c r="CJ533" s="578" t="e">
        <f t="shared" si="871"/>
        <v>#REF!</v>
      </c>
      <c r="CK533" s="578" t="e">
        <f t="shared" si="872"/>
        <v>#REF!</v>
      </c>
      <c r="CL533" s="578" t="e">
        <f t="shared" si="873"/>
        <v>#REF!</v>
      </c>
      <c r="CM533" s="578" t="e">
        <f t="shared" si="874"/>
        <v>#REF!</v>
      </c>
      <c r="CN533" s="578" t="e">
        <f t="shared" si="875"/>
        <v>#REF!</v>
      </c>
      <c r="CO533" s="578" t="e">
        <f t="shared" si="868"/>
        <v>#REF!</v>
      </c>
      <c r="CP533" s="578" t="e">
        <f t="shared" si="869"/>
        <v>#REF!</v>
      </c>
      <c r="CQ533" s="578" t="e">
        <f t="shared" si="870"/>
        <v>#REF!</v>
      </c>
      <c r="CR533" s="244"/>
      <c r="CS533" s="244"/>
      <c r="CT533" s="244"/>
      <c r="CU533" s="244"/>
      <c r="CV533" s="347"/>
      <c r="CW533" s="338" t="e">
        <f t="shared" si="973"/>
        <v>#REF!</v>
      </c>
      <c r="CX533" s="347"/>
      <c r="CY533" s="338" t="e">
        <f t="shared" si="974"/>
        <v>#REF!</v>
      </c>
      <c r="CZ533" s="347"/>
      <c r="DA533" s="338" t="e">
        <f t="shared" si="975"/>
        <v>#REF!</v>
      </c>
      <c r="DB533" s="347"/>
      <c r="DC533" s="338" t="e">
        <f t="shared" si="976"/>
        <v>#REF!</v>
      </c>
      <c r="DD533" s="347"/>
      <c r="DE533" s="338" t="e">
        <f t="shared" si="977"/>
        <v>#REF!</v>
      </c>
    </row>
    <row r="534" spans="1:109" s="19" customFormat="1" x14ac:dyDescent="0.2">
      <c r="A534" s="93" t="s">
        <v>20</v>
      </c>
      <c r="B534" s="53" t="s">
        <v>854</v>
      </c>
      <c r="C534" s="450"/>
      <c r="D534" s="357" t="s">
        <v>130</v>
      </c>
      <c r="E534" s="326">
        <v>100</v>
      </c>
      <c r="F534" s="401" t="s">
        <v>584</v>
      </c>
      <c r="G534" s="704"/>
      <c r="H534" s="40" t="s">
        <v>949</v>
      </c>
      <c r="I534" s="89" t="e">
        <f>IF('Retail Pricing'!#REF!&gt;0,'Retail Pricing'!#REF!," ")</f>
        <v>#REF!</v>
      </c>
      <c r="J534" s="85" t="e">
        <f>'Retail Pricing'!#REF!</f>
        <v>#REF!</v>
      </c>
      <c r="K534" s="85" t="e">
        <f>'Retail Pricing'!#REF!</f>
        <v>#REF!</v>
      </c>
      <c r="L534" s="305" t="e">
        <f>IF('Retail Pricing'!#REF!&gt;0,'Retail Pricing'!#REF!," ")</f>
        <v>#REF!</v>
      </c>
      <c r="M534" s="226" t="e">
        <f t="shared" si="924"/>
        <v>#REF!</v>
      </c>
      <c r="N534" s="219" t="e">
        <f>IF('Retail Pricing'!#REF!&gt;0,'Retail Pricing'!#REF!," ")</f>
        <v>#REF!</v>
      </c>
      <c r="O534" s="219" t="e">
        <f>IF('Retail Pricing'!#REF!&gt;0,'Retail Pricing'!#REF!," ")</f>
        <v>#REF!</v>
      </c>
      <c r="P534" s="219"/>
      <c r="Q534" s="219" t="e">
        <f>IF('Retail Pricing'!#REF!&gt;0,'Retail Pricing'!#REF!," ")</f>
        <v>#REF!</v>
      </c>
      <c r="R534" s="219" t="e">
        <f>IF('Retail Pricing'!#REF!&gt;0,'Retail Pricing'!#REF!," ")</f>
        <v>#REF!</v>
      </c>
      <c r="S534" s="219" t="e">
        <f>IF('Retail Pricing'!#REF!&gt;0,'Retail Pricing'!#REF!," ")</f>
        <v>#REF!</v>
      </c>
      <c r="T534" s="219">
        <v>1.0091300000000001</v>
      </c>
      <c r="U534" s="7" t="e">
        <f t="shared" ref="U534:U554" si="978">IF(M534&gt;0,$U$1," ")</f>
        <v>#REF!</v>
      </c>
      <c r="V534" s="7">
        <v>0.02</v>
      </c>
      <c r="W534" s="491" t="s">
        <v>949</v>
      </c>
      <c r="X534" s="489" t="s">
        <v>949</v>
      </c>
      <c r="Y534" s="304" t="str">
        <f t="shared" si="914"/>
        <v xml:space="preserve"> </v>
      </c>
      <c r="Z534" s="428" t="s">
        <v>106</v>
      </c>
      <c r="AA534" s="492" t="s">
        <v>949</v>
      </c>
      <c r="AB534" s="493" t="s">
        <v>949</v>
      </c>
      <c r="AC534" s="489" t="s">
        <v>949</v>
      </c>
      <c r="AD534" s="14" t="str">
        <f t="shared" si="915"/>
        <v xml:space="preserve"> </v>
      </c>
      <c r="AE534" s="428" t="s">
        <v>106</v>
      </c>
      <c r="AF534" s="488" t="s">
        <v>949</v>
      </c>
      <c r="AG534" s="494" t="s">
        <v>949</v>
      </c>
      <c r="AH534" s="489" t="s">
        <v>949</v>
      </c>
      <c r="AI534" s="14" t="str">
        <f t="shared" si="916"/>
        <v xml:space="preserve"> </v>
      </c>
      <c r="AJ534" s="428" t="s">
        <v>106</v>
      </c>
      <c r="AK534" s="495" t="s">
        <v>949</v>
      </c>
      <c r="AL534" s="489"/>
      <c r="AM534" s="489" t="s">
        <v>949</v>
      </c>
      <c r="AN534" s="14" t="str">
        <f t="shared" si="917"/>
        <v xml:space="preserve"> </v>
      </c>
      <c r="AO534" s="428" t="s">
        <v>106</v>
      </c>
      <c r="AP534" s="490" t="s">
        <v>949</v>
      </c>
      <c r="AQ534" s="489" t="s">
        <v>949</v>
      </c>
      <c r="AR534" s="14" t="str">
        <f t="shared" si="918"/>
        <v xml:space="preserve"> </v>
      </c>
      <c r="AS534" s="428" t="s">
        <v>106</v>
      </c>
      <c r="AT534" s="496" t="s">
        <v>949</v>
      </c>
      <c r="AU534" s="497" t="s">
        <v>949</v>
      </c>
      <c r="AV534" s="312"/>
      <c r="AW534" s="498" t="s">
        <v>949</v>
      </c>
      <c r="AX534" s="499" t="s">
        <v>106</v>
      </c>
      <c r="AY534" s="499" t="s">
        <v>106</v>
      </c>
      <c r="AZ534" s="333"/>
      <c r="BA534" s="491" t="str">
        <f t="shared" si="950"/>
        <v>Holder</v>
      </c>
      <c r="BB534" s="492" t="str">
        <f t="shared" si="951"/>
        <v>Holder</v>
      </c>
      <c r="BC534" s="493" t="str">
        <f t="shared" si="952"/>
        <v>Holder</v>
      </c>
      <c r="BD534" s="488" t="str">
        <f t="shared" si="953"/>
        <v>Holder</v>
      </c>
      <c r="BE534" s="494" t="str">
        <f t="shared" si="954"/>
        <v>Holder</v>
      </c>
      <c r="BF534" s="495" t="str">
        <f t="shared" si="955"/>
        <v>Holder</v>
      </c>
      <c r="BG534" s="490" t="str">
        <f t="shared" si="956"/>
        <v>Holder</v>
      </c>
      <c r="BH534" s="496" t="str">
        <f t="shared" si="957"/>
        <v>Holder</v>
      </c>
      <c r="BI534" s="497" t="str">
        <f t="shared" si="958"/>
        <v>Holder</v>
      </c>
      <c r="BJ534" s="385" t="str">
        <f t="shared" si="959"/>
        <v>No</v>
      </c>
      <c r="BK534" s="385" t="str">
        <f t="shared" si="960"/>
        <v>No</v>
      </c>
      <c r="BL534" s="483" t="s">
        <v>1376</v>
      </c>
      <c r="BM534" s="482"/>
      <c r="BN534" s="482"/>
      <c r="BO534" s="482"/>
      <c r="BP534" s="482"/>
      <c r="BQ534" s="482"/>
      <c r="BR534" s="482"/>
      <c r="BS534" s="482"/>
      <c r="BT534" s="482"/>
      <c r="BU534" s="67"/>
      <c r="BV534" s="442" t="str">
        <f t="shared" si="961"/>
        <v xml:space="preserve"> </v>
      </c>
      <c r="BW534" s="244" t="str">
        <f t="shared" si="962"/>
        <v xml:space="preserve"> </v>
      </c>
      <c r="BX534" s="244" t="str">
        <f t="shared" si="963"/>
        <v xml:space="preserve"> </v>
      </c>
      <c r="BY534" s="244" t="str">
        <f t="shared" si="964"/>
        <v xml:space="preserve"> </v>
      </c>
      <c r="BZ534" s="244" t="str">
        <f t="shared" si="965"/>
        <v xml:space="preserve"> </v>
      </c>
      <c r="CA534" s="244" t="str">
        <f t="shared" si="966"/>
        <v xml:space="preserve"> </v>
      </c>
      <c r="CB534" s="244" t="str">
        <f t="shared" si="967"/>
        <v xml:space="preserve"> </v>
      </c>
      <c r="CC534" s="244" t="str">
        <f t="shared" si="968"/>
        <v xml:space="preserve"> </v>
      </c>
      <c r="CD534" s="244" t="str">
        <f t="shared" si="969"/>
        <v xml:space="preserve"> </v>
      </c>
      <c r="CE534" s="244" t="str">
        <f t="shared" si="970"/>
        <v xml:space="preserve"> </v>
      </c>
      <c r="CF534" s="244" t="str">
        <f t="shared" si="971"/>
        <v xml:space="preserve"> </v>
      </c>
      <c r="CG534" s="244" t="str">
        <f t="shared" si="972"/>
        <v xml:space="preserve"> </v>
      </c>
      <c r="CH534" s="244" t="str">
        <f t="shared" ref="CH534:CH548" si="979">IF($W534&gt;0,100," ")</f>
        <v xml:space="preserve"> </v>
      </c>
      <c r="CI534" s="570"/>
      <c r="CJ534" s="578" t="str">
        <f t="shared" si="871"/>
        <v xml:space="preserve"> </v>
      </c>
      <c r="CK534" s="578" t="str">
        <f t="shared" si="872"/>
        <v xml:space="preserve"> </v>
      </c>
      <c r="CL534" s="578" t="str">
        <f t="shared" si="873"/>
        <v xml:space="preserve"> </v>
      </c>
      <c r="CM534" s="578" t="str">
        <f t="shared" si="874"/>
        <v xml:space="preserve"> </v>
      </c>
      <c r="CN534" s="578" t="str">
        <f t="shared" si="875"/>
        <v xml:space="preserve"> </v>
      </c>
      <c r="CO534" s="578" t="str">
        <f t="shared" si="868"/>
        <v xml:space="preserve"> </v>
      </c>
      <c r="CP534" s="578" t="str">
        <f t="shared" si="869"/>
        <v xml:space="preserve"> </v>
      </c>
      <c r="CQ534" s="578" t="str">
        <f t="shared" si="870"/>
        <v xml:space="preserve"> </v>
      </c>
      <c r="CR534" s="244"/>
      <c r="CS534" s="244"/>
      <c r="CT534" s="244"/>
      <c r="CU534" s="244"/>
      <c r="CV534" s="347"/>
      <c r="CW534" s="338" t="str">
        <f t="shared" si="973"/>
        <v xml:space="preserve"> </v>
      </c>
      <c r="CX534" s="347"/>
      <c r="CY534" s="338" t="str">
        <f t="shared" si="974"/>
        <v xml:space="preserve"> </v>
      </c>
      <c r="CZ534" s="347"/>
      <c r="DA534" s="338" t="str">
        <f t="shared" si="975"/>
        <v xml:space="preserve"> </v>
      </c>
      <c r="DB534" s="347"/>
      <c r="DC534" s="338" t="str">
        <f t="shared" si="976"/>
        <v xml:space="preserve"> </v>
      </c>
      <c r="DD534" s="347"/>
      <c r="DE534" s="338" t="str">
        <f t="shared" si="977"/>
        <v xml:space="preserve"> </v>
      </c>
    </row>
    <row r="535" spans="1:109" s="19" customFormat="1" x14ac:dyDescent="0.2">
      <c r="A535" s="93" t="s">
        <v>20</v>
      </c>
      <c r="B535" s="53" t="s">
        <v>1318</v>
      </c>
      <c r="C535" s="450" t="s">
        <v>76</v>
      </c>
      <c r="D535" s="357" t="s">
        <v>130</v>
      </c>
      <c r="E535" s="326">
        <v>1200</v>
      </c>
      <c r="F535" s="356" t="s">
        <v>325</v>
      </c>
      <c r="G535" s="701"/>
      <c r="H535" s="40"/>
      <c r="I535" s="89" t="e">
        <f>IF('Retail Pricing'!#REF!&gt;0,'Retail Pricing'!#REF!," ")</f>
        <v>#REF!</v>
      </c>
      <c r="J535" s="85" t="e">
        <f>'Retail Pricing'!#REF!</f>
        <v>#REF!</v>
      </c>
      <c r="K535" s="85" t="e">
        <f>'Retail Pricing'!#REF!</f>
        <v>#REF!</v>
      </c>
      <c r="L535" s="305" t="e">
        <f>IF('Retail Pricing'!#REF!&gt;0,'Retail Pricing'!#REF!," ")</f>
        <v>#REF!</v>
      </c>
      <c r="M535" s="226" t="e">
        <f t="shared" si="924"/>
        <v>#REF!</v>
      </c>
      <c r="N535" s="219" t="e">
        <f>IF('Retail Pricing'!#REF!&gt;0,'Retail Pricing'!#REF!," ")</f>
        <v>#REF!</v>
      </c>
      <c r="O535" s="219" t="e">
        <f>IF('Retail Pricing'!#REF!&gt;0,'Retail Pricing'!#REF!," ")</f>
        <v>#REF!</v>
      </c>
      <c r="P535" s="219"/>
      <c r="Q535" s="219" t="e">
        <f>IF('Retail Pricing'!#REF!&gt;0,'Retail Pricing'!#REF!," ")</f>
        <v>#REF!</v>
      </c>
      <c r="R535" s="219" t="e">
        <f>IF('Retail Pricing'!#REF!&gt;0,'Retail Pricing'!#REF!," ")</f>
        <v>#REF!</v>
      </c>
      <c r="S535" s="219" t="e">
        <f>IF('Retail Pricing'!#REF!&gt;0,'Retail Pricing'!#REF!," ")</f>
        <v>#REF!</v>
      </c>
      <c r="T535" s="219">
        <v>1.1702699999999999</v>
      </c>
      <c r="U535" s="7" t="e">
        <f t="shared" si="978"/>
        <v>#REF!</v>
      </c>
      <c r="V535" s="7">
        <v>-1.2999999999999999E-2</v>
      </c>
      <c r="W535" s="491" t="e">
        <f>ROUND(('Retail Pricing'!#REF!/(1-0.09))/0.05,0)*0.05</f>
        <v>#REF!</v>
      </c>
      <c r="X535" s="489">
        <v>4.0999999999999996</v>
      </c>
      <c r="Y535" s="304" t="e">
        <f t="shared" si="914"/>
        <v>#REF!</v>
      </c>
      <c r="Z535" s="428">
        <v>0.66</v>
      </c>
      <c r="AA535" s="492">
        <v>4.95</v>
      </c>
      <c r="AB535" s="493" t="e">
        <f>ROUND(('Retail Pricing'!#REF!/(1-0.09))/0.05,0)*0.05</f>
        <v>#REF!</v>
      </c>
      <c r="AC535" s="489">
        <v>3.75</v>
      </c>
      <c r="AD535" s="14" t="e">
        <f t="shared" si="915"/>
        <v>#REF!</v>
      </c>
      <c r="AE535" s="428">
        <v>0.63</v>
      </c>
      <c r="AF535" s="488">
        <v>4.55</v>
      </c>
      <c r="AG535" s="494" t="e">
        <f>ROUND(('Retail Pricing'!#REF!/(1-0.09))/0.05,0)*0.05</f>
        <v>#REF!</v>
      </c>
      <c r="AH535" s="489">
        <v>3.15</v>
      </c>
      <c r="AI535" s="14" t="e">
        <f t="shared" si="916"/>
        <v>#REF!</v>
      </c>
      <c r="AJ535" s="428">
        <v>0.56000000000000005</v>
      </c>
      <c r="AK535" s="495" t="e">
        <f>ROUND(('Retail Pricing'!#REF!/(1-0.09))/0.05,0)*0.05</f>
        <v>#REF!</v>
      </c>
      <c r="AL535" s="489"/>
      <c r="AM535" s="489">
        <v>3.15</v>
      </c>
      <c r="AN535" s="14" t="e">
        <f t="shared" si="917"/>
        <v>#REF!</v>
      </c>
      <c r="AO535" s="428">
        <v>0.56000000000000005</v>
      </c>
      <c r="AP535" s="490" t="e">
        <f>ROUND(('Retail Pricing'!#REF!/(1-0.09))/0.05,0)*0.05</f>
        <v>#REF!</v>
      </c>
      <c r="AQ535" s="489">
        <v>3.15</v>
      </c>
      <c r="AR535" s="14" t="e">
        <f t="shared" si="918"/>
        <v>#REF!</v>
      </c>
      <c r="AS535" s="428">
        <v>0.56000000000000005</v>
      </c>
      <c r="AT535" s="496">
        <v>3.95</v>
      </c>
      <c r="AU535" s="497" t="e">
        <f>IF(BA535&gt;0,ROUNDUP((BA535*2),0.05)-0.01," ")</f>
        <v>#REF!</v>
      </c>
      <c r="AV535" s="312"/>
      <c r="AW535" s="498" t="e">
        <f>IF(W535&gt;0,ROUND((W535*1.3)/0.05,0)*0.05," ")</f>
        <v>#REF!</v>
      </c>
      <c r="AX535" s="499" t="s">
        <v>106</v>
      </c>
      <c r="AY535" s="499" t="s">
        <v>106</v>
      </c>
      <c r="AZ535" s="333"/>
      <c r="BA535" s="491" t="e">
        <f t="shared" si="950"/>
        <v>#REF!</v>
      </c>
      <c r="BB535" s="492">
        <f t="shared" si="951"/>
        <v>4.95</v>
      </c>
      <c r="BC535" s="493" t="e">
        <f t="shared" si="952"/>
        <v>#REF!</v>
      </c>
      <c r="BD535" s="488">
        <f t="shared" si="953"/>
        <v>4.55</v>
      </c>
      <c r="BE535" s="494" t="e">
        <f t="shared" si="954"/>
        <v>#REF!</v>
      </c>
      <c r="BF535" s="495" t="e">
        <f t="shared" si="955"/>
        <v>#REF!</v>
      </c>
      <c r="BG535" s="490" t="e">
        <f t="shared" si="956"/>
        <v>#REF!</v>
      </c>
      <c r="BH535" s="496">
        <f t="shared" si="957"/>
        <v>3.95</v>
      </c>
      <c r="BI535" s="497" t="e">
        <f t="shared" si="958"/>
        <v>#REF!</v>
      </c>
      <c r="BJ535" s="385" t="e">
        <f t="shared" si="959"/>
        <v>#REF!</v>
      </c>
      <c r="BK535" s="385" t="e">
        <f t="shared" si="960"/>
        <v>#REF!</v>
      </c>
      <c r="BL535" s="243" t="e">
        <f>IF((BA535-'Retail Pricing'!#REF!)&gt;=0," ",1)</f>
        <v>#REF!</v>
      </c>
      <c r="BM535" s="243" t="e">
        <f>IF((BB535-'Retail Pricing'!#REF!)&gt;=0," ",1)</f>
        <v>#REF!</v>
      </c>
      <c r="BN535" s="243" t="e">
        <f>IF((BC535-'Retail Pricing'!#REF!)&gt;=0," ",1)</f>
        <v>#REF!</v>
      </c>
      <c r="BO535" s="243">
        <f>IF((BD535-'Retail Pricing'!F362)&gt;=0," ",1)</f>
        <v>1</v>
      </c>
      <c r="BP535" s="243" t="e">
        <f>IF((BE535-'Retail Pricing'!#REF!)&gt;=0," ",1)</f>
        <v>#REF!</v>
      </c>
      <c r="BQ535" s="243" t="e">
        <f>IF((BF535-'Retail Pricing'!#REF!)&gt;=0," ",1)</f>
        <v>#REF!</v>
      </c>
      <c r="BR535" s="243" t="e">
        <f>IF((BG535-'Retail Pricing'!#REF!)&gt;=0," ",1)</f>
        <v>#REF!</v>
      </c>
      <c r="BS535" s="243" t="e">
        <f>IF((BH535-'Retail Pricing'!#REF!)&gt;=0," ",1)</f>
        <v>#REF!</v>
      </c>
      <c r="BT535" s="243" t="e">
        <f>IF((BI535-'Retail Pricing'!#REF!)&gt;=0," ",1)</f>
        <v>#REF!</v>
      </c>
      <c r="BU535" s="67"/>
      <c r="BV535" s="442" t="e">
        <f t="shared" si="961"/>
        <v>#REF!</v>
      </c>
      <c r="BW535" s="244" t="e">
        <f t="shared" si="962"/>
        <v>#REF!</v>
      </c>
      <c r="BX535" s="244" t="e">
        <f t="shared" si="963"/>
        <v>#REF!</v>
      </c>
      <c r="BY535" s="244" t="e">
        <f t="shared" si="964"/>
        <v>#REF!</v>
      </c>
      <c r="BZ535" s="244" t="e">
        <f t="shared" si="965"/>
        <v>#REF!</v>
      </c>
      <c r="CA535" s="244" t="e">
        <f t="shared" si="966"/>
        <v>#REF!</v>
      </c>
      <c r="CB535" s="244" t="e">
        <f t="shared" si="967"/>
        <v>#REF!</v>
      </c>
      <c r="CC535" s="244" t="e">
        <f t="shared" si="968"/>
        <v>#REF!</v>
      </c>
      <c r="CD535" s="244" t="e">
        <f t="shared" si="969"/>
        <v>#REF!</v>
      </c>
      <c r="CE535" s="244" t="e">
        <f t="shared" si="970"/>
        <v>#REF!</v>
      </c>
      <c r="CF535" s="244" t="e">
        <f t="shared" si="971"/>
        <v>#REF!</v>
      </c>
      <c r="CG535" s="244" t="e">
        <f t="shared" si="972"/>
        <v>#REF!</v>
      </c>
      <c r="CH535" s="244" t="e">
        <f t="shared" si="979"/>
        <v>#REF!</v>
      </c>
      <c r="CI535" s="570"/>
      <c r="CJ535" s="578" t="e">
        <f t="shared" si="871"/>
        <v>#REF!</v>
      </c>
      <c r="CK535" s="578" t="e">
        <f t="shared" si="872"/>
        <v>#REF!</v>
      </c>
      <c r="CL535" s="578" t="e">
        <f t="shared" si="873"/>
        <v>#REF!</v>
      </c>
      <c r="CM535" s="578" t="e">
        <f t="shared" si="874"/>
        <v>#REF!</v>
      </c>
      <c r="CN535" s="578" t="e">
        <f t="shared" si="875"/>
        <v>#REF!</v>
      </c>
      <c r="CO535" s="578" t="e">
        <f t="shared" si="868"/>
        <v>#REF!</v>
      </c>
      <c r="CP535" s="578" t="e">
        <f t="shared" si="869"/>
        <v>#REF!</v>
      </c>
      <c r="CQ535" s="578" t="e">
        <f t="shared" si="870"/>
        <v>#REF!</v>
      </c>
      <c r="CR535" s="244"/>
      <c r="CS535" s="244"/>
      <c r="CT535" s="244"/>
      <c r="CU535" s="244"/>
      <c r="CV535" s="347"/>
      <c r="CW535" s="338" t="e">
        <f t="shared" si="973"/>
        <v>#REF!</v>
      </c>
      <c r="CX535" s="347"/>
      <c r="CY535" s="338" t="e">
        <f t="shared" si="974"/>
        <v>#REF!</v>
      </c>
      <c r="CZ535" s="347"/>
      <c r="DA535" s="338" t="e">
        <f t="shared" si="975"/>
        <v>#REF!</v>
      </c>
      <c r="DB535" s="347"/>
      <c r="DC535" s="338" t="e">
        <f t="shared" si="976"/>
        <v>#REF!</v>
      </c>
      <c r="DD535" s="347"/>
      <c r="DE535" s="338" t="e">
        <f t="shared" si="977"/>
        <v>#REF!</v>
      </c>
    </row>
    <row r="536" spans="1:109" s="19" customFormat="1" x14ac:dyDescent="0.2">
      <c r="A536" s="93" t="s">
        <v>20</v>
      </c>
      <c r="B536" s="60" t="s">
        <v>287</v>
      </c>
      <c r="C536" s="328" t="s">
        <v>1509</v>
      </c>
      <c r="D536" s="357" t="s">
        <v>130</v>
      </c>
      <c r="E536" s="326">
        <v>1200</v>
      </c>
      <c r="F536" s="356" t="s">
        <v>329</v>
      </c>
      <c r="G536" s="701"/>
      <c r="H536" s="40"/>
      <c r="I536" s="89" t="e">
        <f>IF('Retail Pricing'!#REF!&gt;0,'Retail Pricing'!#REF!," ")</f>
        <v>#REF!</v>
      </c>
      <c r="J536" s="85" t="e">
        <f>'Retail Pricing'!#REF!</f>
        <v>#REF!</v>
      </c>
      <c r="K536" s="85" t="e">
        <f>'Retail Pricing'!#REF!</f>
        <v>#REF!</v>
      </c>
      <c r="L536" s="305" t="e">
        <f>IF('Retail Pricing'!#REF!&gt;0,'Retail Pricing'!#REF!," ")</f>
        <v>#REF!</v>
      </c>
      <c r="M536" s="226" t="e">
        <f t="shared" si="924"/>
        <v>#REF!</v>
      </c>
      <c r="N536" s="219" t="e">
        <f>IF('Retail Pricing'!#REF!&gt;0,'Retail Pricing'!#REF!," ")</f>
        <v>#REF!</v>
      </c>
      <c r="O536" s="219" t="e">
        <f>IF('Retail Pricing'!#REF!&gt;0,'Retail Pricing'!#REF!," ")</f>
        <v>#REF!</v>
      </c>
      <c r="P536" s="219"/>
      <c r="Q536" s="219" t="e">
        <f>IF('Retail Pricing'!#REF!&gt;0,'Retail Pricing'!#REF!," ")</f>
        <v>#REF!</v>
      </c>
      <c r="R536" s="219" t="e">
        <f>IF('Retail Pricing'!#REF!&gt;0,'Retail Pricing'!#REF!," ")</f>
        <v>#REF!</v>
      </c>
      <c r="S536" s="219" t="e">
        <f>IF('Retail Pricing'!#REF!&gt;0,'Retail Pricing'!#REF!," ")</f>
        <v>#REF!</v>
      </c>
      <c r="T536" s="219">
        <v>1.0849500000000001</v>
      </c>
      <c r="U536" s="7" t="e">
        <f t="shared" si="978"/>
        <v>#REF!</v>
      </c>
      <c r="V536" s="7">
        <v>2.4E-2</v>
      </c>
      <c r="W536" s="491" t="e">
        <f>ROUND(('Retail Pricing'!#REF!/(1-0.09))/0.05,0)*0.05</f>
        <v>#REF!</v>
      </c>
      <c r="X536" s="489">
        <v>4.0999999999999996</v>
      </c>
      <c r="Y536" s="304" t="e">
        <f t="shared" si="914"/>
        <v>#REF!</v>
      </c>
      <c r="Z536" s="428">
        <v>0.68</v>
      </c>
      <c r="AA536" s="492">
        <v>4.95</v>
      </c>
      <c r="AB536" s="493" t="e">
        <f>ROUND(('Retail Pricing'!#REF!/(1-0.09))/0.05,0)*0.05</f>
        <v>#REF!</v>
      </c>
      <c r="AC536" s="489">
        <v>3.75</v>
      </c>
      <c r="AD536" s="14" t="e">
        <f t="shared" si="915"/>
        <v>#REF!</v>
      </c>
      <c r="AE536" s="428">
        <v>0.64</v>
      </c>
      <c r="AF536" s="488">
        <v>4.55</v>
      </c>
      <c r="AG536" s="494" t="e">
        <f>ROUND(('Retail Pricing'!#REF!/(1-0.09))/0.05,0)*0.05</f>
        <v>#REF!</v>
      </c>
      <c r="AH536" s="489">
        <v>3.15</v>
      </c>
      <c r="AI536" s="14" t="e">
        <f t="shared" si="916"/>
        <v>#REF!</v>
      </c>
      <c r="AJ536" s="428">
        <v>0.57999999999999996</v>
      </c>
      <c r="AK536" s="495" t="e">
        <f>ROUND(('Retail Pricing'!#REF!/(1-0.09))/0.05,0)*0.05</f>
        <v>#REF!</v>
      </c>
      <c r="AL536" s="489"/>
      <c r="AM536" s="489">
        <v>3.15</v>
      </c>
      <c r="AN536" s="14" t="e">
        <f t="shared" si="917"/>
        <v>#REF!</v>
      </c>
      <c r="AO536" s="428">
        <v>0.57999999999999996</v>
      </c>
      <c r="AP536" s="490" t="e">
        <f>ROUND(('Retail Pricing'!#REF!/(1-0.09))/0.05,0)*0.05</f>
        <v>#REF!</v>
      </c>
      <c r="AQ536" s="489">
        <v>3.15</v>
      </c>
      <c r="AR536" s="14" t="e">
        <f t="shared" si="918"/>
        <v>#REF!</v>
      </c>
      <c r="AS536" s="428">
        <v>0.57999999999999996</v>
      </c>
      <c r="AT536" s="496">
        <v>3.95</v>
      </c>
      <c r="AU536" s="497" t="e">
        <f>IF(BA536&gt;0,ROUNDUP((BA536*2),0.05)-0.01," ")</f>
        <v>#REF!</v>
      </c>
      <c r="AV536" s="312"/>
      <c r="AW536" s="498" t="e">
        <f>IF(W536&gt;0,ROUND((W536*1.3)/0.05,0)*0.05," ")</f>
        <v>#REF!</v>
      </c>
      <c r="AX536" s="499" t="s">
        <v>106</v>
      </c>
      <c r="AY536" s="499" t="s">
        <v>106</v>
      </c>
      <c r="AZ536" s="333"/>
      <c r="BA536" s="491" t="e">
        <f t="shared" si="950"/>
        <v>#REF!</v>
      </c>
      <c r="BB536" s="492">
        <f t="shared" si="951"/>
        <v>4.95</v>
      </c>
      <c r="BC536" s="493" t="e">
        <f t="shared" si="952"/>
        <v>#REF!</v>
      </c>
      <c r="BD536" s="488">
        <f t="shared" si="953"/>
        <v>4.55</v>
      </c>
      <c r="BE536" s="494" t="e">
        <f t="shared" si="954"/>
        <v>#REF!</v>
      </c>
      <c r="BF536" s="495" t="e">
        <f t="shared" si="955"/>
        <v>#REF!</v>
      </c>
      <c r="BG536" s="490" t="e">
        <f t="shared" si="956"/>
        <v>#REF!</v>
      </c>
      <c r="BH536" s="496">
        <f t="shared" si="957"/>
        <v>3.95</v>
      </c>
      <c r="BI536" s="497" t="e">
        <f t="shared" si="958"/>
        <v>#REF!</v>
      </c>
      <c r="BJ536" s="385" t="e">
        <f t="shared" si="959"/>
        <v>#REF!</v>
      </c>
      <c r="BK536" s="385" t="e">
        <f t="shared" si="960"/>
        <v>#REF!</v>
      </c>
      <c r="BL536" s="243" t="e">
        <f>IF((BA536-'Retail Pricing'!#REF!)&gt;=0," ",1)</f>
        <v>#REF!</v>
      </c>
      <c r="BM536" s="243" t="e">
        <f>IF((BB536-'Retail Pricing'!#REF!)&gt;=0," ",1)</f>
        <v>#REF!</v>
      </c>
      <c r="BN536" s="243" t="e">
        <f>IF((BC536-'Retail Pricing'!#REF!)&gt;=0," ",1)</f>
        <v>#REF!</v>
      </c>
      <c r="BO536" s="243">
        <f>IF((BD536-'Retail Pricing'!F376)&gt;=0," ",1)</f>
        <v>1</v>
      </c>
      <c r="BP536" s="243" t="e">
        <f>IF((BE536-'Retail Pricing'!#REF!)&gt;=0," ",1)</f>
        <v>#REF!</v>
      </c>
      <c r="BQ536" s="243" t="e">
        <f>IF((BF536-'Retail Pricing'!#REF!)&gt;=0," ",1)</f>
        <v>#REF!</v>
      </c>
      <c r="BR536" s="243" t="e">
        <f>IF((BG536-'Retail Pricing'!#REF!)&gt;=0," ",1)</f>
        <v>#REF!</v>
      </c>
      <c r="BS536" s="243" t="e">
        <f>IF((BH536-'Retail Pricing'!#REF!)&gt;=0," ",1)</f>
        <v>#REF!</v>
      </c>
      <c r="BT536" s="243" t="e">
        <f>IF((BI536-'Retail Pricing'!#REF!)&gt;=0," ",1)</f>
        <v>#REF!</v>
      </c>
      <c r="BU536" s="67"/>
      <c r="BV536" s="442" t="e">
        <f t="shared" si="961"/>
        <v>#REF!</v>
      </c>
      <c r="BW536" s="244" t="e">
        <f t="shared" si="962"/>
        <v>#REF!</v>
      </c>
      <c r="BX536" s="244" t="e">
        <f t="shared" si="963"/>
        <v>#REF!</v>
      </c>
      <c r="BY536" s="244" t="e">
        <f t="shared" si="964"/>
        <v>#REF!</v>
      </c>
      <c r="BZ536" s="244" t="e">
        <f t="shared" si="965"/>
        <v>#REF!</v>
      </c>
      <c r="CA536" s="244" t="e">
        <f t="shared" si="966"/>
        <v>#REF!</v>
      </c>
      <c r="CB536" s="244" t="e">
        <f t="shared" si="967"/>
        <v>#REF!</v>
      </c>
      <c r="CC536" s="244" t="e">
        <f t="shared" si="968"/>
        <v>#REF!</v>
      </c>
      <c r="CD536" s="244" t="e">
        <f t="shared" si="969"/>
        <v>#REF!</v>
      </c>
      <c r="CE536" s="244" t="e">
        <f t="shared" si="970"/>
        <v>#REF!</v>
      </c>
      <c r="CF536" s="244" t="e">
        <f t="shared" si="971"/>
        <v>#REF!</v>
      </c>
      <c r="CG536" s="244" t="e">
        <f t="shared" si="972"/>
        <v>#REF!</v>
      </c>
      <c r="CH536" s="244" t="e">
        <f t="shared" si="979"/>
        <v>#REF!</v>
      </c>
      <c r="CI536" s="570"/>
      <c r="CJ536" s="578" t="e">
        <f t="shared" si="871"/>
        <v>#REF!</v>
      </c>
      <c r="CK536" s="578" t="e">
        <f t="shared" si="872"/>
        <v>#REF!</v>
      </c>
      <c r="CL536" s="578" t="e">
        <f t="shared" si="873"/>
        <v>#REF!</v>
      </c>
      <c r="CM536" s="578" t="e">
        <f t="shared" si="874"/>
        <v>#REF!</v>
      </c>
      <c r="CN536" s="578" t="e">
        <f t="shared" si="875"/>
        <v>#REF!</v>
      </c>
      <c r="CO536" s="578" t="e">
        <f t="shared" si="868"/>
        <v>#REF!</v>
      </c>
      <c r="CP536" s="578" t="e">
        <f t="shared" si="869"/>
        <v>#REF!</v>
      </c>
      <c r="CQ536" s="578" t="e">
        <f t="shared" si="870"/>
        <v>#REF!</v>
      </c>
      <c r="CR536" s="244"/>
      <c r="CS536" s="244"/>
      <c r="CT536" s="244"/>
      <c r="CU536" s="244"/>
      <c r="CV536" s="347"/>
      <c r="CW536" s="338" t="e">
        <f t="shared" si="973"/>
        <v>#REF!</v>
      </c>
      <c r="CX536" s="347"/>
      <c r="CY536" s="338" t="e">
        <f t="shared" si="974"/>
        <v>#REF!</v>
      </c>
      <c r="CZ536" s="347"/>
      <c r="DA536" s="338" t="e">
        <f t="shared" si="975"/>
        <v>#REF!</v>
      </c>
      <c r="DB536" s="347"/>
      <c r="DC536" s="338" t="e">
        <f t="shared" si="976"/>
        <v>#REF!</v>
      </c>
      <c r="DD536" s="347"/>
      <c r="DE536" s="338" t="e">
        <f t="shared" si="977"/>
        <v>#REF!</v>
      </c>
    </row>
    <row r="537" spans="1:109" s="19" customFormat="1" x14ac:dyDescent="0.2">
      <c r="A537" s="93" t="s">
        <v>20</v>
      </c>
      <c r="B537" s="53" t="s">
        <v>1319</v>
      </c>
      <c r="C537" s="450" t="s">
        <v>543</v>
      </c>
      <c r="D537" s="385"/>
      <c r="E537" s="326">
        <v>1200</v>
      </c>
      <c r="F537" s="356" t="s">
        <v>541</v>
      </c>
      <c r="G537" s="701"/>
      <c r="H537" s="40" t="s">
        <v>949</v>
      </c>
      <c r="I537" s="89" t="e">
        <f>IF('Retail Pricing'!#REF!&gt;0,'Retail Pricing'!#REF!," ")</f>
        <v>#REF!</v>
      </c>
      <c r="J537" s="85" t="e">
        <f>'Retail Pricing'!#REF!</f>
        <v>#REF!</v>
      </c>
      <c r="K537" s="85" t="e">
        <f>'Retail Pricing'!#REF!</f>
        <v>#REF!</v>
      </c>
      <c r="L537" s="305" t="e">
        <f>IF('Retail Pricing'!#REF!&gt;0,'Retail Pricing'!#REF!," ")</f>
        <v>#REF!</v>
      </c>
      <c r="M537" s="226" t="e">
        <f t="shared" si="924"/>
        <v>#REF!</v>
      </c>
      <c r="N537" s="219" t="e">
        <f>IF('Retail Pricing'!#REF!&gt;0,'Retail Pricing'!#REF!," ")</f>
        <v>#REF!</v>
      </c>
      <c r="O537" s="219" t="e">
        <f>IF('Retail Pricing'!#REF!&gt;0,'Retail Pricing'!#REF!," ")</f>
        <v>#REF!</v>
      </c>
      <c r="P537" s="219"/>
      <c r="Q537" s="219" t="e">
        <f>IF('Retail Pricing'!#REF!&gt;0,'Retail Pricing'!#REF!," ")</f>
        <v>#REF!</v>
      </c>
      <c r="R537" s="219" t="e">
        <f>IF('Retail Pricing'!#REF!&gt;0,'Retail Pricing'!#REF!," ")</f>
        <v>#REF!</v>
      </c>
      <c r="S537" s="219" t="e">
        <f>IF('Retail Pricing'!#REF!&gt;0,'Retail Pricing'!#REF!," ")</f>
        <v>#REF!</v>
      </c>
      <c r="T537" s="219">
        <v>0.99309000000000003</v>
      </c>
      <c r="U537" s="7" t="e">
        <f t="shared" si="978"/>
        <v>#REF!</v>
      </c>
      <c r="V537" s="7">
        <v>0.05</v>
      </c>
      <c r="W537" s="491" t="s">
        <v>949</v>
      </c>
      <c r="X537" s="489" t="s">
        <v>949</v>
      </c>
      <c r="Y537" s="304" t="str">
        <f t="shared" si="914"/>
        <v xml:space="preserve"> </v>
      </c>
      <c r="Z537" s="428" t="s">
        <v>106</v>
      </c>
      <c r="AA537" s="492" t="s">
        <v>949</v>
      </c>
      <c r="AB537" s="493" t="s">
        <v>949</v>
      </c>
      <c r="AC537" s="489" t="s">
        <v>949</v>
      </c>
      <c r="AD537" s="14" t="str">
        <f t="shared" si="915"/>
        <v xml:space="preserve"> </v>
      </c>
      <c r="AE537" s="428" t="s">
        <v>106</v>
      </c>
      <c r="AF537" s="488" t="s">
        <v>949</v>
      </c>
      <c r="AG537" s="494" t="s">
        <v>949</v>
      </c>
      <c r="AH537" s="489" t="s">
        <v>949</v>
      </c>
      <c r="AI537" s="14" t="str">
        <f t="shared" si="916"/>
        <v xml:space="preserve"> </v>
      </c>
      <c r="AJ537" s="428" t="s">
        <v>106</v>
      </c>
      <c r="AK537" s="495" t="s">
        <v>949</v>
      </c>
      <c r="AL537" s="489"/>
      <c r="AM537" s="489" t="s">
        <v>949</v>
      </c>
      <c r="AN537" s="14" t="str">
        <f t="shared" si="917"/>
        <v xml:space="preserve"> </v>
      </c>
      <c r="AO537" s="428" t="s">
        <v>106</v>
      </c>
      <c r="AP537" s="490" t="s">
        <v>949</v>
      </c>
      <c r="AQ537" s="489" t="s">
        <v>949</v>
      </c>
      <c r="AR537" s="14" t="str">
        <f t="shared" si="918"/>
        <v xml:space="preserve"> </v>
      </c>
      <c r="AS537" s="428" t="s">
        <v>106</v>
      </c>
      <c r="AT537" s="496" t="s">
        <v>949</v>
      </c>
      <c r="AU537" s="497" t="s">
        <v>949</v>
      </c>
      <c r="AV537" s="312"/>
      <c r="AW537" s="498" t="s">
        <v>949</v>
      </c>
      <c r="AX537" s="499" t="s">
        <v>106</v>
      </c>
      <c r="AY537" s="499" t="s">
        <v>106</v>
      </c>
      <c r="AZ537" s="333"/>
      <c r="BA537" s="491" t="str">
        <f t="shared" si="950"/>
        <v>Holder</v>
      </c>
      <c r="BB537" s="492" t="str">
        <f t="shared" si="951"/>
        <v>Holder</v>
      </c>
      <c r="BC537" s="493" t="str">
        <f t="shared" si="952"/>
        <v>Holder</v>
      </c>
      <c r="BD537" s="488" t="str">
        <f t="shared" si="953"/>
        <v>Holder</v>
      </c>
      <c r="BE537" s="494" t="str">
        <f t="shared" si="954"/>
        <v>Holder</v>
      </c>
      <c r="BF537" s="495" t="str">
        <f t="shared" si="955"/>
        <v>Holder</v>
      </c>
      <c r="BG537" s="490" t="str">
        <f t="shared" si="956"/>
        <v>Holder</v>
      </c>
      <c r="BH537" s="496" t="str">
        <f t="shared" si="957"/>
        <v>Holder</v>
      </c>
      <c r="BI537" s="497" t="str">
        <f t="shared" si="958"/>
        <v>Holder</v>
      </c>
      <c r="BJ537" s="385" t="str">
        <f t="shared" si="959"/>
        <v>No</v>
      </c>
      <c r="BK537" s="385" t="str">
        <f t="shared" si="960"/>
        <v>No</v>
      </c>
      <c r="BL537" s="483" t="s">
        <v>1376</v>
      </c>
      <c r="BM537" s="482"/>
      <c r="BN537" s="482"/>
      <c r="BO537" s="482"/>
      <c r="BP537" s="482"/>
      <c r="BQ537" s="482"/>
      <c r="BR537" s="482"/>
      <c r="BS537" s="482"/>
      <c r="BT537" s="482"/>
      <c r="BU537" s="67"/>
      <c r="BV537" s="442" t="str">
        <f t="shared" si="961"/>
        <v xml:space="preserve"> </v>
      </c>
      <c r="BW537" s="244" t="str">
        <f t="shared" si="962"/>
        <v xml:space="preserve"> </v>
      </c>
      <c r="BX537" s="244" t="str">
        <f t="shared" si="963"/>
        <v xml:space="preserve"> </v>
      </c>
      <c r="BY537" s="244" t="str">
        <f t="shared" si="964"/>
        <v xml:space="preserve"> </v>
      </c>
      <c r="BZ537" s="244" t="str">
        <f t="shared" si="965"/>
        <v xml:space="preserve"> </v>
      </c>
      <c r="CA537" s="244" t="str">
        <f t="shared" si="966"/>
        <v xml:space="preserve"> </v>
      </c>
      <c r="CB537" s="244" t="str">
        <f t="shared" si="967"/>
        <v xml:space="preserve"> </v>
      </c>
      <c r="CC537" s="244" t="str">
        <f t="shared" si="968"/>
        <v xml:space="preserve"> </v>
      </c>
      <c r="CD537" s="244" t="str">
        <f t="shared" si="969"/>
        <v xml:space="preserve"> </v>
      </c>
      <c r="CE537" s="244" t="str">
        <f t="shared" si="970"/>
        <v xml:space="preserve"> </v>
      </c>
      <c r="CF537" s="244" t="str">
        <f t="shared" si="971"/>
        <v xml:space="preserve"> </v>
      </c>
      <c r="CG537" s="244" t="str">
        <f t="shared" si="972"/>
        <v xml:space="preserve"> </v>
      </c>
      <c r="CH537" s="244" t="str">
        <f t="shared" si="979"/>
        <v xml:space="preserve"> </v>
      </c>
      <c r="CI537" s="570"/>
      <c r="CJ537" s="578" t="str">
        <f t="shared" si="871"/>
        <v xml:space="preserve"> </v>
      </c>
      <c r="CK537" s="578" t="str">
        <f t="shared" si="872"/>
        <v xml:space="preserve"> </v>
      </c>
      <c r="CL537" s="578" t="str">
        <f t="shared" si="873"/>
        <v xml:space="preserve"> </v>
      </c>
      <c r="CM537" s="578" t="str">
        <f t="shared" si="874"/>
        <v xml:space="preserve"> </v>
      </c>
      <c r="CN537" s="578" t="str">
        <f t="shared" si="875"/>
        <v xml:space="preserve"> </v>
      </c>
      <c r="CO537" s="578" t="str">
        <f t="shared" si="868"/>
        <v xml:space="preserve"> </v>
      </c>
      <c r="CP537" s="578" t="str">
        <f t="shared" si="869"/>
        <v xml:space="preserve"> </v>
      </c>
      <c r="CQ537" s="578" t="str">
        <f t="shared" si="870"/>
        <v xml:space="preserve"> </v>
      </c>
      <c r="CR537" s="244"/>
      <c r="CS537" s="244"/>
      <c r="CT537" s="244"/>
      <c r="CU537" s="244"/>
      <c r="CV537" s="347"/>
      <c r="CW537" s="338" t="str">
        <f t="shared" si="973"/>
        <v xml:space="preserve"> </v>
      </c>
      <c r="CX537" s="347"/>
      <c r="CY537" s="338" t="str">
        <f t="shared" si="974"/>
        <v xml:space="preserve"> </v>
      </c>
      <c r="CZ537" s="347"/>
      <c r="DA537" s="338" t="str">
        <f t="shared" si="975"/>
        <v xml:space="preserve"> </v>
      </c>
      <c r="DB537" s="347"/>
      <c r="DC537" s="338" t="str">
        <f t="shared" si="976"/>
        <v xml:space="preserve"> </v>
      </c>
      <c r="DD537" s="347"/>
      <c r="DE537" s="338" t="str">
        <f t="shared" si="977"/>
        <v xml:space="preserve"> </v>
      </c>
    </row>
    <row r="538" spans="1:109" s="19" customFormat="1" x14ac:dyDescent="0.2">
      <c r="A538" s="93" t="s">
        <v>20</v>
      </c>
      <c r="B538" s="70" t="s">
        <v>1319</v>
      </c>
      <c r="C538" s="450" t="s">
        <v>543</v>
      </c>
      <c r="D538" s="218" t="s">
        <v>130</v>
      </c>
      <c r="E538" s="326">
        <v>1200</v>
      </c>
      <c r="F538" s="356" t="s">
        <v>541</v>
      </c>
      <c r="G538" s="701"/>
      <c r="H538" s="84"/>
      <c r="I538" s="89" t="e">
        <f>IF('Retail Pricing'!#REF!&gt;0,'Retail Pricing'!#REF!," ")</f>
        <v>#REF!</v>
      </c>
      <c r="J538" s="85" t="e">
        <f>'Retail Pricing'!#REF!</f>
        <v>#REF!</v>
      </c>
      <c r="K538" s="85" t="e">
        <f>'Retail Pricing'!#REF!</f>
        <v>#REF!</v>
      </c>
      <c r="L538" s="305" t="e">
        <f>IF('Retail Pricing'!#REF!&gt;0,'Retail Pricing'!#REF!," ")</f>
        <v>#REF!</v>
      </c>
      <c r="M538" s="226" t="e">
        <f t="shared" si="924"/>
        <v>#REF!</v>
      </c>
      <c r="N538" s="219" t="e">
        <f>IF('Retail Pricing'!#REF!&gt;0,'Retail Pricing'!#REF!," ")</f>
        <v>#REF!</v>
      </c>
      <c r="O538" s="219" t="e">
        <f>IF('Retail Pricing'!#REF!&gt;0,'Retail Pricing'!#REF!," ")</f>
        <v>#REF!</v>
      </c>
      <c r="P538" s="219"/>
      <c r="Q538" s="219" t="e">
        <f>IF('Retail Pricing'!#REF!&gt;0,'Retail Pricing'!#REF!," ")</f>
        <v>#REF!</v>
      </c>
      <c r="R538" s="219" t="e">
        <f>IF('Retail Pricing'!#REF!&gt;0,'Retail Pricing'!#REF!," ")</f>
        <v>#REF!</v>
      </c>
      <c r="S538" s="219" t="e">
        <f>IF('Retail Pricing'!#REF!&gt;0,'Retail Pricing'!#REF!," ")</f>
        <v>#REF!</v>
      </c>
      <c r="T538" s="219">
        <v>0.99309000000000003</v>
      </c>
      <c r="U538" s="7" t="e">
        <f t="shared" si="978"/>
        <v>#REF!</v>
      </c>
      <c r="V538" s="7">
        <v>0.05</v>
      </c>
      <c r="W538" s="491" t="e">
        <f>'Retail Pricing'!#REF!</f>
        <v>#REF!</v>
      </c>
      <c r="X538" s="489">
        <v>4.3</v>
      </c>
      <c r="Y538" s="304" t="e">
        <f t="shared" si="914"/>
        <v>#REF!</v>
      </c>
      <c r="Z538" s="428">
        <v>0.71</v>
      </c>
      <c r="AA538" s="492">
        <v>5.2</v>
      </c>
      <c r="AB538" s="493" t="e">
        <f>'Retail Pricing'!#REF!</f>
        <v>#REF!</v>
      </c>
      <c r="AC538" s="489">
        <v>4.2</v>
      </c>
      <c r="AD538" s="14" t="e">
        <f t="shared" si="915"/>
        <v>#REF!</v>
      </c>
      <c r="AE538" s="428">
        <v>0.7</v>
      </c>
      <c r="AF538" s="488">
        <v>5.0999999999999996</v>
      </c>
      <c r="AG538" s="494" t="e">
        <f>'Retail Pricing'!#REF!</f>
        <v>#REF!</v>
      </c>
      <c r="AH538" s="489">
        <v>3.2</v>
      </c>
      <c r="AI538" s="14" t="e">
        <f t="shared" si="916"/>
        <v>#REF!</v>
      </c>
      <c r="AJ538" s="428">
        <v>0.61</v>
      </c>
      <c r="AK538" s="495" t="e">
        <f>'Retail Pricing'!#REF!</f>
        <v>#REF!</v>
      </c>
      <c r="AL538" s="489"/>
      <c r="AM538" s="489">
        <v>3.2</v>
      </c>
      <c r="AN538" s="14" t="e">
        <f t="shared" si="917"/>
        <v>#REF!</v>
      </c>
      <c r="AO538" s="428">
        <v>0.61</v>
      </c>
      <c r="AP538" s="490" t="e">
        <f>'Retail Pricing'!#REF!</f>
        <v>#REF!</v>
      </c>
      <c r="AQ538" s="489">
        <v>3.2</v>
      </c>
      <c r="AR538" s="14" t="e">
        <f t="shared" si="918"/>
        <v>#REF!</v>
      </c>
      <c r="AS538" s="428">
        <v>0.61</v>
      </c>
      <c r="AT538" s="496">
        <v>4.05</v>
      </c>
      <c r="AU538" s="497" t="e">
        <f>'Retail Pricing'!#REF!</f>
        <v>#REF!</v>
      </c>
      <c r="AV538" s="312"/>
      <c r="AW538" s="498" t="e">
        <f>IF(W538&gt;0,ROUND((W538*1.3)/0.05,0)*0.05," ")</f>
        <v>#REF!</v>
      </c>
      <c r="AX538" s="499"/>
      <c r="AY538" s="499"/>
      <c r="AZ538" s="333"/>
      <c r="BA538" s="491" t="e">
        <f t="shared" si="950"/>
        <v>#REF!</v>
      </c>
      <c r="BB538" s="492">
        <f t="shared" si="951"/>
        <v>5.2</v>
      </c>
      <c r="BC538" s="493" t="e">
        <f t="shared" si="952"/>
        <v>#REF!</v>
      </c>
      <c r="BD538" s="488">
        <f t="shared" si="953"/>
        <v>5.0999999999999996</v>
      </c>
      <c r="BE538" s="494" t="e">
        <f t="shared" si="954"/>
        <v>#REF!</v>
      </c>
      <c r="BF538" s="495" t="e">
        <f t="shared" si="955"/>
        <v>#REF!</v>
      </c>
      <c r="BG538" s="490" t="e">
        <f t="shared" si="956"/>
        <v>#REF!</v>
      </c>
      <c r="BH538" s="496">
        <f t="shared" si="957"/>
        <v>4.05</v>
      </c>
      <c r="BI538" s="497" t="e">
        <f t="shared" si="958"/>
        <v>#REF!</v>
      </c>
      <c r="BJ538" s="385" t="e">
        <f t="shared" si="959"/>
        <v>#REF!</v>
      </c>
      <c r="BK538" s="385" t="e">
        <f t="shared" si="960"/>
        <v>#REF!</v>
      </c>
      <c r="BL538" s="243" t="e">
        <f>IF((BA538-'Retail Pricing'!#REF!)&gt;=0," ",1)</f>
        <v>#REF!</v>
      </c>
      <c r="BM538" s="243" t="e">
        <f>IF((BB538-'Retail Pricing'!#REF!)&gt;=0," ",1)</f>
        <v>#REF!</v>
      </c>
      <c r="BN538" s="243" t="e">
        <f>IF((BC538-'Retail Pricing'!#REF!)&gt;=0," ",1)</f>
        <v>#REF!</v>
      </c>
      <c r="BO538" s="243" t="str">
        <f>IF((BD538-'Retail Pricing'!F364)&gt;=0," ",1)</f>
        <v xml:space="preserve"> </v>
      </c>
      <c r="BP538" s="243" t="e">
        <f>IF((BE538-'Retail Pricing'!#REF!)&gt;=0," ",1)</f>
        <v>#REF!</v>
      </c>
      <c r="BQ538" s="243" t="e">
        <f>IF((BF538-'Retail Pricing'!#REF!)&gt;=0," ",1)</f>
        <v>#REF!</v>
      </c>
      <c r="BR538" s="243" t="e">
        <f>IF((BG538-'Retail Pricing'!#REF!)&gt;=0," ",1)</f>
        <v>#REF!</v>
      </c>
      <c r="BS538" s="243" t="e">
        <f>IF((BH538-'Retail Pricing'!#REF!)&gt;=0," ",1)</f>
        <v>#REF!</v>
      </c>
      <c r="BT538" s="243" t="e">
        <f>IF((BI538-'Retail Pricing'!#REF!)&gt;=0," ",1)</f>
        <v>#REF!</v>
      </c>
      <c r="BU538" s="67"/>
      <c r="BV538" s="442" t="e">
        <f t="shared" si="961"/>
        <v>#REF!</v>
      </c>
      <c r="BW538" s="244" t="e">
        <f t="shared" si="962"/>
        <v>#REF!</v>
      </c>
      <c r="BX538" s="244" t="e">
        <f t="shared" si="963"/>
        <v>#REF!</v>
      </c>
      <c r="BY538" s="244" t="e">
        <f t="shared" si="964"/>
        <v>#REF!</v>
      </c>
      <c r="BZ538" s="244" t="e">
        <f t="shared" si="965"/>
        <v>#REF!</v>
      </c>
      <c r="CA538" s="244" t="e">
        <f t="shared" si="966"/>
        <v>#REF!</v>
      </c>
      <c r="CB538" s="244" t="e">
        <f t="shared" si="967"/>
        <v>#REF!</v>
      </c>
      <c r="CC538" s="244" t="e">
        <f t="shared" si="968"/>
        <v>#REF!</v>
      </c>
      <c r="CD538" s="244" t="e">
        <f t="shared" si="969"/>
        <v>#REF!</v>
      </c>
      <c r="CE538" s="244" t="e">
        <f t="shared" si="970"/>
        <v>#REF!</v>
      </c>
      <c r="CF538" s="244" t="e">
        <f t="shared" si="971"/>
        <v>#REF!</v>
      </c>
      <c r="CG538" s="244" t="e">
        <f t="shared" si="972"/>
        <v>#REF!</v>
      </c>
      <c r="CH538" s="244" t="e">
        <f t="shared" si="979"/>
        <v>#REF!</v>
      </c>
      <c r="CI538" s="570"/>
      <c r="CJ538" s="578" t="e">
        <f t="shared" si="871"/>
        <v>#REF!</v>
      </c>
      <c r="CK538" s="578" t="e">
        <f t="shared" si="872"/>
        <v>#REF!</v>
      </c>
      <c r="CL538" s="578" t="e">
        <f t="shared" si="873"/>
        <v>#REF!</v>
      </c>
      <c r="CM538" s="578" t="e">
        <f t="shared" si="874"/>
        <v>#REF!</v>
      </c>
      <c r="CN538" s="578" t="e">
        <f t="shared" si="875"/>
        <v>#REF!</v>
      </c>
      <c r="CO538" s="578" t="e">
        <f t="shared" ref="CO538:CO615" si="980">IF(CC538&gt;0,CC538-$CL$1," ")</f>
        <v>#REF!</v>
      </c>
      <c r="CP538" s="578" t="e">
        <f t="shared" ref="CP538:CP615" si="981">IF(CD538&gt;0,CD538-$CL$1," ")</f>
        <v>#REF!</v>
      </c>
      <c r="CQ538" s="578" t="e">
        <f t="shared" ref="CQ538:CQ615" si="982">IF(CE538&gt;0,CE538-$CL$1," ")</f>
        <v>#REF!</v>
      </c>
      <c r="CR538" s="244"/>
      <c r="CS538" s="244"/>
      <c r="CT538" s="244"/>
      <c r="CU538" s="244"/>
      <c r="CV538" s="347"/>
      <c r="CW538" s="338" t="e">
        <f t="shared" si="973"/>
        <v>#REF!</v>
      </c>
      <c r="CX538" s="347"/>
      <c r="CY538" s="338" t="e">
        <f t="shared" si="974"/>
        <v>#REF!</v>
      </c>
      <c r="CZ538" s="347"/>
      <c r="DA538" s="338" t="e">
        <f t="shared" si="975"/>
        <v>#REF!</v>
      </c>
      <c r="DB538" s="347"/>
      <c r="DC538" s="338" t="e">
        <f t="shared" si="976"/>
        <v>#REF!</v>
      </c>
      <c r="DD538" s="347"/>
      <c r="DE538" s="338" t="e">
        <f t="shared" si="977"/>
        <v>#REF!</v>
      </c>
    </row>
    <row r="539" spans="1:109" s="19" customFormat="1" x14ac:dyDescent="0.2">
      <c r="A539" s="93" t="s">
        <v>20</v>
      </c>
      <c r="B539" s="369" t="s">
        <v>1321</v>
      </c>
      <c r="C539" s="328" t="s">
        <v>1509</v>
      </c>
      <c r="D539" s="218" t="s">
        <v>130</v>
      </c>
      <c r="E539" s="326">
        <v>1200</v>
      </c>
      <c r="F539" s="356" t="s">
        <v>288</v>
      </c>
      <c r="G539" s="701"/>
      <c r="H539" s="40" t="s">
        <v>949</v>
      </c>
      <c r="I539" s="89" t="e">
        <f>IF('Retail Pricing'!#REF!&gt;0,'Retail Pricing'!#REF!," ")</f>
        <v>#REF!</v>
      </c>
      <c r="J539" s="85" t="e">
        <f>'Retail Pricing'!#REF!</f>
        <v>#REF!</v>
      </c>
      <c r="K539" s="85" t="e">
        <f>'Retail Pricing'!#REF!</f>
        <v>#REF!</v>
      </c>
      <c r="L539" s="305" t="e">
        <f>IF('Retail Pricing'!#REF!&gt;0,'Retail Pricing'!#REF!," ")</f>
        <v>#REF!</v>
      </c>
      <c r="M539" s="226" t="e">
        <f t="shared" si="924"/>
        <v>#REF!</v>
      </c>
      <c r="N539" s="219" t="e">
        <f>IF('Retail Pricing'!#REF!&gt;0,'Retail Pricing'!#REF!," ")</f>
        <v>#REF!</v>
      </c>
      <c r="O539" s="219" t="e">
        <f>IF('Retail Pricing'!#REF!&gt;0,'Retail Pricing'!#REF!," ")</f>
        <v>#REF!</v>
      </c>
      <c r="P539" s="219"/>
      <c r="Q539" s="219" t="e">
        <f>IF('Retail Pricing'!#REF!&gt;0,'Retail Pricing'!#REF!," ")</f>
        <v>#REF!</v>
      </c>
      <c r="R539" s="219" t="e">
        <f>IF('Retail Pricing'!#REF!&gt;0,'Retail Pricing'!#REF!," ")</f>
        <v>#REF!</v>
      </c>
      <c r="S539" s="219" t="e">
        <f>IF('Retail Pricing'!#REF!&gt;0,'Retail Pricing'!#REF!," ")</f>
        <v>#REF!</v>
      </c>
      <c r="T539" s="219">
        <v>1.26759</v>
      </c>
      <c r="U539" s="7" t="e">
        <f t="shared" si="978"/>
        <v>#REF!</v>
      </c>
      <c r="V539" s="7">
        <v>2.1000000000000001E-2</v>
      </c>
      <c r="W539" s="491" t="s">
        <v>949</v>
      </c>
      <c r="X539" s="489" t="s">
        <v>949</v>
      </c>
      <c r="Y539" s="304" t="str">
        <f t="shared" si="914"/>
        <v xml:space="preserve"> </v>
      </c>
      <c r="Z539" s="428" t="s">
        <v>106</v>
      </c>
      <c r="AA539" s="492" t="s">
        <v>949</v>
      </c>
      <c r="AB539" s="493" t="s">
        <v>949</v>
      </c>
      <c r="AC539" s="489" t="s">
        <v>949</v>
      </c>
      <c r="AD539" s="14" t="str">
        <f t="shared" si="915"/>
        <v xml:space="preserve"> </v>
      </c>
      <c r="AE539" s="428" t="s">
        <v>106</v>
      </c>
      <c r="AF539" s="488" t="s">
        <v>949</v>
      </c>
      <c r="AG539" s="494" t="s">
        <v>949</v>
      </c>
      <c r="AH539" s="489" t="s">
        <v>949</v>
      </c>
      <c r="AI539" s="14" t="str">
        <f t="shared" si="916"/>
        <v xml:space="preserve"> </v>
      </c>
      <c r="AJ539" s="428" t="s">
        <v>106</v>
      </c>
      <c r="AK539" s="495" t="s">
        <v>949</v>
      </c>
      <c r="AL539" s="489"/>
      <c r="AM539" s="489" t="s">
        <v>949</v>
      </c>
      <c r="AN539" s="14" t="str">
        <f t="shared" si="917"/>
        <v xml:space="preserve"> </v>
      </c>
      <c r="AO539" s="428" t="s">
        <v>106</v>
      </c>
      <c r="AP539" s="490" t="s">
        <v>949</v>
      </c>
      <c r="AQ539" s="489" t="s">
        <v>949</v>
      </c>
      <c r="AR539" s="14" t="str">
        <f t="shared" si="918"/>
        <v xml:space="preserve"> </v>
      </c>
      <c r="AS539" s="428" t="s">
        <v>106</v>
      </c>
      <c r="AT539" s="496" t="s">
        <v>949</v>
      </c>
      <c r="AU539" s="497" t="s">
        <v>949</v>
      </c>
      <c r="AV539" s="312"/>
      <c r="AW539" s="498" t="s">
        <v>949</v>
      </c>
      <c r="AX539" s="499"/>
      <c r="AY539" s="499"/>
      <c r="AZ539" s="333"/>
      <c r="BA539" s="491" t="str">
        <f t="shared" si="950"/>
        <v>Holder</v>
      </c>
      <c r="BB539" s="492" t="str">
        <f t="shared" si="951"/>
        <v>Holder</v>
      </c>
      <c r="BC539" s="493" t="str">
        <f t="shared" si="952"/>
        <v>Holder</v>
      </c>
      <c r="BD539" s="488" t="str">
        <f t="shared" si="953"/>
        <v>Holder</v>
      </c>
      <c r="BE539" s="494" t="str">
        <f t="shared" si="954"/>
        <v>Holder</v>
      </c>
      <c r="BF539" s="495" t="str">
        <f t="shared" si="955"/>
        <v>Holder</v>
      </c>
      <c r="BG539" s="490" t="str">
        <f t="shared" si="956"/>
        <v>Holder</v>
      </c>
      <c r="BH539" s="496" t="str">
        <f t="shared" si="957"/>
        <v>Holder</v>
      </c>
      <c r="BI539" s="497" t="str">
        <f t="shared" si="958"/>
        <v>Holder</v>
      </c>
      <c r="BJ539" s="385" t="str">
        <f t="shared" si="959"/>
        <v>No</v>
      </c>
      <c r="BK539" s="385" t="str">
        <f t="shared" si="960"/>
        <v>No</v>
      </c>
      <c r="BL539" s="483" t="s">
        <v>1376</v>
      </c>
      <c r="BM539" s="482"/>
      <c r="BN539" s="482"/>
      <c r="BO539" s="482"/>
      <c r="BP539" s="482"/>
      <c r="BQ539" s="482"/>
      <c r="BR539" s="482"/>
      <c r="BS539" s="482"/>
      <c r="BT539" s="482"/>
      <c r="BU539" s="67"/>
      <c r="BV539" s="442" t="str">
        <f t="shared" si="961"/>
        <v xml:space="preserve"> </v>
      </c>
      <c r="BW539" s="244" t="str">
        <f t="shared" si="962"/>
        <v xml:space="preserve"> </v>
      </c>
      <c r="BX539" s="244" t="str">
        <f t="shared" si="963"/>
        <v xml:space="preserve"> </v>
      </c>
      <c r="BY539" s="244" t="str">
        <f t="shared" si="964"/>
        <v xml:space="preserve"> </v>
      </c>
      <c r="BZ539" s="244" t="str">
        <f t="shared" si="965"/>
        <v xml:space="preserve"> </v>
      </c>
      <c r="CA539" s="244" t="str">
        <f t="shared" si="966"/>
        <v xml:space="preserve"> </v>
      </c>
      <c r="CB539" s="244" t="str">
        <f t="shared" si="967"/>
        <v xml:space="preserve"> </v>
      </c>
      <c r="CC539" s="244" t="str">
        <f t="shared" si="968"/>
        <v xml:space="preserve"> </v>
      </c>
      <c r="CD539" s="244" t="str">
        <f t="shared" si="969"/>
        <v xml:space="preserve"> </v>
      </c>
      <c r="CE539" s="244" t="str">
        <f t="shared" si="970"/>
        <v xml:space="preserve"> </v>
      </c>
      <c r="CF539" s="244" t="str">
        <f t="shared" si="971"/>
        <v xml:space="preserve"> </v>
      </c>
      <c r="CG539" s="244" t="str">
        <f t="shared" si="972"/>
        <v xml:space="preserve"> </v>
      </c>
      <c r="CH539" s="244" t="str">
        <f t="shared" si="979"/>
        <v xml:space="preserve"> </v>
      </c>
      <c r="CI539" s="570"/>
      <c r="CJ539" s="578" t="str">
        <f t="shared" si="871"/>
        <v xml:space="preserve"> </v>
      </c>
      <c r="CK539" s="578" t="str">
        <f t="shared" si="872"/>
        <v xml:space="preserve"> </v>
      </c>
      <c r="CL539" s="578" t="str">
        <f t="shared" si="873"/>
        <v xml:space="preserve"> </v>
      </c>
      <c r="CM539" s="578" t="str">
        <f t="shared" si="874"/>
        <v xml:space="preserve"> </v>
      </c>
      <c r="CN539" s="578" t="str">
        <f t="shared" si="875"/>
        <v xml:space="preserve"> </v>
      </c>
      <c r="CO539" s="578" t="str">
        <f t="shared" si="980"/>
        <v xml:space="preserve"> </v>
      </c>
      <c r="CP539" s="578" t="str">
        <f t="shared" si="981"/>
        <v xml:space="preserve"> </v>
      </c>
      <c r="CQ539" s="578" t="str">
        <f t="shared" si="982"/>
        <v xml:space="preserve"> </v>
      </c>
      <c r="CR539" s="244"/>
      <c r="CS539" s="244"/>
      <c r="CT539" s="244"/>
      <c r="CU539" s="244"/>
      <c r="CV539" s="347"/>
      <c r="CW539" s="338" t="str">
        <f t="shared" si="973"/>
        <v xml:space="preserve"> </v>
      </c>
      <c r="CX539" s="347"/>
      <c r="CY539" s="338" t="str">
        <f t="shared" si="974"/>
        <v xml:space="preserve"> </v>
      </c>
      <c r="CZ539" s="347"/>
      <c r="DA539" s="338" t="str">
        <f t="shared" si="975"/>
        <v xml:space="preserve"> </v>
      </c>
      <c r="DB539" s="347"/>
      <c r="DC539" s="338" t="str">
        <f t="shared" si="976"/>
        <v xml:space="preserve"> </v>
      </c>
      <c r="DD539" s="347"/>
      <c r="DE539" s="338" t="str">
        <f t="shared" si="977"/>
        <v xml:space="preserve"> </v>
      </c>
    </row>
    <row r="540" spans="1:109" s="19" customFormat="1" x14ac:dyDescent="0.2">
      <c r="A540" s="93" t="s">
        <v>20</v>
      </c>
      <c r="B540" s="53" t="s">
        <v>1445</v>
      </c>
      <c r="C540" s="450" t="s">
        <v>1446</v>
      </c>
      <c r="D540" s="218" t="s">
        <v>130</v>
      </c>
      <c r="E540" s="326">
        <v>72</v>
      </c>
      <c r="F540" s="356" t="s">
        <v>1447</v>
      </c>
      <c r="G540" s="701"/>
      <c r="H540" s="40"/>
      <c r="I540" s="89" t="e">
        <f>IF('Retail Pricing'!#REF!&gt;0,'Retail Pricing'!#REF!," ")</f>
        <v>#REF!</v>
      </c>
      <c r="J540" s="85" t="e">
        <f>'Retail Pricing'!#REF!</f>
        <v>#REF!</v>
      </c>
      <c r="K540" s="85" t="e">
        <f>'Retail Pricing'!#REF!</f>
        <v>#REF!</v>
      </c>
      <c r="L540" s="305" t="e">
        <f>IF('Retail Pricing'!#REF!&gt;0,'Retail Pricing'!#REF!," ")</f>
        <v>#REF!</v>
      </c>
      <c r="M540" s="226" t="e">
        <f t="shared" si="924"/>
        <v>#REF!</v>
      </c>
      <c r="N540" s="219" t="e">
        <f>IF('Retail Pricing'!#REF!&gt;0,'Retail Pricing'!#REF!," ")</f>
        <v>#REF!</v>
      </c>
      <c r="O540" s="219" t="e">
        <f>IF('Retail Pricing'!#REF!&gt;0,'Retail Pricing'!#REF!," ")</f>
        <v>#REF!</v>
      </c>
      <c r="P540" s="219"/>
      <c r="Q540" s="219" t="e">
        <f>IF('Retail Pricing'!#REF!&gt;0,'Retail Pricing'!#REF!," ")</f>
        <v>#REF!</v>
      </c>
      <c r="R540" s="219" t="e">
        <f>IF('Retail Pricing'!#REF!&gt;0,'Retail Pricing'!#REF!," ")</f>
        <v>#REF!</v>
      </c>
      <c r="S540" s="219" t="e">
        <f>IF('Retail Pricing'!#REF!&gt;0,'Retail Pricing'!#REF!," ")</f>
        <v>#REF!</v>
      </c>
      <c r="T540" s="226">
        <v>1.29318</v>
      </c>
      <c r="U540" s="7" t="e">
        <f t="shared" si="978"/>
        <v>#REF!</v>
      </c>
      <c r="V540" s="7">
        <v>-4.0000000000000001E-3</v>
      </c>
      <c r="W540" s="491" t="e">
        <f>ROUND(('Retail Pricing'!#REF!/(1-0.09))/0.05,0)*0.05</f>
        <v>#REF!</v>
      </c>
      <c r="X540" s="489">
        <v>4.3</v>
      </c>
      <c r="Y540" s="304" t="e">
        <f t="shared" si="914"/>
        <v>#REF!</v>
      </c>
      <c r="Z540" s="428">
        <v>0.63</v>
      </c>
      <c r="AA540" s="492">
        <v>5.05</v>
      </c>
      <c r="AB540" s="493" t="e">
        <f>ROUND(('Retail Pricing'!#REF!/(1-0.09))/0.05,0)*0.05</f>
        <v>#REF!</v>
      </c>
      <c r="AC540" s="489">
        <v>4.2</v>
      </c>
      <c r="AD540" s="14" t="e">
        <f t="shared" si="915"/>
        <v>#REF!</v>
      </c>
      <c r="AE540" s="428">
        <v>0.63</v>
      </c>
      <c r="AF540" s="488">
        <v>4.95</v>
      </c>
      <c r="AG540" s="494" t="e">
        <f>ROUND(('Retail Pricing'!#REF!/(1-0.09))/0.05,0)*0.05</f>
        <v>#REF!</v>
      </c>
      <c r="AH540" s="489">
        <v>3.25</v>
      </c>
      <c r="AI540" s="14" t="e">
        <f t="shared" si="916"/>
        <v>#REF!</v>
      </c>
      <c r="AJ540" s="428">
        <v>0.52</v>
      </c>
      <c r="AK540" s="495" t="e">
        <f>ROUND(('Retail Pricing'!#REF!/(1-0.09))/0.05,0)*0.05</f>
        <v>#REF!</v>
      </c>
      <c r="AL540" s="489"/>
      <c r="AM540" s="489">
        <v>3.25</v>
      </c>
      <c r="AN540" s="14" t="e">
        <f t="shared" si="917"/>
        <v>#REF!</v>
      </c>
      <c r="AO540" s="428">
        <v>0.52</v>
      </c>
      <c r="AP540" s="490" t="e">
        <f>ROUND(('Retail Pricing'!#REF!/(1-0.09))/0.05,0)*0.05</f>
        <v>#REF!</v>
      </c>
      <c r="AQ540" s="489">
        <v>3.25</v>
      </c>
      <c r="AR540" s="14" t="e">
        <f t="shared" si="918"/>
        <v>#REF!</v>
      </c>
      <c r="AS540" s="428">
        <v>0.52</v>
      </c>
      <c r="AT540" s="496">
        <v>4</v>
      </c>
      <c r="AU540" s="497" t="e">
        <f>IF(BA540&gt;0,ROUNDUP((BA540*2),0.05)-0.01," ")</f>
        <v>#REF!</v>
      </c>
      <c r="AV540" s="288"/>
      <c r="AW540" s="498" t="e">
        <f>IF(W540&gt;0,ROUND((W540*1.3)/0.05,0)*0.05," ")</f>
        <v>#REF!</v>
      </c>
      <c r="AX540" s="499" t="s">
        <v>106</v>
      </c>
      <c r="AY540" s="499" t="s">
        <v>106</v>
      </c>
      <c r="AZ540" s="333"/>
      <c r="BA540" s="491" t="e">
        <f t="shared" si="950"/>
        <v>#REF!</v>
      </c>
      <c r="BB540" s="492">
        <f t="shared" si="951"/>
        <v>5.05</v>
      </c>
      <c r="BC540" s="493" t="e">
        <f t="shared" si="952"/>
        <v>#REF!</v>
      </c>
      <c r="BD540" s="488">
        <f t="shared" si="953"/>
        <v>4.95</v>
      </c>
      <c r="BE540" s="494" t="e">
        <f t="shared" si="954"/>
        <v>#REF!</v>
      </c>
      <c r="BF540" s="495" t="e">
        <f t="shared" si="955"/>
        <v>#REF!</v>
      </c>
      <c r="BG540" s="490" t="e">
        <f t="shared" si="956"/>
        <v>#REF!</v>
      </c>
      <c r="BH540" s="496">
        <f t="shared" si="957"/>
        <v>4</v>
      </c>
      <c r="BI540" s="497" t="e">
        <f t="shared" si="958"/>
        <v>#REF!</v>
      </c>
      <c r="BJ540" s="385" t="e">
        <f t="shared" si="959"/>
        <v>#REF!</v>
      </c>
      <c r="BK540" s="385" t="e">
        <f>IF(BC540*0.9&gt;BG540, " ", "No")</f>
        <v>#REF!</v>
      </c>
      <c r="BL540" s="243" t="e">
        <f>IF((BA540-'Retail Pricing'!#REF!)&gt;=0," ",1)</f>
        <v>#REF!</v>
      </c>
      <c r="BM540" s="243" t="e">
        <f>IF((BB540-'Retail Pricing'!#REF!)&gt;=0," ",1)</f>
        <v>#REF!</v>
      </c>
      <c r="BN540" s="243" t="e">
        <f>IF((BC540-'Retail Pricing'!#REF!)&gt;=0," ",1)</f>
        <v>#REF!</v>
      </c>
      <c r="BO540" s="243">
        <f>IF((BD540-'Retail Pricing'!F377)&gt;=0," ",1)</f>
        <v>1</v>
      </c>
      <c r="BP540" s="243" t="e">
        <f>IF((BE540-'Retail Pricing'!#REF!)&gt;=0," ",1)</f>
        <v>#REF!</v>
      </c>
      <c r="BQ540" s="243" t="e">
        <f>IF((BF540-'Retail Pricing'!#REF!)&gt;=0," ",1)</f>
        <v>#REF!</v>
      </c>
      <c r="BR540" s="243" t="e">
        <f>IF((BG540-'Retail Pricing'!#REF!)&gt;=0," ",1)</f>
        <v>#REF!</v>
      </c>
      <c r="BS540" s="243" t="e">
        <f>IF((BH540-'Retail Pricing'!#REF!)&gt;=0," ",1)</f>
        <v>#REF!</v>
      </c>
      <c r="BT540" s="243" t="e">
        <f>IF((BI540-'Retail Pricing'!#REF!)&gt;=0," ",1)</f>
        <v>#REF!</v>
      </c>
      <c r="BU540" s="67"/>
      <c r="BV540" s="442" t="e">
        <f>IF(W540&gt;0,$BV$9, " ")</f>
        <v>#REF!</v>
      </c>
      <c r="BW540" s="244" t="e">
        <f>IF($BV540&gt;0,($BV540-W540)/$BV540*100," ")</f>
        <v>#REF!</v>
      </c>
      <c r="BX540" s="244" t="e">
        <f>IF($BV540&gt;0,($BV540-AA540)/$BV540*100," ")</f>
        <v>#REF!</v>
      </c>
      <c r="BY540" s="244" t="e">
        <f>IF($BV540&gt;0,($BV540-AB540)/$BV540*100," ")</f>
        <v>#REF!</v>
      </c>
      <c r="BZ540" s="244" t="e">
        <f>IF($BV540&gt;0,($BV540-AF540)/$BV540*100," ")</f>
        <v>#REF!</v>
      </c>
      <c r="CA540" s="244" t="e">
        <f>IF($BV540&gt;0,($BV540-AG540)/$BV540*100," ")</f>
        <v>#REF!</v>
      </c>
      <c r="CB540" s="244" t="e">
        <f t="shared" si="967"/>
        <v>#REF!</v>
      </c>
      <c r="CC540" s="244" t="e">
        <f>IF($BV540&gt;0,($BV540-AK540)/$BV540*100," ")</f>
        <v>#REF!</v>
      </c>
      <c r="CD540" s="244" t="e">
        <f>IF($BV540&gt;0,($BV540-AP540)/$BV540*100," ")</f>
        <v>#REF!</v>
      </c>
      <c r="CE540" s="244" t="e">
        <f>IF($BV540&gt;0,($BV540-AT540)/$BV540*100," ")</f>
        <v>#REF!</v>
      </c>
      <c r="CF540" s="244" t="e">
        <f>IF($BV540&gt;0,($BV540-(W540*2))/$BV540*100," ")</f>
        <v>#REF!</v>
      </c>
      <c r="CG540" s="244" t="e">
        <f>IF($BV540&gt;0,($BV540-AW540)/$BV540*100," ")</f>
        <v>#REF!</v>
      </c>
      <c r="CH540" s="244" t="e">
        <f>IF($W540&gt;0,100," ")</f>
        <v>#REF!</v>
      </c>
      <c r="CI540" s="570"/>
      <c r="CJ540" s="578" t="e">
        <f t="shared" ref="CJ540:CJ617" si="983">IF(BW540&gt;0,BW540-$CL$1," ")</f>
        <v>#REF!</v>
      </c>
      <c r="CK540" s="578" t="e">
        <f t="shared" ref="CK540:CK617" si="984">IF(BX540&gt;0,BX540-$CL$1," ")</f>
        <v>#REF!</v>
      </c>
      <c r="CL540" s="578" t="e">
        <f t="shared" ref="CL540:CL617" si="985">IF(BY540&gt;0,BY540-$CL$1," ")</f>
        <v>#REF!</v>
      </c>
      <c r="CM540" s="578" t="e">
        <f t="shared" ref="CM540:CM617" si="986">IF(BZ540&gt;0,BZ540-$CL$1," ")</f>
        <v>#REF!</v>
      </c>
      <c r="CN540" s="578" t="e">
        <f t="shared" ref="CN540:CN617" si="987">IF(CA540&gt;0,CA540-$CL$1," ")</f>
        <v>#REF!</v>
      </c>
      <c r="CO540" s="578" t="e">
        <f t="shared" si="980"/>
        <v>#REF!</v>
      </c>
      <c r="CP540" s="578" t="e">
        <f t="shared" si="981"/>
        <v>#REF!</v>
      </c>
      <c r="CQ540" s="578" t="e">
        <f t="shared" si="982"/>
        <v>#REF!</v>
      </c>
      <c r="CR540" s="244"/>
      <c r="CS540" s="244"/>
      <c r="CT540" s="244"/>
      <c r="CU540" s="244"/>
      <c r="CV540" s="347"/>
      <c r="CW540" s="338" t="e">
        <f t="shared" si="973"/>
        <v>#REF!</v>
      </c>
      <c r="CX540" s="347"/>
      <c r="CY540" s="338" t="e">
        <f t="shared" si="974"/>
        <v>#REF!</v>
      </c>
      <c r="CZ540" s="347"/>
      <c r="DA540" s="338" t="e">
        <f t="shared" si="975"/>
        <v>#REF!</v>
      </c>
      <c r="DB540" s="347"/>
      <c r="DC540" s="338" t="e">
        <f t="shared" si="976"/>
        <v>#REF!</v>
      </c>
      <c r="DD540" s="347"/>
      <c r="DE540" s="338" t="e">
        <f t="shared" si="977"/>
        <v>#REF!</v>
      </c>
    </row>
    <row r="541" spans="1:109" s="19" customFormat="1" x14ac:dyDescent="0.2">
      <c r="A541" s="93" t="s">
        <v>20</v>
      </c>
      <c r="B541" s="53" t="s">
        <v>1322</v>
      </c>
      <c r="C541" s="328" t="s">
        <v>1510</v>
      </c>
      <c r="D541" s="218" t="s">
        <v>130</v>
      </c>
      <c r="E541" s="326">
        <v>1200</v>
      </c>
      <c r="F541" s="356" t="s">
        <v>330</v>
      </c>
      <c r="G541" s="701"/>
      <c r="H541" s="40" t="s">
        <v>949</v>
      </c>
      <c r="I541" s="89" t="e">
        <f>IF('Retail Pricing'!#REF!&gt;0,'Retail Pricing'!#REF!," ")</f>
        <v>#REF!</v>
      </c>
      <c r="J541" s="85" t="e">
        <f>'Retail Pricing'!#REF!</f>
        <v>#REF!</v>
      </c>
      <c r="K541" s="85" t="e">
        <f>'Retail Pricing'!#REF!</f>
        <v>#REF!</v>
      </c>
      <c r="L541" s="305" t="e">
        <f>IF('Retail Pricing'!#REF!&gt;0,'Retail Pricing'!#REF!," ")</f>
        <v>#REF!</v>
      </c>
      <c r="M541" s="226" t="e">
        <f t="shared" si="924"/>
        <v>#REF!</v>
      </c>
      <c r="N541" s="219" t="e">
        <f>IF('Retail Pricing'!#REF!&gt;0,'Retail Pricing'!#REF!," ")</f>
        <v>#REF!</v>
      </c>
      <c r="O541" s="219" t="e">
        <f>IF('Retail Pricing'!#REF!&gt;0,'Retail Pricing'!#REF!," ")</f>
        <v>#REF!</v>
      </c>
      <c r="P541" s="219"/>
      <c r="Q541" s="219" t="e">
        <f>IF('Retail Pricing'!#REF!&gt;0,'Retail Pricing'!#REF!," ")</f>
        <v>#REF!</v>
      </c>
      <c r="R541" s="219" t="e">
        <f>IF('Retail Pricing'!#REF!&gt;0,'Retail Pricing'!#REF!," ")</f>
        <v>#REF!</v>
      </c>
      <c r="S541" s="219" t="e">
        <f>IF('Retail Pricing'!#REF!&gt;0,'Retail Pricing'!#REF!," ")</f>
        <v>#REF!</v>
      </c>
      <c r="T541" s="219">
        <v>2.1434199999999999</v>
      </c>
      <c r="U541" s="7" t="e">
        <f t="shared" si="978"/>
        <v>#REF!</v>
      </c>
      <c r="V541" s="7">
        <v>3.9E-2</v>
      </c>
      <c r="W541" s="491" t="s">
        <v>949</v>
      </c>
      <c r="X541" s="489" t="s">
        <v>949</v>
      </c>
      <c r="Y541" s="304" t="str">
        <f t="shared" si="914"/>
        <v xml:space="preserve"> </v>
      </c>
      <c r="Z541" s="428" t="s">
        <v>106</v>
      </c>
      <c r="AA541" s="492" t="s">
        <v>949</v>
      </c>
      <c r="AB541" s="493" t="s">
        <v>949</v>
      </c>
      <c r="AC541" s="489" t="s">
        <v>949</v>
      </c>
      <c r="AD541" s="14" t="str">
        <f t="shared" si="915"/>
        <v xml:space="preserve"> </v>
      </c>
      <c r="AE541" s="428" t="s">
        <v>106</v>
      </c>
      <c r="AF541" s="488" t="s">
        <v>949</v>
      </c>
      <c r="AG541" s="494" t="s">
        <v>949</v>
      </c>
      <c r="AH541" s="489" t="s">
        <v>949</v>
      </c>
      <c r="AI541" s="14" t="str">
        <f t="shared" si="916"/>
        <v xml:space="preserve"> </v>
      </c>
      <c r="AJ541" s="428" t="s">
        <v>106</v>
      </c>
      <c r="AK541" s="495" t="s">
        <v>949</v>
      </c>
      <c r="AL541" s="489"/>
      <c r="AM541" s="489" t="s">
        <v>949</v>
      </c>
      <c r="AN541" s="14" t="str">
        <f t="shared" si="917"/>
        <v xml:space="preserve"> </v>
      </c>
      <c r="AO541" s="428" t="s">
        <v>106</v>
      </c>
      <c r="AP541" s="490" t="s">
        <v>949</v>
      </c>
      <c r="AQ541" s="489" t="s">
        <v>949</v>
      </c>
      <c r="AR541" s="14" t="str">
        <f t="shared" si="918"/>
        <v xml:space="preserve"> </v>
      </c>
      <c r="AS541" s="428" t="s">
        <v>106</v>
      </c>
      <c r="AT541" s="496" t="s">
        <v>949</v>
      </c>
      <c r="AU541" s="497" t="s">
        <v>949</v>
      </c>
      <c r="AV541" s="312"/>
      <c r="AW541" s="498" t="s">
        <v>949</v>
      </c>
      <c r="AX541" s="499"/>
      <c r="AY541" s="499"/>
      <c r="AZ541" s="333"/>
      <c r="BA541" s="491" t="str">
        <f t="shared" si="950"/>
        <v>Holder</v>
      </c>
      <c r="BB541" s="492" t="str">
        <f t="shared" si="951"/>
        <v>Holder</v>
      </c>
      <c r="BC541" s="493" t="str">
        <f t="shared" si="952"/>
        <v>Holder</v>
      </c>
      <c r="BD541" s="488" t="str">
        <f t="shared" si="953"/>
        <v>Holder</v>
      </c>
      <c r="BE541" s="494" t="str">
        <f t="shared" si="954"/>
        <v>Holder</v>
      </c>
      <c r="BF541" s="495" t="str">
        <f t="shared" si="955"/>
        <v>Holder</v>
      </c>
      <c r="BG541" s="490" t="str">
        <f t="shared" si="956"/>
        <v>Holder</v>
      </c>
      <c r="BH541" s="496" t="str">
        <f t="shared" si="957"/>
        <v>Holder</v>
      </c>
      <c r="BI541" s="497" t="str">
        <f t="shared" si="958"/>
        <v>Holder</v>
      </c>
      <c r="BJ541" s="385" t="str">
        <f t="shared" si="959"/>
        <v>No</v>
      </c>
      <c r="BK541" s="385" t="str">
        <f t="shared" si="960"/>
        <v>No</v>
      </c>
      <c r="BL541" s="483" t="s">
        <v>1376</v>
      </c>
      <c r="BM541" s="482"/>
      <c r="BN541" s="482"/>
      <c r="BO541" s="482"/>
      <c r="BP541" s="482"/>
      <c r="BQ541" s="482"/>
      <c r="BR541" s="482"/>
      <c r="BS541" s="482"/>
      <c r="BT541" s="482"/>
      <c r="BU541" s="67"/>
      <c r="BV541" s="442" t="str">
        <f t="shared" si="961"/>
        <v xml:space="preserve"> </v>
      </c>
      <c r="BW541" s="244" t="str">
        <f t="shared" si="962"/>
        <v xml:space="preserve"> </v>
      </c>
      <c r="BX541" s="244" t="str">
        <f t="shared" si="963"/>
        <v xml:space="preserve"> </v>
      </c>
      <c r="BY541" s="244" t="str">
        <f t="shared" si="964"/>
        <v xml:space="preserve"> </v>
      </c>
      <c r="BZ541" s="244" t="str">
        <f t="shared" si="965"/>
        <v xml:space="preserve"> </v>
      </c>
      <c r="CA541" s="244" t="str">
        <f t="shared" si="966"/>
        <v xml:space="preserve"> </v>
      </c>
      <c r="CB541" s="244" t="str">
        <f t="shared" si="967"/>
        <v xml:space="preserve"> </v>
      </c>
      <c r="CC541" s="244" t="str">
        <f t="shared" si="968"/>
        <v xml:space="preserve"> </v>
      </c>
      <c r="CD541" s="244" t="str">
        <f t="shared" si="969"/>
        <v xml:space="preserve"> </v>
      </c>
      <c r="CE541" s="244" t="str">
        <f t="shared" si="970"/>
        <v xml:space="preserve"> </v>
      </c>
      <c r="CF541" s="244" t="str">
        <f t="shared" si="971"/>
        <v xml:space="preserve"> </v>
      </c>
      <c r="CG541" s="244" t="str">
        <f t="shared" si="972"/>
        <v xml:space="preserve"> </v>
      </c>
      <c r="CH541" s="244" t="str">
        <f t="shared" si="979"/>
        <v xml:space="preserve"> </v>
      </c>
      <c r="CI541" s="570"/>
      <c r="CJ541" s="578" t="str">
        <f t="shared" si="983"/>
        <v xml:space="preserve"> </v>
      </c>
      <c r="CK541" s="578" t="str">
        <f t="shared" si="984"/>
        <v xml:space="preserve"> </v>
      </c>
      <c r="CL541" s="578" t="str">
        <f t="shared" si="985"/>
        <v xml:space="preserve"> </v>
      </c>
      <c r="CM541" s="578" t="str">
        <f t="shared" si="986"/>
        <v xml:space="preserve"> </v>
      </c>
      <c r="CN541" s="578" t="str">
        <f t="shared" si="987"/>
        <v xml:space="preserve"> </v>
      </c>
      <c r="CO541" s="578" t="str">
        <f t="shared" si="980"/>
        <v xml:space="preserve"> </v>
      </c>
      <c r="CP541" s="578" t="str">
        <f t="shared" si="981"/>
        <v xml:space="preserve"> </v>
      </c>
      <c r="CQ541" s="578" t="str">
        <f t="shared" si="982"/>
        <v xml:space="preserve"> </v>
      </c>
      <c r="CR541" s="244"/>
      <c r="CS541" s="244"/>
      <c r="CT541" s="244"/>
      <c r="CU541" s="244"/>
      <c r="CV541" s="347"/>
      <c r="CW541" s="338" t="str">
        <f t="shared" si="973"/>
        <v xml:space="preserve"> </v>
      </c>
      <c r="CX541" s="347"/>
      <c r="CY541" s="338" t="str">
        <f t="shared" si="974"/>
        <v xml:space="preserve"> </v>
      </c>
      <c r="CZ541" s="347"/>
      <c r="DA541" s="338" t="str">
        <f t="shared" si="975"/>
        <v xml:space="preserve"> </v>
      </c>
      <c r="DB541" s="347"/>
      <c r="DC541" s="338" t="str">
        <f t="shared" si="976"/>
        <v xml:space="preserve"> </v>
      </c>
      <c r="DD541" s="347"/>
      <c r="DE541" s="338" t="str">
        <f t="shared" si="977"/>
        <v xml:space="preserve"> </v>
      </c>
    </row>
    <row r="542" spans="1:109" s="19" customFormat="1" x14ac:dyDescent="0.2">
      <c r="A542" s="93" t="s">
        <v>20</v>
      </c>
      <c r="B542" s="53" t="s">
        <v>1452</v>
      </c>
      <c r="C542" s="450" t="s">
        <v>1446</v>
      </c>
      <c r="D542" s="218" t="s">
        <v>130</v>
      </c>
      <c r="E542" s="326">
        <v>72</v>
      </c>
      <c r="F542" s="356" t="s">
        <v>1450</v>
      </c>
      <c r="G542" s="701"/>
      <c r="H542" s="40"/>
      <c r="I542" s="89" t="e">
        <f>IF('Retail Pricing'!#REF!&gt;0,'Retail Pricing'!#REF!," ")</f>
        <v>#REF!</v>
      </c>
      <c r="J542" s="85" t="e">
        <f>'Retail Pricing'!#REF!</f>
        <v>#REF!</v>
      </c>
      <c r="K542" s="85" t="e">
        <f>'Retail Pricing'!#REF!</f>
        <v>#REF!</v>
      </c>
      <c r="L542" s="305" t="e">
        <f>IF('Retail Pricing'!#REF!&gt;0,'Retail Pricing'!#REF!," ")</f>
        <v>#REF!</v>
      </c>
      <c r="M542" s="226" t="e">
        <f t="shared" si="924"/>
        <v>#REF!</v>
      </c>
      <c r="N542" s="219" t="e">
        <f>IF('Retail Pricing'!#REF!&gt;0,'Retail Pricing'!#REF!," ")</f>
        <v>#REF!</v>
      </c>
      <c r="O542" s="219" t="e">
        <f>IF('Retail Pricing'!#REF!&gt;0,'Retail Pricing'!#REF!," ")</f>
        <v>#REF!</v>
      </c>
      <c r="P542" s="219"/>
      <c r="Q542" s="219" t="e">
        <f>IF('Retail Pricing'!#REF!&gt;0,'Retail Pricing'!#REF!," ")</f>
        <v>#REF!</v>
      </c>
      <c r="R542" s="219" t="e">
        <f>IF('Retail Pricing'!#REF!&gt;0,'Retail Pricing'!#REF!," ")</f>
        <v>#REF!</v>
      </c>
      <c r="S542" s="219" t="e">
        <f>IF('Retail Pricing'!#REF!&gt;0,'Retail Pricing'!#REF!," ")</f>
        <v>#REF!</v>
      </c>
      <c r="T542" s="226">
        <v>1.8180400000000001</v>
      </c>
      <c r="U542" s="7" t="e">
        <f t="shared" si="978"/>
        <v>#REF!</v>
      </c>
      <c r="V542" s="7">
        <v>-0.02</v>
      </c>
      <c r="W542" s="491" t="e">
        <f>ROUND(('Retail Pricing'!#REF!/(1-0.09))/0.05,0)*0.05</f>
        <v>#REF!</v>
      </c>
      <c r="X542" s="489">
        <v>5.5</v>
      </c>
      <c r="Y542" s="304" t="e">
        <f t="shared" si="914"/>
        <v>#REF!</v>
      </c>
      <c r="Z542" s="428">
        <v>0.61</v>
      </c>
      <c r="AA542" s="492">
        <v>6.5</v>
      </c>
      <c r="AB542" s="493" t="e">
        <f>ROUND(('Retail Pricing'!#REF!/(1-0.09))/0.05,0)*0.05</f>
        <v>#REF!</v>
      </c>
      <c r="AC542" s="489">
        <v>5.4</v>
      </c>
      <c r="AD542" s="14" t="e">
        <f t="shared" si="915"/>
        <v>#REF!</v>
      </c>
      <c r="AE542" s="428">
        <v>0.6</v>
      </c>
      <c r="AF542" s="488">
        <v>6.4</v>
      </c>
      <c r="AG542" s="494" t="e">
        <f>ROUND(('Retail Pricing'!#REF!/(1-0.09))/0.05,0)*0.05</f>
        <v>#REF!</v>
      </c>
      <c r="AH542" s="489">
        <v>4.0999999999999996</v>
      </c>
      <c r="AI542" s="14" t="e">
        <f t="shared" si="916"/>
        <v>#REF!</v>
      </c>
      <c r="AJ542" s="428">
        <v>0.48</v>
      </c>
      <c r="AK542" s="495" t="e">
        <f>ROUND(('Retail Pricing'!#REF!/(1-0.09))/0.05,0)*0.05</f>
        <v>#REF!</v>
      </c>
      <c r="AL542" s="489"/>
      <c r="AM542" s="489">
        <v>4.0999999999999996</v>
      </c>
      <c r="AN542" s="14" t="e">
        <f t="shared" si="917"/>
        <v>#REF!</v>
      </c>
      <c r="AO542" s="428">
        <v>0.48</v>
      </c>
      <c r="AP542" s="490" t="e">
        <f>ROUND(('Retail Pricing'!#REF!/(1-0.09))/0.05,0)*0.05</f>
        <v>#REF!</v>
      </c>
      <c r="AQ542" s="489">
        <v>4.0999999999999996</v>
      </c>
      <c r="AR542" s="14" t="e">
        <f t="shared" si="918"/>
        <v>#REF!</v>
      </c>
      <c r="AS542" s="428">
        <v>0.48</v>
      </c>
      <c r="AT542" s="496">
        <v>5.15</v>
      </c>
      <c r="AU542" s="497" t="e">
        <f>IF(BA542&gt;0,ROUNDUP((BA542*2),0.05)-0.01," ")</f>
        <v>#REF!</v>
      </c>
      <c r="AV542" s="288"/>
      <c r="AW542" s="498" t="e">
        <f>IF(W542&gt;0,ROUND((W542*1.3)/0.05,0)*0.05," ")</f>
        <v>#REF!</v>
      </c>
      <c r="AX542" s="499" t="s">
        <v>106</v>
      </c>
      <c r="AY542" s="499" t="s">
        <v>106</v>
      </c>
      <c r="AZ542" s="333"/>
      <c r="BA542" s="491" t="e">
        <f t="shared" si="950"/>
        <v>#REF!</v>
      </c>
      <c r="BB542" s="492">
        <f t="shared" si="951"/>
        <v>6.5</v>
      </c>
      <c r="BC542" s="493" t="e">
        <f t="shared" si="952"/>
        <v>#REF!</v>
      </c>
      <c r="BD542" s="488">
        <f t="shared" si="953"/>
        <v>6.4</v>
      </c>
      <c r="BE542" s="494" t="e">
        <f t="shared" si="954"/>
        <v>#REF!</v>
      </c>
      <c r="BF542" s="495" t="e">
        <f t="shared" si="955"/>
        <v>#REF!</v>
      </c>
      <c r="BG542" s="490" t="e">
        <f t="shared" si="956"/>
        <v>#REF!</v>
      </c>
      <c r="BH542" s="496">
        <f t="shared" si="957"/>
        <v>5.15</v>
      </c>
      <c r="BI542" s="497" t="e">
        <f t="shared" si="958"/>
        <v>#REF!</v>
      </c>
      <c r="BJ542" s="385" t="e">
        <f t="shared" si="959"/>
        <v>#REF!</v>
      </c>
      <c r="BK542" s="385" t="e">
        <f>IF(BC542*0.9&gt;BG542, " ", "No")</f>
        <v>#REF!</v>
      </c>
      <c r="BL542" s="243" t="e">
        <f>IF((BA542-'Retail Pricing'!#REF!)&gt;=0," ",1)</f>
        <v>#REF!</v>
      </c>
      <c r="BM542" s="243" t="e">
        <f>IF((BB542-'Retail Pricing'!#REF!)&gt;=0," ",1)</f>
        <v>#REF!</v>
      </c>
      <c r="BN542" s="243" t="e">
        <f>IF((BC542-'Retail Pricing'!#REF!)&gt;=0," ",1)</f>
        <v>#REF!</v>
      </c>
      <c r="BO542" s="243">
        <f>IF((BD542-'Retail Pricing'!F368)&gt;=0," ",1)</f>
        <v>1</v>
      </c>
      <c r="BP542" s="243" t="e">
        <f>IF((BE542-'Retail Pricing'!#REF!)&gt;=0," ",1)</f>
        <v>#REF!</v>
      </c>
      <c r="BQ542" s="243" t="e">
        <f>IF((BF542-'Retail Pricing'!#REF!)&gt;=0," ",1)</f>
        <v>#REF!</v>
      </c>
      <c r="BR542" s="243" t="e">
        <f>IF((BG542-'Retail Pricing'!#REF!)&gt;=0," ",1)</f>
        <v>#REF!</v>
      </c>
      <c r="BS542" s="243" t="e">
        <f>IF((BH542-'Retail Pricing'!#REF!)&gt;=0," ",1)</f>
        <v>#REF!</v>
      </c>
      <c r="BT542" s="243" t="e">
        <f>IF((BI542-'Retail Pricing'!#REF!)&gt;=0," ",1)</f>
        <v>#REF!</v>
      </c>
      <c r="BU542" s="67"/>
      <c r="BV542" s="442" t="e">
        <f>IF(W542&gt;0,$BV$9, " ")</f>
        <v>#REF!</v>
      </c>
      <c r="BW542" s="244" t="e">
        <f>IF($BV542&gt;0,($BV542-W542)/$BV542*100," ")</f>
        <v>#REF!</v>
      </c>
      <c r="BX542" s="244" t="e">
        <f>IF($BV542&gt;0,($BV542-AA542)/$BV542*100," ")</f>
        <v>#REF!</v>
      </c>
      <c r="BY542" s="244" t="e">
        <f>IF($BV542&gt;0,($BV542-AB542)/$BV542*100," ")</f>
        <v>#REF!</v>
      </c>
      <c r="BZ542" s="244" t="e">
        <f>IF($BV542&gt;0,($BV542-AF542)/$BV542*100," ")</f>
        <v>#REF!</v>
      </c>
      <c r="CA542" s="244" t="e">
        <f>IF($BV542&gt;0,($BV542-AG542)/$BV542*100," ")</f>
        <v>#REF!</v>
      </c>
      <c r="CB542" s="244" t="e">
        <f t="shared" si="967"/>
        <v>#REF!</v>
      </c>
      <c r="CC542" s="244" t="e">
        <f>IF($BV542&gt;0,($BV542-AK542)/$BV542*100," ")</f>
        <v>#REF!</v>
      </c>
      <c r="CD542" s="244" t="e">
        <f>IF($BV542&gt;0,($BV542-AP542)/$BV542*100," ")</f>
        <v>#REF!</v>
      </c>
      <c r="CE542" s="244" t="e">
        <f>IF($BV542&gt;0,($BV542-AT542)/$BV542*100," ")</f>
        <v>#REF!</v>
      </c>
      <c r="CF542" s="244" t="e">
        <f>IF($BV542&gt;0,($BV542-(W542*2))/$BV542*100," ")</f>
        <v>#REF!</v>
      </c>
      <c r="CG542" s="244" t="e">
        <f>IF($BV542&gt;0,($BV542-AW542)/$BV542*100," ")</f>
        <v>#REF!</v>
      </c>
      <c r="CH542" s="244" t="e">
        <f>IF($W542&gt;0,100," ")</f>
        <v>#REF!</v>
      </c>
      <c r="CI542" s="570"/>
      <c r="CJ542" s="578" t="e">
        <f t="shared" si="983"/>
        <v>#REF!</v>
      </c>
      <c r="CK542" s="578" t="e">
        <f t="shared" si="984"/>
        <v>#REF!</v>
      </c>
      <c r="CL542" s="578" t="e">
        <f t="shared" si="985"/>
        <v>#REF!</v>
      </c>
      <c r="CM542" s="578" t="e">
        <f t="shared" si="986"/>
        <v>#REF!</v>
      </c>
      <c r="CN542" s="578" t="e">
        <f t="shared" si="987"/>
        <v>#REF!</v>
      </c>
      <c r="CO542" s="578" t="e">
        <f t="shared" si="980"/>
        <v>#REF!</v>
      </c>
      <c r="CP542" s="578" t="e">
        <f t="shared" si="981"/>
        <v>#REF!</v>
      </c>
      <c r="CQ542" s="578" t="e">
        <f t="shared" si="982"/>
        <v>#REF!</v>
      </c>
      <c r="CR542" s="244"/>
      <c r="CS542" s="244"/>
      <c r="CT542" s="244"/>
      <c r="CU542" s="244"/>
      <c r="CV542" s="347"/>
      <c r="CW542" s="338" t="e">
        <f t="shared" si="973"/>
        <v>#REF!</v>
      </c>
      <c r="CX542" s="347"/>
      <c r="CY542" s="338" t="e">
        <f t="shared" si="974"/>
        <v>#REF!</v>
      </c>
      <c r="CZ542" s="347"/>
      <c r="DA542" s="338" t="e">
        <f t="shared" si="975"/>
        <v>#REF!</v>
      </c>
      <c r="DB542" s="347"/>
      <c r="DC542" s="338" t="e">
        <f t="shared" si="976"/>
        <v>#REF!</v>
      </c>
      <c r="DD542" s="347"/>
      <c r="DE542" s="338" t="e">
        <f t="shared" si="977"/>
        <v>#REF!</v>
      </c>
    </row>
    <row r="543" spans="1:109" s="19" customFormat="1" x14ac:dyDescent="0.2">
      <c r="A543" s="93" t="s">
        <v>20</v>
      </c>
      <c r="B543" s="369" t="s">
        <v>1333</v>
      </c>
      <c r="C543" s="328" t="s">
        <v>1509</v>
      </c>
      <c r="D543" s="218" t="s">
        <v>130</v>
      </c>
      <c r="E543" s="326">
        <v>1200</v>
      </c>
      <c r="F543" s="356" t="s">
        <v>324</v>
      </c>
      <c r="G543" s="701"/>
      <c r="H543" s="40" t="s">
        <v>949</v>
      </c>
      <c r="I543" s="89" t="e">
        <f>IF('Retail Pricing'!#REF!&gt;0,'Retail Pricing'!#REF!," ")</f>
        <v>#REF!</v>
      </c>
      <c r="J543" s="85" t="e">
        <f>'Retail Pricing'!#REF!</f>
        <v>#REF!</v>
      </c>
      <c r="K543" s="85" t="e">
        <f>'Retail Pricing'!#REF!</f>
        <v>#REF!</v>
      </c>
      <c r="L543" s="305" t="e">
        <f>IF('Retail Pricing'!#REF!&gt;0,'Retail Pricing'!#REF!," ")</f>
        <v>#REF!</v>
      </c>
      <c r="M543" s="226" t="e">
        <f t="shared" si="924"/>
        <v>#REF!</v>
      </c>
      <c r="N543" s="219" t="e">
        <f>IF('Retail Pricing'!#REF!&gt;0,'Retail Pricing'!#REF!," ")</f>
        <v>#REF!</v>
      </c>
      <c r="O543" s="219" t="e">
        <f>IF('Retail Pricing'!#REF!&gt;0,'Retail Pricing'!#REF!," ")</f>
        <v>#REF!</v>
      </c>
      <c r="P543" s="219"/>
      <c r="Q543" s="219" t="e">
        <f>IF('Retail Pricing'!#REF!&gt;0,'Retail Pricing'!#REF!," ")</f>
        <v>#REF!</v>
      </c>
      <c r="R543" s="219" t="e">
        <f>IF('Retail Pricing'!#REF!&gt;0,'Retail Pricing'!#REF!," ")</f>
        <v>#REF!</v>
      </c>
      <c r="S543" s="219" t="e">
        <f>IF('Retail Pricing'!#REF!&gt;0,'Retail Pricing'!#REF!," ")</f>
        <v>#REF!</v>
      </c>
      <c r="T543" s="219">
        <v>2.1434199999999999</v>
      </c>
      <c r="U543" s="7" t="e">
        <f t="shared" si="978"/>
        <v>#REF!</v>
      </c>
      <c r="V543" s="7" t="e">
        <v>#REF!</v>
      </c>
      <c r="W543" s="491" t="s">
        <v>949</v>
      </c>
      <c r="X543" s="489" t="s">
        <v>949</v>
      </c>
      <c r="Y543" s="304" t="str">
        <f t="shared" si="914"/>
        <v xml:space="preserve"> </v>
      </c>
      <c r="Z543" s="428" t="s">
        <v>106</v>
      </c>
      <c r="AA543" s="492" t="s">
        <v>949</v>
      </c>
      <c r="AB543" s="493" t="s">
        <v>949</v>
      </c>
      <c r="AC543" s="489" t="s">
        <v>949</v>
      </c>
      <c r="AD543" s="14" t="str">
        <f t="shared" si="915"/>
        <v xml:space="preserve"> </v>
      </c>
      <c r="AE543" s="428" t="s">
        <v>106</v>
      </c>
      <c r="AF543" s="488" t="s">
        <v>949</v>
      </c>
      <c r="AG543" s="494" t="s">
        <v>949</v>
      </c>
      <c r="AH543" s="489" t="s">
        <v>949</v>
      </c>
      <c r="AI543" s="14" t="str">
        <f t="shared" si="916"/>
        <v xml:space="preserve"> </v>
      </c>
      <c r="AJ543" s="428" t="s">
        <v>106</v>
      </c>
      <c r="AK543" s="495" t="s">
        <v>949</v>
      </c>
      <c r="AL543" s="489"/>
      <c r="AM543" s="489" t="s">
        <v>949</v>
      </c>
      <c r="AN543" s="14" t="str">
        <f t="shared" si="917"/>
        <v xml:space="preserve"> </v>
      </c>
      <c r="AO543" s="428" t="s">
        <v>106</v>
      </c>
      <c r="AP543" s="490" t="s">
        <v>949</v>
      </c>
      <c r="AQ543" s="489" t="s">
        <v>949</v>
      </c>
      <c r="AR543" s="14" t="str">
        <f t="shared" si="918"/>
        <v xml:space="preserve"> </v>
      </c>
      <c r="AS543" s="428" t="s">
        <v>106</v>
      </c>
      <c r="AT543" s="496" t="s">
        <v>949</v>
      </c>
      <c r="AU543" s="497" t="s">
        <v>949</v>
      </c>
      <c r="AV543" s="312"/>
      <c r="AW543" s="498" t="s">
        <v>949</v>
      </c>
      <c r="AX543" s="499"/>
      <c r="AY543" s="499"/>
      <c r="AZ543" s="333"/>
      <c r="BA543" s="491" t="str">
        <f t="shared" si="950"/>
        <v>Holder</v>
      </c>
      <c r="BB543" s="492" t="str">
        <f t="shared" si="951"/>
        <v>Holder</v>
      </c>
      <c r="BC543" s="493" t="str">
        <f t="shared" si="952"/>
        <v>Holder</v>
      </c>
      <c r="BD543" s="488" t="str">
        <f t="shared" si="953"/>
        <v>Holder</v>
      </c>
      <c r="BE543" s="494" t="str">
        <f t="shared" si="954"/>
        <v>Holder</v>
      </c>
      <c r="BF543" s="495" t="str">
        <f t="shared" si="955"/>
        <v>Holder</v>
      </c>
      <c r="BG543" s="490" t="str">
        <f t="shared" si="956"/>
        <v>Holder</v>
      </c>
      <c r="BH543" s="496" t="str">
        <f t="shared" si="957"/>
        <v>Holder</v>
      </c>
      <c r="BI543" s="497" t="str">
        <f t="shared" si="958"/>
        <v>Holder</v>
      </c>
      <c r="BJ543" s="385" t="str">
        <f t="shared" si="959"/>
        <v>No</v>
      </c>
      <c r="BK543" s="385" t="str">
        <f>IF(BC543*0.9&gt;BG543, " ", "No")</f>
        <v>No</v>
      </c>
      <c r="BL543" s="483" t="s">
        <v>1376</v>
      </c>
      <c r="BM543" s="482"/>
      <c r="BN543" s="482"/>
      <c r="BO543" s="482"/>
      <c r="BP543" s="482"/>
      <c r="BQ543" s="482"/>
      <c r="BR543" s="482"/>
      <c r="BS543" s="482"/>
      <c r="BT543" s="482"/>
      <c r="BU543" s="67"/>
      <c r="BV543" s="442" t="str">
        <f t="shared" si="961"/>
        <v xml:space="preserve"> </v>
      </c>
      <c r="BW543" s="244" t="str">
        <f t="shared" si="962"/>
        <v xml:space="preserve"> </v>
      </c>
      <c r="BX543" s="244" t="str">
        <f t="shared" si="963"/>
        <v xml:space="preserve"> </v>
      </c>
      <c r="BY543" s="244" t="str">
        <f t="shared" si="964"/>
        <v xml:space="preserve"> </v>
      </c>
      <c r="BZ543" s="244" t="str">
        <f t="shared" si="965"/>
        <v xml:space="preserve"> </v>
      </c>
      <c r="CA543" s="244" t="str">
        <f t="shared" si="966"/>
        <v xml:space="preserve"> </v>
      </c>
      <c r="CB543" s="244" t="str">
        <f t="shared" si="967"/>
        <v xml:space="preserve"> </v>
      </c>
      <c r="CC543" s="244" t="str">
        <f t="shared" si="968"/>
        <v xml:space="preserve"> </v>
      </c>
      <c r="CD543" s="244" t="str">
        <f t="shared" si="969"/>
        <v xml:space="preserve"> </v>
      </c>
      <c r="CE543" s="244" t="str">
        <f t="shared" si="970"/>
        <v xml:space="preserve"> </v>
      </c>
      <c r="CF543" s="244" t="str">
        <f t="shared" si="971"/>
        <v xml:space="preserve"> </v>
      </c>
      <c r="CG543" s="244" t="str">
        <f>IF($BV543&gt;0,($BV543-AW543)/$BV543*100," ")</f>
        <v xml:space="preserve"> </v>
      </c>
      <c r="CH543" s="244" t="str">
        <f t="shared" si="979"/>
        <v xml:space="preserve"> </v>
      </c>
      <c r="CI543" s="570"/>
      <c r="CJ543" s="578" t="str">
        <f t="shared" si="983"/>
        <v xml:space="preserve"> </v>
      </c>
      <c r="CK543" s="578" t="str">
        <f t="shared" si="984"/>
        <v xml:space="preserve"> </v>
      </c>
      <c r="CL543" s="578" t="str">
        <f t="shared" si="985"/>
        <v xml:space="preserve"> </v>
      </c>
      <c r="CM543" s="578" t="str">
        <f t="shared" si="986"/>
        <v xml:space="preserve"> </v>
      </c>
      <c r="CN543" s="578" t="str">
        <f t="shared" si="987"/>
        <v xml:space="preserve"> </v>
      </c>
      <c r="CO543" s="578" t="str">
        <f t="shared" si="980"/>
        <v xml:space="preserve"> </v>
      </c>
      <c r="CP543" s="578" t="str">
        <f t="shared" si="981"/>
        <v xml:space="preserve"> </v>
      </c>
      <c r="CQ543" s="578" t="str">
        <f t="shared" si="982"/>
        <v xml:space="preserve"> </v>
      </c>
      <c r="CR543" s="244"/>
      <c r="CS543" s="244"/>
      <c r="CT543" s="244"/>
      <c r="CU543" s="244"/>
      <c r="CV543" s="347"/>
      <c r="CW543" s="338" t="str">
        <f t="shared" si="973"/>
        <v xml:space="preserve"> </v>
      </c>
      <c r="CX543" s="347"/>
      <c r="CY543" s="338" t="str">
        <f t="shared" si="974"/>
        <v xml:space="preserve"> </v>
      </c>
      <c r="CZ543" s="347"/>
      <c r="DA543" s="338" t="str">
        <f t="shared" si="975"/>
        <v xml:space="preserve"> </v>
      </c>
      <c r="DB543" s="347"/>
      <c r="DC543" s="338" t="str">
        <f t="shared" si="976"/>
        <v xml:space="preserve"> </v>
      </c>
      <c r="DD543" s="347"/>
      <c r="DE543" s="338" t="str">
        <f t="shared" si="977"/>
        <v xml:space="preserve"> </v>
      </c>
    </row>
    <row r="544" spans="1:109" s="19" customFormat="1" x14ac:dyDescent="0.2">
      <c r="A544" s="93" t="s">
        <v>20</v>
      </c>
      <c r="B544" s="53" t="s">
        <v>1323</v>
      </c>
      <c r="C544" s="328" t="s">
        <v>1509</v>
      </c>
      <c r="D544" s="218" t="s">
        <v>130</v>
      </c>
      <c r="E544" s="326">
        <v>1200</v>
      </c>
      <c r="F544" s="356" t="s">
        <v>332</v>
      </c>
      <c r="G544" s="701"/>
      <c r="H544" s="40" t="s">
        <v>949</v>
      </c>
      <c r="I544" s="89" t="e">
        <f>IF('Retail Pricing'!#REF!&gt;0,'Retail Pricing'!#REF!," ")</f>
        <v>#REF!</v>
      </c>
      <c r="J544" s="85" t="e">
        <f>'Retail Pricing'!#REF!</f>
        <v>#REF!</v>
      </c>
      <c r="K544" s="85" t="e">
        <f>'Retail Pricing'!#REF!</f>
        <v>#REF!</v>
      </c>
      <c r="L544" s="305" t="e">
        <f>IF('Retail Pricing'!#REF!&gt;0,'Retail Pricing'!#REF!," ")</f>
        <v>#REF!</v>
      </c>
      <c r="M544" s="226" t="e">
        <f t="shared" si="924"/>
        <v>#REF!</v>
      </c>
      <c r="N544" s="219" t="e">
        <f>IF('Retail Pricing'!#REF!&gt;0,'Retail Pricing'!#REF!," ")</f>
        <v>#REF!</v>
      </c>
      <c r="O544" s="219" t="e">
        <f>IF('Retail Pricing'!#REF!&gt;0,'Retail Pricing'!#REF!," ")</f>
        <v>#REF!</v>
      </c>
      <c r="P544" s="219"/>
      <c r="Q544" s="219" t="e">
        <f>IF('Retail Pricing'!#REF!&gt;0,'Retail Pricing'!#REF!," ")</f>
        <v>#REF!</v>
      </c>
      <c r="R544" s="219" t="e">
        <f>IF('Retail Pricing'!#REF!&gt;0,'Retail Pricing'!#REF!," ")</f>
        <v>#REF!</v>
      </c>
      <c r="S544" s="219" t="e">
        <f>IF('Retail Pricing'!#REF!&gt;0,'Retail Pricing'!#REF!," ")</f>
        <v>#REF!</v>
      </c>
      <c r="T544" s="219">
        <v>2.0222699999999998</v>
      </c>
      <c r="U544" s="7" t="e">
        <f t="shared" si="978"/>
        <v>#REF!</v>
      </c>
      <c r="V544" s="7">
        <v>2.5999999999999999E-2</v>
      </c>
      <c r="W544" s="491" t="s">
        <v>949</v>
      </c>
      <c r="X544" s="489" t="s">
        <v>949</v>
      </c>
      <c r="Y544" s="304" t="str">
        <f t="shared" si="914"/>
        <v xml:space="preserve"> </v>
      </c>
      <c r="Z544" s="428" t="s">
        <v>106</v>
      </c>
      <c r="AA544" s="492" t="s">
        <v>949</v>
      </c>
      <c r="AB544" s="493" t="s">
        <v>949</v>
      </c>
      <c r="AC544" s="489" t="s">
        <v>949</v>
      </c>
      <c r="AD544" s="14" t="str">
        <f t="shared" si="915"/>
        <v xml:space="preserve"> </v>
      </c>
      <c r="AE544" s="428" t="s">
        <v>106</v>
      </c>
      <c r="AF544" s="488" t="s">
        <v>949</v>
      </c>
      <c r="AG544" s="494" t="s">
        <v>949</v>
      </c>
      <c r="AH544" s="489" t="s">
        <v>949</v>
      </c>
      <c r="AI544" s="14" t="str">
        <f t="shared" si="916"/>
        <v xml:space="preserve"> </v>
      </c>
      <c r="AJ544" s="428" t="s">
        <v>106</v>
      </c>
      <c r="AK544" s="495" t="s">
        <v>949</v>
      </c>
      <c r="AL544" s="489"/>
      <c r="AM544" s="489" t="s">
        <v>949</v>
      </c>
      <c r="AN544" s="14" t="str">
        <f t="shared" si="917"/>
        <v xml:space="preserve"> </v>
      </c>
      <c r="AO544" s="428" t="s">
        <v>106</v>
      </c>
      <c r="AP544" s="490" t="s">
        <v>949</v>
      </c>
      <c r="AQ544" s="489" t="s">
        <v>949</v>
      </c>
      <c r="AR544" s="14" t="str">
        <f t="shared" si="918"/>
        <v xml:space="preserve"> </v>
      </c>
      <c r="AS544" s="428" t="s">
        <v>106</v>
      </c>
      <c r="AT544" s="496" t="s">
        <v>949</v>
      </c>
      <c r="AU544" s="497" t="s">
        <v>949</v>
      </c>
      <c r="AV544" s="312"/>
      <c r="AW544" s="498" t="s">
        <v>949</v>
      </c>
      <c r="AX544" s="499"/>
      <c r="AY544" s="499"/>
      <c r="AZ544" s="333"/>
      <c r="BA544" s="491" t="str">
        <f t="shared" si="950"/>
        <v>Holder</v>
      </c>
      <c r="BB544" s="492" t="str">
        <f t="shared" si="951"/>
        <v>Holder</v>
      </c>
      <c r="BC544" s="493" t="str">
        <f t="shared" si="952"/>
        <v>Holder</v>
      </c>
      <c r="BD544" s="488" t="str">
        <f t="shared" si="953"/>
        <v>Holder</v>
      </c>
      <c r="BE544" s="494" t="str">
        <f t="shared" si="954"/>
        <v>Holder</v>
      </c>
      <c r="BF544" s="495" t="str">
        <f t="shared" si="955"/>
        <v>Holder</v>
      </c>
      <c r="BG544" s="490" t="str">
        <f t="shared" si="956"/>
        <v>Holder</v>
      </c>
      <c r="BH544" s="496" t="str">
        <f t="shared" si="957"/>
        <v>Holder</v>
      </c>
      <c r="BI544" s="497" t="str">
        <f t="shared" si="958"/>
        <v>Holder</v>
      </c>
      <c r="BJ544" s="385" t="str">
        <f t="shared" si="959"/>
        <v>No</v>
      </c>
      <c r="BK544" s="385" t="str">
        <f t="shared" ref="BK544:BK551" si="988">IF(BC544*0.9&gt;BG544, " ", "No")</f>
        <v>No</v>
      </c>
      <c r="BL544" s="483" t="s">
        <v>1376</v>
      </c>
      <c r="BM544" s="482"/>
      <c r="BN544" s="482"/>
      <c r="BO544" s="482"/>
      <c r="BP544" s="482"/>
      <c r="BQ544" s="482"/>
      <c r="BR544" s="482"/>
      <c r="BS544" s="482"/>
      <c r="BT544" s="482"/>
      <c r="BU544" s="67"/>
      <c r="BV544" s="442" t="str">
        <f t="shared" si="961"/>
        <v xml:space="preserve"> </v>
      </c>
      <c r="BW544" s="244" t="str">
        <f t="shared" si="962"/>
        <v xml:space="preserve"> </v>
      </c>
      <c r="BX544" s="244" t="str">
        <f t="shared" si="963"/>
        <v xml:space="preserve"> </v>
      </c>
      <c r="BY544" s="244" t="str">
        <f t="shared" si="964"/>
        <v xml:space="preserve"> </v>
      </c>
      <c r="BZ544" s="244" t="str">
        <f t="shared" si="965"/>
        <v xml:space="preserve"> </v>
      </c>
      <c r="CA544" s="244" t="str">
        <f t="shared" si="966"/>
        <v xml:space="preserve"> </v>
      </c>
      <c r="CB544" s="244" t="str">
        <f t="shared" si="967"/>
        <v xml:space="preserve"> </v>
      </c>
      <c r="CC544" s="244" t="str">
        <f t="shared" si="968"/>
        <v xml:space="preserve"> </v>
      </c>
      <c r="CD544" s="244" t="str">
        <f t="shared" si="969"/>
        <v xml:space="preserve"> </v>
      </c>
      <c r="CE544" s="244" t="str">
        <f t="shared" si="970"/>
        <v xml:space="preserve"> </v>
      </c>
      <c r="CF544" s="244" t="str">
        <f t="shared" si="971"/>
        <v xml:space="preserve"> </v>
      </c>
      <c r="CG544" s="244" t="str">
        <f t="shared" si="972"/>
        <v xml:space="preserve"> </v>
      </c>
      <c r="CH544" s="244" t="str">
        <f t="shared" si="979"/>
        <v xml:space="preserve"> </v>
      </c>
      <c r="CI544" s="570"/>
      <c r="CJ544" s="578" t="str">
        <f t="shared" si="983"/>
        <v xml:space="preserve"> </v>
      </c>
      <c r="CK544" s="578" t="str">
        <f t="shared" si="984"/>
        <v xml:space="preserve"> </v>
      </c>
      <c r="CL544" s="578" t="str">
        <f t="shared" si="985"/>
        <v xml:space="preserve"> </v>
      </c>
      <c r="CM544" s="578" t="str">
        <f t="shared" si="986"/>
        <v xml:space="preserve"> </v>
      </c>
      <c r="CN544" s="578" t="str">
        <f t="shared" si="987"/>
        <v xml:space="preserve"> </v>
      </c>
      <c r="CO544" s="578" t="str">
        <f t="shared" si="980"/>
        <v xml:space="preserve"> </v>
      </c>
      <c r="CP544" s="578" t="str">
        <f t="shared" si="981"/>
        <v xml:space="preserve"> </v>
      </c>
      <c r="CQ544" s="578" t="str">
        <f t="shared" si="982"/>
        <v xml:space="preserve"> </v>
      </c>
      <c r="CR544" s="244"/>
      <c r="CS544" s="244"/>
      <c r="CT544" s="244"/>
      <c r="CU544" s="244"/>
      <c r="CV544" s="347"/>
      <c r="CW544" s="338" t="str">
        <f t="shared" si="973"/>
        <v xml:space="preserve"> </v>
      </c>
      <c r="CX544" s="347"/>
      <c r="CY544" s="338" t="str">
        <f t="shared" si="974"/>
        <v xml:space="preserve"> </v>
      </c>
      <c r="CZ544" s="347"/>
      <c r="DA544" s="338" t="str">
        <f t="shared" si="975"/>
        <v xml:space="preserve"> </v>
      </c>
      <c r="DB544" s="347"/>
      <c r="DC544" s="338" t="str">
        <f t="shared" si="976"/>
        <v xml:space="preserve"> </v>
      </c>
      <c r="DD544" s="347"/>
      <c r="DE544" s="338" t="str">
        <f t="shared" si="977"/>
        <v xml:space="preserve"> </v>
      </c>
    </row>
    <row r="545" spans="1:109" s="19" customFormat="1" x14ac:dyDescent="0.2">
      <c r="A545" s="93" t="s">
        <v>20</v>
      </c>
      <c r="B545" s="53" t="s">
        <v>1324</v>
      </c>
      <c r="C545" s="328" t="s">
        <v>1509</v>
      </c>
      <c r="D545" s="218" t="s">
        <v>130</v>
      </c>
      <c r="E545" s="326">
        <v>300</v>
      </c>
      <c r="F545" s="356" t="s">
        <v>331</v>
      </c>
      <c r="G545" s="701"/>
      <c r="H545" s="40" t="s">
        <v>949</v>
      </c>
      <c r="I545" s="89" t="e">
        <f>IF('Retail Pricing'!#REF!&gt;0,'Retail Pricing'!#REF!," ")</f>
        <v>#REF!</v>
      </c>
      <c r="J545" s="85" t="e">
        <f>'Retail Pricing'!#REF!</f>
        <v>#REF!</v>
      </c>
      <c r="K545" s="85" t="e">
        <f>'Retail Pricing'!#REF!</f>
        <v>#REF!</v>
      </c>
      <c r="L545" s="305" t="e">
        <f>IF('Retail Pricing'!#REF!&gt;0,'Retail Pricing'!#REF!," ")</f>
        <v>#REF!</v>
      </c>
      <c r="M545" s="226" t="e">
        <f t="shared" si="924"/>
        <v>#REF!</v>
      </c>
      <c r="N545" s="219" t="e">
        <f>IF('Retail Pricing'!#REF!&gt;0,'Retail Pricing'!#REF!," ")</f>
        <v>#REF!</v>
      </c>
      <c r="O545" s="219" t="e">
        <f>IF('Retail Pricing'!#REF!&gt;0,'Retail Pricing'!#REF!," ")</f>
        <v>#REF!</v>
      </c>
      <c r="P545" s="219"/>
      <c r="Q545" s="219" t="e">
        <f>IF('Retail Pricing'!#REF!&gt;0,'Retail Pricing'!#REF!," ")</f>
        <v>#REF!</v>
      </c>
      <c r="R545" s="219" t="e">
        <f>IF('Retail Pricing'!#REF!&gt;0,'Retail Pricing'!#REF!," ")</f>
        <v>#REF!</v>
      </c>
      <c r="S545" s="219" t="e">
        <f>IF('Retail Pricing'!#REF!&gt;0,'Retail Pricing'!#REF!," ")</f>
        <v>#REF!</v>
      </c>
      <c r="T545" s="219">
        <v>1.75674</v>
      </c>
      <c r="U545" s="7" t="e">
        <f t="shared" si="978"/>
        <v>#REF!</v>
      </c>
      <c r="V545" s="7">
        <v>3.2000000000000001E-2</v>
      </c>
      <c r="W545" s="491" t="s">
        <v>949</v>
      </c>
      <c r="X545" s="489" t="s">
        <v>949</v>
      </c>
      <c r="Y545" s="304" t="str">
        <f t="shared" si="914"/>
        <v xml:space="preserve"> </v>
      </c>
      <c r="Z545" s="428" t="s">
        <v>106</v>
      </c>
      <c r="AA545" s="492" t="s">
        <v>949</v>
      </c>
      <c r="AB545" s="493" t="s">
        <v>949</v>
      </c>
      <c r="AC545" s="489" t="s">
        <v>949</v>
      </c>
      <c r="AD545" s="14" t="str">
        <f t="shared" si="915"/>
        <v xml:space="preserve"> </v>
      </c>
      <c r="AE545" s="428" t="s">
        <v>106</v>
      </c>
      <c r="AF545" s="488" t="s">
        <v>949</v>
      </c>
      <c r="AG545" s="494" t="s">
        <v>949</v>
      </c>
      <c r="AH545" s="489" t="s">
        <v>949</v>
      </c>
      <c r="AI545" s="14" t="str">
        <f t="shared" si="916"/>
        <v xml:space="preserve"> </v>
      </c>
      <c r="AJ545" s="428" t="s">
        <v>106</v>
      </c>
      <c r="AK545" s="495" t="s">
        <v>949</v>
      </c>
      <c r="AL545" s="489"/>
      <c r="AM545" s="489" t="s">
        <v>949</v>
      </c>
      <c r="AN545" s="14" t="str">
        <f t="shared" si="917"/>
        <v xml:space="preserve"> </v>
      </c>
      <c r="AO545" s="428" t="s">
        <v>106</v>
      </c>
      <c r="AP545" s="490" t="s">
        <v>949</v>
      </c>
      <c r="AQ545" s="489" t="s">
        <v>949</v>
      </c>
      <c r="AR545" s="14" t="str">
        <f t="shared" si="918"/>
        <v xml:space="preserve"> </v>
      </c>
      <c r="AS545" s="428" t="s">
        <v>106</v>
      </c>
      <c r="AT545" s="496" t="s">
        <v>949</v>
      </c>
      <c r="AU545" s="497" t="s">
        <v>949</v>
      </c>
      <c r="AV545" s="312"/>
      <c r="AW545" s="498" t="s">
        <v>949</v>
      </c>
      <c r="AX545" s="499"/>
      <c r="AY545" s="499"/>
      <c r="AZ545" s="333"/>
      <c r="BA545" s="491" t="str">
        <f t="shared" si="950"/>
        <v>Holder</v>
      </c>
      <c r="BB545" s="492" t="str">
        <f t="shared" si="951"/>
        <v>Holder</v>
      </c>
      <c r="BC545" s="493" t="str">
        <f t="shared" si="952"/>
        <v>Holder</v>
      </c>
      <c r="BD545" s="488" t="str">
        <f t="shared" si="953"/>
        <v>Holder</v>
      </c>
      <c r="BE545" s="494" t="str">
        <f t="shared" si="954"/>
        <v>Holder</v>
      </c>
      <c r="BF545" s="495" t="str">
        <f t="shared" si="955"/>
        <v>Holder</v>
      </c>
      <c r="BG545" s="490" t="str">
        <f t="shared" si="956"/>
        <v>Holder</v>
      </c>
      <c r="BH545" s="496" t="str">
        <f t="shared" si="957"/>
        <v>Holder</v>
      </c>
      <c r="BI545" s="497" t="str">
        <f t="shared" si="958"/>
        <v>Holder</v>
      </c>
      <c r="BJ545" s="385" t="str">
        <f t="shared" si="959"/>
        <v>No</v>
      </c>
      <c r="BK545" s="385" t="str">
        <f t="shared" si="988"/>
        <v>No</v>
      </c>
      <c r="BL545" s="483" t="s">
        <v>1376</v>
      </c>
      <c r="BM545" s="482"/>
      <c r="BN545" s="482"/>
      <c r="BO545" s="482"/>
      <c r="BP545" s="482"/>
      <c r="BQ545" s="482"/>
      <c r="BR545" s="482"/>
      <c r="BS545" s="482"/>
      <c r="BT545" s="482"/>
      <c r="BU545" s="67"/>
      <c r="BV545" s="442" t="str">
        <f t="shared" si="961"/>
        <v xml:space="preserve"> </v>
      </c>
      <c r="BW545" s="244" t="str">
        <f t="shared" si="962"/>
        <v xml:space="preserve"> </v>
      </c>
      <c r="BX545" s="244" t="str">
        <f t="shared" si="963"/>
        <v xml:space="preserve"> </v>
      </c>
      <c r="BY545" s="244" t="str">
        <f t="shared" si="964"/>
        <v xml:space="preserve"> </v>
      </c>
      <c r="BZ545" s="244" t="str">
        <f t="shared" si="965"/>
        <v xml:space="preserve"> </v>
      </c>
      <c r="CA545" s="244" t="str">
        <f t="shared" si="966"/>
        <v xml:space="preserve"> </v>
      </c>
      <c r="CB545" s="244" t="str">
        <f t="shared" si="967"/>
        <v xml:space="preserve"> </v>
      </c>
      <c r="CC545" s="244" t="str">
        <f t="shared" si="968"/>
        <v xml:space="preserve"> </v>
      </c>
      <c r="CD545" s="244" t="str">
        <f t="shared" si="969"/>
        <v xml:space="preserve"> </v>
      </c>
      <c r="CE545" s="244" t="str">
        <f t="shared" si="970"/>
        <v xml:space="preserve"> </v>
      </c>
      <c r="CF545" s="244" t="str">
        <f t="shared" si="971"/>
        <v xml:space="preserve"> </v>
      </c>
      <c r="CG545" s="244" t="str">
        <f t="shared" si="972"/>
        <v xml:space="preserve"> </v>
      </c>
      <c r="CH545" s="244" t="str">
        <f t="shared" si="979"/>
        <v xml:space="preserve"> </v>
      </c>
      <c r="CI545" s="570"/>
      <c r="CJ545" s="578" t="str">
        <f t="shared" si="983"/>
        <v xml:space="preserve"> </v>
      </c>
      <c r="CK545" s="578" t="str">
        <f t="shared" si="984"/>
        <v xml:space="preserve"> </v>
      </c>
      <c r="CL545" s="578" t="str">
        <f t="shared" si="985"/>
        <v xml:space="preserve"> </v>
      </c>
      <c r="CM545" s="578" t="str">
        <f t="shared" si="986"/>
        <v xml:space="preserve"> </v>
      </c>
      <c r="CN545" s="578" t="str">
        <f t="shared" si="987"/>
        <v xml:space="preserve"> </v>
      </c>
      <c r="CO545" s="578" t="str">
        <f t="shared" si="980"/>
        <v xml:space="preserve"> </v>
      </c>
      <c r="CP545" s="578" t="str">
        <f t="shared" si="981"/>
        <v xml:space="preserve"> </v>
      </c>
      <c r="CQ545" s="578" t="str">
        <f t="shared" si="982"/>
        <v xml:space="preserve"> </v>
      </c>
      <c r="CR545" s="244"/>
      <c r="CS545" s="244"/>
      <c r="CT545" s="244"/>
      <c r="CU545" s="244"/>
      <c r="CV545" s="347"/>
      <c r="CW545" s="338" t="str">
        <f t="shared" si="973"/>
        <v xml:space="preserve"> </v>
      </c>
      <c r="CX545" s="347"/>
      <c r="CY545" s="338" t="str">
        <f t="shared" si="974"/>
        <v xml:space="preserve"> </v>
      </c>
      <c r="CZ545" s="347"/>
      <c r="DA545" s="338" t="str">
        <f t="shared" si="975"/>
        <v xml:space="preserve"> </v>
      </c>
      <c r="DB545" s="347"/>
      <c r="DC545" s="338" t="str">
        <f t="shared" si="976"/>
        <v xml:space="preserve"> </v>
      </c>
      <c r="DD545" s="347"/>
      <c r="DE545" s="338" t="str">
        <f t="shared" si="977"/>
        <v xml:space="preserve"> </v>
      </c>
    </row>
    <row r="546" spans="1:109" s="19" customFormat="1" x14ac:dyDescent="0.2">
      <c r="A546" s="93" t="s">
        <v>20</v>
      </c>
      <c r="B546" s="53" t="s">
        <v>1506</v>
      </c>
      <c r="C546" s="328" t="s">
        <v>1449</v>
      </c>
      <c r="D546" s="218" t="s">
        <v>130</v>
      </c>
      <c r="E546" s="326">
        <v>72</v>
      </c>
      <c r="F546" s="356" t="s">
        <v>1507</v>
      </c>
      <c r="G546" s="701"/>
      <c r="H546" s="84"/>
      <c r="I546" s="89" t="e">
        <f>IF('Retail Pricing'!#REF!&gt;0,'Retail Pricing'!#REF!," ")</f>
        <v>#REF!</v>
      </c>
      <c r="J546" s="85" t="e">
        <f>'Retail Pricing'!#REF!</f>
        <v>#REF!</v>
      </c>
      <c r="K546" s="85" t="e">
        <f>'Retail Pricing'!#REF!</f>
        <v>#REF!</v>
      </c>
      <c r="L546" s="305" t="e">
        <f>IF('Retail Pricing'!#REF!&gt;0,'Retail Pricing'!#REF!," ")</f>
        <v>#REF!</v>
      </c>
      <c r="M546" s="226" t="e">
        <f t="shared" si="924"/>
        <v>#REF!</v>
      </c>
      <c r="N546" s="219" t="e">
        <f>IF('Retail Pricing'!#REF!&gt;0,'Retail Pricing'!#REF!," ")</f>
        <v>#REF!</v>
      </c>
      <c r="O546" s="219" t="e">
        <f>IF('Retail Pricing'!#REF!&gt;0,'Retail Pricing'!#REF!," ")</f>
        <v>#REF!</v>
      </c>
      <c r="P546" s="219"/>
      <c r="Q546" s="219" t="e">
        <f>IF('Retail Pricing'!#REF!&gt;0,'Retail Pricing'!#REF!," ")</f>
        <v>#REF!</v>
      </c>
      <c r="R546" s="219" t="e">
        <f>IF('Retail Pricing'!#REF!&gt;0,'Retail Pricing'!#REF!," ")</f>
        <v>#REF!</v>
      </c>
      <c r="S546" s="219" t="e">
        <f>IF('Retail Pricing'!#REF!&gt;0,'Retail Pricing'!#REF!," ")</f>
        <v>#REF!</v>
      </c>
      <c r="T546" s="226">
        <v>2.2796599999999998</v>
      </c>
      <c r="U546" s="7" t="e">
        <f t="shared" si="978"/>
        <v>#REF!</v>
      </c>
      <c r="V546" s="7">
        <v>-7.0999999999999994E-2</v>
      </c>
      <c r="W546" s="491" t="e">
        <f>ROUND(('Retail Pricing'!#REF!/(1-0.09))/0.05,0)*0.05</f>
        <v>#REF!</v>
      </c>
      <c r="X546" s="489">
        <v>5.9</v>
      </c>
      <c r="Y546" s="304" t="e">
        <f t="shared" si="914"/>
        <v>#REF!</v>
      </c>
      <c r="Z546" s="428">
        <v>0.56000000000000005</v>
      </c>
      <c r="AA546" s="492">
        <v>6.95</v>
      </c>
      <c r="AB546" s="493" t="e">
        <f>ROUND(('Retail Pricing'!#REF!/(1-0.09))/0.05,0)*0.05</f>
        <v>#REF!</v>
      </c>
      <c r="AC546" s="489">
        <v>5.75</v>
      </c>
      <c r="AD546" s="14" t="e">
        <f t="shared" si="915"/>
        <v>#REF!</v>
      </c>
      <c r="AE546" s="428">
        <v>0.56000000000000005</v>
      </c>
      <c r="AF546" s="488">
        <v>6.85</v>
      </c>
      <c r="AG546" s="494" t="e">
        <f>ROUND(('Retail Pricing'!#REF!/(1-0.09))/0.05,0)*0.05</f>
        <v>#REF!</v>
      </c>
      <c r="AH546" s="489">
        <v>4.4000000000000004</v>
      </c>
      <c r="AI546" s="14" t="e">
        <f t="shared" si="916"/>
        <v>#REF!</v>
      </c>
      <c r="AJ546" s="428">
        <v>0.42</v>
      </c>
      <c r="AK546" s="495" t="e">
        <f>ROUND(('Retail Pricing'!#REF!/(1-0.09))/0.05,0)*0.05</f>
        <v>#REF!</v>
      </c>
      <c r="AL546" s="489"/>
      <c r="AM546" s="489">
        <v>4.4000000000000004</v>
      </c>
      <c r="AN546" s="14" t="e">
        <f t="shared" si="917"/>
        <v>#REF!</v>
      </c>
      <c r="AO546" s="428">
        <v>0.42</v>
      </c>
      <c r="AP546" s="490" t="e">
        <f>ROUND(('Retail Pricing'!#REF!/(1-0.09))/0.05,0)*0.05</f>
        <v>#REF!</v>
      </c>
      <c r="AQ546" s="489">
        <v>4.4000000000000004</v>
      </c>
      <c r="AR546" s="14" t="e">
        <f t="shared" si="918"/>
        <v>#REF!</v>
      </c>
      <c r="AS546" s="428">
        <v>0.42</v>
      </c>
      <c r="AT546" s="496">
        <v>5.45</v>
      </c>
      <c r="AU546" s="497" t="e">
        <f t="shared" ref="AU546:AU551" si="989">IF(BA546&gt;0,ROUNDUP((BA546*2),0.05)-0.01," ")</f>
        <v>#REF!</v>
      </c>
      <c r="AV546" s="288"/>
      <c r="AW546" s="498" t="e">
        <f>IF(W546&gt;0,ROUND((W546*1.3)/0.05,0)*0.05," ")</f>
        <v>#REF!</v>
      </c>
      <c r="AX546" s="499" t="s">
        <v>106</v>
      </c>
      <c r="AY546" s="499" t="s">
        <v>106</v>
      </c>
      <c r="AZ546" s="333"/>
      <c r="BA546" s="491" t="e">
        <f t="shared" si="950"/>
        <v>#REF!</v>
      </c>
      <c r="BB546" s="492">
        <f t="shared" si="951"/>
        <v>6.95</v>
      </c>
      <c r="BC546" s="493" t="e">
        <f t="shared" si="952"/>
        <v>#REF!</v>
      </c>
      <c r="BD546" s="488">
        <f t="shared" si="953"/>
        <v>6.85</v>
      </c>
      <c r="BE546" s="494" t="e">
        <f t="shared" si="954"/>
        <v>#REF!</v>
      </c>
      <c r="BF546" s="495" t="e">
        <f t="shared" si="955"/>
        <v>#REF!</v>
      </c>
      <c r="BG546" s="490" t="e">
        <f t="shared" si="956"/>
        <v>#REF!</v>
      </c>
      <c r="BH546" s="496">
        <f t="shared" si="957"/>
        <v>5.45</v>
      </c>
      <c r="BI546" s="497" t="e">
        <f t="shared" si="958"/>
        <v>#REF!</v>
      </c>
      <c r="BJ546" s="385" t="e">
        <f t="shared" si="959"/>
        <v>#REF!</v>
      </c>
      <c r="BK546" s="385" t="e">
        <f>IF(BC546*0.9&gt;BG546, " ", "No")</f>
        <v>#REF!</v>
      </c>
      <c r="BL546" s="243" t="e">
        <f>IF((BA546-'Retail Pricing'!#REF!)&gt;=0," ",1)</f>
        <v>#REF!</v>
      </c>
      <c r="BM546" s="243" t="e">
        <f>IF((BB546-'Retail Pricing'!#REF!)&gt;=0," ",1)</f>
        <v>#REF!</v>
      </c>
      <c r="BN546" s="243" t="e">
        <f>IF((BC546-'Retail Pricing'!#REF!)&gt;=0," ",1)</f>
        <v>#REF!</v>
      </c>
      <c r="BO546" s="243">
        <f>IF((BD546-'Retail Pricing'!F379)&gt;=0," ",1)</f>
        <v>1</v>
      </c>
      <c r="BP546" s="243" t="e">
        <f>IF((BE546-'Retail Pricing'!#REF!)&gt;=0," ",1)</f>
        <v>#REF!</v>
      </c>
      <c r="BQ546" s="243" t="e">
        <f>IF((BF546-'Retail Pricing'!#REF!)&gt;=0," ",1)</f>
        <v>#REF!</v>
      </c>
      <c r="BR546" s="243" t="e">
        <f>IF((BG546-'Retail Pricing'!#REF!)&gt;=0," ",1)</f>
        <v>#REF!</v>
      </c>
      <c r="BS546" s="243" t="e">
        <f>IF((BH546-'Retail Pricing'!#REF!)&gt;=0," ",1)</f>
        <v>#REF!</v>
      </c>
      <c r="BT546" s="243" t="e">
        <f>IF((BI546-'Retail Pricing'!#REF!)&gt;=0," ",1)</f>
        <v>#REF!</v>
      </c>
      <c r="BU546" s="67"/>
      <c r="BV546" s="442" t="e">
        <f>IF(W546&gt;0,$BV$9, " ")</f>
        <v>#REF!</v>
      </c>
      <c r="BW546" s="244" t="e">
        <f>IF($BV546&gt;0,($BV546-W546)/$BV546*100," ")</f>
        <v>#REF!</v>
      </c>
      <c r="BX546" s="244" t="e">
        <f>IF($BV546&gt;0,($BV546-AA546)/$BV546*100," ")</f>
        <v>#REF!</v>
      </c>
      <c r="BY546" s="244" t="e">
        <f>IF($BV546&gt;0,($BV546-AB546)/$BV546*100," ")</f>
        <v>#REF!</v>
      </c>
      <c r="BZ546" s="244" t="e">
        <f>IF($BV546&gt;0,($BV546-AF546)/$BV546*100," ")</f>
        <v>#REF!</v>
      </c>
      <c r="CA546" s="244" t="e">
        <f>IF($BV546&gt;0,($BV546-AG546)/$BV546*100," ")</f>
        <v>#REF!</v>
      </c>
      <c r="CB546" s="244" t="e">
        <f t="shared" si="967"/>
        <v>#REF!</v>
      </c>
      <c r="CC546" s="244" t="e">
        <f>IF($BV546&gt;0,($BV546-AK546)/$BV546*100," ")</f>
        <v>#REF!</v>
      </c>
      <c r="CD546" s="244" t="e">
        <f>IF($BV546&gt;0,($BV546-AP546)/$BV546*100," ")</f>
        <v>#REF!</v>
      </c>
      <c r="CE546" s="244" t="e">
        <f>IF($BV546&gt;0,($BV546-AT546)/$BV546*100," ")</f>
        <v>#REF!</v>
      </c>
      <c r="CF546" s="244" t="e">
        <f>IF($BV546&gt;0,($BV546-(W546*2))/$BV546*100," ")</f>
        <v>#REF!</v>
      </c>
      <c r="CG546" s="244" t="e">
        <f>IF($BV546&gt;0,($BV546-AW546)/$BV546*100," ")</f>
        <v>#REF!</v>
      </c>
      <c r="CH546" s="244" t="e">
        <f>IF($W546&gt;0,100," ")</f>
        <v>#REF!</v>
      </c>
      <c r="CI546" s="570"/>
      <c r="CJ546" s="578" t="e">
        <f t="shared" si="983"/>
        <v>#REF!</v>
      </c>
      <c r="CK546" s="578" t="e">
        <f t="shared" si="984"/>
        <v>#REF!</v>
      </c>
      <c r="CL546" s="578" t="e">
        <f t="shared" si="985"/>
        <v>#REF!</v>
      </c>
      <c r="CM546" s="578" t="e">
        <f t="shared" si="986"/>
        <v>#REF!</v>
      </c>
      <c r="CN546" s="578" t="e">
        <f t="shared" si="987"/>
        <v>#REF!</v>
      </c>
      <c r="CO546" s="578" t="e">
        <f t="shared" si="980"/>
        <v>#REF!</v>
      </c>
      <c r="CP546" s="578" t="e">
        <f t="shared" si="981"/>
        <v>#REF!</v>
      </c>
      <c r="CQ546" s="578" t="e">
        <f t="shared" si="982"/>
        <v>#REF!</v>
      </c>
      <c r="CR546" s="244"/>
      <c r="CS546" s="244"/>
      <c r="CT546" s="244"/>
      <c r="CU546" s="244"/>
      <c r="CV546" s="347"/>
      <c r="CW546" s="338" t="e">
        <f t="shared" si="973"/>
        <v>#REF!</v>
      </c>
      <c r="CX546" s="347"/>
      <c r="CY546" s="338" t="e">
        <f t="shared" si="974"/>
        <v>#REF!</v>
      </c>
      <c r="CZ546" s="347"/>
      <c r="DA546" s="338" t="e">
        <f t="shared" si="975"/>
        <v>#REF!</v>
      </c>
      <c r="DB546" s="347"/>
      <c r="DC546" s="338" t="e">
        <f t="shared" si="976"/>
        <v>#REF!</v>
      </c>
      <c r="DD546" s="347"/>
      <c r="DE546" s="338" t="e">
        <f t="shared" si="977"/>
        <v>#REF!</v>
      </c>
    </row>
    <row r="547" spans="1:109" s="19" customFormat="1" x14ac:dyDescent="0.2">
      <c r="A547" s="93" t="s">
        <v>20</v>
      </c>
      <c r="B547" s="53" t="s">
        <v>1325</v>
      </c>
      <c r="C547" s="452" t="s">
        <v>837</v>
      </c>
      <c r="D547" s="218" t="s">
        <v>130</v>
      </c>
      <c r="E547" s="326">
        <v>600</v>
      </c>
      <c r="F547" s="356" t="s">
        <v>463</v>
      </c>
      <c r="G547" s="701"/>
      <c r="H547" s="84" t="s">
        <v>949</v>
      </c>
      <c r="I547" s="89" t="e">
        <f>IF('Retail Pricing'!#REF!&gt;0,'Retail Pricing'!#REF!," ")</f>
        <v>#REF!</v>
      </c>
      <c r="J547" s="85" t="e">
        <f>'Retail Pricing'!#REF!</f>
        <v>#REF!</v>
      </c>
      <c r="K547" s="85" t="e">
        <f>'Retail Pricing'!#REF!</f>
        <v>#REF!</v>
      </c>
      <c r="L547" s="305" t="e">
        <f>IF('Retail Pricing'!#REF!&gt;0,'Retail Pricing'!#REF!," ")</f>
        <v>#REF!</v>
      </c>
      <c r="M547" s="226" t="e">
        <f t="shared" si="924"/>
        <v>#REF!</v>
      </c>
      <c r="N547" s="219" t="e">
        <f>IF('Retail Pricing'!#REF!&gt;0,'Retail Pricing'!#REF!," ")</f>
        <v>#REF!</v>
      </c>
      <c r="O547" s="219" t="e">
        <f>IF('Retail Pricing'!#REF!&gt;0,'Retail Pricing'!#REF!," ")</f>
        <v>#REF!</v>
      </c>
      <c r="P547" s="219"/>
      <c r="Q547" s="219" t="e">
        <f>IF('Retail Pricing'!#REF!&gt;0,'Retail Pricing'!#REF!," ")</f>
        <v>#REF!</v>
      </c>
      <c r="R547" s="219" t="e">
        <f>IF('Retail Pricing'!#REF!&gt;0,'Retail Pricing'!#REF!," ")</f>
        <v>#REF!</v>
      </c>
      <c r="S547" s="219" t="e">
        <f>IF('Retail Pricing'!#REF!&gt;0,'Retail Pricing'!#REF!," ")</f>
        <v>#REF!</v>
      </c>
      <c r="T547" s="219">
        <v>2.8498899999999998</v>
      </c>
      <c r="U547" s="7" t="e">
        <f t="shared" si="978"/>
        <v>#REF!</v>
      </c>
      <c r="V547" s="7">
        <v>-9.4E-2</v>
      </c>
      <c r="W547" s="491" t="s">
        <v>949</v>
      </c>
      <c r="X547" s="489" t="s">
        <v>949</v>
      </c>
      <c r="Y547" s="304" t="str">
        <f t="shared" si="914"/>
        <v xml:space="preserve"> </v>
      </c>
      <c r="Z547" s="428" t="s">
        <v>106</v>
      </c>
      <c r="AA547" s="492" t="s">
        <v>949</v>
      </c>
      <c r="AB547" s="493" t="s">
        <v>949</v>
      </c>
      <c r="AC547" s="489" t="s">
        <v>949</v>
      </c>
      <c r="AD547" s="14" t="str">
        <f t="shared" si="915"/>
        <v xml:space="preserve"> </v>
      </c>
      <c r="AE547" s="428" t="s">
        <v>106</v>
      </c>
      <c r="AF547" s="488" t="s">
        <v>949</v>
      </c>
      <c r="AG547" s="494" t="s">
        <v>949</v>
      </c>
      <c r="AH547" s="489" t="s">
        <v>949</v>
      </c>
      <c r="AI547" s="14" t="str">
        <f t="shared" si="916"/>
        <v xml:space="preserve"> </v>
      </c>
      <c r="AJ547" s="428" t="s">
        <v>106</v>
      </c>
      <c r="AK547" s="495" t="s">
        <v>949</v>
      </c>
      <c r="AL547" s="489"/>
      <c r="AM547" s="489" t="s">
        <v>949</v>
      </c>
      <c r="AN547" s="14" t="str">
        <f t="shared" si="917"/>
        <v xml:space="preserve"> </v>
      </c>
      <c r="AO547" s="428" t="s">
        <v>106</v>
      </c>
      <c r="AP547" s="490" t="s">
        <v>949</v>
      </c>
      <c r="AQ547" s="489" t="s">
        <v>949</v>
      </c>
      <c r="AR547" s="14" t="str">
        <f t="shared" si="918"/>
        <v xml:space="preserve"> </v>
      </c>
      <c r="AS547" s="428" t="s">
        <v>106</v>
      </c>
      <c r="AT547" s="496" t="s">
        <v>949</v>
      </c>
      <c r="AU547" s="497" t="s">
        <v>949</v>
      </c>
      <c r="AV547" s="312"/>
      <c r="AW547" s="498" t="s">
        <v>949</v>
      </c>
      <c r="AX547" s="499" t="s">
        <v>106</v>
      </c>
      <c r="AY547" s="499" t="s">
        <v>106</v>
      </c>
      <c r="AZ547" s="333"/>
      <c r="BA547" s="491" t="str">
        <f t="shared" si="950"/>
        <v>Holder</v>
      </c>
      <c r="BB547" s="492" t="str">
        <f t="shared" si="951"/>
        <v>Holder</v>
      </c>
      <c r="BC547" s="493" t="str">
        <f t="shared" si="952"/>
        <v>Holder</v>
      </c>
      <c r="BD547" s="488" t="str">
        <f t="shared" si="953"/>
        <v>Holder</v>
      </c>
      <c r="BE547" s="494" t="str">
        <f t="shared" si="954"/>
        <v>Holder</v>
      </c>
      <c r="BF547" s="495" t="str">
        <f t="shared" si="955"/>
        <v>Holder</v>
      </c>
      <c r="BG547" s="490" t="str">
        <f t="shared" si="956"/>
        <v>Holder</v>
      </c>
      <c r="BH547" s="496" t="str">
        <f t="shared" si="957"/>
        <v>Holder</v>
      </c>
      <c r="BI547" s="497" t="str">
        <f t="shared" si="958"/>
        <v>Holder</v>
      </c>
      <c r="BJ547" s="385" t="str">
        <f t="shared" si="959"/>
        <v>No</v>
      </c>
      <c r="BK547" s="385" t="str">
        <f t="shared" si="988"/>
        <v>No</v>
      </c>
      <c r="BL547" s="483" t="s">
        <v>1376</v>
      </c>
      <c r="BM547" s="482"/>
      <c r="BN547" s="482"/>
      <c r="BO547" s="482"/>
      <c r="BP547" s="482"/>
      <c r="BQ547" s="482"/>
      <c r="BR547" s="482"/>
      <c r="BS547" s="482"/>
      <c r="BT547" s="482"/>
      <c r="BU547" s="67"/>
      <c r="BV547" s="442" t="str">
        <f t="shared" si="961"/>
        <v xml:space="preserve"> </v>
      </c>
      <c r="BW547" s="244" t="str">
        <f t="shared" si="962"/>
        <v xml:space="preserve"> </v>
      </c>
      <c r="BX547" s="244" t="str">
        <f t="shared" si="963"/>
        <v xml:space="preserve"> </v>
      </c>
      <c r="BY547" s="244" t="str">
        <f t="shared" si="964"/>
        <v xml:space="preserve"> </v>
      </c>
      <c r="BZ547" s="244" t="str">
        <f t="shared" si="965"/>
        <v xml:space="preserve"> </v>
      </c>
      <c r="CA547" s="244" t="str">
        <f t="shared" si="966"/>
        <v xml:space="preserve"> </v>
      </c>
      <c r="CB547" s="244" t="str">
        <f t="shared" si="967"/>
        <v xml:space="preserve"> </v>
      </c>
      <c r="CC547" s="244" t="str">
        <f t="shared" si="968"/>
        <v xml:space="preserve"> </v>
      </c>
      <c r="CD547" s="244" t="str">
        <f t="shared" si="969"/>
        <v xml:space="preserve"> </v>
      </c>
      <c r="CE547" s="244" t="str">
        <f t="shared" si="970"/>
        <v xml:space="preserve"> </v>
      </c>
      <c r="CF547" s="244" t="str">
        <f t="shared" si="971"/>
        <v xml:space="preserve"> </v>
      </c>
      <c r="CG547" s="244" t="str">
        <f t="shared" si="972"/>
        <v xml:space="preserve"> </v>
      </c>
      <c r="CH547" s="244" t="str">
        <f t="shared" si="979"/>
        <v xml:space="preserve"> </v>
      </c>
      <c r="CI547" s="570"/>
      <c r="CJ547" s="578" t="str">
        <f t="shared" si="983"/>
        <v xml:space="preserve"> </v>
      </c>
      <c r="CK547" s="578" t="str">
        <f t="shared" si="984"/>
        <v xml:space="preserve"> </v>
      </c>
      <c r="CL547" s="578" t="str">
        <f t="shared" si="985"/>
        <v xml:space="preserve"> </v>
      </c>
      <c r="CM547" s="578" t="str">
        <f t="shared" si="986"/>
        <v xml:space="preserve"> </v>
      </c>
      <c r="CN547" s="578" t="str">
        <f t="shared" si="987"/>
        <v xml:space="preserve"> </v>
      </c>
      <c r="CO547" s="578" t="str">
        <f t="shared" si="980"/>
        <v xml:space="preserve"> </v>
      </c>
      <c r="CP547" s="578" t="str">
        <f t="shared" si="981"/>
        <v xml:space="preserve"> </v>
      </c>
      <c r="CQ547" s="578" t="str">
        <f t="shared" si="982"/>
        <v xml:space="preserve"> </v>
      </c>
      <c r="CR547" s="244"/>
      <c r="CS547" s="244"/>
      <c r="CT547" s="244"/>
      <c r="CU547" s="244"/>
      <c r="CV547" s="347"/>
      <c r="CW547" s="338" t="str">
        <f t="shared" si="973"/>
        <v xml:space="preserve"> </v>
      </c>
      <c r="CX547" s="347"/>
      <c r="CY547" s="338" t="str">
        <f t="shared" si="974"/>
        <v xml:space="preserve"> </v>
      </c>
      <c r="CZ547" s="347"/>
      <c r="DA547" s="338" t="str">
        <f t="shared" si="975"/>
        <v xml:space="preserve"> </v>
      </c>
      <c r="DB547" s="347"/>
      <c r="DC547" s="338" t="str">
        <f t="shared" si="976"/>
        <v xml:space="preserve"> </v>
      </c>
      <c r="DD547" s="347"/>
      <c r="DE547" s="338" t="str">
        <f t="shared" si="977"/>
        <v xml:space="preserve"> </v>
      </c>
    </row>
    <row r="548" spans="1:109" s="19" customFormat="1" x14ac:dyDescent="0.2">
      <c r="A548" s="93" t="s">
        <v>20</v>
      </c>
      <c r="B548" s="53" t="s">
        <v>1326</v>
      </c>
      <c r="C548" s="452" t="s">
        <v>837</v>
      </c>
      <c r="D548" s="218" t="s">
        <v>130</v>
      </c>
      <c r="E548" s="326">
        <v>600</v>
      </c>
      <c r="F548" s="356" t="s">
        <v>530</v>
      </c>
      <c r="G548" s="701"/>
      <c r="H548" s="84"/>
      <c r="I548" s="89" t="e">
        <f>IF('Retail Pricing'!#REF!&gt;0,'Retail Pricing'!#REF!," ")</f>
        <v>#REF!</v>
      </c>
      <c r="J548" s="85" t="e">
        <f>'Retail Pricing'!#REF!</f>
        <v>#REF!</v>
      </c>
      <c r="K548" s="85" t="e">
        <f>'Retail Pricing'!#REF!</f>
        <v>#REF!</v>
      </c>
      <c r="L548" s="305" t="e">
        <f>IF('Retail Pricing'!#REF!&gt;0,'Retail Pricing'!#REF!," ")</f>
        <v>#REF!</v>
      </c>
      <c r="M548" s="226" t="e">
        <f t="shared" si="924"/>
        <v>#REF!</v>
      </c>
      <c r="N548" s="219" t="e">
        <f>IF('Retail Pricing'!#REF!&gt;0,'Retail Pricing'!#REF!," ")</f>
        <v>#REF!</v>
      </c>
      <c r="O548" s="219" t="e">
        <f>IF('Retail Pricing'!#REF!&gt;0,'Retail Pricing'!#REF!," ")</f>
        <v>#REF!</v>
      </c>
      <c r="P548" s="219"/>
      <c r="Q548" s="219" t="e">
        <f>IF('Retail Pricing'!#REF!&gt;0,'Retail Pricing'!#REF!," ")</f>
        <v>#REF!</v>
      </c>
      <c r="R548" s="219" t="e">
        <f>IF('Retail Pricing'!#REF!&gt;0,'Retail Pricing'!#REF!," ")</f>
        <v>#REF!</v>
      </c>
      <c r="S548" s="219" t="e">
        <f>IF('Retail Pricing'!#REF!&gt;0,'Retail Pricing'!#REF!," ")</f>
        <v>#REF!</v>
      </c>
      <c r="T548" s="219">
        <v>4.0490500000000003</v>
      </c>
      <c r="U548" s="7" t="e">
        <f t="shared" si="978"/>
        <v>#REF!</v>
      </c>
      <c r="V548" s="7">
        <v>2.5000000000000001E-2</v>
      </c>
      <c r="W548" s="491" t="e">
        <f>ROUND(('Retail Pricing'!#REF!/(1-0.09))/0.05,0)*0.05</f>
        <v>#REF!</v>
      </c>
      <c r="X548" s="489">
        <v>14.3</v>
      </c>
      <c r="Y548" s="304" t="e">
        <f t="shared" si="914"/>
        <v>#REF!</v>
      </c>
      <c r="Z548" s="428">
        <v>0.64</v>
      </c>
      <c r="AA548" s="492">
        <v>16.45</v>
      </c>
      <c r="AB548" s="493" t="e">
        <f>ROUND(('Retail Pricing'!#REF!/(1-0.09))/0.05,0)*0.05</f>
        <v>#REF!</v>
      </c>
      <c r="AC548" s="489">
        <v>13.95</v>
      </c>
      <c r="AD548" s="14" t="e">
        <f t="shared" si="915"/>
        <v>#REF!</v>
      </c>
      <c r="AE548" s="428">
        <v>0.63</v>
      </c>
      <c r="AF548" s="488">
        <v>16.100000000000001</v>
      </c>
      <c r="AG548" s="494" t="e">
        <f>ROUND(('Retail Pricing'!#REF!/(1-0.09))/0.05,0)*0.05</f>
        <v>#REF!</v>
      </c>
      <c r="AH548" s="489">
        <v>11.05</v>
      </c>
      <c r="AI548" s="14" t="e">
        <f t="shared" si="916"/>
        <v>#REF!</v>
      </c>
      <c r="AJ548" s="428">
        <v>0.53</v>
      </c>
      <c r="AK548" s="495" t="e">
        <f>ROUND(('Retail Pricing'!#REF!/(1-0.09))/0.05,0)*0.05</f>
        <v>#REF!</v>
      </c>
      <c r="AL548" s="489"/>
      <c r="AM548" s="489">
        <v>11.05</v>
      </c>
      <c r="AN548" s="14" t="e">
        <f t="shared" si="917"/>
        <v>#REF!</v>
      </c>
      <c r="AO548" s="428">
        <v>0.53</v>
      </c>
      <c r="AP548" s="490" t="e">
        <f>ROUND(('Retail Pricing'!#REF!/(1-0.09))/0.05,0)*0.05</f>
        <v>#REF!</v>
      </c>
      <c r="AQ548" s="489">
        <v>11.05</v>
      </c>
      <c r="AR548" s="14" t="e">
        <f t="shared" si="918"/>
        <v>#REF!</v>
      </c>
      <c r="AS548" s="428">
        <v>0.53</v>
      </c>
      <c r="AT548" s="496">
        <v>13.2</v>
      </c>
      <c r="AU548" s="497" t="e">
        <f t="shared" si="989"/>
        <v>#REF!</v>
      </c>
      <c r="AV548" s="312"/>
      <c r="AW548" s="498" t="e">
        <f>IF(W548&gt;0,ROUND((W548*1.3)/0.05,0)*0.05," ")</f>
        <v>#REF!</v>
      </c>
      <c r="AX548" s="499" t="s">
        <v>106</v>
      </c>
      <c r="AY548" s="499" t="s">
        <v>106</v>
      </c>
      <c r="AZ548" s="333"/>
      <c r="BA548" s="491" t="e">
        <f t="shared" si="950"/>
        <v>#REF!</v>
      </c>
      <c r="BB548" s="492">
        <f t="shared" si="951"/>
        <v>16.45</v>
      </c>
      <c r="BC548" s="493" t="e">
        <f t="shared" si="952"/>
        <v>#REF!</v>
      </c>
      <c r="BD548" s="488">
        <f t="shared" si="953"/>
        <v>16.100000000000001</v>
      </c>
      <c r="BE548" s="494" t="e">
        <f t="shared" si="954"/>
        <v>#REF!</v>
      </c>
      <c r="BF548" s="495" t="e">
        <f t="shared" si="955"/>
        <v>#REF!</v>
      </c>
      <c r="BG548" s="490" t="e">
        <f t="shared" si="956"/>
        <v>#REF!</v>
      </c>
      <c r="BH548" s="496">
        <f t="shared" si="957"/>
        <v>13.2</v>
      </c>
      <c r="BI548" s="497" t="e">
        <f t="shared" si="958"/>
        <v>#REF!</v>
      </c>
      <c r="BJ548" s="385" t="e">
        <f t="shared" si="959"/>
        <v>#REF!</v>
      </c>
      <c r="BK548" s="385" t="e">
        <f t="shared" si="988"/>
        <v>#REF!</v>
      </c>
      <c r="BL548" s="243" t="e">
        <f>IF((BA548-'Retail Pricing'!#REF!)&gt;=0," ",1)</f>
        <v>#REF!</v>
      </c>
      <c r="BM548" s="243" t="e">
        <f>IF((BB548-'Retail Pricing'!#REF!)&gt;=0," ",1)</f>
        <v>#REF!</v>
      </c>
      <c r="BN548" s="243" t="e">
        <f>IF((BC548-'Retail Pricing'!#REF!)&gt;=0," ",1)</f>
        <v>#REF!</v>
      </c>
      <c r="BO548" s="243" t="e">
        <f>IF((BD548-'Retail Pricing'!#REF!)&gt;=0," ",1)</f>
        <v>#REF!</v>
      </c>
      <c r="BP548" s="243" t="e">
        <f>IF((BE548-'Retail Pricing'!#REF!)&gt;=0," ",1)</f>
        <v>#REF!</v>
      </c>
      <c r="BQ548" s="243" t="e">
        <f>IF((BF548-'Retail Pricing'!#REF!)&gt;=0," ",1)</f>
        <v>#REF!</v>
      </c>
      <c r="BR548" s="243" t="e">
        <f>IF((BG548-'Retail Pricing'!#REF!)&gt;=0," ",1)</f>
        <v>#REF!</v>
      </c>
      <c r="BS548" s="243" t="e">
        <f>IF((BH548-'Retail Pricing'!#REF!)&gt;=0," ",1)</f>
        <v>#REF!</v>
      </c>
      <c r="BT548" s="243" t="e">
        <f>IF((BI548-'Retail Pricing'!#REF!)&gt;=0," ",1)</f>
        <v>#REF!</v>
      </c>
      <c r="BU548" s="67"/>
      <c r="BV548" s="442" t="e">
        <f t="shared" si="961"/>
        <v>#REF!</v>
      </c>
      <c r="BW548" s="244" t="e">
        <f t="shared" si="962"/>
        <v>#REF!</v>
      </c>
      <c r="BX548" s="244" t="e">
        <f t="shared" si="963"/>
        <v>#REF!</v>
      </c>
      <c r="BY548" s="244" t="e">
        <f t="shared" si="964"/>
        <v>#REF!</v>
      </c>
      <c r="BZ548" s="244" t="e">
        <f t="shared" si="965"/>
        <v>#REF!</v>
      </c>
      <c r="CA548" s="244" t="e">
        <f t="shared" si="966"/>
        <v>#REF!</v>
      </c>
      <c r="CB548" s="244" t="e">
        <f t="shared" si="967"/>
        <v>#REF!</v>
      </c>
      <c r="CC548" s="244" t="e">
        <f t="shared" si="968"/>
        <v>#REF!</v>
      </c>
      <c r="CD548" s="244" t="e">
        <f t="shared" si="969"/>
        <v>#REF!</v>
      </c>
      <c r="CE548" s="244" t="e">
        <f t="shared" si="970"/>
        <v>#REF!</v>
      </c>
      <c r="CF548" s="244" t="e">
        <f t="shared" si="971"/>
        <v>#REF!</v>
      </c>
      <c r="CG548" s="244" t="e">
        <f t="shared" si="972"/>
        <v>#REF!</v>
      </c>
      <c r="CH548" s="244" t="e">
        <f t="shared" si="979"/>
        <v>#REF!</v>
      </c>
      <c r="CI548" s="570"/>
      <c r="CJ548" s="578" t="e">
        <f t="shared" si="983"/>
        <v>#REF!</v>
      </c>
      <c r="CK548" s="578" t="e">
        <f t="shared" si="984"/>
        <v>#REF!</v>
      </c>
      <c r="CL548" s="578" t="e">
        <f t="shared" si="985"/>
        <v>#REF!</v>
      </c>
      <c r="CM548" s="578" t="e">
        <f t="shared" si="986"/>
        <v>#REF!</v>
      </c>
      <c r="CN548" s="578" t="e">
        <f t="shared" si="987"/>
        <v>#REF!</v>
      </c>
      <c r="CO548" s="578" t="e">
        <f t="shared" si="980"/>
        <v>#REF!</v>
      </c>
      <c r="CP548" s="578" t="e">
        <f t="shared" si="981"/>
        <v>#REF!</v>
      </c>
      <c r="CQ548" s="578" t="e">
        <f t="shared" si="982"/>
        <v>#REF!</v>
      </c>
      <c r="CR548" s="244"/>
      <c r="CS548" s="244"/>
      <c r="CT548" s="244"/>
      <c r="CU548" s="244"/>
      <c r="CV548" s="347"/>
      <c r="CW548" s="338" t="e">
        <f t="shared" si="973"/>
        <v>#REF!</v>
      </c>
      <c r="CX548" s="347"/>
      <c r="CY548" s="338" t="e">
        <f t="shared" si="974"/>
        <v>#REF!</v>
      </c>
      <c r="CZ548" s="347"/>
      <c r="DA548" s="338" t="e">
        <f t="shared" si="975"/>
        <v>#REF!</v>
      </c>
      <c r="DB548" s="347"/>
      <c r="DC548" s="338" t="e">
        <f t="shared" si="976"/>
        <v>#REF!</v>
      </c>
      <c r="DD548" s="347"/>
      <c r="DE548" s="338" t="e">
        <f t="shared" si="977"/>
        <v>#REF!</v>
      </c>
    </row>
    <row r="549" spans="1:109" s="19" customFormat="1" x14ac:dyDescent="0.2">
      <c r="A549" s="93" t="s">
        <v>20</v>
      </c>
      <c r="B549" s="53" t="s">
        <v>1332</v>
      </c>
      <c r="C549" s="328" t="s">
        <v>1137</v>
      </c>
      <c r="D549" s="218" t="s">
        <v>130</v>
      </c>
      <c r="E549" s="326">
        <v>1200</v>
      </c>
      <c r="F549" s="401" t="s">
        <v>477</v>
      </c>
      <c r="G549" s="704"/>
      <c r="H549" s="84"/>
      <c r="I549" s="89" t="e">
        <f>IF('Retail Pricing'!#REF!&gt;0,'Retail Pricing'!#REF!," ")</f>
        <v>#REF!</v>
      </c>
      <c r="J549" s="85" t="e">
        <f>'Retail Pricing'!#REF!</f>
        <v>#REF!</v>
      </c>
      <c r="K549" s="85" t="e">
        <f>'Retail Pricing'!#REF!</f>
        <v>#REF!</v>
      </c>
      <c r="L549" s="305" t="e">
        <f>IF('Retail Pricing'!#REF!&gt;0,'Retail Pricing'!#REF!," ")</f>
        <v>#REF!</v>
      </c>
      <c r="M549" s="226" t="e">
        <f t="shared" si="924"/>
        <v>#REF!</v>
      </c>
      <c r="N549" s="219" t="e">
        <f>IF('Retail Pricing'!#REF!&gt;0,'Retail Pricing'!#REF!," ")</f>
        <v>#REF!</v>
      </c>
      <c r="O549" s="219" t="e">
        <f>IF('Retail Pricing'!#REF!&gt;0,'Retail Pricing'!#REF!," ")</f>
        <v>#REF!</v>
      </c>
      <c r="P549" s="219"/>
      <c r="Q549" s="219" t="e">
        <f>IF('Retail Pricing'!#REF!&gt;0,'Retail Pricing'!#REF!," ")</f>
        <v>#REF!</v>
      </c>
      <c r="R549" s="219" t="e">
        <f>IF('Retail Pricing'!#REF!&gt;0,'Retail Pricing'!#REF!," ")</f>
        <v>#REF!</v>
      </c>
      <c r="S549" s="219" t="e">
        <f>IF('Retail Pricing'!#REF!&gt;0,'Retail Pricing'!#REF!," ")</f>
        <v>#REF!</v>
      </c>
      <c r="T549" s="219">
        <v>3.12114</v>
      </c>
      <c r="U549" s="7" t="e">
        <f t="shared" si="978"/>
        <v>#REF!</v>
      </c>
      <c r="V549" s="7">
        <v>9.2999999999999999E-2</v>
      </c>
      <c r="W549" s="491" t="e">
        <f>ROUND(('Retail Pricing'!#REF!/(1-0.09))/0.05,0)*0.05</f>
        <v>#REF!</v>
      </c>
      <c r="X549" s="489">
        <v>8.8000000000000007</v>
      </c>
      <c r="Y549" s="304" t="e">
        <f t="shared" si="914"/>
        <v>#REF!</v>
      </c>
      <c r="Z549" s="428">
        <v>0.52</v>
      </c>
      <c r="AA549" s="492">
        <v>10.1</v>
      </c>
      <c r="AB549" s="493" t="e">
        <f>ROUND(('Retail Pricing'!#REF!/(1-0.09))/0.05,0)*0.05</f>
        <v>#REF!</v>
      </c>
      <c r="AC549" s="489">
        <v>8.5500000000000007</v>
      </c>
      <c r="AD549" s="14" t="e">
        <f t="shared" si="915"/>
        <v>#REF!</v>
      </c>
      <c r="AE549" s="428">
        <v>0.5</v>
      </c>
      <c r="AF549" s="488">
        <v>9.85</v>
      </c>
      <c r="AG549" s="494" t="e">
        <f>ROUND(('Retail Pricing'!#REF!/(1-0.09))/0.05,0)*0.05</f>
        <v>#REF!</v>
      </c>
      <c r="AH549" s="489">
        <v>6.6</v>
      </c>
      <c r="AI549" s="14" t="e">
        <f t="shared" si="916"/>
        <v>#REF!</v>
      </c>
      <c r="AJ549" s="428">
        <v>0.35</v>
      </c>
      <c r="AK549" s="495" t="e">
        <f>ROUND(('Retail Pricing'!#REF!/(1-0.09))/0.05,0)*0.05</f>
        <v>#REF!</v>
      </c>
      <c r="AL549" s="489"/>
      <c r="AM549" s="489">
        <v>6.6</v>
      </c>
      <c r="AN549" s="14" t="e">
        <f t="shared" si="917"/>
        <v>#REF!</v>
      </c>
      <c r="AO549" s="428">
        <v>0.35</v>
      </c>
      <c r="AP549" s="490" t="e">
        <f>ROUND(('Retail Pricing'!#REF!/(1-0.09))/0.05,0)*0.05</f>
        <v>#REF!</v>
      </c>
      <c r="AQ549" s="489">
        <v>6.6</v>
      </c>
      <c r="AR549" s="14" t="e">
        <f t="shared" si="918"/>
        <v>#REF!</v>
      </c>
      <c r="AS549" s="428">
        <v>0.35</v>
      </c>
      <c r="AT549" s="496">
        <v>7.9</v>
      </c>
      <c r="AU549" s="497" t="e">
        <f t="shared" si="989"/>
        <v>#REF!</v>
      </c>
      <c r="AV549" s="312"/>
      <c r="AW549" s="498" t="e">
        <f>IF(W549&gt;0,ROUND((W549*1.3)/0.05,0)*0.05," ")</f>
        <v>#REF!</v>
      </c>
      <c r="AX549" s="499" t="s">
        <v>106</v>
      </c>
      <c r="AY549" s="499" t="s">
        <v>106</v>
      </c>
      <c r="AZ549" s="333"/>
      <c r="BA549" s="491" t="e">
        <f t="shared" si="950"/>
        <v>#REF!</v>
      </c>
      <c r="BB549" s="492">
        <f t="shared" si="951"/>
        <v>10.1</v>
      </c>
      <c r="BC549" s="493" t="e">
        <f t="shared" si="952"/>
        <v>#REF!</v>
      </c>
      <c r="BD549" s="488">
        <f t="shared" si="953"/>
        <v>9.85</v>
      </c>
      <c r="BE549" s="494" t="e">
        <f t="shared" si="954"/>
        <v>#REF!</v>
      </c>
      <c r="BF549" s="495" t="e">
        <f t="shared" si="955"/>
        <v>#REF!</v>
      </c>
      <c r="BG549" s="490" t="e">
        <f t="shared" si="956"/>
        <v>#REF!</v>
      </c>
      <c r="BH549" s="496">
        <f t="shared" si="957"/>
        <v>7.9</v>
      </c>
      <c r="BI549" s="497" t="e">
        <f t="shared" si="958"/>
        <v>#REF!</v>
      </c>
      <c r="BJ549" s="385" t="e">
        <f t="shared" si="959"/>
        <v>#REF!</v>
      </c>
      <c r="BK549" s="385" t="e">
        <f t="shared" si="988"/>
        <v>#REF!</v>
      </c>
      <c r="BL549" s="243" t="e">
        <f>IF((BA549-'Retail Pricing'!#REF!)&gt;=0," ",1)</f>
        <v>#REF!</v>
      </c>
      <c r="BM549" s="243" t="e">
        <f>IF((BB549-'Retail Pricing'!#REF!)&gt;=0," ",1)</f>
        <v>#REF!</v>
      </c>
      <c r="BN549" s="243" t="e">
        <f>IF((BC549-'Retail Pricing'!#REF!)&gt;=0," ",1)</f>
        <v>#REF!</v>
      </c>
      <c r="BO549" s="243" t="e">
        <f>IF((BD549-'Retail Pricing'!#REF!)&gt;=0," ",1)</f>
        <v>#REF!</v>
      </c>
      <c r="BP549" s="243" t="e">
        <f>IF((BE549-'Retail Pricing'!#REF!)&gt;=0," ",1)</f>
        <v>#REF!</v>
      </c>
      <c r="BQ549" s="243" t="e">
        <f>IF((BF549-'Retail Pricing'!#REF!)&gt;=0," ",1)</f>
        <v>#REF!</v>
      </c>
      <c r="BR549" s="243" t="e">
        <f>IF((BG549-'Retail Pricing'!#REF!)&gt;=0," ",1)</f>
        <v>#REF!</v>
      </c>
      <c r="BS549" s="243" t="e">
        <f>IF((BH549-'Retail Pricing'!#REF!)&gt;=0," ",1)</f>
        <v>#REF!</v>
      </c>
      <c r="BT549" s="243" t="e">
        <f>IF((BI549-'Retail Pricing'!#REF!)&gt;=0," ",1)</f>
        <v>#REF!</v>
      </c>
      <c r="BU549" s="67"/>
      <c r="BV549" s="442" t="e">
        <f t="shared" si="961"/>
        <v>#REF!</v>
      </c>
      <c r="BW549" s="244" t="e">
        <f t="shared" si="962"/>
        <v>#REF!</v>
      </c>
      <c r="BX549" s="244" t="e">
        <f t="shared" si="963"/>
        <v>#REF!</v>
      </c>
      <c r="BY549" s="244" t="e">
        <f t="shared" si="964"/>
        <v>#REF!</v>
      </c>
      <c r="BZ549" s="244" t="e">
        <f t="shared" si="965"/>
        <v>#REF!</v>
      </c>
      <c r="CA549" s="244" t="e">
        <f t="shared" si="966"/>
        <v>#REF!</v>
      </c>
      <c r="CB549" s="244" t="e">
        <f t="shared" si="967"/>
        <v>#REF!</v>
      </c>
      <c r="CC549" s="244" t="e">
        <f t="shared" si="968"/>
        <v>#REF!</v>
      </c>
      <c r="CD549" s="244" t="e">
        <f t="shared" si="969"/>
        <v>#REF!</v>
      </c>
      <c r="CE549" s="244" t="e">
        <f t="shared" si="970"/>
        <v>#REF!</v>
      </c>
      <c r="CF549" s="244" t="e">
        <f t="shared" si="971"/>
        <v>#REF!</v>
      </c>
      <c r="CG549" s="244" t="e">
        <f t="shared" si="972"/>
        <v>#REF!</v>
      </c>
      <c r="CH549" s="244" t="e">
        <f t="shared" ref="CH549:CH567" si="990">IF($W549&gt;0,100," ")</f>
        <v>#REF!</v>
      </c>
      <c r="CI549" s="570"/>
      <c r="CJ549" s="578" t="e">
        <f t="shared" si="983"/>
        <v>#REF!</v>
      </c>
      <c r="CK549" s="578" t="e">
        <f t="shared" si="984"/>
        <v>#REF!</v>
      </c>
      <c r="CL549" s="578" t="e">
        <f t="shared" si="985"/>
        <v>#REF!</v>
      </c>
      <c r="CM549" s="578" t="e">
        <f t="shared" si="986"/>
        <v>#REF!</v>
      </c>
      <c r="CN549" s="578" t="e">
        <f t="shared" si="987"/>
        <v>#REF!</v>
      </c>
      <c r="CO549" s="578" t="e">
        <f t="shared" si="980"/>
        <v>#REF!</v>
      </c>
      <c r="CP549" s="578" t="e">
        <f t="shared" si="981"/>
        <v>#REF!</v>
      </c>
      <c r="CQ549" s="578" t="e">
        <f t="shared" si="982"/>
        <v>#REF!</v>
      </c>
      <c r="CR549" s="244"/>
      <c r="CS549" s="244"/>
      <c r="CT549" s="244"/>
      <c r="CU549" s="244"/>
      <c r="CV549" s="347"/>
      <c r="CW549" s="338" t="e">
        <f t="shared" si="973"/>
        <v>#REF!</v>
      </c>
      <c r="CX549" s="347"/>
      <c r="CY549" s="338" t="e">
        <f t="shared" si="974"/>
        <v>#REF!</v>
      </c>
      <c r="CZ549" s="347"/>
      <c r="DA549" s="338" t="e">
        <f t="shared" si="975"/>
        <v>#REF!</v>
      </c>
      <c r="DB549" s="347"/>
      <c r="DC549" s="338" t="e">
        <f t="shared" si="976"/>
        <v>#REF!</v>
      </c>
      <c r="DD549" s="347"/>
      <c r="DE549" s="338" t="e">
        <f t="shared" si="977"/>
        <v>#REF!</v>
      </c>
    </row>
    <row r="550" spans="1:109" s="19" customFormat="1" x14ac:dyDescent="0.2">
      <c r="A550" s="93" t="s">
        <v>20</v>
      </c>
      <c r="B550" s="53" t="s">
        <v>1327</v>
      </c>
      <c r="C550" s="452" t="s">
        <v>836</v>
      </c>
      <c r="D550" s="218" t="s">
        <v>130</v>
      </c>
      <c r="E550" s="326">
        <v>16</v>
      </c>
      <c r="F550" s="356" t="s">
        <v>816</v>
      </c>
      <c r="G550" s="701"/>
      <c r="H550" s="84" t="s">
        <v>962</v>
      </c>
      <c r="I550" s="89" t="e">
        <f>IF('Retail Pricing'!#REF!&gt;0,'Retail Pricing'!#REF!," ")</f>
        <v>#REF!</v>
      </c>
      <c r="J550" s="85" t="e">
        <f>'Retail Pricing'!#REF!</f>
        <v>#REF!</v>
      </c>
      <c r="K550" s="85" t="e">
        <f>'Retail Pricing'!#REF!</f>
        <v>#REF!</v>
      </c>
      <c r="L550" s="305" t="e">
        <f>IF('Retail Pricing'!#REF!&gt;0,'Retail Pricing'!#REF!," ")</f>
        <v>#REF!</v>
      </c>
      <c r="M550" s="226" t="e">
        <f t="shared" si="924"/>
        <v>#REF!</v>
      </c>
      <c r="N550" s="219" t="e">
        <f>IF('Retail Pricing'!#REF!&gt;0,'Retail Pricing'!#REF!," ")</f>
        <v>#REF!</v>
      </c>
      <c r="O550" s="219" t="e">
        <f>IF('Retail Pricing'!#REF!&gt;0,'Retail Pricing'!#REF!," ")</f>
        <v>#REF!</v>
      </c>
      <c r="P550" s="219"/>
      <c r="Q550" s="219" t="e">
        <f>IF('Retail Pricing'!#REF!&gt;0,'Retail Pricing'!#REF!," ")</f>
        <v>#REF!</v>
      </c>
      <c r="R550" s="219" t="e">
        <f>IF('Retail Pricing'!#REF!&gt;0,'Retail Pricing'!#REF!," ")</f>
        <v>#REF!</v>
      </c>
      <c r="S550" s="219" t="e">
        <f>IF('Retail Pricing'!#REF!&gt;0,'Retail Pricing'!#REF!," ")</f>
        <v>#REF!</v>
      </c>
      <c r="T550" s="219">
        <v>1.71139</v>
      </c>
      <c r="U550" s="7" t="e">
        <f t="shared" si="978"/>
        <v>#REF!</v>
      </c>
      <c r="V550" s="7">
        <v>3.7999999999999999E-2</v>
      </c>
      <c r="W550" s="491" t="e">
        <f>ROUND(('Retail Pricing'!#REF!/(1-0.09))/0.05,0)*0.05</f>
        <v>#REF!</v>
      </c>
      <c r="X550" s="489">
        <v>5.5</v>
      </c>
      <c r="Y550" s="304" t="e">
        <f t="shared" si="914"/>
        <v>#REF!</v>
      </c>
      <c r="Z550" s="428">
        <v>0.61</v>
      </c>
      <c r="AA550" s="492">
        <v>6.5</v>
      </c>
      <c r="AB550" s="493" t="e">
        <f>ROUND(('Retail Pricing'!#REF!/(1-0.09))/0.05,0)*0.05</f>
        <v>#REF!</v>
      </c>
      <c r="AC550" s="489">
        <v>5.4</v>
      </c>
      <c r="AD550" s="14" t="e">
        <f t="shared" si="915"/>
        <v>#REF!</v>
      </c>
      <c r="AE550" s="428">
        <v>0.6</v>
      </c>
      <c r="AF550" s="488">
        <v>6.4</v>
      </c>
      <c r="AG550" s="494" t="e">
        <f>ROUND(('Retail Pricing'!#REF!/(1-0.09))/0.05,0)*0.05</f>
        <v>#REF!</v>
      </c>
      <c r="AH550" s="489">
        <v>4.25</v>
      </c>
      <c r="AI550" s="14" t="e">
        <f t="shared" si="916"/>
        <v>#REF!</v>
      </c>
      <c r="AJ550" s="428">
        <v>0.5</v>
      </c>
      <c r="AK550" s="495" t="e">
        <f>ROUND(('Retail Pricing'!#REF!/(1-0.09))/0.05,0)*0.05</f>
        <v>#REF!</v>
      </c>
      <c r="AL550" s="489"/>
      <c r="AM550" s="489">
        <v>4.25</v>
      </c>
      <c r="AN550" s="14" t="e">
        <f t="shared" si="917"/>
        <v>#REF!</v>
      </c>
      <c r="AO550" s="428">
        <v>0.5</v>
      </c>
      <c r="AP550" s="490" t="e">
        <f>ROUND(('Retail Pricing'!#REF!/(1-0.09))/0.05,0)*0.05</f>
        <v>#REF!</v>
      </c>
      <c r="AQ550" s="489">
        <v>4.25</v>
      </c>
      <c r="AR550" s="14" t="e">
        <f t="shared" si="918"/>
        <v>#REF!</v>
      </c>
      <c r="AS550" s="428">
        <v>0.5</v>
      </c>
      <c r="AT550" s="496">
        <v>5.25</v>
      </c>
      <c r="AU550" s="497" t="e">
        <f t="shared" si="989"/>
        <v>#REF!</v>
      </c>
      <c r="AV550" s="288"/>
      <c r="AW550" s="498" t="e">
        <f>IF(W550&gt;0,ROUND((W550*1.3)/0.05,0)*0.05," ")</f>
        <v>#REF!</v>
      </c>
      <c r="AX550" s="499" t="e">
        <f>AP550</f>
        <v>#REF!</v>
      </c>
      <c r="AY550" s="499">
        <v>2</v>
      </c>
      <c r="AZ550" s="333"/>
      <c r="BA550" s="491" t="e">
        <f t="shared" si="950"/>
        <v>#REF!</v>
      </c>
      <c r="BB550" s="492">
        <f t="shared" si="951"/>
        <v>6.5</v>
      </c>
      <c r="BC550" s="493" t="e">
        <f t="shared" si="952"/>
        <v>#REF!</v>
      </c>
      <c r="BD550" s="488">
        <f t="shared" si="953"/>
        <v>6.4</v>
      </c>
      <c r="BE550" s="494" t="e">
        <f t="shared" si="954"/>
        <v>#REF!</v>
      </c>
      <c r="BF550" s="495" t="e">
        <f t="shared" si="955"/>
        <v>#REF!</v>
      </c>
      <c r="BG550" s="490" t="e">
        <f t="shared" si="956"/>
        <v>#REF!</v>
      </c>
      <c r="BH550" s="496">
        <f t="shared" si="957"/>
        <v>5.25</v>
      </c>
      <c r="BI550" s="497" t="e">
        <f t="shared" si="958"/>
        <v>#REF!</v>
      </c>
      <c r="BJ550" s="385" t="e">
        <f t="shared" si="959"/>
        <v>#REF!</v>
      </c>
      <c r="BK550" s="385" t="e">
        <f t="shared" si="988"/>
        <v>#REF!</v>
      </c>
      <c r="BL550" s="243" t="e">
        <f>IF((BA550-'Retail Pricing'!#REF!)&gt;=0," ",1)</f>
        <v>#REF!</v>
      </c>
      <c r="BM550" s="243" t="e">
        <f>IF((BB550-'Retail Pricing'!#REF!)&gt;=0," ",1)</f>
        <v>#REF!</v>
      </c>
      <c r="BN550" s="243" t="e">
        <f>IF((BC550-'Retail Pricing'!#REF!)&gt;=0," ",1)</f>
        <v>#REF!</v>
      </c>
      <c r="BO550" s="243">
        <f>IF((BD550-'Retail Pricing'!F380)&gt;=0," ",1)</f>
        <v>1</v>
      </c>
      <c r="BP550" s="243" t="e">
        <f>IF((BE550-'Retail Pricing'!#REF!)&gt;=0," ",1)</f>
        <v>#REF!</v>
      </c>
      <c r="BQ550" s="243" t="e">
        <f>IF((BF550-'Retail Pricing'!#REF!)&gt;=0," ",1)</f>
        <v>#REF!</v>
      </c>
      <c r="BR550" s="243" t="e">
        <f>IF((BG550-'Retail Pricing'!#REF!)&gt;=0," ",1)</f>
        <v>#REF!</v>
      </c>
      <c r="BS550" s="243" t="e">
        <f>IF((BH550-'Retail Pricing'!#REF!)&gt;=0," ",1)</f>
        <v>#REF!</v>
      </c>
      <c r="BT550" s="243" t="e">
        <f>IF((BI550-'Retail Pricing'!#REF!)&gt;=0," ",1)</f>
        <v>#REF!</v>
      </c>
      <c r="BU550" s="67"/>
      <c r="BV550" s="442" t="e">
        <f t="shared" si="961"/>
        <v>#REF!</v>
      </c>
      <c r="BW550" s="244" t="e">
        <f t="shared" si="962"/>
        <v>#REF!</v>
      </c>
      <c r="BX550" s="244" t="e">
        <f t="shared" si="963"/>
        <v>#REF!</v>
      </c>
      <c r="BY550" s="244" t="e">
        <f t="shared" si="964"/>
        <v>#REF!</v>
      </c>
      <c r="BZ550" s="244" t="e">
        <f t="shared" si="965"/>
        <v>#REF!</v>
      </c>
      <c r="CA550" s="244" t="e">
        <f t="shared" si="966"/>
        <v>#REF!</v>
      </c>
      <c r="CB550" s="244" t="e">
        <f t="shared" si="967"/>
        <v>#REF!</v>
      </c>
      <c r="CC550" s="244" t="e">
        <f t="shared" si="968"/>
        <v>#REF!</v>
      </c>
      <c r="CD550" s="244" t="e">
        <f t="shared" si="969"/>
        <v>#REF!</v>
      </c>
      <c r="CE550" s="244" t="e">
        <f t="shared" si="970"/>
        <v>#REF!</v>
      </c>
      <c r="CF550" s="244" t="e">
        <f t="shared" si="971"/>
        <v>#REF!</v>
      </c>
      <c r="CG550" s="244" t="e">
        <f t="shared" si="972"/>
        <v>#REF!</v>
      </c>
      <c r="CH550" s="244" t="e">
        <f t="shared" si="990"/>
        <v>#REF!</v>
      </c>
      <c r="CI550" s="570"/>
      <c r="CJ550" s="578" t="e">
        <f t="shared" si="983"/>
        <v>#REF!</v>
      </c>
      <c r="CK550" s="578" t="e">
        <f t="shared" si="984"/>
        <v>#REF!</v>
      </c>
      <c r="CL550" s="578" t="e">
        <f t="shared" si="985"/>
        <v>#REF!</v>
      </c>
      <c r="CM550" s="578" t="e">
        <f t="shared" si="986"/>
        <v>#REF!</v>
      </c>
      <c r="CN550" s="578" t="e">
        <f t="shared" si="987"/>
        <v>#REF!</v>
      </c>
      <c r="CO550" s="578" t="e">
        <f t="shared" si="980"/>
        <v>#REF!</v>
      </c>
      <c r="CP550" s="578" t="e">
        <f t="shared" si="981"/>
        <v>#REF!</v>
      </c>
      <c r="CQ550" s="578" t="e">
        <f t="shared" si="982"/>
        <v>#REF!</v>
      </c>
      <c r="CR550" s="244"/>
      <c r="CS550" s="244"/>
      <c r="CT550" s="244"/>
      <c r="CU550" s="244"/>
      <c r="CV550" s="347"/>
      <c r="CW550" s="338" t="e">
        <f t="shared" si="973"/>
        <v>#REF!</v>
      </c>
      <c r="CX550" s="347"/>
      <c r="CY550" s="338" t="e">
        <f t="shared" si="974"/>
        <v>#REF!</v>
      </c>
      <c r="CZ550" s="347"/>
      <c r="DA550" s="338" t="e">
        <f t="shared" si="975"/>
        <v>#REF!</v>
      </c>
      <c r="DB550" s="347"/>
      <c r="DC550" s="338" t="e">
        <f t="shared" si="976"/>
        <v>#REF!</v>
      </c>
      <c r="DD550" s="347"/>
      <c r="DE550" s="338" t="e">
        <f t="shared" si="977"/>
        <v>#REF!</v>
      </c>
    </row>
    <row r="551" spans="1:109" s="19" customFormat="1" x14ac:dyDescent="0.2">
      <c r="A551" s="93" t="s">
        <v>20</v>
      </c>
      <c r="B551" s="53" t="s">
        <v>1328</v>
      </c>
      <c r="C551" s="450" t="s">
        <v>835</v>
      </c>
      <c r="D551" s="218" t="s">
        <v>130</v>
      </c>
      <c r="E551" s="326">
        <v>18</v>
      </c>
      <c r="F551" s="356" t="s">
        <v>817</v>
      </c>
      <c r="G551" s="701"/>
      <c r="H551" s="84"/>
      <c r="I551" s="89" t="e">
        <f>IF('Retail Pricing'!#REF!&gt;0,'Retail Pricing'!#REF!," ")</f>
        <v>#REF!</v>
      </c>
      <c r="J551" s="85" t="e">
        <f>'Retail Pricing'!#REF!</f>
        <v>#REF!</v>
      </c>
      <c r="K551" s="85" t="e">
        <f>'Retail Pricing'!#REF!</f>
        <v>#REF!</v>
      </c>
      <c r="L551" s="305" t="e">
        <f>IF('Retail Pricing'!#REF!&gt;0,'Retail Pricing'!#REF!," ")</f>
        <v>#REF!</v>
      </c>
      <c r="M551" s="226" t="e">
        <f t="shared" si="924"/>
        <v>#REF!</v>
      </c>
      <c r="N551" s="219" t="e">
        <f>IF('Retail Pricing'!#REF!&gt;0,'Retail Pricing'!#REF!," ")</f>
        <v>#REF!</v>
      </c>
      <c r="O551" s="219" t="e">
        <f>IF('Retail Pricing'!#REF!&gt;0,'Retail Pricing'!#REF!," ")</f>
        <v>#REF!</v>
      </c>
      <c r="P551" s="219"/>
      <c r="Q551" s="219" t="e">
        <f>IF('Retail Pricing'!#REF!&gt;0,'Retail Pricing'!#REF!," ")</f>
        <v>#REF!</v>
      </c>
      <c r="R551" s="219" t="e">
        <f>IF('Retail Pricing'!#REF!&gt;0,'Retail Pricing'!#REF!," ")</f>
        <v>#REF!</v>
      </c>
      <c r="S551" s="219" t="e">
        <f>IF('Retail Pricing'!#REF!&gt;0,'Retail Pricing'!#REF!," ")</f>
        <v>#REF!</v>
      </c>
      <c r="T551" s="219">
        <v>3.4927999999999999</v>
      </c>
      <c r="U551" s="7" t="e">
        <f t="shared" si="978"/>
        <v>#REF!</v>
      </c>
      <c r="V551" s="7">
        <v>8.9999999999999993E-3</v>
      </c>
      <c r="W551" s="491" t="e">
        <f>ROUND(('Retail Pricing'!#REF!/(1-0.09))/0.05,0)*0.05</f>
        <v>#REF!</v>
      </c>
      <c r="X551" s="489">
        <v>8.25</v>
      </c>
      <c r="Y551" s="304" t="e">
        <f t="shared" si="914"/>
        <v>#REF!</v>
      </c>
      <c r="Z551" s="428">
        <v>0.48</v>
      </c>
      <c r="AA551" s="492">
        <v>9.8000000000000007</v>
      </c>
      <c r="AB551" s="493" t="e">
        <f>ROUND(('Retail Pricing'!#REF!/(1-0.09))/0.05,0)*0.05</f>
        <v>#REF!</v>
      </c>
      <c r="AC551" s="489">
        <v>8.1</v>
      </c>
      <c r="AD551" s="14" t="e">
        <f t="shared" si="915"/>
        <v>#REF!</v>
      </c>
      <c r="AE551" s="428">
        <v>0.47</v>
      </c>
      <c r="AF551" s="488">
        <v>9.65</v>
      </c>
      <c r="AG551" s="494" t="e">
        <f>ROUND(('Retail Pricing'!#REF!/(1-0.09))/0.05,0)*0.05</f>
        <v>#REF!</v>
      </c>
      <c r="AH551" s="489">
        <v>6.6</v>
      </c>
      <c r="AI551" s="14" t="e">
        <f t="shared" si="916"/>
        <v>#REF!</v>
      </c>
      <c r="AJ551" s="428">
        <v>0.35</v>
      </c>
      <c r="AK551" s="495" t="e">
        <f>ROUND(('Retail Pricing'!#REF!/(1-0.09))/0.05,0)*0.05</f>
        <v>#REF!</v>
      </c>
      <c r="AL551" s="489"/>
      <c r="AM551" s="489">
        <v>6.6</v>
      </c>
      <c r="AN551" s="14" t="e">
        <f t="shared" si="917"/>
        <v>#REF!</v>
      </c>
      <c r="AO551" s="428">
        <v>0.35</v>
      </c>
      <c r="AP551" s="490" t="e">
        <f>ROUND(('Retail Pricing'!#REF!/(1-0.09))/0.05,0)*0.05</f>
        <v>#REF!</v>
      </c>
      <c r="AQ551" s="489">
        <v>6.6</v>
      </c>
      <c r="AR551" s="14" t="e">
        <f t="shared" si="918"/>
        <v>#REF!</v>
      </c>
      <c r="AS551" s="428">
        <v>0.35</v>
      </c>
      <c r="AT551" s="496">
        <v>8.1</v>
      </c>
      <c r="AU551" s="497" t="e">
        <f t="shared" si="989"/>
        <v>#REF!</v>
      </c>
      <c r="AV551" s="288"/>
      <c r="AW551" s="498" t="e">
        <f>IF(W551&gt;0,ROUND((W551*1.3)/0.05,0)*0.05," ")</f>
        <v>#REF!</v>
      </c>
      <c r="AX551" s="499"/>
      <c r="AY551" s="499"/>
      <c r="AZ551" s="333"/>
      <c r="BA551" s="491" t="e">
        <f t="shared" si="950"/>
        <v>#REF!</v>
      </c>
      <c r="BB551" s="492">
        <f t="shared" si="951"/>
        <v>9.8000000000000007</v>
      </c>
      <c r="BC551" s="493" t="e">
        <f t="shared" si="952"/>
        <v>#REF!</v>
      </c>
      <c r="BD551" s="488">
        <f t="shared" si="953"/>
        <v>9.65</v>
      </c>
      <c r="BE551" s="494" t="e">
        <f t="shared" si="954"/>
        <v>#REF!</v>
      </c>
      <c r="BF551" s="495" t="e">
        <f t="shared" si="955"/>
        <v>#REF!</v>
      </c>
      <c r="BG551" s="490" t="e">
        <f t="shared" si="956"/>
        <v>#REF!</v>
      </c>
      <c r="BH551" s="496">
        <f t="shared" si="957"/>
        <v>8.1</v>
      </c>
      <c r="BI551" s="497" t="e">
        <f t="shared" si="958"/>
        <v>#REF!</v>
      </c>
      <c r="BJ551" s="385" t="e">
        <f t="shared" si="959"/>
        <v>#REF!</v>
      </c>
      <c r="BK551" s="385" t="e">
        <f t="shared" si="988"/>
        <v>#REF!</v>
      </c>
      <c r="BL551" s="243" t="e">
        <f>IF((BA551-'Retail Pricing'!#REF!)&gt;=0," ",1)</f>
        <v>#REF!</v>
      </c>
      <c r="BM551" s="243" t="e">
        <f>IF((BB551-'Retail Pricing'!#REF!)&gt;=0," ",1)</f>
        <v>#REF!</v>
      </c>
      <c r="BN551" s="243" t="e">
        <f>IF((BC551-'Retail Pricing'!#REF!)&gt;=0," ",1)</f>
        <v>#REF!</v>
      </c>
      <c r="BO551" s="243" t="str">
        <f>IF((BD551-'Retail Pricing'!F370)&gt;=0," ",1)</f>
        <v xml:space="preserve"> </v>
      </c>
      <c r="BP551" s="243" t="e">
        <f>IF((BE551-'Retail Pricing'!#REF!)&gt;=0," ",1)</f>
        <v>#REF!</v>
      </c>
      <c r="BQ551" s="243" t="e">
        <f>IF((BF551-'Retail Pricing'!#REF!)&gt;=0," ",1)</f>
        <v>#REF!</v>
      </c>
      <c r="BR551" s="243" t="e">
        <f>IF((BG551-'Retail Pricing'!#REF!)&gt;=0," ",1)</f>
        <v>#REF!</v>
      </c>
      <c r="BS551" s="243" t="e">
        <f>IF((BH551-'Retail Pricing'!#REF!)&gt;=0," ",1)</f>
        <v>#REF!</v>
      </c>
      <c r="BT551" s="243" t="e">
        <f>IF((BI551-'Retail Pricing'!#REF!)&gt;=0," ",1)</f>
        <v>#REF!</v>
      </c>
      <c r="BU551" s="67"/>
      <c r="BV551" s="442" t="e">
        <f t="shared" si="961"/>
        <v>#REF!</v>
      </c>
      <c r="BW551" s="244" t="e">
        <f t="shared" si="962"/>
        <v>#REF!</v>
      </c>
      <c r="BX551" s="244" t="e">
        <f t="shared" si="963"/>
        <v>#REF!</v>
      </c>
      <c r="BY551" s="244" t="e">
        <f t="shared" si="964"/>
        <v>#REF!</v>
      </c>
      <c r="BZ551" s="244" t="e">
        <f t="shared" si="965"/>
        <v>#REF!</v>
      </c>
      <c r="CA551" s="244" t="e">
        <f t="shared" si="966"/>
        <v>#REF!</v>
      </c>
      <c r="CB551" s="244" t="e">
        <f t="shared" si="967"/>
        <v>#REF!</v>
      </c>
      <c r="CC551" s="244" t="e">
        <f t="shared" si="968"/>
        <v>#REF!</v>
      </c>
      <c r="CD551" s="244" t="e">
        <f t="shared" si="969"/>
        <v>#REF!</v>
      </c>
      <c r="CE551" s="244" t="e">
        <f t="shared" si="970"/>
        <v>#REF!</v>
      </c>
      <c r="CF551" s="244" t="e">
        <f t="shared" si="971"/>
        <v>#REF!</v>
      </c>
      <c r="CG551" s="244" t="e">
        <f t="shared" si="972"/>
        <v>#REF!</v>
      </c>
      <c r="CH551" s="244" t="e">
        <f t="shared" si="990"/>
        <v>#REF!</v>
      </c>
      <c r="CI551" s="570"/>
      <c r="CJ551" s="578" t="e">
        <f t="shared" si="983"/>
        <v>#REF!</v>
      </c>
      <c r="CK551" s="578" t="e">
        <f t="shared" si="984"/>
        <v>#REF!</v>
      </c>
      <c r="CL551" s="578" t="e">
        <f t="shared" si="985"/>
        <v>#REF!</v>
      </c>
      <c r="CM551" s="578" t="e">
        <f t="shared" si="986"/>
        <v>#REF!</v>
      </c>
      <c r="CN551" s="578" t="e">
        <f t="shared" si="987"/>
        <v>#REF!</v>
      </c>
      <c r="CO551" s="578" t="e">
        <f t="shared" si="980"/>
        <v>#REF!</v>
      </c>
      <c r="CP551" s="578" t="e">
        <f t="shared" si="981"/>
        <v>#REF!</v>
      </c>
      <c r="CQ551" s="578" t="e">
        <f t="shared" si="982"/>
        <v>#REF!</v>
      </c>
      <c r="CR551" s="244"/>
      <c r="CS551" s="244"/>
      <c r="CT551" s="244"/>
      <c r="CU551" s="244"/>
      <c r="CV551" s="347"/>
      <c r="CW551" s="338" t="e">
        <f t="shared" si="973"/>
        <v>#REF!</v>
      </c>
      <c r="CX551" s="347"/>
      <c r="CY551" s="338" t="e">
        <f t="shared" si="974"/>
        <v>#REF!</v>
      </c>
      <c r="CZ551" s="347"/>
      <c r="DA551" s="338" t="e">
        <f t="shared" si="975"/>
        <v>#REF!</v>
      </c>
      <c r="DB551" s="347"/>
      <c r="DC551" s="338" t="e">
        <f t="shared" si="976"/>
        <v>#REF!</v>
      </c>
      <c r="DD551" s="347"/>
      <c r="DE551" s="338" t="e">
        <f t="shared" si="977"/>
        <v>#REF!</v>
      </c>
    </row>
    <row r="552" spans="1:109" s="19" customFormat="1" x14ac:dyDescent="0.2">
      <c r="A552" s="93" t="s">
        <v>20</v>
      </c>
      <c r="B552" s="53" t="s">
        <v>1329</v>
      </c>
      <c r="C552" s="452" t="s">
        <v>836</v>
      </c>
      <c r="D552" s="218" t="s">
        <v>130</v>
      </c>
      <c r="E552" s="326">
        <v>72</v>
      </c>
      <c r="F552" s="401" t="s">
        <v>1161</v>
      </c>
      <c r="G552" s="704"/>
      <c r="H552" s="84" t="s">
        <v>949</v>
      </c>
      <c r="I552" s="89" t="e">
        <f>IF('Retail Pricing'!#REF!&gt;0,'Retail Pricing'!#REF!," ")</f>
        <v>#REF!</v>
      </c>
      <c r="J552" s="85" t="e">
        <f>'Retail Pricing'!#REF!</f>
        <v>#REF!</v>
      </c>
      <c r="K552" s="85" t="e">
        <f>'Retail Pricing'!#REF!</f>
        <v>#REF!</v>
      </c>
      <c r="L552" s="305" t="e">
        <f>IF('Retail Pricing'!#REF!&gt;0,'Retail Pricing'!#REF!," ")</f>
        <v>#REF!</v>
      </c>
      <c r="M552" s="226" t="e">
        <f t="shared" si="924"/>
        <v>#REF!</v>
      </c>
      <c r="N552" s="219" t="e">
        <f>IF('Retail Pricing'!#REF!&gt;0,'Retail Pricing'!#REF!," ")</f>
        <v>#REF!</v>
      </c>
      <c r="O552" s="219" t="e">
        <f>IF('Retail Pricing'!#REF!&gt;0,'Retail Pricing'!#REF!," ")</f>
        <v>#REF!</v>
      </c>
      <c r="P552" s="219"/>
      <c r="Q552" s="219" t="e">
        <f>IF('Retail Pricing'!#REF!&gt;0,'Retail Pricing'!#REF!," ")</f>
        <v>#REF!</v>
      </c>
      <c r="R552" s="219" t="e">
        <f>IF('Retail Pricing'!#REF!&gt;0,'Retail Pricing'!#REF!," ")</f>
        <v>#REF!</v>
      </c>
      <c r="S552" s="219" t="e">
        <f>IF('Retail Pricing'!#REF!&gt;0,'Retail Pricing'!#REF!," ")</f>
        <v>#REF!</v>
      </c>
      <c r="T552" s="226">
        <v>3.6231800000000001</v>
      </c>
      <c r="U552" s="7" t="e">
        <f t="shared" si="978"/>
        <v>#REF!</v>
      </c>
      <c r="V552" s="7">
        <v>0.13200000000000001</v>
      </c>
      <c r="W552" s="491" t="s">
        <v>949</v>
      </c>
      <c r="X552" s="489" t="s">
        <v>949</v>
      </c>
      <c r="Y552" s="304" t="str">
        <f t="shared" si="914"/>
        <v xml:space="preserve"> </v>
      </c>
      <c r="Z552" s="428" t="s">
        <v>106</v>
      </c>
      <c r="AA552" s="492" t="s">
        <v>949</v>
      </c>
      <c r="AB552" s="493" t="s">
        <v>949</v>
      </c>
      <c r="AC552" s="489" t="s">
        <v>949</v>
      </c>
      <c r="AD552" s="14" t="str">
        <f t="shared" si="915"/>
        <v xml:space="preserve"> </v>
      </c>
      <c r="AE552" s="428" t="s">
        <v>106</v>
      </c>
      <c r="AF552" s="488" t="s">
        <v>949</v>
      </c>
      <c r="AG552" s="494" t="s">
        <v>949</v>
      </c>
      <c r="AH552" s="489" t="s">
        <v>949</v>
      </c>
      <c r="AI552" s="14" t="str">
        <f t="shared" si="916"/>
        <v xml:space="preserve"> </v>
      </c>
      <c r="AJ552" s="428" t="s">
        <v>106</v>
      </c>
      <c r="AK552" s="495" t="s">
        <v>949</v>
      </c>
      <c r="AL552" s="489"/>
      <c r="AM552" s="489" t="s">
        <v>949</v>
      </c>
      <c r="AN552" s="14" t="str">
        <f t="shared" si="917"/>
        <v xml:space="preserve"> </v>
      </c>
      <c r="AO552" s="428" t="s">
        <v>106</v>
      </c>
      <c r="AP552" s="490" t="s">
        <v>949</v>
      </c>
      <c r="AQ552" s="489" t="s">
        <v>949</v>
      </c>
      <c r="AR552" s="14" t="str">
        <f t="shared" si="918"/>
        <v xml:space="preserve"> </v>
      </c>
      <c r="AS552" s="428" t="s">
        <v>106</v>
      </c>
      <c r="AT552" s="496" t="s">
        <v>949</v>
      </c>
      <c r="AU552" s="497" t="s">
        <v>949</v>
      </c>
      <c r="AV552" s="288"/>
      <c r="AW552" s="498" t="s">
        <v>949</v>
      </c>
      <c r="AX552" s="499" t="s">
        <v>106</v>
      </c>
      <c r="AY552" s="499" t="s">
        <v>106</v>
      </c>
      <c r="AZ552" s="333"/>
      <c r="BA552" s="491" t="str">
        <f t="shared" si="950"/>
        <v>Holder</v>
      </c>
      <c r="BB552" s="492" t="str">
        <f t="shared" si="951"/>
        <v>Holder</v>
      </c>
      <c r="BC552" s="493" t="str">
        <f t="shared" si="952"/>
        <v>Holder</v>
      </c>
      <c r="BD552" s="488" t="str">
        <f t="shared" si="953"/>
        <v>Holder</v>
      </c>
      <c r="BE552" s="494" t="str">
        <f t="shared" si="954"/>
        <v>Holder</v>
      </c>
      <c r="BF552" s="495" t="str">
        <f t="shared" si="955"/>
        <v>Holder</v>
      </c>
      <c r="BG552" s="490" t="str">
        <f t="shared" si="956"/>
        <v>Holder</v>
      </c>
      <c r="BH552" s="496" t="str">
        <f t="shared" si="957"/>
        <v>Holder</v>
      </c>
      <c r="BI552" s="497" t="str">
        <f t="shared" si="958"/>
        <v>Holder</v>
      </c>
      <c r="BJ552" s="385" t="str">
        <f t="shared" si="959"/>
        <v>No</v>
      </c>
      <c r="BK552" s="385" t="str">
        <f>IF(BC552*0.9&gt;BG552, " ", "No")</f>
        <v>No</v>
      </c>
      <c r="BL552" s="483" t="s">
        <v>1376</v>
      </c>
      <c r="BM552" s="482"/>
      <c r="BN552" s="482"/>
      <c r="BO552" s="482"/>
      <c r="BP552" s="482"/>
      <c r="BQ552" s="482"/>
      <c r="BR552" s="482"/>
      <c r="BS552" s="482"/>
      <c r="BT552" s="482"/>
      <c r="BU552" s="67"/>
      <c r="BV552" s="442" t="str">
        <f t="shared" si="961"/>
        <v xml:space="preserve"> </v>
      </c>
      <c r="BW552" s="244" t="str">
        <f t="shared" si="962"/>
        <v xml:space="preserve"> </v>
      </c>
      <c r="BX552" s="244" t="str">
        <f t="shared" si="963"/>
        <v xml:space="preserve"> </v>
      </c>
      <c r="BY552" s="244" t="str">
        <f t="shared" si="964"/>
        <v xml:space="preserve"> </v>
      </c>
      <c r="BZ552" s="244" t="str">
        <f t="shared" si="965"/>
        <v xml:space="preserve"> </v>
      </c>
      <c r="CA552" s="244" t="str">
        <f t="shared" si="966"/>
        <v xml:space="preserve"> </v>
      </c>
      <c r="CB552" s="244" t="str">
        <f t="shared" si="967"/>
        <v xml:space="preserve"> </v>
      </c>
      <c r="CC552" s="244" t="str">
        <f t="shared" si="968"/>
        <v xml:space="preserve"> </v>
      </c>
      <c r="CD552" s="244" t="str">
        <f t="shared" si="969"/>
        <v xml:space="preserve"> </v>
      </c>
      <c r="CE552" s="244" t="str">
        <f t="shared" si="970"/>
        <v xml:space="preserve"> </v>
      </c>
      <c r="CF552" s="244" t="str">
        <f t="shared" si="971"/>
        <v xml:space="preserve"> </v>
      </c>
      <c r="CG552" s="244" t="str">
        <f>IF($BV552&gt;0,($BV552-AW552)/$BV552*100," ")</f>
        <v xml:space="preserve"> </v>
      </c>
      <c r="CH552" s="244" t="str">
        <f>IF($W552&gt;0,100," ")</f>
        <v xml:space="preserve"> </v>
      </c>
      <c r="CI552" s="570"/>
      <c r="CJ552" s="578" t="str">
        <f t="shared" si="983"/>
        <v xml:space="preserve"> </v>
      </c>
      <c r="CK552" s="578" t="str">
        <f t="shared" si="984"/>
        <v xml:space="preserve"> </v>
      </c>
      <c r="CL552" s="578" t="str">
        <f t="shared" si="985"/>
        <v xml:space="preserve"> </v>
      </c>
      <c r="CM552" s="578" t="str">
        <f t="shared" si="986"/>
        <v xml:space="preserve"> </v>
      </c>
      <c r="CN552" s="578" t="str">
        <f t="shared" si="987"/>
        <v xml:space="preserve"> </v>
      </c>
      <c r="CO552" s="578" t="str">
        <f t="shared" si="980"/>
        <v xml:space="preserve"> </v>
      </c>
      <c r="CP552" s="578" t="str">
        <f t="shared" si="981"/>
        <v xml:space="preserve"> </v>
      </c>
      <c r="CQ552" s="578" t="str">
        <f t="shared" si="982"/>
        <v xml:space="preserve"> </v>
      </c>
      <c r="CR552" s="244"/>
      <c r="CS552" s="244"/>
      <c r="CT552" s="244"/>
      <c r="CU552" s="244"/>
      <c r="CV552" s="347"/>
      <c r="CW552" s="338" t="str">
        <f t="shared" si="973"/>
        <v xml:space="preserve"> </v>
      </c>
      <c r="CX552" s="347"/>
      <c r="CY552" s="338" t="str">
        <f t="shared" si="974"/>
        <v xml:space="preserve"> </v>
      </c>
      <c r="CZ552" s="347"/>
      <c r="DA552" s="338" t="str">
        <f t="shared" si="975"/>
        <v xml:space="preserve"> </v>
      </c>
      <c r="DB552" s="347"/>
      <c r="DC552" s="338" t="str">
        <f t="shared" si="976"/>
        <v xml:space="preserve"> </v>
      </c>
      <c r="DD552" s="347"/>
      <c r="DE552" s="338" t="str">
        <f t="shared" si="977"/>
        <v xml:space="preserve"> </v>
      </c>
    </row>
    <row r="553" spans="1:109" s="19" customFormat="1" x14ac:dyDescent="0.2">
      <c r="A553" s="93" t="s">
        <v>20</v>
      </c>
      <c r="B553" s="70" t="s">
        <v>1329</v>
      </c>
      <c r="C553" s="452" t="s">
        <v>836</v>
      </c>
      <c r="D553" s="218" t="s">
        <v>130</v>
      </c>
      <c r="E553" s="326">
        <v>72</v>
      </c>
      <c r="F553" s="326" t="s">
        <v>1161</v>
      </c>
      <c r="G553" s="701"/>
      <c r="H553" s="84" t="s">
        <v>1609</v>
      </c>
      <c r="I553" s="89" t="e">
        <f>IF('Retail Pricing'!#REF!&gt;0,'Retail Pricing'!#REF!," ")</f>
        <v>#REF!</v>
      </c>
      <c r="J553" s="85" t="e">
        <f>'Retail Pricing'!#REF!</f>
        <v>#REF!</v>
      </c>
      <c r="K553" s="85" t="e">
        <f>'Retail Pricing'!#REF!</f>
        <v>#REF!</v>
      </c>
      <c r="L553" s="305" t="e">
        <f>IF('Retail Pricing'!#REF!&gt;0,'Retail Pricing'!#REF!," ")</f>
        <v>#REF!</v>
      </c>
      <c r="M553" s="226" t="e">
        <f t="shared" si="924"/>
        <v>#REF!</v>
      </c>
      <c r="N553" s="219" t="e">
        <f>IF('Retail Pricing'!#REF!&gt;0,'Retail Pricing'!#REF!," ")</f>
        <v>#REF!</v>
      </c>
      <c r="O553" s="219" t="e">
        <f>IF('Retail Pricing'!#REF!&gt;0,'Retail Pricing'!#REF!," ")</f>
        <v>#REF!</v>
      </c>
      <c r="P553" s="219"/>
      <c r="Q553" s="219" t="e">
        <f>IF('Retail Pricing'!#REF!&gt;0,'Retail Pricing'!#REF!," ")</f>
        <v>#REF!</v>
      </c>
      <c r="R553" s="219" t="e">
        <f>IF('Retail Pricing'!#REF!&gt;0,'Retail Pricing'!#REF!," ")</f>
        <v>#REF!</v>
      </c>
      <c r="S553" s="219" t="e">
        <f>IF('Retail Pricing'!#REF!&gt;0,'Retail Pricing'!#REF!," ")</f>
        <v>#REF!</v>
      </c>
      <c r="T553" s="226">
        <v>3.6231800000000001</v>
      </c>
      <c r="U553" s="7" t="e">
        <f t="shared" si="978"/>
        <v>#REF!</v>
      </c>
      <c r="V553" s="7">
        <v>0.13200000000000001</v>
      </c>
      <c r="W553" s="491" t="e">
        <f>'Retail Pricing'!#REF!</f>
        <v>#REF!</v>
      </c>
      <c r="X553" s="489">
        <v>10</v>
      </c>
      <c r="Y553" s="304" t="e">
        <f t="shared" si="914"/>
        <v>#REF!</v>
      </c>
      <c r="Z553" s="428">
        <v>0.53</v>
      </c>
      <c r="AA553" s="492">
        <v>12.65</v>
      </c>
      <c r="AB553" s="493" t="e">
        <f>'Retail Pricing'!#REF!</f>
        <v>#REF!</v>
      </c>
      <c r="AC553" s="489">
        <v>9</v>
      </c>
      <c r="AD553" s="14" t="e">
        <f t="shared" si="915"/>
        <v>#REF!</v>
      </c>
      <c r="AE553" s="428">
        <v>0.48</v>
      </c>
      <c r="AF553" s="488">
        <v>11.55</v>
      </c>
      <c r="AG553" s="494" t="e">
        <f>'Retail Pricing'!#REF!</f>
        <v>#REF!</v>
      </c>
      <c r="AH553" s="489">
        <v>8</v>
      </c>
      <c r="AI553" s="14" t="e">
        <f t="shared" si="916"/>
        <v>#REF!</v>
      </c>
      <c r="AJ553" s="428">
        <v>0.42</v>
      </c>
      <c r="AK553" s="495" t="e">
        <f>'Retail Pricing'!#REF!</f>
        <v>#REF!</v>
      </c>
      <c r="AL553" s="489"/>
      <c r="AM553" s="489">
        <v>8</v>
      </c>
      <c r="AN553" s="14" t="e">
        <f t="shared" si="917"/>
        <v>#REF!</v>
      </c>
      <c r="AO553" s="428">
        <v>0.42</v>
      </c>
      <c r="AP553" s="490" t="e">
        <f>'Retail Pricing'!#REF!</f>
        <v>#REF!</v>
      </c>
      <c r="AQ553" s="489">
        <v>8</v>
      </c>
      <c r="AR553" s="14" t="e">
        <f t="shared" si="918"/>
        <v>#REF!</v>
      </c>
      <c r="AS553" s="428">
        <v>0.42</v>
      </c>
      <c r="AT553" s="496">
        <v>10.45</v>
      </c>
      <c r="AU553" s="497" t="e">
        <f>'Retail Pricing'!#REF!</f>
        <v>#REF!</v>
      </c>
      <c r="AV553" s="288"/>
      <c r="AW553" s="498" t="e">
        <f>IF(W553&gt;0,ROUND((W553*1.3)/0.05,0)*0.05," ")</f>
        <v>#REF!</v>
      </c>
      <c r="AX553" s="499" t="e">
        <f>AP553</f>
        <v>#REF!</v>
      </c>
      <c r="AY553" s="499">
        <v>4</v>
      </c>
      <c r="AZ553" s="333"/>
      <c r="BA553" s="491" t="e">
        <f t="shared" si="950"/>
        <v>#REF!</v>
      </c>
      <c r="BB553" s="492">
        <f t="shared" si="951"/>
        <v>12.65</v>
      </c>
      <c r="BC553" s="493" t="e">
        <f t="shared" si="952"/>
        <v>#REF!</v>
      </c>
      <c r="BD553" s="488">
        <f t="shared" si="953"/>
        <v>11.55</v>
      </c>
      <c r="BE553" s="494" t="e">
        <f t="shared" si="954"/>
        <v>#REF!</v>
      </c>
      <c r="BF553" s="495" t="e">
        <f t="shared" si="955"/>
        <v>#REF!</v>
      </c>
      <c r="BG553" s="490" t="e">
        <f t="shared" si="956"/>
        <v>#REF!</v>
      </c>
      <c r="BH553" s="496">
        <f t="shared" si="957"/>
        <v>10.45</v>
      </c>
      <c r="BI553" s="497" t="e">
        <f t="shared" si="958"/>
        <v>#REF!</v>
      </c>
      <c r="BJ553" s="385" t="e">
        <f t="shared" si="959"/>
        <v>#REF!</v>
      </c>
      <c r="BK553" s="385" t="e">
        <f>IF(BC553*0.9&gt;BG553, " ", "No")</f>
        <v>#REF!</v>
      </c>
      <c r="BL553" s="243" t="e">
        <f>IF((BA553-'Retail Pricing'!#REF!)&gt;=0," ",1)</f>
        <v>#REF!</v>
      </c>
      <c r="BM553" s="243" t="e">
        <f>IF((BB553-'Retail Pricing'!#REF!)&gt;=0," ",1)</f>
        <v>#REF!</v>
      </c>
      <c r="BN553" s="243" t="e">
        <f>IF((BC553-'Retail Pricing'!#REF!)&gt;=0," ",1)</f>
        <v>#REF!</v>
      </c>
      <c r="BO553" s="243" t="str">
        <f>IF((BD553-'Retail Pricing'!F381)&gt;=0," ",1)</f>
        <v xml:space="preserve"> </v>
      </c>
      <c r="BP553" s="243" t="e">
        <f>IF((BE553-'Retail Pricing'!#REF!)&gt;=0," ",1)</f>
        <v>#REF!</v>
      </c>
      <c r="BQ553" s="243" t="e">
        <f>IF((BF553-'Retail Pricing'!#REF!)&gt;=0," ",1)</f>
        <v>#REF!</v>
      </c>
      <c r="BR553" s="243" t="e">
        <f>IF((BG553-'Retail Pricing'!#REF!)&gt;=0," ",1)</f>
        <v>#REF!</v>
      </c>
      <c r="BS553" s="243" t="e">
        <f>IF((BH553-'Retail Pricing'!#REF!)&gt;=0," ",1)</f>
        <v>#REF!</v>
      </c>
      <c r="BT553" s="243" t="e">
        <f>IF((BI553-'Retail Pricing'!#REF!)&gt;=0," ",1)</f>
        <v>#REF!</v>
      </c>
      <c r="BU553" s="67"/>
      <c r="BV553" s="442" t="e">
        <f t="shared" si="961"/>
        <v>#REF!</v>
      </c>
      <c r="BW553" s="244" t="e">
        <f t="shared" si="962"/>
        <v>#REF!</v>
      </c>
      <c r="BX553" s="244" t="e">
        <f t="shared" si="963"/>
        <v>#REF!</v>
      </c>
      <c r="BY553" s="244" t="e">
        <f t="shared" si="964"/>
        <v>#REF!</v>
      </c>
      <c r="BZ553" s="244" t="e">
        <f t="shared" si="965"/>
        <v>#REF!</v>
      </c>
      <c r="CA553" s="244" t="e">
        <f t="shared" si="966"/>
        <v>#REF!</v>
      </c>
      <c r="CB553" s="244" t="e">
        <f t="shared" si="967"/>
        <v>#REF!</v>
      </c>
      <c r="CC553" s="244" t="e">
        <f t="shared" si="968"/>
        <v>#REF!</v>
      </c>
      <c r="CD553" s="244" t="e">
        <f t="shared" si="969"/>
        <v>#REF!</v>
      </c>
      <c r="CE553" s="244" t="e">
        <f t="shared" si="970"/>
        <v>#REF!</v>
      </c>
      <c r="CF553" s="244" t="e">
        <f t="shared" si="971"/>
        <v>#REF!</v>
      </c>
      <c r="CG553" s="244" t="e">
        <f>IF($BV553&gt;0,($BV553-AW553)/$BV553*100," ")</f>
        <v>#REF!</v>
      </c>
      <c r="CH553" s="244" t="e">
        <f>IF($W553&gt;0,100," ")</f>
        <v>#REF!</v>
      </c>
      <c r="CI553" s="570"/>
      <c r="CJ553" s="578" t="e">
        <f t="shared" si="983"/>
        <v>#REF!</v>
      </c>
      <c r="CK553" s="578" t="e">
        <f t="shared" si="984"/>
        <v>#REF!</v>
      </c>
      <c r="CL553" s="578" t="e">
        <f t="shared" si="985"/>
        <v>#REF!</v>
      </c>
      <c r="CM553" s="578" t="e">
        <f t="shared" si="986"/>
        <v>#REF!</v>
      </c>
      <c r="CN553" s="578" t="e">
        <f t="shared" si="987"/>
        <v>#REF!</v>
      </c>
      <c r="CO553" s="578" t="e">
        <f t="shared" si="980"/>
        <v>#REF!</v>
      </c>
      <c r="CP553" s="578" t="e">
        <f t="shared" si="981"/>
        <v>#REF!</v>
      </c>
      <c r="CQ553" s="578" t="e">
        <f t="shared" si="982"/>
        <v>#REF!</v>
      </c>
      <c r="CR553" s="244"/>
      <c r="CS553" s="244"/>
      <c r="CT553" s="244"/>
      <c r="CU553" s="244"/>
      <c r="CV553" s="347"/>
      <c r="CW553" s="338" t="e">
        <f t="shared" si="973"/>
        <v>#REF!</v>
      </c>
      <c r="CX553" s="347"/>
      <c r="CY553" s="338" t="e">
        <f t="shared" si="974"/>
        <v>#REF!</v>
      </c>
      <c r="CZ553" s="347"/>
      <c r="DA553" s="338" t="e">
        <f t="shared" si="975"/>
        <v>#REF!</v>
      </c>
      <c r="DB553" s="347"/>
      <c r="DC553" s="338" t="e">
        <f t="shared" si="976"/>
        <v>#REF!</v>
      </c>
      <c r="DD553" s="347"/>
      <c r="DE553" s="338" t="e">
        <f t="shared" si="977"/>
        <v>#REF!</v>
      </c>
    </row>
    <row r="554" spans="1:109" s="19" customFormat="1" x14ac:dyDescent="0.2">
      <c r="A554" s="93" t="s">
        <v>20</v>
      </c>
      <c r="B554" s="530" t="s">
        <v>1695</v>
      </c>
      <c r="C554" s="452" t="s">
        <v>836</v>
      </c>
      <c r="D554" s="218" t="s">
        <v>130</v>
      </c>
      <c r="E554" s="326">
        <v>300</v>
      </c>
      <c r="F554" s="326" t="s">
        <v>1161</v>
      </c>
      <c r="G554" s="701"/>
      <c r="H554" s="326"/>
      <c r="I554" s="89" t="e">
        <f>IF('Retail Pricing'!#REF!&gt;0,'Retail Pricing'!#REF!," ")</f>
        <v>#REF!</v>
      </c>
      <c r="J554" s="85" t="e">
        <f>'Retail Pricing'!#REF!</f>
        <v>#REF!</v>
      </c>
      <c r="K554" s="85" t="e">
        <f>'Retail Pricing'!#REF!</f>
        <v>#REF!</v>
      </c>
      <c r="L554" s="305" t="e">
        <f>IF('Retail Pricing'!#REF!&gt;0,'Retail Pricing'!#REF!," ")</f>
        <v>#REF!</v>
      </c>
      <c r="M554" s="226" t="e">
        <f t="shared" si="924"/>
        <v>#REF!</v>
      </c>
      <c r="N554" s="219" t="e">
        <f>IF('Retail Pricing'!#REF!&gt;0,'Retail Pricing'!#REF!," ")</f>
        <v>#REF!</v>
      </c>
      <c r="O554" s="219" t="e">
        <f>IF('Retail Pricing'!#REF!&gt;0,'Retail Pricing'!#REF!," ")</f>
        <v>#REF!</v>
      </c>
      <c r="P554" s="219"/>
      <c r="Q554" s="219" t="e">
        <f>IF('Retail Pricing'!#REF!&gt;0,'Retail Pricing'!#REF!," ")</f>
        <v>#REF!</v>
      </c>
      <c r="R554" s="219" t="e">
        <f>IF('Retail Pricing'!#REF!&gt;0,'Retail Pricing'!#REF!," ")</f>
        <v>#REF!</v>
      </c>
      <c r="S554" s="219" t="e">
        <f>IF('Retail Pricing'!#REF!&gt;0,'Retail Pricing'!#REF!," ")</f>
        <v>#REF!</v>
      </c>
      <c r="T554" s="226">
        <v>4.0333399999999999</v>
      </c>
      <c r="U554" s="7" t="e">
        <f t="shared" si="978"/>
        <v>#REF!</v>
      </c>
      <c r="V554" s="7">
        <v>0.124</v>
      </c>
      <c r="W554" s="538">
        <v>11</v>
      </c>
      <c r="X554" s="489">
        <v>11</v>
      </c>
      <c r="Y554" s="304">
        <f t="shared" si="914"/>
        <v>0</v>
      </c>
      <c r="Z554" s="428">
        <v>0.48</v>
      </c>
      <c r="AA554" s="538">
        <v>12.65</v>
      </c>
      <c r="AB554" s="538">
        <v>10.77</v>
      </c>
      <c r="AC554" s="489">
        <v>10.77</v>
      </c>
      <c r="AD554" s="14">
        <f t="shared" si="915"/>
        <v>0</v>
      </c>
      <c r="AE554" s="428">
        <v>0.47</v>
      </c>
      <c r="AF554" s="538">
        <v>12.4</v>
      </c>
      <c r="AG554" s="538">
        <v>9.85</v>
      </c>
      <c r="AH554" s="489">
        <v>9.85</v>
      </c>
      <c r="AI554" s="14">
        <f t="shared" si="916"/>
        <v>0</v>
      </c>
      <c r="AJ554" s="428">
        <v>0.42</v>
      </c>
      <c r="AK554" s="538">
        <v>9.85</v>
      </c>
      <c r="AL554" s="489"/>
      <c r="AM554" s="489">
        <v>9.85</v>
      </c>
      <c r="AN554" s="14">
        <f t="shared" si="917"/>
        <v>0</v>
      </c>
      <c r="AO554" s="428">
        <v>0.42</v>
      </c>
      <c r="AP554" s="538">
        <v>9.85</v>
      </c>
      <c r="AQ554" s="489">
        <v>9.85</v>
      </c>
      <c r="AR554" s="14">
        <f t="shared" si="918"/>
        <v>0</v>
      </c>
      <c r="AS554" s="428">
        <v>0.42</v>
      </c>
      <c r="AT554" s="538">
        <v>11.5</v>
      </c>
      <c r="AU554" s="497">
        <f>IF(BA554&gt;0,ROUNDUP((BA554*2),0.05)-0.01," ")</f>
        <v>21.99</v>
      </c>
      <c r="AV554" s="288"/>
      <c r="AW554" s="498">
        <f>IF(W554&gt;0,ROUND((W554*1.3)/0.05,0)*0.05," ")</f>
        <v>14.3</v>
      </c>
      <c r="AX554" s="499" t="s">
        <v>106</v>
      </c>
      <c r="AY554" s="499" t="s">
        <v>106</v>
      </c>
      <c r="AZ554" s="333"/>
      <c r="BA554" s="491">
        <f t="shared" si="950"/>
        <v>11</v>
      </c>
      <c r="BB554" s="492">
        <f t="shared" si="951"/>
        <v>12.65</v>
      </c>
      <c r="BC554" s="493">
        <f t="shared" si="952"/>
        <v>10.77</v>
      </c>
      <c r="BD554" s="488">
        <f t="shared" si="953"/>
        <v>12.4</v>
      </c>
      <c r="BE554" s="494">
        <f t="shared" si="954"/>
        <v>9.85</v>
      </c>
      <c r="BF554" s="495">
        <f t="shared" si="955"/>
        <v>9.85</v>
      </c>
      <c r="BG554" s="490">
        <f t="shared" si="956"/>
        <v>9.85</v>
      </c>
      <c r="BH554" s="496">
        <f t="shared" si="957"/>
        <v>11.5</v>
      </c>
      <c r="BI554" s="497">
        <f t="shared" si="958"/>
        <v>21.99</v>
      </c>
      <c r="BJ554" s="385" t="str">
        <f t="shared" si="959"/>
        <v xml:space="preserve"> </v>
      </c>
      <c r="BK554" s="385" t="str">
        <f>IF(BC554*0.9&gt;BG554, " ", "No")</f>
        <v>No</v>
      </c>
      <c r="BL554" s="243" t="e">
        <f>IF((BA554-'Retail Pricing'!#REF!)&gt;=0," ",1)</f>
        <v>#REF!</v>
      </c>
      <c r="BM554" s="243" t="e">
        <f>IF((BB554-'Retail Pricing'!#REF!)&gt;=0," ",1)</f>
        <v>#REF!</v>
      </c>
      <c r="BN554" s="243" t="e">
        <f>IF((BC554-'Retail Pricing'!#REF!)&gt;=0," ",1)</f>
        <v>#REF!</v>
      </c>
      <c r="BO554" s="243" t="str">
        <f>IF((BD554-'Retail Pricing'!F382)&gt;=0," ",1)</f>
        <v xml:space="preserve"> </v>
      </c>
      <c r="BP554" s="243" t="e">
        <f>IF((BE554-'Retail Pricing'!#REF!)&gt;=0," ",1)</f>
        <v>#REF!</v>
      </c>
      <c r="BQ554" s="243" t="e">
        <f>IF((BF554-'Retail Pricing'!#REF!)&gt;=0," ",1)</f>
        <v>#REF!</v>
      </c>
      <c r="BR554" s="243" t="e">
        <f>IF((BG554-'Retail Pricing'!#REF!)&gt;=0," ",1)</f>
        <v>#REF!</v>
      </c>
      <c r="BS554" s="243" t="e">
        <f>IF((BH554-'Retail Pricing'!#REF!)&gt;=0," ",1)</f>
        <v>#REF!</v>
      </c>
      <c r="BT554" s="243" t="e">
        <f>IF((BI554-'Retail Pricing'!#REF!)&gt;=0," ",1)</f>
        <v>#REF!</v>
      </c>
      <c r="BU554" s="67"/>
      <c r="BV554" s="442">
        <f t="shared" si="961"/>
        <v>100</v>
      </c>
      <c r="BW554" s="244">
        <f t="shared" si="962"/>
        <v>89</v>
      </c>
      <c r="BX554" s="244">
        <f t="shared" si="963"/>
        <v>87.35</v>
      </c>
      <c r="BY554" s="244">
        <f t="shared" si="964"/>
        <v>89.23</v>
      </c>
      <c r="BZ554" s="244">
        <f t="shared" si="965"/>
        <v>87.6</v>
      </c>
      <c r="CA554" s="244">
        <f t="shared" si="966"/>
        <v>90.15</v>
      </c>
      <c r="CB554" s="244">
        <f t="shared" si="967"/>
        <v>90.15</v>
      </c>
      <c r="CC554" s="244">
        <f t="shared" si="968"/>
        <v>90.15</v>
      </c>
      <c r="CD554" s="244">
        <f t="shared" si="969"/>
        <v>90.15</v>
      </c>
      <c r="CE554" s="244">
        <f t="shared" si="970"/>
        <v>88.5</v>
      </c>
      <c r="CF554" s="244">
        <f t="shared" si="971"/>
        <v>78</v>
      </c>
      <c r="CG554" s="244">
        <f>IF($BV554&gt;0,($BV554-AW554)/$BV554*100," ")</f>
        <v>85.7</v>
      </c>
      <c r="CH554" s="244">
        <f>IF($W554&gt;0,100," ")</f>
        <v>100</v>
      </c>
      <c r="CI554" s="570"/>
      <c r="CJ554" s="578">
        <f t="shared" si="983"/>
        <v>88.9</v>
      </c>
      <c r="CK554" s="578">
        <f t="shared" si="984"/>
        <v>87.25</v>
      </c>
      <c r="CL554" s="578">
        <f t="shared" si="985"/>
        <v>89.13</v>
      </c>
      <c r="CM554" s="578">
        <f t="shared" si="986"/>
        <v>87.5</v>
      </c>
      <c r="CN554" s="578">
        <f t="shared" si="987"/>
        <v>90.05</v>
      </c>
      <c r="CO554" s="578">
        <f t="shared" si="980"/>
        <v>90.05</v>
      </c>
      <c r="CP554" s="578">
        <f t="shared" si="981"/>
        <v>90.05</v>
      </c>
      <c r="CQ554" s="578">
        <f t="shared" si="982"/>
        <v>88.4</v>
      </c>
      <c r="CR554" s="244"/>
      <c r="CS554" s="244"/>
      <c r="CT554" s="244"/>
      <c r="CU554" s="244"/>
      <c r="CV554" s="347"/>
      <c r="CW554" s="338">
        <f t="shared" si="973"/>
        <v>11</v>
      </c>
      <c r="CX554" s="347"/>
      <c r="CY554" s="338">
        <f t="shared" si="974"/>
        <v>11</v>
      </c>
      <c r="CZ554" s="347"/>
      <c r="DA554" s="338">
        <f t="shared" si="975"/>
        <v>11</v>
      </c>
      <c r="DB554" s="347"/>
      <c r="DC554" s="338">
        <f t="shared" si="976"/>
        <v>11</v>
      </c>
      <c r="DD554" s="347"/>
      <c r="DE554" s="338">
        <f t="shared" si="977"/>
        <v>11</v>
      </c>
    </row>
    <row r="555" spans="1:109" s="203" customFormat="1" ht="12.75" x14ac:dyDescent="0.2">
      <c r="A555" s="396" t="s">
        <v>749</v>
      </c>
      <c r="B555" s="397" t="s">
        <v>748</v>
      </c>
      <c r="C555" s="398"/>
      <c r="D555" s="398"/>
      <c r="E555" s="398"/>
      <c r="F555" s="418"/>
      <c r="G555" s="703"/>
      <c r="H555" s="523"/>
      <c r="I555" s="199"/>
      <c r="J555" s="199"/>
      <c r="K555" s="199"/>
      <c r="L555" s="199"/>
      <c r="M555" s="199"/>
      <c r="N555" s="335"/>
      <c r="O555" s="335"/>
      <c r="P555" s="335"/>
      <c r="Q555" s="335"/>
      <c r="R555" s="335"/>
      <c r="S555" s="335"/>
      <c r="T555" s="335"/>
      <c r="U555" s="335"/>
      <c r="V555" s="335"/>
      <c r="W555" s="335"/>
      <c r="X555" s="335"/>
      <c r="Y555" s="335"/>
      <c r="Z555" s="335"/>
      <c r="AA555" s="335"/>
      <c r="AB555" s="335"/>
      <c r="AC555" s="335"/>
      <c r="AD555" s="335"/>
      <c r="AE555" s="335"/>
      <c r="AF555" s="335"/>
      <c r="AG555" s="335"/>
      <c r="AH555" s="335"/>
      <c r="AI555" s="335"/>
      <c r="AJ555" s="335"/>
      <c r="AK555" s="335"/>
      <c r="AL555" s="335"/>
      <c r="AM555" s="335"/>
      <c r="AN555" s="335"/>
      <c r="AO555" s="335"/>
      <c r="AP555" s="335"/>
      <c r="AQ555" s="335"/>
      <c r="AR555" s="335"/>
      <c r="AS555" s="335"/>
      <c r="AT555" s="335"/>
      <c r="AU555" s="335"/>
      <c r="AV555" s="335"/>
      <c r="AW555" s="335"/>
      <c r="AX555" s="335"/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35"/>
      <c r="BJ555" s="199"/>
      <c r="BK555" s="199"/>
      <c r="BL555" s="199"/>
      <c r="BM555" s="199"/>
      <c r="BN555" s="199"/>
      <c r="BO555" s="199"/>
      <c r="BP555" s="199"/>
      <c r="BQ555" s="199"/>
      <c r="BR555" s="199"/>
      <c r="BS555" s="199"/>
      <c r="BT555" s="199"/>
      <c r="BU555" s="199"/>
      <c r="BV555" s="201"/>
      <c r="BW555" s="199"/>
      <c r="BX555" s="199"/>
      <c r="BY555" s="199"/>
      <c r="BZ555" s="199"/>
      <c r="CA555" s="199"/>
      <c r="CB555" s="199"/>
      <c r="CC555" s="199"/>
      <c r="CD555" s="199"/>
      <c r="CE555" s="199"/>
      <c r="CF555" s="199"/>
      <c r="CG555" s="199"/>
      <c r="CH555" s="199"/>
      <c r="CI555" s="576"/>
      <c r="CJ555" s="578" t="str">
        <f t="shared" si="983"/>
        <v xml:space="preserve"> </v>
      </c>
      <c r="CK555" s="578" t="str">
        <f t="shared" si="984"/>
        <v xml:space="preserve"> </v>
      </c>
      <c r="CL555" s="578" t="str">
        <f t="shared" si="985"/>
        <v xml:space="preserve"> </v>
      </c>
      <c r="CM555" s="578" t="str">
        <f t="shared" si="986"/>
        <v xml:space="preserve"> </v>
      </c>
      <c r="CN555" s="578" t="str">
        <f t="shared" si="987"/>
        <v xml:space="preserve"> </v>
      </c>
      <c r="CO555" s="578" t="str">
        <f t="shared" si="980"/>
        <v xml:space="preserve"> </v>
      </c>
      <c r="CP555" s="578" t="str">
        <f t="shared" si="981"/>
        <v xml:space="preserve"> </v>
      </c>
      <c r="CQ555" s="578" t="str">
        <f t="shared" si="982"/>
        <v xml:space="preserve"> </v>
      </c>
      <c r="CR555" s="199"/>
      <c r="CS555" s="199"/>
      <c r="CT555" s="199"/>
      <c r="CU555" s="199"/>
      <c r="CV555" s="199"/>
      <c r="CW555" s="338" t="str">
        <f t="shared" si="973"/>
        <v xml:space="preserve"> </v>
      </c>
      <c r="CX555" s="199"/>
      <c r="CY555" s="338" t="str">
        <f t="shared" si="974"/>
        <v xml:space="preserve"> </v>
      </c>
      <c r="CZ555" s="199"/>
      <c r="DA555" s="338" t="str">
        <f t="shared" si="975"/>
        <v xml:space="preserve"> </v>
      </c>
      <c r="DB555" s="199"/>
      <c r="DC555" s="338" t="str">
        <f t="shared" si="976"/>
        <v xml:space="preserve"> </v>
      </c>
      <c r="DD555" s="199"/>
      <c r="DE555" s="338" t="str">
        <f t="shared" si="977"/>
        <v xml:space="preserve"> </v>
      </c>
    </row>
    <row r="556" spans="1:109" s="19" customFormat="1" x14ac:dyDescent="0.2">
      <c r="A556" s="328" t="s">
        <v>711</v>
      </c>
      <c r="B556" s="53" t="s">
        <v>1025</v>
      </c>
      <c r="C556" s="452" t="s">
        <v>834</v>
      </c>
      <c r="D556" s="218" t="s">
        <v>130</v>
      </c>
      <c r="E556" s="326">
        <v>12</v>
      </c>
      <c r="F556" s="356" t="s">
        <v>333</v>
      </c>
      <c r="G556" s="701"/>
      <c r="H556" s="40"/>
      <c r="I556" s="89" t="e">
        <f>IF('Retail Pricing'!#REF!&gt;0,'Retail Pricing'!#REF!," ")</f>
        <v>#REF!</v>
      </c>
      <c r="J556" s="85" t="e">
        <f>'Retail Pricing'!#REF!</f>
        <v>#REF!</v>
      </c>
      <c r="K556" s="85" t="e">
        <f>'Retail Pricing'!#REF!</f>
        <v>#REF!</v>
      </c>
      <c r="L556" s="305" t="e">
        <f>IF('Retail Pricing'!#REF!&gt;0,'Retail Pricing'!#REF!," ")</f>
        <v>#REF!</v>
      </c>
      <c r="M556" s="226" t="e">
        <f t="shared" si="924"/>
        <v>#REF!</v>
      </c>
      <c r="N556" s="219" t="e">
        <f>IF('Retail Pricing'!#REF!&gt;0,'Retail Pricing'!#REF!," ")</f>
        <v>#REF!</v>
      </c>
      <c r="O556" s="219" t="e">
        <f>IF('Retail Pricing'!#REF!&gt;0,'Retail Pricing'!#REF!," ")</f>
        <v>#REF!</v>
      </c>
      <c r="P556" s="219"/>
      <c r="Q556" s="219" t="e">
        <f>IF('Retail Pricing'!#REF!&gt;0,'Retail Pricing'!#REF!," ")</f>
        <v>#REF!</v>
      </c>
      <c r="R556" s="219" t="e">
        <f>IF('Retail Pricing'!#REF!&gt;0,'Retail Pricing'!#REF!," ")</f>
        <v>#REF!</v>
      </c>
      <c r="S556" s="219" t="e">
        <f>IF('Retail Pricing'!#REF!&gt;0,'Retail Pricing'!#REF!," ")</f>
        <v>#REF!</v>
      </c>
      <c r="T556" s="219">
        <v>4.0722199999999997</v>
      </c>
      <c r="U556" s="7" t="e">
        <f>IF(M556&gt;0,$U$1," ")</f>
        <v>#REF!</v>
      </c>
      <c r="V556" s="7">
        <v>-1.7999999999999999E-2</v>
      </c>
      <c r="W556" s="491" t="e">
        <f>ROUND(('Retail Pricing'!#REF!/(1-0.09))/0.05,0)*0.05</f>
        <v>#REF!</v>
      </c>
      <c r="X556" s="489">
        <v>11</v>
      </c>
      <c r="Y556" s="304" t="e">
        <f t="shared" si="914"/>
        <v>#REF!</v>
      </c>
      <c r="Z556" s="428">
        <v>0.56000000000000005</v>
      </c>
      <c r="AA556" s="492">
        <v>13</v>
      </c>
      <c r="AB556" s="493" t="e">
        <f>ROUND(('Retail Pricing'!#REF!/(1-0.09))/0.05,0)*0.05</f>
        <v>#REF!</v>
      </c>
      <c r="AC556" s="489">
        <v>10.25</v>
      </c>
      <c r="AD556" s="14" t="e">
        <f t="shared" si="915"/>
        <v>#REF!</v>
      </c>
      <c r="AE556" s="428">
        <v>0.53</v>
      </c>
      <c r="AF556" s="488">
        <v>12.3</v>
      </c>
      <c r="AG556" s="494" t="e">
        <f>ROUND(('Retail Pricing'!#REF!/(1-0.09))/0.05,0)*0.05</f>
        <v>#REF!</v>
      </c>
      <c r="AH556" s="489">
        <v>9.35</v>
      </c>
      <c r="AI556" s="14" t="e">
        <f t="shared" si="916"/>
        <v>#REF!</v>
      </c>
      <c r="AJ556" s="428">
        <v>0.48</v>
      </c>
      <c r="AK556" s="495" t="e">
        <f>'Retail Pricing'!#REF!/(1-0.09)</f>
        <v>#REF!</v>
      </c>
      <c r="AL556" s="489"/>
      <c r="AM556" s="489">
        <v>9.34</v>
      </c>
      <c r="AN556" s="14" t="e">
        <f t="shared" si="917"/>
        <v>#REF!</v>
      </c>
      <c r="AO556" s="428">
        <v>0.48</v>
      </c>
      <c r="AP556" s="490" t="e">
        <f>ROUND(('Retail Pricing'!#REF!/(1-0.09))/0.05,0)*0.05</f>
        <v>#REF!</v>
      </c>
      <c r="AQ556" s="489">
        <v>9.35</v>
      </c>
      <c r="AR556" s="14" t="e">
        <f t="shared" si="918"/>
        <v>#REF!</v>
      </c>
      <c r="AS556" s="428">
        <v>0.48</v>
      </c>
      <c r="AT556" s="496">
        <v>11.35</v>
      </c>
      <c r="AU556" s="497" t="e">
        <f>IF(BA556&gt;0,ROUNDUP((BA556*2),0.05)-0.01," ")</f>
        <v>#REF!</v>
      </c>
      <c r="AV556" s="288"/>
      <c r="AW556" s="498" t="e">
        <f>IF(W556&gt;0,ROUND((W556*1.3)/0.05,0)*0.05," ")</f>
        <v>#REF!</v>
      </c>
      <c r="AX556" s="499" t="s">
        <v>106</v>
      </c>
      <c r="AY556" s="499" t="s">
        <v>106</v>
      </c>
      <c r="AZ556" s="333"/>
      <c r="BA556" s="491" t="e">
        <f>IF($A556&lt;&gt;" ",$W556," ")</f>
        <v>#REF!</v>
      </c>
      <c r="BB556" s="492">
        <f>IF($A556&lt;&gt;" ",$AA556," ")</f>
        <v>13</v>
      </c>
      <c r="BC556" s="493" t="e">
        <f>IF($A556&lt;&gt;" ",$AB556," ")</f>
        <v>#REF!</v>
      </c>
      <c r="BD556" s="488">
        <f>IF($A556&lt;&gt;" ",$AF556," ")</f>
        <v>12.3</v>
      </c>
      <c r="BE556" s="494" t="e">
        <f>IF($A556&lt;&gt;" ",$AG556," ")</f>
        <v>#REF!</v>
      </c>
      <c r="BF556" s="495" t="e">
        <f>IF($A556&lt;&gt;" ",$AK556," ")</f>
        <v>#REF!</v>
      </c>
      <c r="BG556" s="490" t="e">
        <f>IF($A556&lt;&gt;" ",$AP556," ")</f>
        <v>#REF!</v>
      </c>
      <c r="BH556" s="496">
        <f>IF($A556&lt;&gt;" ",$AT556," ")</f>
        <v>11.35</v>
      </c>
      <c r="BI556" s="497" t="e">
        <f>IF($A556&lt;&gt;" ",$AU556," ")</f>
        <v>#REF!</v>
      </c>
      <c r="BJ556" s="385" t="e">
        <f>IF(BA556*0.9&gt;BG556, " ", "No")</f>
        <v>#REF!</v>
      </c>
      <c r="BK556" s="385" t="e">
        <f>IF(BC556*0.9&gt;BG556, " ", "No")</f>
        <v>#REF!</v>
      </c>
      <c r="BL556" s="243" t="e">
        <f>IF((BA556-'Retail Pricing'!#REF!)&gt;=0," ",1)</f>
        <v>#REF!</v>
      </c>
      <c r="BM556" s="243" t="e">
        <f>IF((BB556-'Retail Pricing'!#REF!)&gt;=0," ",1)</f>
        <v>#REF!</v>
      </c>
      <c r="BN556" s="243" t="e">
        <f>IF((BC556-'Retail Pricing'!#REF!)&gt;=0," ",1)</f>
        <v>#REF!</v>
      </c>
      <c r="BO556" s="243">
        <f>IF((BD556-'Retail Pricing'!F388)&gt;=0," ",1)</f>
        <v>1</v>
      </c>
      <c r="BP556" s="243" t="e">
        <f>IF((BE556-'Retail Pricing'!#REF!)&gt;=0," ",1)</f>
        <v>#REF!</v>
      </c>
      <c r="BQ556" s="243" t="e">
        <f>IF((BF556-'Retail Pricing'!#REF!)&gt;=0," ",1)</f>
        <v>#REF!</v>
      </c>
      <c r="BR556" s="243" t="e">
        <f>IF((BG556-'Retail Pricing'!#REF!)&gt;=0," ",1)</f>
        <v>#REF!</v>
      </c>
      <c r="BS556" s="243" t="e">
        <f>IF((BH556-'Retail Pricing'!#REF!)&gt;=0," ",1)</f>
        <v>#REF!</v>
      </c>
      <c r="BT556" s="243" t="e">
        <f>IF((BI556-'Retail Pricing'!#REF!)&gt;=0," ",1)</f>
        <v>#REF!</v>
      </c>
      <c r="BU556" s="67"/>
      <c r="BV556" s="442" t="e">
        <f>IF(W556&gt;0,$BV$9, " ")</f>
        <v>#REF!</v>
      </c>
      <c r="BW556" s="244" t="e">
        <f>IF($BV556&gt;0,($BV556-W556)/$BV556*100," ")</f>
        <v>#REF!</v>
      </c>
      <c r="BX556" s="244" t="e">
        <f>IF($BV556&gt;0,($BV556-AA556)/$BV556*100," ")</f>
        <v>#REF!</v>
      </c>
      <c r="BY556" s="244" t="e">
        <f>IF($BV556&gt;0,($BV556-AB556)/$BV556*100," ")</f>
        <v>#REF!</v>
      </c>
      <c r="BZ556" s="244" t="e">
        <f>IF($BV556&gt;0,($BV556-AF556)/$BV556*100," ")</f>
        <v>#REF!</v>
      </c>
      <c r="CA556" s="244" t="e">
        <f>IF($BV556&gt;0,($BV556-AG556)/$BV556*100," ")</f>
        <v>#REF!</v>
      </c>
      <c r="CB556" s="244" t="e">
        <f>CA556</f>
        <v>#REF!</v>
      </c>
      <c r="CC556" s="244" t="e">
        <f>IF($BV556&gt;0,($BV556-AK556)/$BV556*100," ")</f>
        <v>#REF!</v>
      </c>
      <c r="CD556" s="244" t="e">
        <f>IF($BV556&gt;0,($BV556-AP556)/$BV556*100," ")</f>
        <v>#REF!</v>
      </c>
      <c r="CE556" s="244" t="e">
        <f>IF($BV556&gt;0,($BV556-AT556)/$BV556*100," ")</f>
        <v>#REF!</v>
      </c>
      <c r="CF556" s="244" t="e">
        <f>IF($BV556&gt;0,($BV556-(W556*2))/$BV556*100," ")</f>
        <v>#REF!</v>
      </c>
      <c r="CG556" s="244" t="e">
        <f>IF($BV556&gt;0,($BV556-AW556)/$BV556*100," ")</f>
        <v>#REF!</v>
      </c>
      <c r="CH556" s="244" t="e">
        <f t="shared" si="990"/>
        <v>#REF!</v>
      </c>
      <c r="CI556" s="570"/>
      <c r="CJ556" s="578" t="e">
        <f t="shared" si="983"/>
        <v>#REF!</v>
      </c>
      <c r="CK556" s="578" t="e">
        <f t="shared" si="984"/>
        <v>#REF!</v>
      </c>
      <c r="CL556" s="578" t="e">
        <f t="shared" si="985"/>
        <v>#REF!</v>
      </c>
      <c r="CM556" s="578" t="e">
        <f t="shared" si="986"/>
        <v>#REF!</v>
      </c>
      <c r="CN556" s="578" t="e">
        <f t="shared" si="987"/>
        <v>#REF!</v>
      </c>
      <c r="CO556" s="578" t="e">
        <f t="shared" si="980"/>
        <v>#REF!</v>
      </c>
      <c r="CP556" s="578" t="e">
        <f t="shared" si="981"/>
        <v>#REF!</v>
      </c>
      <c r="CQ556" s="578" t="e">
        <f t="shared" si="982"/>
        <v>#REF!</v>
      </c>
      <c r="CR556" s="244"/>
      <c r="CS556" s="244"/>
      <c r="CT556" s="244"/>
      <c r="CU556" s="244"/>
      <c r="CV556" s="347"/>
      <c r="CW556" s="338" t="e">
        <f t="shared" si="973"/>
        <v>#REF!</v>
      </c>
      <c r="CX556" s="347"/>
      <c r="CY556" s="338" t="e">
        <f t="shared" si="974"/>
        <v>#REF!</v>
      </c>
      <c r="CZ556" s="347"/>
      <c r="DA556" s="338" t="e">
        <f t="shared" si="975"/>
        <v>#REF!</v>
      </c>
      <c r="DB556" s="347"/>
      <c r="DC556" s="338" t="e">
        <f t="shared" si="976"/>
        <v>#REF!</v>
      </c>
      <c r="DD556" s="347"/>
      <c r="DE556" s="338" t="e">
        <f t="shared" si="977"/>
        <v>#REF!</v>
      </c>
    </row>
    <row r="557" spans="1:109" s="203" customFormat="1" ht="12.75" x14ac:dyDescent="0.2">
      <c r="A557" s="396" t="s">
        <v>519</v>
      </c>
      <c r="B557" s="397" t="s">
        <v>747</v>
      </c>
      <c r="C557" s="398"/>
      <c r="D557" s="398"/>
      <c r="E557" s="398"/>
      <c r="F557" s="418"/>
      <c r="G557" s="703"/>
      <c r="H557" s="523"/>
      <c r="I557" s="199"/>
      <c r="J557" s="199"/>
      <c r="K557" s="199"/>
      <c r="L557" s="199"/>
      <c r="M557" s="199"/>
      <c r="N557" s="335"/>
      <c r="O557" s="335"/>
      <c r="P557" s="335"/>
      <c r="Q557" s="335"/>
      <c r="R557" s="335"/>
      <c r="S557" s="335"/>
      <c r="T557" s="335"/>
      <c r="U557" s="335"/>
      <c r="V557" s="335"/>
      <c r="W557" s="335"/>
      <c r="X557" s="335"/>
      <c r="Y557" s="335"/>
      <c r="Z557" s="335"/>
      <c r="AA557" s="335"/>
      <c r="AB557" s="335"/>
      <c r="AC557" s="335"/>
      <c r="AD557" s="335"/>
      <c r="AE557" s="335"/>
      <c r="AF557" s="335"/>
      <c r="AG557" s="335"/>
      <c r="AH557" s="335"/>
      <c r="AI557" s="335"/>
      <c r="AJ557" s="335"/>
      <c r="AK557" s="335"/>
      <c r="AL557" s="335"/>
      <c r="AM557" s="335"/>
      <c r="AN557" s="335"/>
      <c r="AO557" s="335"/>
      <c r="AP557" s="335"/>
      <c r="AQ557" s="335"/>
      <c r="AR557" s="335"/>
      <c r="AS557" s="335"/>
      <c r="AT557" s="335"/>
      <c r="AU557" s="335"/>
      <c r="AV557" s="335"/>
      <c r="AW557" s="335"/>
      <c r="AX557" s="335"/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35"/>
      <c r="BJ557" s="199"/>
      <c r="BK557" s="199"/>
      <c r="BL557" s="199"/>
      <c r="BM557" s="199"/>
      <c r="BN557" s="199"/>
      <c r="BO557" s="199"/>
      <c r="BP557" s="199"/>
      <c r="BQ557" s="199"/>
      <c r="BR557" s="199"/>
      <c r="BS557" s="199"/>
      <c r="BT557" s="199"/>
      <c r="BU557" s="199"/>
      <c r="BV557" s="201"/>
      <c r="BW557" s="199"/>
      <c r="BX557" s="199"/>
      <c r="BY557" s="199"/>
      <c r="BZ557" s="199"/>
      <c r="CA557" s="199"/>
      <c r="CB557" s="199"/>
      <c r="CC557" s="199"/>
      <c r="CD557" s="199"/>
      <c r="CE557" s="199"/>
      <c r="CF557" s="199"/>
      <c r="CG557" s="199"/>
      <c r="CH557" s="199"/>
      <c r="CI557" s="576"/>
      <c r="CJ557" s="578" t="str">
        <f t="shared" si="983"/>
        <v xml:space="preserve"> </v>
      </c>
      <c r="CK557" s="578" t="str">
        <f t="shared" si="984"/>
        <v xml:space="preserve"> </v>
      </c>
      <c r="CL557" s="578" t="str">
        <f t="shared" si="985"/>
        <v xml:space="preserve"> </v>
      </c>
      <c r="CM557" s="578" t="str">
        <f t="shared" si="986"/>
        <v xml:space="preserve"> </v>
      </c>
      <c r="CN557" s="578" t="str">
        <f t="shared" si="987"/>
        <v xml:space="preserve"> </v>
      </c>
      <c r="CO557" s="578" t="str">
        <f t="shared" si="980"/>
        <v xml:space="preserve"> </v>
      </c>
      <c r="CP557" s="578" t="str">
        <f t="shared" si="981"/>
        <v xml:space="preserve"> </v>
      </c>
      <c r="CQ557" s="578" t="str">
        <f t="shared" si="982"/>
        <v xml:space="preserve"> </v>
      </c>
      <c r="CR557" s="199"/>
      <c r="CS557" s="199"/>
      <c r="CT557" s="199"/>
      <c r="CU557" s="199"/>
      <c r="CV557" s="199"/>
      <c r="CW557" s="338" t="str">
        <f t="shared" si="973"/>
        <v xml:space="preserve"> </v>
      </c>
      <c r="CX557" s="199"/>
      <c r="CY557" s="338" t="str">
        <f t="shared" si="974"/>
        <v xml:space="preserve"> </v>
      </c>
      <c r="CZ557" s="199"/>
      <c r="DA557" s="338" t="str">
        <f t="shared" si="975"/>
        <v xml:space="preserve"> </v>
      </c>
      <c r="DB557" s="199"/>
      <c r="DC557" s="338" t="str">
        <f t="shared" si="976"/>
        <v xml:space="preserve"> </v>
      </c>
      <c r="DD557" s="199"/>
      <c r="DE557" s="338" t="str">
        <f t="shared" si="977"/>
        <v xml:space="preserve"> </v>
      </c>
    </row>
    <row r="558" spans="1:109" s="19" customFormat="1" x14ac:dyDescent="0.2">
      <c r="A558" s="93" t="s">
        <v>115</v>
      </c>
      <c r="B558" s="53" t="s">
        <v>116</v>
      </c>
      <c r="C558" s="452" t="s">
        <v>1059</v>
      </c>
      <c r="D558" s="217" t="s">
        <v>256</v>
      </c>
      <c r="E558" s="326">
        <v>12</v>
      </c>
      <c r="F558" s="356" t="s">
        <v>448</v>
      </c>
      <c r="G558" s="701"/>
      <c r="H558" s="84" t="s">
        <v>949</v>
      </c>
      <c r="I558" s="89" t="e">
        <f>IF('Retail Pricing'!#REF!&gt;0,'Retail Pricing'!#REF!," ")</f>
        <v>#REF!</v>
      </c>
      <c r="J558" s="85" t="e">
        <f>'Retail Pricing'!#REF!</f>
        <v>#REF!</v>
      </c>
      <c r="K558" s="85" t="e">
        <f>'Retail Pricing'!#REF!</f>
        <v>#REF!</v>
      </c>
      <c r="L558" s="305" t="e">
        <f>IF('Retail Pricing'!#REF!&gt;0,'Retail Pricing'!#REF!," ")</f>
        <v>#REF!</v>
      </c>
      <c r="M558" s="226" t="e">
        <f t="shared" si="924"/>
        <v>#REF!</v>
      </c>
      <c r="N558" s="219" t="e">
        <f>IF('Retail Pricing'!#REF!&gt;0,'Retail Pricing'!#REF!," ")</f>
        <v>#REF!</v>
      </c>
      <c r="O558" s="219" t="e">
        <f>IF('Retail Pricing'!#REF!&gt;0,'Retail Pricing'!#REF!," ")</f>
        <v>#REF!</v>
      </c>
      <c r="P558" s="219"/>
      <c r="Q558" s="219" t="e">
        <f>IF('Retail Pricing'!#REF!&gt;0,'Retail Pricing'!#REF!," ")</f>
        <v>#REF!</v>
      </c>
      <c r="R558" s="219" t="e">
        <f>IF('Retail Pricing'!#REF!&gt;0,'Retail Pricing'!#REF!," ")</f>
        <v>#REF!</v>
      </c>
      <c r="S558" s="219" t="e">
        <f>IF('Retail Pricing'!#REF!&gt;0,'Retail Pricing'!#REF!," ")</f>
        <v>#REF!</v>
      </c>
      <c r="T558" s="219">
        <v>5.4062000000000001</v>
      </c>
      <c r="U558" s="470">
        <v>0.17</v>
      </c>
      <c r="V558" s="7">
        <v>2.3E-2</v>
      </c>
      <c r="W558" s="491" t="s">
        <v>949</v>
      </c>
      <c r="X558" s="489" t="s">
        <v>949</v>
      </c>
      <c r="Y558" s="304" t="str">
        <f t="shared" si="914"/>
        <v xml:space="preserve"> </v>
      </c>
      <c r="Z558" s="428" t="s">
        <v>106</v>
      </c>
      <c r="AA558" s="492" t="s">
        <v>949</v>
      </c>
      <c r="AB558" s="493" t="s">
        <v>949</v>
      </c>
      <c r="AC558" s="489" t="s">
        <v>949</v>
      </c>
      <c r="AD558" s="14" t="str">
        <f t="shared" si="915"/>
        <v xml:space="preserve"> </v>
      </c>
      <c r="AE558" s="428" t="s">
        <v>106</v>
      </c>
      <c r="AF558" s="488" t="s">
        <v>949</v>
      </c>
      <c r="AG558" s="494" t="s">
        <v>949</v>
      </c>
      <c r="AH558" s="489" t="s">
        <v>949</v>
      </c>
      <c r="AI558" s="14" t="str">
        <f t="shared" si="916"/>
        <v xml:space="preserve"> </v>
      </c>
      <c r="AJ558" s="428" t="s">
        <v>106</v>
      </c>
      <c r="AK558" s="495" t="s">
        <v>949</v>
      </c>
      <c r="AL558" s="489"/>
      <c r="AM558" s="489" t="s">
        <v>949</v>
      </c>
      <c r="AN558" s="14" t="str">
        <f t="shared" si="917"/>
        <v xml:space="preserve"> </v>
      </c>
      <c r="AO558" s="428" t="s">
        <v>106</v>
      </c>
      <c r="AP558" s="490" t="s">
        <v>949</v>
      </c>
      <c r="AQ558" s="489" t="s">
        <v>949</v>
      </c>
      <c r="AR558" s="14" t="str">
        <f t="shared" si="918"/>
        <v xml:space="preserve"> </v>
      </c>
      <c r="AS558" s="428" t="s">
        <v>106</v>
      </c>
      <c r="AT558" s="496" t="s">
        <v>949</v>
      </c>
      <c r="AU558" s="497" t="s">
        <v>949</v>
      </c>
      <c r="AV558" s="288"/>
      <c r="AW558" s="498" t="s">
        <v>949</v>
      </c>
      <c r="AX558" s="499" t="s">
        <v>106</v>
      </c>
      <c r="AY558" s="499" t="s">
        <v>106</v>
      </c>
      <c r="AZ558" s="333"/>
      <c r="BA558" s="491" t="str">
        <f>IF($A558&lt;&gt;" ",$W558," ")</f>
        <v>Holder</v>
      </c>
      <c r="BB558" s="492" t="str">
        <f>IF($A558&lt;&gt;" ",$AA558," ")</f>
        <v>Holder</v>
      </c>
      <c r="BC558" s="493" t="str">
        <f>IF($A558&lt;&gt;" ",$AB558," ")</f>
        <v>Holder</v>
      </c>
      <c r="BD558" s="488" t="str">
        <f>IF($A558&lt;&gt;" ",$AF558," ")</f>
        <v>Holder</v>
      </c>
      <c r="BE558" s="494" t="str">
        <f>IF($A558&lt;&gt;" ",$AG558," ")</f>
        <v>Holder</v>
      </c>
      <c r="BF558" s="495" t="str">
        <f>IF($A558&lt;&gt;" ",$AK558," ")</f>
        <v>Holder</v>
      </c>
      <c r="BG558" s="490" t="str">
        <f>IF($A558&lt;&gt;" ",$AP558," ")</f>
        <v>Holder</v>
      </c>
      <c r="BH558" s="496" t="str">
        <f>IF($A558&lt;&gt;" ",$AT558," ")</f>
        <v>Holder</v>
      </c>
      <c r="BI558" s="497" t="str">
        <f>IF($A558&lt;&gt;" ",$AU558," ")</f>
        <v>Holder</v>
      </c>
      <c r="BJ558" s="385" t="str">
        <f>IF(BA558*0.9&gt;BG558, " ", "No")</f>
        <v>No</v>
      </c>
      <c r="BK558" s="385" t="str">
        <f>IF(BC558*0.9&gt;BG558, " ", "No")</f>
        <v>No</v>
      </c>
      <c r="BL558" s="483" t="s">
        <v>1376</v>
      </c>
      <c r="BM558" s="482"/>
      <c r="BN558" s="482"/>
      <c r="BO558" s="482"/>
      <c r="BP558" s="482"/>
      <c r="BQ558" s="482"/>
      <c r="BR558" s="482"/>
      <c r="BS558" s="482"/>
      <c r="BT558" s="482"/>
      <c r="BU558" s="67"/>
      <c r="BV558" s="442" t="str">
        <f>IF(W558&gt;0,$BV$9, " ")</f>
        <v xml:space="preserve"> </v>
      </c>
      <c r="BW558" s="244" t="str">
        <f>IF($BV558&gt;0,($BV558-W558)/$BV558*100," ")</f>
        <v xml:space="preserve"> </v>
      </c>
      <c r="BX558" s="244" t="str">
        <f t="shared" ref="BX558:BY560" si="991">IF($BV558&gt;0,($BV558-AA558)/$BV558*100," ")</f>
        <v xml:space="preserve"> </v>
      </c>
      <c r="BY558" s="244" t="str">
        <f t="shared" si="991"/>
        <v xml:space="preserve"> </v>
      </c>
      <c r="BZ558" s="244" t="str">
        <f t="shared" ref="BZ558:CA560" si="992">IF($BV558&gt;0,($BV558-AF558)/$BV558*100," ")</f>
        <v xml:space="preserve"> </v>
      </c>
      <c r="CA558" s="244" t="str">
        <f t="shared" si="992"/>
        <v xml:space="preserve"> </v>
      </c>
      <c r="CB558" s="244" t="str">
        <f>CA558</f>
        <v xml:space="preserve"> </v>
      </c>
      <c r="CC558" s="244" t="str">
        <f>IF($BV558&gt;0,($BV558-AK558)/$BV558*100," ")</f>
        <v xml:space="preserve"> </v>
      </c>
      <c r="CD558" s="244" t="str">
        <f>IF($BV558&gt;0,($BV558-AP558)/$BV558*100," ")</f>
        <v xml:space="preserve"> </v>
      </c>
      <c r="CE558" s="244" t="str">
        <f>IF($BV558&gt;0,($BV558-AT558)/$BV558*100," ")</f>
        <v xml:space="preserve"> </v>
      </c>
      <c r="CF558" s="244" t="str">
        <f>IF($BV558&gt;0,($BV558-(W558*2))/$BV558*100," ")</f>
        <v xml:space="preserve"> </v>
      </c>
      <c r="CG558" s="244" t="str">
        <f>IF($BV558&gt;0,($BV558-AW558)/$BV558*100," ")</f>
        <v xml:space="preserve"> </v>
      </c>
      <c r="CH558" s="244" t="str">
        <f t="shared" si="990"/>
        <v xml:space="preserve"> </v>
      </c>
      <c r="CI558" s="570"/>
      <c r="CJ558" s="578" t="str">
        <f t="shared" si="983"/>
        <v xml:space="preserve"> </v>
      </c>
      <c r="CK558" s="578" t="str">
        <f t="shared" si="984"/>
        <v xml:space="preserve"> </v>
      </c>
      <c r="CL558" s="578" t="str">
        <f t="shared" si="985"/>
        <v xml:space="preserve"> </v>
      </c>
      <c r="CM558" s="578" t="str">
        <f t="shared" si="986"/>
        <v xml:space="preserve"> </v>
      </c>
      <c r="CN558" s="578" t="str">
        <f t="shared" si="987"/>
        <v xml:space="preserve"> </v>
      </c>
      <c r="CO558" s="578" t="str">
        <f t="shared" si="980"/>
        <v xml:space="preserve"> </v>
      </c>
      <c r="CP558" s="578" t="str">
        <f t="shared" si="981"/>
        <v xml:space="preserve"> </v>
      </c>
      <c r="CQ558" s="578" t="str">
        <f t="shared" si="982"/>
        <v xml:space="preserve"> </v>
      </c>
      <c r="CR558" s="244"/>
      <c r="CS558" s="244"/>
      <c r="CT558" s="244"/>
      <c r="CU558" s="244"/>
      <c r="CV558" s="347"/>
      <c r="CW558" s="338" t="str">
        <f t="shared" si="973"/>
        <v xml:space="preserve"> </v>
      </c>
      <c r="CX558" s="347"/>
      <c r="CY558" s="338" t="str">
        <f t="shared" si="974"/>
        <v xml:space="preserve"> </v>
      </c>
      <c r="CZ558" s="347"/>
      <c r="DA558" s="338" t="str">
        <f t="shared" si="975"/>
        <v xml:space="preserve"> </v>
      </c>
      <c r="DB558" s="347"/>
      <c r="DC558" s="338" t="str">
        <f t="shared" si="976"/>
        <v xml:space="preserve"> </v>
      </c>
      <c r="DD558" s="347"/>
      <c r="DE558" s="338" t="str">
        <f t="shared" si="977"/>
        <v xml:space="preserve"> </v>
      </c>
    </row>
    <row r="559" spans="1:109" x14ac:dyDescent="0.2">
      <c r="A559" s="93" t="s">
        <v>115</v>
      </c>
      <c r="B559" s="54" t="s">
        <v>116</v>
      </c>
      <c r="C559" s="451"/>
      <c r="D559" s="217" t="s">
        <v>256</v>
      </c>
      <c r="E559" s="326">
        <v>288</v>
      </c>
      <c r="F559" s="356" t="s">
        <v>448</v>
      </c>
      <c r="G559" s="701"/>
      <c r="H559" s="83" t="s">
        <v>612</v>
      </c>
      <c r="I559" s="89" t="e">
        <f>IF('Retail Pricing'!#REF!&gt;0,'Retail Pricing'!#REF!," ")</f>
        <v>#REF!</v>
      </c>
      <c r="J559" s="85" t="e">
        <f>'Retail Pricing'!#REF!</f>
        <v>#REF!</v>
      </c>
      <c r="K559" s="85" t="e">
        <f>'Retail Pricing'!#REF!</f>
        <v>#REF!</v>
      </c>
      <c r="L559" s="305" t="e">
        <f>IF('Retail Pricing'!#REF!&gt;0,'Retail Pricing'!#REF!," ")</f>
        <v>#REF!</v>
      </c>
      <c r="M559" s="226" t="e">
        <f t="shared" si="924"/>
        <v>#REF!</v>
      </c>
      <c r="N559" s="219" t="e">
        <f>'Retail Pricing'!#REF!</f>
        <v>#REF!</v>
      </c>
      <c r="O559" s="219" t="e">
        <f>'Retail Pricing'!#REF!</f>
        <v>#REF!</v>
      </c>
      <c r="P559" s="219"/>
      <c r="Q559" s="219" t="e">
        <f>'Retail Pricing'!#REF!</f>
        <v>#REF!</v>
      </c>
      <c r="R559" s="219" t="e">
        <f>IF('Retail Pricing'!#REF!&gt;0,'Retail Pricing'!#REF!," ")</f>
        <v>#REF!</v>
      </c>
      <c r="S559" s="219" t="e">
        <f>IF('Retail Pricing'!#REF!&gt;0,'Retail Pricing'!#REF!," ")</f>
        <v>#REF!</v>
      </c>
      <c r="T559" s="219">
        <v>5.4062000000000001</v>
      </c>
      <c r="U559" s="470">
        <v>0.17</v>
      </c>
      <c r="V559" s="7">
        <v>2.3E-2</v>
      </c>
      <c r="W559" s="491" t="e">
        <f>'Retail Pricing'!#REF!</f>
        <v>#REF!</v>
      </c>
      <c r="X559" s="489">
        <v>13</v>
      </c>
      <c r="Y559" s="304" t="e">
        <f t="shared" si="914"/>
        <v>#REF!</v>
      </c>
      <c r="Z559" s="428">
        <v>0.49</v>
      </c>
      <c r="AA559" s="492">
        <v>14.95</v>
      </c>
      <c r="AB559" s="493" t="e">
        <f>'Retail Pricing'!#REF!</f>
        <v>#REF!</v>
      </c>
      <c r="AC559" s="489">
        <v>12.7</v>
      </c>
      <c r="AD559" s="14" t="e">
        <f t="shared" si="915"/>
        <v>#REF!</v>
      </c>
      <c r="AE559" s="428">
        <v>0.48</v>
      </c>
      <c r="AF559" s="488">
        <v>14.65</v>
      </c>
      <c r="AG559" s="494" t="e">
        <f>'Retail Pricing'!#REF!</f>
        <v>#REF!</v>
      </c>
      <c r="AH559" s="489">
        <v>10.85</v>
      </c>
      <c r="AI559" s="14" t="e">
        <f t="shared" si="916"/>
        <v>#REF!</v>
      </c>
      <c r="AJ559" s="428">
        <v>0.39</v>
      </c>
      <c r="AK559" s="495" t="e">
        <f>'Retail Pricing'!#REF!</f>
        <v>#REF!</v>
      </c>
      <c r="AL559" s="489"/>
      <c r="AM559" s="489">
        <v>10.15</v>
      </c>
      <c r="AN559" s="14" t="e">
        <f t="shared" si="917"/>
        <v>#REF!</v>
      </c>
      <c r="AO559" s="428">
        <v>0.35</v>
      </c>
      <c r="AP559" s="490" t="e">
        <f>'Retail Pricing'!#REF!</f>
        <v>#REF!</v>
      </c>
      <c r="AQ559" s="489">
        <v>9.9</v>
      </c>
      <c r="AR559" s="14" t="e">
        <f t="shared" si="918"/>
        <v>#REF!</v>
      </c>
      <c r="AS559" s="428">
        <v>0.33</v>
      </c>
      <c r="AT559" s="496">
        <v>11.85</v>
      </c>
      <c r="AU559" s="497" t="e">
        <f>'Retail Pricing'!#REF!</f>
        <v>#REF!</v>
      </c>
      <c r="AV559" s="312"/>
      <c r="AW559" s="498" t="e">
        <f>IF(W559&gt;0,ROUND((W559*1.3)/0.05,0)*0.05," ")</f>
        <v>#REF!</v>
      </c>
      <c r="AX559" s="499" t="e">
        <f>AP559</f>
        <v>#REF!</v>
      </c>
      <c r="AY559" s="499">
        <v>6</v>
      </c>
      <c r="AZ559" s="333"/>
      <c r="BA559" s="491" t="e">
        <f>IF($A559&lt;&gt;" ",$W559," ")</f>
        <v>#REF!</v>
      </c>
      <c r="BB559" s="492">
        <f>IF($A559&lt;&gt;" ",$AA559," ")</f>
        <v>14.95</v>
      </c>
      <c r="BC559" s="493" t="e">
        <f>IF($A559&lt;&gt;" ",$AB559," ")</f>
        <v>#REF!</v>
      </c>
      <c r="BD559" s="488">
        <f>IF($A559&lt;&gt;" ",$AF559," ")</f>
        <v>14.65</v>
      </c>
      <c r="BE559" s="494" t="e">
        <f>IF($A559&lt;&gt;" ",$AG559," ")</f>
        <v>#REF!</v>
      </c>
      <c r="BF559" s="495" t="e">
        <f>IF($A559&lt;&gt;" ",$AK559," ")</f>
        <v>#REF!</v>
      </c>
      <c r="BG559" s="490" t="e">
        <f>IF($A559&lt;&gt;" ",$AP559," ")</f>
        <v>#REF!</v>
      </c>
      <c r="BH559" s="496">
        <f>IF($A559&lt;&gt;" ",$AT559," ")</f>
        <v>11.85</v>
      </c>
      <c r="BI559" s="497" t="e">
        <f>IF($A559&lt;&gt;" ",$AU559," ")</f>
        <v>#REF!</v>
      </c>
      <c r="BJ559" s="385" t="e">
        <f>IF(BA559*0.9&gt;BG559, " ", "No")</f>
        <v>#REF!</v>
      </c>
      <c r="BK559" s="385" t="e">
        <f>IF(BC559*0.9&gt;BG559, " ", "No")</f>
        <v>#REF!</v>
      </c>
      <c r="BL559" s="243" t="e">
        <f>IF((BA559-'Retail Pricing'!#REF!)&gt;=0," ",1)</f>
        <v>#REF!</v>
      </c>
      <c r="BM559" s="243" t="e">
        <f>IF((BB559-'Retail Pricing'!#REF!)&gt;=0," ",1)</f>
        <v>#REF!</v>
      </c>
      <c r="BN559" s="243" t="e">
        <f>IF((BC559-'Retail Pricing'!#REF!)&gt;=0," ",1)</f>
        <v>#REF!</v>
      </c>
      <c r="BO559" s="243">
        <f>IF((BD559-'Retail Pricing'!F390)&gt;=0," ",1)</f>
        <v>1</v>
      </c>
      <c r="BP559" s="243" t="e">
        <f>IF((BE559-'Retail Pricing'!#REF!)&gt;=0," ",1)</f>
        <v>#REF!</v>
      </c>
      <c r="BQ559" s="243" t="e">
        <f>IF((BF559-'Retail Pricing'!#REF!)&gt;=0," ",1)</f>
        <v>#REF!</v>
      </c>
      <c r="BR559" s="243" t="e">
        <f>IF((BG559-'Retail Pricing'!#REF!)&gt;=0," ",1)</f>
        <v>#REF!</v>
      </c>
      <c r="BS559" s="243" t="e">
        <f>IF((BH559-'Retail Pricing'!#REF!)&gt;=0," ",1)</f>
        <v>#REF!</v>
      </c>
      <c r="BT559" s="243" t="e">
        <f>IF((BI559-'Retail Pricing'!#REF!)&gt;=0," ",1)</f>
        <v>#REF!</v>
      </c>
      <c r="BV559" s="442" t="e">
        <f>IF(W559&gt;0,$BV$9, " ")</f>
        <v>#REF!</v>
      </c>
      <c r="BW559" s="244" t="e">
        <f>IF($BV559&gt;0,($BV559-W559)/$BV559*100," ")</f>
        <v>#REF!</v>
      </c>
      <c r="BX559" s="244" t="e">
        <f t="shared" si="991"/>
        <v>#REF!</v>
      </c>
      <c r="BY559" s="244" t="e">
        <f t="shared" si="991"/>
        <v>#REF!</v>
      </c>
      <c r="BZ559" s="244" t="e">
        <f t="shared" si="992"/>
        <v>#REF!</v>
      </c>
      <c r="CA559" s="244" t="e">
        <f t="shared" si="992"/>
        <v>#REF!</v>
      </c>
      <c r="CB559" s="244" t="e">
        <f>CA559</f>
        <v>#REF!</v>
      </c>
      <c r="CC559" s="244" t="e">
        <f>IF($BV559&gt;0,($BV559-AK559)/$BV559*100," ")</f>
        <v>#REF!</v>
      </c>
      <c r="CD559" s="244" t="e">
        <f>IF($BV559&gt;0,($BV559-AP559)/$BV559*100," ")</f>
        <v>#REF!</v>
      </c>
      <c r="CE559" s="244" t="e">
        <f>IF($BV559&gt;0,($BV559-AT559)/$BV559*100," ")</f>
        <v>#REF!</v>
      </c>
      <c r="CF559" s="244" t="e">
        <f>IF($BV559&gt;0,($BV559-(W559*2))/$BV559*100," ")</f>
        <v>#REF!</v>
      </c>
      <c r="CG559" s="244" t="e">
        <f>IF($BV559&gt;0,($BV559-AW559)/$BV559*100," ")</f>
        <v>#REF!</v>
      </c>
      <c r="CH559" s="244" t="e">
        <f t="shared" si="990"/>
        <v>#REF!</v>
      </c>
      <c r="CI559" s="570"/>
      <c r="CJ559" s="578" t="e">
        <f t="shared" si="983"/>
        <v>#REF!</v>
      </c>
      <c r="CK559" s="578" t="e">
        <f t="shared" si="984"/>
        <v>#REF!</v>
      </c>
      <c r="CL559" s="578" t="e">
        <f t="shared" si="985"/>
        <v>#REF!</v>
      </c>
      <c r="CM559" s="578" t="e">
        <f t="shared" si="986"/>
        <v>#REF!</v>
      </c>
      <c r="CN559" s="578" t="e">
        <f t="shared" si="987"/>
        <v>#REF!</v>
      </c>
      <c r="CO559" s="578" t="e">
        <f t="shared" si="980"/>
        <v>#REF!</v>
      </c>
      <c r="CP559" s="578" t="e">
        <f t="shared" si="981"/>
        <v>#REF!</v>
      </c>
      <c r="CQ559" s="578" t="e">
        <f t="shared" si="982"/>
        <v>#REF!</v>
      </c>
      <c r="CR559" s="244"/>
      <c r="CS559" s="244"/>
      <c r="CT559" s="244"/>
      <c r="CU559" s="244"/>
      <c r="CV559" s="347"/>
      <c r="CW559" s="338" t="e">
        <f t="shared" si="973"/>
        <v>#REF!</v>
      </c>
      <c r="CX559" s="347"/>
      <c r="CY559" s="338" t="e">
        <f t="shared" si="974"/>
        <v>#REF!</v>
      </c>
      <c r="CZ559" s="347"/>
      <c r="DA559" s="338" t="e">
        <f t="shared" si="975"/>
        <v>#REF!</v>
      </c>
      <c r="DB559" s="347"/>
      <c r="DC559" s="338" t="e">
        <f t="shared" si="976"/>
        <v>#REF!</v>
      </c>
      <c r="DD559" s="347"/>
      <c r="DE559" s="338" t="e">
        <f t="shared" si="977"/>
        <v>#REF!</v>
      </c>
    </row>
    <row r="560" spans="1:109" s="19" customFormat="1" x14ac:dyDescent="0.2">
      <c r="A560" s="93" t="s">
        <v>115</v>
      </c>
      <c r="B560" s="17" t="s">
        <v>25</v>
      </c>
      <c r="C560" s="450" t="s">
        <v>838</v>
      </c>
      <c r="D560" s="217"/>
      <c r="E560" s="326">
        <v>100</v>
      </c>
      <c r="F560" s="356" t="s">
        <v>449</v>
      </c>
      <c r="G560" s="701"/>
      <c r="H560" s="84" t="s">
        <v>949</v>
      </c>
      <c r="I560" s="89" t="e">
        <f>IF('Retail Pricing'!#REF!&gt;0,'Retail Pricing'!#REF!," ")</f>
        <v>#REF!</v>
      </c>
      <c r="J560" s="85" t="e">
        <f>'Retail Pricing'!#REF!</f>
        <v>#REF!</v>
      </c>
      <c r="K560" s="85" t="e">
        <f>'Retail Pricing'!#REF!</f>
        <v>#REF!</v>
      </c>
      <c r="L560" s="305" t="e">
        <f>IF('Retail Pricing'!#REF!&gt;0,'Retail Pricing'!#REF!," ")</f>
        <v>#REF!</v>
      </c>
      <c r="M560" s="226" t="e">
        <f t="shared" si="924"/>
        <v>#REF!</v>
      </c>
      <c r="N560" s="219" t="e">
        <f>IF('Retail Pricing'!#REF!&gt;0,'Retail Pricing'!#REF!," ")</f>
        <v>#REF!</v>
      </c>
      <c r="O560" s="219" t="e">
        <f>IF('Retail Pricing'!#REF!&gt;0,'Retail Pricing'!#REF!," ")</f>
        <v>#REF!</v>
      </c>
      <c r="P560" s="219"/>
      <c r="Q560" s="219" t="e">
        <f>IF('Retail Pricing'!#REF!&gt;0,'Retail Pricing'!#REF!," ")</f>
        <v>#REF!</v>
      </c>
      <c r="R560" s="219" t="e">
        <f>IF('Retail Pricing'!#REF!&gt;0,'Retail Pricing'!#REF!," ")</f>
        <v>#REF!</v>
      </c>
      <c r="S560" s="219" t="e">
        <f>IF('Retail Pricing'!#REF!&gt;0,'Retail Pricing'!#REF!," ")</f>
        <v>#REF!</v>
      </c>
      <c r="T560" s="219">
        <v>1.5399099999999999</v>
      </c>
      <c r="U560" s="7" t="e">
        <f>IF(M560&gt;0,$U$1," ")</f>
        <v>#REF!</v>
      </c>
      <c r="V560" s="7">
        <v>0.151</v>
      </c>
      <c r="W560" s="491" t="s">
        <v>949</v>
      </c>
      <c r="X560" s="489" t="s">
        <v>949</v>
      </c>
      <c r="Y560" s="304" t="str">
        <f t="shared" si="914"/>
        <v xml:space="preserve"> </v>
      </c>
      <c r="Z560" s="428" t="s">
        <v>106</v>
      </c>
      <c r="AA560" s="492" t="s">
        <v>949</v>
      </c>
      <c r="AB560" s="493" t="s">
        <v>949</v>
      </c>
      <c r="AC560" s="489" t="s">
        <v>949</v>
      </c>
      <c r="AD560" s="14" t="str">
        <f t="shared" si="915"/>
        <v xml:space="preserve"> </v>
      </c>
      <c r="AE560" s="428" t="s">
        <v>106</v>
      </c>
      <c r="AF560" s="488" t="s">
        <v>949</v>
      </c>
      <c r="AG560" s="494" t="s">
        <v>949</v>
      </c>
      <c r="AH560" s="489" t="s">
        <v>949</v>
      </c>
      <c r="AI560" s="14" t="str">
        <f t="shared" si="916"/>
        <v xml:space="preserve"> </v>
      </c>
      <c r="AJ560" s="428" t="s">
        <v>106</v>
      </c>
      <c r="AK560" s="495" t="s">
        <v>949</v>
      </c>
      <c r="AL560" s="489"/>
      <c r="AM560" s="489" t="s">
        <v>949</v>
      </c>
      <c r="AN560" s="14" t="str">
        <f t="shared" si="917"/>
        <v xml:space="preserve"> </v>
      </c>
      <c r="AO560" s="428" t="s">
        <v>106</v>
      </c>
      <c r="AP560" s="490" t="s">
        <v>949</v>
      </c>
      <c r="AQ560" s="489" t="s">
        <v>949</v>
      </c>
      <c r="AR560" s="14" t="str">
        <f t="shared" si="918"/>
        <v xml:space="preserve"> </v>
      </c>
      <c r="AS560" s="428" t="s">
        <v>106</v>
      </c>
      <c r="AT560" s="496" t="s">
        <v>949</v>
      </c>
      <c r="AU560" s="497" t="s">
        <v>949</v>
      </c>
      <c r="AV560" s="288"/>
      <c r="AW560" s="498" t="s">
        <v>949</v>
      </c>
      <c r="AX560" s="499" t="s">
        <v>106</v>
      </c>
      <c r="AY560" s="499" t="s">
        <v>106</v>
      </c>
      <c r="AZ560" s="333"/>
      <c r="BA560" s="491" t="str">
        <f>IF($A560&lt;&gt;" ",$W560," ")</f>
        <v>Holder</v>
      </c>
      <c r="BB560" s="492" t="str">
        <f>IF($A560&lt;&gt;" ",$AA560," ")</f>
        <v>Holder</v>
      </c>
      <c r="BC560" s="493" t="str">
        <f>IF($A560&lt;&gt;" ",$AB560," ")</f>
        <v>Holder</v>
      </c>
      <c r="BD560" s="488" t="str">
        <f>IF($A560&lt;&gt;" ",$AF560," ")</f>
        <v>Holder</v>
      </c>
      <c r="BE560" s="494" t="str">
        <f>IF($A560&lt;&gt;" ",$AG560," ")</f>
        <v>Holder</v>
      </c>
      <c r="BF560" s="495" t="str">
        <f>IF($A560&lt;&gt;" ",$AK560," ")</f>
        <v>Holder</v>
      </c>
      <c r="BG560" s="490" t="str">
        <f>IF($A560&lt;&gt;" ",$AP560," ")</f>
        <v>Holder</v>
      </c>
      <c r="BH560" s="496" t="str">
        <f>IF($A560&lt;&gt;" ",$AT560," ")</f>
        <v>Holder</v>
      </c>
      <c r="BI560" s="497" t="str">
        <f>IF($A560&lt;&gt;" ",$AU560," ")</f>
        <v>Holder</v>
      </c>
      <c r="BJ560" s="385" t="str">
        <f>IF(BA560*0.9&gt;BG560, " ", "No")</f>
        <v>No</v>
      </c>
      <c r="BK560" s="385" t="str">
        <f>IF(BC560*0.9&gt;BG560, " ", "No")</f>
        <v>No</v>
      </c>
      <c r="BL560" s="483" t="s">
        <v>1376</v>
      </c>
      <c r="BM560" s="482"/>
      <c r="BN560" s="482"/>
      <c r="BO560" s="482"/>
      <c r="BP560" s="482"/>
      <c r="BQ560" s="482"/>
      <c r="BR560" s="482"/>
      <c r="BS560" s="482"/>
      <c r="BT560" s="482"/>
      <c r="BU560" s="67"/>
      <c r="BV560" s="442" t="str">
        <f>IF(W560&gt;0,$BV$9, " ")</f>
        <v xml:space="preserve"> </v>
      </c>
      <c r="BW560" s="244" t="str">
        <f>IF($BV560&gt;0,($BV560-W560)/$BV560*100," ")</f>
        <v xml:space="preserve"> </v>
      </c>
      <c r="BX560" s="244" t="str">
        <f t="shared" si="991"/>
        <v xml:space="preserve"> </v>
      </c>
      <c r="BY560" s="244" t="str">
        <f t="shared" si="991"/>
        <v xml:space="preserve"> </v>
      </c>
      <c r="BZ560" s="244" t="str">
        <f t="shared" si="992"/>
        <v xml:space="preserve"> </v>
      </c>
      <c r="CA560" s="244" t="str">
        <f t="shared" si="992"/>
        <v xml:space="preserve"> </v>
      </c>
      <c r="CB560" s="244" t="str">
        <f>CA560</f>
        <v xml:space="preserve"> </v>
      </c>
      <c r="CC560" s="244" t="str">
        <f>IF($BV560&gt;0,($BV560-AK560)/$BV560*100," ")</f>
        <v xml:space="preserve"> </v>
      </c>
      <c r="CD560" s="244" t="str">
        <f>IF($BV560&gt;0,($BV560-AP560)/$BV560*100," ")</f>
        <v xml:space="preserve"> </v>
      </c>
      <c r="CE560" s="244" t="str">
        <f>IF($BV560&gt;0,($BV560-AT560)/$BV560*100," ")</f>
        <v xml:space="preserve"> </v>
      </c>
      <c r="CF560" s="244" t="str">
        <f>IF($BV560&gt;0,($BV560-(W560*2))/$BV560*100," ")</f>
        <v xml:space="preserve"> </v>
      </c>
      <c r="CG560" s="244" t="str">
        <f>IF($BV560&gt;0,($BV560-AW560)/$BV560*100," ")</f>
        <v xml:space="preserve"> </v>
      </c>
      <c r="CH560" s="244" t="str">
        <f t="shared" si="990"/>
        <v xml:space="preserve"> </v>
      </c>
      <c r="CI560" s="570"/>
      <c r="CJ560" s="578" t="str">
        <f t="shared" si="983"/>
        <v xml:space="preserve"> </v>
      </c>
      <c r="CK560" s="578" t="str">
        <f t="shared" si="984"/>
        <v xml:space="preserve"> </v>
      </c>
      <c r="CL560" s="578" t="str">
        <f t="shared" si="985"/>
        <v xml:space="preserve"> </v>
      </c>
      <c r="CM560" s="578" t="str">
        <f t="shared" si="986"/>
        <v xml:space="preserve"> </v>
      </c>
      <c r="CN560" s="578" t="str">
        <f t="shared" si="987"/>
        <v xml:space="preserve"> </v>
      </c>
      <c r="CO560" s="578" t="str">
        <f t="shared" si="980"/>
        <v xml:space="preserve"> </v>
      </c>
      <c r="CP560" s="578" t="str">
        <f t="shared" si="981"/>
        <v xml:space="preserve"> </v>
      </c>
      <c r="CQ560" s="578" t="str">
        <f t="shared" si="982"/>
        <v xml:space="preserve"> </v>
      </c>
      <c r="CR560" s="244"/>
      <c r="CS560" s="244"/>
      <c r="CT560" s="244"/>
      <c r="CU560" s="244"/>
      <c r="CV560" s="347"/>
      <c r="CW560" s="338" t="str">
        <f t="shared" si="973"/>
        <v xml:space="preserve"> </v>
      </c>
      <c r="CX560" s="347"/>
      <c r="CY560" s="338" t="str">
        <f t="shared" si="974"/>
        <v xml:space="preserve"> </v>
      </c>
      <c r="CZ560" s="347"/>
      <c r="DA560" s="338" t="str">
        <f t="shared" si="975"/>
        <v xml:space="preserve"> </v>
      </c>
      <c r="DB560" s="347"/>
      <c r="DC560" s="338" t="str">
        <f t="shared" si="976"/>
        <v xml:space="preserve"> </v>
      </c>
      <c r="DD560" s="347"/>
      <c r="DE560" s="338" t="str">
        <f t="shared" si="977"/>
        <v xml:space="preserve"> </v>
      </c>
    </row>
    <row r="561" spans="1:109" s="203" customFormat="1" ht="12.75" x14ac:dyDescent="0.2">
      <c r="A561" s="396" t="s">
        <v>893</v>
      </c>
      <c r="B561" s="397" t="s">
        <v>894</v>
      </c>
      <c r="C561" s="398"/>
      <c r="D561" s="398"/>
      <c r="E561" s="398"/>
      <c r="F561" s="418"/>
      <c r="G561" s="703"/>
      <c r="H561" s="523"/>
      <c r="I561" s="199"/>
      <c r="J561" s="199"/>
      <c r="K561" s="199"/>
      <c r="L561" s="199"/>
      <c r="M561" s="199"/>
      <c r="N561" s="335"/>
      <c r="O561" s="335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5"/>
      <c r="AU561" s="335"/>
      <c r="AV561" s="335"/>
      <c r="AW561" s="335"/>
      <c r="AX561" s="335"/>
      <c r="AY561" s="335"/>
      <c r="AZ561" s="335"/>
      <c r="BA561" s="335"/>
      <c r="BB561" s="335"/>
      <c r="BC561" s="335"/>
      <c r="BD561" s="335"/>
      <c r="BE561" s="335"/>
      <c r="BF561" s="335"/>
      <c r="BG561" s="335"/>
      <c r="BH561" s="335"/>
      <c r="BI561" s="335"/>
      <c r="BJ561" s="199"/>
      <c r="BK561" s="199"/>
      <c r="BL561" s="199"/>
      <c r="BM561" s="199"/>
      <c r="BN561" s="199"/>
      <c r="BO561" s="199"/>
      <c r="BP561" s="199"/>
      <c r="BQ561" s="199"/>
      <c r="BR561" s="199"/>
      <c r="BS561" s="199"/>
      <c r="BT561" s="199"/>
      <c r="BU561" s="199"/>
      <c r="BV561" s="201"/>
      <c r="BW561" s="199"/>
      <c r="BX561" s="199"/>
      <c r="BY561" s="199"/>
      <c r="BZ561" s="199"/>
      <c r="CA561" s="199"/>
      <c r="CB561" s="199"/>
      <c r="CC561" s="199"/>
      <c r="CD561" s="199"/>
      <c r="CE561" s="199"/>
      <c r="CF561" s="199"/>
      <c r="CG561" s="199"/>
      <c r="CH561" s="199"/>
      <c r="CI561" s="576"/>
      <c r="CJ561" s="578" t="str">
        <f t="shared" si="983"/>
        <v xml:space="preserve"> </v>
      </c>
      <c r="CK561" s="578" t="str">
        <f t="shared" si="984"/>
        <v xml:space="preserve"> </v>
      </c>
      <c r="CL561" s="578" t="str">
        <f t="shared" si="985"/>
        <v xml:space="preserve"> </v>
      </c>
      <c r="CM561" s="578" t="str">
        <f t="shared" si="986"/>
        <v xml:space="preserve"> </v>
      </c>
      <c r="CN561" s="578" t="str">
        <f t="shared" si="987"/>
        <v xml:space="preserve"> </v>
      </c>
      <c r="CO561" s="578" t="str">
        <f t="shared" si="980"/>
        <v xml:space="preserve"> </v>
      </c>
      <c r="CP561" s="578" t="str">
        <f t="shared" si="981"/>
        <v xml:space="preserve"> </v>
      </c>
      <c r="CQ561" s="578" t="str">
        <f t="shared" si="982"/>
        <v xml:space="preserve"> </v>
      </c>
      <c r="CR561" s="199"/>
      <c r="CS561" s="199"/>
      <c r="CT561" s="199"/>
      <c r="CU561" s="199"/>
      <c r="CV561" s="199"/>
      <c r="CW561" s="338" t="str">
        <f t="shared" si="973"/>
        <v xml:space="preserve"> </v>
      </c>
      <c r="CX561" s="199"/>
      <c r="CY561" s="338" t="str">
        <f t="shared" si="974"/>
        <v xml:space="preserve"> </v>
      </c>
      <c r="CZ561" s="199"/>
      <c r="DA561" s="338" t="str">
        <f t="shared" si="975"/>
        <v xml:space="preserve"> </v>
      </c>
      <c r="DB561" s="199"/>
      <c r="DC561" s="338" t="str">
        <f t="shared" si="976"/>
        <v xml:space="preserve"> </v>
      </c>
      <c r="DD561" s="199"/>
      <c r="DE561" s="338" t="str">
        <f t="shared" si="977"/>
        <v xml:space="preserve"> </v>
      </c>
    </row>
    <row r="562" spans="1:109" s="19" customFormat="1" x14ac:dyDescent="0.2">
      <c r="A562" s="328" t="s">
        <v>895</v>
      </c>
      <c r="B562" s="53" t="s">
        <v>1563</v>
      </c>
      <c r="C562" s="399"/>
      <c r="D562" s="217"/>
      <c r="E562" s="326">
        <v>12</v>
      </c>
      <c r="F562" s="400" t="s">
        <v>1422</v>
      </c>
      <c r="G562" s="704"/>
      <c r="H562" s="400" t="s">
        <v>949</v>
      </c>
      <c r="I562" s="89" t="e">
        <f>IF('Retail Pricing'!#REF!&gt;0,'Retail Pricing'!#REF!," ")</f>
        <v>#REF!</v>
      </c>
      <c r="J562" s="85" t="e">
        <f>'Retail Pricing'!#REF!</f>
        <v>#REF!</v>
      </c>
      <c r="K562" s="85" t="e">
        <f>'Retail Pricing'!#REF!</f>
        <v>#REF!</v>
      </c>
      <c r="L562" s="305" t="e">
        <f>IF('Retail Pricing'!#REF!&gt;0,'Retail Pricing'!#REF!," ")</f>
        <v>#REF!</v>
      </c>
      <c r="M562" s="226" t="e">
        <f t="shared" si="924"/>
        <v>#REF!</v>
      </c>
      <c r="N562" s="219" t="e">
        <f>'Retail Pricing'!#REF!</f>
        <v>#REF!</v>
      </c>
      <c r="O562" s="219" t="e">
        <f>'Retail Pricing'!#REF!</f>
        <v>#REF!</v>
      </c>
      <c r="P562" s="219"/>
      <c r="Q562" s="219" t="e">
        <f>'Retail Pricing'!#REF!</f>
        <v>#REF!</v>
      </c>
      <c r="R562" s="219" t="e">
        <f>IF('Retail Pricing'!#REF!&gt;0,'Retail Pricing'!#REF!," ")</f>
        <v>#REF!</v>
      </c>
      <c r="S562" s="219" t="e">
        <f>'Retail Pricing'!#REF!</f>
        <v>#REF!</v>
      </c>
      <c r="T562" s="219">
        <v>3.7388400000000002</v>
      </c>
      <c r="U562" s="7" t="e">
        <f t="shared" ref="U562:U588" si="993">IF(M562&gt;0,$U$1," ")+2%</f>
        <v>#REF!</v>
      </c>
      <c r="V562" s="7">
        <v>-5.8000000000000003E-2</v>
      </c>
      <c r="W562" s="491" t="s">
        <v>949</v>
      </c>
      <c r="X562" s="489" t="s">
        <v>949</v>
      </c>
      <c r="Y562" s="304" t="str">
        <f t="shared" si="914"/>
        <v xml:space="preserve"> </v>
      </c>
      <c r="Z562" s="428" t="s">
        <v>106</v>
      </c>
      <c r="AA562" s="492" t="s">
        <v>949</v>
      </c>
      <c r="AB562" s="493" t="s">
        <v>949</v>
      </c>
      <c r="AC562" s="489" t="s">
        <v>949</v>
      </c>
      <c r="AD562" s="14" t="str">
        <f t="shared" si="915"/>
        <v xml:space="preserve"> </v>
      </c>
      <c r="AE562" s="428" t="s">
        <v>106</v>
      </c>
      <c r="AF562" s="488" t="s">
        <v>949</v>
      </c>
      <c r="AG562" s="494" t="s">
        <v>949</v>
      </c>
      <c r="AH562" s="489" t="s">
        <v>949</v>
      </c>
      <c r="AI562" s="14" t="str">
        <f t="shared" si="916"/>
        <v xml:space="preserve"> </v>
      </c>
      <c r="AJ562" s="428" t="s">
        <v>106</v>
      </c>
      <c r="AK562" s="495" t="s">
        <v>949</v>
      </c>
      <c r="AL562" s="489"/>
      <c r="AM562" s="489" t="s">
        <v>949</v>
      </c>
      <c r="AN562" s="14" t="str">
        <f t="shared" si="917"/>
        <v xml:space="preserve"> </v>
      </c>
      <c r="AO562" s="428" t="s">
        <v>106</v>
      </c>
      <c r="AP562" s="490" t="s">
        <v>949</v>
      </c>
      <c r="AQ562" s="489" t="s">
        <v>949</v>
      </c>
      <c r="AR562" s="14" t="str">
        <f t="shared" si="918"/>
        <v xml:space="preserve"> </v>
      </c>
      <c r="AS562" s="428" t="s">
        <v>106</v>
      </c>
      <c r="AT562" s="496" t="s">
        <v>949</v>
      </c>
      <c r="AU562" s="497" t="s">
        <v>949</v>
      </c>
      <c r="AV562" s="288"/>
      <c r="AW562" s="498" t="s">
        <v>949</v>
      </c>
      <c r="AX562" s="499"/>
      <c r="AY562" s="499"/>
      <c r="AZ562" s="333"/>
      <c r="BA562" s="491" t="str">
        <f t="shared" ref="BA562:BA589" si="994">IF($A562&lt;&gt;" ",$W562," ")</f>
        <v>Holder</v>
      </c>
      <c r="BB562" s="492" t="str">
        <f t="shared" ref="BB562:BB589" si="995">IF($A562&lt;&gt;" ",$AA562," ")</f>
        <v>Holder</v>
      </c>
      <c r="BC562" s="493" t="str">
        <f t="shared" ref="BC562:BC589" si="996">IF($A562&lt;&gt;" ",$AB562," ")</f>
        <v>Holder</v>
      </c>
      <c r="BD562" s="488" t="str">
        <f t="shared" ref="BD562:BD589" si="997">IF($A562&lt;&gt;" ",$AF562," ")</f>
        <v>Holder</v>
      </c>
      <c r="BE562" s="494" t="str">
        <f t="shared" ref="BE562:BE589" si="998">IF($A562&lt;&gt;" ",$AG562," ")</f>
        <v>Holder</v>
      </c>
      <c r="BF562" s="495" t="str">
        <f t="shared" ref="BF562:BF589" si="999">IF($A562&lt;&gt;" ",$AK562," ")</f>
        <v>Holder</v>
      </c>
      <c r="BG562" s="490" t="str">
        <f t="shared" ref="BG562:BG589" si="1000">IF($A562&lt;&gt;" ",$AP562," ")</f>
        <v>Holder</v>
      </c>
      <c r="BH562" s="496" t="str">
        <f t="shared" ref="BH562:BH589" si="1001">IF($A562&lt;&gt;" ",$AT562," ")</f>
        <v>Holder</v>
      </c>
      <c r="BI562" s="497" t="str">
        <f t="shared" ref="BI562:BI589" si="1002">IF($A562&lt;&gt;" ",$AU562," ")</f>
        <v>Holder</v>
      </c>
      <c r="BJ562" s="385" t="str">
        <f t="shared" ref="BJ562:BJ589" si="1003">IF(BA562*0.9&gt;BG562, " ", "No")</f>
        <v>No</v>
      </c>
      <c r="BK562" s="385" t="str">
        <f t="shared" ref="BK562:BK568" si="1004">IF(BC562*0.9&gt;BG562, " ", "No")</f>
        <v>No</v>
      </c>
      <c r="BL562" s="483" t="s">
        <v>1376</v>
      </c>
      <c r="BM562" s="482"/>
      <c r="BN562" s="482"/>
      <c r="BO562" s="482"/>
      <c r="BP562" s="482"/>
      <c r="BQ562" s="482"/>
      <c r="BR562" s="482"/>
      <c r="BS562" s="482"/>
      <c r="BT562" s="482"/>
      <c r="BU562" s="67"/>
      <c r="BV562" s="442" t="str">
        <f t="shared" ref="BV562:BV584" si="1005">IF(W562&gt;0,$BV$9, " ")</f>
        <v xml:space="preserve"> </v>
      </c>
      <c r="BW562" s="244" t="str">
        <f t="shared" ref="BW562:BW584" si="1006">IF($BV562&gt;0,($BV562-W562)/$BV562*100," ")</f>
        <v xml:space="preserve"> </v>
      </c>
      <c r="BX562" s="244" t="str">
        <f t="shared" ref="BX562:BX584" si="1007">IF($BV562&gt;0,($BV562-AA562)/$BV562*100," ")</f>
        <v xml:space="preserve"> </v>
      </c>
      <c r="BY562" s="244" t="str">
        <f t="shared" ref="BY562:BY584" si="1008">IF($BV562&gt;0,($BV562-AB562)/$BV562*100," ")</f>
        <v xml:space="preserve"> </v>
      </c>
      <c r="BZ562" s="244" t="str">
        <f t="shared" ref="BZ562:BZ584" si="1009">IF($BV562&gt;0,($BV562-AF562)/$BV562*100," ")</f>
        <v xml:space="preserve"> </v>
      </c>
      <c r="CA562" s="244" t="str">
        <f t="shared" ref="CA562:CA584" si="1010">IF($BV562&gt;0,($BV562-AG562)/$BV562*100," ")</f>
        <v xml:space="preserve"> </v>
      </c>
      <c r="CB562" s="244" t="str">
        <f t="shared" ref="CB562:CB589" si="1011">CA562</f>
        <v xml:space="preserve"> </v>
      </c>
      <c r="CC562" s="244" t="str">
        <f t="shared" ref="CC562:CC584" si="1012">IF($BV562&gt;0,($BV562-AK562)/$BV562*100," ")</f>
        <v xml:space="preserve"> </v>
      </c>
      <c r="CD562" s="244" t="str">
        <f t="shared" ref="CD562:CD584" si="1013">IF($BV562&gt;0,($BV562-AP562)/$BV562*100," ")</f>
        <v xml:space="preserve"> </v>
      </c>
      <c r="CE562" s="244" t="str">
        <f t="shared" ref="CE562:CE584" si="1014">IF($BV562&gt;0,($BV562-AT562)/$BV562*100," ")</f>
        <v xml:space="preserve"> </v>
      </c>
      <c r="CF562" s="244" t="str">
        <f t="shared" ref="CF562:CF584" si="1015">IF($BV562&gt;0,($BV562-(W562*2))/$BV562*100," ")</f>
        <v xml:space="preserve"> </v>
      </c>
      <c r="CG562" s="244" t="str">
        <f t="shared" ref="CG562:CG584" si="1016">IF($BV562&gt;0,($BV562-AW562)/$BV562*100," ")</f>
        <v xml:space="preserve"> </v>
      </c>
      <c r="CH562" s="244" t="str">
        <f t="shared" si="990"/>
        <v xml:space="preserve"> </v>
      </c>
      <c r="CI562" s="570"/>
      <c r="CJ562" s="578" t="str">
        <f t="shared" si="983"/>
        <v xml:space="preserve"> </v>
      </c>
      <c r="CK562" s="578" t="str">
        <f t="shared" si="984"/>
        <v xml:space="preserve"> </v>
      </c>
      <c r="CL562" s="578" t="str">
        <f t="shared" si="985"/>
        <v xml:space="preserve"> </v>
      </c>
      <c r="CM562" s="578" t="str">
        <f t="shared" si="986"/>
        <v xml:space="preserve"> </v>
      </c>
      <c r="CN562" s="578" t="str">
        <f t="shared" si="987"/>
        <v xml:space="preserve"> </v>
      </c>
      <c r="CO562" s="578" t="str">
        <f t="shared" si="980"/>
        <v xml:space="preserve"> </v>
      </c>
      <c r="CP562" s="578" t="str">
        <f t="shared" si="981"/>
        <v xml:space="preserve"> </v>
      </c>
      <c r="CQ562" s="578" t="str">
        <f t="shared" si="982"/>
        <v xml:space="preserve"> </v>
      </c>
      <c r="CR562" s="244"/>
      <c r="CS562" s="244"/>
      <c r="CT562" s="244"/>
      <c r="CU562" s="244"/>
      <c r="CV562" s="347"/>
      <c r="CW562" s="338" t="str">
        <f t="shared" si="973"/>
        <v xml:space="preserve"> </v>
      </c>
      <c r="CX562" s="347"/>
      <c r="CY562" s="338" t="str">
        <f t="shared" si="974"/>
        <v xml:space="preserve"> </v>
      </c>
      <c r="CZ562" s="347"/>
      <c r="DA562" s="338" t="str">
        <f t="shared" si="975"/>
        <v xml:space="preserve"> </v>
      </c>
      <c r="DB562" s="347"/>
      <c r="DC562" s="338" t="str">
        <f t="shared" si="976"/>
        <v xml:space="preserve"> </v>
      </c>
      <c r="DD562" s="347"/>
      <c r="DE562" s="338" t="str">
        <f t="shared" si="977"/>
        <v xml:space="preserve"> </v>
      </c>
    </row>
    <row r="563" spans="1:109" s="19" customFormat="1" x14ac:dyDescent="0.2">
      <c r="A563" s="328" t="s">
        <v>895</v>
      </c>
      <c r="B563" s="53" t="s">
        <v>1564</v>
      </c>
      <c r="C563" s="399"/>
      <c r="D563" s="217"/>
      <c r="E563" s="326">
        <v>12</v>
      </c>
      <c r="F563" s="400" t="s">
        <v>1422</v>
      </c>
      <c r="G563" s="704"/>
      <c r="H563" s="400" t="s">
        <v>949</v>
      </c>
      <c r="I563" s="89" t="e">
        <f>IF('Retail Pricing'!#REF!&gt;0,'Retail Pricing'!#REF!," ")</f>
        <v>#REF!</v>
      </c>
      <c r="J563" s="85" t="e">
        <f>'Retail Pricing'!#REF!</f>
        <v>#REF!</v>
      </c>
      <c r="K563" s="85" t="e">
        <f>'Retail Pricing'!#REF!</f>
        <v>#REF!</v>
      </c>
      <c r="L563" s="305" t="e">
        <f>IF('Retail Pricing'!#REF!&gt;0,'Retail Pricing'!#REF!," ")</f>
        <v>#REF!</v>
      </c>
      <c r="M563" s="226" t="e">
        <f t="shared" si="924"/>
        <v>#REF!</v>
      </c>
      <c r="N563" s="219" t="e">
        <f>'Retail Pricing'!#REF!</f>
        <v>#REF!</v>
      </c>
      <c r="O563" s="219" t="e">
        <f>'Retail Pricing'!#REF!</f>
        <v>#REF!</v>
      </c>
      <c r="P563" s="219"/>
      <c r="Q563" s="219" t="e">
        <f>'Retail Pricing'!#REF!</f>
        <v>#REF!</v>
      </c>
      <c r="R563" s="219" t="e">
        <f>IF('Retail Pricing'!#REF!&gt;0,'Retail Pricing'!#REF!," ")</f>
        <v>#REF!</v>
      </c>
      <c r="S563" s="219" t="e">
        <f>'Retail Pricing'!#REF!</f>
        <v>#REF!</v>
      </c>
      <c r="T563" s="219">
        <v>4.4680099999999996</v>
      </c>
      <c r="U563" s="7" t="e">
        <f t="shared" si="993"/>
        <v>#REF!</v>
      </c>
      <c r="V563" s="7">
        <v>1.9E-2</v>
      </c>
      <c r="W563" s="491" t="s">
        <v>949</v>
      </c>
      <c r="X563" s="489" t="s">
        <v>949</v>
      </c>
      <c r="Y563" s="304" t="str">
        <f t="shared" si="914"/>
        <v xml:space="preserve"> </v>
      </c>
      <c r="Z563" s="428" t="s">
        <v>106</v>
      </c>
      <c r="AA563" s="492" t="s">
        <v>949</v>
      </c>
      <c r="AB563" s="493" t="s">
        <v>949</v>
      </c>
      <c r="AC563" s="489" t="s">
        <v>949</v>
      </c>
      <c r="AD563" s="14" t="str">
        <f t="shared" si="915"/>
        <v xml:space="preserve"> </v>
      </c>
      <c r="AE563" s="428" t="s">
        <v>106</v>
      </c>
      <c r="AF563" s="488" t="s">
        <v>949</v>
      </c>
      <c r="AG563" s="494" t="s">
        <v>949</v>
      </c>
      <c r="AH563" s="489" t="s">
        <v>949</v>
      </c>
      <c r="AI563" s="14" t="str">
        <f t="shared" si="916"/>
        <v xml:space="preserve"> </v>
      </c>
      <c r="AJ563" s="428" t="s">
        <v>106</v>
      </c>
      <c r="AK563" s="495" t="s">
        <v>949</v>
      </c>
      <c r="AL563" s="489"/>
      <c r="AM563" s="489" t="s">
        <v>949</v>
      </c>
      <c r="AN563" s="14" t="str">
        <f t="shared" si="917"/>
        <v xml:space="preserve"> </v>
      </c>
      <c r="AO563" s="428" t="s">
        <v>106</v>
      </c>
      <c r="AP563" s="490" t="s">
        <v>949</v>
      </c>
      <c r="AQ563" s="489" t="s">
        <v>949</v>
      </c>
      <c r="AR563" s="14" t="str">
        <f t="shared" si="918"/>
        <v xml:space="preserve"> </v>
      </c>
      <c r="AS563" s="428" t="s">
        <v>106</v>
      </c>
      <c r="AT563" s="496" t="s">
        <v>949</v>
      </c>
      <c r="AU563" s="497" t="s">
        <v>949</v>
      </c>
      <c r="AV563" s="288"/>
      <c r="AW563" s="498" t="s">
        <v>949</v>
      </c>
      <c r="AX563" s="499"/>
      <c r="AY563" s="499"/>
      <c r="AZ563" s="333"/>
      <c r="BA563" s="491" t="str">
        <f t="shared" si="994"/>
        <v>Holder</v>
      </c>
      <c r="BB563" s="492" t="str">
        <f t="shared" si="995"/>
        <v>Holder</v>
      </c>
      <c r="BC563" s="493" t="str">
        <f t="shared" si="996"/>
        <v>Holder</v>
      </c>
      <c r="BD563" s="488" t="str">
        <f t="shared" si="997"/>
        <v>Holder</v>
      </c>
      <c r="BE563" s="494" t="str">
        <f t="shared" si="998"/>
        <v>Holder</v>
      </c>
      <c r="BF563" s="495" t="str">
        <f t="shared" si="999"/>
        <v>Holder</v>
      </c>
      <c r="BG563" s="490" t="str">
        <f t="shared" si="1000"/>
        <v>Holder</v>
      </c>
      <c r="BH563" s="496" t="str">
        <f t="shared" si="1001"/>
        <v>Holder</v>
      </c>
      <c r="BI563" s="497" t="str">
        <f t="shared" si="1002"/>
        <v>Holder</v>
      </c>
      <c r="BJ563" s="385" t="str">
        <f t="shared" si="1003"/>
        <v>No</v>
      </c>
      <c r="BK563" s="385" t="str">
        <f>IF(BC563*0.9&gt;BG563, " ", "No")</f>
        <v>No</v>
      </c>
      <c r="BL563" s="483" t="s">
        <v>1376</v>
      </c>
      <c r="BM563" s="482"/>
      <c r="BN563" s="482"/>
      <c r="BO563" s="482"/>
      <c r="BP563" s="482"/>
      <c r="BQ563" s="482"/>
      <c r="BR563" s="482"/>
      <c r="BS563" s="482"/>
      <c r="BT563" s="482"/>
      <c r="BU563" s="67"/>
      <c r="BV563" s="442" t="str">
        <f>IF(W563&gt;0,$BV$9, " ")</f>
        <v xml:space="preserve"> </v>
      </c>
      <c r="BW563" s="244" t="str">
        <f>IF($BV563&gt;0,($BV563-W563)/$BV563*100," ")</f>
        <v xml:space="preserve"> </v>
      </c>
      <c r="BX563" s="244" t="str">
        <f>IF($BV563&gt;0,($BV563-AA563)/$BV563*100," ")</f>
        <v xml:space="preserve"> </v>
      </c>
      <c r="BY563" s="244" t="str">
        <f>IF($BV563&gt;0,($BV563-AB563)/$BV563*100," ")</f>
        <v xml:space="preserve"> </v>
      </c>
      <c r="BZ563" s="244" t="str">
        <f>IF($BV563&gt;0,($BV563-AF563)/$BV563*100," ")</f>
        <v xml:space="preserve"> </v>
      </c>
      <c r="CA563" s="244" t="str">
        <f>IF($BV563&gt;0,($BV563-AG563)/$BV563*100," ")</f>
        <v xml:space="preserve"> </v>
      </c>
      <c r="CB563" s="244" t="str">
        <f t="shared" si="1011"/>
        <v xml:space="preserve"> </v>
      </c>
      <c r="CC563" s="244" t="str">
        <f>IF($BV563&gt;0,($BV563-AK563)/$BV563*100," ")</f>
        <v xml:space="preserve"> </v>
      </c>
      <c r="CD563" s="244" t="str">
        <f>IF($BV563&gt;0,($BV563-AP563)/$BV563*100," ")</f>
        <v xml:space="preserve"> </v>
      </c>
      <c r="CE563" s="244" t="str">
        <f>IF($BV563&gt;0,($BV563-AT563)/$BV563*100," ")</f>
        <v xml:space="preserve"> </v>
      </c>
      <c r="CF563" s="244" t="str">
        <f>IF($BV563&gt;0,($BV563-(W563*2))/$BV563*100," ")</f>
        <v xml:space="preserve"> </v>
      </c>
      <c r="CG563" s="244" t="str">
        <f>IF($BV563&gt;0,($BV563-AW563)/$BV563*100," ")</f>
        <v xml:space="preserve"> </v>
      </c>
      <c r="CH563" s="244" t="str">
        <f t="shared" si="990"/>
        <v xml:space="preserve"> </v>
      </c>
      <c r="CI563" s="570"/>
      <c r="CJ563" s="578" t="str">
        <f t="shared" si="983"/>
        <v xml:space="preserve"> </v>
      </c>
      <c r="CK563" s="578" t="str">
        <f t="shared" si="984"/>
        <v xml:space="preserve"> </v>
      </c>
      <c r="CL563" s="578" t="str">
        <f t="shared" si="985"/>
        <v xml:space="preserve"> </v>
      </c>
      <c r="CM563" s="578" t="str">
        <f t="shared" si="986"/>
        <v xml:space="preserve"> </v>
      </c>
      <c r="CN563" s="578" t="str">
        <f t="shared" si="987"/>
        <v xml:space="preserve"> </v>
      </c>
      <c r="CO563" s="578" t="str">
        <f t="shared" si="980"/>
        <v xml:space="preserve"> </v>
      </c>
      <c r="CP563" s="578" t="str">
        <f t="shared" si="981"/>
        <v xml:space="preserve"> </v>
      </c>
      <c r="CQ563" s="578" t="str">
        <f t="shared" si="982"/>
        <v xml:space="preserve"> </v>
      </c>
      <c r="CR563" s="244"/>
      <c r="CS563" s="244"/>
      <c r="CT563" s="244"/>
      <c r="CU563" s="244"/>
      <c r="CV563" s="347"/>
      <c r="CW563" s="338" t="str">
        <f t="shared" si="973"/>
        <v xml:space="preserve"> </v>
      </c>
      <c r="CX563" s="347"/>
      <c r="CY563" s="338" t="str">
        <f t="shared" si="974"/>
        <v xml:space="preserve"> </v>
      </c>
      <c r="CZ563" s="347"/>
      <c r="DA563" s="338" t="str">
        <f t="shared" si="975"/>
        <v xml:space="preserve"> </v>
      </c>
      <c r="DB563" s="347"/>
      <c r="DC563" s="338" t="str">
        <f t="shared" si="976"/>
        <v xml:space="preserve"> </v>
      </c>
      <c r="DD563" s="347"/>
      <c r="DE563" s="338" t="str">
        <f t="shared" si="977"/>
        <v xml:space="preserve"> </v>
      </c>
    </row>
    <row r="564" spans="1:109" s="19" customFormat="1" x14ac:dyDescent="0.2">
      <c r="A564" s="328" t="s">
        <v>895</v>
      </c>
      <c r="B564" s="53" t="s">
        <v>1562</v>
      </c>
      <c r="C564" s="399"/>
      <c r="D564" s="217"/>
      <c r="E564" s="326">
        <v>12</v>
      </c>
      <c r="F564" s="400" t="s">
        <v>1422</v>
      </c>
      <c r="G564" s="704"/>
      <c r="H564" s="400" t="s">
        <v>949</v>
      </c>
      <c r="I564" s="89" t="e">
        <f>IF('Retail Pricing'!#REF!&gt;0,'Retail Pricing'!#REF!," ")</f>
        <v>#REF!</v>
      </c>
      <c r="J564" s="85" t="e">
        <f>'Retail Pricing'!#REF!</f>
        <v>#REF!</v>
      </c>
      <c r="K564" s="85" t="e">
        <f>'Retail Pricing'!#REF!</f>
        <v>#REF!</v>
      </c>
      <c r="L564" s="305" t="e">
        <f>IF('Retail Pricing'!#REF!&gt;0,'Retail Pricing'!#REF!," ")</f>
        <v>#REF!</v>
      </c>
      <c r="M564" s="226" t="e">
        <f t="shared" si="924"/>
        <v>#REF!</v>
      </c>
      <c r="N564" s="219" t="e">
        <f>'Retail Pricing'!#REF!</f>
        <v>#REF!</v>
      </c>
      <c r="O564" s="219" t="e">
        <f>'Retail Pricing'!#REF!</f>
        <v>#REF!</v>
      </c>
      <c r="P564" s="219"/>
      <c r="Q564" s="219" t="e">
        <f>'Retail Pricing'!#REF!</f>
        <v>#REF!</v>
      </c>
      <c r="R564" s="219" t="e">
        <f>IF('Retail Pricing'!#REF!&gt;0,'Retail Pricing'!#REF!," ")</f>
        <v>#REF!</v>
      </c>
      <c r="S564" s="219" t="e">
        <f>'Retail Pricing'!#REF!</f>
        <v>#REF!</v>
      </c>
      <c r="T564" s="219">
        <v>7.4</v>
      </c>
      <c r="U564" s="7" t="e">
        <f t="shared" si="993"/>
        <v>#REF!</v>
      </c>
      <c r="V564" s="7">
        <v>-3.9E-2</v>
      </c>
      <c r="W564" s="491" t="s">
        <v>949</v>
      </c>
      <c r="X564" s="489" t="s">
        <v>949</v>
      </c>
      <c r="Y564" s="304" t="str">
        <f t="shared" si="914"/>
        <v xml:space="preserve"> </v>
      </c>
      <c r="Z564" s="428" t="s">
        <v>106</v>
      </c>
      <c r="AA564" s="492" t="s">
        <v>949</v>
      </c>
      <c r="AB564" s="493" t="s">
        <v>949</v>
      </c>
      <c r="AC564" s="489" t="s">
        <v>949</v>
      </c>
      <c r="AD564" s="14" t="str">
        <f t="shared" si="915"/>
        <v xml:space="preserve"> </v>
      </c>
      <c r="AE564" s="428" t="s">
        <v>106</v>
      </c>
      <c r="AF564" s="488" t="s">
        <v>949</v>
      </c>
      <c r="AG564" s="494" t="s">
        <v>949</v>
      </c>
      <c r="AH564" s="489" t="s">
        <v>949</v>
      </c>
      <c r="AI564" s="14" t="str">
        <f t="shared" si="916"/>
        <v xml:space="preserve"> </v>
      </c>
      <c r="AJ564" s="428" t="s">
        <v>106</v>
      </c>
      <c r="AK564" s="495" t="s">
        <v>949</v>
      </c>
      <c r="AL564" s="489"/>
      <c r="AM564" s="489" t="s">
        <v>949</v>
      </c>
      <c r="AN564" s="14" t="str">
        <f t="shared" si="917"/>
        <v xml:space="preserve"> </v>
      </c>
      <c r="AO564" s="428" t="s">
        <v>106</v>
      </c>
      <c r="AP564" s="490" t="s">
        <v>949</v>
      </c>
      <c r="AQ564" s="489" t="s">
        <v>949</v>
      </c>
      <c r="AR564" s="14" t="str">
        <f t="shared" si="918"/>
        <v xml:space="preserve"> </v>
      </c>
      <c r="AS564" s="428" t="s">
        <v>106</v>
      </c>
      <c r="AT564" s="496" t="s">
        <v>949</v>
      </c>
      <c r="AU564" s="497" t="s">
        <v>949</v>
      </c>
      <c r="AV564" s="288"/>
      <c r="AW564" s="498" t="s">
        <v>949</v>
      </c>
      <c r="AX564" s="499"/>
      <c r="AY564" s="499"/>
      <c r="AZ564" s="333"/>
      <c r="BA564" s="491" t="str">
        <f t="shared" si="994"/>
        <v>Holder</v>
      </c>
      <c r="BB564" s="492" t="str">
        <f t="shared" si="995"/>
        <v>Holder</v>
      </c>
      <c r="BC564" s="493" t="str">
        <f t="shared" si="996"/>
        <v>Holder</v>
      </c>
      <c r="BD564" s="488" t="str">
        <f t="shared" si="997"/>
        <v>Holder</v>
      </c>
      <c r="BE564" s="494" t="str">
        <f t="shared" si="998"/>
        <v>Holder</v>
      </c>
      <c r="BF564" s="495" t="str">
        <f t="shared" si="999"/>
        <v>Holder</v>
      </c>
      <c r="BG564" s="490" t="str">
        <f t="shared" si="1000"/>
        <v>Holder</v>
      </c>
      <c r="BH564" s="496" t="str">
        <f t="shared" si="1001"/>
        <v>Holder</v>
      </c>
      <c r="BI564" s="497" t="str">
        <f t="shared" si="1002"/>
        <v>Holder</v>
      </c>
      <c r="BJ564" s="385" t="str">
        <f t="shared" si="1003"/>
        <v>No</v>
      </c>
      <c r="BK564" s="385" t="str">
        <f>IF(BC564*0.9&gt;BG564, " ", "No")</f>
        <v>No</v>
      </c>
      <c r="BL564" s="483" t="s">
        <v>1376</v>
      </c>
      <c r="BM564" s="482"/>
      <c r="BN564" s="482"/>
      <c r="BO564" s="482"/>
      <c r="BP564" s="482"/>
      <c r="BQ564" s="482"/>
      <c r="BR564" s="482"/>
      <c r="BS564" s="482"/>
      <c r="BT564" s="482"/>
      <c r="BU564" s="67"/>
      <c r="BV564" s="442" t="str">
        <f>IF(W564&gt;0,$BV$9, " ")</f>
        <v xml:space="preserve"> </v>
      </c>
      <c r="BW564" s="244" t="str">
        <f>IF($BV564&gt;0,($BV564-W564)/$BV564*100," ")</f>
        <v xml:space="preserve"> </v>
      </c>
      <c r="BX564" s="244" t="str">
        <f>IF($BV564&gt;0,($BV564-AA564)/$BV564*100," ")</f>
        <v xml:space="preserve"> </v>
      </c>
      <c r="BY564" s="244" t="str">
        <f>IF($BV564&gt;0,($BV564-AB564)/$BV564*100," ")</f>
        <v xml:space="preserve"> </v>
      </c>
      <c r="BZ564" s="244" t="str">
        <f>IF($BV564&gt;0,($BV564-AF564)/$BV564*100," ")</f>
        <v xml:space="preserve"> </v>
      </c>
      <c r="CA564" s="244" t="str">
        <f>IF($BV564&gt;0,($BV564-AG564)/$BV564*100," ")</f>
        <v xml:space="preserve"> </v>
      </c>
      <c r="CB564" s="244" t="str">
        <f t="shared" si="1011"/>
        <v xml:space="preserve"> </v>
      </c>
      <c r="CC564" s="244" t="str">
        <f>IF($BV564&gt;0,($BV564-AK564)/$BV564*100," ")</f>
        <v xml:space="preserve"> </v>
      </c>
      <c r="CD564" s="244" t="str">
        <f>IF($BV564&gt;0,($BV564-AP564)/$BV564*100," ")</f>
        <v xml:space="preserve"> </v>
      </c>
      <c r="CE564" s="244" t="str">
        <f>IF($BV564&gt;0,($BV564-AT564)/$BV564*100," ")</f>
        <v xml:space="preserve"> </v>
      </c>
      <c r="CF564" s="244" t="str">
        <f>IF($BV564&gt;0,($BV564-(W564*2))/$BV564*100," ")</f>
        <v xml:space="preserve"> </v>
      </c>
      <c r="CG564" s="244" t="str">
        <f>IF($BV564&gt;0,($BV564-AW564)/$BV564*100," ")</f>
        <v xml:space="preserve"> </v>
      </c>
      <c r="CH564" s="244" t="str">
        <f t="shared" si="990"/>
        <v xml:space="preserve"> </v>
      </c>
      <c r="CI564" s="570"/>
      <c r="CJ564" s="578" t="str">
        <f t="shared" si="983"/>
        <v xml:space="preserve"> </v>
      </c>
      <c r="CK564" s="578" t="str">
        <f t="shared" si="984"/>
        <v xml:space="preserve"> </v>
      </c>
      <c r="CL564" s="578" t="str">
        <f t="shared" si="985"/>
        <v xml:space="preserve"> </v>
      </c>
      <c r="CM564" s="578" t="str">
        <f t="shared" si="986"/>
        <v xml:space="preserve"> </v>
      </c>
      <c r="CN564" s="578" t="str">
        <f t="shared" si="987"/>
        <v xml:space="preserve"> </v>
      </c>
      <c r="CO564" s="578" t="str">
        <f t="shared" si="980"/>
        <v xml:space="preserve"> </v>
      </c>
      <c r="CP564" s="578" t="str">
        <f t="shared" si="981"/>
        <v xml:space="preserve"> </v>
      </c>
      <c r="CQ564" s="578" t="str">
        <f t="shared" si="982"/>
        <v xml:space="preserve"> </v>
      </c>
      <c r="CR564" s="244"/>
      <c r="CS564" s="244"/>
      <c r="CT564" s="244"/>
      <c r="CU564" s="244"/>
      <c r="CV564" s="347"/>
      <c r="CW564" s="338" t="str">
        <f t="shared" ref="CW564:CW589" si="1017">IF($BW564&gt;0,$BA564," ")</f>
        <v xml:space="preserve"> </v>
      </c>
      <c r="CX564" s="347"/>
      <c r="CY564" s="338" t="str">
        <f t="shared" ref="CY564:CY589" si="1018">IF($BW564&gt;0,$BA564," ")</f>
        <v xml:space="preserve"> </v>
      </c>
      <c r="CZ564" s="347"/>
      <c r="DA564" s="338" t="str">
        <f t="shared" ref="DA564:DA589" si="1019">IF($BW564&gt;0,$BA564," ")</f>
        <v xml:space="preserve"> </v>
      </c>
      <c r="DB564" s="347"/>
      <c r="DC564" s="338" t="str">
        <f t="shared" ref="DC564:DC589" si="1020">IF($BW564&gt;0,$BA564," ")</f>
        <v xml:space="preserve"> </v>
      </c>
      <c r="DD564" s="347"/>
      <c r="DE564" s="338" t="str">
        <f t="shared" ref="DE564:DE589" si="1021">IF($BW564&gt;0,$BA564," ")</f>
        <v xml:space="preserve"> </v>
      </c>
    </row>
    <row r="565" spans="1:109" s="19" customFormat="1" x14ac:dyDescent="0.2">
      <c r="A565" s="328" t="s">
        <v>895</v>
      </c>
      <c r="B565" s="70" t="s">
        <v>1430</v>
      </c>
      <c r="C565" s="399"/>
      <c r="D565" s="217"/>
      <c r="E565" s="326">
        <v>12</v>
      </c>
      <c r="F565" s="552" t="s">
        <v>1422</v>
      </c>
      <c r="G565" s="704"/>
      <c r="H565" s="400" t="s">
        <v>1423</v>
      </c>
      <c r="I565" s="89" t="e">
        <f>IF('Retail Pricing'!#REF!&gt;0,'Retail Pricing'!#REF!," ")</f>
        <v>#REF!</v>
      </c>
      <c r="J565" s="85" t="e">
        <f>'Retail Pricing'!#REF!</f>
        <v>#REF!</v>
      </c>
      <c r="K565" s="85" t="e">
        <f>'Retail Pricing'!#REF!</f>
        <v>#REF!</v>
      </c>
      <c r="L565" s="305" t="e">
        <f>IF('Retail Pricing'!#REF!&gt;0,'Retail Pricing'!#REF!," ")</f>
        <v>#REF!</v>
      </c>
      <c r="M565" s="226" t="e">
        <f t="shared" si="924"/>
        <v>#REF!</v>
      </c>
      <c r="N565" s="219" t="e">
        <f>'Retail Pricing'!#REF!</f>
        <v>#REF!</v>
      </c>
      <c r="O565" s="219" t="e">
        <f>'Retail Pricing'!#REF!</f>
        <v>#REF!</v>
      </c>
      <c r="P565" s="219"/>
      <c r="Q565" s="219" t="e">
        <f>'Retail Pricing'!#REF!</f>
        <v>#REF!</v>
      </c>
      <c r="R565" s="219" t="e">
        <f>IF('Retail Pricing'!#REF!&gt;0,'Retail Pricing'!#REF!," ")</f>
        <v>#REF!</v>
      </c>
      <c r="S565" s="219" t="e">
        <f>'Retail Pricing'!#REF!</f>
        <v>#REF!</v>
      </c>
      <c r="T565" s="219">
        <v>3.7388400000000002</v>
      </c>
      <c r="U565" s="7" t="e">
        <f t="shared" si="993"/>
        <v>#REF!</v>
      </c>
      <c r="V565" s="7">
        <v>0.218</v>
      </c>
      <c r="W565" s="491" t="e">
        <f>'Retail Pricing'!#REF!</f>
        <v>#REF!</v>
      </c>
      <c r="X565" s="489">
        <v>15</v>
      </c>
      <c r="Y565" s="304" t="e">
        <f t="shared" si="914"/>
        <v>#REF!</v>
      </c>
      <c r="Z565" s="428">
        <v>0.61</v>
      </c>
      <c r="AA565" s="492">
        <v>16.5</v>
      </c>
      <c r="AB565" s="493" t="e">
        <f>'Retail Pricing'!#REF!</f>
        <v>#REF!</v>
      </c>
      <c r="AC565" s="489">
        <v>13.5</v>
      </c>
      <c r="AD565" s="14" t="e">
        <f t="shared" si="915"/>
        <v>#REF!</v>
      </c>
      <c r="AE565" s="428">
        <v>0.56999999999999995</v>
      </c>
      <c r="AF565" s="488">
        <v>15</v>
      </c>
      <c r="AG565" s="494" t="e">
        <f>'Retail Pricing'!#REF!</f>
        <v>#REF!</v>
      </c>
      <c r="AH565" s="489">
        <v>12</v>
      </c>
      <c r="AI565" s="14" t="e">
        <f t="shared" si="916"/>
        <v>#REF!</v>
      </c>
      <c r="AJ565" s="428">
        <v>0.51</v>
      </c>
      <c r="AK565" s="495" t="e">
        <f>'Retail Pricing'!#REF!</f>
        <v>#REF!</v>
      </c>
      <c r="AL565" s="489"/>
      <c r="AM565" s="489">
        <v>11.55</v>
      </c>
      <c r="AN565" s="14" t="e">
        <f t="shared" si="917"/>
        <v>#REF!</v>
      </c>
      <c r="AO565" s="428">
        <v>0.49</v>
      </c>
      <c r="AP565" s="490" t="e">
        <f>'Retail Pricing'!#REF!</f>
        <v>#REF!</v>
      </c>
      <c r="AQ565" s="489">
        <v>11.25</v>
      </c>
      <c r="AR565" s="14" t="e">
        <f t="shared" si="918"/>
        <v>#REF!</v>
      </c>
      <c r="AS565" s="428">
        <v>0.48</v>
      </c>
      <c r="AT565" s="496">
        <v>12.75</v>
      </c>
      <c r="AU565" s="497" t="e">
        <f>'Retail Pricing'!#REF!</f>
        <v>#REF!</v>
      </c>
      <c r="AV565" s="288"/>
      <c r="AW565" s="498" t="e">
        <f>IF(W565&gt;0,ROUND((W565*1.3)/0.05,0)*0.05," ")</f>
        <v>#REF!</v>
      </c>
      <c r="AX565" s="499" t="e">
        <f>AP565</f>
        <v>#REF!</v>
      </c>
      <c r="AY565" s="499">
        <v>6</v>
      </c>
      <c r="AZ565" s="333"/>
      <c r="BA565" s="491" t="e">
        <f t="shared" si="994"/>
        <v>#REF!</v>
      </c>
      <c r="BB565" s="492">
        <f t="shared" si="995"/>
        <v>16.5</v>
      </c>
      <c r="BC565" s="493" t="e">
        <f t="shared" si="996"/>
        <v>#REF!</v>
      </c>
      <c r="BD565" s="488">
        <f t="shared" si="997"/>
        <v>15</v>
      </c>
      <c r="BE565" s="494" t="e">
        <f t="shared" si="998"/>
        <v>#REF!</v>
      </c>
      <c r="BF565" s="495" t="e">
        <f t="shared" si="999"/>
        <v>#REF!</v>
      </c>
      <c r="BG565" s="490" t="e">
        <f t="shared" si="1000"/>
        <v>#REF!</v>
      </c>
      <c r="BH565" s="496">
        <f t="shared" si="1001"/>
        <v>12.75</v>
      </c>
      <c r="BI565" s="497" t="e">
        <f t="shared" si="1002"/>
        <v>#REF!</v>
      </c>
      <c r="BJ565" s="385" t="e">
        <f t="shared" si="1003"/>
        <v>#REF!</v>
      </c>
      <c r="BK565" s="385" t="e">
        <f>IF(BC565*0.9&gt;BG565, " ", "No")</f>
        <v>#REF!</v>
      </c>
      <c r="BL565" s="243" t="e">
        <f>IF((BA565-'Retail Pricing'!#REF!)&gt;=0," ",1)</f>
        <v>#REF!</v>
      </c>
      <c r="BM565" s="243" t="e">
        <f>IF((BB565-'Retail Pricing'!#REF!)&gt;=0," ",1)</f>
        <v>#REF!</v>
      </c>
      <c r="BN565" s="243" t="e">
        <f>IF((BC565-'Retail Pricing'!#REF!)&gt;=0," ",1)</f>
        <v>#REF!</v>
      </c>
      <c r="BO565" s="243" t="e">
        <f>IF((BD565-'Retail Pricing'!#REF!)&gt;=0," ",1)</f>
        <v>#REF!</v>
      </c>
      <c r="BP565" s="243" t="e">
        <f>IF((BE565-'Retail Pricing'!#REF!)&gt;=0," ",1)</f>
        <v>#REF!</v>
      </c>
      <c r="BQ565" s="243" t="e">
        <f>IF((BF565-'Retail Pricing'!#REF!)&gt;=0," ",1)</f>
        <v>#REF!</v>
      </c>
      <c r="BR565" s="243" t="e">
        <f>IF((BG565-'Retail Pricing'!#REF!)&gt;=0," ",1)</f>
        <v>#REF!</v>
      </c>
      <c r="BS565" s="243" t="e">
        <f>IF((BH565-'Retail Pricing'!#REF!)&gt;=0," ",1)</f>
        <v>#REF!</v>
      </c>
      <c r="BT565" s="243" t="e">
        <f>IF((BI565-'Retail Pricing'!#REF!)&gt;=0," ",1)</f>
        <v>#REF!</v>
      </c>
      <c r="BU565" s="67"/>
      <c r="BV565" s="442" t="e">
        <f t="shared" si="1005"/>
        <v>#REF!</v>
      </c>
      <c r="BW565" s="244" t="e">
        <f t="shared" si="1006"/>
        <v>#REF!</v>
      </c>
      <c r="BX565" s="244" t="e">
        <f t="shared" si="1007"/>
        <v>#REF!</v>
      </c>
      <c r="BY565" s="244" t="e">
        <f t="shared" si="1008"/>
        <v>#REF!</v>
      </c>
      <c r="BZ565" s="244" t="e">
        <f t="shared" si="1009"/>
        <v>#REF!</v>
      </c>
      <c r="CA565" s="244" t="e">
        <f t="shared" si="1010"/>
        <v>#REF!</v>
      </c>
      <c r="CB565" s="244" t="e">
        <f t="shared" si="1011"/>
        <v>#REF!</v>
      </c>
      <c r="CC565" s="244" t="e">
        <f t="shared" si="1012"/>
        <v>#REF!</v>
      </c>
      <c r="CD565" s="244" t="e">
        <f t="shared" si="1013"/>
        <v>#REF!</v>
      </c>
      <c r="CE565" s="244" t="e">
        <f t="shared" si="1014"/>
        <v>#REF!</v>
      </c>
      <c r="CF565" s="244" t="e">
        <f t="shared" si="1015"/>
        <v>#REF!</v>
      </c>
      <c r="CG565" s="244" t="e">
        <f>IF($BV565&gt;0,($BV565-AW565)/$BV565*100," ")</f>
        <v>#REF!</v>
      </c>
      <c r="CH565" s="244" t="e">
        <f>IF($W565&gt;0,100," ")</f>
        <v>#REF!</v>
      </c>
      <c r="CI565" s="570"/>
      <c r="CJ565" s="578" t="e">
        <f t="shared" si="983"/>
        <v>#REF!</v>
      </c>
      <c r="CK565" s="578" t="e">
        <f t="shared" si="984"/>
        <v>#REF!</v>
      </c>
      <c r="CL565" s="578" t="e">
        <f t="shared" si="985"/>
        <v>#REF!</v>
      </c>
      <c r="CM565" s="578" t="e">
        <f t="shared" si="986"/>
        <v>#REF!</v>
      </c>
      <c r="CN565" s="578" t="e">
        <f t="shared" si="987"/>
        <v>#REF!</v>
      </c>
      <c r="CO565" s="578" t="e">
        <f t="shared" si="980"/>
        <v>#REF!</v>
      </c>
      <c r="CP565" s="578" t="e">
        <f t="shared" si="981"/>
        <v>#REF!</v>
      </c>
      <c r="CQ565" s="578" t="e">
        <f t="shared" si="982"/>
        <v>#REF!</v>
      </c>
      <c r="CR565" s="244"/>
      <c r="CS565" s="244"/>
      <c r="CT565" s="244"/>
      <c r="CU565" s="244"/>
      <c r="CV565" s="347"/>
      <c r="CW565" s="338" t="e">
        <f t="shared" si="1017"/>
        <v>#REF!</v>
      </c>
      <c r="CX565" s="347"/>
      <c r="CY565" s="338" t="e">
        <f t="shared" si="1018"/>
        <v>#REF!</v>
      </c>
      <c r="CZ565" s="347"/>
      <c r="DA565" s="338" t="e">
        <f t="shared" si="1019"/>
        <v>#REF!</v>
      </c>
      <c r="DB565" s="347"/>
      <c r="DC565" s="338" t="e">
        <f t="shared" si="1020"/>
        <v>#REF!</v>
      </c>
      <c r="DD565" s="347"/>
      <c r="DE565" s="338" t="e">
        <f t="shared" si="1021"/>
        <v>#REF!</v>
      </c>
    </row>
    <row r="566" spans="1:109" s="19" customFormat="1" x14ac:dyDescent="0.2">
      <c r="A566" s="328" t="s">
        <v>895</v>
      </c>
      <c r="B566" s="53" t="s">
        <v>1080</v>
      </c>
      <c r="C566" s="451" t="s">
        <v>1145</v>
      </c>
      <c r="D566" s="217"/>
      <c r="E566" s="326">
        <v>8</v>
      </c>
      <c r="F566" s="400" t="s">
        <v>896</v>
      </c>
      <c r="G566" s="704"/>
      <c r="H566" s="400"/>
      <c r="I566" s="89" t="e">
        <f>IF('Retail Pricing'!#REF!&gt;0,'Retail Pricing'!#REF!," ")</f>
        <v>#REF!</v>
      </c>
      <c r="J566" s="85" t="e">
        <f>'Retail Pricing'!#REF!</f>
        <v>#REF!</v>
      </c>
      <c r="K566" s="85" t="e">
        <f>'Retail Pricing'!#REF!</f>
        <v>#REF!</v>
      </c>
      <c r="L566" s="305" t="e">
        <f>IF('Retail Pricing'!#REF!&gt;0,'Retail Pricing'!#REF!," ")</f>
        <v>#REF!</v>
      </c>
      <c r="M566" s="226" t="e">
        <f t="shared" si="924"/>
        <v>#REF!</v>
      </c>
      <c r="N566" s="219" t="e">
        <f>'Retail Pricing'!#REF!</f>
        <v>#REF!</v>
      </c>
      <c r="O566" s="219" t="e">
        <f>'Retail Pricing'!#REF!</f>
        <v>#REF!</v>
      </c>
      <c r="P566" s="219"/>
      <c r="Q566" s="219" t="e">
        <f>'Retail Pricing'!#REF!</f>
        <v>#REF!</v>
      </c>
      <c r="R566" s="219" t="e">
        <f>IF('Retail Pricing'!#REF!&gt;0,'Retail Pricing'!#REF!," ")</f>
        <v>#REF!</v>
      </c>
      <c r="S566" s="219" t="e">
        <f>'Retail Pricing'!#REF!</f>
        <v>#REF!</v>
      </c>
      <c r="T566" s="219">
        <v>3.7953700000000001</v>
      </c>
      <c r="U566" s="7" t="e">
        <f t="shared" si="993"/>
        <v>#REF!</v>
      </c>
      <c r="V566" s="7">
        <v>-0.255</v>
      </c>
      <c r="W566" s="491" t="e">
        <f>ROUND(('Retail Pricing'!#REF!/(1-0.09))/0.05,0)*0.05</f>
        <v>#REF!</v>
      </c>
      <c r="X566" s="489">
        <v>12.1</v>
      </c>
      <c r="Y566" s="304" t="e">
        <f t="shared" si="914"/>
        <v>#REF!</v>
      </c>
      <c r="Z566" s="428">
        <v>0.71</v>
      </c>
      <c r="AA566" s="492">
        <v>13.7</v>
      </c>
      <c r="AB566" s="493" t="e">
        <f>ROUND(('Retail Pricing'!#REF!/(1-0.09))/0.05,0)*0.05</f>
        <v>#REF!</v>
      </c>
      <c r="AC566" s="489">
        <v>10.9</v>
      </c>
      <c r="AD566" s="14" t="e">
        <f t="shared" si="915"/>
        <v>#REF!</v>
      </c>
      <c r="AE566" s="428">
        <v>0.68</v>
      </c>
      <c r="AF566" s="488">
        <v>12.5</v>
      </c>
      <c r="AG566" s="494" t="e">
        <f>ROUND(('Retail Pricing'!#REF!/(1-0.09))/0.05,0)*0.05</f>
        <v>#REF!</v>
      </c>
      <c r="AH566" s="489">
        <v>9.65</v>
      </c>
      <c r="AI566" s="14" t="e">
        <f t="shared" si="916"/>
        <v>#REF!</v>
      </c>
      <c r="AJ566" s="428">
        <v>0.64</v>
      </c>
      <c r="AK566" s="495" t="e">
        <f>ROUND(('Retail Pricing'!#REF!/(1-0.09))/0.05,0)*0.05</f>
        <v>#REF!</v>
      </c>
      <c r="AL566" s="489"/>
      <c r="AM566" s="489">
        <v>9.3000000000000007</v>
      </c>
      <c r="AN566" s="14" t="e">
        <f t="shared" si="917"/>
        <v>#REF!</v>
      </c>
      <c r="AO566" s="428">
        <v>0.63</v>
      </c>
      <c r="AP566" s="490" t="e">
        <f>ROUND(('Retail Pricing'!#REF!/(1-0.09))/0.05,0)*0.05</f>
        <v>#REF!</v>
      </c>
      <c r="AQ566" s="489">
        <v>9.0500000000000007</v>
      </c>
      <c r="AR566" s="14" t="e">
        <f t="shared" si="918"/>
        <v>#REF!</v>
      </c>
      <c r="AS566" s="428">
        <v>0.61</v>
      </c>
      <c r="AT566" s="496">
        <v>10.65</v>
      </c>
      <c r="AU566" s="497" t="e">
        <f>'Retail Pricing'!#REF!</f>
        <v>#REF!</v>
      </c>
      <c r="AV566" s="288"/>
      <c r="AW566" s="498" t="e">
        <f>IF(W566&gt;0,ROUND((W566*1.3)/0.05,0)*0.05," ")</f>
        <v>#REF!</v>
      </c>
      <c r="AX566" s="499" t="s">
        <v>106</v>
      </c>
      <c r="AY566" s="499" t="s">
        <v>106</v>
      </c>
      <c r="AZ566" s="333"/>
      <c r="BA566" s="491" t="e">
        <f t="shared" si="994"/>
        <v>#REF!</v>
      </c>
      <c r="BB566" s="492">
        <f t="shared" si="995"/>
        <v>13.7</v>
      </c>
      <c r="BC566" s="493" t="e">
        <f t="shared" si="996"/>
        <v>#REF!</v>
      </c>
      <c r="BD566" s="488">
        <f t="shared" si="997"/>
        <v>12.5</v>
      </c>
      <c r="BE566" s="494" t="e">
        <f t="shared" si="998"/>
        <v>#REF!</v>
      </c>
      <c r="BF566" s="495" t="e">
        <f t="shared" si="999"/>
        <v>#REF!</v>
      </c>
      <c r="BG566" s="490" t="e">
        <f t="shared" si="1000"/>
        <v>#REF!</v>
      </c>
      <c r="BH566" s="496">
        <f t="shared" si="1001"/>
        <v>10.65</v>
      </c>
      <c r="BI566" s="497" t="e">
        <f t="shared" si="1002"/>
        <v>#REF!</v>
      </c>
      <c r="BJ566" s="385" t="e">
        <f t="shared" si="1003"/>
        <v>#REF!</v>
      </c>
      <c r="BK566" s="385" t="e">
        <f t="shared" si="1004"/>
        <v>#REF!</v>
      </c>
      <c r="BL566" s="243" t="e">
        <f>IF((BA566-'Retail Pricing'!#REF!)&gt;=0," ",1)</f>
        <v>#REF!</v>
      </c>
      <c r="BM566" s="243" t="e">
        <f>IF((BB566-'Retail Pricing'!#REF!)&gt;=0," ",1)</f>
        <v>#REF!</v>
      </c>
      <c r="BN566" s="243" t="e">
        <f>IF((BC566-'Retail Pricing'!#REF!)&gt;=0," ",1)</f>
        <v>#REF!</v>
      </c>
      <c r="BO566" s="243" t="e">
        <f>IF((BD566-'Retail Pricing'!#REF!)&gt;=0," ",1)</f>
        <v>#REF!</v>
      </c>
      <c r="BP566" s="243" t="e">
        <f>IF((BE566-'Retail Pricing'!#REF!)&gt;=0," ",1)</f>
        <v>#REF!</v>
      </c>
      <c r="BQ566" s="243" t="e">
        <f>IF((BF566-'Retail Pricing'!#REF!)&gt;=0," ",1)</f>
        <v>#REF!</v>
      </c>
      <c r="BR566" s="243" t="e">
        <f>IF((BG566-'Retail Pricing'!#REF!)&gt;=0," ",1)</f>
        <v>#REF!</v>
      </c>
      <c r="BS566" s="243" t="e">
        <f>IF((BH566-'Retail Pricing'!#REF!)&gt;=0," ",1)</f>
        <v>#REF!</v>
      </c>
      <c r="BT566" s="243" t="e">
        <f>IF((BI566-'Retail Pricing'!#REF!)&gt;=0," ",1)</f>
        <v>#REF!</v>
      </c>
      <c r="BU566" s="67"/>
      <c r="BV566" s="442" t="e">
        <f t="shared" si="1005"/>
        <v>#REF!</v>
      </c>
      <c r="BW566" s="244" t="e">
        <f t="shared" si="1006"/>
        <v>#REF!</v>
      </c>
      <c r="BX566" s="244" t="e">
        <f t="shared" si="1007"/>
        <v>#REF!</v>
      </c>
      <c r="BY566" s="244" t="e">
        <f t="shared" si="1008"/>
        <v>#REF!</v>
      </c>
      <c r="BZ566" s="244" t="e">
        <f t="shared" si="1009"/>
        <v>#REF!</v>
      </c>
      <c r="CA566" s="244" t="e">
        <f t="shared" si="1010"/>
        <v>#REF!</v>
      </c>
      <c r="CB566" s="244" t="e">
        <f t="shared" si="1011"/>
        <v>#REF!</v>
      </c>
      <c r="CC566" s="244" t="e">
        <f t="shared" si="1012"/>
        <v>#REF!</v>
      </c>
      <c r="CD566" s="244" t="e">
        <f t="shared" si="1013"/>
        <v>#REF!</v>
      </c>
      <c r="CE566" s="244" t="e">
        <f t="shared" si="1014"/>
        <v>#REF!</v>
      </c>
      <c r="CF566" s="244" t="e">
        <f t="shared" si="1015"/>
        <v>#REF!</v>
      </c>
      <c r="CG566" s="244" t="e">
        <f t="shared" si="1016"/>
        <v>#REF!</v>
      </c>
      <c r="CH566" s="244" t="e">
        <f t="shared" si="990"/>
        <v>#REF!</v>
      </c>
      <c r="CI566" s="570"/>
      <c r="CJ566" s="578" t="e">
        <f t="shared" si="983"/>
        <v>#REF!</v>
      </c>
      <c r="CK566" s="578" t="e">
        <f t="shared" si="984"/>
        <v>#REF!</v>
      </c>
      <c r="CL566" s="578" t="e">
        <f t="shared" si="985"/>
        <v>#REF!</v>
      </c>
      <c r="CM566" s="578" t="e">
        <f t="shared" si="986"/>
        <v>#REF!</v>
      </c>
      <c r="CN566" s="578" t="e">
        <f t="shared" si="987"/>
        <v>#REF!</v>
      </c>
      <c r="CO566" s="578" t="e">
        <f t="shared" si="980"/>
        <v>#REF!</v>
      </c>
      <c r="CP566" s="578" t="e">
        <f t="shared" si="981"/>
        <v>#REF!</v>
      </c>
      <c r="CQ566" s="578" t="e">
        <f t="shared" si="982"/>
        <v>#REF!</v>
      </c>
      <c r="CR566" s="244"/>
      <c r="CS566" s="244"/>
      <c r="CT566" s="244"/>
      <c r="CU566" s="244"/>
      <c r="CV566" s="347"/>
      <c r="CW566" s="338" t="e">
        <f t="shared" si="1017"/>
        <v>#REF!</v>
      </c>
      <c r="CX566" s="347"/>
      <c r="CY566" s="338" t="e">
        <f t="shared" si="1018"/>
        <v>#REF!</v>
      </c>
      <c r="CZ566" s="347"/>
      <c r="DA566" s="338" t="e">
        <f t="shared" si="1019"/>
        <v>#REF!</v>
      </c>
      <c r="DB566" s="347"/>
      <c r="DC566" s="338" t="e">
        <f t="shared" si="1020"/>
        <v>#REF!</v>
      </c>
      <c r="DD566" s="347"/>
      <c r="DE566" s="338" t="e">
        <f t="shared" si="1021"/>
        <v>#REF!</v>
      </c>
    </row>
    <row r="567" spans="1:109" s="19" customFormat="1" x14ac:dyDescent="0.2">
      <c r="A567" s="328" t="s">
        <v>895</v>
      </c>
      <c r="B567" s="53" t="s">
        <v>1081</v>
      </c>
      <c r="C567" s="451" t="s">
        <v>1145</v>
      </c>
      <c r="D567" s="217"/>
      <c r="E567" s="326">
        <v>16</v>
      </c>
      <c r="F567" s="400" t="s">
        <v>897</v>
      </c>
      <c r="G567" s="704"/>
      <c r="H567" s="400"/>
      <c r="I567" s="89" t="e">
        <f>IF('Retail Pricing'!#REF!&gt;0,'Retail Pricing'!#REF!," ")</f>
        <v>#REF!</v>
      </c>
      <c r="J567" s="85" t="e">
        <f>'Retail Pricing'!#REF!</f>
        <v>#REF!</v>
      </c>
      <c r="K567" s="85" t="e">
        <f>'Retail Pricing'!#REF!</f>
        <v>#REF!</v>
      </c>
      <c r="L567" s="305" t="e">
        <f>IF('Retail Pricing'!#REF!&gt;0,'Retail Pricing'!#REF!," ")</f>
        <v>#REF!</v>
      </c>
      <c r="M567" s="226" t="e">
        <f t="shared" si="924"/>
        <v>#REF!</v>
      </c>
      <c r="N567" s="219" t="e">
        <f>'Retail Pricing'!#REF!</f>
        <v>#REF!</v>
      </c>
      <c r="O567" s="219" t="e">
        <f>'Retail Pricing'!#REF!</f>
        <v>#REF!</v>
      </c>
      <c r="P567" s="219"/>
      <c r="Q567" s="219" t="e">
        <f>'Retail Pricing'!#REF!</f>
        <v>#REF!</v>
      </c>
      <c r="R567" s="219" t="e">
        <f>IF('Retail Pricing'!#REF!&gt;0,'Retail Pricing'!#REF!," ")</f>
        <v>#REF!</v>
      </c>
      <c r="S567" s="219" t="e">
        <f>'Retail Pricing'!#REF!</f>
        <v>#REF!</v>
      </c>
      <c r="T567" s="219">
        <v>1.79471</v>
      </c>
      <c r="U567" s="7" t="e">
        <f t="shared" si="993"/>
        <v>#REF!</v>
      </c>
      <c r="V567" s="7">
        <v>1E-3</v>
      </c>
      <c r="W567" s="491" t="e">
        <f>ROUND(('Retail Pricing'!#REF!/(1-0.09))/0.05,0)*0.05</f>
        <v>#REF!</v>
      </c>
      <c r="X567" s="489">
        <v>8.8000000000000007</v>
      </c>
      <c r="Y567" s="304" t="e">
        <f t="shared" si="914"/>
        <v>#REF!</v>
      </c>
      <c r="Z567" s="428">
        <v>0.75</v>
      </c>
      <c r="AA567" s="492">
        <v>9.9499999999999993</v>
      </c>
      <c r="AB567" s="493" t="e">
        <f>ROUND(('Retail Pricing'!#REF!/(1-0.09))/0.05,0)*0.05</f>
        <v>#REF!</v>
      </c>
      <c r="AC567" s="489">
        <v>7.9</v>
      </c>
      <c r="AD567" s="14" t="e">
        <f t="shared" si="915"/>
        <v>#REF!</v>
      </c>
      <c r="AE567" s="428">
        <v>0.72</v>
      </c>
      <c r="AF567" s="488">
        <v>9.1</v>
      </c>
      <c r="AG567" s="494" t="e">
        <f>ROUND(('Retail Pricing'!#REF!/(1-0.09))/0.05,0)*0.05</f>
        <v>#REF!</v>
      </c>
      <c r="AH567" s="489">
        <v>7.05</v>
      </c>
      <c r="AI567" s="14" t="e">
        <f t="shared" si="916"/>
        <v>#REF!</v>
      </c>
      <c r="AJ567" s="428">
        <v>0.68</v>
      </c>
      <c r="AK567" s="495" t="e">
        <f>ROUND(('Retail Pricing'!#REF!/(1-0.09))/0.05,0)*0.05</f>
        <v>#REF!</v>
      </c>
      <c r="AL567" s="489"/>
      <c r="AM567" s="489">
        <v>6.75</v>
      </c>
      <c r="AN567" s="14" t="e">
        <f t="shared" si="917"/>
        <v>#REF!</v>
      </c>
      <c r="AO567" s="428">
        <v>0.67</v>
      </c>
      <c r="AP567" s="490" t="e">
        <f>ROUND(('Retail Pricing'!#REF!/(1-0.09))/0.05,0)*0.05</f>
        <v>#REF!</v>
      </c>
      <c r="AQ567" s="489">
        <v>6.6</v>
      </c>
      <c r="AR567" s="14" t="e">
        <f t="shared" si="918"/>
        <v>#REF!</v>
      </c>
      <c r="AS567" s="428">
        <v>0.66</v>
      </c>
      <c r="AT567" s="496">
        <v>7.7</v>
      </c>
      <c r="AU567" s="497" t="e">
        <f>'Retail Pricing'!#REF!</f>
        <v>#REF!</v>
      </c>
      <c r="AV567" s="288"/>
      <c r="AW567" s="498" t="e">
        <f>IF(W567&gt;0,ROUND((W567*1.3)/0.05,0)*0.05," ")</f>
        <v>#REF!</v>
      </c>
      <c r="AX567" s="499" t="s">
        <v>106</v>
      </c>
      <c r="AY567" s="499" t="s">
        <v>106</v>
      </c>
      <c r="AZ567" s="333"/>
      <c r="BA567" s="491" t="e">
        <f t="shared" si="994"/>
        <v>#REF!</v>
      </c>
      <c r="BB567" s="492">
        <f t="shared" si="995"/>
        <v>9.9499999999999993</v>
      </c>
      <c r="BC567" s="493" t="e">
        <f t="shared" si="996"/>
        <v>#REF!</v>
      </c>
      <c r="BD567" s="488">
        <f t="shared" si="997"/>
        <v>9.1</v>
      </c>
      <c r="BE567" s="494" t="e">
        <f t="shared" si="998"/>
        <v>#REF!</v>
      </c>
      <c r="BF567" s="495" t="e">
        <f t="shared" si="999"/>
        <v>#REF!</v>
      </c>
      <c r="BG567" s="490" t="e">
        <f t="shared" si="1000"/>
        <v>#REF!</v>
      </c>
      <c r="BH567" s="496">
        <f t="shared" si="1001"/>
        <v>7.7</v>
      </c>
      <c r="BI567" s="497" t="e">
        <f t="shared" si="1002"/>
        <v>#REF!</v>
      </c>
      <c r="BJ567" s="385" t="e">
        <f t="shared" si="1003"/>
        <v>#REF!</v>
      </c>
      <c r="BK567" s="385" t="e">
        <f t="shared" si="1004"/>
        <v>#REF!</v>
      </c>
      <c r="BL567" s="243" t="e">
        <f>IF((BA567-'Retail Pricing'!#REF!)&gt;=0," ",1)</f>
        <v>#REF!</v>
      </c>
      <c r="BM567" s="243" t="e">
        <f>IF((BB567-'Retail Pricing'!#REF!)&gt;=0," ",1)</f>
        <v>#REF!</v>
      </c>
      <c r="BN567" s="243" t="e">
        <f>IF((BC567-'Retail Pricing'!#REF!)&gt;=0," ",1)</f>
        <v>#REF!</v>
      </c>
      <c r="BO567" s="243" t="str">
        <f>IF((BD567-'Retail Pricing'!F237)&gt;=0," ",1)</f>
        <v xml:space="preserve"> </v>
      </c>
      <c r="BP567" s="243" t="e">
        <f>IF((BE567-'Retail Pricing'!#REF!)&gt;=0," ",1)</f>
        <v>#REF!</v>
      </c>
      <c r="BQ567" s="243" t="e">
        <f>IF((BF567-'Retail Pricing'!#REF!)&gt;=0," ",1)</f>
        <v>#REF!</v>
      </c>
      <c r="BR567" s="243" t="e">
        <f>IF((BG567-'Retail Pricing'!#REF!)&gt;=0," ",1)</f>
        <v>#REF!</v>
      </c>
      <c r="BS567" s="243" t="e">
        <f>IF((BH567-'Retail Pricing'!#REF!)&gt;=0," ",1)</f>
        <v>#REF!</v>
      </c>
      <c r="BT567" s="243" t="e">
        <f>IF((BI567-'Retail Pricing'!#REF!)&gt;=0," ",1)</f>
        <v>#REF!</v>
      </c>
      <c r="BU567" s="67"/>
      <c r="BV567" s="442" t="e">
        <f t="shared" si="1005"/>
        <v>#REF!</v>
      </c>
      <c r="BW567" s="244" t="e">
        <f t="shared" si="1006"/>
        <v>#REF!</v>
      </c>
      <c r="BX567" s="244" t="e">
        <f t="shared" si="1007"/>
        <v>#REF!</v>
      </c>
      <c r="BY567" s="244" t="e">
        <f t="shared" si="1008"/>
        <v>#REF!</v>
      </c>
      <c r="BZ567" s="244" t="e">
        <f t="shared" si="1009"/>
        <v>#REF!</v>
      </c>
      <c r="CA567" s="244" t="e">
        <f t="shared" si="1010"/>
        <v>#REF!</v>
      </c>
      <c r="CB567" s="244" t="e">
        <f t="shared" si="1011"/>
        <v>#REF!</v>
      </c>
      <c r="CC567" s="244" t="e">
        <f t="shared" si="1012"/>
        <v>#REF!</v>
      </c>
      <c r="CD567" s="244" t="e">
        <f t="shared" si="1013"/>
        <v>#REF!</v>
      </c>
      <c r="CE567" s="244" t="e">
        <f t="shared" si="1014"/>
        <v>#REF!</v>
      </c>
      <c r="CF567" s="244" t="e">
        <f t="shared" si="1015"/>
        <v>#REF!</v>
      </c>
      <c r="CG567" s="244" t="e">
        <f t="shared" si="1016"/>
        <v>#REF!</v>
      </c>
      <c r="CH567" s="244" t="e">
        <f t="shared" si="990"/>
        <v>#REF!</v>
      </c>
      <c r="CI567" s="570"/>
      <c r="CJ567" s="578" t="e">
        <f t="shared" si="983"/>
        <v>#REF!</v>
      </c>
      <c r="CK567" s="578" t="e">
        <f t="shared" si="984"/>
        <v>#REF!</v>
      </c>
      <c r="CL567" s="578" t="e">
        <f t="shared" si="985"/>
        <v>#REF!</v>
      </c>
      <c r="CM567" s="578" t="e">
        <f t="shared" si="986"/>
        <v>#REF!</v>
      </c>
      <c r="CN567" s="578" t="e">
        <f t="shared" si="987"/>
        <v>#REF!</v>
      </c>
      <c r="CO567" s="578" t="e">
        <f t="shared" si="980"/>
        <v>#REF!</v>
      </c>
      <c r="CP567" s="578" t="e">
        <f t="shared" si="981"/>
        <v>#REF!</v>
      </c>
      <c r="CQ567" s="578" t="e">
        <f t="shared" si="982"/>
        <v>#REF!</v>
      </c>
      <c r="CR567" s="244"/>
      <c r="CS567" s="244"/>
      <c r="CT567" s="244"/>
      <c r="CU567" s="244"/>
      <c r="CV567" s="347"/>
      <c r="CW567" s="338" t="e">
        <f t="shared" si="1017"/>
        <v>#REF!</v>
      </c>
      <c r="CX567" s="347"/>
      <c r="CY567" s="338" t="e">
        <f t="shared" si="1018"/>
        <v>#REF!</v>
      </c>
      <c r="CZ567" s="347"/>
      <c r="DA567" s="338" t="e">
        <f t="shared" si="1019"/>
        <v>#REF!</v>
      </c>
      <c r="DB567" s="347"/>
      <c r="DC567" s="338" t="e">
        <f t="shared" si="1020"/>
        <v>#REF!</v>
      </c>
      <c r="DD567" s="347"/>
      <c r="DE567" s="338" t="e">
        <f t="shared" si="1021"/>
        <v>#REF!</v>
      </c>
    </row>
    <row r="568" spans="1:109" s="19" customFormat="1" x14ac:dyDescent="0.2">
      <c r="A568" s="328" t="s">
        <v>895</v>
      </c>
      <c r="B568" s="53" t="s">
        <v>1178</v>
      </c>
      <c r="C568" s="399" t="s">
        <v>1165</v>
      </c>
      <c r="D568" s="217"/>
      <c r="E568" s="326">
        <v>12</v>
      </c>
      <c r="F568" s="400" t="s">
        <v>1172</v>
      </c>
      <c r="G568" s="704"/>
      <c r="H568" s="400" t="s">
        <v>949</v>
      </c>
      <c r="I568" s="89" t="e">
        <f>IF('Retail Pricing'!#REF!&gt;0,'Retail Pricing'!#REF!," ")</f>
        <v>#REF!</v>
      </c>
      <c r="J568" s="85" t="e">
        <f>'Retail Pricing'!#REF!</f>
        <v>#REF!</v>
      </c>
      <c r="K568" s="85" t="e">
        <f>'Retail Pricing'!#REF!</f>
        <v>#REF!</v>
      </c>
      <c r="L568" s="305" t="e">
        <f>IF('Retail Pricing'!#REF!&gt;0,'Retail Pricing'!#REF!," ")</f>
        <v>#REF!</v>
      </c>
      <c r="M568" s="226" t="e">
        <f t="shared" si="924"/>
        <v>#REF!</v>
      </c>
      <c r="N568" s="219" t="e">
        <f>'Retail Pricing'!#REF!</f>
        <v>#REF!</v>
      </c>
      <c r="O568" s="219" t="e">
        <f>'Retail Pricing'!#REF!</f>
        <v>#REF!</v>
      </c>
      <c r="P568" s="219"/>
      <c r="Q568" s="219" t="e">
        <f>'Retail Pricing'!#REF!</f>
        <v>#REF!</v>
      </c>
      <c r="R568" s="219" t="e">
        <f>IF('Retail Pricing'!#REF!&gt;0,'Retail Pricing'!#REF!," ")</f>
        <v>#REF!</v>
      </c>
      <c r="S568" s="219" t="e">
        <f>'Retail Pricing'!#REF!</f>
        <v>#REF!</v>
      </c>
      <c r="T568" s="219">
        <v>4.0917399999999997</v>
      </c>
      <c r="U568" s="7" t="e">
        <f t="shared" si="993"/>
        <v>#REF!</v>
      </c>
      <c r="V568" s="7">
        <v>-2E-3</v>
      </c>
      <c r="W568" s="491" t="s">
        <v>949</v>
      </c>
      <c r="X568" s="489" t="s">
        <v>949</v>
      </c>
      <c r="Y568" s="304" t="str">
        <f t="shared" ref="Y568:Y589" si="1022">IF(X568=0," ",SUM((W568-X568)/X568))</f>
        <v xml:space="preserve"> </v>
      </c>
      <c r="Z568" s="428" t="s">
        <v>106</v>
      </c>
      <c r="AA568" s="492" t="s">
        <v>949</v>
      </c>
      <c r="AB568" s="493" t="s">
        <v>949</v>
      </c>
      <c r="AC568" s="489" t="s">
        <v>949</v>
      </c>
      <c r="AD568" s="14" t="str">
        <f t="shared" ref="AD568:AD589" si="1023">IF(AC568=0," ",SUM((AB568-AC568)/AC568))</f>
        <v xml:space="preserve"> </v>
      </c>
      <c r="AE568" s="428" t="s">
        <v>106</v>
      </c>
      <c r="AF568" s="488" t="s">
        <v>949</v>
      </c>
      <c r="AG568" s="494" t="s">
        <v>949</v>
      </c>
      <c r="AH568" s="489" t="s">
        <v>949</v>
      </c>
      <c r="AI568" s="14" t="str">
        <f t="shared" ref="AI568:AI589" si="1024">IF(AH568=0," ",SUM((AG568-AH568)/AH568))</f>
        <v xml:space="preserve"> </v>
      </c>
      <c r="AJ568" s="428" t="s">
        <v>106</v>
      </c>
      <c r="AK568" s="495" t="s">
        <v>949</v>
      </c>
      <c r="AL568" s="489"/>
      <c r="AM568" s="489" t="s">
        <v>949</v>
      </c>
      <c r="AN568" s="14" t="str">
        <f t="shared" ref="AN568:AN589" si="1025">IF(AM568=0," ",SUM((AK568-AM568)/AM568))</f>
        <v xml:space="preserve"> </v>
      </c>
      <c r="AO568" s="428" t="s">
        <v>106</v>
      </c>
      <c r="AP568" s="490" t="s">
        <v>949</v>
      </c>
      <c r="AQ568" s="489" t="s">
        <v>949</v>
      </c>
      <c r="AR568" s="14" t="str">
        <f t="shared" ref="AR568:AR589" si="1026">IF(AQ568=0," ",SUM((AP568-AQ568)/AQ568))</f>
        <v xml:space="preserve"> </v>
      </c>
      <c r="AS568" s="428" t="s">
        <v>106</v>
      </c>
      <c r="AT568" s="496" t="s">
        <v>949</v>
      </c>
      <c r="AU568" s="497" t="s">
        <v>949</v>
      </c>
      <c r="AV568" s="288"/>
      <c r="AW568" s="498" t="s">
        <v>949</v>
      </c>
      <c r="AX568" s="499"/>
      <c r="AY568" s="499"/>
      <c r="AZ568" s="333"/>
      <c r="BA568" s="491" t="str">
        <f t="shared" si="994"/>
        <v>Holder</v>
      </c>
      <c r="BB568" s="492" t="str">
        <f t="shared" si="995"/>
        <v>Holder</v>
      </c>
      <c r="BC568" s="493" t="str">
        <f t="shared" si="996"/>
        <v>Holder</v>
      </c>
      <c r="BD568" s="488" t="str">
        <f t="shared" si="997"/>
        <v>Holder</v>
      </c>
      <c r="BE568" s="494" t="str">
        <f t="shared" si="998"/>
        <v>Holder</v>
      </c>
      <c r="BF568" s="495" t="str">
        <f t="shared" si="999"/>
        <v>Holder</v>
      </c>
      <c r="BG568" s="490" t="str">
        <f t="shared" si="1000"/>
        <v>Holder</v>
      </c>
      <c r="BH568" s="496" t="str">
        <f t="shared" si="1001"/>
        <v>Holder</v>
      </c>
      <c r="BI568" s="497" t="str">
        <f t="shared" si="1002"/>
        <v>Holder</v>
      </c>
      <c r="BJ568" s="385" t="str">
        <f t="shared" si="1003"/>
        <v>No</v>
      </c>
      <c r="BK568" s="385" t="str">
        <f t="shared" si="1004"/>
        <v>No</v>
      </c>
      <c r="BL568" s="483" t="s">
        <v>1376</v>
      </c>
      <c r="BM568" s="482"/>
      <c r="BN568" s="482"/>
      <c r="BO568" s="482"/>
      <c r="BP568" s="482"/>
      <c r="BQ568" s="482"/>
      <c r="BR568" s="482"/>
      <c r="BS568" s="482"/>
      <c r="BT568" s="482"/>
      <c r="BU568" s="67"/>
      <c r="BV568" s="442" t="str">
        <f t="shared" si="1005"/>
        <v xml:space="preserve"> </v>
      </c>
      <c r="BW568" s="244" t="str">
        <f t="shared" si="1006"/>
        <v xml:space="preserve"> </v>
      </c>
      <c r="BX568" s="244" t="str">
        <f t="shared" si="1007"/>
        <v xml:space="preserve"> </v>
      </c>
      <c r="BY568" s="244" t="str">
        <f t="shared" si="1008"/>
        <v xml:space="preserve"> </v>
      </c>
      <c r="BZ568" s="244" t="str">
        <f t="shared" si="1009"/>
        <v xml:space="preserve"> </v>
      </c>
      <c r="CA568" s="244" t="str">
        <f t="shared" si="1010"/>
        <v xml:space="preserve"> </v>
      </c>
      <c r="CB568" s="244" t="str">
        <f t="shared" si="1011"/>
        <v xml:space="preserve"> </v>
      </c>
      <c r="CC568" s="244" t="str">
        <f t="shared" si="1012"/>
        <v xml:space="preserve"> </v>
      </c>
      <c r="CD568" s="244" t="str">
        <f t="shared" si="1013"/>
        <v xml:space="preserve"> </v>
      </c>
      <c r="CE568" s="244" t="str">
        <f t="shared" si="1014"/>
        <v xml:space="preserve"> </v>
      </c>
      <c r="CF568" s="244" t="str">
        <f t="shared" si="1015"/>
        <v xml:space="preserve"> </v>
      </c>
      <c r="CG568" s="244" t="str">
        <f t="shared" si="1016"/>
        <v xml:space="preserve"> </v>
      </c>
      <c r="CH568" s="244" t="str">
        <f t="shared" ref="CH568:CH580" si="1027">IF($W568&gt;0,100," ")</f>
        <v xml:space="preserve"> </v>
      </c>
      <c r="CI568" s="570"/>
      <c r="CJ568" s="578" t="str">
        <f t="shared" si="983"/>
        <v xml:space="preserve"> </v>
      </c>
      <c r="CK568" s="578" t="str">
        <f t="shared" si="984"/>
        <v xml:space="preserve"> </v>
      </c>
      <c r="CL568" s="578" t="str">
        <f t="shared" si="985"/>
        <v xml:space="preserve"> </v>
      </c>
      <c r="CM568" s="578" t="str">
        <f t="shared" si="986"/>
        <v xml:space="preserve"> </v>
      </c>
      <c r="CN568" s="578" t="str">
        <f t="shared" si="987"/>
        <v xml:space="preserve"> </v>
      </c>
      <c r="CO568" s="578" t="str">
        <f t="shared" si="980"/>
        <v xml:space="preserve"> </v>
      </c>
      <c r="CP568" s="578" t="str">
        <f t="shared" si="981"/>
        <v xml:space="preserve"> </v>
      </c>
      <c r="CQ568" s="578" t="str">
        <f t="shared" si="982"/>
        <v xml:space="preserve"> </v>
      </c>
      <c r="CR568" s="244"/>
      <c r="CS568" s="244"/>
      <c r="CT568" s="244"/>
      <c r="CU568" s="244"/>
      <c r="CV568" s="347"/>
      <c r="CW568" s="338" t="str">
        <f t="shared" si="1017"/>
        <v xml:space="preserve"> </v>
      </c>
      <c r="CX568" s="347"/>
      <c r="CY568" s="338" t="str">
        <f t="shared" si="1018"/>
        <v xml:space="preserve"> </v>
      </c>
      <c r="CZ568" s="347"/>
      <c r="DA568" s="338" t="str">
        <f t="shared" si="1019"/>
        <v xml:space="preserve"> </v>
      </c>
      <c r="DB568" s="347"/>
      <c r="DC568" s="338" t="str">
        <f t="shared" si="1020"/>
        <v xml:space="preserve"> </v>
      </c>
      <c r="DD568" s="347"/>
      <c r="DE568" s="338" t="str">
        <f t="shared" si="1021"/>
        <v xml:space="preserve"> </v>
      </c>
    </row>
    <row r="569" spans="1:109" s="19" customFormat="1" x14ac:dyDescent="0.2">
      <c r="A569" s="328" t="s">
        <v>895</v>
      </c>
      <c r="B569" s="70" t="s">
        <v>1392</v>
      </c>
      <c r="C569" s="53" t="s">
        <v>1174</v>
      </c>
      <c r="D569" s="217"/>
      <c r="E569" s="326">
        <v>12</v>
      </c>
      <c r="F569" s="552" t="s">
        <v>1177</v>
      </c>
      <c r="G569" s="704"/>
      <c r="H569" s="400" t="s">
        <v>960</v>
      </c>
      <c r="I569" s="89" t="e">
        <f>IF('Retail Pricing'!#REF!&gt;0,'Retail Pricing'!#REF!," ")</f>
        <v>#REF!</v>
      </c>
      <c r="J569" s="85" t="e">
        <f>'Retail Pricing'!#REF!</f>
        <v>#REF!</v>
      </c>
      <c r="K569" s="85" t="e">
        <f>'Retail Pricing'!#REF!</f>
        <v>#REF!</v>
      </c>
      <c r="L569" s="305" t="e">
        <f>IF('Retail Pricing'!#REF!&gt;0,'Retail Pricing'!#REF!," ")</f>
        <v>#REF!</v>
      </c>
      <c r="M569" s="226" t="e">
        <f t="shared" si="924"/>
        <v>#REF!</v>
      </c>
      <c r="N569" s="219" t="e">
        <f>IF('Retail Pricing'!#REF!&gt;0,'Retail Pricing'!#REF!," ")</f>
        <v>#REF!</v>
      </c>
      <c r="O569" s="219" t="e">
        <f>IF('Retail Pricing'!#REF!&gt;0,'Retail Pricing'!#REF!," ")</f>
        <v>#REF!</v>
      </c>
      <c r="P569" s="219"/>
      <c r="Q569" s="219" t="e">
        <f>IF('Retail Pricing'!#REF!&gt;0,'Retail Pricing'!#REF!," ")</f>
        <v>#REF!</v>
      </c>
      <c r="R569" s="219" t="e">
        <f>IF('Retail Pricing'!#REF!&gt;0,'Retail Pricing'!#REF!," ")</f>
        <v>#REF!</v>
      </c>
      <c r="S569" s="219" t="e">
        <f>IF('Retail Pricing'!#REF!&gt;0,'Retail Pricing'!#REF!," ")</f>
        <v>#REF!</v>
      </c>
      <c r="T569" s="226">
        <v>4.0917399999999997</v>
      </c>
      <c r="U569" s="7" t="e">
        <f t="shared" si="993"/>
        <v>#REF!</v>
      </c>
      <c r="V569" s="7">
        <v>-2E-3</v>
      </c>
      <c r="W569" s="491" t="e">
        <f>'Retail Pricing'!#REF!</f>
        <v>#REF!</v>
      </c>
      <c r="X569" s="489">
        <v>11.6</v>
      </c>
      <c r="Y569" s="304" t="e">
        <f t="shared" si="1022"/>
        <v>#REF!</v>
      </c>
      <c r="Z569" s="428">
        <v>0.55000000000000004</v>
      </c>
      <c r="AA569" s="492">
        <v>12.75</v>
      </c>
      <c r="AB569" s="493" t="e">
        <f>'Retail Pricing'!#REF!</f>
        <v>#REF!</v>
      </c>
      <c r="AC569" s="489">
        <v>10.45</v>
      </c>
      <c r="AD569" s="14" t="e">
        <f t="shared" si="1023"/>
        <v>#REF!</v>
      </c>
      <c r="AE569" s="428">
        <v>0.52</v>
      </c>
      <c r="AF569" s="488">
        <v>11.95</v>
      </c>
      <c r="AG569" s="494" t="e">
        <f>'Retail Pricing'!#REF!</f>
        <v>#REF!</v>
      </c>
      <c r="AH569" s="489">
        <v>9.3000000000000007</v>
      </c>
      <c r="AI569" s="14" t="e">
        <f t="shared" si="1024"/>
        <v>#REF!</v>
      </c>
      <c r="AJ569" s="428">
        <v>0.45</v>
      </c>
      <c r="AK569" s="495" t="e">
        <f>'Retail Pricing'!#REF!</f>
        <v>#REF!</v>
      </c>
      <c r="AL569" s="489"/>
      <c r="AM569" s="489">
        <v>9.3000000000000007</v>
      </c>
      <c r="AN569" s="14" t="e">
        <f t="shared" si="1025"/>
        <v>#REF!</v>
      </c>
      <c r="AO569" s="428">
        <v>0.44</v>
      </c>
      <c r="AP569" s="490" t="e">
        <f>'Retail Pricing'!#REF!</f>
        <v>#REF!</v>
      </c>
      <c r="AQ569" s="489">
        <v>8.6999999999999993</v>
      </c>
      <c r="AR569" s="14" t="e">
        <f t="shared" si="1026"/>
        <v>#REF!</v>
      </c>
      <c r="AS569" s="428">
        <v>0.42</v>
      </c>
      <c r="AT569" s="496">
        <v>10.15</v>
      </c>
      <c r="AU569" s="497" t="e">
        <f>'Retail Pricing'!#REF!</f>
        <v>#REF!</v>
      </c>
      <c r="AV569" s="288"/>
      <c r="AW569" s="498" t="e">
        <f>IF(W569&gt;0,ROUND((W569*1.3)/0.05,0)*0.05," ")</f>
        <v>#REF!</v>
      </c>
      <c r="AX569" s="499" t="e">
        <f>AP569</f>
        <v>#REF!</v>
      </c>
      <c r="AY569" s="499">
        <v>3.75</v>
      </c>
      <c r="AZ569" s="333"/>
      <c r="BA569" s="491" t="e">
        <f t="shared" si="994"/>
        <v>#REF!</v>
      </c>
      <c r="BB569" s="492">
        <f t="shared" si="995"/>
        <v>12.75</v>
      </c>
      <c r="BC569" s="493" t="e">
        <f t="shared" si="996"/>
        <v>#REF!</v>
      </c>
      <c r="BD569" s="488">
        <f t="shared" si="997"/>
        <v>11.95</v>
      </c>
      <c r="BE569" s="494" t="e">
        <f t="shared" si="998"/>
        <v>#REF!</v>
      </c>
      <c r="BF569" s="495" t="e">
        <f t="shared" si="999"/>
        <v>#REF!</v>
      </c>
      <c r="BG569" s="490" t="e">
        <f t="shared" si="1000"/>
        <v>#REF!</v>
      </c>
      <c r="BH569" s="496">
        <f t="shared" si="1001"/>
        <v>10.15</v>
      </c>
      <c r="BI569" s="497" t="e">
        <f t="shared" si="1002"/>
        <v>#REF!</v>
      </c>
      <c r="BJ569" s="385" t="e">
        <f t="shared" si="1003"/>
        <v>#REF!</v>
      </c>
      <c r="BK569" s="385" t="e">
        <f>IF(BC569*0.9&gt;BG569, " ", "No")</f>
        <v>#REF!</v>
      </c>
      <c r="BL569" s="243" t="e">
        <f>IF((BA569-'Retail Pricing'!#REF!)&gt;=0," ",1)</f>
        <v>#REF!</v>
      </c>
      <c r="BM569" s="243" t="e">
        <f>IF((BB569-'Retail Pricing'!#REF!)&gt;=0," ",1)</f>
        <v>#REF!</v>
      </c>
      <c r="BN569" s="243" t="e">
        <f>IF((BC569-'Retail Pricing'!#REF!)&gt;=0," ",1)</f>
        <v>#REF!</v>
      </c>
      <c r="BO569" s="243" t="e">
        <f>IF((BD569-'Retail Pricing'!#REF!)&gt;=0," ",1)</f>
        <v>#REF!</v>
      </c>
      <c r="BP569" s="243" t="e">
        <f>IF((BE569-'Retail Pricing'!#REF!)&gt;=0," ",1)</f>
        <v>#REF!</v>
      </c>
      <c r="BQ569" s="243" t="e">
        <f>IF((BF569-'Retail Pricing'!#REF!)&gt;=0," ",1)</f>
        <v>#REF!</v>
      </c>
      <c r="BR569" s="243" t="e">
        <f>IF((BG569-'Retail Pricing'!#REF!)&gt;=0," ",1)</f>
        <v>#REF!</v>
      </c>
      <c r="BS569" s="243" t="e">
        <f>IF((BH569-'Retail Pricing'!#REF!)&gt;=0," ",1)</f>
        <v>#REF!</v>
      </c>
      <c r="BT569" s="243" t="e">
        <f>IF((BI569-'Retail Pricing'!#REF!)&gt;=0," ",1)</f>
        <v>#REF!</v>
      </c>
      <c r="BU569" s="67"/>
      <c r="BV569" s="442" t="e">
        <f t="shared" si="1005"/>
        <v>#REF!</v>
      </c>
      <c r="BW569" s="244" t="e">
        <f t="shared" si="1006"/>
        <v>#REF!</v>
      </c>
      <c r="BX569" s="244" t="e">
        <f t="shared" si="1007"/>
        <v>#REF!</v>
      </c>
      <c r="BY569" s="244" t="e">
        <f t="shared" si="1008"/>
        <v>#REF!</v>
      </c>
      <c r="BZ569" s="244" t="e">
        <f t="shared" si="1009"/>
        <v>#REF!</v>
      </c>
      <c r="CA569" s="244" t="e">
        <f t="shared" si="1010"/>
        <v>#REF!</v>
      </c>
      <c r="CB569" s="244" t="e">
        <f t="shared" si="1011"/>
        <v>#REF!</v>
      </c>
      <c r="CC569" s="244" t="e">
        <f t="shared" si="1012"/>
        <v>#REF!</v>
      </c>
      <c r="CD569" s="244" t="e">
        <f t="shared" si="1013"/>
        <v>#REF!</v>
      </c>
      <c r="CE569" s="244" t="e">
        <f t="shared" si="1014"/>
        <v>#REF!</v>
      </c>
      <c r="CF569" s="244" t="e">
        <f t="shared" si="1015"/>
        <v>#REF!</v>
      </c>
      <c r="CG569" s="244" t="e">
        <f>IF($BV569&gt;0,($BV569-AW569)/$BV569*100," ")</f>
        <v>#REF!</v>
      </c>
      <c r="CH569" s="244" t="e">
        <f>IF($W569&gt;0,100," ")</f>
        <v>#REF!</v>
      </c>
      <c r="CI569" s="570"/>
      <c r="CJ569" s="578" t="e">
        <f t="shared" si="983"/>
        <v>#REF!</v>
      </c>
      <c r="CK569" s="578" t="e">
        <f t="shared" si="984"/>
        <v>#REF!</v>
      </c>
      <c r="CL569" s="578" t="e">
        <f t="shared" si="985"/>
        <v>#REF!</v>
      </c>
      <c r="CM569" s="578" t="e">
        <f t="shared" si="986"/>
        <v>#REF!</v>
      </c>
      <c r="CN569" s="578" t="e">
        <f t="shared" si="987"/>
        <v>#REF!</v>
      </c>
      <c r="CO569" s="578" t="e">
        <f t="shared" si="980"/>
        <v>#REF!</v>
      </c>
      <c r="CP569" s="578" t="e">
        <f t="shared" si="981"/>
        <v>#REF!</v>
      </c>
      <c r="CQ569" s="578" t="e">
        <f t="shared" si="982"/>
        <v>#REF!</v>
      </c>
      <c r="CR569" s="244"/>
      <c r="CS569" s="244"/>
      <c r="CT569" s="244"/>
      <c r="CU569" s="244"/>
      <c r="CV569" s="347"/>
      <c r="CW569" s="338" t="e">
        <f t="shared" si="1017"/>
        <v>#REF!</v>
      </c>
      <c r="CX569" s="347"/>
      <c r="CY569" s="338" t="e">
        <f t="shared" si="1018"/>
        <v>#REF!</v>
      </c>
      <c r="CZ569" s="347"/>
      <c r="DA569" s="338" t="e">
        <f t="shared" si="1019"/>
        <v>#REF!</v>
      </c>
      <c r="DB569" s="347"/>
      <c r="DC569" s="338" t="e">
        <f t="shared" si="1020"/>
        <v>#REF!</v>
      </c>
      <c r="DD569" s="347"/>
      <c r="DE569" s="338" t="e">
        <f t="shared" si="1021"/>
        <v>#REF!</v>
      </c>
    </row>
    <row r="570" spans="1:109" s="19" customFormat="1" x14ac:dyDescent="0.2">
      <c r="A570" s="328" t="s">
        <v>895</v>
      </c>
      <c r="B570" s="53" t="s">
        <v>1179</v>
      </c>
      <c r="C570" s="399" t="s">
        <v>1166</v>
      </c>
      <c r="D570" s="217"/>
      <c r="E570" s="326">
        <v>12</v>
      </c>
      <c r="F570" s="356" t="s">
        <v>976</v>
      </c>
      <c r="G570" s="701"/>
      <c r="H570" s="390"/>
      <c r="I570" s="89" t="e">
        <f>IF('Retail Pricing'!#REF!&gt;0,'Retail Pricing'!#REF!," ")</f>
        <v>#REF!</v>
      </c>
      <c r="J570" s="85" t="e">
        <f>'Retail Pricing'!#REF!</f>
        <v>#REF!</v>
      </c>
      <c r="K570" s="85" t="e">
        <f>'Retail Pricing'!#REF!</f>
        <v>#REF!</v>
      </c>
      <c r="L570" s="305" t="e">
        <f>IF('Retail Pricing'!#REF!&gt;0,'Retail Pricing'!#REF!," ")</f>
        <v>#REF!</v>
      </c>
      <c r="M570" s="226" t="e">
        <f t="shared" si="924"/>
        <v>#REF!</v>
      </c>
      <c r="N570" s="219" t="e">
        <f>'Retail Pricing'!#REF!</f>
        <v>#REF!</v>
      </c>
      <c r="O570" s="219" t="e">
        <f>'Retail Pricing'!#REF!</f>
        <v>#REF!</v>
      </c>
      <c r="P570" s="219"/>
      <c r="Q570" s="219" t="e">
        <f>'Retail Pricing'!#REF!</f>
        <v>#REF!</v>
      </c>
      <c r="R570" s="219" t="e">
        <f>IF('Retail Pricing'!#REF!&gt;0,'Retail Pricing'!#REF!," ")</f>
        <v>#REF!</v>
      </c>
      <c r="S570" s="219" t="e">
        <f>'Retail Pricing'!#REF!</f>
        <v>#REF!</v>
      </c>
      <c r="T570" s="219">
        <v>4.1291700000000002</v>
      </c>
      <c r="U570" s="7" t="e">
        <f t="shared" si="993"/>
        <v>#REF!</v>
      </c>
      <c r="V570" s="7">
        <v>-9.4E-2</v>
      </c>
      <c r="W570" s="491" t="e">
        <f>ROUND(('Retail Pricing'!#REF!/(1-0.09))/0.05,0)*0.05</f>
        <v>#REF!</v>
      </c>
      <c r="X570" s="489">
        <v>11.65</v>
      </c>
      <c r="Y570" s="304" t="e">
        <f t="shared" si="1022"/>
        <v>#REF!</v>
      </c>
      <c r="Z570" s="428">
        <v>0.59</v>
      </c>
      <c r="AA570" s="492">
        <v>12.8</v>
      </c>
      <c r="AB570" s="493" t="e">
        <f>ROUND(('Retail Pricing'!#REF!/(1-0.09))/0.05,0)*0.05</f>
        <v>#REF!</v>
      </c>
      <c r="AC570" s="489">
        <v>10.5</v>
      </c>
      <c r="AD570" s="14" t="e">
        <f t="shared" si="1023"/>
        <v>#REF!</v>
      </c>
      <c r="AE570" s="428">
        <v>0.56000000000000005</v>
      </c>
      <c r="AF570" s="488">
        <v>12.05</v>
      </c>
      <c r="AG570" s="494" t="e">
        <f>ROUND(('Retail Pricing'!#REF!/(1-0.09))/0.05,0)*0.05</f>
        <v>#REF!</v>
      </c>
      <c r="AH570" s="489">
        <v>9.35</v>
      </c>
      <c r="AI570" s="14" t="e">
        <f t="shared" si="1024"/>
        <v>#REF!</v>
      </c>
      <c r="AJ570" s="428">
        <v>0.5</v>
      </c>
      <c r="AK570" s="495" t="e">
        <f>ROUND(('Retail Pricing'!#REF!/(1-0.09))/0.05,0)*0.05</f>
        <v>#REF!</v>
      </c>
      <c r="AL570" s="489"/>
      <c r="AM570" s="489">
        <v>9.35</v>
      </c>
      <c r="AN570" s="14" t="e">
        <f t="shared" si="1025"/>
        <v>#REF!</v>
      </c>
      <c r="AO570" s="428">
        <v>0.49</v>
      </c>
      <c r="AP570" s="490" t="e">
        <f>ROUND(('Retail Pricing'!#REF!/(1-0.09))/0.05,0)*0.05</f>
        <v>#REF!</v>
      </c>
      <c r="AQ570" s="489">
        <v>8.75</v>
      </c>
      <c r="AR570" s="14" t="e">
        <f t="shared" si="1026"/>
        <v>#REF!</v>
      </c>
      <c r="AS570" s="428">
        <v>0.47</v>
      </c>
      <c r="AT570" s="496">
        <v>10.199999999999999</v>
      </c>
      <c r="AU570" s="497" t="e">
        <f>'Retail Pricing'!#REF!</f>
        <v>#REF!</v>
      </c>
      <c r="AV570" s="288"/>
      <c r="AW570" s="498" t="e">
        <f t="shared" ref="AW570:AW576" si="1028">IF(W570&gt;0,ROUND((W570*1.3)/0.05,0)*0.05," ")</f>
        <v>#REF!</v>
      </c>
      <c r="AX570" s="499"/>
      <c r="AY570" s="499"/>
      <c r="AZ570" s="333"/>
      <c r="BA570" s="491" t="e">
        <f t="shared" si="994"/>
        <v>#REF!</v>
      </c>
      <c r="BB570" s="492">
        <f t="shared" si="995"/>
        <v>12.8</v>
      </c>
      <c r="BC570" s="493" t="e">
        <f t="shared" si="996"/>
        <v>#REF!</v>
      </c>
      <c r="BD570" s="488">
        <f t="shared" si="997"/>
        <v>12.05</v>
      </c>
      <c r="BE570" s="494" t="e">
        <f t="shared" si="998"/>
        <v>#REF!</v>
      </c>
      <c r="BF570" s="495" t="e">
        <f t="shared" si="999"/>
        <v>#REF!</v>
      </c>
      <c r="BG570" s="490" t="e">
        <f t="shared" si="1000"/>
        <v>#REF!</v>
      </c>
      <c r="BH570" s="496">
        <f t="shared" si="1001"/>
        <v>10.199999999999999</v>
      </c>
      <c r="BI570" s="497" t="e">
        <f t="shared" si="1002"/>
        <v>#REF!</v>
      </c>
      <c r="BJ570" s="385" t="e">
        <f t="shared" si="1003"/>
        <v>#REF!</v>
      </c>
      <c r="BK570" s="385" t="e">
        <f>IF(BC570*0.9&gt;BG570, " ", "No")</f>
        <v>#REF!</v>
      </c>
      <c r="BL570" s="243" t="e">
        <f>IF((BA570-'Retail Pricing'!#REF!)&gt;=0," ",1)</f>
        <v>#REF!</v>
      </c>
      <c r="BM570" s="243" t="e">
        <f>IF((BB570-'Retail Pricing'!#REF!)&gt;=0," ",1)</f>
        <v>#REF!</v>
      </c>
      <c r="BN570" s="243" t="e">
        <f>IF((BC570-'Retail Pricing'!#REF!)&gt;=0," ",1)</f>
        <v>#REF!</v>
      </c>
      <c r="BO570" s="243" t="str">
        <f>IF((BD570-'Retail Pricing'!F255)&gt;=0," ",1)</f>
        <v xml:space="preserve"> </v>
      </c>
      <c r="BP570" s="243" t="e">
        <f>IF((BE570-'Retail Pricing'!#REF!)&gt;=0," ",1)</f>
        <v>#REF!</v>
      </c>
      <c r="BQ570" s="243" t="e">
        <f>IF((BF570-'Retail Pricing'!#REF!)&gt;=0," ",1)</f>
        <v>#REF!</v>
      </c>
      <c r="BR570" s="243" t="e">
        <f>IF((BG570-'Retail Pricing'!#REF!)&gt;=0," ",1)</f>
        <v>#REF!</v>
      </c>
      <c r="BS570" s="243" t="e">
        <f>IF((BH570-'Retail Pricing'!#REF!)&gt;=0," ",1)</f>
        <v>#REF!</v>
      </c>
      <c r="BT570" s="243" t="e">
        <f>IF((BI570-'Retail Pricing'!#REF!)&gt;=0," ",1)</f>
        <v>#REF!</v>
      </c>
      <c r="BU570" s="67"/>
      <c r="BV570" s="442" t="e">
        <f t="shared" si="1005"/>
        <v>#REF!</v>
      </c>
      <c r="BW570" s="244" t="e">
        <f t="shared" si="1006"/>
        <v>#REF!</v>
      </c>
      <c r="BX570" s="244" t="e">
        <f t="shared" si="1007"/>
        <v>#REF!</v>
      </c>
      <c r="BY570" s="244" t="e">
        <f t="shared" si="1008"/>
        <v>#REF!</v>
      </c>
      <c r="BZ570" s="244" t="e">
        <f t="shared" si="1009"/>
        <v>#REF!</v>
      </c>
      <c r="CA570" s="244" t="e">
        <f t="shared" si="1010"/>
        <v>#REF!</v>
      </c>
      <c r="CB570" s="244" t="e">
        <f t="shared" si="1011"/>
        <v>#REF!</v>
      </c>
      <c r="CC570" s="244" t="e">
        <f t="shared" si="1012"/>
        <v>#REF!</v>
      </c>
      <c r="CD570" s="244" t="e">
        <f t="shared" si="1013"/>
        <v>#REF!</v>
      </c>
      <c r="CE570" s="244" t="e">
        <f t="shared" si="1014"/>
        <v>#REF!</v>
      </c>
      <c r="CF570" s="244" t="e">
        <f t="shared" si="1015"/>
        <v>#REF!</v>
      </c>
      <c r="CG570" s="244" t="e">
        <f>IF($BV570&gt;0,($BV570-AW570)/$BV570*100," ")</f>
        <v>#REF!</v>
      </c>
      <c r="CH570" s="244" t="e">
        <f t="shared" si="1027"/>
        <v>#REF!</v>
      </c>
      <c r="CI570" s="570"/>
      <c r="CJ570" s="578" t="e">
        <f t="shared" si="983"/>
        <v>#REF!</v>
      </c>
      <c r="CK570" s="578" t="e">
        <f t="shared" si="984"/>
        <v>#REF!</v>
      </c>
      <c r="CL570" s="578" t="e">
        <f t="shared" si="985"/>
        <v>#REF!</v>
      </c>
      <c r="CM570" s="578" t="e">
        <f t="shared" si="986"/>
        <v>#REF!</v>
      </c>
      <c r="CN570" s="578" t="e">
        <f t="shared" si="987"/>
        <v>#REF!</v>
      </c>
      <c r="CO570" s="578" t="e">
        <f t="shared" si="980"/>
        <v>#REF!</v>
      </c>
      <c r="CP570" s="578" t="e">
        <f t="shared" si="981"/>
        <v>#REF!</v>
      </c>
      <c r="CQ570" s="578" t="e">
        <f t="shared" si="982"/>
        <v>#REF!</v>
      </c>
      <c r="CR570" s="244"/>
      <c r="CS570" s="244"/>
      <c r="CT570" s="244"/>
      <c r="CU570" s="244"/>
      <c r="CV570" s="347"/>
      <c r="CW570" s="338" t="e">
        <f t="shared" si="1017"/>
        <v>#REF!</v>
      </c>
      <c r="CX570" s="347"/>
      <c r="CY570" s="338" t="e">
        <f t="shared" si="1018"/>
        <v>#REF!</v>
      </c>
      <c r="CZ570" s="347"/>
      <c r="DA570" s="338" t="e">
        <f t="shared" si="1019"/>
        <v>#REF!</v>
      </c>
      <c r="DB570" s="347"/>
      <c r="DC570" s="338" t="e">
        <f t="shared" si="1020"/>
        <v>#REF!</v>
      </c>
      <c r="DD570" s="347"/>
      <c r="DE570" s="338" t="e">
        <f t="shared" si="1021"/>
        <v>#REF!</v>
      </c>
    </row>
    <row r="571" spans="1:109" s="19" customFormat="1" x14ac:dyDescent="0.2">
      <c r="A571" s="328" t="s">
        <v>895</v>
      </c>
      <c r="B571" s="53" t="s">
        <v>1180</v>
      </c>
      <c r="C571" s="53">
        <v>46085116</v>
      </c>
      <c r="D571" s="217"/>
      <c r="E571" s="326">
        <v>12</v>
      </c>
      <c r="F571" s="356" t="s">
        <v>976</v>
      </c>
      <c r="G571" s="701"/>
      <c r="H571" s="400"/>
      <c r="I571" s="89" t="e">
        <f>IF('Retail Pricing'!#REF!&gt;0,'Retail Pricing'!#REF!," ")</f>
        <v>#REF!</v>
      </c>
      <c r="J571" s="85" t="e">
        <f>'Retail Pricing'!#REF!</f>
        <v>#REF!</v>
      </c>
      <c r="K571" s="85" t="e">
        <f>'Retail Pricing'!#REF!</f>
        <v>#REF!</v>
      </c>
      <c r="L571" s="305" t="e">
        <f>IF('Retail Pricing'!#REF!&gt;0,'Retail Pricing'!#REF!," ")</f>
        <v>#REF!</v>
      </c>
      <c r="M571" s="226" t="e">
        <f t="shared" si="924"/>
        <v>#REF!</v>
      </c>
      <c r="N571" s="219" t="e">
        <f>IF('Retail Pricing'!#REF!&gt;0,'Retail Pricing'!#REF!," ")</f>
        <v>#REF!</v>
      </c>
      <c r="O571" s="219" t="e">
        <f>IF('Retail Pricing'!#REF!&gt;0,'Retail Pricing'!#REF!," ")</f>
        <v>#REF!</v>
      </c>
      <c r="P571" s="219"/>
      <c r="Q571" s="219" t="e">
        <f>IF('Retail Pricing'!#REF!&gt;0,'Retail Pricing'!#REF!," ")</f>
        <v>#REF!</v>
      </c>
      <c r="R571" s="219" t="e">
        <f>IF('Retail Pricing'!#REF!&gt;0,'Retail Pricing'!#REF!," ")</f>
        <v>#REF!</v>
      </c>
      <c r="S571" s="219" t="e">
        <f>IF('Retail Pricing'!#REF!&gt;0,'Retail Pricing'!#REF!," ")</f>
        <v>#REF!</v>
      </c>
      <c r="T571" s="226">
        <v>5.8449999999999998</v>
      </c>
      <c r="U571" s="7" t="e">
        <f t="shared" si="993"/>
        <v>#REF!</v>
      </c>
      <c r="V571" s="7">
        <v>-1.4999999999999999E-2</v>
      </c>
      <c r="W571" s="491" t="e">
        <f>ROUND(('Retail Pricing'!#REF!/(1-0.09))/0.05,0)*0.05</f>
        <v>#REF!</v>
      </c>
      <c r="X571" s="489">
        <v>13.2</v>
      </c>
      <c r="Y571" s="304" t="e">
        <f t="shared" si="1022"/>
        <v>#REF!</v>
      </c>
      <c r="Z571" s="428">
        <v>0.46</v>
      </c>
      <c r="AA571" s="492">
        <v>15.15</v>
      </c>
      <c r="AB571" s="493" t="e">
        <f>ROUND(('Retail Pricing'!#REF!/(1-0.09))/0.05,0)*0.05</f>
        <v>#REF!</v>
      </c>
      <c r="AC571" s="489">
        <v>11.85</v>
      </c>
      <c r="AD571" s="14" t="e">
        <f t="shared" si="1023"/>
        <v>#REF!</v>
      </c>
      <c r="AE571" s="428">
        <v>0.4</v>
      </c>
      <c r="AF571" s="488">
        <v>13.7</v>
      </c>
      <c r="AG571" s="494" t="e">
        <f>ROUND(('Retail Pricing'!#REF!/(1-0.09))/0.05,0)*0.05</f>
        <v>#REF!</v>
      </c>
      <c r="AH571" s="489">
        <v>10.55</v>
      </c>
      <c r="AI571" s="14" t="e">
        <f t="shared" si="1024"/>
        <v>#REF!</v>
      </c>
      <c r="AJ571" s="428">
        <v>0.33</v>
      </c>
      <c r="AK571" s="495" t="e">
        <f>ROUND(('Retail Pricing'!#REF!/(1-0.09))/0.05,0)*0.05</f>
        <v>#REF!</v>
      </c>
      <c r="AL571" s="489"/>
      <c r="AM571" s="489">
        <v>10.15</v>
      </c>
      <c r="AN571" s="14" t="e">
        <f t="shared" si="1025"/>
        <v>#REF!</v>
      </c>
      <c r="AO571" s="428">
        <v>0.3</v>
      </c>
      <c r="AP571" s="490" t="e">
        <f>ROUND(('Retail Pricing'!#REF!/(1-0.09))/0.05,0)*0.05</f>
        <v>#REF!</v>
      </c>
      <c r="AQ571" s="489">
        <v>9.9</v>
      </c>
      <c r="AR571" s="14" t="e">
        <f t="shared" si="1026"/>
        <v>#REF!</v>
      </c>
      <c r="AS571" s="428">
        <v>0.28000000000000003</v>
      </c>
      <c r="AT571" s="496">
        <v>11.6</v>
      </c>
      <c r="AU571" s="497" t="e">
        <f>IF(BA571&gt;0,ROUNDUP((BA571*2),0.05)-0.01," ")</f>
        <v>#REF!</v>
      </c>
      <c r="AV571" s="288"/>
      <c r="AW571" s="498" t="e">
        <f t="shared" si="1028"/>
        <v>#REF!</v>
      </c>
      <c r="AX571" s="499" t="s">
        <v>106</v>
      </c>
      <c r="AY571" s="499" t="s">
        <v>106</v>
      </c>
      <c r="AZ571" s="333"/>
      <c r="BA571" s="491" t="e">
        <f t="shared" si="994"/>
        <v>#REF!</v>
      </c>
      <c r="BB571" s="492">
        <f t="shared" si="995"/>
        <v>15.15</v>
      </c>
      <c r="BC571" s="493" t="e">
        <f t="shared" si="996"/>
        <v>#REF!</v>
      </c>
      <c r="BD571" s="488">
        <f t="shared" si="997"/>
        <v>13.7</v>
      </c>
      <c r="BE571" s="494" t="e">
        <f t="shared" si="998"/>
        <v>#REF!</v>
      </c>
      <c r="BF571" s="495" t="e">
        <f t="shared" si="999"/>
        <v>#REF!</v>
      </c>
      <c r="BG571" s="490" t="e">
        <f t="shared" si="1000"/>
        <v>#REF!</v>
      </c>
      <c r="BH571" s="496">
        <f t="shared" si="1001"/>
        <v>11.6</v>
      </c>
      <c r="BI571" s="497" t="e">
        <f t="shared" si="1002"/>
        <v>#REF!</v>
      </c>
      <c r="BJ571" s="385" t="e">
        <f t="shared" si="1003"/>
        <v>#REF!</v>
      </c>
      <c r="BK571" s="385" t="e">
        <f>IF(BC571*0.9&gt;BG571, " ", "No")</f>
        <v>#REF!</v>
      </c>
      <c r="BL571" s="243" t="e">
        <f>IF((BA571-'Retail Pricing'!#REF!)&gt;=0," ",1)</f>
        <v>#REF!</v>
      </c>
      <c r="BM571" s="243" t="e">
        <f>IF((BB571-'Retail Pricing'!#REF!)&gt;=0," ",1)</f>
        <v>#REF!</v>
      </c>
      <c r="BN571" s="243" t="e">
        <f>IF((BC571-'Retail Pricing'!#REF!)&gt;=0," ",1)</f>
        <v>#REF!</v>
      </c>
      <c r="BO571" s="243" t="str">
        <f>IF((BD571-'Retail Pricing'!F239)&gt;=0," ",1)</f>
        <v xml:space="preserve"> </v>
      </c>
      <c r="BP571" s="243" t="e">
        <f>IF((BE571-'Retail Pricing'!#REF!)&gt;=0," ",1)</f>
        <v>#REF!</v>
      </c>
      <c r="BQ571" s="243" t="e">
        <f>IF((BF571-'Retail Pricing'!#REF!)&gt;=0," ",1)</f>
        <v>#REF!</v>
      </c>
      <c r="BR571" s="243" t="e">
        <f>IF((BG571-'Retail Pricing'!#REF!)&gt;=0," ",1)</f>
        <v>#REF!</v>
      </c>
      <c r="BS571" s="243" t="e">
        <f>IF((BH571-'Retail Pricing'!#REF!)&gt;=0," ",1)</f>
        <v>#REF!</v>
      </c>
      <c r="BT571" s="243" t="e">
        <f>IF((BI571-'Retail Pricing'!#REF!)&gt;=0," ",1)</f>
        <v>#REF!</v>
      </c>
      <c r="BU571" s="67"/>
      <c r="BV571" s="442" t="e">
        <f t="shared" si="1005"/>
        <v>#REF!</v>
      </c>
      <c r="BW571" s="244" t="e">
        <f t="shared" si="1006"/>
        <v>#REF!</v>
      </c>
      <c r="BX571" s="244" t="e">
        <f t="shared" si="1007"/>
        <v>#REF!</v>
      </c>
      <c r="BY571" s="244" t="e">
        <f t="shared" si="1008"/>
        <v>#REF!</v>
      </c>
      <c r="BZ571" s="244" t="e">
        <f t="shared" si="1009"/>
        <v>#REF!</v>
      </c>
      <c r="CA571" s="244" t="e">
        <f t="shared" si="1010"/>
        <v>#REF!</v>
      </c>
      <c r="CB571" s="244" t="e">
        <f t="shared" si="1011"/>
        <v>#REF!</v>
      </c>
      <c r="CC571" s="244" t="e">
        <f t="shared" si="1012"/>
        <v>#REF!</v>
      </c>
      <c r="CD571" s="244" t="e">
        <f t="shared" si="1013"/>
        <v>#REF!</v>
      </c>
      <c r="CE571" s="244" t="e">
        <f t="shared" si="1014"/>
        <v>#REF!</v>
      </c>
      <c r="CF571" s="244" t="e">
        <f t="shared" si="1015"/>
        <v>#REF!</v>
      </c>
      <c r="CG571" s="244" t="e">
        <f>IF($BV571&gt;0,($BV571-AW571)/$BV571*100," ")</f>
        <v>#REF!</v>
      </c>
      <c r="CH571" s="244" t="e">
        <f>IF($W571&gt;0,100," ")</f>
        <v>#REF!</v>
      </c>
      <c r="CI571" s="570"/>
      <c r="CJ571" s="578" t="e">
        <f t="shared" si="983"/>
        <v>#REF!</v>
      </c>
      <c r="CK571" s="578" t="e">
        <f t="shared" si="984"/>
        <v>#REF!</v>
      </c>
      <c r="CL571" s="578" t="e">
        <f t="shared" si="985"/>
        <v>#REF!</v>
      </c>
      <c r="CM571" s="578" t="e">
        <f t="shared" si="986"/>
        <v>#REF!</v>
      </c>
      <c r="CN571" s="578" t="e">
        <f t="shared" si="987"/>
        <v>#REF!</v>
      </c>
      <c r="CO571" s="578" t="e">
        <f t="shared" si="980"/>
        <v>#REF!</v>
      </c>
      <c r="CP571" s="578" t="e">
        <f t="shared" si="981"/>
        <v>#REF!</v>
      </c>
      <c r="CQ571" s="578" t="e">
        <f t="shared" si="982"/>
        <v>#REF!</v>
      </c>
      <c r="CR571" s="244"/>
      <c r="CS571" s="244"/>
      <c r="CT571" s="244"/>
      <c r="CU571" s="244"/>
      <c r="CV571" s="347"/>
      <c r="CW571" s="338" t="e">
        <f t="shared" si="1017"/>
        <v>#REF!</v>
      </c>
      <c r="CX571" s="347"/>
      <c r="CY571" s="338" t="e">
        <f t="shared" si="1018"/>
        <v>#REF!</v>
      </c>
      <c r="CZ571" s="347"/>
      <c r="DA571" s="338" t="e">
        <f t="shared" si="1019"/>
        <v>#REF!</v>
      </c>
      <c r="DB571" s="347"/>
      <c r="DC571" s="338" t="e">
        <f t="shared" si="1020"/>
        <v>#REF!</v>
      </c>
      <c r="DD571" s="347"/>
      <c r="DE571" s="338" t="e">
        <f t="shared" si="1021"/>
        <v>#REF!</v>
      </c>
    </row>
    <row r="572" spans="1:109" s="19" customFormat="1" x14ac:dyDescent="0.2">
      <c r="A572" s="328" t="s">
        <v>895</v>
      </c>
      <c r="B572" s="53" t="s">
        <v>1086</v>
      </c>
      <c r="C572" s="451" t="s">
        <v>1144</v>
      </c>
      <c r="D572" s="217"/>
      <c r="E572" s="326">
        <v>12</v>
      </c>
      <c r="F572" s="400" t="s">
        <v>901</v>
      </c>
      <c r="G572" s="704"/>
      <c r="H572" s="400"/>
      <c r="I572" s="89" t="e">
        <f>IF('Retail Pricing'!#REF!&gt;0,'Retail Pricing'!#REF!," ")</f>
        <v>#REF!</v>
      </c>
      <c r="J572" s="85" t="e">
        <f>'Retail Pricing'!#REF!</f>
        <v>#REF!</v>
      </c>
      <c r="K572" s="85" t="e">
        <f>'Retail Pricing'!#REF!</f>
        <v>#REF!</v>
      </c>
      <c r="L572" s="305" t="e">
        <f>IF('Retail Pricing'!#REF!&gt;0,'Retail Pricing'!#REF!," ")</f>
        <v>#REF!</v>
      </c>
      <c r="M572" s="226" t="e">
        <f t="shared" si="924"/>
        <v>#REF!</v>
      </c>
      <c r="N572" s="219" t="e">
        <f>'Retail Pricing'!#REF!</f>
        <v>#REF!</v>
      </c>
      <c r="O572" s="219" t="e">
        <f>'Retail Pricing'!#REF!</f>
        <v>#REF!</v>
      </c>
      <c r="P572" s="219"/>
      <c r="Q572" s="219" t="e">
        <f>'Retail Pricing'!#REF!</f>
        <v>#REF!</v>
      </c>
      <c r="R572" s="219" t="e">
        <f>IF('Retail Pricing'!#REF!&gt;0,'Retail Pricing'!#REF!," ")</f>
        <v>#REF!</v>
      </c>
      <c r="S572" s="219" t="e">
        <f>'Retail Pricing'!#REF!</f>
        <v>#REF!</v>
      </c>
      <c r="T572" s="219">
        <v>2.3065799999999999</v>
      </c>
      <c r="U572" s="7" t="e">
        <f t="shared" si="993"/>
        <v>#REF!</v>
      </c>
      <c r="V572" s="7">
        <v>9.9000000000000005E-2</v>
      </c>
      <c r="W572" s="491" t="e">
        <f>ROUND(('Retail Pricing'!#REF!/(1-0.09))/0.05,0)*0.05</f>
        <v>#REF!</v>
      </c>
      <c r="X572" s="489">
        <v>10.45</v>
      </c>
      <c r="Y572" s="304" t="e">
        <f t="shared" si="1022"/>
        <v>#REF!</v>
      </c>
      <c r="Z572" s="428">
        <v>0.7</v>
      </c>
      <c r="AA572" s="492">
        <v>11.85</v>
      </c>
      <c r="AB572" s="493" t="e">
        <f>ROUND(('Retail Pricing'!#REF!/(1-0.09))/0.05,0)*0.05</f>
        <v>#REF!</v>
      </c>
      <c r="AC572" s="489">
        <v>9.4</v>
      </c>
      <c r="AD572" s="14" t="e">
        <f t="shared" si="1023"/>
        <v>#REF!</v>
      </c>
      <c r="AE572" s="428">
        <v>0.67</v>
      </c>
      <c r="AF572" s="488">
        <v>10.85</v>
      </c>
      <c r="AG572" s="494" t="e">
        <f>ROUND(('Retail Pricing'!#REF!/(1-0.09))/0.05,0)*0.05</f>
        <v>#REF!</v>
      </c>
      <c r="AH572" s="489">
        <v>8.35</v>
      </c>
      <c r="AI572" s="14" t="e">
        <f t="shared" si="1024"/>
        <v>#REF!</v>
      </c>
      <c r="AJ572" s="428">
        <v>0.62</v>
      </c>
      <c r="AK572" s="495" t="e">
        <f>ROUND(('Retail Pricing'!#REF!/(1-0.09))/0.05,0)*0.05</f>
        <v>#REF!</v>
      </c>
      <c r="AL572" s="489"/>
      <c r="AM572" s="489">
        <v>8</v>
      </c>
      <c r="AN572" s="14" t="e">
        <f t="shared" si="1025"/>
        <v>#REF!</v>
      </c>
      <c r="AO572" s="428">
        <v>0.61</v>
      </c>
      <c r="AP572" s="490" t="e">
        <f>ROUND(('Retail Pricing'!#REF!/(1-0.09))/0.05,0)*0.05</f>
        <v>#REF!</v>
      </c>
      <c r="AQ572" s="489">
        <v>7.8</v>
      </c>
      <c r="AR572" s="14" t="e">
        <f t="shared" si="1026"/>
        <v>#REF!</v>
      </c>
      <c r="AS572" s="428">
        <v>0.6</v>
      </c>
      <c r="AT572" s="496">
        <v>9.1999999999999993</v>
      </c>
      <c r="AU572" s="497" t="e">
        <f>'Retail Pricing'!#REF!</f>
        <v>#REF!</v>
      </c>
      <c r="AV572" s="288"/>
      <c r="AW572" s="498" t="e">
        <f t="shared" si="1028"/>
        <v>#REF!</v>
      </c>
      <c r="AX572" s="499" t="s">
        <v>106</v>
      </c>
      <c r="AY572" s="499" t="s">
        <v>106</v>
      </c>
      <c r="AZ572" s="333"/>
      <c r="BA572" s="491" t="e">
        <f t="shared" si="994"/>
        <v>#REF!</v>
      </c>
      <c r="BB572" s="492">
        <f t="shared" si="995"/>
        <v>11.85</v>
      </c>
      <c r="BC572" s="493" t="e">
        <f t="shared" si="996"/>
        <v>#REF!</v>
      </c>
      <c r="BD572" s="488">
        <f t="shared" si="997"/>
        <v>10.85</v>
      </c>
      <c r="BE572" s="494" t="e">
        <f t="shared" si="998"/>
        <v>#REF!</v>
      </c>
      <c r="BF572" s="495" t="e">
        <f t="shared" si="999"/>
        <v>#REF!</v>
      </c>
      <c r="BG572" s="490" t="e">
        <f t="shared" si="1000"/>
        <v>#REF!</v>
      </c>
      <c r="BH572" s="496">
        <f t="shared" si="1001"/>
        <v>9.1999999999999993</v>
      </c>
      <c r="BI572" s="497" t="e">
        <f t="shared" si="1002"/>
        <v>#REF!</v>
      </c>
      <c r="BJ572" s="385" t="e">
        <f t="shared" si="1003"/>
        <v>#REF!</v>
      </c>
      <c r="BK572" s="385" t="e">
        <f t="shared" ref="BK572:BK586" si="1029">IF(BC572*0.9&gt;BG572, " ", "No")</f>
        <v>#REF!</v>
      </c>
      <c r="BL572" s="243" t="e">
        <f>IF((BA572-'Retail Pricing'!#REF!)&gt;=0," ",1)</f>
        <v>#REF!</v>
      </c>
      <c r="BM572" s="243" t="e">
        <f>IF((BB572-'Retail Pricing'!#REF!)&gt;=0," ",1)</f>
        <v>#REF!</v>
      </c>
      <c r="BN572" s="243" t="e">
        <f>IF((BC572-'Retail Pricing'!#REF!)&gt;=0," ",1)</f>
        <v>#REF!</v>
      </c>
      <c r="BO572" s="243" t="e">
        <f>IF((BD572-'Retail Pricing'!#REF!)&gt;=0," ",1)</f>
        <v>#REF!</v>
      </c>
      <c r="BP572" s="243" t="e">
        <f>IF((BE572-'Retail Pricing'!#REF!)&gt;=0," ",1)</f>
        <v>#REF!</v>
      </c>
      <c r="BQ572" s="243" t="e">
        <f>IF((BF572-'Retail Pricing'!#REF!)&gt;=0," ",1)</f>
        <v>#REF!</v>
      </c>
      <c r="BR572" s="243" t="e">
        <f>IF((BG572-'Retail Pricing'!#REF!)&gt;=0," ",1)</f>
        <v>#REF!</v>
      </c>
      <c r="BS572" s="243" t="e">
        <f>IF((BH572-'Retail Pricing'!#REF!)&gt;=0," ",1)</f>
        <v>#REF!</v>
      </c>
      <c r="BT572" s="243" t="e">
        <f>IF((BI572-'Retail Pricing'!#REF!)&gt;=0," ",1)</f>
        <v>#REF!</v>
      </c>
      <c r="BU572" s="67"/>
      <c r="BV572" s="442" t="e">
        <f t="shared" si="1005"/>
        <v>#REF!</v>
      </c>
      <c r="BW572" s="244" t="e">
        <f t="shared" si="1006"/>
        <v>#REF!</v>
      </c>
      <c r="BX572" s="244" t="e">
        <f t="shared" si="1007"/>
        <v>#REF!</v>
      </c>
      <c r="BY572" s="244" t="e">
        <f t="shared" si="1008"/>
        <v>#REF!</v>
      </c>
      <c r="BZ572" s="244" t="e">
        <f t="shared" si="1009"/>
        <v>#REF!</v>
      </c>
      <c r="CA572" s="244" t="e">
        <f t="shared" si="1010"/>
        <v>#REF!</v>
      </c>
      <c r="CB572" s="244" t="e">
        <f t="shared" si="1011"/>
        <v>#REF!</v>
      </c>
      <c r="CC572" s="244" t="e">
        <f t="shared" si="1012"/>
        <v>#REF!</v>
      </c>
      <c r="CD572" s="244" t="e">
        <f t="shared" si="1013"/>
        <v>#REF!</v>
      </c>
      <c r="CE572" s="244" t="e">
        <f t="shared" si="1014"/>
        <v>#REF!</v>
      </c>
      <c r="CF572" s="244" t="e">
        <f t="shared" si="1015"/>
        <v>#REF!</v>
      </c>
      <c r="CG572" s="244" t="e">
        <f t="shared" si="1016"/>
        <v>#REF!</v>
      </c>
      <c r="CH572" s="244" t="e">
        <f t="shared" si="1027"/>
        <v>#REF!</v>
      </c>
      <c r="CI572" s="570"/>
      <c r="CJ572" s="578" t="e">
        <f t="shared" si="983"/>
        <v>#REF!</v>
      </c>
      <c r="CK572" s="578" t="e">
        <f t="shared" si="984"/>
        <v>#REF!</v>
      </c>
      <c r="CL572" s="578" t="e">
        <f t="shared" si="985"/>
        <v>#REF!</v>
      </c>
      <c r="CM572" s="578" t="e">
        <f t="shared" si="986"/>
        <v>#REF!</v>
      </c>
      <c r="CN572" s="578" t="e">
        <f t="shared" si="987"/>
        <v>#REF!</v>
      </c>
      <c r="CO572" s="578" t="e">
        <f t="shared" si="980"/>
        <v>#REF!</v>
      </c>
      <c r="CP572" s="578" t="e">
        <f t="shared" si="981"/>
        <v>#REF!</v>
      </c>
      <c r="CQ572" s="578" t="e">
        <f t="shared" si="982"/>
        <v>#REF!</v>
      </c>
      <c r="CR572" s="244"/>
      <c r="CS572" s="244"/>
      <c r="CT572" s="244"/>
      <c r="CU572" s="244"/>
      <c r="CV572" s="347"/>
      <c r="CW572" s="338" t="e">
        <f t="shared" si="1017"/>
        <v>#REF!</v>
      </c>
      <c r="CX572" s="347"/>
      <c r="CY572" s="338" t="e">
        <f t="shared" si="1018"/>
        <v>#REF!</v>
      </c>
      <c r="CZ572" s="347"/>
      <c r="DA572" s="338" t="e">
        <f t="shared" si="1019"/>
        <v>#REF!</v>
      </c>
      <c r="DB572" s="347"/>
      <c r="DC572" s="338" t="e">
        <f t="shared" si="1020"/>
        <v>#REF!</v>
      </c>
      <c r="DD572" s="347"/>
      <c r="DE572" s="338" t="e">
        <f t="shared" si="1021"/>
        <v>#REF!</v>
      </c>
    </row>
    <row r="573" spans="1:109" s="19" customFormat="1" x14ac:dyDescent="0.2">
      <c r="A573" s="328" t="s">
        <v>895</v>
      </c>
      <c r="B573" s="53" t="s">
        <v>1087</v>
      </c>
      <c r="C573" s="451" t="s">
        <v>1144</v>
      </c>
      <c r="D573" s="217"/>
      <c r="E573" s="326">
        <v>12</v>
      </c>
      <c r="F573" s="400" t="s">
        <v>902</v>
      </c>
      <c r="G573" s="704"/>
      <c r="H573" s="400"/>
      <c r="I573" s="89" t="e">
        <f>IF('Retail Pricing'!#REF!&gt;0,'Retail Pricing'!#REF!," ")</f>
        <v>#REF!</v>
      </c>
      <c r="J573" s="85" t="e">
        <f>'Retail Pricing'!#REF!</f>
        <v>#REF!</v>
      </c>
      <c r="K573" s="85" t="e">
        <f>'Retail Pricing'!#REF!</f>
        <v>#REF!</v>
      </c>
      <c r="L573" s="305" t="e">
        <f>IF('Retail Pricing'!#REF!&gt;0,'Retail Pricing'!#REF!," ")</f>
        <v>#REF!</v>
      </c>
      <c r="M573" s="226" t="e">
        <f t="shared" si="924"/>
        <v>#REF!</v>
      </c>
      <c r="N573" s="219" t="e">
        <f>'Retail Pricing'!#REF!</f>
        <v>#REF!</v>
      </c>
      <c r="O573" s="219" t="e">
        <f>'Retail Pricing'!#REF!</f>
        <v>#REF!</v>
      </c>
      <c r="P573" s="219"/>
      <c r="Q573" s="219" t="e">
        <f>'Retail Pricing'!#REF!</f>
        <v>#REF!</v>
      </c>
      <c r="R573" s="219" t="e">
        <f>IF('Retail Pricing'!#REF!&gt;0,'Retail Pricing'!#REF!," ")</f>
        <v>#REF!</v>
      </c>
      <c r="S573" s="219" t="e">
        <f>'Retail Pricing'!#REF!</f>
        <v>#REF!</v>
      </c>
      <c r="T573" s="219">
        <v>2.1705299999999998</v>
      </c>
      <c r="U573" s="7" t="e">
        <f t="shared" si="993"/>
        <v>#REF!</v>
      </c>
      <c r="V573" s="7">
        <v>0.14000000000000001</v>
      </c>
      <c r="W573" s="491" t="e">
        <f>ROUND(('Retail Pricing'!#REF!/(1-0.09))/0.05,0)*0.05</f>
        <v>#REF!</v>
      </c>
      <c r="X573" s="489">
        <v>7.7</v>
      </c>
      <c r="Y573" s="304" t="e">
        <f t="shared" si="1022"/>
        <v>#REF!</v>
      </c>
      <c r="Z573" s="428">
        <v>0.6</v>
      </c>
      <c r="AA573" s="492">
        <v>8.75</v>
      </c>
      <c r="AB573" s="493" t="e">
        <f>ROUND(('Retail Pricing'!#REF!/(1-0.09))/0.05,0)*0.05</f>
        <v>#REF!</v>
      </c>
      <c r="AC573" s="489">
        <v>6.9</v>
      </c>
      <c r="AD573" s="14" t="e">
        <f t="shared" si="1023"/>
        <v>#REF!</v>
      </c>
      <c r="AE573" s="428">
        <v>0.56000000000000005</v>
      </c>
      <c r="AF573" s="488">
        <v>8</v>
      </c>
      <c r="AG573" s="494" t="e">
        <f>ROUND(('Retail Pricing'!#REF!/(1-0.09))/0.05,0)*0.05</f>
        <v>#REF!</v>
      </c>
      <c r="AH573" s="489">
        <v>6.15</v>
      </c>
      <c r="AI573" s="14" t="e">
        <f t="shared" si="1024"/>
        <v>#REF!</v>
      </c>
      <c r="AJ573" s="428">
        <v>0.5</v>
      </c>
      <c r="AK573" s="495" t="e">
        <f>ROUND(('Retail Pricing'!#REF!/(1-0.09))/0.05,0)*0.05</f>
        <v>#REF!</v>
      </c>
      <c r="AL573" s="489"/>
      <c r="AM573" s="489">
        <v>5.95</v>
      </c>
      <c r="AN573" s="14" t="e">
        <f t="shared" si="1025"/>
        <v>#REF!</v>
      </c>
      <c r="AO573" s="428">
        <v>0.49</v>
      </c>
      <c r="AP573" s="490" t="e">
        <f>ROUND(('Retail Pricing'!#REF!/(1-0.09))/0.05,0)*0.05</f>
        <v>#REF!</v>
      </c>
      <c r="AQ573" s="489">
        <v>5.75</v>
      </c>
      <c r="AR573" s="14" t="e">
        <f t="shared" si="1026"/>
        <v>#REF!</v>
      </c>
      <c r="AS573" s="428">
        <v>0.47</v>
      </c>
      <c r="AT573" s="496">
        <v>6.8</v>
      </c>
      <c r="AU573" s="497" t="e">
        <f>'Retail Pricing'!#REF!</f>
        <v>#REF!</v>
      </c>
      <c r="AV573" s="288"/>
      <c r="AW573" s="498" t="e">
        <f t="shared" si="1028"/>
        <v>#REF!</v>
      </c>
      <c r="AX573" s="499" t="s">
        <v>106</v>
      </c>
      <c r="AY573" s="499" t="s">
        <v>106</v>
      </c>
      <c r="AZ573" s="333"/>
      <c r="BA573" s="491" t="e">
        <f t="shared" si="994"/>
        <v>#REF!</v>
      </c>
      <c r="BB573" s="492">
        <f t="shared" si="995"/>
        <v>8.75</v>
      </c>
      <c r="BC573" s="493" t="e">
        <f t="shared" si="996"/>
        <v>#REF!</v>
      </c>
      <c r="BD573" s="488">
        <f t="shared" si="997"/>
        <v>8</v>
      </c>
      <c r="BE573" s="494" t="e">
        <f t="shared" si="998"/>
        <v>#REF!</v>
      </c>
      <c r="BF573" s="495" t="e">
        <f t="shared" si="999"/>
        <v>#REF!</v>
      </c>
      <c r="BG573" s="490" t="e">
        <f t="shared" si="1000"/>
        <v>#REF!</v>
      </c>
      <c r="BH573" s="496">
        <f t="shared" si="1001"/>
        <v>6.8</v>
      </c>
      <c r="BI573" s="497" t="e">
        <f t="shared" si="1002"/>
        <v>#REF!</v>
      </c>
      <c r="BJ573" s="385" t="e">
        <f t="shared" si="1003"/>
        <v>#REF!</v>
      </c>
      <c r="BK573" s="385" t="e">
        <f t="shared" si="1029"/>
        <v>#REF!</v>
      </c>
      <c r="BL573" s="243" t="e">
        <f>IF((BA573-'Retail Pricing'!#REF!)&gt;=0," ",1)</f>
        <v>#REF!</v>
      </c>
      <c r="BM573" s="243" t="e">
        <f>IF((BB573-'Retail Pricing'!#REF!)&gt;=0," ",1)</f>
        <v>#REF!</v>
      </c>
      <c r="BN573" s="243" t="e">
        <f>IF((BC573-'Retail Pricing'!#REF!)&gt;=0," ",1)</f>
        <v>#REF!</v>
      </c>
      <c r="BO573" s="243" t="str">
        <f>IF((BD573-'Retail Pricing'!F240)&gt;=0," ",1)</f>
        <v xml:space="preserve"> </v>
      </c>
      <c r="BP573" s="243" t="e">
        <f>IF((BE573-'Retail Pricing'!#REF!)&gt;=0," ",1)</f>
        <v>#REF!</v>
      </c>
      <c r="BQ573" s="243" t="e">
        <f>IF((BF573-'Retail Pricing'!#REF!)&gt;=0," ",1)</f>
        <v>#REF!</v>
      </c>
      <c r="BR573" s="243" t="e">
        <f>IF((BG573-'Retail Pricing'!#REF!)&gt;=0," ",1)</f>
        <v>#REF!</v>
      </c>
      <c r="BS573" s="243" t="e">
        <f>IF((BH573-'Retail Pricing'!#REF!)&gt;=0," ",1)</f>
        <v>#REF!</v>
      </c>
      <c r="BT573" s="243" t="e">
        <f>IF((BI573-'Retail Pricing'!#REF!)&gt;=0," ",1)</f>
        <v>#REF!</v>
      </c>
      <c r="BU573" s="67"/>
      <c r="BV573" s="442" t="e">
        <f t="shared" si="1005"/>
        <v>#REF!</v>
      </c>
      <c r="BW573" s="244" t="e">
        <f t="shared" si="1006"/>
        <v>#REF!</v>
      </c>
      <c r="BX573" s="244" t="e">
        <f t="shared" si="1007"/>
        <v>#REF!</v>
      </c>
      <c r="BY573" s="244" t="e">
        <f t="shared" si="1008"/>
        <v>#REF!</v>
      </c>
      <c r="BZ573" s="244" t="e">
        <f t="shared" si="1009"/>
        <v>#REF!</v>
      </c>
      <c r="CA573" s="244" t="e">
        <f t="shared" si="1010"/>
        <v>#REF!</v>
      </c>
      <c r="CB573" s="244" t="e">
        <f t="shared" si="1011"/>
        <v>#REF!</v>
      </c>
      <c r="CC573" s="244" t="e">
        <f t="shared" si="1012"/>
        <v>#REF!</v>
      </c>
      <c r="CD573" s="244" t="e">
        <f t="shared" si="1013"/>
        <v>#REF!</v>
      </c>
      <c r="CE573" s="244" t="e">
        <f t="shared" si="1014"/>
        <v>#REF!</v>
      </c>
      <c r="CF573" s="244" t="e">
        <f t="shared" si="1015"/>
        <v>#REF!</v>
      </c>
      <c r="CG573" s="244" t="e">
        <f t="shared" si="1016"/>
        <v>#REF!</v>
      </c>
      <c r="CH573" s="244" t="e">
        <f t="shared" si="1027"/>
        <v>#REF!</v>
      </c>
      <c r="CI573" s="570"/>
      <c r="CJ573" s="578" t="e">
        <f t="shared" si="983"/>
        <v>#REF!</v>
      </c>
      <c r="CK573" s="578" t="e">
        <f t="shared" si="984"/>
        <v>#REF!</v>
      </c>
      <c r="CL573" s="578" t="e">
        <f t="shared" si="985"/>
        <v>#REF!</v>
      </c>
      <c r="CM573" s="578" t="e">
        <f t="shared" si="986"/>
        <v>#REF!</v>
      </c>
      <c r="CN573" s="578" t="e">
        <f t="shared" si="987"/>
        <v>#REF!</v>
      </c>
      <c r="CO573" s="578" t="e">
        <f t="shared" si="980"/>
        <v>#REF!</v>
      </c>
      <c r="CP573" s="578" t="e">
        <f t="shared" si="981"/>
        <v>#REF!</v>
      </c>
      <c r="CQ573" s="578" t="e">
        <f t="shared" si="982"/>
        <v>#REF!</v>
      </c>
      <c r="CR573" s="244"/>
      <c r="CS573" s="244"/>
      <c r="CT573" s="244"/>
      <c r="CU573" s="244"/>
      <c r="CV573" s="347"/>
      <c r="CW573" s="338" t="e">
        <f t="shared" si="1017"/>
        <v>#REF!</v>
      </c>
      <c r="CX573" s="347"/>
      <c r="CY573" s="338" t="e">
        <f t="shared" si="1018"/>
        <v>#REF!</v>
      </c>
      <c r="CZ573" s="347"/>
      <c r="DA573" s="338" t="e">
        <f t="shared" si="1019"/>
        <v>#REF!</v>
      </c>
      <c r="DB573" s="347"/>
      <c r="DC573" s="338" t="e">
        <f t="shared" si="1020"/>
        <v>#REF!</v>
      </c>
      <c r="DD573" s="347"/>
      <c r="DE573" s="338" t="e">
        <f t="shared" si="1021"/>
        <v>#REF!</v>
      </c>
    </row>
    <row r="574" spans="1:109" s="19" customFormat="1" x14ac:dyDescent="0.2">
      <c r="A574" s="328" t="s">
        <v>895</v>
      </c>
      <c r="B574" s="53" t="s">
        <v>1090</v>
      </c>
      <c r="C574" s="451" t="s">
        <v>1146</v>
      </c>
      <c r="D574" s="217"/>
      <c r="E574" s="326">
        <v>12</v>
      </c>
      <c r="F574" s="400" t="s">
        <v>905</v>
      </c>
      <c r="G574" s="704"/>
      <c r="H574" s="400"/>
      <c r="I574" s="89" t="e">
        <f>IF('Retail Pricing'!#REF!&gt;0,'Retail Pricing'!#REF!," ")</f>
        <v>#REF!</v>
      </c>
      <c r="J574" s="85" t="e">
        <f>'Retail Pricing'!#REF!</f>
        <v>#REF!</v>
      </c>
      <c r="K574" s="85" t="e">
        <f>'Retail Pricing'!#REF!</f>
        <v>#REF!</v>
      </c>
      <c r="L574" s="305" t="e">
        <f>IF('Retail Pricing'!#REF!&gt;0,'Retail Pricing'!#REF!," ")</f>
        <v>#REF!</v>
      </c>
      <c r="M574" s="226" t="e">
        <f t="shared" si="924"/>
        <v>#REF!</v>
      </c>
      <c r="N574" s="219" t="e">
        <f>'Retail Pricing'!#REF!</f>
        <v>#REF!</v>
      </c>
      <c r="O574" s="219" t="e">
        <f>'Retail Pricing'!#REF!</f>
        <v>#REF!</v>
      </c>
      <c r="P574" s="219"/>
      <c r="Q574" s="219" t="e">
        <f>'Retail Pricing'!#REF!</f>
        <v>#REF!</v>
      </c>
      <c r="R574" s="219" t="e">
        <f>IF('Retail Pricing'!#REF!&gt;0,'Retail Pricing'!#REF!," ")</f>
        <v>#REF!</v>
      </c>
      <c r="S574" s="219" t="e">
        <f>'Retail Pricing'!#REF!</f>
        <v>#REF!</v>
      </c>
      <c r="T574" s="219">
        <v>2.3391999999999999</v>
      </c>
      <c r="U574" s="7" t="e">
        <f t="shared" si="993"/>
        <v>#REF!</v>
      </c>
      <c r="V574" s="7">
        <v>0.123</v>
      </c>
      <c r="W574" s="491" t="e">
        <f>ROUND(('Retail Pricing'!#REF!/(1-0.09))/0.05,0)*0.05</f>
        <v>#REF!</v>
      </c>
      <c r="X574" s="489">
        <v>7.95</v>
      </c>
      <c r="Y574" s="304" t="e">
        <f t="shared" si="1022"/>
        <v>#REF!</v>
      </c>
      <c r="Z574" s="428">
        <v>0.59</v>
      </c>
      <c r="AA574" s="492">
        <v>9.1</v>
      </c>
      <c r="AB574" s="493" t="e">
        <f>ROUND(('Retail Pricing'!#REF!/(1-0.09))/0.05,0)*0.05</f>
        <v>#REF!</v>
      </c>
      <c r="AC574" s="489">
        <v>7.8</v>
      </c>
      <c r="AD574" s="14" t="e">
        <f t="shared" si="1023"/>
        <v>#REF!</v>
      </c>
      <c r="AE574" s="428">
        <v>0.57999999999999996</v>
      </c>
      <c r="AF574" s="488">
        <v>8.9499999999999993</v>
      </c>
      <c r="AG574" s="494" t="e">
        <f>ROUND(('Retail Pricing'!#REF!/(1-0.09))/0.05,0)*0.05</f>
        <v>#REF!</v>
      </c>
      <c r="AH574" s="489">
        <v>6.2</v>
      </c>
      <c r="AI574" s="14" t="e">
        <f t="shared" si="1024"/>
        <v>#REF!</v>
      </c>
      <c r="AJ574" s="428">
        <v>0.48</v>
      </c>
      <c r="AK574" s="495" t="e">
        <f>ROUND(('Retail Pricing'!#REF!/(1-0.09))/0.05,0)*0.05</f>
        <v>#REF!</v>
      </c>
      <c r="AL574" s="489"/>
      <c r="AM574" s="489">
        <v>6.15</v>
      </c>
      <c r="AN574" s="14" t="e">
        <f t="shared" si="1025"/>
        <v>#REF!</v>
      </c>
      <c r="AO574" s="428">
        <v>0.48</v>
      </c>
      <c r="AP574" s="490" t="e">
        <f>ROUND(('Retail Pricing'!#REF!/(1-0.09))/0.05,0)*0.05</f>
        <v>#REF!</v>
      </c>
      <c r="AQ574" s="489">
        <v>6</v>
      </c>
      <c r="AR574" s="14" t="e">
        <f t="shared" si="1026"/>
        <v>#REF!</v>
      </c>
      <c r="AS574" s="428">
        <v>0.46</v>
      </c>
      <c r="AT574" s="496">
        <v>7.05</v>
      </c>
      <c r="AU574" s="497" t="e">
        <f>'Retail Pricing'!#REF!</f>
        <v>#REF!</v>
      </c>
      <c r="AV574" s="288"/>
      <c r="AW574" s="498" t="e">
        <f t="shared" si="1028"/>
        <v>#REF!</v>
      </c>
      <c r="AX574" s="499" t="s">
        <v>106</v>
      </c>
      <c r="AY574" s="499" t="s">
        <v>106</v>
      </c>
      <c r="AZ574" s="333"/>
      <c r="BA574" s="491" t="e">
        <f t="shared" si="994"/>
        <v>#REF!</v>
      </c>
      <c r="BB574" s="492">
        <f t="shared" si="995"/>
        <v>9.1</v>
      </c>
      <c r="BC574" s="493" t="e">
        <f t="shared" si="996"/>
        <v>#REF!</v>
      </c>
      <c r="BD574" s="488">
        <f t="shared" si="997"/>
        <v>8.9499999999999993</v>
      </c>
      <c r="BE574" s="494" t="e">
        <f t="shared" si="998"/>
        <v>#REF!</v>
      </c>
      <c r="BF574" s="495" t="e">
        <f t="shared" si="999"/>
        <v>#REF!</v>
      </c>
      <c r="BG574" s="490" t="e">
        <f t="shared" si="1000"/>
        <v>#REF!</v>
      </c>
      <c r="BH574" s="496">
        <f t="shared" si="1001"/>
        <v>7.05</v>
      </c>
      <c r="BI574" s="497" t="e">
        <f t="shared" si="1002"/>
        <v>#REF!</v>
      </c>
      <c r="BJ574" s="385" t="e">
        <f t="shared" si="1003"/>
        <v>#REF!</v>
      </c>
      <c r="BK574" s="385" t="e">
        <f t="shared" si="1029"/>
        <v>#REF!</v>
      </c>
      <c r="BL574" s="243" t="e">
        <f>IF((BA574-'Retail Pricing'!#REF!)&gt;=0," ",1)</f>
        <v>#REF!</v>
      </c>
      <c r="BM574" s="243" t="e">
        <f>IF((BB574-'Retail Pricing'!#REF!)&gt;=0," ",1)</f>
        <v>#REF!</v>
      </c>
      <c r="BN574" s="243" t="e">
        <f>IF((BC574-'Retail Pricing'!#REF!)&gt;=0," ",1)</f>
        <v>#REF!</v>
      </c>
      <c r="BO574" s="243" t="str">
        <f>IF((BD574-'Retail Pricing'!F241)&gt;=0," ",1)</f>
        <v xml:space="preserve"> </v>
      </c>
      <c r="BP574" s="243" t="e">
        <f>IF((BE574-'Retail Pricing'!#REF!)&gt;=0," ",1)</f>
        <v>#REF!</v>
      </c>
      <c r="BQ574" s="243" t="e">
        <f>IF((BF574-'Retail Pricing'!#REF!)&gt;=0," ",1)</f>
        <v>#REF!</v>
      </c>
      <c r="BR574" s="243" t="e">
        <f>IF((BG574-'Retail Pricing'!#REF!)&gt;=0," ",1)</f>
        <v>#REF!</v>
      </c>
      <c r="BS574" s="243" t="e">
        <f>IF((BH574-'Retail Pricing'!#REF!)&gt;=0," ",1)</f>
        <v>#REF!</v>
      </c>
      <c r="BT574" s="243" t="e">
        <f>IF((BI574-'Retail Pricing'!#REF!)&gt;=0," ",1)</f>
        <v>#REF!</v>
      </c>
      <c r="BU574" s="67"/>
      <c r="BV574" s="442" t="e">
        <f t="shared" si="1005"/>
        <v>#REF!</v>
      </c>
      <c r="BW574" s="244" t="e">
        <f t="shared" si="1006"/>
        <v>#REF!</v>
      </c>
      <c r="BX574" s="244" t="e">
        <f t="shared" si="1007"/>
        <v>#REF!</v>
      </c>
      <c r="BY574" s="244" t="e">
        <f t="shared" si="1008"/>
        <v>#REF!</v>
      </c>
      <c r="BZ574" s="244" t="e">
        <f t="shared" si="1009"/>
        <v>#REF!</v>
      </c>
      <c r="CA574" s="244" t="e">
        <f t="shared" si="1010"/>
        <v>#REF!</v>
      </c>
      <c r="CB574" s="244" t="e">
        <f t="shared" si="1011"/>
        <v>#REF!</v>
      </c>
      <c r="CC574" s="244" t="e">
        <f t="shared" si="1012"/>
        <v>#REF!</v>
      </c>
      <c r="CD574" s="244" t="e">
        <f t="shared" si="1013"/>
        <v>#REF!</v>
      </c>
      <c r="CE574" s="244" t="e">
        <f t="shared" si="1014"/>
        <v>#REF!</v>
      </c>
      <c r="CF574" s="244" t="e">
        <f t="shared" si="1015"/>
        <v>#REF!</v>
      </c>
      <c r="CG574" s="244" t="e">
        <f t="shared" si="1016"/>
        <v>#REF!</v>
      </c>
      <c r="CH574" s="244" t="e">
        <f t="shared" si="1027"/>
        <v>#REF!</v>
      </c>
      <c r="CI574" s="570"/>
      <c r="CJ574" s="578" t="e">
        <f t="shared" si="983"/>
        <v>#REF!</v>
      </c>
      <c r="CK574" s="578" t="e">
        <f t="shared" si="984"/>
        <v>#REF!</v>
      </c>
      <c r="CL574" s="578" t="e">
        <f t="shared" si="985"/>
        <v>#REF!</v>
      </c>
      <c r="CM574" s="578" t="e">
        <f t="shared" si="986"/>
        <v>#REF!</v>
      </c>
      <c r="CN574" s="578" t="e">
        <f t="shared" si="987"/>
        <v>#REF!</v>
      </c>
      <c r="CO574" s="578" t="e">
        <f t="shared" si="980"/>
        <v>#REF!</v>
      </c>
      <c r="CP574" s="578" t="e">
        <f t="shared" si="981"/>
        <v>#REF!</v>
      </c>
      <c r="CQ574" s="578" t="e">
        <f t="shared" si="982"/>
        <v>#REF!</v>
      </c>
      <c r="CR574" s="244"/>
      <c r="CS574" s="244"/>
      <c r="CT574" s="244"/>
      <c r="CU574" s="244"/>
      <c r="CV574" s="347"/>
      <c r="CW574" s="338" t="e">
        <f t="shared" si="1017"/>
        <v>#REF!</v>
      </c>
      <c r="CX574" s="347"/>
      <c r="CY574" s="338" t="e">
        <f t="shared" si="1018"/>
        <v>#REF!</v>
      </c>
      <c r="CZ574" s="347"/>
      <c r="DA574" s="338" t="e">
        <f t="shared" si="1019"/>
        <v>#REF!</v>
      </c>
      <c r="DB574" s="347"/>
      <c r="DC574" s="338" t="e">
        <f t="shared" si="1020"/>
        <v>#REF!</v>
      </c>
      <c r="DD574" s="347"/>
      <c r="DE574" s="338" t="e">
        <f t="shared" si="1021"/>
        <v>#REF!</v>
      </c>
    </row>
    <row r="575" spans="1:109" s="19" customFormat="1" x14ac:dyDescent="0.2">
      <c r="A575" s="328" t="s">
        <v>895</v>
      </c>
      <c r="B575" s="53" t="s">
        <v>1092</v>
      </c>
      <c r="C575" s="451" t="s">
        <v>1144</v>
      </c>
      <c r="D575" s="217" t="s">
        <v>766</v>
      </c>
      <c r="E575" s="326">
        <v>12</v>
      </c>
      <c r="F575" s="400" t="s">
        <v>908</v>
      </c>
      <c r="G575" s="704"/>
      <c r="H575" s="400"/>
      <c r="I575" s="89" t="e">
        <f>IF('Retail Pricing'!#REF!&gt;0,'Retail Pricing'!#REF!," ")</f>
        <v>#REF!</v>
      </c>
      <c r="J575" s="85" t="e">
        <f>'Retail Pricing'!#REF!</f>
        <v>#REF!</v>
      </c>
      <c r="K575" s="85" t="e">
        <f>'Retail Pricing'!#REF!</f>
        <v>#REF!</v>
      </c>
      <c r="L575" s="305" t="e">
        <f>IF('Retail Pricing'!#REF!&gt;0,'Retail Pricing'!#REF!," ")</f>
        <v>#REF!</v>
      </c>
      <c r="M575" s="226" t="e">
        <f t="shared" si="924"/>
        <v>#REF!</v>
      </c>
      <c r="N575" s="219" t="e">
        <f>'Retail Pricing'!#REF!</f>
        <v>#REF!</v>
      </c>
      <c r="O575" s="219" t="e">
        <f>'Retail Pricing'!#REF!</f>
        <v>#REF!</v>
      </c>
      <c r="P575" s="219"/>
      <c r="Q575" s="219" t="e">
        <f>'Retail Pricing'!#REF!</f>
        <v>#REF!</v>
      </c>
      <c r="R575" s="219" t="e">
        <f>IF('Retail Pricing'!#REF!&gt;0,'Retail Pricing'!#REF!," ")</f>
        <v>#REF!</v>
      </c>
      <c r="S575" s="219" t="e">
        <f>'Retail Pricing'!#REF!</f>
        <v>#REF!</v>
      </c>
      <c r="T575" s="219">
        <v>0.70652000000000004</v>
      </c>
      <c r="U575" s="7" t="e">
        <f t="shared" si="993"/>
        <v>#REF!</v>
      </c>
      <c r="V575" s="7">
        <v>0.38100000000000001</v>
      </c>
      <c r="W575" s="491" t="e">
        <f>ROUND(('Retail Pricing'!#REF!/(1-0.09))/0.05,0)*0.05</f>
        <v>#REF!</v>
      </c>
      <c r="X575" s="489">
        <v>3.55</v>
      </c>
      <c r="Y575" s="304" t="e">
        <f t="shared" si="1022"/>
        <v>#REF!</v>
      </c>
      <c r="Z575" s="428">
        <v>0.69</v>
      </c>
      <c r="AA575" s="492">
        <v>4.5</v>
      </c>
      <c r="AB575" s="493" t="e">
        <f>ROUND(('Retail Pricing'!#REF!/(1-0.09))/0.05,0)*0.05</f>
        <v>#REF!</v>
      </c>
      <c r="AC575" s="489">
        <v>3.2</v>
      </c>
      <c r="AD575" s="14" t="e">
        <f t="shared" si="1023"/>
        <v>#REF!</v>
      </c>
      <c r="AE575" s="428">
        <v>0.66</v>
      </c>
      <c r="AF575" s="488">
        <v>4.0999999999999996</v>
      </c>
      <c r="AG575" s="494" t="e">
        <f>ROUND(('Retail Pricing'!#REF!/(1-0.09))/0.05,0)*0.05</f>
        <v>#REF!</v>
      </c>
      <c r="AH575" s="489">
        <v>2.85</v>
      </c>
      <c r="AI575" s="14" t="e">
        <f t="shared" si="1024"/>
        <v>#REF!</v>
      </c>
      <c r="AJ575" s="428">
        <v>0.62</v>
      </c>
      <c r="AK575" s="495" t="e">
        <f>ROUND(('Retail Pricing'!#REF!/(1-0.09))/0.05,0)*0.05</f>
        <v>#REF!</v>
      </c>
      <c r="AL575" s="489"/>
      <c r="AM575" s="489">
        <v>2.7</v>
      </c>
      <c r="AN575" s="14" t="e">
        <f t="shared" si="1025"/>
        <v>#REF!</v>
      </c>
      <c r="AO575" s="428">
        <v>0.61</v>
      </c>
      <c r="AP575" s="490" t="e">
        <f>ROUND(('Retail Pricing'!#REF!/(1-0.09))/0.05,0)*0.05</f>
        <v>#REF!</v>
      </c>
      <c r="AQ575" s="489">
        <v>2.65</v>
      </c>
      <c r="AR575" s="14" t="e">
        <f t="shared" si="1026"/>
        <v>#REF!</v>
      </c>
      <c r="AS575" s="428">
        <v>0.6</v>
      </c>
      <c r="AT575" s="496">
        <v>3.5</v>
      </c>
      <c r="AU575" s="497" t="e">
        <f>'Retail Pricing'!#REF!</f>
        <v>#REF!</v>
      </c>
      <c r="AV575" s="288"/>
      <c r="AW575" s="498" t="e">
        <f t="shared" si="1028"/>
        <v>#REF!</v>
      </c>
      <c r="AX575" s="499" t="s">
        <v>106</v>
      </c>
      <c r="AY575" s="499" t="s">
        <v>106</v>
      </c>
      <c r="AZ575" s="333"/>
      <c r="BA575" s="491" t="e">
        <f t="shared" si="994"/>
        <v>#REF!</v>
      </c>
      <c r="BB575" s="492">
        <f t="shared" si="995"/>
        <v>4.5</v>
      </c>
      <c r="BC575" s="493" t="e">
        <f t="shared" si="996"/>
        <v>#REF!</v>
      </c>
      <c r="BD575" s="488">
        <f t="shared" si="997"/>
        <v>4.0999999999999996</v>
      </c>
      <c r="BE575" s="494" t="e">
        <f t="shared" si="998"/>
        <v>#REF!</v>
      </c>
      <c r="BF575" s="495" t="e">
        <f t="shared" si="999"/>
        <v>#REF!</v>
      </c>
      <c r="BG575" s="490" t="e">
        <f t="shared" si="1000"/>
        <v>#REF!</v>
      </c>
      <c r="BH575" s="496">
        <f t="shared" si="1001"/>
        <v>3.5</v>
      </c>
      <c r="BI575" s="497" t="e">
        <f t="shared" si="1002"/>
        <v>#REF!</v>
      </c>
      <c r="BJ575" s="385" t="e">
        <f t="shared" si="1003"/>
        <v>#REF!</v>
      </c>
      <c r="BK575" s="385" t="e">
        <f t="shared" si="1029"/>
        <v>#REF!</v>
      </c>
      <c r="BL575" s="243" t="e">
        <f>IF((BA575-'Retail Pricing'!#REF!)&gt;=0," ",1)</f>
        <v>#REF!</v>
      </c>
      <c r="BM575" s="243" t="e">
        <f>IF((BB575-'Retail Pricing'!#REF!)&gt;=0," ",1)</f>
        <v>#REF!</v>
      </c>
      <c r="BN575" s="243" t="e">
        <f>IF((BC575-'Retail Pricing'!#REF!)&gt;=0," ",1)</f>
        <v>#REF!</v>
      </c>
      <c r="BO575" s="243">
        <f>IF((BD575-'Retail Pricing'!F212)&gt;=0," ",1)</f>
        <v>1</v>
      </c>
      <c r="BP575" s="243" t="e">
        <f>IF((BE575-'Retail Pricing'!#REF!)&gt;=0," ",1)</f>
        <v>#REF!</v>
      </c>
      <c r="BQ575" s="243" t="e">
        <f>IF((BF575-'Retail Pricing'!#REF!)&gt;=0," ",1)</f>
        <v>#REF!</v>
      </c>
      <c r="BR575" s="243" t="e">
        <f>IF((BG575-'Retail Pricing'!#REF!)&gt;=0," ",1)</f>
        <v>#REF!</v>
      </c>
      <c r="BS575" s="243" t="e">
        <f>IF((BH575-'Retail Pricing'!#REF!)&gt;=0," ",1)</f>
        <v>#REF!</v>
      </c>
      <c r="BT575" s="243" t="e">
        <f>IF((BI575-'Retail Pricing'!#REF!)&gt;=0," ",1)</f>
        <v>#REF!</v>
      </c>
      <c r="BU575" s="67"/>
      <c r="BV575" s="442" t="e">
        <f t="shared" si="1005"/>
        <v>#REF!</v>
      </c>
      <c r="BW575" s="244" t="e">
        <f t="shared" si="1006"/>
        <v>#REF!</v>
      </c>
      <c r="BX575" s="244" t="e">
        <f t="shared" si="1007"/>
        <v>#REF!</v>
      </c>
      <c r="BY575" s="244" t="e">
        <f t="shared" si="1008"/>
        <v>#REF!</v>
      </c>
      <c r="BZ575" s="244" t="e">
        <f t="shared" si="1009"/>
        <v>#REF!</v>
      </c>
      <c r="CA575" s="244" t="e">
        <f t="shared" si="1010"/>
        <v>#REF!</v>
      </c>
      <c r="CB575" s="244" t="e">
        <f t="shared" si="1011"/>
        <v>#REF!</v>
      </c>
      <c r="CC575" s="244" t="e">
        <f t="shared" si="1012"/>
        <v>#REF!</v>
      </c>
      <c r="CD575" s="244" t="e">
        <f t="shared" si="1013"/>
        <v>#REF!</v>
      </c>
      <c r="CE575" s="244" t="e">
        <f t="shared" si="1014"/>
        <v>#REF!</v>
      </c>
      <c r="CF575" s="244" t="e">
        <f t="shared" si="1015"/>
        <v>#REF!</v>
      </c>
      <c r="CG575" s="244" t="e">
        <f t="shared" si="1016"/>
        <v>#REF!</v>
      </c>
      <c r="CH575" s="244" t="e">
        <f t="shared" si="1027"/>
        <v>#REF!</v>
      </c>
      <c r="CI575" s="570"/>
      <c r="CJ575" s="578" t="e">
        <f t="shared" si="983"/>
        <v>#REF!</v>
      </c>
      <c r="CK575" s="578" t="e">
        <f t="shared" si="984"/>
        <v>#REF!</v>
      </c>
      <c r="CL575" s="578" t="e">
        <f t="shared" si="985"/>
        <v>#REF!</v>
      </c>
      <c r="CM575" s="578" t="e">
        <f t="shared" si="986"/>
        <v>#REF!</v>
      </c>
      <c r="CN575" s="578" t="e">
        <f t="shared" si="987"/>
        <v>#REF!</v>
      </c>
      <c r="CO575" s="578" t="e">
        <f t="shared" si="980"/>
        <v>#REF!</v>
      </c>
      <c r="CP575" s="578" t="e">
        <f t="shared" si="981"/>
        <v>#REF!</v>
      </c>
      <c r="CQ575" s="578" t="e">
        <f t="shared" si="982"/>
        <v>#REF!</v>
      </c>
      <c r="CR575" s="244"/>
      <c r="CS575" s="244"/>
      <c r="CT575" s="244"/>
      <c r="CU575" s="244"/>
      <c r="CV575" s="347"/>
      <c r="CW575" s="338" t="e">
        <f t="shared" si="1017"/>
        <v>#REF!</v>
      </c>
      <c r="CX575" s="347"/>
      <c r="CY575" s="338" t="e">
        <f t="shared" si="1018"/>
        <v>#REF!</v>
      </c>
      <c r="CZ575" s="347"/>
      <c r="DA575" s="338" t="e">
        <f t="shared" si="1019"/>
        <v>#REF!</v>
      </c>
      <c r="DB575" s="347"/>
      <c r="DC575" s="338" t="e">
        <f t="shared" si="1020"/>
        <v>#REF!</v>
      </c>
      <c r="DD575" s="347"/>
      <c r="DE575" s="338" t="e">
        <f t="shared" si="1021"/>
        <v>#REF!</v>
      </c>
    </row>
    <row r="576" spans="1:109" s="19" customFormat="1" x14ac:dyDescent="0.2">
      <c r="A576" s="328" t="s">
        <v>895</v>
      </c>
      <c r="B576" s="53" t="s">
        <v>1093</v>
      </c>
      <c r="C576" s="451" t="s">
        <v>1144</v>
      </c>
      <c r="D576" s="217" t="s">
        <v>766</v>
      </c>
      <c r="E576" s="326">
        <v>12</v>
      </c>
      <c r="F576" s="552" t="s">
        <v>909</v>
      </c>
      <c r="G576" s="704"/>
      <c r="H576" s="400" t="s">
        <v>1186</v>
      </c>
      <c r="I576" s="89" t="e">
        <f>IF('Retail Pricing'!#REF!&gt;0,'Retail Pricing'!#REF!," ")</f>
        <v>#REF!</v>
      </c>
      <c r="J576" s="85" t="e">
        <f>'Retail Pricing'!#REF!</f>
        <v>#REF!</v>
      </c>
      <c r="K576" s="85" t="e">
        <f>'Retail Pricing'!#REF!</f>
        <v>#REF!</v>
      </c>
      <c r="L576" s="305" t="e">
        <f>IF('Retail Pricing'!#REF!&gt;0,'Retail Pricing'!#REF!," ")</f>
        <v>#REF!</v>
      </c>
      <c r="M576" s="226" t="e">
        <f t="shared" si="924"/>
        <v>#REF!</v>
      </c>
      <c r="N576" s="219" t="e">
        <f>'Retail Pricing'!#REF!</f>
        <v>#REF!</v>
      </c>
      <c r="O576" s="219" t="e">
        <f>'Retail Pricing'!#REF!</f>
        <v>#REF!</v>
      </c>
      <c r="P576" s="219"/>
      <c r="Q576" s="219" t="e">
        <f>'Retail Pricing'!#REF!</f>
        <v>#REF!</v>
      </c>
      <c r="R576" s="219" t="e">
        <f>IF('Retail Pricing'!#REF!&gt;0,'Retail Pricing'!#REF!," ")</f>
        <v>#REF!</v>
      </c>
      <c r="S576" s="219" t="e">
        <f>'Retail Pricing'!#REF!</f>
        <v>#REF!</v>
      </c>
      <c r="T576" s="219">
        <v>0.50746000000000002</v>
      </c>
      <c r="U576" s="7" t="e">
        <f t="shared" si="993"/>
        <v>#REF!</v>
      </c>
      <c r="V576" s="7">
        <v>0.42899999999999999</v>
      </c>
      <c r="W576" s="491" t="e">
        <f>ROUND(('Retail Pricing'!#REF!/(1-0.09))/0.05,0)*0.05</f>
        <v>#REF!</v>
      </c>
      <c r="X576" s="489">
        <v>2.75</v>
      </c>
      <c r="Y576" s="304" t="e">
        <f t="shared" si="1022"/>
        <v>#REF!</v>
      </c>
      <c r="Z576" s="428">
        <v>0.77</v>
      </c>
      <c r="AA576" s="492">
        <v>4.5</v>
      </c>
      <c r="AB576" s="493" t="e">
        <f>ROUND(('Retail Pricing'!#REF!/(1-0.09))/0.05,0)*0.05</f>
        <v>#REF!</v>
      </c>
      <c r="AC576" s="489">
        <v>2.4500000000000002</v>
      </c>
      <c r="AD576" s="14" t="e">
        <f t="shared" si="1023"/>
        <v>#REF!</v>
      </c>
      <c r="AE576" s="428">
        <v>0.75</v>
      </c>
      <c r="AF576" s="488">
        <v>4.1500000000000004</v>
      </c>
      <c r="AG576" s="494" t="e">
        <f>ROUND(('Retail Pricing'!#REF!/(1-0.09))/0.05,0)*0.05</f>
        <v>#REF!</v>
      </c>
      <c r="AH576" s="489">
        <v>2.2000000000000002</v>
      </c>
      <c r="AI576" s="14" t="e">
        <f t="shared" si="1024"/>
        <v>#REF!</v>
      </c>
      <c r="AJ576" s="428">
        <v>0.72</v>
      </c>
      <c r="AK576" s="495" t="e">
        <f>ROUND(('Retail Pricing'!#REF!/(1-0.09))/0.05,0)*0.05</f>
        <v>#REF!</v>
      </c>
      <c r="AL576" s="489"/>
      <c r="AM576" s="489">
        <v>2.1</v>
      </c>
      <c r="AN576" s="14" t="e">
        <f t="shared" si="1025"/>
        <v>#REF!</v>
      </c>
      <c r="AO576" s="428">
        <v>0.71</v>
      </c>
      <c r="AP576" s="490" t="e">
        <f>ROUND(('Retail Pricing'!#REF!/(1-0.09))/0.05,0)*0.05</f>
        <v>#REF!</v>
      </c>
      <c r="AQ576" s="489">
        <v>2.0499999999999998</v>
      </c>
      <c r="AR576" s="14" t="e">
        <f t="shared" si="1026"/>
        <v>#REF!</v>
      </c>
      <c r="AS576" s="428">
        <v>0.7</v>
      </c>
      <c r="AT576" s="496">
        <v>3.5</v>
      </c>
      <c r="AU576" s="497" t="e">
        <f>'Retail Pricing'!#REF!</f>
        <v>#REF!</v>
      </c>
      <c r="AV576" s="288"/>
      <c r="AW576" s="498" t="e">
        <f t="shared" si="1028"/>
        <v>#REF!</v>
      </c>
      <c r="AX576" s="499" t="e">
        <f>AP576</f>
        <v>#REF!</v>
      </c>
      <c r="AY576" s="499">
        <v>1.5</v>
      </c>
      <c r="AZ576" s="333"/>
      <c r="BA576" s="491" t="e">
        <f t="shared" si="994"/>
        <v>#REF!</v>
      </c>
      <c r="BB576" s="492">
        <f t="shared" si="995"/>
        <v>4.5</v>
      </c>
      <c r="BC576" s="493" t="e">
        <f t="shared" si="996"/>
        <v>#REF!</v>
      </c>
      <c r="BD576" s="488">
        <f t="shared" si="997"/>
        <v>4.1500000000000004</v>
      </c>
      <c r="BE576" s="494" t="e">
        <f t="shared" si="998"/>
        <v>#REF!</v>
      </c>
      <c r="BF576" s="495" t="e">
        <f t="shared" si="999"/>
        <v>#REF!</v>
      </c>
      <c r="BG576" s="490" t="e">
        <f t="shared" si="1000"/>
        <v>#REF!</v>
      </c>
      <c r="BH576" s="496">
        <f t="shared" si="1001"/>
        <v>3.5</v>
      </c>
      <c r="BI576" s="497" t="e">
        <f t="shared" si="1002"/>
        <v>#REF!</v>
      </c>
      <c r="BJ576" s="385" t="e">
        <f t="shared" si="1003"/>
        <v>#REF!</v>
      </c>
      <c r="BK576" s="385" t="e">
        <f t="shared" si="1029"/>
        <v>#REF!</v>
      </c>
      <c r="BL576" s="243" t="e">
        <f>IF((BA576-'Retail Pricing'!#REF!)&gt;=0," ",1)</f>
        <v>#REF!</v>
      </c>
      <c r="BM576" s="243" t="e">
        <f>IF((BB576-'Retail Pricing'!#REF!)&gt;=0," ",1)</f>
        <v>#REF!</v>
      </c>
      <c r="BN576" s="243" t="e">
        <f>IF((BC576-'Retail Pricing'!#REF!)&gt;=0," ",1)</f>
        <v>#REF!</v>
      </c>
      <c r="BO576" s="243">
        <f>IF((BD576-'Retail Pricing'!F201)&gt;=0," ",1)</f>
        <v>1</v>
      </c>
      <c r="BP576" s="243" t="e">
        <f>IF((BE576-'Retail Pricing'!#REF!)&gt;=0," ",1)</f>
        <v>#REF!</v>
      </c>
      <c r="BQ576" s="243" t="e">
        <f>IF((BF576-'Retail Pricing'!#REF!)&gt;=0," ",1)</f>
        <v>#REF!</v>
      </c>
      <c r="BR576" s="243" t="e">
        <f>IF((BG576-'Retail Pricing'!#REF!)&gt;=0," ",1)</f>
        <v>#REF!</v>
      </c>
      <c r="BS576" s="243" t="e">
        <f>IF((BH576-'Retail Pricing'!#REF!)&gt;=0," ",1)</f>
        <v>#REF!</v>
      </c>
      <c r="BT576" s="243" t="e">
        <f>IF((BI576-'Retail Pricing'!#REF!)&gt;=0," ",1)</f>
        <v>#REF!</v>
      </c>
      <c r="BU576" s="67"/>
      <c r="BV576" s="442" t="e">
        <f t="shared" si="1005"/>
        <v>#REF!</v>
      </c>
      <c r="BW576" s="244" t="e">
        <f t="shared" si="1006"/>
        <v>#REF!</v>
      </c>
      <c r="BX576" s="244" t="e">
        <f t="shared" si="1007"/>
        <v>#REF!</v>
      </c>
      <c r="BY576" s="244" t="e">
        <f t="shared" si="1008"/>
        <v>#REF!</v>
      </c>
      <c r="BZ576" s="244" t="e">
        <f t="shared" si="1009"/>
        <v>#REF!</v>
      </c>
      <c r="CA576" s="244" t="e">
        <f t="shared" si="1010"/>
        <v>#REF!</v>
      </c>
      <c r="CB576" s="244" t="e">
        <f t="shared" si="1011"/>
        <v>#REF!</v>
      </c>
      <c r="CC576" s="244" t="e">
        <f t="shared" si="1012"/>
        <v>#REF!</v>
      </c>
      <c r="CD576" s="244" t="e">
        <f t="shared" si="1013"/>
        <v>#REF!</v>
      </c>
      <c r="CE576" s="244" t="e">
        <f t="shared" si="1014"/>
        <v>#REF!</v>
      </c>
      <c r="CF576" s="244" t="e">
        <f t="shared" si="1015"/>
        <v>#REF!</v>
      </c>
      <c r="CG576" s="244" t="e">
        <f t="shared" si="1016"/>
        <v>#REF!</v>
      </c>
      <c r="CH576" s="244" t="e">
        <f t="shared" si="1027"/>
        <v>#REF!</v>
      </c>
      <c r="CI576" s="570"/>
      <c r="CJ576" s="578" t="e">
        <f t="shared" si="983"/>
        <v>#REF!</v>
      </c>
      <c r="CK576" s="578" t="e">
        <f t="shared" si="984"/>
        <v>#REF!</v>
      </c>
      <c r="CL576" s="578" t="e">
        <f t="shared" si="985"/>
        <v>#REF!</v>
      </c>
      <c r="CM576" s="578" t="e">
        <f t="shared" si="986"/>
        <v>#REF!</v>
      </c>
      <c r="CN576" s="578" t="e">
        <f t="shared" si="987"/>
        <v>#REF!</v>
      </c>
      <c r="CO576" s="578" t="e">
        <f t="shared" si="980"/>
        <v>#REF!</v>
      </c>
      <c r="CP576" s="578" t="e">
        <f t="shared" si="981"/>
        <v>#REF!</v>
      </c>
      <c r="CQ576" s="578" t="e">
        <f t="shared" si="982"/>
        <v>#REF!</v>
      </c>
      <c r="CR576" s="244"/>
      <c r="CS576" s="244"/>
      <c r="CT576" s="244"/>
      <c r="CU576" s="244"/>
      <c r="CV576" s="347"/>
      <c r="CW576" s="338" t="e">
        <f t="shared" si="1017"/>
        <v>#REF!</v>
      </c>
      <c r="CX576" s="347"/>
      <c r="CY576" s="338" t="e">
        <f t="shared" si="1018"/>
        <v>#REF!</v>
      </c>
      <c r="CZ576" s="347"/>
      <c r="DA576" s="338" t="e">
        <f t="shared" si="1019"/>
        <v>#REF!</v>
      </c>
      <c r="DB576" s="347"/>
      <c r="DC576" s="338" t="e">
        <f t="shared" si="1020"/>
        <v>#REF!</v>
      </c>
      <c r="DD576" s="347"/>
      <c r="DE576" s="338" t="e">
        <f t="shared" si="1021"/>
        <v>#REF!</v>
      </c>
    </row>
    <row r="577" spans="1:109" s="19" customFormat="1" x14ac:dyDescent="0.2">
      <c r="A577" s="328" t="s">
        <v>895</v>
      </c>
      <c r="B577" s="53" t="s">
        <v>1703</v>
      </c>
      <c r="C577" s="451" t="s">
        <v>1144</v>
      </c>
      <c r="D577" s="217"/>
      <c r="E577" s="326">
        <v>12</v>
      </c>
      <c r="F577" s="400" t="s">
        <v>910</v>
      </c>
      <c r="G577" s="704"/>
      <c r="H577" s="400" t="s">
        <v>949</v>
      </c>
      <c r="I577" s="89" t="e">
        <f>IF('Retail Pricing'!#REF!&gt;0,'Retail Pricing'!#REF!," ")</f>
        <v>#REF!</v>
      </c>
      <c r="J577" s="85" t="e">
        <f>'Retail Pricing'!#REF!</f>
        <v>#REF!</v>
      </c>
      <c r="K577" s="85" t="e">
        <f>'Retail Pricing'!#REF!</f>
        <v>#REF!</v>
      </c>
      <c r="L577" s="305" t="e">
        <f>IF('Retail Pricing'!#REF!&gt;0,'Retail Pricing'!#REF!," ")</f>
        <v>#REF!</v>
      </c>
      <c r="M577" s="226" t="e">
        <f t="shared" si="924"/>
        <v>#REF!</v>
      </c>
      <c r="N577" s="219" t="e">
        <f>'Retail Pricing'!#REF!</f>
        <v>#REF!</v>
      </c>
      <c r="O577" s="219" t="e">
        <f>'Retail Pricing'!#REF!</f>
        <v>#REF!</v>
      </c>
      <c r="P577" s="219"/>
      <c r="Q577" s="219" t="e">
        <f>'Retail Pricing'!#REF!</f>
        <v>#REF!</v>
      </c>
      <c r="R577" s="219" t="e">
        <f>IF('Retail Pricing'!#REF!&gt;0,'Retail Pricing'!#REF!," ")</f>
        <v>#REF!</v>
      </c>
      <c r="S577" s="219" t="e">
        <f>'Retail Pricing'!#REF!</f>
        <v>#REF!</v>
      </c>
      <c r="T577" s="219">
        <v>1.03983</v>
      </c>
      <c r="U577" s="7" t="e">
        <f t="shared" si="993"/>
        <v>#REF!</v>
      </c>
      <c r="V577" s="7">
        <v>-0.25600000000000001</v>
      </c>
      <c r="W577" s="491" t="s">
        <v>949</v>
      </c>
      <c r="X577" s="489" t="s">
        <v>949</v>
      </c>
      <c r="Y577" s="304" t="str">
        <f t="shared" si="1022"/>
        <v xml:space="preserve"> </v>
      </c>
      <c r="Z577" s="428" t="s">
        <v>106</v>
      </c>
      <c r="AA577" s="492" t="s">
        <v>949</v>
      </c>
      <c r="AB577" s="493" t="s">
        <v>949</v>
      </c>
      <c r="AC577" s="489" t="s">
        <v>949</v>
      </c>
      <c r="AD577" s="14" t="str">
        <f t="shared" si="1023"/>
        <v xml:space="preserve"> </v>
      </c>
      <c r="AE577" s="428" t="s">
        <v>106</v>
      </c>
      <c r="AF577" s="488" t="s">
        <v>949</v>
      </c>
      <c r="AG577" s="494" t="s">
        <v>949</v>
      </c>
      <c r="AH577" s="489" t="s">
        <v>949</v>
      </c>
      <c r="AI577" s="14" t="str">
        <f t="shared" si="1024"/>
        <v xml:space="preserve"> </v>
      </c>
      <c r="AJ577" s="428" t="s">
        <v>106</v>
      </c>
      <c r="AK577" s="495" t="s">
        <v>949</v>
      </c>
      <c r="AL577" s="489"/>
      <c r="AM577" s="489" t="s">
        <v>949</v>
      </c>
      <c r="AN577" s="14" t="str">
        <f t="shared" si="1025"/>
        <v xml:space="preserve"> </v>
      </c>
      <c r="AO577" s="428" t="s">
        <v>106</v>
      </c>
      <c r="AP577" s="490" t="s">
        <v>949</v>
      </c>
      <c r="AQ577" s="489" t="s">
        <v>949</v>
      </c>
      <c r="AR577" s="14" t="str">
        <f t="shared" si="1026"/>
        <v xml:space="preserve"> </v>
      </c>
      <c r="AS577" s="428" t="s">
        <v>106</v>
      </c>
      <c r="AT577" s="496" t="s">
        <v>949</v>
      </c>
      <c r="AU577" s="497" t="s">
        <v>949</v>
      </c>
      <c r="AV577" s="288"/>
      <c r="AW577" s="498" t="s">
        <v>949</v>
      </c>
      <c r="AX577" s="499"/>
      <c r="AY577" s="499"/>
      <c r="AZ577" s="333"/>
      <c r="BA577" s="491" t="str">
        <f t="shared" si="994"/>
        <v>Holder</v>
      </c>
      <c r="BB577" s="492" t="str">
        <f t="shared" si="995"/>
        <v>Holder</v>
      </c>
      <c r="BC577" s="493" t="str">
        <f t="shared" si="996"/>
        <v>Holder</v>
      </c>
      <c r="BD577" s="488" t="str">
        <f t="shared" si="997"/>
        <v>Holder</v>
      </c>
      <c r="BE577" s="494" t="str">
        <f t="shared" si="998"/>
        <v>Holder</v>
      </c>
      <c r="BF577" s="495" t="str">
        <f t="shared" si="999"/>
        <v>Holder</v>
      </c>
      <c r="BG577" s="490" t="str">
        <f t="shared" si="1000"/>
        <v>Holder</v>
      </c>
      <c r="BH577" s="496" t="str">
        <f t="shared" si="1001"/>
        <v>Holder</v>
      </c>
      <c r="BI577" s="497" t="str">
        <f t="shared" si="1002"/>
        <v>Holder</v>
      </c>
      <c r="BJ577" s="385" t="str">
        <f t="shared" si="1003"/>
        <v>No</v>
      </c>
      <c r="BK577" s="385" t="str">
        <f t="shared" si="1029"/>
        <v>No</v>
      </c>
      <c r="BL577" s="483" t="s">
        <v>1376</v>
      </c>
      <c r="BM577" s="482"/>
      <c r="BN577" s="482"/>
      <c r="BO577" s="482"/>
      <c r="BP577" s="482"/>
      <c r="BQ577" s="482"/>
      <c r="BR577" s="482"/>
      <c r="BS577" s="482"/>
      <c r="BT577" s="482"/>
      <c r="BU577" s="67"/>
      <c r="BV577" s="442" t="str">
        <f t="shared" si="1005"/>
        <v xml:space="preserve"> </v>
      </c>
      <c r="BW577" s="244" t="str">
        <f t="shared" si="1006"/>
        <v xml:space="preserve"> </v>
      </c>
      <c r="BX577" s="244" t="str">
        <f t="shared" si="1007"/>
        <v xml:space="preserve"> </v>
      </c>
      <c r="BY577" s="244" t="str">
        <f t="shared" si="1008"/>
        <v xml:space="preserve"> </v>
      </c>
      <c r="BZ577" s="244" t="str">
        <f t="shared" si="1009"/>
        <v xml:space="preserve"> </v>
      </c>
      <c r="CA577" s="244" t="str">
        <f t="shared" si="1010"/>
        <v xml:space="preserve"> </v>
      </c>
      <c r="CB577" s="244" t="str">
        <f t="shared" si="1011"/>
        <v xml:space="preserve"> </v>
      </c>
      <c r="CC577" s="244" t="str">
        <f t="shared" si="1012"/>
        <v xml:space="preserve"> </v>
      </c>
      <c r="CD577" s="244" t="str">
        <f t="shared" si="1013"/>
        <v xml:space="preserve"> </v>
      </c>
      <c r="CE577" s="244" t="str">
        <f t="shared" si="1014"/>
        <v xml:space="preserve"> </v>
      </c>
      <c r="CF577" s="244" t="str">
        <f t="shared" si="1015"/>
        <v xml:space="preserve"> </v>
      </c>
      <c r="CG577" s="244" t="str">
        <f t="shared" si="1016"/>
        <v xml:space="preserve"> </v>
      </c>
      <c r="CH577" s="244" t="str">
        <f t="shared" si="1027"/>
        <v xml:space="preserve"> </v>
      </c>
      <c r="CI577" s="570"/>
      <c r="CJ577" s="578" t="str">
        <f t="shared" si="983"/>
        <v xml:space="preserve"> </v>
      </c>
      <c r="CK577" s="578" t="str">
        <f t="shared" si="984"/>
        <v xml:space="preserve"> </v>
      </c>
      <c r="CL577" s="578" t="str">
        <f t="shared" si="985"/>
        <v xml:space="preserve"> </v>
      </c>
      <c r="CM577" s="578" t="str">
        <f t="shared" si="986"/>
        <v xml:space="preserve"> </v>
      </c>
      <c r="CN577" s="578" t="str">
        <f t="shared" si="987"/>
        <v xml:space="preserve"> </v>
      </c>
      <c r="CO577" s="578" t="str">
        <f t="shared" si="980"/>
        <v xml:space="preserve"> </v>
      </c>
      <c r="CP577" s="578" t="str">
        <f t="shared" si="981"/>
        <v xml:space="preserve"> </v>
      </c>
      <c r="CQ577" s="578" t="str">
        <f t="shared" si="982"/>
        <v xml:space="preserve"> </v>
      </c>
      <c r="CR577" s="244"/>
      <c r="CS577" s="244"/>
      <c r="CT577" s="244"/>
      <c r="CU577" s="244"/>
      <c r="CV577" s="347"/>
      <c r="CW577" s="338" t="str">
        <f t="shared" si="1017"/>
        <v xml:space="preserve"> </v>
      </c>
      <c r="CX577" s="347"/>
      <c r="CY577" s="338" t="str">
        <f t="shared" si="1018"/>
        <v xml:space="preserve"> </v>
      </c>
      <c r="CZ577" s="347"/>
      <c r="DA577" s="338" t="str">
        <f t="shared" si="1019"/>
        <v xml:space="preserve"> </v>
      </c>
      <c r="DB577" s="347"/>
      <c r="DC577" s="338" t="str">
        <f t="shared" si="1020"/>
        <v xml:space="preserve"> </v>
      </c>
      <c r="DD577" s="347"/>
      <c r="DE577" s="338" t="str">
        <f t="shared" si="1021"/>
        <v xml:space="preserve"> </v>
      </c>
    </row>
    <row r="578" spans="1:109" s="19" customFormat="1" x14ac:dyDescent="0.2">
      <c r="A578" s="328" t="s">
        <v>895</v>
      </c>
      <c r="B578" s="70" t="s">
        <v>1703</v>
      </c>
      <c r="C578" s="451" t="s">
        <v>1144</v>
      </c>
      <c r="D578" s="217"/>
      <c r="E578" s="326">
        <v>12</v>
      </c>
      <c r="F578" s="400" t="s">
        <v>910</v>
      </c>
      <c r="G578" s="704"/>
      <c r="H578" s="400"/>
      <c r="I578" s="89" t="e">
        <f>IF('Retail Pricing'!#REF!&gt;0,'Retail Pricing'!#REF!," ")</f>
        <v>#REF!</v>
      </c>
      <c r="J578" s="85" t="e">
        <f>'Retail Pricing'!#REF!</f>
        <v>#REF!</v>
      </c>
      <c r="K578" s="85" t="e">
        <f>'Retail Pricing'!#REF!</f>
        <v>#REF!</v>
      </c>
      <c r="L578" s="305" t="e">
        <f>IF('Retail Pricing'!#REF!&gt;0,'Retail Pricing'!#REF!," ")</f>
        <v>#REF!</v>
      </c>
      <c r="M578" s="226" t="e">
        <f t="shared" ref="M578:M589" si="1030">IF(N578&gt;0,N578+O578+Q578+R578+S578," ")</f>
        <v>#REF!</v>
      </c>
      <c r="N578" s="219" t="e">
        <f>IF('Retail Pricing'!#REF!&gt;0,'Retail Pricing'!#REF!," ")</f>
        <v>#REF!</v>
      </c>
      <c r="O578" s="219" t="e">
        <f>IF('Retail Pricing'!#REF!&gt;0,'Retail Pricing'!#REF!," ")</f>
        <v>#REF!</v>
      </c>
      <c r="P578" s="219"/>
      <c r="Q578" s="219" t="e">
        <f>IF('Retail Pricing'!#REF!&gt;0,'Retail Pricing'!#REF!," ")</f>
        <v>#REF!</v>
      </c>
      <c r="R578" s="219" t="e">
        <f>IF('Retail Pricing'!#REF!&gt;0,'Retail Pricing'!#REF!," ")</f>
        <v>#REF!</v>
      </c>
      <c r="S578" s="219" t="e">
        <f>IF('Retail Pricing'!#REF!&gt;0,'Retail Pricing'!#REF!," ")</f>
        <v>#REF!</v>
      </c>
      <c r="T578" s="226">
        <v>1.03983</v>
      </c>
      <c r="U578" s="7" t="e">
        <f t="shared" si="993"/>
        <v>#REF!</v>
      </c>
      <c r="V578" s="7">
        <v>-0.25600000000000001</v>
      </c>
      <c r="W578" s="491" t="e">
        <f>'Retail Pricing'!#REF!</f>
        <v>#REF!</v>
      </c>
      <c r="X578" s="489">
        <v>2.75</v>
      </c>
      <c r="Y578" s="304" t="e">
        <f t="shared" si="1022"/>
        <v>#REF!</v>
      </c>
      <c r="Z578" s="428">
        <v>0.75</v>
      </c>
      <c r="AA578" s="492">
        <v>4.4000000000000004</v>
      </c>
      <c r="AB578" s="493" t="e">
        <f>'Retail Pricing'!#REF!</f>
        <v>#REF!</v>
      </c>
      <c r="AC578" s="489">
        <v>2.4500000000000002</v>
      </c>
      <c r="AD578" s="14" t="e">
        <f t="shared" si="1023"/>
        <v>#REF!</v>
      </c>
      <c r="AE578" s="428">
        <v>0.72</v>
      </c>
      <c r="AF578" s="488">
        <v>4</v>
      </c>
      <c r="AG578" s="494" t="e">
        <f>'Retail Pricing'!#REF!</f>
        <v>#REF!</v>
      </c>
      <c r="AH578" s="489">
        <v>2.2000000000000002</v>
      </c>
      <c r="AI578" s="14" t="e">
        <f t="shared" si="1024"/>
        <v>#REF!</v>
      </c>
      <c r="AJ578" s="428">
        <v>0.69</v>
      </c>
      <c r="AK578" s="495" t="e">
        <f>ROUND(('Retail Pricing'!#REF!/(1-0.09))/0.05,0)*0.05</f>
        <v>#REF!</v>
      </c>
      <c r="AL578" s="489"/>
      <c r="AM578" s="489">
        <v>2.2999999999999998</v>
      </c>
      <c r="AN578" s="14" t="e">
        <f t="shared" si="1025"/>
        <v>#REF!</v>
      </c>
      <c r="AO578" s="428">
        <v>0.71</v>
      </c>
      <c r="AP578" s="490" t="e">
        <f>'Retail Pricing'!#REF!</f>
        <v>#REF!</v>
      </c>
      <c r="AQ578" s="489">
        <v>2.0499999999999998</v>
      </c>
      <c r="AR578" s="14" t="e">
        <f t="shared" si="1026"/>
        <v>#REF!</v>
      </c>
      <c r="AS578" s="428">
        <v>0.67</v>
      </c>
      <c r="AT578" s="496">
        <v>3.4</v>
      </c>
      <c r="AU578" s="497" t="e">
        <f>'Retail Pricing'!#REF!</f>
        <v>#REF!</v>
      </c>
      <c r="AV578" s="288"/>
      <c r="AW578" s="498" t="e">
        <f>IF(W578&gt;0,ROUND((W578*1.3)/0.05,0)*0.05," ")</f>
        <v>#REF!</v>
      </c>
      <c r="AX578" s="499"/>
      <c r="AY578" s="499"/>
      <c r="AZ578" s="333"/>
      <c r="BA578" s="491" t="e">
        <f t="shared" si="994"/>
        <v>#REF!</v>
      </c>
      <c r="BB578" s="492">
        <f t="shared" si="995"/>
        <v>4.4000000000000004</v>
      </c>
      <c r="BC578" s="493" t="e">
        <f t="shared" si="996"/>
        <v>#REF!</v>
      </c>
      <c r="BD578" s="488">
        <f t="shared" si="997"/>
        <v>4</v>
      </c>
      <c r="BE578" s="494" t="e">
        <f t="shared" si="998"/>
        <v>#REF!</v>
      </c>
      <c r="BF578" s="495" t="e">
        <f t="shared" si="999"/>
        <v>#REF!</v>
      </c>
      <c r="BG578" s="490" t="e">
        <f t="shared" si="1000"/>
        <v>#REF!</v>
      </c>
      <c r="BH578" s="496">
        <f t="shared" si="1001"/>
        <v>3.4</v>
      </c>
      <c r="BI578" s="497" t="e">
        <f t="shared" si="1002"/>
        <v>#REF!</v>
      </c>
      <c r="BJ578" s="385" t="e">
        <f t="shared" si="1003"/>
        <v>#REF!</v>
      </c>
      <c r="BK578" s="385" t="e">
        <f>IF(BC578*0.9&gt;BG578, " ", "No")</f>
        <v>#REF!</v>
      </c>
      <c r="BL578" s="243" t="e">
        <f>IF((BA578-'Retail Pricing'!#REF!)&gt;=0," ",1)</f>
        <v>#REF!</v>
      </c>
      <c r="BM578" s="243" t="e">
        <f>IF((BB578-'Retail Pricing'!#REF!)&gt;=0," ",1)</f>
        <v>#REF!</v>
      </c>
      <c r="BN578" s="243" t="e">
        <f>IF((BC578-'Retail Pricing'!#REF!)&gt;=0," ",1)</f>
        <v>#REF!</v>
      </c>
      <c r="BO578" s="243" t="e">
        <f>IF((BD578-'Retail Pricing'!#REF!)&gt;=0," ",1)</f>
        <v>#REF!</v>
      </c>
      <c r="BP578" s="243" t="e">
        <f>IF((BE578-'Retail Pricing'!#REF!)&gt;=0," ",1)</f>
        <v>#REF!</v>
      </c>
      <c r="BQ578" s="243" t="e">
        <f>IF((BF578-'Retail Pricing'!#REF!)&gt;=0," ",1)</f>
        <v>#REF!</v>
      </c>
      <c r="BR578" s="243" t="e">
        <f>IF((BG578-'Retail Pricing'!#REF!)&gt;=0," ",1)</f>
        <v>#REF!</v>
      </c>
      <c r="BS578" s="243" t="e">
        <f>IF((BH578-'Retail Pricing'!#REF!)&gt;=0," ",1)</f>
        <v>#REF!</v>
      </c>
      <c r="BT578" s="243" t="e">
        <f>IF((BI578-'Retail Pricing'!#REF!)&gt;=0," ",1)</f>
        <v>#REF!</v>
      </c>
      <c r="BU578" s="67"/>
      <c r="BV578" s="442" t="e">
        <f t="shared" si="1005"/>
        <v>#REF!</v>
      </c>
      <c r="BW578" s="244" t="e">
        <f t="shared" si="1006"/>
        <v>#REF!</v>
      </c>
      <c r="BX578" s="244" t="e">
        <f t="shared" si="1007"/>
        <v>#REF!</v>
      </c>
      <c r="BY578" s="244" t="e">
        <f t="shared" si="1008"/>
        <v>#REF!</v>
      </c>
      <c r="BZ578" s="244" t="e">
        <f t="shared" si="1009"/>
        <v>#REF!</v>
      </c>
      <c r="CA578" s="244" t="e">
        <f t="shared" si="1010"/>
        <v>#REF!</v>
      </c>
      <c r="CB578" s="244" t="e">
        <f t="shared" si="1011"/>
        <v>#REF!</v>
      </c>
      <c r="CC578" s="244" t="e">
        <f t="shared" si="1012"/>
        <v>#REF!</v>
      </c>
      <c r="CD578" s="244" t="e">
        <f t="shared" si="1013"/>
        <v>#REF!</v>
      </c>
      <c r="CE578" s="244" t="e">
        <f t="shared" si="1014"/>
        <v>#REF!</v>
      </c>
      <c r="CF578" s="244" t="e">
        <f t="shared" si="1015"/>
        <v>#REF!</v>
      </c>
      <c r="CG578" s="244" t="e">
        <f>IF($BV578&gt;0,($BV578-AW578)/$BV578*100," ")</f>
        <v>#REF!</v>
      </c>
      <c r="CH578" s="244" t="e">
        <f>IF($W578&gt;0,100," ")</f>
        <v>#REF!</v>
      </c>
      <c r="CI578" s="570"/>
      <c r="CJ578" s="578" t="e">
        <f t="shared" si="983"/>
        <v>#REF!</v>
      </c>
      <c r="CK578" s="578" t="e">
        <f t="shared" si="984"/>
        <v>#REF!</v>
      </c>
      <c r="CL578" s="578" t="e">
        <f t="shared" si="985"/>
        <v>#REF!</v>
      </c>
      <c r="CM578" s="578" t="e">
        <f t="shared" si="986"/>
        <v>#REF!</v>
      </c>
      <c r="CN578" s="578" t="e">
        <f t="shared" si="987"/>
        <v>#REF!</v>
      </c>
      <c r="CO578" s="578" t="e">
        <f t="shared" si="980"/>
        <v>#REF!</v>
      </c>
      <c r="CP578" s="578" t="e">
        <f t="shared" si="981"/>
        <v>#REF!</v>
      </c>
      <c r="CQ578" s="578" t="e">
        <f t="shared" si="982"/>
        <v>#REF!</v>
      </c>
      <c r="CR578" s="244"/>
      <c r="CS578" s="244"/>
      <c r="CT578" s="244"/>
      <c r="CU578" s="244"/>
      <c r="CV578" s="347"/>
      <c r="CW578" s="338" t="e">
        <f t="shared" si="1017"/>
        <v>#REF!</v>
      </c>
      <c r="CX578" s="347"/>
      <c r="CY578" s="338" t="e">
        <f t="shared" si="1018"/>
        <v>#REF!</v>
      </c>
      <c r="CZ578" s="347"/>
      <c r="DA578" s="338" t="e">
        <f t="shared" si="1019"/>
        <v>#REF!</v>
      </c>
      <c r="DB578" s="347"/>
      <c r="DC578" s="338" t="e">
        <f t="shared" si="1020"/>
        <v>#REF!</v>
      </c>
      <c r="DD578" s="347"/>
      <c r="DE578" s="338" t="e">
        <f t="shared" si="1021"/>
        <v>#REF!</v>
      </c>
    </row>
    <row r="579" spans="1:109" s="19" customFormat="1" x14ac:dyDescent="0.2">
      <c r="A579" s="328" t="s">
        <v>895</v>
      </c>
      <c r="B579" s="53" t="s">
        <v>1147</v>
      </c>
      <c r="C579" s="451" t="s">
        <v>1144</v>
      </c>
      <c r="D579" s="217"/>
      <c r="E579" s="326">
        <v>12</v>
      </c>
      <c r="F579" s="400" t="s">
        <v>912</v>
      </c>
      <c r="G579" s="704"/>
      <c r="H579" s="400"/>
      <c r="I579" s="89" t="e">
        <f>IF('Retail Pricing'!#REF!&gt;0,'Retail Pricing'!#REF!," ")</f>
        <v>#REF!</v>
      </c>
      <c r="J579" s="85" t="e">
        <f>'Retail Pricing'!#REF!</f>
        <v>#REF!</v>
      </c>
      <c r="K579" s="85" t="e">
        <f>'Retail Pricing'!#REF!</f>
        <v>#REF!</v>
      </c>
      <c r="L579" s="305" t="e">
        <f>IF('Retail Pricing'!#REF!&gt;0,'Retail Pricing'!#REF!," ")</f>
        <v>#REF!</v>
      </c>
      <c r="M579" s="226" t="e">
        <f t="shared" si="1030"/>
        <v>#REF!</v>
      </c>
      <c r="N579" s="219" t="e">
        <f>'Retail Pricing'!#REF!</f>
        <v>#REF!</v>
      </c>
      <c r="O579" s="219" t="e">
        <f>'Retail Pricing'!#REF!</f>
        <v>#REF!</v>
      </c>
      <c r="P579" s="219"/>
      <c r="Q579" s="219" t="e">
        <f>'Retail Pricing'!#REF!</f>
        <v>#REF!</v>
      </c>
      <c r="R579" s="219" t="e">
        <f>IF('Retail Pricing'!#REF!&gt;0,'Retail Pricing'!#REF!," ")</f>
        <v>#REF!</v>
      </c>
      <c r="S579" s="219" t="e">
        <f>'Retail Pricing'!#REF!</f>
        <v>#REF!</v>
      </c>
      <c r="T579" s="219">
        <v>4.0071199999999996</v>
      </c>
      <c r="U579" s="7" t="e">
        <f t="shared" si="993"/>
        <v>#REF!</v>
      </c>
      <c r="V579" s="7">
        <v>-0.122</v>
      </c>
      <c r="W579" s="491" t="e">
        <f>ROUND(('Retail Pricing'!#REF!/(1-0.09))/0.05,0)*0.05</f>
        <v>#REF!</v>
      </c>
      <c r="X579" s="489">
        <v>8.8000000000000007</v>
      </c>
      <c r="Y579" s="304" t="e">
        <f t="shared" si="1022"/>
        <v>#REF!</v>
      </c>
      <c r="Z579" s="428">
        <v>0.49</v>
      </c>
      <c r="AA579" s="492">
        <v>9.6999999999999993</v>
      </c>
      <c r="AB579" s="493" t="e">
        <f>ROUND(('Retail Pricing'!#REF!/(1-0.09))/0.05,0)*0.05</f>
        <v>#REF!</v>
      </c>
      <c r="AC579" s="489">
        <v>7.9</v>
      </c>
      <c r="AD579" s="14" t="e">
        <f t="shared" si="1023"/>
        <v>#REF!</v>
      </c>
      <c r="AE579" s="428">
        <v>0.43</v>
      </c>
      <c r="AF579" s="488">
        <v>8.8000000000000007</v>
      </c>
      <c r="AG579" s="494" t="e">
        <f>ROUND(('Retail Pricing'!#REF!/(1-0.09))/0.05,0)*0.05</f>
        <v>#REF!</v>
      </c>
      <c r="AH579" s="489">
        <v>7.05</v>
      </c>
      <c r="AI579" s="14" t="e">
        <f t="shared" si="1024"/>
        <v>#REF!</v>
      </c>
      <c r="AJ579" s="428">
        <v>0.36</v>
      </c>
      <c r="AK579" s="495" t="e">
        <f>ROUND(('Retail Pricing'!#REF!/(1-0.09))/0.05,0)*0.05</f>
        <v>#REF!</v>
      </c>
      <c r="AL579" s="489"/>
      <c r="AM579" s="489">
        <v>6.75</v>
      </c>
      <c r="AN579" s="14" t="e">
        <f t="shared" si="1025"/>
        <v>#REF!</v>
      </c>
      <c r="AO579" s="428">
        <v>0.34</v>
      </c>
      <c r="AP579" s="490" t="e">
        <f>AG579</f>
        <v>#REF!</v>
      </c>
      <c r="AQ579" s="489">
        <v>7.05</v>
      </c>
      <c r="AR579" s="14" t="e">
        <f t="shared" si="1026"/>
        <v>#REF!</v>
      </c>
      <c r="AS579" s="428">
        <v>0.36</v>
      </c>
      <c r="AT579" s="496">
        <v>7.95</v>
      </c>
      <c r="AU579" s="497" t="e">
        <f>'Retail Pricing'!#REF!</f>
        <v>#REF!</v>
      </c>
      <c r="AV579" s="288"/>
      <c r="AW579" s="498" t="e">
        <f>IF(W579&gt;0,ROUND((W579*1.3)/0.05,0)*0.05," ")</f>
        <v>#REF!</v>
      </c>
      <c r="AX579" s="499"/>
      <c r="AY579" s="499"/>
      <c r="AZ579" s="333"/>
      <c r="BA579" s="491" t="e">
        <f t="shared" si="994"/>
        <v>#REF!</v>
      </c>
      <c r="BB579" s="492">
        <f t="shared" si="995"/>
        <v>9.6999999999999993</v>
      </c>
      <c r="BC579" s="493" t="e">
        <f t="shared" si="996"/>
        <v>#REF!</v>
      </c>
      <c r="BD579" s="488">
        <f t="shared" si="997"/>
        <v>8.8000000000000007</v>
      </c>
      <c r="BE579" s="494" t="e">
        <f t="shared" si="998"/>
        <v>#REF!</v>
      </c>
      <c r="BF579" s="495" t="e">
        <f t="shared" si="999"/>
        <v>#REF!</v>
      </c>
      <c r="BG579" s="490" t="e">
        <f t="shared" si="1000"/>
        <v>#REF!</v>
      </c>
      <c r="BH579" s="496">
        <f t="shared" si="1001"/>
        <v>7.95</v>
      </c>
      <c r="BI579" s="497" t="e">
        <f t="shared" si="1002"/>
        <v>#REF!</v>
      </c>
      <c r="BJ579" s="385" t="e">
        <f t="shared" si="1003"/>
        <v>#REF!</v>
      </c>
      <c r="BK579" s="385" t="e">
        <f t="shared" si="1029"/>
        <v>#REF!</v>
      </c>
      <c r="BL579" s="243" t="e">
        <f>IF((BA579-'Retail Pricing'!#REF!)&gt;=0," ",1)</f>
        <v>#REF!</v>
      </c>
      <c r="BM579" s="243" t="e">
        <f>IF((BB579-'Retail Pricing'!#REF!)&gt;=0," ",1)</f>
        <v>#REF!</v>
      </c>
      <c r="BN579" s="243" t="e">
        <f>IF((BC579-'Retail Pricing'!#REF!)&gt;=0," ",1)</f>
        <v>#REF!</v>
      </c>
      <c r="BO579" s="243" t="e">
        <f>IF((BD579-'Retail Pricing'!#REF!)&gt;=0," ",1)</f>
        <v>#REF!</v>
      </c>
      <c r="BP579" s="243" t="e">
        <f>IF((BE579-'Retail Pricing'!#REF!)&gt;=0," ",1)</f>
        <v>#REF!</v>
      </c>
      <c r="BQ579" s="243" t="e">
        <f>IF((BF579-'Retail Pricing'!#REF!)&gt;=0," ",1)</f>
        <v>#REF!</v>
      </c>
      <c r="BR579" s="243" t="e">
        <f>IF((BG579-'Retail Pricing'!#REF!)&gt;=0," ",1)</f>
        <v>#REF!</v>
      </c>
      <c r="BS579" s="243" t="e">
        <f>IF((BH579-'Retail Pricing'!#REF!)&gt;=0," ",1)</f>
        <v>#REF!</v>
      </c>
      <c r="BT579" s="243" t="e">
        <f>IF((BI579-'Retail Pricing'!#REF!)&gt;=0," ",1)</f>
        <v>#REF!</v>
      </c>
      <c r="BU579" s="67"/>
      <c r="BV579" s="442" t="e">
        <f t="shared" si="1005"/>
        <v>#REF!</v>
      </c>
      <c r="BW579" s="244" t="e">
        <f t="shared" si="1006"/>
        <v>#REF!</v>
      </c>
      <c r="BX579" s="244" t="e">
        <f t="shared" si="1007"/>
        <v>#REF!</v>
      </c>
      <c r="BY579" s="244" t="e">
        <f t="shared" si="1008"/>
        <v>#REF!</v>
      </c>
      <c r="BZ579" s="244" t="e">
        <f t="shared" si="1009"/>
        <v>#REF!</v>
      </c>
      <c r="CA579" s="244" t="e">
        <f t="shared" si="1010"/>
        <v>#REF!</v>
      </c>
      <c r="CB579" s="244" t="e">
        <f t="shared" si="1011"/>
        <v>#REF!</v>
      </c>
      <c r="CC579" s="244" t="e">
        <f t="shared" si="1012"/>
        <v>#REF!</v>
      </c>
      <c r="CD579" s="244" t="e">
        <f t="shared" si="1013"/>
        <v>#REF!</v>
      </c>
      <c r="CE579" s="244" t="e">
        <f t="shared" si="1014"/>
        <v>#REF!</v>
      </c>
      <c r="CF579" s="244" t="e">
        <f t="shared" si="1015"/>
        <v>#REF!</v>
      </c>
      <c r="CG579" s="244" t="e">
        <f t="shared" si="1016"/>
        <v>#REF!</v>
      </c>
      <c r="CH579" s="244" t="e">
        <f t="shared" si="1027"/>
        <v>#REF!</v>
      </c>
      <c r="CI579" s="570"/>
      <c r="CJ579" s="578" t="e">
        <f t="shared" si="983"/>
        <v>#REF!</v>
      </c>
      <c r="CK579" s="578" t="e">
        <f t="shared" si="984"/>
        <v>#REF!</v>
      </c>
      <c r="CL579" s="578" t="e">
        <f t="shared" si="985"/>
        <v>#REF!</v>
      </c>
      <c r="CM579" s="578" t="e">
        <f t="shared" si="986"/>
        <v>#REF!</v>
      </c>
      <c r="CN579" s="578" t="e">
        <f t="shared" si="987"/>
        <v>#REF!</v>
      </c>
      <c r="CO579" s="578" t="e">
        <f t="shared" si="980"/>
        <v>#REF!</v>
      </c>
      <c r="CP579" s="578" t="e">
        <f t="shared" si="981"/>
        <v>#REF!</v>
      </c>
      <c r="CQ579" s="578" t="e">
        <f t="shared" si="982"/>
        <v>#REF!</v>
      </c>
      <c r="CR579" s="244"/>
      <c r="CS579" s="244"/>
      <c r="CT579" s="244"/>
      <c r="CU579" s="244"/>
      <c r="CV579" s="347"/>
      <c r="CW579" s="338" t="e">
        <f t="shared" si="1017"/>
        <v>#REF!</v>
      </c>
      <c r="CX579" s="347"/>
      <c r="CY579" s="338" t="e">
        <f t="shared" si="1018"/>
        <v>#REF!</v>
      </c>
      <c r="CZ579" s="347"/>
      <c r="DA579" s="338" t="e">
        <f t="shared" si="1019"/>
        <v>#REF!</v>
      </c>
      <c r="DB579" s="347"/>
      <c r="DC579" s="338" t="e">
        <f t="shared" si="1020"/>
        <v>#REF!</v>
      </c>
      <c r="DD579" s="347"/>
      <c r="DE579" s="338" t="e">
        <f t="shared" si="1021"/>
        <v>#REF!</v>
      </c>
    </row>
    <row r="580" spans="1:109" s="19" customFormat="1" x14ac:dyDescent="0.2">
      <c r="A580" s="328" t="s">
        <v>895</v>
      </c>
      <c r="B580" s="53" t="s">
        <v>1094</v>
      </c>
      <c r="C580" s="451" t="s">
        <v>1144</v>
      </c>
      <c r="D580" s="217"/>
      <c r="E580" s="326">
        <v>12</v>
      </c>
      <c r="F580" s="400" t="s">
        <v>913</v>
      </c>
      <c r="G580" s="704"/>
      <c r="H580" s="400"/>
      <c r="I580" s="89" t="e">
        <f>IF('Retail Pricing'!#REF!&gt;0,'Retail Pricing'!#REF!," ")</f>
        <v>#REF!</v>
      </c>
      <c r="J580" s="85" t="e">
        <f>'Retail Pricing'!#REF!</f>
        <v>#REF!</v>
      </c>
      <c r="K580" s="85" t="e">
        <f>'Retail Pricing'!#REF!</f>
        <v>#REF!</v>
      </c>
      <c r="L580" s="305" t="e">
        <f>IF('Retail Pricing'!#REF!&gt;0,'Retail Pricing'!#REF!," ")</f>
        <v>#REF!</v>
      </c>
      <c r="M580" s="226" t="e">
        <f t="shared" si="1030"/>
        <v>#REF!</v>
      </c>
      <c r="N580" s="219" t="e">
        <f>'Retail Pricing'!#REF!</f>
        <v>#REF!</v>
      </c>
      <c r="O580" s="219" t="e">
        <f>'Retail Pricing'!#REF!</f>
        <v>#REF!</v>
      </c>
      <c r="P580" s="219"/>
      <c r="Q580" s="219" t="e">
        <f>'Retail Pricing'!#REF!</f>
        <v>#REF!</v>
      </c>
      <c r="R580" s="219" t="e">
        <f>IF('Retail Pricing'!#REF!&gt;0,'Retail Pricing'!#REF!," ")</f>
        <v>#REF!</v>
      </c>
      <c r="S580" s="219" t="e">
        <f>'Retail Pricing'!#REF!</f>
        <v>#REF!</v>
      </c>
      <c r="T580" s="219">
        <v>3.0272199999999998</v>
      </c>
      <c r="U580" s="7" t="e">
        <f t="shared" si="993"/>
        <v>#REF!</v>
      </c>
      <c r="V580" s="7">
        <v>1.4999999999999999E-2</v>
      </c>
      <c r="W580" s="491" t="e">
        <f>ROUND(('Retail Pricing'!#REF!/(1-0.09))/0.05,0)*0.05</f>
        <v>#REF!</v>
      </c>
      <c r="X580" s="489">
        <v>7.7</v>
      </c>
      <c r="Y580" s="304" t="e">
        <f t="shared" si="1022"/>
        <v>#REF!</v>
      </c>
      <c r="Z580" s="428">
        <v>0.49</v>
      </c>
      <c r="AA580" s="492">
        <v>8.4499999999999993</v>
      </c>
      <c r="AB580" s="493" t="e">
        <f>ROUND(('Retail Pricing'!#REF!/(1-0.09))/0.05,0)*0.05</f>
        <v>#REF!</v>
      </c>
      <c r="AC580" s="489">
        <v>6.9</v>
      </c>
      <c r="AD580" s="14" t="e">
        <f t="shared" si="1023"/>
        <v>#REF!</v>
      </c>
      <c r="AE580" s="428">
        <v>0.43</v>
      </c>
      <c r="AF580" s="488">
        <v>7.65</v>
      </c>
      <c r="AG580" s="494" t="e">
        <f>ROUND(('Retail Pricing'!#REF!/(1-0.09))/0.05,0)*0.05</f>
        <v>#REF!</v>
      </c>
      <c r="AH580" s="489">
        <v>6.15</v>
      </c>
      <c r="AI580" s="14" t="e">
        <f t="shared" si="1024"/>
        <v>#REF!</v>
      </c>
      <c r="AJ580" s="428">
        <v>0.36</v>
      </c>
      <c r="AK580" s="495" t="e">
        <f>ROUND(('Retail Pricing'!#REF!/(1-0.09))/0.05,0)*0.05</f>
        <v>#REF!</v>
      </c>
      <c r="AL580" s="489"/>
      <c r="AM580" s="489">
        <v>5.95</v>
      </c>
      <c r="AN580" s="14" t="e">
        <f t="shared" si="1025"/>
        <v>#REF!</v>
      </c>
      <c r="AO580" s="428">
        <v>0.34</v>
      </c>
      <c r="AP580" s="490" t="e">
        <f>AG580</f>
        <v>#REF!</v>
      </c>
      <c r="AQ580" s="489">
        <v>6.15</v>
      </c>
      <c r="AR580" s="14" t="e">
        <f t="shared" si="1026"/>
        <v>#REF!</v>
      </c>
      <c r="AS580" s="428">
        <v>0.36</v>
      </c>
      <c r="AT580" s="496">
        <v>6.9</v>
      </c>
      <c r="AU580" s="497" t="e">
        <f>'Retail Pricing'!#REF!</f>
        <v>#REF!</v>
      </c>
      <c r="AV580" s="288"/>
      <c r="AW580" s="498" t="e">
        <f>IF(W580&gt;0,ROUND((W580*1.3)/0.05,0)*0.05," ")</f>
        <v>#REF!</v>
      </c>
      <c r="AX580" s="499" t="s">
        <v>106</v>
      </c>
      <c r="AY580" s="499" t="s">
        <v>106</v>
      </c>
      <c r="AZ580" s="333"/>
      <c r="BA580" s="491" t="e">
        <f t="shared" si="994"/>
        <v>#REF!</v>
      </c>
      <c r="BB580" s="492">
        <f t="shared" si="995"/>
        <v>8.4499999999999993</v>
      </c>
      <c r="BC580" s="493" t="e">
        <f t="shared" si="996"/>
        <v>#REF!</v>
      </c>
      <c r="BD580" s="488">
        <f t="shared" si="997"/>
        <v>7.65</v>
      </c>
      <c r="BE580" s="494" t="e">
        <f t="shared" si="998"/>
        <v>#REF!</v>
      </c>
      <c r="BF580" s="495" t="e">
        <f t="shared" si="999"/>
        <v>#REF!</v>
      </c>
      <c r="BG580" s="490" t="e">
        <f t="shared" si="1000"/>
        <v>#REF!</v>
      </c>
      <c r="BH580" s="496">
        <f t="shared" si="1001"/>
        <v>6.9</v>
      </c>
      <c r="BI580" s="497" t="e">
        <f t="shared" si="1002"/>
        <v>#REF!</v>
      </c>
      <c r="BJ580" s="385" t="e">
        <f t="shared" si="1003"/>
        <v>#REF!</v>
      </c>
      <c r="BK580" s="385" t="e">
        <f t="shared" si="1029"/>
        <v>#REF!</v>
      </c>
      <c r="BL580" s="243" t="e">
        <f>IF((BA580-'Retail Pricing'!#REF!)&gt;=0," ",1)</f>
        <v>#REF!</v>
      </c>
      <c r="BM580" s="243" t="e">
        <f>IF((BB580-'Retail Pricing'!#REF!)&gt;=0," ",1)</f>
        <v>#REF!</v>
      </c>
      <c r="BN580" s="243" t="e">
        <f>IF((BC580-'Retail Pricing'!#REF!)&gt;=0," ",1)</f>
        <v>#REF!</v>
      </c>
      <c r="BO580" s="243" t="e">
        <f>IF((BD580-'Retail Pricing'!#REF!)&gt;=0," ",1)</f>
        <v>#REF!</v>
      </c>
      <c r="BP580" s="243" t="e">
        <f>IF((BE580-'Retail Pricing'!#REF!)&gt;=0," ",1)</f>
        <v>#REF!</v>
      </c>
      <c r="BQ580" s="243" t="e">
        <f>IF((BF580-'Retail Pricing'!#REF!)&gt;=0," ",1)</f>
        <v>#REF!</v>
      </c>
      <c r="BR580" s="243" t="e">
        <f>IF((BG580-'Retail Pricing'!#REF!)&gt;=0," ",1)</f>
        <v>#REF!</v>
      </c>
      <c r="BS580" s="243" t="e">
        <f>IF((BH580-'Retail Pricing'!#REF!)&gt;=0," ",1)</f>
        <v>#REF!</v>
      </c>
      <c r="BT580" s="243" t="e">
        <f>IF((BI580-'Retail Pricing'!#REF!)&gt;=0," ",1)</f>
        <v>#REF!</v>
      </c>
      <c r="BU580" s="67"/>
      <c r="BV580" s="442" t="e">
        <f t="shared" si="1005"/>
        <v>#REF!</v>
      </c>
      <c r="BW580" s="244" t="e">
        <f t="shared" si="1006"/>
        <v>#REF!</v>
      </c>
      <c r="BX580" s="244" t="e">
        <f t="shared" si="1007"/>
        <v>#REF!</v>
      </c>
      <c r="BY580" s="244" t="e">
        <f t="shared" si="1008"/>
        <v>#REF!</v>
      </c>
      <c r="BZ580" s="244" t="e">
        <f t="shared" si="1009"/>
        <v>#REF!</v>
      </c>
      <c r="CA580" s="244" t="e">
        <f t="shared" si="1010"/>
        <v>#REF!</v>
      </c>
      <c r="CB580" s="244" t="e">
        <f t="shared" si="1011"/>
        <v>#REF!</v>
      </c>
      <c r="CC580" s="244" t="e">
        <f t="shared" si="1012"/>
        <v>#REF!</v>
      </c>
      <c r="CD580" s="244" t="e">
        <f t="shared" si="1013"/>
        <v>#REF!</v>
      </c>
      <c r="CE580" s="244" t="e">
        <f t="shared" si="1014"/>
        <v>#REF!</v>
      </c>
      <c r="CF580" s="244" t="e">
        <f t="shared" si="1015"/>
        <v>#REF!</v>
      </c>
      <c r="CG580" s="244" t="e">
        <f t="shared" si="1016"/>
        <v>#REF!</v>
      </c>
      <c r="CH580" s="244" t="e">
        <f t="shared" si="1027"/>
        <v>#REF!</v>
      </c>
      <c r="CI580" s="570"/>
      <c r="CJ580" s="578" t="e">
        <f t="shared" si="983"/>
        <v>#REF!</v>
      </c>
      <c r="CK580" s="578" t="e">
        <f t="shared" si="984"/>
        <v>#REF!</v>
      </c>
      <c r="CL580" s="578" t="e">
        <f t="shared" si="985"/>
        <v>#REF!</v>
      </c>
      <c r="CM580" s="578" t="e">
        <f t="shared" si="986"/>
        <v>#REF!</v>
      </c>
      <c r="CN580" s="578" t="e">
        <f t="shared" si="987"/>
        <v>#REF!</v>
      </c>
      <c r="CO580" s="578" t="e">
        <f t="shared" si="980"/>
        <v>#REF!</v>
      </c>
      <c r="CP580" s="578" t="e">
        <f t="shared" si="981"/>
        <v>#REF!</v>
      </c>
      <c r="CQ580" s="578" t="e">
        <f t="shared" si="982"/>
        <v>#REF!</v>
      </c>
      <c r="CR580" s="244"/>
      <c r="CS580" s="244"/>
      <c r="CT580" s="244"/>
      <c r="CU580" s="244"/>
      <c r="CV580" s="347"/>
      <c r="CW580" s="338" t="e">
        <f t="shared" si="1017"/>
        <v>#REF!</v>
      </c>
      <c r="CX580" s="347"/>
      <c r="CY580" s="338" t="e">
        <f t="shared" si="1018"/>
        <v>#REF!</v>
      </c>
      <c r="CZ580" s="347"/>
      <c r="DA580" s="338" t="e">
        <f t="shared" si="1019"/>
        <v>#REF!</v>
      </c>
      <c r="DB580" s="347"/>
      <c r="DC580" s="338" t="e">
        <f t="shared" si="1020"/>
        <v>#REF!</v>
      </c>
      <c r="DD580" s="347"/>
      <c r="DE580" s="338" t="e">
        <f t="shared" si="1021"/>
        <v>#REF!</v>
      </c>
    </row>
    <row r="581" spans="1:109" s="19" customFormat="1" x14ac:dyDescent="0.2">
      <c r="A581" s="328" t="s">
        <v>895</v>
      </c>
      <c r="B581" s="53" t="s">
        <v>1097</v>
      </c>
      <c r="C581" s="451" t="s">
        <v>1144</v>
      </c>
      <c r="D581" s="217"/>
      <c r="E581" s="326">
        <v>24</v>
      </c>
      <c r="F581" s="400" t="s">
        <v>916</v>
      </c>
      <c r="G581" s="704"/>
      <c r="H581" s="400" t="s">
        <v>949</v>
      </c>
      <c r="I581" s="89" t="e">
        <f>IF('Retail Pricing'!#REF!&gt;0,'Retail Pricing'!#REF!," ")</f>
        <v>#REF!</v>
      </c>
      <c r="J581" s="85" t="e">
        <f>'Retail Pricing'!#REF!</f>
        <v>#REF!</v>
      </c>
      <c r="K581" s="85" t="e">
        <f>'Retail Pricing'!#REF!</f>
        <v>#REF!</v>
      </c>
      <c r="L581" s="305" t="e">
        <f>IF('Retail Pricing'!#REF!&gt;0,'Retail Pricing'!#REF!," ")</f>
        <v>#REF!</v>
      </c>
      <c r="M581" s="226" t="e">
        <f t="shared" si="1030"/>
        <v>#REF!</v>
      </c>
      <c r="N581" s="219" t="e">
        <f>'Retail Pricing'!#REF!</f>
        <v>#REF!</v>
      </c>
      <c r="O581" s="219" t="e">
        <f>'Retail Pricing'!#REF!</f>
        <v>#REF!</v>
      </c>
      <c r="P581" s="219"/>
      <c r="Q581" s="219" t="e">
        <f>'Retail Pricing'!#REF!</f>
        <v>#REF!</v>
      </c>
      <c r="R581" s="219" t="e">
        <f>IF('Retail Pricing'!#REF!&gt;0,'Retail Pricing'!#REF!," ")</f>
        <v>#REF!</v>
      </c>
      <c r="S581" s="219" t="e">
        <f>'Retail Pricing'!#REF!</f>
        <v>#REF!</v>
      </c>
      <c r="T581" s="219">
        <v>0.82921</v>
      </c>
      <c r="U581" s="7" t="e">
        <f t="shared" si="993"/>
        <v>#REF!</v>
      </c>
      <c r="V581" s="7">
        <v>2.5000000000000001E-2</v>
      </c>
      <c r="W581" s="491" t="s">
        <v>949</v>
      </c>
      <c r="X581" s="489" t="s">
        <v>949</v>
      </c>
      <c r="Y581" s="304" t="str">
        <f t="shared" si="1022"/>
        <v xml:space="preserve"> </v>
      </c>
      <c r="Z581" s="428" t="s">
        <v>106</v>
      </c>
      <c r="AA581" s="492" t="s">
        <v>949</v>
      </c>
      <c r="AB581" s="493" t="s">
        <v>949</v>
      </c>
      <c r="AC581" s="489" t="s">
        <v>949</v>
      </c>
      <c r="AD581" s="14" t="str">
        <f t="shared" si="1023"/>
        <v xml:space="preserve"> </v>
      </c>
      <c r="AE581" s="428" t="s">
        <v>106</v>
      </c>
      <c r="AF581" s="488" t="s">
        <v>949</v>
      </c>
      <c r="AG581" s="494" t="s">
        <v>949</v>
      </c>
      <c r="AH581" s="489" t="s">
        <v>949</v>
      </c>
      <c r="AI581" s="14" t="str">
        <f t="shared" si="1024"/>
        <v xml:space="preserve"> </v>
      </c>
      <c r="AJ581" s="428" t="s">
        <v>106</v>
      </c>
      <c r="AK581" s="495" t="s">
        <v>949</v>
      </c>
      <c r="AL581" s="489"/>
      <c r="AM581" s="489" t="s">
        <v>949</v>
      </c>
      <c r="AN581" s="14" t="str">
        <f t="shared" si="1025"/>
        <v xml:space="preserve"> </v>
      </c>
      <c r="AO581" s="428" t="s">
        <v>106</v>
      </c>
      <c r="AP581" s="490" t="s">
        <v>949</v>
      </c>
      <c r="AQ581" s="489" t="s">
        <v>949</v>
      </c>
      <c r="AR581" s="14" t="str">
        <f t="shared" si="1026"/>
        <v xml:space="preserve"> </v>
      </c>
      <c r="AS581" s="428" t="s">
        <v>106</v>
      </c>
      <c r="AT581" s="496" t="s">
        <v>949</v>
      </c>
      <c r="AU581" s="497" t="s">
        <v>949</v>
      </c>
      <c r="AV581" s="288"/>
      <c r="AW581" s="498" t="s">
        <v>949</v>
      </c>
      <c r="AX581" s="499" t="s">
        <v>106</v>
      </c>
      <c r="AY581" s="499" t="s">
        <v>106</v>
      </c>
      <c r="AZ581" s="333"/>
      <c r="BA581" s="491" t="str">
        <f t="shared" si="994"/>
        <v>Holder</v>
      </c>
      <c r="BB581" s="492" t="str">
        <f t="shared" si="995"/>
        <v>Holder</v>
      </c>
      <c r="BC581" s="493" t="str">
        <f t="shared" si="996"/>
        <v>Holder</v>
      </c>
      <c r="BD581" s="488" t="str">
        <f t="shared" si="997"/>
        <v>Holder</v>
      </c>
      <c r="BE581" s="494" t="str">
        <f t="shared" si="998"/>
        <v>Holder</v>
      </c>
      <c r="BF581" s="495" t="str">
        <f t="shared" si="999"/>
        <v>Holder</v>
      </c>
      <c r="BG581" s="490" t="str">
        <f t="shared" si="1000"/>
        <v>Holder</v>
      </c>
      <c r="BH581" s="496" t="str">
        <f t="shared" si="1001"/>
        <v>Holder</v>
      </c>
      <c r="BI581" s="497" t="str">
        <f t="shared" si="1002"/>
        <v>Holder</v>
      </c>
      <c r="BJ581" s="385" t="str">
        <f t="shared" si="1003"/>
        <v>No</v>
      </c>
      <c r="BK581" s="385" t="str">
        <f t="shared" si="1029"/>
        <v>No</v>
      </c>
      <c r="BL581" s="483" t="s">
        <v>1376</v>
      </c>
      <c r="BM581" s="482"/>
      <c r="BN581" s="482"/>
      <c r="BO581" s="482"/>
      <c r="BP581" s="482"/>
      <c r="BQ581" s="482"/>
      <c r="BR581" s="482"/>
      <c r="BS581" s="482"/>
      <c r="BT581" s="482"/>
      <c r="BU581" s="67"/>
      <c r="BV581" s="442" t="str">
        <f t="shared" si="1005"/>
        <v xml:space="preserve"> </v>
      </c>
      <c r="BW581" s="244" t="str">
        <f t="shared" si="1006"/>
        <v xml:space="preserve"> </v>
      </c>
      <c r="BX581" s="244" t="str">
        <f t="shared" si="1007"/>
        <v xml:space="preserve"> </v>
      </c>
      <c r="BY581" s="244" t="str">
        <f t="shared" si="1008"/>
        <v xml:space="preserve"> </v>
      </c>
      <c r="BZ581" s="244" t="str">
        <f t="shared" si="1009"/>
        <v xml:space="preserve"> </v>
      </c>
      <c r="CA581" s="244" t="str">
        <f t="shared" si="1010"/>
        <v xml:space="preserve"> </v>
      </c>
      <c r="CB581" s="244" t="str">
        <f t="shared" si="1011"/>
        <v xml:space="preserve"> </v>
      </c>
      <c r="CC581" s="244" t="str">
        <f t="shared" si="1012"/>
        <v xml:space="preserve"> </v>
      </c>
      <c r="CD581" s="244" t="str">
        <f t="shared" si="1013"/>
        <v xml:space="preserve"> </v>
      </c>
      <c r="CE581" s="244" t="str">
        <f t="shared" si="1014"/>
        <v xml:space="preserve"> </v>
      </c>
      <c r="CF581" s="244" t="str">
        <f t="shared" si="1015"/>
        <v xml:space="preserve"> </v>
      </c>
      <c r="CG581" s="244" t="str">
        <f t="shared" si="1016"/>
        <v xml:space="preserve"> </v>
      </c>
      <c r="CH581" s="244" t="str">
        <f t="shared" ref="CH581:CH589" si="1031">IF($W581&gt;0,100," ")</f>
        <v xml:space="preserve"> </v>
      </c>
      <c r="CI581" s="570"/>
      <c r="CJ581" s="578" t="str">
        <f t="shared" si="983"/>
        <v xml:space="preserve"> </v>
      </c>
      <c r="CK581" s="578" t="str">
        <f t="shared" si="984"/>
        <v xml:space="preserve"> </v>
      </c>
      <c r="CL581" s="578" t="str">
        <f t="shared" si="985"/>
        <v xml:space="preserve"> </v>
      </c>
      <c r="CM581" s="578" t="str">
        <f t="shared" si="986"/>
        <v xml:space="preserve"> </v>
      </c>
      <c r="CN581" s="578" t="str">
        <f t="shared" si="987"/>
        <v xml:space="preserve"> </v>
      </c>
      <c r="CO581" s="578" t="str">
        <f t="shared" si="980"/>
        <v xml:space="preserve"> </v>
      </c>
      <c r="CP581" s="578" t="str">
        <f t="shared" si="981"/>
        <v xml:space="preserve"> </v>
      </c>
      <c r="CQ581" s="578" t="str">
        <f t="shared" si="982"/>
        <v xml:space="preserve"> </v>
      </c>
      <c r="CR581" s="244"/>
      <c r="CS581" s="244"/>
      <c r="CT581" s="244"/>
      <c r="CU581" s="244"/>
      <c r="CV581" s="347"/>
      <c r="CW581" s="338" t="str">
        <f t="shared" si="1017"/>
        <v xml:space="preserve"> </v>
      </c>
      <c r="CX581" s="347"/>
      <c r="CY581" s="338" t="str">
        <f t="shared" si="1018"/>
        <v xml:space="preserve"> </v>
      </c>
      <c r="CZ581" s="347"/>
      <c r="DA581" s="338" t="str">
        <f t="shared" si="1019"/>
        <v xml:space="preserve"> </v>
      </c>
      <c r="DB581" s="347"/>
      <c r="DC581" s="338" t="str">
        <f t="shared" si="1020"/>
        <v xml:space="preserve"> </v>
      </c>
      <c r="DD581" s="347"/>
      <c r="DE581" s="338" t="str">
        <f t="shared" si="1021"/>
        <v xml:space="preserve"> </v>
      </c>
    </row>
    <row r="582" spans="1:109" s="19" customFormat="1" x14ac:dyDescent="0.2">
      <c r="A582" s="328" t="s">
        <v>895</v>
      </c>
      <c r="B582" s="70" t="s">
        <v>1097</v>
      </c>
      <c r="C582" s="451"/>
      <c r="D582" s="217"/>
      <c r="E582" s="326">
        <v>24</v>
      </c>
      <c r="F582" s="552" t="s">
        <v>916</v>
      </c>
      <c r="G582" s="704"/>
      <c r="H582" s="400" t="s">
        <v>1156</v>
      </c>
      <c r="I582" s="89" t="e">
        <f>IF('Retail Pricing'!#REF!&gt;0,'Retail Pricing'!#REF!," ")</f>
        <v>#REF!</v>
      </c>
      <c r="J582" s="85" t="e">
        <f>'Retail Pricing'!#REF!</f>
        <v>#REF!</v>
      </c>
      <c r="K582" s="85" t="e">
        <f>'Retail Pricing'!#REF!</f>
        <v>#REF!</v>
      </c>
      <c r="L582" s="305" t="e">
        <f>IF('Retail Pricing'!#REF!&gt;0,'Retail Pricing'!#REF!," ")</f>
        <v>#REF!</v>
      </c>
      <c r="M582" s="226" t="e">
        <f t="shared" si="1030"/>
        <v>#REF!</v>
      </c>
      <c r="N582" s="219" t="e">
        <f>IF('Retail Pricing'!#REF!&gt;0,'Retail Pricing'!#REF!," ")</f>
        <v>#REF!</v>
      </c>
      <c r="O582" s="219" t="e">
        <f>IF('Retail Pricing'!#REF!&gt;0,'Retail Pricing'!#REF!," ")</f>
        <v>#REF!</v>
      </c>
      <c r="P582" s="219"/>
      <c r="Q582" s="219" t="e">
        <f>IF('Retail Pricing'!#REF!&gt;0,'Retail Pricing'!#REF!," ")</f>
        <v>#REF!</v>
      </c>
      <c r="R582" s="219" t="e">
        <f>IF('Retail Pricing'!#REF!&gt;0,'Retail Pricing'!#REF!," ")</f>
        <v>#REF!</v>
      </c>
      <c r="S582" s="219" t="e">
        <f>IF('Retail Pricing'!#REF!&gt;0,'Retail Pricing'!#REF!," ")</f>
        <v>#REF!</v>
      </c>
      <c r="T582" s="226">
        <v>0.82921</v>
      </c>
      <c r="U582" s="7" t="e">
        <f t="shared" si="993"/>
        <v>#REF!</v>
      </c>
      <c r="V582" s="7">
        <v>2.5000000000000001E-2</v>
      </c>
      <c r="W582" s="491" t="e">
        <f>'Retail Pricing'!#REF!</f>
        <v>#REF!</v>
      </c>
      <c r="X582" s="489">
        <v>4</v>
      </c>
      <c r="Y582" s="304" t="e">
        <f t="shared" si="1022"/>
        <v>#REF!</v>
      </c>
      <c r="Z582" s="428">
        <v>0.73</v>
      </c>
      <c r="AA582" s="492">
        <v>4.4000000000000004</v>
      </c>
      <c r="AB582" s="493" t="e">
        <f>'Retail Pricing'!#REF!</f>
        <v>#REF!</v>
      </c>
      <c r="AC582" s="489">
        <v>3.6</v>
      </c>
      <c r="AD582" s="14" t="e">
        <f t="shared" si="1023"/>
        <v>#REF!</v>
      </c>
      <c r="AE582" s="428">
        <v>0.7</v>
      </c>
      <c r="AF582" s="488">
        <v>4</v>
      </c>
      <c r="AG582" s="494" t="e">
        <f>'Retail Pricing'!#REF!</f>
        <v>#REF!</v>
      </c>
      <c r="AH582" s="489">
        <v>3.2</v>
      </c>
      <c r="AI582" s="14" t="e">
        <f t="shared" si="1024"/>
        <v>#REF!</v>
      </c>
      <c r="AJ582" s="428">
        <v>0.66</v>
      </c>
      <c r="AK582" s="495" t="e">
        <f>'Retail Pricing'!#REF!</f>
        <v>#REF!</v>
      </c>
      <c r="AL582" s="489"/>
      <c r="AM582" s="489">
        <v>3.05</v>
      </c>
      <c r="AN582" s="14" t="e">
        <f t="shared" si="1025"/>
        <v>#REF!</v>
      </c>
      <c r="AO582" s="428">
        <v>0.65</v>
      </c>
      <c r="AP582" s="490" t="e">
        <f>'Retail Pricing'!#REF!</f>
        <v>#REF!</v>
      </c>
      <c r="AQ582" s="489">
        <v>3</v>
      </c>
      <c r="AR582" s="14" t="e">
        <f t="shared" si="1026"/>
        <v>#REF!</v>
      </c>
      <c r="AS582" s="428">
        <v>0.64</v>
      </c>
      <c r="AT582" s="496">
        <v>3.4</v>
      </c>
      <c r="AU582" s="497" t="e">
        <f>'Retail Pricing'!#REF!</f>
        <v>#REF!</v>
      </c>
      <c r="AV582" s="288"/>
      <c r="AW582" s="498" t="e">
        <f>IF(W582&gt;0,ROUND((W582*1.3)/0.05,0)*0.05," ")</f>
        <v>#REF!</v>
      </c>
      <c r="AX582" s="499" t="e">
        <f>AP582</f>
        <v>#REF!</v>
      </c>
      <c r="AY582" s="499">
        <v>0.75</v>
      </c>
      <c r="AZ582" s="333"/>
      <c r="BA582" s="491" t="e">
        <f t="shared" si="994"/>
        <v>#REF!</v>
      </c>
      <c r="BB582" s="492">
        <f t="shared" si="995"/>
        <v>4.4000000000000004</v>
      </c>
      <c r="BC582" s="493" t="e">
        <f t="shared" si="996"/>
        <v>#REF!</v>
      </c>
      <c r="BD582" s="488">
        <f t="shared" si="997"/>
        <v>4</v>
      </c>
      <c r="BE582" s="494" t="e">
        <f t="shared" si="998"/>
        <v>#REF!</v>
      </c>
      <c r="BF582" s="495" t="e">
        <f t="shared" si="999"/>
        <v>#REF!</v>
      </c>
      <c r="BG582" s="490" t="e">
        <f t="shared" si="1000"/>
        <v>#REF!</v>
      </c>
      <c r="BH582" s="496">
        <f t="shared" si="1001"/>
        <v>3.4</v>
      </c>
      <c r="BI582" s="497" t="e">
        <f t="shared" si="1002"/>
        <v>#REF!</v>
      </c>
      <c r="BJ582" s="385" t="e">
        <f t="shared" si="1003"/>
        <v>#REF!</v>
      </c>
      <c r="BK582" s="385" t="e">
        <f>IF(BC582*0.9&gt;BG582, " ", "No")</f>
        <v>#REF!</v>
      </c>
      <c r="BL582" s="243" t="e">
        <f>IF((BA582-'Retail Pricing'!#REF!)&gt;=0," ",1)</f>
        <v>#REF!</v>
      </c>
      <c r="BM582" s="243" t="e">
        <f>IF((BB582-'Retail Pricing'!#REF!)&gt;=0," ",1)</f>
        <v>#REF!</v>
      </c>
      <c r="BN582" s="243" t="e">
        <f>IF((BC582-'Retail Pricing'!#REF!)&gt;=0," ",1)</f>
        <v>#REF!</v>
      </c>
      <c r="BO582" s="243" t="e">
        <f>IF((BD582-'Retail Pricing'!#REF!)&gt;=0," ",1)</f>
        <v>#REF!</v>
      </c>
      <c r="BP582" s="243" t="e">
        <f>IF((BE582-'Retail Pricing'!#REF!)&gt;=0," ",1)</f>
        <v>#REF!</v>
      </c>
      <c r="BQ582" s="243" t="e">
        <f>IF((BF582-'Retail Pricing'!#REF!)&gt;=0," ",1)</f>
        <v>#REF!</v>
      </c>
      <c r="BR582" s="243" t="e">
        <f>IF((BG582-'Retail Pricing'!#REF!)&gt;=0," ",1)</f>
        <v>#REF!</v>
      </c>
      <c r="BS582" s="243" t="e">
        <f>IF((BH582-'Retail Pricing'!#REF!)&gt;=0," ",1)</f>
        <v>#REF!</v>
      </c>
      <c r="BT582" s="243" t="e">
        <f>IF((BI582-'Retail Pricing'!#REF!)&gt;=0," ",1)</f>
        <v>#REF!</v>
      </c>
      <c r="BU582" s="67"/>
      <c r="BV582" s="442" t="e">
        <f t="shared" si="1005"/>
        <v>#REF!</v>
      </c>
      <c r="BW582" s="244" t="e">
        <f t="shared" si="1006"/>
        <v>#REF!</v>
      </c>
      <c r="BX582" s="244" t="e">
        <f t="shared" si="1007"/>
        <v>#REF!</v>
      </c>
      <c r="BY582" s="244" t="e">
        <f t="shared" si="1008"/>
        <v>#REF!</v>
      </c>
      <c r="BZ582" s="244" t="e">
        <f t="shared" si="1009"/>
        <v>#REF!</v>
      </c>
      <c r="CA582" s="244" t="e">
        <f t="shared" si="1010"/>
        <v>#REF!</v>
      </c>
      <c r="CB582" s="244" t="e">
        <f t="shared" si="1011"/>
        <v>#REF!</v>
      </c>
      <c r="CC582" s="244" t="e">
        <f t="shared" si="1012"/>
        <v>#REF!</v>
      </c>
      <c r="CD582" s="244" t="e">
        <f t="shared" si="1013"/>
        <v>#REF!</v>
      </c>
      <c r="CE582" s="244" t="e">
        <f t="shared" si="1014"/>
        <v>#REF!</v>
      </c>
      <c r="CF582" s="244" t="e">
        <f t="shared" si="1015"/>
        <v>#REF!</v>
      </c>
      <c r="CG582" s="244" t="e">
        <f>IF($BV582&gt;0,($BV582-AW582)/$BV582*100," ")</f>
        <v>#REF!</v>
      </c>
      <c r="CH582" s="244" t="e">
        <f t="shared" si="1031"/>
        <v>#REF!</v>
      </c>
      <c r="CI582" s="570"/>
      <c r="CJ582" s="578" t="e">
        <f t="shared" si="983"/>
        <v>#REF!</v>
      </c>
      <c r="CK582" s="578" t="e">
        <f t="shared" si="984"/>
        <v>#REF!</v>
      </c>
      <c r="CL582" s="578" t="e">
        <f t="shared" si="985"/>
        <v>#REF!</v>
      </c>
      <c r="CM582" s="578" t="e">
        <f t="shared" si="986"/>
        <v>#REF!</v>
      </c>
      <c r="CN582" s="578" t="e">
        <f t="shared" si="987"/>
        <v>#REF!</v>
      </c>
      <c r="CO582" s="578" t="e">
        <f t="shared" si="980"/>
        <v>#REF!</v>
      </c>
      <c r="CP582" s="578" t="e">
        <f t="shared" si="981"/>
        <v>#REF!</v>
      </c>
      <c r="CQ582" s="578" t="e">
        <f t="shared" si="982"/>
        <v>#REF!</v>
      </c>
      <c r="CR582" s="244"/>
      <c r="CS582" s="244"/>
      <c r="CT582" s="244"/>
      <c r="CU582" s="244"/>
      <c r="CV582" s="347"/>
      <c r="CW582" s="338" t="e">
        <f t="shared" si="1017"/>
        <v>#REF!</v>
      </c>
      <c r="CX582" s="347"/>
      <c r="CY582" s="338" t="e">
        <f t="shared" si="1018"/>
        <v>#REF!</v>
      </c>
      <c r="CZ582" s="347"/>
      <c r="DA582" s="338" t="e">
        <f t="shared" si="1019"/>
        <v>#REF!</v>
      </c>
      <c r="DB582" s="347"/>
      <c r="DC582" s="338" t="e">
        <f t="shared" si="1020"/>
        <v>#REF!</v>
      </c>
      <c r="DD582" s="347"/>
      <c r="DE582" s="338" t="e">
        <f t="shared" si="1021"/>
        <v>#REF!</v>
      </c>
    </row>
    <row r="583" spans="1:109" s="19" customFormat="1" x14ac:dyDescent="0.2">
      <c r="A583" s="328" t="s">
        <v>895</v>
      </c>
      <c r="B583" s="53" t="s">
        <v>1099</v>
      </c>
      <c r="C583" s="451" t="s">
        <v>1144</v>
      </c>
      <c r="D583" s="217"/>
      <c r="E583" s="326">
        <v>12</v>
      </c>
      <c r="F583" s="400" t="s">
        <v>918</v>
      </c>
      <c r="G583" s="704"/>
      <c r="H583" s="400"/>
      <c r="I583" s="89" t="e">
        <f>IF('Retail Pricing'!#REF!&gt;0,'Retail Pricing'!#REF!," ")</f>
        <v>#REF!</v>
      </c>
      <c r="J583" s="85" t="e">
        <f>'Retail Pricing'!#REF!</f>
        <v>#REF!</v>
      </c>
      <c r="K583" s="85" t="e">
        <f>'Retail Pricing'!#REF!</f>
        <v>#REF!</v>
      </c>
      <c r="L583" s="305" t="e">
        <f>IF('Retail Pricing'!#REF!&gt;0,'Retail Pricing'!#REF!," ")</f>
        <v>#REF!</v>
      </c>
      <c r="M583" s="226" t="e">
        <f t="shared" si="1030"/>
        <v>#REF!</v>
      </c>
      <c r="N583" s="219" t="e">
        <f>'Retail Pricing'!#REF!</f>
        <v>#REF!</v>
      </c>
      <c r="O583" s="219" t="e">
        <f>'Retail Pricing'!#REF!</f>
        <v>#REF!</v>
      </c>
      <c r="P583" s="219"/>
      <c r="Q583" s="219" t="e">
        <f>'Retail Pricing'!#REF!</f>
        <v>#REF!</v>
      </c>
      <c r="R583" s="219" t="e">
        <f>IF('Retail Pricing'!#REF!&gt;0,'Retail Pricing'!#REF!," ")</f>
        <v>#REF!</v>
      </c>
      <c r="S583" s="219" t="e">
        <f>'Retail Pricing'!#REF!</f>
        <v>#REF!</v>
      </c>
      <c r="T583" s="219">
        <v>2.2397399999999998</v>
      </c>
      <c r="U583" s="7" t="e">
        <f t="shared" si="993"/>
        <v>#REF!</v>
      </c>
      <c r="V583" s="7">
        <v>-8.6999999999999994E-2</v>
      </c>
      <c r="W583" s="491" t="e">
        <f>ROUND(('Retail Pricing'!#REF!/(1-0.09))/0.05,0)*0.05</f>
        <v>#REF!</v>
      </c>
      <c r="X583" s="489">
        <v>8.25</v>
      </c>
      <c r="Y583" s="304" t="e">
        <f t="shared" si="1022"/>
        <v>#REF!</v>
      </c>
      <c r="Z583" s="428">
        <v>0.68</v>
      </c>
      <c r="AA583" s="492">
        <v>9.1</v>
      </c>
      <c r="AB583" s="493" t="e">
        <f>ROUND(('Retail Pricing'!#REF!/(1-0.09))/0.05,0)*0.05</f>
        <v>#REF!</v>
      </c>
      <c r="AC583" s="489">
        <v>7.4</v>
      </c>
      <c r="AD583" s="14" t="e">
        <f t="shared" si="1023"/>
        <v>#REF!</v>
      </c>
      <c r="AE583" s="428">
        <v>0.65</v>
      </c>
      <c r="AF583" s="488">
        <v>8.25</v>
      </c>
      <c r="AG583" s="494" t="e">
        <f>ROUND(('Retail Pricing'!#REF!/(1-0.09))/0.05,0)*0.05</f>
        <v>#REF!</v>
      </c>
      <c r="AH583" s="489">
        <v>6.6</v>
      </c>
      <c r="AI583" s="14" t="e">
        <f t="shared" si="1024"/>
        <v>#REF!</v>
      </c>
      <c r="AJ583" s="428">
        <v>0.6</v>
      </c>
      <c r="AK583" s="495" t="e">
        <f>ROUND(('Retail Pricing'!#REF!/(1-0.09))/0.05,0)*0.05</f>
        <v>#REF!</v>
      </c>
      <c r="AL583" s="489"/>
      <c r="AM583" s="489">
        <v>6.3</v>
      </c>
      <c r="AN583" s="14" t="e">
        <f t="shared" si="1025"/>
        <v>#REF!</v>
      </c>
      <c r="AO583" s="428">
        <v>0.59</v>
      </c>
      <c r="AP583" s="490" t="e">
        <f>ROUND(('Retail Pricing'!#REF!/(1-0.09))/0.05,0)*0.05</f>
        <v>#REF!</v>
      </c>
      <c r="AQ583" s="489">
        <v>6.15</v>
      </c>
      <c r="AR583" s="14" t="e">
        <f t="shared" si="1026"/>
        <v>#REF!</v>
      </c>
      <c r="AS583" s="428">
        <v>0.56999999999999995</v>
      </c>
      <c r="AT583" s="496">
        <v>7</v>
      </c>
      <c r="AU583" s="497" t="e">
        <f>'Retail Pricing'!#REF!</f>
        <v>#REF!</v>
      </c>
      <c r="AV583" s="288"/>
      <c r="AW583" s="498" t="e">
        <f>IF(W583&gt;0,ROUND((W583*1.3)/0.05,0)*0.05," ")</f>
        <v>#REF!</v>
      </c>
      <c r="AX583" s="499" t="s">
        <v>106</v>
      </c>
      <c r="AY583" s="499" t="s">
        <v>106</v>
      </c>
      <c r="AZ583" s="333"/>
      <c r="BA583" s="491" t="e">
        <f t="shared" si="994"/>
        <v>#REF!</v>
      </c>
      <c r="BB583" s="492">
        <f t="shared" si="995"/>
        <v>9.1</v>
      </c>
      <c r="BC583" s="493" t="e">
        <f t="shared" si="996"/>
        <v>#REF!</v>
      </c>
      <c r="BD583" s="488">
        <f t="shared" si="997"/>
        <v>8.25</v>
      </c>
      <c r="BE583" s="494" t="e">
        <f t="shared" si="998"/>
        <v>#REF!</v>
      </c>
      <c r="BF583" s="495" t="e">
        <f t="shared" si="999"/>
        <v>#REF!</v>
      </c>
      <c r="BG583" s="490" t="e">
        <f t="shared" si="1000"/>
        <v>#REF!</v>
      </c>
      <c r="BH583" s="496">
        <f t="shared" si="1001"/>
        <v>7</v>
      </c>
      <c r="BI583" s="497" t="e">
        <f t="shared" si="1002"/>
        <v>#REF!</v>
      </c>
      <c r="BJ583" s="385" t="e">
        <f t="shared" si="1003"/>
        <v>#REF!</v>
      </c>
      <c r="BK583" s="385" t="e">
        <f t="shared" si="1029"/>
        <v>#REF!</v>
      </c>
      <c r="BL583" s="243" t="e">
        <f>IF((BA583-'Retail Pricing'!#REF!)&gt;=0," ",1)</f>
        <v>#REF!</v>
      </c>
      <c r="BM583" s="243" t="e">
        <f>IF((BB583-'Retail Pricing'!#REF!)&gt;=0," ",1)</f>
        <v>#REF!</v>
      </c>
      <c r="BN583" s="243" t="e">
        <f>IF((BC583-'Retail Pricing'!#REF!)&gt;=0," ",1)</f>
        <v>#REF!</v>
      </c>
      <c r="BO583" s="243" t="e">
        <f>IF((BD583-'Retail Pricing'!#REF!)&gt;=0," ",1)</f>
        <v>#REF!</v>
      </c>
      <c r="BP583" s="243" t="e">
        <f>IF((BE583-'Retail Pricing'!#REF!)&gt;=0," ",1)</f>
        <v>#REF!</v>
      </c>
      <c r="BQ583" s="243" t="e">
        <f>IF((BF583-'Retail Pricing'!#REF!)&gt;=0," ",1)</f>
        <v>#REF!</v>
      </c>
      <c r="BR583" s="243" t="e">
        <f>IF((BG583-'Retail Pricing'!#REF!)&gt;=0," ",1)</f>
        <v>#REF!</v>
      </c>
      <c r="BS583" s="243" t="e">
        <f>IF((BH583-'Retail Pricing'!#REF!)&gt;=0," ",1)</f>
        <v>#REF!</v>
      </c>
      <c r="BT583" s="243" t="e">
        <f>IF((BI583-'Retail Pricing'!#REF!)&gt;=0," ",1)</f>
        <v>#REF!</v>
      </c>
      <c r="BU583" s="67"/>
      <c r="BV583" s="442" t="e">
        <f t="shared" si="1005"/>
        <v>#REF!</v>
      </c>
      <c r="BW583" s="244" t="e">
        <f t="shared" si="1006"/>
        <v>#REF!</v>
      </c>
      <c r="BX583" s="244" t="e">
        <f t="shared" si="1007"/>
        <v>#REF!</v>
      </c>
      <c r="BY583" s="244" t="e">
        <f t="shared" si="1008"/>
        <v>#REF!</v>
      </c>
      <c r="BZ583" s="244" t="e">
        <f t="shared" si="1009"/>
        <v>#REF!</v>
      </c>
      <c r="CA583" s="244" t="e">
        <f t="shared" si="1010"/>
        <v>#REF!</v>
      </c>
      <c r="CB583" s="244" t="e">
        <f t="shared" si="1011"/>
        <v>#REF!</v>
      </c>
      <c r="CC583" s="244" t="e">
        <f t="shared" si="1012"/>
        <v>#REF!</v>
      </c>
      <c r="CD583" s="244" t="e">
        <f t="shared" si="1013"/>
        <v>#REF!</v>
      </c>
      <c r="CE583" s="244" t="e">
        <f t="shared" si="1014"/>
        <v>#REF!</v>
      </c>
      <c r="CF583" s="244" t="e">
        <f t="shared" si="1015"/>
        <v>#REF!</v>
      </c>
      <c r="CG583" s="244" t="e">
        <f t="shared" si="1016"/>
        <v>#REF!</v>
      </c>
      <c r="CH583" s="244" t="e">
        <f t="shared" si="1031"/>
        <v>#REF!</v>
      </c>
      <c r="CI583" s="570"/>
      <c r="CJ583" s="578" t="e">
        <f t="shared" si="983"/>
        <v>#REF!</v>
      </c>
      <c r="CK583" s="578" t="e">
        <f t="shared" si="984"/>
        <v>#REF!</v>
      </c>
      <c r="CL583" s="578" t="e">
        <f t="shared" si="985"/>
        <v>#REF!</v>
      </c>
      <c r="CM583" s="578" t="e">
        <f t="shared" si="986"/>
        <v>#REF!</v>
      </c>
      <c r="CN583" s="578" t="e">
        <f t="shared" si="987"/>
        <v>#REF!</v>
      </c>
      <c r="CO583" s="578" t="e">
        <f t="shared" si="980"/>
        <v>#REF!</v>
      </c>
      <c r="CP583" s="578" t="e">
        <f t="shared" si="981"/>
        <v>#REF!</v>
      </c>
      <c r="CQ583" s="578" t="e">
        <f t="shared" si="982"/>
        <v>#REF!</v>
      </c>
      <c r="CR583" s="244"/>
      <c r="CS583" s="244"/>
      <c r="CT583" s="244"/>
      <c r="CU583" s="244"/>
      <c r="CV583" s="347"/>
      <c r="CW583" s="338" t="e">
        <f t="shared" si="1017"/>
        <v>#REF!</v>
      </c>
      <c r="CX583" s="347"/>
      <c r="CY583" s="338" t="e">
        <f t="shared" si="1018"/>
        <v>#REF!</v>
      </c>
      <c r="CZ583" s="347"/>
      <c r="DA583" s="338" t="e">
        <f t="shared" si="1019"/>
        <v>#REF!</v>
      </c>
      <c r="DB583" s="347"/>
      <c r="DC583" s="338" t="e">
        <f t="shared" si="1020"/>
        <v>#REF!</v>
      </c>
      <c r="DD583" s="347"/>
      <c r="DE583" s="338" t="e">
        <f t="shared" si="1021"/>
        <v>#REF!</v>
      </c>
    </row>
    <row r="584" spans="1:109" s="19" customFormat="1" x14ac:dyDescent="0.2">
      <c r="A584" s="328" t="s">
        <v>895</v>
      </c>
      <c r="B584" s="53" t="s">
        <v>1141</v>
      </c>
      <c r="C584" s="451" t="s">
        <v>1144</v>
      </c>
      <c r="D584" s="217"/>
      <c r="E584" s="326">
        <v>48</v>
      </c>
      <c r="F584" s="552" t="s">
        <v>919</v>
      </c>
      <c r="G584" s="704"/>
      <c r="H584" s="400" t="s">
        <v>1374</v>
      </c>
      <c r="I584" s="89" t="e">
        <f>IF('Retail Pricing'!#REF!&gt;0,'Retail Pricing'!#REF!," ")</f>
        <v>#REF!</v>
      </c>
      <c r="J584" s="85" t="e">
        <f>'Retail Pricing'!#REF!</f>
        <v>#REF!</v>
      </c>
      <c r="K584" s="85" t="e">
        <f>'Retail Pricing'!#REF!</f>
        <v>#REF!</v>
      </c>
      <c r="L584" s="305" t="e">
        <f>IF('Retail Pricing'!#REF!&gt;0,'Retail Pricing'!#REF!," ")</f>
        <v>#REF!</v>
      </c>
      <c r="M584" s="226" t="e">
        <f t="shared" si="1030"/>
        <v>#REF!</v>
      </c>
      <c r="N584" s="219" t="e">
        <f>'Retail Pricing'!#REF!</f>
        <v>#REF!</v>
      </c>
      <c r="O584" s="219" t="e">
        <f>'Retail Pricing'!#REF!</f>
        <v>#REF!</v>
      </c>
      <c r="P584" s="219"/>
      <c r="Q584" s="219" t="e">
        <f>'Retail Pricing'!#REF!</f>
        <v>#REF!</v>
      </c>
      <c r="R584" s="219" t="e">
        <f>IF('Retail Pricing'!#REF!&gt;0,'Retail Pricing'!#REF!," ")</f>
        <v>#REF!</v>
      </c>
      <c r="S584" s="219" t="e">
        <f>'Retail Pricing'!#REF!</f>
        <v>#REF!</v>
      </c>
      <c r="T584" s="219">
        <v>1.3222700000000001</v>
      </c>
      <c r="U584" s="7" t="e">
        <f t="shared" si="993"/>
        <v>#REF!</v>
      </c>
      <c r="V584" s="7">
        <v>8.2000000000000003E-2</v>
      </c>
      <c r="W584" s="518">
        <f>ROUND((X584*1.03)/0.05,0)*0.05</f>
        <v>4.25</v>
      </c>
      <c r="X584" s="489">
        <v>4.1500000000000004</v>
      </c>
      <c r="Y584" s="304">
        <f t="shared" si="1022"/>
        <v>0.02</v>
      </c>
      <c r="Z584" s="428">
        <v>0.56999999999999995</v>
      </c>
      <c r="AA584" s="492">
        <v>4.7</v>
      </c>
      <c r="AB584" s="518">
        <f>ROUND((AC584*1.03)/0.05,0)*0.05</f>
        <v>3.85</v>
      </c>
      <c r="AC584" s="489">
        <v>3.75</v>
      </c>
      <c r="AD584" s="14">
        <f t="shared" si="1023"/>
        <v>0.03</v>
      </c>
      <c r="AE584" s="428">
        <v>0.52</v>
      </c>
      <c r="AF584" s="488">
        <v>4.3</v>
      </c>
      <c r="AG584" s="518">
        <f>ROUND((AH584*1.08)/0.05,0)*0.05</f>
        <v>3.6</v>
      </c>
      <c r="AH584" s="489">
        <v>3.35</v>
      </c>
      <c r="AI584" s="14">
        <f t="shared" si="1024"/>
        <v>7.0000000000000007E-2</v>
      </c>
      <c r="AJ584" s="428">
        <v>0.49</v>
      </c>
      <c r="AK584" s="498">
        <f>AG584</f>
        <v>3.6</v>
      </c>
      <c r="AL584" s="489"/>
      <c r="AM584" s="489">
        <v>3.35</v>
      </c>
      <c r="AN584" s="14">
        <f t="shared" si="1025"/>
        <v>7.0000000000000007E-2</v>
      </c>
      <c r="AO584" s="428">
        <v>0.49</v>
      </c>
      <c r="AP584" s="498">
        <f>AG584</f>
        <v>3.6</v>
      </c>
      <c r="AQ584" s="489">
        <v>3.35</v>
      </c>
      <c r="AR584" s="14">
        <f t="shared" si="1026"/>
        <v>7.0000000000000007E-2</v>
      </c>
      <c r="AS584" s="428">
        <v>0.49</v>
      </c>
      <c r="AT584" s="496">
        <v>4.05</v>
      </c>
      <c r="AU584" s="497" t="e">
        <f>'Retail Pricing'!#REF!</f>
        <v>#REF!</v>
      </c>
      <c r="AV584" s="288"/>
      <c r="AW584" s="498">
        <f>IF(W584&gt;0,ROUND((W584*1.3)/0.05,0)*0.05," ")</f>
        <v>5.55</v>
      </c>
      <c r="AX584" s="499">
        <f>AP584</f>
        <v>3.6</v>
      </c>
      <c r="AY584" s="499">
        <v>1.5</v>
      </c>
      <c r="AZ584" s="333"/>
      <c r="BA584" s="491">
        <f t="shared" si="994"/>
        <v>4.25</v>
      </c>
      <c r="BB584" s="492">
        <f t="shared" si="995"/>
        <v>4.7</v>
      </c>
      <c r="BC584" s="493">
        <f t="shared" si="996"/>
        <v>3.85</v>
      </c>
      <c r="BD584" s="488">
        <f t="shared" si="997"/>
        <v>4.3</v>
      </c>
      <c r="BE584" s="494">
        <f t="shared" si="998"/>
        <v>3.6</v>
      </c>
      <c r="BF584" s="495">
        <f t="shared" si="999"/>
        <v>3.6</v>
      </c>
      <c r="BG584" s="490">
        <f t="shared" si="1000"/>
        <v>3.6</v>
      </c>
      <c r="BH584" s="496">
        <f t="shared" si="1001"/>
        <v>4.05</v>
      </c>
      <c r="BI584" s="497" t="e">
        <f t="shared" si="1002"/>
        <v>#REF!</v>
      </c>
      <c r="BJ584" s="385" t="str">
        <f t="shared" si="1003"/>
        <v xml:space="preserve"> </v>
      </c>
      <c r="BK584" s="385" t="str">
        <f t="shared" si="1029"/>
        <v>No</v>
      </c>
      <c r="BL584" s="243" t="e">
        <f>IF((BA584-'Retail Pricing'!#REF!)&gt;=0," ",1)</f>
        <v>#REF!</v>
      </c>
      <c r="BM584" s="243" t="e">
        <f>IF((BB584-'Retail Pricing'!#REF!)&gt;=0," ",1)</f>
        <v>#REF!</v>
      </c>
      <c r="BN584" s="243" t="e">
        <f>IF((BC584-'Retail Pricing'!#REF!)&gt;=0," ",1)</f>
        <v>#REF!</v>
      </c>
      <c r="BO584" s="243" t="str">
        <f>IF((BD584-'Retail Pricing'!F106)&gt;=0," ",1)</f>
        <v xml:space="preserve"> </v>
      </c>
      <c r="BP584" s="243" t="e">
        <f>IF((BE584-'Retail Pricing'!#REF!)&gt;=0," ",1)</f>
        <v>#REF!</v>
      </c>
      <c r="BQ584" s="243" t="e">
        <f>IF((BF584-'Retail Pricing'!#REF!)&gt;=0," ",1)</f>
        <v>#REF!</v>
      </c>
      <c r="BR584" s="243" t="e">
        <f>IF((BG584-'Retail Pricing'!#REF!)&gt;=0," ",1)</f>
        <v>#REF!</v>
      </c>
      <c r="BS584" s="243" t="e">
        <f>IF((BH584-'Retail Pricing'!#REF!)&gt;=0," ",1)</f>
        <v>#REF!</v>
      </c>
      <c r="BT584" s="243" t="e">
        <f>IF((BI584-'Retail Pricing'!#REF!)&gt;=0," ",1)</f>
        <v>#REF!</v>
      </c>
      <c r="BU584" s="67"/>
      <c r="BV584" s="442">
        <f t="shared" si="1005"/>
        <v>100</v>
      </c>
      <c r="BW584" s="244">
        <f t="shared" si="1006"/>
        <v>95.75</v>
      </c>
      <c r="BX584" s="244">
        <f t="shared" si="1007"/>
        <v>95.3</v>
      </c>
      <c r="BY584" s="244">
        <f t="shared" si="1008"/>
        <v>96.15</v>
      </c>
      <c r="BZ584" s="244">
        <f t="shared" si="1009"/>
        <v>95.7</v>
      </c>
      <c r="CA584" s="244">
        <f t="shared" si="1010"/>
        <v>96.4</v>
      </c>
      <c r="CB584" s="244">
        <f t="shared" si="1011"/>
        <v>96.4</v>
      </c>
      <c r="CC584" s="244">
        <f t="shared" si="1012"/>
        <v>96.4</v>
      </c>
      <c r="CD584" s="244">
        <f t="shared" si="1013"/>
        <v>96.4</v>
      </c>
      <c r="CE584" s="244">
        <f t="shared" si="1014"/>
        <v>95.95</v>
      </c>
      <c r="CF584" s="244">
        <f t="shared" si="1015"/>
        <v>91.5</v>
      </c>
      <c r="CG584" s="244">
        <f t="shared" si="1016"/>
        <v>94.45</v>
      </c>
      <c r="CH584" s="244">
        <f t="shared" si="1031"/>
        <v>100</v>
      </c>
      <c r="CI584" s="570"/>
      <c r="CJ584" s="578">
        <f t="shared" si="983"/>
        <v>95.65</v>
      </c>
      <c r="CK584" s="578">
        <f t="shared" si="984"/>
        <v>95.2</v>
      </c>
      <c r="CL584" s="578">
        <f t="shared" si="985"/>
        <v>96.05</v>
      </c>
      <c r="CM584" s="578">
        <f t="shared" si="986"/>
        <v>95.6</v>
      </c>
      <c r="CN584" s="578">
        <f t="shared" si="987"/>
        <v>96.3</v>
      </c>
      <c r="CO584" s="578">
        <f t="shared" si="980"/>
        <v>96.3</v>
      </c>
      <c r="CP584" s="578">
        <f t="shared" si="981"/>
        <v>96.3</v>
      </c>
      <c r="CQ584" s="578">
        <f t="shared" si="982"/>
        <v>95.85</v>
      </c>
      <c r="CR584" s="244"/>
      <c r="CS584" s="244"/>
      <c r="CT584" s="244"/>
      <c r="CU584" s="244"/>
      <c r="CV584" s="347"/>
      <c r="CW584" s="338">
        <f t="shared" si="1017"/>
        <v>4.25</v>
      </c>
      <c r="CX584" s="347"/>
      <c r="CY584" s="338">
        <f t="shared" si="1018"/>
        <v>4.25</v>
      </c>
      <c r="CZ584" s="347"/>
      <c r="DA584" s="338">
        <f t="shared" si="1019"/>
        <v>4.25</v>
      </c>
      <c r="DB584" s="347"/>
      <c r="DC584" s="338">
        <f t="shared" si="1020"/>
        <v>4.25</v>
      </c>
      <c r="DD584" s="347"/>
      <c r="DE584" s="338">
        <f t="shared" si="1021"/>
        <v>4.25</v>
      </c>
    </row>
    <row r="585" spans="1:109" s="19" customFormat="1" x14ac:dyDescent="0.2">
      <c r="A585" s="328" t="s">
        <v>895</v>
      </c>
      <c r="B585" s="53" t="s">
        <v>1109</v>
      </c>
      <c r="C585" s="451" t="s">
        <v>1144</v>
      </c>
      <c r="D585" s="217"/>
      <c r="E585" s="326">
        <v>12</v>
      </c>
      <c r="F585" s="400" t="s">
        <v>939</v>
      </c>
      <c r="G585" s="704"/>
      <c r="H585" s="400"/>
      <c r="I585" s="89" t="e">
        <f>IF('Retail Pricing'!#REF!&gt;0,'Retail Pricing'!#REF!," ")</f>
        <v>#REF!</v>
      </c>
      <c r="J585" s="85" t="e">
        <f>'Retail Pricing'!#REF!</f>
        <v>#REF!</v>
      </c>
      <c r="K585" s="85" t="e">
        <f>'Retail Pricing'!#REF!</f>
        <v>#REF!</v>
      </c>
      <c r="L585" s="305" t="e">
        <f>IF('Retail Pricing'!#REF!&gt;0,'Retail Pricing'!#REF!," ")</f>
        <v>#REF!</v>
      </c>
      <c r="M585" s="226" t="e">
        <f t="shared" si="1030"/>
        <v>#REF!</v>
      </c>
      <c r="N585" s="219" t="e">
        <f>'Retail Pricing'!#REF!</f>
        <v>#REF!</v>
      </c>
      <c r="O585" s="219" t="e">
        <f>'Retail Pricing'!#REF!</f>
        <v>#REF!</v>
      </c>
      <c r="P585" s="219"/>
      <c r="Q585" s="219" t="e">
        <f>'Retail Pricing'!#REF!</f>
        <v>#REF!</v>
      </c>
      <c r="R585" s="219" t="e">
        <f>IF('Retail Pricing'!#REF!&gt;0,'Retail Pricing'!#REF!," ")</f>
        <v>#REF!</v>
      </c>
      <c r="S585" s="219" t="e">
        <f>'Retail Pricing'!#REF!</f>
        <v>#REF!</v>
      </c>
      <c r="T585" s="219">
        <v>6.4943799999999996</v>
      </c>
      <c r="U585" s="7" t="e">
        <f t="shared" si="993"/>
        <v>#REF!</v>
      </c>
      <c r="V585" s="7">
        <v>-2E-3</v>
      </c>
      <c r="W585" s="491" t="e">
        <f>ROUND(('Retail Pricing'!#REF!/(1-0.09))/0.05,0)*0.05</f>
        <v>#REF!</v>
      </c>
      <c r="X585" s="489">
        <v>16.5</v>
      </c>
      <c r="Y585" s="304" t="e">
        <f t="shared" si="1022"/>
        <v>#REF!</v>
      </c>
      <c r="Z585" s="428">
        <v>0.51</v>
      </c>
      <c r="AA585" s="492">
        <v>18.7</v>
      </c>
      <c r="AB585" s="493" t="e">
        <f>ROUND(('Retail Pricing'!#REF!/(1-0.09))/0.05,0)*0.05</f>
        <v>#REF!</v>
      </c>
      <c r="AC585" s="489">
        <v>14.85</v>
      </c>
      <c r="AD585" s="14" t="e">
        <f t="shared" si="1023"/>
        <v>#REF!</v>
      </c>
      <c r="AE585" s="428">
        <v>0.46</v>
      </c>
      <c r="AF585" s="488">
        <v>17.05</v>
      </c>
      <c r="AG585" s="494" t="e">
        <f>ROUND(('Retail Pricing'!#REF!/(1-0.09))/0.05,0)*0.05</f>
        <v>#REF!</v>
      </c>
      <c r="AH585" s="489">
        <v>13.2</v>
      </c>
      <c r="AI585" s="14" t="e">
        <f t="shared" si="1024"/>
        <v>#REF!</v>
      </c>
      <c r="AJ585" s="428">
        <v>0.39</v>
      </c>
      <c r="AK585" s="495" t="e">
        <f>ROUND(('Retail Pricing'!#REF!/(1-0.09))/0.05,0)*0.05</f>
        <v>#REF!</v>
      </c>
      <c r="AL585" s="489"/>
      <c r="AM585" s="489">
        <v>12.7</v>
      </c>
      <c r="AN585" s="14" t="e">
        <f t="shared" si="1025"/>
        <v>#REF!</v>
      </c>
      <c r="AO585" s="428">
        <v>0.37</v>
      </c>
      <c r="AP585" s="490" t="e">
        <f>ROUND(('Retail Pricing'!#REF!/(1-0.09))/0.05,0)*0.05</f>
        <v>#REF!</v>
      </c>
      <c r="AQ585" s="489">
        <v>12.35</v>
      </c>
      <c r="AR585" s="14" t="e">
        <f t="shared" si="1026"/>
        <v>#REF!</v>
      </c>
      <c r="AS585" s="428">
        <v>0.35</v>
      </c>
      <c r="AT585" s="496">
        <v>14.45</v>
      </c>
      <c r="AU585" s="497" t="e">
        <f>'Retail Pricing'!#REF!</f>
        <v>#REF!</v>
      </c>
      <c r="AV585" s="288"/>
      <c r="AW585" s="498" t="e">
        <f>IF(W585&gt;0,ROUND((W585*1.3)/0.05,0)*0.05," ")</f>
        <v>#REF!</v>
      </c>
      <c r="AX585" s="499" t="s">
        <v>106</v>
      </c>
      <c r="AY585" s="499" t="s">
        <v>106</v>
      </c>
      <c r="AZ585" s="333"/>
      <c r="BA585" s="491" t="e">
        <f t="shared" si="994"/>
        <v>#REF!</v>
      </c>
      <c r="BB585" s="492">
        <f t="shared" si="995"/>
        <v>18.7</v>
      </c>
      <c r="BC585" s="493" t="e">
        <f t="shared" si="996"/>
        <v>#REF!</v>
      </c>
      <c r="BD585" s="488">
        <f t="shared" si="997"/>
        <v>17.05</v>
      </c>
      <c r="BE585" s="494" t="e">
        <f t="shared" si="998"/>
        <v>#REF!</v>
      </c>
      <c r="BF585" s="495" t="e">
        <f t="shared" si="999"/>
        <v>#REF!</v>
      </c>
      <c r="BG585" s="490" t="e">
        <f t="shared" si="1000"/>
        <v>#REF!</v>
      </c>
      <c r="BH585" s="496">
        <f t="shared" si="1001"/>
        <v>14.45</v>
      </c>
      <c r="BI585" s="497" t="e">
        <f t="shared" si="1002"/>
        <v>#REF!</v>
      </c>
      <c r="BJ585" s="385" t="e">
        <f t="shared" si="1003"/>
        <v>#REF!</v>
      </c>
      <c r="BK585" s="385" t="e">
        <f t="shared" si="1029"/>
        <v>#REF!</v>
      </c>
      <c r="BL585" s="243" t="e">
        <f>IF((BA585-'Retail Pricing'!#REF!)&gt;=0," ",1)</f>
        <v>#REF!</v>
      </c>
      <c r="BM585" s="243" t="e">
        <f>IF((BB585-'Retail Pricing'!#REF!)&gt;=0," ",1)</f>
        <v>#REF!</v>
      </c>
      <c r="BN585" s="243" t="e">
        <f>IF((BC585-'Retail Pricing'!#REF!)&gt;=0," ",1)</f>
        <v>#REF!</v>
      </c>
      <c r="BO585" s="243" t="e">
        <f>IF((BD585-'Retail Pricing'!#REF!)&gt;=0," ",1)</f>
        <v>#REF!</v>
      </c>
      <c r="BP585" s="243" t="e">
        <f>IF((BE585-'Retail Pricing'!#REF!)&gt;=0," ",1)</f>
        <v>#REF!</v>
      </c>
      <c r="BQ585" s="243" t="e">
        <f>IF((BF585-'Retail Pricing'!#REF!)&gt;=0," ",1)</f>
        <v>#REF!</v>
      </c>
      <c r="BR585" s="243" t="e">
        <f>IF((BG585-'Retail Pricing'!#REF!)&gt;=0," ",1)</f>
        <v>#REF!</v>
      </c>
      <c r="BS585" s="243" t="e">
        <f>IF((BH585-'Retail Pricing'!#REF!)&gt;=0," ",1)</f>
        <v>#REF!</v>
      </c>
      <c r="BT585" s="243" t="e">
        <f>IF((BI585-'Retail Pricing'!#REF!)&gt;=0," ",1)</f>
        <v>#REF!</v>
      </c>
      <c r="BU585" s="67"/>
      <c r="BV585" s="442" t="e">
        <f>IF(W585&gt;0,$BV$9, " ")</f>
        <v>#REF!</v>
      </c>
      <c r="BW585" s="244" t="e">
        <f>IF($BV585&gt;0,($BV585-W585)/$BV585*100," ")</f>
        <v>#REF!</v>
      </c>
      <c r="BX585" s="244" t="e">
        <f t="shared" ref="BX585:BY589" si="1032">IF($BV585&gt;0,($BV585-AA585)/$BV585*100," ")</f>
        <v>#REF!</v>
      </c>
      <c r="BY585" s="244" t="e">
        <f t="shared" si="1032"/>
        <v>#REF!</v>
      </c>
      <c r="BZ585" s="244" t="e">
        <f t="shared" ref="BZ585:CA589" si="1033">IF($BV585&gt;0,($BV585-AF585)/$BV585*100," ")</f>
        <v>#REF!</v>
      </c>
      <c r="CA585" s="244" t="e">
        <f t="shared" si="1033"/>
        <v>#REF!</v>
      </c>
      <c r="CB585" s="244" t="e">
        <f t="shared" si="1011"/>
        <v>#REF!</v>
      </c>
      <c r="CC585" s="244" t="e">
        <f>IF($BV585&gt;0,($BV585-AK585)/$BV585*100," ")</f>
        <v>#REF!</v>
      </c>
      <c r="CD585" s="244" t="e">
        <f>IF($BV585&gt;0,($BV585-AP585)/$BV585*100," ")</f>
        <v>#REF!</v>
      </c>
      <c r="CE585" s="244" t="e">
        <f>IF($BV585&gt;0,($BV585-AT585)/$BV585*100," ")</f>
        <v>#REF!</v>
      </c>
      <c r="CF585" s="244" t="e">
        <f>IF($BV585&gt;0,($BV585-(W585*2))/$BV585*100," ")</f>
        <v>#REF!</v>
      </c>
      <c r="CG585" s="244" t="e">
        <f>IF($BV585&gt;0,($BV585-AW585)/$BV585*100," ")</f>
        <v>#REF!</v>
      </c>
      <c r="CH585" s="244" t="e">
        <f t="shared" si="1031"/>
        <v>#REF!</v>
      </c>
      <c r="CI585" s="570"/>
      <c r="CJ585" s="578" t="e">
        <f t="shared" si="983"/>
        <v>#REF!</v>
      </c>
      <c r="CK585" s="578" t="e">
        <f t="shared" si="984"/>
        <v>#REF!</v>
      </c>
      <c r="CL585" s="578" t="e">
        <f t="shared" si="985"/>
        <v>#REF!</v>
      </c>
      <c r="CM585" s="578" t="e">
        <f t="shared" si="986"/>
        <v>#REF!</v>
      </c>
      <c r="CN585" s="578" t="e">
        <f t="shared" si="987"/>
        <v>#REF!</v>
      </c>
      <c r="CO585" s="578" t="e">
        <f t="shared" si="980"/>
        <v>#REF!</v>
      </c>
      <c r="CP585" s="578" t="e">
        <f t="shared" si="981"/>
        <v>#REF!</v>
      </c>
      <c r="CQ585" s="578" t="e">
        <f t="shared" si="982"/>
        <v>#REF!</v>
      </c>
      <c r="CR585" s="244"/>
      <c r="CS585" s="244"/>
      <c r="CT585" s="244"/>
      <c r="CU585" s="244"/>
      <c r="CV585" s="347"/>
      <c r="CW585" s="338" t="e">
        <f t="shared" si="1017"/>
        <v>#REF!</v>
      </c>
      <c r="CX585" s="347"/>
      <c r="CY585" s="338" t="e">
        <f t="shared" si="1018"/>
        <v>#REF!</v>
      </c>
      <c r="CZ585" s="347"/>
      <c r="DA585" s="338" t="e">
        <f t="shared" si="1019"/>
        <v>#REF!</v>
      </c>
      <c r="DB585" s="347"/>
      <c r="DC585" s="338" t="e">
        <f t="shared" si="1020"/>
        <v>#REF!</v>
      </c>
      <c r="DD585" s="347"/>
      <c r="DE585" s="338" t="e">
        <f t="shared" si="1021"/>
        <v>#REF!</v>
      </c>
    </row>
    <row r="586" spans="1:109" s="19" customFormat="1" x14ac:dyDescent="0.2">
      <c r="A586" s="328" t="s">
        <v>895</v>
      </c>
      <c r="B586" s="53" t="s">
        <v>1111</v>
      </c>
      <c r="C586" s="451" t="s">
        <v>1144</v>
      </c>
      <c r="D586" s="217"/>
      <c r="E586" s="326">
        <v>12</v>
      </c>
      <c r="F586" s="400" t="s">
        <v>941</v>
      </c>
      <c r="G586" s="704"/>
      <c r="H586" s="400"/>
      <c r="I586" s="89" t="e">
        <f>IF('Retail Pricing'!#REF!&gt;0,'Retail Pricing'!#REF!," ")</f>
        <v>#REF!</v>
      </c>
      <c r="J586" s="85" t="e">
        <f>'Retail Pricing'!#REF!</f>
        <v>#REF!</v>
      </c>
      <c r="K586" s="85" t="e">
        <f>'Retail Pricing'!#REF!</f>
        <v>#REF!</v>
      </c>
      <c r="L586" s="305" t="e">
        <f>IF('Retail Pricing'!#REF!&gt;0,'Retail Pricing'!#REF!," ")</f>
        <v>#REF!</v>
      </c>
      <c r="M586" s="226" t="e">
        <f t="shared" si="1030"/>
        <v>#REF!</v>
      </c>
      <c r="N586" s="219" t="e">
        <f>'Retail Pricing'!#REF!</f>
        <v>#REF!</v>
      </c>
      <c r="O586" s="219" t="e">
        <f>'Retail Pricing'!#REF!</f>
        <v>#REF!</v>
      </c>
      <c r="P586" s="219">
        <f>0.3825+0.775</f>
        <v>1.1575</v>
      </c>
      <c r="Q586" s="219" t="e">
        <f>'Retail Pricing'!#REF!</f>
        <v>#REF!</v>
      </c>
      <c r="R586" s="219" t="e">
        <f>IF('Retail Pricing'!#REF!&gt;0,'Retail Pricing'!#REF!," ")</f>
        <v>#REF!</v>
      </c>
      <c r="S586" s="219" t="e">
        <f>'Retail Pricing'!#REF!</f>
        <v>#REF!</v>
      </c>
      <c r="T586" s="219">
        <v>6.6173400000000004</v>
      </c>
      <c r="U586" s="7" t="e">
        <f t="shared" si="993"/>
        <v>#REF!</v>
      </c>
      <c r="V586" s="7">
        <v>-4.0000000000000001E-3</v>
      </c>
      <c r="W586" s="491" t="e">
        <f>ROUND(('Retail Pricing'!#REF!/(1-0.09))/0.05,0)*0.05</f>
        <v>#REF!</v>
      </c>
      <c r="X586" s="489">
        <v>16.5</v>
      </c>
      <c r="Y586" s="304" t="e">
        <f t="shared" si="1022"/>
        <v>#REF!</v>
      </c>
      <c r="Z586" s="428">
        <v>0.5</v>
      </c>
      <c r="AA586" s="492">
        <v>18.7</v>
      </c>
      <c r="AB586" s="493" t="e">
        <f>ROUND(('Retail Pricing'!#REF!/(1-0.09))/0.05,0)*0.05</f>
        <v>#REF!</v>
      </c>
      <c r="AC586" s="489">
        <v>14.85</v>
      </c>
      <c r="AD586" s="14" t="e">
        <f t="shared" si="1023"/>
        <v>#REF!</v>
      </c>
      <c r="AE586" s="428">
        <v>0.45</v>
      </c>
      <c r="AF586" s="488">
        <v>17.05</v>
      </c>
      <c r="AG586" s="494" t="e">
        <f>ROUND(('Retail Pricing'!#REF!/(1-0.09))/0.05,0)*0.05</f>
        <v>#REF!</v>
      </c>
      <c r="AH586" s="489">
        <v>13.2</v>
      </c>
      <c r="AI586" s="14" t="e">
        <f t="shared" si="1024"/>
        <v>#REF!</v>
      </c>
      <c r="AJ586" s="428">
        <v>0.38</v>
      </c>
      <c r="AK586" s="495" t="e">
        <f>ROUND(('Retail Pricing'!#REF!/(1-0.09))/0.05,0)*0.05</f>
        <v>#REF!</v>
      </c>
      <c r="AL586" s="489"/>
      <c r="AM586" s="489">
        <v>12.7</v>
      </c>
      <c r="AN586" s="14" t="e">
        <f t="shared" si="1025"/>
        <v>#REF!</v>
      </c>
      <c r="AO586" s="428">
        <v>0.36</v>
      </c>
      <c r="AP586" s="490" t="e">
        <f>ROUND(('Retail Pricing'!#REF!/(1-0.09))/0.05,0)*0.05</f>
        <v>#REF!</v>
      </c>
      <c r="AQ586" s="489">
        <v>12.35</v>
      </c>
      <c r="AR586" s="14" t="e">
        <f t="shared" si="1026"/>
        <v>#REF!</v>
      </c>
      <c r="AS586" s="428">
        <v>0.34</v>
      </c>
      <c r="AT586" s="496">
        <v>14.45</v>
      </c>
      <c r="AU586" s="497" t="e">
        <f>'Retail Pricing'!#REF!</f>
        <v>#REF!</v>
      </c>
      <c r="AV586" s="288"/>
      <c r="AW586" s="498" t="e">
        <f>IF(W586&gt;0,ROUND((W586*1.3)/0.05,0)*0.05," ")</f>
        <v>#REF!</v>
      </c>
      <c r="AX586" s="499" t="s">
        <v>106</v>
      </c>
      <c r="AY586" s="499" t="s">
        <v>106</v>
      </c>
      <c r="AZ586" s="333"/>
      <c r="BA586" s="491" t="e">
        <f t="shared" si="994"/>
        <v>#REF!</v>
      </c>
      <c r="BB586" s="492">
        <f t="shared" si="995"/>
        <v>18.7</v>
      </c>
      <c r="BC586" s="493" t="e">
        <f t="shared" si="996"/>
        <v>#REF!</v>
      </c>
      <c r="BD586" s="488">
        <f t="shared" si="997"/>
        <v>17.05</v>
      </c>
      <c r="BE586" s="494" t="e">
        <f t="shared" si="998"/>
        <v>#REF!</v>
      </c>
      <c r="BF586" s="495" t="e">
        <f t="shared" si="999"/>
        <v>#REF!</v>
      </c>
      <c r="BG586" s="490" t="e">
        <f t="shared" si="1000"/>
        <v>#REF!</v>
      </c>
      <c r="BH586" s="496">
        <f t="shared" si="1001"/>
        <v>14.45</v>
      </c>
      <c r="BI586" s="497" t="e">
        <f t="shared" si="1002"/>
        <v>#REF!</v>
      </c>
      <c r="BJ586" s="385" t="e">
        <f t="shared" si="1003"/>
        <v>#REF!</v>
      </c>
      <c r="BK586" s="385" t="e">
        <f t="shared" si="1029"/>
        <v>#REF!</v>
      </c>
      <c r="BL586" s="243" t="e">
        <f>IF((BA586-'Retail Pricing'!#REF!)&gt;=0," ",1)</f>
        <v>#REF!</v>
      </c>
      <c r="BM586" s="243" t="e">
        <f>IF((BB586-'Retail Pricing'!#REF!)&gt;=0," ",1)</f>
        <v>#REF!</v>
      </c>
      <c r="BN586" s="243" t="e">
        <f>IF((BC586-'Retail Pricing'!#REF!)&gt;=0," ",1)</f>
        <v>#REF!</v>
      </c>
      <c r="BO586" s="243" t="e">
        <f>IF((BD586-'Retail Pricing'!#REF!)&gt;=0," ",1)</f>
        <v>#REF!</v>
      </c>
      <c r="BP586" s="243" t="e">
        <f>IF((BE586-'Retail Pricing'!#REF!)&gt;=0," ",1)</f>
        <v>#REF!</v>
      </c>
      <c r="BQ586" s="243" t="e">
        <f>IF((BF586-'Retail Pricing'!#REF!)&gt;=0," ",1)</f>
        <v>#REF!</v>
      </c>
      <c r="BR586" s="243" t="e">
        <f>IF((BG586-'Retail Pricing'!#REF!)&gt;=0," ",1)</f>
        <v>#REF!</v>
      </c>
      <c r="BS586" s="243" t="e">
        <f>IF((BH586-'Retail Pricing'!#REF!)&gt;=0," ",1)</f>
        <v>#REF!</v>
      </c>
      <c r="BT586" s="243" t="e">
        <f>IF((BI586-'Retail Pricing'!#REF!)&gt;=0," ",1)</f>
        <v>#REF!</v>
      </c>
      <c r="BU586" s="67"/>
      <c r="BV586" s="442" t="e">
        <f>IF(W586&gt;0,$BV$9, " ")</f>
        <v>#REF!</v>
      </c>
      <c r="BW586" s="244" t="e">
        <f>IF($BV586&gt;0,($BV586-W586)/$BV586*100," ")</f>
        <v>#REF!</v>
      </c>
      <c r="BX586" s="244" t="e">
        <f t="shared" si="1032"/>
        <v>#REF!</v>
      </c>
      <c r="BY586" s="244" t="e">
        <f t="shared" si="1032"/>
        <v>#REF!</v>
      </c>
      <c r="BZ586" s="244" t="e">
        <f t="shared" si="1033"/>
        <v>#REF!</v>
      </c>
      <c r="CA586" s="244" t="e">
        <f t="shared" si="1033"/>
        <v>#REF!</v>
      </c>
      <c r="CB586" s="244" t="e">
        <f t="shared" si="1011"/>
        <v>#REF!</v>
      </c>
      <c r="CC586" s="244" t="e">
        <f>IF($BV586&gt;0,($BV586-AK586)/$BV586*100," ")</f>
        <v>#REF!</v>
      </c>
      <c r="CD586" s="244" t="e">
        <f>IF($BV586&gt;0,($BV586-AP586)/$BV586*100," ")</f>
        <v>#REF!</v>
      </c>
      <c r="CE586" s="244" t="e">
        <f>IF($BV586&gt;0,($BV586-AT586)/$BV586*100," ")</f>
        <v>#REF!</v>
      </c>
      <c r="CF586" s="244" t="e">
        <f>IF($BV586&gt;0,($BV586-(W586*2))/$BV586*100," ")</f>
        <v>#REF!</v>
      </c>
      <c r="CG586" s="244" t="e">
        <f>IF($BV586&gt;0,($BV586-AW586)/$BV586*100," ")</f>
        <v>#REF!</v>
      </c>
      <c r="CH586" s="244" t="e">
        <f t="shared" si="1031"/>
        <v>#REF!</v>
      </c>
      <c r="CI586" s="570"/>
      <c r="CJ586" s="578" t="e">
        <f t="shared" si="983"/>
        <v>#REF!</v>
      </c>
      <c r="CK586" s="578" t="e">
        <f t="shared" si="984"/>
        <v>#REF!</v>
      </c>
      <c r="CL586" s="578" t="e">
        <f t="shared" si="985"/>
        <v>#REF!</v>
      </c>
      <c r="CM586" s="578" t="e">
        <f t="shared" si="986"/>
        <v>#REF!</v>
      </c>
      <c r="CN586" s="578" t="e">
        <f t="shared" si="987"/>
        <v>#REF!</v>
      </c>
      <c r="CO586" s="578" t="e">
        <f t="shared" si="980"/>
        <v>#REF!</v>
      </c>
      <c r="CP586" s="578" t="e">
        <f t="shared" si="981"/>
        <v>#REF!</v>
      </c>
      <c r="CQ586" s="578" t="e">
        <f t="shared" si="982"/>
        <v>#REF!</v>
      </c>
      <c r="CR586" s="244"/>
      <c r="CS586" s="244"/>
      <c r="CT586" s="244"/>
      <c r="CU586" s="244"/>
      <c r="CV586" s="347"/>
      <c r="CW586" s="338" t="e">
        <f t="shared" si="1017"/>
        <v>#REF!</v>
      </c>
      <c r="CX586" s="347"/>
      <c r="CY586" s="338" t="e">
        <f t="shared" si="1018"/>
        <v>#REF!</v>
      </c>
      <c r="CZ586" s="347"/>
      <c r="DA586" s="338" t="e">
        <f t="shared" si="1019"/>
        <v>#REF!</v>
      </c>
      <c r="DB586" s="347"/>
      <c r="DC586" s="338" t="e">
        <f t="shared" si="1020"/>
        <v>#REF!</v>
      </c>
      <c r="DD586" s="347"/>
      <c r="DE586" s="338" t="e">
        <f t="shared" si="1021"/>
        <v>#REF!</v>
      </c>
    </row>
    <row r="587" spans="1:109" s="19" customFormat="1" x14ac:dyDescent="0.2">
      <c r="A587" s="328" t="s">
        <v>895</v>
      </c>
      <c r="B587" s="53" t="s">
        <v>1813</v>
      </c>
      <c r="C587" s="451" t="s">
        <v>1144</v>
      </c>
      <c r="D587" s="218" t="s">
        <v>130</v>
      </c>
      <c r="E587" s="326">
        <v>72</v>
      </c>
      <c r="F587" s="326" t="s">
        <v>1118</v>
      </c>
      <c r="G587" s="701"/>
      <c r="H587" s="326" t="s">
        <v>949</v>
      </c>
      <c r="I587" s="89" t="e">
        <f>IF('Retail Pricing'!#REF!&gt;0,'Retail Pricing'!#REF!," ")</f>
        <v>#REF!</v>
      </c>
      <c r="J587" s="85" t="e">
        <f>'Retail Pricing'!#REF!</f>
        <v>#REF!</v>
      </c>
      <c r="K587" s="85" t="e">
        <f>'Retail Pricing'!#REF!</f>
        <v>#REF!</v>
      </c>
      <c r="L587" s="305" t="e">
        <f>IF('Retail Pricing'!#REF!&gt;0,'Retail Pricing'!#REF!," ")</f>
        <v>#REF!</v>
      </c>
      <c r="M587" s="226" t="e">
        <f t="shared" si="1030"/>
        <v>#REF!</v>
      </c>
      <c r="N587" s="219" t="e">
        <f>'Retail Pricing'!#REF!</f>
        <v>#REF!</v>
      </c>
      <c r="O587" s="219" t="e">
        <f>'Retail Pricing'!#REF!</f>
        <v>#REF!</v>
      </c>
      <c r="P587" s="219"/>
      <c r="Q587" s="219" t="e">
        <f>'Retail Pricing'!#REF!</f>
        <v>#REF!</v>
      </c>
      <c r="R587" s="219" t="e">
        <f>IF('Retail Pricing'!#REF!&gt;0,'Retail Pricing'!#REF!," ")</f>
        <v>#REF!</v>
      </c>
      <c r="S587" s="219" t="e">
        <f>'Retail Pricing'!#REF!</f>
        <v>#REF!</v>
      </c>
      <c r="T587" s="219">
        <v>0.75861000000000001</v>
      </c>
      <c r="U587" s="7" t="e">
        <f t="shared" si="993"/>
        <v>#REF!</v>
      </c>
      <c r="V587" s="7">
        <v>-1.0999999999999999E-2</v>
      </c>
      <c r="W587" s="491" t="s">
        <v>949</v>
      </c>
      <c r="X587" s="489" t="s">
        <v>949</v>
      </c>
      <c r="Y587" s="304" t="str">
        <f t="shared" si="1022"/>
        <v xml:space="preserve"> </v>
      </c>
      <c r="Z587" s="428" t="s">
        <v>106</v>
      </c>
      <c r="AA587" s="492" t="s">
        <v>949</v>
      </c>
      <c r="AB587" s="493" t="s">
        <v>949</v>
      </c>
      <c r="AC587" s="489" t="s">
        <v>949</v>
      </c>
      <c r="AD587" s="14" t="str">
        <f t="shared" si="1023"/>
        <v xml:space="preserve"> </v>
      </c>
      <c r="AE587" s="428" t="s">
        <v>106</v>
      </c>
      <c r="AF587" s="488" t="s">
        <v>949</v>
      </c>
      <c r="AG587" s="494" t="s">
        <v>949</v>
      </c>
      <c r="AH587" s="489" t="s">
        <v>949</v>
      </c>
      <c r="AI587" s="14" t="str">
        <f t="shared" si="1024"/>
        <v xml:space="preserve"> </v>
      </c>
      <c r="AJ587" s="428" t="s">
        <v>106</v>
      </c>
      <c r="AK587" s="495" t="s">
        <v>949</v>
      </c>
      <c r="AL587" s="489"/>
      <c r="AM587" s="489" t="s">
        <v>949</v>
      </c>
      <c r="AN587" s="14" t="str">
        <f t="shared" si="1025"/>
        <v xml:space="preserve"> </v>
      </c>
      <c r="AO587" s="428" t="s">
        <v>106</v>
      </c>
      <c r="AP587" s="490" t="s">
        <v>949</v>
      </c>
      <c r="AQ587" s="489" t="s">
        <v>949</v>
      </c>
      <c r="AR587" s="14" t="str">
        <f t="shared" si="1026"/>
        <v xml:space="preserve"> </v>
      </c>
      <c r="AS587" s="428" t="s">
        <v>106</v>
      </c>
      <c r="AT587" s="496" t="s">
        <v>949</v>
      </c>
      <c r="AU587" s="497" t="s">
        <v>949</v>
      </c>
      <c r="AV587" s="288"/>
      <c r="AW587" s="498" t="s">
        <v>949</v>
      </c>
      <c r="AX587" s="499" t="s">
        <v>106</v>
      </c>
      <c r="AY587" s="499" t="s">
        <v>106</v>
      </c>
      <c r="AZ587" s="333"/>
      <c r="BA587" s="491" t="str">
        <f t="shared" si="994"/>
        <v>Holder</v>
      </c>
      <c r="BB587" s="492" t="str">
        <f t="shared" si="995"/>
        <v>Holder</v>
      </c>
      <c r="BC587" s="493" t="str">
        <f t="shared" si="996"/>
        <v>Holder</v>
      </c>
      <c r="BD587" s="488" t="str">
        <f t="shared" si="997"/>
        <v>Holder</v>
      </c>
      <c r="BE587" s="494" t="str">
        <f t="shared" si="998"/>
        <v>Holder</v>
      </c>
      <c r="BF587" s="495" t="str">
        <f t="shared" si="999"/>
        <v>Holder</v>
      </c>
      <c r="BG587" s="490" t="str">
        <f t="shared" si="1000"/>
        <v>Holder</v>
      </c>
      <c r="BH587" s="496" t="str">
        <f t="shared" si="1001"/>
        <v>Holder</v>
      </c>
      <c r="BI587" s="497" t="str">
        <f t="shared" si="1002"/>
        <v>Holder</v>
      </c>
      <c r="BJ587" s="385" t="str">
        <f t="shared" si="1003"/>
        <v>No</v>
      </c>
      <c r="BK587" s="385" t="str">
        <f>IF(BC587*0.9&gt;BG587, " ", "No")</f>
        <v>No</v>
      </c>
      <c r="BL587" s="483" t="s">
        <v>1376</v>
      </c>
      <c r="BM587" s="482"/>
      <c r="BN587" s="482"/>
      <c r="BO587" s="482"/>
      <c r="BP587" s="482"/>
      <c r="BQ587" s="482"/>
      <c r="BR587" s="482"/>
      <c r="BS587" s="482"/>
      <c r="BT587" s="482"/>
      <c r="BU587" s="67"/>
      <c r="BV587" s="442" t="str">
        <f>IF(W587&gt;0,$BV$9, " ")</f>
        <v xml:space="preserve"> </v>
      </c>
      <c r="BW587" s="244" t="str">
        <f>IF($BV587&gt;0,($BV587-W587)/$BV587*100," ")</f>
        <v xml:space="preserve"> </v>
      </c>
      <c r="BX587" s="244" t="str">
        <f t="shared" si="1032"/>
        <v xml:space="preserve"> </v>
      </c>
      <c r="BY587" s="244" t="str">
        <f t="shared" si="1032"/>
        <v xml:space="preserve"> </v>
      </c>
      <c r="BZ587" s="244" t="str">
        <f t="shared" si="1033"/>
        <v xml:space="preserve"> </v>
      </c>
      <c r="CA587" s="244" t="str">
        <f t="shared" si="1033"/>
        <v xml:space="preserve"> </v>
      </c>
      <c r="CB587" s="244" t="str">
        <f t="shared" si="1011"/>
        <v xml:space="preserve"> </v>
      </c>
      <c r="CC587" s="244" t="str">
        <f>IF($BV587&gt;0,($BV587-AK587)/$BV587*100," ")</f>
        <v xml:space="preserve"> </v>
      </c>
      <c r="CD587" s="244" t="str">
        <f>IF($BV587&gt;0,($BV587-AP587)/$BV587*100," ")</f>
        <v xml:space="preserve"> </v>
      </c>
      <c r="CE587" s="244" t="str">
        <f>IF($BV587&gt;0,($BV587-AT587)/$BV587*100," ")</f>
        <v xml:space="preserve"> </v>
      </c>
      <c r="CF587" s="244" t="str">
        <f>IF($BV587&gt;0,($BV587-(W587*2))/$BV587*100," ")</f>
        <v xml:space="preserve"> </v>
      </c>
      <c r="CG587" s="244" t="str">
        <f>IF($BV587&gt;0,($BV587-AW587)/$BV587*100," ")</f>
        <v xml:space="preserve"> </v>
      </c>
      <c r="CH587" s="244" t="str">
        <f t="shared" si="1031"/>
        <v xml:space="preserve"> </v>
      </c>
      <c r="CI587" s="570"/>
      <c r="CJ587" s="578" t="str">
        <f t="shared" si="983"/>
        <v xml:space="preserve"> </v>
      </c>
      <c r="CK587" s="578" t="str">
        <f t="shared" si="984"/>
        <v xml:space="preserve"> </v>
      </c>
      <c r="CL587" s="578" t="str">
        <f t="shared" si="985"/>
        <v xml:space="preserve"> </v>
      </c>
      <c r="CM587" s="578" t="str">
        <f t="shared" si="986"/>
        <v xml:space="preserve"> </v>
      </c>
      <c r="CN587" s="578" t="str">
        <f t="shared" si="987"/>
        <v xml:space="preserve"> </v>
      </c>
      <c r="CO587" s="578" t="str">
        <f t="shared" si="980"/>
        <v xml:space="preserve"> </v>
      </c>
      <c r="CP587" s="578" t="str">
        <f t="shared" si="981"/>
        <v xml:space="preserve"> </v>
      </c>
      <c r="CQ587" s="578" t="str">
        <f t="shared" si="982"/>
        <v xml:space="preserve"> </v>
      </c>
      <c r="CR587" s="244"/>
      <c r="CS587" s="244"/>
      <c r="CT587" s="244"/>
      <c r="CU587" s="244"/>
      <c r="CV587" s="347"/>
      <c r="CW587" s="338" t="str">
        <f t="shared" si="1017"/>
        <v xml:space="preserve"> </v>
      </c>
      <c r="CX587" s="347"/>
      <c r="CY587" s="338" t="str">
        <f t="shared" si="1018"/>
        <v xml:space="preserve"> </v>
      </c>
      <c r="CZ587" s="347"/>
      <c r="DA587" s="338" t="str">
        <f t="shared" si="1019"/>
        <v xml:space="preserve"> </v>
      </c>
      <c r="DB587" s="347"/>
      <c r="DC587" s="338" t="str">
        <f t="shared" si="1020"/>
        <v xml:space="preserve"> </v>
      </c>
      <c r="DD587" s="347"/>
      <c r="DE587" s="338" t="str">
        <f t="shared" si="1021"/>
        <v xml:space="preserve"> </v>
      </c>
    </row>
    <row r="588" spans="1:109" s="19" customFormat="1" x14ac:dyDescent="0.2">
      <c r="A588" s="328" t="s">
        <v>895</v>
      </c>
      <c r="B588" s="70" t="s">
        <v>1813</v>
      </c>
      <c r="C588" s="451" t="s">
        <v>1144</v>
      </c>
      <c r="D588" s="218" t="s">
        <v>130</v>
      </c>
      <c r="E588" s="326">
        <v>72</v>
      </c>
      <c r="F588" s="326" t="s">
        <v>1118</v>
      </c>
      <c r="G588" s="701"/>
      <c r="H588" s="394"/>
      <c r="I588" s="89" t="e">
        <f>IF('Retail Pricing'!#REF!&gt;0,'Retail Pricing'!#REF!," ")</f>
        <v>#REF!</v>
      </c>
      <c r="J588" s="85" t="e">
        <f>'Retail Pricing'!#REF!</f>
        <v>#REF!</v>
      </c>
      <c r="K588" s="85" t="e">
        <f>'Retail Pricing'!#REF!</f>
        <v>#REF!</v>
      </c>
      <c r="L588" s="305" t="e">
        <f>IF('Retail Pricing'!#REF!&gt;0,'Retail Pricing'!#REF!," ")</f>
        <v>#REF!</v>
      </c>
      <c r="M588" s="226" t="e">
        <f t="shared" si="1030"/>
        <v>#REF!</v>
      </c>
      <c r="N588" s="219" t="e">
        <f>IF('Retail Pricing'!#REF!&gt;0,'Retail Pricing'!#REF!," ")</f>
        <v>#REF!</v>
      </c>
      <c r="O588" s="219" t="e">
        <f>IF('Retail Pricing'!#REF!&gt;0,'Retail Pricing'!#REF!," ")</f>
        <v>#REF!</v>
      </c>
      <c r="P588" s="219"/>
      <c r="Q588" s="219" t="e">
        <f>IF('Retail Pricing'!#REF!&gt;0,'Retail Pricing'!#REF!," ")</f>
        <v>#REF!</v>
      </c>
      <c r="R588" s="219" t="e">
        <f>IF('Retail Pricing'!#REF!&gt;0,'Retail Pricing'!#REF!," ")</f>
        <v>#REF!</v>
      </c>
      <c r="S588" s="219" t="e">
        <f>IF('Retail Pricing'!#REF!&gt;0,'Retail Pricing'!#REF!," ")</f>
        <v>#REF!</v>
      </c>
      <c r="T588" s="226">
        <v>0.75861000000000001</v>
      </c>
      <c r="U588" s="7" t="e">
        <f t="shared" si="993"/>
        <v>#REF!</v>
      </c>
      <c r="V588" s="7">
        <v>-1.0999999999999999E-2</v>
      </c>
      <c r="W588" s="491" t="e">
        <f>'Retail Pricing'!#REF!</f>
        <v>#REF!</v>
      </c>
      <c r="X588" s="489">
        <v>3.5</v>
      </c>
      <c r="Y588" s="304" t="e">
        <f t="shared" si="1022"/>
        <v>#REF!</v>
      </c>
      <c r="Z588" s="428">
        <v>0.74</v>
      </c>
      <c r="AA588" s="492">
        <v>4</v>
      </c>
      <c r="AB588" s="493" t="e">
        <f>'Retail Pricing'!#REF!</f>
        <v>#REF!</v>
      </c>
      <c r="AC588" s="489">
        <v>3.15</v>
      </c>
      <c r="AD588" s="14" t="e">
        <f t="shared" si="1023"/>
        <v>#REF!</v>
      </c>
      <c r="AE588" s="428">
        <v>0.71</v>
      </c>
      <c r="AF588" s="488">
        <v>3.65</v>
      </c>
      <c r="AG588" s="494" t="e">
        <f>'Retail Pricing'!#REF!</f>
        <v>#REF!</v>
      </c>
      <c r="AH588" s="489">
        <v>2.8</v>
      </c>
      <c r="AI588" s="14" t="e">
        <f t="shared" si="1024"/>
        <v>#REF!</v>
      </c>
      <c r="AJ588" s="428">
        <v>0.67</v>
      </c>
      <c r="AK588" s="495" t="e">
        <f>ROUND(('Retail Pricing'!#REF!/(1-0.09))/0.05,0)*0.05</f>
        <v>#REF!</v>
      </c>
      <c r="AL588" s="489"/>
      <c r="AM588" s="489">
        <v>2.9</v>
      </c>
      <c r="AN588" s="14" t="e">
        <f t="shared" si="1025"/>
        <v>#REF!</v>
      </c>
      <c r="AO588" s="428">
        <v>0.69</v>
      </c>
      <c r="AP588" s="490" t="e">
        <f>'Retail Pricing'!#REF!</f>
        <v>#REF!</v>
      </c>
      <c r="AQ588" s="489">
        <v>2.6</v>
      </c>
      <c r="AR588" s="14" t="e">
        <f t="shared" si="1026"/>
        <v>#REF!</v>
      </c>
      <c r="AS588" s="428">
        <v>0.65</v>
      </c>
      <c r="AT588" s="496">
        <v>3.1</v>
      </c>
      <c r="AU588" s="497" t="e">
        <f>'Retail Pricing'!#REF!</f>
        <v>#REF!</v>
      </c>
      <c r="AV588" s="288"/>
      <c r="AW588" s="498" t="e">
        <f>IF(W588&gt;0,ROUND((W588*1.3)/0.05,0)*0.05," ")</f>
        <v>#REF!</v>
      </c>
      <c r="AX588" s="499" t="s">
        <v>106</v>
      </c>
      <c r="AY588" s="499" t="s">
        <v>106</v>
      </c>
      <c r="AZ588" s="333"/>
      <c r="BA588" s="491" t="e">
        <f t="shared" si="994"/>
        <v>#REF!</v>
      </c>
      <c r="BB588" s="492">
        <f t="shared" si="995"/>
        <v>4</v>
      </c>
      <c r="BC588" s="493" t="e">
        <f t="shared" si="996"/>
        <v>#REF!</v>
      </c>
      <c r="BD588" s="488">
        <f t="shared" si="997"/>
        <v>3.65</v>
      </c>
      <c r="BE588" s="494" t="e">
        <f t="shared" si="998"/>
        <v>#REF!</v>
      </c>
      <c r="BF588" s="495" t="e">
        <f t="shared" si="999"/>
        <v>#REF!</v>
      </c>
      <c r="BG588" s="490" t="e">
        <f t="shared" si="1000"/>
        <v>#REF!</v>
      </c>
      <c r="BH588" s="496">
        <f t="shared" si="1001"/>
        <v>3.1</v>
      </c>
      <c r="BI588" s="497" t="e">
        <f t="shared" si="1002"/>
        <v>#REF!</v>
      </c>
      <c r="BJ588" s="385" t="e">
        <f t="shared" si="1003"/>
        <v>#REF!</v>
      </c>
      <c r="BK588" s="385" t="e">
        <f>IF(BC588*0.9&gt;BG588, " ", "No")</f>
        <v>#REF!</v>
      </c>
      <c r="BL588" s="243" t="e">
        <f>IF((BA588-'Retail Pricing'!#REF!)&gt;=0," ",1)</f>
        <v>#REF!</v>
      </c>
      <c r="BM588" s="243" t="e">
        <f>IF((BB588-'Retail Pricing'!#REF!)&gt;=0," ",1)</f>
        <v>#REF!</v>
      </c>
      <c r="BN588" s="243" t="e">
        <f>IF((BC588-'Retail Pricing'!#REF!)&gt;=0," ",1)</f>
        <v>#REF!</v>
      </c>
      <c r="BO588" s="243" t="e">
        <f>IF((BD588-'Retail Pricing'!#REF!)&gt;=0," ",1)</f>
        <v>#REF!</v>
      </c>
      <c r="BP588" s="243" t="e">
        <f>IF((BE588-'Retail Pricing'!#REF!)&gt;=0," ",1)</f>
        <v>#REF!</v>
      </c>
      <c r="BQ588" s="243" t="e">
        <f>IF((BF588-'Retail Pricing'!#REF!)&gt;=0," ",1)</f>
        <v>#REF!</v>
      </c>
      <c r="BR588" s="243" t="e">
        <f>IF((BG588-'Retail Pricing'!#REF!)&gt;=0," ",1)</f>
        <v>#REF!</v>
      </c>
      <c r="BS588" s="243" t="e">
        <f>IF((BH588-'Retail Pricing'!#REF!)&gt;=0," ",1)</f>
        <v>#REF!</v>
      </c>
      <c r="BT588" s="243" t="e">
        <f>IF((BI588-'Retail Pricing'!#REF!)&gt;=0," ",1)</f>
        <v>#REF!</v>
      </c>
      <c r="BU588" s="67"/>
      <c r="BV588" s="442" t="e">
        <f>IF(W588&gt;0,$BV$9, " ")</f>
        <v>#REF!</v>
      </c>
      <c r="BW588" s="244" t="e">
        <f>IF($BV588&gt;0,($BV588-W588)/$BV588*100," ")</f>
        <v>#REF!</v>
      </c>
      <c r="BX588" s="244" t="e">
        <f t="shared" si="1032"/>
        <v>#REF!</v>
      </c>
      <c r="BY588" s="244" t="e">
        <f t="shared" si="1032"/>
        <v>#REF!</v>
      </c>
      <c r="BZ588" s="244" t="e">
        <f t="shared" si="1033"/>
        <v>#REF!</v>
      </c>
      <c r="CA588" s="244" t="e">
        <f t="shared" si="1033"/>
        <v>#REF!</v>
      </c>
      <c r="CB588" s="244" t="e">
        <f t="shared" si="1011"/>
        <v>#REF!</v>
      </c>
      <c r="CC588" s="244" t="e">
        <f>IF($BV588&gt;0,($BV588-AK588)/$BV588*100," ")</f>
        <v>#REF!</v>
      </c>
      <c r="CD588" s="244" t="e">
        <f>IF($BV588&gt;0,($BV588-AP588)/$BV588*100," ")</f>
        <v>#REF!</v>
      </c>
      <c r="CE588" s="244" t="e">
        <f>IF($BV588&gt;0,($BV588-AT588)/$BV588*100," ")</f>
        <v>#REF!</v>
      </c>
      <c r="CF588" s="244" t="e">
        <f>IF($BV588&gt;0,($BV588-(W588*2))/$BV588*100," ")</f>
        <v>#REF!</v>
      </c>
      <c r="CG588" s="244" t="e">
        <f>IF($BV588&gt;0,($BV588-AW588)/$BV588*100," ")</f>
        <v>#REF!</v>
      </c>
      <c r="CH588" s="244" t="e">
        <f t="shared" si="1031"/>
        <v>#REF!</v>
      </c>
      <c r="CI588" s="570"/>
      <c r="CJ588" s="578" t="e">
        <f t="shared" si="983"/>
        <v>#REF!</v>
      </c>
      <c r="CK588" s="578" t="e">
        <f t="shared" si="984"/>
        <v>#REF!</v>
      </c>
      <c r="CL588" s="578" t="e">
        <f t="shared" si="985"/>
        <v>#REF!</v>
      </c>
      <c r="CM588" s="578" t="e">
        <f t="shared" si="986"/>
        <v>#REF!</v>
      </c>
      <c r="CN588" s="578" t="e">
        <f t="shared" si="987"/>
        <v>#REF!</v>
      </c>
      <c r="CO588" s="578" t="e">
        <f t="shared" si="980"/>
        <v>#REF!</v>
      </c>
      <c r="CP588" s="578" t="e">
        <f t="shared" si="981"/>
        <v>#REF!</v>
      </c>
      <c r="CQ588" s="578" t="e">
        <f t="shared" si="982"/>
        <v>#REF!</v>
      </c>
      <c r="CR588" s="244"/>
      <c r="CS588" s="244"/>
      <c r="CT588" s="244"/>
      <c r="CU588" s="244"/>
      <c r="CV588" s="347"/>
      <c r="CW588" s="338" t="e">
        <f t="shared" si="1017"/>
        <v>#REF!</v>
      </c>
      <c r="CX588" s="347"/>
      <c r="CY588" s="338" t="e">
        <f t="shared" si="1018"/>
        <v>#REF!</v>
      </c>
      <c r="CZ588" s="347"/>
      <c r="DA588" s="338" t="e">
        <f t="shared" si="1019"/>
        <v>#REF!</v>
      </c>
      <c r="DB588" s="347"/>
      <c r="DC588" s="338" t="e">
        <f t="shared" si="1020"/>
        <v>#REF!</v>
      </c>
      <c r="DD588" s="347"/>
      <c r="DE588" s="338" t="e">
        <f t="shared" si="1021"/>
        <v>#REF!</v>
      </c>
    </row>
    <row r="589" spans="1:109" s="19" customFormat="1" x14ac:dyDescent="0.2">
      <c r="A589" s="328" t="s">
        <v>895</v>
      </c>
      <c r="B589" s="53" t="s">
        <v>1168</v>
      </c>
      <c r="C589" s="53">
        <v>93347116</v>
      </c>
      <c r="D589" s="218" t="s">
        <v>130</v>
      </c>
      <c r="E589" s="326">
        <v>100</v>
      </c>
      <c r="F589" s="326">
        <v>60</v>
      </c>
      <c r="G589" s="701"/>
      <c r="H589" s="394"/>
      <c r="I589" s="89" t="e">
        <f>IF('Retail Pricing'!#REF!&gt;0,'Retail Pricing'!#REF!," ")</f>
        <v>#REF!</v>
      </c>
      <c r="J589" s="85" t="e">
        <f>'Retail Pricing'!#REF!</f>
        <v>#REF!</v>
      </c>
      <c r="K589" s="85" t="e">
        <f>'Retail Pricing'!#REF!</f>
        <v>#REF!</v>
      </c>
      <c r="L589" s="305" t="e">
        <f>IF('Retail Pricing'!#REF!&gt;0,'Retail Pricing'!#REF!," ")</f>
        <v>#REF!</v>
      </c>
      <c r="M589" s="226" t="e">
        <f t="shared" si="1030"/>
        <v>#REF!</v>
      </c>
      <c r="N589" s="219" t="e">
        <f>IF('Retail Pricing'!#REF!&gt;0,'Retail Pricing'!#REF!," ")</f>
        <v>#REF!</v>
      </c>
      <c r="O589" s="219" t="e">
        <f>IF('Retail Pricing'!#REF!&gt;0,'Retail Pricing'!#REF!," ")</f>
        <v>#REF!</v>
      </c>
      <c r="P589" s="219"/>
      <c r="Q589" s="219" t="e">
        <f>IF('Retail Pricing'!#REF!&gt;0,'Retail Pricing'!#REF!," ")</f>
        <v>#REF!</v>
      </c>
      <c r="R589" s="219" t="e">
        <f>IF('Retail Pricing'!#REF!&gt;0,'Retail Pricing'!#REF!," ")</f>
        <v>#REF!</v>
      </c>
      <c r="S589" s="219" t="e">
        <f>IF('Retail Pricing'!#REF!&gt;0,'Retail Pricing'!#REF!," ")</f>
        <v>#REF!</v>
      </c>
      <c r="T589" s="226">
        <v>0.32192999999999999</v>
      </c>
      <c r="U589" s="470">
        <v>0.02</v>
      </c>
      <c r="V589" s="7">
        <v>1.0999999999999999E-2</v>
      </c>
      <c r="W589" s="491" t="e">
        <f>ROUND(('Retail Pricing'!#REF!/(1-0.09))/0.05,0)*0.05</f>
        <v>#REF!</v>
      </c>
      <c r="X589" s="489">
        <v>0.9</v>
      </c>
      <c r="Y589" s="304" t="e">
        <f t="shared" si="1022"/>
        <v>#REF!</v>
      </c>
      <c r="Z589" s="428">
        <v>0.65</v>
      </c>
      <c r="AA589" s="492">
        <v>1.05</v>
      </c>
      <c r="AB589" s="493" t="e">
        <f>'Retail Pricing'!#REF!</f>
        <v>#REF!</v>
      </c>
      <c r="AC589" s="489">
        <v>0.7</v>
      </c>
      <c r="AD589" s="14" t="e">
        <f t="shared" si="1023"/>
        <v>#REF!</v>
      </c>
      <c r="AE589" s="428">
        <v>0.56000000000000005</v>
      </c>
      <c r="AF589" s="488">
        <v>0.85</v>
      </c>
      <c r="AG589" s="494" t="e">
        <f>'Retail Pricing'!#REF!</f>
        <v>#REF!</v>
      </c>
      <c r="AH589" s="489">
        <v>0.6</v>
      </c>
      <c r="AI589" s="14" t="e">
        <f t="shared" si="1024"/>
        <v>#REF!</v>
      </c>
      <c r="AJ589" s="428">
        <v>0.49</v>
      </c>
      <c r="AK589" s="495" t="e">
        <f>ROUND(('Retail Pricing'!#REF!/(1-0.09))/0.05,0)*0.05</f>
        <v>#REF!</v>
      </c>
      <c r="AL589" s="489"/>
      <c r="AM589" s="489">
        <v>0.65</v>
      </c>
      <c r="AN589" s="14" t="e">
        <f t="shared" si="1025"/>
        <v>#REF!</v>
      </c>
      <c r="AO589" s="428">
        <v>0.53</v>
      </c>
      <c r="AP589" s="490" t="e">
        <f>'Retail Pricing'!#REF!</f>
        <v>#REF!</v>
      </c>
      <c r="AQ589" s="489">
        <v>0.6</v>
      </c>
      <c r="AR589" s="14" t="e">
        <f t="shared" si="1026"/>
        <v>#REF!</v>
      </c>
      <c r="AS589" s="428">
        <v>0.49</v>
      </c>
      <c r="AT589" s="496">
        <v>0.75</v>
      </c>
      <c r="AU589" s="497" t="e">
        <f>IF(BA589&gt;0,ROUNDUP((BA589*2),0.05)-0.01," ")</f>
        <v>#REF!</v>
      </c>
      <c r="AV589" s="288"/>
      <c r="AW589" s="498" t="e">
        <f>IF(W589&gt;0,ROUND((W589*1.3)/0.05,0)*0.05," ")</f>
        <v>#REF!</v>
      </c>
      <c r="AX589" s="499" t="s">
        <v>106</v>
      </c>
      <c r="AY589" s="499" t="s">
        <v>106</v>
      </c>
      <c r="AZ589" s="333"/>
      <c r="BA589" s="491" t="e">
        <f t="shared" si="994"/>
        <v>#REF!</v>
      </c>
      <c r="BB589" s="492">
        <f t="shared" si="995"/>
        <v>1.05</v>
      </c>
      <c r="BC589" s="493" t="e">
        <f t="shared" si="996"/>
        <v>#REF!</v>
      </c>
      <c r="BD589" s="488">
        <f t="shared" si="997"/>
        <v>0.85</v>
      </c>
      <c r="BE589" s="494" t="e">
        <f t="shared" si="998"/>
        <v>#REF!</v>
      </c>
      <c r="BF589" s="495" t="e">
        <f t="shared" si="999"/>
        <v>#REF!</v>
      </c>
      <c r="BG589" s="490" t="e">
        <f t="shared" si="1000"/>
        <v>#REF!</v>
      </c>
      <c r="BH589" s="496">
        <f t="shared" si="1001"/>
        <v>0.75</v>
      </c>
      <c r="BI589" s="497" t="e">
        <f t="shared" si="1002"/>
        <v>#REF!</v>
      </c>
      <c r="BJ589" s="385" t="e">
        <f t="shared" si="1003"/>
        <v>#REF!</v>
      </c>
      <c r="BK589" s="385" t="e">
        <f>IF(BC589*0.9&gt;BG589, " ", "No")</f>
        <v>#REF!</v>
      </c>
      <c r="BL589" s="243" t="e">
        <f>IF((BA589-'Retail Pricing'!#REF!)&gt;=0," ",1)</f>
        <v>#REF!</v>
      </c>
      <c r="BM589" s="243" t="e">
        <f>IF((BB589-'Retail Pricing'!#REF!)&gt;=0," ",1)</f>
        <v>#REF!</v>
      </c>
      <c r="BN589" s="243" t="e">
        <f>IF((BC589-'Retail Pricing'!#REF!)&gt;=0," ",1)</f>
        <v>#REF!</v>
      </c>
      <c r="BO589" s="243">
        <f>IF((BD589-'Retail Pricing'!F242)&gt;=0," ",1)</f>
        <v>1</v>
      </c>
      <c r="BP589" s="243" t="e">
        <f>IF((BE589-'Retail Pricing'!#REF!)&gt;=0," ",1)</f>
        <v>#REF!</v>
      </c>
      <c r="BQ589" s="243" t="e">
        <f>IF((BF589-'Retail Pricing'!#REF!)&gt;=0," ",1)</f>
        <v>#REF!</v>
      </c>
      <c r="BR589" s="243" t="e">
        <f>IF((BG589-'Retail Pricing'!#REF!)&gt;=0," ",1)</f>
        <v>#REF!</v>
      </c>
      <c r="BS589" s="243" t="e">
        <f>IF((BH589-'Retail Pricing'!#REF!)&gt;=0," ",1)</f>
        <v>#REF!</v>
      </c>
      <c r="BT589" s="243" t="e">
        <f>IF((BI589-'Retail Pricing'!#REF!)&gt;=0," ",1)</f>
        <v>#REF!</v>
      </c>
      <c r="BU589" s="67"/>
      <c r="BV589" s="442" t="e">
        <f>IF(W589&gt;0,$BV$9, " ")</f>
        <v>#REF!</v>
      </c>
      <c r="BW589" s="244" t="e">
        <f>IF($BV589&gt;0,($BV589-W589)/$BV589*100," ")</f>
        <v>#REF!</v>
      </c>
      <c r="BX589" s="244" t="e">
        <f t="shared" si="1032"/>
        <v>#REF!</v>
      </c>
      <c r="BY589" s="244" t="e">
        <f t="shared" si="1032"/>
        <v>#REF!</v>
      </c>
      <c r="BZ589" s="244" t="e">
        <f t="shared" si="1033"/>
        <v>#REF!</v>
      </c>
      <c r="CA589" s="244" t="e">
        <f t="shared" si="1033"/>
        <v>#REF!</v>
      </c>
      <c r="CB589" s="244" t="e">
        <f t="shared" si="1011"/>
        <v>#REF!</v>
      </c>
      <c r="CC589" s="244" t="e">
        <f>IF($BV589&gt;0,($BV589-AK589)/$BV589*100," ")</f>
        <v>#REF!</v>
      </c>
      <c r="CD589" s="244" t="e">
        <f>IF($BV589&gt;0,($BV589-AP589)/$BV589*100," ")</f>
        <v>#REF!</v>
      </c>
      <c r="CE589" s="244" t="e">
        <f>IF($BV589&gt;0,($BV589-AT589)/$BV589*100," ")</f>
        <v>#REF!</v>
      </c>
      <c r="CF589" s="244" t="e">
        <f>IF($BV589&gt;0,($BV589-(W589*2))/$BV589*100," ")</f>
        <v>#REF!</v>
      </c>
      <c r="CG589" s="244" t="e">
        <f>IF($BV589&gt;0,($BV589-AW589)/$BV589*100," ")</f>
        <v>#REF!</v>
      </c>
      <c r="CH589" s="244" t="e">
        <f t="shared" si="1031"/>
        <v>#REF!</v>
      </c>
      <c r="CI589" s="570"/>
      <c r="CJ589" s="578" t="e">
        <f t="shared" si="983"/>
        <v>#REF!</v>
      </c>
      <c r="CK589" s="578" t="e">
        <f t="shared" si="984"/>
        <v>#REF!</v>
      </c>
      <c r="CL589" s="578" t="e">
        <f t="shared" si="985"/>
        <v>#REF!</v>
      </c>
      <c r="CM589" s="578" t="e">
        <f t="shared" si="986"/>
        <v>#REF!</v>
      </c>
      <c r="CN589" s="578" t="e">
        <f t="shared" si="987"/>
        <v>#REF!</v>
      </c>
      <c r="CO589" s="578" t="e">
        <f t="shared" si="980"/>
        <v>#REF!</v>
      </c>
      <c r="CP589" s="578" t="e">
        <f t="shared" si="981"/>
        <v>#REF!</v>
      </c>
      <c r="CQ589" s="578" t="e">
        <f t="shared" si="982"/>
        <v>#REF!</v>
      </c>
      <c r="CR589" s="244"/>
      <c r="CS589" s="244"/>
      <c r="CT589" s="244"/>
      <c r="CU589" s="244"/>
      <c r="CV589" s="347"/>
      <c r="CW589" s="338" t="e">
        <f t="shared" si="1017"/>
        <v>#REF!</v>
      </c>
      <c r="CX589" s="347"/>
      <c r="CY589" s="338" t="e">
        <f t="shared" si="1018"/>
        <v>#REF!</v>
      </c>
      <c r="CZ589" s="347"/>
      <c r="DA589" s="338" t="e">
        <f t="shared" si="1019"/>
        <v>#REF!</v>
      </c>
      <c r="DB589" s="347"/>
      <c r="DC589" s="338" t="e">
        <f t="shared" si="1020"/>
        <v>#REF!</v>
      </c>
      <c r="DD589" s="347"/>
      <c r="DE589" s="338" t="e">
        <f t="shared" si="1021"/>
        <v>#REF!</v>
      </c>
    </row>
    <row r="590" spans="1:109" s="203" customFormat="1" ht="12.75" x14ac:dyDescent="0.2">
      <c r="A590" s="562" t="s">
        <v>1721</v>
      </c>
      <c r="B590" s="397" t="s">
        <v>1722</v>
      </c>
      <c r="C590" s="398"/>
      <c r="D590" s="398"/>
      <c r="E590" s="398"/>
      <c r="F590" s="418"/>
      <c r="G590" s="703"/>
      <c r="H590" s="418"/>
      <c r="I590" s="335"/>
      <c r="J590" s="85" t="e">
        <f>'Retail Pricing'!#REF!</f>
        <v>#REF!</v>
      </c>
      <c r="K590" s="335"/>
      <c r="L590" s="335"/>
      <c r="M590" s="335"/>
      <c r="N590" s="335"/>
      <c r="O590" s="335"/>
      <c r="P590" s="335"/>
      <c r="Q590" s="335"/>
      <c r="R590" s="335"/>
      <c r="S590" s="335"/>
      <c r="T590" s="335"/>
      <c r="U590" s="335"/>
      <c r="V590" s="335"/>
      <c r="W590" s="335"/>
      <c r="X590" s="335"/>
      <c r="Y590" s="335"/>
      <c r="Z590" s="335"/>
      <c r="AA590" s="335"/>
      <c r="AB590" s="335"/>
      <c r="AC590" s="335"/>
      <c r="AD590" s="335"/>
      <c r="AE590" s="335"/>
      <c r="AF590" s="335"/>
      <c r="AG590" s="335"/>
      <c r="AH590" s="335"/>
      <c r="AI590" s="335"/>
      <c r="AJ590" s="335"/>
      <c r="AK590" s="335"/>
      <c r="AL590" s="335"/>
      <c r="AM590" s="335"/>
      <c r="AN590" s="335"/>
      <c r="AO590" s="335"/>
      <c r="AP590" s="335"/>
      <c r="AQ590" s="335"/>
      <c r="AR590" s="335"/>
      <c r="AS590" s="335"/>
      <c r="AT590" s="335"/>
      <c r="AU590" s="335"/>
      <c r="AV590" s="335"/>
      <c r="AW590" s="335"/>
      <c r="AX590" s="335"/>
      <c r="AY590" s="335"/>
      <c r="AZ590" s="335"/>
      <c r="BA590" s="335"/>
      <c r="BB590" s="335"/>
      <c r="BC590" s="335"/>
      <c r="BD590" s="335"/>
      <c r="BE590" s="335"/>
      <c r="BF590" s="335"/>
      <c r="BG590" s="335"/>
      <c r="BH590" s="335"/>
      <c r="BI590" s="335"/>
      <c r="BJ590" s="335"/>
      <c r="BK590" s="335"/>
      <c r="BL590" s="335"/>
      <c r="BM590" s="199"/>
      <c r="BN590" s="199"/>
      <c r="BO590" s="199"/>
      <c r="BP590" s="199"/>
      <c r="BQ590" s="199"/>
      <c r="BR590" s="199"/>
      <c r="BS590" s="199"/>
      <c r="BT590" s="199"/>
      <c r="BU590" s="199"/>
      <c r="BV590" s="201"/>
      <c r="BW590" s="199"/>
      <c r="BX590" s="199"/>
      <c r="BY590" s="199"/>
      <c r="BZ590" s="199"/>
      <c r="CA590" s="199"/>
      <c r="CB590" s="199"/>
      <c r="CC590" s="199"/>
      <c r="CD590" s="199"/>
      <c r="CE590" s="199"/>
      <c r="CF590" s="199"/>
      <c r="CG590" s="199"/>
      <c r="CH590" s="199"/>
      <c r="CI590" s="576"/>
      <c r="CJ590" s="578" t="str">
        <f t="shared" si="983"/>
        <v xml:space="preserve"> </v>
      </c>
      <c r="CK590" s="578" t="str">
        <f t="shared" si="984"/>
        <v xml:space="preserve"> </v>
      </c>
      <c r="CL590" s="578" t="str">
        <f t="shared" si="985"/>
        <v xml:space="preserve"> </v>
      </c>
      <c r="CM590" s="578" t="str">
        <f t="shared" si="986"/>
        <v xml:space="preserve"> </v>
      </c>
      <c r="CN590" s="578" t="str">
        <f t="shared" si="987"/>
        <v xml:space="preserve"> </v>
      </c>
      <c r="CO590" s="578" t="str">
        <f t="shared" si="980"/>
        <v xml:space="preserve"> </v>
      </c>
      <c r="CP590" s="578" t="str">
        <f t="shared" si="981"/>
        <v xml:space="preserve"> </v>
      </c>
      <c r="CQ590" s="578" t="str">
        <f t="shared" si="982"/>
        <v xml:space="preserve"> </v>
      </c>
      <c r="CR590" s="199"/>
      <c r="CS590" s="199"/>
      <c r="CT590" s="199"/>
      <c r="CU590" s="199"/>
      <c r="CV590" s="199"/>
      <c r="CW590" s="338" t="str">
        <f t="shared" ref="CW590:DE590" si="1034">IF($BV590&gt;0,$BA590," ")</f>
        <v xml:space="preserve"> </v>
      </c>
      <c r="CX590" s="199"/>
      <c r="CY590" s="338" t="str">
        <f t="shared" si="1034"/>
        <v xml:space="preserve"> </v>
      </c>
      <c r="CZ590" s="199"/>
      <c r="DA590" s="338" t="str">
        <f t="shared" si="1034"/>
        <v xml:space="preserve"> </v>
      </c>
      <c r="DB590" s="199"/>
      <c r="DC590" s="338" t="str">
        <f t="shared" si="1034"/>
        <v xml:space="preserve"> </v>
      </c>
      <c r="DD590" s="199"/>
      <c r="DE590" s="338" t="str">
        <f t="shared" si="1034"/>
        <v xml:space="preserve"> </v>
      </c>
    </row>
    <row r="591" spans="1:109" s="19" customFormat="1" x14ac:dyDescent="0.2">
      <c r="A591" s="328" t="s">
        <v>1723</v>
      </c>
      <c r="B591" s="53" t="s">
        <v>1795</v>
      </c>
      <c r="C591" s="53"/>
      <c r="D591" s="217"/>
      <c r="E591" s="326">
        <v>8</v>
      </c>
      <c r="F591" s="326" t="s">
        <v>1724</v>
      </c>
      <c r="G591" s="701"/>
      <c r="H591" s="326"/>
      <c r="I591" s="89" t="e">
        <f>IF('Retail Pricing'!#REF!&gt;0,'Retail Pricing'!#REF!," ")</f>
        <v>#REF!</v>
      </c>
      <c r="J591" s="85" t="e">
        <f>'Retail Pricing'!#REF!</f>
        <v>#REF!</v>
      </c>
      <c r="K591" s="85" t="e">
        <f>'Retail Pricing'!#REF!</f>
        <v>#REF!</v>
      </c>
      <c r="L591" s="305" t="e">
        <f>IF('Retail Pricing'!#REF!&gt;0,'Retail Pricing'!#REF!," ")</f>
        <v>#REF!</v>
      </c>
      <c r="M591" s="226" t="e">
        <f>IF(N591&gt;0,N591+O591+Q591+R591+S591," ")</f>
        <v>#REF!</v>
      </c>
      <c r="N591" s="219" t="e">
        <f>IF('Retail Pricing'!#REF!&gt;0,'Retail Pricing'!#REF!," ")</f>
        <v>#REF!</v>
      </c>
      <c r="O591" s="219" t="e">
        <f>IF('Retail Pricing'!#REF!&gt;0,'Retail Pricing'!#REF!," ")</f>
        <v>#REF!</v>
      </c>
      <c r="P591" s="219"/>
      <c r="Q591" s="219" t="e">
        <f>IF('Retail Pricing'!#REF!&gt;0,'Retail Pricing'!#REF!," ")</f>
        <v>#REF!</v>
      </c>
      <c r="R591" s="219" t="e">
        <f>IF('Retail Pricing'!#REF!&gt;0,'Retail Pricing'!#REF!," ")</f>
        <v>#REF!</v>
      </c>
      <c r="S591" s="219" t="e">
        <f>IF('Retail Pricing'!#REF!&gt;0,'Retail Pricing'!#REF!," ")</f>
        <v>#REF!</v>
      </c>
      <c r="T591" s="226" t="s">
        <v>106</v>
      </c>
      <c r="U591" s="7" t="e">
        <f>IF(M591&gt;0,$U$1," ")+2%</f>
        <v>#REF!</v>
      </c>
      <c r="V591" s="7" t="e">
        <v>#DIV/0!</v>
      </c>
      <c r="W591" s="491" t="e">
        <f>ROUND(('Retail Pricing'!#REF!/(1-0.09))/0.05,0)*0.05</f>
        <v>#REF!</v>
      </c>
      <c r="X591" s="489">
        <v>15.4</v>
      </c>
      <c r="Y591" s="304" t="e">
        <f>IF(X591=0," ",SUM((W591-X591)/X591))</f>
        <v>#REF!</v>
      </c>
      <c r="Z591" s="428">
        <v>0.76</v>
      </c>
      <c r="AA591" s="492">
        <v>16.95</v>
      </c>
      <c r="AB591" s="493" t="e">
        <f>ROUND(('Retail Pricing'!#REF!/(1-0.09))/0.05,0)*0.05</f>
        <v>#REF!</v>
      </c>
      <c r="AC591" s="489">
        <v>13.85</v>
      </c>
      <c r="AD591" s="14" t="e">
        <f>IF(AC591=0," ",SUM((AB591-AC591)/AC591))</f>
        <v>#REF!</v>
      </c>
      <c r="AE591" s="428">
        <v>0.73</v>
      </c>
      <c r="AF591" s="488">
        <v>15.4</v>
      </c>
      <c r="AG591" s="494" t="e">
        <f>ROUND(('Retail Pricing'!#REF!/(1-0.09))/0.05,0)*0.05</f>
        <v>#REF!</v>
      </c>
      <c r="AH591" s="489">
        <v>12.3</v>
      </c>
      <c r="AI591" s="14" t="e">
        <f>IF(AH591=0," ",SUM((AG591-AH591)/AH591))</f>
        <v>#REF!</v>
      </c>
      <c r="AJ591" s="428">
        <v>0.69</v>
      </c>
      <c r="AK591" s="495" t="e">
        <f>ROUND(('Retail Pricing'!#REF!/(1-0.09))/0.05,0)*0.05</f>
        <v>#REF!</v>
      </c>
      <c r="AL591" s="489"/>
      <c r="AM591" s="489">
        <v>11.85</v>
      </c>
      <c r="AN591" s="14" t="e">
        <f>IF(AM591=0," ",SUM((AK591-AM591)/AM591))</f>
        <v>#REF!</v>
      </c>
      <c r="AO591" s="428">
        <v>0.68</v>
      </c>
      <c r="AP591" s="490" t="e">
        <f>ROUND(('Retail Pricing'!#REF!/(1-0.09))/0.05,0)*0.05</f>
        <v>#REF!</v>
      </c>
      <c r="AQ591" s="489">
        <v>11.55</v>
      </c>
      <c r="AR591" s="14" t="e">
        <f>IF(AQ591=0," ",SUM((AP591-AQ591)/AQ591))</f>
        <v>#REF!</v>
      </c>
      <c r="AS591" s="428">
        <v>0.67</v>
      </c>
      <c r="AT591" s="496">
        <v>13.1</v>
      </c>
      <c r="AU591" s="497" t="e">
        <f>IF(BA591&gt;0,ROUNDUP((BA591*2),0.05)-0.01," ")</f>
        <v>#REF!</v>
      </c>
      <c r="AV591" s="288"/>
      <c r="AW591" s="498" t="e">
        <f>IF(W591&gt;0,ROUND((W591*1.3)/0.05,0)*0.05," ")</f>
        <v>#REF!</v>
      </c>
      <c r="AX591" s="499" t="s">
        <v>106</v>
      </c>
      <c r="AY591" s="499" t="s">
        <v>106</v>
      </c>
      <c r="AZ591" s="333"/>
      <c r="BA591" s="491" t="e">
        <f t="shared" ref="BA591:BA672" si="1035">IF($A591&lt;&gt;" ",$W591," ")</f>
        <v>#REF!</v>
      </c>
      <c r="BB591" s="492">
        <f t="shared" ref="BB591:BB672" si="1036">IF($A591&lt;&gt;" ",$AA591," ")</f>
        <v>16.95</v>
      </c>
      <c r="BC591" s="493" t="e">
        <f t="shared" ref="BC591:BC672" si="1037">IF($A591&lt;&gt;" ",$AB591," ")</f>
        <v>#REF!</v>
      </c>
      <c r="BD591" s="488">
        <f t="shared" ref="BD591:BD672" si="1038">IF($A591&lt;&gt;" ",$AF591," ")</f>
        <v>15.4</v>
      </c>
      <c r="BE591" s="494" t="e">
        <f t="shared" ref="BE591:BE672" si="1039">IF($A591&lt;&gt;" ",$AG591," ")</f>
        <v>#REF!</v>
      </c>
      <c r="BF591" s="495" t="e">
        <f t="shared" ref="BF591:BF672" si="1040">IF($A591&lt;&gt;" ",$AK591," ")</f>
        <v>#REF!</v>
      </c>
      <c r="BG591" s="490" t="e">
        <f t="shared" ref="BG591:BG672" si="1041">IF($A591&lt;&gt;" ",$AP591," ")</f>
        <v>#REF!</v>
      </c>
      <c r="BH591" s="496">
        <f t="shared" ref="BH591:BH672" si="1042">IF($A591&lt;&gt;" ",$AT591," ")</f>
        <v>13.1</v>
      </c>
      <c r="BI591" s="497" t="e">
        <f t="shared" ref="BI591:BI672" si="1043">IF($A591&lt;&gt;" ",$AU591," ")</f>
        <v>#REF!</v>
      </c>
      <c r="BJ591" s="385" t="e">
        <f>IF(BA591*0.9&gt;BG591, " ", "No")</f>
        <v>#REF!</v>
      </c>
      <c r="BK591" s="385" t="e">
        <f>IF(BC591*0.9&gt;BG591, " ", "No")</f>
        <v>#REF!</v>
      </c>
      <c r="BL591" s="243" t="e">
        <f>IF((BA591-'Retail Pricing'!#REF!)&gt;=0," ",1)</f>
        <v>#REF!</v>
      </c>
      <c r="BM591" s="243" t="e">
        <f>IF((BB591-'Retail Pricing'!#REF!)&gt;=0," ",1)</f>
        <v>#REF!</v>
      </c>
      <c r="BN591" s="243" t="e">
        <f>IF((BC591-'Retail Pricing'!#REF!)&gt;=0," ",1)</f>
        <v>#REF!</v>
      </c>
      <c r="BO591" s="243" t="str">
        <f>IF((BD591-'Retail Pricing'!F243)&gt;=0," ",1)</f>
        <v xml:space="preserve"> </v>
      </c>
      <c r="BP591" s="243" t="e">
        <f>IF((BE591-'Retail Pricing'!#REF!)&gt;=0," ",1)</f>
        <v>#REF!</v>
      </c>
      <c r="BQ591" s="243" t="e">
        <f>IF((BF591-'Retail Pricing'!#REF!)&gt;=0," ",1)</f>
        <v>#REF!</v>
      </c>
      <c r="BR591" s="243" t="e">
        <f>IF((BG591-'Retail Pricing'!#REF!)&gt;=0," ",1)</f>
        <v>#REF!</v>
      </c>
      <c r="BS591" s="243" t="e">
        <f>IF((BH591-'Retail Pricing'!#REF!)&gt;=0," ",1)</f>
        <v>#REF!</v>
      </c>
      <c r="BT591" s="243" t="e">
        <f>IF((BI591-'Retail Pricing'!#REF!)&gt;=0," ",1)</f>
        <v>#REF!</v>
      </c>
      <c r="BU591" s="67"/>
      <c r="BV591" s="442" t="e">
        <f>IF(W591&gt;0,$BV$9, " ")</f>
        <v>#REF!</v>
      </c>
      <c r="BW591" s="244" t="e">
        <f>IF($BV591&gt;0,($BV591-W591)/$BV591*100," ")</f>
        <v>#REF!</v>
      </c>
      <c r="BX591" s="244" t="e">
        <f>IF($BV591&gt;0,($BV591-AA591)/$BV591*100," ")</f>
        <v>#REF!</v>
      </c>
      <c r="BY591" s="244" t="e">
        <f>IF($BV591&gt;0,($BV591-AB591)/$BV591*100," ")</f>
        <v>#REF!</v>
      </c>
      <c r="BZ591" s="244" t="e">
        <f>IF($BV591&gt;0,($BV591-AF591)/$BV591*100," ")</f>
        <v>#REF!</v>
      </c>
      <c r="CA591" s="244" t="e">
        <f>IF($BV591&gt;0,($BV591-AG591)/$BV591*100," ")</f>
        <v>#REF!</v>
      </c>
      <c r="CB591" s="244" t="e">
        <f>CA591</f>
        <v>#REF!</v>
      </c>
      <c r="CC591" s="244" t="e">
        <f>IF($BV591&gt;0,($BV591-AK591)/$BV591*100," ")</f>
        <v>#REF!</v>
      </c>
      <c r="CD591" s="244" t="e">
        <f>IF($BV591&gt;0,($BV591-AP591)/$BV591*100," ")</f>
        <v>#REF!</v>
      </c>
      <c r="CE591" s="244" t="e">
        <f>IF($BV591&gt;0,($BV591-AT591)/$BV591*100," ")</f>
        <v>#REF!</v>
      </c>
      <c r="CF591" s="244" t="e">
        <f>IF($BV591&gt;0,($BV591-(W591*2))/$BV591*100," ")</f>
        <v>#REF!</v>
      </c>
      <c r="CG591" s="244" t="e">
        <f>IF($BV591&gt;0,($BV591-AW591)/$BV591*100," ")</f>
        <v>#REF!</v>
      </c>
      <c r="CH591" s="244" t="e">
        <f t="shared" ref="CH591:CH672" si="1044">IF($W591&gt;0,100," ")</f>
        <v>#REF!</v>
      </c>
      <c r="CI591" s="570"/>
      <c r="CJ591" s="578" t="e">
        <f t="shared" si="983"/>
        <v>#REF!</v>
      </c>
      <c r="CK591" s="578" t="e">
        <f t="shared" si="984"/>
        <v>#REF!</v>
      </c>
      <c r="CL591" s="578" t="e">
        <f t="shared" si="985"/>
        <v>#REF!</v>
      </c>
      <c r="CM591" s="578" t="e">
        <f t="shared" si="986"/>
        <v>#REF!</v>
      </c>
      <c r="CN591" s="578" t="e">
        <f t="shared" si="987"/>
        <v>#REF!</v>
      </c>
      <c r="CO591" s="578" t="e">
        <f t="shared" si="980"/>
        <v>#REF!</v>
      </c>
      <c r="CP591" s="578" t="e">
        <f t="shared" si="981"/>
        <v>#REF!</v>
      </c>
      <c r="CQ591" s="578" t="e">
        <f t="shared" si="982"/>
        <v>#REF!</v>
      </c>
      <c r="CR591" s="244"/>
      <c r="CS591" s="244"/>
      <c r="CT591" s="244"/>
      <c r="CU591" s="244"/>
      <c r="CV591" s="347"/>
      <c r="CW591" s="338" t="e">
        <f>IF($BW591&gt;0,$BA591," ")</f>
        <v>#REF!</v>
      </c>
      <c r="CX591" s="347"/>
      <c r="CY591" s="338" t="e">
        <f>IF($BW591&gt;0,$BA591," ")</f>
        <v>#REF!</v>
      </c>
      <c r="CZ591" s="347"/>
      <c r="DA591" s="338" t="e">
        <f>IF($BW591&gt;0,$BA591," ")</f>
        <v>#REF!</v>
      </c>
      <c r="DB591" s="347"/>
      <c r="DC591" s="338" t="e">
        <f>IF($BW591&gt;0,$BA591," ")</f>
        <v>#REF!</v>
      </c>
      <c r="DD591" s="347"/>
      <c r="DE591" s="338" t="e">
        <f>IF($BW591&gt;0,$BA591," ")</f>
        <v>#REF!</v>
      </c>
    </row>
    <row r="592" spans="1:109" s="19" customFormat="1" x14ac:dyDescent="0.2">
      <c r="A592" s="328" t="s">
        <v>1723</v>
      </c>
      <c r="B592" s="53" t="s">
        <v>1904</v>
      </c>
      <c r="C592" s="53"/>
      <c r="D592" s="217"/>
      <c r="E592" s="326">
        <v>8</v>
      </c>
      <c r="F592" s="400" t="s">
        <v>1905</v>
      </c>
      <c r="G592" s="704"/>
      <c r="H592" s="400" t="s">
        <v>1906</v>
      </c>
      <c r="I592" s="89">
        <v>8</v>
      </c>
      <c r="J592" s="85" t="e">
        <f>'Retail Pricing'!#REF!</f>
        <v>#REF!</v>
      </c>
      <c r="K592" s="85" t="e">
        <f>'Retail Pricing'!#REF!</f>
        <v>#REF!</v>
      </c>
      <c r="L592" s="305">
        <v>0.1</v>
      </c>
      <c r="M592" s="226">
        <v>4.0500999999999996</v>
      </c>
      <c r="N592" s="226">
        <v>4.0500999999999996</v>
      </c>
      <c r="O592" s="219" t="e">
        <f>IF('Retail Pricing'!#REF!&gt;0,'Retail Pricing'!#REF!," ")</f>
        <v>#REF!</v>
      </c>
      <c r="P592" s="219"/>
      <c r="Q592" s="219" t="e">
        <f>IF('Retail Pricing'!#REF!&gt;0,'Retail Pricing'!#REF!," ")</f>
        <v>#REF!</v>
      </c>
      <c r="R592" s="219" t="e">
        <f>IF('Retail Pricing'!#REF!&gt;0,'Retail Pricing'!#REF!," ")</f>
        <v>#REF!</v>
      </c>
      <c r="S592" s="219" t="e">
        <f>IF('Retail Pricing'!#REF!&gt;0,'Retail Pricing'!#REF!," ")</f>
        <v>#REF!</v>
      </c>
      <c r="T592" s="226"/>
      <c r="U592" s="7">
        <f t="shared" ref="U592:U597" si="1045">IF(M592&gt;0,$U$1," ")+2%</f>
        <v>0.22</v>
      </c>
      <c r="V592" s="7" t="e">
        <v>#DIV/0!</v>
      </c>
      <c r="W592" s="491" t="e">
        <f>ROUND(('Retail Pricing'!#REF!/(1-0.09))/0.05,0)*0.05</f>
        <v>#REF!</v>
      </c>
      <c r="X592" s="489">
        <v>15.4</v>
      </c>
      <c r="Y592" s="304" t="e">
        <f>IF(X592=0," ",SUM((W592-X592)/X592))</f>
        <v>#REF!</v>
      </c>
      <c r="Z592" s="428">
        <v>0.66</v>
      </c>
      <c r="AA592" s="492">
        <v>16.95</v>
      </c>
      <c r="AB592" s="493" t="e">
        <f>ROUND(('Retail Pricing'!#REF!/(1-0.09))/0.05,0)*0.05</f>
        <v>#REF!</v>
      </c>
      <c r="AC592" s="489">
        <v>13.85</v>
      </c>
      <c r="AD592" s="14" t="e">
        <f>IF(AC592=0," ",SUM((AB592-AC592)/AC592))</f>
        <v>#REF!</v>
      </c>
      <c r="AE592" s="428">
        <v>0.63</v>
      </c>
      <c r="AF592" s="488">
        <v>15.4</v>
      </c>
      <c r="AG592" s="494" t="e">
        <f>ROUND(('Retail Pricing'!#REF!/(1-0.09))/0.05,0)*0.05</f>
        <v>#REF!</v>
      </c>
      <c r="AH592" s="489">
        <v>12.3</v>
      </c>
      <c r="AI592" s="14" t="e">
        <f>IF(AH592=0," ",SUM((AG592-AH592)/AH592))</f>
        <v>#REF!</v>
      </c>
      <c r="AJ592" s="428">
        <v>0.57999999999999996</v>
      </c>
      <c r="AK592" s="495" t="e">
        <f>ROUND(('Retail Pricing'!#REF!/(1-0.09))/0.05,0)*0.05</f>
        <v>#REF!</v>
      </c>
      <c r="AL592" s="489"/>
      <c r="AM592" s="489">
        <v>11.85</v>
      </c>
      <c r="AN592" s="14" t="e">
        <f>IF(AM592=0," ",SUM((AK592-AM592)/AM592))</f>
        <v>#REF!</v>
      </c>
      <c r="AO592" s="428">
        <v>0.56000000000000005</v>
      </c>
      <c r="AP592" s="490" t="e">
        <f>ROUND(('Retail Pricing'!#REF!/(1-0.09))/0.05,0)*0.05</f>
        <v>#REF!</v>
      </c>
      <c r="AQ592" s="489">
        <v>11.55</v>
      </c>
      <c r="AR592" s="14" t="e">
        <f>IF(AQ592=0," ",SUM((AP592-AQ592)/AQ592))</f>
        <v>#REF!</v>
      </c>
      <c r="AS592" s="428">
        <v>0.55000000000000004</v>
      </c>
      <c r="AT592" s="496">
        <v>13.1</v>
      </c>
      <c r="AU592" s="497" t="e">
        <f>IF(BA592&gt;0,ROUNDUP((BA592*2),0.05)-0.01," ")</f>
        <v>#REF!</v>
      </c>
      <c r="AV592" s="288"/>
      <c r="AW592" s="498" t="e">
        <f>IF(W592&gt;0,ROUND((W592*1.3)/0.05,0)*0.05," ")</f>
        <v>#REF!</v>
      </c>
      <c r="AX592" s="499" t="s">
        <v>106</v>
      </c>
      <c r="AY592" s="499" t="s">
        <v>106</v>
      </c>
      <c r="AZ592" s="333"/>
      <c r="BA592" s="491" t="e">
        <f t="shared" si="1035"/>
        <v>#REF!</v>
      </c>
      <c r="BB592" s="492">
        <f t="shared" si="1036"/>
        <v>16.95</v>
      </c>
      <c r="BC592" s="493" t="e">
        <f t="shared" si="1037"/>
        <v>#REF!</v>
      </c>
      <c r="BD592" s="488">
        <f t="shared" si="1038"/>
        <v>15.4</v>
      </c>
      <c r="BE592" s="494" t="e">
        <f t="shared" si="1039"/>
        <v>#REF!</v>
      </c>
      <c r="BF592" s="495" t="e">
        <f t="shared" si="1040"/>
        <v>#REF!</v>
      </c>
      <c r="BG592" s="490" t="e">
        <f t="shared" si="1041"/>
        <v>#REF!</v>
      </c>
      <c r="BH592" s="496">
        <f t="shared" si="1042"/>
        <v>13.1</v>
      </c>
      <c r="BI592" s="497" t="e">
        <f t="shared" si="1043"/>
        <v>#REF!</v>
      </c>
      <c r="BJ592" s="385" t="e">
        <f>IF(BA592*0.9&gt;BG592, " ", "No")</f>
        <v>#REF!</v>
      </c>
      <c r="BK592" s="385" t="e">
        <f>IF(BC592*0.9&gt;BG592, " ", "No")</f>
        <v>#REF!</v>
      </c>
      <c r="BL592" s="243" t="e">
        <f>IF((BA592-'Retail Pricing'!#REF!)&gt;=0," ",1)</f>
        <v>#REF!</v>
      </c>
      <c r="BM592" s="243" t="e">
        <f>IF((BB592-'Retail Pricing'!#REF!)&gt;=0," ",1)</f>
        <v>#REF!</v>
      </c>
      <c r="BN592" s="243" t="e">
        <f>IF((BC592-'Retail Pricing'!#REF!)&gt;=0," ",1)</f>
        <v>#REF!</v>
      </c>
      <c r="BO592" s="243" t="str">
        <f>IF((BD592-'Retail Pricing'!F244)&gt;=0," ",1)</f>
        <v xml:space="preserve"> </v>
      </c>
      <c r="BP592" s="243" t="e">
        <f>IF((BE592-'Retail Pricing'!#REF!)&gt;=0," ",1)</f>
        <v>#REF!</v>
      </c>
      <c r="BQ592" s="243" t="e">
        <f>IF((BF592-'Retail Pricing'!#REF!)&gt;=0," ",1)</f>
        <v>#REF!</v>
      </c>
      <c r="BR592" s="243" t="e">
        <f>IF((BG592-'Retail Pricing'!#REF!)&gt;=0," ",1)</f>
        <v>#REF!</v>
      </c>
      <c r="BS592" s="243" t="e">
        <f>IF((BH592-'Retail Pricing'!#REF!)&gt;=0," ",1)</f>
        <v>#REF!</v>
      </c>
      <c r="BT592" s="243" t="e">
        <f>IF((BI592-'Retail Pricing'!#REF!)&gt;=0," ",1)</f>
        <v>#REF!</v>
      </c>
      <c r="BU592" s="67"/>
      <c r="BV592" s="442" t="e">
        <f>IF(W592&gt;0,$BV$9, " ")</f>
        <v>#REF!</v>
      </c>
      <c r="BW592" s="244" t="e">
        <f>IF($BV592&gt;0,($BV592-W592)/$BV592*100," ")</f>
        <v>#REF!</v>
      </c>
      <c r="BX592" s="244" t="e">
        <f>IF($BV592&gt;0,($BV592-AA592)/$BV592*100," ")</f>
        <v>#REF!</v>
      </c>
      <c r="BY592" s="244" t="e">
        <f>IF($BV592&gt;0,($BV592-AB592)/$BV592*100," ")</f>
        <v>#REF!</v>
      </c>
      <c r="BZ592" s="244" t="e">
        <f>IF($BV592&gt;0,($BV592-AF592)/$BV592*100," ")</f>
        <v>#REF!</v>
      </c>
      <c r="CA592" s="244" t="e">
        <f>IF($BV592&gt;0,($BV592-AG592)/$BV592*100," ")</f>
        <v>#REF!</v>
      </c>
      <c r="CB592" s="244" t="e">
        <f>CA592</f>
        <v>#REF!</v>
      </c>
      <c r="CC592" s="244" t="e">
        <f>IF($BV592&gt;0,($BV592-AK592)/$BV592*100," ")</f>
        <v>#REF!</v>
      </c>
      <c r="CD592" s="244" t="e">
        <f>IF($BV592&gt;0,($BV592-AP592)/$BV592*100," ")</f>
        <v>#REF!</v>
      </c>
      <c r="CE592" s="244" t="e">
        <f>IF($BV592&gt;0,($BV592-AT592)/$BV592*100," ")</f>
        <v>#REF!</v>
      </c>
      <c r="CF592" s="244" t="e">
        <f>IF($BV592&gt;0,($BV592-(W592*2))/$BV592*100," ")</f>
        <v>#REF!</v>
      </c>
      <c r="CG592" s="244" t="e">
        <f>IF($BV592&gt;0,($BV592-AW592)/$BV592*100," ")</f>
        <v>#REF!</v>
      </c>
      <c r="CH592" s="244" t="e">
        <f t="shared" si="1044"/>
        <v>#REF!</v>
      </c>
      <c r="CI592" s="570"/>
      <c r="CJ592" s="578" t="e">
        <f>IF(BW592&gt;0,BW592-$CL$1," ")</f>
        <v>#REF!</v>
      </c>
      <c r="CK592" s="578" t="e">
        <f>IF(BX592&gt;0,BX592-$CL$1," ")</f>
        <v>#REF!</v>
      </c>
      <c r="CL592" s="578" t="e">
        <f>IF(BY592&gt;0,BY592-$CL$1," ")</f>
        <v>#REF!</v>
      </c>
      <c r="CM592" s="578" t="e">
        <f>IF(BZ592&gt;0,BZ592-$CL$1," ")</f>
        <v>#REF!</v>
      </c>
      <c r="CN592" s="578" t="e">
        <f>IF(CA592&gt;0,CA592-$CL$1," ")</f>
        <v>#REF!</v>
      </c>
      <c r="CO592" s="578" t="e">
        <f>IF(CC592&gt;0,CC592-$CL$1," ")</f>
        <v>#REF!</v>
      </c>
      <c r="CP592" s="578" t="e">
        <f>IF(CD592&gt;0,CD592-$CL$1," ")</f>
        <v>#REF!</v>
      </c>
      <c r="CQ592" s="578" t="e">
        <f>IF(CE592&gt;0,CE592-$CL$1," ")</f>
        <v>#REF!</v>
      </c>
      <c r="CR592" s="244"/>
      <c r="CS592" s="244"/>
      <c r="CT592" s="244"/>
      <c r="CU592" s="244"/>
      <c r="CV592" s="347"/>
      <c r="CW592" s="338" t="e">
        <f>IF($BW592&gt;0,$BA592," ")</f>
        <v>#REF!</v>
      </c>
      <c r="CX592" s="347"/>
      <c r="CY592" s="338" t="e">
        <f>IF($BW592&gt;0,$BA592," ")</f>
        <v>#REF!</v>
      </c>
      <c r="CZ592" s="347"/>
      <c r="DA592" s="338" t="e">
        <f>IF($BW592&gt;0,$BA592," ")</f>
        <v>#REF!</v>
      </c>
      <c r="DB592" s="347"/>
      <c r="DC592" s="338" t="e">
        <f>IF($BW592&gt;0,$BA592," ")</f>
        <v>#REF!</v>
      </c>
      <c r="DD592" s="347"/>
      <c r="DE592" s="338" t="e">
        <f>IF($BW592&gt;0,$BA592," ")</f>
        <v>#REF!</v>
      </c>
    </row>
    <row r="593" spans="1:109" s="19" customFormat="1" x14ac:dyDescent="0.2">
      <c r="A593" s="328" t="s">
        <v>1723</v>
      </c>
      <c r="B593" s="53" t="s">
        <v>1963</v>
      </c>
      <c r="C593" s="53"/>
      <c r="D593" s="217"/>
      <c r="E593" s="326">
        <v>8</v>
      </c>
      <c r="F593" s="400" t="s">
        <v>1924</v>
      </c>
      <c r="G593" s="704"/>
      <c r="H593" s="400" t="s">
        <v>1964</v>
      </c>
      <c r="I593" s="89"/>
      <c r="J593" s="85" t="e">
        <f>'Retail Pricing'!#REF!</f>
        <v>#REF!</v>
      </c>
      <c r="K593" s="85"/>
      <c r="L593" s="305"/>
      <c r="M593" s="226"/>
      <c r="N593" s="226"/>
      <c r="O593" s="219"/>
      <c r="P593" s="219"/>
      <c r="Q593" s="219"/>
      <c r="R593" s="219"/>
      <c r="S593" s="219"/>
      <c r="T593" s="226"/>
      <c r="U593" s="7"/>
      <c r="V593" s="7"/>
      <c r="W593" s="491"/>
      <c r="X593" s="489"/>
      <c r="Y593" s="304"/>
      <c r="Z593" s="428"/>
      <c r="AA593" s="492"/>
      <c r="AB593" s="493"/>
      <c r="AC593" s="489"/>
      <c r="AD593" s="14"/>
      <c r="AE593" s="428"/>
      <c r="AF593" s="488"/>
      <c r="AG593" s="494"/>
      <c r="AH593" s="489"/>
      <c r="AI593" s="14"/>
      <c r="AJ593" s="428"/>
      <c r="AK593" s="495"/>
      <c r="AL593" s="489"/>
      <c r="AM593" s="489"/>
      <c r="AN593" s="14"/>
      <c r="AO593" s="428"/>
      <c r="AP593" s="490"/>
      <c r="AQ593" s="489"/>
      <c r="AR593" s="14"/>
      <c r="AS593" s="428"/>
      <c r="AT593" s="496"/>
      <c r="AU593" s="497"/>
      <c r="AV593" s="288"/>
      <c r="AW593" s="498"/>
      <c r="AX593" s="499"/>
      <c r="AY593" s="499"/>
      <c r="AZ593" s="333"/>
      <c r="BA593" s="491"/>
      <c r="BB593" s="492"/>
      <c r="BC593" s="493"/>
      <c r="BD593" s="488"/>
      <c r="BE593" s="494"/>
      <c r="BF593" s="495"/>
      <c r="BG593" s="490"/>
      <c r="BH593" s="496"/>
      <c r="BI593" s="497"/>
      <c r="BJ593" s="385"/>
      <c r="BK593" s="385"/>
      <c r="BL593" s="243"/>
      <c r="BM593" s="243"/>
      <c r="BN593" s="243"/>
      <c r="BO593" s="243"/>
      <c r="BP593" s="243"/>
      <c r="BQ593" s="243"/>
      <c r="BR593" s="243"/>
      <c r="BS593" s="243"/>
      <c r="BT593" s="243"/>
      <c r="BU593" s="67"/>
      <c r="BV593" s="442"/>
      <c r="BW593" s="244"/>
      <c r="BX593" s="244"/>
      <c r="BY593" s="244"/>
      <c r="BZ593" s="244"/>
      <c r="CA593" s="244"/>
      <c r="CB593" s="244"/>
      <c r="CC593" s="244"/>
      <c r="CD593" s="244"/>
      <c r="CE593" s="244"/>
      <c r="CF593" s="244"/>
      <c r="CG593" s="244"/>
      <c r="CH593" s="244"/>
      <c r="CI593" s="570"/>
      <c r="CJ593" s="578"/>
      <c r="CK593" s="578"/>
      <c r="CL593" s="578"/>
      <c r="CM593" s="578"/>
      <c r="CN593" s="578"/>
      <c r="CO593" s="578"/>
      <c r="CP593" s="578"/>
      <c r="CQ593" s="578"/>
      <c r="CR593" s="244"/>
      <c r="CS593" s="244"/>
      <c r="CT593" s="244"/>
      <c r="CU593" s="244"/>
      <c r="CV593" s="347"/>
      <c r="CW593" s="338"/>
      <c r="CX593" s="347"/>
      <c r="CY593" s="338"/>
      <c r="CZ593" s="347"/>
      <c r="DA593" s="338"/>
      <c r="DB593" s="347"/>
      <c r="DC593" s="338"/>
      <c r="DD593" s="347"/>
      <c r="DE593" s="338"/>
    </row>
    <row r="594" spans="1:109" s="19" customFormat="1" x14ac:dyDescent="0.2">
      <c r="A594" s="328" t="s">
        <v>1723</v>
      </c>
      <c r="B594" s="53" t="s">
        <v>1796</v>
      </c>
      <c r="C594" s="53"/>
      <c r="D594" s="217"/>
      <c r="E594" s="326">
        <v>12</v>
      </c>
      <c r="F594" s="326" t="s">
        <v>1725</v>
      </c>
      <c r="G594" s="701"/>
      <c r="H594" s="326"/>
      <c r="I594" s="89" t="e">
        <f>IF('Retail Pricing'!#REF!&gt;0,'Retail Pricing'!#REF!," ")</f>
        <v>#REF!</v>
      </c>
      <c r="J594" s="85" t="e">
        <f>'Retail Pricing'!#REF!</f>
        <v>#REF!</v>
      </c>
      <c r="K594" s="85" t="e">
        <f>'Retail Pricing'!#REF!</f>
        <v>#REF!</v>
      </c>
      <c r="L594" s="305" t="e">
        <f>IF('Retail Pricing'!#REF!&gt;0,'Retail Pricing'!#REF!," ")</f>
        <v>#REF!</v>
      </c>
      <c r="M594" s="226" t="e">
        <f>IF(N594&gt;0,N594+O594+Q594+R594+S594," ")</f>
        <v>#REF!</v>
      </c>
      <c r="N594" s="219" t="e">
        <f>IF('Retail Pricing'!#REF!&gt;0,'Retail Pricing'!#REF!," ")</f>
        <v>#REF!</v>
      </c>
      <c r="O594" s="219" t="e">
        <f>IF('Retail Pricing'!#REF!&gt;0,'Retail Pricing'!#REF!," ")</f>
        <v>#REF!</v>
      </c>
      <c r="P594" s="219"/>
      <c r="Q594" s="219" t="e">
        <f>IF('Retail Pricing'!#REF!&gt;0,'Retail Pricing'!#REF!," ")</f>
        <v>#REF!</v>
      </c>
      <c r="R594" s="219" t="e">
        <f>IF('Retail Pricing'!#REF!&gt;0,'Retail Pricing'!#REF!," ")</f>
        <v>#REF!</v>
      </c>
      <c r="S594" s="219" t="e">
        <f>IF('Retail Pricing'!#REF!&gt;0,'Retail Pricing'!#REF!," ")</f>
        <v>#REF!</v>
      </c>
      <c r="T594" s="226" t="s">
        <v>106</v>
      </c>
      <c r="U594" s="7" t="e">
        <f t="shared" si="1045"/>
        <v>#REF!</v>
      </c>
      <c r="V594" s="7" t="e">
        <v>#DIV/0!</v>
      </c>
      <c r="W594" s="491" t="e">
        <f>ROUND(('Retail Pricing'!#REF!/(1-0.09))/0.05,0)*0.05</f>
        <v>#REF!</v>
      </c>
      <c r="X594" s="489">
        <v>11.65</v>
      </c>
      <c r="Y594" s="304" t="e">
        <f>IF(X594=0," ",SUM((W594-X594)/X594))</f>
        <v>#REF!</v>
      </c>
      <c r="Z594" s="428">
        <v>0.64</v>
      </c>
      <c r="AA594" s="492">
        <v>12.8</v>
      </c>
      <c r="AB594" s="493" t="e">
        <f>ROUND(('Retail Pricing'!#REF!/(1-0.09))/0.05,0)*0.05</f>
        <v>#REF!</v>
      </c>
      <c r="AC594" s="489">
        <v>10.5</v>
      </c>
      <c r="AD594" s="14" t="e">
        <f>IF(AC594=0," ",SUM((AB594-AC594)/AC594))</f>
        <v>#REF!</v>
      </c>
      <c r="AE594" s="428">
        <v>0.6</v>
      </c>
      <c r="AF594" s="488">
        <v>11.65</v>
      </c>
      <c r="AG594" s="494" t="e">
        <f>ROUND(('Retail Pricing'!#REF!/(1-0.09))/0.05,0)*0.05</f>
        <v>#REF!</v>
      </c>
      <c r="AH594" s="489">
        <v>9.35</v>
      </c>
      <c r="AI594" s="14" t="e">
        <f>IF(AH594=0," ",SUM((AG594-AH594)/AH594))</f>
        <v>#REF!</v>
      </c>
      <c r="AJ594" s="428">
        <v>0.55000000000000004</v>
      </c>
      <c r="AK594" s="495" t="e">
        <f>ROUND(('Retail Pricing'!#REF!/(1-0.09))/0.05,0)*0.05</f>
        <v>#REF!</v>
      </c>
      <c r="AL594" s="489"/>
      <c r="AM594" s="489">
        <v>9.35</v>
      </c>
      <c r="AN594" s="14" t="e">
        <f>IF(AM594=0," ",SUM((AK594-AM594)/AM594))</f>
        <v>#REF!</v>
      </c>
      <c r="AO594" s="428">
        <v>0.55000000000000004</v>
      </c>
      <c r="AP594" s="490" t="e">
        <f>ROUND(('Retail Pricing'!#REF!/(1-0.09))/0.05,0)*0.05</f>
        <v>#REF!</v>
      </c>
      <c r="AQ594" s="489">
        <v>8.75</v>
      </c>
      <c r="AR594" s="14" t="e">
        <f>IF(AQ594=0," ",SUM((AP594-AQ594)/AQ594))</f>
        <v>#REF!</v>
      </c>
      <c r="AS594" s="428">
        <v>0.52</v>
      </c>
      <c r="AT594" s="496">
        <v>9.9</v>
      </c>
      <c r="AU594" s="497" t="e">
        <f>IF(BA594&gt;0,ROUNDUP((BA594*2),0.05)-0.01," ")</f>
        <v>#REF!</v>
      </c>
      <c r="AV594" s="288"/>
      <c r="AW594" s="498" t="e">
        <f>IF(W594&gt;0,ROUND((W594*1.3)/0.05,0)*0.05," ")</f>
        <v>#REF!</v>
      </c>
      <c r="AX594" s="499" t="s">
        <v>106</v>
      </c>
      <c r="AY594" s="499" t="s">
        <v>106</v>
      </c>
      <c r="AZ594" s="333"/>
      <c r="BA594" s="491" t="e">
        <f t="shared" si="1035"/>
        <v>#REF!</v>
      </c>
      <c r="BB594" s="492">
        <f t="shared" si="1036"/>
        <v>12.8</v>
      </c>
      <c r="BC594" s="493" t="e">
        <f t="shared" si="1037"/>
        <v>#REF!</v>
      </c>
      <c r="BD594" s="488">
        <f t="shared" si="1038"/>
        <v>11.65</v>
      </c>
      <c r="BE594" s="494" t="e">
        <f t="shared" si="1039"/>
        <v>#REF!</v>
      </c>
      <c r="BF594" s="495" t="e">
        <f t="shared" si="1040"/>
        <v>#REF!</v>
      </c>
      <c r="BG594" s="490" t="e">
        <f t="shared" si="1041"/>
        <v>#REF!</v>
      </c>
      <c r="BH594" s="496">
        <f t="shared" si="1042"/>
        <v>9.9</v>
      </c>
      <c r="BI594" s="497" t="e">
        <f t="shared" si="1043"/>
        <v>#REF!</v>
      </c>
      <c r="BJ594" s="385" t="e">
        <f>IF(BA594*0.9&gt;BG594, " ", "No")</f>
        <v>#REF!</v>
      </c>
      <c r="BK594" s="385" t="e">
        <f>IF(BC594*0.9&gt;BG594, " ", "No")</f>
        <v>#REF!</v>
      </c>
      <c r="BL594" s="243" t="e">
        <f>IF((BA594-'Retail Pricing'!#REF!)&gt;=0," ",1)</f>
        <v>#REF!</v>
      </c>
      <c r="BM594" s="243" t="e">
        <f>IF((BB594-'Retail Pricing'!#REF!)&gt;=0," ",1)</f>
        <v>#REF!</v>
      </c>
      <c r="BN594" s="243" t="e">
        <f>IF((BC594-'Retail Pricing'!#REF!)&gt;=0," ",1)</f>
        <v>#REF!</v>
      </c>
      <c r="BO594" s="243" t="str">
        <f>IF((BD594-'Retail Pricing'!F257)&gt;=0," ",1)</f>
        <v xml:space="preserve"> </v>
      </c>
      <c r="BP594" s="243" t="e">
        <f>IF((BE594-'Retail Pricing'!#REF!)&gt;=0," ",1)</f>
        <v>#REF!</v>
      </c>
      <c r="BQ594" s="243" t="e">
        <f>IF((BF594-'Retail Pricing'!#REF!)&gt;=0," ",1)</f>
        <v>#REF!</v>
      </c>
      <c r="BR594" s="243" t="e">
        <f>IF((BG594-'Retail Pricing'!#REF!)&gt;=0," ",1)</f>
        <v>#REF!</v>
      </c>
      <c r="BS594" s="243" t="e">
        <f>IF((BH594-'Retail Pricing'!#REF!)&gt;=0," ",1)</f>
        <v>#REF!</v>
      </c>
      <c r="BT594" s="243" t="e">
        <f>IF((BI594-'Retail Pricing'!#REF!)&gt;=0," ",1)</f>
        <v>#REF!</v>
      </c>
      <c r="BU594" s="67"/>
      <c r="BV594" s="442" t="e">
        <f>IF(W594&gt;0,$BV$9, " ")</f>
        <v>#REF!</v>
      </c>
      <c r="BW594" s="244" t="e">
        <f>IF($BV594&gt;0,($BV594-W594)/$BV594*100," ")</f>
        <v>#REF!</v>
      </c>
      <c r="BX594" s="244" t="e">
        <f>IF($BV594&gt;0,($BV594-AA594)/$BV594*100," ")</f>
        <v>#REF!</v>
      </c>
      <c r="BY594" s="244" t="e">
        <f>IF($BV594&gt;0,($BV594-AB594)/$BV594*100," ")</f>
        <v>#REF!</v>
      </c>
      <c r="BZ594" s="244" t="e">
        <f>IF($BV594&gt;0,($BV594-AF594)/$BV594*100," ")</f>
        <v>#REF!</v>
      </c>
      <c r="CA594" s="244" t="e">
        <f>IF($BV594&gt;0,($BV594-AG594)/$BV594*100," ")</f>
        <v>#REF!</v>
      </c>
      <c r="CB594" s="244" t="e">
        <f>CA594</f>
        <v>#REF!</v>
      </c>
      <c r="CC594" s="244" t="e">
        <f>IF($BV594&gt;0,($BV594-AK594)/$BV594*100," ")</f>
        <v>#REF!</v>
      </c>
      <c r="CD594" s="244" t="e">
        <f>IF($BV594&gt;0,($BV594-AP594)/$BV594*100," ")</f>
        <v>#REF!</v>
      </c>
      <c r="CE594" s="244" t="e">
        <f>IF($BV594&gt;0,($BV594-AT594)/$BV594*100," ")</f>
        <v>#REF!</v>
      </c>
      <c r="CF594" s="244" t="e">
        <f>IF($BV594&gt;0,($BV594-(W594*2))/$BV594*100," ")</f>
        <v>#REF!</v>
      </c>
      <c r="CG594" s="244" t="e">
        <f>IF($BV594&gt;0,($BV594-AW594)/$BV594*100," ")</f>
        <v>#REF!</v>
      </c>
      <c r="CH594" s="244" t="e">
        <f t="shared" si="1044"/>
        <v>#REF!</v>
      </c>
      <c r="CI594" s="570"/>
      <c r="CJ594" s="578" t="e">
        <f t="shared" si="983"/>
        <v>#REF!</v>
      </c>
      <c r="CK594" s="578" t="e">
        <f t="shared" si="984"/>
        <v>#REF!</v>
      </c>
      <c r="CL594" s="578" t="e">
        <f t="shared" si="985"/>
        <v>#REF!</v>
      </c>
      <c r="CM594" s="578" t="e">
        <f t="shared" si="986"/>
        <v>#REF!</v>
      </c>
      <c r="CN594" s="578" t="e">
        <f t="shared" si="987"/>
        <v>#REF!</v>
      </c>
      <c r="CO594" s="578" t="e">
        <f t="shared" si="980"/>
        <v>#REF!</v>
      </c>
      <c r="CP594" s="578" t="e">
        <f t="shared" si="981"/>
        <v>#REF!</v>
      </c>
      <c r="CQ594" s="578" t="e">
        <f t="shared" si="982"/>
        <v>#REF!</v>
      </c>
      <c r="CR594" s="244"/>
      <c r="CS594" s="244"/>
      <c r="CT594" s="244"/>
      <c r="CU594" s="244"/>
      <c r="CV594" s="347"/>
      <c r="CW594" s="338" t="e">
        <f>IF($BW594&gt;0,$BA594," ")</f>
        <v>#REF!</v>
      </c>
      <c r="CX594" s="347"/>
      <c r="CY594" s="338" t="e">
        <f>IF($BW594&gt;0,$BA594," ")</f>
        <v>#REF!</v>
      </c>
      <c r="CZ594" s="347"/>
      <c r="DA594" s="338" t="e">
        <f>IF($BW594&gt;0,$BA594," ")</f>
        <v>#REF!</v>
      </c>
      <c r="DB594" s="347"/>
      <c r="DC594" s="338" t="e">
        <f>IF($BW594&gt;0,$BA594," ")</f>
        <v>#REF!</v>
      </c>
      <c r="DD594" s="347"/>
      <c r="DE594" s="338" t="e">
        <f>IF($BW594&gt;0,$BA594," ")</f>
        <v>#REF!</v>
      </c>
    </row>
    <row r="595" spans="1:109" s="19" customFormat="1" x14ac:dyDescent="0.2">
      <c r="A595" s="328"/>
      <c r="B595" s="53"/>
      <c r="C595" s="53"/>
      <c r="D595" s="217"/>
      <c r="E595" s="326"/>
      <c r="F595" s="400" t="s">
        <v>1922</v>
      </c>
      <c r="G595" s="704"/>
      <c r="H595" s="326"/>
      <c r="I595" s="89"/>
      <c r="J595" s="85" t="e">
        <f>'Retail Pricing'!#REF!</f>
        <v>#REF!</v>
      </c>
      <c r="K595" s="85"/>
      <c r="L595" s="305"/>
      <c r="M595" s="226"/>
      <c r="N595" s="219"/>
      <c r="O595" s="219"/>
      <c r="P595" s="219"/>
      <c r="Q595" s="219"/>
      <c r="R595" s="219"/>
      <c r="S595" s="219"/>
      <c r="T595" s="226"/>
      <c r="U595" s="7"/>
      <c r="V595" s="7"/>
      <c r="W595" s="491"/>
      <c r="X595" s="489"/>
      <c r="Y595" s="304"/>
      <c r="Z595" s="428"/>
      <c r="AA595" s="492"/>
      <c r="AB595" s="493"/>
      <c r="AC595" s="489"/>
      <c r="AD595" s="14"/>
      <c r="AE595" s="428"/>
      <c r="AF595" s="488"/>
      <c r="AG595" s="494"/>
      <c r="AH595" s="489"/>
      <c r="AI595" s="14"/>
      <c r="AJ595" s="428"/>
      <c r="AK595" s="495"/>
      <c r="AL595" s="489"/>
      <c r="AM595" s="489"/>
      <c r="AN595" s="14"/>
      <c r="AO595" s="428"/>
      <c r="AP595" s="490"/>
      <c r="AQ595" s="489"/>
      <c r="AR595" s="14"/>
      <c r="AS595" s="428"/>
      <c r="AT595" s="496"/>
      <c r="AU595" s="497"/>
      <c r="AV595" s="288"/>
      <c r="AW595" s="498"/>
      <c r="AX595" s="499"/>
      <c r="AY595" s="499"/>
      <c r="AZ595" s="333"/>
      <c r="BA595" s="491"/>
      <c r="BB595" s="492"/>
      <c r="BC595" s="493"/>
      <c r="BD595" s="488"/>
      <c r="BE595" s="494"/>
      <c r="BF595" s="495"/>
      <c r="BG595" s="490"/>
      <c r="BH595" s="496"/>
      <c r="BI595" s="497"/>
      <c r="BJ595" s="385"/>
      <c r="BK595" s="385"/>
      <c r="BL595" s="243"/>
      <c r="BM595" s="243"/>
      <c r="BN595" s="243"/>
      <c r="BO595" s="243"/>
      <c r="BP595" s="243"/>
      <c r="BQ595" s="243"/>
      <c r="BR595" s="243"/>
      <c r="BS595" s="243"/>
      <c r="BT595" s="243"/>
      <c r="BU595" s="67"/>
      <c r="BV595" s="442"/>
      <c r="BW595" s="244"/>
      <c r="BX595" s="244"/>
      <c r="BY595" s="244"/>
      <c r="BZ595" s="244"/>
      <c r="CA595" s="244"/>
      <c r="CB595" s="244"/>
      <c r="CC595" s="244"/>
      <c r="CD595" s="244"/>
      <c r="CE595" s="244"/>
      <c r="CF595" s="244"/>
      <c r="CG595" s="244"/>
      <c r="CH595" s="244"/>
      <c r="CI595" s="570"/>
      <c r="CJ595" s="578"/>
      <c r="CK595" s="578"/>
      <c r="CL595" s="578"/>
      <c r="CM595" s="578"/>
      <c r="CN595" s="578"/>
      <c r="CO595" s="578"/>
      <c r="CP595" s="578"/>
      <c r="CQ595" s="578"/>
      <c r="CR595" s="244"/>
      <c r="CS595" s="244"/>
      <c r="CT595" s="244"/>
      <c r="CU595" s="244"/>
      <c r="CV595" s="347"/>
      <c r="CW595" s="338"/>
      <c r="CX595" s="347"/>
      <c r="CY595" s="338"/>
      <c r="CZ595" s="347"/>
      <c r="DA595" s="338"/>
      <c r="DB595" s="347"/>
      <c r="DC595" s="338"/>
      <c r="DD595" s="347"/>
      <c r="DE595" s="338"/>
    </row>
    <row r="596" spans="1:109" s="19" customFormat="1" x14ac:dyDescent="0.2">
      <c r="A596" s="328"/>
      <c r="B596" s="53"/>
      <c r="C596" s="53"/>
      <c r="D596" s="217"/>
      <c r="E596" s="326"/>
      <c r="F596" s="400" t="s">
        <v>1923</v>
      </c>
      <c r="G596" s="704"/>
      <c r="H596" s="326"/>
      <c r="I596" s="89"/>
      <c r="J596" s="85" t="e">
        <f>'Retail Pricing'!#REF!</f>
        <v>#REF!</v>
      </c>
      <c r="K596" s="85"/>
      <c r="L596" s="305"/>
      <c r="M596" s="226"/>
      <c r="N596" s="219"/>
      <c r="O596" s="219"/>
      <c r="P596" s="219"/>
      <c r="Q596" s="219"/>
      <c r="R596" s="219"/>
      <c r="S596" s="219"/>
      <c r="T596" s="226"/>
      <c r="U596" s="7"/>
      <c r="V596" s="7"/>
      <c r="W596" s="491"/>
      <c r="X596" s="489"/>
      <c r="Y596" s="304"/>
      <c r="Z596" s="428"/>
      <c r="AA596" s="492"/>
      <c r="AB596" s="493"/>
      <c r="AC596" s="489"/>
      <c r="AD596" s="14"/>
      <c r="AE596" s="428"/>
      <c r="AF596" s="488"/>
      <c r="AG596" s="494"/>
      <c r="AH596" s="489"/>
      <c r="AI596" s="14"/>
      <c r="AJ596" s="428"/>
      <c r="AK596" s="495"/>
      <c r="AL596" s="489"/>
      <c r="AM596" s="489"/>
      <c r="AN596" s="14"/>
      <c r="AO596" s="428"/>
      <c r="AP596" s="490"/>
      <c r="AQ596" s="489"/>
      <c r="AR596" s="14"/>
      <c r="AS596" s="428"/>
      <c r="AT596" s="496"/>
      <c r="AU596" s="497"/>
      <c r="AV596" s="288"/>
      <c r="AW596" s="498"/>
      <c r="AX596" s="499"/>
      <c r="AY596" s="499"/>
      <c r="AZ596" s="333"/>
      <c r="BA596" s="491"/>
      <c r="BB596" s="492"/>
      <c r="BC596" s="493"/>
      <c r="BD596" s="488"/>
      <c r="BE596" s="494"/>
      <c r="BF596" s="495"/>
      <c r="BG596" s="490"/>
      <c r="BH596" s="496"/>
      <c r="BI596" s="497"/>
      <c r="BJ596" s="385"/>
      <c r="BK596" s="385"/>
      <c r="BL596" s="243"/>
      <c r="BM596" s="243"/>
      <c r="BN596" s="243"/>
      <c r="BO596" s="243"/>
      <c r="BP596" s="243"/>
      <c r="BQ596" s="243"/>
      <c r="BR596" s="243"/>
      <c r="BS596" s="243"/>
      <c r="BT596" s="243"/>
      <c r="BU596" s="67"/>
      <c r="BV596" s="442"/>
      <c r="BW596" s="244"/>
      <c r="BX596" s="244"/>
      <c r="BY596" s="244"/>
      <c r="BZ596" s="244"/>
      <c r="CA596" s="244"/>
      <c r="CB596" s="244"/>
      <c r="CC596" s="244"/>
      <c r="CD596" s="244"/>
      <c r="CE596" s="244"/>
      <c r="CF596" s="244"/>
      <c r="CG596" s="244"/>
      <c r="CH596" s="244"/>
      <c r="CI596" s="570"/>
      <c r="CJ596" s="578"/>
      <c r="CK596" s="578"/>
      <c r="CL596" s="578"/>
      <c r="CM596" s="578"/>
      <c r="CN596" s="578"/>
      <c r="CO596" s="578"/>
      <c r="CP596" s="578"/>
      <c r="CQ596" s="578"/>
      <c r="CR596" s="244"/>
      <c r="CS596" s="244"/>
      <c r="CT596" s="244"/>
      <c r="CU596" s="244"/>
      <c r="CV596" s="347"/>
      <c r="CW596" s="338"/>
      <c r="CX596" s="347"/>
      <c r="CY596" s="338"/>
      <c r="CZ596" s="347"/>
      <c r="DA596" s="338"/>
      <c r="DB596" s="347"/>
      <c r="DC596" s="338"/>
      <c r="DD596" s="347"/>
      <c r="DE596" s="338"/>
    </row>
    <row r="597" spans="1:109" s="19" customFormat="1" x14ac:dyDescent="0.2">
      <c r="A597" s="328" t="s">
        <v>1723</v>
      </c>
      <c r="B597" s="53" t="s">
        <v>1798</v>
      </c>
      <c r="C597" s="53"/>
      <c r="D597" s="217"/>
      <c r="E597" s="326">
        <v>12</v>
      </c>
      <c r="F597" s="326" t="s">
        <v>1726</v>
      </c>
      <c r="G597" s="701"/>
      <c r="H597" s="326"/>
      <c r="I597" s="89" t="e">
        <f>IF('Retail Pricing'!#REF!&gt;0,'Retail Pricing'!#REF!," ")</f>
        <v>#REF!</v>
      </c>
      <c r="J597" s="85" t="e">
        <f>'Retail Pricing'!#REF!</f>
        <v>#REF!</v>
      </c>
      <c r="K597" s="85" t="e">
        <f>'Retail Pricing'!#REF!</f>
        <v>#REF!</v>
      </c>
      <c r="L597" s="305" t="e">
        <f>IF('Retail Pricing'!#REF!&gt;0,'Retail Pricing'!#REF!," ")</f>
        <v>#REF!</v>
      </c>
      <c r="M597" s="226" t="e">
        <f>IF(N597&gt;0,N597+O597+Q597+R597+S597," ")</f>
        <v>#REF!</v>
      </c>
      <c r="N597" s="219" t="e">
        <f>IF('Retail Pricing'!#REF!&gt;0,'Retail Pricing'!#REF!," ")</f>
        <v>#REF!</v>
      </c>
      <c r="O597" s="219" t="e">
        <f>IF('Retail Pricing'!#REF!&gt;0,'Retail Pricing'!#REF!," ")</f>
        <v>#REF!</v>
      </c>
      <c r="P597" s="219"/>
      <c r="Q597" s="219" t="e">
        <f>IF('Retail Pricing'!#REF!&gt;0,'Retail Pricing'!#REF!," ")</f>
        <v>#REF!</v>
      </c>
      <c r="R597" s="219" t="e">
        <f>IF('Retail Pricing'!#REF!&gt;0,'Retail Pricing'!#REF!," ")</f>
        <v>#REF!</v>
      </c>
      <c r="S597" s="219" t="e">
        <f>IF('Retail Pricing'!#REF!&gt;0,'Retail Pricing'!#REF!," ")</f>
        <v>#REF!</v>
      </c>
      <c r="T597" s="226" t="s">
        <v>106</v>
      </c>
      <c r="U597" s="7" t="e">
        <f t="shared" si="1045"/>
        <v>#REF!</v>
      </c>
      <c r="V597" s="7" t="e">
        <v>#DIV/0!</v>
      </c>
      <c r="W597" s="491" t="e">
        <f>ROUND(('Retail Pricing'!#REF!/(1-0.09))/0.05,0)*0.05</f>
        <v>#REF!</v>
      </c>
      <c r="X597" s="489">
        <v>8.25</v>
      </c>
      <c r="Y597" s="304" t="e">
        <f>IF(X597=0," ",SUM((W597-X597)/X597))</f>
        <v>#REF!</v>
      </c>
      <c r="Z597" s="428">
        <v>0.7</v>
      </c>
      <c r="AA597" s="492">
        <v>9.1</v>
      </c>
      <c r="AB597" s="493" t="e">
        <f>ROUND(('Retail Pricing'!#REF!/(1-0.09))/0.05,0)*0.05</f>
        <v>#REF!</v>
      </c>
      <c r="AC597" s="489">
        <v>7.4</v>
      </c>
      <c r="AD597" s="14" t="e">
        <f>IF(AC597=0," ",SUM((AB597-AC597)/AC597))</f>
        <v>#REF!</v>
      </c>
      <c r="AE597" s="428">
        <v>0.66</v>
      </c>
      <c r="AF597" s="488">
        <v>8.25</v>
      </c>
      <c r="AG597" s="494" t="e">
        <f>ROUND(('Retail Pricing'!#REF!/(1-0.09))/0.05,0)*0.05</f>
        <v>#REF!</v>
      </c>
      <c r="AH597" s="489">
        <v>6.6</v>
      </c>
      <c r="AI597" s="14" t="e">
        <f>IF(AH597=0," ",SUM((AG597-AH597)/AH597))</f>
        <v>#REF!</v>
      </c>
      <c r="AJ597" s="428">
        <v>0.62</v>
      </c>
      <c r="AK597" s="495" t="e">
        <f>ROUND(('Retail Pricing'!#REF!/(1-0.09))/0.05,0)*0.05</f>
        <v>#REF!</v>
      </c>
      <c r="AL597" s="489"/>
      <c r="AM597" s="489">
        <v>6.6</v>
      </c>
      <c r="AN597" s="14" t="e">
        <f>IF(AM597=0," ",SUM((AK597-AM597)/AM597))</f>
        <v>#REF!</v>
      </c>
      <c r="AO597" s="428">
        <v>0.61</v>
      </c>
      <c r="AP597" s="490" t="e">
        <f>ROUND(('Retail Pricing'!#REF!/(1-0.09))/0.05,0)*0.05</f>
        <v>#REF!</v>
      </c>
      <c r="AQ597" s="489">
        <v>6.2</v>
      </c>
      <c r="AR597" s="14" t="e">
        <f>IF(AQ597=0," ",SUM((AP597-AQ597)/AQ597))</f>
        <v>#REF!</v>
      </c>
      <c r="AS597" s="428">
        <v>0.6</v>
      </c>
      <c r="AT597" s="496">
        <v>7.05</v>
      </c>
      <c r="AU597" s="497" t="e">
        <f>IF(BA597&gt;0,ROUNDUP((BA597*2),0.05)-0.01," ")</f>
        <v>#REF!</v>
      </c>
      <c r="AV597" s="288"/>
      <c r="AW597" s="498" t="e">
        <f>IF(W597&gt;0,ROUND((W597*1.3)/0.05,0)*0.05," ")</f>
        <v>#REF!</v>
      </c>
      <c r="AX597" s="499" t="s">
        <v>106</v>
      </c>
      <c r="AY597" s="499" t="s">
        <v>106</v>
      </c>
      <c r="AZ597" s="333"/>
      <c r="BA597" s="491" t="e">
        <f t="shared" si="1035"/>
        <v>#REF!</v>
      </c>
      <c r="BB597" s="492">
        <f t="shared" si="1036"/>
        <v>9.1</v>
      </c>
      <c r="BC597" s="493" t="e">
        <f t="shared" si="1037"/>
        <v>#REF!</v>
      </c>
      <c r="BD597" s="488">
        <f t="shared" si="1038"/>
        <v>8.25</v>
      </c>
      <c r="BE597" s="494" t="e">
        <f t="shared" si="1039"/>
        <v>#REF!</v>
      </c>
      <c r="BF597" s="495" t="e">
        <f t="shared" si="1040"/>
        <v>#REF!</v>
      </c>
      <c r="BG597" s="490" t="e">
        <f t="shared" si="1041"/>
        <v>#REF!</v>
      </c>
      <c r="BH597" s="496">
        <f t="shared" si="1042"/>
        <v>7.05</v>
      </c>
      <c r="BI597" s="497" t="e">
        <f t="shared" si="1043"/>
        <v>#REF!</v>
      </c>
      <c r="BJ597" s="385" t="e">
        <f>IF(BA597*0.9&gt;BG597, " ", "No")</f>
        <v>#REF!</v>
      </c>
      <c r="BK597" s="385" t="e">
        <f>IF(BC597*0.9&gt;BG597, " ", "No")</f>
        <v>#REF!</v>
      </c>
      <c r="BL597" s="243" t="e">
        <f>IF((BA597-'Retail Pricing'!#REF!)&gt;=0," ",1)</f>
        <v>#REF!</v>
      </c>
      <c r="BM597" s="243" t="e">
        <f>IF((BB597-'Retail Pricing'!#REF!)&gt;=0," ",1)</f>
        <v>#REF!</v>
      </c>
      <c r="BN597" s="243" t="e">
        <f>IF((BC597-'Retail Pricing'!#REF!)&gt;=0," ",1)</f>
        <v>#REF!</v>
      </c>
      <c r="BO597" s="243" t="e">
        <f>IF((BD597-'Retail Pricing'!#REF!)&gt;=0," ",1)</f>
        <v>#REF!</v>
      </c>
      <c r="BP597" s="243" t="e">
        <f>IF((BE597-'Retail Pricing'!#REF!)&gt;=0," ",1)</f>
        <v>#REF!</v>
      </c>
      <c r="BQ597" s="243" t="e">
        <f>IF((BF597-'Retail Pricing'!#REF!)&gt;=0," ",1)</f>
        <v>#REF!</v>
      </c>
      <c r="BR597" s="243" t="e">
        <f>IF((BG597-'Retail Pricing'!#REF!)&gt;=0," ",1)</f>
        <v>#REF!</v>
      </c>
      <c r="BS597" s="243" t="e">
        <f>IF((BH597-'Retail Pricing'!#REF!)&gt;=0," ",1)</f>
        <v>#REF!</v>
      </c>
      <c r="BT597" s="243" t="e">
        <f>IF((BI597-'Retail Pricing'!#REF!)&gt;=0," ",1)</f>
        <v>#REF!</v>
      </c>
      <c r="BU597" s="67"/>
      <c r="BV597" s="442" t="e">
        <f>IF(W597&gt;0,$BV$9, " ")</f>
        <v>#REF!</v>
      </c>
      <c r="BW597" s="244" t="e">
        <f>IF($BV597&gt;0,($BV597-W597)/$BV597*100," ")</f>
        <v>#REF!</v>
      </c>
      <c r="BX597" s="244" t="e">
        <f t="shared" ref="BX597:BY600" si="1046">IF($BV597&gt;0,($BV597-AA597)/$BV597*100," ")</f>
        <v>#REF!</v>
      </c>
      <c r="BY597" s="244" t="e">
        <f t="shared" si="1046"/>
        <v>#REF!</v>
      </c>
      <c r="BZ597" s="244" t="e">
        <f t="shared" ref="BZ597:CA600" si="1047">IF($BV597&gt;0,($BV597-AF597)/$BV597*100," ")</f>
        <v>#REF!</v>
      </c>
      <c r="CA597" s="244" t="e">
        <f t="shared" si="1047"/>
        <v>#REF!</v>
      </c>
      <c r="CB597" s="244" t="e">
        <f>CA597</f>
        <v>#REF!</v>
      </c>
      <c r="CC597" s="244" t="e">
        <f>IF($BV597&gt;0,($BV597-AK597)/$BV597*100," ")</f>
        <v>#REF!</v>
      </c>
      <c r="CD597" s="244" t="e">
        <f>IF($BV597&gt;0,($BV597-AP597)/$BV597*100," ")</f>
        <v>#REF!</v>
      </c>
      <c r="CE597" s="244" t="e">
        <f>IF($BV597&gt;0,($BV597-AT597)/$BV597*100," ")</f>
        <v>#REF!</v>
      </c>
      <c r="CF597" s="244" t="e">
        <f>IF($BV597&gt;0,($BV597-(W597*2))/$BV597*100," ")</f>
        <v>#REF!</v>
      </c>
      <c r="CG597" s="244" t="e">
        <f>IF($BV597&gt;0,($BV597-AW597)/$BV597*100," ")</f>
        <v>#REF!</v>
      </c>
      <c r="CH597" s="244" t="e">
        <f t="shared" si="1044"/>
        <v>#REF!</v>
      </c>
      <c r="CI597" s="570"/>
      <c r="CJ597" s="578" t="e">
        <f t="shared" si="983"/>
        <v>#REF!</v>
      </c>
      <c r="CK597" s="578" t="e">
        <f t="shared" si="984"/>
        <v>#REF!</v>
      </c>
      <c r="CL597" s="578" t="e">
        <f t="shared" si="985"/>
        <v>#REF!</v>
      </c>
      <c r="CM597" s="578" t="e">
        <f t="shared" si="986"/>
        <v>#REF!</v>
      </c>
      <c r="CN597" s="578" t="e">
        <f t="shared" si="987"/>
        <v>#REF!</v>
      </c>
      <c r="CO597" s="578" t="e">
        <f t="shared" si="980"/>
        <v>#REF!</v>
      </c>
      <c r="CP597" s="578" t="e">
        <f t="shared" si="981"/>
        <v>#REF!</v>
      </c>
      <c r="CQ597" s="578" t="e">
        <f t="shared" si="982"/>
        <v>#REF!</v>
      </c>
      <c r="CR597" s="244"/>
      <c r="CS597" s="244"/>
      <c r="CT597" s="244"/>
      <c r="CU597" s="244"/>
      <c r="CV597" s="347"/>
      <c r="CW597" s="338" t="e">
        <f>IF($BW597&gt;0,$BA597," ")</f>
        <v>#REF!</v>
      </c>
      <c r="CX597" s="347"/>
      <c r="CY597" s="338" t="e">
        <f>IF($BW597&gt;0,$BA597," ")</f>
        <v>#REF!</v>
      </c>
      <c r="CZ597" s="347"/>
      <c r="DA597" s="338" t="e">
        <f>IF($BW597&gt;0,$BA597," ")</f>
        <v>#REF!</v>
      </c>
      <c r="DB597" s="347"/>
      <c r="DC597" s="338" t="e">
        <f>IF($BW597&gt;0,$BA597," ")</f>
        <v>#REF!</v>
      </c>
      <c r="DD597" s="347"/>
      <c r="DE597" s="338" t="e">
        <f>IF($BW597&gt;0,$BA597," ")</f>
        <v>#REF!</v>
      </c>
    </row>
    <row r="598" spans="1:109" s="19" customFormat="1" x14ac:dyDescent="0.2">
      <c r="A598" s="328" t="s">
        <v>1723</v>
      </c>
      <c r="B598" s="53" t="s">
        <v>1797</v>
      </c>
      <c r="C598" s="53"/>
      <c r="D598" s="217"/>
      <c r="E598" s="326">
        <v>8</v>
      </c>
      <c r="F598" s="601" t="s">
        <v>1924</v>
      </c>
      <c r="G598" s="708"/>
      <c r="H598" s="326"/>
      <c r="I598" s="89" t="e">
        <f>IF('Retail Pricing'!#REF!&gt;0,'Retail Pricing'!#REF!," ")</f>
        <v>#REF!</v>
      </c>
      <c r="J598" s="85" t="e">
        <f>'Retail Pricing'!#REF!</f>
        <v>#REF!</v>
      </c>
      <c r="K598" s="85" t="e">
        <f>'Retail Pricing'!#REF!</f>
        <v>#REF!</v>
      </c>
      <c r="L598" s="305" t="e">
        <f>IF('Retail Pricing'!#REF!&gt;0,'Retail Pricing'!#REF!," ")</f>
        <v>#REF!</v>
      </c>
      <c r="M598" s="226" t="e">
        <f>IF(N598&gt;0,N598+O598+Q598+R598+S598," ")</f>
        <v>#REF!</v>
      </c>
      <c r="N598" s="219" t="e">
        <f>IF('Retail Pricing'!#REF!&gt;0,'Retail Pricing'!#REF!," ")</f>
        <v>#REF!</v>
      </c>
      <c r="O598" s="219" t="e">
        <f>IF('Retail Pricing'!#REF!&gt;0,'Retail Pricing'!#REF!," ")</f>
        <v>#REF!</v>
      </c>
      <c r="P598" s="219"/>
      <c r="Q598" s="219" t="e">
        <f>IF('Retail Pricing'!#REF!&gt;0,'Retail Pricing'!#REF!," ")</f>
        <v>#REF!</v>
      </c>
      <c r="R598" s="219" t="e">
        <f>IF('Retail Pricing'!#REF!&gt;0,'Retail Pricing'!#REF!," ")</f>
        <v>#REF!</v>
      </c>
      <c r="S598" s="219" t="e">
        <f>IF('Retail Pricing'!#REF!&gt;0,'Retail Pricing'!#REF!," ")</f>
        <v>#REF!</v>
      </c>
      <c r="T598" s="226" t="s">
        <v>106</v>
      </c>
      <c r="U598" s="7" t="e">
        <f>IF(M598&gt;0,$U$1," ")+2%</f>
        <v>#REF!</v>
      </c>
      <c r="V598" s="7" t="e">
        <v>#REF!</v>
      </c>
      <c r="W598" s="491" t="e">
        <f>ROUND(('Retail Pricing'!#REF!/(1-0.09))/0.05,0)*0.05</f>
        <v>#REF!</v>
      </c>
      <c r="X598" s="489" t="e">
        <v>#REF!</v>
      </c>
      <c r="Y598" s="304" t="e">
        <f>IF(X598=0," ",SUM((W598-X598)/X598))</f>
        <v>#REF!</v>
      </c>
      <c r="Z598" s="428" t="e">
        <v>#REF!</v>
      </c>
      <c r="AA598" s="492" t="e">
        <v>#REF!</v>
      </c>
      <c r="AB598" s="493" t="e">
        <f>ROUND(('Retail Pricing'!#REF!/(1-0.09))/0.05,0)*0.05</f>
        <v>#REF!</v>
      </c>
      <c r="AC598" s="489" t="e">
        <v>#REF!</v>
      </c>
      <c r="AD598" s="14" t="e">
        <f>IF(AC598=0," ",SUM((AB598-AC598)/AC598))</f>
        <v>#REF!</v>
      </c>
      <c r="AE598" s="428" t="e">
        <v>#REF!</v>
      </c>
      <c r="AF598" s="488" t="e">
        <v>#REF!</v>
      </c>
      <c r="AG598" s="494" t="e">
        <f>ROUND(('Retail Pricing'!#REF!/(1-0.09))/0.05,0)*0.05</f>
        <v>#REF!</v>
      </c>
      <c r="AH598" s="489" t="e">
        <v>#REF!</v>
      </c>
      <c r="AI598" s="14" t="e">
        <f>IF(AH598=0," ",SUM((AG598-AH598)/AH598))</f>
        <v>#REF!</v>
      </c>
      <c r="AJ598" s="428" t="e">
        <v>#REF!</v>
      </c>
      <c r="AK598" s="495" t="e">
        <f>ROUND(('Retail Pricing'!#REF!/(1-0.09))/0.05,0)*0.05</f>
        <v>#REF!</v>
      </c>
      <c r="AL598" s="489"/>
      <c r="AM598" s="489" t="e">
        <v>#REF!</v>
      </c>
      <c r="AN598" s="14" t="e">
        <f>IF(AM598=0," ",SUM((AK598-AM598)/AM598))</f>
        <v>#REF!</v>
      </c>
      <c r="AO598" s="428" t="e">
        <v>#REF!</v>
      </c>
      <c r="AP598" s="490" t="e">
        <f>ROUND(('Retail Pricing'!#REF!/(1-0.09))/0.05,0)*0.05</f>
        <v>#REF!</v>
      </c>
      <c r="AQ598" s="489" t="e">
        <v>#REF!</v>
      </c>
      <c r="AR598" s="14" t="e">
        <f>IF(AQ598=0," ",SUM((AP598-AQ598)/AQ598))</f>
        <v>#REF!</v>
      </c>
      <c r="AS598" s="428" t="e">
        <v>#REF!</v>
      </c>
      <c r="AT598" s="496" t="e">
        <v>#REF!</v>
      </c>
      <c r="AU598" s="497" t="e">
        <f>IF(BA598&gt;0,ROUNDUP((BA598*2),0.05)-0.01," ")</f>
        <v>#REF!</v>
      </c>
      <c r="AV598" s="288"/>
      <c r="AW598" s="498" t="e">
        <f>IF(W598&gt;0,ROUND((W598*1.3)/0.05,0)*0.05," ")</f>
        <v>#REF!</v>
      </c>
      <c r="AX598" s="499" t="s">
        <v>106</v>
      </c>
      <c r="AY598" s="499" t="s">
        <v>106</v>
      </c>
      <c r="AZ598" s="333"/>
      <c r="BA598" s="491" t="e">
        <f t="shared" si="1035"/>
        <v>#REF!</v>
      </c>
      <c r="BB598" s="492" t="e">
        <f t="shared" si="1036"/>
        <v>#REF!</v>
      </c>
      <c r="BC598" s="493" t="e">
        <f t="shared" si="1037"/>
        <v>#REF!</v>
      </c>
      <c r="BD598" s="488" t="e">
        <f t="shared" si="1038"/>
        <v>#REF!</v>
      </c>
      <c r="BE598" s="494" t="e">
        <f t="shared" si="1039"/>
        <v>#REF!</v>
      </c>
      <c r="BF598" s="495" t="e">
        <f t="shared" si="1040"/>
        <v>#REF!</v>
      </c>
      <c r="BG598" s="490" t="e">
        <f t="shared" si="1041"/>
        <v>#REF!</v>
      </c>
      <c r="BH598" s="496" t="e">
        <f t="shared" si="1042"/>
        <v>#REF!</v>
      </c>
      <c r="BI598" s="497" t="e">
        <f t="shared" si="1043"/>
        <v>#REF!</v>
      </c>
      <c r="BJ598" s="385" t="e">
        <f>IF(BA598*0.9&gt;BG598, " ", "No")</f>
        <v>#REF!</v>
      </c>
      <c r="BK598" s="385" t="e">
        <f>IF(BC598*0.9&gt;BG598, " ", "No")</f>
        <v>#REF!</v>
      </c>
      <c r="BL598" s="243" t="e">
        <f>IF((BA598-'Retail Pricing'!#REF!)&gt;=0," ",1)</f>
        <v>#REF!</v>
      </c>
      <c r="BM598" s="243" t="e">
        <f>IF((BB598-'Retail Pricing'!#REF!)&gt;=0," ",1)</f>
        <v>#REF!</v>
      </c>
      <c r="BN598" s="243" t="e">
        <f>IF((BC598-'Retail Pricing'!#REF!)&gt;=0," ",1)</f>
        <v>#REF!</v>
      </c>
      <c r="BO598" s="243" t="e">
        <f>IF((BD598-'Retail Pricing'!#REF!)&gt;=0," ",1)</f>
        <v>#REF!</v>
      </c>
      <c r="BP598" s="243" t="e">
        <f>IF((BE598-'Retail Pricing'!#REF!)&gt;=0," ",1)</f>
        <v>#REF!</v>
      </c>
      <c r="BQ598" s="243" t="e">
        <f>IF((BF598-'Retail Pricing'!#REF!)&gt;=0," ",1)</f>
        <v>#REF!</v>
      </c>
      <c r="BR598" s="243" t="e">
        <f>IF((BG598-'Retail Pricing'!#REF!)&gt;=0," ",1)</f>
        <v>#REF!</v>
      </c>
      <c r="BS598" s="243" t="e">
        <f>IF((BH598-'Retail Pricing'!#REF!)&gt;=0," ",1)</f>
        <v>#REF!</v>
      </c>
      <c r="BT598" s="243" t="e">
        <f>IF((BI598-'Retail Pricing'!#REF!)&gt;=0," ",1)</f>
        <v>#REF!</v>
      </c>
      <c r="BU598" s="67"/>
      <c r="BV598" s="442" t="e">
        <f>IF(W598&gt;0,$BV$9, " ")</f>
        <v>#REF!</v>
      </c>
      <c r="BW598" s="244" t="e">
        <f>IF($BV598&gt;0,($BV598-W598)/$BV598*100," ")</f>
        <v>#REF!</v>
      </c>
      <c r="BX598" s="244" t="e">
        <f t="shared" si="1046"/>
        <v>#REF!</v>
      </c>
      <c r="BY598" s="244" t="e">
        <f t="shared" si="1046"/>
        <v>#REF!</v>
      </c>
      <c r="BZ598" s="244" t="e">
        <f t="shared" si="1047"/>
        <v>#REF!</v>
      </c>
      <c r="CA598" s="244" t="e">
        <f t="shared" si="1047"/>
        <v>#REF!</v>
      </c>
      <c r="CB598" s="244" t="e">
        <f>CA598</f>
        <v>#REF!</v>
      </c>
      <c r="CC598" s="244" t="e">
        <f>IF($BV598&gt;0,($BV598-AK598)/$BV598*100," ")</f>
        <v>#REF!</v>
      </c>
      <c r="CD598" s="244" t="e">
        <f>IF($BV598&gt;0,($BV598-AP598)/$BV598*100," ")</f>
        <v>#REF!</v>
      </c>
      <c r="CE598" s="244" t="e">
        <f>IF($BV598&gt;0,($BV598-AT598)/$BV598*100," ")</f>
        <v>#REF!</v>
      </c>
      <c r="CF598" s="244" t="e">
        <f>IF($BV598&gt;0,($BV598-(W598*2))/$BV598*100," ")</f>
        <v>#REF!</v>
      </c>
      <c r="CG598" s="244" t="e">
        <f>IF($BV598&gt;0,($BV598-AW598)/$BV598*100," ")</f>
        <v>#REF!</v>
      </c>
      <c r="CH598" s="244" t="e">
        <f t="shared" si="1044"/>
        <v>#REF!</v>
      </c>
      <c r="CI598" s="570"/>
      <c r="CJ598" s="578" t="e">
        <f t="shared" si="983"/>
        <v>#REF!</v>
      </c>
      <c r="CK598" s="578" t="e">
        <f t="shared" si="984"/>
        <v>#REF!</v>
      </c>
      <c r="CL598" s="578" t="e">
        <f t="shared" si="985"/>
        <v>#REF!</v>
      </c>
      <c r="CM598" s="578" t="e">
        <f t="shared" si="986"/>
        <v>#REF!</v>
      </c>
      <c r="CN598" s="578" t="e">
        <f t="shared" si="987"/>
        <v>#REF!</v>
      </c>
      <c r="CO598" s="578" t="e">
        <f t="shared" si="980"/>
        <v>#REF!</v>
      </c>
      <c r="CP598" s="578" t="e">
        <f t="shared" si="981"/>
        <v>#REF!</v>
      </c>
      <c r="CQ598" s="578" t="e">
        <f t="shared" si="982"/>
        <v>#REF!</v>
      </c>
      <c r="CR598" s="244"/>
      <c r="CS598" s="244"/>
      <c r="CT598" s="244"/>
      <c r="CU598" s="244"/>
      <c r="CV598" s="347"/>
      <c r="CW598" s="338" t="e">
        <f>IF($BW598&gt;0,$BA598," ")</f>
        <v>#REF!</v>
      </c>
      <c r="CX598" s="347"/>
      <c r="CY598" s="338" t="e">
        <f>IF($BW598&gt;0,$BA598," ")</f>
        <v>#REF!</v>
      </c>
      <c r="CZ598" s="347"/>
      <c r="DA598" s="338" t="e">
        <f>IF($BW598&gt;0,$BA598," ")</f>
        <v>#REF!</v>
      </c>
      <c r="DB598" s="347"/>
      <c r="DC598" s="338" t="e">
        <f>IF($BW598&gt;0,$BA598," ")</f>
        <v>#REF!</v>
      </c>
      <c r="DD598" s="347"/>
      <c r="DE598" s="338" t="e">
        <f>IF($BW598&gt;0,$BA598," ")</f>
        <v>#REF!</v>
      </c>
    </row>
    <row r="599" spans="1:109" s="19" customFormat="1" x14ac:dyDescent="0.2">
      <c r="A599" s="328" t="s">
        <v>1723</v>
      </c>
      <c r="B599" s="53" t="s">
        <v>1943</v>
      </c>
      <c r="C599" s="53"/>
      <c r="D599" s="217"/>
      <c r="E599" s="326">
        <v>12</v>
      </c>
      <c r="F599" s="326" t="s">
        <v>1800</v>
      </c>
      <c r="G599" s="701"/>
      <c r="H599" s="326"/>
      <c r="I599" s="89" t="e">
        <f>IF('Retail Pricing'!#REF!&gt;0,'Retail Pricing'!#REF!," ")</f>
        <v>#REF!</v>
      </c>
      <c r="J599" s="85" t="e">
        <f>'Retail Pricing'!#REF!</f>
        <v>#REF!</v>
      </c>
      <c r="K599" s="85" t="e">
        <f>'Retail Pricing'!#REF!</f>
        <v>#REF!</v>
      </c>
      <c r="L599" s="305" t="e">
        <f>IF('Retail Pricing'!#REF!&gt;0,'Retail Pricing'!#REF!," ")</f>
        <v>#REF!</v>
      </c>
      <c r="M599" s="226" t="e">
        <f>IF(N599&gt;0,N599+O599+Q599+R599+S599," ")</f>
        <v>#REF!</v>
      </c>
      <c r="N599" s="219" t="e">
        <f>IF('Retail Pricing'!#REF!&gt;0,'Retail Pricing'!#REF!," ")</f>
        <v>#REF!</v>
      </c>
      <c r="O599" s="219" t="e">
        <f>IF('Retail Pricing'!#REF!&gt;0,'Retail Pricing'!#REF!," ")</f>
        <v>#REF!</v>
      </c>
      <c r="P599" s="219"/>
      <c r="Q599" s="219" t="e">
        <f>IF('Retail Pricing'!#REF!&gt;0,'Retail Pricing'!#REF!," ")</f>
        <v>#REF!</v>
      </c>
      <c r="R599" s="219" t="e">
        <f>IF('Retail Pricing'!#REF!&gt;0,'Retail Pricing'!#REF!," ")</f>
        <v>#REF!</v>
      </c>
      <c r="S599" s="219" t="e">
        <f>IF('Retail Pricing'!#REF!&gt;0,'Retail Pricing'!#REF!," ")</f>
        <v>#REF!</v>
      </c>
      <c r="T599" s="226" t="s">
        <v>106</v>
      </c>
      <c r="U599" s="7" t="e">
        <f>IF(M599&gt;0,$U$1," ")+2%</f>
        <v>#REF!</v>
      </c>
      <c r="V599" s="7" t="e">
        <v>#DIV/0!</v>
      </c>
      <c r="W599" s="491" t="e">
        <f>ROUND(('Retail Pricing'!#REF!/(1-0.09))/0.05,0)*0.05</f>
        <v>#REF!</v>
      </c>
      <c r="X599" s="489">
        <v>5.5</v>
      </c>
      <c r="Y599" s="304" t="e">
        <f>IF(X599=0," ",SUM((W599-X599)/X599))</f>
        <v>#REF!</v>
      </c>
      <c r="Z599" s="428">
        <v>0.56999999999999995</v>
      </c>
      <c r="AA599" s="492">
        <v>6.05</v>
      </c>
      <c r="AB599" s="493" t="e">
        <f>ROUND(('Retail Pricing'!#REF!/(1-0.09))/0.05,0)*0.05</f>
        <v>#REF!</v>
      </c>
      <c r="AC599" s="489">
        <v>4.95</v>
      </c>
      <c r="AD599" s="14" t="e">
        <f>IF(AC599=0," ",SUM((AB599-AC599)/AC599))</f>
        <v>#REF!</v>
      </c>
      <c r="AE599" s="428">
        <v>0.52</v>
      </c>
      <c r="AF599" s="488">
        <v>5.5</v>
      </c>
      <c r="AG599" s="494" t="e">
        <f>ROUND(('Retail Pricing'!#REF!/(1-0.09))/0.05,0)*0.05</f>
        <v>#REF!</v>
      </c>
      <c r="AH599" s="489">
        <v>4.4000000000000004</v>
      </c>
      <c r="AI599" s="14" t="e">
        <f>IF(AH599=0," ",SUM((AG599-AH599)/AH599))</f>
        <v>#REF!</v>
      </c>
      <c r="AJ599" s="428">
        <v>0.46</v>
      </c>
      <c r="AK599" s="495" t="e">
        <f>ROUND(('Retail Pricing'!#REF!/(1-0.09))/0.05,0)*0.05</f>
        <v>#REF!</v>
      </c>
      <c r="AL599" s="489"/>
      <c r="AM599" s="489">
        <v>4.4000000000000004</v>
      </c>
      <c r="AN599" s="14" t="e">
        <f>IF(AM599=0," ",SUM((AK599-AM599)/AM599))</f>
        <v>#REF!</v>
      </c>
      <c r="AO599" s="428">
        <v>0.45</v>
      </c>
      <c r="AP599" s="490" t="e">
        <f>ROUND(('Retail Pricing'!#REF!/(1-0.09))/0.05,0)*0.05</f>
        <v>#REF!</v>
      </c>
      <c r="AQ599" s="489">
        <v>4.0999999999999996</v>
      </c>
      <c r="AR599" s="14" t="e">
        <f>IF(AQ599=0," ",SUM((AP599-AQ599)/AQ599))</f>
        <v>#REF!</v>
      </c>
      <c r="AS599" s="428">
        <v>0.42</v>
      </c>
      <c r="AT599" s="496">
        <v>4.6500000000000004</v>
      </c>
      <c r="AU599" s="497" t="e">
        <f>IF(BA599&gt;0,ROUNDUP((BA599*2),0.05)-0.01," ")</f>
        <v>#REF!</v>
      </c>
      <c r="AV599" s="288"/>
      <c r="AW599" s="498" t="e">
        <f>IF(W599&gt;0,ROUND((W599*1.3)/0.05,0)*0.05," ")</f>
        <v>#REF!</v>
      </c>
      <c r="AX599" s="499" t="s">
        <v>106</v>
      </c>
      <c r="AY599" s="499" t="s">
        <v>106</v>
      </c>
      <c r="AZ599" s="333"/>
      <c r="BA599" s="491" t="e">
        <f t="shared" si="1035"/>
        <v>#REF!</v>
      </c>
      <c r="BB599" s="492">
        <f t="shared" si="1036"/>
        <v>6.05</v>
      </c>
      <c r="BC599" s="493" t="e">
        <f t="shared" si="1037"/>
        <v>#REF!</v>
      </c>
      <c r="BD599" s="488">
        <f t="shared" si="1038"/>
        <v>5.5</v>
      </c>
      <c r="BE599" s="494" t="e">
        <f t="shared" si="1039"/>
        <v>#REF!</v>
      </c>
      <c r="BF599" s="495" t="e">
        <f t="shared" si="1040"/>
        <v>#REF!</v>
      </c>
      <c r="BG599" s="490" t="e">
        <f t="shared" si="1041"/>
        <v>#REF!</v>
      </c>
      <c r="BH599" s="496">
        <f t="shared" si="1042"/>
        <v>4.6500000000000004</v>
      </c>
      <c r="BI599" s="497" t="e">
        <f t="shared" si="1043"/>
        <v>#REF!</v>
      </c>
      <c r="BJ599" s="385" t="e">
        <f>IF(BA599*0.9&gt;BG599, " ", "No")</f>
        <v>#REF!</v>
      </c>
      <c r="BK599" s="385" t="e">
        <f>IF(BC599*0.9&gt;BG599, " ", "No")</f>
        <v>#REF!</v>
      </c>
      <c r="BL599" s="243" t="e">
        <f>IF((BA599-'Retail Pricing'!#REF!)&gt;=0," ",1)</f>
        <v>#REF!</v>
      </c>
      <c r="BM599" s="243" t="e">
        <f>IF((BB599-'Retail Pricing'!#REF!)&gt;=0," ",1)</f>
        <v>#REF!</v>
      </c>
      <c r="BN599" s="243" t="e">
        <f>IF((BC599-'Retail Pricing'!#REF!)&gt;=0," ",1)</f>
        <v>#REF!</v>
      </c>
      <c r="BO599" s="243" t="str">
        <f>IF((BD599-'Retail Pricing'!F259)&gt;=0," ",1)</f>
        <v xml:space="preserve"> </v>
      </c>
      <c r="BP599" s="243" t="e">
        <f>IF((BE599-'Retail Pricing'!#REF!)&gt;=0," ",1)</f>
        <v>#REF!</v>
      </c>
      <c r="BQ599" s="243" t="e">
        <f>IF((BF599-'Retail Pricing'!#REF!)&gt;=0," ",1)</f>
        <v>#REF!</v>
      </c>
      <c r="BR599" s="243" t="e">
        <f>IF((BG599-'Retail Pricing'!#REF!)&gt;=0," ",1)</f>
        <v>#REF!</v>
      </c>
      <c r="BS599" s="243" t="e">
        <f>IF((BH599-'Retail Pricing'!#REF!)&gt;=0," ",1)</f>
        <v>#REF!</v>
      </c>
      <c r="BT599" s="243" t="e">
        <f>IF((BI599-'Retail Pricing'!#REF!)&gt;=0," ",1)</f>
        <v>#REF!</v>
      </c>
      <c r="BU599" s="67"/>
      <c r="BV599" s="442" t="e">
        <f>IF(W599&gt;0,$BV$9, " ")</f>
        <v>#REF!</v>
      </c>
      <c r="BW599" s="244" t="e">
        <f>IF($BV599&gt;0,($BV599-W599)/$BV599*100," ")</f>
        <v>#REF!</v>
      </c>
      <c r="BX599" s="244" t="e">
        <f t="shared" si="1046"/>
        <v>#REF!</v>
      </c>
      <c r="BY599" s="244" t="e">
        <f t="shared" si="1046"/>
        <v>#REF!</v>
      </c>
      <c r="BZ599" s="244" t="e">
        <f t="shared" si="1047"/>
        <v>#REF!</v>
      </c>
      <c r="CA599" s="244" t="e">
        <f t="shared" si="1047"/>
        <v>#REF!</v>
      </c>
      <c r="CB599" s="244" t="e">
        <f>CA599</f>
        <v>#REF!</v>
      </c>
      <c r="CC599" s="244" t="e">
        <f>IF($BV599&gt;0,($BV599-AK599)/$BV599*100," ")</f>
        <v>#REF!</v>
      </c>
      <c r="CD599" s="244" t="e">
        <f>IF($BV599&gt;0,($BV599-AP599)/$BV599*100," ")</f>
        <v>#REF!</v>
      </c>
      <c r="CE599" s="244" t="e">
        <f>IF($BV599&gt;0,($BV599-AT599)/$BV599*100," ")</f>
        <v>#REF!</v>
      </c>
      <c r="CF599" s="244" t="e">
        <f>IF($BV599&gt;0,($BV599-(W599*2))/$BV599*100," ")</f>
        <v>#REF!</v>
      </c>
      <c r="CG599" s="244" t="e">
        <f>IF($BV599&gt;0,($BV599-AW599)/$BV599*100," ")</f>
        <v>#REF!</v>
      </c>
      <c r="CH599" s="244" t="e">
        <f t="shared" si="1044"/>
        <v>#REF!</v>
      </c>
      <c r="CI599" s="570"/>
      <c r="CJ599" s="578" t="e">
        <f t="shared" si="983"/>
        <v>#REF!</v>
      </c>
      <c r="CK599" s="578" t="e">
        <f t="shared" si="984"/>
        <v>#REF!</v>
      </c>
      <c r="CL599" s="578" t="e">
        <f t="shared" si="985"/>
        <v>#REF!</v>
      </c>
      <c r="CM599" s="578" t="e">
        <f t="shared" si="986"/>
        <v>#REF!</v>
      </c>
      <c r="CN599" s="578" t="e">
        <f t="shared" si="987"/>
        <v>#REF!</v>
      </c>
      <c r="CO599" s="578" t="e">
        <f t="shared" si="980"/>
        <v>#REF!</v>
      </c>
      <c r="CP599" s="578" t="e">
        <f t="shared" si="981"/>
        <v>#REF!</v>
      </c>
      <c r="CQ599" s="578" t="e">
        <f t="shared" si="982"/>
        <v>#REF!</v>
      </c>
      <c r="CR599" s="244"/>
      <c r="CS599" s="244"/>
      <c r="CT599" s="244"/>
      <c r="CU599" s="244"/>
      <c r="CV599" s="347"/>
      <c r="CW599" s="338" t="e">
        <f>IF($BW599&gt;0,$BA599," ")</f>
        <v>#REF!</v>
      </c>
      <c r="CX599" s="347"/>
      <c r="CY599" s="338" t="e">
        <f>IF($BW599&gt;0,$BA599," ")</f>
        <v>#REF!</v>
      </c>
      <c r="CZ599" s="347"/>
      <c r="DA599" s="338" t="e">
        <f>IF($BW599&gt;0,$BA599," ")</f>
        <v>#REF!</v>
      </c>
      <c r="DB599" s="347"/>
      <c r="DC599" s="338" t="e">
        <f>IF($BW599&gt;0,$BA599," ")</f>
        <v>#REF!</v>
      </c>
      <c r="DD599" s="347"/>
      <c r="DE599" s="338" t="e">
        <f>IF($BW599&gt;0,$BA599," ")</f>
        <v>#REF!</v>
      </c>
    </row>
    <row r="600" spans="1:109" s="19" customFormat="1" x14ac:dyDescent="0.2">
      <c r="A600" s="328" t="s">
        <v>1723</v>
      </c>
      <c r="B600" s="53" t="s">
        <v>1979</v>
      </c>
      <c r="C600" s="53"/>
      <c r="D600" s="217"/>
      <c r="E600" s="326"/>
      <c r="F600" s="400" t="s">
        <v>1981</v>
      </c>
      <c r="G600" s="704"/>
      <c r="H600" s="326"/>
      <c r="I600" s="89">
        <v>12</v>
      </c>
      <c r="J600" s="85" t="e">
        <f>'Retail Pricing'!#REF!</f>
        <v>#REF!</v>
      </c>
      <c r="K600" s="85"/>
      <c r="L600" s="305">
        <v>0.1</v>
      </c>
      <c r="M600" s="226">
        <v>2.9771999999999998</v>
      </c>
      <c r="N600" s="226">
        <v>2.9771999999999998</v>
      </c>
      <c r="O600" s="527" t="s">
        <v>93</v>
      </c>
      <c r="P600" s="527"/>
      <c r="Q600" s="527" t="s">
        <v>93</v>
      </c>
      <c r="R600" s="527" t="s">
        <v>93</v>
      </c>
      <c r="S600" s="527" t="s">
        <v>93</v>
      </c>
      <c r="T600" s="226"/>
      <c r="U600" s="7">
        <v>0.17</v>
      </c>
      <c r="V600" s="7" t="e">
        <v>#DIV/0!</v>
      </c>
      <c r="W600" s="491" t="e">
        <f>ROUND(('Retail Pricing'!#REF!/(1-0.09))/0.05,0)*0.05</f>
        <v>#REF!</v>
      </c>
      <c r="X600" s="489">
        <v>11.7</v>
      </c>
      <c r="Y600" s="304" t="e">
        <f>IF(X600=0," ",SUM((W600-X600)/X600))</f>
        <v>#REF!</v>
      </c>
      <c r="Z600" s="428">
        <v>0.69</v>
      </c>
      <c r="AA600" s="492">
        <v>12.8</v>
      </c>
      <c r="AB600" s="493" t="e">
        <f>ROUND(('Retail Pricing'!#REF!/(1-0.09))/0.05,0)*0.05</f>
        <v>#REF!</v>
      </c>
      <c r="AC600" s="489">
        <v>10.5</v>
      </c>
      <c r="AD600" s="14" t="e">
        <f>IF(AC600=0," ",SUM((AB600-AC600)/AC600))</f>
        <v>#REF!</v>
      </c>
      <c r="AE600" s="428">
        <v>0.66</v>
      </c>
      <c r="AF600" s="488">
        <v>11.65</v>
      </c>
      <c r="AG600" s="494" t="e">
        <f>ROUND(('Retail Pricing'!#REF!/(1-0.09))/0.05,0)*0.05</f>
        <v>#REF!</v>
      </c>
      <c r="AH600" s="489">
        <v>9.35</v>
      </c>
      <c r="AI600" s="14" t="e">
        <f>IF(AH600=0," ",SUM((AG600-AH600)/AH600))</f>
        <v>#REF!</v>
      </c>
      <c r="AJ600" s="428">
        <v>0.62</v>
      </c>
      <c r="AK600" s="495" t="e">
        <f>ROUND(('Retail Pricing'!#REF!/(1-0.09))/0.05,0)*0.05</f>
        <v>#REF!</v>
      </c>
      <c r="AL600" s="489"/>
      <c r="AM600" s="489">
        <v>9.35</v>
      </c>
      <c r="AN600" s="14" t="e">
        <f>IF(AM600=0," ",SUM((AK600-AM600)/AM600))</f>
        <v>#REF!</v>
      </c>
      <c r="AO600" s="428">
        <v>0.6</v>
      </c>
      <c r="AP600" s="490" t="e">
        <f>ROUND(('Retail Pricing'!#REF!/(1-0.09))/0.05,0)*0.05</f>
        <v>#REF!</v>
      </c>
      <c r="AQ600" s="489">
        <v>8.75</v>
      </c>
      <c r="AR600" s="14" t="e">
        <f>IF(AQ600=0," ",SUM((AP600-AQ600)/AQ600))</f>
        <v>#REF!</v>
      </c>
      <c r="AS600" s="428">
        <v>0.59</v>
      </c>
      <c r="AT600" s="496">
        <v>9.9</v>
      </c>
      <c r="AU600" s="497" t="e">
        <f>IF(BA600&gt;0,ROUNDUP((BA600*2),0.05)-0.01," ")</f>
        <v>#REF!</v>
      </c>
      <c r="AV600" s="288"/>
      <c r="AW600" s="498" t="e">
        <f>IF(W600&gt;0,ROUND((W600*1.3)/0.05,0)*0.05," ")</f>
        <v>#REF!</v>
      </c>
      <c r="AX600" s="499" t="s">
        <v>106</v>
      </c>
      <c r="AY600" s="499" t="s">
        <v>106</v>
      </c>
      <c r="AZ600" s="333"/>
      <c r="BA600" s="491" t="e">
        <f t="shared" si="1035"/>
        <v>#REF!</v>
      </c>
      <c r="BB600" s="492">
        <f t="shared" si="1036"/>
        <v>12.8</v>
      </c>
      <c r="BC600" s="493" t="e">
        <f t="shared" si="1037"/>
        <v>#REF!</v>
      </c>
      <c r="BD600" s="488">
        <f t="shared" si="1038"/>
        <v>11.65</v>
      </c>
      <c r="BE600" s="494" t="e">
        <f t="shared" si="1039"/>
        <v>#REF!</v>
      </c>
      <c r="BF600" s="495" t="e">
        <f t="shared" si="1040"/>
        <v>#REF!</v>
      </c>
      <c r="BG600" s="490" t="e">
        <f t="shared" si="1041"/>
        <v>#REF!</v>
      </c>
      <c r="BH600" s="496">
        <f t="shared" si="1042"/>
        <v>9.9</v>
      </c>
      <c r="BI600" s="497" t="e">
        <f t="shared" si="1043"/>
        <v>#REF!</v>
      </c>
      <c r="BJ600" s="385" t="e">
        <f>IF(BA600*0.9&gt;BG600, " ", "No")</f>
        <v>#REF!</v>
      </c>
      <c r="BK600" s="385" t="e">
        <f>IF(BC600*0.9&gt;BG600, " ", "No")</f>
        <v>#REF!</v>
      </c>
      <c r="BL600" s="243" t="e">
        <f>IF((BA600-'Retail Pricing'!#REF!)&gt;=0," ",1)</f>
        <v>#REF!</v>
      </c>
      <c r="BM600" s="243" t="e">
        <f>IF((BB600-'Retail Pricing'!#REF!)&gt;=0," ",1)</f>
        <v>#REF!</v>
      </c>
      <c r="BN600" s="243" t="e">
        <f>IF((BC600-'Retail Pricing'!#REF!)&gt;=0," ",1)</f>
        <v>#REF!</v>
      </c>
      <c r="BO600" s="243" t="str">
        <f>IF((BD600-'Retail Pricing'!F246)&gt;=0," ",1)</f>
        <v xml:space="preserve"> </v>
      </c>
      <c r="BP600" s="243" t="e">
        <f>IF((BE600-'Retail Pricing'!#REF!)&gt;=0," ",1)</f>
        <v>#REF!</v>
      </c>
      <c r="BQ600" s="243" t="e">
        <f>IF((BF600-'Retail Pricing'!#REF!)&gt;=0," ",1)</f>
        <v>#REF!</v>
      </c>
      <c r="BR600" s="243" t="e">
        <f>IF((BG600-'Retail Pricing'!#REF!)&gt;=0," ",1)</f>
        <v>#REF!</v>
      </c>
      <c r="BS600" s="243" t="e">
        <f>IF((BH600-'Retail Pricing'!#REF!)&gt;=0," ",1)</f>
        <v>#REF!</v>
      </c>
      <c r="BT600" s="243" t="e">
        <f>IF((BI600-'Retail Pricing'!#REF!)&gt;=0," ",1)</f>
        <v>#REF!</v>
      </c>
      <c r="BU600" s="67"/>
      <c r="BV600" s="442" t="e">
        <f>IF(W600&gt;0,$BV$9, " ")</f>
        <v>#REF!</v>
      </c>
      <c r="BW600" s="244" t="e">
        <f>IF($BV600&gt;0,($BV600-W600)/$BV600*100," ")</f>
        <v>#REF!</v>
      </c>
      <c r="BX600" s="244" t="e">
        <f t="shared" si="1046"/>
        <v>#REF!</v>
      </c>
      <c r="BY600" s="244" t="e">
        <f t="shared" si="1046"/>
        <v>#REF!</v>
      </c>
      <c r="BZ600" s="244" t="e">
        <f t="shared" si="1047"/>
        <v>#REF!</v>
      </c>
      <c r="CA600" s="244" t="e">
        <f t="shared" si="1047"/>
        <v>#REF!</v>
      </c>
      <c r="CB600" s="244" t="e">
        <f>CA600</f>
        <v>#REF!</v>
      </c>
      <c r="CC600" s="244" t="e">
        <f>IF($BV600&gt;0,($BV600-AK600)/$BV600*100," ")</f>
        <v>#REF!</v>
      </c>
      <c r="CD600" s="244" t="e">
        <f>IF($BV600&gt;0,($BV600-AP600)/$BV600*100," ")</f>
        <v>#REF!</v>
      </c>
      <c r="CE600" s="244" t="e">
        <f>IF($BV600&gt;0,($BV600-AT600)/$BV600*100," ")</f>
        <v>#REF!</v>
      </c>
      <c r="CF600" s="244" t="e">
        <f>IF($BV600&gt;0,($BV600-(W600*2))/$BV600*100," ")</f>
        <v>#REF!</v>
      </c>
      <c r="CG600" s="244" t="e">
        <f>IF($BV600&gt;0,($BV600-AW600)/$BV600*100," ")</f>
        <v>#REF!</v>
      </c>
      <c r="CH600" s="244" t="e">
        <f t="shared" si="1044"/>
        <v>#REF!</v>
      </c>
      <c r="CI600" s="570"/>
      <c r="CJ600" s="578" t="e">
        <f t="shared" si="983"/>
        <v>#REF!</v>
      </c>
      <c r="CK600" s="578" t="e">
        <f t="shared" si="984"/>
        <v>#REF!</v>
      </c>
      <c r="CL600" s="578" t="e">
        <f t="shared" si="985"/>
        <v>#REF!</v>
      </c>
      <c r="CM600" s="578" t="e">
        <f t="shared" si="986"/>
        <v>#REF!</v>
      </c>
      <c r="CN600" s="578" t="e">
        <f t="shared" si="987"/>
        <v>#REF!</v>
      </c>
      <c r="CO600" s="578" t="e">
        <f t="shared" si="980"/>
        <v>#REF!</v>
      </c>
      <c r="CP600" s="578" t="e">
        <f t="shared" si="981"/>
        <v>#REF!</v>
      </c>
      <c r="CQ600" s="578" t="e">
        <f t="shared" si="982"/>
        <v>#REF!</v>
      </c>
      <c r="CR600" s="244"/>
      <c r="CS600" s="244"/>
      <c r="CT600" s="244"/>
      <c r="CU600" s="244"/>
      <c r="CV600" s="347"/>
      <c r="CW600" s="338" t="e">
        <f>IF($BW600&gt;0,$BA600," ")</f>
        <v>#REF!</v>
      </c>
      <c r="CX600" s="347"/>
      <c r="CY600" s="338" t="e">
        <f>IF($BW600&gt;0,$BA600," ")</f>
        <v>#REF!</v>
      </c>
      <c r="CZ600" s="347"/>
      <c r="DA600" s="338" t="e">
        <f>IF($BW600&gt;0,$BA600," ")</f>
        <v>#REF!</v>
      </c>
      <c r="DB600" s="347"/>
      <c r="DC600" s="338" t="e">
        <f>IF($BW600&gt;0,$BA600," ")</f>
        <v>#REF!</v>
      </c>
      <c r="DD600" s="347"/>
      <c r="DE600" s="338" t="e">
        <f>IF($BW600&gt;0,$BA600," ")</f>
        <v>#REF!</v>
      </c>
    </row>
    <row r="601" spans="1:109" s="19" customFormat="1" x14ac:dyDescent="0.2">
      <c r="A601" s="328" t="s">
        <v>1723</v>
      </c>
      <c r="B601" s="53" t="s">
        <v>1980</v>
      </c>
      <c r="C601" s="53" t="s">
        <v>1754</v>
      </c>
      <c r="D601" s="217"/>
      <c r="E601" s="326">
        <v>12</v>
      </c>
      <c r="F601" s="400" t="s">
        <v>930</v>
      </c>
      <c r="G601" s="704"/>
      <c r="H601" s="326"/>
      <c r="I601" s="89">
        <v>12</v>
      </c>
      <c r="J601" s="85" t="e">
        <f>'Retail Pricing'!#REF!</f>
        <v>#REF!</v>
      </c>
      <c r="K601" s="85"/>
      <c r="L601" s="305">
        <v>0.1</v>
      </c>
      <c r="M601" s="226">
        <v>2.9771999999999998</v>
      </c>
      <c r="N601" s="226">
        <v>2.9771999999999998</v>
      </c>
      <c r="O601" s="527" t="s">
        <v>93</v>
      </c>
      <c r="P601" s="527"/>
      <c r="Q601" s="527" t="s">
        <v>93</v>
      </c>
      <c r="R601" s="527" t="s">
        <v>93</v>
      </c>
      <c r="S601" s="527" t="s">
        <v>93</v>
      </c>
      <c r="T601" s="226"/>
      <c r="U601" s="7">
        <v>0.17</v>
      </c>
      <c r="V601" s="7" t="e">
        <v>#DIV/0!</v>
      </c>
      <c r="W601" s="491">
        <v>10.63</v>
      </c>
      <c r="X601" s="489">
        <v>10.63</v>
      </c>
      <c r="Y601" s="304"/>
      <c r="Z601" s="428"/>
      <c r="AA601" s="492"/>
      <c r="AB601" s="493">
        <v>9.57</v>
      </c>
      <c r="AC601" s="489">
        <v>9.57</v>
      </c>
      <c r="AD601" s="14"/>
      <c r="AE601" s="428"/>
      <c r="AF601" s="488"/>
      <c r="AG601" s="494">
        <v>8.5</v>
      </c>
      <c r="AH601" s="489">
        <v>8.5</v>
      </c>
      <c r="AI601" s="14"/>
      <c r="AJ601" s="428"/>
      <c r="AK601" s="495"/>
      <c r="AL601" s="489"/>
      <c r="AM601" s="489"/>
      <c r="AN601" s="14"/>
      <c r="AO601" s="428"/>
      <c r="AP601" s="490">
        <v>7.97</v>
      </c>
      <c r="AQ601" s="489">
        <v>7.97</v>
      </c>
      <c r="AR601" s="14"/>
      <c r="AS601" s="428"/>
      <c r="AT601" s="496"/>
      <c r="AU601" s="497">
        <v>10.63</v>
      </c>
      <c r="AV601" s="288"/>
      <c r="AW601" s="498"/>
      <c r="AX601" s="499"/>
      <c r="AY601" s="499"/>
      <c r="AZ601" s="333"/>
      <c r="BA601" s="491"/>
      <c r="BB601" s="492"/>
      <c r="BC601" s="493"/>
      <c r="BD601" s="488"/>
      <c r="BE601" s="494"/>
      <c r="BF601" s="495"/>
      <c r="BG601" s="490"/>
      <c r="BH601" s="496"/>
      <c r="BI601" s="497"/>
      <c r="BJ601" s="385"/>
      <c r="BK601" s="385"/>
      <c r="BL601" s="243"/>
      <c r="BM601" s="243"/>
      <c r="BN601" s="243"/>
      <c r="BO601" s="243"/>
      <c r="BP601" s="243"/>
      <c r="BQ601" s="243"/>
      <c r="BR601" s="243"/>
      <c r="BS601" s="243"/>
      <c r="BT601" s="243"/>
      <c r="BU601" s="67"/>
      <c r="BV601" s="442"/>
      <c r="BW601" s="244"/>
      <c r="BX601" s="244"/>
      <c r="BY601" s="244"/>
      <c r="BZ601" s="244"/>
      <c r="CA601" s="244"/>
      <c r="CB601" s="244"/>
      <c r="CC601" s="244"/>
      <c r="CD601" s="244"/>
      <c r="CE601" s="244"/>
      <c r="CF601" s="244"/>
      <c r="CG601" s="244"/>
      <c r="CH601" s="244"/>
      <c r="CI601" s="570"/>
      <c r="CJ601" s="578"/>
      <c r="CK601" s="578"/>
      <c r="CL601" s="578"/>
      <c r="CM601" s="578"/>
      <c r="CN601" s="578"/>
      <c r="CO601" s="578"/>
      <c r="CP601" s="578"/>
      <c r="CQ601" s="578"/>
      <c r="CR601" s="244"/>
      <c r="CS601" s="244"/>
      <c r="CT601" s="244"/>
      <c r="CU601" s="244"/>
      <c r="CV601" s="347"/>
      <c r="CW601" s="338"/>
      <c r="CX601" s="347"/>
      <c r="CY601" s="338"/>
      <c r="CZ601" s="347"/>
      <c r="DA601" s="338"/>
      <c r="DB601" s="347"/>
      <c r="DC601" s="338"/>
      <c r="DD601" s="347"/>
      <c r="DE601" s="338"/>
    </row>
    <row r="602" spans="1:109" s="19" customFormat="1" x14ac:dyDescent="0.2">
      <c r="A602" s="328" t="s">
        <v>1723</v>
      </c>
      <c r="B602" s="53" t="s">
        <v>1853</v>
      </c>
      <c r="C602" s="53" t="s">
        <v>1754</v>
      </c>
      <c r="D602" s="217"/>
      <c r="E602" s="326">
        <v>10</v>
      </c>
      <c r="F602" s="400" t="s">
        <v>1854</v>
      </c>
      <c r="G602" s="704"/>
      <c r="H602" s="326"/>
      <c r="I602" s="89">
        <v>10</v>
      </c>
      <c r="J602" s="85" t="e">
        <f>'Retail Pricing'!#REF!</f>
        <v>#REF!</v>
      </c>
      <c r="K602" s="85"/>
      <c r="L602" s="305">
        <v>0.1</v>
      </c>
      <c r="M602" s="226">
        <v>3.1103000000000001</v>
      </c>
      <c r="N602" s="226">
        <v>3.1103000000000001</v>
      </c>
      <c r="O602" s="527" t="s">
        <v>93</v>
      </c>
      <c r="P602" s="527"/>
      <c r="Q602" s="527" t="s">
        <v>93</v>
      </c>
      <c r="R602" s="527" t="s">
        <v>93</v>
      </c>
      <c r="S602" s="527" t="s">
        <v>93</v>
      </c>
      <c r="T602" s="226"/>
      <c r="U602" s="7">
        <v>0.17</v>
      </c>
      <c r="V602" s="7" t="e">
        <v>#DIV/0!</v>
      </c>
      <c r="W602" s="491">
        <v>7.5</v>
      </c>
      <c r="X602" s="489">
        <v>7.5</v>
      </c>
      <c r="Y602" s="304"/>
      <c r="Z602" s="428"/>
      <c r="AA602" s="492"/>
      <c r="AB602" s="493">
        <v>6.75</v>
      </c>
      <c r="AC602" s="489">
        <v>6.75</v>
      </c>
      <c r="AD602" s="14"/>
      <c r="AE602" s="428"/>
      <c r="AF602" s="488"/>
      <c r="AG602" s="494">
        <v>6</v>
      </c>
      <c r="AH602" s="489">
        <v>6</v>
      </c>
      <c r="AI602" s="14"/>
      <c r="AJ602" s="428"/>
      <c r="AK602" s="495"/>
      <c r="AL602" s="489"/>
      <c r="AM602" s="489"/>
      <c r="AN602" s="14"/>
      <c r="AO602" s="428"/>
      <c r="AP602" s="490">
        <v>5.63</v>
      </c>
      <c r="AQ602" s="489">
        <v>5.63</v>
      </c>
      <c r="AR602" s="14"/>
      <c r="AS602" s="428"/>
      <c r="AT602" s="496"/>
      <c r="AU602" s="497"/>
      <c r="AV602" s="288"/>
      <c r="AW602" s="498"/>
      <c r="AX602" s="499"/>
      <c r="AY602" s="499"/>
      <c r="AZ602" s="333"/>
      <c r="BA602" s="491"/>
      <c r="BB602" s="492"/>
      <c r="BC602" s="493"/>
      <c r="BD602" s="488"/>
      <c r="BE602" s="494"/>
      <c r="BF602" s="495"/>
      <c r="BG602" s="490"/>
      <c r="BH602" s="496"/>
      <c r="BI602" s="497"/>
      <c r="BJ602" s="385"/>
      <c r="BK602" s="385"/>
      <c r="BL602" s="243"/>
      <c r="BM602" s="243"/>
      <c r="BN602" s="243"/>
      <c r="BO602" s="243"/>
      <c r="BP602" s="243"/>
      <c r="BQ602" s="243"/>
      <c r="BR602" s="243"/>
      <c r="BS602" s="243"/>
      <c r="BT602" s="243"/>
      <c r="BU602" s="67"/>
      <c r="BV602" s="442"/>
      <c r="BW602" s="244"/>
      <c r="BX602" s="244"/>
      <c r="BY602" s="244"/>
      <c r="BZ602" s="244"/>
      <c r="CA602" s="244"/>
      <c r="CB602" s="244"/>
      <c r="CC602" s="244"/>
      <c r="CD602" s="244"/>
      <c r="CE602" s="244"/>
      <c r="CF602" s="244"/>
      <c r="CG602" s="244"/>
      <c r="CH602" s="244"/>
      <c r="CI602" s="570"/>
      <c r="CJ602" s="578"/>
      <c r="CK602" s="578"/>
      <c r="CL602" s="578"/>
      <c r="CM602" s="578"/>
      <c r="CN602" s="578"/>
      <c r="CO602" s="578"/>
      <c r="CP602" s="578"/>
      <c r="CQ602" s="578"/>
      <c r="CR602" s="244"/>
      <c r="CS602" s="244"/>
      <c r="CT602" s="244"/>
      <c r="CU602" s="244"/>
      <c r="CV602" s="347"/>
      <c r="CW602" s="338"/>
      <c r="CX602" s="347"/>
      <c r="CY602" s="338"/>
      <c r="CZ602" s="347"/>
      <c r="DA602" s="338"/>
      <c r="DB602" s="347"/>
      <c r="DC602" s="338"/>
      <c r="DD602" s="347"/>
      <c r="DE602" s="338"/>
    </row>
    <row r="603" spans="1:109" s="19" customFormat="1" x14ac:dyDescent="0.2">
      <c r="A603" s="328" t="s">
        <v>1723</v>
      </c>
      <c r="B603" s="53" t="s">
        <v>1799</v>
      </c>
      <c r="C603" s="53" t="s">
        <v>1754</v>
      </c>
      <c r="D603" s="217"/>
      <c r="E603" s="326">
        <v>12</v>
      </c>
      <c r="F603" s="400" t="s">
        <v>1944</v>
      </c>
      <c r="G603" s="704"/>
      <c r="H603" s="400" t="s">
        <v>1945</v>
      </c>
      <c r="I603" s="89"/>
      <c r="J603" s="85" t="e">
        <f>'Retail Pricing'!#REF!</f>
        <v>#REF!</v>
      </c>
      <c r="K603" s="85"/>
      <c r="L603" s="305"/>
      <c r="M603" s="226"/>
      <c r="N603" s="226"/>
      <c r="O603" s="527"/>
      <c r="P603" s="527"/>
      <c r="Q603" s="527"/>
      <c r="R603" s="527"/>
      <c r="S603" s="527"/>
      <c r="T603" s="226"/>
      <c r="U603" s="7"/>
      <c r="V603" s="7"/>
      <c r="W603" s="491"/>
      <c r="X603" s="489"/>
      <c r="Y603" s="304"/>
      <c r="Z603" s="428"/>
      <c r="AA603" s="492"/>
      <c r="AB603" s="493"/>
      <c r="AC603" s="489"/>
      <c r="AD603" s="14"/>
      <c r="AE603" s="428"/>
      <c r="AF603" s="488"/>
      <c r="AG603" s="494"/>
      <c r="AH603" s="489"/>
      <c r="AI603" s="14"/>
      <c r="AJ603" s="428"/>
      <c r="AK603" s="495"/>
      <c r="AL603" s="489"/>
      <c r="AM603" s="489"/>
      <c r="AN603" s="14"/>
      <c r="AO603" s="428"/>
      <c r="AP603" s="490"/>
      <c r="AQ603" s="489"/>
      <c r="AR603" s="14"/>
      <c r="AS603" s="428"/>
      <c r="AT603" s="496"/>
      <c r="AU603" s="497"/>
      <c r="AV603" s="288"/>
      <c r="AW603" s="498"/>
      <c r="AX603" s="499"/>
      <c r="AY603" s="499"/>
      <c r="AZ603" s="333"/>
      <c r="BA603" s="491"/>
      <c r="BB603" s="492"/>
      <c r="BC603" s="493"/>
      <c r="BD603" s="488"/>
      <c r="BE603" s="494"/>
      <c r="BF603" s="495"/>
      <c r="BG603" s="490"/>
      <c r="BH603" s="496"/>
      <c r="BI603" s="497"/>
      <c r="BJ603" s="385"/>
      <c r="BK603" s="385"/>
      <c r="BL603" s="243"/>
      <c r="BM603" s="243"/>
      <c r="BN603" s="243"/>
      <c r="BO603" s="243"/>
      <c r="BP603" s="243"/>
      <c r="BQ603" s="243"/>
      <c r="BR603" s="243"/>
      <c r="BS603" s="243"/>
      <c r="BT603" s="243"/>
      <c r="BU603" s="67"/>
      <c r="BV603" s="442"/>
      <c r="BW603" s="244"/>
      <c r="BX603" s="244"/>
      <c r="BY603" s="244"/>
      <c r="BZ603" s="244"/>
      <c r="CA603" s="244"/>
      <c r="CB603" s="244"/>
      <c r="CC603" s="244"/>
      <c r="CD603" s="244"/>
      <c r="CE603" s="244"/>
      <c r="CF603" s="244"/>
      <c r="CG603" s="244"/>
      <c r="CH603" s="244"/>
      <c r="CI603" s="570"/>
      <c r="CJ603" s="578"/>
      <c r="CK603" s="578"/>
      <c r="CL603" s="578"/>
      <c r="CM603" s="578"/>
      <c r="CN603" s="578"/>
      <c r="CO603" s="578"/>
      <c r="CP603" s="578"/>
      <c r="CQ603" s="578"/>
      <c r="CR603" s="244"/>
      <c r="CS603" s="244"/>
      <c r="CT603" s="244"/>
      <c r="CU603" s="244"/>
      <c r="CV603" s="347"/>
      <c r="CW603" s="338"/>
      <c r="CX603" s="347"/>
      <c r="CY603" s="338"/>
      <c r="CZ603" s="347"/>
      <c r="DA603" s="338"/>
      <c r="DB603" s="347"/>
      <c r="DC603" s="338"/>
      <c r="DD603" s="347"/>
      <c r="DE603" s="338"/>
    </row>
    <row r="604" spans="1:109" s="19" customFormat="1" x14ac:dyDescent="0.2">
      <c r="A604" s="328" t="s">
        <v>1723</v>
      </c>
      <c r="B604" s="53" t="s">
        <v>1901</v>
      </c>
      <c r="C604" s="53" t="s">
        <v>1754</v>
      </c>
      <c r="D604" s="217"/>
      <c r="E604" s="326">
        <v>12</v>
      </c>
      <c r="F604" s="400" t="s">
        <v>1897</v>
      </c>
      <c r="G604" s="704"/>
      <c r="H604" s="400" t="s">
        <v>1900</v>
      </c>
      <c r="I604" s="89">
        <v>12</v>
      </c>
      <c r="J604" s="85" t="e">
        <f>'Retail Pricing'!#REF!</f>
        <v>#REF!</v>
      </c>
      <c r="K604" s="85"/>
      <c r="L604" s="305">
        <v>0.1</v>
      </c>
      <c r="M604" s="226">
        <v>6.8925000000000001</v>
      </c>
      <c r="N604" s="226">
        <v>6.8925000000000001</v>
      </c>
      <c r="O604" s="527" t="s">
        <v>93</v>
      </c>
      <c r="P604" s="527"/>
      <c r="Q604" s="527" t="s">
        <v>93</v>
      </c>
      <c r="R604" s="527" t="s">
        <v>93</v>
      </c>
      <c r="S604" s="527" t="s">
        <v>93</v>
      </c>
      <c r="T604" s="226"/>
      <c r="U604" s="7">
        <v>1.17</v>
      </c>
      <c r="V604" s="7" t="e">
        <v>#DIV/0!</v>
      </c>
      <c r="W604" s="491">
        <v>7.5</v>
      </c>
      <c r="X604" s="489">
        <v>7.5</v>
      </c>
      <c r="Y604" s="304"/>
      <c r="Z604" s="428"/>
      <c r="AA604" s="492"/>
      <c r="AB604" s="493">
        <v>6.75</v>
      </c>
      <c r="AC604" s="489">
        <v>6.75</v>
      </c>
      <c r="AD604" s="14"/>
      <c r="AE604" s="428"/>
      <c r="AF604" s="488"/>
      <c r="AG604" s="494">
        <v>6</v>
      </c>
      <c r="AH604" s="489">
        <v>6</v>
      </c>
      <c r="AI604" s="14"/>
      <c r="AJ604" s="428"/>
      <c r="AK604" s="495"/>
      <c r="AL604" s="489"/>
      <c r="AM604" s="489"/>
      <c r="AN604" s="14"/>
      <c r="AO604" s="428"/>
      <c r="AP604" s="490">
        <v>5.63</v>
      </c>
      <c r="AQ604" s="489">
        <v>5.63</v>
      </c>
      <c r="AR604" s="14"/>
      <c r="AS604" s="428"/>
      <c r="AT604" s="496"/>
      <c r="AU604" s="497"/>
      <c r="AV604" s="288"/>
      <c r="AW604" s="498"/>
      <c r="AX604" s="499"/>
      <c r="AY604" s="499"/>
      <c r="AZ604" s="333"/>
      <c r="BA604" s="491"/>
      <c r="BB604" s="492"/>
      <c r="BC604" s="493"/>
      <c r="BD604" s="488"/>
      <c r="BE604" s="494"/>
      <c r="BF604" s="495"/>
      <c r="BG604" s="490"/>
      <c r="BH604" s="496"/>
      <c r="BI604" s="497"/>
      <c r="BJ604" s="385"/>
      <c r="BK604" s="385"/>
      <c r="BL604" s="243"/>
      <c r="BM604" s="243"/>
      <c r="BN604" s="243"/>
      <c r="BO604" s="243"/>
      <c r="BP604" s="243"/>
      <c r="BQ604" s="243"/>
      <c r="BR604" s="243"/>
      <c r="BS604" s="243"/>
      <c r="BT604" s="243"/>
      <c r="BU604" s="67"/>
      <c r="BV604" s="442"/>
      <c r="BW604" s="244"/>
      <c r="BX604" s="244"/>
      <c r="BY604" s="244"/>
      <c r="BZ604" s="244"/>
      <c r="CA604" s="244"/>
      <c r="CB604" s="244"/>
      <c r="CC604" s="244"/>
      <c r="CD604" s="244"/>
      <c r="CE604" s="244"/>
      <c r="CF604" s="244"/>
      <c r="CG604" s="244"/>
      <c r="CH604" s="244"/>
      <c r="CI604" s="570"/>
      <c r="CJ604" s="578"/>
      <c r="CK604" s="578"/>
      <c r="CL604" s="578"/>
      <c r="CM604" s="578"/>
      <c r="CN604" s="578"/>
      <c r="CO604" s="578"/>
      <c r="CP604" s="578"/>
      <c r="CQ604" s="578"/>
      <c r="CR604" s="244"/>
      <c r="CS604" s="244"/>
      <c r="CT604" s="244"/>
      <c r="CU604" s="244"/>
      <c r="CV604" s="347"/>
      <c r="CW604" s="338"/>
      <c r="CX604" s="347"/>
      <c r="CY604" s="338"/>
      <c r="CZ604" s="347"/>
      <c r="DA604" s="338"/>
      <c r="DB604" s="347"/>
      <c r="DC604" s="338"/>
      <c r="DD604" s="347"/>
      <c r="DE604" s="338"/>
    </row>
    <row r="605" spans="1:109" s="19" customFormat="1" x14ac:dyDescent="0.2">
      <c r="A605" s="328" t="s">
        <v>1723</v>
      </c>
      <c r="B605" s="53" t="s">
        <v>1903</v>
      </c>
      <c r="C605" s="53" t="s">
        <v>1754</v>
      </c>
      <c r="D605" s="217"/>
      <c r="E605" s="326">
        <v>12</v>
      </c>
      <c r="F605" s="400" t="s">
        <v>1898</v>
      </c>
      <c r="G605" s="704"/>
      <c r="H605" s="400" t="s">
        <v>1910</v>
      </c>
      <c r="I605" s="89">
        <v>12</v>
      </c>
      <c r="J605" s="85" t="e">
        <f>'Retail Pricing'!#REF!</f>
        <v>#REF!</v>
      </c>
      <c r="K605" s="85"/>
      <c r="L605" s="305">
        <v>0.1</v>
      </c>
      <c r="M605" s="226">
        <v>2.7839</v>
      </c>
      <c r="N605" s="226">
        <v>2.7839</v>
      </c>
      <c r="O605" s="527" t="s">
        <v>93</v>
      </c>
      <c r="P605" s="527"/>
      <c r="Q605" s="527" t="s">
        <v>93</v>
      </c>
      <c r="R605" s="527" t="s">
        <v>93</v>
      </c>
      <c r="S605" s="527" t="s">
        <v>93</v>
      </c>
      <c r="T605" s="226"/>
      <c r="U605" s="7">
        <v>2.17</v>
      </c>
      <c r="V605" s="7" t="e">
        <v>#DIV/0!</v>
      </c>
      <c r="W605" s="491">
        <v>7.5</v>
      </c>
      <c r="X605" s="489">
        <v>7.5</v>
      </c>
      <c r="Y605" s="304"/>
      <c r="Z605" s="428"/>
      <c r="AA605" s="492"/>
      <c r="AB605" s="493">
        <v>6.75</v>
      </c>
      <c r="AC605" s="489">
        <v>6.75</v>
      </c>
      <c r="AD605" s="14"/>
      <c r="AE605" s="428"/>
      <c r="AF605" s="488"/>
      <c r="AG605" s="494">
        <v>6</v>
      </c>
      <c r="AH605" s="489">
        <v>6</v>
      </c>
      <c r="AI605" s="14"/>
      <c r="AJ605" s="428"/>
      <c r="AK605" s="495"/>
      <c r="AL605" s="489"/>
      <c r="AM605" s="489"/>
      <c r="AN605" s="14"/>
      <c r="AO605" s="428"/>
      <c r="AP605" s="490">
        <v>5.63</v>
      </c>
      <c r="AQ605" s="489">
        <v>5.63</v>
      </c>
      <c r="AR605" s="14"/>
      <c r="AS605" s="428"/>
      <c r="AT605" s="496"/>
      <c r="AU605" s="497"/>
      <c r="AV605" s="288"/>
      <c r="AW605" s="498"/>
      <c r="AX605" s="499"/>
      <c r="AY605" s="499"/>
      <c r="AZ605" s="333"/>
      <c r="BA605" s="491"/>
      <c r="BB605" s="492"/>
      <c r="BC605" s="493"/>
      <c r="BD605" s="488"/>
      <c r="BE605" s="494"/>
      <c r="BF605" s="495"/>
      <c r="BG605" s="490"/>
      <c r="BH605" s="496"/>
      <c r="BI605" s="497"/>
      <c r="BJ605" s="385"/>
      <c r="BK605" s="385"/>
      <c r="BL605" s="243"/>
      <c r="BM605" s="243"/>
      <c r="BN605" s="243"/>
      <c r="BO605" s="243"/>
      <c r="BP605" s="243"/>
      <c r="BQ605" s="243"/>
      <c r="BR605" s="243"/>
      <c r="BS605" s="243"/>
      <c r="BT605" s="243"/>
      <c r="BU605" s="67"/>
      <c r="BV605" s="442"/>
      <c r="BW605" s="244"/>
      <c r="BX605" s="244"/>
      <c r="BY605" s="244"/>
      <c r="BZ605" s="244"/>
      <c r="CA605" s="244"/>
      <c r="CB605" s="244"/>
      <c r="CC605" s="244"/>
      <c r="CD605" s="244"/>
      <c r="CE605" s="244"/>
      <c r="CF605" s="244"/>
      <c r="CG605" s="244"/>
      <c r="CH605" s="244"/>
      <c r="CI605" s="570"/>
      <c r="CJ605" s="578"/>
      <c r="CK605" s="578"/>
      <c r="CL605" s="578"/>
      <c r="CM605" s="578"/>
      <c r="CN605" s="578"/>
      <c r="CO605" s="578"/>
      <c r="CP605" s="578"/>
      <c r="CQ605" s="578"/>
      <c r="CR605" s="244"/>
      <c r="CS605" s="244"/>
      <c r="CT605" s="244"/>
      <c r="CU605" s="244"/>
      <c r="CV605" s="347"/>
      <c r="CW605" s="338"/>
      <c r="CX605" s="347"/>
      <c r="CY605" s="338"/>
      <c r="CZ605" s="347"/>
      <c r="DA605" s="338"/>
      <c r="DB605" s="347"/>
      <c r="DC605" s="338"/>
      <c r="DD605" s="347"/>
      <c r="DE605" s="338"/>
    </row>
    <row r="606" spans="1:109" s="19" customFormat="1" x14ac:dyDescent="0.2">
      <c r="A606" s="328" t="s">
        <v>1723</v>
      </c>
      <c r="B606" s="53" t="s">
        <v>1902</v>
      </c>
      <c r="C606" s="53" t="s">
        <v>1754</v>
      </c>
      <c r="D606" s="217"/>
      <c r="E606" s="326">
        <v>12</v>
      </c>
      <c r="F606" s="400" t="s">
        <v>1899</v>
      </c>
      <c r="G606" s="704"/>
      <c r="H606" s="400" t="s">
        <v>1911</v>
      </c>
      <c r="I606" s="89">
        <v>12</v>
      </c>
      <c r="J606" s="85" t="e">
        <f>'Retail Pricing'!#REF!</f>
        <v>#REF!</v>
      </c>
      <c r="K606" s="85"/>
      <c r="L606" s="305">
        <v>0.1</v>
      </c>
      <c r="M606" s="226">
        <v>3.0581999999999998</v>
      </c>
      <c r="N606" s="226">
        <v>3.0581999999999998</v>
      </c>
      <c r="O606" s="527" t="s">
        <v>93</v>
      </c>
      <c r="P606" s="527"/>
      <c r="Q606" s="527" t="s">
        <v>93</v>
      </c>
      <c r="R606" s="527" t="s">
        <v>93</v>
      </c>
      <c r="S606" s="527" t="s">
        <v>93</v>
      </c>
      <c r="T606" s="226"/>
      <c r="U606" s="7">
        <v>3.17</v>
      </c>
      <c r="V606" s="7" t="e">
        <v>#DIV/0!</v>
      </c>
      <c r="W606" s="491">
        <v>7.5</v>
      </c>
      <c r="X606" s="489">
        <v>7.5</v>
      </c>
      <c r="Y606" s="304"/>
      <c r="Z606" s="428"/>
      <c r="AA606" s="492"/>
      <c r="AB606" s="493">
        <v>6.75</v>
      </c>
      <c r="AC606" s="489">
        <v>6.75</v>
      </c>
      <c r="AD606" s="14"/>
      <c r="AE606" s="428"/>
      <c r="AF606" s="488"/>
      <c r="AG606" s="494">
        <v>6</v>
      </c>
      <c r="AH606" s="489">
        <v>6</v>
      </c>
      <c r="AI606" s="14"/>
      <c r="AJ606" s="428"/>
      <c r="AK606" s="495"/>
      <c r="AL606" s="489"/>
      <c r="AM606" s="489"/>
      <c r="AN606" s="14"/>
      <c r="AO606" s="428"/>
      <c r="AP606" s="490">
        <v>5.63</v>
      </c>
      <c r="AQ606" s="489">
        <v>5.63</v>
      </c>
      <c r="AR606" s="14"/>
      <c r="AS606" s="428"/>
      <c r="AT606" s="496"/>
      <c r="AU606" s="497"/>
      <c r="AV606" s="288"/>
      <c r="AW606" s="498"/>
      <c r="AX606" s="499"/>
      <c r="AY606" s="499"/>
      <c r="AZ606" s="333"/>
      <c r="BA606" s="491"/>
      <c r="BB606" s="492"/>
      <c r="BC606" s="493"/>
      <c r="BD606" s="488"/>
      <c r="BE606" s="494"/>
      <c r="BF606" s="495"/>
      <c r="BG606" s="490"/>
      <c r="BH606" s="496"/>
      <c r="BI606" s="497"/>
      <c r="BJ606" s="385"/>
      <c r="BK606" s="385"/>
      <c r="BL606" s="243"/>
      <c r="BM606" s="243"/>
      <c r="BN606" s="243"/>
      <c r="BO606" s="243"/>
      <c r="BP606" s="243"/>
      <c r="BQ606" s="243"/>
      <c r="BR606" s="243"/>
      <c r="BS606" s="243"/>
      <c r="BT606" s="243"/>
      <c r="BU606" s="67"/>
      <c r="BV606" s="442"/>
      <c r="BW606" s="244"/>
      <c r="BX606" s="244"/>
      <c r="BY606" s="244"/>
      <c r="BZ606" s="244"/>
      <c r="CA606" s="244"/>
      <c r="CB606" s="244"/>
      <c r="CC606" s="244"/>
      <c r="CD606" s="244"/>
      <c r="CE606" s="244"/>
      <c r="CF606" s="244"/>
      <c r="CG606" s="244"/>
      <c r="CH606" s="244"/>
      <c r="CI606" s="570"/>
      <c r="CJ606" s="578"/>
      <c r="CK606" s="578"/>
      <c r="CL606" s="578"/>
      <c r="CM606" s="578"/>
      <c r="CN606" s="578"/>
      <c r="CO606" s="578"/>
      <c r="CP606" s="578"/>
      <c r="CQ606" s="578"/>
      <c r="CR606" s="244"/>
      <c r="CS606" s="244"/>
      <c r="CT606" s="244"/>
      <c r="CU606" s="244"/>
      <c r="CV606" s="347"/>
      <c r="CW606" s="338"/>
      <c r="CX606" s="347"/>
      <c r="CY606" s="338"/>
      <c r="CZ606" s="347"/>
      <c r="DA606" s="338"/>
      <c r="DB606" s="347"/>
      <c r="DC606" s="338"/>
      <c r="DD606" s="347"/>
      <c r="DE606" s="338"/>
    </row>
    <row r="607" spans="1:109" s="19" customFormat="1" x14ac:dyDescent="0.2">
      <c r="A607" s="328" t="s">
        <v>1850</v>
      </c>
      <c r="B607" s="53" t="s">
        <v>1949</v>
      </c>
      <c r="C607" s="53" t="s">
        <v>1754</v>
      </c>
      <c r="D607" s="217"/>
      <c r="E607" s="326">
        <v>12</v>
      </c>
      <c r="F607" s="400" t="s">
        <v>1950</v>
      </c>
      <c r="G607" s="704"/>
      <c r="H607" s="400" t="s">
        <v>1951</v>
      </c>
      <c r="I607" s="89"/>
      <c r="J607" s="85" t="e">
        <f>'Retail Pricing'!#REF!</f>
        <v>#REF!</v>
      </c>
      <c r="K607" s="85"/>
      <c r="L607" s="305"/>
      <c r="M607" s="226"/>
      <c r="N607" s="226"/>
      <c r="O607" s="527"/>
      <c r="P607" s="527"/>
      <c r="Q607" s="527"/>
      <c r="R607" s="527"/>
      <c r="S607" s="527"/>
      <c r="T607" s="226"/>
      <c r="U607" s="7"/>
      <c r="V607" s="7"/>
      <c r="W607" s="491"/>
      <c r="X607" s="489"/>
      <c r="Y607" s="304"/>
      <c r="Z607" s="428"/>
      <c r="AA607" s="492"/>
      <c r="AB607" s="493"/>
      <c r="AC607" s="489"/>
      <c r="AD607" s="14"/>
      <c r="AE607" s="428"/>
      <c r="AF607" s="488"/>
      <c r="AG607" s="494"/>
      <c r="AH607" s="489"/>
      <c r="AI607" s="14"/>
      <c r="AJ607" s="428"/>
      <c r="AK607" s="495"/>
      <c r="AL607" s="489"/>
      <c r="AM607" s="489"/>
      <c r="AN607" s="14"/>
      <c r="AO607" s="428"/>
      <c r="AP607" s="490"/>
      <c r="AQ607" s="489"/>
      <c r="AR607" s="14"/>
      <c r="AS607" s="428"/>
      <c r="AT607" s="496"/>
      <c r="AU607" s="497"/>
      <c r="AV607" s="288"/>
      <c r="AW607" s="498"/>
      <c r="AX607" s="499"/>
      <c r="AY607" s="499"/>
      <c r="AZ607" s="333"/>
      <c r="BA607" s="491"/>
      <c r="BB607" s="492"/>
      <c r="BC607" s="493"/>
      <c r="BD607" s="488"/>
      <c r="BE607" s="494"/>
      <c r="BF607" s="495"/>
      <c r="BG607" s="490"/>
      <c r="BH607" s="496"/>
      <c r="BI607" s="497"/>
      <c r="BJ607" s="385"/>
      <c r="BK607" s="385"/>
      <c r="BL607" s="243"/>
      <c r="BM607" s="243"/>
      <c r="BN607" s="243"/>
      <c r="BO607" s="243"/>
      <c r="BP607" s="243"/>
      <c r="BQ607" s="243"/>
      <c r="BR607" s="243"/>
      <c r="BS607" s="243"/>
      <c r="BT607" s="243"/>
      <c r="BU607" s="67"/>
      <c r="BV607" s="442"/>
      <c r="BW607" s="244"/>
      <c r="BX607" s="244"/>
      <c r="BY607" s="244"/>
      <c r="BZ607" s="244"/>
      <c r="CA607" s="244"/>
      <c r="CB607" s="244"/>
      <c r="CC607" s="244"/>
      <c r="CD607" s="244"/>
      <c r="CE607" s="244"/>
      <c r="CF607" s="244"/>
      <c r="CG607" s="244"/>
      <c r="CH607" s="244"/>
      <c r="CI607" s="570"/>
      <c r="CJ607" s="578"/>
      <c r="CK607" s="578"/>
      <c r="CL607" s="578"/>
      <c r="CM607" s="578"/>
      <c r="CN607" s="578"/>
      <c r="CO607" s="578"/>
      <c r="CP607" s="578"/>
      <c r="CQ607" s="578"/>
      <c r="CR607" s="244"/>
      <c r="CS607" s="244"/>
      <c r="CT607" s="244"/>
      <c r="CU607" s="244"/>
      <c r="CV607" s="347"/>
      <c r="CW607" s="338"/>
      <c r="CX607" s="347"/>
      <c r="CY607" s="338"/>
      <c r="CZ607" s="347"/>
      <c r="DA607" s="338"/>
      <c r="DB607" s="347"/>
      <c r="DC607" s="338"/>
      <c r="DD607" s="347"/>
      <c r="DE607" s="338"/>
    </row>
    <row r="608" spans="1:109" s="19" customFormat="1" x14ac:dyDescent="0.2">
      <c r="A608" s="328" t="s">
        <v>1850</v>
      </c>
      <c r="B608" s="53" t="s">
        <v>1952</v>
      </c>
      <c r="C608" s="53" t="s">
        <v>1754</v>
      </c>
      <c r="D608" s="217"/>
      <c r="E608" s="326">
        <v>12</v>
      </c>
      <c r="F608" s="400" t="s">
        <v>1953</v>
      </c>
      <c r="G608" s="704"/>
      <c r="H608" s="400" t="s">
        <v>1954</v>
      </c>
      <c r="I608" s="89"/>
      <c r="J608" s="85" t="e">
        <f>'Retail Pricing'!#REF!</f>
        <v>#REF!</v>
      </c>
      <c r="K608" s="85"/>
      <c r="L608" s="305"/>
      <c r="M608" s="226"/>
      <c r="N608" s="226"/>
      <c r="O608" s="527"/>
      <c r="P608" s="527"/>
      <c r="Q608" s="527"/>
      <c r="R608" s="527"/>
      <c r="S608" s="527"/>
      <c r="T608" s="226"/>
      <c r="U608" s="7"/>
      <c r="V608" s="7"/>
      <c r="W608" s="491"/>
      <c r="X608" s="489"/>
      <c r="Y608" s="304"/>
      <c r="Z608" s="428"/>
      <c r="AA608" s="492"/>
      <c r="AB608" s="493"/>
      <c r="AC608" s="489"/>
      <c r="AD608" s="14"/>
      <c r="AE608" s="428"/>
      <c r="AF608" s="488"/>
      <c r="AG608" s="494"/>
      <c r="AH608" s="489"/>
      <c r="AI608" s="14"/>
      <c r="AJ608" s="428"/>
      <c r="AK608" s="495"/>
      <c r="AL608" s="489"/>
      <c r="AM608" s="489"/>
      <c r="AN608" s="14"/>
      <c r="AO608" s="428"/>
      <c r="AP608" s="490"/>
      <c r="AQ608" s="489"/>
      <c r="AR608" s="14"/>
      <c r="AS608" s="428"/>
      <c r="AT608" s="496"/>
      <c r="AU608" s="497"/>
      <c r="AV608" s="288"/>
      <c r="AW608" s="498"/>
      <c r="AX608" s="499"/>
      <c r="AY608" s="499"/>
      <c r="AZ608" s="333"/>
      <c r="BA608" s="491"/>
      <c r="BB608" s="492"/>
      <c r="BC608" s="493"/>
      <c r="BD608" s="488"/>
      <c r="BE608" s="494"/>
      <c r="BF608" s="495"/>
      <c r="BG608" s="490"/>
      <c r="BH608" s="496"/>
      <c r="BI608" s="497"/>
      <c r="BJ608" s="385"/>
      <c r="BK608" s="385"/>
      <c r="BL608" s="243"/>
      <c r="BM608" s="243"/>
      <c r="BN608" s="243"/>
      <c r="BO608" s="243"/>
      <c r="BP608" s="243"/>
      <c r="BQ608" s="243"/>
      <c r="BR608" s="243"/>
      <c r="BS608" s="243"/>
      <c r="BT608" s="243"/>
      <c r="BU608" s="67"/>
      <c r="BV608" s="442"/>
      <c r="BW608" s="244"/>
      <c r="BX608" s="244"/>
      <c r="BY608" s="244"/>
      <c r="BZ608" s="244"/>
      <c r="CA608" s="244"/>
      <c r="CB608" s="244"/>
      <c r="CC608" s="244"/>
      <c r="CD608" s="244"/>
      <c r="CE608" s="244"/>
      <c r="CF608" s="244"/>
      <c r="CG608" s="244"/>
      <c r="CH608" s="244"/>
      <c r="CI608" s="570"/>
      <c r="CJ608" s="578"/>
      <c r="CK608" s="578"/>
      <c r="CL608" s="578"/>
      <c r="CM608" s="578"/>
      <c r="CN608" s="578"/>
      <c r="CO608" s="578"/>
      <c r="CP608" s="578"/>
      <c r="CQ608" s="578"/>
      <c r="CR608" s="244"/>
      <c r="CS608" s="244"/>
      <c r="CT608" s="244"/>
      <c r="CU608" s="244"/>
      <c r="CV608" s="347"/>
      <c r="CW608" s="338"/>
      <c r="CX608" s="347"/>
      <c r="CY608" s="338"/>
      <c r="CZ608" s="347"/>
      <c r="DA608" s="338"/>
      <c r="DB608" s="347"/>
      <c r="DC608" s="338"/>
      <c r="DD608" s="347"/>
      <c r="DE608" s="338"/>
    </row>
    <row r="609" spans="1:109" s="19" customFormat="1" x14ac:dyDescent="0.2">
      <c r="A609" s="328" t="s">
        <v>1723</v>
      </c>
      <c r="B609" s="53" t="s">
        <v>1965</v>
      </c>
      <c r="C609" s="53" t="s">
        <v>1754</v>
      </c>
      <c r="D609" s="218"/>
      <c r="E609" s="326">
        <v>12</v>
      </c>
      <c r="F609" s="400" t="s">
        <v>1966</v>
      </c>
      <c r="G609" s="704"/>
      <c r="H609" s="400"/>
      <c r="I609" s="89"/>
      <c r="J609" s="85" t="e">
        <f>'Retail Pricing'!#REF!</f>
        <v>#REF!</v>
      </c>
      <c r="K609" s="85"/>
      <c r="L609" s="305"/>
      <c r="M609" s="226"/>
      <c r="N609" s="226"/>
      <c r="O609" s="527"/>
      <c r="P609" s="527"/>
      <c r="Q609" s="527"/>
      <c r="R609" s="527"/>
      <c r="S609" s="527"/>
      <c r="T609" s="226"/>
      <c r="U609" s="7"/>
      <c r="V609" s="7"/>
      <c r="W609" s="491"/>
      <c r="X609" s="489"/>
      <c r="Y609" s="304"/>
      <c r="Z609" s="428"/>
      <c r="AA609" s="492"/>
      <c r="AB609" s="493"/>
      <c r="AC609" s="489"/>
      <c r="AD609" s="14"/>
      <c r="AE609" s="428"/>
      <c r="AF609" s="488"/>
      <c r="AG609" s="494"/>
      <c r="AH609" s="489"/>
      <c r="AI609" s="14"/>
      <c r="AJ609" s="428"/>
      <c r="AK609" s="495"/>
      <c r="AL609" s="489"/>
      <c r="AM609" s="489"/>
      <c r="AN609" s="14"/>
      <c r="AO609" s="428"/>
      <c r="AP609" s="490"/>
      <c r="AQ609" s="489"/>
      <c r="AR609" s="14"/>
      <c r="AS609" s="428"/>
      <c r="AT609" s="496"/>
      <c r="AU609" s="497"/>
      <c r="AV609" s="288"/>
      <c r="AW609" s="498"/>
      <c r="AX609" s="499"/>
      <c r="AY609" s="499"/>
      <c r="AZ609" s="333"/>
      <c r="BA609" s="491"/>
      <c r="BB609" s="492"/>
      <c r="BC609" s="493"/>
      <c r="BD609" s="488"/>
      <c r="BE609" s="494"/>
      <c r="BF609" s="495"/>
      <c r="BG609" s="490"/>
      <c r="BH609" s="496"/>
      <c r="BI609" s="497"/>
      <c r="BJ609" s="385"/>
      <c r="BK609" s="385"/>
      <c r="BL609" s="243"/>
      <c r="BM609" s="243"/>
      <c r="BN609" s="243"/>
      <c r="BO609" s="243"/>
      <c r="BP609" s="243"/>
      <c r="BQ609" s="243"/>
      <c r="BR609" s="243"/>
      <c r="BS609" s="243"/>
      <c r="BT609" s="243"/>
      <c r="BU609" s="67"/>
      <c r="BV609" s="442"/>
      <c r="BW609" s="244"/>
      <c r="BX609" s="244"/>
      <c r="BY609" s="244"/>
      <c r="BZ609" s="244"/>
      <c r="CA609" s="244"/>
      <c r="CB609" s="244"/>
      <c r="CC609" s="244"/>
      <c r="CD609" s="244"/>
      <c r="CE609" s="244"/>
      <c r="CF609" s="244"/>
      <c r="CG609" s="244"/>
      <c r="CH609" s="244"/>
      <c r="CI609" s="570"/>
      <c r="CJ609" s="578"/>
      <c r="CK609" s="578"/>
      <c r="CL609" s="578"/>
      <c r="CM609" s="578"/>
      <c r="CN609" s="578"/>
      <c r="CO609" s="578"/>
      <c r="CP609" s="578"/>
      <c r="CQ609" s="578"/>
      <c r="CR609" s="244"/>
      <c r="CS609" s="244"/>
      <c r="CT609" s="244"/>
      <c r="CU609" s="244"/>
      <c r="CV609" s="347"/>
      <c r="CW609" s="338"/>
      <c r="CX609" s="347"/>
      <c r="CY609" s="338"/>
      <c r="CZ609" s="347"/>
      <c r="DA609" s="338"/>
      <c r="DB609" s="347"/>
      <c r="DC609" s="338"/>
      <c r="DD609" s="347"/>
      <c r="DE609" s="338"/>
    </row>
    <row r="610" spans="1:109" s="19" customFormat="1" x14ac:dyDescent="0.2">
      <c r="A610" s="328" t="s">
        <v>1723</v>
      </c>
      <c r="B610" s="53" t="s">
        <v>1730</v>
      </c>
      <c r="C610" s="53" t="s">
        <v>1754</v>
      </c>
      <c r="D610" s="217"/>
      <c r="E610" s="326">
        <v>12</v>
      </c>
      <c r="F610" s="326" t="s">
        <v>1727</v>
      </c>
      <c r="G610" s="701"/>
      <c r="H610" s="326"/>
      <c r="I610" s="89" t="e">
        <f>IF('Retail Pricing'!#REF!&gt;0,'Retail Pricing'!#REF!," ")</f>
        <v>#REF!</v>
      </c>
      <c r="J610" s="85" t="e">
        <f>'Retail Pricing'!#REF!</f>
        <v>#REF!</v>
      </c>
      <c r="K610" s="85" t="e">
        <f>'Retail Pricing'!#REF!</f>
        <v>#REF!</v>
      </c>
      <c r="L610" s="305">
        <v>0.1</v>
      </c>
      <c r="M610" s="226" t="e">
        <f t="shared" ref="M610:M622" si="1048">IF(N610&gt;0,N610+O610+Q610+R610+S610," ")</f>
        <v>#REF!</v>
      </c>
      <c r="N610" s="219" t="e">
        <f>IF('Retail Pricing'!#REF!&gt;0,'Retail Pricing'!#REF!," ")</f>
        <v>#REF!</v>
      </c>
      <c r="O610" s="527" t="s">
        <v>93</v>
      </c>
      <c r="P610" s="527"/>
      <c r="Q610" s="527" t="s">
        <v>93</v>
      </c>
      <c r="R610" s="527" t="s">
        <v>93</v>
      </c>
      <c r="S610" s="527" t="s">
        <v>93</v>
      </c>
      <c r="T610" s="226"/>
      <c r="U610" s="7">
        <v>4.17</v>
      </c>
      <c r="V610" s="7" t="e">
        <v>#DIV/0!</v>
      </c>
      <c r="W610" s="491" t="e">
        <f>ROUND(('Retail Pricing'!#REF!/(1-0.09))/0.05,0)*0.05</f>
        <v>#REF!</v>
      </c>
      <c r="X610" s="489">
        <v>6.6</v>
      </c>
      <c r="Y610" s="304" t="e">
        <f t="shared" ref="Y610:Y629" si="1049">IF(X610=0," ",SUM((W610-X610)/X610))</f>
        <v>#REF!</v>
      </c>
      <c r="Z610" s="428">
        <v>1.07</v>
      </c>
      <c r="AA610" s="492">
        <v>7.25</v>
      </c>
      <c r="AB610" s="493" t="e">
        <f>ROUND(('Retail Pricing'!#REF!/(1-0.09))/0.05,0)*0.05</f>
        <v>#REF!</v>
      </c>
      <c r="AC610" s="489">
        <v>5.95</v>
      </c>
      <c r="AD610" s="14" t="e">
        <f t="shared" ref="AD610:AD629" si="1050">IF(AC610=0," ",SUM((AB610-AC610)/AC610))</f>
        <v>#REF!</v>
      </c>
      <c r="AE610" s="428">
        <v>1.08</v>
      </c>
      <c r="AF610" s="488">
        <v>6.6</v>
      </c>
      <c r="AG610" s="494" t="e">
        <f>ROUND(('Retail Pricing'!#REF!/(1-0.09))/0.05,0)*0.05</f>
        <v>#REF!</v>
      </c>
      <c r="AH610" s="489">
        <v>5.25</v>
      </c>
      <c r="AI610" s="14" t="e">
        <f t="shared" ref="AI610:AI629" si="1051">IF(AH610=0," ",SUM((AG610-AH610)/AH610))</f>
        <v>#REF!</v>
      </c>
      <c r="AJ610" s="428">
        <v>1.0900000000000001</v>
      </c>
      <c r="AK610" s="495" t="e">
        <f>ROUND(('Retail Pricing'!#REF!/(1-0.09))/0.05,0)*0.05</f>
        <v>#REF!</v>
      </c>
      <c r="AL610" s="489"/>
      <c r="AM610" s="489">
        <v>5.25</v>
      </c>
      <c r="AN610" s="14" t="e">
        <f t="shared" ref="AN610:AN629" si="1052">IF(AM610=0," ",SUM((AK610-AM610)/AM610))</f>
        <v>#REF!</v>
      </c>
      <c r="AO610" s="428">
        <v>1.0900000000000001</v>
      </c>
      <c r="AP610" s="490" t="e">
        <f>ROUND(('Retail Pricing'!#REF!/(1-0.09))/0.05,0)*0.05</f>
        <v>#REF!</v>
      </c>
      <c r="AQ610" s="489">
        <v>4.95</v>
      </c>
      <c r="AR610" s="14" t="e">
        <f t="shared" ref="AR610:AR629" si="1053">IF(AQ610=0," ",SUM((AP610-AQ610)/AQ610))</f>
        <v>#REF!</v>
      </c>
      <c r="AS610" s="428">
        <v>1.1000000000000001</v>
      </c>
      <c r="AT610" s="496">
        <v>5.6</v>
      </c>
      <c r="AU610" s="497" t="e">
        <f t="shared" ref="AU610:AU629" si="1054">IF(BA610&gt;0,ROUNDUP((BA610*2),0.05)-0.01," ")</f>
        <v>#REF!</v>
      </c>
      <c r="AV610" s="288"/>
      <c r="AW610" s="498" t="e">
        <f t="shared" ref="AW610:AW629" si="1055">IF(W610&gt;0,ROUND((W610*1.3)/0.05,0)*0.05," ")</f>
        <v>#REF!</v>
      </c>
      <c r="AX610" s="499" t="s">
        <v>106</v>
      </c>
      <c r="AY610" s="499" t="s">
        <v>106</v>
      </c>
      <c r="AZ610" s="333"/>
      <c r="BA610" s="491" t="e">
        <f t="shared" si="1035"/>
        <v>#REF!</v>
      </c>
      <c r="BB610" s="492">
        <f t="shared" si="1036"/>
        <v>7.25</v>
      </c>
      <c r="BC610" s="493" t="e">
        <f t="shared" si="1037"/>
        <v>#REF!</v>
      </c>
      <c r="BD610" s="488">
        <f t="shared" si="1038"/>
        <v>6.6</v>
      </c>
      <c r="BE610" s="494" t="e">
        <f t="shared" si="1039"/>
        <v>#REF!</v>
      </c>
      <c r="BF610" s="495" t="e">
        <f t="shared" si="1040"/>
        <v>#REF!</v>
      </c>
      <c r="BG610" s="490" t="e">
        <f t="shared" si="1041"/>
        <v>#REF!</v>
      </c>
      <c r="BH610" s="496">
        <f t="shared" si="1042"/>
        <v>5.6</v>
      </c>
      <c r="BI610" s="497" t="e">
        <f t="shared" si="1043"/>
        <v>#REF!</v>
      </c>
      <c r="BJ610" s="385" t="e">
        <f t="shared" ref="BJ610:BJ629" si="1056">IF(BA610*0.9&gt;BG610, " ", "No")</f>
        <v>#REF!</v>
      </c>
      <c r="BK610" s="385" t="e">
        <f t="shared" ref="BK610:BK629" si="1057">IF(BC610*0.9&gt;BG610, " ", "No")</f>
        <v>#REF!</v>
      </c>
      <c r="BL610" s="243" t="e">
        <f>IF((BA610-'Retail Pricing'!#REF!)&gt;=0," ",1)</f>
        <v>#REF!</v>
      </c>
      <c r="BM610" s="243" t="e">
        <f>IF((BB610-'Retail Pricing'!#REF!)&gt;=0," ",1)</f>
        <v>#REF!</v>
      </c>
      <c r="BN610" s="243" t="e">
        <f>IF((BC610-'Retail Pricing'!#REF!)&gt;=0," ",1)</f>
        <v>#REF!</v>
      </c>
      <c r="BO610" s="243" t="e">
        <f>IF((BD610-'Retail Pricing'!#REF!)&gt;=0," ",1)</f>
        <v>#REF!</v>
      </c>
      <c r="BP610" s="243" t="e">
        <f>IF((BE610-'Retail Pricing'!#REF!)&gt;=0," ",1)</f>
        <v>#REF!</v>
      </c>
      <c r="BQ610" s="243" t="e">
        <f>IF((BF610-'Retail Pricing'!#REF!)&gt;=0," ",1)</f>
        <v>#REF!</v>
      </c>
      <c r="BR610" s="243" t="e">
        <f>IF((BG610-'Retail Pricing'!#REF!)&gt;=0," ",1)</f>
        <v>#REF!</v>
      </c>
      <c r="BS610" s="243" t="e">
        <f>IF((BH610-'Retail Pricing'!#REF!)&gt;=0," ",1)</f>
        <v>#REF!</v>
      </c>
      <c r="BT610" s="243" t="e">
        <f>IF((BI610-'Retail Pricing'!#REF!)&gt;=0," ",1)</f>
        <v>#REF!</v>
      </c>
      <c r="BU610" s="67"/>
      <c r="BV610" s="442" t="e">
        <f t="shared" ref="BV610:BV629" si="1058">IF(W610&gt;0,$BV$9, " ")</f>
        <v>#REF!</v>
      </c>
      <c r="BW610" s="244" t="e">
        <f t="shared" ref="BW610:BW629" si="1059">IF($BV610&gt;0,($BV610-W610)/$BV610*100," ")</f>
        <v>#REF!</v>
      </c>
      <c r="BX610" s="244" t="e">
        <f t="shared" ref="BX610:BX629" si="1060">IF($BV610&gt;0,($BV610-AA610)/$BV610*100," ")</f>
        <v>#REF!</v>
      </c>
      <c r="BY610" s="244" t="e">
        <f t="shared" ref="BY610:BY629" si="1061">IF($BV610&gt;0,($BV610-AB610)/$BV610*100," ")</f>
        <v>#REF!</v>
      </c>
      <c r="BZ610" s="244" t="e">
        <f t="shared" ref="BZ610:BZ629" si="1062">IF($BV610&gt;0,($BV610-AF610)/$BV610*100," ")</f>
        <v>#REF!</v>
      </c>
      <c r="CA610" s="244" t="e">
        <f t="shared" ref="CA610:CA629" si="1063">IF($BV610&gt;0,($BV610-AG610)/$BV610*100," ")</f>
        <v>#REF!</v>
      </c>
      <c r="CB610" s="244" t="e">
        <f t="shared" ref="CB610:CB629" si="1064">CA610</f>
        <v>#REF!</v>
      </c>
      <c r="CC610" s="244" t="e">
        <f t="shared" ref="CC610:CC629" si="1065">IF($BV610&gt;0,($BV610-AK610)/$BV610*100," ")</f>
        <v>#REF!</v>
      </c>
      <c r="CD610" s="244" t="e">
        <f t="shared" ref="CD610:CD629" si="1066">IF($BV610&gt;0,($BV610-AP610)/$BV610*100," ")</f>
        <v>#REF!</v>
      </c>
      <c r="CE610" s="244" t="e">
        <f t="shared" ref="CE610:CE629" si="1067">IF($BV610&gt;0,($BV610-AT610)/$BV610*100," ")</f>
        <v>#REF!</v>
      </c>
      <c r="CF610" s="244" t="e">
        <f t="shared" ref="CF610:CF629" si="1068">IF($BV610&gt;0,($BV610-(W610*2))/$BV610*100," ")</f>
        <v>#REF!</v>
      </c>
      <c r="CG610" s="244" t="e">
        <f t="shared" ref="CG610:CG629" si="1069">IF($BV610&gt;0,($BV610-AW610)/$BV610*100," ")</f>
        <v>#REF!</v>
      </c>
      <c r="CH610" s="244" t="e">
        <f t="shared" si="1044"/>
        <v>#REF!</v>
      </c>
      <c r="CI610" s="570"/>
      <c r="CJ610" s="578" t="e">
        <f t="shared" si="983"/>
        <v>#REF!</v>
      </c>
      <c r="CK610" s="578" t="e">
        <f t="shared" si="984"/>
        <v>#REF!</v>
      </c>
      <c r="CL610" s="578" t="e">
        <f t="shared" si="985"/>
        <v>#REF!</v>
      </c>
      <c r="CM610" s="578" t="e">
        <f t="shared" si="986"/>
        <v>#REF!</v>
      </c>
      <c r="CN610" s="578" t="e">
        <f t="shared" si="987"/>
        <v>#REF!</v>
      </c>
      <c r="CO610" s="578" t="e">
        <f t="shared" si="980"/>
        <v>#REF!</v>
      </c>
      <c r="CP610" s="578" t="e">
        <f t="shared" si="981"/>
        <v>#REF!</v>
      </c>
      <c r="CQ610" s="578" t="e">
        <f t="shared" si="982"/>
        <v>#REF!</v>
      </c>
      <c r="CR610" s="244"/>
      <c r="CS610" s="244"/>
      <c r="CT610" s="244"/>
      <c r="CU610" s="244"/>
      <c r="CV610" s="347"/>
      <c r="CW610" s="338" t="e">
        <f t="shared" ref="CW610:CW636" si="1070">IF($BW610&gt;0,$BA610," ")</f>
        <v>#REF!</v>
      </c>
      <c r="CX610" s="347"/>
      <c r="CY610" s="338" t="e">
        <f t="shared" ref="CY610:CY636" si="1071">IF($BW610&gt;0,$BA610," ")</f>
        <v>#REF!</v>
      </c>
      <c r="CZ610" s="347"/>
      <c r="DA610" s="338" t="e">
        <f t="shared" ref="DA610:DA636" si="1072">IF($BW610&gt;0,$BA610," ")</f>
        <v>#REF!</v>
      </c>
      <c r="DB610" s="347"/>
      <c r="DC610" s="338" t="e">
        <f t="shared" ref="DC610:DC636" si="1073">IF($BW610&gt;0,$BA610," ")</f>
        <v>#REF!</v>
      </c>
      <c r="DD610" s="347"/>
      <c r="DE610" s="338" t="e">
        <f>IF($BW610&gt;0,$BA610," ")</f>
        <v>#REF!</v>
      </c>
    </row>
    <row r="611" spans="1:109" s="19" customFormat="1" x14ac:dyDescent="0.2">
      <c r="A611" s="328" t="s">
        <v>1723</v>
      </c>
      <c r="B611" s="53" t="s">
        <v>1731</v>
      </c>
      <c r="C611" s="454"/>
      <c r="D611" s="217"/>
      <c r="E611" s="326">
        <v>12</v>
      </c>
      <c r="F611" s="326" t="s">
        <v>1728</v>
      </c>
      <c r="G611" s="701"/>
      <c r="H611" s="326"/>
      <c r="I611" s="89" t="e">
        <f>IF('Retail Pricing'!#REF!&gt;0,'Retail Pricing'!#REF!," ")</f>
        <v>#REF!</v>
      </c>
      <c r="J611" s="85" t="e">
        <f>'Retail Pricing'!#REF!</f>
        <v>#REF!</v>
      </c>
      <c r="K611" s="85" t="e">
        <f>'Retail Pricing'!#REF!</f>
        <v>#REF!</v>
      </c>
      <c r="L611" s="305">
        <v>0.1</v>
      </c>
      <c r="M611" s="226" t="e">
        <f t="shared" si="1048"/>
        <v>#REF!</v>
      </c>
      <c r="N611" s="219" t="e">
        <f>IF('Retail Pricing'!#REF!&gt;0,'Retail Pricing'!#REF!," ")</f>
        <v>#REF!</v>
      </c>
      <c r="O611" s="527" t="s">
        <v>93</v>
      </c>
      <c r="P611" s="527"/>
      <c r="Q611" s="527" t="s">
        <v>93</v>
      </c>
      <c r="R611" s="527" t="s">
        <v>93</v>
      </c>
      <c r="S611" s="527" t="s">
        <v>93</v>
      </c>
      <c r="T611" s="226"/>
      <c r="U611" s="7">
        <v>5.17</v>
      </c>
      <c r="V611" s="7" t="e">
        <v>#DIV/0!</v>
      </c>
      <c r="W611" s="491" t="e">
        <f>ROUND(('Retail Pricing'!#REF!/(1-0.09))/0.05,0)*0.05</f>
        <v>#REF!</v>
      </c>
      <c r="X611" s="489">
        <v>6.6</v>
      </c>
      <c r="Y611" s="304" t="e">
        <f t="shared" si="1049"/>
        <v>#REF!</v>
      </c>
      <c r="Z611" s="428">
        <v>1.06</v>
      </c>
      <c r="AA611" s="492">
        <v>7.25</v>
      </c>
      <c r="AB611" s="493" t="e">
        <f>ROUND(('Retail Pricing'!#REF!/(1-0.09))/0.05,0)*0.05</f>
        <v>#REF!</v>
      </c>
      <c r="AC611" s="489">
        <v>5.95</v>
      </c>
      <c r="AD611" s="14" t="e">
        <f t="shared" si="1050"/>
        <v>#REF!</v>
      </c>
      <c r="AE611" s="428">
        <v>1.07</v>
      </c>
      <c r="AF611" s="488">
        <v>6.6</v>
      </c>
      <c r="AG611" s="494" t="e">
        <f>ROUND(('Retail Pricing'!#REF!/(1-0.09))/0.05,0)*0.05</f>
        <v>#REF!</v>
      </c>
      <c r="AH611" s="489">
        <v>5.25</v>
      </c>
      <c r="AI611" s="14" t="e">
        <f t="shared" si="1051"/>
        <v>#REF!</v>
      </c>
      <c r="AJ611" s="428">
        <v>1.08</v>
      </c>
      <c r="AK611" s="495" t="e">
        <f>ROUND(('Retail Pricing'!#REF!/(1-0.09))/0.05,0)*0.05</f>
        <v>#REF!</v>
      </c>
      <c r="AL611" s="489"/>
      <c r="AM611" s="489">
        <v>5.25</v>
      </c>
      <c r="AN611" s="14" t="e">
        <f t="shared" si="1052"/>
        <v>#REF!</v>
      </c>
      <c r="AO611" s="428">
        <v>1.08</v>
      </c>
      <c r="AP611" s="490" t="e">
        <f>ROUND(('Retail Pricing'!#REF!/(1-0.09))/0.05,0)*0.05</f>
        <v>#REF!</v>
      </c>
      <c r="AQ611" s="489">
        <v>4.95</v>
      </c>
      <c r="AR611" s="14" t="e">
        <f t="shared" si="1053"/>
        <v>#REF!</v>
      </c>
      <c r="AS611" s="428">
        <v>1.08</v>
      </c>
      <c r="AT611" s="496">
        <v>5.6</v>
      </c>
      <c r="AU611" s="497" t="e">
        <f t="shared" si="1054"/>
        <v>#REF!</v>
      </c>
      <c r="AV611" s="288"/>
      <c r="AW611" s="498" t="e">
        <f t="shared" si="1055"/>
        <v>#REF!</v>
      </c>
      <c r="AX611" s="499" t="s">
        <v>106</v>
      </c>
      <c r="AY611" s="499" t="s">
        <v>106</v>
      </c>
      <c r="AZ611" s="333"/>
      <c r="BA611" s="491" t="e">
        <f t="shared" si="1035"/>
        <v>#REF!</v>
      </c>
      <c r="BB611" s="492">
        <f t="shared" si="1036"/>
        <v>7.25</v>
      </c>
      <c r="BC611" s="493" t="e">
        <f t="shared" si="1037"/>
        <v>#REF!</v>
      </c>
      <c r="BD611" s="488">
        <f t="shared" si="1038"/>
        <v>6.6</v>
      </c>
      <c r="BE611" s="494" t="e">
        <f t="shared" si="1039"/>
        <v>#REF!</v>
      </c>
      <c r="BF611" s="495" t="e">
        <f t="shared" si="1040"/>
        <v>#REF!</v>
      </c>
      <c r="BG611" s="490" t="e">
        <f t="shared" si="1041"/>
        <v>#REF!</v>
      </c>
      <c r="BH611" s="496">
        <f t="shared" si="1042"/>
        <v>5.6</v>
      </c>
      <c r="BI611" s="497" t="e">
        <f t="shared" si="1043"/>
        <v>#REF!</v>
      </c>
      <c r="BJ611" s="385" t="e">
        <f t="shared" si="1056"/>
        <v>#REF!</v>
      </c>
      <c r="BK611" s="385" t="e">
        <f t="shared" si="1057"/>
        <v>#REF!</v>
      </c>
      <c r="BL611" s="243" t="e">
        <f>IF((BA611-'Retail Pricing'!#REF!)&gt;=0," ",1)</f>
        <v>#REF!</v>
      </c>
      <c r="BM611" s="243" t="e">
        <f>IF((BB611-'Retail Pricing'!#REF!)&gt;=0," ",1)</f>
        <v>#REF!</v>
      </c>
      <c r="BN611" s="243" t="e">
        <f>IF((BC611-'Retail Pricing'!#REF!)&gt;=0," ",1)</f>
        <v>#REF!</v>
      </c>
      <c r="BO611" s="243" t="e">
        <f>IF((BD611-'Retail Pricing'!#REF!)&gt;=0," ",1)</f>
        <v>#REF!</v>
      </c>
      <c r="BP611" s="243" t="e">
        <f>IF((BE611-'Retail Pricing'!#REF!)&gt;=0," ",1)</f>
        <v>#REF!</v>
      </c>
      <c r="BQ611" s="243" t="e">
        <f>IF((BF611-'Retail Pricing'!#REF!)&gt;=0," ",1)</f>
        <v>#REF!</v>
      </c>
      <c r="BR611" s="243" t="e">
        <f>IF((BG611-'Retail Pricing'!#REF!)&gt;=0," ",1)</f>
        <v>#REF!</v>
      </c>
      <c r="BS611" s="243" t="e">
        <f>IF((BH611-'Retail Pricing'!#REF!)&gt;=0," ",1)</f>
        <v>#REF!</v>
      </c>
      <c r="BT611" s="243" t="e">
        <f>IF((BI611-'Retail Pricing'!#REF!)&gt;=0," ",1)</f>
        <v>#REF!</v>
      </c>
      <c r="BU611" s="67"/>
      <c r="BV611" s="442" t="e">
        <f t="shared" si="1058"/>
        <v>#REF!</v>
      </c>
      <c r="BW611" s="244" t="e">
        <f t="shared" si="1059"/>
        <v>#REF!</v>
      </c>
      <c r="BX611" s="244" t="e">
        <f t="shared" si="1060"/>
        <v>#REF!</v>
      </c>
      <c r="BY611" s="244" t="e">
        <f t="shared" si="1061"/>
        <v>#REF!</v>
      </c>
      <c r="BZ611" s="244" t="e">
        <f t="shared" si="1062"/>
        <v>#REF!</v>
      </c>
      <c r="CA611" s="244" t="e">
        <f t="shared" si="1063"/>
        <v>#REF!</v>
      </c>
      <c r="CB611" s="244" t="e">
        <f t="shared" si="1064"/>
        <v>#REF!</v>
      </c>
      <c r="CC611" s="244" t="e">
        <f t="shared" si="1065"/>
        <v>#REF!</v>
      </c>
      <c r="CD611" s="244" t="e">
        <f t="shared" si="1066"/>
        <v>#REF!</v>
      </c>
      <c r="CE611" s="244" t="e">
        <f t="shared" si="1067"/>
        <v>#REF!</v>
      </c>
      <c r="CF611" s="244" t="e">
        <f t="shared" si="1068"/>
        <v>#REF!</v>
      </c>
      <c r="CG611" s="244" t="e">
        <f t="shared" si="1069"/>
        <v>#REF!</v>
      </c>
      <c r="CH611" s="244" t="e">
        <f t="shared" si="1044"/>
        <v>#REF!</v>
      </c>
      <c r="CI611" s="570"/>
      <c r="CJ611" s="578" t="e">
        <f t="shared" si="983"/>
        <v>#REF!</v>
      </c>
      <c r="CK611" s="578" t="e">
        <f t="shared" si="984"/>
        <v>#REF!</v>
      </c>
      <c r="CL611" s="578" t="e">
        <f t="shared" si="985"/>
        <v>#REF!</v>
      </c>
      <c r="CM611" s="578" t="e">
        <f t="shared" si="986"/>
        <v>#REF!</v>
      </c>
      <c r="CN611" s="578" t="e">
        <f t="shared" si="987"/>
        <v>#REF!</v>
      </c>
      <c r="CO611" s="578" t="e">
        <f t="shared" si="980"/>
        <v>#REF!</v>
      </c>
      <c r="CP611" s="578" t="e">
        <f t="shared" si="981"/>
        <v>#REF!</v>
      </c>
      <c r="CQ611" s="578" t="e">
        <f t="shared" si="982"/>
        <v>#REF!</v>
      </c>
      <c r="CR611" s="244"/>
      <c r="CS611" s="244"/>
      <c r="CT611" s="244"/>
      <c r="CU611" s="244"/>
      <c r="CV611" s="347"/>
      <c r="CW611" s="338" t="e">
        <f t="shared" si="1070"/>
        <v>#REF!</v>
      </c>
      <c r="CX611" s="347"/>
      <c r="CY611" s="338" t="e">
        <f t="shared" si="1071"/>
        <v>#REF!</v>
      </c>
      <c r="CZ611" s="347"/>
      <c r="DA611" s="338" t="e">
        <f t="shared" si="1072"/>
        <v>#REF!</v>
      </c>
      <c r="DB611" s="347"/>
      <c r="DC611" s="338" t="e">
        <f t="shared" si="1073"/>
        <v>#REF!</v>
      </c>
      <c r="DD611" s="347"/>
      <c r="DE611" s="338" t="e">
        <f>IF($BW611&gt;0,$BA611," ")</f>
        <v>#REF!</v>
      </c>
    </row>
    <row r="612" spans="1:109" s="19" customFormat="1" x14ac:dyDescent="0.2">
      <c r="A612" s="328" t="s">
        <v>1723</v>
      </c>
      <c r="B612" s="53" t="s">
        <v>1756</v>
      </c>
      <c r="C612" s="53"/>
      <c r="D612" s="217"/>
      <c r="E612" s="326">
        <v>16</v>
      </c>
      <c r="F612" s="326" t="s">
        <v>1729</v>
      </c>
      <c r="G612" s="701"/>
      <c r="H612" s="326"/>
      <c r="I612" s="89" t="e">
        <f>IF('Retail Pricing'!#REF!&gt;0,'Retail Pricing'!#REF!," ")</f>
        <v>#REF!</v>
      </c>
      <c r="J612" s="85" t="e">
        <f>'Retail Pricing'!#REF!</f>
        <v>#REF!</v>
      </c>
      <c r="K612" s="85" t="e">
        <f>'Retail Pricing'!#REF!</f>
        <v>#REF!</v>
      </c>
      <c r="L612" s="305" t="e">
        <f>IF('Retail Pricing'!#REF!&gt;0,'Retail Pricing'!#REF!," ")</f>
        <v>#REF!</v>
      </c>
      <c r="M612" s="226" t="e">
        <f t="shared" si="1048"/>
        <v>#REF!</v>
      </c>
      <c r="N612" s="219" t="e">
        <f>IF('Retail Pricing'!#REF!&gt;0,'Retail Pricing'!#REF!," ")</f>
        <v>#REF!</v>
      </c>
      <c r="O612" s="219" t="e">
        <f>IF('Retail Pricing'!#REF!&gt;0,'Retail Pricing'!#REF!," ")</f>
        <v>#REF!</v>
      </c>
      <c r="P612" s="219"/>
      <c r="Q612" s="219" t="e">
        <f>IF('Retail Pricing'!#REF!&gt;0,'Retail Pricing'!#REF!," ")</f>
        <v>#REF!</v>
      </c>
      <c r="R612" s="219" t="e">
        <f>IF('Retail Pricing'!#REF!&gt;0,'Retail Pricing'!#REF!," ")</f>
        <v>#REF!</v>
      </c>
      <c r="S612" s="219" t="e">
        <f>IF('Retail Pricing'!#REF!&gt;0,'Retail Pricing'!#REF!," ")</f>
        <v>#REF!</v>
      </c>
      <c r="T612" s="226" t="s">
        <v>106</v>
      </c>
      <c r="U612" s="7" t="e">
        <f t="shared" ref="U612:U622" si="1074">IF(M612&gt;0,$U$1," ")+2%</f>
        <v>#REF!</v>
      </c>
      <c r="V612" s="7" t="e">
        <v>#DIV/0!</v>
      </c>
      <c r="W612" s="491" t="e">
        <f>ROUND(('Retail Pricing'!#REF!/(1-0.09))/0.05,0)*0.05</f>
        <v>#REF!</v>
      </c>
      <c r="X612" s="489">
        <v>5.5</v>
      </c>
      <c r="Y612" s="304" t="e">
        <f t="shared" si="1049"/>
        <v>#REF!</v>
      </c>
      <c r="Z612" s="428">
        <v>0.84</v>
      </c>
      <c r="AA612" s="492">
        <v>6.05</v>
      </c>
      <c r="AB612" s="493" t="e">
        <f>ROUND(('Retail Pricing'!#REF!/(1-0.09))/0.05,0)*0.05</f>
        <v>#REF!</v>
      </c>
      <c r="AC612" s="489">
        <v>4.95</v>
      </c>
      <c r="AD612" s="14" t="e">
        <f t="shared" si="1050"/>
        <v>#REF!</v>
      </c>
      <c r="AE612" s="428">
        <v>0.82</v>
      </c>
      <c r="AF612" s="488">
        <v>5.5</v>
      </c>
      <c r="AG612" s="494" t="e">
        <f>ROUND(('Retail Pricing'!#REF!/(1-0.09))/0.05,0)*0.05</f>
        <v>#REF!</v>
      </c>
      <c r="AH612" s="489">
        <v>4.4000000000000004</v>
      </c>
      <c r="AI612" s="14" t="e">
        <f t="shared" si="1051"/>
        <v>#REF!</v>
      </c>
      <c r="AJ612" s="428">
        <v>0.8</v>
      </c>
      <c r="AK612" s="495" t="e">
        <f>ROUND(('Retail Pricing'!#REF!/(1-0.09))/0.05,0)*0.05</f>
        <v>#REF!</v>
      </c>
      <c r="AL612" s="489"/>
      <c r="AM612" s="489">
        <v>4.4000000000000004</v>
      </c>
      <c r="AN612" s="14" t="e">
        <f t="shared" si="1052"/>
        <v>#REF!</v>
      </c>
      <c r="AO612" s="428">
        <v>0.79</v>
      </c>
      <c r="AP612" s="490" t="e">
        <f>ROUND(('Retail Pricing'!#REF!/(1-0.09))/0.05,0)*0.05</f>
        <v>#REF!</v>
      </c>
      <c r="AQ612" s="489">
        <v>4.0999999999999996</v>
      </c>
      <c r="AR612" s="14" t="e">
        <f t="shared" si="1053"/>
        <v>#REF!</v>
      </c>
      <c r="AS612" s="428">
        <v>0.78</v>
      </c>
      <c r="AT612" s="496">
        <v>4.6500000000000004</v>
      </c>
      <c r="AU612" s="497" t="e">
        <f t="shared" si="1054"/>
        <v>#REF!</v>
      </c>
      <c r="AV612" s="288"/>
      <c r="AW612" s="498" t="e">
        <f t="shared" si="1055"/>
        <v>#REF!</v>
      </c>
      <c r="AX612" s="499" t="s">
        <v>106</v>
      </c>
      <c r="AY612" s="499" t="s">
        <v>106</v>
      </c>
      <c r="AZ612" s="333"/>
      <c r="BA612" s="491" t="e">
        <f t="shared" si="1035"/>
        <v>#REF!</v>
      </c>
      <c r="BB612" s="492">
        <f t="shared" si="1036"/>
        <v>6.05</v>
      </c>
      <c r="BC612" s="493" t="e">
        <f t="shared" si="1037"/>
        <v>#REF!</v>
      </c>
      <c r="BD612" s="488">
        <f t="shared" si="1038"/>
        <v>5.5</v>
      </c>
      <c r="BE612" s="494" t="e">
        <f t="shared" si="1039"/>
        <v>#REF!</v>
      </c>
      <c r="BF612" s="495" t="e">
        <f t="shared" si="1040"/>
        <v>#REF!</v>
      </c>
      <c r="BG612" s="490" t="e">
        <f t="shared" si="1041"/>
        <v>#REF!</v>
      </c>
      <c r="BH612" s="496">
        <f t="shared" si="1042"/>
        <v>4.6500000000000004</v>
      </c>
      <c r="BI612" s="497" t="e">
        <f t="shared" si="1043"/>
        <v>#REF!</v>
      </c>
      <c r="BJ612" s="385" t="e">
        <f t="shared" si="1056"/>
        <v>#REF!</v>
      </c>
      <c r="BK612" s="385" t="e">
        <f t="shared" si="1057"/>
        <v>#REF!</v>
      </c>
      <c r="BL612" s="243" t="e">
        <f>IF((BA612-'Retail Pricing'!#REF!)&gt;=0," ",1)</f>
        <v>#REF!</v>
      </c>
      <c r="BM612" s="243" t="e">
        <f>IF((BB612-'Retail Pricing'!#REF!)&gt;=0," ",1)</f>
        <v>#REF!</v>
      </c>
      <c r="BN612" s="243" t="e">
        <f>IF((BC612-'Retail Pricing'!#REF!)&gt;=0," ",1)</f>
        <v>#REF!</v>
      </c>
      <c r="BO612" s="243" t="e">
        <f>IF((BD612-'Retail Pricing'!#REF!)&gt;=0," ",1)</f>
        <v>#REF!</v>
      </c>
      <c r="BP612" s="243" t="e">
        <f>IF((BE612-'Retail Pricing'!#REF!)&gt;=0," ",1)</f>
        <v>#REF!</v>
      </c>
      <c r="BQ612" s="243" t="e">
        <f>IF((BF612-'Retail Pricing'!#REF!)&gt;=0," ",1)</f>
        <v>#REF!</v>
      </c>
      <c r="BR612" s="243" t="e">
        <f>IF((BG612-'Retail Pricing'!#REF!)&gt;=0," ",1)</f>
        <v>#REF!</v>
      </c>
      <c r="BS612" s="243" t="e">
        <f>IF((BH612-'Retail Pricing'!#REF!)&gt;=0," ",1)</f>
        <v>#REF!</v>
      </c>
      <c r="BT612" s="243" t="e">
        <f>IF((BI612-'Retail Pricing'!#REF!)&gt;=0," ",1)</f>
        <v>#REF!</v>
      </c>
      <c r="BU612" s="67"/>
      <c r="BV612" s="442" t="e">
        <f t="shared" si="1058"/>
        <v>#REF!</v>
      </c>
      <c r="BW612" s="244" t="e">
        <f t="shared" si="1059"/>
        <v>#REF!</v>
      </c>
      <c r="BX612" s="244" t="e">
        <f t="shared" si="1060"/>
        <v>#REF!</v>
      </c>
      <c r="BY612" s="244" t="e">
        <f t="shared" si="1061"/>
        <v>#REF!</v>
      </c>
      <c r="BZ612" s="244" t="e">
        <f t="shared" si="1062"/>
        <v>#REF!</v>
      </c>
      <c r="CA612" s="244" t="e">
        <f t="shared" si="1063"/>
        <v>#REF!</v>
      </c>
      <c r="CB612" s="244" t="e">
        <f t="shared" si="1064"/>
        <v>#REF!</v>
      </c>
      <c r="CC612" s="244" t="e">
        <f t="shared" si="1065"/>
        <v>#REF!</v>
      </c>
      <c r="CD612" s="244" t="e">
        <f t="shared" si="1066"/>
        <v>#REF!</v>
      </c>
      <c r="CE612" s="244" t="e">
        <f t="shared" si="1067"/>
        <v>#REF!</v>
      </c>
      <c r="CF612" s="244" t="e">
        <f t="shared" si="1068"/>
        <v>#REF!</v>
      </c>
      <c r="CG612" s="244" t="e">
        <f t="shared" si="1069"/>
        <v>#REF!</v>
      </c>
      <c r="CH612" s="244" t="e">
        <f t="shared" si="1044"/>
        <v>#REF!</v>
      </c>
      <c r="CI612" s="570"/>
      <c r="CJ612" s="578" t="e">
        <f t="shared" si="983"/>
        <v>#REF!</v>
      </c>
      <c r="CK612" s="578" t="e">
        <f t="shared" si="984"/>
        <v>#REF!</v>
      </c>
      <c r="CL612" s="578" t="e">
        <f t="shared" si="985"/>
        <v>#REF!</v>
      </c>
      <c r="CM612" s="578" t="e">
        <f t="shared" si="986"/>
        <v>#REF!</v>
      </c>
      <c r="CN612" s="578" t="e">
        <f t="shared" si="987"/>
        <v>#REF!</v>
      </c>
      <c r="CO612" s="578" t="e">
        <f t="shared" si="980"/>
        <v>#REF!</v>
      </c>
      <c r="CP612" s="578" t="e">
        <f t="shared" si="981"/>
        <v>#REF!</v>
      </c>
      <c r="CQ612" s="578" t="e">
        <f t="shared" si="982"/>
        <v>#REF!</v>
      </c>
      <c r="CR612" s="244"/>
      <c r="CS612" s="244"/>
      <c r="CT612" s="244"/>
      <c r="CU612" s="244"/>
      <c r="CV612" s="347"/>
      <c r="CW612" s="338" t="e">
        <f t="shared" si="1070"/>
        <v>#REF!</v>
      </c>
      <c r="CX612" s="347"/>
      <c r="CY612" s="338" t="e">
        <f t="shared" si="1071"/>
        <v>#REF!</v>
      </c>
      <c r="CZ612" s="347"/>
      <c r="DA612" s="338" t="e">
        <f t="shared" si="1072"/>
        <v>#REF!</v>
      </c>
      <c r="DB612" s="347"/>
      <c r="DC612" s="338" t="e">
        <f t="shared" si="1073"/>
        <v>#REF!</v>
      </c>
      <c r="DD612" s="347"/>
      <c r="DE612" s="338" t="e">
        <f>IF($BW612&gt;0,$BA612," ")</f>
        <v>#REF!</v>
      </c>
    </row>
    <row r="613" spans="1:109" s="19" customFormat="1" x14ac:dyDescent="0.2">
      <c r="A613" s="328" t="s">
        <v>1723</v>
      </c>
      <c r="B613" s="369" t="s">
        <v>1755</v>
      </c>
      <c r="C613" s="595"/>
      <c r="D613" s="217"/>
      <c r="E613" s="326">
        <v>16</v>
      </c>
      <c r="F613" s="596" t="s">
        <v>1627</v>
      </c>
      <c r="G613" s="709"/>
      <c r="H613" s="326"/>
      <c r="I613" s="89" t="e">
        <f>IF('Retail Pricing'!#REF!&gt;0,'Retail Pricing'!#REF!," ")</f>
        <v>#REF!</v>
      </c>
      <c r="J613" s="85" t="e">
        <f>'Retail Pricing'!#REF!</f>
        <v>#REF!</v>
      </c>
      <c r="K613" s="85" t="e">
        <f>'Retail Pricing'!#REF!</f>
        <v>#REF!</v>
      </c>
      <c r="L613" s="305" t="e">
        <f>IF('Retail Pricing'!#REF!&gt;0,'Retail Pricing'!#REF!," ")</f>
        <v>#REF!</v>
      </c>
      <c r="M613" s="226" t="e">
        <f t="shared" si="1048"/>
        <v>#REF!</v>
      </c>
      <c r="N613" s="219" t="e">
        <f>IF('Retail Pricing'!#REF!&gt;0,'Retail Pricing'!#REF!," ")</f>
        <v>#REF!</v>
      </c>
      <c r="O613" s="219" t="e">
        <f>IF('Retail Pricing'!#REF!&gt;0,'Retail Pricing'!#REF!," ")</f>
        <v>#REF!</v>
      </c>
      <c r="P613" s="219"/>
      <c r="Q613" s="219" t="e">
        <f>IF('Retail Pricing'!#REF!&gt;0,'Retail Pricing'!#REF!," ")</f>
        <v>#REF!</v>
      </c>
      <c r="R613" s="219" t="e">
        <f>IF('Retail Pricing'!#REF!&gt;0,'Retail Pricing'!#REF!," ")</f>
        <v>#REF!</v>
      </c>
      <c r="S613" s="219" t="e">
        <f>IF('Retail Pricing'!#REF!&gt;0,'Retail Pricing'!#REF!," ")</f>
        <v>#REF!</v>
      </c>
      <c r="T613" s="226" t="s">
        <v>106</v>
      </c>
      <c r="U613" s="7" t="e">
        <f t="shared" si="1074"/>
        <v>#REF!</v>
      </c>
      <c r="V613" s="7" t="e">
        <v>#DIV/0!</v>
      </c>
      <c r="W613" s="491" t="e">
        <f>ROUND(('Retail Pricing'!#REF!/(1-0.09))/0.05,0)*0.05</f>
        <v>#REF!</v>
      </c>
      <c r="X613" s="489">
        <v>5.5</v>
      </c>
      <c r="Y613" s="304" t="e">
        <f t="shared" si="1049"/>
        <v>#REF!</v>
      </c>
      <c r="Z613" s="428">
        <v>0.84</v>
      </c>
      <c r="AA613" s="492">
        <v>6.05</v>
      </c>
      <c r="AB613" s="493" t="e">
        <f>ROUND(('Retail Pricing'!#REF!/(1-0.09))/0.05,0)*0.05</f>
        <v>#REF!</v>
      </c>
      <c r="AC613" s="489">
        <v>4.95</v>
      </c>
      <c r="AD613" s="14" t="e">
        <f t="shared" si="1050"/>
        <v>#REF!</v>
      </c>
      <c r="AE613" s="428">
        <v>0.82</v>
      </c>
      <c r="AF613" s="488">
        <v>5.5</v>
      </c>
      <c r="AG613" s="494" t="e">
        <f>ROUND(('Retail Pricing'!#REF!/(1-0.09))/0.05,0)*0.05</f>
        <v>#REF!</v>
      </c>
      <c r="AH613" s="489">
        <v>4.4000000000000004</v>
      </c>
      <c r="AI613" s="14" t="e">
        <f t="shared" si="1051"/>
        <v>#REF!</v>
      </c>
      <c r="AJ613" s="428">
        <v>0.8</v>
      </c>
      <c r="AK613" s="495" t="e">
        <f>ROUND(('Retail Pricing'!#REF!/(1-0.09))/0.05,0)*0.05</f>
        <v>#REF!</v>
      </c>
      <c r="AL613" s="489"/>
      <c r="AM613" s="489">
        <v>4.4000000000000004</v>
      </c>
      <c r="AN613" s="14" t="e">
        <f t="shared" si="1052"/>
        <v>#REF!</v>
      </c>
      <c r="AO613" s="428">
        <v>0.79</v>
      </c>
      <c r="AP613" s="490" t="e">
        <f>ROUND(('Retail Pricing'!#REF!/(1-0.09))/0.05,0)*0.05</f>
        <v>#REF!</v>
      </c>
      <c r="AQ613" s="489">
        <v>4.0999999999999996</v>
      </c>
      <c r="AR613" s="14" t="e">
        <f t="shared" si="1053"/>
        <v>#REF!</v>
      </c>
      <c r="AS613" s="428">
        <v>0.78</v>
      </c>
      <c r="AT613" s="496">
        <v>4.6500000000000004</v>
      </c>
      <c r="AU613" s="497" t="e">
        <f t="shared" si="1054"/>
        <v>#REF!</v>
      </c>
      <c r="AV613" s="288"/>
      <c r="AW613" s="498" t="e">
        <f t="shared" si="1055"/>
        <v>#REF!</v>
      </c>
      <c r="AX613" s="499" t="s">
        <v>106</v>
      </c>
      <c r="AY613" s="499" t="s">
        <v>106</v>
      </c>
      <c r="AZ613" s="333"/>
      <c r="BA613" s="491" t="e">
        <f t="shared" si="1035"/>
        <v>#REF!</v>
      </c>
      <c r="BB613" s="492">
        <f t="shared" si="1036"/>
        <v>6.05</v>
      </c>
      <c r="BC613" s="493" t="e">
        <f t="shared" si="1037"/>
        <v>#REF!</v>
      </c>
      <c r="BD613" s="488">
        <f t="shared" si="1038"/>
        <v>5.5</v>
      </c>
      <c r="BE613" s="494" t="e">
        <f t="shared" si="1039"/>
        <v>#REF!</v>
      </c>
      <c r="BF613" s="495" t="e">
        <f t="shared" si="1040"/>
        <v>#REF!</v>
      </c>
      <c r="BG613" s="490" t="e">
        <f t="shared" si="1041"/>
        <v>#REF!</v>
      </c>
      <c r="BH613" s="496">
        <f t="shared" si="1042"/>
        <v>4.6500000000000004</v>
      </c>
      <c r="BI613" s="497" t="e">
        <f t="shared" si="1043"/>
        <v>#REF!</v>
      </c>
      <c r="BJ613" s="385" t="e">
        <f t="shared" si="1056"/>
        <v>#REF!</v>
      </c>
      <c r="BK613" s="385" t="e">
        <f t="shared" si="1057"/>
        <v>#REF!</v>
      </c>
      <c r="BL613" s="243" t="e">
        <f>IF((BA613-'Retail Pricing'!#REF!)&gt;=0," ",1)</f>
        <v>#REF!</v>
      </c>
      <c r="BM613" s="243" t="e">
        <f>IF((BB613-'Retail Pricing'!#REF!)&gt;=0," ",1)</f>
        <v>#REF!</v>
      </c>
      <c r="BN613" s="243" t="e">
        <f>IF((BC613-'Retail Pricing'!#REF!)&gt;=0," ",1)</f>
        <v>#REF!</v>
      </c>
      <c r="BO613" s="243" t="e">
        <f>IF((BD613-'Retail Pricing'!#REF!)&gt;=0," ",1)</f>
        <v>#REF!</v>
      </c>
      <c r="BP613" s="243" t="e">
        <f>IF((BE613-'Retail Pricing'!#REF!)&gt;=0," ",1)</f>
        <v>#REF!</v>
      </c>
      <c r="BQ613" s="243" t="e">
        <f>IF((BF613-'Retail Pricing'!#REF!)&gt;=0," ",1)</f>
        <v>#REF!</v>
      </c>
      <c r="BR613" s="243" t="e">
        <f>IF((BG613-'Retail Pricing'!#REF!)&gt;=0," ",1)</f>
        <v>#REF!</v>
      </c>
      <c r="BS613" s="243" t="e">
        <f>IF((BH613-'Retail Pricing'!#REF!)&gt;=0," ",1)</f>
        <v>#REF!</v>
      </c>
      <c r="BT613" s="243" t="e">
        <f>IF((BI613-'Retail Pricing'!#REF!)&gt;=0," ",1)</f>
        <v>#REF!</v>
      </c>
      <c r="BU613" s="67"/>
      <c r="BV613" s="442" t="e">
        <f t="shared" si="1058"/>
        <v>#REF!</v>
      </c>
      <c r="BW613" s="244" t="e">
        <f t="shared" si="1059"/>
        <v>#REF!</v>
      </c>
      <c r="BX613" s="244" t="e">
        <f t="shared" si="1060"/>
        <v>#REF!</v>
      </c>
      <c r="BY613" s="244" t="e">
        <f t="shared" si="1061"/>
        <v>#REF!</v>
      </c>
      <c r="BZ613" s="244" t="e">
        <f t="shared" si="1062"/>
        <v>#REF!</v>
      </c>
      <c r="CA613" s="244" t="e">
        <f t="shared" si="1063"/>
        <v>#REF!</v>
      </c>
      <c r="CB613" s="244" t="e">
        <f t="shared" si="1064"/>
        <v>#REF!</v>
      </c>
      <c r="CC613" s="244" t="e">
        <f t="shared" si="1065"/>
        <v>#REF!</v>
      </c>
      <c r="CD613" s="244" t="e">
        <f t="shared" si="1066"/>
        <v>#REF!</v>
      </c>
      <c r="CE613" s="244" t="e">
        <f t="shared" si="1067"/>
        <v>#REF!</v>
      </c>
      <c r="CF613" s="244" t="e">
        <f t="shared" si="1068"/>
        <v>#REF!</v>
      </c>
      <c r="CG613" s="244" t="e">
        <f t="shared" si="1069"/>
        <v>#REF!</v>
      </c>
      <c r="CH613" s="244" t="e">
        <f t="shared" si="1044"/>
        <v>#REF!</v>
      </c>
      <c r="CI613" s="570"/>
      <c r="CJ613" s="578" t="e">
        <f t="shared" si="983"/>
        <v>#REF!</v>
      </c>
      <c r="CK613" s="578" t="e">
        <f t="shared" si="984"/>
        <v>#REF!</v>
      </c>
      <c r="CL613" s="578" t="e">
        <f t="shared" si="985"/>
        <v>#REF!</v>
      </c>
      <c r="CM613" s="578" t="e">
        <f t="shared" si="986"/>
        <v>#REF!</v>
      </c>
      <c r="CN613" s="578" t="e">
        <f t="shared" si="987"/>
        <v>#REF!</v>
      </c>
      <c r="CO613" s="578" t="e">
        <f t="shared" si="980"/>
        <v>#REF!</v>
      </c>
      <c r="CP613" s="578" t="e">
        <f t="shared" si="981"/>
        <v>#REF!</v>
      </c>
      <c r="CQ613" s="578" t="e">
        <f t="shared" si="982"/>
        <v>#REF!</v>
      </c>
      <c r="CR613" s="244"/>
      <c r="CS613" s="244"/>
      <c r="CT613" s="244"/>
      <c r="CU613" s="244"/>
      <c r="CV613" s="347"/>
      <c r="CW613" s="338" t="e">
        <f t="shared" si="1070"/>
        <v>#REF!</v>
      </c>
      <c r="CX613" s="347"/>
      <c r="CY613" s="338" t="e">
        <f t="shared" si="1071"/>
        <v>#REF!</v>
      </c>
      <c r="CZ613" s="347"/>
      <c r="DA613" s="338" t="e">
        <f t="shared" si="1072"/>
        <v>#REF!</v>
      </c>
      <c r="DB613" s="347"/>
      <c r="DC613" s="338" t="e">
        <f t="shared" si="1073"/>
        <v>#REF!</v>
      </c>
      <c r="DD613" s="347"/>
      <c r="DE613" s="338" t="e">
        <f>IF($BW613&gt;0,$BA613," ")</f>
        <v>#REF!</v>
      </c>
    </row>
    <row r="614" spans="1:109" s="19" customFormat="1" x14ac:dyDescent="0.2">
      <c r="A614" s="328" t="s">
        <v>1723</v>
      </c>
      <c r="B614" s="53" t="s">
        <v>1801</v>
      </c>
      <c r="C614" s="53"/>
      <c r="D614" s="217"/>
      <c r="E614" s="326">
        <v>12</v>
      </c>
      <c r="F614" s="326" t="s">
        <v>1802</v>
      </c>
      <c r="G614" s="701"/>
      <c r="H614" s="326"/>
      <c r="I614" s="89" t="e">
        <f>IF('Retail Pricing'!#REF!&gt;0,'Retail Pricing'!#REF!," ")</f>
        <v>#REF!</v>
      </c>
      <c r="J614" s="85" t="e">
        <f>'Retail Pricing'!#REF!</f>
        <v>#REF!</v>
      </c>
      <c r="K614" s="85" t="e">
        <f>'Retail Pricing'!#REF!</f>
        <v>#REF!</v>
      </c>
      <c r="L614" s="305" t="e">
        <f>IF('Retail Pricing'!#REF!&gt;0,'Retail Pricing'!#REF!," ")</f>
        <v>#REF!</v>
      </c>
      <c r="M614" s="226" t="e">
        <f t="shared" si="1048"/>
        <v>#REF!</v>
      </c>
      <c r="N614" s="219" t="e">
        <f>IF('Retail Pricing'!#REF!&gt;0,'Retail Pricing'!#REF!," ")</f>
        <v>#REF!</v>
      </c>
      <c r="O614" s="219" t="e">
        <f>IF('Retail Pricing'!#REF!&gt;0,'Retail Pricing'!#REF!," ")</f>
        <v>#REF!</v>
      </c>
      <c r="P614" s="219"/>
      <c r="Q614" s="219" t="e">
        <f>IF('Retail Pricing'!#REF!&gt;0,'Retail Pricing'!#REF!," ")</f>
        <v>#REF!</v>
      </c>
      <c r="R614" s="219" t="e">
        <f>IF('Retail Pricing'!#REF!&gt;0,'Retail Pricing'!#REF!," ")</f>
        <v>#REF!</v>
      </c>
      <c r="S614" s="219" t="e">
        <f>IF('Retail Pricing'!#REF!&gt;0,'Retail Pricing'!#REF!," ")</f>
        <v>#REF!</v>
      </c>
      <c r="T614" s="226" t="s">
        <v>106</v>
      </c>
      <c r="U614" s="7" t="e">
        <f t="shared" si="1074"/>
        <v>#REF!</v>
      </c>
      <c r="V614" s="7" t="e">
        <v>#DIV/0!</v>
      </c>
      <c r="W614" s="491" t="e">
        <f>ROUND(('Retail Pricing'!#REF!/(1-0.09))/0.05,0)*0.05</f>
        <v>#REF!</v>
      </c>
      <c r="X614" s="489">
        <v>4.4000000000000004</v>
      </c>
      <c r="Y614" s="304" t="e">
        <f t="shared" si="1049"/>
        <v>#REF!</v>
      </c>
      <c r="Z614" s="428">
        <v>0.78</v>
      </c>
      <c r="AA614" s="492">
        <v>4.8499999999999996</v>
      </c>
      <c r="AB614" s="493" t="e">
        <f>ROUND(('Retail Pricing'!#REF!/(1-0.09))/0.05,0)*0.05</f>
        <v>#REF!</v>
      </c>
      <c r="AC614" s="489">
        <v>3.95</v>
      </c>
      <c r="AD614" s="14" t="e">
        <f t="shared" si="1050"/>
        <v>#REF!</v>
      </c>
      <c r="AE614" s="428">
        <v>0.75</v>
      </c>
      <c r="AF614" s="488">
        <v>4.4000000000000004</v>
      </c>
      <c r="AG614" s="494" t="e">
        <f>ROUND(('Retail Pricing'!#REF!/(1-0.09))/0.05,0)*0.05</f>
        <v>#REF!</v>
      </c>
      <c r="AH614" s="489">
        <v>3.5</v>
      </c>
      <c r="AI614" s="14" t="e">
        <f t="shared" si="1051"/>
        <v>#REF!</v>
      </c>
      <c r="AJ614" s="428">
        <v>0.72</v>
      </c>
      <c r="AK614" s="495" t="e">
        <f>ROUND(('Retail Pricing'!#REF!/(1-0.09))/0.05,0)*0.05</f>
        <v>#REF!</v>
      </c>
      <c r="AL614" s="489"/>
      <c r="AM614" s="489">
        <v>3.5</v>
      </c>
      <c r="AN614" s="14" t="e">
        <f t="shared" si="1052"/>
        <v>#REF!</v>
      </c>
      <c r="AO614" s="428">
        <v>0.71</v>
      </c>
      <c r="AP614" s="490" t="e">
        <f>ROUND(('Retail Pricing'!#REF!/(1-0.09))/0.05,0)*0.05</f>
        <v>#REF!</v>
      </c>
      <c r="AQ614" s="489">
        <v>3.3</v>
      </c>
      <c r="AR614" s="14" t="e">
        <f t="shared" si="1053"/>
        <v>#REF!</v>
      </c>
      <c r="AS614" s="428">
        <v>0.7</v>
      </c>
      <c r="AT614" s="496">
        <v>3.75</v>
      </c>
      <c r="AU614" s="497" t="e">
        <f t="shared" si="1054"/>
        <v>#REF!</v>
      </c>
      <c r="AV614" s="288"/>
      <c r="AW614" s="498" t="e">
        <f t="shared" si="1055"/>
        <v>#REF!</v>
      </c>
      <c r="AX614" s="499" t="s">
        <v>106</v>
      </c>
      <c r="AY614" s="499" t="s">
        <v>106</v>
      </c>
      <c r="AZ614" s="333"/>
      <c r="BA614" s="491" t="e">
        <f t="shared" si="1035"/>
        <v>#REF!</v>
      </c>
      <c r="BB614" s="492">
        <f t="shared" si="1036"/>
        <v>4.8499999999999996</v>
      </c>
      <c r="BC614" s="493" t="e">
        <f t="shared" si="1037"/>
        <v>#REF!</v>
      </c>
      <c r="BD614" s="488">
        <f t="shared" si="1038"/>
        <v>4.4000000000000004</v>
      </c>
      <c r="BE614" s="494" t="e">
        <f t="shared" si="1039"/>
        <v>#REF!</v>
      </c>
      <c r="BF614" s="495" t="e">
        <f t="shared" si="1040"/>
        <v>#REF!</v>
      </c>
      <c r="BG614" s="490" t="e">
        <f t="shared" si="1041"/>
        <v>#REF!</v>
      </c>
      <c r="BH614" s="496">
        <f t="shared" si="1042"/>
        <v>3.75</v>
      </c>
      <c r="BI614" s="497" t="e">
        <f t="shared" si="1043"/>
        <v>#REF!</v>
      </c>
      <c r="BJ614" s="385" t="e">
        <f t="shared" si="1056"/>
        <v>#REF!</v>
      </c>
      <c r="BK614" s="385" t="e">
        <f t="shared" si="1057"/>
        <v>#REF!</v>
      </c>
      <c r="BL614" s="243" t="e">
        <f>IF((BA614-'Retail Pricing'!#REF!)&gt;=0," ",1)</f>
        <v>#REF!</v>
      </c>
      <c r="BM614" s="243" t="e">
        <f>IF((BB614-'Retail Pricing'!#REF!)&gt;=0," ",1)</f>
        <v>#REF!</v>
      </c>
      <c r="BN614" s="243" t="e">
        <f>IF((BC614-'Retail Pricing'!#REF!)&gt;=0," ",1)</f>
        <v>#REF!</v>
      </c>
      <c r="BO614" s="243" t="e">
        <f>IF((BD614-'Retail Pricing'!#REF!)&gt;=0," ",1)</f>
        <v>#REF!</v>
      </c>
      <c r="BP614" s="243" t="e">
        <f>IF((BE614-'Retail Pricing'!#REF!)&gt;=0," ",1)</f>
        <v>#REF!</v>
      </c>
      <c r="BQ614" s="243" t="e">
        <f>IF((BF614-'Retail Pricing'!#REF!)&gt;=0," ",1)</f>
        <v>#REF!</v>
      </c>
      <c r="BR614" s="243" t="e">
        <f>IF((BG614-'Retail Pricing'!#REF!)&gt;=0," ",1)</f>
        <v>#REF!</v>
      </c>
      <c r="BS614" s="243" t="e">
        <f>IF((BH614-'Retail Pricing'!#REF!)&gt;=0," ",1)</f>
        <v>#REF!</v>
      </c>
      <c r="BT614" s="243" t="e">
        <f>IF((BI614-'Retail Pricing'!#REF!)&gt;=0," ",1)</f>
        <v>#REF!</v>
      </c>
      <c r="BU614" s="67"/>
      <c r="BV614" s="442" t="e">
        <f t="shared" si="1058"/>
        <v>#REF!</v>
      </c>
      <c r="BW614" s="244" t="e">
        <f t="shared" si="1059"/>
        <v>#REF!</v>
      </c>
      <c r="BX614" s="244" t="e">
        <f t="shared" si="1060"/>
        <v>#REF!</v>
      </c>
      <c r="BY614" s="244" t="e">
        <f t="shared" si="1061"/>
        <v>#REF!</v>
      </c>
      <c r="BZ614" s="244" t="e">
        <f t="shared" si="1062"/>
        <v>#REF!</v>
      </c>
      <c r="CA614" s="244" t="e">
        <f t="shared" si="1063"/>
        <v>#REF!</v>
      </c>
      <c r="CB614" s="244" t="e">
        <f t="shared" si="1064"/>
        <v>#REF!</v>
      </c>
      <c r="CC614" s="244" t="e">
        <f t="shared" si="1065"/>
        <v>#REF!</v>
      </c>
      <c r="CD614" s="244" t="e">
        <f t="shared" si="1066"/>
        <v>#REF!</v>
      </c>
      <c r="CE614" s="244" t="e">
        <f t="shared" si="1067"/>
        <v>#REF!</v>
      </c>
      <c r="CF614" s="244" t="e">
        <f t="shared" si="1068"/>
        <v>#REF!</v>
      </c>
      <c r="CG614" s="244" t="e">
        <f t="shared" si="1069"/>
        <v>#REF!</v>
      </c>
      <c r="CH614" s="244" t="e">
        <f t="shared" si="1044"/>
        <v>#REF!</v>
      </c>
      <c r="CI614" s="570"/>
      <c r="CJ614" s="578" t="e">
        <f t="shared" si="983"/>
        <v>#REF!</v>
      </c>
      <c r="CK614" s="578" t="e">
        <f t="shared" si="984"/>
        <v>#REF!</v>
      </c>
      <c r="CL614" s="578" t="e">
        <f t="shared" si="985"/>
        <v>#REF!</v>
      </c>
      <c r="CM614" s="578" t="e">
        <f t="shared" si="986"/>
        <v>#REF!</v>
      </c>
      <c r="CN614" s="578" t="e">
        <f t="shared" si="987"/>
        <v>#REF!</v>
      </c>
      <c r="CO614" s="578" t="e">
        <f t="shared" si="980"/>
        <v>#REF!</v>
      </c>
      <c r="CP614" s="578" t="e">
        <f t="shared" si="981"/>
        <v>#REF!</v>
      </c>
      <c r="CQ614" s="578" t="e">
        <f t="shared" si="982"/>
        <v>#REF!</v>
      </c>
      <c r="CR614" s="244"/>
      <c r="CS614" s="244"/>
      <c r="CT614" s="244"/>
      <c r="CU614" s="244"/>
      <c r="CV614" s="347"/>
      <c r="CW614" s="338" t="e">
        <f t="shared" si="1070"/>
        <v>#REF!</v>
      </c>
      <c r="CX614" s="347"/>
      <c r="CY614" s="338" t="e">
        <f t="shared" si="1071"/>
        <v>#REF!</v>
      </c>
      <c r="CZ614" s="347"/>
      <c r="DA614" s="338" t="e">
        <f t="shared" si="1072"/>
        <v>#REF!</v>
      </c>
      <c r="DB614" s="347"/>
      <c r="DC614" s="338" t="e">
        <f t="shared" si="1073"/>
        <v>#REF!</v>
      </c>
      <c r="DD614" s="347"/>
      <c r="DE614" s="338" t="e">
        <f t="shared" ref="DE614:DE672" si="1075">IF($BW614&gt;0,$BA614," ")</f>
        <v>#REF!</v>
      </c>
    </row>
    <row r="615" spans="1:109" s="19" customFormat="1" x14ac:dyDescent="0.2">
      <c r="A615" s="328" t="s">
        <v>1723</v>
      </c>
      <c r="B615" s="53" t="s">
        <v>1748</v>
      </c>
      <c r="C615" s="454"/>
      <c r="D615" s="217"/>
      <c r="E615" s="326">
        <v>12</v>
      </c>
      <c r="F615" s="326" t="s">
        <v>1749</v>
      </c>
      <c r="G615" s="701"/>
      <c r="H615" s="326"/>
      <c r="I615" s="89" t="e">
        <f>IF('Retail Pricing'!#REF!&gt;0,'Retail Pricing'!#REF!," ")</f>
        <v>#REF!</v>
      </c>
      <c r="J615" s="85" t="e">
        <f>'Retail Pricing'!#REF!</f>
        <v>#REF!</v>
      </c>
      <c r="K615" s="85" t="e">
        <f>'Retail Pricing'!#REF!</f>
        <v>#REF!</v>
      </c>
      <c r="L615" s="305" t="e">
        <f>IF('Retail Pricing'!#REF!&gt;0,'Retail Pricing'!#REF!," ")</f>
        <v>#REF!</v>
      </c>
      <c r="M615" s="226" t="e">
        <f t="shared" si="1048"/>
        <v>#REF!</v>
      </c>
      <c r="N615" s="219" t="e">
        <f>IF('Retail Pricing'!#REF!&gt;0,'Retail Pricing'!#REF!," ")</f>
        <v>#REF!</v>
      </c>
      <c r="O615" s="219" t="e">
        <f>IF('Retail Pricing'!#REF!&gt;0,'Retail Pricing'!#REF!," ")</f>
        <v>#REF!</v>
      </c>
      <c r="P615" s="219"/>
      <c r="Q615" s="219" t="e">
        <f>IF('Retail Pricing'!#REF!&gt;0,'Retail Pricing'!#REF!," ")</f>
        <v>#REF!</v>
      </c>
      <c r="R615" s="219" t="e">
        <f>IF('Retail Pricing'!#REF!&gt;0,'Retail Pricing'!#REF!," ")</f>
        <v>#REF!</v>
      </c>
      <c r="S615" s="219" t="e">
        <f>IF('Retail Pricing'!#REF!&gt;0,'Retail Pricing'!#REF!," ")</f>
        <v>#REF!</v>
      </c>
      <c r="T615" s="226" t="s">
        <v>106</v>
      </c>
      <c r="U615" s="7" t="e">
        <f t="shared" si="1074"/>
        <v>#REF!</v>
      </c>
      <c r="V615" s="7" t="e">
        <v>#DIV/0!</v>
      </c>
      <c r="W615" s="491" t="e">
        <f>ROUND(('Retail Pricing'!#REF!/(1-0.09))/0.05,0)*0.05</f>
        <v>#REF!</v>
      </c>
      <c r="X615" s="489">
        <v>2.75</v>
      </c>
      <c r="Y615" s="304" t="e">
        <f t="shared" si="1049"/>
        <v>#REF!</v>
      </c>
      <c r="Z615" s="428">
        <v>0.78</v>
      </c>
      <c r="AA615" s="492">
        <v>3.05</v>
      </c>
      <c r="AB615" s="493" t="e">
        <f>ROUND(('Retail Pricing'!#REF!/(1-0.09))/0.05,0)*0.05</f>
        <v>#REF!</v>
      </c>
      <c r="AC615" s="489">
        <v>2.4500000000000002</v>
      </c>
      <c r="AD615" s="14" t="e">
        <f t="shared" si="1050"/>
        <v>#REF!</v>
      </c>
      <c r="AE615" s="428">
        <v>0.75</v>
      </c>
      <c r="AF615" s="488">
        <v>2.75</v>
      </c>
      <c r="AG615" s="494" t="e">
        <f>ROUND(('Retail Pricing'!#REF!/(1-0.09))/0.05,0)*0.05</f>
        <v>#REF!</v>
      </c>
      <c r="AH615" s="489">
        <v>2.2000000000000002</v>
      </c>
      <c r="AI615" s="14" t="e">
        <f t="shared" si="1051"/>
        <v>#REF!</v>
      </c>
      <c r="AJ615" s="428">
        <v>0.72</v>
      </c>
      <c r="AK615" s="495" t="e">
        <f>ROUND(('Retail Pricing'!#REF!/(1-0.09))/0.05,0)*0.05</f>
        <v>#REF!</v>
      </c>
      <c r="AL615" s="489"/>
      <c r="AM615" s="489">
        <v>2.2000000000000002</v>
      </c>
      <c r="AN615" s="14" t="e">
        <f t="shared" si="1052"/>
        <v>#REF!</v>
      </c>
      <c r="AO615" s="428">
        <v>0.72</v>
      </c>
      <c r="AP615" s="490" t="e">
        <f>ROUND(('Retail Pricing'!#REF!/(1-0.09))/0.05,0)*0.05</f>
        <v>#REF!</v>
      </c>
      <c r="AQ615" s="489">
        <v>2.1</v>
      </c>
      <c r="AR615" s="14" t="e">
        <f t="shared" si="1053"/>
        <v>#REF!</v>
      </c>
      <c r="AS615" s="428">
        <v>0.71</v>
      </c>
      <c r="AT615" s="496">
        <v>2.4</v>
      </c>
      <c r="AU615" s="497" t="e">
        <f t="shared" si="1054"/>
        <v>#REF!</v>
      </c>
      <c r="AV615" s="288"/>
      <c r="AW615" s="498" t="e">
        <f t="shared" si="1055"/>
        <v>#REF!</v>
      </c>
      <c r="AX615" s="499" t="s">
        <v>106</v>
      </c>
      <c r="AY615" s="499" t="s">
        <v>106</v>
      </c>
      <c r="AZ615" s="333"/>
      <c r="BA615" s="491" t="e">
        <f t="shared" si="1035"/>
        <v>#REF!</v>
      </c>
      <c r="BB615" s="492">
        <f t="shared" si="1036"/>
        <v>3.05</v>
      </c>
      <c r="BC615" s="493" t="e">
        <f t="shared" si="1037"/>
        <v>#REF!</v>
      </c>
      <c r="BD615" s="488">
        <f t="shared" si="1038"/>
        <v>2.75</v>
      </c>
      <c r="BE615" s="494" t="e">
        <f t="shared" si="1039"/>
        <v>#REF!</v>
      </c>
      <c r="BF615" s="495" t="e">
        <f t="shared" si="1040"/>
        <v>#REF!</v>
      </c>
      <c r="BG615" s="490" t="e">
        <f t="shared" si="1041"/>
        <v>#REF!</v>
      </c>
      <c r="BH615" s="496">
        <f t="shared" si="1042"/>
        <v>2.4</v>
      </c>
      <c r="BI615" s="497" t="e">
        <f t="shared" si="1043"/>
        <v>#REF!</v>
      </c>
      <c r="BJ615" s="385" t="e">
        <f t="shared" si="1056"/>
        <v>#REF!</v>
      </c>
      <c r="BK615" s="385" t="e">
        <f t="shared" si="1057"/>
        <v>#REF!</v>
      </c>
      <c r="BL615" s="243" t="e">
        <f>IF((BA615-'Retail Pricing'!#REF!)&gt;=0," ",1)</f>
        <v>#REF!</v>
      </c>
      <c r="BM615" s="243" t="e">
        <f>IF((BB615-'Retail Pricing'!#REF!)&gt;=0," ",1)</f>
        <v>#REF!</v>
      </c>
      <c r="BN615" s="243" t="e">
        <f>IF((BC615-'Retail Pricing'!#REF!)&gt;=0," ",1)</f>
        <v>#REF!</v>
      </c>
      <c r="BO615" s="243" t="e">
        <f>IF((BD615-'Retail Pricing'!#REF!)&gt;=0," ",1)</f>
        <v>#REF!</v>
      </c>
      <c r="BP615" s="243" t="e">
        <f>IF((BE615-'Retail Pricing'!#REF!)&gt;=0," ",1)</f>
        <v>#REF!</v>
      </c>
      <c r="BQ615" s="243" t="e">
        <f>IF((BF615-'Retail Pricing'!#REF!)&gt;=0," ",1)</f>
        <v>#REF!</v>
      </c>
      <c r="BR615" s="243" t="e">
        <f>IF((BG615-'Retail Pricing'!#REF!)&gt;=0," ",1)</f>
        <v>#REF!</v>
      </c>
      <c r="BS615" s="243" t="e">
        <f>IF((BH615-'Retail Pricing'!#REF!)&gt;=0," ",1)</f>
        <v>#REF!</v>
      </c>
      <c r="BT615" s="243" t="e">
        <f>IF((BI615-'Retail Pricing'!#REF!)&gt;=0," ",1)</f>
        <v>#REF!</v>
      </c>
      <c r="BU615" s="67"/>
      <c r="BV615" s="442" t="e">
        <f t="shared" si="1058"/>
        <v>#REF!</v>
      </c>
      <c r="BW615" s="244" t="e">
        <f t="shared" si="1059"/>
        <v>#REF!</v>
      </c>
      <c r="BX615" s="244" t="e">
        <f t="shared" si="1060"/>
        <v>#REF!</v>
      </c>
      <c r="BY615" s="244" t="e">
        <f t="shared" si="1061"/>
        <v>#REF!</v>
      </c>
      <c r="BZ615" s="244" t="e">
        <f t="shared" si="1062"/>
        <v>#REF!</v>
      </c>
      <c r="CA615" s="244" t="e">
        <f t="shared" si="1063"/>
        <v>#REF!</v>
      </c>
      <c r="CB615" s="244" t="e">
        <f t="shared" si="1064"/>
        <v>#REF!</v>
      </c>
      <c r="CC615" s="244" t="e">
        <f t="shared" si="1065"/>
        <v>#REF!</v>
      </c>
      <c r="CD615" s="244" t="e">
        <f t="shared" si="1066"/>
        <v>#REF!</v>
      </c>
      <c r="CE615" s="244" t="e">
        <f t="shared" si="1067"/>
        <v>#REF!</v>
      </c>
      <c r="CF615" s="244" t="e">
        <f t="shared" si="1068"/>
        <v>#REF!</v>
      </c>
      <c r="CG615" s="244" t="e">
        <f t="shared" si="1069"/>
        <v>#REF!</v>
      </c>
      <c r="CH615" s="244" t="e">
        <f t="shared" si="1044"/>
        <v>#REF!</v>
      </c>
      <c r="CI615" s="570"/>
      <c r="CJ615" s="578" t="e">
        <f t="shared" si="983"/>
        <v>#REF!</v>
      </c>
      <c r="CK615" s="578" t="e">
        <f t="shared" si="984"/>
        <v>#REF!</v>
      </c>
      <c r="CL615" s="578" t="e">
        <f t="shared" si="985"/>
        <v>#REF!</v>
      </c>
      <c r="CM615" s="578" t="e">
        <f t="shared" si="986"/>
        <v>#REF!</v>
      </c>
      <c r="CN615" s="578" t="e">
        <f t="shared" si="987"/>
        <v>#REF!</v>
      </c>
      <c r="CO615" s="578" t="e">
        <f t="shared" si="980"/>
        <v>#REF!</v>
      </c>
      <c r="CP615" s="578" t="e">
        <f t="shared" si="981"/>
        <v>#REF!</v>
      </c>
      <c r="CQ615" s="578" t="e">
        <f t="shared" si="982"/>
        <v>#REF!</v>
      </c>
      <c r="CR615" s="244"/>
      <c r="CS615" s="244"/>
      <c r="CT615" s="244"/>
      <c r="CU615" s="244"/>
      <c r="CV615" s="347"/>
      <c r="CW615" s="338" t="e">
        <f t="shared" si="1070"/>
        <v>#REF!</v>
      </c>
      <c r="CX615" s="347"/>
      <c r="CY615" s="338" t="e">
        <f t="shared" si="1071"/>
        <v>#REF!</v>
      </c>
      <c r="CZ615" s="347"/>
      <c r="DA615" s="338" t="e">
        <f t="shared" si="1072"/>
        <v>#REF!</v>
      </c>
      <c r="DB615" s="347"/>
      <c r="DC615" s="338" t="e">
        <f t="shared" si="1073"/>
        <v>#REF!</v>
      </c>
      <c r="DD615" s="347"/>
      <c r="DE615" s="338" t="e">
        <f t="shared" si="1075"/>
        <v>#REF!</v>
      </c>
    </row>
    <row r="616" spans="1:109" s="19" customFormat="1" x14ac:dyDescent="0.2">
      <c r="A616" s="328" t="s">
        <v>1723</v>
      </c>
      <c r="B616" s="53" t="s">
        <v>1751</v>
      </c>
      <c r="C616" s="454"/>
      <c r="D616" s="217"/>
      <c r="E616" s="326">
        <v>12</v>
      </c>
      <c r="F616" s="326" t="s">
        <v>1750</v>
      </c>
      <c r="G616" s="701"/>
      <c r="H616" s="326"/>
      <c r="I616" s="89" t="e">
        <f>IF('Retail Pricing'!#REF!&gt;0,'Retail Pricing'!#REF!," ")</f>
        <v>#REF!</v>
      </c>
      <c r="J616" s="85" t="e">
        <f>'Retail Pricing'!#REF!</f>
        <v>#REF!</v>
      </c>
      <c r="K616" s="85" t="e">
        <f>'Retail Pricing'!#REF!</f>
        <v>#REF!</v>
      </c>
      <c r="L616" s="305" t="e">
        <f>IF('Retail Pricing'!#REF!&gt;0,'Retail Pricing'!#REF!," ")</f>
        <v>#REF!</v>
      </c>
      <c r="M616" s="226" t="e">
        <f t="shared" si="1048"/>
        <v>#REF!</v>
      </c>
      <c r="N616" s="219" t="e">
        <f>IF('Retail Pricing'!#REF!&gt;0,'Retail Pricing'!#REF!," ")</f>
        <v>#REF!</v>
      </c>
      <c r="O616" s="219" t="e">
        <f>IF('Retail Pricing'!#REF!&gt;0,'Retail Pricing'!#REF!," ")</f>
        <v>#REF!</v>
      </c>
      <c r="P616" s="219"/>
      <c r="Q616" s="219" t="e">
        <f>IF('Retail Pricing'!#REF!&gt;0,'Retail Pricing'!#REF!," ")</f>
        <v>#REF!</v>
      </c>
      <c r="R616" s="219" t="e">
        <f>IF('Retail Pricing'!#REF!&gt;0,'Retail Pricing'!#REF!," ")</f>
        <v>#REF!</v>
      </c>
      <c r="S616" s="219" t="e">
        <f>IF('Retail Pricing'!#REF!&gt;0,'Retail Pricing'!#REF!," ")</f>
        <v>#REF!</v>
      </c>
      <c r="T616" s="226" t="s">
        <v>106</v>
      </c>
      <c r="U616" s="7" t="e">
        <f t="shared" si="1074"/>
        <v>#REF!</v>
      </c>
      <c r="V616" s="7" t="e">
        <v>#DIV/0!</v>
      </c>
      <c r="W616" s="491" t="e">
        <f>ROUND(('Retail Pricing'!#REF!/(1-0.09))/0.05,0)*0.05</f>
        <v>#REF!</v>
      </c>
      <c r="X616" s="489">
        <v>6.6</v>
      </c>
      <c r="Y616" s="304" t="e">
        <f t="shared" si="1049"/>
        <v>#REF!</v>
      </c>
      <c r="Z616" s="428">
        <v>0.76</v>
      </c>
      <c r="AA616" s="492">
        <v>7.25</v>
      </c>
      <c r="AB616" s="493" t="e">
        <f>ROUND(('Retail Pricing'!#REF!/(1-0.09))/0.05,0)*0.05</f>
        <v>#REF!</v>
      </c>
      <c r="AC616" s="489">
        <v>5.95</v>
      </c>
      <c r="AD616" s="14" t="e">
        <f t="shared" si="1050"/>
        <v>#REF!</v>
      </c>
      <c r="AE616" s="428">
        <v>0.74</v>
      </c>
      <c r="AF616" s="488">
        <v>6.6</v>
      </c>
      <c r="AG616" s="494" t="e">
        <f>ROUND(('Retail Pricing'!#REF!/(1-0.09))/0.05,0)*0.05</f>
        <v>#REF!</v>
      </c>
      <c r="AH616" s="489">
        <v>5.25</v>
      </c>
      <c r="AI616" s="14" t="e">
        <f t="shared" si="1051"/>
        <v>#REF!</v>
      </c>
      <c r="AJ616" s="428">
        <v>0.7</v>
      </c>
      <c r="AK616" s="495" t="e">
        <f>ROUND(('Retail Pricing'!#REF!/(1-0.09))/0.05,0)*0.05</f>
        <v>#REF!</v>
      </c>
      <c r="AL616" s="489"/>
      <c r="AM616" s="489">
        <v>5.25</v>
      </c>
      <c r="AN616" s="14" t="e">
        <f t="shared" si="1052"/>
        <v>#REF!</v>
      </c>
      <c r="AO616" s="428">
        <v>0.7</v>
      </c>
      <c r="AP616" s="490" t="e">
        <f>ROUND(('Retail Pricing'!#REF!/(1-0.09))/0.05,0)*0.05</f>
        <v>#REF!</v>
      </c>
      <c r="AQ616" s="489">
        <v>4.95</v>
      </c>
      <c r="AR616" s="14" t="e">
        <f t="shared" si="1053"/>
        <v>#REF!</v>
      </c>
      <c r="AS616" s="428">
        <v>0.69</v>
      </c>
      <c r="AT616" s="496">
        <v>5.6</v>
      </c>
      <c r="AU616" s="497" t="e">
        <f t="shared" si="1054"/>
        <v>#REF!</v>
      </c>
      <c r="AV616" s="288"/>
      <c r="AW616" s="498" t="e">
        <f t="shared" si="1055"/>
        <v>#REF!</v>
      </c>
      <c r="AX616" s="499" t="s">
        <v>106</v>
      </c>
      <c r="AY616" s="499" t="s">
        <v>106</v>
      </c>
      <c r="AZ616" s="333"/>
      <c r="BA616" s="491" t="e">
        <f t="shared" si="1035"/>
        <v>#REF!</v>
      </c>
      <c r="BB616" s="492">
        <f t="shared" si="1036"/>
        <v>7.25</v>
      </c>
      <c r="BC616" s="493" t="e">
        <f t="shared" si="1037"/>
        <v>#REF!</v>
      </c>
      <c r="BD616" s="488">
        <f t="shared" si="1038"/>
        <v>6.6</v>
      </c>
      <c r="BE616" s="494" t="e">
        <f t="shared" si="1039"/>
        <v>#REF!</v>
      </c>
      <c r="BF616" s="495" t="e">
        <f t="shared" si="1040"/>
        <v>#REF!</v>
      </c>
      <c r="BG616" s="490" t="e">
        <f t="shared" si="1041"/>
        <v>#REF!</v>
      </c>
      <c r="BH616" s="496">
        <f t="shared" si="1042"/>
        <v>5.6</v>
      </c>
      <c r="BI616" s="497" t="e">
        <f t="shared" si="1043"/>
        <v>#REF!</v>
      </c>
      <c r="BJ616" s="385" t="e">
        <f t="shared" si="1056"/>
        <v>#REF!</v>
      </c>
      <c r="BK616" s="385" t="e">
        <f t="shared" si="1057"/>
        <v>#REF!</v>
      </c>
      <c r="BL616" s="243" t="e">
        <f>IF((BA616-'Retail Pricing'!#REF!)&gt;=0," ",1)</f>
        <v>#REF!</v>
      </c>
      <c r="BM616" s="243" t="e">
        <f>IF((BB616-'Retail Pricing'!#REF!)&gt;=0," ",1)</f>
        <v>#REF!</v>
      </c>
      <c r="BN616" s="243" t="e">
        <f>IF((BC616-'Retail Pricing'!#REF!)&gt;=0," ",1)</f>
        <v>#REF!</v>
      </c>
      <c r="BO616" s="243" t="e">
        <f>IF((BD616-'Retail Pricing'!#REF!)&gt;=0," ",1)</f>
        <v>#REF!</v>
      </c>
      <c r="BP616" s="243" t="e">
        <f>IF((BE616-'Retail Pricing'!#REF!)&gt;=0," ",1)</f>
        <v>#REF!</v>
      </c>
      <c r="BQ616" s="243" t="e">
        <f>IF((BF616-'Retail Pricing'!#REF!)&gt;=0," ",1)</f>
        <v>#REF!</v>
      </c>
      <c r="BR616" s="243" t="e">
        <f>IF((BG616-'Retail Pricing'!#REF!)&gt;=0," ",1)</f>
        <v>#REF!</v>
      </c>
      <c r="BS616" s="243" t="e">
        <f>IF((BH616-'Retail Pricing'!#REF!)&gt;=0," ",1)</f>
        <v>#REF!</v>
      </c>
      <c r="BT616" s="243" t="e">
        <f>IF((BI616-'Retail Pricing'!#REF!)&gt;=0," ",1)</f>
        <v>#REF!</v>
      </c>
      <c r="BU616" s="67"/>
      <c r="BV616" s="442" t="e">
        <f t="shared" si="1058"/>
        <v>#REF!</v>
      </c>
      <c r="BW616" s="244" t="e">
        <f t="shared" si="1059"/>
        <v>#REF!</v>
      </c>
      <c r="BX616" s="244" t="e">
        <f t="shared" si="1060"/>
        <v>#REF!</v>
      </c>
      <c r="BY616" s="244" t="e">
        <f t="shared" si="1061"/>
        <v>#REF!</v>
      </c>
      <c r="BZ616" s="244" t="e">
        <f t="shared" si="1062"/>
        <v>#REF!</v>
      </c>
      <c r="CA616" s="244" t="e">
        <f t="shared" si="1063"/>
        <v>#REF!</v>
      </c>
      <c r="CB616" s="244" t="e">
        <f t="shared" si="1064"/>
        <v>#REF!</v>
      </c>
      <c r="CC616" s="244" t="e">
        <f t="shared" si="1065"/>
        <v>#REF!</v>
      </c>
      <c r="CD616" s="244" t="e">
        <f t="shared" si="1066"/>
        <v>#REF!</v>
      </c>
      <c r="CE616" s="244" t="e">
        <f t="shared" si="1067"/>
        <v>#REF!</v>
      </c>
      <c r="CF616" s="244" t="e">
        <f t="shared" si="1068"/>
        <v>#REF!</v>
      </c>
      <c r="CG616" s="244" t="e">
        <f t="shared" si="1069"/>
        <v>#REF!</v>
      </c>
      <c r="CH616" s="244" t="e">
        <f t="shared" si="1044"/>
        <v>#REF!</v>
      </c>
      <c r="CI616" s="570"/>
      <c r="CJ616" s="578" t="e">
        <f t="shared" si="983"/>
        <v>#REF!</v>
      </c>
      <c r="CK616" s="578" t="e">
        <f t="shared" si="984"/>
        <v>#REF!</v>
      </c>
      <c r="CL616" s="578" t="e">
        <f t="shared" si="985"/>
        <v>#REF!</v>
      </c>
      <c r="CM616" s="578" t="e">
        <f t="shared" si="986"/>
        <v>#REF!</v>
      </c>
      <c r="CN616" s="578" t="e">
        <f t="shared" si="987"/>
        <v>#REF!</v>
      </c>
      <c r="CO616" s="578" t="e">
        <f t="shared" ref="CO616:CO685" si="1076">IF(CC616&gt;0,CC616-$CL$1," ")</f>
        <v>#REF!</v>
      </c>
      <c r="CP616" s="578" t="e">
        <f t="shared" ref="CP616:CP685" si="1077">IF(CD616&gt;0,CD616-$CL$1," ")</f>
        <v>#REF!</v>
      </c>
      <c r="CQ616" s="578" t="e">
        <f t="shared" ref="CQ616:CQ685" si="1078">IF(CE616&gt;0,CE616-$CL$1," ")</f>
        <v>#REF!</v>
      </c>
      <c r="CR616" s="244"/>
      <c r="CS616" s="244"/>
      <c r="CT616" s="244"/>
      <c r="CU616" s="244"/>
      <c r="CV616" s="347"/>
      <c r="CW616" s="338" t="e">
        <f t="shared" si="1070"/>
        <v>#REF!</v>
      </c>
      <c r="CX616" s="347"/>
      <c r="CY616" s="338" t="e">
        <f t="shared" si="1071"/>
        <v>#REF!</v>
      </c>
      <c r="CZ616" s="347"/>
      <c r="DA616" s="338" t="e">
        <f t="shared" si="1072"/>
        <v>#REF!</v>
      </c>
      <c r="DB616" s="347"/>
      <c r="DC616" s="338" t="e">
        <f t="shared" si="1073"/>
        <v>#REF!</v>
      </c>
      <c r="DD616" s="347"/>
      <c r="DE616" s="338" t="e">
        <f t="shared" si="1075"/>
        <v>#REF!</v>
      </c>
    </row>
    <row r="617" spans="1:109" s="19" customFormat="1" x14ac:dyDescent="0.2">
      <c r="A617" s="328" t="s">
        <v>1723</v>
      </c>
      <c r="B617" s="53" t="s">
        <v>1753</v>
      </c>
      <c r="C617" s="454"/>
      <c r="D617" s="217"/>
      <c r="E617" s="326">
        <v>24</v>
      </c>
      <c r="F617" s="326" t="s">
        <v>899</v>
      </c>
      <c r="G617" s="701"/>
      <c r="H617" s="326"/>
      <c r="I617" s="89" t="e">
        <f>IF('Retail Pricing'!#REF!&gt;0,'Retail Pricing'!#REF!," ")</f>
        <v>#REF!</v>
      </c>
      <c r="J617" s="85" t="e">
        <f>'Retail Pricing'!#REF!</f>
        <v>#REF!</v>
      </c>
      <c r="K617" s="85" t="e">
        <f>'Retail Pricing'!#REF!</f>
        <v>#REF!</v>
      </c>
      <c r="L617" s="305" t="e">
        <f>IF('Retail Pricing'!#REF!&gt;0,'Retail Pricing'!#REF!," ")</f>
        <v>#REF!</v>
      </c>
      <c r="M617" s="226" t="e">
        <f t="shared" si="1048"/>
        <v>#REF!</v>
      </c>
      <c r="N617" s="219" t="e">
        <f>IF('Retail Pricing'!#REF!&gt;0,'Retail Pricing'!#REF!," ")</f>
        <v>#REF!</v>
      </c>
      <c r="O617" s="219" t="e">
        <f>IF('Retail Pricing'!#REF!&gt;0,'Retail Pricing'!#REF!," ")</f>
        <v>#REF!</v>
      </c>
      <c r="P617" s="219"/>
      <c r="Q617" s="219" t="e">
        <f>IF('Retail Pricing'!#REF!&gt;0,'Retail Pricing'!#REF!," ")</f>
        <v>#REF!</v>
      </c>
      <c r="R617" s="219" t="e">
        <f>IF('Retail Pricing'!#REF!&gt;0,'Retail Pricing'!#REF!," ")</f>
        <v>#REF!</v>
      </c>
      <c r="S617" s="219" t="e">
        <f>IF('Retail Pricing'!#REF!&gt;0,'Retail Pricing'!#REF!," ")</f>
        <v>#REF!</v>
      </c>
      <c r="T617" s="226" t="s">
        <v>106</v>
      </c>
      <c r="U617" s="7" t="e">
        <f t="shared" si="1074"/>
        <v>#REF!</v>
      </c>
      <c r="V617" s="7" t="e">
        <v>#DIV/0!</v>
      </c>
      <c r="W617" s="491" t="e">
        <f>ROUND(('Retail Pricing'!#REF!/(1-0.09))/0.05,0)*0.05</f>
        <v>#REF!</v>
      </c>
      <c r="X617" s="489">
        <v>4.4000000000000004</v>
      </c>
      <c r="Y617" s="304" t="e">
        <f t="shared" si="1049"/>
        <v>#REF!</v>
      </c>
      <c r="Z617" s="428">
        <v>0.84</v>
      </c>
      <c r="AA617" s="492">
        <v>4.8499999999999996</v>
      </c>
      <c r="AB617" s="493" t="e">
        <f>ROUND(('Retail Pricing'!#REF!/(1-0.09))/0.05,0)*0.05</f>
        <v>#REF!</v>
      </c>
      <c r="AC617" s="489">
        <v>3.95</v>
      </c>
      <c r="AD617" s="14" t="e">
        <f t="shared" si="1050"/>
        <v>#REF!</v>
      </c>
      <c r="AE617" s="428">
        <v>0.82</v>
      </c>
      <c r="AF617" s="488">
        <v>4.4000000000000004</v>
      </c>
      <c r="AG617" s="494" t="e">
        <f>ROUND(('Retail Pricing'!#REF!/(1-0.09))/0.05,0)*0.05</f>
        <v>#REF!</v>
      </c>
      <c r="AH617" s="489">
        <v>3.5</v>
      </c>
      <c r="AI617" s="14" t="e">
        <f t="shared" si="1051"/>
        <v>#REF!</v>
      </c>
      <c r="AJ617" s="428">
        <v>0.8</v>
      </c>
      <c r="AK617" s="495" t="e">
        <f>ROUND(('Retail Pricing'!#REF!/(1-0.09))/0.05,0)*0.05</f>
        <v>#REF!</v>
      </c>
      <c r="AL617" s="489"/>
      <c r="AM617" s="489">
        <v>3.5</v>
      </c>
      <c r="AN617" s="14" t="e">
        <f t="shared" si="1052"/>
        <v>#REF!</v>
      </c>
      <c r="AO617" s="428">
        <v>0.8</v>
      </c>
      <c r="AP617" s="490" t="e">
        <f>ROUND(('Retail Pricing'!#REF!/(1-0.09))/0.05,0)*0.05</f>
        <v>#REF!</v>
      </c>
      <c r="AQ617" s="489">
        <v>3.3</v>
      </c>
      <c r="AR617" s="14" t="e">
        <f t="shared" si="1053"/>
        <v>#REF!</v>
      </c>
      <c r="AS617" s="428">
        <v>0.79</v>
      </c>
      <c r="AT617" s="496">
        <v>3.75</v>
      </c>
      <c r="AU617" s="497" t="e">
        <f t="shared" si="1054"/>
        <v>#REF!</v>
      </c>
      <c r="AV617" s="288"/>
      <c r="AW617" s="498" t="e">
        <f t="shared" si="1055"/>
        <v>#REF!</v>
      </c>
      <c r="AX617" s="499" t="s">
        <v>106</v>
      </c>
      <c r="AY617" s="499" t="s">
        <v>106</v>
      </c>
      <c r="AZ617" s="333"/>
      <c r="BA617" s="491" t="e">
        <f t="shared" si="1035"/>
        <v>#REF!</v>
      </c>
      <c r="BB617" s="492">
        <f t="shared" si="1036"/>
        <v>4.8499999999999996</v>
      </c>
      <c r="BC617" s="493" t="e">
        <f t="shared" si="1037"/>
        <v>#REF!</v>
      </c>
      <c r="BD617" s="488">
        <f t="shared" si="1038"/>
        <v>4.4000000000000004</v>
      </c>
      <c r="BE617" s="494" t="e">
        <f t="shared" si="1039"/>
        <v>#REF!</v>
      </c>
      <c r="BF617" s="495" t="e">
        <f t="shared" si="1040"/>
        <v>#REF!</v>
      </c>
      <c r="BG617" s="490" t="e">
        <f t="shared" si="1041"/>
        <v>#REF!</v>
      </c>
      <c r="BH617" s="496">
        <f t="shared" si="1042"/>
        <v>3.75</v>
      </c>
      <c r="BI617" s="497" t="e">
        <f t="shared" si="1043"/>
        <v>#REF!</v>
      </c>
      <c r="BJ617" s="385" t="e">
        <f t="shared" si="1056"/>
        <v>#REF!</v>
      </c>
      <c r="BK617" s="385" t="e">
        <f t="shared" si="1057"/>
        <v>#REF!</v>
      </c>
      <c r="BL617" s="243" t="e">
        <f>IF((BA617-'Retail Pricing'!#REF!)&gt;=0," ",1)</f>
        <v>#REF!</v>
      </c>
      <c r="BM617" s="243" t="e">
        <f>IF((BB617-'Retail Pricing'!#REF!)&gt;=0," ",1)</f>
        <v>#REF!</v>
      </c>
      <c r="BN617" s="243" t="e">
        <f>IF((BC617-'Retail Pricing'!#REF!)&gt;=0," ",1)</f>
        <v>#REF!</v>
      </c>
      <c r="BO617" s="243" t="e">
        <f>IF((BD617-'Retail Pricing'!#REF!)&gt;=0," ",1)</f>
        <v>#REF!</v>
      </c>
      <c r="BP617" s="243" t="e">
        <f>IF((BE617-'Retail Pricing'!#REF!)&gt;=0," ",1)</f>
        <v>#REF!</v>
      </c>
      <c r="BQ617" s="243" t="e">
        <f>IF((BF617-'Retail Pricing'!#REF!)&gt;=0," ",1)</f>
        <v>#REF!</v>
      </c>
      <c r="BR617" s="243" t="e">
        <f>IF((BG617-'Retail Pricing'!#REF!)&gt;=0," ",1)</f>
        <v>#REF!</v>
      </c>
      <c r="BS617" s="243" t="e">
        <f>IF((BH617-'Retail Pricing'!#REF!)&gt;=0," ",1)</f>
        <v>#REF!</v>
      </c>
      <c r="BT617" s="243" t="e">
        <f>IF((BI617-'Retail Pricing'!#REF!)&gt;=0," ",1)</f>
        <v>#REF!</v>
      </c>
      <c r="BU617" s="67"/>
      <c r="BV617" s="442" t="e">
        <f t="shared" si="1058"/>
        <v>#REF!</v>
      </c>
      <c r="BW617" s="244" t="e">
        <f t="shared" si="1059"/>
        <v>#REF!</v>
      </c>
      <c r="BX617" s="244" t="e">
        <f t="shared" si="1060"/>
        <v>#REF!</v>
      </c>
      <c r="BY617" s="244" t="e">
        <f t="shared" si="1061"/>
        <v>#REF!</v>
      </c>
      <c r="BZ617" s="244" t="e">
        <f t="shared" si="1062"/>
        <v>#REF!</v>
      </c>
      <c r="CA617" s="244" t="e">
        <f t="shared" si="1063"/>
        <v>#REF!</v>
      </c>
      <c r="CB617" s="244" t="e">
        <f t="shared" si="1064"/>
        <v>#REF!</v>
      </c>
      <c r="CC617" s="244" t="e">
        <f t="shared" si="1065"/>
        <v>#REF!</v>
      </c>
      <c r="CD617" s="244" t="e">
        <f t="shared" si="1066"/>
        <v>#REF!</v>
      </c>
      <c r="CE617" s="244" t="e">
        <f t="shared" si="1067"/>
        <v>#REF!</v>
      </c>
      <c r="CF617" s="244" t="e">
        <f t="shared" si="1068"/>
        <v>#REF!</v>
      </c>
      <c r="CG617" s="244" t="e">
        <f t="shared" si="1069"/>
        <v>#REF!</v>
      </c>
      <c r="CH617" s="244" t="e">
        <f t="shared" si="1044"/>
        <v>#REF!</v>
      </c>
      <c r="CI617" s="570"/>
      <c r="CJ617" s="578" t="e">
        <f t="shared" si="983"/>
        <v>#REF!</v>
      </c>
      <c r="CK617" s="578" t="e">
        <f t="shared" si="984"/>
        <v>#REF!</v>
      </c>
      <c r="CL617" s="578" t="e">
        <f t="shared" si="985"/>
        <v>#REF!</v>
      </c>
      <c r="CM617" s="578" t="e">
        <f t="shared" si="986"/>
        <v>#REF!</v>
      </c>
      <c r="CN617" s="578" t="e">
        <f t="shared" si="987"/>
        <v>#REF!</v>
      </c>
      <c r="CO617" s="578" t="e">
        <f t="shared" si="1076"/>
        <v>#REF!</v>
      </c>
      <c r="CP617" s="578" t="e">
        <f t="shared" si="1077"/>
        <v>#REF!</v>
      </c>
      <c r="CQ617" s="578" t="e">
        <f t="shared" si="1078"/>
        <v>#REF!</v>
      </c>
      <c r="CR617" s="244"/>
      <c r="CS617" s="244"/>
      <c r="CT617" s="244"/>
      <c r="CU617" s="244"/>
      <c r="CV617" s="347"/>
      <c r="CW617" s="338" t="e">
        <f t="shared" si="1070"/>
        <v>#REF!</v>
      </c>
      <c r="CX617" s="347"/>
      <c r="CY617" s="338" t="e">
        <f t="shared" si="1071"/>
        <v>#REF!</v>
      </c>
      <c r="CZ617" s="347"/>
      <c r="DA617" s="338" t="e">
        <f t="shared" si="1072"/>
        <v>#REF!</v>
      </c>
      <c r="DB617" s="347"/>
      <c r="DC617" s="338" t="e">
        <f t="shared" si="1073"/>
        <v>#REF!</v>
      </c>
      <c r="DD617" s="347"/>
      <c r="DE617" s="338" t="e">
        <f t="shared" si="1075"/>
        <v>#REF!</v>
      </c>
    </row>
    <row r="618" spans="1:109" s="19" customFormat="1" x14ac:dyDescent="0.2">
      <c r="A618" s="328" t="s">
        <v>1723</v>
      </c>
      <c r="B618" s="53" t="s">
        <v>1757</v>
      </c>
      <c r="C618" s="454"/>
      <c r="D618" s="217"/>
      <c r="E618" s="326">
        <v>8</v>
      </c>
      <c r="F618" s="326" t="s">
        <v>1794</v>
      </c>
      <c r="G618" s="701"/>
      <c r="H618" s="326"/>
      <c r="I618" s="89" t="e">
        <f>IF('Retail Pricing'!#REF!&gt;0,'Retail Pricing'!#REF!," ")</f>
        <v>#REF!</v>
      </c>
      <c r="J618" s="85" t="e">
        <f>'Retail Pricing'!#REF!</f>
        <v>#REF!</v>
      </c>
      <c r="K618" s="85" t="e">
        <f>'Retail Pricing'!#REF!</f>
        <v>#REF!</v>
      </c>
      <c r="L618" s="305" t="e">
        <f>IF('Retail Pricing'!#REF!&gt;0,'Retail Pricing'!#REF!," ")</f>
        <v>#REF!</v>
      </c>
      <c r="M618" s="226" t="e">
        <f t="shared" si="1048"/>
        <v>#REF!</v>
      </c>
      <c r="N618" s="219" t="e">
        <f>IF('Retail Pricing'!#REF!&gt;0,'Retail Pricing'!#REF!," ")</f>
        <v>#REF!</v>
      </c>
      <c r="O618" s="219" t="e">
        <f>IF('Retail Pricing'!#REF!&gt;0,'Retail Pricing'!#REF!," ")</f>
        <v>#REF!</v>
      </c>
      <c r="P618" s="219"/>
      <c r="Q618" s="219" t="e">
        <f>IF('Retail Pricing'!#REF!&gt;0,'Retail Pricing'!#REF!," ")</f>
        <v>#REF!</v>
      </c>
      <c r="R618" s="219" t="e">
        <f>IF('Retail Pricing'!#REF!&gt;0,'Retail Pricing'!#REF!," ")</f>
        <v>#REF!</v>
      </c>
      <c r="S618" s="219" t="e">
        <f>IF('Retail Pricing'!#REF!&gt;0,'Retail Pricing'!#REF!," ")</f>
        <v>#REF!</v>
      </c>
      <c r="T618" s="226" t="s">
        <v>106</v>
      </c>
      <c r="U618" s="7" t="e">
        <f t="shared" si="1074"/>
        <v>#REF!</v>
      </c>
      <c r="V618" s="7" t="e">
        <v>#DIV/0!</v>
      </c>
      <c r="W618" s="491" t="e">
        <f>ROUND(('Retail Pricing'!#REF!/(1-0.09))/0.05,0)*0.05</f>
        <v>#REF!</v>
      </c>
      <c r="X618" s="489">
        <v>8.25</v>
      </c>
      <c r="Y618" s="304" t="e">
        <f t="shared" si="1049"/>
        <v>#REF!</v>
      </c>
      <c r="Z618" s="428">
        <v>0.71</v>
      </c>
      <c r="AA618" s="492">
        <v>9.1</v>
      </c>
      <c r="AB618" s="493" t="e">
        <f>ROUND(('Retail Pricing'!#REF!/(1-0.09))/0.05,0)*0.05</f>
        <v>#REF!</v>
      </c>
      <c r="AC618" s="489">
        <v>7.4</v>
      </c>
      <c r="AD618" s="14" t="e">
        <f t="shared" si="1050"/>
        <v>#REF!</v>
      </c>
      <c r="AE618" s="428">
        <v>0.68</v>
      </c>
      <c r="AF618" s="488">
        <v>8.25</v>
      </c>
      <c r="AG618" s="494" t="e">
        <f>ROUND(('Retail Pricing'!#REF!/(1-0.09))/0.05,0)*0.05</f>
        <v>#REF!</v>
      </c>
      <c r="AH618" s="489">
        <v>6.6</v>
      </c>
      <c r="AI618" s="14" t="e">
        <f t="shared" si="1051"/>
        <v>#REF!</v>
      </c>
      <c r="AJ618" s="428">
        <v>0.64</v>
      </c>
      <c r="AK618" s="495" t="e">
        <f>ROUND(('Retail Pricing'!#REF!/(1-0.09))/0.05,0)*0.05</f>
        <v>#REF!</v>
      </c>
      <c r="AL618" s="489"/>
      <c r="AM618" s="489">
        <v>6.6</v>
      </c>
      <c r="AN618" s="14" t="e">
        <f t="shared" si="1052"/>
        <v>#REF!</v>
      </c>
      <c r="AO618" s="428">
        <v>0.63</v>
      </c>
      <c r="AP618" s="490" t="e">
        <f>ROUND(('Retail Pricing'!#REF!/(1-0.09))/0.05,0)*0.05</f>
        <v>#REF!</v>
      </c>
      <c r="AQ618" s="489">
        <v>6.2</v>
      </c>
      <c r="AR618" s="14" t="e">
        <f t="shared" si="1053"/>
        <v>#REF!</v>
      </c>
      <c r="AS618" s="428">
        <v>0.62</v>
      </c>
      <c r="AT618" s="496">
        <v>7.05</v>
      </c>
      <c r="AU618" s="497" t="e">
        <f t="shared" si="1054"/>
        <v>#REF!</v>
      </c>
      <c r="AV618" s="288"/>
      <c r="AW618" s="498" t="e">
        <f t="shared" si="1055"/>
        <v>#REF!</v>
      </c>
      <c r="AX618" s="499" t="s">
        <v>106</v>
      </c>
      <c r="AY618" s="499" t="s">
        <v>106</v>
      </c>
      <c r="AZ618" s="333"/>
      <c r="BA618" s="491" t="e">
        <f t="shared" si="1035"/>
        <v>#REF!</v>
      </c>
      <c r="BB618" s="492">
        <f t="shared" si="1036"/>
        <v>9.1</v>
      </c>
      <c r="BC618" s="493" t="e">
        <f t="shared" si="1037"/>
        <v>#REF!</v>
      </c>
      <c r="BD618" s="488">
        <f t="shared" si="1038"/>
        <v>8.25</v>
      </c>
      <c r="BE618" s="494" t="e">
        <f t="shared" si="1039"/>
        <v>#REF!</v>
      </c>
      <c r="BF618" s="495" t="e">
        <f t="shared" si="1040"/>
        <v>#REF!</v>
      </c>
      <c r="BG618" s="490" t="e">
        <f t="shared" si="1041"/>
        <v>#REF!</v>
      </c>
      <c r="BH618" s="496">
        <f t="shared" si="1042"/>
        <v>7.05</v>
      </c>
      <c r="BI618" s="497" t="e">
        <f t="shared" si="1043"/>
        <v>#REF!</v>
      </c>
      <c r="BJ618" s="385" t="e">
        <f t="shared" si="1056"/>
        <v>#REF!</v>
      </c>
      <c r="BK618" s="385" t="e">
        <f t="shared" si="1057"/>
        <v>#REF!</v>
      </c>
      <c r="BL618" s="243" t="e">
        <f>IF((BA618-'Retail Pricing'!#REF!)&gt;=0," ",1)</f>
        <v>#REF!</v>
      </c>
      <c r="BM618" s="243" t="e">
        <f>IF((BB618-'Retail Pricing'!#REF!)&gt;=0," ",1)</f>
        <v>#REF!</v>
      </c>
      <c r="BN618" s="243" t="e">
        <f>IF((BC618-'Retail Pricing'!#REF!)&gt;=0," ",1)</f>
        <v>#REF!</v>
      </c>
      <c r="BO618" s="243" t="e">
        <f>IF((BD618-'Retail Pricing'!#REF!)&gt;=0," ",1)</f>
        <v>#REF!</v>
      </c>
      <c r="BP618" s="243" t="e">
        <f>IF((BE618-'Retail Pricing'!#REF!)&gt;=0," ",1)</f>
        <v>#REF!</v>
      </c>
      <c r="BQ618" s="243" t="e">
        <f>IF((BF618-'Retail Pricing'!#REF!)&gt;=0," ",1)</f>
        <v>#REF!</v>
      </c>
      <c r="BR618" s="243" t="e">
        <f>IF((BG618-'Retail Pricing'!#REF!)&gt;=0," ",1)</f>
        <v>#REF!</v>
      </c>
      <c r="BS618" s="243" t="e">
        <f>IF((BH618-'Retail Pricing'!#REF!)&gt;=0," ",1)</f>
        <v>#REF!</v>
      </c>
      <c r="BT618" s="243" t="e">
        <f>IF((BI618-'Retail Pricing'!#REF!)&gt;=0," ",1)</f>
        <v>#REF!</v>
      </c>
      <c r="BU618" s="67"/>
      <c r="BV618" s="442" t="e">
        <f t="shared" si="1058"/>
        <v>#REF!</v>
      </c>
      <c r="BW618" s="244" t="e">
        <f t="shared" si="1059"/>
        <v>#REF!</v>
      </c>
      <c r="BX618" s="244" t="e">
        <f t="shared" si="1060"/>
        <v>#REF!</v>
      </c>
      <c r="BY618" s="244" t="e">
        <f t="shared" si="1061"/>
        <v>#REF!</v>
      </c>
      <c r="BZ618" s="244" t="e">
        <f t="shared" si="1062"/>
        <v>#REF!</v>
      </c>
      <c r="CA618" s="244" t="e">
        <f t="shared" si="1063"/>
        <v>#REF!</v>
      </c>
      <c r="CB618" s="244" t="e">
        <f t="shared" si="1064"/>
        <v>#REF!</v>
      </c>
      <c r="CC618" s="244" t="e">
        <f t="shared" si="1065"/>
        <v>#REF!</v>
      </c>
      <c r="CD618" s="244" t="e">
        <f t="shared" si="1066"/>
        <v>#REF!</v>
      </c>
      <c r="CE618" s="244" t="e">
        <f t="shared" si="1067"/>
        <v>#REF!</v>
      </c>
      <c r="CF618" s="244" t="e">
        <f t="shared" si="1068"/>
        <v>#REF!</v>
      </c>
      <c r="CG618" s="244" t="e">
        <f t="shared" si="1069"/>
        <v>#REF!</v>
      </c>
      <c r="CH618" s="244" t="e">
        <f t="shared" si="1044"/>
        <v>#REF!</v>
      </c>
      <c r="CI618" s="570"/>
      <c r="CJ618" s="578" t="e">
        <f t="shared" ref="CJ618:CJ685" si="1079">IF(BW618&gt;0,BW618-$CL$1," ")</f>
        <v>#REF!</v>
      </c>
      <c r="CK618" s="578" t="e">
        <f t="shared" ref="CK618:CK685" si="1080">IF(BX618&gt;0,BX618-$CL$1," ")</f>
        <v>#REF!</v>
      </c>
      <c r="CL618" s="578" t="e">
        <f t="shared" ref="CL618:CL685" si="1081">IF(BY618&gt;0,BY618-$CL$1," ")</f>
        <v>#REF!</v>
      </c>
      <c r="CM618" s="578" t="e">
        <f t="shared" ref="CM618:CM685" si="1082">IF(BZ618&gt;0,BZ618-$CL$1," ")</f>
        <v>#REF!</v>
      </c>
      <c r="CN618" s="578" t="e">
        <f t="shared" ref="CN618:CN685" si="1083">IF(CA618&gt;0,CA618-$CL$1," ")</f>
        <v>#REF!</v>
      </c>
      <c r="CO618" s="578" t="e">
        <f t="shared" si="1076"/>
        <v>#REF!</v>
      </c>
      <c r="CP618" s="578" t="e">
        <f t="shared" si="1077"/>
        <v>#REF!</v>
      </c>
      <c r="CQ618" s="578" t="e">
        <f t="shared" si="1078"/>
        <v>#REF!</v>
      </c>
      <c r="CR618" s="244"/>
      <c r="CS618" s="244"/>
      <c r="CT618" s="244"/>
      <c r="CU618" s="244"/>
      <c r="CV618" s="347"/>
      <c r="CW618" s="338" t="e">
        <f t="shared" si="1070"/>
        <v>#REF!</v>
      </c>
      <c r="CX618" s="347"/>
      <c r="CY618" s="338" t="e">
        <f t="shared" si="1071"/>
        <v>#REF!</v>
      </c>
      <c r="CZ618" s="347"/>
      <c r="DA618" s="338" t="e">
        <f t="shared" si="1072"/>
        <v>#REF!</v>
      </c>
      <c r="DB618" s="347"/>
      <c r="DC618" s="338" t="e">
        <f t="shared" si="1073"/>
        <v>#REF!</v>
      </c>
      <c r="DD618" s="347"/>
      <c r="DE618" s="338" t="e">
        <f t="shared" si="1075"/>
        <v>#REF!</v>
      </c>
    </row>
    <row r="619" spans="1:109" s="19" customFormat="1" x14ac:dyDescent="0.2">
      <c r="A619" s="328" t="s">
        <v>1723</v>
      </c>
      <c r="B619" s="53" t="s">
        <v>1762</v>
      </c>
      <c r="C619" s="454"/>
      <c r="D619" s="217"/>
      <c r="E619" s="326">
        <v>18</v>
      </c>
      <c r="F619" s="400" t="s">
        <v>927</v>
      </c>
      <c r="G619" s="704"/>
      <c r="H619" s="400" t="s">
        <v>928</v>
      </c>
      <c r="I619" s="89" t="e">
        <f>IF('Retail Pricing'!#REF!&gt;0,'Retail Pricing'!#REF!," ")</f>
        <v>#REF!</v>
      </c>
      <c r="J619" s="85" t="e">
        <f>'Retail Pricing'!#REF!</f>
        <v>#REF!</v>
      </c>
      <c r="K619" s="85" t="e">
        <f>'Retail Pricing'!#REF!</f>
        <v>#REF!</v>
      </c>
      <c r="L619" s="305" t="e">
        <f>IF('Retail Pricing'!#REF!&gt;0,'Retail Pricing'!#REF!," ")</f>
        <v>#REF!</v>
      </c>
      <c r="M619" s="226" t="e">
        <f t="shared" si="1048"/>
        <v>#REF!</v>
      </c>
      <c r="N619" s="219" t="e">
        <f>IF('Retail Pricing'!#REF!&gt;0,'Retail Pricing'!#REF!," ")</f>
        <v>#REF!</v>
      </c>
      <c r="O619" s="219" t="e">
        <f>IF('Retail Pricing'!#REF!&gt;0,'Retail Pricing'!#REF!," ")</f>
        <v>#REF!</v>
      </c>
      <c r="P619" s="219"/>
      <c r="Q619" s="219" t="e">
        <f>IF('Retail Pricing'!#REF!&gt;0,'Retail Pricing'!#REF!," ")</f>
        <v>#REF!</v>
      </c>
      <c r="R619" s="219" t="e">
        <f>IF('Retail Pricing'!#REF!&gt;0,'Retail Pricing'!#REF!," ")</f>
        <v>#REF!</v>
      </c>
      <c r="S619" s="219" t="e">
        <f>IF('Retail Pricing'!#REF!&gt;0,'Retail Pricing'!#REF!," ")</f>
        <v>#REF!</v>
      </c>
      <c r="T619" s="226" t="s">
        <v>106</v>
      </c>
      <c r="U619" s="7" t="e">
        <f t="shared" si="1074"/>
        <v>#REF!</v>
      </c>
      <c r="V619" s="7" t="e">
        <v>#DIV/0!</v>
      </c>
      <c r="W619" s="491" t="e">
        <f>ROUND(('Retail Pricing'!#REF!/(1-0.09))/0.05,0)*0.05</f>
        <v>#REF!</v>
      </c>
      <c r="X619" s="489">
        <v>2.2000000000000002</v>
      </c>
      <c r="Y619" s="304" t="e">
        <f t="shared" si="1049"/>
        <v>#REF!</v>
      </c>
      <c r="Z619" s="428">
        <v>0.78</v>
      </c>
      <c r="AA619" s="492">
        <v>2.5499999999999998</v>
      </c>
      <c r="AB619" s="493" t="e">
        <f>ROUND(('Retail Pricing'!#REF!/(1-0.09))/0.05,0)*0.05</f>
        <v>#REF!</v>
      </c>
      <c r="AC619" s="489">
        <v>2</v>
      </c>
      <c r="AD619" s="14" t="e">
        <f t="shared" si="1050"/>
        <v>#REF!</v>
      </c>
      <c r="AE619" s="428">
        <v>0.76</v>
      </c>
      <c r="AF619" s="488">
        <v>2.35</v>
      </c>
      <c r="AG619" s="494" t="e">
        <f>ROUND(('Retail Pricing'!#REF!/(1-0.09))/0.05,0)*0.05</f>
        <v>#REF!</v>
      </c>
      <c r="AH619" s="489">
        <v>1.75</v>
      </c>
      <c r="AI619" s="14" t="e">
        <f t="shared" si="1051"/>
        <v>#REF!</v>
      </c>
      <c r="AJ619" s="428">
        <v>0.73</v>
      </c>
      <c r="AK619" s="495" t="e">
        <f>ROUND(('Retail Pricing'!#REF!/(1-0.09))/0.05,0)*0.05</f>
        <v>#REF!</v>
      </c>
      <c r="AL619" s="489"/>
      <c r="AM619" s="489">
        <v>1.75</v>
      </c>
      <c r="AN619" s="14" t="e">
        <f t="shared" si="1052"/>
        <v>#REF!</v>
      </c>
      <c r="AO619" s="428">
        <v>0.72</v>
      </c>
      <c r="AP619" s="490" t="e">
        <f>ROUND(('Retail Pricing'!#REF!/(1-0.09))/0.05,0)*0.05</f>
        <v>#REF!</v>
      </c>
      <c r="AQ619" s="489">
        <v>1.65</v>
      </c>
      <c r="AR619" s="14" t="e">
        <f t="shared" si="1053"/>
        <v>#REF!</v>
      </c>
      <c r="AS619" s="428">
        <v>0.71</v>
      </c>
      <c r="AT619" s="496">
        <v>2</v>
      </c>
      <c r="AU619" s="497" t="e">
        <f t="shared" si="1054"/>
        <v>#REF!</v>
      </c>
      <c r="AV619" s="288"/>
      <c r="AW619" s="498" t="e">
        <f t="shared" si="1055"/>
        <v>#REF!</v>
      </c>
      <c r="AX619" s="499" t="s">
        <v>106</v>
      </c>
      <c r="AY619" s="499" t="s">
        <v>106</v>
      </c>
      <c r="AZ619" s="333"/>
      <c r="BA619" s="491" t="e">
        <f t="shared" si="1035"/>
        <v>#REF!</v>
      </c>
      <c r="BB619" s="492">
        <f t="shared" si="1036"/>
        <v>2.5499999999999998</v>
      </c>
      <c r="BC619" s="493" t="e">
        <f t="shared" si="1037"/>
        <v>#REF!</v>
      </c>
      <c r="BD619" s="488">
        <f t="shared" si="1038"/>
        <v>2.35</v>
      </c>
      <c r="BE619" s="494" t="e">
        <f t="shared" si="1039"/>
        <v>#REF!</v>
      </c>
      <c r="BF619" s="495" t="e">
        <f t="shared" si="1040"/>
        <v>#REF!</v>
      </c>
      <c r="BG619" s="490" t="e">
        <f t="shared" si="1041"/>
        <v>#REF!</v>
      </c>
      <c r="BH619" s="496">
        <f t="shared" si="1042"/>
        <v>2</v>
      </c>
      <c r="BI619" s="497" t="e">
        <f t="shared" si="1043"/>
        <v>#REF!</v>
      </c>
      <c r="BJ619" s="385" t="e">
        <f t="shared" si="1056"/>
        <v>#REF!</v>
      </c>
      <c r="BK619" s="385" t="e">
        <f t="shared" si="1057"/>
        <v>#REF!</v>
      </c>
      <c r="BL619" s="243" t="e">
        <f>IF((BA619-'Retail Pricing'!#REF!)&gt;=0," ",1)</f>
        <v>#REF!</v>
      </c>
      <c r="BM619" s="243" t="e">
        <f>IF((BB619-'Retail Pricing'!#REF!)&gt;=0," ",1)</f>
        <v>#REF!</v>
      </c>
      <c r="BN619" s="243" t="e">
        <f>IF((BC619-'Retail Pricing'!#REF!)&gt;=0," ",1)</f>
        <v>#REF!</v>
      </c>
      <c r="BO619" s="243">
        <f>IF((BD619-'Retail Pricing'!F348)&gt;=0," ",1)</f>
        <v>1</v>
      </c>
      <c r="BP619" s="243" t="e">
        <f>IF((BE619-'Retail Pricing'!#REF!)&gt;=0," ",1)</f>
        <v>#REF!</v>
      </c>
      <c r="BQ619" s="243" t="e">
        <f>IF((BF619-'Retail Pricing'!#REF!)&gt;=0," ",1)</f>
        <v>#REF!</v>
      </c>
      <c r="BR619" s="243" t="e">
        <f>IF((BG619-'Retail Pricing'!#REF!)&gt;=0," ",1)</f>
        <v>#REF!</v>
      </c>
      <c r="BS619" s="243" t="e">
        <f>IF((BH619-'Retail Pricing'!#REF!)&gt;=0," ",1)</f>
        <v>#REF!</v>
      </c>
      <c r="BT619" s="243" t="e">
        <f>IF((BI619-'Retail Pricing'!#REF!)&gt;=0," ",1)</f>
        <v>#REF!</v>
      </c>
      <c r="BU619" s="67"/>
      <c r="BV619" s="442" t="e">
        <f t="shared" si="1058"/>
        <v>#REF!</v>
      </c>
      <c r="BW619" s="244" t="e">
        <f t="shared" si="1059"/>
        <v>#REF!</v>
      </c>
      <c r="BX619" s="244" t="e">
        <f t="shared" si="1060"/>
        <v>#REF!</v>
      </c>
      <c r="BY619" s="244" t="e">
        <f t="shared" si="1061"/>
        <v>#REF!</v>
      </c>
      <c r="BZ619" s="244" t="e">
        <f t="shared" si="1062"/>
        <v>#REF!</v>
      </c>
      <c r="CA619" s="244" t="e">
        <f t="shared" si="1063"/>
        <v>#REF!</v>
      </c>
      <c r="CB619" s="244" t="e">
        <f t="shared" si="1064"/>
        <v>#REF!</v>
      </c>
      <c r="CC619" s="244" t="e">
        <f t="shared" si="1065"/>
        <v>#REF!</v>
      </c>
      <c r="CD619" s="244" t="e">
        <f t="shared" si="1066"/>
        <v>#REF!</v>
      </c>
      <c r="CE619" s="244" t="e">
        <f t="shared" si="1067"/>
        <v>#REF!</v>
      </c>
      <c r="CF619" s="244" t="e">
        <f t="shared" si="1068"/>
        <v>#REF!</v>
      </c>
      <c r="CG619" s="244" t="e">
        <f t="shared" si="1069"/>
        <v>#REF!</v>
      </c>
      <c r="CH619" s="244" t="e">
        <f t="shared" si="1044"/>
        <v>#REF!</v>
      </c>
      <c r="CI619" s="570"/>
      <c r="CJ619" s="578" t="e">
        <f>IF(BW619&gt;0,BW619-$CL$1," ")</f>
        <v>#REF!</v>
      </c>
      <c r="CK619" s="578" t="e">
        <f>IF(BX619&gt;0,BX619-$CL$1," ")</f>
        <v>#REF!</v>
      </c>
      <c r="CL619" s="578" t="e">
        <f>IF(BY619&gt;0,BY619-$CL$1," ")</f>
        <v>#REF!</v>
      </c>
      <c r="CM619" s="578" t="e">
        <f>IF(BZ619&gt;0,BZ619-$CL$1," ")</f>
        <v>#REF!</v>
      </c>
      <c r="CN619" s="578" t="e">
        <f>IF(CA619&gt;0,CA619-$CL$1," ")</f>
        <v>#REF!</v>
      </c>
      <c r="CO619" s="578" t="e">
        <f>IF(CC619&gt;0,CC619-$CL$1," ")</f>
        <v>#REF!</v>
      </c>
      <c r="CP619" s="578" t="e">
        <f>IF(CD619&gt;0,CD619-$CL$1," ")</f>
        <v>#REF!</v>
      </c>
      <c r="CQ619" s="578" t="e">
        <f>IF(CE619&gt;0,CE619-$CL$1," ")</f>
        <v>#REF!</v>
      </c>
      <c r="CR619" s="244"/>
      <c r="CS619" s="244"/>
      <c r="CT619" s="244"/>
      <c r="CU619" s="244"/>
      <c r="CV619" s="347"/>
      <c r="CW619" s="338" t="e">
        <f t="shared" si="1070"/>
        <v>#REF!</v>
      </c>
      <c r="CX619" s="347"/>
      <c r="CY619" s="338" t="e">
        <f t="shared" si="1071"/>
        <v>#REF!</v>
      </c>
      <c r="CZ619" s="347"/>
      <c r="DA619" s="338" t="e">
        <f t="shared" si="1072"/>
        <v>#REF!</v>
      </c>
      <c r="DB619" s="347"/>
      <c r="DC619" s="338" t="e">
        <f t="shared" si="1073"/>
        <v>#REF!</v>
      </c>
      <c r="DD619" s="347"/>
      <c r="DE619" s="338" t="e">
        <f t="shared" si="1075"/>
        <v>#REF!</v>
      </c>
    </row>
    <row r="620" spans="1:109" s="19" customFormat="1" x14ac:dyDescent="0.2">
      <c r="A620" s="328" t="s">
        <v>1723</v>
      </c>
      <c r="B620" s="53" t="s">
        <v>1824</v>
      </c>
      <c r="C620" s="454"/>
      <c r="D620" s="217"/>
      <c r="E620" s="326">
        <v>12</v>
      </c>
      <c r="F620" s="326" t="s">
        <v>1745</v>
      </c>
      <c r="G620" s="701"/>
      <c r="H620" s="326"/>
      <c r="I620" s="89" t="e">
        <f>IF('Retail Pricing'!#REF!&gt;0,'Retail Pricing'!#REF!," ")</f>
        <v>#REF!</v>
      </c>
      <c r="J620" s="85" t="e">
        <f>'Retail Pricing'!#REF!</f>
        <v>#REF!</v>
      </c>
      <c r="K620" s="85" t="e">
        <f>'Retail Pricing'!#REF!</f>
        <v>#REF!</v>
      </c>
      <c r="L620" s="305" t="e">
        <f>IF('Retail Pricing'!#REF!&gt;0,'Retail Pricing'!#REF!," ")</f>
        <v>#REF!</v>
      </c>
      <c r="M620" s="226" t="e">
        <f t="shared" si="1048"/>
        <v>#REF!</v>
      </c>
      <c r="N620" s="219" t="e">
        <f>IF('Retail Pricing'!#REF!&gt;0,'Retail Pricing'!#REF!," ")</f>
        <v>#REF!</v>
      </c>
      <c r="O620" s="219" t="e">
        <f>IF('Retail Pricing'!#REF!&gt;0,'Retail Pricing'!#REF!," ")</f>
        <v>#REF!</v>
      </c>
      <c r="P620" s="219"/>
      <c r="Q620" s="219" t="e">
        <f>IF('Retail Pricing'!#REF!&gt;0,'Retail Pricing'!#REF!," ")</f>
        <v>#REF!</v>
      </c>
      <c r="R620" s="219" t="e">
        <f>IF('Retail Pricing'!#REF!&gt;0,'Retail Pricing'!#REF!," ")</f>
        <v>#REF!</v>
      </c>
      <c r="S620" s="219" t="e">
        <f>IF('Retail Pricing'!#REF!&gt;0,'Retail Pricing'!#REF!," ")</f>
        <v>#REF!</v>
      </c>
      <c r="T620" s="226" t="s">
        <v>106</v>
      </c>
      <c r="U620" s="7" t="e">
        <f t="shared" si="1074"/>
        <v>#REF!</v>
      </c>
      <c r="V620" s="7" t="e">
        <v>#DIV/0!</v>
      </c>
      <c r="W620" s="491" t="e">
        <f>ROUND(('Retail Pricing'!#REF!/(1-0.09))/0.05,0)*0.05</f>
        <v>#REF!</v>
      </c>
      <c r="X620" s="489">
        <v>11</v>
      </c>
      <c r="Y620" s="304" t="e">
        <f t="shared" si="1049"/>
        <v>#REF!</v>
      </c>
      <c r="Z620" s="428">
        <v>0.71</v>
      </c>
      <c r="AA620" s="492">
        <v>12.1</v>
      </c>
      <c r="AB620" s="493" t="e">
        <f>ROUND(('Retail Pricing'!#REF!/(1-0.09))/0.05,0)*0.05</f>
        <v>#REF!</v>
      </c>
      <c r="AC620" s="489">
        <v>9.9</v>
      </c>
      <c r="AD620" s="14" t="e">
        <f t="shared" si="1050"/>
        <v>#REF!</v>
      </c>
      <c r="AE620" s="428">
        <v>0.68</v>
      </c>
      <c r="AF620" s="488">
        <v>11</v>
      </c>
      <c r="AG620" s="494" t="e">
        <f>ROUND(('Retail Pricing'!#REF!/(1-0.09))/0.05,0)*0.05</f>
        <v>#REF!</v>
      </c>
      <c r="AH620" s="489">
        <v>8.8000000000000007</v>
      </c>
      <c r="AI620" s="14" t="e">
        <f t="shared" si="1051"/>
        <v>#REF!</v>
      </c>
      <c r="AJ620" s="428">
        <v>0.64</v>
      </c>
      <c r="AK620" s="495" t="e">
        <f>ROUND(('Retail Pricing'!#REF!/(1-0.09))/0.05,0)*0.05</f>
        <v>#REF!</v>
      </c>
      <c r="AL620" s="489"/>
      <c r="AM620" s="489">
        <v>8.8000000000000007</v>
      </c>
      <c r="AN620" s="14" t="e">
        <f t="shared" si="1052"/>
        <v>#REF!</v>
      </c>
      <c r="AO620" s="428">
        <v>0.63</v>
      </c>
      <c r="AP620" s="490" t="e">
        <f>ROUND(('Retail Pricing'!#REF!/(1-0.09))/0.05,0)*0.05</f>
        <v>#REF!</v>
      </c>
      <c r="AQ620" s="489">
        <v>8.25</v>
      </c>
      <c r="AR620" s="14" t="e">
        <f t="shared" si="1053"/>
        <v>#REF!</v>
      </c>
      <c r="AS620" s="428">
        <v>0.62</v>
      </c>
      <c r="AT620" s="496">
        <v>9.35</v>
      </c>
      <c r="AU620" s="497" t="e">
        <f t="shared" si="1054"/>
        <v>#REF!</v>
      </c>
      <c r="AV620" s="288"/>
      <c r="AW620" s="498" t="e">
        <f t="shared" si="1055"/>
        <v>#REF!</v>
      </c>
      <c r="AX620" s="499" t="s">
        <v>106</v>
      </c>
      <c r="AY620" s="499" t="s">
        <v>106</v>
      </c>
      <c r="AZ620" s="333"/>
      <c r="BA620" s="491" t="e">
        <f t="shared" si="1035"/>
        <v>#REF!</v>
      </c>
      <c r="BB620" s="492">
        <f t="shared" si="1036"/>
        <v>12.1</v>
      </c>
      <c r="BC620" s="493" t="e">
        <f t="shared" si="1037"/>
        <v>#REF!</v>
      </c>
      <c r="BD620" s="488">
        <f t="shared" si="1038"/>
        <v>11</v>
      </c>
      <c r="BE620" s="494" t="e">
        <f t="shared" si="1039"/>
        <v>#REF!</v>
      </c>
      <c r="BF620" s="495" t="e">
        <f t="shared" si="1040"/>
        <v>#REF!</v>
      </c>
      <c r="BG620" s="490" t="e">
        <f t="shared" si="1041"/>
        <v>#REF!</v>
      </c>
      <c r="BH620" s="496">
        <f t="shared" si="1042"/>
        <v>9.35</v>
      </c>
      <c r="BI620" s="497" t="e">
        <f t="shared" si="1043"/>
        <v>#REF!</v>
      </c>
      <c r="BJ620" s="385" t="e">
        <f t="shared" si="1056"/>
        <v>#REF!</v>
      </c>
      <c r="BK620" s="385" t="e">
        <f t="shared" si="1057"/>
        <v>#REF!</v>
      </c>
      <c r="BL620" s="243" t="e">
        <f>IF((BA620-'Retail Pricing'!#REF!)&gt;=0," ",1)</f>
        <v>#REF!</v>
      </c>
      <c r="BM620" s="243" t="e">
        <f>IF((BB620-'Retail Pricing'!#REF!)&gt;=0," ",1)</f>
        <v>#REF!</v>
      </c>
      <c r="BN620" s="243" t="e">
        <f>IF((BC620-'Retail Pricing'!#REF!)&gt;=0," ",1)</f>
        <v>#REF!</v>
      </c>
      <c r="BO620" s="243" t="e">
        <f>IF((BD620-'Retail Pricing'!#REF!)&gt;=0," ",1)</f>
        <v>#REF!</v>
      </c>
      <c r="BP620" s="243" t="e">
        <f>IF((BE620-'Retail Pricing'!#REF!)&gt;=0," ",1)</f>
        <v>#REF!</v>
      </c>
      <c r="BQ620" s="243" t="e">
        <f>IF((BF620-'Retail Pricing'!#REF!)&gt;=0," ",1)</f>
        <v>#REF!</v>
      </c>
      <c r="BR620" s="243" t="e">
        <f>IF((BG620-'Retail Pricing'!#REF!)&gt;=0," ",1)</f>
        <v>#REF!</v>
      </c>
      <c r="BS620" s="243" t="e">
        <f>IF((BH620-'Retail Pricing'!#REF!)&gt;=0," ",1)</f>
        <v>#REF!</v>
      </c>
      <c r="BT620" s="243" t="e">
        <f>IF((BI620-'Retail Pricing'!#REF!)&gt;=0," ",1)</f>
        <v>#REF!</v>
      </c>
      <c r="BU620" s="67"/>
      <c r="BV620" s="442" t="e">
        <f t="shared" si="1058"/>
        <v>#REF!</v>
      </c>
      <c r="BW620" s="244" t="e">
        <f t="shared" si="1059"/>
        <v>#REF!</v>
      </c>
      <c r="BX620" s="244" t="e">
        <f t="shared" si="1060"/>
        <v>#REF!</v>
      </c>
      <c r="BY620" s="244" t="e">
        <f t="shared" si="1061"/>
        <v>#REF!</v>
      </c>
      <c r="BZ620" s="244" t="e">
        <f t="shared" si="1062"/>
        <v>#REF!</v>
      </c>
      <c r="CA620" s="244" t="e">
        <f t="shared" si="1063"/>
        <v>#REF!</v>
      </c>
      <c r="CB620" s="244" t="e">
        <f t="shared" si="1064"/>
        <v>#REF!</v>
      </c>
      <c r="CC620" s="244" t="e">
        <f t="shared" si="1065"/>
        <v>#REF!</v>
      </c>
      <c r="CD620" s="244" t="e">
        <f t="shared" si="1066"/>
        <v>#REF!</v>
      </c>
      <c r="CE620" s="244" t="e">
        <f t="shared" si="1067"/>
        <v>#REF!</v>
      </c>
      <c r="CF620" s="244" t="e">
        <f t="shared" si="1068"/>
        <v>#REF!</v>
      </c>
      <c r="CG620" s="244" t="e">
        <f t="shared" si="1069"/>
        <v>#REF!</v>
      </c>
      <c r="CH620" s="244" t="e">
        <f t="shared" si="1044"/>
        <v>#REF!</v>
      </c>
      <c r="CI620" s="570"/>
      <c r="CJ620" s="578" t="e">
        <f t="shared" si="1079"/>
        <v>#REF!</v>
      </c>
      <c r="CK620" s="578" t="e">
        <f t="shared" si="1080"/>
        <v>#REF!</v>
      </c>
      <c r="CL620" s="578" t="e">
        <f t="shared" si="1081"/>
        <v>#REF!</v>
      </c>
      <c r="CM620" s="578" t="e">
        <f t="shared" si="1082"/>
        <v>#REF!</v>
      </c>
      <c r="CN620" s="578" t="e">
        <f t="shared" si="1083"/>
        <v>#REF!</v>
      </c>
      <c r="CO620" s="578" t="e">
        <f t="shared" si="1076"/>
        <v>#REF!</v>
      </c>
      <c r="CP620" s="578" t="e">
        <f t="shared" si="1077"/>
        <v>#REF!</v>
      </c>
      <c r="CQ620" s="578" t="e">
        <f t="shared" si="1078"/>
        <v>#REF!</v>
      </c>
      <c r="CR620" s="244"/>
      <c r="CS620" s="244"/>
      <c r="CT620" s="244"/>
      <c r="CU620" s="244"/>
      <c r="CV620" s="347"/>
      <c r="CW620" s="338" t="e">
        <f t="shared" si="1070"/>
        <v>#REF!</v>
      </c>
      <c r="CX620" s="347"/>
      <c r="CY620" s="338" t="e">
        <f t="shared" si="1071"/>
        <v>#REF!</v>
      </c>
      <c r="CZ620" s="347"/>
      <c r="DA620" s="338" t="e">
        <f t="shared" si="1072"/>
        <v>#REF!</v>
      </c>
      <c r="DB620" s="347"/>
      <c r="DC620" s="338" t="e">
        <f t="shared" si="1073"/>
        <v>#REF!</v>
      </c>
      <c r="DD620" s="347"/>
      <c r="DE620" s="338" t="e">
        <f t="shared" si="1075"/>
        <v>#REF!</v>
      </c>
    </row>
    <row r="621" spans="1:109" s="19" customFormat="1" x14ac:dyDescent="0.2">
      <c r="A621" s="328" t="s">
        <v>1723</v>
      </c>
      <c r="B621" s="53" t="s">
        <v>1746</v>
      </c>
      <c r="C621" s="454"/>
      <c r="D621" s="217"/>
      <c r="E621" s="326">
        <v>12</v>
      </c>
      <c r="F621" s="326" t="s">
        <v>1747</v>
      </c>
      <c r="G621" s="701"/>
      <c r="H621" s="326"/>
      <c r="I621" s="89" t="e">
        <f>IF('Retail Pricing'!#REF!&gt;0,'Retail Pricing'!#REF!," ")</f>
        <v>#REF!</v>
      </c>
      <c r="J621" s="85" t="e">
        <f>'Retail Pricing'!#REF!</f>
        <v>#REF!</v>
      </c>
      <c r="K621" s="85" t="e">
        <f>'Retail Pricing'!#REF!</f>
        <v>#REF!</v>
      </c>
      <c r="L621" s="305" t="e">
        <f>IF('Retail Pricing'!#REF!&gt;0,'Retail Pricing'!#REF!," ")</f>
        <v>#REF!</v>
      </c>
      <c r="M621" s="226" t="e">
        <f t="shared" si="1048"/>
        <v>#REF!</v>
      </c>
      <c r="N621" s="219" t="e">
        <f>IF('Retail Pricing'!#REF!&gt;0,'Retail Pricing'!#REF!," ")</f>
        <v>#REF!</v>
      </c>
      <c r="O621" s="219" t="e">
        <f>IF('Retail Pricing'!#REF!&gt;0,'Retail Pricing'!#REF!," ")</f>
        <v>#REF!</v>
      </c>
      <c r="P621" s="219"/>
      <c r="Q621" s="219" t="e">
        <f>IF('Retail Pricing'!#REF!&gt;0,'Retail Pricing'!#REF!," ")</f>
        <v>#REF!</v>
      </c>
      <c r="R621" s="219" t="e">
        <f>IF('Retail Pricing'!#REF!&gt;0,'Retail Pricing'!#REF!," ")</f>
        <v>#REF!</v>
      </c>
      <c r="S621" s="219" t="e">
        <f>IF('Retail Pricing'!#REF!&gt;0,'Retail Pricing'!#REF!," ")</f>
        <v>#REF!</v>
      </c>
      <c r="T621" s="226" t="s">
        <v>106</v>
      </c>
      <c r="U621" s="7" t="e">
        <f t="shared" si="1074"/>
        <v>#REF!</v>
      </c>
      <c r="V621" s="7" t="e">
        <v>#DIV/0!</v>
      </c>
      <c r="W621" s="491" t="e">
        <f>ROUND(('Retail Pricing'!#REF!/(1-0.09))/0.05,0)*0.05</f>
        <v>#REF!</v>
      </c>
      <c r="X621" s="489">
        <v>6.6</v>
      </c>
      <c r="Y621" s="304" t="e">
        <f t="shared" si="1049"/>
        <v>#REF!</v>
      </c>
      <c r="Z621" s="428">
        <v>0.76</v>
      </c>
      <c r="AA621" s="492">
        <v>7.25</v>
      </c>
      <c r="AB621" s="493" t="e">
        <f>ROUND(('Retail Pricing'!#REF!/(1-0.09))/0.05,0)*0.05</f>
        <v>#REF!</v>
      </c>
      <c r="AC621" s="489">
        <v>5.95</v>
      </c>
      <c r="AD621" s="14" t="e">
        <f t="shared" si="1050"/>
        <v>#REF!</v>
      </c>
      <c r="AE621" s="428">
        <v>0.73</v>
      </c>
      <c r="AF621" s="488">
        <v>6.6</v>
      </c>
      <c r="AG621" s="494" t="e">
        <f>ROUND(('Retail Pricing'!#REF!/(1-0.09))/0.05,0)*0.05</f>
        <v>#REF!</v>
      </c>
      <c r="AH621" s="489">
        <v>5.25</v>
      </c>
      <c r="AI621" s="14" t="e">
        <f t="shared" si="1051"/>
        <v>#REF!</v>
      </c>
      <c r="AJ621" s="428">
        <v>0.69</v>
      </c>
      <c r="AK621" s="495" t="e">
        <f>ROUND(('Retail Pricing'!#REF!/(1-0.09))/0.05,0)*0.05</f>
        <v>#REF!</v>
      </c>
      <c r="AL621" s="489"/>
      <c r="AM621" s="489">
        <v>5.25</v>
      </c>
      <c r="AN621" s="14" t="e">
        <f t="shared" si="1052"/>
        <v>#REF!</v>
      </c>
      <c r="AO621" s="428">
        <v>0.68</v>
      </c>
      <c r="AP621" s="490" t="e">
        <f>ROUND(('Retail Pricing'!#REF!/(1-0.09))/0.05,0)*0.05</f>
        <v>#REF!</v>
      </c>
      <c r="AQ621" s="489">
        <v>4.95</v>
      </c>
      <c r="AR621" s="14" t="e">
        <f t="shared" si="1053"/>
        <v>#REF!</v>
      </c>
      <c r="AS621" s="428">
        <v>0.67</v>
      </c>
      <c r="AT621" s="496">
        <v>5.6</v>
      </c>
      <c r="AU621" s="497" t="e">
        <f t="shared" si="1054"/>
        <v>#REF!</v>
      </c>
      <c r="AV621" s="288"/>
      <c r="AW621" s="498" t="e">
        <f t="shared" si="1055"/>
        <v>#REF!</v>
      </c>
      <c r="AX621" s="499" t="s">
        <v>106</v>
      </c>
      <c r="AY621" s="499" t="s">
        <v>106</v>
      </c>
      <c r="AZ621" s="333"/>
      <c r="BA621" s="491" t="e">
        <f t="shared" si="1035"/>
        <v>#REF!</v>
      </c>
      <c r="BB621" s="492">
        <f t="shared" si="1036"/>
        <v>7.25</v>
      </c>
      <c r="BC621" s="493" t="e">
        <f t="shared" si="1037"/>
        <v>#REF!</v>
      </c>
      <c r="BD621" s="488">
        <f t="shared" si="1038"/>
        <v>6.6</v>
      </c>
      <c r="BE621" s="494" t="e">
        <f t="shared" si="1039"/>
        <v>#REF!</v>
      </c>
      <c r="BF621" s="495" t="e">
        <f t="shared" si="1040"/>
        <v>#REF!</v>
      </c>
      <c r="BG621" s="490" t="e">
        <f t="shared" si="1041"/>
        <v>#REF!</v>
      </c>
      <c r="BH621" s="496">
        <f t="shared" si="1042"/>
        <v>5.6</v>
      </c>
      <c r="BI621" s="497" t="e">
        <f t="shared" si="1043"/>
        <v>#REF!</v>
      </c>
      <c r="BJ621" s="385" t="e">
        <f t="shared" si="1056"/>
        <v>#REF!</v>
      </c>
      <c r="BK621" s="385" t="e">
        <f t="shared" si="1057"/>
        <v>#REF!</v>
      </c>
      <c r="BL621" s="243" t="e">
        <f>IF((BA621-'Retail Pricing'!#REF!)&gt;=0," ",1)</f>
        <v>#REF!</v>
      </c>
      <c r="BM621" s="243" t="e">
        <f>IF((BB621-'Retail Pricing'!#REF!)&gt;=0," ",1)</f>
        <v>#REF!</v>
      </c>
      <c r="BN621" s="243" t="e">
        <f>IF((BC621-'Retail Pricing'!#REF!)&gt;=0," ",1)</f>
        <v>#REF!</v>
      </c>
      <c r="BO621" s="243" t="e">
        <f>IF((BD621-'Retail Pricing'!#REF!)&gt;=0," ",1)</f>
        <v>#REF!</v>
      </c>
      <c r="BP621" s="243" t="e">
        <f>IF((BE621-'Retail Pricing'!#REF!)&gt;=0," ",1)</f>
        <v>#REF!</v>
      </c>
      <c r="BQ621" s="243" t="e">
        <f>IF((BF621-'Retail Pricing'!#REF!)&gt;=0," ",1)</f>
        <v>#REF!</v>
      </c>
      <c r="BR621" s="243" t="e">
        <f>IF((BG621-'Retail Pricing'!#REF!)&gt;=0," ",1)</f>
        <v>#REF!</v>
      </c>
      <c r="BS621" s="243" t="e">
        <f>IF((BH621-'Retail Pricing'!#REF!)&gt;=0," ",1)</f>
        <v>#REF!</v>
      </c>
      <c r="BT621" s="243" t="e">
        <f>IF((BI621-'Retail Pricing'!#REF!)&gt;=0," ",1)</f>
        <v>#REF!</v>
      </c>
      <c r="BU621" s="67"/>
      <c r="BV621" s="442" t="e">
        <f t="shared" si="1058"/>
        <v>#REF!</v>
      </c>
      <c r="BW621" s="244" t="e">
        <f t="shared" si="1059"/>
        <v>#REF!</v>
      </c>
      <c r="BX621" s="244" t="e">
        <f t="shared" si="1060"/>
        <v>#REF!</v>
      </c>
      <c r="BY621" s="244" t="e">
        <f t="shared" si="1061"/>
        <v>#REF!</v>
      </c>
      <c r="BZ621" s="244" t="e">
        <f t="shared" si="1062"/>
        <v>#REF!</v>
      </c>
      <c r="CA621" s="244" t="e">
        <f t="shared" si="1063"/>
        <v>#REF!</v>
      </c>
      <c r="CB621" s="244" t="e">
        <f t="shared" si="1064"/>
        <v>#REF!</v>
      </c>
      <c r="CC621" s="244" t="e">
        <f t="shared" si="1065"/>
        <v>#REF!</v>
      </c>
      <c r="CD621" s="244" t="e">
        <f t="shared" si="1066"/>
        <v>#REF!</v>
      </c>
      <c r="CE621" s="244" t="e">
        <f t="shared" si="1067"/>
        <v>#REF!</v>
      </c>
      <c r="CF621" s="244" t="e">
        <f t="shared" si="1068"/>
        <v>#REF!</v>
      </c>
      <c r="CG621" s="244" t="e">
        <f t="shared" si="1069"/>
        <v>#REF!</v>
      </c>
      <c r="CH621" s="244" t="e">
        <f t="shared" si="1044"/>
        <v>#REF!</v>
      </c>
      <c r="CI621" s="570"/>
      <c r="CJ621" s="578" t="e">
        <f t="shared" si="1079"/>
        <v>#REF!</v>
      </c>
      <c r="CK621" s="578" t="e">
        <f t="shared" si="1080"/>
        <v>#REF!</v>
      </c>
      <c r="CL621" s="578" t="e">
        <f t="shared" si="1081"/>
        <v>#REF!</v>
      </c>
      <c r="CM621" s="578" t="e">
        <f t="shared" si="1082"/>
        <v>#REF!</v>
      </c>
      <c r="CN621" s="578" t="e">
        <f t="shared" si="1083"/>
        <v>#REF!</v>
      </c>
      <c r="CO621" s="578" t="e">
        <f t="shared" si="1076"/>
        <v>#REF!</v>
      </c>
      <c r="CP621" s="578" t="e">
        <f t="shared" si="1077"/>
        <v>#REF!</v>
      </c>
      <c r="CQ621" s="578" t="e">
        <f t="shared" si="1078"/>
        <v>#REF!</v>
      </c>
      <c r="CR621" s="244"/>
      <c r="CS621" s="244"/>
      <c r="CT621" s="244"/>
      <c r="CU621" s="244"/>
      <c r="CV621" s="347"/>
      <c r="CW621" s="338" t="e">
        <f t="shared" si="1070"/>
        <v>#REF!</v>
      </c>
      <c r="CX621" s="347"/>
      <c r="CY621" s="338" t="e">
        <f t="shared" si="1071"/>
        <v>#REF!</v>
      </c>
      <c r="CZ621" s="347"/>
      <c r="DA621" s="338" t="e">
        <f t="shared" si="1072"/>
        <v>#REF!</v>
      </c>
      <c r="DB621" s="347"/>
      <c r="DC621" s="338" t="e">
        <f t="shared" si="1073"/>
        <v>#REF!</v>
      </c>
      <c r="DD621" s="347"/>
      <c r="DE621" s="338" t="e">
        <f t="shared" si="1075"/>
        <v>#REF!</v>
      </c>
    </row>
    <row r="622" spans="1:109" s="19" customFormat="1" x14ac:dyDescent="0.2">
      <c r="A622" s="328" t="s">
        <v>1723</v>
      </c>
      <c r="B622" s="53" t="s">
        <v>1926</v>
      </c>
      <c r="C622" s="454"/>
      <c r="D622" s="217"/>
      <c r="E622" s="326">
        <v>12</v>
      </c>
      <c r="F622" s="326" t="s">
        <v>1787</v>
      </c>
      <c r="G622" s="701"/>
      <c r="H622" s="326"/>
      <c r="I622" s="89" t="e">
        <f>IF('Retail Pricing'!#REF!&gt;0,'Retail Pricing'!#REF!," ")</f>
        <v>#REF!</v>
      </c>
      <c r="J622" s="85" t="e">
        <f>'Retail Pricing'!#REF!</f>
        <v>#REF!</v>
      </c>
      <c r="K622" s="85" t="e">
        <f>'Retail Pricing'!#REF!</f>
        <v>#REF!</v>
      </c>
      <c r="L622" s="305" t="e">
        <f>IF('Retail Pricing'!#REF!&gt;0,'Retail Pricing'!#REF!," ")</f>
        <v>#REF!</v>
      </c>
      <c r="M622" s="226" t="e">
        <f t="shared" si="1048"/>
        <v>#REF!</v>
      </c>
      <c r="N622" s="219" t="e">
        <f>IF('Retail Pricing'!#REF!&gt;0,'Retail Pricing'!#REF!," ")</f>
        <v>#REF!</v>
      </c>
      <c r="O622" s="219" t="e">
        <f>IF('Retail Pricing'!#REF!&gt;0,'Retail Pricing'!#REF!," ")</f>
        <v>#REF!</v>
      </c>
      <c r="P622" s="219"/>
      <c r="Q622" s="219" t="e">
        <f>IF('Retail Pricing'!#REF!&gt;0,'Retail Pricing'!#REF!," ")</f>
        <v>#REF!</v>
      </c>
      <c r="R622" s="219" t="e">
        <f>IF('Retail Pricing'!#REF!&gt;0,'Retail Pricing'!#REF!," ")</f>
        <v>#REF!</v>
      </c>
      <c r="S622" s="219" t="e">
        <f>IF('Retail Pricing'!#REF!&gt;0,'Retail Pricing'!#REF!," ")</f>
        <v>#REF!</v>
      </c>
      <c r="T622" s="226" t="s">
        <v>106</v>
      </c>
      <c r="U622" s="7" t="e">
        <f t="shared" si="1074"/>
        <v>#REF!</v>
      </c>
      <c r="V622" s="7" t="e">
        <v>#DIV/0!</v>
      </c>
      <c r="W622" s="491" t="e">
        <f>ROUND(('Retail Pricing'!#REF!/(1-0.09))/0.05,0)*0.05</f>
        <v>#REF!</v>
      </c>
      <c r="X622" s="489">
        <v>3.3</v>
      </c>
      <c r="Y622" s="304" t="e">
        <f t="shared" si="1049"/>
        <v>#REF!</v>
      </c>
      <c r="Z622" s="428">
        <v>0.67</v>
      </c>
      <c r="AA622" s="492">
        <v>3.75</v>
      </c>
      <c r="AB622" s="493" t="e">
        <f>ROUND(('Retail Pricing'!#REF!/(1-0.09))/0.05,0)*0.05</f>
        <v>#REF!</v>
      </c>
      <c r="AC622" s="489">
        <v>2.95</v>
      </c>
      <c r="AD622" s="14" t="e">
        <f t="shared" si="1050"/>
        <v>#REF!</v>
      </c>
      <c r="AE622" s="428">
        <v>0.64</v>
      </c>
      <c r="AF622" s="488">
        <v>3.45</v>
      </c>
      <c r="AG622" s="494" t="e">
        <f>ROUND(('Retail Pricing'!#REF!/(1-0.09))/0.05,0)*0.05</f>
        <v>#REF!</v>
      </c>
      <c r="AH622" s="489">
        <v>2.65</v>
      </c>
      <c r="AI622" s="14" t="e">
        <f t="shared" si="1051"/>
        <v>#REF!</v>
      </c>
      <c r="AJ622" s="428">
        <v>0.59</v>
      </c>
      <c r="AK622" s="495" t="e">
        <f>ROUND(('Retail Pricing'!#REF!/(1-0.09))/0.05,0)*0.05</f>
        <v>#REF!</v>
      </c>
      <c r="AL622" s="489"/>
      <c r="AM622" s="489">
        <v>2.65</v>
      </c>
      <c r="AN622" s="14" t="e">
        <f t="shared" si="1052"/>
        <v>#REF!</v>
      </c>
      <c r="AO622" s="428">
        <v>0.57999999999999996</v>
      </c>
      <c r="AP622" s="490" t="e">
        <f>ROUND(('Retail Pricing'!#REF!/(1-0.09))/0.05,0)*0.05</f>
        <v>#REF!</v>
      </c>
      <c r="AQ622" s="489">
        <v>2.4500000000000002</v>
      </c>
      <c r="AR622" s="14" t="e">
        <f t="shared" si="1053"/>
        <v>#REF!</v>
      </c>
      <c r="AS622" s="428">
        <v>0.56999999999999995</v>
      </c>
      <c r="AT622" s="496">
        <v>2.95</v>
      </c>
      <c r="AU622" s="497" t="e">
        <f t="shared" si="1054"/>
        <v>#REF!</v>
      </c>
      <c r="AV622" s="288"/>
      <c r="AW622" s="498" t="e">
        <f t="shared" si="1055"/>
        <v>#REF!</v>
      </c>
      <c r="AX622" s="499" t="s">
        <v>106</v>
      </c>
      <c r="AY622" s="499" t="s">
        <v>106</v>
      </c>
      <c r="AZ622" s="333"/>
      <c r="BA622" s="491" t="e">
        <f t="shared" si="1035"/>
        <v>#REF!</v>
      </c>
      <c r="BB622" s="492">
        <f t="shared" si="1036"/>
        <v>3.75</v>
      </c>
      <c r="BC622" s="493" t="e">
        <f t="shared" si="1037"/>
        <v>#REF!</v>
      </c>
      <c r="BD622" s="488">
        <f t="shared" si="1038"/>
        <v>3.45</v>
      </c>
      <c r="BE622" s="494" t="e">
        <f t="shared" si="1039"/>
        <v>#REF!</v>
      </c>
      <c r="BF622" s="495" t="e">
        <f t="shared" si="1040"/>
        <v>#REF!</v>
      </c>
      <c r="BG622" s="490" t="e">
        <f t="shared" si="1041"/>
        <v>#REF!</v>
      </c>
      <c r="BH622" s="496">
        <f t="shared" si="1042"/>
        <v>2.95</v>
      </c>
      <c r="BI622" s="497" t="e">
        <f t="shared" si="1043"/>
        <v>#REF!</v>
      </c>
      <c r="BJ622" s="385" t="e">
        <f t="shared" si="1056"/>
        <v>#REF!</v>
      </c>
      <c r="BK622" s="385" t="e">
        <f t="shared" si="1057"/>
        <v>#REF!</v>
      </c>
      <c r="BL622" s="243" t="e">
        <f>IF((BA622-'Retail Pricing'!#REF!)&gt;=0," ",1)</f>
        <v>#REF!</v>
      </c>
      <c r="BM622" s="243" t="e">
        <f>IF((BB622-'Retail Pricing'!#REF!)&gt;=0," ",1)</f>
        <v>#REF!</v>
      </c>
      <c r="BN622" s="243" t="e">
        <f>IF((BC622-'Retail Pricing'!#REF!)&gt;=0," ",1)</f>
        <v>#REF!</v>
      </c>
      <c r="BO622" s="243">
        <f>IF((BD622-'Retail Pricing'!F26)&gt;=0," ",1)</f>
        <v>1</v>
      </c>
      <c r="BP622" s="243" t="e">
        <f>IF((BE622-'Retail Pricing'!#REF!)&gt;=0," ",1)</f>
        <v>#REF!</v>
      </c>
      <c r="BQ622" s="243" t="e">
        <f>IF((BF622-'Retail Pricing'!#REF!)&gt;=0," ",1)</f>
        <v>#REF!</v>
      </c>
      <c r="BR622" s="243" t="e">
        <f>IF((BG622-'Retail Pricing'!#REF!)&gt;=0," ",1)</f>
        <v>#REF!</v>
      </c>
      <c r="BS622" s="243" t="e">
        <f>IF((BH622-'Retail Pricing'!#REF!)&gt;=0," ",1)</f>
        <v>#REF!</v>
      </c>
      <c r="BT622" s="243" t="e">
        <f>IF((BI622-'Retail Pricing'!#REF!)&gt;=0," ",1)</f>
        <v>#REF!</v>
      </c>
      <c r="BU622" s="67"/>
      <c r="BV622" s="442" t="e">
        <f t="shared" si="1058"/>
        <v>#REF!</v>
      </c>
      <c r="BW622" s="244" t="e">
        <f t="shared" si="1059"/>
        <v>#REF!</v>
      </c>
      <c r="BX622" s="244" t="e">
        <f t="shared" si="1060"/>
        <v>#REF!</v>
      </c>
      <c r="BY622" s="244" t="e">
        <f t="shared" si="1061"/>
        <v>#REF!</v>
      </c>
      <c r="BZ622" s="244" t="e">
        <f t="shared" si="1062"/>
        <v>#REF!</v>
      </c>
      <c r="CA622" s="244" t="e">
        <f t="shared" si="1063"/>
        <v>#REF!</v>
      </c>
      <c r="CB622" s="244" t="e">
        <f t="shared" si="1064"/>
        <v>#REF!</v>
      </c>
      <c r="CC622" s="244" t="e">
        <f t="shared" si="1065"/>
        <v>#REF!</v>
      </c>
      <c r="CD622" s="244" t="e">
        <f t="shared" si="1066"/>
        <v>#REF!</v>
      </c>
      <c r="CE622" s="244" t="e">
        <f t="shared" si="1067"/>
        <v>#REF!</v>
      </c>
      <c r="CF622" s="244" t="e">
        <f t="shared" si="1068"/>
        <v>#REF!</v>
      </c>
      <c r="CG622" s="244" t="e">
        <f t="shared" si="1069"/>
        <v>#REF!</v>
      </c>
      <c r="CH622" s="244" t="e">
        <f t="shared" si="1044"/>
        <v>#REF!</v>
      </c>
      <c r="CI622" s="570"/>
      <c r="CJ622" s="578" t="e">
        <f t="shared" si="1079"/>
        <v>#REF!</v>
      </c>
      <c r="CK622" s="578" t="e">
        <f t="shared" si="1080"/>
        <v>#REF!</v>
      </c>
      <c r="CL622" s="578" t="e">
        <f t="shared" si="1081"/>
        <v>#REF!</v>
      </c>
      <c r="CM622" s="578" t="e">
        <f t="shared" si="1082"/>
        <v>#REF!</v>
      </c>
      <c r="CN622" s="578" t="e">
        <f t="shared" si="1083"/>
        <v>#REF!</v>
      </c>
      <c r="CO622" s="578" t="e">
        <f t="shared" si="1076"/>
        <v>#REF!</v>
      </c>
      <c r="CP622" s="578" t="e">
        <f t="shared" si="1077"/>
        <v>#REF!</v>
      </c>
      <c r="CQ622" s="578" t="e">
        <f t="shared" si="1078"/>
        <v>#REF!</v>
      </c>
      <c r="CR622" s="244"/>
      <c r="CS622" s="244"/>
      <c r="CT622" s="244"/>
      <c r="CU622" s="244"/>
      <c r="CV622" s="347"/>
      <c r="CW622" s="338" t="e">
        <f t="shared" si="1070"/>
        <v>#REF!</v>
      </c>
      <c r="CX622" s="347"/>
      <c r="CY622" s="338" t="e">
        <f t="shared" si="1071"/>
        <v>#REF!</v>
      </c>
      <c r="CZ622" s="347"/>
      <c r="DA622" s="338" t="e">
        <f t="shared" si="1072"/>
        <v>#REF!</v>
      </c>
      <c r="DB622" s="347"/>
      <c r="DC622" s="338" t="e">
        <f t="shared" si="1073"/>
        <v>#REF!</v>
      </c>
      <c r="DD622" s="347"/>
      <c r="DE622" s="338" t="e">
        <f t="shared" si="1075"/>
        <v>#REF!</v>
      </c>
    </row>
    <row r="623" spans="1:109" s="19" customFormat="1" x14ac:dyDescent="0.2">
      <c r="A623" s="328" t="s">
        <v>1723</v>
      </c>
      <c r="B623" s="369" t="s">
        <v>1849</v>
      </c>
      <c r="C623" s="53"/>
      <c r="D623" s="217"/>
      <c r="E623" s="326"/>
      <c r="F623" s="400" t="s">
        <v>936</v>
      </c>
      <c r="G623" s="704"/>
      <c r="H623" s="326"/>
      <c r="I623" s="89">
        <v>10</v>
      </c>
      <c r="J623" s="85" t="e">
        <f>'Retail Pricing'!#REF!</f>
        <v>#REF!</v>
      </c>
      <c r="K623" s="85"/>
      <c r="L623" s="305">
        <v>0.1</v>
      </c>
      <c r="M623" s="226"/>
      <c r="N623" s="219"/>
      <c r="O623" s="219"/>
      <c r="P623" s="219"/>
      <c r="Q623" s="219"/>
      <c r="R623" s="219"/>
      <c r="S623" s="219"/>
      <c r="T623" s="226"/>
      <c r="U623" s="7"/>
      <c r="V623" s="7"/>
      <c r="W623" s="491" t="e">
        <f>ROUND(('Retail Pricing'!#REF!/(1-0.09))/0.05,0)*0.05</f>
        <v>#REF!</v>
      </c>
      <c r="X623" s="489">
        <v>1.65</v>
      </c>
      <c r="Y623" s="304" t="e">
        <f t="shared" si="1049"/>
        <v>#REF!</v>
      </c>
      <c r="Z623" s="428">
        <v>1</v>
      </c>
      <c r="AA623" s="492">
        <v>1.85</v>
      </c>
      <c r="AB623" s="493" t="e">
        <f>ROUND(('Retail Pricing'!#REF!/(1-0.09))/0.05,0)*0.05</f>
        <v>#REF!</v>
      </c>
      <c r="AC623" s="489">
        <v>1.5</v>
      </c>
      <c r="AD623" s="14" t="e">
        <f t="shared" si="1050"/>
        <v>#REF!</v>
      </c>
      <c r="AE623" s="428">
        <v>1</v>
      </c>
      <c r="AF623" s="488">
        <v>1.7</v>
      </c>
      <c r="AG623" s="494" t="e">
        <f>ROUND(('Retail Pricing'!#REF!/(1-0.09))/0.05,0)*0.05</f>
        <v>#REF!</v>
      </c>
      <c r="AH623" s="489">
        <v>1.3</v>
      </c>
      <c r="AI623" s="14" t="e">
        <f t="shared" si="1051"/>
        <v>#REF!</v>
      </c>
      <c r="AJ623" s="428">
        <v>1</v>
      </c>
      <c r="AK623" s="495" t="e">
        <f>ROUND(('Retail Pricing'!#REF!/(1-0.09))/0.05,0)*0.05</f>
        <v>#REF!</v>
      </c>
      <c r="AL623" s="489"/>
      <c r="AM623" s="489">
        <v>1.3</v>
      </c>
      <c r="AN623" s="14" t="e">
        <f t="shared" si="1052"/>
        <v>#REF!</v>
      </c>
      <c r="AO623" s="428">
        <v>1</v>
      </c>
      <c r="AP623" s="490" t="e">
        <f>ROUND(('Retail Pricing'!#REF!/(1-0.09))/0.05,0)*0.05</f>
        <v>#REF!</v>
      </c>
      <c r="AQ623" s="489">
        <v>1.25</v>
      </c>
      <c r="AR623" s="14" t="e">
        <f t="shared" si="1053"/>
        <v>#REF!</v>
      </c>
      <c r="AS623" s="428">
        <v>1</v>
      </c>
      <c r="AT623" s="496">
        <v>1.45</v>
      </c>
      <c r="AU623" s="497" t="e">
        <f t="shared" si="1054"/>
        <v>#REF!</v>
      </c>
      <c r="AV623" s="288"/>
      <c r="AW623" s="498" t="e">
        <f t="shared" si="1055"/>
        <v>#REF!</v>
      </c>
      <c r="AX623" s="499" t="s">
        <v>106</v>
      </c>
      <c r="AY623" s="499" t="s">
        <v>106</v>
      </c>
      <c r="AZ623" s="333"/>
      <c r="BA623" s="491" t="e">
        <f t="shared" si="1035"/>
        <v>#REF!</v>
      </c>
      <c r="BB623" s="492">
        <f t="shared" si="1036"/>
        <v>1.85</v>
      </c>
      <c r="BC623" s="493" t="e">
        <f t="shared" si="1037"/>
        <v>#REF!</v>
      </c>
      <c r="BD623" s="488">
        <f t="shared" si="1038"/>
        <v>1.7</v>
      </c>
      <c r="BE623" s="494" t="e">
        <f t="shared" si="1039"/>
        <v>#REF!</v>
      </c>
      <c r="BF623" s="495" t="e">
        <f t="shared" si="1040"/>
        <v>#REF!</v>
      </c>
      <c r="BG623" s="490" t="e">
        <f t="shared" si="1041"/>
        <v>#REF!</v>
      </c>
      <c r="BH623" s="496">
        <f t="shared" si="1042"/>
        <v>1.45</v>
      </c>
      <c r="BI623" s="497" t="e">
        <f t="shared" si="1043"/>
        <v>#REF!</v>
      </c>
      <c r="BJ623" s="385" t="e">
        <f t="shared" si="1056"/>
        <v>#REF!</v>
      </c>
      <c r="BK623" s="385" t="e">
        <f t="shared" si="1057"/>
        <v>#REF!</v>
      </c>
      <c r="BL623" s="243" t="e">
        <f>IF((BA623-'Retail Pricing'!#REF!)&gt;=0," ",1)</f>
        <v>#REF!</v>
      </c>
      <c r="BM623" s="243" t="e">
        <f>IF((BB623-'Retail Pricing'!#REF!)&gt;=0," ",1)</f>
        <v>#REF!</v>
      </c>
      <c r="BN623" s="243" t="e">
        <f>IF((BC623-'Retail Pricing'!#REF!)&gt;=0," ",1)</f>
        <v>#REF!</v>
      </c>
      <c r="BO623" s="243">
        <f>IF((BD623-'Retail Pricing'!F43)&gt;=0," ",1)</f>
        <v>1</v>
      </c>
      <c r="BP623" s="243" t="e">
        <f>IF((BE623-'Retail Pricing'!#REF!)&gt;=0," ",1)</f>
        <v>#REF!</v>
      </c>
      <c r="BQ623" s="243" t="e">
        <f>IF((BF623-'Retail Pricing'!#REF!)&gt;=0," ",1)</f>
        <v>#REF!</v>
      </c>
      <c r="BR623" s="243" t="e">
        <f>IF((BG623-'Retail Pricing'!#REF!)&gt;=0," ",1)</f>
        <v>#REF!</v>
      </c>
      <c r="BS623" s="243" t="e">
        <f>IF((BH623-'Retail Pricing'!#REF!)&gt;=0," ",1)</f>
        <v>#REF!</v>
      </c>
      <c r="BT623" s="243" t="e">
        <f>IF((BI623-'Retail Pricing'!#REF!)&gt;=0," ",1)</f>
        <v>#REF!</v>
      </c>
      <c r="BU623" s="67"/>
      <c r="BV623" s="442" t="e">
        <f t="shared" si="1058"/>
        <v>#REF!</v>
      </c>
      <c r="BW623" s="244" t="e">
        <f t="shared" si="1059"/>
        <v>#REF!</v>
      </c>
      <c r="BX623" s="244" t="e">
        <f t="shared" si="1060"/>
        <v>#REF!</v>
      </c>
      <c r="BY623" s="244" t="e">
        <f t="shared" si="1061"/>
        <v>#REF!</v>
      </c>
      <c r="BZ623" s="244" t="e">
        <f t="shared" si="1062"/>
        <v>#REF!</v>
      </c>
      <c r="CA623" s="244" t="e">
        <f t="shared" si="1063"/>
        <v>#REF!</v>
      </c>
      <c r="CB623" s="244" t="e">
        <f t="shared" si="1064"/>
        <v>#REF!</v>
      </c>
      <c r="CC623" s="244" t="e">
        <f t="shared" si="1065"/>
        <v>#REF!</v>
      </c>
      <c r="CD623" s="244" t="e">
        <f t="shared" si="1066"/>
        <v>#REF!</v>
      </c>
      <c r="CE623" s="244" t="e">
        <f t="shared" si="1067"/>
        <v>#REF!</v>
      </c>
      <c r="CF623" s="244" t="e">
        <f t="shared" si="1068"/>
        <v>#REF!</v>
      </c>
      <c r="CG623" s="244" t="e">
        <f t="shared" si="1069"/>
        <v>#REF!</v>
      </c>
      <c r="CH623" s="244" t="e">
        <f t="shared" si="1044"/>
        <v>#REF!</v>
      </c>
      <c r="CI623" s="570"/>
      <c r="CJ623" s="578" t="e">
        <f t="shared" si="1079"/>
        <v>#REF!</v>
      </c>
      <c r="CK623" s="578" t="e">
        <f t="shared" si="1080"/>
        <v>#REF!</v>
      </c>
      <c r="CL623" s="578" t="e">
        <f t="shared" si="1081"/>
        <v>#REF!</v>
      </c>
      <c r="CM623" s="578" t="e">
        <f t="shared" si="1082"/>
        <v>#REF!</v>
      </c>
      <c r="CN623" s="578" t="e">
        <f t="shared" si="1083"/>
        <v>#REF!</v>
      </c>
      <c r="CO623" s="578" t="e">
        <f t="shared" si="1076"/>
        <v>#REF!</v>
      </c>
      <c r="CP623" s="578" t="e">
        <f t="shared" si="1077"/>
        <v>#REF!</v>
      </c>
      <c r="CQ623" s="578" t="e">
        <f t="shared" si="1078"/>
        <v>#REF!</v>
      </c>
      <c r="CR623" s="244"/>
      <c r="CS623" s="244"/>
      <c r="CT623" s="244"/>
      <c r="CU623" s="244"/>
      <c r="CV623" s="347"/>
      <c r="CW623" s="338" t="e">
        <f t="shared" si="1070"/>
        <v>#REF!</v>
      </c>
      <c r="CX623" s="347"/>
      <c r="CY623" s="338" t="e">
        <f t="shared" si="1071"/>
        <v>#REF!</v>
      </c>
      <c r="CZ623" s="347"/>
      <c r="DA623" s="338" t="e">
        <f t="shared" si="1072"/>
        <v>#REF!</v>
      </c>
      <c r="DB623" s="347"/>
      <c r="DC623" s="338" t="e">
        <f t="shared" si="1073"/>
        <v>#REF!</v>
      </c>
      <c r="DD623" s="347"/>
      <c r="DE623" s="338" t="e">
        <f t="shared" si="1075"/>
        <v>#REF!</v>
      </c>
    </row>
    <row r="624" spans="1:109" s="19" customFormat="1" x14ac:dyDescent="0.2">
      <c r="A624" s="328" t="s">
        <v>1723</v>
      </c>
      <c r="B624" s="53" t="s">
        <v>1927</v>
      </c>
      <c r="C624" s="53"/>
      <c r="D624" s="217"/>
      <c r="E624" s="326">
        <v>24</v>
      </c>
      <c r="F624" s="326" t="s">
        <v>1807</v>
      </c>
      <c r="G624" s="701"/>
      <c r="H624" s="326"/>
      <c r="I624" s="89" t="e">
        <f>IF('Retail Pricing'!#REF!&gt;0,'Retail Pricing'!#REF!," ")</f>
        <v>#REF!</v>
      </c>
      <c r="J624" s="85" t="e">
        <f>'Retail Pricing'!#REF!</f>
        <v>#REF!</v>
      </c>
      <c r="K624" s="85" t="e">
        <f>'Retail Pricing'!#REF!</f>
        <v>#REF!</v>
      </c>
      <c r="L624" s="305" t="e">
        <f>IF('Retail Pricing'!#REF!&gt;0,'Retail Pricing'!#REF!," ")</f>
        <v>#REF!</v>
      </c>
      <c r="M624" s="226" t="e">
        <f t="shared" ref="M624:M629" si="1084">IF(N624&gt;0,N624+O624+Q624+R624+S624," ")</f>
        <v>#REF!</v>
      </c>
      <c r="N624" s="219" t="e">
        <f>IF('Retail Pricing'!#REF!&gt;0,'Retail Pricing'!#REF!," ")</f>
        <v>#REF!</v>
      </c>
      <c r="O624" s="219" t="e">
        <f>IF('Retail Pricing'!#REF!&gt;0,'Retail Pricing'!#REF!," ")</f>
        <v>#REF!</v>
      </c>
      <c r="P624" s="219"/>
      <c r="Q624" s="219" t="e">
        <f>IF('Retail Pricing'!#REF!&gt;0,'Retail Pricing'!#REF!," ")</f>
        <v>#REF!</v>
      </c>
      <c r="R624" s="219" t="e">
        <f>IF('Retail Pricing'!#REF!&gt;0,'Retail Pricing'!#REF!," ")</f>
        <v>#REF!</v>
      </c>
      <c r="S624" s="219" t="e">
        <f>IF('Retail Pricing'!#REF!&gt;0,'Retail Pricing'!#REF!," ")</f>
        <v>#REF!</v>
      </c>
      <c r="T624" s="226" t="s">
        <v>106</v>
      </c>
      <c r="U624" s="7" t="e">
        <f t="shared" ref="U624:U629" si="1085">IF(M624&gt;0,$U$1," ")+2%</f>
        <v>#REF!</v>
      </c>
      <c r="V624" s="7" t="e">
        <v>#DIV/0!</v>
      </c>
      <c r="W624" s="491" t="e">
        <f>ROUND(('Retail Pricing'!#REF!/(1-0.09))/0.05,0)*0.05</f>
        <v>#REF!</v>
      </c>
      <c r="X624" s="489">
        <v>3.3</v>
      </c>
      <c r="Y624" s="304" t="e">
        <f t="shared" si="1049"/>
        <v>#REF!</v>
      </c>
      <c r="Z624" s="428">
        <v>0.8</v>
      </c>
      <c r="AA624" s="492">
        <v>3.75</v>
      </c>
      <c r="AB624" s="493" t="e">
        <f>ROUND(('Retail Pricing'!#REF!/(1-0.09))/0.05,0)*0.05</f>
        <v>#REF!</v>
      </c>
      <c r="AC624" s="489">
        <v>2.95</v>
      </c>
      <c r="AD624" s="14" t="e">
        <f t="shared" si="1050"/>
        <v>#REF!</v>
      </c>
      <c r="AE624" s="428">
        <v>0.78</v>
      </c>
      <c r="AF624" s="488">
        <v>3.45</v>
      </c>
      <c r="AG624" s="494" t="e">
        <f>ROUND(('Retail Pricing'!#REF!/(1-0.09))/0.05,0)*0.05</f>
        <v>#REF!</v>
      </c>
      <c r="AH624" s="489">
        <v>2.65</v>
      </c>
      <c r="AI624" s="14" t="e">
        <f t="shared" si="1051"/>
        <v>#REF!</v>
      </c>
      <c r="AJ624" s="428">
        <v>0.75</v>
      </c>
      <c r="AK624" s="495" t="e">
        <f>ROUND(('Retail Pricing'!#REF!/(1-0.09))/0.05,0)*0.05</f>
        <v>#REF!</v>
      </c>
      <c r="AL624" s="489"/>
      <c r="AM624" s="489">
        <v>2.65</v>
      </c>
      <c r="AN624" s="14" t="e">
        <f t="shared" si="1052"/>
        <v>#REF!</v>
      </c>
      <c r="AO624" s="428">
        <v>0.74</v>
      </c>
      <c r="AP624" s="490" t="e">
        <f>ROUND(('Retail Pricing'!#REF!/(1-0.09))/0.05,0)*0.05</f>
        <v>#REF!</v>
      </c>
      <c r="AQ624" s="489">
        <v>2.4500000000000002</v>
      </c>
      <c r="AR624" s="14" t="e">
        <f t="shared" si="1053"/>
        <v>#REF!</v>
      </c>
      <c r="AS624" s="428">
        <v>0.73</v>
      </c>
      <c r="AT624" s="496">
        <v>2.95</v>
      </c>
      <c r="AU624" s="497" t="e">
        <f t="shared" si="1054"/>
        <v>#REF!</v>
      </c>
      <c r="AV624" s="288"/>
      <c r="AW624" s="498" t="e">
        <f t="shared" si="1055"/>
        <v>#REF!</v>
      </c>
      <c r="AX624" s="499" t="s">
        <v>106</v>
      </c>
      <c r="AY624" s="499" t="s">
        <v>106</v>
      </c>
      <c r="AZ624" s="333"/>
      <c r="BA624" s="491" t="e">
        <f t="shared" si="1035"/>
        <v>#REF!</v>
      </c>
      <c r="BB624" s="492">
        <f t="shared" si="1036"/>
        <v>3.75</v>
      </c>
      <c r="BC624" s="493" t="e">
        <f t="shared" si="1037"/>
        <v>#REF!</v>
      </c>
      <c r="BD624" s="488">
        <f t="shared" si="1038"/>
        <v>3.45</v>
      </c>
      <c r="BE624" s="494" t="e">
        <f t="shared" si="1039"/>
        <v>#REF!</v>
      </c>
      <c r="BF624" s="495" t="e">
        <f t="shared" si="1040"/>
        <v>#REF!</v>
      </c>
      <c r="BG624" s="490" t="e">
        <f t="shared" si="1041"/>
        <v>#REF!</v>
      </c>
      <c r="BH624" s="496">
        <f t="shared" si="1042"/>
        <v>2.95</v>
      </c>
      <c r="BI624" s="497" t="e">
        <f t="shared" si="1043"/>
        <v>#REF!</v>
      </c>
      <c r="BJ624" s="385" t="e">
        <f t="shared" si="1056"/>
        <v>#REF!</v>
      </c>
      <c r="BK624" s="385" t="e">
        <f t="shared" si="1057"/>
        <v>#REF!</v>
      </c>
      <c r="BL624" s="243" t="e">
        <f>IF((BA624-'Retail Pricing'!#REF!)&gt;=0," ",1)</f>
        <v>#REF!</v>
      </c>
      <c r="BM624" s="243" t="e">
        <f>IF((BB624-'Retail Pricing'!#REF!)&gt;=0," ",1)</f>
        <v>#REF!</v>
      </c>
      <c r="BN624" s="243" t="e">
        <f>IF((BC624-'Retail Pricing'!#REF!)&gt;=0," ",1)</f>
        <v>#REF!</v>
      </c>
      <c r="BO624" s="243" t="str">
        <f>IF((BD624-'Retail Pricing'!F28)&gt;=0," ",1)</f>
        <v xml:space="preserve"> </v>
      </c>
      <c r="BP624" s="243" t="e">
        <f>IF((BE624-'Retail Pricing'!#REF!)&gt;=0," ",1)</f>
        <v>#REF!</v>
      </c>
      <c r="BQ624" s="243" t="e">
        <f>IF((BF624-'Retail Pricing'!#REF!)&gt;=0," ",1)</f>
        <v>#REF!</v>
      </c>
      <c r="BR624" s="243" t="e">
        <f>IF((BG624-'Retail Pricing'!#REF!)&gt;=0," ",1)</f>
        <v>#REF!</v>
      </c>
      <c r="BS624" s="243" t="e">
        <f>IF((BH624-'Retail Pricing'!#REF!)&gt;=0," ",1)</f>
        <v>#REF!</v>
      </c>
      <c r="BT624" s="243" t="e">
        <f>IF((BI624-'Retail Pricing'!#REF!)&gt;=0," ",1)</f>
        <v>#REF!</v>
      </c>
      <c r="BU624" s="67"/>
      <c r="BV624" s="442" t="e">
        <f t="shared" si="1058"/>
        <v>#REF!</v>
      </c>
      <c r="BW624" s="244" t="e">
        <f t="shared" si="1059"/>
        <v>#REF!</v>
      </c>
      <c r="BX624" s="244" t="e">
        <f t="shared" si="1060"/>
        <v>#REF!</v>
      </c>
      <c r="BY624" s="244" t="e">
        <f t="shared" si="1061"/>
        <v>#REF!</v>
      </c>
      <c r="BZ624" s="244" t="e">
        <f t="shared" si="1062"/>
        <v>#REF!</v>
      </c>
      <c r="CA624" s="244" t="e">
        <f t="shared" si="1063"/>
        <v>#REF!</v>
      </c>
      <c r="CB624" s="244" t="e">
        <f t="shared" si="1064"/>
        <v>#REF!</v>
      </c>
      <c r="CC624" s="244" t="e">
        <f t="shared" si="1065"/>
        <v>#REF!</v>
      </c>
      <c r="CD624" s="244" t="e">
        <f t="shared" si="1066"/>
        <v>#REF!</v>
      </c>
      <c r="CE624" s="244" t="e">
        <f t="shared" si="1067"/>
        <v>#REF!</v>
      </c>
      <c r="CF624" s="244" t="e">
        <f t="shared" si="1068"/>
        <v>#REF!</v>
      </c>
      <c r="CG624" s="244" t="e">
        <f t="shared" si="1069"/>
        <v>#REF!</v>
      </c>
      <c r="CH624" s="244" t="e">
        <f t="shared" si="1044"/>
        <v>#REF!</v>
      </c>
      <c r="CI624" s="570"/>
      <c r="CJ624" s="578" t="e">
        <f t="shared" ref="CJ624:CN628" si="1086">IF(BW624&gt;0,BW624-$CL$1," ")</f>
        <v>#REF!</v>
      </c>
      <c r="CK624" s="578" t="e">
        <f t="shared" si="1086"/>
        <v>#REF!</v>
      </c>
      <c r="CL624" s="578" t="e">
        <f t="shared" si="1086"/>
        <v>#REF!</v>
      </c>
      <c r="CM624" s="578" t="e">
        <f t="shared" si="1086"/>
        <v>#REF!</v>
      </c>
      <c r="CN624" s="578" t="e">
        <f t="shared" si="1086"/>
        <v>#REF!</v>
      </c>
      <c r="CO624" s="578" t="e">
        <f t="shared" ref="CO624:CQ628" si="1087">IF(CC624&gt;0,CC624-$CL$1," ")</f>
        <v>#REF!</v>
      </c>
      <c r="CP624" s="578" t="e">
        <f t="shared" si="1087"/>
        <v>#REF!</v>
      </c>
      <c r="CQ624" s="578" t="e">
        <f t="shared" si="1087"/>
        <v>#REF!</v>
      </c>
      <c r="CR624" s="244"/>
      <c r="CS624" s="244"/>
      <c r="CT624" s="244"/>
      <c r="CU624" s="244"/>
      <c r="CV624" s="347"/>
      <c r="CW624" s="338" t="e">
        <f t="shared" si="1070"/>
        <v>#REF!</v>
      </c>
      <c r="CX624" s="347"/>
      <c r="CY624" s="338" t="e">
        <f t="shared" si="1071"/>
        <v>#REF!</v>
      </c>
      <c r="CZ624" s="347"/>
      <c r="DA624" s="338" t="e">
        <f t="shared" si="1072"/>
        <v>#REF!</v>
      </c>
      <c r="DB624" s="347"/>
      <c r="DC624" s="338" t="e">
        <f t="shared" si="1073"/>
        <v>#REF!</v>
      </c>
      <c r="DD624" s="347"/>
      <c r="DE624" s="338" t="e">
        <f t="shared" si="1075"/>
        <v>#REF!</v>
      </c>
    </row>
    <row r="625" spans="1:109" s="19" customFormat="1" x14ac:dyDescent="0.2">
      <c r="A625" s="328" t="s">
        <v>1723</v>
      </c>
      <c r="B625" s="53" t="s">
        <v>1928</v>
      </c>
      <c r="C625" s="454"/>
      <c r="D625" s="217"/>
      <c r="E625" s="326">
        <v>12</v>
      </c>
      <c r="F625" s="326" t="s">
        <v>1808</v>
      </c>
      <c r="G625" s="701"/>
      <c r="H625" s="326"/>
      <c r="I625" s="89" t="e">
        <f>IF('Retail Pricing'!#REF!&gt;0,'Retail Pricing'!#REF!," ")</f>
        <v>#REF!</v>
      </c>
      <c r="J625" s="85" t="e">
        <f>'Retail Pricing'!#REF!</f>
        <v>#REF!</v>
      </c>
      <c r="K625" s="85" t="e">
        <f>'Retail Pricing'!#REF!</f>
        <v>#REF!</v>
      </c>
      <c r="L625" s="305" t="e">
        <f>IF('Retail Pricing'!#REF!&gt;0,'Retail Pricing'!#REF!," ")</f>
        <v>#REF!</v>
      </c>
      <c r="M625" s="226" t="e">
        <f t="shared" si="1084"/>
        <v>#REF!</v>
      </c>
      <c r="N625" s="219" t="e">
        <f>IF('Retail Pricing'!#REF!&gt;0,'Retail Pricing'!#REF!," ")</f>
        <v>#REF!</v>
      </c>
      <c r="O625" s="219" t="e">
        <f>IF('Retail Pricing'!#REF!&gt;0,'Retail Pricing'!#REF!," ")</f>
        <v>#REF!</v>
      </c>
      <c r="P625" s="219"/>
      <c r="Q625" s="219" t="e">
        <f>IF('Retail Pricing'!#REF!&gt;0,'Retail Pricing'!#REF!," ")</f>
        <v>#REF!</v>
      </c>
      <c r="R625" s="219" t="e">
        <f>IF('Retail Pricing'!#REF!&gt;0,'Retail Pricing'!#REF!," ")</f>
        <v>#REF!</v>
      </c>
      <c r="S625" s="219" t="e">
        <f>IF('Retail Pricing'!#REF!&gt;0,'Retail Pricing'!#REF!," ")</f>
        <v>#REF!</v>
      </c>
      <c r="T625" s="226" t="s">
        <v>106</v>
      </c>
      <c r="U625" s="7" t="e">
        <f t="shared" si="1085"/>
        <v>#REF!</v>
      </c>
      <c r="V625" s="7" t="e">
        <v>#DIV/0!</v>
      </c>
      <c r="W625" s="491" t="e">
        <f>ROUND(('Retail Pricing'!#REF!/(1-0.09))/0.05,0)*0.05</f>
        <v>#REF!</v>
      </c>
      <c r="X625" s="489">
        <v>2.2000000000000002</v>
      </c>
      <c r="Y625" s="304" t="e">
        <f t="shared" si="1049"/>
        <v>#REF!</v>
      </c>
      <c r="Z625" s="428">
        <v>0.48</v>
      </c>
      <c r="AA625" s="492">
        <v>2.5499999999999998</v>
      </c>
      <c r="AB625" s="493" t="e">
        <f>ROUND(('Retail Pricing'!#REF!/(1-0.09))/0.05,0)*0.05</f>
        <v>#REF!</v>
      </c>
      <c r="AC625" s="489">
        <v>2</v>
      </c>
      <c r="AD625" s="14" t="e">
        <f t="shared" si="1050"/>
        <v>#REF!</v>
      </c>
      <c r="AE625" s="428">
        <v>0.43</v>
      </c>
      <c r="AF625" s="488">
        <v>2.35</v>
      </c>
      <c r="AG625" s="494" t="e">
        <f>ROUND(('Retail Pricing'!#REF!/(1-0.09))/0.05,0)*0.05</f>
        <v>#REF!</v>
      </c>
      <c r="AH625" s="489">
        <v>1.75</v>
      </c>
      <c r="AI625" s="14" t="e">
        <f t="shared" si="1051"/>
        <v>#REF!</v>
      </c>
      <c r="AJ625" s="428">
        <v>0.36</v>
      </c>
      <c r="AK625" s="495" t="e">
        <f>ROUND(('Retail Pricing'!#REF!/(1-0.09))/0.05,0)*0.05</f>
        <v>#REF!</v>
      </c>
      <c r="AL625" s="489"/>
      <c r="AM625" s="489">
        <v>1.75</v>
      </c>
      <c r="AN625" s="14" t="e">
        <f t="shared" si="1052"/>
        <v>#REF!</v>
      </c>
      <c r="AO625" s="428">
        <v>0.34</v>
      </c>
      <c r="AP625" s="490" t="e">
        <f>ROUND(('Retail Pricing'!#REF!/(1-0.09))/0.05,0)*0.05</f>
        <v>#REF!</v>
      </c>
      <c r="AQ625" s="489">
        <v>1.65</v>
      </c>
      <c r="AR625" s="14" t="e">
        <f t="shared" si="1053"/>
        <v>#REF!</v>
      </c>
      <c r="AS625" s="428">
        <v>0.32</v>
      </c>
      <c r="AT625" s="496">
        <v>2</v>
      </c>
      <c r="AU625" s="497" t="e">
        <f t="shared" si="1054"/>
        <v>#REF!</v>
      </c>
      <c r="AV625" s="288"/>
      <c r="AW625" s="498" t="e">
        <f t="shared" si="1055"/>
        <v>#REF!</v>
      </c>
      <c r="AX625" s="499" t="s">
        <v>106</v>
      </c>
      <c r="AY625" s="499" t="s">
        <v>106</v>
      </c>
      <c r="AZ625" s="333"/>
      <c r="BA625" s="491" t="e">
        <f t="shared" si="1035"/>
        <v>#REF!</v>
      </c>
      <c r="BB625" s="492">
        <f t="shared" si="1036"/>
        <v>2.5499999999999998</v>
      </c>
      <c r="BC625" s="493" t="e">
        <f t="shared" si="1037"/>
        <v>#REF!</v>
      </c>
      <c r="BD625" s="488">
        <f t="shared" si="1038"/>
        <v>2.35</v>
      </c>
      <c r="BE625" s="494" t="e">
        <f t="shared" si="1039"/>
        <v>#REF!</v>
      </c>
      <c r="BF625" s="495" t="e">
        <f t="shared" si="1040"/>
        <v>#REF!</v>
      </c>
      <c r="BG625" s="490" t="e">
        <f t="shared" si="1041"/>
        <v>#REF!</v>
      </c>
      <c r="BH625" s="496">
        <f t="shared" si="1042"/>
        <v>2</v>
      </c>
      <c r="BI625" s="497" t="e">
        <f t="shared" si="1043"/>
        <v>#REF!</v>
      </c>
      <c r="BJ625" s="385" t="e">
        <f t="shared" si="1056"/>
        <v>#REF!</v>
      </c>
      <c r="BK625" s="385" t="e">
        <f t="shared" si="1057"/>
        <v>#REF!</v>
      </c>
      <c r="BL625" s="243" t="e">
        <f>IF((BA625-'Retail Pricing'!#REF!)&gt;=0," ",1)</f>
        <v>#REF!</v>
      </c>
      <c r="BM625" s="243" t="e">
        <f>IF((BB625-'Retail Pricing'!#REF!)&gt;=0," ",1)</f>
        <v>#REF!</v>
      </c>
      <c r="BN625" s="243" t="e">
        <f>IF((BC625-'Retail Pricing'!#REF!)&gt;=0," ",1)</f>
        <v>#REF!</v>
      </c>
      <c r="BO625" s="243">
        <f>IF((BD625-'Retail Pricing'!F44)&gt;=0," ",1)</f>
        <v>1</v>
      </c>
      <c r="BP625" s="243" t="e">
        <f>IF((BE625-'Retail Pricing'!#REF!)&gt;=0," ",1)</f>
        <v>#REF!</v>
      </c>
      <c r="BQ625" s="243" t="e">
        <f>IF((BF625-'Retail Pricing'!#REF!)&gt;=0," ",1)</f>
        <v>#REF!</v>
      </c>
      <c r="BR625" s="243" t="e">
        <f>IF((BG625-'Retail Pricing'!#REF!)&gt;=0," ",1)</f>
        <v>#REF!</v>
      </c>
      <c r="BS625" s="243" t="e">
        <f>IF((BH625-'Retail Pricing'!#REF!)&gt;=0," ",1)</f>
        <v>#REF!</v>
      </c>
      <c r="BT625" s="243" t="e">
        <f>IF((BI625-'Retail Pricing'!#REF!)&gt;=0," ",1)</f>
        <v>#REF!</v>
      </c>
      <c r="BU625" s="67"/>
      <c r="BV625" s="442" t="e">
        <f t="shared" si="1058"/>
        <v>#REF!</v>
      </c>
      <c r="BW625" s="244" t="e">
        <f t="shared" si="1059"/>
        <v>#REF!</v>
      </c>
      <c r="BX625" s="244" t="e">
        <f t="shared" si="1060"/>
        <v>#REF!</v>
      </c>
      <c r="BY625" s="244" t="e">
        <f t="shared" si="1061"/>
        <v>#REF!</v>
      </c>
      <c r="BZ625" s="244" t="e">
        <f t="shared" si="1062"/>
        <v>#REF!</v>
      </c>
      <c r="CA625" s="244" t="e">
        <f t="shared" si="1063"/>
        <v>#REF!</v>
      </c>
      <c r="CB625" s="244" t="e">
        <f t="shared" si="1064"/>
        <v>#REF!</v>
      </c>
      <c r="CC625" s="244" t="e">
        <f t="shared" si="1065"/>
        <v>#REF!</v>
      </c>
      <c r="CD625" s="244" t="e">
        <f t="shared" si="1066"/>
        <v>#REF!</v>
      </c>
      <c r="CE625" s="244" t="e">
        <f t="shared" si="1067"/>
        <v>#REF!</v>
      </c>
      <c r="CF625" s="244" t="e">
        <f t="shared" si="1068"/>
        <v>#REF!</v>
      </c>
      <c r="CG625" s="244" t="e">
        <f t="shared" si="1069"/>
        <v>#REF!</v>
      </c>
      <c r="CH625" s="244" t="e">
        <f t="shared" si="1044"/>
        <v>#REF!</v>
      </c>
      <c r="CI625" s="570"/>
      <c r="CJ625" s="578" t="e">
        <f t="shared" si="1086"/>
        <v>#REF!</v>
      </c>
      <c r="CK625" s="578" t="e">
        <f t="shared" si="1086"/>
        <v>#REF!</v>
      </c>
      <c r="CL625" s="578" t="e">
        <f t="shared" si="1086"/>
        <v>#REF!</v>
      </c>
      <c r="CM625" s="578" t="e">
        <f t="shared" si="1086"/>
        <v>#REF!</v>
      </c>
      <c r="CN625" s="578" t="e">
        <f t="shared" si="1086"/>
        <v>#REF!</v>
      </c>
      <c r="CO625" s="578" t="e">
        <f t="shared" si="1087"/>
        <v>#REF!</v>
      </c>
      <c r="CP625" s="578" t="e">
        <f t="shared" si="1087"/>
        <v>#REF!</v>
      </c>
      <c r="CQ625" s="578" t="e">
        <f t="shared" si="1087"/>
        <v>#REF!</v>
      </c>
      <c r="CR625" s="244"/>
      <c r="CS625" s="244"/>
      <c r="CT625" s="244"/>
      <c r="CU625" s="244"/>
      <c r="CV625" s="347"/>
      <c r="CW625" s="338" t="e">
        <f t="shared" si="1070"/>
        <v>#REF!</v>
      </c>
      <c r="CX625" s="347"/>
      <c r="CY625" s="338" t="e">
        <f t="shared" si="1071"/>
        <v>#REF!</v>
      </c>
      <c r="CZ625" s="347"/>
      <c r="DA625" s="338" t="e">
        <f t="shared" si="1072"/>
        <v>#REF!</v>
      </c>
      <c r="DB625" s="347"/>
      <c r="DC625" s="338" t="e">
        <f t="shared" si="1073"/>
        <v>#REF!</v>
      </c>
      <c r="DD625" s="347"/>
      <c r="DE625" s="338" t="e">
        <f t="shared" si="1075"/>
        <v>#REF!</v>
      </c>
    </row>
    <row r="626" spans="1:109" s="19" customFormat="1" x14ac:dyDescent="0.2">
      <c r="A626" s="328" t="s">
        <v>1723</v>
      </c>
      <c r="B626" s="53" t="s">
        <v>1929</v>
      </c>
      <c r="C626" s="454"/>
      <c r="D626" s="217"/>
      <c r="E626" s="326">
        <v>12</v>
      </c>
      <c r="F626" s="326" t="s">
        <v>1734</v>
      </c>
      <c r="G626" s="701"/>
      <c r="H626" s="326"/>
      <c r="I626" s="89" t="e">
        <f>IF('Retail Pricing'!#REF!&gt;0,'Retail Pricing'!#REF!," ")</f>
        <v>#REF!</v>
      </c>
      <c r="J626" s="85" t="e">
        <f>'Retail Pricing'!#REF!</f>
        <v>#REF!</v>
      </c>
      <c r="K626" s="85" t="e">
        <f>'Retail Pricing'!#REF!</f>
        <v>#REF!</v>
      </c>
      <c r="L626" s="305" t="e">
        <f>IF('Retail Pricing'!#REF!&gt;0,'Retail Pricing'!#REF!," ")</f>
        <v>#REF!</v>
      </c>
      <c r="M626" s="226" t="e">
        <f t="shared" si="1084"/>
        <v>#REF!</v>
      </c>
      <c r="N626" s="219" t="e">
        <f>IF('Retail Pricing'!#REF!&gt;0,'Retail Pricing'!#REF!," ")</f>
        <v>#REF!</v>
      </c>
      <c r="O626" s="219" t="e">
        <f>IF('Retail Pricing'!#REF!&gt;0,'Retail Pricing'!#REF!," ")</f>
        <v>#REF!</v>
      </c>
      <c r="P626" s="219"/>
      <c r="Q626" s="219" t="e">
        <f>IF('Retail Pricing'!#REF!&gt;0,'Retail Pricing'!#REF!," ")</f>
        <v>#REF!</v>
      </c>
      <c r="R626" s="219" t="e">
        <f>IF('Retail Pricing'!#REF!&gt;0,'Retail Pricing'!#REF!," ")</f>
        <v>#REF!</v>
      </c>
      <c r="S626" s="219" t="e">
        <f>IF('Retail Pricing'!#REF!&gt;0,'Retail Pricing'!#REF!," ")</f>
        <v>#REF!</v>
      </c>
      <c r="T626" s="226" t="s">
        <v>106</v>
      </c>
      <c r="U626" s="7" t="e">
        <f t="shared" si="1085"/>
        <v>#REF!</v>
      </c>
      <c r="V626" s="7" t="e">
        <v>#DIV/0!</v>
      </c>
      <c r="W626" s="491" t="e">
        <f>ROUND(('Retail Pricing'!#REF!/(1-0.09))/0.05,0)*0.05</f>
        <v>#REF!</v>
      </c>
      <c r="X626" s="489">
        <v>2.2000000000000002</v>
      </c>
      <c r="Y626" s="304" t="e">
        <f t="shared" si="1049"/>
        <v>#REF!</v>
      </c>
      <c r="Z626" s="428">
        <v>0.48</v>
      </c>
      <c r="AA626" s="492">
        <v>2.5499999999999998</v>
      </c>
      <c r="AB626" s="493" t="e">
        <f>ROUND(('Retail Pricing'!#REF!/(1-0.09))/0.05,0)*0.05</f>
        <v>#REF!</v>
      </c>
      <c r="AC626" s="489">
        <v>2</v>
      </c>
      <c r="AD626" s="14" t="e">
        <f t="shared" si="1050"/>
        <v>#REF!</v>
      </c>
      <c r="AE626" s="428">
        <v>0.43</v>
      </c>
      <c r="AF626" s="488">
        <v>2.35</v>
      </c>
      <c r="AG626" s="494" t="e">
        <f>ROUND(('Retail Pricing'!#REF!/(1-0.09))/0.05,0)*0.05</f>
        <v>#REF!</v>
      </c>
      <c r="AH626" s="489">
        <v>1.75</v>
      </c>
      <c r="AI626" s="14" t="e">
        <f t="shared" si="1051"/>
        <v>#REF!</v>
      </c>
      <c r="AJ626" s="428">
        <v>0.36</v>
      </c>
      <c r="AK626" s="495" t="e">
        <f>ROUND(('Retail Pricing'!#REF!/(1-0.09))/0.05,0)*0.05</f>
        <v>#REF!</v>
      </c>
      <c r="AL626" s="489"/>
      <c r="AM626" s="489">
        <v>1.75</v>
      </c>
      <c r="AN626" s="14" t="e">
        <f t="shared" si="1052"/>
        <v>#REF!</v>
      </c>
      <c r="AO626" s="428">
        <v>0.34</v>
      </c>
      <c r="AP626" s="490" t="e">
        <f>ROUND(('Retail Pricing'!#REF!/(1-0.09))/0.05,0)*0.05</f>
        <v>#REF!</v>
      </c>
      <c r="AQ626" s="489">
        <v>1.65</v>
      </c>
      <c r="AR626" s="14" t="e">
        <f t="shared" si="1053"/>
        <v>#REF!</v>
      </c>
      <c r="AS626" s="428">
        <v>0.32</v>
      </c>
      <c r="AT626" s="496">
        <v>2</v>
      </c>
      <c r="AU626" s="497" t="e">
        <f t="shared" si="1054"/>
        <v>#REF!</v>
      </c>
      <c r="AV626" s="288"/>
      <c r="AW626" s="498" t="e">
        <f t="shared" si="1055"/>
        <v>#REF!</v>
      </c>
      <c r="AX626" s="499" t="s">
        <v>106</v>
      </c>
      <c r="AY626" s="499" t="s">
        <v>106</v>
      </c>
      <c r="AZ626" s="333"/>
      <c r="BA626" s="491" t="e">
        <f t="shared" si="1035"/>
        <v>#REF!</v>
      </c>
      <c r="BB626" s="492">
        <f t="shared" si="1036"/>
        <v>2.5499999999999998</v>
      </c>
      <c r="BC626" s="493" t="e">
        <f t="shared" si="1037"/>
        <v>#REF!</v>
      </c>
      <c r="BD626" s="488">
        <f t="shared" si="1038"/>
        <v>2.35</v>
      </c>
      <c r="BE626" s="494" t="e">
        <f t="shared" si="1039"/>
        <v>#REF!</v>
      </c>
      <c r="BF626" s="495" t="e">
        <f t="shared" si="1040"/>
        <v>#REF!</v>
      </c>
      <c r="BG626" s="490" t="e">
        <f t="shared" si="1041"/>
        <v>#REF!</v>
      </c>
      <c r="BH626" s="496">
        <f t="shared" si="1042"/>
        <v>2</v>
      </c>
      <c r="BI626" s="497" t="e">
        <f t="shared" si="1043"/>
        <v>#REF!</v>
      </c>
      <c r="BJ626" s="385" t="e">
        <f t="shared" si="1056"/>
        <v>#REF!</v>
      </c>
      <c r="BK626" s="385" t="e">
        <f t="shared" si="1057"/>
        <v>#REF!</v>
      </c>
      <c r="BL626" s="243" t="e">
        <f>IF((BA626-'Retail Pricing'!#REF!)&gt;=0," ",1)</f>
        <v>#REF!</v>
      </c>
      <c r="BM626" s="243" t="e">
        <f>IF((BB626-'Retail Pricing'!#REF!)&gt;=0," ",1)</f>
        <v>#REF!</v>
      </c>
      <c r="BN626" s="243" t="e">
        <f>IF((BC626-'Retail Pricing'!#REF!)&gt;=0," ",1)</f>
        <v>#REF!</v>
      </c>
      <c r="BO626" s="243">
        <f>IF((BD626-'Retail Pricing'!F29)&gt;=0," ",1)</f>
        <v>1</v>
      </c>
      <c r="BP626" s="243" t="e">
        <f>IF((BE626-'Retail Pricing'!#REF!)&gt;=0," ",1)</f>
        <v>#REF!</v>
      </c>
      <c r="BQ626" s="243" t="e">
        <f>IF((BF626-'Retail Pricing'!#REF!)&gt;=0," ",1)</f>
        <v>#REF!</v>
      </c>
      <c r="BR626" s="243" t="e">
        <f>IF((BG626-'Retail Pricing'!#REF!)&gt;=0," ",1)</f>
        <v>#REF!</v>
      </c>
      <c r="BS626" s="243" t="e">
        <f>IF((BH626-'Retail Pricing'!#REF!)&gt;=0," ",1)</f>
        <v>#REF!</v>
      </c>
      <c r="BT626" s="243" t="e">
        <f>IF((BI626-'Retail Pricing'!#REF!)&gt;=0," ",1)</f>
        <v>#REF!</v>
      </c>
      <c r="BU626" s="67"/>
      <c r="BV626" s="442" t="e">
        <f t="shared" si="1058"/>
        <v>#REF!</v>
      </c>
      <c r="BW626" s="244" t="e">
        <f t="shared" si="1059"/>
        <v>#REF!</v>
      </c>
      <c r="BX626" s="244" t="e">
        <f t="shared" si="1060"/>
        <v>#REF!</v>
      </c>
      <c r="BY626" s="244" t="e">
        <f t="shared" si="1061"/>
        <v>#REF!</v>
      </c>
      <c r="BZ626" s="244" t="e">
        <f t="shared" si="1062"/>
        <v>#REF!</v>
      </c>
      <c r="CA626" s="244" t="e">
        <f t="shared" si="1063"/>
        <v>#REF!</v>
      </c>
      <c r="CB626" s="244" t="e">
        <f t="shared" si="1064"/>
        <v>#REF!</v>
      </c>
      <c r="CC626" s="244" t="e">
        <f t="shared" si="1065"/>
        <v>#REF!</v>
      </c>
      <c r="CD626" s="244" t="e">
        <f t="shared" si="1066"/>
        <v>#REF!</v>
      </c>
      <c r="CE626" s="244" t="e">
        <f t="shared" si="1067"/>
        <v>#REF!</v>
      </c>
      <c r="CF626" s="244" t="e">
        <f t="shared" si="1068"/>
        <v>#REF!</v>
      </c>
      <c r="CG626" s="244" t="e">
        <f t="shared" si="1069"/>
        <v>#REF!</v>
      </c>
      <c r="CH626" s="244" t="e">
        <f t="shared" si="1044"/>
        <v>#REF!</v>
      </c>
      <c r="CI626" s="570"/>
      <c r="CJ626" s="578" t="e">
        <f t="shared" si="1086"/>
        <v>#REF!</v>
      </c>
      <c r="CK626" s="578" t="e">
        <f t="shared" si="1086"/>
        <v>#REF!</v>
      </c>
      <c r="CL626" s="578" t="e">
        <f t="shared" si="1086"/>
        <v>#REF!</v>
      </c>
      <c r="CM626" s="578" t="e">
        <f t="shared" si="1086"/>
        <v>#REF!</v>
      </c>
      <c r="CN626" s="578" t="e">
        <f t="shared" si="1086"/>
        <v>#REF!</v>
      </c>
      <c r="CO626" s="578" t="e">
        <f t="shared" si="1087"/>
        <v>#REF!</v>
      </c>
      <c r="CP626" s="578" t="e">
        <f t="shared" si="1087"/>
        <v>#REF!</v>
      </c>
      <c r="CQ626" s="578" t="e">
        <f t="shared" si="1087"/>
        <v>#REF!</v>
      </c>
      <c r="CR626" s="244"/>
      <c r="CS626" s="244"/>
      <c r="CT626" s="244"/>
      <c r="CU626" s="244"/>
      <c r="CV626" s="347"/>
      <c r="CW626" s="338" t="e">
        <f t="shared" si="1070"/>
        <v>#REF!</v>
      </c>
      <c r="CX626" s="347"/>
      <c r="CY626" s="338" t="e">
        <f t="shared" si="1071"/>
        <v>#REF!</v>
      </c>
      <c r="CZ626" s="347"/>
      <c r="DA626" s="338" t="e">
        <f t="shared" si="1072"/>
        <v>#REF!</v>
      </c>
      <c r="DB626" s="347"/>
      <c r="DC626" s="338" t="e">
        <f t="shared" si="1073"/>
        <v>#REF!</v>
      </c>
      <c r="DD626" s="347"/>
      <c r="DE626" s="338" t="e">
        <f t="shared" si="1075"/>
        <v>#REF!</v>
      </c>
    </row>
    <row r="627" spans="1:109" s="19" customFormat="1" x14ac:dyDescent="0.2">
      <c r="A627" s="328" t="s">
        <v>1723</v>
      </c>
      <c r="B627" s="53" t="s">
        <v>1930</v>
      </c>
      <c r="C627" s="53"/>
      <c r="D627" s="217"/>
      <c r="E627" s="326">
        <v>24</v>
      </c>
      <c r="F627" s="326" t="s">
        <v>898</v>
      </c>
      <c r="G627" s="701"/>
      <c r="H627" s="326"/>
      <c r="I627" s="89" t="e">
        <f>IF('Retail Pricing'!#REF!&gt;0,'Retail Pricing'!#REF!," ")</f>
        <v>#REF!</v>
      </c>
      <c r="J627" s="85" t="e">
        <f>'Retail Pricing'!#REF!</f>
        <v>#REF!</v>
      </c>
      <c r="K627" s="85" t="e">
        <f>'Retail Pricing'!#REF!</f>
        <v>#REF!</v>
      </c>
      <c r="L627" s="305" t="e">
        <f>IF('Retail Pricing'!#REF!&gt;0,'Retail Pricing'!#REF!," ")</f>
        <v>#REF!</v>
      </c>
      <c r="M627" s="226" t="e">
        <f t="shared" si="1084"/>
        <v>#REF!</v>
      </c>
      <c r="N627" s="219" t="e">
        <f>IF('Retail Pricing'!#REF!&gt;0,'Retail Pricing'!#REF!," ")</f>
        <v>#REF!</v>
      </c>
      <c r="O627" s="219" t="e">
        <f>IF('Retail Pricing'!#REF!&gt;0,'Retail Pricing'!#REF!," ")</f>
        <v>#REF!</v>
      </c>
      <c r="P627" s="219"/>
      <c r="Q627" s="219" t="e">
        <f>IF('Retail Pricing'!#REF!&gt;0,'Retail Pricing'!#REF!," ")</f>
        <v>#REF!</v>
      </c>
      <c r="R627" s="219" t="e">
        <f>IF('Retail Pricing'!#REF!&gt;0,'Retail Pricing'!#REF!," ")</f>
        <v>#REF!</v>
      </c>
      <c r="S627" s="219" t="e">
        <f>IF('Retail Pricing'!#REF!&gt;0,'Retail Pricing'!#REF!," ")</f>
        <v>#REF!</v>
      </c>
      <c r="T627" s="226" t="s">
        <v>106</v>
      </c>
      <c r="U627" s="7" t="e">
        <f t="shared" si="1085"/>
        <v>#REF!</v>
      </c>
      <c r="V627" s="7" t="e">
        <v>#DIV/0!</v>
      </c>
      <c r="W627" s="491" t="e">
        <f>ROUND(('Retail Pricing'!#REF!/(1-0.09))/0.05,0)*0.05</f>
        <v>#REF!</v>
      </c>
      <c r="X627" s="489">
        <v>3.85</v>
      </c>
      <c r="Y627" s="304" t="e">
        <f t="shared" si="1049"/>
        <v>#REF!</v>
      </c>
      <c r="Z627" s="428">
        <v>0.71</v>
      </c>
      <c r="AA627" s="492">
        <v>4.25</v>
      </c>
      <c r="AB627" s="493" t="e">
        <f>ROUND(('Retail Pricing'!#REF!/(1-0.09))/0.05,0)*0.05</f>
        <v>#REF!</v>
      </c>
      <c r="AC627" s="489">
        <v>3.45</v>
      </c>
      <c r="AD627" s="14" t="e">
        <f t="shared" si="1050"/>
        <v>#REF!</v>
      </c>
      <c r="AE627" s="428">
        <v>0.68</v>
      </c>
      <c r="AF627" s="488">
        <v>3.85</v>
      </c>
      <c r="AG627" s="494" t="e">
        <f>ROUND(('Retail Pricing'!#REF!/(1-0.09))/0.05,0)*0.05</f>
        <v>#REF!</v>
      </c>
      <c r="AH627" s="489">
        <v>3.1</v>
      </c>
      <c r="AI627" s="14" t="e">
        <f t="shared" si="1051"/>
        <v>#REF!</v>
      </c>
      <c r="AJ627" s="428">
        <v>0.64</v>
      </c>
      <c r="AK627" s="495" t="e">
        <f>ROUND(('Retail Pricing'!#REF!/(1-0.09))/0.05,0)*0.05</f>
        <v>#REF!</v>
      </c>
      <c r="AL627" s="489"/>
      <c r="AM627" s="489">
        <v>3.1</v>
      </c>
      <c r="AN627" s="14" t="e">
        <f t="shared" si="1052"/>
        <v>#REF!</v>
      </c>
      <c r="AO627" s="428">
        <v>0.64</v>
      </c>
      <c r="AP627" s="490" t="e">
        <f>ROUND(('Retail Pricing'!#REF!/(1-0.09))/0.05,0)*0.05</f>
        <v>#REF!</v>
      </c>
      <c r="AQ627" s="489">
        <v>2.85</v>
      </c>
      <c r="AR627" s="14" t="e">
        <f t="shared" si="1053"/>
        <v>#REF!</v>
      </c>
      <c r="AS627" s="428">
        <v>0.61</v>
      </c>
      <c r="AT627" s="496">
        <v>3.25</v>
      </c>
      <c r="AU627" s="497" t="e">
        <f t="shared" si="1054"/>
        <v>#REF!</v>
      </c>
      <c r="AV627" s="288"/>
      <c r="AW627" s="498" t="e">
        <f t="shared" si="1055"/>
        <v>#REF!</v>
      </c>
      <c r="AX627" s="499" t="s">
        <v>106</v>
      </c>
      <c r="AY627" s="499" t="s">
        <v>106</v>
      </c>
      <c r="AZ627" s="333"/>
      <c r="BA627" s="491" t="e">
        <f t="shared" si="1035"/>
        <v>#REF!</v>
      </c>
      <c r="BB627" s="492">
        <f t="shared" si="1036"/>
        <v>4.25</v>
      </c>
      <c r="BC627" s="493" t="e">
        <f t="shared" si="1037"/>
        <v>#REF!</v>
      </c>
      <c r="BD627" s="488">
        <f t="shared" si="1038"/>
        <v>3.85</v>
      </c>
      <c r="BE627" s="494" t="e">
        <f t="shared" si="1039"/>
        <v>#REF!</v>
      </c>
      <c r="BF627" s="495" t="e">
        <f t="shared" si="1040"/>
        <v>#REF!</v>
      </c>
      <c r="BG627" s="490" t="e">
        <f t="shared" si="1041"/>
        <v>#REF!</v>
      </c>
      <c r="BH627" s="496">
        <f t="shared" si="1042"/>
        <v>3.25</v>
      </c>
      <c r="BI627" s="497" t="e">
        <f t="shared" si="1043"/>
        <v>#REF!</v>
      </c>
      <c r="BJ627" s="385" t="e">
        <f t="shared" si="1056"/>
        <v>#REF!</v>
      </c>
      <c r="BK627" s="385" t="e">
        <f t="shared" si="1057"/>
        <v>#REF!</v>
      </c>
      <c r="BL627" s="243" t="e">
        <f>IF((BA627-'Retail Pricing'!#REF!)&gt;=0," ",1)</f>
        <v>#REF!</v>
      </c>
      <c r="BM627" s="243" t="e">
        <f>IF((BB627-'Retail Pricing'!#REF!)&gt;=0," ",1)</f>
        <v>#REF!</v>
      </c>
      <c r="BN627" s="243" t="e">
        <f>IF((BC627-'Retail Pricing'!#REF!)&gt;=0," ",1)</f>
        <v>#REF!</v>
      </c>
      <c r="BO627" s="243" t="e">
        <f>IF((BD627-'Retail Pricing'!#REF!)&gt;=0," ",1)</f>
        <v>#REF!</v>
      </c>
      <c r="BP627" s="243" t="e">
        <f>IF((BE627-'Retail Pricing'!#REF!)&gt;=0," ",1)</f>
        <v>#REF!</v>
      </c>
      <c r="BQ627" s="243" t="e">
        <f>IF((BF627-'Retail Pricing'!#REF!)&gt;=0," ",1)</f>
        <v>#REF!</v>
      </c>
      <c r="BR627" s="243" t="e">
        <f>IF((BG627-'Retail Pricing'!#REF!)&gt;=0," ",1)</f>
        <v>#REF!</v>
      </c>
      <c r="BS627" s="243" t="e">
        <f>IF((BH627-'Retail Pricing'!#REF!)&gt;=0," ",1)</f>
        <v>#REF!</v>
      </c>
      <c r="BT627" s="243" t="e">
        <f>IF((BI627-'Retail Pricing'!#REF!)&gt;=0," ",1)</f>
        <v>#REF!</v>
      </c>
      <c r="BU627" s="67"/>
      <c r="BV627" s="442" t="e">
        <f t="shared" si="1058"/>
        <v>#REF!</v>
      </c>
      <c r="BW627" s="244" t="e">
        <f t="shared" si="1059"/>
        <v>#REF!</v>
      </c>
      <c r="BX627" s="244" t="e">
        <f t="shared" si="1060"/>
        <v>#REF!</v>
      </c>
      <c r="BY627" s="244" t="e">
        <f t="shared" si="1061"/>
        <v>#REF!</v>
      </c>
      <c r="BZ627" s="244" t="e">
        <f t="shared" si="1062"/>
        <v>#REF!</v>
      </c>
      <c r="CA627" s="244" t="e">
        <f t="shared" si="1063"/>
        <v>#REF!</v>
      </c>
      <c r="CB627" s="244" t="e">
        <f t="shared" si="1064"/>
        <v>#REF!</v>
      </c>
      <c r="CC627" s="244" t="e">
        <f t="shared" si="1065"/>
        <v>#REF!</v>
      </c>
      <c r="CD627" s="244" t="e">
        <f t="shared" si="1066"/>
        <v>#REF!</v>
      </c>
      <c r="CE627" s="244" t="e">
        <f t="shared" si="1067"/>
        <v>#REF!</v>
      </c>
      <c r="CF627" s="244" t="e">
        <f t="shared" si="1068"/>
        <v>#REF!</v>
      </c>
      <c r="CG627" s="244" t="e">
        <f t="shared" si="1069"/>
        <v>#REF!</v>
      </c>
      <c r="CH627" s="244" t="e">
        <f t="shared" si="1044"/>
        <v>#REF!</v>
      </c>
      <c r="CI627" s="570"/>
      <c r="CJ627" s="578" t="e">
        <f t="shared" si="1086"/>
        <v>#REF!</v>
      </c>
      <c r="CK627" s="578" t="e">
        <f t="shared" si="1086"/>
        <v>#REF!</v>
      </c>
      <c r="CL627" s="578" t="e">
        <f t="shared" si="1086"/>
        <v>#REF!</v>
      </c>
      <c r="CM627" s="578" t="e">
        <f t="shared" si="1086"/>
        <v>#REF!</v>
      </c>
      <c r="CN627" s="578" t="e">
        <f t="shared" si="1086"/>
        <v>#REF!</v>
      </c>
      <c r="CO627" s="578" t="e">
        <f t="shared" si="1087"/>
        <v>#REF!</v>
      </c>
      <c r="CP627" s="578" t="e">
        <f t="shared" si="1087"/>
        <v>#REF!</v>
      </c>
      <c r="CQ627" s="578" t="e">
        <f t="shared" si="1087"/>
        <v>#REF!</v>
      </c>
      <c r="CR627" s="244"/>
      <c r="CS627" s="244"/>
      <c r="CT627" s="244"/>
      <c r="CU627" s="244"/>
      <c r="CV627" s="347"/>
      <c r="CW627" s="338" t="e">
        <f t="shared" si="1070"/>
        <v>#REF!</v>
      </c>
      <c r="CX627" s="347"/>
      <c r="CY627" s="338" t="e">
        <f t="shared" si="1071"/>
        <v>#REF!</v>
      </c>
      <c r="CZ627" s="347"/>
      <c r="DA627" s="338" t="e">
        <f t="shared" si="1072"/>
        <v>#REF!</v>
      </c>
      <c r="DB627" s="347"/>
      <c r="DC627" s="338" t="e">
        <f t="shared" si="1073"/>
        <v>#REF!</v>
      </c>
      <c r="DD627" s="347"/>
      <c r="DE627" s="338" t="e">
        <f t="shared" si="1075"/>
        <v>#REF!</v>
      </c>
    </row>
    <row r="628" spans="1:109" s="19" customFormat="1" x14ac:dyDescent="0.2">
      <c r="A628" s="328" t="s">
        <v>1723</v>
      </c>
      <c r="B628" s="53" t="s">
        <v>1931</v>
      </c>
      <c r="C628" s="454"/>
      <c r="D628" s="217"/>
      <c r="E628" s="326">
        <v>12</v>
      </c>
      <c r="F628" s="326" t="s">
        <v>1767</v>
      </c>
      <c r="G628" s="701"/>
      <c r="H628" s="326"/>
      <c r="I628" s="89" t="e">
        <f>IF('Retail Pricing'!#REF!&gt;0,'Retail Pricing'!#REF!," ")</f>
        <v>#REF!</v>
      </c>
      <c r="J628" s="85" t="e">
        <f>'Retail Pricing'!#REF!</f>
        <v>#REF!</v>
      </c>
      <c r="K628" s="85" t="e">
        <f>'Retail Pricing'!#REF!</f>
        <v>#REF!</v>
      </c>
      <c r="L628" s="305" t="e">
        <f>IF('Retail Pricing'!#REF!&gt;0,'Retail Pricing'!#REF!," ")</f>
        <v>#REF!</v>
      </c>
      <c r="M628" s="226" t="e">
        <f t="shared" si="1084"/>
        <v>#REF!</v>
      </c>
      <c r="N628" s="219" t="e">
        <f>IF('Retail Pricing'!#REF!&gt;0,'Retail Pricing'!#REF!," ")</f>
        <v>#REF!</v>
      </c>
      <c r="O628" s="219" t="e">
        <f>IF('Retail Pricing'!#REF!&gt;0,'Retail Pricing'!#REF!," ")</f>
        <v>#REF!</v>
      </c>
      <c r="P628" s="219"/>
      <c r="Q628" s="219" t="e">
        <f>IF('Retail Pricing'!#REF!&gt;0,'Retail Pricing'!#REF!," ")</f>
        <v>#REF!</v>
      </c>
      <c r="R628" s="219" t="e">
        <f>IF('Retail Pricing'!#REF!&gt;0,'Retail Pricing'!#REF!," ")</f>
        <v>#REF!</v>
      </c>
      <c r="S628" s="219" t="e">
        <f>IF('Retail Pricing'!#REF!&gt;0,'Retail Pricing'!#REF!," ")</f>
        <v>#REF!</v>
      </c>
      <c r="T628" s="226" t="s">
        <v>106</v>
      </c>
      <c r="U628" s="7" t="e">
        <f t="shared" si="1085"/>
        <v>#REF!</v>
      </c>
      <c r="V628" s="7" t="e">
        <v>#DIV/0!</v>
      </c>
      <c r="W628" s="491" t="e">
        <f>ROUND(('Retail Pricing'!#REF!/(1-0.09))/0.05,0)*0.05</f>
        <v>#REF!</v>
      </c>
      <c r="X628" s="489">
        <v>3.3</v>
      </c>
      <c r="Y628" s="304" t="e">
        <f t="shared" si="1049"/>
        <v>#REF!</v>
      </c>
      <c r="Z628" s="428">
        <v>0.64</v>
      </c>
      <c r="AA628" s="492">
        <v>3.65</v>
      </c>
      <c r="AB628" s="493" t="e">
        <f>ROUND(('Retail Pricing'!#REF!/(1-0.09))/0.05,0)*0.05</f>
        <v>#REF!</v>
      </c>
      <c r="AC628" s="489">
        <v>2.95</v>
      </c>
      <c r="AD628" s="14" t="e">
        <f t="shared" si="1050"/>
        <v>#REF!</v>
      </c>
      <c r="AE628" s="428">
        <v>0.6</v>
      </c>
      <c r="AF628" s="488">
        <v>3.3</v>
      </c>
      <c r="AG628" s="494" t="e">
        <f>ROUND(('Retail Pricing'!#REF!/(1-0.09))/0.05,0)*0.05</f>
        <v>#REF!</v>
      </c>
      <c r="AH628" s="489">
        <v>2.65</v>
      </c>
      <c r="AI628" s="14" t="e">
        <f t="shared" si="1051"/>
        <v>#REF!</v>
      </c>
      <c r="AJ628" s="428">
        <v>0.55000000000000004</v>
      </c>
      <c r="AK628" s="495" t="e">
        <f>ROUND(('Retail Pricing'!#REF!/(1-0.09))/0.05,0)*0.05</f>
        <v>#REF!</v>
      </c>
      <c r="AL628" s="489"/>
      <c r="AM628" s="489">
        <v>2.65</v>
      </c>
      <c r="AN628" s="14" t="e">
        <f t="shared" si="1052"/>
        <v>#REF!</v>
      </c>
      <c r="AO628" s="428">
        <v>0.54</v>
      </c>
      <c r="AP628" s="490" t="e">
        <f>ROUND(('Retail Pricing'!#REF!/(1-0.09))/0.05,0)*0.05</f>
        <v>#REF!</v>
      </c>
      <c r="AQ628" s="489">
        <v>2.4500000000000002</v>
      </c>
      <c r="AR628" s="14" t="e">
        <f t="shared" si="1053"/>
        <v>#REF!</v>
      </c>
      <c r="AS628" s="428">
        <v>0.51</v>
      </c>
      <c r="AT628" s="496">
        <v>2.8</v>
      </c>
      <c r="AU628" s="497" t="e">
        <f t="shared" si="1054"/>
        <v>#REF!</v>
      </c>
      <c r="AV628" s="288"/>
      <c r="AW628" s="498" t="e">
        <f t="shared" si="1055"/>
        <v>#REF!</v>
      </c>
      <c r="AX628" s="499" t="s">
        <v>106</v>
      </c>
      <c r="AY628" s="499" t="s">
        <v>106</v>
      </c>
      <c r="AZ628" s="333"/>
      <c r="BA628" s="491" t="e">
        <f t="shared" si="1035"/>
        <v>#REF!</v>
      </c>
      <c r="BB628" s="492">
        <f t="shared" si="1036"/>
        <v>3.65</v>
      </c>
      <c r="BC628" s="493" t="e">
        <f t="shared" si="1037"/>
        <v>#REF!</v>
      </c>
      <c r="BD628" s="488">
        <f t="shared" si="1038"/>
        <v>3.3</v>
      </c>
      <c r="BE628" s="494" t="e">
        <f t="shared" si="1039"/>
        <v>#REF!</v>
      </c>
      <c r="BF628" s="495" t="e">
        <f t="shared" si="1040"/>
        <v>#REF!</v>
      </c>
      <c r="BG628" s="490" t="e">
        <f t="shared" si="1041"/>
        <v>#REF!</v>
      </c>
      <c r="BH628" s="496">
        <f t="shared" si="1042"/>
        <v>2.8</v>
      </c>
      <c r="BI628" s="497" t="e">
        <f t="shared" si="1043"/>
        <v>#REF!</v>
      </c>
      <c r="BJ628" s="385" t="e">
        <f t="shared" si="1056"/>
        <v>#REF!</v>
      </c>
      <c r="BK628" s="385" t="e">
        <f t="shared" si="1057"/>
        <v>#REF!</v>
      </c>
      <c r="BL628" s="243" t="e">
        <f>IF((BA628-'Retail Pricing'!#REF!)&gt;=0," ",1)</f>
        <v>#REF!</v>
      </c>
      <c r="BM628" s="243" t="e">
        <f>IF((BB628-'Retail Pricing'!#REF!)&gt;=0," ",1)</f>
        <v>#REF!</v>
      </c>
      <c r="BN628" s="243" t="e">
        <f>IF((BC628-'Retail Pricing'!#REF!)&gt;=0," ",1)</f>
        <v>#REF!</v>
      </c>
      <c r="BO628" s="243" t="str">
        <f>IF((BD628-'Retail Pricing'!F45)&gt;=0," ",1)</f>
        <v xml:space="preserve"> </v>
      </c>
      <c r="BP628" s="243" t="e">
        <f>IF((BE628-'Retail Pricing'!#REF!)&gt;=0," ",1)</f>
        <v>#REF!</v>
      </c>
      <c r="BQ628" s="243" t="e">
        <f>IF((BF628-'Retail Pricing'!#REF!)&gt;=0," ",1)</f>
        <v>#REF!</v>
      </c>
      <c r="BR628" s="243" t="e">
        <f>IF((BG628-'Retail Pricing'!#REF!)&gt;=0," ",1)</f>
        <v>#REF!</v>
      </c>
      <c r="BS628" s="243" t="e">
        <f>IF((BH628-'Retail Pricing'!#REF!)&gt;=0," ",1)</f>
        <v>#REF!</v>
      </c>
      <c r="BT628" s="243" t="e">
        <f>IF((BI628-'Retail Pricing'!#REF!)&gt;=0," ",1)</f>
        <v>#REF!</v>
      </c>
      <c r="BU628" s="67"/>
      <c r="BV628" s="442" t="e">
        <f t="shared" si="1058"/>
        <v>#REF!</v>
      </c>
      <c r="BW628" s="244" t="e">
        <f t="shared" si="1059"/>
        <v>#REF!</v>
      </c>
      <c r="BX628" s="244" t="e">
        <f t="shared" si="1060"/>
        <v>#REF!</v>
      </c>
      <c r="BY628" s="244" t="e">
        <f t="shared" si="1061"/>
        <v>#REF!</v>
      </c>
      <c r="BZ628" s="244" t="e">
        <f t="shared" si="1062"/>
        <v>#REF!</v>
      </c>
      <c r="CA628" s="244" t="e">
        <f t="shared" si="1063"/>
        <v>#REF!</v>
      </c>
      <c r="CB628" s="244" t="e">
        <f t="shared" si="1064"/>
        <v>#REF!</v>
      </c>
      <c r="CC628" s="244" t="e">
        <f t="shared" si="1065"/>
        <v>#REF!</v>
      </c>
      <c r="CD628" s="244" t="e">
        <f t="shared" si="1066"/>
        <v>#REF!</v>
      </c>
      <c r="CE628" s="244" t="e">
        <f t="shared" si="1067"/>
        <v>#REF!</v>
      </c>
      <c r="CF628" s="244" t="e">
        <f t="shared" si="1068"/>
        <v>#REF!</v>
      </c>
      <c r="CG628" s="244" t="e">
        <f t="shared" si="1069"/>
        <v>#REF!</v>
      </c>
      <c r="CH628" s="244" t="e">
        <f t="shared" si="1044"/>
        <v>#REF!</v>
      </c>
      <c r="CI628" s="570"/>
      <c r="CJ628" s="578" t="e">
        <f t="shared" si="1086"/>
        <v>#REF!</v>
      </c>
      <c r="CK628" s="578" t="e">
        <f t="shared" si="1086"/>
        <v>#REF!</v>
      </c>
      <c r="CL628" s="578" t="e">
        <f t="shared" si="1086"/>
        <v>#REF!</v>
      </c>
      <c r="CM628" s="578" t="e">
        <f t="shared" si="1086"/>
        <v>#REF!</v>
      </c>
      <c r="CN628" s="578" t="e">
        <f t="shared" si="1086"/>
        <v>#REF!</v>
      </c>
      <c r="CO628" s="578" t="e">
        <f t="shared" si="1087"/>
        <v>#REF!</v>
      </c>
      <c r="CP628" s="578" t="e">
        <f t="shared" si="1087"/>
        <v>#REF!</v>
      </c>
      <c r="CQ628" s="578" t="e">
        <f t="shared" si="1087"/>
        <v>#REF!</v>
      </c>
      <c r="CR628" s="244"/>
      <c r="CS628" s="244"/>
      <c r="CT628" s="244"/>
      <c r="CU628" s="244"/>
      <c r="CV628" s="347"/>
      <c r="CW628" s="338" t="e">
        <f t="shared" si="1070"/>
        <v>#REF!</v>
      </c>
      <c r="CX628" s="347"/>
      <c r="CY628" s="338" t="e">
        <f t="shared" si="1071"/>
        <v>#REF!</v>
      </c>
      <c r="CZ628" s="347"/>
      <c r="DA628" s="338" t="e">
        <f t="shared" si="1072"/>
        <v>#REF!</v>
      </c>
      <c r="DB628" s="347"/>
      <c r="DC628" s="338" t="e">
        <f t="shared" si="1073"/>
        <v>#REF!</v>
      </c>
      <c r="DD628" s="347"/>
      <c r="DE628" s="338" t="e">
        <f t="shared" si="1075"/>
        <v>#REF!</v>
      </c>
    </row>
    <row r="629" spans="1:109" s="19" customFormat="1" x14ac:dyDescent="0.2">
      <c r="A629" s="328" t="s">
        <v>1723</v>
      </c>
      <c r="B629" s="53" t="s">
        <v>1932</v>
      </c>
      <c r="C629" s="53"/>
      <c r="D629" s="217"/>
      <c r="E629" s="326">
        <v>10</v>
      </c>
      <c r="F629" s="326" t="s">
        <v>1735</v>
      </c>
      <c r="G629" s="701"/>
      <c r="H629" s="326"/>
      <c r="I629" s="89" t="e">
        <f>IF('Retail Pricing'!#REF!&gt;0,'Retail Pricing'!#REF!," ")</f>
        <v>#REF!</v>
      </c>
      <c r="J629" s="85" t="e">
        <f>'Retail Pricing'!#REF!</f>
        <v>#REF!</v>
      </c>
      <c r="K629" s="85" t="e">
        <f>'Retail Pricing'!#REF!</f>
        <v>#REF!</v>
      </c>
      <c r="L629" s="305" t="e">
        <f>IF('Retail Pricing'!#REF!&gt;0,'Retail Pricing'!#REF!," ")</f>
        <v>#REF!</v>
      </c>
      <c r="M629" s="226" t="e">
        <f t="shared" si="1084"/>
        <v>#REF!</v>
      </c>
      <c r="N629" s="219" t="e">
        <f>IF('Retail Pricing'!#REF!&gt;0,'Retail Pricing'!#REF!," ")</f>
        <v>#REF!</v>
      </c>
      <c r="O629" s="219" t="e">
        <f>IF('Retail Pricing'!#REF!&gt;0,'Retail Pricing'!#REF!," ")</f>
        <v>#REF!</v>
      </c>
      <c r="P629" s="219"/>
      <c r="Q629" s="219" t="e">
        <f>IF('Retail Pricing'!#REF!&gt;0,'Retail Pricing'!#REF!," ")</f>
        <v>#REF!</v>
      </c>
      <c r="R629" s="219" t="e">
        <f>IF('Retail Pricing'!#REF!&gt;0,'Retail Pricing'!#REF!," ")</f>
        <v>#REF!</v>
      </c>
      <c r="S629" s="219" t="e">
        <f>IF('Retail Pricing'!#REF!&gt;0,'Retail Pricing'!#REF!," ")</f>
        <v>#REF!</v>
      </c>
      <c r="T629" s="226" t="s">
        <v>106</v>
      </c>
      <c r="U629" s="7" t="e">
        <f t="shared" si="1085"/>
        <v>#REF!</v>
      </c>
      <c r="V629" s="7" t="e">
        <v>#DIV/0!</v>
      </c>
      <c r="W629" s="491" t="e">
        <f>ROUND(('Retail Pricing'!#REF!/(1-0.09))/0.05,0)*0.05</f>
        <v>#REF!</v>
      </c>
      <c r="X629" s="489">
        <v>1.65</v>
      </c>
      <c r="Y629" s="304" t="e">
        <f t="shared" si="1049"/>
        <v>#REF!</v>
      </c>
      <c r="Z629" s="428">
        <v>0.77</v>
      </c>
      <c r="AA629" s="492">
        <v>1.85</v>
      </c>
      <c r="AB629" s="493" t="e">
        <f>ROUND(('Retail Pricing'!#REF!/(1-0.09))/0.05,0)*0.05</f>
        <v>#REF!</v>
      </c>
      <c r="AC629" s="489">
        <v>1.5</v>
      </c>
      <c r="AD629" s="14" t="e">
        <f t="shared" si="1050"/>
        <v>#REF!</v>
      </c>
      <c r="AE629" s="428">
        <v>0.75</v>
      </c>
      <c r="AF629" s="488">
        <v>1.7</v>
      </c>
      <c r="AG629" s="494" t="e">
        <f>ROUND(('Retail Pricing'!#REF!/(1-0.09))/0.05,0)*0.05</f>
        <v>#REF!</v>
      </c>
      <c r="AH629" s="489">
        <v>1.3</v>
      </c>
      <c r="AI629" s="14" t="e">
        <f t="shared" si="1051"/>
        <v>#REF!</v>
      </c>
      <c r="AJ629" s="428">
        <v>0.72</v>
      </c>
      <c r="AK629" s="495" t="e">
        <f>ROUND(('Retail Pricing'!#REF!/(1-0.09))/0.05,0)*0.05</f>
        <v>#REF!</v>
      </c>
      <c r="AL629" s="489"/>
      <c r="AM629" s="489">
        <v>1.3</v>
      </c>
      <c r="AN629" s="14" t="e">
        <f t="shared" si="1052"/>
        <v>#REF!</v>
      </c>
      <c r="AO629" s="428">
        <v>0.72</v>
      </c>
      <c r="AP629" s="490" t="e">
        <f>ROUND(('Retail Pricing'!#REF!/(1-0.09))/0.05,0)*0.05</f>
        <v>#REF!</v>
      </c>
      <c r="AQ629" s="489">
        <v>1.25</v>
      </c>
      <c r="AR629" s="14" t="e">
        <f t="shared" si="1053"/>
        <v>#REF!</v>
      </c>
      <c r="AS629" s="428">
        <v>0.7</v>
      </c>
      <c r="AT629" s="496">
        <v>1.45</v>
      </c>
      <c r="AU629" s="497" t="e">
        <f t="shared" si="1054"/>
        <v>#REF!</v>
      </c>
      <c r="AV629" s="288"/>
      <c r="AW629" s="498" t="e">
        <f t="shared" si="1055"/>
        <v>#REF!</v>
      </c>
      <c r="AX629" s="499" t="s">
        <v>106</v>
      </c>
      <c r="AY629" s="499" t="s">
        <v>106</v>
      </c>
      <c r="AZ629" s="333"/>
      <c r="BA629" s="491" t="e">
        <f t="shared" si="1035"/>
        <v>#REF!</v>
      </c>
      <c r="BB629" s="492">
        <f t="shared" si="1036"/>
        <v>1.85</v>
      </c>
      <c r="BC629" s="493" t="e">
        <f t="shared" si="1037"/>
        <v>#REF!</v>
      </c>
      <c r="BD629" s="488">
        <f t="shared" si="1038"/>
        <v>1.7</v>
      </c>
      <c r="BE629" s="494" t="e">
        <f t="shared" si="1039"/>
        <v>#REF!</v>
      </c>
      <c r="BF629" s="495" t="e">
        <f t="shared" si="1040"/>
        <v>#REF!</v>
      </c>
      <c r="BG629" s="490" t="e">
        <f t="shared" si="1041"/>
        <v>#REF!</v>
      </c>
      <c r="BH629" s="496">
        <f t="shared" si="1042"/>
        <v>1.45</v>
      </c>
      <c r="BI629" s="497" t="e">
        <f t="shared" si="1043"/>
        <v>#REF!</v>
      </c>
      <c r="BJ629" s="385" t="e">
        <f t="shared" si="1056"/>
        <v>#REF!</v>
      </c>
      <c r="BK629" s="385" t="e">
        <f t="shared" si="1057"/>
        <v>#REF!</v>
      </c>
      <c r="BL629" s="243" t="e">
        <f>IF((BA629-'Retail Pricing'!#REF!)&gt;=0," ",1)</f>
        <v>#REF!</v>
      </c>
      <c r="BM629" s="243" t="e">
        <f>IF((BB629-'Retail Pricing'!#REF!)&gt;=0," ",1)</f>
        <v>#REF!</v>
      </c>
      <c r="BN629" s="243" t="e">
        <f>IF((BC629-'Retail Pricing'!#REF!)&gt;=0," ",1)</f>
        <v>#REF!</v>
      </c>
      <c r="BO629" s="243">
        <f>IF((BD629-'Retail Pricing'!F34)&gt;=0," ",1)</f>
        <v>1</v>
      </c>
      <c r="BP629" s="243" t="e">
        <f>IF((BE629-'Retail Pricing'!#REF!)&gt;=0," ",1)</f>
        <v>#REF!</v>
      </c>
      <c r="BQ629" s="243" t="e">
        <f>IF((BF629-'Retail Pricing'!#REF!)&gt;=0," ",1)</f>
        <v>#REF!</v>
      </c>
      <c r="BR629" s="243" t="e">
        <f>IF((BG629-'Retail Pricing'!#REF!)&gt;=0," ",1)</f>
        <v>#REF!</v>
      </c>
      <c r="BS629" s="243" t="e">
        <f>IF((BH629-'Retail Pricing'!#REF!)&gt;=0," ",1)</f>
        <v>#REF!</v>
      </c>
      <c r="BT629" s="243" t="e">
        <f>IF((BI629-'Retail Pricing'!#REF!)&gt;=0," ",1)</f>
        <v>#REF!</v>
      </c>
      <c r="BU629" s="67"/>
      <c r="BV629" s="442" t="e">
        <f t="shared" si="1058"/>
        <v>#REF!</v>
      </c>
      <c r="BW629" s="244" t="e">
        <f t="shared" si="1059"/>
        <v>#REF!</v>
      </c>
      <c r="BX629" s="244" t="e">
        <f t="shared" si="1060"/>
        <v>#REF!</v>
      </c>
      <c r="BY629" s="244" t="e">
        <f t="shared" si="1061"/>
        <v>#REF!</v>
      </c>
      <c r="BZ629" s="244" t="e">
        <f t="shared" si="1062"/>
        <v>#REF!</v>
      </c>
      <c r="CA629" s="244" t="e">
        <f t="shared" si="1063"/>
        <v>#REF!</v>
      </c>
      <c r="CB629" s="244" t="e">
        <f t="shared" si="1064"/>
        <v>#REF!</v>
      </c>
      <c r="CC629" s="244" t="e">
        <f t="shared" si="1065"/>
        <v>#REF!</v>
      </c>
      <c r="CD629" s="244" t="e">
        <f t="shared" si="1066"/>
        <v>#REF!</v>
      </c>
      <c r="CE629" s="244" t="e">
        <f t="shared" si="1067"/>
        <v>#REF!</v>
      </c>
      <c r="CF629" s="244" t="e">
        <f t="shared" si="1068"/>
        <v>#REF!</v>
      </c>
      <c r="CG629" s="244" t="e">
        <f t="shared" si="1069"/>
        <v>#REF!</v>
      </c>
      <c r="CH629" s="244" t="e">
        <f t="shared" si="1044"/>
        <v>#REF!</v>
      </c>
      <c r="CI629" s="570"/>
      <c r="CJ629" s="578" t="e">
        <f t="shared" si="1079"/>
        <v>#REF!</v>
      </c>
      <c r="CK629" s="578" t="e">
        <f t="shared" si="1080"/>
        <v>#REF!</v>
      </c>
      <c r="CL629" s="578" t="e">
        <f t="shared" si="1081"/>
        <v>#REF!</v>
      </c>
      <c r="CM629" s="578" t="e">
        <f t="shared" si="1082"/>
        <v>#REF!</v>
      </c>
      <c r="CN629" s="578" t="e">
        <f t="shared" si="1083"/>
        <v>#REF!</v>
      </c>
      <c r="CO629" s="578" t="e">
        <f t="shared" si="1076"/>
        <v>#REF!</v>
      </c>
      <c r="CP629" s="578" t="e">
        <f t="shared" si="1077"/>
        <v>#REF!</v>
      </c>
      <c r="CQ629" s="578" t="e">
        <f t="shared" si="1078"/>
        <v>#REF!</v>
      </c>
      <c r="CR629" s="244"/>
      <c r="CS629" s="244"/>
      <c r="CT629" s="244"/>
      <c r="CU629" s="244"/>
      <c r="CV629" s="347"/>
      <c r="CW629" s="338" t="e">
        <f t="shared" si="1070"/>
        <v>#REF!</v>
      </c>
      <c r="CX629" s="347"/>
      <c r="CY629" s="338" t="e">
        <f t="shared" si="1071"/>
        <v>#REF!</v>
      </c>
      <c r="CZ629" s="347"/>
      <c r="DA629" s="338" t="e">
        <f t="shared" si="1072"/>
        <v>#REF!</v>
      </c>
      <c r="DB629" s="347"/>
      <c r="DC629" s="338" t="e">
        <f t="shared" si="1073"/>
        <v>#REF!</v>
      </c>
      <c r="DD629" s="347"/>
      <c r="DE629" s="338" t="e">
        <f t="shared" si="1075"/>
        <v>#REF!</v>
      </c>
    </row>
    <row r="630" spans="1:109" s="19" customFormat="1" x14ac:dyDescent="0.2">
      <c r="A630" s="328" t="s">
        <v>1723</v>
      </c>
      <c r="B630" s="587" t="s">
        <v>1933</v>
      </c>
      <c r="C630" s="53"/>
      <c r="D630" s="217"/>
      <c r="E630" s="326">
        <v>12</v>
      </c>
      <c r="F630" s="326" t="s">
        <v>1803</v>
      </c>
      <c r="G630" s="701"/>
      <c r="H630" s="326"/>
      <c r="I630" s="89" t="e">
        <f>IF('Retail Pricing'!#REF!&gt;0,'Retail Pricing'!#REF!," ")</f>
        <v>#REF!</v>
      </c>
      <c r="J630" s="85" t="e">
        <f>'Retail Pricing'!#REF!</f>
        <v>#REF!</v>
      </c>
      <c r="K630" s="85" t="e">
        <f>'Retail Pricing'!#REF!</f>
        <v>#REF!</v>
      </c>
      <c r="L630" s="305" t="e">
        <f>IF('Retail Pricing'!#REF!&gt;0,'Retail Pricing'!#REF!," ")</f>
        <v>#REF!</v>
      </c>
      <c r="M630" s="226" t="e">
        <f t="shared" ref="M630:M636" si="1088">IF(N630&gt;0,N630+O630+Q630+R630+S630," ")</f>
        <v>#REF!</v>
      </c>
      <c r="N630" s="219" t="e">
        <f>IF('Retail Pricing'!#REF!&gt;0,'Retail Pricing'!#REF!," ")</f>
        <v>#REF!</v>
      </c>
      <c r="O630" s="219" t="e">
        <f>IF('Retail Pricing'!#REF!&gt;0,'Retail Pricing'!#REF!," ")</f>
        <v>#REF!</v>
      </c>
      <c r="P630" s="219"/>
      <c r="Q630" s="219" t="e">
        <f>IF('Retail Pricing'!#REF!&gt;0,'Retail Pricing'!#REF!," ")</f>
        <v>#REF!</v>
      </c>
      <c r="R630" s="219" t="e">
        <f>IF('Retail Pricing'!#REF!&gt;0,'Retail Pricing'!#REF!," ")</f>
        <v>#REF!</v>
      </c>
      <c r="S630" s="219" t="e">
        <f>IF('Retail Pricing'!#REF!&gt;0,'Retail Pricing'!#REF!," ")</f>
        <v>#REF!</v>
      </c>
      <c r="T630" s="226" t="s">
        <v>106</v>
      </c>
      <c r="U630" s="7" t="e">
        <f t="shared" ref="U630:U636" si="1089">IF(M630&gt;0,$U$1," ")+2%</f>
        <v>#REF!</v>
      </c>
      <c r="V630" s="7" t="e">
        <v>#DIV/0!</v>
      </c>
      <c r="W630" s="491" t="e">
        <f>ROUND(('Retail Pricing'!#REF!/(1-0.09))/0.05,0)*0.05</f>
        <v>#REF!</v>
      </c>
      <c r="X630" s="489">
        <v>2.2000000000000002</v>
      </c>
      <c r="Y630" s="304" t="e">
        <f t="shared" ref="Y630:Y636" si="1090">IF(X630=0," ",SUM((W630-X630)/X630))</f>
        <v>#REF!</v>
      </c>
      <c r="Z630" s="428">
        <v>0.81</v>
      </c>
      <c r="AA630" s="492">
        <v>2.4</v>
      </c>
      <c r="AB630" s="493" t="e">
        <f>ROUND(('Retail Pricing'!#REF!/(1-0.09))/0.05,0)*0.05</f>
        <v>#REF!</v>
      </c>
      <c r="AC630" s="489">
        <v>2</v>
      </c>
      <c r="AD630" s="14" t="e">
        <f t="shared" ref="AD630:AD636" si="1091">IF(AC630=0," ",SUM((AB630-AC630)/AC630))</f>
        <v>#REF!</v>
      </c>
      <c r="AE630" s="428">
        <v>0.79</v>
      </c>
      <c r="AF630" s="488">
        <v>2.2000000000000002</v>
      </c>
      <c r="AG630" s="494" t="e">
        <f>ROUND(('Retail Pricing'!#REF!/(1-0.09))/0.05,0)*0.05</f>
        <v>#REF!</v>
      </c>
      <c r="AH630" s="489">
        <v>1.75</v>
      </c>
      <c r="AI630" s="14" t="e">
        <f t="shared" ref="AI630:AI636" si="1092">IF(AH630=0," ",SUM((AG630-AH630)/AH630))</f>
        <v>#REF!</v>
      </c>
      <c r="AJ630" s="428">
        <v>0.77</v>
      </c>
      <c r="AK630" s="495" t="e">
        <f>ROUND(('Retail Pricing'!#REF!/(1-0.09))/0.05,0)*0.05</f>
        <v>#REF!</v>
      </c>
      <c r="AL630" s="489"/>
      <c r="AM630" s="489">
        <v>1.75</v>
      </c>
      <c r="AN630" s="14" t="e">
        <f t="shared" ref="AN630:AN636" si="1093">IF(AM630=0," ",SUM((AK630-AM630)/AM630))</f>
        <v>#REF!</v>
      </c>
      <c r="AO630" s="428">
        <v>0.76</v>
      </c>
      <c r="AP630" s="490" t="e">
        <f>ROUND(('Retail Pricing'!#REF!/(1-0.09))/0.05,0)*0.05</f>
        <v>#REF!</v>
      </c>
      <c r="AQ630" s="489">
        <v>1.65</v>
      </c>
      <c r="AR630" s="14" t="e">
        <f t="shared" ref="AR630:AR636" si="1094">IF(AQ630=0," ",SUM((AP630-AQ630)/AQ630))</f>
        <v>#REF!</v>
      </c>
      <c r="AS630" s="428">
        <v>0.75</v>
      </c>
      <c r="AT630" s="496">
        <v>1.85</v>
      </c>
      <c r="AU630" s="497" t="e">
        <f t="shared" ref="AU630:AU636" si="1095">IF(BA630&gt;0,ROUNDUP((BA630*2),0.05)-0.01," ")</f>
        <v>#REF!</v>
      </c>
      <c r="AV630" s="288"/>
      <c r="AW630" s="498" t="e">
        <f t="shared" ref="AW630:AW636" si="1096">IF(W630&gt;0,ROUND((W630*1.3)/0.05,0)*0.05," ")</f>
        <v>#REF!</v>
      </c>
      <c r="AX630" s="499" t="s">
        <v>106</v>
      </c>
      <c r="AY630" s="499" t="s">
        <v>106</v>
      </c>
      <c r="AZ630" s="333"/>
      <c r="BA630" s="491" t="e">
        <f t="shared" si="1035"/>
        <v>#REF!</v>
      </c>
      <c r="BB630" s="492">
        <f t="shared" si="1036"/>
        <v>2.4</v>
      </c>
      <c r="BC630" s="493" t="e">
        <f t="shared" si="1037"/>
        <v>#REF!</v>
      </c>
      <c r="BD630" s="488">
        <f t="shared" si="1038"/>
        <v>2.2000000000000002</v>
      </c>
      <c r="BE630" s="494" t="e">
        <f t="shared" si="1039"/>
        <v>#REF!</v>
      </c>
      <c r="BF630" s="495" t="e">
        <f t="shared" si="1040"/>
        <v>#REF!</v>
      </c>
      <c r="BG630" s="490" t="e">
        <f t="shared" si="1041"/>
        <v>#REF!</v>
      </c>
      <c r="BH630" s="496">
        <f t="shared" si="1042"/>
        <v>1.85</v>
      </c>
      <c r="BI630" s="497" t="e">
        <f t="shared" si="1043"/>
        <v>#REF!</v>
      </c>
      <c r="BJ630" s="385" t="e">
        <f t="shared" ref="BJ630:BJ636" si="1097">IF(BA630*0.9&gt;BG630, " ", "No")</f>
        <v>#REF!</v>
      </c>
      <c r="BK630" s="385" t="e">
        <f t="shared" ref="BK630:BK636" si="1098">IF(BC630*0.9&gt;BG630, " ", "No")</f>
        <v>#REF!</v>
      </c>
      <c r="BL630" s="243" t="e">
        <f>IF((BA630-'Retail Pricing'!#REF!)&gt;=0," ",1)</f>
        <v>#REF!</v>
      </c>
      <c r="BM630" s="243" t="e">
        <f>IF((BB630-'Retail Pricing'!#REF!)&gt;=0," ",1)</f>
        <v>#REF!</v>
      </c>
      <c r="BN630" s="243" t="e">
        <f>IF((BC630-'Retail Pricing'!#REF!)&gt;=0," ",1)</f>
        <v>#REF!</v>
      </c>
      <c r="BO630" s="243">
        <f>IF((BD630-'Retail Pricing'!F47)&gt;=0," ",1)</f>
        <v>1</v>
      </c>
      <c r="BP630" s="243" t="e">
        <f>IF((BE630-'Retail Pricing'!#REF!)&gt;=0," ",1)</f>
        <v>#REF!</v>
      </c>
      <c r="BQ630" s="243" t="e">
        <f>IF((BF630-'Retail Pricing'!#REF!)&gt;=0," ",1)</f>
        <v>#REF!</v>
      </c>
      <c r="BR630" s="243" t="e">
        <f>IF((BG630-'Retail Pricing'!#REF!)&gt;=0," ",1)</f>
        <v>#REF!</v>
      </c>
      <c r="BS630" s="243" t="e">
        <f>IF((BH630-'Retail Pricing'!#REF!)&gt;=0," ",1)</f>
        <v>#REF!</v>
      </c>
      <c r="BT630" s="243" t="e">
        <f>IF((BI630-'Retail Pricing'!#REF!)&gt;=0," ",1)</f>
        <v>#REF!</v>
      </c>
      <c r="BU630" s="67"/>
      <c r="BV630" s="442" t="e">
        <f t="shared" ref="BV630:BV636" si="1099">IF(W630&gt;0,$BV$9, " ")</f>
        <v>#REF!</v>
      </c>
      <c r="BW630" s="244" t="e">
        <f t="shared" ref="BW630:BW636" si="1100">IF($BV630&gt;0,($BV630-W630)/$BV630*100," ")</f>
        <v>#REF!</v>
      </c>
      <c r="BX630" s="244" t="e">
        <f t="shared" ref="BX630:BX636" si="1101">IF($BV630&gt;0,($BV630-AA630)/$BV630*100," ")</f>
        <v>#REF!</v>
      </c>
      <c r="BY630" s="244" t="e">
        <f t="shared" ref="BY630:BY636" si="1102">IF($BV630&gt;0,($BV630-AB630)/$BV630*100," ")</f>
        <v>#REF!</v>
      </c>
      <c r="BZ630" s="244" t="e">
        <f t="shared" ref="BZ630:BZ636" si="1103">IF($BV630&gt;0,($BV630-AF630)/$BV630*100," ")</f>
        <v>#REF!</v>
      </c>
      <c r="CA630" s="244" t="e">
        <f t="shared" ref="CA630:CA636" si="1104">IF($BV630&gt;0,($BV630-AG630)/$BV630*100," ")</f>
        <v>#REF!</v>
      </c>
      <c r="CB630" s="244" t="e">
        <f t="shared" ref="CB630:CB636" si="1105">CA630</f>
        <v>#REF!</v>
      </c>
      <c r="CC630" s="244" t="e">
        <f t="shared" ref="CC630:CC636" si="1106">IF($BV630&gt;0,($BV630-AK630)/$BV630*100," ")</f>
        <v>#REF!</v>
      </c>
      <c r="CD630" s="244" t="e">
        <f t="shared" ref="CD630:CD636" si="1107">IF($BV630&gt;0,($BV630-AP630)/$BV630*100," ")</f>
        <v>#REF!</v>
      </c>
      <c r="CE630" s="244" t="e">
        <f t="shared" ref="CE630:CE636" si="1108">IF($BV630&gt;0,($BV630-AT630)/$BV630*100," ")</f>
        <v>#REF!</v>
      </c>
      <c r="CF630" s="244" t="e">
        <f t="shared" ref="CF630:CF636" si="1109">IF($BV630&gt;0,($BV630-(W630*2))/$BV630*100," ")</f>
        <v>#REF!</v>
      </c>
      <c r="CG630" s="244" t="e">
        <f t="shared" ref="CG630:CG636" si="1110">IF($BV630&gt;0,($BV630-AW630)/$BV630*100," ")</f>
        <v>#REF!</v>
      </c>
      <c r="CH630" s="244" t="e">
        <f t="shared" si="1044"/>
        <v>#REF!</v>
      </c>
      <c r="CI630" s="570"/>
      <c r="CJ630" s="578" t="e">
        <f t="shared" ref="CJ630:CJ636" si="1111">IF(BW630&gt;0,BW630-$CL$1," ")</f>
        <v>#REF!</v>
      </c>
      <c r="CK630" s="578" t="e">
        <f t="shared" ref="CK630:CK636" si="1112">IF(BX630&gt;0,BX630-$CL$1," ")</f>
        <v>#REF!</v>
      </c>
      <c r="CL630" s="578" t="e">
        <f t="shared" ref="CL630:CL636" si="1113">IF(BY630&gt;0,BY630-$CL$1," ")</f>
        <v>#REF!</v>
      </c>
      <c r="CM630" s="578" t="e">
        <f t="shared" ref="CM630:CM636" si="1114">IF(BZ630&gt;0,BZ630-$CL$1," ")</f>
        <v>#REF!</v>
      </c>
      <c r="CN630" s="578" t="e">
        <f t="shared" ref="CN630:CN636" si="1115">IF(CA630&gt;0,CA630-$CL$1," ")</f>
        <v>#REF!</v>
      </c>
      <c r="CO630" s="578" t="e">
        <f t="shared" ref="CO630:CO636" si="1116">IF(CC630&gt;0,CC630-$CL$1," ")</f>
        <v>#REF!</v>
      </c>
      <c r="CP630" s="578" t="e">
        <f t="shared" ref="CP630:CP636" si="1117">IF(CD630&gt;0,CD630-$CL$1," ")</f>
        <v>#REF!</v>
      </c>
      <c r="CQ630" s="578" t="e">
        <f t="shared" ref="CQ630:CQ636" si="1118">IF(CE630&gt;0,CE630-$CL$1," ")</f>
        <v>#REF!</v>
      </c>
      <c r="CR630" s="244"/>
      <c r="CS630" s="244"/>
      <c r="CT630" s="244"/>
      <c r="CU630" s="244"/>
      <c r="CV630" s="347"/>
      <c r="CW630" s="338" t="e">
        <f t="shared" si="1070"/>
        <v>#REF!</v>
      </c>
      <c r="CX630" s="347"/>
      <c r="CY630" s="338" t="e">
        <f t="shared" si="1071"/>
        <v>#REF!</v>
      </c>
      <c r="CZ630" s="347"/>
      <c r="DA630" s="338" t="e">
        <f t="shared" si="1072"/>
        <v>#REF!</v>
      </c>
      <c r="DB630" s="347"/>
      <c r="DC630" s="338" t="e">
        <f t="shared" si="1073"/>
        <v>#REF!</v>
      </c>
      <c r="DD630" s="347"/>
      <c r="DE630" s="338" t="e">
        <f t="shared" si="1075"/>
        <v>#REF!</v>
      </c>
    </row>
    <row r="631" spans="1:109" s="19" customFormat="1" x14ac:dyDescent="0.2">
      <c r="A631" s="328" t="s">
        <v>1723</v>
      </c>
      <c r="B631" s="53" t="s">
        <v>1934</v>
      </c>
      <c r="C631" s="53"/>
      <c r="D631" s="217"/>
      <c r="E631" s="326">
        <v>12</v>
      </c>
      <c r="F631" s="326" t="s">
        <v>1732</v>
      </c>
      <c r="G631" s="701"/>
      <c r="H631" s="326"/>
      <c r="I631" s="89" t="e">
        <f>IF('Retail Pricing'!#REF!&gt;0,'Retail Pricing'!#REF!," ")</f>
        <v>#REF!</v>
      </c>
      <c r="J631" s="85" t="e">
        <f>'Retail Pricing'!#REF!</f>
        <v>#REF!</v>
      </c>
      <c r="K631" s="85" t="e">
        <f>'Retail Pricing'!#REF!</f>
        <v>#REF!</v>
      </c>
      <c r="L631" s="305" t="e">
        <f>IF('Retail Pricing'!#REF!&gt;0,'Retail Pricing'!#REF!," ")</f>
        <v>#REF!</v>
      </c>
      <c r="M631" s="226" t="e">
        <f t="shared" si="1088"/>
        <v>#REF!</v>
      </c>
      <c r="N631" s="219" t="e">
        <f>IF('Retail Pricing'!#REF!&gt;0,'Retail Pricing'!#REF!," ")</f>
        <v>#REF!</v>
      </c>
      <c r="O631" s="219" t="e">
        <f>IF('Retail Pricing'!#REF!&gt;0,'Retail Pricing'!#REF!," ")</f>
        <v>#REF!</v>
      </c>
      <c r="P631" s="219"/>
      <c r="Q631" s="219" t="e">
        <f>IF('Retail Pricing'!#REF!&gt;0,'Retail Pricing'!#REF!," ")</f>
        <v>#REF!</v>
      </c>
      <c r="R631" s="219" t="e">
        <f>IF('Retail Pricing'!#REF!&gt;0,'Retail Pricing'!#REF!," ")</f>
        <v>#REF!</v>
      </c>
      <c r="S631" s="219" t="e">
        <f>IF('Retail Pricing'!#REF!&gt;0,'Retail Pricing'!#REF!," ")</f>
        <v>#REF!</v>
      </c>
      <c r="T631" s="226" t="s">
        <v>106</v>
      </c>
      <c r="U631" s="7" t="e">
        <f t="shared" si="1089"/>
        <v>#REF!</v>
      </c>
      <c r="V631" s="7" t="e">
        <v>#DIV/0!</v>
      </c>
      <c r="W631" s="491" t="e">
        <f>ROUND(('Retail Pricing'!#REF!/(1-0.09))/0.05,0)*0.05</f>
        <v>#REF!</v>
      </c>
      <c r="X631" s="489">
        <v>2.75</v>
      </c>
      <c r="Y631" s="304" t="e">
        <f t="shared" si="1090"/>
        <v>#REF!</v>
      </c>
      <c r="Z631" s="428">
        <v>0.82</v>
      </c>
      <c r="AA631" s="492">
        <v>3.15</v>
      </c>
      <c r="AB631" s="493" t="e">
        <f>ROUND(('Retail Pricing'!#REF!/(1-0.09))/0.05,0)*0.05</f>
        <v>#REF!</v>
      </c>
      <c r="AC631" s="489">
        <v>2.4500000000000002</v>
      </c>
      <c r="AD631" s="14" t="e">
        <f t="shared" si="1091"/>
        <v>#REF!</v>
      </c>
      <c r="AE631" s="428">
        <v>0.81</v>
      </c>
      <c r="AF631" s="488">
        <v>2.9</v>
      </c>
      <c r="AG631" s="494" t="e">
        <f>ROUND(('Retail Pricing'!#REF!/(1-0.09))/0.05,0)*0.05</f>
        <v>#REF!</v>
      </c>
      <c r="AH631" s="489">
        <v>2.2000000000000002</v>
      </c>
      <c r="AI631" s="14" t="e">
        <f t="shared" si="1092"/>
        <v>#REF!</v>
      </c>
      <c r="AJ631" s="428">
        <v>0.78</v>
      </c>
      <c r="AK631" s="495" t="e">
        <f>ROUND(('Retail Pricing'!#REF!/(1-0.09))/0.05,0)*0.05</f>
        <v>#REF!</v>
      </c>
      <c r="AL631" s="489"/>
      <c r="AM631" s="489">
        <v>2.2000000000000002</v>
      </c>
      <c r="AN631" s="14" t="e">
        <f t="shared" si="1093"/>
        <v>#REF!</v>
      </c>
      <c r="AO631" s="428">
        <v>0.78</v>
      </c>
      <c r="AP631" s="490" t="e">
        <f>ROUND(('Retail Pricing'!#REF!/(1-0.09))/0.05,0)*0.05</f>
        <v>#REF!</v>
      </c>
      <c r="AQ631" s="489">
        <v>2.1</v>
      </c>
      <c r="AR631" s="14" t="e">
        <f t="shared" si="1094"/>
        <v>#REF!</v>
      </c>
      <c r="AS631" s="428">
        <v>0.77</v>
      </c>
      <c r="AT631" s="496">
        <v>2.5</v>
      </c>
      <c r="AU631" s="497" t="e">
        <f t="shared" si="1095"/>
        <v>#REF!</v>
      </c>
      <c r="AV631" s="288"/>
      <c r="AW631" s="498" t="e">
        <f t="shared" si="1096"/>
        <v>#REF!</v>
      </c>
      <c r="AX631" s="499" t="s">
        <v>106</v>
      </c>
      <c r="AY631" s="499" t="s">
        <v>106</v>
      </c>
      <c r="AZ631" s="333"/>
      <c r="BA631" s="491" t="e">
        <f t="shared" si="1035"/>
        <v>#REF!</v>
      </c>
      <c r="BB631" s="492">
        <f t="shared" si="1036"/>
        <v>3.15</v>
      </c>
      <c r="BC631" s="493" t="e">
        <f t="shared" si="1037"/>
        <v>#REF!</v>
      </c>
      <c r="BD631" s="488">
        <f t="shared" si="1038"/>
        <v>2.9</v>
      </c>
      <c r="BE631" s="494" t="e">
        <f t="shared" si="1039"/>
        <v>#REF!</v>
      </c>
      <c r="BF631" s="495" t="e">
        <f t="shared" si="1040"/>
        <v>#REF!</v>
      </c>
      <c r="BG631" s="490" t="e">
        <f t="shared" si="1041"/>
        <v>#REF!</v>
      </c>
      <c r="BH631" s="496">
        <f t="shared" si="1042"/>
        <v>2.5</v>
      </c>
      <c r="BI631" s="497" t="e">
        <f t="shared" si="1043"/>
        <v>#REF!</v>
      </c>
      <c r="BJ631" s="385" t="e">
        <f t="shared" si="1097"/>
        <v>#REF!</v>
      </c>
      <c r="BK631" s="385" t="e">
        <f t="shared" si="1098"/>
        <v>#REF!</v>
      </c>
      <c r="BL631" s="243" t="e">
        <f>IF((BA631-'Retail Pricing'!#REF!)&gt;=0," ",1)</f>
        <v>#REF!</v>
      </c>
      <c r="BM631" s="243" t="e">
        <f>IF((BB631-'Retail Pricing'!#REF!)&gt;=0," ",1)</f>
        <v>#REF!</v>
      </c>
      <c r="BN631" s="243" t="e">
        <f>IF((BC631-'Retail Pricing'!#REF!)&gt;=0," ",1)</f>
        <v>#REF!</v>
      </c>
      <c r="BO631" s="243">
        <f>IF((BD631-'Retail Pricing'!F36)&gt;=0," ",1)</f>
        <v>1</v>
      </c>
      <c r="BP631" s="243" t="e">
        <f>IF((BE631-'Retail Pricing'!#REF!)&gt;=0," ",1)</f>
        <v>#REF!</v>
      </c>
      <c r="BQ631" s="243" t="e">
        <f>IF((BF631-'Retail Pricing'!#REF!)&gt;=0," ",1)</f>
        <v>#REF!</v>
      </c>
      <c r="BR631" s="243" t="e">
        <f>IF((BG631-'Retail Pricing'!#REF!)&gt;=0," ",1)</f>
        <v>#REF!</v>
      </c>
      <c r="BS631" s="243" t="e">
        <f>IF((BH631-'Retail Pricing'!#REF!)&gt;=0," ",1)</f>
        <v>#REF!</v>
      </c>
      <c r="BT631" s="243" t="e">
        <f>IF((BI631-'Retail Pricing'!#REF!)&gt;=0," ",1)</f>
        <v>#REF!</v>
      </c>
      <c r="BU631" s="67"/>
      <c r="BV631" s="442" t="e">
        <f t="shared" si="1099"/>
        <v>#REF!</v>
      </c>
      <c r="BW631" s="244" t="e">
        <f t="shared" si="1100"/>
        <v>#REF!</v>
      </c>
      <c r="BX631" s="244" t="e">
        <f t="shared" si="1101"/>
        <v>#REF!</v>
      </c>
      <c r="BY631" s="244" t="e">
        <f t="shared" si="1102"/>
        <v>#REF!</v>
      </c>
      <c r="BZ631" s="244" t="e">
        <f t="shared" si="1103"/>
        <v>#REF!</v>
      </c>
      <c r="CA631" s="244" t="e">
        <f t="shared" si="1104"/>
        <v>#REF!</v>
      </c>
      <c r="CB631" s="244" t="e">
        <f t="shared" si="1105"/>
        <v>#REF!</v>
      </c>
      <c r="CC631" s="244" t="e">
        <f t="shared" si="1106"/>
        <v>#REF!</v>
      </c>
      <c r="CD631" s="244" t="e">
        <f t="shared" si="1107"/>
        <v>#REF!</v>
      </c>
      <c r="CE631" s="244" t="e">
        <f t="shared" si="1108"/>
        <v>#REF!</v>
      </c>
      <c r="CF631" s="244" t="e">
        <f t="shared" si="1109"/>
        <v>#REF!</v>
      </c>
      <c r="CG631" s="244" t="e">
        <f t="shared" si="1110"/>
        <v>#REF!</v>
      </c>
      <c r="CH631" s="244" t="e">
        <f t="shared" si="1044"/>
        <v>#REF!</v>
      </c>
      <c r="CI631" s="570"/>
      <c r="CJ631" s="578" t="e">
        <f t="shared" si="1111"/>
        <v>#REF!</v>
      </c>
      <c r="CK631" s="578" t="e">
        <f t="shared" si="1112"/>
        <v>#REF!</v>
      </c>
      <c r="CL631" s="578" t="e">
        <f t="shared" si="1113"/>
        <v>#REF!</v>
      </c>
      <c r="CM631" s="578" t="e">
        <f t="shared" si="1114"/>
        <v>#REF!</v>
      </c>
      <c r="CN631" s="578" t="e">
        <f t="shared" si="1115"/>
        <v>#REF!</v>
      </c>
      <c r="CO631" s="578" t="e">
        <f t="shared" si="1116"/>
        <v>#REF!</v>
      </c>
      <c r="CP631" s="578" t="e">
        <f t="shared" si="1117"/>
        <v>#REF!</v>
      </c>
      <c r="CQ631" s="578" t="e">
        <f t="shared" si="1118"/>
        <v>#REF!</v>
      </c>
      <c r="CR631" s="244"/>
      <c r="CS631" s="244"/>
      <c r="CT631" s="244"/>
      <c r="CU631" s="244"/>
      <c r="CV631" s="347"/>
      <c r="CW631" s="338" t="e">
        <f t="shared" si="1070"/>
        <v>#REF!</v>
      </c>
      <c r="CX631" s="347"/>
      <c r="CY631" s="338" t="e">
        <f t="shared" si="1071"/>
        <v>#REF!</v>
      </c>
      <c r="CZ631" s="347"/>
      <c r="DA631" s="338" t="e">
        <f t="shared" si="1072"/>
        <v>#REF!</v>
      </c>
      <c r="DB631" s="347"/>
      <c r="DC631" s="338" t="e">
        <f t="shared" si="1073"/>
        <v>#REF!</v>
      </c>
      <c r="DD631" s="347"/>
      <c r="DE631" s="338" t="e">
        <f t="shared" si="1075"/>
        <v>#REF!</v>
      </c>
    </row>
    <row r="632" spans="1:109" s="19" customFormat="1" x14ac:dyDescent="0.2">
      <c r="A632" s="328" t="s">
        <v>1723</v>
      </c>
      <c r="B632" s="53" t="s">
        <v>1935</v>
      </c>
      <c r="C632" s="53"/>
      <c r="D632" s="217"/>
      <c r="E632" s="326">
        <v>12</v>
      </c>
      <c r="F632" s="326" t="s">
        <v>1760</v>
      </c>
      <c r="G632" s="701"/>
      <c r="H632" s="326"/>
      <c r="I632" s="89" t="e">
        <f>IF('Retail Pricing'!#REF!&gt;0,'Retail Pricing'!#REF!," ")</f>
        <v>#REF!</v>
      </c>
      <c r="J632" s="85" t="e">
        <f>'Retail Pricing'!#REF!</f>
        <v>#REF!</v>
      </c>
      <c r="K632" s="85" t="e">
        <f>'Retail Pricing'!#REF!</f>
        <v>#REF!</v>
      </c>
      <c r="L632" s="305" t="e">
        <f>IF('Retail Pricing'!#REF!&gt;0,'Retail Pricing'!#REF!," ")</f>
        <v>#REF!</v>
      </c>
      <c r="M632" s="226" t="e">
        <f t="shared" si="1088"/>
        <v>#REF!</v>
      </c>
      <c r="N632" s="219" t="e">
        <f>IF('Retail Pricing'!#REF!&gt;0,'Retail Pricing'!#REF!," ")</f>
        <v>#REF!</v>
      </c>
      <c r="O632" s="219" t="e">
        <f>IF('Retail Pricing'!#REF!&gt;0,'Retail Pricing'!#REF!," ")</f>
        <v>#REF!</v>
      </c>
      <c r="P632" s="219"/>
      <c r="Q632" s="219" t="e">
        <f>IF('Retail Pricing'!#REF!&gt;0,'Retail Pricing'!#REF!," ")</f>
        <v>#REF!</v>
      </c>
      <c r="R632" s="219" t="e">
        <f>IF('Retail Pricing'!#REF!&gt;0,'Retail Pricing'!#REF!," ")</f>
        <v>#REF!</v>
      </c>
      <c r="S632" s="219" t="e">
        <f>IF('Retail Pricing'!#REF!&gt;0,'Retail Pricing'!#REF!," ")</f>
        <v>#REF!</v>
      </c>
      <c r="T632" s="226" t="s">
        <v>106</v>
      </c>
      <c r="U632" s="7" t="e">
        <f t="shared" si="1089"/>
        <v>#REF!</v>
      </c>
      <c r="V632" s="7" t="e">
        <v>#DIV/0!</v>
      </c>
      <c r="W632" s="491" t="e">
        <f>ROUND(('Retail Pricing'!#REF!/(1-0.09))/0.05,0)*0.05</f>
        <v>#REF!</v>
      </c>
      <c r="X632" s="489">
        <v>4.95</v>
      </c>
      <c r="Y632" s="304" t="e">
        <f t="shared" si="1090"/>
        <v>#REF!</v>
      </c>
      <c r="Z632" s="428">
        <v>0.85</v>
      </c>
      <c r="AA632" s="492">
        <v>5.45</v>
      </c>
      <c r="AB632" s="493" t="e">
        <f>ROUND(('Retail Pricing'!#REF!/(1-0.09))/0.05,0)*0.05</f>
        <v>#REF!</v>
      </c>
      <c r="AC632" s="489">
        <v>4.45</v>
      </c>
      <c r="AD632" s="14" t="e">
        <f t="shared" si="1091"/>
        <v>#REF!</v>
      </c>
      <c r="AE632" s="428">
        <v>0.83</v>
      </c>
      <c r="AF632" s="488">
        <v>4.95</v>
      </c>
      <c r="AG632" s="494" t="e">
        <f>ROUND(('Retail Pricing'!#REF!/(1-0.09))/0.05,0)*0.05</f>
        <v>#REF!</v>
      </c>
      <c r="AH632" s="489">
        <v>3.95</v>
      </c>
      <c r="AI632" s="14" t="e">
        <f t="shared" si="1092"/>
        <v>#REF!</v>
      </c>
      <c r="AJ632" s="428">
        <v>0.81</v>
      </c>
      <c r="AK632" s="495" t="e">
        <f>ROUND(('Retail Pricing'!#REF!/(1-0.09))/0.05,0)*0.05</f>
        <v>#REF!</v>
      </c>
      <c r="AL632" s="489"/>
      <c r="AM632" s="489">
        <v>3.95</v>
      </c>
      <c r="AN632" s="14" t="e">
        <f t="shared" si="1093"/>
        <v>#REF!</v>
      </c>
      <c r="AO632" s="428">
        <v>0.8</v>
      </c>
      <c r="AP632" s="490" t="e">
        <f>ROUND(('Retail Pricing'!#REF!/(1-0.09))/0.05,0)*0.05</f>
        <v>#REF!</v>
      </c>
      <c r="AQ632" s="489">
        <v>3.7</v>
      </c>
      <c r="AR632" s="14" t="e">
        <f t="shared" si="1094"/>
        <v>#REF!</v>
      </c>
      <c r="AS632" s="428">
        <v>0.8</v>
      </c>
      <c r="AT632" s="496">
        <v>4.2</v>
      </c>
      <c r="AU632" s="497" t="e">
        <f t="shared" si="1095"/>
        <v>#REF!</v>
      </c>
      <c r="AV632" s="288"/>
      <c r="AW632" s="498" t="e">
        <f t="shared" si="1096"/>
        <v>#REF!</v>
      </c>
      <c r="AX632" s="499" t="s">
        <v>106</v>
      </c>
      <c r="AY632" s="499" t="s">
        <v>106</v>
      </c>
      <c r="AZ632" s="333"/>
      <c r="BA632" s="491" t="e">
        <f t="shared" si="1035"/>
        <v>#REF!</v>
      </c>
      <c r="BB632" s="492">
        <f t="shared" si="1036"/>
        <v>5.45</v>
      </c>
      <c r="BC632" s="493" t="e">
        <f t="shared" si="1037"/>
        <v>#REF!</v>
      </c>
      <c r="BD632" s="488">
        <f t="shared" si="1038"/>
        <v>4.95</v>
      </c>
      <c r="BE632" s="494" t="e">
        <f t="shared" si="1039"/>
        <v>#REF!</v>
      </c>
      <c r="BF632" s="495" t="e">
        <f t="shared" si="1040"/>
        <v>#REF!</v>
      </c>
      <c r="BG632" s="490" t="e">
        <f t="shared" si="1041"/>
        <v>#REF!</v>
      </c>
      <c r="BH632" s="496">
        <f t="shared" si="1042"/>
        <v>4.2</v>
      </c>
      <c r="BI632" s="497" t="e">
        <f t="shared" si="1043"/>
        <v>#REF!</v>
      </c>
      <c r="BJ632" s="385" t="e">
        <f t="shared" si="1097"/>
        <v>#REF!</v>
      </c>
      <c r="BK632" s="385" t="e">
        <f t="shared" si="1098"/>
        <v>#REF!</v>
      </c>
      <c r="BL632" s="243" t="e">
        <f>IF((BA632-'Retail Pricing'!#REF!)&gt;=0," ",1)</f>
        <v>#REF!</v>
      </c>
      <c r="BM632" s="243" t="e">
        <f>IF((BB632-'Retail Pricing'!#REF!)&gt;=0," ",1)</f>
        <v>#REF!</v>
      </c>
      <c r="BN632" s="243" t="e">
        <f>IF((BC632-'Retail Pricing'!#REF!)&gt;=0," ",1)</f>
        <v>#REF!</v>
      </c>
      <c r="BO632" s="243" t="str">
        <f>IF((BD632-'Retail Pricing'!F48)&gt;=0," ",1)</f>
        <v xml:space="preserve"> </v>
      </c>
      <c r="BP632" s="243" t="e">
        <f>IF((BE632-'Retail Pricing'!#REF!)&gt;=0," ",1)</f>
        <v>#REF!</v>
      </c>
      <c r="BQ632" s="243" t="e">
        <f>IF((BF632-'Retail Pricing'!#REF!)&gt;=0," ",1)</f>
        <v>#REF!</v>
      </c>
      <c r="BR632" s="243" t="e">
        <f>IF((BG632-'Retail Pricing'!#REF!)&gt;=0," ",1)</f>
        <v>#REF!</v>
      </c>
      <c r="BS632" s="243" t="e">
        <f>IF((BH632-'Retail Pricing'!#REF!)&gt;=0," ",1)</f>
        <v>#REF!</v>
      </c>
      <c r="BT632" s="243" t="e">
        <f>IF((BI632-'Retail Pricing'!#REF!)&gt;=0," ",1)</f>
        <v>#REF!</v>
      </c>
      <c r="BU632" s="67"/>
      <c r="BV632" s="442" t="e">
        <f t="shared" si="1099"/>
        <v>#REF!</v>
      </c>
      <c r="BW632" s="244" t="e">
        <f t="shared" si="1100"/>
        <v>#REF!</v>
      </c>
      <c r="BX632" s="244" t="e">
        <f t="shared" si="1101"/>
        <v>#REF!</v>
      </c>
      <c r="BY632" s="244" t="e">
        <f t="shared" si="1102"/>
        <v>#REF!</v>
      </c>
      <c r="BZ632" s="244" t="e">
        <f t="shared" si="1103"/>
        <v>#REF!</v>
      </c>
      <c r="CA632" s="244" t="e">
        <f t="shared" si="1104"/>
        <v>#REF!</v>
      </c>
      <c r="CB632" s="244" t="e">
        <f t="shared" si="1105"/>
        <v>#REF!</v>
      </c>
      <c r="CC632" s="244" t="e">
        <f t="shared" si="1106"/>
        <v>#REF!</v>
      </c>
      <c r="CD632" s="244" t="e">
        <f t="shared" si="1107"/>
        <v>#REF!</v>
      </c>
      <c r="CE632" s="244" t="e">
        <f t="shared" si="1108"/>
        <v>#REF!</v>
      </c>
      <c r="CF632" s="244" t="e">
        <f t="shared" si="1109"/>
        <v>#REF!</v>
      </c>
      <c r="CG632" s="244" t="e">
        <f t="shared" si="1110"/>
        <v>#REF!</v>
      </c>
      <c r="CH632" s="244" t="e">
        <f t="shared" si="1044"/>
        <v>#REF!</v>
      </c>
      <c r="CI632" s="570"/>
      <c r="CJ632" s="578" t="e">
        <f t="shared" si="1111"/>
        <v>#REF!</v>
      </c>
      <c r="CK632" s="578" t="e">
        <f t="shared" si="1112"/>
        <v>#REF!</v>
      </c>
      <c r="CL632" s="578" t="e">
        <f t="shared" si="1113"/>
        <v>#REF!</v>
      </c>
      <c r="CM632" s="578" t="e">
        <f t="shared" si="1114"/>
        <v>#REF!</v>
      </c>
      <c r="CN632" s="578" t="e">
        <f t="shared" si="1115"/>
        <v>#REF!</v>
      </c>
      <c r="CO632" s="578" t="e">
        <f t="shared" si="1116"/>
        <v>#REF!</v>
      </c>
      <c r="CP632" s="578" t="e">
        <f t="shared" si="1117"/>
        <v>#REF!</v>
      </c>
      <c r="CQ632" s="578" t="e">
        <f t="shared" si="1118"/>
        <v>#REF!</v>
      </c>
      <c r="CR632" s="244"/>
      <c r="CS632" s="244"/>
      <c r="CT632" s="244"/>
      <c r="CU632" s="244"/>
      <c r="CV632" s="347"/>
      <c r="CW632" s="338" t="e">
        <f t="shared" si="1070"/>
        <v>#REF!</v>
      </c>
      <c r="CX632" s="347"/>
      <c r="CY632" s="338" t="e">
        <f t="shared" si="1071"/>
        <v>#REF!</v>
      </c>
      <c r="CZ632" s="347"/>
      <c r="DA632" s="338" t="e">
        <f t="shared" si="1072"/>
        <v>#REF!</v>
      </c>
      <c r="DB632" s="347"/>
      <c r="DC632" s="338" t="e">
        <f t="shared" si="1073"/>
        <v>#REF!</v>
      </c>
      <c r="DD632" s="347"/>
      <c r="DE632" s="338" t="e">
        <f t="shared" si="1075"/>
        <v>#REF!</v>
      </c>
    </row>
    <row r="633" spans="1:109" s="19" customFormat="1" x14ac:dyDescent="0.2">
      <c r="A633" s="328" t="s">
        <v>1723</v>
      </c>
      <c r="B633" s="53" t="s">
        <v>1936</v>
      </c>
      <c r="C633" s="53"/>
      <c r="D633" s="217"/>
      <c r="E633" s="326">
        <v>12</v>
      </c>
      <c r="F633" s="326" t="s">
        <v>1758</v>
      </c>
      <c r="G633" s="701"/>
      <c r="H633" s="326"/>
      <c r="I633" s="89" t="e">
        <f>IF('Retail Pricing'!#REF!&gt;0,'Retail Pricing'!#REF!," ")</f>
        <v>#REF!</v>
      </c>
      <c r="J633" s="85" t="e">
        <f>'Retail Pricing'!#REF!</f>
        <v>#REF!</v>
      </c>
      <c r="K633" s="85" t="e">
        <f>'Retail Pricing'!#REF!</f>
        <v>#REF!</v>
      </c>
      <c r="L633" s="305" t="e">
        <f>IF('Retail Pricing'!#REF!&gt;0,'Retail Pricing'!#REF!," ")</f>
        <v>#REF!</v>
      </c>
      <c r="M633" s="226" t="e">
        <f t="shared" si="1088"/>
        <v>#REF!</v>
      </c>
      <c r="N633" s="219" t="e">
        <f>IF('Retail Pricing'!#REF!&gt;0,'Retail Pricing'!#REF!," ")</f>
        <v>#REF!</v>
      </c>
      <c r="O633" s="219" t="e">
        <f>IF('Retail Pricing'!#REF!&gt;0,'Retail Pricing'!#REF!," ")</f>
        <v>#REF!</v>
      </c>
      <c r="P633" s="219"/>
      <c r="Q633" s="219" t="e">
        <f>IF('Retail Pricing'!#REF!&gt;0,'Retail Pricing'!#REF!," ")</f>
        <v>#REF!</v>
      </c>
      <c r="R633" s="219" t="e">
        <f>IF('Retail Pricing'!#REF!&gt;0,'Retail Pricing'!#REF!," ")</f>
        <v>#REF!</v>
      </c>
      <c r="S633" s="219" t="e">
        <f>IF('Retail Pricing'!#REF!&gt;0,'Retail Pricing'!#REF!," ")</f>
        <v>#REF!</v>
      </c>
      <c r="T633" s="226" t="s">
        <v>106</v>
      </c>
      <c r="U633" s="7" t="e">
        <f t="shared" si="1089"/>
        <v>#REF!</v>
      </c>
      <c r="V633" s="7" t="e">
        <v>#DIV/0!</v>
      </c>
      <c r="W633" s="491" t="e">
        <f>ROUND(('Retail Pricing'!#REF!/(1-0.09))/0.05,0)*0.05</f>
        <v>#REF!</v>
      </c>
      <c r="X633" s="489">
        <v>4.4000000000000004</v>
      </c>
      <c r="Y633" s="304" t="e">
        <f t="shared" si="1090"/>
        <v>#REF!</v>
      </c>
      <c r="Z633" s="428">
        <v>0.84</v>
      </c>
      <c r="AA633" s="492">
        <v>4.8499999999999996</v>
      </c>
      <c r="AB633" s="493" t="e">
        <f>ROUND(('Retail Pricing'!#REF!/(1-0.09))/0.05,0)*0.05</f>
        <v>#REF!</v>
      </c>
      <c r="AC633" s="489">
        <v>3.95</v>
      </c>
      <c r="AD633" s="14" t="e">
        <f t="shared" si="1091"/>
        <v>#REF!</v>
      </c>
      <c r="AE633" s="428">
        <v>0.82</v>
      </c>
      <c r="AF633" s="488">
        <v>4.4000000000000004</v>
      </c>
      <c r="AG633" s="494" t="e">
        <f>ROUND(('Retail Pricing'!#REF!/(1-0.09))/0.05,0)*0.05</f>
        <v>#REF!</v>
      </c>
      <c r="AH633" s="489">
        <v>3.5</v>
      </c>
      <c r="AI633" s="14" t="e">
        <f t="shared" si="1092"/>
        <v>#REF!</v>
      </c>
      <c r="AJ633" s="428">
        <v>0.8</v>
      </c>
      <c r="AK633" s="495" t="e">
        <f>ROUND(('Retail Pricing'!#REF!/(1-0.09))/0.05,0)*0.05</f>
        <v>#REF!</v>
      </c>
      <c r="AL633" s="489"/>
      <c r="AM633" s="489">
        <v>3.5</v>
      </c>
      <c r="AN633" s="14" t="e">
        <f t="shared" si="1093"/>
        <v>#REF!</v>
      </c>
      <c r="AO633" s="428">
        <v>0.79</v>
      </c>
      <c r="AP633" s="490" t="e">
        <f>ROUND(('Retail Pricing'!#REF!/(1-0.09))/0.05,0)*0.05</f>
        <v>#REF!</v>
      </c>
      <c r="AQ633" s="489">
        <v>3.3</v>
      </c>
      <c r="AR633" s="14" t="e">
        <f t="shared" si="1094"/>
        <v>#REF!</v>
      </c>
      <c r="AS633" s="428">
        <v>0.79</v>
      </c>
      <c r="AT633" s="496">
        <v>3.75</v>
      </c>
      <c r="AU633" s="497" t="e">
        <f t="shared" si="1095"/>
        <v>#REF!</v>
      </c>
      <c r="AV633" s="288"/>
      <c r="AW633" s="498" t="e">
        <f t="shared" si="1096"/>
        <v>#REF!</v>
      </c>
      <c r="AX633" s="499" t="s">
        <v>106</v>
      </c>
      <c r="AY633" s="499" t="s">
        <v>106</v>
      </c>
      <c r="AZ633" s="333"/>
      <c r="BA633" s="491" t="e">
        <f t="shared" si="1035"/>
        <v>#REF!</v>
      </c>
      <c r="BB633" s="492">
        <f t="shared" si="1036"/>
        <v>4.8499999999999996</v>
      </c>
      <c r="BC633" s="493" t="e">
        <f t="shared" si="1037"/>
        <v>#REF!</v>
      </c>
      <c r="BD633" s="488">
        <f t="shared" si="1038"/>
        <v>4.4000000000000004</v>
      </c>
      <c r="BE633" s="494" t="e">
        <f t="shared" si="1039"/>
        <v>#REF!</v>
      </c>
      <c r="BF633" s="495" t="e">
        <f t="shared" si="1040"/>
        <v>#REF!</v>
      </c>
      <c r="BG633" s="490" t="e">
        <f t="shared" si="1041"/>
        <v>#REF!</v>
      </c>
      <c r="BH633" s="496">
        <f t="shared" si="1042"/>
        <v>3.75</v>
      </c>
      <c r="BI633" s="497" t="e">
        <f t="shared" si="1043"/>
        <v>#REF!</v>
      </c>
      <c r="BJ633" s="385" t="e">
        <f t="shared" si="1097"/>
        <v>#REF!</v>
      </c>
      <c r="BK633" s="385" t="e">
        <f t="shared" si="1098"/>
        <v>#REF!</v>
      </c>
      <c r="BL633" s="243" t="e">
        <f>IF((BA633-'Retail Pricing'!#REF!)&gt;=0," ",1)</f>
        <v>#REF!</v>
      </c>
      <c r="BM633" s="243" t="e">
        <f>IF((BB633-'Retail Pricing'!#REF!)&gt;=0," ",1)</f>
        <v>#REF!</v>
      </c>
      <c r="BN633" s="243" t="e">
        <f>IF((BC633-'Retail Pricing'!#REF!)&gt;=0," ",1)</f>
        <v>#REF!</v>
      </c>
      <c r="BO633" s="243" t="str">
        <f>IF((BD633-'Retail Pricing'!F49)&gt;=0," ",1)</f>
        <v xml:space="preserve"> </v>
      </c>
      <c r="BP633" s="243" t="e">
        <f>IF((BE633-'Retail Pricing'!#REF!)&gt;=0," ",1)</f>
        <v>#REF!</v>
      </c>
      <c r="BQ633" s="243" t="e">
        <f>IF((BF633-'Retail Pricing'!#REF!)&gt;=0," ",1)</f>
        <v>#REF!</v>
      </c>
      <c r="BR633" s="243" t="e">
        <f>IF((BG633-'Retail Pricing'!#REF!)&gt;=0," ",1)</f>
        <v>#REF!</v>
      </c>
      <c r="BS633" s="243" t="e">
        <f>IF((BH633-'Retail Pricing'!#REF!)&gt;=0," ",1)</f>
        <v>#REF!</v>
      </c>
      <c r="BT633" s="243" t="e">
        <f>IF((BI633-'Retail Pricing'!#REF!)&gt;=0," ",1)</f>
        <v>#REF!</v>
      </c>
      <c r="BU633" s="67"/>
      <c r="BV633" s="442" t="e">
        <f t="shared" si="1099"/>
        <v>#REF!</v>
      </c>
      <c r="BW633" s="244" t="e">
        <f t="shared" si="1100"/>
        <v>#REF!</v>
      </c>
      <c r="BX633" s="244" t="e">
        <f t="shared" si="1101"/>
        <v>#REF!</v>
      </c>
      <c r="BY633" s="244" t="e">
        <f t="shared" si="1102"/>
        <v>#REF!</v>
      </c>
      <c r="BZ633" s="244" t="e">
        <f t="shared" si="1103"/>
        <v>#REF!</v>
      </c>
      <c r="CA633" s="244" t="e">
        <f t="shared" si="1104"/>
        <v>#REF!</v>
      </c>
      <c r="CB633" s="244" t="e">
        <f t="shared" si="1105"/>
        <v>#REF!</v>
      </c>
      <c r="CC633" s="244" t="e">
        <f t="shared" si="1106"/>
        <v>#REF!</v>
      </c>
      <c r="CD633" s="244" t="e">
        <f t="shared" si="1107"/>
        <v>#REF!</v>
      </c>
      <c r="CE633" s="244" t="e">
        <f t="shared" si="1108"/>
        <v>#REF!</v>
      </c>
      <c r="CF633" s="244" t="e">
        <f t="shared" si="1109"/>
        <v>#REF!</v>
      </c>
      <c r="CG633" s="244" t="e">
        <f t="shared" si="1110"/>
        <v>#REF!</v>
      </c>
      <c r="CH633" s="244" t="e">
        <f t="shared" si="1044"/>
        <v>#REF!</v>
      </c>
      <c r="CI633" s="570"/>
      <c r="CJ633" s="578" t="e">
        <f t="shared" si="1111"/>
        <v>#REF!</v>
      </c>
      <c r="CK633" s="578" t="e">
        <f t="shared" si="1112"/>
        <v>#REF!</v>
      </c>
      <c r="CL633" s="578" t="e">
        <f t="shared" si="1113"/>
        <v>#REF!</v>
      </c>
      <c r="CM633" s="578" t="e">
        <f t="shared" si="1114"/>
        <v>#REF!</v>
      </c>
      <c r="CN633" s="578" t="e">
        <f t="shared" si="1115"/>
        <v>#REF!</v>
      </c>
      <c r="CO633" s="578" t="e">
        <f t="shared" si="1116"/>
        <v>#REF!</v>
      </c>
      <c r="CP633" s="578" t="e">
        <f t="shared" si="1117"/>
        <v>#REF!</v>
      </c>
      <c r="CQ633" s="578" t="e">
        <f t="shared" si="1118"/>
        <v>#REF!</v>
      </c>
      <c r="CR633" s="244"/>
      <c r="CS633" s="244"/>
      <c r="CT633" s="244"/>
      <c r="CU633" s="244"/>
      <c r="CV633" s="347"/>
      <c r="CW633" s="338" t="e">
        <f t="shared" si="1070"/>
        <v>#REF!</v>
      </c>
      <c r="CX633" s="347"/>
      <c r="CY633" s="338" t="e">
        <f t="shared" si="1071"/>
        <v>#REF!</v>
      </c>
      <c r="CZ633" s="347"/>
      <c r="DA633" s="338" t="e">
        <f t="shared" si="1072"/>
        <v>#REF!</v>
      </c>
      <c r="DB633" s="347"/>
      <c r="DC633" s="338" t="e">
        <f t="shared" si="1073"/>
        <v>#REF!</v>
      </c>
      <c r="DD633" s="347"/>
      <c r="DE633" s="338" t="e">
        <f t="shared" si="1075"/>
        <v>#REF!</v>
      </c>
    </row>
    <row r="634" spans="1:109" s="19" customFormat="1" x14ac:dyDescent="0.2">
      <c r="A634" s="328" t="s">
        <v>1723</v>
      </c>
      <c r="B634" s="53" t="s">
        <v>1937</v>
      </c>
      <c r="C634" s="53"/>
      <c r="D634" s="217"/>
      <c r="E634" s="326">
        <v>12</v>
      </c>
      <c r="F634" s="326" t="s">
        <v>1759</v>
      </c>
      <c r="G634" s="701"/>
      <c r="H634" s="326"/>
      <c r="I634" s="89" t="e">
        <f>IF('Retail Pricing'!#REF!&gt;0,'Retail Pricing'!#REF!," ")</f>
        <v>#REF!</v>
      </c>
      <c r="J634" s="85" t="e">
        <f>'Retail Pricing'!#REF!</f>
        <v>#REF!</v>
      </c>
      <c r="K634" s="85" t="e">
        <f>'Retail Pricing'!#REF!</f>
        <v>#REF!</v>
      </c>
      <c r="L634" s="305" t="e">
        <f>IF('Retail Pricing'!#REF!&gt;0,'Retail Pricing'!#REF!," ")</f>
        <v>#REF!</v>
      </c>
      <c r="M634" s="226" t="e">
        <f t="shared" si="1088"/>
        <v>#REF!</v>
      </c>
      <c r="N634" s="219" t="e">
        <f>IF('Retail Pricing'!#REF!&gt;0,'Retail Pricing'!#REF!," ")</f>
        <v>#REF!</v>
      </c>
      <c r="O634" s="219" t="e">
        <f>IF('Retail Pricing'!#REF!&gt;0,'Retail Pricing'!#REF!," ")</f>
        <v>#REF!</v>
      </c>
      <c r="P634" s="219"/>
      <c r="Q634" s="219" t="e">
        <f>IF('Retail Pricing'!#REF!&gt;0,'Retail Pricing'!#REF!," ")</f>
        <v>#REF!</v>
      </c>
      <c r="R634" s="219" t="e">
        <f>IF('Retail Pricing'!#REF!&gt;0,'Retail Pricing'!#REF!," ")</f>
        <v>#REF!</v>
      </c>
      <c r="S634" s="219" t="e">
        <f>IF('Retail Pricing'!#REF!&gt;0,'Retail Pricing'!#REF!," ")</f>
        <v>#REF!</v>
      </c>
      <c r="T634" s="226" t="s">
        <v>106</v>
      </c>
      <c r="U634" s="7" t="e">
        <f t="shared" si="1089"/>
        <v>#REF!</v>
      </c>
      <c r="V634" s="7" t="e">
        <v>#DIV/0!</v>
      </c>
      <c r="W634" s="491" t="e">
        <f>ROUND(('Retail Pricing'!#REF!/(1-0.09))/0.05,0)*0.05</f>
        <v>#REF!</v>
      </c>
      <c r="X634" s="489">
        <v>6.6</v>
      </c>
      <c r="Y634" s="304" t="e">
        <f t="shared" si="1090"/>
        <v>#REF!</v>
      </c>
      <c r="Z634" s="428">
        <v>0.84</v>
      </c>
      <c r="AA634" s="492">
        <v>7.5</v>
      </c>
      <c r="AB634" s="493" t="e">
        <f>ROUND(('Retail Pricing'!#REF!/(1-0.09))/0.05,0)*0.05</f>
        <v>#REF!</v>
      </c>
      <c r="AC634" s="489">
        <v>5.95</v>
      </c>
      <c r="AD634" s="14" t="e">
        <f t="shared" si="1091"/>
        <v>#REF!</v>
      </c>
      <c r="AE634" s="428">
        <v>0.82</v>
      </c>
      <c r="AF634" s="488">
        <v>6.85</v>
      </c>
      <c r="AG634" s="494" t="e">
        <f>ROUND(('Retail Pricing'!#REF!/(1-0.09))/0.05,0)*0.05</f>
        <v>#REF!</v>
      </c>
      <c r="AH634" s="489">
        <v>5.25</v>
      </c>
      <c r="AI634" s="14" t="e">
        <f t="shared" si="1092"/>
        <v>#REF!</v>
      </c>
      <c r="AJ634" s="428">
        <v>0.8</v>
      </c>
      <c r="AK634" s="495" t="e">
        <f>ROUND(('Retail Pricing'!#REF!/(1-0.09))/0.05,0)*0.05</f>
        <v>#REF!</v>
      </c>
      <c r="AL634" s="489"/>
      <c r="AM634" s="489">
        <v>5.25</v>
      </c>
      <c r="AN634" s="14" t="e">
        <f t="shared" si="1093"/>
        <v>#REF!</v>
      </c>
      <c r="AO634" s="428">
        <v>0.79</v>
      </c>
      <c r="AP634" s="490" t="e">
        <f>ROUND(('Retail Pricing'!#REF!/(1-0.09))/0.05,0)*0.05</f>
        <v>#REF!</v>
      </c>
      <c r="AQ634" s="489">
        <v>4.95</v>
      </c>
      <c r="AR634" s="14" t="e">
        <f t="shared" si="1094"/>
        <v>#REF!</v>
      </c>
      <c r="AS634" s="428">
        <v>0.78</v>
      </c>
      <c r="AT634" s="496">
        <v>5.8</v>
      </c>
      <c r="AU634" s="497" t="e">
        <f t="shared" si="1095"/>
        <v>#REF!</v>
      </c>
      <c r="AV634" s="288"/>
      <c r="AW634" s="498" t="e">
        <f t="shared" si="1096"/>
        <v>#REF!</v>
      </c>
      <c r="AX634" s="499" t="s">
        <v>106</v>
      </c>
      <c r="AY634" s="499" t="s">
        <v>106</v>
      </c>
      <c r="AZ634" s="333"/>
      <c r="BA634" s="491" t="e">
        <f t="shared" si="1035"/>
        <v>#REF!</v>
      </c>
      <c r="BB634" s="492">
        <f t="shared" si="1036"/>
        <v>7.5</v>
      </c>
      <c r="BC634" s="493" t="e">
        <f t="shared" si="1037"/>
        <v>#REF!</v>
      </c>
      <c r="BD634" s="488">
        <f t="shared" si="1038"/>
        <v>6.85</v>
      </c>
      <c r="BE634" s="494" t="e">
        <f t="shared" si="1039"/>
        <v>#REF!</v>
      </c>
      <c r="BF634" s="495" t="e">
        <f t="shared" si="1040"/>
        <v>#REF!</v>
      </c>
      <c r="BG634" s="490" t="e">
        <f t="shared" si="1041"/>
        <v>#REF!</v>
      </c>
      <c r="BH634" s="496">
        <f t="shared" si="1042"/>
        <v>5.8</v>
      </c>
      <c r="BI634" s="497" t="e">
        <f t="shared" si="1043"/>
        <v>#REF!</v>
      </c>
      <c r="BJ634" s="385" t="e">
        <f t="shared" si="1097"/>
        <v>#REF!</v>
      </c>
      <c r="BK634" s="385" t="e">
        <f t="shared" si="1098"/>
        <v>#REF!</v>
      </c>
      <c r="BL634" s="243" t="e">
        <f>IF((BA634-'Retail Pricing'!#REF!)&gt;=0," ",1)</f>
        <v>#REF!</v>
      </c>
      <c r="BM634" s="243" t="e">
        <f>IF((BB634-'Retail Pricing'!#REF!)&gt;=0," ",1)</f>
        <v>#REF!</v>
      </c>
      <c r="BN634" s="243" t="e">
        <f>IF((BC634-'Retail Pricing'!#REF!)&gt;=0," ",1)</f>
        <v>#REF!</v>
      </c>
      <c r="BO634" s="243" t="str">
        <f>IF((BD634-'Retail Pricing'!F50)&gt;=0," ",1)</f>
        <v xml:space="preserve"> </v>
      </c>
      <c r="BP634" s="243" t="e">
        <f>IF((BE634-'Retail Pricing'!#REF!)&gt;=0," ",1)</f>
        <v>#REF!</v>
      </c>
      <c r="BQ634" s="243" t="e">
        <f>IF((BF634-'Retail Pricing'!#REF!)&gt;=0," ",1)</f>
        <v>#REF!</v>
      </c>
      <c r="BR634" s="243" t="e">
        <f>IF((BG634-'Retail Pricing'!#REF!)&gt;=0," ",1)</f>
        <v>#REF!</v>
      </c>
      <c r="BS634" s="243" t="e">
        <f>IF((BH634-'Retail Pricing'!#REF!)&gt;=0," ",1)</f>
        <v>#REF!</v>
      </c>
      <c r="BT634" s="243" t="e">
        <f>IF((BI634-'Retail Pricing'!#REF!)&gt;=0," ",1)</f>
        <v>#REF!</v>
      </c>
      <c r="BU634" s="67"/>
      <c r="BV634" s="442" t="e">
        <f t="shared" si="1099"/>
        <v>#REF!</v>
      </c>
      <c r="BW634" s="244" t="e">
        <f t="shared" si="1100"/>
        <v>#REF!</v>
      </c>
      <c r="BX634" s="244" t="e">
        <f t="shared" si="1101"/>
        <v>#REF!</v>
      </c>
      <c r="BY634" s="244" t="e">
        <f t="shared" si="1102"/>
        <v>#REF!</v>
      </c>
      <c r="BZ634" s="244" t="e">
        <f t="shared" si="1103"/>
        <v>#REF!</v>
      </c>
      <c r="CA634" s="244" t="e">
        <f t="shared" si="1104"/>
        <v>#REF!</v>
      </c>
      <c r="CB634" s="244" t="e">
        <f t="shared" si="1105"/>
        <v>#REF!</v>
      </c>
      <c r="CC634" s="244" t="e">
        <f t="shared" si="1106"/>
        <v>#REF!</v>
      </c>
      <c r="CD634" s="244" t="e">
        <f t="shared" si="1107"/>
        <v>#REF!</v>
      </c>
      <c r="CE634" s="244" t="e">
        <f t="shared" si="1108"/>
        <v>#REF!</v>
      </c>
      <c r="CF634" s="244" t="e">
        <f t="shared" si="1109"/>
        <v>#REF!</v>
      </c>
      <c r="CG634" s="244" t="e">
        <f t="shared" si="1110"/>
        <v>#REF!</v>
      </c>
      <c r="CH634" s="244" t="e">
        <f t="shared" si="1044"/>
        <v>#REF!</v>
      </c>
      <c r="CI634" s="570"/>
      <c r="CJ634" s="578" t="e">
        <f t="shared" si="1111"/>
        <v>#REF!</v>
      </c>
      <c r="CK634" s="578" t="e">
        <f t="shared" si="1112"/>
        <v>#REF!</v>
      </c>
      <c r="CL634" s="578" t="e">
        <f t="shared" si="1113"/>
        <v>#REF!</v>
      </c>
      <c r="CM634" s="578" t="e">
        <f t="shared" si="1114"/>
        <v>#REF!</v>
      </c>
      <c r="CN634" s="578" t="e">
        <f t="shared" si="1115"/>
        <v>#REF!</v>
      </c>
      <c r="CO634" s="578" t="e">
        <f t="shared" si="1116"/>
        <v>#REF!</v>
      </c>
      <c r="CP634" s="578" t="e">
        <f t="shared" si="1117"/>
        <v>#REF!</v>
      </c>
      <c r="CQ634" s="578" t="e">
        <f t="shared" si="1118"/>
        <v>#REF!</v>
      </c>
      <c r="CR634" s="244"/>
      <c r="CS634" s="244"/>
      <c r="CT634" s="244"/>
      <c r="CU634" s="244"/>
      <c r="CV634" s="347"/>
      <c r="CW634" s="338" t="e">
        <f t="shared" si="1070"/>
        <v>#REF!</v>
      </c>
      <c r="CX634" s="347"/>
      <c r="CY634" s="338" t="e">
        <f t="shared" si="1071"/>
        <v>#REF!</v>
      </c>
      <c r="CZ634" s="347"/>
      <c r="DA634" s="338" t="e">
        <f t="shared" si="1072"/>
        <v>#REF!</v>
      </c>
      <c r="DB634" s="347"/>
      <c r="DC634" s="338" t="e">
        <f t="shared" si="1073"/>
        <v>#REF!</v>
      </c>
      <c r="DD634" s="347"/>
      <c r="DE634" s="338" t="e">
        <f t="shared" si="1075"/>
        <v>#REF!</v>
      </c>
    </row>
    <row r="635" spans="1:109" s="19" customFormat="1" x14ac:dyDescent="0.2">
      <c r="A635" s="328" t="s">
        <v>1723</v>
      </c>
      <c r="B635" s="53" t="s">
        <v>1938</v>
      </c>
      <c r="C635" s="454"/>
      <c r="D635" s="217"/>
      <c r="E635" s="326">
        <v>8</v>
      </c>
      <c r="F635" s="326" t="s">
        <v>907</v>
      </c>
      <c r="G635" s="701"/>
      <c r="H635" s="326"/>
      <c r="I635" s="89" t="e">
        <f>IF('Retail Pricing'!#REF!&gt;0,'Retail Pricing'!#REF!," ")</f>
        <v>#REF!</v>
      </c>
      <c r="J635" s="85" t="e">
        <f>'Retail Pricing'!#REF!</f>
        <v>#REF!</v>
      </c>
      <c r="K635" s="85" t="e">
        <f>'Retail Pricing'!#REF!</f>
        <v>#REF!</v>
      </c>
      <c r="L635" s="305" t="e">
        <f>IF('Retail Pricing'!#REF!&gt;0,'Retail Pricing'!#REF!," ")</f>
        <v>#REF!</v>
      </c>
      <c r="M635" s="226" t="e">
        <f t="shared" si="1088"/>
        <v>#REF!</v>
      </c>
      <c r="N635" s="219" t="e">
        <f>IF('Retail Pricing'!#REF!&gt;0,'Retail Pricing'!#REF!," ")</f>
        <v>#REF!</v>
      </c>
      <c r="O635" s="219" t="e">
        <f>IF('Retail Pricing'!#REF!&gt;0,'Retail Pricing'!#REF!," ")</f>
        <v>#REF!</v>
      </c>
      <c r="P635" s="219"/>
      <c r="Q635" s="219" t="e">
        <f>IF('Retail Pricing'!#REF!&gt;0,'Retail Pricing'!#REF!," ")</f>
        <v>#REF!</v>
      </c>
      <c r="R635" s="219" t="e">
        <f>IF('Retail Pricing'!#REF!&gt;0,'Retail Pricing'!#REF!," ")</f>
        <v>#REF!</v>
      </c>
      <c r="S635" s="219" t="e">
        <f>IF('Retail Pricing'!#REF!&gt;0,'Retail Pricing'!#REF!," ")</f>
        <v>#REF!</v>
      </c>
      <c r="T635" s="226" t="s">
        <v>106</v>
      </c>
      <c r="U635" s="7" t="e">
        <f t="shared" si="1089"/>
        <v>#REF!</v>
      </c>
      <c r="V635" s="7" t="e">
        <v>#DIV/0!</v>
      </c>
      <c r="W635" s="491" t="e">
        <f>ROUND(('Retail Pricing'!#REF!/(1-0.09))/0.05,0)*0.05</f>
        <v>#REF!</v>
      </c>
      <c r="X635" s="489">
        <v>13.75</v>
      </c>
      <c r="Y635" s="304" t="e">
        <f t="shared" si="1090"/>
        <v>#REF!</v>
      </c>
      <c r="Z635" s="428">
        <v>0.47</v>
      </c>
      <c r="AA635" s="492">
        <v>15.15</v>
      </c>
      <c r="AB635" s="493" t="e">
        <f>ROUND(('Retail Pricing'!#REF!/(1-0.09))/0.05,0)*0.05</f>
        <v>#REF!</v>
      </c>
      <c r="AC635" s="489">
        <v>12.35</v>
      </c>
      <c r="AD635" s="14" t="e">
        <f t="shared" si="1091"/>
        <v>#REF!</v>
      </c>
      <c r="AE635" s="428">
        <v>0.41</v>
      </c>
      <c r="AF635" s="488">
        <v>13.75</v>
      </c>
      <c r="AG635" s="494" t="e">
        <f>ROUND(('Retail Pricing'!#REF!/(1-0.09))/0.05,0)*0.05</f>
        <v>#REF!</v>
      </c>
      <c r="AH635" s="489">
        <v>11</v>
      </c>
      <c r="AI635" s="14" t="e">
        <f t="shared" si="1092"/>
        <v>#REF!</v>
      </c>
      <c r="AJ635" s="428">
        <v>0.34</v>
      </c>
      <c r="AK635" s="495" t="e">
        <f>ROUND(('Retail Pricing'!#REF!/(1-0.09))/0.05,0)*0.05</f>
        <v>#REF!</v>
      </c>
      <c r="AL635" s="489"/>
      <c r="AM635" s="489">
        <v>11</v>
      </c>
      <c r="AN635" s="14" t="e">
        <f t="shared" si="1093"/>
        <v>#REF!</v>
      </c>
      <c r="AO635" s="428">
        <v>0.31</v>
      </c>
      <c r="AP635" s="490" t="e">
        <f>ROUND(('Retail Pricing'!#REF!/(1-0.09))/0.05,0)*0.05</f>
        <v>#REF!</v>
      </c>
      <c r="AQ635" s="489">
        <v>10.199999999999999</v>
      </c>
      <c r="AR635" s="14" t="e">
        <f t="shared" si="1094"/>
        <v>#REF!</v>
      </c>
      <c r="AS635" s="428">
        <v>0.28999999999999998</v>
      </c>
      <c r="AT635" s="496">
        <v>11.6</v>
      </c>
      <c r="AU635" s="497" t="e">
        <f t="shared" si="1095"/>
        <v>#REF!</v>
      </c>
      <c r="AV635" s="288"/>
      <c r="AW635" s="498" t="e">
        <f t="shared" si="1096"/>
        <v>#REF!</v>
      </c>
      <c r="AX635" s="499" t="s">
        <v>106</v>
      </c>
      <c r="AY635" s="499" t="s">
        <v>106</v>
      </c>
      <c r="AZ635" s="333"/>
      <c r="BA635" s="491" t="e">
        <f t="shared" si="1035"/>
        <v>#REF!</v>
      </c>
      <c r="BB635" s="492">
        <f t="shared" si="1036"/>
        <v>15.15</v>
      </c>
      <c r="BC635" s="493" t="e">
        <f t="shared" si="1037"/>
        <v>#REF!</v>
      </c>
      <c r="BD635" s="488">
        <f t="shared" si="1038"/>
        <v>13.75</v>
      </c>
      <c r="BE635" s="494" t="e">
        <f t="shared" si="1039"/>
        <v>#REF!</v>
      </c>
      <c r="BF635" s="495" t="e">
        <f t="shared" si="1040"/>
        <v>#REF!</v>
      </c>
      <c r="BG635" s="490" t="e">
        <f t="shared" si="1041"/>
        <v>#REF!</v>
      </c>
      <c r="BH635" s="496">
        <f t="shared" si="1042"/>
        <v>11.6</v>
      </c>
      <c r="BI635" s="497" t="e">
        <f t="shared" si="1043"/>
        <v>#REF!</v>
      </c>
      <c r="BJ635" s="385" t="e">
        <f t="shared" si="1097"/>
        <v>#REF!</v>
      </c>
      <c r="BK635" s="385" t="e">
        <f t="shared" si="1098"/>
        <v>#REF!</v>
      </c>
      <c r="BL635" s="243" t="e">
        <f>IF((BA635-'Retail Pricing'!#REF!)&gt;=0," ",1)</f>
        <v>#REF!</v>
      </c>
      <c r="BM635" s="243" t="e">
        <f>IF((BB635-'Retail Pricing'!#REF!)&gt;=0," ",1)</f>
        <v>#REF!</v>
      </c>
      <c r="BN635" s="243" t="e">
        <f>IF((BC635-'Retail Pricing'!#REF!)&gt;=0," ",1)</f>
        <v>#REF!</v>
      </c>
      <c r="BO635" s="243" t="e">
        <f>IF((BD635-'Retail Pricing'!#REF!)&gt;=0," ",1)</f>
        <v>#REF!</v>
      </c>
      <c r="BP635" s="243" t="e">
        <f>IF((BE635-'Retail Pricing'!#REF!)&gt;=0," ",1)</f>
        <v>#REF!</v>
      </c>
      <c r="BQ635" s="243" t="e">
        <f>IF((BF635-'Retail Pricing'!#REF!)&gt;=0," ",1)</f>
        <v>#REF!</v>
      </c>
      <c r="BR635" s="243" t="e">
        <f>IF((BG635-'Retail Pricing'!#REF!)&gt;=0," ",1)</f>
        <v>#REF!</v>
      </c>
      <c r="BS635" s="243" t="e">
        <f>IF((BH635-'Retail Pricing'!#REF!)&gt;=0," ",1)</f>
        <v>#REF!</v>
      </c>
      <c r="BT635" s="243" t="e">
        <f>IF((BI635-'Retail Pricing'!#REF!)&gt;=0," ",1)</f>
        <v>#REF!</v>
      </c>
      <c r="BU635" s="67"/>
      <c r="BV635" s="442" t="e">
        <f t="shared" si="1099"/>
        <v>#REF!</v>
      </c>
      <c r="BW635" s="244" t="e">
        <f t="shared" si="1100"/>
        <v>#REF!</v>
      </c>
      <c r="BX635" s="244" t="e">
        <f t="shared" si="1101"/>
        <v>#REF!</v>
      </c>
      <c r="BY635" s="244" t="e">
        <f t="shared" si="1102"/>
        <v>#REF!</v>
      </c>
      <c r="BZ635" s="244" t="e">
        <f t="shared" si="1103"/>
        <v>#REF!</v>
      </c>
      <c r="CA635" s="244" t="e">
        <f t="shared" si="1104"/>
        <v>#REF!</v>
      </c>
      <c r="CB635" s="244" t="e">
        <f t="shared" si="1105"/>
        <v>#REF!</v>
      </c>
      <c r="CC635" s="244" t="e">
        <f t="shared" si="1106"/>
        <v>#REF!</v>
      </c>
      <c r="CD635" s="244" t="e">
        <f t="shared" si="1107"/>
        <v>#REF!</v>
      </c>
      <c r="CE635" s="244" t="e">
        <f t="shared" si="1108"/>
        <v>#REF!</v>
      </c>
      <c r="CF635" s="244" t="e">
        <f t="shared" si="1109"/>
        <v>#REF!</v>
      </c>
      <c r="CG635" s="244" t="e">
        <f t="shared" si="1110"/>
        <v>#REF!</v>
      </c>
      <c r="CH635" s="244" t="e">
        <f t="shared" si="1044"/>
        <v>#REF!</v>
      </c>
      <c r="CI635" s="570"/>
      <c r="CJ635" s="578" t="e">
        <f t="shared" si="1111"/>
        <v>#REF!</v>
      </c>
      <c r="CK635" s="578" t="e">
        <f t="shared" si="1112"/>
        <v>#REF!</v>
      </c>
      <c r="CL635" s="578" t="e">
        <f t="shared" si="1113"/>
        <v>#REF!</v>
      </c>
      <c r="CM635" s="578" t="e">
        <f t="shared" si="1114"/>
        <v>#REF!</v>
      </c>
      <c r="CN635" s="578" t="e">
        <f t="shared" si="1115"/>
        <v>#REF!</v>
      </c>
      <c r="CO635" s="578" t="e">
        <f t="shared" si="1116"/>
        <v>#REF!</v>
      </c>
      <c r="CP635" s="578" t="e">
        <f t="shared" si="1117"/>
        <v>#REF!</v>
      </c>
      <c r="CQ635" s="578" t="e">
        <f t="shared" si="1118"/>
        <v>#REF!</v>
      </c>
      <c r="CR635" s="244"/>
      <c r="CS635" s="244"/>
      <c r="CT635" s="244"/>
      <c r="CU635" s="244"/>
      <c r="CV635" s="347"/>
      <c r="CW635" s="338" t="e">
        <f t="shared" si="1070"/>
        <v>#REF!</v>
      </c>
      <c r="CX635" s="347"/>
      <c r="CY635" s="338" t="e">
        <f t="shared" si="1071"/>
        <v>#REF!</v>
      </c>
      <c r="CZ635" s="347"/>
      <c r="DA635" s="338" t="e">
        <f t="shared" si="1072"/>
        <v>#REF!</v>
      </c>
      <c r="DB635" s="347"/>
      <c r="DC635" s="338" t="e">
        <f t="shared" si="1073"/>
        <v>#REF!</v>
      </c>
      <c r="DD635" s="347"/>
      <c r="DE635" s="338" t="e">
        <f t="shared" si="1075"/>
        <v>#REF!</v>
      </c>
    </row>
    <row r="636" spans="1:109" s="19" customFormat="1" x14ac:dyDescent="0.2">
      <c r="A636" s="328" t="s">
        <v>1723</v>
      </c>
      <c r="B636" s="53" t="s">
        <v>1939</v>
      </c>
      <c r="C636" s="53"/>
      <c r="D636" s="217"/>
      <c r="E636" s="326">
        <v>10</v>
      </c>
      <c r="F636" s="326" t="s">
        <v>1761</v>
      </c>
      <c r="G636" s="701"/>
      <c r="H636" s="326"/>
      <c r="I636" s="89" t="e">
        <f>IF('Retail Pricing'!#REF!&gt;0,'Retail Pricing'!#REF!," ")</f>
        <v>#REF!</v>
      </c>
      <c r="J636" s="85" t="e">
        <f>'Retail Pricing'!#REF!</f>
        <v>#REF!</v>
      </c>
      <c r="K636" s="85" t="e">
        <f>'Retail Pricing'!#REF!</f>
        <v>#REF!</v>
      </c>
      <c r="L636" s="305" t="e">
        <f>IF('Retail Pricing'!#REF!&gt;0,'Retail Pricing'!#REF!," ")</f>
        <v>#REF!</v>
      </c>
      <c r="M636" s="226" t="e">
        <f t="shared" si="1088"/>
        <v>#REF!</v>
      </c>
      <c r="N636" s="219" t="e">
        <f>IF('Retail Pricing'!#REF!&gt;0,'Retail Pricing'!#REF!," ")</f>
        <v>#REF!</v>
      </c>
      <c r="O636" s="219" t="e">
        <f>IF('Retail Pricing'!#REF!&gt;0,'Retail Pricing'!#REF!," ")</f>
        <v>#REF!</v>
      </c>
      <c r="P636" s="219"/>
      <c r="Q636" s="219" t="e">
        <f>IF('Retail Pricing'!#REF!&gt;0,'Retail Pricing'!#REF!," ")</f>
        <v>#REF!</v>
      </c>
      <c r="R636" s="219" t="e">
        <f>IF('Retail Pricing'!#REF!&gt;0,'Retail Pricing'!#REF!," ")</f>
        <v>#REF!</v>
      </c>
      <c r="S636" s="219" t="e">
        <f>IF('Retail Pricing'!#REF!&gt;0,'Retail Pricing'!#REF!," ")</f>
        <v>#REF!</v>
      </c>
      <c r="T636" s="226" t="s">
        <v>106</v>
      </c>
      <c r="U636" s="7" t="e">
        <f t="shared" si="1089"/>
        <v>#REF!</v>
      </c>
      <c r="V636" s="7" t="e">
        <v>#DIV/0!</v>
      </c>
      <c r="W636" s="491" t="e">
        <f>ROUND(('Retail Pricing'!#REF!/(1-0.09))/0.05,0)*0.05</f>
        <v>#REF!</v>
      </c>
      <c r="X636" s="489">
        <v>2.75</v>
      </c>
      <c r="Y636" s="304" t="e">
        <f t="shared" si="1090"/>
        <v>#REF!</v>
      </c>
      <c r="Z636" s="428">
        <v>0.79</v>
      </c>
      <c r="AA636" s="492">
        <v>3.15</v>
      </c>
      <c r="AB636" s="493" t="e">
        <f>ROUND(('Retail Pricing'!#REF!/(1-0.09))/0.05,0)*0.05</f>
        <v>#REF!</v>
      </c>
      <c r="AC636" s="489">
        <v>2.4500000000000002</v>
      </c>
      <c r="AD636" s="14" t="e">
        <f t="shared" si="1091"/>
        <v>#REF!</v>
      </c>
      <c r="AE636" s="428">
        <v>0.77</v>
      </c>
      <c r="AF636" s="488">
        <v>2.9</v>
      </c>
      <c r="AG636" s="494" t="e">
        <f>ROUND(('Retail Pricing'!#REF!/(1-0.09))/0.05,0)*0.05</f>
        <v>#REF!</v>
      </c>
      <c r="AH636" s="489">
        <v>2.2000000000000002</v>
      </c>
      <c r="AI636" s="14" t="e">
        <f t="shared" si="1092"/>
        <v>#REF!</v>
      </c>
      <c r="AJ636" s="428">
        <v>0.74</v>
      </c>
      <c r="AK636" s="495" t="e">
        <f>ROUND(('Retail Pricing'!#REF!/(1-0.09))/0.05,0)*0.05</f>
        <v>#REF!</v>
      </c>
      <c r="AL636" s="489"/>
      <c r="AM636" s="489">
        <v>2.2000000000000002</v>
      </c>
      <c r="AN636" s="14" t="e">
        <f t="shared" si="1093"/>
        <v>#REF!</v>
      </c>
      <c r="AO636" s="428">
        <v>0.74</v>
      </c>
      <c r="AP636" s="490" t="e">
        <f>ROUND(('Retail Pricing'!#REF!/(1-0.09))/0.05,0)*0.05</f>
        <v>#REF!</v>
      </c>
      <c r="AQ636" s="489">
        <v>2.1</v>
      </c>
      <c r="AR636" s="14" t="e">
        <f t="shared" si="1094"/>
        <v>#REF!</v>
      </c>
      <c r="AS636" s="428">
        <v>0.73</v>
      </c>
      <c r="AT636" s="496">
        <v>2.5</v>
      </c>
      <c r="AU636" s="497" t="e">
        <f t="shared" si="1095"/>
        <v>#REF!</v>
      </c>
      <c r="AV636" s="288"/>
      <c r="AW636" s="498" t="e">
        <f t="shared" si="1096"/>
        <v>#REF!</v>
      </c>
      <c r="AX636" s="499" t="s">
        <v>106</v>
      </c>
      <c r="AY636" s="499" t="s">
        <v>106</v>
      </c>
      <c r="AZ636" s="333"/>
      <c r="BA636" s="491" t="e">
        <f t="shared" si="1035"/>
        <v>#REF!</v>
      </c>
      <c r="BB636" s="492">
        <f t="shared" si="1036"/>
        <v>3.15</v>
      </c>
      <c r="BC636" s="493" t="e">
        <f t="shared" si="1037"/>
        <v>#REF!</v>
      </c>
      <c r="BD636" s="488">
        <f t="shared" si="1038"/>
        <v>2.9</v>
      </c>
      <c r="BE636" s="494" t="e">
        <f t="shared" si="1039"/>
        <v>#REF!</v>
      </c>
      <c r="BF636" s="495" t="e">
        <f t="shared" si="1040"/>
        <v>#REF!</v>
      </c>
      <c r="BG636" s="490" t="e">
        <f t="shared" si="1041"/>
        <v>#REF!</v>
      </c>
      <c r="BH636" s="496">
        <f t="shared" si="1042"/>
        <v>2.5</v>
      </c>
      <c r="BI636" s="497" t="e">
        <f t="shared" si="1043"/>
        <v>#REF!</v>
      </c>
      <c r="BJ636" s="385" t="e">
        <f t="shared" si="1097"/>
        <v>#REF!</v>
      </c>
      <c r="BK636" s="385" t="e">
        <f t="shared" si="1098"/>
        <v>#REF!</v>
      </c>
      <c r="BL636" s="243" t="e">
        <f>IF((BA636-'Retail Pricing'!#REF!)&gt;=0," ",1)</f>
        <v>#REF!</v>
      </c>
      <c r="BM636" s="243" t="e">
        <f>IF((BB636-'Retail Pricing'!#REF!)&gt;=0," ",1)</f>
        <v>#REF!</v>
      </c>
      <c r="BN636" s="243" t="e">
        <f>IF((BC636-'Retail Pricing'!#REF!)&gt;=0," ",1)</f>
        <v>#REF!</v>
      </c>
      <c r="BO636" s="243">
        <f>IF((BD636-'Retail Pricing'!F51)&gt;=0," ",1)</f>
        <v>1</v>
      </c>
      <c r="BP636" s="243" t="e">
        <f>IF((BE636-'Retail Pricing'!#REF!)&gt;=0," ",1)</f>
        <v>#REF!</v>
      </c>
      <c r="BQ636" s="243" t="e">
        <f>IF((BF636-'Retail Pricing'!#REF!)&gt;=0," ",1)</f>
        <v>#REF!</v>
      </c>
      <c r="BR636" s="243" t="e">
        <f>IF((BG636-'Retail Pricing'!#REF!)&gt;=0," ",1)</f>
        <v>#REF!</v>
      </c>
      <c r="BS636" s="243" t="e">
        <f>IF((BH636-'Retail Pricing'!#REF!)&gt;=0," ",1)</f>
        <v>#REF!</v>
      </c>
      <c r="BT636" s="243" t="e">
        <f>IF((BI636-'Retail Pricing'!#REF!)&gt;=0," ",1)</f>
        <v>#REF!</v>
      </c>
      <c r="BU636" s="67"/>
      <c r="BV636" s="442" t="e">
        <f t="shared" si="1099"/>
        <v>#REF!</v>
      </c>
      <c r="BW636" s="244" t="e">
        <f t="shared" si="1100"/>
        <v>#REF!</v>
      </c>
      <c r="BX636" s="244" t="e">
        <f t="shared" si="1101"/>
        <v>#REF!</v>
      </c>
      <c r="BY636" s="244" t="e">
        <f t="shared" si="1102"/>
        <v>#REF!</v>
      </c>
      <c r="BZ636" s="244" t="e">
        <f t="shared" si="1103"/>
        <v>#REF!</v>
      </c>
      <c r="CA636" s="244" t="e">
        <f t="shared" si="1104"/>
        <v>#REF!</v>
      </c>
      <c r="CB636" s="244" t="e">
        <f t="shared" si="1105"/>
        <v>#REF!</v>
      </c>
      <c r="CC636" s="244" t="e">
        <f t="shared" si="1106"/>
        <v>#REF!</v>
      </c>
      <c r="CD636" s="244" t="e">
        <f t="shared" si="1107"/>
        <v>#REF!</v>
      </c>
      <c r="CE636" s="244" t="e">
        <f t="shared" si="1108"/>
        <v>#REF!</v>
      </c>
      <c r="CF636" s="244" t="e">
        <f t="shared" si="1109"/>
        <v>#REF!</v>
      </c>
      <c r="CG636" s="244" t="e">
        <f t="shared" si="1110"/>
        <v>#REF!</v>
      </c>
      <c r="CH636" s="244" t="e">
        <f t="shared" si="1044"/>
        <v>#REF!</v>
      </c>
      <c r="CI636" s="570"/>
      <c r="CJ636" s="578" t="e">
        <f t="shared" si="1111"/>
        <v>#REF!</v>
      </c>
      <c r="CK636" s="578" t="e">
        <f t="shared" si="1112"/>
        <v>#REF!</v>
      </c>
      <c r="CL636" s="578" t="e">
        <f t="shared" si="1113"/>
        <v>#REF!</v>
      </c>
      <c r="CM636" s="578" t="e">
        <f t="shared" si="1114"/>
        <v>#REF!</v>
      </c>
      <c r="CN636" s="578" t="e">
        <f t="shared" si="1115"/>
        <v>#REF!</v>
      </c>
      <c r="CO636" s="578" t="e">
        <f t="shared" si="1116"/>
        <v>#REF!</v>
      </c>
      <c r="CP636" s="578" t="e">
        <f t="shared" si="1117"/>
        <v>#REF!</v>
      </c>
      <c r="CQ636" s="578" t="e">
        <f t="shared" si="1118"/>
        <v>#REF!</v>
      </c>
      <c r="CR636" s="244"/>
      <c r="CS636" s="244"/>
      <c r="CT636" s="244"/>
      <c r="CU636" s="244"/>
      <c r="CV636" s="347"/>
      <c r="CW636" s="338" t="e">
        <f t="shared" si="1070"/>
        <v>#REF!</v>
      </c>
      <c r="CX636" s="347"/>
      <c r="CY636" s="338" t="e">
        <f t="shared" si="1071"/>
        <v>#REF!</v>
      </c>
      <c r="CZ636" s="347"/>
      <c r="DA636" s="338" t="e">
        <f t="shared" si="1072"/>
        <v>#REF!</v>
      </c>
      <c r="DB636" s="347"/>
      <c r="DC636" s="338" t="e">
        <f t="shared" si="1073"/>
        <v>#REF!</v>
      </c>
      <c r="DD636" s="347"/>
      <c r="DE636" s="338" t="e">
        <f t="shared" si="1075"/>
        <v>#REF!</v>
      </c>
    </row>
    <row r="637" spans="1:109" s="19" customFormat="1" x14ac:dyDescent="0.2">
      <c r="A637" s="328" t="s">
        <v>1850</v>
      </c>
      <c r="B637" s="53" t="s">
        <v>1851</v>
      </c>
      <c r="C637" s="53"/>
      <c r="D637" s="217"/>
      <c r="E637" s="326"/>
      <c r="F637" s="400" t="s">
        <v>938</v>
      </c>
      <c r="G637" s="704"/>
      <c r="H637" s="326"/>
      <c r="I637" s="89">
        <v>10</v>
      </c>
      <c r="J637" s="85" t="e">
        <f>'Retail Pricing'!#REF!</f>
        <v>#REF!</v>
      </c>
      <c r="K637" s="85"/>
      <c r="L637" s="305">
        <v>0.1</v>
      </c>
      <c r="M637" s="226"/>
      <c r="N637" s="219"/>
      <c r="O637" s="219"/>
      <c r="P637" s="219"/>
      <c r="Q637" s="219"/>
      <c r="R637" s="219"/>
      <c r="S637" s="219"/>
      <c r="T637" s="226"/>
      <c r="U637" s="7"/>
      <c r="V637" s="7"/>
      <c r="W637" s="491"/>
      <c r="X637" s="489"/>
      <c r="Y637" s="304"/>
      <c r="Z637" s="428"/>
      <c r="AA637" s="492"/>
      <c r="AB637" s="493"/>
      <c r="AC637" s="489"/>
      <c r="AD637" s="14"/>
      <c r="AE637" s="428"/>
      <c r="AF637" s="488"/>
      <c r="AG637" s="494"/>
      <c r="AH637" s="489"/>
      <c r="AI637" s="14"/>
      <c r="AJ637" s="428"/>
      <c r="AK637" s="495"/>
      <c r="AL637" s="489"/>
      <c r="AM637" s="489"/>
      <c r="AN637" s="14"/>
      <c r="AO637" s="428"/>
      <c r="AP637" s="490"/>
      <c r="AQ637" s="489"/>
      <c r="AR637" s="14"/>
      <c r="AS637" s="428"/>
      <c r="AT637" s="496"/>
      <c r="AU637" s="497"/>
      <c r="AV637" s="288"/>
      <c r="AW637" s="498"/>
      <c r="AX637" s="499"/>
      <c r="AY637" s="499"/>
      <c r="AZ637" s="333"/>
      <c r="BA637" s="491"/>
      <c r="BB637" s="492"/>
      <c r="BC637" s="493"/>
      <c r="BD637" s="488"/>
      <c r="BE637" s="494"/>
      <c r="BF637" s="495"/>
      <c r="BG637" s="490"/>
      <c r="BH637" s="496"/>
      <c r="BI637" s="497"/>
      <c r="BJ637" s="385"/>
      <c r="BK637" s="385"/>
      <c r="BL637" s="243"/>
      <c r="BM637" s="243"/>
      <c r="BN637" s="243"/>
      <c r="BO637" s="243"/>
      <c r="BP637" s="243"/>
      <c r="BQ637" s="243"/>
      <c r="BR637" s="243"/>
      <c r="BS637" s="243"/>
      <c r="BT637" s="243"/>
      <c r="BU637" s="67"/>
      <c r="BV637" s="442"/>
      <c r="BW637" s="244"/>
      <c r="BX637" s="244"/>
      <c r="BY637" s="244"/>
      <c r="BZ637" s="244"/>
      <c r="CA637" s="244"/>
      <c r="CB637" s="244"/>
      <c r="CC637" s="244"/>
      <c r="CD637" s="244"/>
      <c r="CE637" s="244"/>
      <c r="CF637" s="244"/>
      <c r="CG637" s="244"/>
      <c r="CH637" s="244"/>
      <c r="CI637" s="570"/>
      <c r="CJ637" s="578"/>
      <c r="CK637" s="578"/>
      <c r="CL637" s="578"/>
      <c r="CM637" s="578"/>
      <c r="CN637" s="578"/>
      <c r="CO637" s="578"/>
      <c r="CP637" s="578"/>
      <c r="CQ637" s="578"/>
      <c r="CR637" s="244"/>
      <c r="CS637" s="244"/>
      <c r="CT637" s="244"/>
      <c r="CU637" s="244"/>
      <c r="CV637" s="347"/>
      <c r="CW637" s="338"/>
      <c r="CX637" s="347"/>
      <c r="CY637" s="338"/>
      <c r="CZ637" s="347"/>
      <c r="DA637" s="338"/>
      <c r="DB637" s="347"/>
      <c r="DC637" s="338"/>
      <c r="DD637" s="347"/>
      <c r="DE637" s="338"/>
    </row>
    <row r="638" spans="1:109" s="19" customFormat="1" x14ac:dyDescent="0.2">
      <c r="A638" s="328" t="s">
        <v>1723</v>
      </c>
      <c r="B638" s="53" t="s">
        <v>1763</v>
      </c>
      <c r="C638" s="454"/>
      <c r="D638" s="217"/>
      <c r="E638" s="400" t="s">
        <v>1848</v>
      </c>
      <c r="F638" s="326" t="s">
        <v>1764</v>
      </c>
      <c r="G638" s="701"/>
      <c r="H638" s="326"/>
      <c r="I638" s="89">
        <v>10</v>
      </c>
      <c r="J638" s="85" t="e">
        <f>'Retail Pricing'!#REF!</f>
        <v>#REF!</v>
      </c>
      <c r="K638" s="85" t="e">
        <f>'Retail Pricing'!#REF!</f>
        <v>#REF!</v>
      </c>
      <c r="L638" s="305" t="e">
        <f>IF('Retail Pricing'!#REF!&gt;0,'Retail Pricing'!#REF!," ")</f>
        <v>#REF!</v>
      </c>
      <c r="M638" s="226" t="e">
        <f>IF(N638&gt;0,N638+O638+Q638+R638+S638," ")</f>
        <v>#REF!</v>
      </c>
      <c r="N638" s="219" t="e">
        <f>IF('Retail Pricing'!#REF!&gt;0,'Retail Pricing'!#REF!," ")</f>
        <v>#REF!</v>
      </c>
      <c r="O638" s="219" t="e">
        <f>IF('Retail Pricing'!#REF!&gt;0,'Retail Pricing'!#REF!," ")</f>
        <v>#REF!</v>
      </c>
      <c r="P638" s="219"/>
      <c r="Q638" s="219" t="e">
        <f>IF('Retail Pricing'!#REF!&gt;0,'Retail Pricing'!#REF!," ")</f>
        <v>#REF!</v>
      </c>
      <c r="R638" s="219" t="e">
        <f>IF('Retail Pricing'!#REF!&gt;0,'Retail Pricing'!#REF!," ")</f>
        <v>#REF!</v>
      </c>
      <c r="S638" s="219" t="e">
        <f>IF('Retail Pricing'!#REF!&gt;0,'Retail Pricing'!#REF!," ")</f>
        <v>#REF!</v>
      </c>
      <c r="T638" s="226" t="s">
        <v>106</v>
      </c>
      <c r="U638" s="7" t="e">
        <f>IF(M638&gt;0,$U$1," ")+2%</f>
        <v>#REF!</v>
      </c>
      <c r="V638" s="7" t="e">
        <v>#DIV/0!</v>
      </c>
      <c r="W638" s="491" t="e">
        <f>ROUND(('Retail Pricing'!#REF!/(1-0.09))/0.05,0)*0.05</f>
        <v>#REF!</v>
      </c>
      <c r="X638" s="489">
        <v>2.75</v>
      </c>
      <c r="Y638" s="304" t="e">
        <f>IF(X638=0," ",SUM((W638-X638)/X638))</f>
        <v>#REF!</v>
      </c>
      <c r="Z638" s="428">
        <v>0.8</v>
      </c>
      <c r="AA638" s="492">
        <v>3.05</v>
      </c>
      <c r="AB638" s="493" t="e">
        <f>ROUND(('Retail Pricing'!#REF!/(1-0.09))/0.05,0)*0.05</f>
        <v>#REF!</v>
      </c>
      <c r="AC638" s="489">
        <v>2.4500000000000002</v>
      </c>
      <c r="AD638" s="14" t="e">
        <f>IF(AC638=0," ",SUM((AB638-AC638)/AC638))</f>
        <v>#REF!</v>
      </c>
      <c r="AE638" s="428">
        <v>0.77</v>
      </c>
      <c r="AF638" s="488">
        <v>2.75</v>
      </c>
      <c r="AG638" s="494" t="e">
        <f>ROUND(('Retail Pricing'!#REF!/(1-0.09))/0.05,0)*0.05</f>
        <v>#REF!</v>
      </c>
      <c r="AH638" s="489">
        <v>2.2000000000000002</v>
      </c>
      <c r="AI638" s="14" t="e">
        <f>IF(AH638=0," ",SUM((AG638-AH638)/AH638))</f>
        <v>#REF!</v>
      </c>
      <c r="AJ638" s="428">
        <v>0.75</v>
      </c>
      <c r="AK638" s="495" t="e">
        <f>ROUND(('Retail Pricing'!#REF!/(1-0.09))/0.05,0)*0.05</f>
        <v>#REF!</v>
      </c>
      <c r="AL638" s="489"/>
      <c r="AM638" s="489">
        <v>2.2000000000000002</v>
      </c>
      <c r="AN638" s="14" t="e">
        <f>IF(AM638=0," ",SUM((AK638-AM638)/AM638))</f>
        <v>#REF!</v>
      </c>
      <c r="AO638" s="428">
        <v>0.75</v>
      </c>
      <c r="AP638" s="490" t="e">
        <f>ROUND(('Retail Pricing'!#REF!/(1-0.09))/0.05,0)*0.05</f>
        <v>#REF!</v>
      </c>
      <c r="AQ638" s="489">
        <v>2.1</v>
      </c>
      <c r="AR638" s="14" t="e">
        <f>IF(AQ638=0," ",SUM((AP638-AQ638)/AQ638))</f>
        <v>#REF!</v>
      </c>
      <c r="AS638" s="428">
        <v>0.74</v>
      </c>
      <c r="AT638" s="496">
        <v>2.4</v>
      </c>
      <c r="AU638" s="497" t="e">
        <f>IF(BA638&gt;0,ROUNDUP((BA638*2),0.05)-0.01," ")</f>
        <v>#REF!</v>
      </c>
      <c r="AV638" s="288"/>
      <c r="AW638" s="498" t="e">
        <f>IF(W638&gt;0,ROUND((W638*1.3)/0.05,0)*0.05," ")</f>
        <v>#REF!</v>
      </c>
      <c r="AX638" s="499" t="s">
        <v>106</v>
      </c>
      <c r="AY638" s="499" t="s">
        <v>106</v>
      </c>
      <c r="AZ638" s="333"/>
      <c r="BA638" s="491" t="e">
        <f t="shared" si="1035"/>
        <v>#REF!</v>
      </c>
      <c r="BB638" s="492">
        <f t="shared" si="1036"/>
        <v>3.05</v>
      </c>
      <c r="BC638" s="493" t="e">
        <f t="shared" si="1037"/>
        <v>#REF!</v>
      </c>
      <c r="BD638" s="488">
        <f t="shared" si="1038"/>
        <v>2.75</v>
      </c>
      <c r="BE638" s="494" t="e">
        <f t="shared" si="1039"/>
        <v>#REF!</v>
      </c>
      <c r="BF638" s="495" t="e">
        <f t="shared" si="1040"/>
        <v>#REF!</v>
      </c>
      <c r="BG638" s="490" t="e">
        <f t="shared" si="1041"/>
        <v>#REF!</v>
      </c>
      <c r="BH638" s="496">
        <f t="shared" si="1042"/>
        <v>2.4</v>
      </c>
      <c r="BI638" s="497" t="e">
        <f t="shared" si="1043"/>
        <v>#REF!</v>
      </c>
      <c r="BJ638" s="385" t="e">
        <f>IF(BA638*0.9&gt;BG638, " ", "No")</f>
        <v>#REF!</v>
      </c>
      <c r="BK638" s="385" t="e">
        <f>IF(BC638*0.9&gt;BG638, " ", "No")</f>
        <v>#REF!</v>
      </c>
      <c r="BL638" s="243" t="e">
        <f>IF((BA638-'Retail Pricing'!#REF!)&gt;=0," ",1)</f>
        <v>#REF!</v>
      </c>
      <c r="BM638" s="243" t="e">
        <f>IF((BB638-'Retail Pricing'!#REF!)&gt;=0," ",1)</f>
        <v>#REF!</v>
      </c>
      <c r="BN638" s="243" t="e">
        <f>IF((BC638-'Retail Pricing'!#REF!)&gt;=0," ",1)</f>
        <v>#REF!</v>
      </c>
      <c r="BO638" s="243">
        <f>IF((BD638-'Retail Pricing'!F37)&gt;=0," ",1)</f>
        <v>1</v>
      </c>
      <c r="BP638" s="243" t="e">
        <f>IF((BE638-'Retail Pricing'!#REF!)&gt;=0," ",1)</f>
        <v>#REF!</v>
      </c>
      <c r="BQ638" s="243" t="e">
        <f>IF((BF638-'Retail Pricing'!#REF!)&gt;=0," ",1)</f>
        <v>#REF!</v>
      </c>
      <c r="BR638" s="243" t="e">
        <f>IF((BG638-'Retail Pricing'!#REF!)&gt;=0," ",1)</f>
        <v>#REF!</v>
      </c>
      <c r="BS638" s="243" t="e">
        <f>IF((BH638-'Retail Pricing'!#REF!)&gt;=0," ",1)</f>
        <v>#REF!</v>
      </c>
      <c r="BT638" s="243" t="e">
        <f>IF((BI638-'Retail Pricing'!#REF!)&gt;=0," ",1)</f>
        <v>#REF!</v>
      </c>
      <c r="BU638" s="67"/>
      <c r="BV638" s="442" t="e">
        <f>IF(W638&gt;0,$BV$9, " ")</f>
        <v>#REF!</v>
      </c>
      <c r="BW638" s="244" t="e">
        <f>IF($BV638&gt;0,($BV638-W638)/$BV638*100," ")</f>
        <v>#REF!</v>
      </c>
      <c r="BX638" s="244" t="e">
        <f t="shared" ref="BX638:BY640" si="1119">IF($BV638&gt;0,($BV638-AA638)/$BV638*100," ")</f>
        <v>#REF!</v>
      </c>
      <c r="BY638" s="244" t="e">
        <f t="shared" si="1119"/>
        <v>#REF!</v>
      </c>
      <c r="BZ638" s="244" t="e">
        <f t="shared" ref="BZ638:CA640" si="1120">IF($BV638&gt;0,($BV638-AF638)/$BV638*100," ")</f>
        <v>#REF!</v>
      </c>
      <c r="CA638" s="244" t="e">
        <f t="shared" si="1120"/>
        <v>#REF!</v>
      </c>
      <c r="CB638" s="244" t="e">
        <f>CA638</f>
        <v>#REF!</v>
      </c>
      <c r="CC638" s="244" t="e">
        <f>IF($BV638&gt;0,($BV638-AK638)/$BV638*100," ")</f>
        <v>#REF!</v>
      </c>
      <c r="CD638" s="244" t="e">
        <f>IF($BV638&gt;0,($BV638-AP638)/$BV638*100," ")</f>
        <v>#REF!</v>
      </c>
      <c r="CE638" s="244" t="e">
        <f>IF($BV638&gt;0,($BV638-AT638)/$BV638*100," ")</f>
        <v>#REF!</v>
      </c>
      <c r="CF638" s="244" t="e">
        <f>IF($BV638&gt;0,($BV638-(W638*2))/$BV638*100," ")</f>
        <v>#REF!</v>
      </c>
      <c r="CG638" s="244" t="e">
        <f>IF($BV638&gt;0,($BV638-AW638)/$BV638*100," ")</f>
        <v>#REF!</v>
      </c>
      <c r="CH638" s="244" t="e">
        <f t="shared" si="1044"/>
        <v>#REF!</v>
      </c>
      <c r="CI638" s="570"/>
      <c r="CJ638" s="578" t="e">
        <f t="shared" si="1079"/>
        <v>#REF!</v>
      </c>
      <c r="CK638" s="578" t="e">
        <f t="shared" si="1080"/>
        <v>#REF!</v>
      </c>
      <c r="CL638" s="578" t="e">
        <f t="shared" si="1081"/>
        <v>#REF!</v>
      </c>
      <c r="CM638" s="578" t="e">
        <f t="shared" si="1082"/>
        <v>#REF!</v>
      </c>
      <c r="CN638" s="578" t="e">
        <f t="shared" si="1083"/>
        <v>#REF!</v>
      </c>
      <c r="CO638" s="578" t="e">
        <f t="shared" si="1076"/>
        <v>#REF!</v>
      </c>
      <c r="CP638" s="578" t="e">
        <f t="shared" si="1077"/>
        <v>#REF!</v>
      </c>
      <c r="CQ638" s="578" t="e">
        <f t="shared" si="1078"/>
        <v>#REF!</v>
      </c>
      <c r="CR638" s="244"/>
      <c r="CS638" s="244"/>
      <c r="CT638" s="244"/>
      <c r="CU638" s="244"/>
      <c r="CV638" s="347"/>
      <c r="CW638" s="338" t="e">
        <f>IF($BW638&gt;0,$BA638," ")</f>
        <v>#REF!</v>
      </c>
      <c r="CX638" s="347"/>
      <c r="CY638" s="338" t="e">
        <f>IF($BW638&gt;0,$BA638," ")</f>
        <v>#REF!</v>
      </c>
      <c r="CZ638" s="347"/>
      <c r="DA638" s="338" t="e">
        <f>IF($BW638&gt;0,$BA638," ")</f>
        <v>#REF!</v>
      </c>
      <c r="DB638" s="347"/>
      <c r="DC638" s="338" t="e">
        <f>IF($BW638&gt;0,$BA638," ")</f>
        <v>#REF!</v>
      </c>
      <c r="DD638" s="347"/>
      <c r="DE638" s="338" t="e">
        <f t="shared" si="1075"/>
        <v>#REF!</v>
      </c>
    </row>
    <row r="639" spans="1:109" s="19" customFormat="1" x14ac:dyDescent="0.2">
      <c r="A639" s="328" t="s">
        <v>1723</v>
      </c>
      <c r="B639" s="369" t="s">
        <v>1768</v>
      </c>
      <c r="C639" s="595"/>
      <c r="D639" s="217"/>
      <c r="E639" s="326">
        <v>12</v>
      </c>
      <c r="F639" s="596" t="s">
        <v>1627</v>
      </c>
      <c r="G639" s="709"/>
      <c r="H639" s="326"/>
      <c r="I639" s="89" t="e">
        <f>IF('Retail Pricing'!#REF!&gt;0,'Retail Pricing'!#REF!," ")</f>
        <v>#REF!</v>
      </c>
      <c r="J639" s="85" t="e">
        <f>'Retail Pricing'!#REF!</f>
        <v>#REF!</v>
      </c>
      <c r="K639" s="85" t="e">
        <f>'Retail Pricing'!#REF!</f>
        <v>#REF!</v>
      </c>
      <c r="L639" s="305" t="e">
        <f>IF('Retail Pricing'!#REF!&gt;0,'Retail Pricing'!#REF!," ")</f>
        <v>#REF!</v>
      </c>
      <c r="M639" s="226" t="e">
        <f>IF(N639&gt;0,N639+O639+Q639+R639+S639," ")</f>
        <v>#REF!</v>
      </c>
      <c r="N639" s="219" t="e">
        <f>IF('Retail Pricing'!#REF!&gt;0,'Retail Pricing'!#REF!," ")</f>
        <v>#REF!</v>
      </c>
      <c r="O639" s="219" t="e">
        <f>IF('Retail Pricing'!#REF!&gt;0,'Retail Pricing'!#REF!," ")</f>
        <v>#REF!</v>
      </c>
      <c r="P639" s="219"/>
      <c r="Q639" s="219" t="e">
        <f>IF('Retail Pricing'!#REF!&gt;0,'Retail Pricing'!#REF!," ")</f>
        <v>#REF!</v>
      </c>
      <c r="R639" s="219" t="e">
        <f>IF('Retail Pricing'!#REF!&gt;0,'Retail Pricing'!#REF!," ")</f>
        <v>#REF!</v>
      </c>
      <c r="S639" s="219" t="e">
        <f>IF('Retail Pricing'!#REF!&gt;0,'Retail Pricing'!#REF!," ")</f>
        <v>#REF!</v>
      </c>
      <c r="T639" s="226" t="s">
        <v>106</v>
      </c>
      <c r="U639" s="7" t="e">
        <f>IF(M639&gt;0,$U$1," ")+2%</f>
        <v>#REF!</v>
      </c>
      <c r="V639" s="7" t="e">
        <v>#DIV/0!</v>
      </c>
      <c r="W639" s="491" t="e">
        <f>ROUND(('Retail Pricing'!#REF!/(1-0.09))/0.05,0)*0.05</f>
        <v>#REF!</v>
      </c>
      <c r="X639" s="489">
        <v>3.3</v>
      </c>
      <c r="Y639" s="304" t="e">
        <f>IF(X639=0," ",SUM((W639-X639)/X639))</f>
        <v>#REF!</v>
      </c>
      <c r="Z639" s="428">
        <v>0.56999999999999995</v>
      </c>
      <c r="AA639" s="492">
        <v>3.05</v>
      </c>
      <c r="AB639" s="493" t="e">
        <f>ROUND(('Retail Pricing'!#REF!/(1-0.09))/0.05,0)*0.05</f>
        <v>#REF!</v>
      </c>
      <c r="AC639" s="489">
        <v>2.95</v>
      </c>
      <c r="AD639" s="14" t="e">
        <f>IF(AC639=0," ",SUM((AB639-AC639)/AC639))</f>
        <v>#REF!</v>
      </c>
      <c r="AE639" s="428">
        <v>0.51</v>
      </c>
      <c r="AF639" s="488">
        <v>2.75</v>
      </c>
      <c r="AG639" s="494" t="e">
        <f>ROUND(('Retail Pricing'!#REF!/(1-0.09))/0.05,0)*0.05</f>
        <v>#REF!</v>
      </c>
      <c r="AH639" s="489">
        <v>2.65</v>
      </c>
      <c r="AI639" s="14" t="e">
        <f>IF(AH639=0," ",SUM((AG639-AH639)/AH639))</f>
        <v>#REF!</v>
      </c>
      <c r="AJ639" s="428">
        <v>0.46</v>
      </c>
      <c r="AK639" s="495" t="e">
        <f>ROUND(('Retail Pricing'!#REF!/(1-0.09))/0.05,0)*0.05</f>
        <v>#REF!</v>
      </c>
      <c r="AL639" s="489"/>
      <c r="AM639" s="489">
        <v>2.65</v>
      </c>
      <c r="AN639" s="14" t="e">
        <f>IF(AM639=0," ",SUM((AK639-AM639)/AM639))</f>
        <v>#REF!</v>
      </c>
      <c r="AO639" s="428">
        <v>0.46</v>
      </c>
      <c r="AP639" s="490" t="e">
        <f>ROUND(('Retail Pricing'!#REF!/(1-0.09))/0.05,0)*0.05</f>
        <v>#REF!</v>
      </c>
      <c r="AQ639" s="489">
        <v>2.4500000000000002</v>
      </c>
      <c r="AR639" s="14" t="e">
        <f>IF(AQ639=0," ",SUM((AP639-AQ639)/AQ639))</f>
        <v>#REF!</v>
      </c>
      <c r="AS639" s="428">
        <v>0.43</v>
      </c>
      <c r="AT639" s="496">
        <v>2.4</v>
      </c>
      <c r="AU639" s="497" t="e">
        <f>IF(BA639&gt;0,ROUNDUP((BA639*2),0.05)-0.01," ")</f>
        <v>#REF!</v>
      </c>
      <c r="AV639" s="288"/>
      <c r="AW639" s="498" t="e">
        <f>IF(W639&gt;0,ROUND((W639*1.3)/0.05,0)*0.05," ")</f>
        <v>#REF!</v>
      </c>
      <c r="AX639" s="499" t="s">
        <v>106</v>
      </c>
      <c r="AY639" s="499" t="s">
        <v>106</v>
      </c>
      <c r="AZ639" s="333"/>
      <c r="BA639" s="491" t="e">
        <f t="shared" si="1035"/>
        <v>#REF!</v>
      </c>
      <c r="BB639" s="492">
        <f t="shared" si="1036"/>
        <v>3.05</v>
      </c>
      <c r="BC639" s="493" t="e">
        <f t="shared" si="1037"/>
        <v>#REF!</v>
      </c>
      <c r="BD639" s="488">
        <f t="shared" si="1038"/>
        <v>2.75</v>
      </c>
      <c r="BE639" s="494" t="e">
        <f t="shared" si="1039"/>
        <v>#REF!</v>
      </c>
      <c r="BF639" s="495" t="e">
        <f t="shared" si="1040"/>
        <v>#REF!</v>
      </c>
      <c r="BG639" s="490" t="e">
        <f t="shared" si="1041"/>
        <v>#REF!</v>
      </c>
      <c r="BH639" s="496">
        <f t="shared" si="1042"/>
        <v>2.4</v>
      </c>
      <c r="BI639" s="497" t="e">
        <f t="shared" si="1043"/>
        <v>#REF!</v>
      </c>
      <c r="BJ639" s="385" t="e">
        <f>IF(BA639*0.9&gt;BG639, " ", "No")</f>
        <v>#REF!</v>
      </c>
      <c r="BK639" s="385" t="e">
        <f>IF(BC639*0.9&gt;BG639, " ", "No")</f>
        <v>#REF!</v>
      </c>
      <c r="BL639" s="243" t="e">
        <f>IF((BA639-'Retail Pricing'!#REF!)&gt;=0," ",1)</f>
        <v>#REF!</v>
      </c>
      <c r="BM639" s="243" t="e">
        <f>IF((BB639-'Retail Pricing'!#REF!)&gt;=0," ",1)</f>
        <v>#REF!</v>
      </c>
      <c r="BN639" s="243" t="e">
        <f>IF((BC639-'Retail Pricing'!#REF!)&gt;=0," ",1)</f>
        <v>#REF!</v>
      </c>
      <c r="BO639" s="243" t="e">
        <f>IF((BD639-'Retail Pricing'!#REF!)&gt;=0," ",1)</f>
        <v>#REF!</v>
      </c>
      <c r="BP639" s="243" t="e">
        <f>IF((BE639-'Retail Pricing'!#REF!)&gt;=0," ",1)</f>
        <v>#REF!</v>
      </c>
      <c r="BQ639" s="243" t="e">
        <f>IF((BF639-'Retail Pricing'!#REF!)&gt;=0," ",1)</f>
        <v>#REF!</v>
      </c>
      <c r="BR639" s="243" t="e">
        <f>IF((BG639-'Retail Pricing'!#REF!)&gt;=0," ",1)</f>
        <v>#REF!</v>
      </c>
      <c r="BS639" s="243" t="e">
        <f>IF((BH639-'Retail Pricing'!#REF!)&gt;=0," ",1)</f>
        <v>#REF!</v>
      </c>
      <c r="BT639" s="243" t="e">
        <f>IF((BI639-'Retail Pricing'!#REF!)&gt;=0," ",1)</f>
        <v>#REF!</v>
      </c>
      <c r="BU639" s="67"/>
      <c r="BV639" s="442" t="e">
        <f>IF(W639&gt;0,$BV$9, " ")</f>
        <v>#REF!</v>
      </c>
      <c r="BW639" s="244" t="e">
        <f>IF($BV639&gt;0,($BV639-W639)/$BV639*100," ")</f>
        <v>#REF!</v>
      </c>
      <c r="BX639" s="244" t="e">
        <f t="shared" si="1119"/>
        <v>#REF!</v>
      </c>
      <c r="BY639" s="244" t="e">
        <f t="shared" si="1119"/>
        <v>#REF!</v>
      </c>
      <c r="BZ639" s="244" t="e">
        <f t="shared" si="1120"/>
        <v>#REF!</v>
      </c>
      <c r="CA639" s="244" t="e">
        <f t="shared" si="1120"/>
        <v>#REF!</v>
      </c>
      <c r="CB639" s="244" t="e">
        <f>CA639</f>
        <v>#REF!</v>
      </c>
      <c r="CC639" s="244" t="e">
        <f>IF($BV639&gt;0,($BV639-AK639)/$BV639*100," ")</f>
        <v>#REF!</v>
      </c>
      <c r="CD639" s="244" t="e">
        <f>IF($BV639&gt;0,($BV639-AP639)/$BV639*100," ")</f>
        <v>#REF!</v>
      </c>
      <c r="CE639" s="244" t="e">
        <f>IF($BV639&gt;0,($BV639-AT639)/$BV639*100," ")</f>
        <v>#REF!</v>
      </c>
      <c r="CF639" s="244" t="e">
        <f>IF($BV639&gt;0,($BV639-(W639*2))/$BV639*100," ")</f>
        <v>#REF!</v>
      </c>
      <c r="CG639" s="244" t="e">
        <f>IF($BV639&gt;0,($BV639-AW639)/$BV639*100," ")</f>
        <v>#REF!</v>
      </c>
      <c r="CH639" s="244" t="e">
        <f t="shared" si="1044"/>
        <v>#REF!</v>
      </c>
      <c r="CI639" s="570"/>
      <c r="CJ639" s="578" t="e">
        <f t="shared" si="1079"/>
        <v>#REF!</v>
      </c>
      <c r="CK639" s="578" t="e">
        <f t="shared" si="1080"/>
        <v>#REF!</v>
      </c>
      <c r="CL639" s="578" t="e">
        <f t="shared" si="1081"/>
        <v>#REF!</v>
      </c>
      <c r="CM639" s="578" t="e">
        <f t="shared" si="1082"/>
        <v>#REF!</v>
      </c>
      <c r="CN639" s="578" t="e">
        <f t="shared" si="1083"/>
        <v>#REF!</v>
      </c>
      <c r="CO639" s="578" t="e">
        <f t="shared" si="1076"/>
        <v>#REF!</v>
      </c>
      <c r="CP639" s="578" t="e">
        <f t="shared" si="1077"/>
        <v>#REF!</v>
      </c>
      <c r="CQ639" s="578" t="e">
        <f t="shared" si="1078"/>
        <v>#REF!</v>
      </c>
      <c r="CR639" s="244"/>
      <c r="CS639" s="244"/>
      <c r="CT639" s="244"/>
      <c r="CU639" s="244"/>
      <c r="CV639" s="347"/>
      <c r="CW639" s="338" t="e">
        <f>IF($BW639&gt;0,$BA639," ")</f>
        <v>#REF!</v>
      </c>
      <c r="CX639" s="347"/>
      <c r="CY639" s="338" t="e">
        <f>IF($BW639&gt;0,$BA639," ")</f>
        <v>#REF!</v>
      </c>
      <c r="CZ639" s="347"/>
      <c r="DA639" s="338" t="e">
        <f>IF($BW639&gt;0,$BA639," ")</f>
        <v>#REF!</v>
      </c>
      <c r="DB639" s="347"/>
      <c r="DC639" s="338" t="e">
        <f>IF($BW639&gt;0,$BA639," ")</f>
        <v>#REF!</v>
      </c>
      <c r="DD639" s="347"/>
      <c r="DE639" s="338" t="e">
        <f t="shared" si="1075"/>
        <v>#REF!</v>
      </c>
    </row>
    <row r="640" spans="1:109" s="19" customFormat="1" x14ac:dyDescent="0.2">
      <c r="A640" s="328" t="s">
        <v>1723</v>
      </c>
      <c r="B640" s="53" t="s">
        <v>1957</v>
      </c>
      <c r="C640" s="53"/>
      <c r="D640" s="217"/>
      <c r="E640" s="326">
        <v>12</v>
      </c>
      <c r="F640" s="326" t="s">
        <v>1733</v>
      </c>
      <c r="G640" s="701"/>
      <c r="H640" s="326"/>
      <c r="I640" s="89" t="e">
        <f>IF('Retail Pricing'!#REF!&gt;0,'Retail Pricing'!#REF!," ")</f>
        <v>#REF!</v>
      </c>
      <c r="J640" s="85" t="e">
        <f>'Retail Pricing'!#REF!</f>
        <v>#REF!</v>
      </c>
      <c r="K640" s="85" t="e">
        <f>'Retail Pricing'!#REF!</f>
        <v>#REF!</v>
      </c>
      <c r="L640" s="305" t="e">
        <f>IF('Retail Pricing'!#REF!&gt;0,'Retail Pricing'!#REF!," ")</f>
        <v>#REF!</v>
      </c>
      <c r="M640" s="226" t="e">
        <f>IF(N640&gt;0,N640+O640+Q640+R640+S640," ")</f>
        <v>#REF!</v>
      </c>
      <c r="N640" s="219" t="e">
        <f>IF('Retail Pricing'!#REF!&gt;0,'Retail Pricing'!#REF!," ")</f>
        <v>#REF!</v>
      </c>
      <c r="O640" s="219" t="e">
        <f>IF('Retail Pricing'!#REF!&gt;0,'Retail Pricing'!#REF!," ")</f>
        <v>#REF!</v>
      </c>
      <c r="P640" s="219"/>
      <c r="Q640" s="219" t="e">
        <f>IF('Retail Pricing'!#REF!&gt;0,'Retail Pricing'!#REF!," ")</f>
        <v>#REF!</v>
      </c>
      <c r="R640" s="219" t="e">
        <f>IF('Retail Pricing'!#REF!&gt;0,'Retail Pricing'!#REF!," ")</f>
        <v>#REF!</v>
      </c>
      <c r="S640" s="219" t="e">
        <f>IF('Retail Pricing'!#REF!&gt;0,'Retail Pricing'!#REF!," ")</f>
        <v>#REF!</v>
      </c>
      <c r="T640" s="226" t="s">
        <v>106</v>
      </c>
      <c r="U640" s="7" t="e">
        <f>IF(M640&gt;0,$U$1," ")+2%</f>
        <v>#REF!</v>
      </c>
      <c r="V640" s="7" t="e">
        <v>#DIV/0!</v>
      </c>
      <c r="W640" s="491" t="e">
        <f>ROUND(('Retail Pricing'!#REF!/(1-0.09))/0.05,0)*0.05</f>
        <v>#REF!</v>
      </c>
      <c r="X640" s="489">
        <v>4.4000000000000004</v>
      </c>
      <c r="Y640" s="304" t="e">
        <f>IF(X640=0," ",SUM((W640-X640)/X640))</f>
        <v>#REF!</v>
      </c>
      <c r="Z640" s="428">
        <v>0.8</v>
      </c>
      <c r="AA640" s="492">
        <v>4.8499999999999996</v>
      </c>
      <c r="AB640" s="493" t="e">
        <f>ROUND(('Retail Pricing'!#REF!/(1-0.09))/0.05,0)*0.05</f>
        <v>#REF!</v>
      </c>
      <c r="AC640" s="489">
        <v>3.95</v>
      </c>
      <c r="AD640" s="14" t="e">
        <f>IF(AC640=0," ",SUM((AB640-AC640)/AC640))</f>
        <v>#REF!</v>
      </c>
      <c r="AE640" s="428">
        <v>0.78</v>
      </c>
      <c r="AF640" s="488">
        <v>4.4000000000000004</v>
      </c>
      <c r="AG640" s="494" t="e">
        <f>ROUND(('Retail Pricing'!#REF!/(1-0.09))/0.05,0)*0.05</f>
        <v>#REF!</v>
      </c>
      <c r="AH640" s="489">
        <v>3.5</v>
      </c>
      <c r="AI640" s="14" t="e">
        <f>IF(AH640=0," ",SUM((AG640-AH640)/AH640))</f>
        <v>#REF!</v>
      </c>
      <c r="AJ640" s="428">
        <v>0.75</v>
      </c>
      <c r="AK640" s="495" t="e">
        <f>ROUND(('Retail Pricing'!#REF!/(1-0.09))/0.05,0)*0.05</f>
        <v>#REF!</v>
      </c>
      <c r="AL640" s="489"/>
      <c r="AM640" s="489">
        <v>3.5</v>
      </c>
      <c r="AN640" s="14" t="e">
        <f>IF(AM640=0," ",SUM((AK640-AM640)/AM640))</f>
        <v>#REF!</v>
      </c>
      <c r="AO640" s="428">
        <v>0.75</v>
      </c>
      <c r="AP640" s="490" t="e">
        <f>ROUND(('Retail Pricing'!#REF!/(1-0.09))/0.05,0)*0.05</f>
        <v>#REF!</v>
      </c>
      <c r="AQ640" s="489">
        <v>3.3</v>
      </c>
      <c r="AR640" s="14" t="e">
        <f>IF(AQ640=0," ",SUM((AP640-AQ640)/AQ640))</f>
        <v>#REF!</v>
      </c>
      <c r="AS640" s="428">
        <v>0.74</v>
      </c>
      <c r="AT640" s="496">
        <v>3.75</v>
      </c>
      <c r="AU640" s="497" t="e">
        <f>IF(BA640&gt;0,ROUNDUP((BA640*2),0.05)-0.01," ")</f>
        <v>#REF!</v>
      </c>
      <c r="AV640" s="288"/>
      <c r="AW640" s="498" t="e">
        <f>IF(W640&gt;0,ROUND((W640*1.3)/0.05,0)*0.05," ")</f>
        <v>#REF!</v>
      </c>
      <c r="AX640" s="499" t="s">
        <v>106</v>
      </c>
      <c r="AY640" s="499" t="s">
        <v>106</v>
      </c>
      <c r="AZ640" s="333"/>
      <c r="BA640" s="491" t="e">
        <f t="shared" si="1035"/>
        <v>#REF!</v>
      </c>
      <c r="BB640" s="492">
        <f t="shared" si="1036"/>
        <v>4.8499999999999996</v>
      </c>
      <c r="BC640" s="493" t="e">
        <f t="shared" si="1037"/>
        <v>#REF!</v>
      </c>
      <c r="BD640" s="488">
        <f t="shared" si="1038"/>
        <v>4.4000000000000004</v>
      </c>
      <c r="BE640" s="494" t="e">
        <f t="shared" si="1039"/>
        <v>#REF!</v>
      </c>
      <c r="BF640" s="495" t="e">
        <f t="shared" si="1040"/>
        <v>#REF!</v>
      </c>
      <c r="BG640" s="490" t="e">
        <f t="shared" si="1041"/>
        <v>#REF!</v>
      </c>
      <c r="BH640" s="496">
        <f t="shared" si="1042"/>
        <v>3.75</v>
      </c>
      <c r="BI640" s="497" t="e">
        <f t="shared" si="1043"/>
        <v>#REF!</v>
      </c>
      <c r="BJ640" s="385" t="e">
        <f>IF(BA640*0.9&gt;BG640, " ", "No")</f>
        <v>#REF!</v>
      </c>
      <c r="BK640" s="385" t="e">
        <f>IF(BC640*0.9&gt;BG640, " ", "No")</f>
        <v>#REF!</v>
      </c>
      <c r="BL640" s="243" t="e">
        <f>IF((BA640-'Retail Pricing'!#REF!)&gt;=0," ",1)</f>
        <v>#REF!</v>
      </c>
      <c r="BM640" s="243" t="e">
        <f>IF((BB640-'Retail Pricing'!#REF!)&gt;=0," ",1)</f>
        <v>#REF!</v>
      </c>
      <c r="BN640" s="243" t="e">
        <f>IF((BC640-'Retail Pricing'!#REF!)&gt;=0," ",1)</f>
        <v>#REF!</v>
      </c>
      <c r="BO640" s="243">
        <f>IF((BD640-'Retail Pricing'!F38)&gt;=0," ",1)</f>
        <v>1</v>
      </c>
      <c r="BP640" s="243" t="e">
        <f>IF((BE640-'Retail Pricing'!#REF!)&gt;=0," ",1)</f>
        <v>#REF!</v>
      </c>
      <c r="BQ640" s="243" t="e">
        <f>IF((BF640-'Retail Pricing'!#REF!)&gt;=0," ",1)</f>
        <v>#REF!</v>
      </c>
      <c r="BR640" s="243" t="e">
        <f>IF((BG640-'Retail Pricing'!#REF!)&gt;=0," ",1)</f>
        <v>#REF!</v>
      </c>
      <c r="BS640" s="243" t="e">
        <f>IF((BH640-'Retail Pricing'!#REF!)&gt;=0," ",1)</f>
        <v>#REF!</v>
      </c>
      <c r="BT640" s="243" t="e">
        <f>IF((BI640-'Retail Pricing'!#REF!)&gt;=0," ",1)</f>
        <v>#REF!</v>
      </c>
      <c r="BU640" s="67"/>
      <c r="BV640" s="442" t="e">
        <f>IF(W640&gt;0,$BV$9, " ")</f>
        <v>#REF!</v>
      </c>
      <c r="BW640" s="244" t="e">
        <f>IF($BV640&gt;0,($BV640-W640)/$BV640*100," ")</f>
        <v>#REF!</v>
      </c>
      <c r="BX640" s="244" t="e">
        <f t="shared" si="1119"/>
        <v>#REF!</v>
      </c>
      <c r="BY640" s="244" t="e">
        <f t="shared" si="1119"/>
        <v>#REF!</v>
      </c>
      <c r="BZ640" s="244" t="e">
        <f t="shared" si="1120"/>
        <v>#REF!</v>
      </c>
      <c r="CA640" s="244" t="e">
        <f t="shared" si="1120"/>
        <v>#REF!</v>
      </c>
      <c r="CB640" s="244" t="e">
        <f>CA640</f>
        <v>#REF!</v>
      </c>
      <c r="CC640" s="244" t="e">
        <f>IF($BV640&gt;0,($BV640-AK640)/$BV640*100," ")</f>
        <v>#REF!</v>
      </c>
      <c r="CD640" s="244" t="e">
        <f>IF($BV640&gt;0,($BV640-AP640)/$BV640*100," ")</f>
        <v>#REF!</v>
      </c>
      <c r="CE640" s="244" t="e">
        <f>IF($BV640&gt;0,($BV640-AT640)/$BV640*100," ")</f>
        <v>#REF!</v>
      </c>
      <c r="CF640" s="244" t="e">
        <f>IF($BV640&gt;0,($BV640-(W640*2))/$BV640*100," ")</f>
        <v>#REF!</v>
      </c>
      <c r="CG640" s="244" t="e">
        <f>IF($BV640&gt;0,($BV640-AW640)/$BV640*100," ")</f>
        <v>#REF!</v>
      </c>
      <c r="CH640" s="244" t="e">
        <f t="shared" si="1044"/>
        <v>#REF!</v>
      </c>
      <c r="CI640" s="570"/>
      <c r="CJ640" s="578" t="e">
        <f t="shared" si="1079"/>
        <v>#REF!</v>
      </c>
      <c r="CK640" s="578" t="e">
        <f t="shared" si="1080"/>
        <v>#REF!</v>
      </c>
      <c r="CL640" s="578" t="e">
        <f t="shared" si="1081"/>
        <v>#REF!</v>
      </c>
      <c r="CM640" s="578" t="e">
        <f t="shared" si="1082"/>
        <v>#REF!</v>
      </c>
      <c r="CN640" s="578" t="e">
        <f t="shared" si="1083"/>
        <v>#REF!</v>
      </c>
      <c r="CO640" s="578" t="e">
        <f t="shared" si="1076"/>
        <v>#REF!</v>
      </c>
      <c r="CP640" s="578" t="e">
        <f t="shared" si="1077"/>
        <v>#REF!</v>
      </c>
      <c r="CQ640" s="578" t="e">
        <f t="shared" si="1078"/>
        <v>#REF!</v>
      </c>
      <c r="CR640" s="244"/>
      <c r="CS640" s="244"/>
      <c r="CT640" s="244"/>
      <c r="CU640" s="244"/>
      <c r="CV640" s="347"/>
      <c r="CW640" s="338" t="e">
        <f>IF($BW640&gt;0,$BA640," ")</f>
        <v>#REF!</v>
      </c>
      <c r="CX640" s="347"/>
      <c r="CY640" s="338" t="e">
        <f>IF($BW640&gt;0,$BA640," ")</f>
        <v>#REF!</v>
      </c>
      <c r="CZ640" s="347"/>
      <c r="DA640" s="338" t="e">
        <f>IF($BW640&gt;0,$BA640," ")</f>
        <v>#REF!</v>
      </c>
      <c r="DB640" s="347"/>
      <c r="DC640" s="338" t="e">
        <f>IF($BW640&gt;0,$BA640," ")</f>
        <v>#REF!</v>
      </c>
      <c r="DD640" s="347"/>
      <c r="DE640" s="338" t="e">
        <f t="shared" si="1075"/>
        <v>#REF!</v>
      </c>
    </row>
    <row r="641" spans="1:109" s="19" customFormat="1" x14ac:dyDescent="0.2">
      <c r="A641" s="328" t="s">
        <v>1958</v>
      </c>
      <c r="B641" s="53" t="s">
        <v>1959</v>
      </c>
      <c r="C641" s="53" t="s">
        <v>1960</v>
      </c>
      <c r="D641" s="217"/>
      <c r="E641" s="326">
        <v>12</v>
      </c>
      <c r="F641" s="400" t="s">
        <v>1961</v>
      </c>
      <c r="G641" s="704"/>
      <c r="H641" s="326"/>
      <c r="I641" s="89"/>
      <c r="J641" s="85" t="e">
        <f>'Retail Pricing'!#REF!</f>
        <v>#REF!</v>
      </c>
      <c r="K641" s="85"/>
      <c r="L641" s="305"/>
      <c r="M641" s="226"/>
      <c r="N641" s="219"/>
      <c r="O641" s="219"/>
      <c r="P641" s="219"/>
      <c r="Q641" s="219"/>
      <c r="R641" s="219"/>
      <c r="S641" s="219"/>
      <c r="T641" s="226"/>
      <c r="U641" s="7"/>
      <c r="V641" s="7"/>
      <c r="W641" s="491"/>
      <c r="X641" s="489"/>
      <c r="Y641" s="304"/>
      <c r="Z641" s="428"/>
      <c r="AA641" s="492"/>
      <c r="AB641" s="493"/>
      <c r="AC641" s="489"/>
      <c r="AD641" s="14"/>
      <c r="AE641" s="428"/>
      <c r="AF641" s="488"/>
      <c r="AG641" s="494"/>
      <c r="AH641" s="489"/>
      <c r="AI641" s="14"/>
      <c r="AJ641" s="428"/>
      <c r="AK641" s="495"/>
      <c r="AL641" s="489"/>
      <c r="AM641" s="489"/>
      <c r="AN641" s="14"/>
      <c r="AO641" s="428"/>
      <c r="AP641" s="490"/>
      <c r="AQ641" s="489"/>
      <c r="AR641" s="14"/>
      <c r="AS641" s="428"/>
      <c r="AT641" s="496"/>
      <c r="AU641" s="497"/>
      <c r="AV641" s="288"/>
      <c r="AW641" s="498"/>
      <c r="AX641" s="499"/>
      <c r="AY641" s="499"/>
      <c r="AZ641" s="333"/>
      <c r="BA641" s="491"/>
      <c r="BB641" s="492"/>
      <c r="BC641" s="493"/>
      <c r="BD641" s="488"/>
      <c r="BE641" s="494"/>
      <c r="BF641" s="495"/>
      <c r="BG641" s="490"/>
      <c r="BH641" s="496"/>
      <c r="BI641" s="497"/>
      <c r="BJ641" s="385"/>
      <c r="BK641" s="385"/>
      <c r="BL641" s="243"/>
      <c r="BM641" s="243"/>
      <c r="BN641" s="243"/>
      <c r="BO641" s="243"/>
      <c r="BP641" s="243"/>
      <c r="BQ641" s="243"/>
      <c r="BR641" s="243"/>
      <c r="BS641" s="243"/>
      <c r="BT641" s="243"/>
      <c r="BU641" s="67"/>
      <c r="BV641" s="442"/>
      <c r="BW641" s="244"/>
      <c r="BX641" s="244"/>
      <c r="BY641" s="244"/>
      <c r="BZ641" s="244"/>
      <c r="CA641" s="244"/>
      <c r="CB641" s="244"/>
      <c r="CC641" s="244"/>
      <c r="CD641" s="244"/>
      <c r="CE641" s="244"/>
      <c r="CF641" s="244"/>
      <c r="CG641" s="244"/>
      <c r="CH641" s="244"/>
      <c r="CI641" s="570"/>
      <c r="CJ641" s="578"/>
      <c r="CK641" s="578"/>
      <c r="CL641" s="578"/>
      <c r="CM641" s="578"/>
      <c r="CN641" s="578"/>
      <c r="CO641" s="578"/>
      <c r="CP641" s="578"/>
      <c r="CQ641" s="578"/>
      <c r="CR641" s="244"/>
      <c r="CS641" s="244"/>
      <c r="CT641" s="244"/>
      <c r="CU641" s="244"/>
      <c r="CV641" s="347"/>
      <c r="CW641" s="338"/>
      <c r="CX641" s="347"/>
      <c r="CY641" s="338"/>
      <c r="CZ641" s="347"/>
      <c r="DA641" s="338"/>
      <c r="DB641" s="347"/>
      <c r="DC641" s="338"/>
      <c r="DD641" s="347"/>
      <c r="DE641" s="338"/>
    </row>
    <row r="642" spans="1:109" s="19" customFormat="1" x14ac:dyDescent="0.2">
      <c r="A642" s="328" t="s">
        <v>1723</v>
      </c>
      <c r="B642" s="53" t="s">
        <v>1765</v>
      </c>
      <c r="C642" s="454"/>
      <c r="D642" s="217"/>
      <c r="E642" s="326">
        <v>12</v>
      </c>
      <c r="F642" s="326" t="s">
        <v>1766</v>
      </c>
      <c r="G642" s="701"/>
      <c r="H642" s="326"/>
      <c r="I642" s="89" t="e">
        <f>IF('Retail Pricing'!#REF!&gt;0,'Retail Pricing'!#REF!," ")</f>
        <v>#REF!</v>
      </c>
      <c r="J642" s="85" t="e">
        <f>'Retail Pricing'!#REF!</f>
        <v>#REF!</v>
      </c>
      <c r="K642" s="85" t="e">
        <f>'Retail Pricing'!#REF!</f>
        <v>#REF!</v>
      </c>
      <c r="L642" s="305" t="e">
        <f>IF('Retail Pricing'!#REF!&gt;0,'Retail Pricing'!#REF!," ")</f>
        <v>#REF!</v>
      </c>
      <c r="M642" s="226" t="e">
        <f>IF(N642&gt;0,N642+O642+Q642+R642+S642," ")</f>
        <v>#REF!</v>
      </c>
      <c r="N642" s="219" t="e">
        <f>IF('Retail Pricing'!#REF!&gt;0,'Retail Pricing'!#REF!," ")</f>
        <v>#REF!</v>
      </c>
      <c r="O642" s="219" t="e">
        <f>IF('Retail Pricing'!#REF!&gt;0,'Retail Pricing'!#REF!," ")</f>
        <v>#REF!</v>
      </c>
      <c r="P642" s="219"/>
      <c r="Q642" s="219" t="e">
        <f>IF('Retail Pricing'!#REF!&gt;0,'Retail Pricing'!#REF!," ")</f>
        <v>#REF!</v>
      </c>
      <c r="R642" s="219" t="e">
        <f>IF('Retail Pricing'!#REF!&gt;0,'Retail Pricing'!#REF!," ")</f>
        <v>#REF!</v>
      </c>
      <c r="S642" s="219" t="e">
        <f>IF('Retail Pricing'!#REF!&gt;0,'Retail Pricing'!#REF!," ")</f>
        <v>#REF!</v>
      </c>
      <c r="T642" s="226" t="s">
        <v>106</v>
      </c>
      <c r="U642" s="7" t="e">
        <f>IF(M642&gt;0,$U$1," ")+2%</f>
        <v>#REF!</v>
      </c>
      <c r="V642" s="7" t="e">
        <v>#DIV/0!</v>
      </c>
      <c r="W642" s="491" t="e">
        <f>ROUND(('Retail Pricing'!#REF!/(1-0.09))/0.05,0)*0.05</f>
        <v>#REF!</v>
      </c>
      <c r="X642" s="489">
        <v>8.25</v>
      </c>
      <c r="Y642" s="304" t="e">
        <f>IF(X642=0," ",SUM((W642-X642)/X642))</f>
        <v>#REF!</v>
      </c>
      <c r="Z642" s="428">
        <v>0.72</v>
      </c>
      <c r="AA642" s="492">
        <v>9.1</v>
      </c>
      <c r="AB642" s="493" t="e">
        <f>ROUND(('Retail Pricing'!#REF!/(1-0.09))/0.05,0)*0.05</f>
        <v>#REF!</v>
      </c>
      <c r="AC642" s="489">
        <v>7.4</v>
      </c>
      <c r="AD642" s="14" t="e">
        <f>IF(AC642=0," ",SUM((AB642-AC642)/AC642))</f>
        <v>#REF!</v>
      </c>
      <c r="AE642" s="428">
        <v>0.69</v>
      </c>
      <c r="AF642" s="488">
        <v>8.25</v>
      </c>
      <c r="AG642" s="494" t="e">
        <f>ROUND(('Retail Pricing'!#REF!/(1-0.09))/0.05,0)*0.05</f>
        <v>#REF!</v>
      </c>
      <c r="AH642" s="489">
        <v>6.6</v>
      </c>
      <c r="AI642" s="14" t="e">
        <f>IF(AH642=0," ",SUM((AG642-AH642)/AH642))</f>
        <v>#REF!</v>
      </c>
      <c r="AJ642" s="428">
        <v>0.65</v>
      </c>
      <c r="AK642" s="495" t="e">
        <f>ROUND(('Retail Pricing'!#REF!/(1-0.09))/0.05,0)*0.05</f>
        <v>#REF!</v>
      </c>
      <c r="AL642" s="489"/>
      <c r="AM642" s="489">
        <v>6.6</v>
      </c>
      <c r="AN642" s="14" t="e">
        <f>IF(AM642=0," ",SUM((AK642-AM642)/AM642))</f>
        <v>#REF!</v>
      </c>
      <c r="AO642" s="428">
        <v>0.64</v>
      </c>
      <c r="AP642" s="490" t="e">
        <f>ROUND(('Retail Pricing'!#REF!/(1-0.09))/0.05,0)*0.05</f>
        <v>#REF!</v>
      </c>
      <c r="AQ642" s="489">
        <v>6.2</v>
      </c>
      <c r="AR642" s="14" t="e">
        <f>IF(AQ642=0," ",SUM((AP642-AQ642)/AQ642))</f>
        <v>#REF!</v>
      </c>
      <c r="AS642" s="428">
        <v>0.63</v>
      </c>
      <c r="AT642" s="496">
        <v>7.05</v>
      </c>
      <c r="AU642" s="497" t="e">
        <f>IF(BA642&gt;0,ROUNDUP((BA642*2),0.05)-0.01," ")</f>
        <v>#REF!</v>
      </c>
      <c r="AV642" s="288"/>
      <c r="AW642" s="498" t="e">
        <f>IF(W642&gt;0,ROUND((W642*1.3)/0.05,0)*0.05," ")</f>
        <v>#REF!</v>
      </c>
      <c r="AX642" s="499" t="s">
        <v>106</v>
      </c>
      <c r="AY642" s="499" t="s">
        <v>106</v>
      </c>
      <c r="AZ642" s="333"/>
      <c r="BA642" s="491" t="e">
        <f t="shared" si="1035"/>
        <v>#REF!</v>
      </c>
      <c r="BB642" s="492">
        <f t="shared" si="1036"/>
        <v>9.1</v>
      </c>
      <c r="BC642" s="493" t="e">
        <f t="shared" si="1037"/>
        <v>#REF!</v>
      </c>
      <c r="BD642" s="488">
        <f t="shared" si="1038"/>
        <v>8.25</v>
      </c>
      <c r="BE642" s="494" t="e">
        <f t="shared" si="1039"/>
        <v>#REF!</v>
      </c>
      <c r="BF642" s="495" t="e">
        <f t="shared" si="1040"/>
        <v>#REF!</v>
      </c>
      <c r="BG642" s="490" t="e">
        <f t="shared" si="1041"/>
        <v>#REF!</v>
      </c>
      <c r="BH642" s="496">
        <f t="shared" si="1042"/>
        <v>7.05</v>
      </c>
      <c r="BI642" s="497" t="e">
        <f t="shared" si="1043"/>
        <v>#REF!</v>
      </c>
      <c r="BJ642" s="385" t="e">
        <f>IF(BA642*0.9&gt;BG642, " ", "No")</f>
        <v>#REF!</v>
      </c>
      <c r="BK642" s="385" t="e">
        <f>IF(BC642*0.9&gt;BG642, " ", "No")</f>
        <v>#REF!</v>
      </c>
      <c r="BL642" s="243" t="e">
        <f>IF((BA642-'Retail Pricing'!#REF!)&gt;=0," ",1)</f>
        <v>#REF!</v>
      </c>
      <c r="BM642" s="243" t="e">
        <f>IF((BB642-'Retail Pricing'!#REF!)&gt;=0," ",1)</f>
        <v>#REF!</v>
      </c>
      <c r="BN642" s="243" t="e">
        <f>IF((BC642-'Retail Pricing'!#REF!)&gt;=0," ",1)</f>
        <v>#REF!</v>
      </c>
      <c r="BO642" s="243" t="str">
        <f>IF((BD642-'Retail Pricing'!F40)&gt;=0," ",1)</f>
        <v xml:space="preserve"> </v>
      </c>
      <c r="BP642" s="243" t="e">
        <f>IF((BE642-'Retail Pricing'!#REF!)&gt;=0," ",1)</f>
        <v>#REF!</v>
      </c>
      <c r="BQ642" s="243" t="e">
        <f>IF((BF642-'Retail Pricing'!#REF!)&gt;=0," ",1)</f>
        <v>#REF!</v>
      </c>
      <c r="BR642" s="243" t="e">
        <f>IF((BG642-'Retail Pricing'!#REF!)&gt;=0," ",1)</f>
        <v>#REF!</v>
      </c>
      <c r="BS642" s="243" t="e">
        <f>IF((BH642-'Retail Pricing'!#REF!)&gt;=0," ",1)</f>
        <v>#REF!</v>
      </c>
      <c r="BT642" s="243" t="e">
        <f>IF((BI642-'Retail Pricing'!#REF!)&gt;=0," ",1)</f>
        <v>#REF!</v>
      </c>
      <c r="BU642" s="67"/>
      <c r="BV642" s="442" t="e">
        <f>IF(W642&gt;0,$BV$9, " ")</f>
        <v>#REF!</v>
      </c>
      <c r="BW642" s="244" t="e">
        <f>IF($BV642&gt;0,($BV642-W642)/$BV642*100," ")</f>
        <v>#REF!</v>
      </c>
      <c r="BX642" s="244" t="e">
        <f>IF($BV642&gt;0,($BV642-AA642)/$BV642*100," ")</f>
        <v>#REF!</v>
      </c>
      <c r="BY642" s="244" t="e">
        <f>IF($BV642&gt;0,($BV642-AB642)/$BV642*100," ")</f>
        <v>#REF!</v>
      </c>
      <c r="BZ642" s="244" t="e">
        <f>IF($BV642&gt;0,($BV642-AF642)/$BV642*100," ")</f>
        <v>#REF!</v>
      </c>
      <c r="CA642" s="244" t="e">
        <f>IF($BV642&gt;0,($BV642-AG642)/$BV642*100," ")</f>
        <v>#REF!</v>
      </c>
      <c r="CB642" s="244" t="e">
        <f>CA642</f>
        <v>#REF!</v>
      </c>
      <c r="CC642" s="244" t="e">
        <f>IF($BV642&gt;0,($BV642-AK642)/$BV642*100," ")</f>
        <v>#REF!</v>
      </c>
      <c r="CD642" s="244" t="e">
        <f>IF($BV642&gt;0,($BV642-AP642)/$BV642*100," ")</f>
        <v>#REF!</v>
      </c>
      <c r="CE642" s="244" t="e">
        <f>IF($BV642&gt;0,($BV642-AT642)/$BV642*100," ")</f>
        <v>#REF!</v>
      </c>
      <c r="CF642" s="244" t="e">
        <f>IF($BV642&gt;0,($BV642-(W642*2))/$BV642*100," ")</f>
        <v>#REF!</v>
      </c>
      <c r="CG642" s="244" t="e">
        <f>IF($BV642&gt;0,($BV642-AW642)/$BV642*100," ")</f>
        <v>#REF!</v>
      </c>
      <c r="CH642" s="244" t="e">
        <f t="shared" si="1044"/>
        <v>#REF!</v>
      </c>
      <c r="CI642" s="570"/>
      <c r="CJ642" s="578" t="e">
        <f>IF(BW642&gt;0,BW642-$CL$1," ")</f>
        <v>#REF!</v>
      </c>
      <c r="CK642" s="578" t="e">
        <f>IF(BX642&gt;0,BX642-$CL$1," ")</f>
        <v>#REF!</v>
      </c>
      <c r="CL642" s="578" t="e">
        <f>IF(BY642&gt;0,BY642-$CL$1," ")</f>
        <v>#REF!</v>
      </c>
      <c r="CM642" s="578" t="e">
        <f>IF(BZ642&gt;0,BZ642-$CL$1," ")</f>
        <v>#REF!</v>
      </c>
      <c r="CN642" s="578" t="e">
        <f>IF(CA642&gt;0,CA642-$CL$1," ")</f>
        <v>#REF!</v>
      </c>
      <c r="CO642" s="578" t="e">
        <f>IF(CC642&gt;0,CC642-$CL$1," ")</f>
        <v>#REF!</v>
      </c>
      <c r="CP642" s="578" t="e">
        <f>IF(CD642&gt;0,CD642-$CL$1," ")</f>
        <v>#REF!</v>
      </c>
      <c r="CQ642" s="578" t="e">
        <f>IF(CE642&gt;0,CE642-$CL$1," ")</f>
        <v>#REF!</v>
      </c>
      <c r="CR642" s="244"/>
      <c r="CS642" s="244"/>
      <c r="CT642" s="244"/>
      <c r="CU642" s="244"/>
      <c r="CV642" s="347"/>
      <c r="CW642" s="338" t="e">
        <f>IF($BW642&gt;0,$BA642," ")</f>
        <v>#REF!</v>
      </c>
      <c r="CX642" s="347"/>
      <c r="CY642" s="338" t="e">
        <f>IF($BW642&gt;0,$BA642," ")</f>
        <v>#REF!</v>
      </c>
      <c r="CZ642" s="347"/>
      <c r="DA642" s="338" t="e">
        <f>IF($BW642&gt;0,$BA642," ")</f>
        <v>#REF!</v>
      </c>
      <c r="DB642" s="347"/>
      <c r="DC642" s="338" t="e">
        <f>IF($BW642&gt;0,$BA642," ")</f>
        <v>#REF!</v>
      </c>
      <c r="DD642" s="347"/>
      <c r="DE642" s="338" t="e">
        <f t="shared" si="1075"/>
        <v>#REF!</v>
      </c>
    </row>
    <row r="643" spans="1:109" s="19" customFormat="1" x14ac:dyDescent="0.2">
      <c r="A643" s="328" t="s">
        <v>1723</v>
      </c>
      <c r="B643" s="606" t="s">
        <v>1786</v>
      </c>
      <c r="C643" s="611" t="s">
        <v>1769</v>
      </c>
      <c r="D643" s="613" t="s">
        <v>1925</v>
      </c>
      <c r="E643" s="326">
        <v>2</v>
      </c>
      <c r="F643" s="612"/>
      <c r="G643" s="710"/>
      <c r="H643" s="609"/>
      <c r="I643" s="385">
        <v>2</v>
      </c>
      <c r="J643" s="85" t="e">
        <f>'Retail Pricing'!#REF!</f>
        <v>#REF!</v>
      </c>
      <c r="K643" s="217"/>
      <c r="L643" s="605">
        <v>0.1</v>
      </c>
      <c r="M643" s="610"/>
      <c r="N643" s="610"/>
      <c r="O643" s="603" t="s">
        <v>93</v>
      </c>
      <c r="P643" s="603"/>
      <c r="Q643" s="603" t="s">
        <v>93</v>
      </c>
      <c r="R643" s="603" t="s">
        <v>93</v>
      </c>
      <c r="S643" s="603" t="s">
        <v>93</v>
      </c>
      <c r="T643" s="603" t="s">
        <v>106</v>
      </c>
      <c r="U643" s="9">
        <v>0.17</v>
      </c>
      <c r="V643" s="7" t="e">
        <v>#DIV/0!</v>
      </c>
      <c r="W643" s="491">
        <v>75</v>
      </c>
      <c r="X643" s="489">
        <v>75</v>
      </c>
      <c r="Y643" s="14" t="s">
        <v>106</v>
      </c>
      <c r="Z643" s="607">
        <v>1</v>
      </c>
      <c r="AA643" s="492">
        <v>82.5</v>
      </c>
      <c r="AB643" s="493">
        <v>67.5</v>
      </c>
      <c r="AC643" s="489">
        <v>67.5</v>
      </c>
      <c r="AD643" s="14" t="s">
        <v>106</v>
      </c>
      <c r="AE643" s="607">
        <v>1</v>
      </c>
      <c r="AF643" s="488">
        <v>75</v>
      </c>
      <c r="AG643" s="494">
        <v>60</v>
      </c>
      <c r="AH643" s="489">
        <v>60</v>
      </c>
      <c r="AI643" s="14" t="s">
        <v>106</v>
      </c>
      <c r="AJ643" s="607">
        <v>1</v>
      </c>
      <c r="AK643" s="495">
        <v>60</v>
      </c>
      <c r="AL643" s="489"/>
      <c r="AM643" s="489">
        <v>60</v>
      </c>
      <c r="AN643" s="14" t="s">
        <v>106</v>
      </c>
      <c r="AO643" s="607">
        <v>1</v>
      </c>
      <c r="AP643" s="490">
        <v>55.8</v>
      </c>
      <c r="AQ643" s="489">
        <v>55.8</v>
      </c>
      <c r="AR643" s="14" t="s">
        <v>106</v>
      </c>
      <c r="AS643" s="607">
        <v>1</v>
      </c>
      <c r="AT643" s="496">
        <v>63.3</v>
      </c>
      <c r="AU643" s="497">
        <v>149.99</v>
      </c>
      <c r="AV643" s="288"/>
      <c r="AW643" s="498">
        <v>97.5</v>
      </c>
      <c r="AX643" s="499">
        <v>55.8</v>
      </c>
      <c r="AY643" s="499">
        <v>28</v>
      </c>
      <c r="AZ643" s="333"/>
      <c r="BA643" s="491">
        <v>75</v>
      </c>
      <c r="BB643" s="492">
        <v>82.5</v>
      </c>
      <c r="BC643" s="493">
        <v>67.5</v>
      </c>
      <c r="BD643" s="488">
        <v>75</v>
      </c>
      <c r="BE643" s="494">
        <v>60</v>
      </c>
      <c r="BF643" s="495">
        <v>60</v>
      </c>
      <c r="BG643" s="490">
        <v>55.8</v>
      </c>
      <c r="BH643" s="496">
        <v>63.3</v>
      </c>
      <c r="BI643" s="497">
        <v>149.99</v>
      </c>
      <c r="BJ643" s="385" t="s">
        <v>106</v>
      </c>
      <c r="BK643" s="385" t="s">
        <v>106</v>
      </c>
      <c r="BL643" s="604" t="s">
        <v>106</v>
      </c>
      <c r="BM643" s="604" t="s">
        <v>106</v>
      </c>
      <c r="BN643" s="604" t="s">
        <v>106</v>
      </c>
      <c r="BO643" s="604" t="s">
        <v>106</v>
      </c>
      <c r="BP643" s="604" t="s">
        <v>106</v>
      </c>
      <c r="BQ643" s="604"/>
      <c r="BR643" s="604"/>
      <c r="BS643" s="604"/>
      <c r="BT643" s="604"/>
      <c r="BU643" s="385"/>
      <c r="BV643" s="602">
        <v>100</v>
      </c>
      <c r="BW643" s="244">
        <v>25</v>
      </c>
      <c r="BX643" s="244">
        <v>17.5</v>
      </c>
      <c r="BY643" s="244">
        <v>32.5</v>
      </c>
      <c r="BZ643" s="244">
        <v>25</v>
      </c>
      <c r="CA643" s="244">
        <v>40</v>
      </c>
      <c r="CB643" s="244">
        <v>40</v>
      </c>
      <c r="CC643" s="244">
        <v>40</v>
      </c>
      <c r="CD643" s="244">
        <v>44.2</v>
      </c>
      <c r="CE643" s="244">
        <v>36.700000000000003</v>
      </c>
      <c r="CF643" s="244">
        <v>-50</v>
      </c>
      <c r="CG643" s="244">
        <v>2.5</v>
      </c>
      <c r="CH643" s="244">
        <v>100</v>
      </c>
      <c r="CI643" s="608"/>
      <c r="CJ643" s="578">
        <v>24.9</v>
      </c>
      <c r="CK643" s="578">
        <v>17.399999999999999</v>
      </c>
      <c r="CL643" s="578">
        <v>32.4</v>
      </c>
      <c r="CM643" s="578">
        <v>24.9</v>
      </c>
      <c r="CN643" s="578">
        <v>39.9</v>
      </c>
      <c r="CO643" s="578">
        <v>39.9</v>
      </c>
      <c r="CP643" s="578">
        <v>44.1</v>
      </c>
      <c r="CQ643" s="578">
        <v>36.6</v>
      </c>
      <c r="CR643" s="244"/>
      <c r="CS643" s="244"/>
      <c r="CT643" s="244"/>
      <c r="CU643" s="244"/>
      <c r="CV643" s="347"/>
      <c r="CW643" s="338">
        <v>75</v>
      </c>
      <c r="CX643" s="347"/>
      <c r="CY643" s="338">
        <v>75</v>
      </c>
      <c r="CZ643" s="347"/>
      <c r="DA643" s="338">
        <v>75</v>
      </c>
      <c r="DB643" s="347"/>
      <c r="DC643" s="338">
        <v>75</v>
      </c>
      <c r="DD643" s="347"/>
      <c r="DE643" s="338">
        <v>75</v>
      </c>
    </row>
    <row r="644" spans="1:109" s="19" customFormat="1" x14ac:dyDescent="0.2">
      <c r="A644" s="328" t="s">
        <v>1723</v>
      </c>
      <c r="B644" s="53" t="s">
        <v>1739</v>
      </c>
      <c r="C644" s="454"/>
      <c r="D644" s="217"/>
      <c r="E644" s="326">
        <v>10</v>
      </c>
      <c r="F644" s="326" t="s">
        <v>1740</v>
      </c>
      <c r="G644" s="701"/>
      <c r="H644" s="326"/>
      <c r="I644" s="89" t="e">
        <f>IF('Retail Pricing'!#REF!&gt;0,'Retail Pricing'!#REF!," ")</f>
        <v>#REF!</v>
      </c>
      <c r="J644" s="85" t="e">
        <f>'Retail Pricing'!#REF!</f>
        <v>#REF!</v>
      </c>
      <c r="K644" s="85" t="e">
        <f>'Retail Pricing'!#REF!</f>
        <v>#REF!</v>
      </c>
      <c r="L644" s="305" t="e">
        <f>IF('Retail Pricing'!#REF!&gt;0,'Retail Pricing'!#REF!," ")</f>
        <v>#REF!</v>
      </c>
      <c r="M644" s="226" t="e">
        <f>IF(N644&gt;0,N644+O644+Q644+R644+S644," ")</f>
        <v>#REF!</v>
      </c>
      <c r="N644" s="219" t="e">
        <f>IF('Retail Pricing'!#REF!&gt;0,'Retail Pricing'!#REF!," ")</f>
        <v>#REF!</v>
      </c>
      <c r="O644" s="219" t="e">
        <f>IF('Retail Pricing'!#REF!&gt;0,'Retail Pricing'!#REF!," ")</f>
        <v>#REF!</v>
      </c>
      <c r="P644" s="219"/>
      <c r="Q644" s="219" t="e">
        <f>IF('Retail Pricing'!#REF!&gt;0,'Retail Pricing'!#REF!," ")</f>
        <v>#REF!</v>
      </c>
      <c r="R644" s="219" t="e">
        <f>IF('Retail Pricing'!#REF!&gt;0,'Retail Pricing'!#REF!," ")</f>
        <v>#REF!</v>
      </c>
      <c r="S644" s="219" t="e">
        <f>IF('Retail Pricing'!#REF!&gt;0,'Retail Pricing'!#REF!," ")</f>
        <v>#REF!</v>
      </c>
      <c r="T644" s="226" t="s">
        <v>106</v>
      </c>
      <c r="U644" s="7" t="e">
        <f>IF(M644&gt;0,$U$1," ")+2%</f>
        <v>#REF!</v>
      </c>
      <c r="V644" s="7" t="e">
        <v>#DIV/0!</v>
      </c>
      <c r="W644" s="491" t="e">
        <f>ROUND(('Retail Pricing'!#REF!/(1-0.09))/0.05,0)*0.05</f>
        <v>#REF!</v>
      </c>
      <c r="X644" s="489">
        <v>1.65</v>
      </c>
      <c r="Y644" s="304" t="e">
        <f>IF(X644=0," ",SUM((W644-X644)/X644))</f>
        <v>#REF!</v>
      </c>
      <c r="Z644" s="428">
        <v>0.71</v>
      </c>
      <c r="AA644" s="492">
        <v>1.85</v>
      </c>
      <c r="AB644" s="493" t="e">
        <f>ROUND(('Retail Pricing'!#REF!/(1-0.09))/0.05,0)*0.05</f>
        <v>#REF!</v>
      </c>
      <c r="AC644" s="489">
        <v>1.5</v>
      </c>
      <c r="AD644" s="14" t="e">
        <f>IF(AC644=0," ",SUM((AB644-AC644)/AC644))</f>
        <v>#REF!</v>
      </c>
      <c r="AE644" s="428">
        <v>0.68</v>
      </c>
      <c r="AF644" s="488">
        <v>1.7</v>
      </c>
      <c r="AG644" s="494" t="e">
        <f>ROUND(('Retail Pricing'!#REF!/(1-0.09))/0.05,0)*0.05</f>
        <v>#REF!</v>
      </c>
      <c r="AH644" s="489">
        <v>1.3</v>
      </c>
      <c r="AI644" s="14" t="e">
        <f>IF(AH644=0," ",SUM((AG644-AH644)/AH644))</f>
        <v>#REF!</v>
      </c>
      <c r="AJ644" s="428">
        <v>0.63</v>
      </c>
      <c r="AK644" s="495" t="e">
        <f>ROUND(('Retail Pricing'!#REF!/(1-0.09))/0.05,0)*0.05</f>
        <v>#REF!</v>
      </c>
      <c r="AL644" s="489"/>
      <c r="AM644" s="489">
        <v>1.3</v>
      </c>
      <c r="AN644" s="14" t="e">
        <f>IF(AM644=0," ",SUM((AK644-AM644)/AM644))</f>
        <v>#REF!</v>
      </c>
      <c r="AO644" s="428">
        <v>0.63</v>
      </c>
      <c r="AP644" s="490" t="e">
        <f>ROUND(('Retail Pricing'!#REF!/(1-0.09))/0.05,0)*0.05</f>
        <v>#REF!</v>
      </c>
      <c r="AQ644" s="489">
        <v>1.25</v>
      </c>
      <c r="AR644" s="14" t="e">
        <f>IF(AQ644=0," ",SUM((AP644-AQ644)/AQ644))</f>
        <v>#REF!</v>
      </c>
      <c r="AS644" s="428">
        <v>0.62</v>
      </c>
      <c r="AT644" s="496">
        <v>1.45</v>
      </c>
      <c r="AU644" s="497" t="e">
        <f>IF(BA644&gt;0,ROUNDUP((BA644*2),0.05)-0.01," ")</f>
        <v>#REF!</v>
      </c>
      <c r="AV644" s="288"/>
      <c r="AW644" s="498" t="e">
        <f>IF(W644&gt;0,ROUND((W644*1.3)/0.05,0)*0.05," ")</f>
        <v>#REF!</v>
      </c>
      <c r="AX644" s="499" t="s">
        <v>106</v>
      </c>
      <c r="AY644" s="499" t="s">
        <v>106</v>
      </c>
      <c r="AZ644" s="333"/>
      <c r="BA644" s="491" t="e">
        <f t="shared" si="1035"/>
        <v>#REF!</v>
      </c>
      <c r="BB644" s="492">
        <f t="shared" si="1036"/>
        <v>1.85</v>
      </c>
      <c r="BC644" s="493" t="e">
        <f t="shared" si="1037"/>
        <v>#REF!</v>
      </c>
      <c r="BD644" s="488">
        <f t="shared" si="1038"/>
        <v>1.7</v>
      </c>
      <c r="BE644" s="494" t="e">
        <f t="shared" si="1039"/>
        <v>#REF!</v>
      </c>
      <c r="BF644" s="495" t="e">
        <f t="shared" si="1040"/>
        <v>#REF!</v>
      </c>
      <c r="BG644" s="490" t="e">
        <f t="shared" si="1041"/>
        <v>#REF!</v>
      </c>
      <c r="BH644" s="496">
        <f t="shared" si="1042"/>
        <v>1.45</v>
      </c>
      <c r="BI644" s="497" t="e">
        <f t="shared" si="1043"/>
        <v>#REF!</v>
      </c>
      <c r="BJ644" s="385" t="e">
        <f>IF(BA644*0.9&gt;BG644, " ", "No")</f>
        <v>#REF!</v>
      </c>
      <c r="BK644" s="385" t="e">
        <f>IF(BC644*0.9&gt;BG644, " ", "No")</f>
        <v>#REF!</v>
      </c>
      <c r="BL644" s="243" t="e">
        <f>IF((BA644-'Retail Pricing'!#REF!)&gt;=0," ",1)</f>
        <v>#REF!</v>
      </c>
      <c r="BM644" s="243" t="e">
        <f>IF((BB644-'Retail Pricing'!#REF!)&gt;=0," ",1)</f>
        <v>#REF!</v>
      </c>
      <c r="BN644" s="243" t="e">
        <f>IF((BC644-'Retail Pricing'!#REF!)&gt;=0," ",1)</f>
        <v>#REF!</v>
      </c>
      <c r="BO644" s="243">
        <f>IF((BD644-'Retail Pricing'!F273)&gt;=0," ",1)</f>
        <v>1</v>
      </c>
      <c r="BP644" s="243" t="e">
        <f>IF((BE644-'Retail Pricing'!#REF!)&gt;=0," ",1)</f>
        <v>#REF!</v>
      </c>
      <c r="BQ644" s="243" t="e">
        <f>IF((BF644-'Retail Pricing'!#REF!)&gt;=0," ",1)</f>
        <v>#REF!</v>
      </c>
      <c r="BR644" s="243" t="e">
        <f>IF((BG644-'Retail Pricing'!#REF!)&gt;=0," ",1)</f>
        <v>#REF!</v>
      </c>
      <c r="BS644" s="243" t="e">
        <f>IF((BH644-'Retail Pricing'!#REF!)&gt;=0," ",1)</f>
        <v>#REF!</v>
      </c>
      <c r="BT644" s="243" t="e">
        <f>IF((BI644-'Retail Pricing'!#REF!)&gt;=0," ",1)</f>
        <v>#REF!</v>
      </c>
      <c r="BU644" s="67"/>
      <c r="BV644" s="442" t="e">
        <f>IF(W644&gt;0,$BV$9, " ")</f>
        <v>#REF!</v>
      </c>
      <c r="BW644" s="244" t="e">
        <f>IF($BV644&gt;0,($BV644-W644)/$BV644*100," ")</f>
        <v>#REF!</v>
      </c>
      <c r="BX644" s="244" t="e">
        <f>IF($BV644&gt;0,($BV644-AA644)/$BV644*100," ")</f>
        <v>#REF!</v>
      </c>
      <c r="BY644" s="244" t="e">
        <f>IF($BV644&gt;0,($BV644-AB644)/$BV644*100," ")</f>
        <v>#REF!</v>
      </c>
      <c r="BZ644" s="244" t="e">
        <f>IF($BV644&gt;0,($BV644-AF644)/$BV644*100," ")</f>
        <v>#REF!</v>
      </c>
      <c r="CA644" s="244" t="e">
        <f>IF($BV644&gt;0,($BV644-AG644)/$BV644*100," ")</f>
        <v>#REF!</v>
      </c>
      <c r="CB644" s="244" t="e">
        <f>CA644</f>
        <v>#REF!</v>
      </c>
      <c r="CC644" s="244" t="e">
        <f>IF($BV644&gt;0,($BV644-AK644)/$BV644*100," ")</f>
        <v>#REF!</v>
      </c>
      <c r="CD644" s="244" t="e">
        <f>IF($BV644&gt;0,($BV644-AP644)/$BV644*100," ")</f>
        <v>#REF!</v>
      </c>
      <c r="CE644" s="244" t="e">
        <f>IF($BV644&gt;0,($BV644-AT644)/$BV644*100," ")</f>
        <v>#REF!</v>
      </c>
      <c r="CF644" s="244" t="e">
        <f>IF($BV644&gt;0,($BV644-(W644*2))/$BV644*100," ")</f>
        <v>#REF!</v>
      </c>
      <c r="CG644" s="244" t="e">
        <f>IF($BV644&gt;0,($BV644-AW644)/$BV644*100," ")</f>
        <v>#REF!</v>
      </c>
      <c r="CH644" s="244" t="e">
        <f t="shared" si="1044"/>
        <v>#REF!</v>
      </c>
      <c r="CI644" s="570"/>
      <c r="CJ644" s="578" t="e">
        <f t="shared" si="1079"/>
        <v>#REF!</v>
      </c>
      <c r="CK644" s="578" t="e">
        <f t="shared" si="1080"/>
        <v>#REF!</v>
      </c>
      <c r="CL644" s="578" t="e">
        <f t="shared" si="1081"/>
        <v>#REF!</v>
      </c>
      <c r="CM644" s="578" t="e">
        <f t="shared" si="1082"/>
        <v>#REF!</v>
      </c>
      <c r="CN644" s="578" t="e">
        <f t="shared" si="1083"/>
        <v>#REF!</v>
      </c>
      <c r="CO644" s="578" t="e">
        <f t="shared" si="1076"/>
        <v>#REF!</v>
      </c>
      <c r="CP644" s="578" t="e">
        <f t="shared" si="1077"/>
        <v>#REF!</v>
      </c>
      <c r="CQ644" s="578" t="e">
        <f t="shared" si="1078"/>
        <v>#REF!</v>
      </c>
      <c r="CR644" s="244"/>
      <c r="CS644" s="244"/>
      <c r="CT644" s="244"/>
      <c r="CU644" s="244"/>
      <c r="CV644" s="347"/>
      <c r="CW644" s="338" t="e">
        <f>IF($BW644&gt;0,$BA644," ")</f>
        <v>#REF!</v>
      </c>
      <c r="CX644" s="347"/>
      <c r="CY644" s="338" t="e">
        <f>IF($BW644&gt;0,$BA644," ")</f>
        <v>#REF!</v>
      </c>
      <c r="CZ644" s="347"/>
      <c r="DA644" s="338" t="e">
        <f>IF($BW644&gt;0,$BA644," ")</f>
        <v>#REF!</v>
      </c>
      <c r="DB644" s="347"/>
      <c r="DC644" s="338" t="e">
        <f>IF($BW644&gt;0,$BA644," ")</f>
        <v>#REF!</v>
      </c>
      <c r="DD644" s="347"/>
      <c r="DE644" s="338" t="e">
        <f t="shared" si="1075"/>
        <v>#REF!</v>
      </c>
    </row>
    <row r="645" spans="1:109" s="19" customFormat="1" x14ac:dyDescent="0.2">
      <c r="A645" s="328" t="s">
        <v>1850</v>
      </c>
      <c r="B645" s="53" t="s">
        <v>1967</v>
      </c>
      <c r="C645" s="53" t="s">
        <v>1770</v>
      </c>
      <c r="D645" s="217"/>
      <c r="E645" s="326">
        <v>12</v>
      </c>
      <c r="F645" s="400" t="s">
        <v>1968</v>
      </c>
      <c r="G645" s="704"/>
      <c r="H645" s="400" t="s">
        <v>1969</v>
      </c>
      <c r="I645" s="89"/>
      <c r="J645" s="85" t="e">
        <f>'Retail Pricing'!#REF!</f>
        <v>#REF!</v>
      </c>
      <c r="K645" s="85"/>
      <c r="L645" s="305"/>
      <c r="M645" s="226"/>
      <c r="N645" s="219"/>
      <c r="O645" s="219"/>
      <c r="P645" s="219"/>
      <c r="Q645" s="219"/>
      <c r="R645" s="219"/>
      <c r="S645" s="219"/>
      <c r="T645" s="226"/>
      <c r="U645" s="7"/>
      <c r="V645" s="7"/>
      <c r="W645" s="491"/>
      <c r="X645" s="489"/>
      <c r="Y645" s="304"/>
      <c r="Z645" s="428"/>
      <c r="AA645" s="492"/>
      <c r="AB645" s="493"/>
      <c r="AC645" s="489"/>
      <c r="AD645" s="14"/>
      <c r="AE645" s="428"/>
      <c r="AF645" s="488"/>
      <c r="AG645" s="494"/>
      <c r="AH645" s="489"/>
      <c r="AI645" s="14"/>
      <c r="AJ645" s="428"/>
      <c r="AK645" s="495"/>
      <c r="AL645" s="489"/>
      <c r="AM645" s="489"/>
      <c r="AN645" s="14"/>
      <c r="AO645" s="428"/>
      <c r="AP645" s="490"/>
      <c r="AQ645" s="489"/>
      <c r="AR645" s="14"/>
      <c r="AS645" s="428"/>
      <c r="AT645" s="496"/>
      <c r="AU645" s="497"/>
      <c r="AV645" s="288"/>
      <c r="AW645" s="498"/>
      <c r="AX645" s="499"/>
      <c r="AY645" s="499"/>
      <c r="AZ645" s="333"/>
      <c r="BA645" s="491"/>
      <c r="BB645" s="492"/>
      <c r="BC645" s="493"/>
      <c r="BD645" s="488"/>
      <c r="BE645" s="494"/>
      <c r="BF645" s="495"/>
      <c r="BG645" s="490"/>
      <c r="BH645" s="496"/>
      <c r="BI645" s="497"/>
      <c r="BJ645" s="385"/>
      <c r="BK645" s="385"/>
      <c r="BL645" s="243"/>
      <c r="BM645" s="243"/>
      <c r="BN645" s="243"/>
      <c r="BO645" s="243"/>
      <c r="BP645" s="243"/>
      <c r="BQ645" s="243"/>
      <c r="BR645" s="243"/>
      <c r="BS645" s="243"/>
      <c r="BT645" s="243"/>
      <c r="BU645" s="67"/>
      <c r="BV645" s="442"/>
      <c r="BW645" s="244"/>
      <c r="BX645" s="244"/>
      <c r="BY645" s="244"/>
      <c r="BZ645" s="244"/>
      <c r="CA645" s="244"/>
      <c r="CB645" s="244"/>
      <c r="CC645" s="244"/>
      <c r="CD645" s="244"/>
      <c r="CE645" s="244"/>
      <c r="CF645" s="244"/>
      <c r="CG645" s="244"/>
      <c r="CH645" s="244"/>
      <c r="CI645" s="570"/>
      <c r="CJ645" s="578"/>
      <c r="CK645" s="578"/>
      <c r="CL645" s="578"/>
      <c r="CM645" s="578"/>
      <c r="CN645" s="578"/>
      <c r="CO645" s="578"/>
      <c r="CP645" s="578"/>
      <c r="CQ645" s="578"/>
      <c r="CR645" s="244"/>
      <c r="CS645" s="244"/>
      <c r="CT645" s="244"/>
      <c r="CU645" s="244"/>
      <c r="CV645" s="347"/>
      <c r="CW645" s="338"/>
      <c r="CX645" s="347"/>
      <c r="CY645" s="338"/>
      <c r="CZ645" s="347"/>
      <c r="DA645" s="338"/>
      <c r="DB645" s="347"/>
      <c r="DC645" s="338"/>
      <c r="DD645" s="347"/>
      <c r="DE645" s="338"/>
    </row>
    <row r="646" spans="1:109" s="19" customFormat="1" x14ac:dyDescent="0.2">
      <c r="A646" s="328" t="s">
        <v>1723</v>
      </c>
      <c r="B646" s="53" t="s">
        <v>1737</v>
      </c>
      <c r="C646" s="53"/>
      <c r="D646" s="217"/>
      <c r="E646" s="326">
        <v>12</v>
      </c>
      <c r="F646" s="326" t="s">
        <v>1738</v>
      </c>
      <c r="G646" s="701"/>
      <c r="H646" s="326"/>
      <c r="I646" s="89" t="e">
        <f>IF('Retail Pricing'!#REF!&gt;0,'Retail Pricing'!#REF!," ")</f>
        <v>#REF!</v>
      </c>
      <c r="J646" s="85" t="e">
        <f>'Retail Pricing'!#REF!</f>
        <v>#REF!</v>
      </c>
      <c r="K646" s="85" t="e">
        <f>'Retail Pricing'!#REF!</f>
        <v>#REF!</v>
      </c>
      <c r="L646" s="305" t="e">
        <f>IF('Retail Pricing'!#REF!&gt;0,'Retail Pricing'!#REF!," ")</f>
        <v>#REF!</v>
      </c>
      <c r="M646" s="226" t="e">
        <f>IF(N646&gt;0,N646+O646+Q646+R646+S646," ")</f>
        <v>#REF!</v>
      </c>
      <c r="N646" s="219" t="e">
        <f>IF('Retail Pricing'!#REF!&gt;0,'Retail Pricing'!#REF!," ")</f>
        <v>#REF!</v>
      </c>
      <c r="O646" s="219" t="e">
        <f>IF('Retail Pricing'!#REF!&gt;0,'Retail Pricing'!#REF!," ")</f>
        <v>#REF!</v>
      </c>
      <c r="P646" s="219"/>
      <c r="Q646" s="219" t="e">
        <f>IF('Retail Pricing'!#REF!&gt;0,'Retail Pricing'!#REF!," ")</f>
        <v>#REF!</v>
      </c>
      <c r="R646" s="219" t="e">
        <f>IF('Retail Pricing'!#REF!&gt;0,'Retail Pricing'!#REF!," ")</f>
        <v>#REF!</v>
      </c>
      <c r="S646" s="219" t="e">
        <f>IF('Retail Pricing'!#REF!&gt;0,'Retail Pricing'!#REF!," ")</f>
        <v>#REF!</v>
      </c>
      <c r="T646" s="226" t="s">
        <v>106</v>
      </c>
      <c r="U646" s="7" t="e">
        <f>IF(M646&gt;0,$U$1," ")+2%</f>
        <v>#REF!</v>
      </c>
      <c r="V646" s="7" t="e">
        <v>#DIV/0!</v>
      </c>
      <c r="W646" s="491" t="e">
        <f>ROUND(('Retail Pricing'!#REF!/(1-0.09))/0.05,0)*0.05</f>
        <v>#REF!</v>
      </c>
      <c r="X646" s="489">
        <v>2.75</v>
      </c>
      <c r="Y646" s="304" t="e">
        <f>IF(X646=0," ",SUM((W646-X646)/X646))</f>
        <v>#REF!</v>
      </c>
      <c r="Z646" s="428">
        <v>0.77</v>
      </c>
      <c r="AA646" s="492">
        <v>3.15</v>
      </c>
      <c r="AB646" s="493" t="e">
        <f>ROUND(('Retail Pricing'!#REF!/(1-0.09))/0.05,0)*0.05</f>
        <v>#REF!</v>
      </c>
      <c r="AC646" s="489">
        <v>2.4500000000000002</v>
      </c>
      <c r="AD646" s="14" t="e">
        <f>IF(AC646=0," ",SUM((AB646-AC646)/AC646))</f>
        <v>#REF!</v>
      </c>
      <c r="AE646" s="428">
        <v>0.74</v>
      </c>
      <c r="AF646" s="488">
        <v>2.9</v>
      </c>
      <c r="AG646" s="494" t="e">
        <f>ROUND(('Retail Pricing'!#REF!/(1-0.09))/0.05,0)*0.05</f>
        <v>#REF!</v>
      </c>
      <c r="AH646" s="489">
        <v>2.2000000000000002</v>
      </c>
      <c r="AI646" s="14" t="e">
        <f>IF(AH646=0," ",SUM((AG646-AH646)/AH646))</f>
        <v>#REF!</v>
      </c>
      <c r="AJ646" s="428">
        <v>0.71</v>
      </c>
      <c r="AK646" s="495" t="e">
        <f>ROUND(('Retail Pricing'!#REF!/(1-0.09))/0.05,0)*0.05</f>
        <v>#REF!</v>
      </c>
      <c r="AL646" s="489"/>
      <c r="AM646" s="489">
        <v>2.2000000000000002</v>
      </c>
      <c r="AN646" s="14" t="e">
        <f>IF(AM646=0," ",SUM((AK646-AM646)/AM646))</f>
        <v>#REF!</v>
      </c>
      <c r="AO646" s="428">
        <v>0.71</v>
      </c>
      <c r="AP646" s="490" t="e">
        <f>ROUND(('Retail Pricing'!#REF!/(1-0.09))/0.05,0)*0.05</f>
        <v>#REF!</v>
      </c>
      <c r="AQ646" s="489">
        <v>2.1</v>
      </c>
      <c r="AR646" s="14" t="e">
        <f>IF(AQ646=0," ",SUM((AP646-AQ646)/AQ646))</f>
        <v>#REF!</v>
      </c>
      <c r="AS646" s="428">
        <v>0.7</v>
      </c>
      <c r="AT646" s="496">
        <v>2.5</v>
      </c>
      <c r="AU646" s="497" t="e">
        <f>IF(BA646&gt;0,ROUNDUP((BA646*2),0.05)-0.01," ")</f>
        <v>#REF!</v>
      </c>
      <c r="AV646" s="288"/>
      <c r="AW646" s="498" t="e">
        <f>IF(W646&gt;0,ROUND((W646*1.3)/0.05,0)*0.05," ")</f>
        <v>#REF!</v>
      </c>
      <c r="AX646" s="499" t="s">
        <v>106</v>
      </c>
      <c r="AY646" s="499" t="s">
        <v>106</v>
      </c>
      <c r="AZ646" s="333"/>
      <c r="BA646" s="491" t="e">
        <f t="shared" si="1035"/>
        <v>#REF!</v>
      </c>
      <c r="BB646" s="492">
        <f t="shared" si="1036"/>
        <v>3.15</v>
      </c>
      <c r="BC646" s="493" t="e">
        <f t="shared" si="1037"/>
        <v>#REF!</v>
      </c>
      <c r="BD646" s="488">
        <f t="shared" si="1038"/>
        <v>2.9</v>
      </c>
      <c r="BE646" s="494" t="e">
        <f t="shared" si="1039"/>
        <v>#REF!</v>
      </c>
      <c r="BF646" s="495" t="e">
        <f t="shared" si="1040"/>
        <v>#REF!</v>
      </c>
      <c r="BG646" s="490" t="e">
        <f t="shared" si="1041"/>
        <v>#REF!</v>
      </c>
      <c r="BH646" s="496">
        <f t="shared" si="1042"/>
        <v>2.5</v>
      </c>
      <c r="BI646" s="497" t="e">
        <f t="shared" si="1043"/>
        <v>#REF!</v>
      </c>
      <c r="BJ646" s="385" t="e">
        <f>IF(BA646*0.9&gt;BG646, " ", "No")</f>
        <v>#REF!</v>
      </c>
      <c r="BK646" s="385" t="e">
        <f>IF(BC646*0.9&gt;BG646, " ", "No")</f>
        <v>#REF!</v>
      </c>
      <c r="BL646" s="243" t="e">
        <f>IF((BA646-'Retail Pricing'!#REF!)&gt;=0," ",1)</f>
        <v>#REF!</v>
      </c>
      <c r="BM646" s="243" t="e">
        <f>IF((BB646-'Retail Pricing'!#REF!)&gt;=0," ",1)</f>
        <v>#REF!</v>
      </c>
      <c r="BN646" s="243" t="e">
        <f>IF((BC646-'Retail Pricing'!#REF!)&gt;=0," ",1)</f>
        <v>#REF!</v>
      </c>
      <c r="BO646" s="243">
        <f>IF((BD646-'Retail Pricing'!F274)&gt;=0," ",1)</f>
        <v>1</v>
      </c>
      <c r="BP646" s="243" t="e">
        <f>IF((BE646-'Retail Pricing'!#REF!)&gt;=0," ",1)</f>
        <v>#REF!</v>
      </c>
      <c r="BQ646" s="243" t="e">
        <f>IF((BF646-'Retail Pricing'!#REF!)&gt;=0," ",1)</f>
        <v>#REF!</v>
      </c>
      <c r="BR646" s="243" t="e">
        <f>IF((BG646-'Retail Pricing'!#REF!)&gt;=0," ",1)</f>
        <v>#REF!</v>
      </c>
      <c r="BS646" s="243" t="e">
        <f>IF((BH646-'Retail Pricing'!#REF!)&gt;=0," ",1)</f>
        <v>#REF!</v>
      </c>
      <c r="BT646" s="243" t="e">
        <f>IF((BI646-'Retail Pricing'!#REF!)&gt;=0," ",1)</f>
        <v>#REF!</v>
      </c>
      <c r="BU646" s="67"/>
      <c r="BV646" s="442" t="e">
        <f>IF(W646&gt;0,$BV$9, " ")</f>
        <v>#REF!</v>
      </c>
      <c r="BW646" s="244" t="e">
        <f>IF($BV646&gt;0,($BV646-W646)/$BV646*100," ")</f>
        <v>#REF!</v>
      </c>
      <c r="BX646" s="244" t="e">
        <f>IF($BV646&gt;0,($BV646-AA646)/$BV646*100," ")</f>
        <v>#REF!</v>
      </c>
      <c r="BY646" s="244" t="e">
        <f>IF($BV646&gt;0,($BV646-AB646)/$BV646*100," ")</f>
        <v>#REF!</v>
      </c>
      <c r="BZ646" s="244" t="e">
        <f>IF($BV646&gt;0,($BV646-AF646)/$BV646*100," ")</f>
        <v>#REF!</v>
      </c>
      <c r="CA646" s="244" t="e">
        <f>IF($BV646&gt;0,($BV646-AG646)/$BV646*100," ")</f>
        <v>#REF!</v>
      </c>
      <c r="CB646" s="244" t="e">
        <f>CA646</f>
        <v>#REF!</v>
      </c>
      <c r="CC646" s="244" t="e">
        <f>IF($BV646&gt;0,($BV646-AK646)/$BV646*100," ")</f>
        <v>#REF!</v>
      </c>
      <c r="CD646" s="244" t="e">
        <f>IF($BV646&gt;0,($BV646-AP646)/$BV646*100," ")</f>
        <v>#REF!</v>
      </c>
      <c r="CE646" s="244" t="e">
        <f>IF($BV646&gt;0,($BV646-AT646)/$BV646*100," ")</f>
        <v>#REF!</v>
      </c>
      <c r="CF646" s="244" t="e">
        <f>IF($BV646&gt;0,($BV646-(W646*2))/$BV646*100," ")</f>
        <v>#REF!</v>
      </c>
      <c r="CG646" s="244" t="e">
        <f>IF($BV646&gt;0,($BV646-AW646)/$BV646*100," ")</f>
        <v>#REF!</v>
      </c>
      <c r="CH646" s="244" t="e">
        <f t="shared" si="1044"/>
        <v>#REF!</v>
      </c>
      <c r="CI646" s="570"/>
      <c r="CJ646" s="578" t="e">
        <f t="shared" ref="CJ646:CN647" si="1121">IF(BW646&gt;0,BW646-$CL$1," ")</f>
        <v>#REF!</v>
      </c>
      <c r="CK646" s="578" t="e">
        <f t="shared" si="1121"/>
        <v>#REF!</v>
      </c>
      <c r="CL646" s="578" t="e">
        <f t="shared" si="1121"/>
        <v>#REF!</v>
      </c>
      <c r="CM646" s="578" t="e">
        <f t="shared" si="1121"/>
        <v>#REF!</v>
      </c>
      <c r="CN646" s="578" t="e">
        <f t="shared" si="1121"/>
        <v>#REF!</v>
      </c>
      <c r="CO646" s="578" t="e">
        <f t="shared" ref="CO646:CQ647" si="1122">IF(CC646&gt;0,CC646-$CL$1," ")</f>
        <v>#REF!</v>
      </c>
      <c r="CP646" s="578" t="e">
        <f t="shared" si="1122"/>
        <v>#REF!</v>
      </c>
      <c r="CQ646" s="578" t="e">
        <f t="shared" si="1122"/>
        <v>#REF!</v>
      </c>
      <c r="CR646" s="244"/>
      <c r="CS646" s="244"/>
      <c r="CT646" s="244"/>
      <c r="CU646" s="244"/>
      <c r="CV646" s="347"/>
      <c r="CW646" s="338" t="e">
        <f>IF($BW646&gt;0,$BA646," ")</f>
        <v>#REF!</v>
      </c>
      <c r="CX646" s="347"/>
      <c r="CY646" s="338" t="e">
        <f>IF($BW646&gt;0,$BA646," ")</f>
        <v>#REF!</v>
      </c>
      <c r="CZ646" s="347"/>
      <c r="DA646" s="338" t="e">
        <f>IF($BW646&gt;0,$BA646," ")</f>
        <v>#REF!</v>
      </c>
      <c r="DB646" s="347"/>
      <c r="DC646" s="338" t="e">
        <f>IF($BW646&gt;0,$BA646," ")</f>
        <v>#REF!</v>
      </c>
      <c r="DD646" s="347"/>
      <c r="DE646" s="338" t="e">
        <f t="shared" si="1075"/>
        <v>#REF!</v>
      </c>
    </row>
    <row r="647" spans="1:109" s="19" customFormat="1" x14ac:dyDescent="0.2">
      <c r="A647" s="328" t="s">
        <v>1723</v>
      </c>
      <c r="B647" s="53" t="s">
        <v>1775</v>
      </c>
      <c r="C647" s="53"/>
      <c r="D647" s="217"/>
      <c r="E647" s="326">
        <v>12</v>
      </c>
      <c r="F647" s="326" t="s">
        <v>1790</v>
      </c>
      <c r="G647" s="701"/>
      <c r="H647" s="326"/>
      <c r="I647" s="89" t="e">
        <f>IF('Retail Pricing'!#REF!&gt;0,'Retail Pricing'!#REF!," ")</f>
        <v>#REF!</v>
      </c>
      <c r="J647" s="85" t="e">
        <f>'Retail Pricing'!#REF!</f>
        <v>#REF!</v>
      </c>
      <c r="K647" s="85" t="e">
        <f>'Retail Pricing'!#REF!</f>
        <v>#REF!</v>
      </c>
      <c r="L647" s="305" t="e">
        <f>IF('Retail Pricing'!#REF!&gt;0,'Retail Pricing'!#REF!," ")</f>
        <v>#REF!</v>
      </c>
      <c r="M647" s="226" t="e">
        <f>IF(N647&gt;0,N647+O647+Q647+R647+S647," ")</f>
        <v>#REF!</v>
      </c>
      <c r="N647" s="219" t="e">
        <f>IF('Retail Pricing'!#REF!&gt;0,'Retail Pricing'!#REF!," ")</f>
        <v>#REF!</v>
      </c>
      <c r="O647" s="219" t="e">
        <f>IF('Retail Pricing'!#REF!&gt;0,'Retail Pricing'!#REF!," ")</f>
        <v>#REF!</v>
      </c>
      <c r="P647" s="219"/>
      <c r="Q647" s="219" t="e">
        <f>IF('Retail Pricing'!#REF!&gt;0,'Retail Pricing'!#REF!," ")</f>
        <v>#REF!</v>
      </c>
      <c r="R647" s="219" t="e">
        <f>IF('Retail Pricing'!#REF!&gt;0,'Retail Pricing'!#REF!," ")</f>
        <v>#REF!</v>
      </c>
      <c r="S647" s="219" t="e">
        <f>IF('Retail Pricing'!#REF!&gt;0,'Retail Pricing'!#REF!," ")</f>
        <v>#REF!</v>
      </c>
      <c r="T647" s="226" t="s">
        <v>106</v>
      </c>
      <c r="U647" s="7" t="e">
        <f>IF(M647&gt;0,$U$1," ")+2%</f>
        <v>#REF!</v>
      </c>
      <c r="V647" s="7" t="e">
        <v>#DIV/0!</v>
      </c>
      <c r="W647" s="491" t="e">
        <f>ROUND(('Retail Pricing'!#REF!/(1-0.09))/0.05,0)*0.05</f>
        <v>#REF!</v>
      </c>
      <c r="X647" s="489">
        <v>4.95</v>
      </c>
      <c r="Y647" s="304" t="e">
        <f>IF(X647=0," ",SUM((W647-X647)/X647))</f>
        <v>#REF!</v>
      </c>
      <c r="Z647" s="428">
        <v>0.72</v>
      </c>
      <c r="AA647" s="492">
        <v>5.6</v>
      </c>
      <c r="AB647" s="493" t="e">
        <f>ROUND(('Retail Pricing'!#REF!/(1-0.09))/0.05,0)*0.05</f>
        <v>#REF!</v>
      </c>
      <c r="AC647" s="489">
        <v>4.45</v>
      </c>
      <c r="AD647" s="14" t="e">
        <f>IF(AC647=0," ",SUM((AB647-AC647)/AC647))</f>
        <v>#REF!</v>
      </c>
      <c r="AE647" s="428">
        <v>0.69</v>
      </c>
      <c r="AF647" s="488">
        <v>5.0999999999999996</v>
      </c>
      <c r="AG647" s="494" t="e">
        <f>ROUND(('Retail Pricing'!#REF!/(1-0.09))/0.05,0)*0.05</f>
        <v>#REF!</v>
      </c>
      <c r="AH647" s="489">
        <v>3.95</v>
      </c>
      <c r="AI647" s="14" t="e">
        <f>IF(AH647=0," ",SUM((AG647-AH647)/AH647))</f>
        <v>#REF!</v>
      </c>
      <c r="AJ647" s="428">
        <v>0.65</v>
      </c>
      <c r="AK647" s="495" t="e">
        <f>ROUND(('Retail Pricing'!#REF!/(1-0.09))/0.05,0)*0.05</f>
        <v>#REF!</v>
      </c>
      <c r="AL647" s="489"/>
      <c r="AM647" s="489">
        <v>3.95</v>
      </c>
      <c r="AN647" s="14" t="e">
        <f>IF(AM647=0," ",SUM((AK647-AM647)/AM647))</f>
        <v>#REF!</v>
      </c>
      <c r="AO647" s="428">
        <v>0.64</v>
      </c>
      <c r="AP647" s="490" t="e">
        <f>ROUND(('Retail Pricing'!#REF!/(1-0.09))/0.05,0)*0.05</f>
        <v>#REF!</v>
      </c>
      <c r="AQ647" s="489">
        <v>3.7</v>
      </c>
      <c r="AR647" s="14" t="e">
        <f>IF(AQ647=0," ",SUM((AP647-AQ647)/AQ647))</f>
        <v>#REF!</v>
      </c>
      <c r="AS647" s="428">
        <v>0.63</v>
      </c>
      <c r="AT647" s="496">
        <v>4.3499999999999996</v>
      </c>
      <c r="AU647" s="497" t="e">
        <f>IF(BA647&gt;0,ROUNDUP((BA647*2),0.05)-0.01," ")</f>
        <v>#REF!</v>
      </c>
      <c r="AV647" s="288"/>
      <c r="AW647" s="498" t="e">
        <f>IF(W647&gt;0,ROUND((W647*1.3)/0.05,0)*0.05," ")</f>
        <v>#REF!</v>
      </c>
      <c r="AX647" s="499" t="s">
        <v>106</v>
      </c>
      <c r="AY647" s="499" t="s">
        <v>106</v>
      </c>
      <c r="AZ647" s="333"/>
      <c r="BA647" s="491" t="e">
        <f t="shared" si="1035"/>
        <v>#REF!</v>
      </c>
      <c r="BB647" s="492">
        <f t="shared" si="1036"/>
        <v>5.6</v>
      </c>
      <c r="BC647" s="493" t="e">
        <f t="shared" si="1037"/>
        <v>#REF!</v>
      </c>
      <c r="BD647" s="488">
        <f t="shared" si="1038"/>
        <v>5.0999999999999996</v>
      </c>
      <c r="BE647" s="494" t="e">
        <f t="shared" si="1039"/>
        <v>#REF!</v>
      </c>
      <c r="BF647" s="495" t="e">
        <f t="shared" si="1040"/>
        <v>#REF!</v>
      </c>
      <c r="BG647" s="490" t="e">
        <f t="shared" si="1041"/>
        <v>#REF!</v>
      </c>
      <c r="BH647" s="496">
        <f t="shared" si="1042"/>
        <v>4.3499999999999996</v>
      </c>
      <c r="BI647" s="497" t="e">
        <f t="shared" si="1043"/>
        <v>#REF!</v>
      </c>
      <c r="BJ647" s="385" t="e">
        <f>IF(BA647*0.9&gt;BG647, " ", "No")</f>
        <v>#REF!</v>
      </c>
      <c r="BK647" s="385" t="e">
        <f>IF(BC647*0.9&gt;BG647, " ", "No")</f>
        <v>#REF!</v>
      </c>
      <c r="BL647" s="243" t="e">
        <f>IF((BA647-'Retail Pricing'!#REF!)&gt;=0," ",1)</f>
        <v>#REF!</v>
      </c>
      <c r="BM647" s="243" t="e">
        <f>IF((BB647-'Retail Pricing'!#REF!)&gt;=0," ",1)</f>
        <v>#REF!</v>
      </c>
      <c r="BN647" s="243" t="e">
        <f>IF((BC647-'Retail Pricing'!#REF!)&gt;=0," ",1)</f>
        <v>#REF!</v>
      </c>
      <c r="BO647" s="243">
        <f>IF((BD647-'Retail Pricing'!F275)&gt;=0," ",1)</f>
        <v>1</v>
      </c>
      <c r="BP647" s="243" t="e">
        <f>IF((BE647-'Retail Pricing'!#REF!)&gt;=0," ",1)</f>
        <v>#REF!</v>
      </c>
      <c r="BQ647" s="243" t="e">
        <f>IF((BF647-'Retail Pricing'!#REF!)&gt;=0," ",1)</f>
        <v>#REF!</v>
      </c>
      <c r="BR647" s="243" t="e">
        <f>IF((BG647-'Retail Pricing'!#REF!)&gt;=0," ",1)</f>
        <v>#REF!</v>
      </c>
      <c r="BS647" s="243" t="e">
        <f>IF((BH647-'Retail Pricing'!#REF!)&gt;=0," ",1)</f>
        <v>#REF!</v>
      </c>
      <c r="BT647" s="243" t="e">
        <f>IF((BI647-'Retail Pricing'!#REF!)&gt;=0," ",1)</f>
        <v>#REF!</v>
      </c>
      <c r="BU647" s="67"/>
      <c r="BV647" s="442" t="e">
        <f>IF(W647&gt;0,$BV$9, " ")</f>
        <v>#REF!</v>
      </c>
      <c r="BW647" s="244" t="e">
        <f>IF($BV647&gt;0,($BV647-W647)/$BV647*100," ")</f>
        <v>#REF!</v>
      </c>
      <c r="BX647" s="244" t="e">
        <f>IF($BV647&gt;0,($BV647-AA647)/$BV647*100," ")</f>
        <v>#REF!</v>
      </c>
      <c r="BY647" s="244" t="e">
        <f>IF($BV647&gt;0,($BV647-AB647)/$BV647*100," ")</f>
        <v>#REF!</v>
      </c>
      <c r="BZ647" s="244" t="e">
        <f>IF($BV647&gt;0,($BV647-AF647)/$BV647*100," ")</f>
        <v>#REF!</v>
      </c>
      <c r="CA647" s="244" t="e">
        <f>IF($BV647&gt;0,($BV647-AG647)/$BV647*100," ")</f>
        <v>#REF!</v>
      </c>
      <c r="CB647" s="244" t="e">
        <f>CA647</f>
        <v>#REF!</v>
      </c>
      <c r="CC647" s="244" t="e">
        <f>IF($BV647&gt;0,($BV647-AK647)/$BV647*100," ")</f>
        <v>#REF!</v>
      </c>
      <c r="CD647" s="244" t="e">
        <f>IF($BV647&gt;0,($BV647-AP647)/$BV647*100," ")</f>
        <v>#REF!</v>
      </c>
      <c r="CE647" s="244" t="e">
        <f>IF($BV647&gt;0,($BV647-AT647)/$BV647*100," ")</f>
        <v>#REF!</v>
      </c>
      <c r="CF647" s="244" t="e">
        <f>IF($BV647&gt;0,($BV647-(W647*2))/$BV647*100," ")</f>
        <v>#REF!</v>
      </c>
      <c r="CG647" s="244" t="e">
        <f>IF($BV647&gt;0,($BV647-AW647)/$BV647*100," ")</f>
        <v>#REF!</v>
      </c>
      <c r="CH647" s="244" t="e">
        <f t="shared" si="1044"/>
        <v>#REF!</v>
      </c>
      <c r="CI647" s="570"/>
      <c r="CJ647" s="578" t="e">
        <f t="shared" si="1121"/>
        <v>#REF!</v>
      </c>
      <c r="CK647" s="578" t="e">
        <f t="shared" si="1121"/>
        <v>#REF!</v>
      </c>
      <c r="CL647" s="578" t="e">
        <f t="shared" si="1121"/>
        <v>#REF!</v>
      </c>
      <c r="CM647" s="578" t="e">
        <f t="shared" si="1121"/>
        <v>#REF!</v>
      </c>
      <c r="CN647" s="578" t="e">
        <f t="shared" si="1121"/>
        <v>#REF!</v>
      </c>
      <c r="CO647" s="578" t="e">
        <f t="shared" si="1122"/>
        <v>#REF!</v>
      </c>
      <c r="CP647" s="578" t="e">
        <f t="shared" si="1122"/>
        <v>#REF!</v>
      </c>
      <c r="CQ647" s="578" t="e">
        <f t="shared" si="1122"/>
        <v>#REF!</v>
      </c>
      <c r="CR647" s="244"/>
      <c r="CS647" s="244"/>
      <c r="CT647" s="244"/>
      <c r="CU647" s="244"/>
      <c r="CV647" s="347"/>
      <c r="CW647" s="338" t="e">
        <f>IF($BW647&gt;0,$BA647," ")</f>
        <v>#REF!</v>
      </c>
      <c r="CX647" s="347"/>
      <c r="CY647" s="338" t="e">
        <f>IF($BW647&gt;0,$BA647," ")</f>
        <v>#REF!</v>
      </c>
      <c r="CZ647" s="347"/>
      <c r="DA647" s="338" t="e">
        <f>IF($BW647&gt;0,$BA647," ")</f>
        <v>#REF!</v>
      </c>
      <c r="DB647" s="347"/>
      <c r="DC647" s="338" t="e">
        <f>IF($BW647&gt;0,$BA647," ")</f>
        <v>#REF!</v>
      </c>
      <c r="DD647" s="347"/>
      <c r="DE647" s="338" t="e">
        <f t="shared" si="1075"/>
        <v>#REF!</v>
      </c>
    </row>
    <row r="648" spans="1:109" s="19" customFormat="1" x14ac:dyDescent="0.2">
      <c r="A648" s="328" t="s">
        <v>1723</v>
      </c>
      <c r="B648" s="53" t="s">
        <v>1940</v>
      </c>
      <c r="C648" s="53" t="s">
        <v>1770</v>
      </c>
      <c r="D648" s="217"/>
      <c r="E648" s="326">
        <v>12</v>
      </c>
      <c r="F648" s="400" t="s">
        <v>1941</v>
      </c>
      <c r="G648" s="704"/>
      <c r="H648" s="400" t="s">
        <v>1942</v>
      </c>
      <c r="I648" s="89"/>
      <c r="J648" s="85" t="e">
        <f>'Retail Pricing'!#REF!</f>
        <v>#REF!</v>
      </c>
      <c r="K648" s="85"/>
      <c r="L648" s="305"/>
      <c r="M648" s="226"/>
      <c r="N648" s="219"/>
      <c r="O648" s="219"/>
      <c r="P648" s="219"/>
      <c r="Q648" s="219"/>
      <c r="R648" s="219"/>
      <c r="S648" s="219"/>
      <c r="T648" s="226"/>
      <c r="U648" s="7"/>
      <c r="V648" s="7"/>
      <c r="W648" s="491"/>
      <c r="X648" s="489"/>
      <c r="Y648" s="304"/>
      <c r="Z648" s="428"/>
      <c r="AA648" s="492"/>
      <c r="AB648" s="493"/>
      <c r="AC648" s="489"/>
      <c r="AD648" s="14"/>
      <c r="AE648" s="428"/>
      <c r="AF648" s="488"/>
      <c r="AG648" s="494"/>
      <c r="AH648" s="489"/>
      <c r="AI648" s="14"/>
      <c r="AJ648" s="428"/>
      <c r="AK648" s="495"/>
      <c r="AL648" s="489"/>
      <c r="AM648" s="489"/>
      <c r="AN648" s="14"/>
      <c r="AO648" s="428"/>
      <c r="AP648" s="490"/>
      <c r="AQ648" s="489"/>
      <c r="AR648" s="14"/>
      <c r="AS648" s="428"/>
      <c r="AT648" s="496"/>
      <c r="AU648" s="497"/>
      <c r="AV648" s="288"/>
      <c r="AW648" s="498"/>
      <c r="AX648" s="499"/>
      <c r="AY648" s="499"/>
      <c r="AZ648" s="333"/>
      <c r="BA648" s="491"/>
      <c r="BB648" s="492"/>
      <c r="BC648" s="493"/>
      <c r="BD648" s="488"/>
      <c r="BE648" s="494"/>
      <c r="BF648" s="495"/>
      <c r="BG648" s="490"/>
      <c r="BH648" s="496"/>
      <c r="BI648" s="497"/>
      <c r="BJ648" s="385"/>
      <c r="BK648" s="385"/>
      <c r="BL648" s="243"/>
      <c r="BM648" s="243"/>
      <c r="BN648" s="243"/>
      <c r="BO648" s="243"/>
      <c r="BP648" s="243"/>
      <c r="BQ648" s="243"/>
      <c r="BR648" s="243"/>
      <c r="BS648" s="243"/>
      <c r="BT648" s="243"/>
      <c r="BU648" s="67"/>
      <c r="BV648" s="442"/>
      <c r="BW648" s="244"/>
      <c r="BX648" s="244"/>
      <c r="BY648" s="244"/>
      <c r="BZ648" s="244"/>
      <c r="CA648" s="244"/>
      <c r="CB648" s="244"/>
      <c r="CC648" s="244"/>
      <c r="CD648" s="244"/>
      <c r="CE648" s="244"/>
      <c r="CF648" s="244"/>
      <c r="CG648" s="244"/>
      <c r="CH648" s="244"/>
      <c r="CI648" s="570"/>
      <c r="CJ648" s="578"/>
      <c r="CK648" s="578"/>
      <c r="CL648" s="578"/>
      <c r="CM648" s="578"/>
      <c r="CN648" s="578"/>
      <c r="CO648" s="578"/>
      <c r="CP648" s="578"/>
      <c r="CQ648" s="578"/>
      <c r="CR648" s="244"/>
      <c r="CS648" s="244"/>
      <c r="CT648" s="244"/>
      <c r="CU648" s="244"/>
      <c r="CV648" s="347"/>
      <c r="CW648" s="338"/>
      <c r="CX648" s="347"/>
      <c r="CY648" s="338"/>
      <c r="CZ648" s="347"/>
      <c r="DA648" s="338"/>
      <c r="DB648" s="347"/>
      <c r="DC648" s="338"/>
      <c r="DD648" s="347"/>
      <c r="DE648" s="338"/>
    </row>
    <row r="649" spans="1:109" s="19" customFormat="1" x14ac:dyDescent="0.2">
      <c r="A649" s="328" t="s">
        <v>1723</v>
      </c>
      <c r="B649" s="53" t="s">
        <v>1736</v>
      </c>
      <c r="C649" s="53"/>
      <c r="D649" s="217"/>
      <c r="E649" s="326">
        <v>12</v>
      </c>
      <c r="F649" s="326" t="s">
        <v>1752</v>
      </c>
      <c r="G649" s="701"/>
      <c r="H649" s="326"/>
      <c r="I649" s="89" t="e">
        <f>IF('Retail Pricing'!#REF!&gt;0,'Retail Pricing'!#REF!," ")</f>
        <v>#REF!</v>
      </c>
      <c r="J649" s="85" t="e">
        <f>'Retail Pricing'!#REF!</f>
        <v>#REF!</v>
      </c>
      <c r="K649" s="85" t="e">
        <f>'Retail Pricing'!#REF!</f>
        <v>#REF!</v>
      </c>
      <c r="L649" s="305" t="e">
        <f>IF('Retail Pricing'!#REF!&gt;0,'Retail Pricing'!#REF!," ")</f>
        <v>#REF!</v>
      </c>
      <c r="M649" s="226" t="e">
        <f>IF(N649&gt;0,N649+O649+Q649+R649+S649," ")</f>
        <v>#REF!</v>
      </c>
      <c r="N649" s="219" t="e">
        <f>IF('Retail Pricing'!#REF!&gt;0,'Retail Pricing'!#REF!," ")</f>
        <v>#REF!</v>
      </c>
      <c r="O649" s="219" t="e">
        <f>IF('Retail Pricing'!#REF!&gt;0,'Retail Pricing'!#REF!," ")</f>
        <v>#REF!</v>
      </c>
      <c r="P649" s="219"/>
      <c r="Q649" s="219" t="e">
        <f>IF('Retail Pricing'!#REF!&gt;0,'Retail Pricing'!#REF!," ")</f>
        <v>#REF!</v>
      </c>
      <c r="R649" s="219" t="e">
        <f>IF('Retail Pricing'!#REF!&gt;0,'Retail Pricing'!#REF!," ")</f>
        <v>#REF!</v>
      </c>
      <c r="S649" s="219" t="e">
        <f>IF('Retail Pricing'!#REF!&gt;0,'Retail Pricing'!#REF!," ")</f>
        <v>#REF!</v>
      </c>
      <c r="T649" s="226" t="s">
        <v>106</v>
      </c>
      <c r="U649" s="7" t="e">
        <f>IF(M649&gt;0,$U$1," ")+2%</f>
        <v>#REF!</v>
      </c>
      <c r="V649" s="7" t="e">
        <v>#DIV/0!</v>
      </c>
      <c r="W649" s="491" t="e">
        <f>ROUND(('Retail Pricing'!#REF!/(1-0.09))/0.05,0)*0.05</f>
        <v>#REF!</v>
      </c>
      <c r="X649" s="489">
        <v>6.6</v>
      </c>
      <c r="Y649" s="304" t="e">
        <f>IF(X649=0," ",SUM((W649-X649)/X649))</f>
        <v>#REF!</v>
      </c>
      <c r="Z649" s="428">
        <v>0.63</v>
      </c>
      <c r="AA649" s="492">
        <v>7.5</v>
      </c>
      <c r="AB649" s="493" t="e">
        <f>ROUND(('Retail Pricing'!#REF!/(1-0.09))/0.05,0)*0.05</f>
        <v>#REF!</v>
      </c>
      <c r="AC649" s="489">
        <v>5.95</v>
      </c>
      <c r="AD649" s="14" t="e">
        <f>IF(AC649=0," ",SUM((AB649-AC649)/AC649))</f>
        <v>#REF!</v>
      </c>
      <c r="AE649" s="428">
        <v>0.59</v>
      </c>
      <c r="AF649" s="488">
        <v>6.85</v>
      </c>
      <c r="AG649" s="494" t="e">
        <f>ROUND(('Retail Pricing'!#REF!/(1-0.09))/0.05,0)*0.05</f>
        <v>#REF!</v>
      </c>
      <c r="AH649" s="489">
        <v>5.25</v>
      </c>
      <c r="AI649" s="14" t="e">
        <f>IF(AH649=0," ",SUM((AG649-AH649)/AH649))</f>
        <v>#REF!</v>
      </c>
      <c r="AJ649" s="428">
        <v>0.54</v>
      </c>
      <c r="AK649" s="495" t="e">
        <f>ROUND(('Retail Pricing'!#REF!/(1-0.09))/0.05,0)*0.05</f>
        <v>#REF!</v>
      </c>
      <c r="AL649" s="489"/>
      <c r="AM649" s="489">
        <v>5.25</v>
      </c>
      <c r="AN649" s="14" t="e">
        <f>IF(AM649=0," ",SUM((AK649-AM649)/AM649))</f>
        <v>#REF!</v>
      </c>
      <c r="AO649" s="428">
        <v>0.52</v>
      </c>
      <c r="AP649" s="490" t="e">
        <f>ROUND(('Retail Pricing'!#REF!/(1-0.09))/0.05,0)*0.05</f>
        <v>#REF!</v>
      </c>
      <c r="AQ649" s="489">
        <v>4.95</v>
      </c>
      <c r="AR649" s="14" t="e">
        <f>IF(AQ649=0," ",SUM((AP649-AQ649)/AQ649))</f>
        <v>#REF!</v>
      </c>
      <c r="AS649" s="428">
        <v>0.51</v>
      </c>
      <c r="AT649" s="496">
        <v>5.8</v>
      </c>
      <c r="AU649" s="497" t="e">
        <f>IF(BA649&gt;0,ROUNDUP((BA649*2),0.05)-0.01," ")</f>
        <v>#REF!</v>
      </c>
      <c r="AV649" s="288"/>
      <c r="AW649" s="498" t="e">
        <f>IF(W649&gt;0,ROUND((W649*1.3)/0.05,0)*0.05," ")</f>
        <v>#REF!</v>
      </c>
      <c r="AX649" s="499" t="s">
        <v>106</v>
      </c>
      <c r="AY649" s="499" t="s">
        <v>106</v>
      </c>
      <c r="AZ649" s="333"/>
      <c r="BA649" s="491" t="e">
        <f t="shared" si="1035"/>
        <v>#REF!</v>
      </c>
      <c r="BB649" s="492">
        <f t="shared" si="1036"/>
        <v>7.5</v>
      </c>
      <c r="BC649" s="493" t="e">
        <f t="shared" si="1037"/>
        <v>#REF!</v>
      </c>
      <c r="BD649" s="488">
        <f t="shared" si="1038"/>
        <v>6.85</v>
      </c>
      <c r="BE649" s="494" t="e">
        <f t="shared" si="1039"/>
        <v>#REF!</v>
      </c>
      <c r="BF649" s="495" t="e">
        <f t="shared" si="1040"/>
        <v>#REF!</v>
      </c>
      <c r="BG649" s="490" t="e">
        <f t="shared" si="1041"/>
        <v>#REF!</v>
      </c>
      <c r="BH649" s="496">
        <f t="shared" si="1042"/>
        <v>5.8</v>
      </c>
      <c r="BI649" s="497" t="e">
        <f t="shared" si="1043"/>
        <v>#REF!</v>
      </c>
      <c r="BJ649" s="385" t="e">
        <f>IF(BA649*0.9&gt;BG649, " ", "No")</f>
        <v>#REF!</v>
      </c>
      <c r="BK649" s="385" t="e">
        <f>IF(BC649*0.9&gt;BG649, " ", "No")</f>
        <v>#REF!</v>
      </c>
      <c r="BL649" s="243" t="e">
        <f>IF((BA649-'Retail Pricing'!#REF!)&gt;=0," ",1)</f>
        <v>#REF!</v>
      </c>
      <c r="BM649" s="243" t="e">
        <f>IF((BB649-'Retail Pricing'!#REF!)&gt;=0," ",1)</f>
        <v>#REF!</v>
      </c>
      <c r="BN649" s="243" t="e">
        <f>IF((BC649-'Retail Pricing'!#REF!)&gt;=0," ",1)</f>
        <v>#REF!</v>
      </c>
      <c r="BO649" s="243">
        <f>IF((BD649-'Retail Pricing'!F287)&gt;=0," ",1)</f>
        <v>1</v>
      </c>
      <c r="BP649" s="243" t="e">
        <f>IF((BE649-'Retail Pricing'!#REF!)&gt;=0," ",1)</f>
        <v>#REF!</v>
      </c>
      <c r="BQ649" s="243" t="e">
        <f>IF((BF649-'Retail Pricing'!#REF!)&gt;=0," ",1)</f>
        <v>#REF!</v>
      </c>
      <c r="BR649" s="243" t="e">
        <f>IF((BG649-'Retail Pricing'!#REF!)&gt;=0," ",1)</f>
        <v>#REF!</v>
      </c>
      <c r="BS649" s="243" t="e">
        <f>IF((BH649-'Retail Pricing'!#REF!)&gt;=0," ",1)</f>
        <v>#REF!</v>
      </c>
      <c r="BT649" s="243" t="e">
        <f>IF((BI649-'Retail Pricing'!#REF!)&gt;=0," ",1)</f>
        <v>#REF!</v>
      </c>
      <c r="BU649" s="67"/>
      <c r="BV649" s="442" t="e">
        <f>IF(W649&gt;0,$BV$9, " ")</f>
        <v>#REF!</v>
      </c>
      <c r="BW649" s="244" t="e">
        <f>IF($BV649&gt;0,($BV649-W649)/$BV649*100," ")</f>
        <v>#REF!</v>
      </c>
      <c r="BX649" s="244" t="e">
        <f t="shared" ref="BX649:BY652" si="1123">IF($BV649&gt;0,($BV649-AA649)/$BV649*100," ")</f>
        <v>#REF!</v>
      </c>
      <c r="BY649" s="244" t="e">
        <f t="shared" si="1123"/>
        <v>#REF!</v>
      </c>
      <c r="BZ649" s="244" t="e">
        <f t="shared" ref="BZ649:CA652" si="1124">IF($BV649&gt;0,($BV649-AF649)/$BV649*100," ")</f>
        <v>#REF!</v>
      </c>
      <c r="CA649" s="244" t="e">
        <f t="shared" si="1124"/>
        <v>#REF!</v>
      </c>
      <c r="CB649" s="244" t="e">
        <f>CA649</f>
        <v>#REF!</v>
      </c>
      <c r="CC649" s="244" t="e">
        <f>IF($BV649&gt;0,($BV649-AK649)/$BV649*100," ")</f>
        <v>#REF!</v>
      </c>
      <c r="CD649" s="244" t="e">
        <f>IF($BV649&gt;0,($BV649-AP649)/$BV649*100," ")</f>
        <v>#REF!</v>
      </c>
      <c r="CE649" s="244" t="e">
        <f>IF($BV649&gt;0,($BV649-AT649)/$BV649*100," ")</f>
        <v>#REF!</v>
      </c>
      <c r="CF649" s="244" t="e">
        <f>IF($BV649&gt;0,($BV649-(W649*2))/$BV649*100," ")</f>
        <v>#REF!</v>
      </c>
      <c r="CG649" s="244" t="e">
        <f>IF($BV649&gt;0,($BV649-AW649)/$BV649*100," ")</f>
        <v>#REF!</v>
      </c>
      <c r="CH649" s="244" t="e">
        <f t="shared" si="1044"/>
        <v>#REF!</v>
      </c>
      <c r="CI649" s="570"/>
      <c r="CJ649" s="578" t="e">
        <f t="shared" ref="CJ649:CN650" si="1125">IF(BW649&gt;0,BW649-$CL$1," ")</f>
        <v>#REF!</v>
      </c>
      <c r="CK649" s="578" t="e">
        <f t="shared" si="1125"/>
        <v>#REF!</v>
      </c>
      <c r="CL649" s="578" t="e">
        <f t="shared" si="1125"/>
        <v>#REF!</v>
      </c>
      <c r="CM649" s="578" t="e">
        <f t="shared" si="1125"/>
        <v>#REF!</v>
      </c>
      <c r="CN649" s="578" t="e">
        <f t="shared" si="1125"/>
        <v>#REF!</v>
      </c>
      <c r="CO649" s="578" t="e">
        <f t="shared" ref="CO649:CQ650" si="1126">IF(CC649&gt;0,CC649-$CL$1," ")</f>
        <v>#REF!</v>
      </c>
      <c r="CP649" s="578" t="e">
        <f t="shared" si="1126"/>
        <v>#REF!</v>
      </c>
      <c r="CQ649" s="578" t="e">
        <f t="shared" si="1126"/>
        <v>#REF!</v>
      </c>
      <c r="CR649" s="244"/>
      <c r="CS649" s="244"/>
      <c r="CT649" s="244"/>
      <c r="CU649" s="244"/>
      <c r="CV649" s="347"/>
      <c r="CW649" s="338" t="e">
        <f>IF($BW649&gt;0,$BA649," ")</f>
        <v>#REF!</v>
      </c>
      <c r="CX649" s="347"/>
      <c r="CY649" s="338" t="e">
        <f>IF($BW649&gt;0,$BA649," ")</f>
        <v>#REF!</v>
      </c>
      <c r="CZ649" s="347"/>
      <c r="DA649" s="338" t="e">
        <f>IF($BW649&gt;0,$BA649," ")</f>
        <v>#REF!</v>
      </c>
      <c r="DB649" s="347"/>
      <c r="DC649" s="338" t="e">
        <f>IF($BW649&gt;0,$BA649," ")</f>
        <v>#REF!</v>
      </c>
      <c r="DD649" s="347"/>
      <c r="DE649" s="338" t="e">
        <f t="shared" si="1075"/>
        <v>#REF!</v>
      </c>
    </row>
    <row r="650" spans="1:109" s="19" customFormat="1" x14ac:dyDescent="0.2">
      <c r="A650" s="328" t="s">
        <v>1723</v>
      </c>
      <c r="B650" s="53" t="s">
        <v>1774</v>
      </c>
      <c r="C650" s="454"/>
      <c r="D650" s="217"/>
      <c r="E650" s="326">
        <v>12</v>
      </c>
      <c r="F650" s="326" t="s">
        <v>1809</v>
      </c>
      <c r="G650" s="701"/>
      <c r="H650" s="326"/>
      <c r="I650" s="89" t="e">
        <f>IF('Retail Pricing'!#REF!&gt;0,'Retail Pricing'!#REF!," ")</f>
        <v>#REF!</v>
      </c>
      <c r="J650" s="85" t="e">
        <f>'Retail Pricing'!#REF!</f>
        <v>#REF!</v>
      </c>
      <c r="K650" s="85" t="e">
        <f>'Retail Pricing'!#REF!</f>
        <v>#REF!</v>
      </c>
      <c r="L650" s="305" t="e">
        <f>IF('Retail Pricing'!#REF!&gt;0,'Retail Pricing'!#REF!," ")</f>
        <v>#REF!</v>
      </c>
      <c r="M650" s="226" t="e">
        <f>IF(N650&gt;0,N650+O650+Q650+R650+S650," ")</f>
        <v>#REF!</v>
      </c>
      <c r="N650" s="219" t="e">
        <f>IF('Retail Pricing'!#REF!&gt;0,'Retail Pricing'!#REF!," ")</f>
        <v>#REF!</v>
      </c>
      <c r="O650" s="219" t="e">
        <f>IF('Retail Pricing'!#REF!&gt;0,'Retail Pricing'!#REF!," ")</f>
        <v>#REF!</v>
      </c>
      <c r="P650" s="219"/>
      <c r="Q650" s="219" t="e">
        <f>IF('Retail Pricing'!#REF!&gt;0,'Retail Pricing'!#REF!," ")</f>
        <v>#REF!</v>
      </c>
      <c r="R650" s="219" t="e">
        <f>IF('Retail Pricing'!#REF!&gt;0,'Retail Pricing'!#REF!," ")</f>
        <v>#REF!</v>
      </c>
      <c r="S650" s="219" t="e">
        <f>IF('Retail Pricing'!#REF!&gt;0,'Retail Pricing'!#REF!," ")</f>
        <v>#REF!</v>
      </c>
      <c r="T650" s="226" t="s">
        <v>106</v>
      </c>
      <c r="U650" s="7" t="e">
        <f>IF(M650&gt;0,$U$1," ")+2%</f>
        <v>#REF!</v>
      </c>
      <c r="V650" s="7" t="e">
        <v>#DIV/0!</v>
      </c>
      <c r="W650" s="491" t="e">
        <f>ROUND(('Retail Pricing'!#REF!/(1-0.09))/0.05,0)*0.05</f>
        <v>#REF!</v>
      </c>
      <c r="X650" s="489">
        <v>5.5</v>
      </c>
      <c r="Y650" s="304" t="e">
        <f>IF(X650=0," ",SUM((W650-X650)/X650))</f>
        <v>#REF!</v>
      </c>
      <c r="Z650" s="428">
        <v>0.78</v>
      </c>
      <c r="AA650" s="492">
        <v>6.2</v>
      </c>
      <c r="AB650" s="493" t="e">
        <f>ROUND(('Retail Pricing'!#REF!/(1-0.09))/0.05,0)*0.05</f>
        <v>#REF!</v>
      </c>
      <c r="AC650" s="489">
        <v>4.95</v>
      </c>
      <c r="AD650" s="14" t="e">
        <f>IF(AC650=0," ",SUM((AB650-AC650)/AC650))</f>
        <v>#REF!</v>
      </c>
      <c r="AE650" s="428">
        <v>0.75</v>
      </c>
      <c r="AF650" s="488">
        <v>5.65</v>
      </c>
      <c r="AG650" s="494" t="e">
        <f>ROUND(('Retail Pricing'!#REF!/(1-0.09))/0.05,0)*0.05</f>
        <v>#REF!</v>
      </c>
      <c r="AH650" s="489">
        <v>4.4000000000000004</v>
      </c>
      <c r="AI650" s="14" t="e">
        <f>IF(AH650=0," ",SUM((AG650-AH650)/AH650))</f>
        <v>#REF!</v>
      </c>
      <c r="AJ650" s="428">
        <v>0.72</v>
      </c>
      <c r="AK650" s="495" t="e">
        <f>ROUND(('Retail Pricing'!#REF!/(1-0.09))/0.05,0)*0.05</f>
        <v>#REF!</v>
      </c>
      <c r="AL650" s="489"/>
      <c r="AM650" s="489">
        <v>4.4000000000000004</v>
      </c>
      <c r="AN650" s="14" t="e">
        <f>IF(AM650=0," ",SUM((AK650-AM650)/AM650))</f>
        <v>#REF!</v>
      </c>
      <c r="AO650" s="428">
        <v>0.71</v>
      </c>
      <c r="AP650" s="490" t="e">
        <f>ROUND(('Retail Pricing'!#REF!/(1-0.09))/0.05,0)*0.05</f>
        <v>#REF!</v>
      </c>
      <c r="AQ650" s="489">
        <v>4.0999999999999996</v>
      </c>
      <c r="AR650" s="14" t="e">
        <f>IF(AQ650=0," ",SUM((AP650-AQ650)/AQ650))</f>
        <v>#REF!</v>
      </c>
      <c r="AS650" s="428">
        <v>0.7</v>
      </c>
      <c r="AT650" s="496">
        <v>4.8499999999999996</v>
      </c>
      <c r="AU650" s="497" t="e">
        <f>IF(BA650&gt;0,ROUNDUP((BA650*2),0.05)-0.01," ")</f>
        <v>#REF!</v>
      </c>
      <c r="AV650" s="288"/>
      <c r="AW650" s="498" t="e">
        <f>IF(W650&gt;0,ROUND((W650*1.3)/0.05,0)*0.05," ")</f>
        <v>#REF!</v>
      </c>
      <c r="AX650" s="499" t="s">
        <v>106</v>
      </c>
      <c r="AY650" s="499" t="s">
        <v>106</v>
      </c>
      <c r="AZ650" s="333"/>
      <c r="BA650" s="491" t="e">
        <f t="shared" si="1035"/>
        <v>#REF!</v>
      </c>
      <c r="BB650" s="492">
        <f t="shared" si="1036"/>
        <v>6.2</v>
      </c>
      <c r="BC650" s="493" t="e">
        <f t="shared" si="1037"/>
        <v>#REF!</v>
      </c>
      <c r="BD650" s="488">
        <f t="shared" si="1038"/>
        <v>5.65</v>
      </c>
      <c r="BE650" s="494" t="e">
        <f t="shared" si="1039"/>
        <v>#REF!</v>
      </c>
      <c r="BF650" s="495" t="e">
        <f t="shared" si="1040"/>
        <v>#REF!</v>
      </c>
      <c r="BG650" s="490" t="e">
        <f t="shared" si="1041"/>
        <v>#REF!</v>
      </c>
      <c r="BH650" s="496">
        <f t="shared" si="1042"/>
        <v>4.8499999999999996</v>
      </c>
      <c r="BI650" s="497" t="e">
        <f t="shared" si="1043"/>
        <v>#REF!</v>
      </c>
      <c r="BJ650" s="385" t="e">
        <f>IF(BA650*0.9&gt;BG650, " ", "No")</f>
        <v>#REF!</v>
      </c>
      <c r="BK650" s="385" t="e">
        <f>IF(BC650*0.9&gt;BG650, " ", "No")</f>
        <v>#REF!</v>
      </c>
      <c r="BL650" s="243" t="e">
        <f>IF((BA650-'Retail Pricing'!#REF!)&gt;=0," ",1)</f>
        <v>#REF!</v>
      </c>
      <c r="BM650" s="243" t="e">
        <f>IF((BB650-'Retail Pricing'!#REF!)&gt;=0," ",1)</f>
        <v>#REF!</v>
      </c>
      <c r="BN650" s="243" t="e">
        <f>IF((BC650-'Retail Pricing'!#REF!)&gt;=0," ",1)</f>
        <v>#REF!</v>
      </c>
      <c r="BO650" s="243" t="str">
        <f>IF((BD650-'Retail Pricing'!F276)&gt;=0," ",1)</f>
        <v xml:space="preserve"> </v>
      </c>
      <c r="BP650" s="243" t="e">
        <f>IF((BE650-'Retail Pricing'!#REF!)&gt;=0," ",1)</f>
        <v>#REF!</v>
      </c>
      <c r="BQ650" s="243" t="e">
        <f>IF((BF650-'Retail Pricing'!#REF!)&gt;=0," ",1)</f>
        <v>#REF!</v>
      </c>
      <c r="BR650" s="243" t="e">
        <f>IF((BG650-'Retail Pricing'!#REF!)&gt;=0," ",1)</f>
        <v>#REF!</v>
      </c>
      <c r="BS650" s="243" t="e">
        <f>IF((BH650-'Retail Pricing'!#REF!)&gt;=0," ",1)</f>
        <v>#REF!</v>
      </c>
      <c r="BT650" s="243" t="e">
        <f>IF((BI650-'Retail Pricing'!#REF!)&gt;=0," ",1)</f>
        <v>#REF!</v>
      </c>
      <c r="BU650" s="67"/>
      <c r="BV650" s="442" t="e">
        <f>IF(W650&gt;0,$BV$9, " ")</f>
        <v>#REF!</v>
      </c>
      <c r="BW650" s="244" t="e">
        <f>IF($BV650&gt;0,($BV650-W650)/$BV650*100," ")</f>
        <v>#REF!</v>
      </c>
      <c r="BX650" s="244" t="e">
        <f t="shared" si="1123"/>
        <v>#REF!</v>
      </c>
      <c r="BY650" s="244" t="e">
        <f t="shared" si="1123"/>
        <v>#REF!</v>
      </c>
      <c r="BZ650" s="244" t="e">
        <f t="shared" si="1124"/>
        <v>#REF!</v>
      </c>
      <c r="CA650" s="244" t="e">
        <f t="shared" si="1124"/>
        <v>#REF!</v>
      </c>
      <c r="CB650" s="244" t="e">
        <f>CA650</f>
        <v>#REF!</v>
      </c>
      <c r="CC650" s="244" t="e">
        <f>IF($BV650&gt;0,($BV650-AK650)/$BV650*100," ")</f>
        <v>#REF!</v>
      </c>
      <c r="CD650" s="244" t="e">
        <f>IF($BV650&gt;0,($BV650-AP650)/$BV650*100," ")</f>
        <v>#REF!</v>
      </c>
      <c r="CE650" s="244" t="e">
        <f>IF($BV650&gt;0,($BV650-AT650)/$BV650*100," ")</f>
        <v>#REF!</v>
      </c>
      <c r="CF650" s="244" t="e">
        <f>IF($BV650&gt;0,($BV650-(W650*2))/$BV650*100," ")</f>
        <v>#REF!</v>
      </c>
      <c r="CG650" s="244" t="e">
        <f>IF($BV650&gt;0,($BV650-AW650)/$BV650*100," ")</f>
        <v>#REF!</v>
      </c>
      <c r="CH650" s="244" t="e">
        <f t="shared" si="1044"/>
        <v>#REF!</v>
      </c>
      <c r="CI650" s="570"/>
      <c r="CJ650" s="578" t="e">
        <f t="shared" si="1125"/>
        <v>#REF!</v>
      </c>
      <c r="CK650" s="578" t="e">
        <f t="shared" si="1125"/>
        <v>#REF!</v>
      </c>
      <c r="CL650" s="578" t="e">
        <f t="shared" si="1125"/>
        <v>#REF!</v>
      </c>
      <c r="CM650" s="578" t="e">
        <f t="shared" si="1125"/>
        <v>#REF!</v>
      </c>
      <c r="CN650" s="578" t="e">
        <f t="shared" si="1125"/>
        <v>#REF!</v>
      </c>
      <c r="CO650" s="578" t="e">
        <f t="shared" si="1126"/>
        <v>#REF!</v>
      </c>
      <c r="CP650" s="578" t="e">
        <f t="shared" si="1126"/>
        <v>#REF!</v>
      </c>
      <c r="CQ650" s="578" t="e">
        <f t="shared" si="1126"/>
        <v>#REF!</v>
      </c>
      <c r="CR650" s="244"/>
      <c r="CS650" s="244"/>
      <c r="CT650" s="244"/>
      <c r="CU650" s="244"/>
      <c r="CV650" s="347"/>
      <c r="CW650" s="338" t="e">
        <f>IF($BW650&gt;0,$BA650," ")</f>
        <v>#REF!</v>
      </c>
      <c r="CX650" s="347"/>
      <c r="CY650" s="338" t="e">
        <f>IF($BW650&gt;0,$BA650," ")</f>
        <v>#REF!</v>
      </c>
      <c r="CZ650" s="347"/>
      <c r="DA650" s="338" t="e">
        <f>IF($BW650&gt;0,$BA650," ")</f>
        <v>#REF!</v>
      </c>
      <c r="DB650" s="347"/>
      <c r="DC650" s="338" t="e">
        <f>IF($BW650&gt;0,$BA650," ")</f>
        <v>#REF!</v>
      </c>
      <c r="DD650" s="347"/>
      <c r="DE650" s="338" t="e">
        <f t="shared" si="1075"/>
        <v>#REF!</v>
      </c>
    </row>
    <row r="651" spans="1:109" s="19" customFormat="1" x14ac:dyDescent="0.2">
      <c r="A651" s="328" t="s">
        <v>1723</v>
      </c>
      <c r="B651" s="53" t="s">
        <v>1778</v>
      </c>
      <c r="C651" s="454"/>
      <c r="D651" s="217"/>
      <c r="E651" s="326">
        <v>24</v>
      </c>
      <c r="F651" s="326" t="s">
        <v>914</v>
      </c>
      <c r="G651" s="701"/>
      <c r="H651" s="326"/>
      <c r="I651" s="89" t="e">
        <f>IF('Retail Pricing'!#REF!&gt;0,'Retail Pricing'!#REF!," ")</f>
        <v>#REF!</v>
      </c>
      <c r="J651" s="85" t="e">
        <f>'Retail Pricing'!#REF!</f>
        <v>#REF!</v>
      </c>
      <c r="K651" s="85" t="e">
        <f>'Retail Pricing'!#REF!</f>
        <v>#REF!</v>
      </c>
      <c r="L651" s="305" t="e">
        <f>IF('Retail Pricing'!#REF!&gt;0,'Retail Pricing'!#REF!," ")</f>
        <v>#REF!</v>
      </c>
      <c r="M651" s="226" t="e">
        <f>IF(N651&gt;0,N651+O651+Q651+R651+S651," ")</f>
        <v>#REF!</v>
      </c>
      <c r="N651" s="219" t="e">
        <f>IF('Retail Pricing'!#REF!&gt;0,'Retail Pricing'!#REF!," ")</f>
        <v>#REF!</v>
      </c>
      <c r="O651" s="219" t="e">
        <f>IF('Retail Pricing'!#REF!&gt;0,'Retail Pricing'!#REF!," ")</f>
        <v>#REF!</v>
      </c>
      <c r="P651" s="219"/>
      <c r="Q651" s="219" t="e">
        <f>IF('Retail Pricing'!#REF!&gt;0,'Retail Pricing'!#REF!," ")</f>
        <v>#REF!</v>
      </c>
      <c r="R651" s="219" t="e">
        <f>IF('Retail Pricing'!#REF!&gt;0,'Retail Pricing'!#REF!," ")</f>
        <v>#REF!</v>
      </c>
      <c r="S651" s="219" t="e">
        <f>IF('Retail Pricing'!#REF!&gt;0,'Retail Pricing'!#REF!," ")</f>
        <v>#REF!</v>
      </c>
      <c r="T651" s="226" t="s">
        <v>106</v>
      </c>
      <c r="U651" s="7" t="e">
        <f>IF(M651&gt;0,$U$1," ")+2%</f>
        <v>#REF!</v>
      </c>
      <c r="V651" s="7" t="e">
        <v>#DIV/0!</v>
      </c>
      <c r="W651" s="491" t="e">
        <f>ROUND(('Retail Pricing'!#REF!/(1-0.09))/0.05,0)*0.05</f>
        <v>#REF!</v>
      </c>
      <c r="X651" s="489">
        <v>2.75</v>
      </c>
      <c r="Y651" s="304" t="e">
        <f>IF(X651=0," ",SUM((W651-X651)/X651))</f>
        <v>#REF!</v>
      </c>
      <c r="Z651" s="428">
        <v>0.78</v>
      </c>
      <c r="AA651" s="492">
        <v>3.05</v>
      </c>
      <c r="AB651" s="493" t="e">
        <f>ROUND(('Retail Pricing'!#REF!/(1-0.09))/0.05,0)*0.05</f>
        <v>#REF!</v>
      </c>
      <c r="AC651" s="489">
        <v>2.4500000000000002</v>
      </c>
      <c r="AD651" s="14" t="e">
        <f>IF(AC651=0," ",SUM((AB651-AC651)/AC651))</f>
        <v>#REF!</v>
      </c>
      <c r="AE651" s="428">
        <v>0.77</v>
      </c>
      <c r="AF651" s="488">
        <v>2.9</v>
      </c>
      <c r="AG651" s="494" t="e">
        <f>ROUND(('Retail Pricing'!#REF!/(1-0.09))/0.05,0)*0.05</f>
        <v>#REF!</v>
      </c>
      <c r="AH651" s="489">
        <v>2.2000000000000002</v>
      </c>
      <c r="AI651" s="14" t="e">
        <f>IF(AH651=0," ",SUM((AG651-AH651)/AH651))</f>
        <v>#REF!</v>
      </c>
      <c r="AJ651" s="428">
        <v>0.74</v>
      </c>
      <c r="AK651" s="495" t="e">
        <f>ROUND(('Retail Pricing'!#REF!/(1-0.09))/0.05,0)*0.05</f>
        <v>#REF!</v>
      </c>
      <c r="AL651" s="489"/>
      <c r="AM651" s="489">
        <v>2.2000000000000002</v>
      </c>
      <c r="AN651" s="14" t="e">
        <f>IF(AM651=0," ",SUM((AK651-AM651)/AM651))</f>
        <v>#REF!</v>
      </c>
      <c r="AO651" s="428">
        <v>0.74</v>
      </c>
      <c r="AP651" s="490" t="e">
        <f>ROUND(('Retail Pricing'!#REF!/(1-0.09))/0.05,0)*0.05</f>
        <v>#REF!</v>
      </c>
      <c r="AQ651" s="489">
        <v>2.1</v>
      </c>
      <c r="AR651" s="14" t="e">
        <f>IF(AQ651=0," ",SUM((AP651-AQ651)/AQ651))</f>
        <v>#REF!</v>
      </c>
      <c r="AS651" s="428">
        <v>0.73</v>
      </c>
      <c r="AT651" s="496">
        <v>2.5</v>
      </c>
      <c r="AU651" s="497" t="e">
        <f>IF(BA651&gt;0,ROUNDUP((BA651*2),0.05)-0.01," ")</f>
        <v>#REF!</v>
      </c>
      <c r="AV651" s="288"/>
      <c r="AW651" s="498" t="e">
        <f>IF(W651&gt;0,ROUND((W651*1.3)/0.05,0)*0.05," ")</f>
        <v>#REF!</v>
      </c>
      <c r="AX651" s="499" t="s">
        <v>106</v>
      </c>
      <c r="AY651" s="499" t="s">
        <v>106</v>
      </c>
      <c r="AZ651" s="333"/>
      <c r="BA651" s="491" t="e">
        <f t="shared" si="1035"/>
        <v>#REF!</v>
      </c>
      <c r="BB651" s="492">
        <f t="shared" si="1036"/>
        <v>3.05</v>
      </c>
      <c r="BC651" s="493" t="e">
        <f t="shared" si="1037"/>
        <v>#REF!</v>
      </c>
      <c r="BD651" s="488">
        <f t="shared" si="1038"/>
        <v>2.9</v>
      </c>
      <c r="BE651" s="494" t="e">
        <f t="shared" si="1039"/>
        <v>#REF!</v>
      </c>
      <c r="BF651" s="495" t="e">
        <f t="shared" si="1040"/>
        <v>#REF!</v>
      </c>
      <c r="BG651" s="490" t="e">
        <f t="shared" si="1041"/>
        <v>#REF!</v>
      </c>
      <c r="BH651" s="496">
        <f t="shared" si="1042"/>
        <v>2.5</v>
      </c>
      <c r="BI651" s="497" t="e">
        <f t="shared" si="1043"/>
        <v>#REF!</v>
      </c>
      <c r="BJ651" s="385" t="e">
        <f>IF(BA651*0.9&gt;BG651, " ", "No")</f>
        <v>#REF!</v>
      </c>
      <c r="BK651" s="385" t="e">
        <f>IF(BC651*0.9&gt;BG651, " ", "No")</f>
        <v>#REF!</v>
      </c>
      <c r="BL651" s="243" t="e">
        <f>IF((BA651-'Retail Pricing'!#REF!)&gt;=0," ",1)</f>
        <v>#REF!</v>
      </c>
      <c r="BM651" s="243" t="e">
        <f>IF((BB651-'Retail Pricing'!#REF!)&gt;=0," ",1)</f>
        <v>#REF!</v>
      </c>
      <c r="BN651" s="243" t="e">
        <f>IF((BC651-'Retail Pricing'!#REF!)&gt;=0," ",1)</f>
        <v>#REF!</v>
      </c>
      <c r="BO651" s="243" t="e">
        <f>IF((BD651-'Retail Pricing'!#REF!)&gt;=0," ",1)</f>
        <v>#REF!</v>
      </c>
      <c r="BP651" s="243" t="e">
        <f>IF((BE651-'Retail Pricing'!#REF!)&gt;=0," ",1)</f>
        <v>#REF!</v>
      </c>
      <c r="BQ651" s="243" t="e">
        <f>IF((BF651-'Retail Pricing'!#REF!)&gt;=0," ",1)</f>
        <v>#REF!</v>
      </c>
      <c r="BR651" s="243" t="e">
        <f>IF((BG651-'Retail Pricing'!#REF!)&gt;=0," ",1)</f>
        <v>#REF!</v>
      </c>
      <c r="BS651" s="243" t="e">
        <f>IF((BH651-'Retail Pricing'!#REF!)&gt;=0," ",1)</f>
        <v>#REF!</v>
      </c>
      <c r="BT651" s="243" t="e">
        <f>IF((BI651-'Retail Pricing'!#REF!)&gt;=0," ",1)</f>
        <v>#REF!</v>
      </c>
      <c r="BU651" s="67"/>
      <c r="BV651" s="442" t="e">
        <f>IF(W651&gt;0,$BV$9, " ")</f>
        <v>#REF!</v>
      </c>
      <c r="BW651" s="244" t="e">
        <f>IF($BV651&gt;0,($BV651-W651)/$BV651*100," ")</f>
        <v>#REF!</v>
      </c>
      <c r="BX651" s="244" t="e">
        <f t="shared" si="1123"/>
        <v>#REF!</v>
      </c>
      <c r="BY651" s="244" t="e">
        <f t="shared" si="1123"/>
        <v>#REF!</v>
      </c>
      <c r="BZ651" s="244" t="e">
        <f t="shared" si="1124"/>
        <v>#REF!</v>
      </c>
      <c r="CA651" s="244" t="e">
        <f t="shared" si="1124"/>
        <v>#REF!</v>
      </c>
      <c r="CB651" s="244" t="e">
        <f>CA651</f>
        <v>#REF!</v>
      </c>
      <c r="CC651" s="244" t="e">
        <f>IF($BV651&gt;0,($BV651-AK651)/$BV651*100," ")</f>
        <v>#REF!</v>
      </c>
      <c r="CD651" s="244" t="e">
        <f>IF($BV651&gt;0,($BV651-AP651)/$BV651*100," ")</f>
        <v>#REF!</v>
      </c>
      <c r="CE651" s="244" t="e">
        <f>IF($BV651&gt;0,($BV651-AT651)/$BV651*100," ")</f>
        <v>#REF!</v>
      </c>
      <c r="CF651" s="244" t="e">
        <f>IF($BV651&gt;0,($BV651-(W651*2))/$BV651*100," ")</f>
        <v>#REF!</v>
      </c>
      <c r="CG651" s="244" t="e">
        <f>IF($BV651&gt;0,($BV651-AW651)/$BV651*100," ")</f>
        <v>#REF!</v>
      </c>
      <c r="CH651" s="244" t="e">
        <f t="shared" si="1044"/>
        <v>#REF!</v>
      </c>
      <c r="CI651" s="570"/>
      <c r="CJ651" s="578" t="e">
        <f t="shared" si="1079"/>
        <v>#REF!</v>
      </c>
      <c r="CK651" s="578" t="e">
        <f t="shared" si="1080"/>
        <v>#REF!</v>
      </c>
      <c r="CL651" s="578" t="e">
        <f t="shared" si="1081"/>
        <v>#REF!</v>
      </c>
      <c r="CM651" s="578" t="e">
        <f t="shared" si="1082"/>
        <v>#REF!</v>
      </c>
      <c r="CN651" s="578" t="e">
        <f t="shared" si="1083"/>
        <v>#REF!</v>
      </c>
      <c r="CO651" s="578" t="e">
        <f t="shared" si="1076"/>
        <v>#REF!</v>
      </c>
      <c r="CP651" s="578" t="e">
        <f t="shared" si="1077"/>
        <v>#REF!</v>
      </c>
      <c r="CQ651" s="578" t="e">
        <f t="shared" si="1078"/>
        <v>#REF!</v>
      </c>
      <c r="CR651" s="244"/>
      <c r="CS651" s="244"/>
      <c r="CT651" s="244"/>
      <c r="CU651" s="244"/>
      <c r="CV651" s="347"/>
      <c r="CW651" s="338" t="e">
        <f>IF($BW651&gt;0,$BA651," ")</f>
        <v>#REF!</v>
      </c>
      <c r="CX651" s="347"/>
      <c r="CY651" s="338" t="e">
        <f>IF($BW651&gt;0,$BA651," ")</f>
        <v>#REF!</v>
      </c>
      <c r="CZ651" s="347"/>
      <c r="DA651" s="338" t="e">
        <f>IF($BW651&gt;0,$BA651," ")</f>
        <v>#REF!</v>
      </c>
      <c r="DB651" s="347"/>
      <c r="DC651" s="338" t="e">
        <f>IF($BW651&gt;0,$BA651," ")</f>
        <v>#REF!</v>
      </c>
      <c r="DD651" s="347"/>
      <c r="DE651" s="338" t="e">
        <f t="shared" si="1075"/>
        <v>#REF!</v>
      </c>
    </row>
    <row r="652" spans="1:109" s="19" customFormat="1" x14ac:dyDescent="0.2">
      <c r="A652" s="328" t="s">
        <v>1723</v>
      </c>
      <c r="B652" s="587" t="s">
        <v>1880</v>
      </c>
      <c r="C652" s="53"/>
      <c r="D652" s="217"/>
      <c r="E652" s="326">
        <v>12</v>
      </c>
      <c r="F652" s="588"/>
      <c r="G652" s="701"/>
      <c r="H652" s="326"/>
      <c r="I652" s="89" t="e">
        <f>IF('Retail Pricing'!#REF!&gt;0,'Retail Pricing'!#REF!," ")</f>
        <v>#REF!</v>
      </c>
      <c r="J652" s="85" t="e">
        <f>'Retail Pricing'!#REF!</f>
        <v>#REF!</v>
      </c>
      <c r="K652" s="85" t="e">
        <f>'Retail Pricing'!#REF!</f>
        <v>#REF!</v>
      </c>
      <c r="L652" s="305" t="e">
        <f>IF('Retail Pricing'!#REF!&gt;0,'Retail Pricing'!#REF!," ")</f>
        <v>#REF!</v>
      </c>
      <c r="M652" s="226" t="e">
        <f>IF(N652&gt;0,N652+O652+Q652+R652+S652," ")</f>
        <v>#REF!</v>
      </c>
      <c r="N652" s="219" t="e">
        <f>IF('Retail Pricing'!#REF!&gt;0,'Retail Pricing'!#REF!," ")</f>
        <v>#REF!</v>
      </c>
      <c r="O652" s="219" t="e">
        <f>IF('Retail Pricing'!#REF!&gt;0,'Retail Pricing'!#REF!," ")</f>
        <v>#REF!</v>
      </c>
      <c r="P652" s="219"/>
      <c r="Q652" s="219" t="e">
        <f>IF('Retail Pricing'!#REF!&gt;0,'Retail Pricing'!#REF!," ")</f>
        <v>#REF!</v>
      </c>
      <c r="R652" s="219" t="e">
        <f>IF('Retail Pricing'!#REF!&gt;0,'Retail Pricing'!#REF!," ")</f>
        <v>#REF!</v>
      </c>
      <c r="S652" s="219" t="e">
        <f>IF('Retail Pricing'!#REF!&gt;0,'Retail Pricing'!#REF!," ")</f>
        <v>#REF!</v>
      </c>
      <c r="T652" s="226" t="s">
        <v>106</v>
      </c>
      <c r="U652" s="7" t="e">
        <f>IF(M652&gt;0,$U$1," ")+2%</f>
        <v>#REF!</v>
      </c>
      <c r="V652" s="7" t="e">
        <v>#DIV/0!</v>
      </c>
      <c r="W652" s="491" t="e">
        <f>ROUND(('Retail Pricing'!#REF!/(1-0.09))/0.05,0)*0.05</f>
        <v>#REF!</v>
      </c>
      <c r="X652" s="489">
        <v>2.75</v>
      </c>
      <c r="Y652" s="304" t="e">
        <f>IF(X652=0," ",SUM((W652-X652)/X652))</f>
        <v>#REF!</v>
      </c>
      <c r="Z652" s="428">
        <v>0.77</v>
      </c>
      <c r="AA652" s="492">
        <v>3.15</v>
      </c>
      <c r="AB652" s="493" t="e">
        <f>ROUND(('Retail Pricing'!#REF!/(1-0.09))/0.05,0)*0.05</f>
        <v>#REF!</v>
      </c>
      <c r="AC652" s="489">
        <v>2.4500000000000002</v>
      </c>
      <c r="AD652" s="14" t="e">
        <f>IF(AC652=0," ",SUM((AB652-AC652)/AC652))</f>
        <v>#REF!</v>
      </c>
      <c r="AE652" s="428">
        <v>0.74</v>
      </c>
      <c r="AF652" s="488">
        <v>2.9</v>
      </c>
      <c r="AG652" s="494" t="e">
        <f>ROUND(('Retail Pricing'!#REF!/(1-0.09))/0.05,0)*0.05</f>
        <v>#REF!</v>
      </c>
      <c r="AH652" s="489">
        <v>2.2000000000000002</v>
      </c>
      <c r="AI652" s="14" t="e">
        <f>IF(AH652=0," ",SUM((AG652-AH652)/AH652))</f>
        <v>#REF!</v>
      </c>
      <c r="AJ652" s="428">
        <v>0.71</v>
      </c>
      <c r="AK652" s="495" t="e">
        <f>ROUND(('Retail Pricing'!#REF!/(1-0.09))/0.05,0)*0.05</f>
        <v>#REF!</v>
      </c>
      <c r="AL652" s="489"/>
      <c r="AM652" s="489">
        <v>2.2000000000000002</v>
      </c>
      <c r="AN652" s="14" t="e">
        <f>IF(AM652=0," ",SUM((AK652-AM652)/AM652))</f>
        <v>#REF!</v>
      </c>
      <c r="AO652" s="428">
        <v>0.71</v>
      </c>
      <c r="AP652" s="490" t="e">
        <f>ROUND(('Retail Pricing'!#REF!/(1-0.09))/0.05,0)*0.05</f>
        <v>#REF!</v>
      </c>
      <c r="AQ652" s="489">
        <v>2.1</v>
      </c>
      <c r="AR652" s="14" t="e">
        <f>IF(AQ652=0," ",SUM((AP652-AQ652)/AQ652))</f>
        <v>#REF!</v>
      </c>
      <c r="AS652" s="428">
        <v>0.7</v>
      </c>
      <c r="AT652" s="496">
        <v>2.5</v>
      </c>
      <c r="AU652" s="497" t="e">
        <f>IF(BA652&gt;0,ROUNDUP((BA652*2),0.05)-0.01," ")</f>
        <v>#REF!</v>
      </c>
      <c r="AV652" s="288"/>
      <c r="AW652" s="498" t="e">
        <f>IF(W652&gt;0,ROUND((W652*1.3)/0.05,0)*0.05," ")</f>
        <v>#REF!</v>
      </c>
      <c r="AX652" s="499" t="s">
        <v>106</v>
      </c>
      <c r="AY652" s="499" t="s">
        <v>106</v>
      </c>
      <c r="AZ652" s="333"/>
      <c r="BA652" s="491" t="e">
        <f t="shared" si="1035"/>
        <v>#REF!</v>
      </c>
      <c r="BB652" s="492">
        <f t="shared" si="1036"/>
        <v>3.15</v>
      </c>
      <c r="BC652" s="493" t="e">
        <f t="shared" si="1037"/>
        <v>#REF!</v>
      </c>
      <c r="BD652" s="488">
        <f t="shared" si="1038"/>
        <v>2.9</v>
      </c>
      <c r="BE652" s="494" t="e">
        <f t="shared" si="1039"/>
        <v>#REF!</v>
      </c>
      <c r="BF652" s="495" t="e">
        <f t="shared" si="1040"/>
        <v>#REF!</v>
      </c>
      <c r="BG652" s="490" t="e">
        <f t="shared" si="1041"/>
        <v>#REF!</v>
      </c>
      <c r="BH652" s="496">
        <f t="shared" si="1042"/>
        <v>2.5</v>
      </c>
      <c r="BI652" s="497" t="e">
        <f t="shared" si="1043"/>
        <v>#REF!</v>
      </c>
      <c r="BJ652" s="385" t="e">
        <f>IF(BA652*0.9&gt;BG652, " ", "No")</f>
        <v>#REF!</v>
      </c>
      <c r="BK652" s="385" t="e">
        <f>IF(BC652*0.9&gt;BG652, " ", "No")</f>
        <v>#REF!</v>
      </c>
      <c r="BL652" s="243" t="e">
        <f>IF((BA652-'Retail Pricing'!#REF!)&gt;=0," ",1)</f>
        <v>#REF!</v>
      </c>
      <c r="BM652" s="243" t="e">
        <f>IF((BB652-'Retail Pricing'!#REF!)&gt;=0," ",1)</f>
        <v>#REF!</v>
      </c>
      <c r="BN652" s="243" t="e">
        <f>IF((BC652-'Retail Pricing'!#REF!)&gt;=0," ",1)</f>
        <v>#REF!</v>
      </c>
      <c r="BO652" s="243" t="e">
        <f>IF((BD652-'Retail Pricing'!#REF!)&gt;=0," ",1)</f>
        <v>#REF!</v>
      </c>
      <c r="BP652" s="243" t="e">
        <f>IF((BE652-'Retail Pricing'!#REF!)&gt;=0," ",1)</f>
        <v>#REF!</v>
      </c>
      <c r="BQ652" s="243" t="e">
        <f>IF((BF652-'Retail Pricing'!#REF!)&gt;=0," ",1)</f>
        <v>#REF!</v>
      </c>
      <c r="BR652" s="243" t="e">
        <f>IF((BG652-'Retail Pricing'!#REF!)&gt;=0," ",1)</f>
        <v>#REF!</v>
      </c>
      <c r="BS652" s="243" t="e">
        <f>IF((BH652-'Retail Pricing'!#REF!)&gt;=0," ",1)</f>
        <v>#REF!</v>
      </c>
      <c r="BT652" s="243" t="e">
        <f>IF((BI652-'Retail Pricing'!#REF!)&gt;=0," ",1)</f>
        <v>#REF!</v>
      </c>
      <c r="BU652" s="67"/>
      <c r="BV652" s="442" t="e">
        <f>IF(W652&gt;0,$BV$9, " ")</f>
        <v>#REF!</v>
      </c>
      <c r="BW652" s="244" t="e">
        <f>IF($BV652&gt;0,($BV652-W652)/$BV652*100," ")</f>
        <v>#REF!</v>
      </c>
      <c r="BX652" s="244" t="e">
        <f t="shared" si="1123"/>
        <v>#REF!</v>
      </c>
      <c r="BY652" s="244" t="e">
        <f t="shared" si="1123"/>
        <v>#REF!</v>
      </c>
      <c r="BZ652" s="244" t="e">
        <f t="shared" si="1124"/>
        <v>#REF!</v>
      </c>
      <c r="CA652" s="244" t="e">
        <f t="shared" si="1124"/>
        <v>#REF!</v>
      </c>
      <c r="CB652" s="244" t="e">
        <f>CA652</f>
        <v>#REF!</v>
      </c>
      <c r="CC652" s="244" t="e">
        <f>IF($BV652&gt;0,($BV652-AK652)/$BV652*100," ")</f>
        <v>#REF!</v>
      </c>
      <c r="CD652" s="244" t="e">
        <f>IF($BV652&gt;0,($BV652-AP652)/$BV652*100," ")</f>
        <v>#REF!</v>
      </c>
      <c r="CE652" s="244" t="e">
        <f>IF($BV652&gt;0,($BV652-AT652)/$BV652*100," ")</f>
        <v>#REF!</v>
      </c>
      <c r="CF652" s="244" t="e">
        <f>IF($BV652&gt;0,($BV652-(W652*2))/$BV652*100," ")</f>
        <v>#REF!</v>
      </c>
      <c r="CG652" s="244" t="e">
        <f>IF($BV652&gt;0,($BV652-AW652)/$BV652*100," ")</f>
        <v>#REF!</v>
      </c>
      <c r="CH652" s="244" t="e">
        <f t="shared" si="1044"/>
        <v>#REF!</v>
      </c>
      <c r="CI652" s="570"/>
      <c r="CJ652" s="578" t="e">
        <f>IF(BW652&gt;0,BW652-$CL$1," ")</f>
        <v>#REF!</v>
      </c>
      <c r="CK652" s="578" t="e">
        <f>IF(BX652&gt;0,BX652-$CL$1," ")</f>
        <v>#REF!</v>
      </c>
      <c r="CL652" s="578" t="e">
        <f>IF(BY652&gt;0,BY652-$CL$1," ")</f>
        <v>#REF!</v>
      </c>
      <c r="CM652" s="578" t="e">
        <f>IF(BZ652&gt;0,BZ652-$CL$1," ")</f>
        <v>#REF!</v>
      </c>
      <c r="CN652" s="578" t="e">
        <f>IF(CA652&gt;0,CA652-$CL$1," ")</f>
        <v>#REF!</v>
      </c>
      <c r="CO652" s="578" t="e">
        <f>IF(CC652&gt;0,CC652-$CL$1," ")</f>
        <v>#REF!</v>
      </c>
      <c r="CP652" s="578" t="e">
        <f>IF(CD652&gt;0,CD652-$CL$1," ")</f>
        <v>#REF!</v>
      </c>
      <c r="CQ652" s="578" t="e">
        <f>IF(CE652&gt;0,CE652-$CL$1," ")</f>
        <v>#REF!</v>
      </c>
      <c r="CR652" s="244"/>
      <c r="CS652" s="244"/>
      <c r="CT652" s="244"/>
      <c r="CU652" s="244"/>
      <c r="CV652" s="347"/>
      <c r="CW652" s="338" t="e">
        <f>IF($BW652&gt;0,$BA652," ")</f>
        <v>#REF!</v>
      </c>
      <c r="CX652" s="347"/>
      <c r="CY652" s="338" t="e">
        <f>IF($BW652&gt;0,$BA652," ")</f>
        <v>#REF!</v>
      </c>
      <c r="CZ652" s="347"/>
      <c r="DA652" s="338" t="e">
        <f>IF($BW652&gt;0,$BA652," ")</f>
        <v>#REF!</v>
      </c>
      <c r="DB652" s="347"/>
      <c r="DC652" s="338" t="e">
        <f>IF($BW652&gt;0,$BA652," ")</f>
        <v>#REF!</v>
      </c>
      <c r="DD652" s="347"/>
      <c r="DE652" s="338" t="e">
        <f t="shared" si="1075"/>
        <v>#REF!</v>
      </c>
    </row>
    <row r="653" spans="1:109" s="19" customFormat="1" x14ac:dyDescent="0.2">
      <c r="A653" s="328" t="s">
        <v>1723</v>
      </c>
      <c r="B653" s="614" t="s">
        <v>1772</v>
      </c>
      <c r="C653" s="616" t="s">
        <v>1770</v>
      </c>
      <c r="D653" s="217"/>
      <c r="E653" s="326">
        <v>10</v>
      </c>
      <c r="F653" s="326" t="s">
        <v>1788</v>
      </c>
      <c r="G653" s="701"/>
      <c r="H653" s="326" t="s">
        <v>1873</v>
      </c>
      <c r="I653" s="385">
        <v>10</v>
      </c>
      <c r="J653" s="85" t="e">
        <f>'Retail Pricing'!#REF!</f>
        <v>#REF!</v>
      </c>
      <c r="K653" s="217"/>
      <c r="L653" s="605">
        <v>0.1</v>
      </c>
      <c r="M653" s="603">
        <v>0.84941999999999995</v>
      </c>
      <c r="N653" s="615">
        <v>0.46</v>
      </c>
      <c r="O653" s="603" t="s">
        <v>93</v>
      </c>
      <c r="P653" s="603"/>
      <c r="Q653" s="603" t="s">
        <v>93</v>
      </c>
      <c r="R653" s="603" t="s">
        <v>93</v>
      </c>
      <c r="S653" s="603" t="s">
        <v>93</v>
      </c>
      <c r="T653" s="603" t="s">
        <v>106</v>
      </c>
      <c r="U653" s="9">
        <v>0.17</v>
      </c>
      <c r="V653" s="7" t="e">
        <v>#DIV/0!</v>
      </c>
      <c r="W653" s="491">
        <v>2.5</v>
      </c>
      <c r="X653" s="489">
        <v>2.5</v>
      </c>
      <c r="Y653" s="14" t="s">
        <v>106</v>
      </c>
      <c r="Z653" s="607">
        <v>0.59</v>
      </c>
      <c r="AA653" s="492">
        <v>2.75</v>
      </c>
      <c r="AB653" s="493">
        <v>2.25</v>
      </c>
      <c r="AC653" s="489">
        <v>2.25</v>
      </c>
      <c r="AD653" s="14" t="s">
        <v>106</v>
      </c>
      <c r="AE653" s="607">
        <v>0.55000000000000004</v>
      </c>
      <c r="AF653" s="488">
        <v>2.5</v>
      </c>
      <c r="AG653" s="494">
        <v>2</v>
      </c>
      <c r="AH653" s="489">
        <v>2</v>
      </c>
      <c r="AI653" s="14" t="s">
        <v>106</v>
      </c>
      <c r="AJ653" s="607">
        <v>0.47</v>
      </c>
      <c r="AK653" s="495">
        <v>2</v>
      </c>
      <c r="AL653" s="489"/>
      <c r="AM653" s="489">
        <v>2</v>
      </c>
      <c r="AN653" s="14" t="s">
        <v>106</v>
      </c>
      <c r="AO653" s="607">
        <v>0.47</v>
      </c>
      <c r="AP653" s="490">
        <v>1.9</v>
      </c>
      <c r="AQ653" s="489">
        <v>1.9</v>
      </c>
      <c r="AR653" s="14" t="s">
        <v>106</v>
      </c>
      <c r="AS653" s="607">
        <v>0.46</v>
      </c>
      <c r="AT653" s="496">
        <v>2.15</v>
      </c>
      <c r="AU653" s="497">
        <v>4.99</v>
      </c>
      <c r="AV653" s="288"/>
      <c r="AW653" s="498">
        <v>3.25</v>
      </c>
      <c r="AX653" s="499">
        <v>1.9</v>
      </c>
      <c r="AY653" s="499">
        <v>1</v>
      </c>
      <c r="AZ653" s="333"/>
      <c r="BA653" s="491">
        <v>2.5</v>
      </c>
      <c r="BB653" s="492">
        <v>2.75</v>
      </c>
      <c r="BC653" s="493">
        <v>2.25</v>
      </c>
      <c r="BD653" s="488">
        <v>2.5</v>
      </c>
      <c r="BE653" s="494">
        <v>2</v>
      </c>
      <c r="BF653" s="495">
        <v>2</v>
      </c>
      <c r="BG653" s="490">
        <v>1.9</v>
      </c>
      <c r="BH653" s="496">
        <v>2.15</v>
      </c>
      <c r="BI653" s="497">
        <v>4.99</v>
      </c>
      <c r="BJ653" s="385" t="s">
        <v>106</v>
      </c>
      <c r="BK653" s="385" t="s">
        <v>106</v>
      </c>
      <c r="BL653" s="604" t="s">
        <v>106</v>
      </c>
      <c r="BM653" s="604" t="s">
        <v>106</v>
      </c>
      <c r="BN653" s="604" t="s">
        <v>106</v>
      </c>
      <c r="BO653" s="604" t="s">
        <v>106</v>
      </c>
      <c r="BP653" s="604" t="s">
        <v>106</v>
      </c>
      <c r="BQ653" s="604"/>
      <c r="BR653" s="604"/>
      <c r="BS653" s="604"/>
      <c r="BT653" s="604"/>
      <c r="BU653" s="385"/>
      <c r="BV653" s="602">
        <v>100</v>
      </c>
      <c r="BW653" s="244">
        <v>97.5</v>
      </c>
      <c r="BX653" s="244">
        <v>97.25</v>
      </c>
      <c r="BY653" s="244">
        <v>97.75</v>
      </c>
      <c r="BZ653" s="244">
        <v>97.5</v>
      </c>
      <c r="CA653" s="244">
        <v>98</v>
      </c>
      <c r="CB653" s="244">
        <v>98</v>
      </c>
      <c r="CC653" s="244">
        <v>98</v>
      </c>
      <c r="CD653" s="244">
        <v>98.1</v>
      </c>
      <c r="CE653" s="244">
        <v>97.85</v>
      </c>
      <c r="CF653" s="244">
        <v>95</v>
      </c>
      <c r="CG653" s="244">
        <v>96.75</v>
      </c>
      <c r="CH653" s="244">
        <v>100</v>
      </c>
      <c r="CI653" s="608"/>
      <c r="CJ653" s="578">
        <v>97.4</v>
      </c>
      <c r="CK653" s="578">
        <v>97.15</v>
      </c>
      <c r="CL653" s="578">
        <v>97.65</v>
      </c>
      <c r="CM653" s="578">
        <v>97.4</v>
      </c>
      <c r="CN653" s="578">
        <v>97.9</v>
      </c>
      <c r="CO653" s="578">
        <v>97.9</v>
      </c>
      <c r="CP653" s="578">
        <v>98</v>
      </c>
      <c r="CQ653" s="578">
        <v>97.75</v>
      </c>
      <c r="CR653" s="244"/>
      <c r="CS653" s="244"/>
      <c r="CT653" s="244"/>
      <c r="CU653" s="244"/>
      <c r="CV653" s="347"/>
      <c r="CW653" s="338">
        <v>2.5</v>
      </c>
      <c r="CX653" s="347"/>
      <c r="CY653" s="338">
        <v>2.5</v>
      </c>
      <c r="CZ653" s="347"/>
      <c r="DA653" s="338">
        <v>2.5</v>
      </c>
      <c r="DB653" s="347"/>
      <c r="DC653" s="338">
        <v>2.5</v>
      </c>
      <c r="DD653" s="347"/>
      <c r="DE653" s="338">
        <v>2.5</v>
      </c>
    </row>
    <row r="654" spans="1:109" s="19" customFormat="1" x14ac:dyDescent="0.2">
      <c r="A654" s="328" t="s">
        <v>1723</v>
      </c>
      <c r="B654" s="614" t="s">
        <v>1946</v>
      </c>
      <c r="C654" s="614" t="s">
        <v>1770</v>
      </c>
      <c r="D654" s="217"/>
      <c r="E654" s="326">
        <v>10</v>
      </c>
      <c r="F654" s="400" t="s">
        <v>1947</v>
      </c>
      <c r="G654" s="704"/>
      <c r="H654" s="400" t="s">
        <v>1948</v>
      </c>
      <c r="I654" s="385"/>
      <c r="J654" s="85" t="e">
        <f>'Retail Pricing'!#REF!</f>
        <v>#REF!</v>
      </c>
      <c r="K654" s="217"/>
      <c r="L654" s="605"/>
      <c r="M654" s="603"/>
      <c r="N654" s="615"/>
      <c r="O654" s="603"/>
      <c r="P654" s="603"/>
      <c r="Q654" s="603"/>
      <c r="R654" s="603"/>
      <c r="S654" s="603"/>
      <c r="T654" s="603"/>
      <c r="U654" s="9"/>
      <c r="V654" s="7"/>
      <c r="W654" s="491"/>
      <c r="X654" s="489"/>
      <c r="Y654" s="14"/>
      <c r="Z654" s="607"/>
      <c r="AA654" s="492"/>
      <c r="AB654" s="493"/>
      <c r="AC654" s="489"/>
      <c r="AD654" s="14"/>
      <c r="AE654" s="607"/>
      <c r="AF654" s="488"/>
      <c r="AG654" s="494"/>
      <c r="AH654" s="489"/>
      <c r="AI654" s="14"/>
      <c r="AJ654" s="607"/>
      <c r="AK654" s="495"/>
      <c r="AL654" s="489"/>
      <c r="AM654" s="489"/>
      <c r="AN654" s="14"/>
      <c r="AO654" s="607"/>
      <c r="AP654" s="490"/>
      <c r="AQ654" s="489"/>
      <c r="AR654" s="14"/>
      <c r="AS654" s="607"/>
      <c r="AT654" s="496"/>
      <c r="AU654" s="497"/>
      <c r="AV654" s="288"/>
      <c r="AW654" s="498"/>
      <c r="AX654" s="499"/>
      <c r="AY654" s="499"/>
      <c r="AZ654" s="333"/>
      <c r="BA654" s="491"/>
      <c r="BB654" s="492"/>
      <c r="BC654" s="493"/>
      <c r="BD654" s="488"/>
      <c r="BE654" s="494"/>
      <c r="BF654" s="495"/>
      <c r="BG654" s="490"/>
      <c r="BH654" s="496"/>
      <c r="BI654" s="497"/>
      <c r="BJ654" s="385"/>
      <c r="BK654" s="385"/>
      <c r="BL654" s="604"/>
      <c r="BM654" s="604"/>
      <c r="BN654" s="604"/>
      <c r="BO654" s="604"/>
      <c r="BP654" s="604"/>
      <c r="BQ654" s="604"/>
      <c r="BR654" s="604"/>
      <c r="BS654" s="604"/>
      <c r="BT654" s="604"/>
      <c r="BU654" s="385"/>
      <c r="BV654" s="602"/>
      <c r="BW654" s="244"/>
      <c r="BX654" s="244"/>
      <c r="BY654" s="244"/>
      <c r="BZ654" s="244"/>
      <c r="CA654" s="244"/>
      <c r="CB654" s="244"/>
      <c r="CC654" s="244"/>
      <c r="CD654" s="244"/>
      <c r="CE654" s="244"/>
      <c r="CF654" s="244"/>
      <c r="CG654" s="244"/>
      <c r="CH654" s="244"/>
      <c r="CI654" s="608"/>
      <c r="CJ654" s="578"/>
      <c r="CK654" s="578"/>
      <c r="CL654" s="578"/>
      <c r="CM654" s="578"/>
      <c r="CN654" s="578"/>
      <c r="CO654" s="578"/>
      <c r="CP654" s="578"/>
      <c r="CQ654" s="578"/>
      <c r="CR654" s="244"/>
      <c r="CS654" s="244"/>
      <c r="CT654" s="244"/>
      <c r="CU654" s="244"/>
      <c r="CV654" s="347"/>
      <c r="CW654" s="338"/>
      <c r="CX654" s="347"/>
      <c r="CY654" s="338"/>
      <c r="CZ654" s="347"/>
      <c r="DA654" s="338"/>
      <c r="DB654" s="347"/>
      <c r="DC654" s="338"/>
      <c r="DD654" s="347"/>
      <c r="DE654" s="338"/>
    </row>
    <row r="655" spans="1:109" s="19" customFormat="1" x14ac:dyDescent="0.2">
      <c r="A655" s="328" t="s">
        <v>1723</v>
      </c>
      <c r="B655" s="53" t="s">
        <v>1771</v>
      </c>
      <c r="C655" s="454"/>
      <c r="D655" s="217"/>
      <c r="E655" s="326">
        <v>12</v>
      </c>
      <c r="F655" s="326" t="s">
        <v>1789</v>
      </c>
      <c r="G655" s="701"/>
      <c r="H655" s="326"/>
      <c r="I655" s="89" t="e">
        <f>IF('Retail Pricing'!#REF!&gt;0,'Retail Pricing'!#REF!," ")</f>
        <v>#REF!</v>
      </c>
      <c r="J655" s="85" t="e">
        <f>'Retail Pricing'!#REF!</f>
        <v>#REF!</v>
      </c>
      <c r="K655" s="85" t="e">
        <f>'Retail Pricing'!#REF!</f>
        <v>#REF!</v>
      </c>
      <c r="L655" s="305" t="e">
        <f>IF('Retail Pricing'!#REF!&gt;0,'Retail Pricing'!#REF!," ")</f>
        <v>#REF!</v>
      </c>
      <c r="M655" s="226" t="e">
        <f>IF(N655&gt;0,N655+O655+Q655+R655+S655," ")</f>
        <v>#REF!</v>
      </c>
      <c r="N655" s="219" t="e">
        <f>IF('Retail Pricing'!#REF!&gt;0,'Retail Pricing'!#REF!," ")</f>
        <v>#REF!</v>
      </c>
      <c r="O655" s="219" t="e">
        <f>IF('Retail Pricing'!#REF!&gt;0,'Retail Pricing'!#REF!," ")</f>
        <v>#REF!</v>
      </c>
      <c r="P655" s="219"/>
      <c r="Q655" s="219" t="e">
        <f>IF('Retail Pricing'!#REF!&gt;0,'Retail Pricing'!#REF!," ")</f>
        <v>#REF!</v>
      </c>
      <c r="R655" s="219" t="e">
        <f>IF('Retail Pricing'!#REF!&gt;0,'Retail Pricing'!#REF!," ")</f>
        <v>#REF!</v>
      </c>
      <c r="S655" s="219" t="e">
        <f>IF('Retail Pricing'!#REF!&gt;0,'Retail Pricing'!#REF!," ")</f>
        <v>#REF!</v>
      </c>
      <c r="T655" s="226" t="s">
        <v>106</v>
      </c>
      <c r="U655" s="7" t="e">
        <f>IF(M655&gt;0,$U$1," ")+2%</f>
        <v>#REF!</v>
      </c>
      <c r="V655" s="7" t="e">
        <v>#DIV/0!</v>
      </c>
      <c r="W655" s="491" t="e">
        <f>ROUND(('Retail Pricing'!#REF!/(1-0.09))/0.05,0)*0.05</f>
        <v>#REF!</v>
      </c>
      <c r="X655" s="489">
        <v>4.4000000000000004</v>
      </c>
      <c r="Y655" s="304" t="e">
        <f>IF(X655=0," ",SUM((W655-X655)/X655))</f>
        <v>#REF!</v>
      </c>
      <c r="Z655" s="428">
        <v>0.81</v>
      </c>
      <c r="AA655" s="492">
        <v>4.8499999999999996</v>
      </c>
      <c r="AB655" s="493" t="e">
        <f>ROUND(('Retail Pricing'!#REF!/(1-0.09))/0.05,0)*0.05</f>
        <v>#REF!</v>
      </c>
      <c r="AC655" s="489">
        <v>3.95</v>
      </c>
      <c r="AD655" s="14" t="e">
        <f>IF(AC655=0," ",SUM((AB655-AC655)/AC655))</f>
        <v>#REF!</v>
      </c>
      <c r="AE655" s="428">
        <v>0.79</v>
      </c>
      <c r="AF655" s="488">
        <v>4.4000000000000004</v>
      </c>
      <c r="AG655" s="494" t="e">
        <f>ROUND(('Retail Pricing'!#REF!/(1-0.09))/0.05,0)*0.05</f>
        <v>#REF!</v>
      </c>
      <c r="AH655" s="489">
        <v>3.5</v>
      </c>
      <c r="AI655" s="14" t="e">
        <f>IF(AH655=0," ",SUM((AG655-AH655)/AH655))</f>
        <v>#REF!</v>
      </c>
      <c r="AJ655" s="428">
        <v>0.77</v>
      </c>
      <c r="AK655" s="495" t="e">
        <f>ROUND(('Retail Pricing'!#REF!/(1-0.09))/0.05,0)*0.05</f>
        <v>#REF!</v>
      </c>
      <c r="AL655" s="489"/>
      <c r="AM655" s="489">
        <v>3.5</v>
      </c>
      <c r="AN655" s="14" t="e">
        <f>IF(AM655=0," ",SUM((AK655-AM655)/AM655))</f>
        <v>#REF!</v>
      </c>
      <c r="AO655" s="428">
        <v>0.76</v>
      </c>
      <c r="AP655" s="490" t="e">
        <f>ROUND(('Retail Pricing'!#REF!/(1-0.09))/0.05,0)*0.05</f>
        <v>#REF!</v>
      </c>
      <c r="AQ655" s="489">
        <v>3.3</v>
      </c>
      <c r="AR655" s="14" t="e">
        <f>IF(AQ655=0," ",SUM((AP655-AQ655)/AQ655))</f>
        <v>#REF!</v>
      </c>
      <c r="AS655" s="428">
        <v>0.75</v>
      </c>
      <c r="AT655" s="496">
        <v>3.75</v>
      </c>
      <c r="AU655" s="497" t="e">
        <f>IF(BA655&gt;0,ROUNDUP((BA655*2),0.05)-0.01," ")</f>
        <v>#REF!</v>
      </c>
      <c r="AV655" s="288"/>
      <c r="AW655" s="498" t="e">
        <f>IF(W655&gt;0,ROUND((W655*1.3)/0.05,0)*0.05," ")</f>
        <v>#REF!</v>
      </c>
      <c r="AX655" s="499" t="s">
        <v>106</v>
      </c>
      <c r="AY655" s="499" t="s">
        <v>106</v>
      </c>
      <c r="AZ655" s="333"/>
      <c r="BA655" s="491" t="e">
        <f t="shared" si="1035"/>
        <v>#REF!</v>
      </c>
      <c r="BB655" s="492">
        <f t="shared" si="1036"/>
        <v>4.8499999999999996</v>
      </c>
      <c r="BC655" s="493" t="e">
        <f t="shared" si="1037"/>
        <v>#REF!</v>
      </c>
      <c r="BD655" s="488">
        <f t="shared" si="1038"/>
        <v>4.4000000000000004</v>
      </c>
      <c r="BE655" s="494" t="e">
        <f t="shared" si="1039"/>
        <v>#REF!</v>
      </c>
      <c r="BF655" s="495" t="e">
        <f t="shared" si="1040"/>
        <v>#REF!</v>
      </c>
      <c r="BG655" s="490" t="e">
        <f t="shared" si="1041"/>
        <v>#REF!</v>
      </c>
      <c r="BH655" s="496">
        <f t="shared" si="1042"/>
        <v>3.75</v>
      </c>
      <c r="BI655" s="497" t="e">
        <f t="shared" si="1043"/>
        <v>#REF!</v>
      </c>
      <c r="BJ655" s="385" t="e">
        <f>IF(BA655*0.9&gt;BG655, " ", "No")</f>
        <v>#REF!</v>
      </c>
      <c r="BK655" s="385" t="e">
        <f>IF(BC655*0.9&gt;BG655, " ", "No")</f>
        <v>#REF!</v>
      </c>
      <c r="BL655" s="243" t="e">
        <f>IF((BA655-'Retail Pricing'!#REF!)&gt;=0," ",1)</f>
        <v>#REF!</v>
      </c>
      <c r="BM655" s="243" t="e">
        <f>IF((BB655-'Retail Pricing'!#REF!)&gt;=0," ",1)</f>
        <v>#REF!</v>
      </c>
      <c r="BN655" s="243" t="e">
        <f>IF((BC655-'Retail Pricing'!#REF!)&gt;=0," ",1)</f>
        <v>#REF!</v>
      </c>
      <c r="BO655" s="243">
        <f>IF((BD655-'Retail Pricing'!F288)&gt;=0," ",1)</f>
        <v>1</v>
      </c>
      <c r="BP655" s="243" t="e">
        <f>IF((BE655-'Retail Pricing'!#REF!)&gt;=0," ",1)</f>
        <v>#REF!</v>
      </c>
      <c r="BQ655" s="243" t="e">
        <f>IF((BF655-'Retail Pricing'!#REF!)&gt;=0," ",1)</f>
        <v>#REF!</v>
      </c>
      <c r="BR655" s="243" t="e">
        <f>IF((BG655-'Retail Pricing'!#REF!)&gt;=0," ",1)</f>
        <v>#REF!</v>
      </c>
      <c r="BS655" s="243" t="e">
        <f>IF((BH655-'Retail Pricing'!#REF!)&gt;=0," ",1)</f>
        <v>#REF!</v>
      </c>
      <c r="BT655" s="243" t="e">
        <f>IF((BI655-'Retail Pricing'!#REF!)&gt;=0," ",1)</f>
        <v>#REF!</v>
      </c>
      <c r="BU655" s="67"/>
      <c r="BV655" s="442" t="e">
        <f>IF(W655&gt;0,$BV$9, " ")</f>
        <v>#REF!</v>
      </c>
      <c r="BW655" s="244" t="e">
        <f>IF($BV655&gt;0,($BV655-W655)/$BV655*100," ")</f>
        <v>#REF!</v>
      </c>
      <c r="BX655" s="244" t="e">
        <f t="shared" ref="BX655:BY658" si="1127">IF($BV655&gt;0,($BV655-AA655)/$BV655*100," ")</f>
        <v>#REF!</v>
      </c>
      <c r="BY655" s="244" t="e">
        <f t="shared" si="1127"/>
        <v>#REF!</v>
      </c>
      <c r="BZ655" s="244" t="e">
        <f t="shared" ref="BZ655:CA658" si="1128">IF($BV655&gt;0,($BV655-AF655)/$BV655*100," ")</f>
        <v>#REF!</v>
      </c>
      <c r="CA655" s="244" t="e">
        <f t="shared" si="1128"/>
        <v>#REF!</v>
      </c>
      <c r="CB655" s="244" t="e">
        <f>CA655</f>
        <v>#REF!</v>
      </c>
      <c r="CC655" s="244" t="e">
        <f>IF($BV655&gt;0,($BV655-AK655)/$BV655*100," ")</f>
        <v>#REF!</v>
      </c>
      <c r="CD655" s="244" t="e">
        <f>IF($BV655&gt;0,($BV655-AP655)/$BV655*100," ")</f>
        <v>#REF!</v>
      </c>
      <c r="CE655" s="244" t="e">
        <f>IF($BV655&gt;0,($BV655-AT655)/$BV655*100," ")</f>
        <v>#REF!</v>
      </c>
      <c r="CF655" s="244" t="e">
        <f>IF($BV655&gt;0,($BV655-(W655*2))/$BV655*100," ")</f>
        <v>#REF!</v>
      </c>
      <c r="CG655" s="244" t="e">
        <f>IF($BV655&gt;0,($BV655-AW655)/$BV655*100," ")</f>
        <v>#REF!</v>
      </c>
      <c r="CH655" s="244" t="e">
        <f t="shared" si="1044"/>
        <v>#REF!</v>
      </c>
      <c r="CI655" s="570"/>
      <c r="CJ655" s="578" t="e">
        <f t="shared" si="1079"/>
        <v>#REF!</v>
      </c>
      <c r="CK655" s="578" t="e">
        <f t="shared" si="1080"/>
        <v>#REF!</v>
      </c>
      <c r="CL655" s="578" t="e">
        <f t="shared" si="1081"/>
        <v>#REF!</v>
      </c>
      <c r="CM655" s="578" t="e">
        <f t="shared" si="1082"/>
        <v>#REF!</v>
      </c>
      <c r="CN655" s="578" t="e">
        <f t="shared" si="1083"/>
        <v>#REF!</v>
      </c>
      <c r="CO655" s="578" t="e">
        <f t="shared" si="1076"/>
        <v>#REF!</v>
      </c>
      <c r="CP655" s="578" t="e">
        <f t="shared" si="1077"/>
        <v>#REF!</v>
      </c>
      <c r="CQ655" s="578" t="e">
        <f t="shared" si="1078"/>
        <v>#REF!</v>
      </c>
      <c r="CR655" s="244"/>
      <c r="CS655" s="244"/>
      <c r="CT655" s="244"/>
      <c r="CU655" s="244"/>
      <c r="CV655" s="347"/>
      <c r="CW655" s="338" t="e">
        <f>IF($BW655&gt;0,$BA655," ")</f>
        <v>#REF!</v>
      </c>
      <c r="CX655" s="347"/>
      <c r="CY655" s="338" t="e">
        <f>IF($BW655&gt;0,$BA655," ")</f>
        <v>#REF!</v>
      </c>
      <c r="CZ655" s="347"/>
      <c r="DA655" s="338" t="e">
        <f>IF($BW655&gt;0,$BA655," ")</f>
        <v>#REF!</v>
      </c>
      <c r="DB655" s="347"/>
      <c r="DC655" s="338" t="e">
        <f>IF($BW655&gt;0,$BA655," ")</f>
        <v>#REF!</v>
      </c>
      <c r="DD655" s="347"/>
      <c r="DE655" s="338" t="e">
        <f t="shared" si="1075"/>
        <v>#REF!</v>
      </c>
    </row>
    <row r="656" spans="1:109" s="19" customFormat="1" x14ac:dyDescent="0.2">
      <c r="A656" s="328" t="s">
        <v>1723</v>
      </c>
      <c r="B656" s="53" t="s">
        <v>1773</v>
      </c>
      <c r="C656" s="454"/>
      <c r="D656" s="217"/>
      <c r="E656" s="326">
        <v>6</v>
      </c>
      <c r="F656" s="326" t="s">
        <v>1791</v>
      </c>
      <c r="G656" s="701"/>
      <c r="H656" s="326"/>
      <c r="I656" s="89" t="e">
        <f>IF('Retail Pricing'!#REF!&gt;0,'Retail Pricing'!#REF!," ")</f>
        <v>#REF!</v>
      </c>
      <c r="J656" s="85" t="e">
        <f>'Retail Pricing'!#REF!</f>
        <v>#REF!</v>
      </c>
      <c r="K656" s="85" t="e">
        <f>'Retail Pricing'!#REF!</f>
        <v>#REF!</v>
      </c>
      <c r="L656" s="305" t="e">
        <f>IF('Retail Pricing'!#REF!&gt;0,'Retail Pricing'!#REF!," ")</f>
        <v>#REF!</v>
      </c>
      <c r="M656" s="226" t="e">
        <f>IF(N656&gt;0,N656+O656+Q656+R656+S656," ")</f>
        <v>#REF!</v>
      </c>
      <c r="N656" s="219" t="e">
        <f>IF('Retail Pricing'!#REF!&gt;0,'Retail Pricing'!#REF!," ")</f>
        <v>#REF!</v>
      </c>
      <c r="O656" s="219" t="e">
        <f>IF('Retail Pricing'!#REF!&gt;0,'Retail Pricing'!#REF!," ")</f>
        <v>#REF!</v>
      </c>
      <c r="P656" s="219"/>
      <c r="Q656" s="219" t="e">
        <f>IF('Retail Pricing'!#REF!&gt;0,'Retail Pricing'!#REF!," ")</f>
        <v>#REF!</v>
      </c>
      <c r="R656" s="219" t="e">
        <f>IF('Retail Pricing'!#REF!&gt;0,'Retail Pricing'!#REF!," ")</f>
        <v>#REF!</v>
      </c>
      <c r="S656" s="219" t="e">
        <f>IF('Retail Pricing'!#REF!&gt;0,'Retail Pricing'!#REF!," ")</f>
        <v>#REF!</v>
      </c>
      <c r="T656" s="226" t="s">
        <v>106</v>
      </c>
      <c r="U656" s="7" t="e">
        <f>IF(M656&gt;0,$U$1," ")+2%</f>
        <v>#REF!</v>
      </c>
      <c r="V656" s="7" t="e">
        <v>#DIV/0!</v>
      </c>
      <c r="W656" s="491" t="e">
        <f>ROUND(('Retail Pricing'!#REF!/(1-0.09))/0.05,0)*0.05</f>
        <v>#REF!</v>
      </c>
      <c r="X656" s="489">
        <v>8.25</v>
      </c>
      <c r="Y656" s="304" t="e">
        <f>IF(X656=0," ",SUM((W656-X656)/X656))</f>
        <v>#REF!</v>
      </c>
      <c r="Z656" s="428">
        <v>0.66</v>
      </c>
      <c r="AA656" s="492">
        <v>9.1</v>
      </c>
      <c r="AB656" s="493" t="e">
        <f>ROUND(('Retail Pricing'!#REF!/(1-0.09))/0.05,0)*0.05</f>
        <v>#REF!</v>
      </c>
      <c r="AC656" s="489">
        <v>7.4</v>
      </c>
      <c r="AD656" s="14" t="e">
        <f>IF(AC656=0," ",SUM((AB656-AC656)/AC656))</f>
        <v>#REF!</v>
      </c>
      <c r="AE656" s="428">
        <v>0.63</v>
      </c>
      <c r="AF656" s="488">
        <v>8.25</v>
      </c>
      <c r="AG656" s="494" t="e">
        <f>ROUND(('Retail Pricing'!#REF!/(1-0.09))/0.05,0)*0.05</f>
        <v>#REF!</v>
      </c>
      <c r="AH656" s="489">
        <v>6.6</v>
      </c>
      <c r="AI656" s="14" t="e">
        <f>IF(AH656=0," ",SUM((AG656-AH656)/AH656))</f>
        <v>#REF!</v>
      </c>
      <c r="AJ656" s="428">
        <v>0.57999999999999996</v>
      </c>
      <c r="AK656" s="495" t="e">
        <f>ROUND(('Retail Pricing'!#REF!/(1-0.09))/0.05,0)*0.05</f>
        <v>#REF!</v>
      </c>
      <c r="AL656" s="489"/>
      <c r="AM656" s="489">
        <v>6.6</v>
      </c>
      <c r="AN656" s="14" t="e">
        <f>IF(AM656=0," ",SUM((AK656-AM656)/AM656))</f>
        <v>#REF!</v>
      </c>
      <c r="AO656" s="428">
        <v>0.56999999999999995</v>
      </c>
      <c r="AP656" s="490" t="e">
        <f>ROUND(('Retail Pricing'!#REF!/(1-0.09))/0.05,0)*0.05</f>
        <v>#REF!</v>
      </c>
      <c r="AQ656" s="489">
        <v>6.2</v>
      </c>
      <c r="AR656" s="14" t="e">
        <f>IF(AQ656=0," ",SUM((AP656-AQ656)/AQ656))</f>
        <v>#REF!</v>
      </c>
      <c r="AS656" s="428">
        <v>0.55000000000000004</v>
      </c>
      <c r="AT656" s="496">
        <v>7.05</v>
      </c>
      <c r="AU656" s="497" t="e">
        <f>IF(BA656&gt;0,ROUNDUP((BA656*2),0.05)-0.01," ")</f>
        <v>#REF!</v>
      </c>
      <c r="AV656" s="288"/>
      <c r="AW656" s="498" t="e">
        <f>IF(W656&gt;0,ROUND((W656*1.3)/0.05,0)*0.05," ")</f>
        <v>#REF!</v>
      </c>
      <c r="AX656" s="499" t="s">
        <v>106</v>
      </c>
      <c r="AY656" s="499" t="s">
        <v>106</v>
      </c>
      <c r="AZ656" s="333"/>
      <c r="BA656" s="491" t="e">
        <f t="shared" si="1035"/>
        <v>#REF!</v>
      </c>
      <c r="BB656" s="492">
        <f t="shared" si="1036"/>
        <v>9.1</v>
      </c>
      <c r="BC656" s="493" t="e">
        <f t="shared" si="1037"/>
        <v>#REF!</v>
      </c>
      <c r="BD656" s="488">
        <f t="shared" si="1038"/>
        <v>8.25</v>
      </c>
      <c r="BE656" s="494" t="e">
        <f t="shared" si="1039"/>
        <v>#REF!</v>
      </c>
      <c r="BF656" s="495" t="e">
        <f t="shared" si="1040"/>
        <v>#REF!</v>
      </c>
      <c r="BG656" s="490" t="e">
        <f t="shared" si="1041"/>
        <v>#REF!</v>
      </c>
      <c r="BH656" s="496">
        <f t="shared" si="1042"/>
        <v>7.05</v>
      </c>
      <c r="BI656" s="497" t="e">
        <f t="shared" si="1043"/>
        <v>#REF!</v>
      </c>
      <c r="BJ656" s="385" t="e">
        <f>IF(BA656*0.9&gt;BG656, " ", "No")</f>
        <v>#REF!</v>
      </c>
      <c r="BK656" s="385" t="e">
        <f>IF(BC656*0.9&gt;BG656, " ", "No")</f>
        <v>#REF!</v>
      </c>
      <c r="BL656" s="243" t="e">
        <f>IF((BA656-'Retail Pricing'!#REF!)&gt;=0," ",1)</f>
        <v>#REF!</v>
      </c>
      <c r="BM656" s="243" t="e">
        <f>IF((BB656-'Retail Pricing'!#REF!)&gt;=0," ",1)</f>
        <v>#REF!</v>
      </c>
      <c r="BN656" s="243" t="e">
        <f>IF((BC656-'Retail Pricing'!#REF!)&gt;=0," ",1)</f>
        <v>#REF!</v>
      </c>
      <c r="BO656" s="243" t="str">
        <f>IF((BD656-'Retail Pricing'!F278)&gt;=0," ",1)</f>
        <v xml:space="preserve"> </v>
      </c>
      <c r="BP656" s="243" t="e">
        <f>IF((BE656-'Retail Pricing'!#REF!)&gt;=0," ",1)</f>
        <v>#REF!</v>
      </c>
      <c r="BQ656" s="243" t="e">
        <f>IF((BF656-'Retail Pricing'!#REF!)&gt;=0," ",1)</f>
        <v>#REF!</v>
      </c>
      <c r="BR656" s="243" t="e">
        <f>IF((BG656-'Retail Pricing'!#REF!)&gt;=0," ",1)</f>
        <v>#REF!</v>
      </c>
      <c r="BS656" s="243" t="e">
        <f>IF((BH656-'Retail Pricing'!#REF!)&gt;=0," ",1)</f>
        <v>#REF!</v>
      </c>
      <c r="BT656" s="243" t="e">
        <f>IF((BI656-'Retail Pricing'!#REF!)&gt;=0," ",1)</f>
        <v>#REF!</v>
      </c>
      <c r="BU656" s="67"/>
      <c r="BV656" s="442" t="e">
        <f>IF(W656&gt;0,$BV$9, " ")</f>
        <v>#REF!</v>
      </c>
      <c r="BW656" s="244" t="e">
        <f>IF($BV656&gt;0,($BV656-W656)/$BV656*100," ")</f>
        <v>#REF!</v>
      </c>
      <c r="BX656" s="244" t="e">
        <f t="shared" si="1127"/>
        <v>#REF!</v>
      </c>
      <c r="BY656" s="244" t="e">
        <f t="shared" si="1127"/>
        <v>#REF!</v>
      </c>
      <c r="BZ656" s="244" t="e">
        <f t="shared" si="1128"/>
        <v>#REF!</v>
      </c>
      <c r="CA656" s="244" t="e">
        <f t="shared" si="1128"/>
        <v>#REF!</v>
      </c>
      <c r="CB656" s="244" t="e">
        <f>CA656</f>
        <v>#REF!</v>
      </c>
      <c r="CC656" s="244" t="e">
        <f>IF($BV656&gt;0,($BV656-AK656)/$BV656*100," ")</f>
        <v>#REF!</v>
      </c>
      <c r="CD656" s="244" t="e">
        <f>IF($BV656&gt;0,($BV656-AP656)/$BV656*100," ")</f>
        <v>#REF!</v>
      </c>
      <c r="CE656" s="244" t="e">
        <f>IF($BV656&gt;0,($BV656-AT656)/$BV656*100," ")</f>
        <v>#REF!</v>
      </c>
      <c r="CF656" s="244" t="e">
        <f>IF($BV656&gt;0,($BV656-(W656*2))/$BV656*100," ")</f>
        <v>#REF!</v>
      </c>
      <c r="CG656" s="244" t="e">
        <f>IF($BV656&gt;0,($BV656-AW656)/$BV656*100," ")</f>
        <v>#REF!</v>
      </c>
      <c r="CH656" s="244" t="e">
        <f t="shared" si="1044"/>
        <v>#REF!</v>
      </c>
      <c r="CI656" s="570"/>
      <c r="CJ656" s="578" t="e">
        <f>IF(BW656&gt;0,BW656-$CL$1," ")</f>
        <v>#REF!</v>
      </c>
      <c r="CK656" s="578" t="e">
        <f>IF(BX656&gt;0,BX656-$CL$1," ")</f>
        <v>#REF!</v>
      </c>
      <c r="CL656" s="578" t="e">
        <f>IF(BY656&gt;0,BY656-$CL$1," ")</f>
        <v>#REF!</v>
      </c>
      <c r="CM656" s="578" t="e">
        <f>IF(BZ656&gt;0,BZ656-$CL$1," ")</f>
        <v>#REF!</v>
      </c>
      <c r="CN656" s="578" t="e">
        <f>IF(CA656&gt;0,CA656-$CL$1," ")</f>
        <v>#REF!</v>
      </c>
      <c r="CO656" s="578" t="e">
        <f>IF(CC656&gt;0,CC656-$CL$1," ")</f>
        <v>#REF!</v>
      </c>
      <c r="CP656" s="578" t="e">
        <f>IF(CD656&gt;0,CD656-$CL$1," ")</f>
        <v>#REF!</v>
      </c>
      <c r="CQ656" s="578" t="e">
        <f>IF(CE656&gt;0,CE656-$CL$1," ")</f>
        <v>#REF!</v>
      </c>
      <c r="CR656" s="244"/>
      <c r="CS656" s="244"/>
      <c r="CT656" s="244"/>
      <c r="CU656" s="244"/>
      <c r="CV656" s="347"/>
      <c r="CW656" s="338" t="e">
        <f>IF($BW656&gt;0,$BA656," ")</f>
        <v>#REF!</v>
      </c>
      <c r="CX656" s="347"/>
      <c r="CY656" s="338" t="e">
        <f>IF($BW656&gt;0,$BA656," ")</f>
        <v>#REF!</v>
      </c>
      <c r="CZ656" s="347"/>
      <c r="DA656" s="338" t="e">
        <f>IF($BW656&gt;0,$BA656," ")</f>
        <v>#REF!</v>
      </c>
      <c r="DB656" s="347"/>
      <c r="DC656" s="338" t="e">
        <f>IF($BW656&gt;0,$BA656," ")</f>
        <v>#REF!</v>
      </c>
      <c r="DD656" s="347"/>
      <c r="DE656" s="338" t="e">
        <f t="shared" si="1075"/>
        <v>#REF!</v>
      </c>
    </row>
    <row r="657" spans="1:109" s="19" customFormat="1" x14ac:dyDescent="0.2">
      <c r="A657" s="328" t="s">
        <v>1723</v>
      </c>
      <c r="B657" s="53" t="s">
        <v>1776</v>
      </c>
      <c r="C657" s="454"/>
      <c r="D657" s="217"/>
      <c r="E657" s="326">
        <v>10</v>
      </c>
      <c r="F657" s="326" t="s">
        <v>1792</v>
      </c>
      <c r="G657" s="701"/>
      <c r="H657" s="326"/>
      <c r="I657" s="89" t="e">
        <f>IF('Retail Pricing'!#REF!&gt;0,'Retail Pricing'!#REF!," ")</f>
        <v>#REF!</v>
      </c>
      <c r="J657" s="85" t="e">
        <f>'Retail Pricing'!#REF!</f>
        <v>#REF!</v>
      </c>
      <c r="K657" s="85" t="e">
        <f>'Retail Pricing'!#REF!</f>
        <v>#REF!</v>
      </c>
      <c r="L657" s="305" t="e">
        <f>IF('Retail Pricing'!#REF!&gt;0,'Retail Pricing'!#REF!," ")</f>
        <v>#REF!</v>
      </c>
      <c r="M657" s="226" t="e">
        <f>IF(N657&gt;0,N657+O657+Q657+R657+S657," ")</f>
        <v>#REF!</v>
      </c>
      <c r="N657" s="219" t="e">
        <f>IF('Retail Pricing'!#REF!&gt;0,'Retail Pricing'!#REF!," ")</f>
        <v>#REF!</v>
      </c>
      <c r="O657" s="219" t="e">
        <f>IF('Retail Pricing'!#REF!&gt;0,'Retail Pricing'!#REF!," ")</f>
        <v>#REF!</v>
      </c>
      <c r="P657" s="219"/>
      <c r="Q657" s="219" t="e">
        <f>IF('Retail Pricing'!#REF!&gt;0,'Retail Pricing'!#REF!," ")</f>
        <v>#REF!</v>
      </c>
      <c r="R657" s="219" t="e">
        <f>IF('Retail Pricing'!#REF!&gt;0,'Retail Pricing'!#REF!," ")</f>
        <v>#REF!</v>
      </c>
      <c r="S657" s="219" t="e">
        <f>IF('Retail Pricing'!#REF!&gt;0,'Retail Pricing'!#REF!," ")</f>
        <v>#REF!</v>
      </c>
      <c r="T657" s="226" t="s">
        <v>106</v>
      </c>
      <c r="U657" s="7" t="e">
        <f>IF(M657&gt;0,$U$1," ")+2%</f>
        <v>#REF!</v>
      </c>
      <c r="V657" s="7" t="e">
        <v>#DIV/0!</v>
      </c>
      <c r="W657" s="491" t="e">
        <f>ROUND(('Retail Pricing'!#REF!/(1-0.09))/0.05,0)*0.05</f>
        <v>#REF!</v>
      </c>
      <c r="X657" s="489">
        <v>2.75</v>
      </c>
      <c r="Y657" s="304" t="e">
        <f>IF(X657=0," ",SUM((W657-X657)/X657))</f>
        <v>#REF!</v>
      </c>
      <c r="Z657" s="428">
        <v>0.75</v>
      </c>
      <c r="AA657" s="492">
        <v>3.05</v>
      </c>
      <c r="AB657" s="493" t="e">
        <f>ROUND(('Retail Pricing'!#REF!/(1-0.09))/0.05,0)*0.05</f>
        <v>#REF!</v>
      </c>
      <c r="AC657" s="489">
        <v>2.4500000000000002</v>
      </c>
      <c r="AD657" s="14" t="e">
        <f>IF(AC657=0," ",SUM((AB657-AC657)/AC657))</f>
        <v>#REF!</v>
      </c>
      <c r="AE657" s="428">
        <v>0.72</v>
      </c>
      <c r="AF657" s="488">
        <v>2.75</v>
      </c>
      <c r="AG657" s="494" t="e">
        <f>ROUND(('Retail Pricing'!#REF!/(1-0.09))/0.05,0)*0.05</f>
        <v>#REF!</v>
      </c>
      <c r="AH657" s="489">
        <v>2.2000000000000002</v>
      </c>
      <c r="AI657" s="14" t="e">
        <f>IF(AH657=0," ",SUM((AG657-AH657)/AH657))</f>
        <v>#REF!</v>
      </c>
      <c r="AJ657" s="428">
        <v>0.69</v>
      </c>
      <c r="AK657" s="495" t="e">
        <f>ROUND(('Retail Pricing'!#REF!/(1-0.09))/0.05,0)*0.05</f>
        <v>#REF!</v>
      </c>
      <c r="AL657" s="489"/>
      <c r="AM657" s="489">
        <v>2.2000000000000002</v>
      </c>
      <c r="AN657" s="14" t="e">
        <f>IF(AM657=0," ",SUM((AK657-AM657)/AM657))</f>
        <v>#REF!</v>
      </c>
      <c r="AO657" s="428">
        <v>0.69</v>
      </c>
      <c r="AP657" s="490" t="e">
        <f>ROUND(('Retail Pricing'!#REF!/(1-0.09))/0.05,0)*0.05</f>
        <v>#REF!</v>
      </c>
      <c r="AQ657" s="489">
        <v>2.1</v>
      </c>
      <c r="AR657" s="14" t="e">
        <f>IF(AQ657=0," ",SUM((AP657-AQ657)/AQ657))</f>
        <v>#REF!</v>
      </c>
      <c r="AS657" s="428">
        <v>0.67</v>
      </c>
      <c r="AT657" s="496">
        <v>2.4</v>
      </c>
      <c r="AU657" s="497" t="e">
        <f>IF(BA657&gt;0,ROUNDUP((BA657*2),0.05)-0.01," ")</f>
        <v>#REF!</v>
      </c>
      <c r="AV657" s="288"/>
      <c r="AW657" s="498" t="e">
        <f>IF(W657&gt;0,ROUND((W657*1.3)/0.05,0)*0.05," ")</f>
        <v>#REF!</v>
      </c>
      <c r="AX657" s="499" t="s">
        <v>106</v>
      </c>
      <c r="AY657" s="499" t="s">
        <v>106</v>
      </c>
      <c r="AZ657" s="333"/>
      <c r="BA657" s="491" t="e">
        <f t="shared" si="1035"/>
        <v>#REF!</v>
      </c>
      <c r="BB657" s="492">
        <f t="shared" si="1036"/>
        <v>3.05</v>
      </c>
      <c r="BC657" s="493" t="e">
        <f t="shared" si="1037"/>
        <v>#REF!</v>
      </c>
      <c r="BD657" s="488">
        <f t="shared" si="1038"/>
        <v>2.75</v>
      </c>
      <c r="BE657" s="494" t="e">
        <f t="shared" si="1039"/>
        <v>#REF!</v>
      </c>
      <c r="BF657" s="495" t="e">
        <f t="shared" si="1040"/>
        <v>#REF!</v>
      </c>
      <c r="BG657" s="490" t="e">
        <f t="shared" si="1041"/>
        <v>#REF!</v>
      </c>
      <c r="BH657" s="496">
        <f t="shared" si="1042"/>
        <v>2.4</v>
      </c>
      <c r="BI657" s="497" t="e">
        <f t="shared" si="1043"/>
        <v>#REF!</v>
      </c>
      <c r="BJ657" s="385" t="e">
        <f>IF(BA657*0.9&gt;BG657, " ", "No")</f>
        <v>#REF!</v>
      </c>
      <c r="BK657" s="385" t="e">
        <f>IF(BC657*0.9&gt;BG657, " ", "No")</f>
        <v>#REF!</v>
      </c>
      <c r="BL657" s="243" t="e">
        <f>IF((BA657-'Retail Pricing'!#REF!)&gt;=0," ",1)</f>
        <v>#REF!</v>
      </c>
      <c r="BM657" s="243" t="e">
        <f>IF((BB657-'Retail Pricing'!#REF!)&gt;=0," ",1)</f>
        <v>#REF!</v>
      </c>
      <c r="BN657" s="243" t="e">
        <f>IF((BC657-'Retail Pricing'!#REF!)&gt;=0," ",1)</f>
        <v>#REF!</v>
      </c>
      <c r="BO657" s="243">
        <f>IF((BD657-'Retail Pricing'!F279)&gt;=0," ",1)</f>
        <v>1</v>
      </c>
      <c r="BP657" s="243" t="e">
        <f>IF((BE657-'Retail Pricing'!#REF!)&gt;=0," ",1)</f>
        <v>#REF!</v>
      </c>
      <c r="BQ657" s="243" t="e">
        <f>IF((BF657-'Retail Pricing'!#REF!)&gt;=0," ",1)</f>
        <v>#REF!</v>
      </c>
      <c r="BR657" s="243" t="e">
        <f>IF((BG657-'Retail Pricing'!#REF!)&gt;=0," ",1)</f>
        <v>#REF!</v>
      </c>
      <c r="BS657" s="243" t="e">
        <f>IF((BH657-'Retail Pricing'!#REF!)&gt;=0," ",1)</f>
        <v>#REF!</v>
      </c>
      <c r="BT657" s="243" t="e">
        <f>IF((BI657-'Retail Pricing'!#REF!)&gt;=0," ",1)</f>
        <v>#REF!</v>
      </c>
      <c r="BU657" s="67"/>
      <c r="BV657" s="442" t="e">
        <f>IF(W657&gt;0,$BV$9, " ")</f>
        <v>#REF!</v>
      </c>
      <c r="BW657" s="244" t="e">
        <f>IF($BV657&gt;0,($BV657-W657)/$BV657*100," ")</f>
        <v>#REF!</v>
      </c>
      <c r="BX657" s="244" t="e">
        <f t="shared" si="1127"/>
        <v>#REF!</v>
      </c>
      <c r="BY657" s="244" t="e">
        <f t="shared" si="1127"/>
        <v>#REF!</v>
      </c>
      <c r="BZ657" s="244" t="e">
        <f t="shared" si="1128"/>
        <v>#REF!</v>
      </c>
      <c r="CA657" s="244" t="e">
        <f t="shared" si="1128"/>
        <v>#REF!</v>
      </c>
      <c r="CB657" s="244" t="e">
        <f>CA657</f>
        <v>#REF!</v>
      </c>
      <c r="CC657" s="244" t="e">
        <f>IF($BV657&gt;0,($BV657-AK657)/$BV657*100," ")</f>
        <v>#REF!</v>
      </c>
      <c r="CD657" s="244" t="e">
        <f>IF($BV657&gt;0,($BV657-AP657)/$BV657*100," ")</f>
        <v>#REF!</v>
      </c>
      <c r="CE657" s="244" t="e">
        <f>IF($BV657&gt;0,($BV657-AT657)/$BV657*100," ")</f>
        <v>#REF!</v>
      </c>
      <c r="CF657" s="244" t="e">
        <f>IF($BV657&gt;0,($BV657-(W657*2))/$BV657*100," ")</f>
        <v>#REF!</v>
      </c>
      <c r="CG657" s="244" t="e">
        <f>IF($BV657&gt;0,($BV657-AW657)/$BV657*100," ")</f>
        <v>#REF!</v>
      </c>
      <c r="CH657" s="244" t="e">
        <f t="shared" si="1044"/>
        <v>#REF!</v>
      </c>
      <c r="CI657" s="570"/>
      <c r="CJ657" s="578" t="e">
        <f t="shared" si="1079"/>
        <v>#REF!</v>
      </c>
      <c r="CK657" s="578" t="e">
        <f t="shared" si="1080"/>
        <v>#REF!</v>
      </c>
      <c r="CL657" s="578" t="e">
        <f t="shared" si="1081"/>
        <v>#REF!</v>
      </c>
      <c r="CM657" s="578" t="e">
        <f t="shared" si="1082"/>
        <v>#REF!</v>
      </c>
      <c r="CN657" s="578" t="e">
        <f t="shared" si="1083"/>
        <v>#REF!</v>
      </c>
      <c r="CO657" s="578" t="e">
        <f t="shared" si="1076"/>
        <v>#REF!</v>
      </c>
      <c r="CP657" s="578" t="e">
        <f t="shared" si="1077"/>
        <v>#REF!</v>
      </c>
      <c r="CQ657" s="578" t="e">
        <f t="shared" si="1078"/>
        <v>#REF!</v>
      </c>
      <c r="CR657" s="244"/>
      <c r="CS657" s="244"/>
      <c r="CT657" s="244"/>
      <c r="CU657" s="244"/>
      <c r="CV657" s="347"/>
      <c r="CW657" s="338" t="e">
        <f>IF($BW657&gt;0,$BA657," ")</f>
        <v>#REF!</v>
      </c>
      <c r="CX657" s="347"/>
      <c r="CY657" s="338" t="e">
        <f>IF($BW657&gt;0,$BA657," ")</f>
        <v>#REF!</v>
      </c>
      <c r="CZ657" s="347"/>
      <c r="DA657" s="338" t="e">
        <f>IF($BW657&gt;0,$BA657," ")</f>
        <v>#REF!</v>
      </c>
      <c r="DB657" s="347"/>
      <c r="DC657" s="338" t="e">
        <f>IF($BW657&gt;0,$BA657," ")</f>
        <v>#REF!</v>
      </c>
      <c r="DD657" s="347"/>
      <c r="DE657" s="338" t="e">
        <f t="shared" si="1075"/>
        <v>#REF!</v>
      </c>
    </row>
    <row r="658" spans="1:109" s="19" customFormat="1" x14ac:dyDescent="0.2">
      <c r="A658" s="328" t="s">
        <v>1723</v>
      </c>
      <c r="B658" s="53" t="s">
        <v>1777</v>
      </c>
      <c r="C658" s="454"/>
      <c r="D658" s="217"/>
      <c r="E658" s="326">
        <v>10</v>
      </c>
      <c r="F658" s="400" t="s">
        <v>932</v>
      </c>
      <c r="G658" s="704"/>
      <c r="H658" s="326"/>
      <c r="I658" s="89" t="e">
        <f>IF('Retail Pricing'!#REF!&gt;0,'Retail Pricing'!#REF!," ")</f>
        <v>#REF!</v>
      </c>
      <c r="J658" s="85" t="e">
        <f>'Retail Pricing'!#REF!</f>
        <v>#REF!</v>
      </c>
      <c r="K658" s="85" t="e">
        <f>'Retail Pricing'!#REF!</f>
        <v>#REF!</v>
      </c>
      <c r="L658" s="305" t="e">
        <f>IF('Retail Pricing'!#REF!&gt;0,'Retail Pricing'!#REF!," ")</f>
        <v>#REF!</v>
      </c>
      <c r="M658" s="226" t="e">
        <f>IF(N658&gt;0,N658+O658+Q658+R658+S658," ")</f>
        <v>#REF!</v>
      </c>
      <c r="N658" s="219" t="e">
        <f>IF('Retail Pricing'!#REF!&gt;0,'Retail Pricing'!#REF!," ")</f>
        <v>#REF!</v>
      </c>
      <c r="O658" s="219" t="e">
        <f>IF('Retail Pricing'!#REF!&gt;0,'Retail Pricing'!#REF!," ")</f>
        <v>#REF!</v>
      </c>
      <c r="P658" s="219"/>
      <c r="Q658" s="219" t="e">
        <f>IF('Retail Pricing'!#REF!&gt;0,'Retail Pricing'!#REF!," ")</f>
        <v>#REF!</v>
      </c>
      <c r="R658" s="219" t="e">
        <f>IF('Retail Pricing'!#REF!&gt;0,'Retail Pricing'!#REF!," ")</f>
        <v>#REF!</v>
      </c>
      <c r="S658" s="219" t="e">
        <f>IF('Retail Pricing'!#REF!&gt;0,'Retail Pricing'!#REF!," ")</f>
        <v>#REF!</v>
      </c>
      <c r="T658" s="226" t="s">
        <v>106</v>
      </c>
      <c r="U658" s="7" t="e">
        <f>IF(M658&gt;0,$U$1," ")+2%</f>
        <v>#REF!</v>
      </c>
      <c r="V658" s="7" t="e">
        <v>#DIV/0!</v>
      </c>
      <c r="W658" s="491" t="e">
        <f>ROUND(('Retail Pricing'!#REF!/(1-0.09))/0.05,0)*0.05</f>
        <v>#REF!</v>
      </c>
      <c r="X658" s="489">
        <v>3.3</v>
      </c>
      <c r="Y658" s="304" t="e">
        <f>IF(X658=0," ",SUM((W658-X658)/X658))</f>
        <v>#REF!</v>
      </c>
      <c r="Z658" s="428">
        <v>0.71</v>
      </c>
      <c r="AA658" s="492">
        <v>3.75</v>
      </c>
      <c r="AB658" s="493" t="e">
        <f>ROUND(('Retail Pricing'!#REF!/(1-0.09))/0.05,0)*0.05</f>
        <v>#REF!</v>
      </c>
      <c r="AC658" s="489">
        <v>2.95</v>
      </c>
      <c r="AD658" s="14" t="e">
        <f>IF(AC658=0," ",SUM((AB658-AC658)/AC658))</f>
        <v>#REF!</v>
      </c>
      <c r="AE658" s="428">
        <v>0.68</v>
      </c>
      <c r="AF658" s="488">
        <v>3.45</v>
      </c>
      <c r="AG658" s="494" t="e">
        <f>ROUND(('Retail Pricing'!#REF!/(1-0.09))/0.05,0)*0.05</f>
        <v>#REF!</v>
      </c>
      <c r="AH658" s="489">
        <v>2.65</v>
      </c>
      <c r="AI658" s="14" t="e">
        <f>IF(AH658=0," ",SUM((AG658-AH658)/AH658))</f>
        <v>#REF!</v>
      </c>
      <c r="AJ658" s="428">
        <v>0.64</v>
      </c>
      <c r="AK658" s="495" t="e">
        <f>ROUND(('Retail Pricing'!#REF!/(1-0.09))/0.05,0)*0.05</f>
        <v>#REF!</v>
      </c>
      <c r="AL658" s="489"/>
      <c r="AM658" s="489">
        <v>2.65</v>
      </c>
      <c r="AN658" s="14" t="e">
        <f>IF(AM658=0," ",SUM((AK658-AM658)/AM658))</f>
        <v>#REF!</v>
      </c>
      <c r="AO658" s="428">
        <v>0.63</v>
      </c>
      <c r="AP658" s="490" t="e">
        <f>ROUND(('Retail Pricing'!#REF!/(1-0.09))/0.05,0)*0.05</f>
        <v>#REF!</v>
      </c>
      <c r="AQ658" s="489">
        <v>2.4500000000000002</v>
      </c>
      <c r="AR658" s="14" t="e">
        <f>IF(AQ658=0," ",SUM((AP658-AQ658)/AQ658))</f>
        <v>#REF!</v>
      </c>
      <c r="AS658" s="428">
        <v>0.62</v>
      </c>
      <c r="AT658" s="496">
        <v>2.95</v>
      </c>
      <c r="AU658" s="497" t="e">
        <f>IF(BA658&gt;0,ROUNDUP((BA658*2),0.05)-0.01," ")</f>
        <v>#REF!</v>
      </c>
      <c r="AV658" s="288"/>
      <c r="AW658" s="498" t="e">
        <f>IF(W658&gt;0,ROUND((W658*1.3)/0.05,0)*0.05," ")</f>
        <v>#REF!</v>
      </c>
      <c r="AX658" s="499" t="s">
        <v>106</v>
      </c>
      <c r="AY658" s="499" t="s">
        <v>106</v>
      </c>
      <c r="AZ658" s="333"/>
      <c r="BA658" s="491" t="e">
        <f t="shared" si="1035"/>
        <v>#REF!</v>
      </c>
      <c r="BB658" s="492">
        <f t="shared" si="1036"/>
        <v>3.75</v>
      </c>
      <c r="BC658" s="493" t="e">
        <f t="shared" si="1037"/>
        <v>#REF!</v>
      </c>
      <c r="BD658" s="488">
        <f t="shared" si="1038"/>
        <v>3.45</v>
      </c>
      <c r="BE658" s="494" t="e">
        <f t="shared" si="1039"/>
        <v>#REF!</v>
      </c>
      <c r="BF658" s="495" t="e">
        <f t="shared" si="1040"/>
        <v>#REF!</v>
      </c>
      <c r="BG658" s="490" t="e">
        <f t="shared" si="1041"/>
        <v>#REF!</v>
      </c>
      <c r="BH658" s="496">
        <f t="shared" si="1042"/>
        <v>2.95</v>
      </c>
      <c r="BI658" s="497" t="e">
        <f t="shared" si="1043"/>
        <v>#REF!</v>
      </c>
      <c r="BJ658" s="385" t="e">
        <f>IF(BA658*0.9&gt;BG658, " ", "No")</f>
        <v>#REF!</v>
      </c>
      <c r="BK658" s="385" t="e">
        <f>IF(BC658*0.9&gt;BG658, " ", "No")</f>
        <v>#REF!</v>
      </c>
      <c r="BL658" s="243" t="e">
        <f>IF((BA658-'Retail Pricing'!#REF!)&gt;=0," ",1)</f>
        <v>#REF!</v>
      </c>
      <c r="BM658" s="243" t="e">
        <f>IF((BB658-'Retail Pricing'!#REF!)&gt;=0," ",1)</f>
        <v>#REF!</v>
      </c>
      <c r="BN658" s="243" t="e">
        <f>IF((BC658-'Retail Pricing'!#REF!)&gt;=0," ",1)</f>
        <v>#REF!</v>
      </c>
      <c r="BO658" s="243" t="e">
        <f>IF((BD658-'Retail Pricing'!#REF!)&gt;=0," ",1)</f>
        <v>#REF!</v>
      </c>
      <c r="BP658" s="243" t="e">
        <f>IF((BE658-'Retail Pricing'!#REF!)&gt;=0," ",1)</f>
        <v>#REF!</v>
      </c>
      <c r="BQ658" s="243" t="e">
        <f>IF((BF658-'Retail Pricing'!#REF!)&gt;=0," ",1)</f>
        <v>#REF!</v>
      </c>
      <c r="BR658" s="243" t="e">
        <f>IF((BG658-'Retail Pricing'!#REF!)&gt;=0," ",1)</f>
        <v>#REF!</v>
      </c>
      <c r="BS658" s="243" t="e">
        <f>IF((BH658-'Retail Pricing'!#REF!)&gt;=0," ",1)</f>
        <v>#REF!</v>
      </c>
      <c r="BT658" s="243" t="e">
        <f>IF((BI658-'Retail Pricing'!#REF!)&gt;=0," ",1)</f>
        <v>#REF!</v>
      </c>
      <c r="BU658" s="67"/>
      <c r="BV658" s="442" t="e">
        <f>IF(W658&gt;0,$BV$9, " ")</f>
        <v>#REF!</v>
      </c>
      <c r="BW658" s="244" t="e">
        <f>IF($BV658&gt;0,($BV658-W658)/$BV658*100," ")</f>
        <v>#REF!</v>
      </c>
      <c r="BX658" s="244" t="e">
        <f t="shared" si="1127"/>
        <v>#REF!</v>
      </c>
      <c r="BY658" s="244" t="e">
        <f t="shared" si="1127"/>
        <v>#REF!</v>
      </c>
      <c r="BZ658" s="244" t="e">
        <f t="shared" si="1128"/>
        <v>#REF!</v>
      </c>
      <c r="CA658" s="244" t="e">
        <f t="shared" si="1128"/>
        <v>#REF!</v>
      </c>
      <c r="CB658" s="244" t="e">
        <f>CA658</f>
        <v>#REF!</v>
      </c>
      <c r="CC658" s="244" t="e">
        <f>IF($BV658&gt;0,($BV658-AK658)/$BV658*100," ")</f>
        <v>#REF!</v>
      </c>
      <c r="CD658" s="244" t="e">
        <f>IF($BV658&gt;0,($BV658-AP658)/$BV658*100," ")</f>
        <v>#REF!</v>
      </c>
      <c r="CE658" s="244" t="e">
        <f>IF($BV658&gt;0,($BV658-AT658)/$BV658*100," ")</f>
        <v>#REF!</v>
      </c>
      <c r="CF658" s="244" t="e">
        <f>IF($BV658&gt;0,($BV658-(W658*2))/$BV658*100," ")</f>
        <v>#REF!</v>
      </c>
      <c r="CG658" s="244" t="e">
        <f>IF($BV658&gt;0,($BV658-AW658)/$BV658*100," ")</f>
        <v>#REF!</v>
      </c>
      <c r="CH658" s="244" t="e">
        <f t="shared" si="1044"/>
        <v>#REF!</v>
      </c>
      <c r="CI658" s="570"/>
      <c r="CJ658" s="578" t="e">
        <f t="shared" si="1079"/>
        <v>#REF!</v>
      </c>
      <c r="CK658" s="578" t="e">
        <f t="shared" si="1080"/>
        <v>#REF!</v>
      </c>
      <c r="CL658" s="578" t="e">
        <f t="shared" si="1081"/>
        <v>#REF!</v>
      </c>
      <c r="CM658" s="578" t="e">
        <f t="shared" si="1082"/>
        <v>#REF!</v>
      </c>
      <c r="CN658" s="578" t="e">
        <f t="shared" si="1083"/>
        <v>#REF!</v>
      </c>
      <c r="CO658" s="578" t="e">
        <f t="shared" si="1076"/>
        <v>#REF!</v>
      </c>
      <c r="CP658" s="578" t="e">
        <f t="shared" si="1077"/>
        <v>#REF!</v>
      </c>
      <c r="CQ658" s="578" t="e">
        <f t="shared" si="1078"/>
        <v>#REF!</v>
      </c>
      <c r="CR658" s="244"/>
      <c r="CS658" s="244"/>
      <c r="CT658" s="244"/>
      <c r="CU658" s="244"/>
      <c r="CV658" s="347"/>
      <c r="CW658" s="338" t="e">
        <f>IF($BW658&gt;0,$BA658," ")</f>
        <v>#REF!</v>
      </c>
      <c r="CX658" s="347"/>
      <c r="CY658" s="338" t="e">
        <f>IF($BW658&gt;0,$BA658," ")</f>
        <v>#REF!</v>
      </c>
      <c r="CZ658" s="347"/>
      <c r="DA658" s="338" t="e">
        <f>IF($BW658&gt;0,$BA658," ")</f>
        <v>#REF!</v>
      </c>
      <c r="DB658" s="347"/>
      <c r="DC658" s="338" t="e">
        <f>IF($BW658&gt;0,$BA658," ")</f>
        <v>#REF!</v>
      </c>
      <c r="DD658" s="347"/>
      <c r="DE658" s="338" t="e">
        <f t="shared" si="1075"/>
        <v>#REF!</v>
      </c>
    </row>
    <row r="659" spans="1:109" s="19" customFormat="1" x14ac:dyDescent="0.2">
      <c r="A659" s="328" t="s">
        <v>1723</v>
      </c>
      <c r="B659" s="369" t="s">
        <v>1855</v>
      </c>
      <c r="C659" s="369" t="s">
        <v>1769</v>
      </c>
      <c r="D659" s="218"/>
      <c r="E659" s="326">
        <v>2</v>
      </c>
      <c r="F659" s="593" t="s">
        <v>929</v>
      </c>
      <c r="G659" s="704"/>
      <c r="H659" s="326"/>
      <c r="I659" s="89">
        <v>2</v>
      </c>
      <c r="J659" s="85" t="e">
        <f>'Retail Pricing'!#REF!</f>
        <v>#REF!</v>
      </c>
      <c r="K659" s="85"/>
      <c r="L659" s="305">
        <v>0.1</v>
      </c>
      <c r="M659" s="598" t="s">
        <v>1627</v>
      </c>
      <c r="N659" s="597"/>
      <c r="O659" s="527" t="s">
        <v>93</v>
      </c>
      <c r="P659" s="527"/>
      <c r="Q659" s="527" t="s">
        <v>93</v>
      </c>
      <c r="R659" s="527" t="s">
        <v>93</v>
      </c>
      <c r="S659" s="527" t="s">
        <v>93</v>
      </c>
      <c r="T659" s="226"/>
      <c r="U659" s="7">
        <v>0.17</v>
      </c>
      <c r="V659" s="7" t="e">
        <v>#DIV/0!</v>
      </c>
      <c r="W659" s="491">
        <v>75</v>
      </c>
      <c r="X659" s="489">
        <v>75</v>
      </c>
      <c r="Y659" s="304"/>
      <c r="Z659" s="428"/>
      <c r="AA659" s="492"/>
      <c r="AB659" s="493">
        <v>67.5</v>
      </c>
      <c r="AC659" s="489">
        <v>67.5</v>
      </c>
      <c r="AD659" s="14"/>
      <c r="AE659" s="428"/>
      <c r="AF659" s="488"/>
      <c r="AG659" s="494">
        <v>60</v>
      </c>
      <c r="AH659" s="489">
        <v>60</v>
      </c>
      <c r="AI659" s="14"/>
      <c r="AJ659" s="428"/>
      <c r="AK659" s="495"/>
      <c r="AL659" s="489"/>
      <c r="AM659" s="489"/>
      <c r="AN659" s="14"/>
      <c r="AO659" s="428"/>
      <c r="AP659" s="490">
        <v>74.25</v>
      </c>
      <c r="AQ659" s="489">
        <v>74.25</v>
      </c>
      <c r="AR659" s="14"/>
      <c r="AS659" s="428"/>
      <c r="AT659" s="496"/>
      <c r="AU659" s="497"/>
      <c r="AV659" s="288"/>
      <c r="AW659" s="498"/>
      <c r="AX659" s="499"/>
      <c r="AY659" s="499"/>
      <c r="AZ659" s="333"/>
      <c r="BA659" s="491"/>
      <c r="BB659" s="492"/>
      <c r="BC659" s="493"/>
      <c r="BD659" s="488"/>
      <c r="BE659" s="494"/>
      <c r="BF659" s="495"/>
      <c r="BG659" s="490"/>
      <c r="BH659" s="496"/>
      <c r="BI659" s="497"/>
      <c r="BJ659" s="385"/>
      <c r="BK659" s="385"/>
      <c r="BL659" s="243"/>
      <c r="BM659" s="243"/>
      <c r="BN659" s="243"/>
      <c r="BO659" s="243"/>
      <c r="BP659" s="243"/>
      <c r="BQ659" s="243"/>
      <c r="BR659" s="243"/>
      <c r="BS659" s="243"/>
      <c r="BT659" s="243"/>
      <c r="BU659" s="67"/>
      <c r="BV659" s="442"/>
      <c r="BW659" s="244"/>
      <c r="BX659" s="244"/>
      <c r="BY659" s="244"/>
      <c r="BZ659" s="244"/>
      <c r="CA659" s="244"/>
      <c r="CB659" s="244"/>
      <c r="CC659" s="244"/>
      <c r="CD659" s="244"/>
      <c r="CE659" s="244"/>
      <c r="CF659" s="244"/>
      <c r="CG659" s="244"/>
      <c r="CH659" s="244"/>
      <c r="CI659" s="570"/>
      <c r="CJ659" s="578"/>
      <c r="CK659" s="578"/>
      <c r="CL659" s="578"/>
      <c r="CM659" s="578"/>
      <c r="CN659" s="578"/>
      <c r="CO659" s="578"/>
      <c r="CP659" s="578"/>
      <c r="CQ659" s="578"/>
      <c r="CR659" s="244"/>
      <c r="CS659" s="244"/>
      <c r="CT659" s="244"/>
      <c r="CU659" s="244"/>
      <c r="CV659" s="347"/>
      <c r="CW659" s="338"/>
      <c r="CX659" s="347"/>
      <c r="CY659" s="338"/>
      <c r="CZ659" s="347"/>
      <c r="DA659" s="338"/>
      <c r="DB659" s="347"/>
      <c r="DC659" s="338"/>
      <c r="DD659" s="347"/>
      <c r="DE659" s="338"/>
    </row>
    <row r="660" spans="1:109" s="19" customFormat="1" x14ac:dyDescent="0.2">
      <c r="A660" s="328" t="s">
        <v>1723</v>
      </c>
      <c r="B660" s="53" t="s">
        <v>1955</v>
      </c>
      <c r="C660" s="53" t="s">
        <v>1780</v>
      </c>
      <c r="D660" s="218"/>
      <c r="E660" s="326">
        <v>25</v>
      </c>
      <c r="F660" s="400" t="s">
        <v>1956</v>
      </c>
      <c r="G660" s="704"/>
      <c r="H660" s="326"/>
      <c r="I660" s="89"/>
      <c r="J660" s="85" t="e">
        <f>'Retail Pricing'!#REF!</f>
        <v>#REF!</v>
      </c>
      <c r="K660" s="85"/>
      <c r="L660" s="605"/>
      <c r="M660" s="567"/>
      <c r="N660" s="225"/>
      <c r="O660" s="527"/>
      <c r="P660" s="527"/>
      <c r="Q660" s="527"/>
      <c r="R660" s="527"/>
      <c r="S660" s="527"/>
      <c r="T660" s="226"/>
      <c r="U660" s="7"/>
      <c r="V660" s="7"/>
      <c r="W660" s="491"/>
      <c r="X660" s="489"/>
      <c r="Y660" s="304"/>
      <c r="Z660" s="428"/>
      <c r="AA660" s="492"/>
      <c r="AB660" s="493"/>
      <c r="AC660" s="489"/>
      <c r="AD660" s="14"/>
      <c r="AE660" s="428"/>
      <c r="AF660" s="488"/>
      <c r="AG660" s="494"/>
      <c r="AH660" s="489"/>
      <c r="AI660" s="14"/>
      <c r="AJ660" s="428"/>
      <c r="AK660" s="495"/>
      <c r="AL660" s="489"/>
      <c r="AM660" s="489"/>
      <c r="AN660" s="14"/>
      <c r="AO660" s="428"/>
      <c r="AP660" s="490"/>
      <c r="AQ660" s="489"/>
      <c r="AR660" s="14"/>
      <c r="AS660" s="428"/>
      <c r="AT660" s="496"/>
      <c r="AU660" s="497"/>
      <c r="AV660" s="288"/>
      <c r="AW660" s="498"/>
      <c r="AX660" s="499"/>
      <c r="AY660" s="499"/>
      <c r="AZ660" s="333"/>
      <c r="BA660" s="491"/>
      <c r="BB660" s="492"/>
      <c r="BC660" s="493"/>
      <c r="BD660" s="488"/>
      <c r="BE660" s="494"/>
      <c r="BF660" s="495"/>
      <c r="BG660" s="490"/>
      <c r="BH660" s="496"/>
      <c r="BI660" s="497"/>
      <c r="BJ660" s="385"/>
      <c r="BK660" s="385"/>
      <c r="BL660" s="243"/>
      <c r="BM660" s="243"/>
      <c r="BN660" s="243"/>
      <c r="BO660" s="243"/>
      <c r="BP660" s="243"/>
      <c r="BQ660" s="243"/>
      <c r="BR660" s="243"/>
      <c r="BS660" s="243"/>
      <c r="BT660" s="243"/>
      <c r="BU660" s="67"/>
      <c r="BV660" s="442"/>
      <c r="BW660" s="244"/>
      <c r="BX660" s="244"/>
      <c r="BY660" s="244"/>
      <c r="BZ660" s="244"/>
      <c r="CA660" s="244"/>
      <c r="CB660" s="244"/>
      <c r="CC660" s="244"/>
      <c r="CD660" s="244"/>
      <c r="CE660" s="244"/>
      <c r="CF660" s="244"/>
      <c r="CG660" s="244"/>
      <c r="CH660" s="244"/>
      <c r="CI660" s="570"/>
      <c r="CJ660" s="578"/>
      <c r="CK660" s="578"/>
      <c r="CL660" s="578"/>
      <c r="CM660" s="578"/>
      <c r="CN660" s="578"/>
      <c r="CO660" s="578"/>
      <c r="CP660" s="578"/>
      <c r="CQ660" s="578"/>
      <c r="CR660" s="244"/>
      <c r="CS660" s="244"/>
      <c r="CT660" s="244"/>
      <c r="CU660" s="244"/>
      <c r="CV660" s="347"/>
      <c r="CW660" s="338"/>
      <c r="CX660" s="347"/>
      <c r="CY660" s="338"/>
      <c r="CZ660" s="347"/>
      <c r="DA660" s="338"/>
      <c r="DB660" s="347"/>
      <c r="DC660" s="338"/>
      <c r="DD660" s="347"/>
      <c r="DE660" s="338"/>
    </row>
    <row r="661" spans="1:109" s="19" customFormat="1" x14ac:dyDescent="0.2">
      <c r="A661" s="328" t="s">
        <v>1723</v>
      </c>
      <c r="B661" s="53" t="s">
        <v>1779</v>
      </c>
      <c r="C661" s="454"/>
      <c r="D661" s="217"/>
      <c r="E661" s="326">
        <v>25</v>
      </c>
      <c r="F661" s="326"/>
      <c r="G661" s="701"/>
      <c r="H661" s="400" t="s">
        <v>1912</v>
      </c>
      <c r="I661" s="89" t="e">
        <f>IF('Retail Pricing'!#REF!&gt;0,'Retail Pricing'!#REF!," ")</f>
        <v>#REF!</v>
      </c>
      <c r="J661" s="85" t="e">
        <f>'Retail Pricing'!#REF!</f>
        <v>#REF!</v>
      </c>
      <c r="K661" s="85" t="e">
        <f>'Retail Pricing'!#REF!</f>
        <v>#REF!</v>
      </c>
      <c r="L661" s="305" t="e">
        <f>IF('Retail Pricing'!#REF!&gt;0,'Retail Pricing'!#REF!," ")</f>
        <v>#REF!</v>
      </c>
      <c r="M661" s="226" t="e">
        <f t="shared" ref="M661:M666" si="1129">IF(N661&gt;0,N661+O661+Q661+R661+S661," ")</f>
        <v>#REF!</v>
      </c>
      <c r="N661" s="219" t="e">
        <f>IF('Retail Pricing'!#REF!&gt;0,'Retail Pricing'!#REF!," ")</f>
        <v>#REF!</v>
      </c>
      <c r="O661" s="219" t="e">
        <f>IF('Retail Pricing'!#REF!&gt;0,'Retail Pricing'!#REF!," ")</f>
        <v>#REF!</v>
      </c>
      <c r="P661" s="219"/>
      <c r="Q661" s="219" t="e">
        <f>IF('Retail Pricing'!#REF!&gt;0,'Retail Pricing'!#REF!," ")</f>
        <v>#REF!</v>
      </c>
      <c r="R661" s="219" t="e">
        <f>IF('Retail Pricing'!#REF!&gt;0,'Retail Pricing'!#REF!," ")</f>
        <v>#REF!</v>
      </c>
      <c r="S661" s="219" t="e">
        <f>IF('Retail Pricing'!#REF!&gt;0,'Retail Pricing'!#REF!," ")</f>
        <v>#REF!</v>
      </c>
      <c r="T661" s="226" t="s">
        <v>106</v>
      </c>
      <c r="U661" s="7" t="e">
        <f t="shared" ref="U661:U672" si="1130">IF(M661&gt;0,$U$1," ")+2%</f>
        <v>#REF!</v>
      </c>
      <c r="V661" s="7" t="e">
        <v>#DIV/0!</v>
      </c>
      <c r="W661" s="491" t="e">
        <f>ROUND(('Retail Pricing'!#REF!/(1-0.09))/0.05,0)*0.05</f>
        <v>#REF!</v>
      </c>
      <c r="X661" s="489">
        <v>4.4000000000000004</v>
      </c>
      <c r="Y661" s="304" t="e">
        <f t="shared" ref="Y661:Y672" si="1131">IF(X661=0," ",SUM((W661-X661)/X661))</f>
        <v>#REF!</v>
      </c>
      <c r="Z661" s="428">
        <v>0.79</v>
      </c>
      <c r="AA661" s="492">
        <v>5</v>
      </c>
      <c r="AB661" s="493" t="e">
        <f>ROUND(('Retail Pricing'!#REF!/(1-0.09))/0.05,0)*0.05</f>
        <v>#REF!</v>
      </c>
      <c r="AC661" s="489">
        <v>3.95</v>
      </c>
      <c r="AD661" s="14" t="e">
        <f t="shared" ref="AD661:AD672" si="1132">IF(AC661=0," ",SUM((AB661-AC661)/AC661))</f>
        <v>#REF!</v>
      </c>
      <c r="AE661" s="428">
        <v>0.77</v>
      </c>
      <c r="AF661" s="488">
        <v>4.55</v>
      </c>
      <c r="AG661" s="494" t="e">
        <f>ROUND(('Retail Pricing'!#REF!/(1-0.09))/0.05,0)*0.05</f>
        <v>#REF!</v>
      </c>
      <c r="AH661" s="489">
        <v>3.5</v>
      </c>
      <c r="AI661" s="14" t="e">
        <f t="shared" ref="AI661:AI672" si="1133">IF(AH661=0," ",SUM((AG661-AH661)/AH661))</f>
        <v>#REF!</v>
      </c>
      <c r="AJ661" s="428">
        <v>0.74</v>
      </c>
      <c r="AK661" s="495" t="e">
        <f>ROUND(('Retail Pricing'!#REF!/(1-0.09))/0.05,0)*0.05</f>
        <v>#REF!</v>
      </c>
      <c r="AL661" s="489"/>
      <c r="AM661" s="489">
        <v>3.5</v>
      </c>
      <c r="AN661" s="14" t="e">
        <f t="shared" ref="AN661:AN672" si="1134">IF(AM661=0," ",SUM((AK661-AM661)/AM661))</f>
        <v>#REF!</v>
      </c>
      <c r="AO661" s="428">
        <v>0.73</v>
      </c>
      <c r="AP661" s="490" t="e">
        <f>ROUND(('Retail Pricing'!#REF!/(1-0.09))/0.05,0)*0.05</f>
        <v>#REF!</v>
      </c>
      <c r="AQ661" s="489">
        <v>3.3</v>
      </c>
      <c r="AR661" s="14" t="e">
        <f t="shared" ref="AR661:AR672" si="1135">IF(AQ661=0," ",SUM((AP661-AQ661)/AQ661))</f>
        <v>#REF!</v>
      </c>
      <c r="AS661" s="428">
        <v>0.73</v>
      </c>
      <c r="AT661" s="496">
        <v>3.9</v>
      </c>
      <c r="AU661" s="497" t="e">
        <f t="shared" ref="AU661:AU672" si="1136">IF(BA661&gt;0,ROUNDUP((BA661*2),0.05)-0.01," ")</f>
        <v>#REF!</v>
      </c>
      <c r="AV661" s="288"/>
      <c r="AW661" s="498" t="e">
        <f t="shared" ref="AW661:AW672" si="1137">IF(W661&gt;0,ROUND((W661*1.3)/0.05,0)*0.05," ")</f>
        <v>#REF!</v>
      </c>
      <c r="AX661" s="499" t="s">
        <v>106</v>
      </c>
      <c r="AY661" s="499" t="s">
        <v>106</v>
      </c>
      <c r="AZ661" s="333"/>
      <c r="BA661" s="491" t="e">
        <f t="shared" si="1035"/>
        <v>#REF!</v>
      </c>
      <c r="BB661" s="492">
        <f t="shared" si="1036"/>
        <v>5</v>
      </c>
      <c r="BC661" s="493" t="e">
        <f t="shared" si="1037"/>
        <v>#REF!</v>
      </c>
      <c r="BD661" s="488">
        <f t="shared" si="1038"/>
        <v>4.55</v>
      </c>
      <c r="BE661" s="494" t="e">
        <f t="shared" si="1039"/>
        <v>#REF!</v>
      </c>
      <c r="BF661" s="495" t="e">
        <f t="shared" si="1040"/>
        <v>#REF!</v>
      </c>
      <c r="BG661" s="490" t="e">
        <f t="shared" si="1041"/>
        <v>#REF!</v>
      </c>
      <c r="BH661" s="496">
        <f t="shared" si="1042"/>
        <v>3.9</v>
      </c>
      <c r="BI661" s="497" t="e">
        <f t="shared" si="1043"/>
        <v>#REF!</v>
      </c>
      <c r="BJ661" s="385" t="e">
        <f t="shared" ref="BJ661:BJ672" si="1138">IF(BA661*0.9&gt;BG661, " ", "No")</f>
        <v>#REF!</v>
      </c>
      <c r="BK661" s="385" t="e">
        <f t="shared" ref="BK661:BK672" si="1139">IF(BC661*0.9&gt;BG661, " ", "No")</f>
        <v>#REF!</v>
      </c>
      <c r="BL661" s="243" t="e">
        <f>IF((BA661-'Retail Pricing'!#REF!)&gt;=0," ",1)</f>
        <v>#REF!</v>
      </c>
      <c r="BM661" s="243" t="e">
        <f>IF((BB661-'Retail Pricing'!#REF!)&gt;=0," ",1)</f>
        <v>#REF!</v>
      </c>
      <c r="BN661" s="243" t="e">
        <f>IF((BC661-'Retail Pricing'!#REF!)&gt;=0," ",1)</f>
        <v>#REF!</v>
      </c>
      <c r="BO661" s="243" t="e">
        <f>IF((BD661-'Retail Pricing'!#REF!)&gt;=0," ",1)</f>
        <v>#REF!</v>
      </c>
      <c r="BP661" s="243" t="e">
        <f>IF((BE661-'Retail Pricing'!#REF!)&gt;=0," ",1)</f>
        <v>#REF!</v>
      </c>
      <c r="BQ661" s="243" t="e">
        <f>IF((BF661-'Retail Pricing'!#REF!)&gt;=0," ",1)</f>
        <v>#REF!</v>
      </c>
      <c r="BR661" s="243" t="e">
        <f>IF((BG661-'Retail Pricing'!#REF!)&gt;=0," ",1)</f>
        <v>#REF!</v>
      </c>
      <c r="BS661" s="243" t="e">
        <f>IF((BH661-'Retail Pricing'!#REF!)&gt;=0," ",1)</f>
        <v>#REF!</v>
      </c>
      <c r="BT661" s="243" t="e">
        <f>IF((BI661-'Retail Pricing'!#REF!)&gt;=0," ",1)</f>
        <v>#REF!</v>
      </c>
      <c r="BU661" s="67"/>
      <c r="BV661" s="442" t="e">
        <f t="shared" ref="BV661:BV672" si="1140">IF(W661&gt;0,$BV$9, " ")</f>
        <v>#REF!</v>
      </c>
      <c r="BW661" s="244" t="e">
        <f t="shared" ref="BW661:BW672" si="1141">IF($BV661&gt;0,($BV661-W661)/$BV661*100," ")</f>
        <v>#REF!</v>
      </c>
      <c r="BX661" s="244" t="e">
        <f t="shared" ref="BX661:BX672" si="1142">IF($BV661&gt;0,($BV661-AA661)/$BV661*100," ")</f>
        <v>#REF!</v>
      </c>
      <c r="BY661" s="244" t="e">
        <f t="shared" ref="BY661:BY672" si="1143">IF($BV661&gt;0,($BV661-AB661)/$BV661*100," ")</f>
        <v>#REF!</v>
      </c>
      <c r="BZ661" s="244" t="e">
        <f t="shared" ref="BZ661:BZ672" si="1144">IF($BV661&gt;0,($BV661-AF661)/$BV661*100," ")</f>
        <v>#REF!</v>
      </c>
      <c r="CA661" s="244" t="e">
        <f t="shared" ref="CA661:CA672" si="1145">IF($BV661&gt;0,($BV661-AG661)/$BV661*100," ")</f>
        <v>#REF!</v>
      </c>
      <c r="CB661" s="244" t="e">
        <f t="shared" ref="CB661:CB672" si="1146">CA661</f>
        <v>#REF!</v>
      </c>
      <c r="CC661" s="244" t="e">
        <f t="shared" ref="CC661:CC672" si="1147">IF($BV661&gt;0,($BV661-AK661)/$BV661*100," ")</f>
        <v>#REF!</v>
      </c>
      <c r="CD661" s="244" t="e">
        <f t="shared" ref="CD661:CD672" si="1148">IF($BV661&gt;0,($BV661-AP661)/$BV661*100," ")</f>
        <v>#REF!</v>
      </c>
      <c r="CE661" s="244" t="e">
        <f t="shared" ref="CE661:CE672" si="1149">IF($BV661&gt;0,($BV661-AT661)/$BV661*100," ")</f>
        <v>#REF!</v>
      </c>
      <c r="CF661" s="244" t="e">
        <f t="shared" ref="CF661:CF672" si="1150">IF($BV661&gt;0,($BV661-(W661*2))/$BV661*100," ")</f>
        <v>#REF!</v>
      </c>
      <c r="CG661" s="244" t="e">
        <f t="shared" ref="CG661:CG672" si="1151">IF($BV661&gt;0,($BV661-AW661)/$BV661*100," ")</f>
        <v>#REF!</v>
      </c>
      <c r="CH661" s="244" t="e">
        <f t="shared" si="1044"/>
        <v>#REF!</v>
      </c>
      <c r="CI661" s="570"/>
      <c r="CJ661" s="578" t="e">
        <f t="shared" si="1079"/>
        <v>#REF!</v>
      </c>
      <c r="CK661" s="578" t="e">
        <f t="shared" si="1080"/>
        <v>#REF!</v>
      </c>
      <c r="CL661" s="578" t="e">
        <f t="shared" si="1081"/>
        <v>#REF!</v>
      </c>
      <c r="CM661" s="578" t="e">
        <f t="shared" si="1082"/>
        <v>#REF!</v>
      </c>
      <c r="CN661" s="578" t="e">
        <f t="shared" si="1083"/>
        <v>#REF!</v>
      </c>
      <c r="CO661" s="578" t="e">
        <f t="shared" si="1076"/>
        <v>#REF!</v>
      </c>
      <c r="CP661" s="578" t="e">
        <f t="shared" si="1077"/>
        <v>#REF!</v>
      </c>
      <c r="CQ661" s="578" t="e">
        <f t="shared" si="1078"/>
        <v>#REF!</v>
      </c>
      <c r="CR661" s="244"/>
      <c r="CS661" s="244"/>
      <c r="CT661" s="244"/>
      <c r="CU661" s="244"/>
      <c r="CV661" s="347"/>
      <c r="CW661" s="338" t="e">
        <f t="shared" ref="CW661:CW672" si="1152">IF($BW661&gt;0,$BA661," ")</f>
        <v>#REF!</v>
      </c>
      <c r="CX661" s="347"/>
      <c r="CY661" s="338" t="e">
        <f t="shared" ref="CY661:CY672" si="1153">IF($BW661&gt;0,$BA661," ")</f>
        <v>#REF!</v>
      </c>
      <c r="CZ661" s="347"/>
      <c r="DA661" s="338" t="e">
        <f t="shared" ref="DA661:DA672" si="1154">IF($BW661&gt;0,$BA661," ")</f>
        <v>#REF!</v>
      </c>
      <c r="DB661" s="347"/>
      <c r="DC661" s="338" t="e">
        <f t="shared" ref="DC661:DC672" si="1155">IF($BW661&gt;0,$BA661," ")</f>
        <v>#REF!</v>
      </c>
      <c r="DD661" s="347"/>
      <c r="DE661" s="338" t="e">
        <f t="shared" si="1075"/>
        <v>#REF!</v>
      </c>
    </row>
    <row r="662" spans="1:109" s="19" customFormat="1" x14ac:dyDescent="0.2">
      <c r="A662" s="328" t="s">
        <v>1723</v>
      </c>
      <c r="B662" s="53" t="s">
        <v>1781</v>
      </c>
      <c r="C662" s="454"/>
      <c r="D662" s="217"/>
      <c r="E662" s="326">
        <v>12</v>
      </c>
      <c r="F662" s="326"/>
      <c r="G662" s="701"/>
      <c r="H662" s="400" t="s">
        <v>1913</v>
      </c>
      <c r="I662" s="89" t="e">
        <f>IF('Retail Pricing'!#REF!&gt;0,'Retail Pricing'!#REF!," ")</f>
        <v>#REF!</v>
      </c>
      <c r="J662" s="85" t="e">
        <f>'Retail Pricing'!#REF!</f>
        <v>#REF!</v>
      </c>
      <c r="K662" s="85" t="e">
        <f>'Retail Pricing'!#REF!</f>
        <v>#REF!</v>
      </c>
      <c r="L662" s="305" t="e">
        <f>IF('Retail Pricing'!#REF!&gt;0,'Retail Pricing'!#REF!," ")</f>
        <v>#REF!</v>
      </c>
      <c r="M662" s="226" t="e">
        <f t="shared" si="1129"/>
        <v>#REF!</v>
      </c>
      <c r="N662" s="219" t="e">
        <f>IF('Retail Pricing'!#REF!&gt;0,'Retail Pricing'!#REF!," ")</f>
        <v>#REF!</v>
      </c>
      <c r="O662" s="219" t="e">
        <f>IF('Retail Pricing'!#REF!&gt;0,'Retail Pricing'!#REF!," ")</f>
        <v>#REF!</v>
      </c>
      <c r="P662" s="219"/>
      <c r="Q662" s="219" t="e">
        <f>IF('Retail Pricing'!#REF!&gt;0,'Retail Pricing'!#REF!," ")</f>
        <v>#REF!</v>
      </c>
      <c r="R662" s="219" t="e">
        <f>IF('Retail Pricing'!#REF!&gt;0,'Retail Pricing'!#REF!," ")</f>
        <v>#REF!</v>
      </c>
      <c r="S662" s="219" t="e">
        <f>IF('Retail Pricing'!#REF!&gt;0,'Retail Pricing'!#REF!," ")</f>
        <v>#REF!</v>
      </c>
      <c r="T662" s="226" t="s">
        <v>106</v>
      </c>
      <c r="U662" s="7" t="e">
        <f t="shared" si="1130"/>
        <v>#REF!</v>
      </c>
      <c r="V662" s="7" t="e">
        <v>#DIV/0!</v>
      </c>
      <c r="W662" s="491" t="e">
        <f>ROUND(('Retail Pricing'!#REF!/(1-0.09))/0.05,0)*0.05</f>
        <v>#REF!</v>
      </c>
      <c r="X662" s="489">
        <v>3.3</v>
      </c>
      <c r="Y662" s="304" t="e">
        <f t="shared" si="1131"/>
        <v>#REF!</v>
      </c>
      <c r="Z662" s="428">
        <v>0.76</v>
      </c>
      <c r="AA662" s="492">
        <v>3.75</v>
      </c>
      <c r="AB662" s="493" t="e">
        <f>ROUND(('Retail Pricing'!#REF!/(1-0.09))/0.05,0)*0.05</f>
        <v>#REF!</v>
      </c>
      <c r="AC662" s="489">
        <v>2.95</v>
      </c>
      <c r="AD662" s="14" t="e">
        <f t="shared" si="1132"/>
        <v>#REF!</v>
      </c>
      <c r="AE662" s="428">
        <v>0.74</v>
      </c>
      <c r="AF662" s="488">
        <v>3.45</v>
      </c>
      <c r="AG662" s="494" t="e">
        <f>ROUND(('Retail Pricing'!#REF!/(1-0.09))/0.05,0)*0.05</f>
        <v>#REF!</v>
      </c>
      <c r="AH662" s="489">
        <v>2.65</v>
      </c>
      <c r="AI662" s="14" t="e">
        <f t="shared" si="1133"/>
        <v>#REF!</v>
      </c>
      <c r="AJ662" s="428">
        <v>0.7</v>
      </c>
      <c r="AK662" s="495" t="e">
        <f>ROUND(('Retail Pricing'!#REF!/(1-0.09))/0.05,0)*0.05</f>
        <v>#REF!</v>
      </c>
      <c r="AL662" s="489"/>
      <c r="AM662" s="489">
        <v>2.65</v>
      </c>
      <c r="AN662" s="14" t="e">
        <f t="shared" si="1134"/>
        <v>#REF!</v>
      </c>
      <c r="AO662" s="428">
        <v>0.7</v>
      </c>
      <c r="AP662" s="490" t="e">
        <f>ROUND(('Retail Pricing'!#REF!/(1-0.09))/0.05,0)*0.05</f>
        <v>#REF!</v>
      </c>
      <c r="AQ662" s="489">
        <v>2.4500000000000002</v>
      </c>
      <c r="AR662" s="14" t="e">
        <f t="shared" si="1135"/>
        <v>#REF!</v>
      </c>
      <c r="AS662" s="428">
        <v>0.68</v>
      </c>
      <c r="AT662" s="496">
        <v>2.95</v>
      </c>
      <c r="AU662" s="497" t="e">
        <f t="shared" si="1136"/>
        <v>#REF!</v>
      </c>
      <c r="AV662" s="288"/>
      <c r="AW662" s="498" t="e">
        <f t="shared" si="1137"/>
        <v>#REF!</v>
      </c>
      <c r="AX662" s="499" t="s">
        <v>106</v>
      </c>
      <c r="AY662" s="499" t="s">
        <v>106</v>
      </c>
      <c r="AZ662" s="333"/>
      <c r="BA662" s="491" t="e">
        <f t="shared" si="1035"/>
        <v>#REF!</v>
      </c>
      <c r="BB662" s="492">
        <f t="shared" si="1036"/>
        <v>3.75</v>
      </c>
      <c r="BC662" s="493" t="e">
        <f t="shared" si="1037"/>
        <v>#REF!</v>
      </c>
      <c r="BD662" s="488">
        <f t="shared" si="1038"/>
        <v>3.45</v>
      </c>
      <c r="BE662" s="494" t="e">
        <f t="shared" si="1039"/>
        <v>#REF!</v>
      </c>
      <c r="BF662" s="495" t="e">
        <f t="shared" si="1040"/>
        <v>#REF!</v>
      </c>
      <c r="BG662" s="490" t="e">
        <f t="shared" si="1041"/>
        <v>#REF!</v>
      </c>
      <c r="BH662" s="496">
        <f t="shared" si="1042"/>
        <v>2.95</v>
      </c>
      <c r="BI662" s="497" t="e">
        <f t="shared" si="1043"/>
        <v>#REF!</v>
      </c>
      <c r="BJ662" s="385" t="e">
        <f t="shared" si="1138"/>
        <v>#REF!</v>
      </c>
      <c r="BK662" s="385" t="e">
        <f t="shared" si="1139"/>
        <v>#REF!</v>
      </c>
      <c r="BL662" s="243" t="e">
        <f>IF((BA662-'Retail Pricing'!#REF!)&gt;=0," ",1)</f>
        <v>#REF!</v>
      </c>
      <c r="BM662" s="243" t="e">
        <f>IF((BB662-'Retail Pricing'!#REF!)&gt;=0," ",1)</f>
        <v>#REF!</v>
      </c>
      <c r="BN662" s="243" t="e">
        <f>IF((BC662-'Retail Pricing'!#REF!)&gt;=0," ",1)</f>
        <v>#REF!</v>
      </c>
      <c r="BO662" s="243" t="e">
        <f>IF((BD662-'Retail Pricing'!#REF!)&gt;=0," ",1)</f>
        <v>#REF!</v>
      </c>
      <c r="BP662" s="243" t="e">
        <f>IF((BE662-'Retail Pricing'!#REF!)&gt;=0," ",1)</f>
        <v>#REF!</v>
      </c>
      <c r="BQ662" s="243" t="e">
        <f>IF((BF662-'Retail Pricing'!#REF!)&gt;=0," ",1)</f>
        <v>#REF!</v>
      </c>
      <c r="BR662" s="243" t="e">
        <f>IF((BG662-'Retail Pricing'!#REF!)&gt;=0," ",1)</f>
        <v>#REF!</v>
      </c>
      <c r="BS662" s="243" t="e">
        <f>IF((BH662-'Retail Pricing'!#REF!)&gt;=0," ",1)</f>
        <v>#REF!</v>
      </c>
      <c r="BT662" s="243" t="e">
        <f>IF((BI662-'Retail Pricing'!#REF!)&gt;=0," ",1)</f>
        <v>#REF!</v>
      </c>
      <c r="BU662" s="67"/>
      <c r="BV662" s="442" t="e">
        <f t="shared" si="1140"/>
        <v>#REF!</v>
      </c>
      <c r="BW662" s="244" t="e">
        <f t="shared" si="1141"/>
        <v>#REF!</v>
      </c>
      <c r="BX662" s="244" t="e">
        <f t="shared" si="1142"/>
        <v>#REF!</v>
      </c>
      <c r="BY662" s="244" t="e">
        <f t="shared" si="1143"/>
        <v>#REF!</v>
      </c>
      <c r="BZ662" s="244" t="e">
        <f t="shared" si="1144"/>
        <v>#REF!</v>
      </c>
      <c r="CA662" s="244" t="e">
        <f t="shared" si="1145"/>
        <v>#REF!</v>
      </c>
      <c r="CB662" s="244" t="e">
        <f t="shared" si="1146"/>
        <v>#REF!</v>
      </c>
      <c r="CC662" s="244" t="e">
        <f t="shared" si="1147"/>
        <v>#REF!</v>
      </c>
      <c r="CD662" s="244" t="e">
        <f t="shared" si="1148"/>
        <v>#REF!</v>
      </c>
      <c r="CE662" s="244" t="e">
        <f t="shared" si="1149"/>
        <v>#REF!</v>
      </c>
      <c r="CF662" s="244" t="e">
        <f t="shared" si="1150"/>
        <v>#REF!</v>
      </c>
      <c r="CG662" s="244" t="e">
        <f t="shared" si="1151"/>
        <v>#REF!</v>
      </c>
      <c r="CH662" s="244" t="e">
        <f t="shared" si="1044"/>
        <v>#REF!</v>
      </c>
      <c r="CI662" s="570"/>
      <c r="CJ662" s="578" t="e">
        <f t="shared" si="1079"/>
        <v>#REF!</v>
      </c>
      <c r="CK662" s="578" t="e">
        <f t="shared" si="1080"/>
        <v>#REF!</v>
      </c>
      <c r="CL662" s="578" t="e">
        <f t="shared" si="1081"/>
        <v>#REF!</v>
      </c>
      <c r="CM662" s="578" t="e">
        <f t="shared" si="1082"/>
        <v>#REF!</v>
      </c>
      <c r="CN662" s="578" t="e">
        <f t="shared" si="1083"/>
        <v>#REF!</v>
      </c>
      <c r="CO662" s="578" t="e">
        <f t="shared" si="1076"/>
        <v>#REF!</v>
      </c>
      <c r="CP662" s="578" t="e">
        <f t="shared" si="1077"/>
        <v>#REF!</v>
      </c>
      <c r="CQ662" s="578" t="e">
        <f t="shared" si="1078"/>
        <v>#REF!</v>
      </c>
      <c r="CR662" s="244"/>
      <c r="CS662" s="244"/>
      <c r="CT662" s="244"/>
      <c r="CU662" s="244"/>
      <c r="CV662" s="347"/>
      <c r="CW662" s="338" t="e">
        <f t="shared" si="1152"/>
        <v>#REF!</v>
      </c>
      <c r="CX662" s="347"/>
      <c r="CY662" s="338" t="e">
        <f t="shared" si="1153"/>
        <v>#REF!</v>
      </c>
      <c r="CZ662" s="347"/>
      <c r="DA662" s="338" t="e">
        <f t="shared" si="1154"/>
        <v>#REF!</v>
      </c>
      <c r="DB662" s="347"/>
      <c r="DC662" s="338" t="e">
        <f t="shared" si="1155"/>
        <v>#REF!</v>
      </c>
      <c r="DD662" s="347"/>
      <c r="DE662" s="338" t="e">
        <f t="shared" si="1075"/>
        <v>#REF!</v>
      </c>
    </row>
    <row r="663" spans="1:109" s="19" customFormat="1" x14ac:dyDescent="0.2">
      <c r="A663" s="328" t="s">
        <v>1723</v>
      </c>
      <c r="B663" s="53" t="s">
        <v>1793</v>
      </c>
      <c r="C663" s="454"/>
      <c r="D663" s="217"/>
      <c r="E663" s="326">
        <v>25</v>
      </c>
      <c r="F663" s="326"/>
      <c r="G663" s="701"/>
      <c r="H663" s="400" t="s">
        <v>1914</v>
      </c>
      <c r="I663" s="89" t="e">
        <f>IF('Retail Pricing'!#REF!&gt;0,'Retail Pricing'!#REF!," ")</f>
        <v>#REF!</v>
      </c>
      <c r="J663" s="85" t="e">
        <f>'Retail Pricing'!#REF!</f>
        <v>#REF!</v>
      </c>
      <c r="K663" s="85" t="e">
        <f>'Retail Pricing'!#REF!</f>
        <v>#REF!</v>
      </c>
      <c r="L663" s="305" t="e">
        <f>IF('Retail Pricing'!#REF!&gt;0,'Retail Pricing'!#REF!," ")</f>
        <v>#REF!</v>
      </c>
      <c r="M663" s="226" t="e">
        <f t="shared" si="1129"/>
        <v>#REF!</v>
      </c>
      <c r="N663" s="219" t="e">
        <f>IF('Retail Pricing'!#REF!&gt;0,'Retail Pricing'!#REF!," ")</f>
        <v>#REF!</v>
      </c>
      <c r="O663" s="219" t="e">
        <f>IF('Retail Pricing'!#REF!&gt;0,'Retail Pricing'!#REF!," ")</f>
        <v>#REF!</v>
      </c>
      <c r="P663" s="219">
        <v>2.5500000000000002E-3</v>
      </c>
      <c r="Q663" s="219" t="e">
        <f>IF('Retail Pricing'!#REF!&gt;0,'Retail Pricing'!#REF!," ")</f>
        <v>#REF!</v>
      </c>
      <c r="R663" s="219" t="e">
        <f>IF('Retail Pricing'!#REF!&gt;0,'Retail Pricing'!#REF!," ")</f>
        <v>#REF!</v>
      </c>
      <c r="S663" s="219" t="e">
        <f>IF('Retail Pricing'!#REF!&gt;0,'Retail Pricing'!#REF!," ")</f>
        <v>#REF!</v>
      </c>
      <c r="T663" s="226" t="s">
        <v>106</v>
      </c>
      <c r="U663" s="7" t="e">
        <f t="shared" si="1130"/>
        <v>#REF!</v>
      </c>
      <c r="V663" s="7" t="e">
        <v>#DIV/0!</v>
      </c>
      <c r="W663" s="491" t="e">
        <f>ROUND(('Retail Pricing'!#REF!/(1-0.09))/0.05,0)*0.05</f>
        <v>#REF!</v>
      </c>
      <c r="X663" s="489">
        <v>3.3</v>
      </c>
      <c r="Y663" s="304" t="e">
        <f t="shared" si="1131"/>
        <v>#REF!</v>
      </c>
      <c r="Z663" s="428">
        <v>0.68</v>
      </c>
      <c r="AA663" s="492">
        <v>3.75</v>
      </c>
      <c r="AB663" s="493" t="e">
        <f>ROUND(('Retail Pricing'!#REF!/(1-0.09))/0.05,0)*0.05</f>
        <v>#REF!</v>
      </c>
      <c r="AC663" s="489">
        <v>2.95</v>
      </c>
      <c r="AD663" s="14" t="e">
        <f t="shared" si="1132"/>
        <v>#REF!</v>
      </c>
      <c r="AE663" s="428">
        <v>0.65</v>
      </c>
      <c r="AF663" s="488">
        <v>3.45</v>
      </c>
      <c r="AG663" s="494" t="e">
        <f>ROUND(('Retail Pricing'!#REF!/(1-0.09))/0.05,0)*0.05</f>
        <v>#REF!</v>
      </c>
      <c r="AH663" s="489">
        <v>2.65</v>
      </c>
      <c r="AI663" s="14" t="e">
        <f t="shared" si="1133"/>
        <v>#REF!</v>
      </c>
      <c r="AJ663" s="428">
        <v>0.61</v>
      </c>
      <c r="AK663" s="495" t="e">
        <f>ROUND(('Retail Pricing'!#REF!/(1-0.09))/0.05,0)*0.05</f>
        <v>#REF!</v>
      </c>
      <c r="AL663" s="489"/>
      <c r="AM663" s="489">
        <v>2.65</v>
      </c>
      <c r="AN663" s="14" t="e">
        <f t="shared" si="1134"/>
        <v>#REF!</v>
      </c>
      <c r="AO663" s="428">
        <v>0.6</v>
      </c>
      <c r="AP663" s="490" t="e">
        <f>ROUND(('Retail Pricing'!#REF!/(1-0.09))/0.05,0)*0.05</f>
        <v>#REF!</v>
      </c>
      <c r="AQ663" s="489">
        <v>2.4500000000000002</v>
      </c>
      <c r="AR663" s="14" t="e">
        <f t="shared" si="1135"/>
        <v>#REF!</v>
      </c>
      <c r="AS663" s="428">
        <v>0.59</v>
      </c>
      <c r="AT663" s="496">
        <v>2.95</v>
      </c>
      <c r="AU663" s="497" t="e">
        <f t="shared" si="1136"/>
        <v>#REF!</v>
      </c>
      <c r="AV663" s="288"/>
      <c r="AW663" s="498" t="e">
        <f t="shared" si="1137"/>
        <v>#REF!</v>
      </c>
      <c r="AX663" s="499" t="s">
        <v>106</v>
      </c>
      <c r="AY663" s="499" t="s">
        <v>106</v>
      </c>
      <c r="AZ663" s="333"/>
      <c r="BA663" s="491" t="e">
        <f t="shared" si="1035"/>
        <v>#REF!</v>
      </c>
      <c r="BB663" s="492">
        <f t="shared" si="1036"/>
        <v>3.75</v>
      </c>
      <c r="BC663" s="493" t="e">
        <f t="shared" si="1037"/>
        <v>#REF!</v>
      </c>
      <c r="BD663" s="488">
        <f t="shared" si="1038"/>
        <v>3.45</v>
      </c>
      <c r="BE663" s="494" t="e">
        <f t="shared" si="1039"/>
        <v>#REF!</v>
      </c>
      <c r="BF663" s="495" t="e">
        <f t="shared" si="1040"/>
        <v>#REF!</v>
      </c>
      <c r="BG663" s="490" t="e">
        <f t="shared" si="1041"/>
        <v>#REF!</v>
      </c>
      <c r="BH663" s="496">
        <f t="shared" si="1042"/>
        <v>2.95</v>
      </c>
      <c r="BI663" s="497" t="e">
        <f t="shared" si="1043"/>
        <v>#REF!</v>
      </c>
      <c r="BJ663" s="385" t="e">
        <f t="shared" si="1138"/>
        <v>#REF!</v>
      </c>
      <c r="BK663" s="385" t="e">
        <f t="shared" si="1139"/>
        <v>#REF!</v>
      </c>
      <c r="BL663" s="243" t="e">
        <f>IF((BA663-'Retail Pricing'!#REF!)&gt;=0," ",1)</f>
        <v>#REF!</v>
      </c>
      <c r="BM663" s="243" t="e">
        <f>IF((BB663-'Retail Pricing'!#REF!)&gt;=0," ",1)</f>
        <v>#REF!</v>
      </c>
      <c r="BN663" s="243" t="e">
        <f>IF((BC663-'Retail Pricing'!#REF!)&gt;=0," ",1)</f>
        <v>#REF!</v>
      </c>
      <c r="BO663" s="243">
        <f>IF((BD663-'Retail Pricing'!F214)&gt;=0," ",1)</f>
        <v>1</v>
      </c>
      <c r="BP663" s="243" t="e">
        <f>IF((BE663-'Retail Pricing'!#REF!)&gt;=0," ",1)</f>
        <v>#REF!</v>
      </c>
      <c r="BQ663" s="243" t="e">
        <f>IF((BF663-'Retail Pricing'!#REF!)&gt;=0," ",1)</f>
        <v>#REF!</v>
      </c>
      <c r="BR663" s="243" t="e">
        <f>IF((BG663-'Retail Pricing'!#REF!)&gt;=0," ",1)</f>
        <v>#REF!</v>
      </c>
      <c r="BS663" s="243" t="e">
        <f>IF((BH663-'Retail Pricing'!#REF!)&gt;=0," ",1)</f>
        <v>#REF!</v>
      </c>
      <c r="BT663" s="243" t="e">
        <f>IF((BI663-'Retail Pricing'!#REF!)&gt;=0," ",1)</f>
        <v>#REF!</v>
      </c>
      <c r="BU663" s="67"/>
      <c r="BV663" s="442" t="e">
        <f t="shared" si="1140"/>
        <v>#REF!</v>
      </c>
      <c r="BW663" s="244" t="e">
        <f t="shared" si="1141"/>
        <v>#REF!</v>
      </c>
      <c r="BX663" s="244" t="e">
        <f t="shared" si="1142"/>
        <v>#REF!</v>
      </c>
      <c r="BY663" s="244" t="e">
        <f t="shared" si="1143"/>
        <v>#REF!</v>
      </c>
      <c r="BZ663" s="244" t="e">
        <f t="shared" si="1144"/>
        <v>#REF!</v>
      </c>
      <c r="CA663" s="244" t="e">
        <f t="shared" si="1145"/>
        <v>#REF!</v>
      </c>
      <c r="CB663" s="244" t="e">
        <f t="shared" si="1146"/>
        <v>#REF!</v>
      </c>
      <c r="CC663" s="244" t="e">
        <f t="shared" si="1147"/>
        <v>#REF!</v>
      </c>
      <c r="CD663" s="244" t="e">
        <f t="shared" si="1148"/>
        <v>#REF!</v>
      </c>
      <c r="CE663" s="244" t="e">
        <f t="shared" si="1149"/>
        <v>#REF!</v>
      </c>
      <c r="CF663" s="244" t="e">
        <f t="shared" si="1150"/>
        <v>#REF!</v>
      </c>
      <c r="CG663" s="244" t="e">
        <f t="shared" si="1151"/>
        <v>#REF!</v>
      </c>
      <c r="CH663" s="244" t="e">
        <f t="shared" si="1044"/>
        <v>#REF!</v>
      </c>
      <c r="CI663" s="570"/>
      <c r="CJ663" s="578" t="e">
        <f t="shared" si="1079"/>
        <v>#REF!</v>
      </c>
      <c r="CK663" s="578" t="e">
        <f t="shared" si="1080"/>
        <v>#REF!</v>
      </c>
      <c r="CL663" s="578" t="e">
        <f t="shared" si="1081"/>
        <v>#REF!</v>
      </c>
      <c r="CM663" s="578" t="e">
        <f t="shared" si="1082"/>
        <v>#REF!</v>
      </c>
      <c r="CN663" s="578" t="e">
        <f t="shared" si="1083"/>
        <v>#REF!</v>
      </c>
      <c r="CO663" s="578" t="e">
        <f t="shared" si="1076"/>
        <v>#REF!</v>
      </c>
      <c r="CP663" s="578" t="e">
        <f t="shared" si="1077"/>
        <v>#REF!</v>
      </c>
      <c r="CQ663" s="578" t="e">
        <f t="shared" si="1078"/>
        <v>#REF!</v>
      </c>
      <c r="CR663" s="244"/>
      <c r="CS663" s="244"/>
      <c r="CT663" s="244"/>
      <c r="CU663" s="244"/>
      <c r="CV663" s="347"/>
      <c r="CW663" s="338" t="e">
        <f t="shared" si="1152"/>
        <v>#REF!</v>
      </c>
      <c r="CX663" s="347"/>
      <c r="CY663" s="338" t="e">
        <f t="shared" si="1153"/>
        <v>#REF!</v>
      </c>
      <c r="CZ663" s="347"/>
      <c r="DA663" s="338" t="e">
        <f t="shared" si="1154"/>
        <v>#REF!</v>
      </c>
      <c r="DB663" s="347"/>
      <c r="DC663" s="338" t="e">
        <f t="shared" si="1155"/>
        <v>#REF!</v>
      </c>
      <c r="DD663" s="347"/>
      <c r="DE663" s="338" t="e">
        <f t="shared" si="1075"/>
        <v>#REF!</v>
      </c>
    </row>
    <row r="664" spans="1:109" s="19" customFormat="1" x14ac:dyDescent="0.2">
      <c r="A664" s="328" t="s">
        <v>1723</v>
      </c>
      <c r="B664" s="53" t="s">
        <v>1742</v>
      </c>
      <c r="C664" s="454"/>
      <c r="D664" s="217"/>
      <c r="E664" s="326">
        <v>25</v>
      </c>
      <c r="F664" s="326" t="s">
        <v>1743</v>
      </c>
      <c r="G664" s="701"/>
      <c r="H664" s="326"/>
      <c r="I664" s="89" t="e">
        <f>IF('Retail Pricing'!#REF!&gt;0,'Retail Pricing'!#REF!," ")</f>
        <v>#REF!</v>
      </c>
      <c r="J664" s="85" t="e">
        <f>'Retail Pricing'!#REF!</f>
        <v>#REF!</v>
      </c>
      <c r="K664" s="85" t="e">
        <f>'Retail Pricing'!#REF!</f>
        <v>#REF!</v>
      </c>
      <c r="L664" s="305" t="e">
        <f>IF('Retail Pricing'!#REF!&gt;0,'Retail Pricing'!#REF!," ")</f>
        <v>#REF!</v>
      </c>
      <c r="M664" s="226" t="e">
        <f t="shared" si="1129"/>
        <v>#REF!</v>
      </c>
      <c r="N664" s="219" t="e">
        <f>IF('Retail Pricing'!#REF!&gt;0,'Retail Pricing'!#REF!," ")</f>
        <v>#REF!</v>
      </c>
      <c r="O664" s="219" t="e">
        <f>IF('Retail Pricing'!#REF!&gt;0,'Retail Pricing'!#REF!," ")</f>
        <v>#REF!</v>
      </c>
      <c r="P664" s="219"/>
      <c r="Q664" s="219" t="e">
        <f>IF('Retail Pricing'!#REF!&gt;0,'Retail Pricing'!#REF!," ")</f>
        <v>#REF!</v>
      </c>
      <c r="R664" s="219" t="e">
        <f>IF('Retail Pricing'!#REF!&gt;0,'Retail Pricing'!#REF!," ")</f>
        <v>#REF!</v>
      </c>
      <c r="S664" s="219" t="e">
        <f>IF('Retail Pricing'!#REF!&gt;0,'Retail Pricing'!#REF!," ")</f>
        <v>#REF!</v>
      </c>
      <c r="T664" s="226" t="s">
        <v>106</v>
      </c>
      <c r="U664" s="7" t="e">
        <f t="shared" si="1130"/>
        <v>#REF!</v>
      </c>
      <c r="V664" s="7" t="e">
        <v>#DIV/0!</v>
      </c>
      <c r="W664" s="491" t="e">
        <f>ROUND(('Retail Pricing'!#REF!/(1-0.09))/0.05,0)*0.05</f>
        <v>#REF!</v>
      </c>
      <c r="X664" s="489">
        <v>3.3</v>
      </c>
      <c r="Y664" s="304" t="e">
        <f t="shared" si="1131"/>
        <v>#REF!</v>
      </c>
      <c r="Z664" s="428">
        <v>0.68</v>
      </c>
      <c r="AA664" s="492">
        <v>3.75</v>
      </c>
      <c r="AB664" s="493" t="e">
        <f>ROUND(('Retail Pricing'!#REF!/(1-0.09))/0.05,0)*0.05</f>
        <v>#REF!</v>
      </c>
      <c r="AC664" s="489">
        <v>2.95</v>
      </c>
      <c r="AD664" s="14" t="e">
        <f t="shared" si="1132"/>
        <v>#REF!</v>
      </c>
      <c r="AE664" s="428">
        <v>0.65</v>
      </c>
      <c r="AF664" s="488">
        <v>3.45</v>
      </c>
      <c r="AG664" s="494" t="e">
        <f>ROUND(('Retail Pricing'!#REF!/(1-0.09))/0.05,0)*0.05</f>
        <v>#REF!</v>
      </c>
      <c r="AH664" s="489">
        <v>2.65</v>
      </c>
      <c r="AI664" s="14" t="e">
        <f t="shared" si="1133"/>
        <v>#REF!</v>
      </c>
      <c r="AJ664" s="428">
        <v>0.61</v>
      </c>
      <c r="AK664" s="495" t="e">
        <f>ROUND(('Retail Pricing'!#REF!/(1-0.09))/0.05,0)*0.05</f>
        <v>#REF!</v>
      </c>
      <c r="AL664" s="489"/>
      <c r="AM664" s="489">
        <v>2.65</v>
      </c>
      <c r="AN664" s="14" t="e">
        <f t="shared" si="1134"/>
        <v>#REF!</v>
      </c>
      <c r="AO664" s="428">
        <v>0.6</v>
      </c>
      <c r="AP664" s="490" t="e">
        <f>ROUND(('Retail Pricing'!#REF!/(1-0.09))/0.05,0)*0.05</f>
        <v>#REF!</v>
      </c>
      <c r="AQ664" s="489">
        <v>2.4500000000000002</v>
      </c>
      <c r="AR664" s="14" t="e">
        <f t="shared" si="1135"/>
        <v>#REF!</v>
      </c>
      <c r="AS664" s="428">
        <v>0.59</v>
      </c>
      <c r="AT664" s="496">
        <v>2.95</v>
      </c>
      <c r="AU664" s="497" t="e">
        <f t="shared" si="1136"/>
        <v>#REF!</v>
      </c>
      <c r="AV664" s="288"/>
      <c r="AW664" s="498" t="e">
        <f t="shared" si="1137"/>
        <v>#REF!</v>
      </c>
      <c r="AX664" s="499" t="s">
        <v>106</v>
      </c>
      <c r="AY664" s="499" t="s">
        <v>106</v>
      </c>
      <c r="AZ664" s="333"/>
      <c r="BA664" s="491" t="e">
        <f t="shared" si="1035"/>
        <v>#REF!</v>
      </c>
      <c r="BB664" s="492">
        <f t="shared" si="1036"/>
        <v>3.75</v>
      </c>
      <c r="BC664" s="493" t="e">
        <f t="shared" si="1037"/>
        <v>#REF!</v>
      </c>
      <c r="BD664" s="488">
        <f t="shared" si="1038"/>
        <v>3.45</v>
      </c>
      <c r="BE664" s="494" t="e">
        <f t="shared" si="1039"/>
        <v>#REF!</v>
      </c>
      <c r="BF664" s="495" t="e">
        <f t="shared" si="1040"/>
        <v>#REF!</v>
      </c>
      <c r="BG664" s="490" t="e">
        <f t="shared" si="1041"/>
        <v>#REF!</v>
      </c>
      <c r="BH664" s="496">
        <f t="shared" si="1042"/>
        <v>2.95</v>
      </c>
      <c r="BI664" s="497" t="e">
        <f t="shared" si="1043"/>
        <v>#REF!</v>
      </c>
      <c r="BJ664" s="385" t="e">
        <f t="shared" si="1138"/>
        <v>#REF!</v>
      </c>
      <c r="BK664" s="385" t="e">
        <f t="shared" si="1139"/>
        <v>#REF!</v>
      </c>
      <c r="BL664" s="243" t="e">
        <f>IF((BA664-'Retail Pricing'!#REF!)&gt;=0," ",1)</f>
        <v>#REF!</v>
      </c>
      <c r="BM664" s="243" t="e">
        <f>IF((BB664-'Retail Pricing'!#REF!)&gt;=0," ",1)</f>
        <v>#REF!</v>
      </c>
      <c r="BN664" s="243" t="e">
        <f>IF((BC664-'Retail Pricing'!#REF!)&gt;=0," ",1)</f>
        <v>#REF!</v>
      </c>
      <c r="BO664" s="243">
        <f>IF((BD664-'Retail Pricing'!F203)&gt;=0," ",1)</f>
        <v>1</v>
      </c>
      <c r="BP664" s="243" t="e">
        <f>IF((BE664-'Retail Pricing'!#REF!)&gt;=0," ",1)</f>
        <v>#REF!</v>
      </c>
      <c r="BQ664" s="243" t="e">
        <f>IF((BF664-'Retail Pricing'!#REF!)&gt;=0," ",1)</f>
        <v>#REF!</v>
      </c>
      <c r="BR664" s="243" t="e">
        <f>IF((BG664-'Retail Pricing'!#REF!)&gt;=0," ",1)</f>
        <v>#REF!</v>
      </c>
      <c r="BS664" s="243" t="e">
        <f>IF((BH664-'Retail Pricing'!#REF!)&gt;=0," ",1)</f>
        <v>#REF!</v>
      </c>
      <c r="BT664" s="243" t="e">
        <f>IF((BI664-'Retail Pricing'!#REF!)&gt;=0," ",1)</f>
        <v>#REF!</v>
      </c>
      <c r="BU664" s="67"/>
      <c r="BV664" s="442" t="e">
        <f t="shared" si="1140"/>
        <v>#REF!</v>
      </c>
      <c r="BW664" s="244" t="e">
        <f t="shared" si="1141"/>
        <v>#REF!</v>
      </c>
      <c r="BX664" s="244" t="e">
        <f t="shared" si="1142"/>
        <v>#REF!</v>
      </c>
      <c r="BY664" s="244" t="e">
        <f t="shared" si="1143"/>
        <v>#REF!</v>
      </c>
      <c r="BZ664" s="244" t="e">
        <f t="shared" si="1144"/>
        <v>#REF!</v>
      </c>
      <c r="CA664" s="244" t="e">
        <f t="shared" si="1145"/>
        <v>#REF!</v>
      </c>
      <c r="CB664" s="244" t="e">
        <f t="shared" si="1146"/>
        <v>#REF!</v>
      </c>
      <c r="CC664" s="244" t="e">
        <f t="shared" si="1147"/>
        <v>#REF!</v>
      </c>
      <c r="CD664" s="244" t="e">
        <f t="shared" si="1148"/>
        <v>#REF!</v>
      </c>
      <c r="CE664" s="244" t="e">
        <f t="shared" si="1149"/>
        <v>#REF!</v>
      </c>
      <c r="CF664" s="244" t="e">
        <f t="shared" si="1150"/>
        <v>#REF!</v>
      </c>
      <c r="CG664" s="244" t="e">
        <f t="shared" si="1151"/>
        <v>#REF!</v>
      </c>
      <c r="CH664" s="244" t="e">
        <f t="shared" si="1044"/>
        <v>#REF!</v>
      </c>
      <c r="CI664" s="570"/>
      <c r="CJ664" s="578" t="e">
        <f t="shared" si="1079"/>
        <v>#REF!</v>
      </c>
      <c r="CK664" s="578" t="e">
        <f t="shared" si="1080"/>
        <v>#REF!</v>
      </c>
      <c r="CL664" s="578" t="e">
        <f t="shared" si="1081"/>
        <v>#REF!</v>
      </c>
      <c r="CM664" s="578" t="e">
        <f t="shared" si="1082"/>
        <v>#REF!</v>
      </c>
      <c r="CN664" s="578" t="e">
        <f t="shared" si="1083"/>
        <v>#REF!</v>
      </c>
      <c r="CO664" s="578" t="e">
        <f t="shared" si="1076"/>
        <v>#REF!</v>
      </c>
      <c r="CP664" s="578" t="e">
        <f t="shared" si="1077"/>
        <v>#REF!</v>
      </c>
      <c r="CQ664" s="578" t="e">
        <f t="shared" si="1078"/>
        <v>#REF!</v>
      </c>
      <c r="CR664" s="244"/>
      <c r="CS664" s="244"/>
      <c r="CT664" s="244"/>
      <c r="CU664" s="244"/>
      <c r="CV664" s="347"/>
      <c r="CW664" s="338" t="e">
        <f t="shared" si="1152"/>
        <v>#REF!</v>
      </c>
      <c r="CX664" s="347"/>
      <c r="CY664" s="338" t="e">
        <f t="shared" si="1153"/>
        <v>#REF!</v>
      </c>
      <c r="CZ664" s="347"/>
      <c r="DA664" s="338" t="e">
        <f t="shared" si="1154"/>
        <v>#REF!</v>
      </c>
      <c r="DB664" s="347"/>
      <c r="DC664" s="338" t="e">
        <f t="shared" si="1155"/>
        <v>#REF!</v>
      </c>
      <c r="DD664" s="347"/>
      <c r="DE664" s="338" t="e">
        <f t="shared" si="1075"/>
        <v>#REF!</v>
      </c>
    </row>
    <row r="665" spans="1:109" s="19" customFormat="1" x14ac:dyDescent="0.2">
      <c r="A665" s="328" t="s">
        <v>1723</v>
      </c>
      <c r="B665" s="587" t="s">
        <v>1782</v>
      </c>
      <c r="C665" s="53"/>
      <c r="D665" s="217"/>
      <c r="E665" s="326">
        <v>25</v>
      </c>
      <c r="F665" s="326" t="s">
        <v>1741</v>
      </c>
      <c r="G665" s="701"/>
      <c r="H665" s="326"/>
      <c r="I665" s="89" t="e">
        <f>IF('Retail Pricing'!#REF!&gt;0,'Retail Pricing'!#REF!," ")</f>
        <v>#REF!</v>
      </c>
      <c r="J665" s="85" t="e">
        <f>'Retail Pricing'!#REF!</f>
        <v>#REF!</v>
      </c>
      <c r="K665" s="85" t="e">
        <f>'Retail Pricing'!#REF!</f>
        <v>#REF!</v>
      </c>
      <c r="L665" s="305" t="e">
        <f>IF('Retail Pricing'!#REF!&gt;0,'Retail Pricing'!#REF!," ")</f>
        <v>#REF!</v>
      </c>
      <c r="M665" s="226" t="e">
        <f t="shared" si="1129"/>
        <v>#REF!</v>
      </c>
      <c r="N665" s="219" t="e">
        <f>IF('Retail Pricing'!#REF!&gt;0,'Retail Pricing'!#REF!," ")</f>
        <v>#REF!</v>
      </c>
      <c r="O665" s="219" t="e">
        <f>IF('Retail Pricing'!#REF!&gt;0,'Retail Pricing'!#REF!," ")</f>
        <v>#REF!</v>
      </c>
      <c r="P665" s="219"/>
      <c r="Q665" s="219" t="e">
        <f>IF('Retail Pricing'!#REF!&gt;0,'Retail Pricing'!#REF!," ")</f>
        <v>#REF!</v>
      </c>
      <c r="R665" s="219" t="e">
        <f>IF('Retail Pricing'!#REF!&gt;0,'Retail Pricing'!#REF!," ")</f>
        <v>#REF!</v>
      </c>
      <c r="S665" s="219" t="e">
        <f>IF('Retail Pricing'!#REF!&gt;0,'Retail Pricing'!#REF!," ")</f>
        <v>#REF!</v>
      </c>
      <c r="T665" s="226" t="s">
        <v>106</v>
      </c>
      <c r="U665" s="7" t="e">
        <f t="shared" si="1130"/>
        <v>#REF!</v>
      </c>
      <c r="V665" s="7" t="e">
        <v>#DIV/0!</v>
      </c>
      <c r="W665" s="491" t="e">
        <f>ROUND(('Retail Pricing'!#REF!/(1-0.09))/0.05,0)*0.05</f>
        <v>#REF!</v>
      </c>
      <c r="X665" s="489">
        <v>2.75</v>
      </c>
      <c r="Y665" s="304" t="e">
        <f t="shared" si="1131"/>
        <v>#REF!</v>
      </c>
      <c r="Z665" s="428">
        <v>0.69</v>
      </c>
      <c r="AA665" s="492">
        <v>3.15</v>
      </c>
      <c r="AB665" s="493" t="e">
        <f>ROUND(('Retail Pricing'!#REF!/(1-0.09))/0.05,0)*0.05</f>
        <v>#REF!</v>
      </c>
      <c r="AC665" s="489">
        <v>2.4500000000000002</v>
      </c>
      <c r="AD665" s="14" t="e">
        <f t="shared" si="1132"/>
        <v>#REF!</v>
      </c>
      <c r="AE665" s="428">
        <v>0.66</v>
      </c>
      <c r="AF665" s="488">
        <v>2.9</v>
      </c>
      <c r="AG665" s="494" t="e">
        <f>ROUND(('Retail Pricing'!#REF!/(1-0.09))/0.05,0)*0.05</f>
        <v>#REF!</v>
      </c>
      <c r="AH665" s="489">
        <v>2.2000000000000002</v>
      </c>
      <c r="AI665" s="14" t="e">
        <f t="shared" si="1133"/>
        <v>#REF!</v>
      </c>
      <c r="AJ665" s="428">
        <v>0.62</v>
      </c>
      <c r="AK665" s="495" t="e">
        <f>ROUND(('Retail Pricing'!#REF!/(1-0.09))/0.05,0)*0.05</f>
        <v>#REF!</v>
      </c>
      <c r="AL665" s="489"/>
      <c r="AM665" s="489">
        <v>2.2000000000000002</v>
      </c>
      <c r="AN665" s="14" t="e">
        <f t="shared" si="1134"/>
        <v>#REF!</v>
      </c>
      <c r="AO665" s="428">
        <v>0.62</v>
      </c>
      <c r="AP665" s="490" t="e">
        <f>ROUND(('Retail Pricing'!#REF!/(1-0.09))/0.05,0)*0.05</f>
        <v>#REF!</v>
      </c>
      <c r="AQ665" s="489">
        <v>2.1</v>
      </c>
      <c r="AR665" s="14" t="e">
        <f t="shared" si="1135"/>
        <v>#REF!</v>
      </c>
      <c r="AS665" s="428">
        <v>0.6</v>
      </c>
      <c r="AT665" s="496">
        <v>2.5</v>
      </c>
      <c r="AU665" s="497" t="e">
        <f t="shared" si="1136"/>
        <v>#REF!</v>
      </c>
      <c r="AV665" s="288"/>
      <c r="AW665" s="498" t="e">
        <f t="shared" si="1137"/>
        <v>#REF!</v>
      </c>
      <c r="AX665" s="499" t="s">
        <v>106</v>
      </c>
      <c r="AY665" s="499" t="s">
        <v>106</v>
      </c>
      <c r="AZ665" s="333"/>
      <c r="BA665" s="491" t="e">
        <f t="shared" si="1035"/>
        <v>#REF!</v>
      </c>
      <c r="BB665" s="492">
        <f t="shared" si="1036"/>
        <v>3.15</v>
      </c>
      <c r="BC665" s="493" t="e">
        <f t="shared" si="1037"/>
        <v>#REF!</v>
      </c>
      <c r="BD665" s="488">
        <f t="shared" si="1038"/>
        <v>2.9</v>
      </c>
      <c r="BE665" s="494" t="e">
        <f t="shared" si="1039"/>
        <v>#REF!</v>
      </c>
      <c r="BF665" s="495" t="e">
        <f t="shared" si="1040"/>
        <v>#REF!</v>
      </c>
      <c r="BG665" s="490" t="e">
        <f t="shared" si="1041"/>
        <v>#REF!</v>
      </c>
      <c r="BH665" s="496">
        <f t="shared" si="1042"/>
        <v>2.5</v>
      </c>
      <c r="BI665" s="497" t="e">
        <f t="shared" si="1043"/>
        <v>#REF!</v>
      </c>
      <c r="BJ665" s="385" t="e">
        <f t="shared" si="1138"/>
        <v>#REF!</v>
      </c>
      <c r="BK665" s="385" t="e">
        <f t="shared" si="1139"/>
        <v>#REF!</v>
      </c>
      <c r="BL665" s="243" t="e">
        <f>IF((BA665-'Retail Pricing'!#REF!)&gt;=0," ",1)</f>
        <v>#REF!</v>
      </c>
      <c r="BM665" s="243" t="e">
        <f>IF((BB665-'Retail Pricing'!#REF!)&gt;=0," ",1)</f>
        <v>#REF!</v>
      </c>
      <c r="BN665" s="243" t="e">
        <f>IF((BC665-'Retail Pricing'!#REF!)&gt;=0," ",1)</f>
        <v>#REF!</v>
      </c>
      <c r="BO665" s="243">
        <f>IF((BD665-'Retail Pricing'!F204)&gt;=0," ",1)</f>
        <v>1</v>
      </c>
      <c r="BP665" s="243" t="e">
        <f>IF((BE665-'Retail Pricing'!#REF!)&gt;=0," ",1)</f>
        <v>#REF!</v>
      </c>
      <c r="BQ665" s="243" t="e">
        <f>IF((BF665-'Retail Pricing'!#REF!)&gt;=0," ",1)</f>
        <v>#REF!</v>
      </c>
      <c r="BR665" s="243" t="e">
        <f>IF((BG665-'Retail Pricing'!#REF!)&gt;=0," ",1)</f>
        <v>#REF!</v>
      </c>
      <c r="BS665" s="243" t="e">
        <f>IF((BH665-'Retail Pricing'!#REF!)&gt;=0," ",1)</f>
        <v>#REF!</v>
      </c>
      <c r="BT665" s="243" t="e">
        <f>IF((BI665-'Retail Pricing'!#REF!)&gt;=0," ",1)</f>
        <v>#REF!</v>
      </c>
      <c r="BU665" s="67"/>
      <c r="BV665" s="442" t="e">
        <f t="shared" si="1140"/>
        <v>#REF!</v>
      </c>
      <c r="BW665" s="244" t="e">
        <f t="shared" si="1141"/>
        <v>#REF!</v>
      </c>
      <c r="BX665" s="244" t="e">
        <f t="shared" si="1142"/>
        <v>#REF!</v>
      </c>
      <c r="BY665" s="244" t="e">
        <f t="shared" si="1143"/>
        <v>#REF!</v>
      </c>
      <c r="BZ665" s="244" t="e">
        <f t="shared" si="1144"/>
        <v>#REF!</v>
      </c>
      <c r="CA665" s="244" t="e">
        <f t="shared" si="1145"/>
        <v>#REF!</v>
      </c>
      <c r="CB665" s="244" t="e">
        <f t="shared" si="1146"/>
        <v>#REF!</v>
      </c>
      <c r="CC665" s="244" t="e">
        <f t="shared" si="1147"/>
        <v>#REF!</v>
      </c>
      <c r="CD665" s="244" t="e">
        <f t="shared" si="1148"/>
        <v>#REF!</v>
      </c>
      <c r="CE665" s="244" t="e">
        <f t="shared" si="1149"/>
        <v>#REF!</v>
      </c>
      <c r="CF665" s="244" t="e">
        <f t="shared" si="1150"/>
        <v>#REF!</v>
      </c>
      <c r="CG665" s="244" t="e">
        <f t="shared" si="1151"/>
        <v>#REF!</v>
      </c>
      <c r="CH665" s="244" t="e">
        <f t="shared" si="1044"/>
        <v>#REF!</v>
      </c>
      <c r="CI665" s="570"/>
      <c r="CJ665" s="578" t="e">
        <f t="shared" si="1079"/>
        <v>#REF!</v>
      </c>
      <c r="CK665" s="578" t="e">
        <f t="shared" si="1080"/>
        <v>#REF!</v>
      </c>
      <c r="CL665" s="578" t="e">
        <f t="shared" si="1081"/>
        <v>#REF!</v>
      </c>
      <c r="CM665" s="578" t="e">
        <f t="shared" si="1082"/>
        <v>#REF!</v>
      </c>
      <c r="CN665" s="578" t="e">
        <f t="shared" si="1083"/>
        <v>#REF!</v>
      </c>
      <c r="CO665" s="578" t="e">
        <f t="shared" si="1076"/>
        <v>#REF!</v>
      </c>
      <c r="CP665" s="578" t="e">
        <f t="shared" si="1077"/>
        <v>#REF!</v>
      </c>
      <c r="CQ665" s="578" t="e">
        <f t="shared" si="1078"/>
        <v>#REF!</v>
      </c>
      <c r="CR665" s="244"/>
      <c r="CS665" s="244"/>
      <c r="CT665" s="244"/>
      <c r="CU665" s="244"/>
      <c r="CV665" s="347"/>
      <c r="CW665" s="338" t="e">
        <f t="shared" si="1152"/>
        <v>#REF!</v>
      </c>
      <c r="CX665" s="347"/>
      <c r="CY665" s="338" t="e">
        <f t="shared" si="1153"/>
        <v>#REF!</v>
      </c>
      <c r="CZ665" s="347"/>
      <c r="DA665" s="338" t="e">
        <f t="shared" si="1154"/>
        <v>#REF!</v>
      </c>
      <c r="DB665" s="347"/>
      <c r="DC665" s="338" t="e">
        <f t="shared" si="1155"/>
        <v>#REF!</v>
      </c>
      <c r="DD665" s="347"/>
      <c r="DE665" s="338" t="e">
        <f t="shared" si="1075"/>
        <v>#REF!</v>
      </c>
    </row>
    <row r="666" spans="1:109" s="19" customFormat="1" x14ac:dyDescent="0.2">
      <c r="A666" s="328" t="s">
        <v>1723</v>
      </c>
      <c r="B666" s="53" t="s">
        <v>1783</v>
      </c>
      <c r="C666" s="53"/>
      <c r="D666" s="217"/>
      <c r="E666" s="326">
        <v>16</v>
      </c>
      <c r="F666" s="326"/>
      <c r="G666" s="701"/>
      <c r="H666" s="400" t="s">
        <v>1915</v>
      </c>
      <c r="I666" s="89" t="e">
        <f>IF('Retail Pricing'!#REF!&gt;0,'Retail Pricing'!#REF!," ")</f>
        <v>#REF!</v>
      </c>
      <c r="J666" s="85" t="e">
        <f>'Retail Pricing'!#REF!</f>
        <v>#REF!</v>
      </c>
      <c r="K666" s="85" t="e">
        <f>'Retail Pricing'!#REF!</f>
        <v>#REF!</v>
      </c>
      <c r="L666" s="305" t="e">
        <f>IF('Retail Pricing'!#REF!&gt;0,'Retail Pricing'!#REF!," ")</f>
        <v>#REF!</v>
      </c>
      <c r="M666" s="226" t="e">
        <f t="shared" si="1129"/>
        <v>#REF!</v>
      </c>
      <c r="N666" s="219" t="e">
        <f>IF('Retail Pricing'!#REF!&gt;0,'Retail Pricing'!#REF!," ")</f>
        <v>#REF!</v>
      </c>
      <c r="O666" s="219" t="e">
        <f>IF('Retail Pricing'!#REF!&gt;0,'Retail Pricing'!#REF!," ")</f>
        <v>#REF!</v>
      </c>
      <c r="P666" s="219">
        <v>3.2000000000000002E-3</v>
      </c>
      <c r="Q666" s="219" t="e">
        <f>IF('Retail Pricing'!#REF!&gt;0,'Retail Pricing'!#REF!," ")</f>
        <v>#REF!</v>
      </c>
      <c r="R666" s="219" t="e">
        <f>IF('Retail Pricing'!#REF!&gt;0,'Retail Pricing'!#REF!," ")</f>
        <v>#REF!</v>
      </c>
      <c r="S666" s="219" t="e">
        <f>IF('Retail Pricing'!#REF!&gt;0,'Retail Pricing'!#REF!," ")</f>
        <v>#REF!</v>
      </c>
      <c r="T666" s="226" t="s">
        <v>106</v>
      </c>
      <c r="U666" s="7" t="e">
        <f t="shared" si="1130"/>
        <v>#REF!</v>
      </c>
      <c r="V666" s="7" t="e">
        <v>#DIV/0!</v>
      </c>
      <c r="W666" s="491" t="e">
        <f>ROUND(('Retail Pricing'!#REF!/(1-0.09))/0.05,0)*0.05</f>
        <v>#REF!</v>
      </c>
      <c r="X666" s="489">
        <v>3.3</v>
      </c>
      <c r="Y666" s="304" t="e">
        <f t="shared" si="1131"/>
        <v>#REF!</v>
      </c>
      <c r="Z666" s="428">
        <v>0.68</v>
      </c>
      <c r="AA666" s="492">
        <v>3.75</v>
      </c>
      <c r="AB666" s="493" t="e">
        <f>ROUND(('Retail Pricing'!#REF!/(1-0.09))/0.05,0)*0.05</f>
        <v>#REF!</v>
      </c>
      <c r="AC666" s="489">
        <v>2.95</v>
      </c>
      <c r="AD666" s="14" t="e">
        <f t="shared" si="1132"/>
        <v>#REF!</v>
      </c>
      <c r="AE666" s="428">
        <v>0.65</v>
      </c>
      <c r="AF666" s="488">
        <v>3.45</v>
      </c>
      <c r="AG666" s="494" t="e">
        <f>ROUND(('Retail Pricing'!#REF!/(1-0.09))/0.05,0)*0.05</f>
        <v>#REF!</v>
      </c>
      <c r="AH666" s="489">
        <v>2.65</v>
      </c>
      <c r="AI666" s="14" t="e">
        <f t="shared" si="1133"/>
        <v>#REF!</v>
      </c>
      <c r="AJ666" s="428">
        <v>0.61</v>
      </c>
      <c r="AK666" s="495" t="e">
        <f>ROUND(('Retail Pricing'!#REF!/(1-0.09))/0.05,0)*0.05</f>
        <v>#REF!</v>
      </c>
      <c r="AL666" s="489"/>
      <c r="AM666" s="489">
        <v>2.65</v>
      </c>
      <c r="AN666" s="14" t="e">
        <f t="shared" si="1134"/>
        <v>#REF!</v>
      </c>
      <c r="AO666" s="428">
        <v>0.6</v>
      </c>
      <c r="AP666" s="490" t="e">
        <f>ROUND(('Retail Pricing'!#REF!/(1-0.09))/0.05,0)*0.05</f>
        <v>#REF!</v>
      </c>
      <c r="AQ666" s="489">
        <v>2.4500000000000002</v>
      </c>
      <c r="AR666" s="14" t="e">
        <f t="shared" si="1135"/>
        <v>#REF!</v>
      </c>
      <c r="AS666" s="428">
        <v>0.59</v>
      </c>
      <c r="AT666" s="496">
        <v>2.95</v>
      </c>
      <c r="AU666" s="497" t="e">
        <f t="shared" si="1136"/>
        <v>#REF!</v>
      </c>
      <c r="AV666" s="288"/>
      <c r="AW666" s="498" t="e">
        <f t="shared" si="1137"/>
        <v>#REF!</v>
      </c>
      <c r="AX666" s="499" t="s">
        <v>106</v>
      </c>
      <c r="AY666" s="499" t="s">
        <v>106</v>
      </c>
      <c r="AZ666" s="333"/>
      <c r="BA666" s="491" t="e">
        <f t="shared" si="1035"/>
        <v>#REF!</v>
      </c>
      <c r="BB666" s="492">
        <f t="shared" si="1036"/>
        <v>3.75</v>
      </c>
      <c r="BC666" s="493" t="e">
        <f t="shared" si="1037"/>
        <v>#REF!</v>
      </c>
      <c r="BD666" s="488">
        <f t="shared" si="1038"/>
        <v>3.45</v>
      </c>
      <c r="BE666" s="494" t="e">
        <f t="shared" si="1039"/>
        <v>#REF!</v>
      </c>
      <c r="BF666" s="495" t="e">
        <f t="shared" si="1040"/>
        <v>#REF!</v>
      </c>
      <c r="BG666" s="490" t="e">
        <f t="shared" si="1041"/>
        <v>#REF!</v>
      </c>
      <c r="BH666" s="496">
        <f t="shared" si="1042"/>
        <v>2.95</v>
      </c>
      <c r="BI666" s="497" t="e">
        <f t="shared" si="1043"/>
        <v>#REF!</v>
      </c>
      <c r="BJ666" s="385" t="e">
        <f t="shared" si="1138"/>
        <v>#REF!</v>
      </c>
      <c r="BK666" s="385" t="e">
        <f t="shared" si="1139"/>
        <v>#REF!</v>
      </c>
      <c r="BL666" s="243" t="e">
        <f>IF((BA666-'Retail Pricing'!#REF!)&gt;=0," ",1)</f>
        <v>#REF!</v>
      </c>
      <c r="BM666" s="243" t="e">
        <f>IF((BB666-'Retail Pricing'!#REF!)&gt;=0," ",1)</f>
        <v>#REF!</v>
      </c>
      <c r="BN666" s="243" t="e">
        <f>IF((BC666-'Retail Pricing'!#REF!)&gt;=0," ",1)</f>
        <v>#REF!</v>
      </c>
      <c r="BO666" s="243">
        <f>IF((BD666-'Retail Pricing'!F205)&gt;=0," ",1)</f>
        <v>1</v>
      </c>
      <c r="BP666" s="243" t="e">
        <f>IF((BE666-'Retail Pricing'!#REF!)&gt;=0," ",1)</f>
        <v>#REF!</v>
      </c>
      <c r="BQ666" s="243" t="e">
        <f>IF((BF666-'Retail Pricing'!#REF!)&gt;=0," ",1)</f>
        <v>#REF!</v>
      </c>
      <c r="BR666" s="243" t="e">
        <f>IF((BG666-'Retail Pricing'!#REF!)&gt;=0," ",1)</f>
        <v>#REF!</v>
      </c>
      <c r="BS666" s="243" t="e">
        <f>IF((BH666-'Retail Pricing'!#REF!)&gt;=0," ",1)</f>
        <v>#REF!</v>
      </c>
      <c r="BT666" s="243" t="e">
        <f>IF((BI666-'Retail Pricing'!#REF!)&gt;=0," ",1)</f>
        <v>#REF!</v>
      </c>
      <c r="BU666" s="67"/>
      <c r="BV666" s="442" t="e">
        <f t="shared" si="1140"/>
        <v>#REF!</v>
      </c>
      <c r="BW666" s="244" t="e">
        <f t="shared" si="1141"/>
        <v>#REF!</v>
      </c>
      <c r="BX666" s="244" t="e">
        <f t="shared" si="1142"/>
        <v>#REF!</v>
      </c>
      <c r="BY666" s="244" t="e">
        <f t="shared" si="1143"/>
        <v>#REF!</v>
      </c>
      <c r="BZ666" s="244" t="e">
        <f t="shared" si="1144"/>
        <v>#REF!</v>
      </c>
      <c r="CA666" s="244" t="e">
        <f t="shared" si="1145"/>
        <v>#REF!</v>
      </c>
      <c r="CB666" s="244" t="e">
        <f t="shared" si="1146"/>
        <v>#REF!</v>
      </c>
      <c r="CC666" s="244" t="e">
        <f t="shared" si="1147"/>
        <v>#REF!</v>
      </c>
      <c r="CD666" s="244" t="e">
        <f t="shared" si="1148"/>
        <v>#REF!</v>
      </c>
      <c r="CE666" s="244" t="e">
        <f t="shared" si="1149"/>
        <v>#REF!</v>
      </c>
      <c r="CF666" s="244" t="e">
        <f t="shared" si="1150"/>
        <v>#REF!</v>
      </c>
      <c r="CG666" s="244" t="e">
        <f t="shared" si="1151"/>
        <v>#REF!</v>
      </c>
      <c r="CH666" s="244" t="e">
        <f t="shared" si="1044"/>
        <v>#REF!</v>
      </c>
      <c r="CI666" s="570"/>
      <c r="CJ666" s="578" t="e">
        <f t="shared" si="1079"/>
        <v>#REF!</v>
      </c>
      <c r="CK666" s="578" t="e">
        <f t="shared" si="1080"/>
        <v>#REF!</v>
      </c>
      <c r="CL666" s="578" t="e">
        <f t="shared" si="1081"/>
        <v>#REF!</v>
      </c>
      <c r="CM666" s="578" t="e">
        <f t="shared" si="1082"/>
        <v>#REF!</v>
      </c>
      <c r="CN666" s="578" t="e">
        <f t="shared" si="1083"/>
        <v>#REF!</v>
      </c>
      <c r="CO666" s="578" t="e">
        <f t="shared" si="1076"/>
        <v>#REF!</v>
      </c>
      <c r="CP666" s="578" t="e">
        <f t="shared" si="1077"/>
        <v>#REF!</v>
      </c>
      <c r="CQ666" s="578" t="e">
        <f t="shared" si="1078"/>
        <v>#REF!</v>
      </c>
      <c r="CR666" s="244"/>
      <c r="CS666" s="244"/>
      <c r="CT666" s="244"/>
      <c r="CU666" s="244"/>
      <c r="CV666" s="347"/>
      <c r="CW666" s="338" t="e">
        <f t="shared" si="1152"/>
        <v>#REF!</v>
      </c>
      <c r="CX666" s="347"/>
      <c r="CY666" s="338" t="e">
        <f t="shared" si="1153"/>
        <v>#REF!</v>
      </c>
      <c r="CZ666" s="347"/>
      <c r="DA666" s="338" t="e">
        <f t="shared" si="1154"/>
        <v>#REF!</v>
      </c>
      <c r="DB666" s="347"/>
      <c r="DC666" s="338" t="e">
        <f t="shared" si="1155"/>
        <v>#REF!</v>
      </c>
      <c r="DD666" s="347"/>
      <c r="DE666" s="338" t="e">
        <f t="shared" si="1075"/>
        <v>#REF!</v>
      </c>
    </row>
    <row r="667" spans="1:109" s="19" customFormat="1" x14ac:dyDescent="0.2">
      <c r="A667" s="328" t="s">
        <v>1723</v>
      </c>
      <c r="B667" s="53" t="s">
        <v>1891</v>
      </c>
      <c r="C667" s="53"/>
      <c r="D667" s="217"/>
      <c r="E667" s="326">
        <v>16</v>
      </c>
      <c r="F667" s="326"/>
      <c r="G667" s="701"/>
      <c r="H667" s="400" t="s">
        <v>1916</v>
      </c>
      <c r="I667" s="89" t="e">
        <f>IF('Retail Pricing'!#REF!&gt;0,'Retail Pricing'!#REF!," ")</f>
        <v>#REF!</v>
      </c>
      <c r="J667" s="85" t="e">
        <f>'Retail Pricing'!#REF!</f>
        <v>#REF!</v>
      </c>
      <c r="K667" s="85" t="e">
        <f>'Retail Pricing'!#REF!</f>
        <v>#REF!</v>
      </c>
      <c r="L667" s="305" t="e">
        <f>IF('Retail Pricing'!#REF!&gt;0,'Retail Pricing'!#REF!," ")</f>
        <v>#REF!</v>
      </c>
      <c r="M667" s="226">
        <v>0.5514</v>
      </c>
      <c r="N667" s="226">
        <v>0.5514</v>
      </c>
      <c r="O667" s="219" t="e">
        <f>IF('Retail Pricing'!#REF!&gt;0,'Retail Pricing'!#REF!," ")</f>
        <v>#REF!</v>
      </c>
      <c r="P667" s="219"/>
      <c r="Q667" s="219" t="e">
        <f>IF('Retail Pricing'!#REF!&gt;0,'Retail Pricing'!#REF!," ")</f>
        <v>#REF!</v>
      </c>
      <c r="R667" s="219" t="e">
        <f>IF('Retail Pricing'!#REF!&gt;0,'Retail Pricing'!#REF!," ")</f>
        <v>#REF!</v>
      </c>
      <c r="S667" s="219" t="e">
        <f>IF('Retail Pricing'!#REF!&gt;0,'Retail Pricing'!#REF!," ")</f>
        <v>#REF!</v>
      </c>
      <c r="T667" s="226" t="s">
        <v>106</v>
      </c>
      <c r="U667" s="594">
        <f t="shared" si="1130"/>
        <v>0.22</v>
      </c>
      <c r="V667" s="7" t="e">
        <v>#DIV/0!</v>
      </c>
      <c r="W667" s="491" t="e">
        <f>ROUND(('Retail Pricing'!#REF!/(1-0.09))/0.05,0)*0.05</f>
        <v>#REF!</v>
      </c>
      <c r="X667" s="489">
        <v>3.3</v>
      </c>
      <c r="Y667" s="304" t="e">
        <f t="shared" si="1131"/>
        <v>#REF!</v>
      </c>
      <c r="Z667" s="428">
        <v>0.79</v>
      </c>
      <c r="AA667" s="492">
        <v>3.65</v>
      </c>
      <c r="AB667" s="493" t="e">
        <f>ROUND(('Retail Pricing'!#REF!/(1-0.09))/0.05,0)*0.05</f>
        <v>#REF!</v>
      </c>
      <c r="AC667" s="489">
        <v>2.95</v>
      </c>
      <c r="AD667" s="14" t="e">
        <f t="shared" si="1132"/>
        <v>#REF!</v>
      </c>
      <c r="AE667" s="428">
        <v>0.76</v>
      </c>
      <c r="AF667" s="488">
        <v>3.3</v>
      </c>
      <c r="AG667" s="494" t="e">
        <f>ROUND(('Retail Pricing'!#REF!/(1-0.09))/0.05,0)*0.05</f>
        <v>#REF!</v>
      </c>
      <c r="AH667" s="489">
        <v>2.65</v>
      </c>
      <c r="AI667" s="14" t="e">
        <f t="shared" si="1133"/>
        <v>#REF!</v>
      </c>
      <c r="AJ667" s="428">
        <v>0.73</v>
      </c>
      <c r="AK667" s="495" t="e">
        <f>ROUND(('Retail Pricing'!#REF!/(1-0.09))/0.05,0)*0.05</f>
        <v>#REF!</v>
      </c>
      <c r="AL667" s="489"/>
      <c r="AM667" s="489">
        <v>2.65</v>
      </c>
      <c r="AN667" s="14" t="e">
        <f t="shared" si="1134"/>
        <v>#REF!</v>
      </c>
      <c r="AO667" s="428">
        <v>0.73</v>
      </c>
      <c r="AP667" s="490" t="e">
        <f>ROUND(('Retail Pricing'!#REF!/(1-0.09))/0.05,0)*0.05</f>
        <v>#REF!</v>
      </c>
      <c r="AQ667" s="489">
        <v>2.4500000000000002</v>
      </c>
      <c r="AR667" s="14" t="e">
        <f t="shared" si="1135"/>
        <v>#REF!</v>
      </c>
      <c r="AS667" s="428">
        <v>0.71</v>
      </c>
      <c r="AT667" s="496">
        <v>2.8</v>
      </c>
      <c r="AU667" s="497" t="e">
        <f t="shared" si="1136"/>
        <v>#REF!</v>
      </c>
      <c r="AV667" s="288"/>
      <c r="AW667" s="498" t="e">
        <f t="shared" si="1137"/>
        <v>#REF!</v>
      </c>
      <c r="AX667" s="499" t="s">
        <v>106</v>
      </c>
      <c r="AY667" s="499" t="s">
        <v>106</v>
      </c>
      <c r="AZ667" s="333"/>
      <c r="BA667" s="491" t="e">
        <f t="shared" si="1035"/>
        <v>#REF!</v>
      </c>
      <c r="BB667" s="492">
        <f t="shared" si="1036"/>
        <v>3.65</v>
      </c>
      <c r="BC667" s="493" t="e">
        <f t="shared" si="1037"/>
        <v>#REF!</v>
      </c>
      <c r="BD667" s="488">
        <f t="shared" si="1038"/>
        <v>3.3</v>
      </c>
      <c r="BE667" s="494" t="e">
        <f t="shared" si="1039"/>
        <v>#REF!</v>
      </c>
      <c r="BF667" s="495" t="e">
        <f t="shared" si="1040"/>
        <v>#REF!</v>
      </c>
      <c r="BG667" s="490" t="e">
        <f t="shared" si="1041"/>
        <v>#REF!</v>
      </c>
      <c r="BH667" s="496">
        <f t="shared" si="1042"/>
        <v>2.8</v>
      </c>
      <c r="BI667" s="497" t="e">
        <f t="shared" si="1043"/>
        <v>#REF!</v>
      </c>
      <c r="BJ667" s="385" t="e">
        <f t="shared" si="1138"/>
        <v>#REF!</v>
      </c>
      <c r="BK667" s="385" t="e">
        <f t="shared" si="1139"/>
        <v>#REF!</v>
      </c>
      <c r="BL667" s="243" t="e">
        <f>IF((BA667-'Retail Pricing'!#REF!)&gt;=0," ",1)</f>
        <v>#REF!</v>
      </c>
      <c r="BM667" s="243" t="e">
        <f>IF((BB667-'Retail Pricing'!#REF!)&gt;=0," ",1)</f>
        <v>#REF!</v>
      </c>
      <c r="BN667" s="243" t="e">
        <f>IF((BC667-'Retail Pricing'!#REF!)&gt;=0," ",1)</f>
        <v>#REF!</v>
      </c>
      <c r="BO667" s="243" t="e">
        <f>IF((BD667-'Retail Pricing'!#REF!)&gt;=0," ",1)</f>
        <v>#REF!</v>
      </c>
      <c r="BP667" s="243" t="e">
        <f>IF((BE667-'Retail Pricing'!#REF!)&gt;=0," ",1)</f>
        <v>#REF!</v>
      </c>
      <c r="BQ667" s="243" t="e">
        <f>IF((BF667-'Retail Pricing'!#REF!)&gt;=0," ",1)</f>
        <v>#REF!</v>
      </c>
      <c r="BR667" s="243" t="e">
        <f>IF((BG667-'Retail Pricing'!#REF!)&gt;=0," ",1)</f>
        <v>#REF!</v>
      </c>
      <c r="BS667" s="243" t="e">
        <f>IF((BH667-'Retail Pricing'!#REF!)&gt;=0," ",1)</f>
        <v>#REF!</v>
      </c>
      <c r="BT667" s="243" t="e">
        <f>IF((BI667-'Retail Pricing'!#REF!)&gt;=0," ",1)</f>
        <v>#REF!</v>
      </c>
      <c r="BU667" s="67"/>
      <c r="BV667" s="442" t="e">
        <f t="shared" si="1140"/>
        <v>#REF!</v>
      </c>
      <c r="BW667" s="244" t="e">
        <f t="shared" si="1141"/>
        <v>#REF!</v>
      </c>
      <c r="BX667" s="244" t="e">
        <f t="shared" si="1142"/>
        <v>#REF!</v>
      </c>
      <c r="BY667" s="244" t="e">
        <f t="shared" si="1143"/>
        <v>#REF!</v>
      </c>
      <c r="BZ667" s="244" t="e">
        <f t="shared" si="1144"/>
        <v>#REF!</v>
      </c>
      <c r="CA667" s="244" t="e">
        <f t="shared" si="1145"/>
        <v>#REF!</v>
      </c>
      <c r="CB667" s="244" t="e">
        <f t="shared" si="1146"/>
        <v>#REF!</v>
      </c>
      <c r="CC667" s="244" t="e">
        <f t="shared" si="1147"/>
        <v>#REF!</v>
      </c>
      <c r="CD667" s="244" t="e">
        <f t="shared" si="1148"/>
        <v>#REF!</v>
      </c>
      <c r="CE667" s="244" t="e">
        <f t="shared" si="1149"/>
        <v>#REF!</v>
      </c>
      <c r="CF667" s="244" t="e">
        <f t="shared" si="1150"/>
        <v>#REF!</v>
      </c>
      <c r="CG667" s="244" t="e">
        <f t="shared" si="1151"/>
        <v>#REF!</v>
      </c>
      <c r="CH667" s="244" t="e">
        <f t="shared" si="1044"/>
        <v>#REF!</v>
      </c>
      <c r="CI667" s="570"/>
      <c r="CJ667" s="578" t="e">
        <f>IF(BW667&gt;0,BW667-$CL$1," ")</f>
        <v>#REF!</v>
      </c>
      <c r="CK667" s="578" t="e">
        <f>IF(BX667&gt;0,BX667-$CL$1," ")</f>
        <v>#REF!</v>
      </c>
      <c r="CL667" s="578" t="e">
        <f>IF(BY667&gt;0,BY667-$CL$1," ")</f>
        <v>#REF!</v>
      </c>
      <c r="CM667" s="578" t="e">
        <f>IF(BZ667&gt;0,BZ667-$CL$1," ")</f>
        <v>#REF!</v>
      </c>
      <c r="CN667" s="578" t="e">
        <f>IF(CA667&gt;0,CA667-$CL$1," ")</f>
        <v>#REF!</v>
      </c>
      <c r="CO667" s="578" t="e">
        <f>IF(CC667&gt;0,CC667-$CL$1," ")</f>
        <v>#REF!</v>
      </c>
      <c r="CP667" s="578" t="e">
        <f>IF(CD667&gt;0,CD667-$CL$1," ")</f>
        <v>#REF!</v>
      </c>
      <c r="CQ667" s="578" t="e">
        <f>IF(CE667&gt;0,CE667-$CL$1," ")</f>
        <v>#REF!</v>
      </c>
      <c r="CR667" s="244"/>
      <c r="CS667" s="244"/>
      <c r="CT667" s="244"/>
      <c r="CU667" s="244"/>
      <c r="CV667" s="347"/>
      <c r="CW667" s="338" t="e">
        <f t="shared" si="1152"/>
        <v>#REF!</v>
      </c>
      <c r="CX667" s="347"/>
      <c r="CY667" s="338" t="e">
        <f t="shared" si="1153"/>
        <v>#REF!</v>
      </c>
      <c r="CZ667" s="347"/>
      <c r="DA667" s="338" t="e">
        <f t="shared" si="1154"/>
        <v>#REF!</v>
      </c>
      <c r="DB667" s="347"/>
      <c r="DC667" s="338" t="e">
        <f t="shared" si="1155"/>
        <v>#REF!</v>
      </c>
      <c r="DD667" s="347"/>
      <c r="DE667" s="338" t="e">
        <f t="shared" si="1075"/>
        <v>#REF!</v>
      </c>
    </row>
    <row r="668" spans="1:109" s="19" customFormat="1" x14ac:dyDescent="0.2">
      <c r="A668" s="328" t="s">
        <v>1723</v>
      </c>
      <c r="B668" s="53" t="s">
        <v>1744</v>
      </c>
      <c r="C668" s="53"/>
      <c r="D668" s="217"/>
      <c r="E668" s="326">
        <v>12</v>
      </c>
      <c r="F668" s="400" t="s">
        <v>925</v>
      </c>
      <c r="G668" s="704"/>
      <c r="H668" s="400" t="s">
        <v>926</v>
      </c>
      <c r="I668" s="89" t="e">
        <f>IF('Retail Pricing'!#REF!&gt;0,'Retail Pricing'!#REF!," ")</f>
        <v>#REF!</v>
      </c>
      <c r="J668" s="85" t="e">
        <f>'Retail Pricing'!#REF!</f>
        <v>#REF!</v>
      </c>
      <c r="K668" s="85" t="e">
        <f>'Retail Pricing'!#REF!</f>
        <v>#REF!</v>
      </c>
      <c r="L668" s="305" t="e">
        <f>IF('Retail Pricing'!#REF!&gt;0,'Retail Pricing'!#REF!," ")</f>
        <v>#REF!</v>
      </c>
      <c r="M668" s="226" t="e">
        <f>IF(N668&gt;0,N668+O668+Q668+R668+S668," ")</f>
        <v>#REF!</v>
      </c>
      <c r="N668" s="219" t="e">
        <f>IF('Retail Pricing'!#REF!&gt;0,'Retail Pricing'!#REF!," ")</f>
        <v>#REF!</v>
      </c>
      <c r="O668" s="219" t="e">
        <f>IF('Retail Pricing'!#REF!&gt;0,'Retail Pricing'!#REF!," ")</f>
        <v>#REF!</v>
      </c>
      <c r="P668" s="219"/>
      <c r="Q668" s="219" t="e">
        <f>IF('Retail Pricing'!#REF!&gt;0,'Retail Pricing'!#REF!," ")</f>
        <v>#REF!</v>
      </c>
      <c r="R668" s="219" t="e">
        <f>IF('Retail Pricing'!#REF!&gt;0,'Retail Pricing'!#REF!," ")</f>
        <v>#REF!</v>
      </c>
      <c r="S668" s="219" t="e">
        <f>IF('Retail Pricing'!#REF!&gt;0,'Retail Pricing'!#REF!," ")</f>
        <v>#REF!</v>
      </c>
      <c r="T668" s="226" t="s">
        <v>106</v>
      </c>
      <c r="U668" s="7" t="e">
        <f t="shared" si="1130"/>
        <v>#REF!</v>
      </c>
      <c r="V668" s="7" t="e">
        <v>#DIV/0!</v>
      </c>
      <c r="W668" s="491" t="e">
        <f>ROUND(('Retail Pricing'!#REF!/(1-0.09))/0.05,0)*0.05</f>
        <v>#REF!</v>
      </c>
      <c r="X668" s="489">
        <v>2.75</v>
      </c>
      <c r="Y668" s="304" t="e">
        <f t="shared" si="1131"/>
        <v>#REF!</v>
      </c>
      <c r="Z668" s="428">
        <v>0.71</v>
      </c>
      <c r="AA668" s="492">
        <v>3.05</v>
      </c>
      <c r="AB668" s="493" t="e">
        <f>ROUND(('Retail Pricing'!#REF!/(1-0.09))/0.05,0)*0.05</f>
        <v>#REF!</v>
      </c>
      <c r="AC668" s="489">
        <v>2.4500000000000002</v>
      </c>
      <c r="AD668" s="14" t="e">
        <f t="shared" si="1132"/>
        <v>#REF!</v>
      </c>
      <c r="AE668" s="428">
        <v>0.68</v>
      </c>
      <c r="AF668" s="488">
        <v>2.75</v>
      </c>
      <c r="AG668" s="494" t="e">
        <f>ROUND(('Retail Pricing'!#REF!/(1-0.09))/0.05,0)*0.05</f>
        <v>#REF!</v>
      </c>
      <c r="AH668" s="489">
        <v>2.2000000000000002</v>
      </c>
      <c r="AI668" s="14" t="e">
        <f t="shared" si="1133"/>
        <v>#REF!</v>
      </c>
      <c r="AJ668" s="428">
        <v>0.64</v>
      </c>
      <c r="AK668" s="495" t="e">
        <f>ROUND(('Retail Pricing'!#REF!/(1-0.09))/0.05,0)*0.05</f>
        <v>#REF!</v>
      </c>
      <c r="AL668" s="489"/>
      <c r="AM668" s="489">
        <v>2.2000000000000002</v>
      </c>
      <c r="AN668" s="14" t="e">
        <f t="shared" si="1134"/>
        <v>#REF!</v>
      </c>
      <c r="AO668" s="428">
        <v>0.64</v>
      </c>
      <c r="AP668" s="490" t="e">
        <f>ROUND(('Retail Pricing'!#REF!/(1-0.09))/0.05,0)*0.05</f>
        <v>#REF!</v>
      </c>
      <c r="AQ668" s="489">
        <v>2.1</v>
      </c>
      <c r="AR668" s="14" t="e">
        <f t="shared" si="1135"/>
        <v>#REF!</v>
      </c>
      <c r="AS668" s="428">
        <v>0.62</v>
      </c>
      <c r="AT668" s="496">
        <v>2.4</v>
      </c>
      <c r="AU668" s="497" t="e">
        <f t="shared" si="1136"/>
        <v>#REF!</v>
      </c>
      <c r="AV668" s="288"/>
      <c r="AW668" s="498" t="e">
        <f t="shared" si="1137"/>
        <v>#REF!</v>
      </c>
      <c r="AX668" s="499" t="s">
        <v>106</v>
      </c>
      <c r="AY668" s="499" t="s">
        <v>106</v>
      </c>
      <c r="AZ668" s="333"/>
      <c r="BA668" s="491" t="e">
        <f t="shared" si="1035"/>
        <v>#REF!</v>
      </c>
      <c r="BB668" s="492">
        <f t="shared" si="1036"/>
        <v>3.05</v>
      </c>
      <c r="BC668" s="493" t="e">
        <f t="shared" si="1037"/>
        <v>#REF!</v>
      </c>
      <c r="BD668" s="488">
        <f t="shared" si="1038"/>
        <v>2.75</v>
      </c>
      <c r="BE668" s="494" t="e">
        <f t="shared" si="1039"/>
        <v>#REF!</v>
      </c>
      <c r="BF668" s="495" t="e">
        <f t="shared" si="1040"/>
        <v>#REF!</v>
      </c>
      <c r="BG668" s="490" t="e">
        <f t="shared" si="1041"/>
        <v>#REF!</v>
      </c>
      <c r="BH668" s="496">
        <f t="shared" si="1042"/>
        <v>2.4</v>
      </c>
      <c r="BI668" s="497" t="e">
        <f t="shared" si="1043"/>
        <v>#REF!</v>
      </c>
      <c r="BJ668" s="385" t="e">
        <f t="shared" si="1138"/>
        <v>#REF!</v>
      </c>
      <c r="BK668" s="385" t="e">
        <f t="shared" si="1139"/>
        <v>#REF!</v>
      </c>
      <c r="BL668" s="243" t="e">
        <f>IF((BA668-'Retail Pricing'!#REF!)&gt;=0," ",1)</f>
        <v>#REF!</v>
      </c>
      <c r="BM668" s="243" t="e">
        <f>IF((BB668-'Retail Pricing'!#REF!)&gt;=0," ",1)</f>
        <v>#REF!</v>
      </c>
      <c r="BN668" s="243" t="e">
        <f>IF((BC668-'Retail Pricing'!#REF!)&gt;=0," ",1)</f>
        <v>#REF!</v>
      </c>
      <c r="BO668" s="243" t="e">
        <f>IF((BD668-'Retail Pricing'!#REF!)&gt;=0," ",1)</f>
        <v>#REF!</v>
      </c>
      <c r="BP668" s="243" t="e">
        <f>IF((BE668-'Retail Pricing'!#REF!)&gt;=0," ",1)</f>
        <v>#REF!</v>
      </c>
      <c r="BQ668" s="243" t="e">
        <f>IF((BF668-'Retail Pricing'!#REF!)&gt;=0," ",1)</f>
        <v>#REF!</v>
      </c>
      <c r="BR668" s="243" t="e">
        <f>IF((BG668-'Retail Pricing'!#REF!)&gt;=0," ",1)</f>
        <v>#REF!</v>
      </c>
      <c r="BS668" s="243" t="e">
        <f>IF((BH668-'Retail Pricing'!#REF!)&gt;=0," ",1)</f>
        <v>#REF!</v>
      </c>
      <c r="BT668" s="243" t="e">
        <f>IF((BI668-'Retail Pricing'!#REF!)&gt;=0," ",1)</f>
        <v>#REF!</v>
      </c>
      <c r="BU668" s="67"/>
      <c r="BV668" s="442" t="e">
        <f t="shared" si="1140"/>
        <v>#REF!</v>
      </c>
      <c r="BW668" s="244" t="e">
        <f t="shared" si="1141"/>
        <v>#REF!</v>
      </c>
      <c r="BX668" s="244" t="e">
        <f t="shared" si="1142"/>
        <v>#REF!</v>
      </c>
      <c r="BY668" s="244" t="e">
        <f t="shared" si="1143"/>
        <v>#REF!</v>
      </c>
      <c r="BZ668" s="244" t="e">
        <f t="shared" si="1144"/>
        <v>#REF!</v>
      </c>
      <c r="CA668" s="244" t="e">
        <f t="shared" si="1145"/>
        <v>#REF!</v>
      </c>
      <c r="CB668" s="244" t="e">
        <f t="shared" si="1146"/>
        <v>#REF!</v>
      </c>
      <c r="CC668" s="244" t="e">
        <f t="shared" si="1147"/>
        <v>#REF!</v>
      </c>
      <c r="CD668" s="244" t="e">
        <f t="shared" si="1148"/>
        <v>#REF!</v>
      </c>
      <c r="CE668" s="244" t="e">
        <f t="shared" si="1149"/>
        <v>#REF!</v>
      </c>
      <c r="CF668" s="244" t="e">
        <f t="shared" si="1150"/>
        <v>#REF!</v>
      </c>
      <c r="CG668" s="244" t="e">
        <f t="shared" si="1151"/>
        <v>#REF!</v>
      </c>
      <c r="CH668" s="244" t="e">
        <f t="shared" si="1044"/>
        <v>#REF!</v>
      </c>
      <c r="CI668" s="570"/>
      <c r="CJ668" s="578" t="e">
        <f t="shared" si="1079"/>
        <v>#REF!</v>
      </c>
      <c r="CK668" s="578" t="e">
        <f t="shared" si="1080"/>
        <v>#REF!</v>
      </c>
      <c r="CL668" s="578" t="e">
        <f t="shared" si="1081"/>
        <v>#REF!</v>
      </c>
      <c r="CM668" s="578" t="e">
        <f t="shared" si="1082"/>
        <v>#REF!</v>
      </c>
      <c r="CN668" s="578" t="e">
        <f t="shared" si="1083"/>
        <v>#REF!</v>
      </c>
      <c r="CO668" s="578" t="e">
        <f t="shared" si="1076"/>
        <v>#REF!</v>
      </c>
      <c r="CP668" s="578" t="e">
        <f t="shared" si="1077"/>
        <v>#REF!</v>
      </c>
      <c r="CQ668" s="578" t="e">
        <f t="shared" si="1078"/>
        <v>#REF!</v>
      </c>
      <c r="CR668" s="244"/>
      <c r="CS668" s="244"/>
      <c r="CT668" s="244"/>
      <c r="CU668" s="244"/>
      <c r="CV668" s="347"/>
      <c r="CW668" s="338" t="e">
        <f t="shared" si="1152"/>
        <v>#REF!</v>
      </c>
      <c r="CX668" s="347"/>
      <c r="CY668" s="338" t="e">
        <f t="shared" si="1153"/>
        <v>#REF!</v>
      </c>
      <c r="CZ668" s="347"/>
      <c r="DA668" s="338" t="e">
        <f t="shared" si="1154"/>
        <v>#REF!</v>
      </c>
      <c r="DB668" s="347"/>
      <c r="DC668" s="338" t="e">
        <f t="shared" si="1155"/>
        <v>#REF!</v>
      </c>
      <c r="DD668" s="347"/>
      <c r="DE668" s="338" t="e">
        <f t="shared" si="1075"/>
        <v>#REF!</v>
      </c>
    </row>
    <row r="669" spans="1:109" s="19" customFormat="1" x14ac:dyDescent="0.2">
      <c r="A669" s="328" t="s">
        <v>1723</v>
      </c>
      <c r="B669" s="53" t="s">
        <v>1784</v>
      </c>
      <c r="C669" s="53"/>
      <c r="D669" s="217"/>
      <c r="E669" s="326">
        <v>12</v>
      </c>
      <c r="F669" s="326"/>
      <c r="G669" s="701"/>
      <c r="H669" s="400" t="s">
        <v>1917</v>
      </c>
      <c r="I669" s="89" t="e">
        <f>IF('Retail Pricing'!#REF!&gt;0,'Retail Pricing'!#REF!," ")</f>
        <v>#REF!</v>
      </c>
      <c r="J669" s="85" t="e">
        <f>'Retail Pricing'!#REF!</f>
        <v>#REF!</v>
      </c>
      <c r="K669" s="85" t="e">
        <f>'Retail Pricing'!#REF!</f>
        <v>#REF!</v>
      </c>
      <c r="L669" s="305" t="e">
        <f>IF('Retail Pricing'!#REF!&gt;0,'Retail Pricing'!#REF!," ")</f>
        <v>#REF!</v>
      </c>
      <c r="M669" s="226" t="e">
        <f>IF(N669&gt;0,N669+O669+Q669+R669+S669," ")</f>
        <v>#REF!</v>
      </c>
      <c r="N669" s="219" t="e">
        <f>IF('Retail Pricing'!#REF!&gt;0,'Retail Pricing'!#REF!," ")</f>
        <v>#REF!</v>
      </c>
      <c r="O669" s="219" t="e">
        <f>IF('Retail Pricing'!#REF!&gt;0,'Retail Pricing'!#REF!," ")</f>
        <v>#REF!</v>
      </c>
      <c r="P669" s="219"/>
      <c r="Q669" s="219" t="e">
        <f>IF('Retail Pricing'!#REF!&gt;0,'Retail Pricing'!#REF!," ")</f>
        <v>#REF!</v>
      </c>
      <c r="R669" s="219" t="e">
        <f>IF('Retail Pricing'!#REF!&gt;0,'Retail Pricing'!#REF!," ")</f>
        <v>#REF!</v>
      </c>
      <c r="S669" s="219" t="e">
        <f>IF('Retail Pricing'!#REF!&gt;0,'Retail Pricing'!#REF!," ")</f>
        <v>#REF!</v>
      </c>
      <c r="T669" s="226" t="s">
        <v>106</v>
      </c>
      <c r="U669" s="7" t="e">
        <f t="shared" si="1130"/>
        <v>#REF!</v>
      </c>
      <c r="V669" s="7" t="e">
        <v>#DIV/0!</v>
      </c>
      <c r="W669" s="491" t="e">
        <f>ROUND(('Retail Pricing'!#REF!/(1-0.09))/0.05,0)*0.05</f>
        <v>#REF!</v>
      </c>
      <c r="X669" s="489">
        <v>2.75</v>
      </c>
      <c r="Y669" s="304" t="e">
        <f t="shared" si="1131"/>
        <v>#REF!</v>
      </c>
      <c r="Z669" s="428">
        <v>0.62</v>
      </c>
      <c r="AA669" s="492">
        <v>3.15</v>
      </c>
      <c r="AB669" s="493" t="e">
        <f>ROUND(('Retail Pricing'!#REF!/(1-0.09))/0.05,0)*0.05</f>
        <v>#REF!</v>
      </c>
      <c r="AC669" s="489">
        <v>2.4500000000000002</v>
      </c>
      <c r="AD669" s="14" t="e">
        <f t="shared" si="1132"/>
        <v>#REF!</v>
      </c>
      <c r="AE669" s="428">
        <v>0.59</v>
      </c>
      <c r="AF669" s="488">
        <v>2.9</v>
      </c>
      <c r="AG669" s="494" t="e">
        <f>ROUND(('Retail Pricing'!#REF!/(1-0.09))/0.05,0)*0.05</f>
        <v>#REF!</v>
      </c>
      <c r="AH669" s="489">
        <v>2.2000000000000002</v>
      </c>
      <c r="AI669" s="14" t="e">
        <f t="shared" si="1133"/>
        <v>#REF!</v>
      </c>
      <c r="AJ669" s="428">
        <v>0.53</v>
      </c>
      <c r="AK669" s="495" t="e">
        <f>ROUND(('Retail Pricing'!#REF!/(1-0.09))/0.05,0)*0.05</f>
        <v>#REF!</v>
      </c>
      <c r="AL669" s="489"/>
      <c r="AM669" s="489">
        <v>2.2000000000000002</v>
      </c>
      <c r="AN669" s="14" t="e">
        <f t="shared" si="1134"/>
        <v>#REF!</v>
      </c>
      <c r="AO669" s="428">
        <v>0.53</v>
      </c>
      <c r="AP669" s="490" t="e">
        <f>ROUND(('Retail Pricing'!#REF!/(1-0.09))/0.05,0)*0.05</f>
        <v>#REF!</v>
      </c>
      <c r="AQ669" s="489">
        <v>2.1</v>
      </c>
      <c r="AR669" s="14" t="e">
        <f t="shared" si="1135"/>
        <v>#REF!</v>
      </c>
      <c r="AS669" s="428">
        <v>0.51</v>
      </c>
      <c r="AT669" s="496">
        <v>2.5</v>
      </c>
      <c r="AU669" s="497" t="e">
        <f t="shared" si="1136"/>
        <v>#REF!</v>
      </c>
      <c r="AV669" s="288"/>
      <c r="AW669" s="498" t="e">
        <f t="shared" si="1137"/>
        <v>#REF!</v>
      </c>
      <c r="AX669" s="499" t="s">
        <v>106</v>
      </c>
      <c r="AY669" s="499" t="s">
        <v>106</v>
      </c>
      <c r="AZ669" s="333"/>
      <c r="BA669" s="491" t="e">
        <f t="shared" si="1035"/>
        <v>#REF!</v>
      </c>
      <c r="BB669" s="492">
        <f t="shared" si="1036"/>
        <v>3.15</v>
      </c>
      <c r="BC669" s="493" t="e">
        <f t="shared" si="1037"/>
        <v>#REF!</v>
      </c>
      <c r="BD669" s="488">
        <f t="shared" si="1038"/>
        <v>2.9</v>
      </c>
      <c r="BE669" s="494" t="e">
        <f t="shared" si="1039"/>
        <v>#REF!</v>
      </c>
      <c r="BF669" s="495" t="e">
        <f t="shared" si="1040"/>
        <v>#REF!</v>
      </c>
      <c r="BG669" s="490" t="e">
        <f t="shared" si="1041"/>
        <v>#REF!</v>
      </c>
      <c r="BH669" s="496">
        <f t="shared" si="1042"/>
        <v>2.5</v>
      </c>
      <c r="BI669" s="497" t="e">
        <f t="shared" si="1043"/>
        <v>#REF!</v>
      </c>
      <c r="BJ669" s="385" t="e">
        <f t="shared" si="1138"/>
        <v>#REF!</v>
      </c>
      <c r="BK669" s="385" t="e">
        <f t="shared" si="1139"/>
        <v>#REF!</v>
      </c>
      <c r="BL669" s="243" t="e">
        <f>IF((BA669-'Retail Pricing'!#REF!)&gt;=0," ",1)</f>
        <v>#REF!</v>
      </c>
      <c r="BM669" s="243" t="e">
        <f>IF((BB669-'Retail Pricing'!#REF!)&gt;=0," ",1)</f>
        <v>#REF!</v>
      </c>
      <c r="BN669" s="243" t="e">
        <f>IF((BC669-'Retail Pricing'!#REF!)&gt;=0," ",1)</f>
        <v>#REF!</v>
      </c>
      <c r="BO669" s="243">
        <f>IF((BD669-'Retail Pricing'!F206)&gt;=0," ",1)</f>
        <v>1</v>
      </c>
      <c r="BP669" s="243" t="e">
        <f>IF((BE669-'Retail Pricing'!#REF!)&gt;=0," ",1)</f>
        <v>#REF!</v>
      </c>
      <c r="BQ669" s="243" t="e">
        <f>IF((BF669-'Retail Pricing'!#REF!)&gt;=0," ",1)</f>
        <v>#REF!</v>
      </c>
      <c r="BR669" s="243" t="e">
        <f>IF((BG669-'Retail Pricing'!#REF!)&gt;=0," ",1)</f>
        <v>#REF!</v>
      </c>
      <c r="BS669" s="243" t="e">
        <f>IF((BH669-'Retail Pricing'!#REF!)&gt;=0," ",1)</f>
        <v>#REF!</v>
      </c>
      <c r="BT669" s="243" t="e">
        <f>IF((BI669-'Retail Pricing'!#REF!)&gt;=0," ",1)</f>
        <v>#REF!</v>
      </c>
      <c r="BU669" s="67"/>
      <c r="BV669" s="442" t="e">
        <f t="shared" si="1140"/>
        <v>#REF!</v>
      </c>
      <c r="BW669" s="244" t="e">
        <f t="shared" si="1141"/>
        <v>#REF!</v>
      </c>
      <c r="BX669" s="244" t="e">
        <f t="shared" si="1142"/>
        <v>#REF!</v>
      </c>
      <c r="BY669" s="244" t="e">
        <f t="shared" si="1143"/>
        <v>#REF!</v>
      </c>
      <c r="BZ669" s="244" t="e">
        <f t="shared" si="1144"/>
        <v>#REF!</v>
      </c>
      <c r="CA669" s="244" t="e">
        <f t="shared" si="1145"/>
        <v>#REF!</v>
      </c>
      <c r="CB669" s="244" t="e">
        <f t="shared" si="1146"/>
        <v>#REF!</v>
      </c>
      <c r="CC669" s="244" t="e">
        <f t="shared" si="1147"/>
        <v>#REF!</v>
      </c>
      <c r="CD669" s="244" t="e">
        <f t="shared" si="1148"/>
        <v>#REF!</v>
      </c>
      <c r="CE669" s="244" t="e">
        <f t="shared" si="1149"/>
        <v>#REF!</v>
      </c>
      <c r="CF669" s="244" t="e">
        <f t="shared" si="1150"/>
        <v>#REF!</v>
      </c>
      <c r="CG669" s="244" t="e">
        <f t="shared" si="1151"/>
        <v>#REF!</v>
      </c>
      <c r="CH669" s="244" t="e">
        <f t="shared" si="1044"/>
        <v>#REF!</v>
      </c>
      <c r="CI669" s="570"/>
      <c r="CJ669" s="578" t="e">
        <f t="shared" si="1079"/>
        <v>#REF!</v>
      </c>
      <c r="CK669" s="578" t="e">
        <f t="shared" si="1080"/>
        <v>#REF!</v>
      </c>
      <c r="CL669" s="578" t="e">
        <f t="shared" si="1081"/>
        <v>#REF!</v>
      </c>
      <c r="CM669" s="578" t="e">
        <f t="shared" si="1082"/>
        <v>#REF!</v>
      </c>
      <c r="CN669" s="578" t="e">
        <f t="shared" si="1083"/>
        <v>#REF!</v>
      </c>
      <c r="CO669" s="578" t="e">
        <f t="shared" si="1076"/>
        <v>#REF!</v>
      </c>
      <c r="CP669" s="578" t="e">
        <f t="shared" si="1077"/>
        <v>#REF!</v>
      </c>
      <c r="CQ669" s="578" t="e">
        <f t="shared" si="1078"/>
        <v>#REF!</v>
      </c>
      <c r="CR669" s="244"/>
      <c r="CS669" s="244"/>
      <c r="CT669" s="244"/>
      <c r="CU669" s="244"/>
      <c r="CV669" s="347"/>
      <c r="CW669" s="338" t="e">
        <f t="shared" si="1152"/>
        <v>#REF!</v>
      </c>
      <c r="CX669" s="347"/>
      <c r="CY669" s="338" t="e">
        <f t="shared" si="1153"/>
        <v>#REF!</v>
      </c>
      <c r="CZ669" s="347"/>
      <c r="DA669" s="338" t="e">
        <f t="shared" si="1154"/>
        <v>#REF!</v>
      </c>
      <c r="DB669" s="347"/>
      <c r="DC669" s="338" t="e">
        <f t="shared" si="1155"/>
        <v>#REF!</v>
      </c>
      <c r="DD669" s="347"/>
      <c r="DE669" s="338" t="e">
        <f t="shared" si="1075"/>
        <v>#REF!</v>
      </c>
    </row>
    <row r="670" spans="1:109" s="19" customFormat="1" x14ac:dyDescent="0.2">
      <c r="A670" s="328" t="s">
        <v>1723</v>
      </c>
      <c r="B670" s="53" t="s">
        <v>1804</v>
      </c>
      <c r="C670" s="53"/>
      <c r="D670" s="217"/>
      <c r="E670" s="326">
        <v>25</v>
      </c>
      <c r="F670" s="326" t="s">
        <v>1805</v>
      </c>
      <c r="G670" s="701"/>
      <c r="H670" s="326"/>
      <c r="I670" s="89" t="e">
        <f>IF('Retail Pricing'!#REF!&gt;0,'Retail Pricing'!#REF!," ")</f>
        <v>#REF!</v>
      </c>
      <c r="J670" s="85" t="e">
        <f>'Retail Pricing'!#REF!</f>
        <v>#REF!</v>
      </c>
      <c r="K670" s="85" t="e">
        <f>'Retail Pricing'!#REF!</f>
        <v>#REF!</v>
      </c>
      <c r="L670" s="305" t="e">
        <f>IF('Retail Pricing'!#REF!&gt;0,'Retail Pricing'!#REF!," ")</f>
        <v>#REF!</v>
      </c>
      <c r="M670" s="226" t="e">
        <f>IF(N670&gt;0,N670+O670+Q670+R670+S670," ")</f>
        <v>#REF!</v>
      </c>
      <c r="N670" s="219" t="e">
        <f>IF('Retail Pricing'!#REF!&gt;0,'Retail Pricing'!#REF!," ")</f>
        <v>#REF!</v>
      </c>
      <c r="O670" s="219" t="e">
        <f>IF('Retail Pricing'!#REF!&gt;0,'Retail Pricing'!#REF!," ")</f>
        <v>#REF!</v>
      </c>
      <c r="P670" s="219"/>
      <c r="Q670" s="219" t="e">
        <f>IF('Retail Pricing'!#REF!&gt;0,'Retail Pricing'!#REF!," ")</f>
        <v>#REF!</v>
      </c>
      <c r="R670" s="219" t="e">
        <f>IF('Retail Pricing'!#REF!&gt;0,'Retail Pricing'!#REF!," ")</f>
        <v>#REF!</v>
      </c>
      <c r="S670" s="219" t="e">
        <f>IF('Retail Pricing'!#REF!&gt;0,'Retail Pricing'!#REF!," ")</f>
        <v>#REF!</v>
      </c>
      <c r="T670" s="226" t="s">
        <v>106</v>
      </c>
      <c r="U670" s="7" t="e">
        <f t="shared" si="1130"/>
        <v>#REF!</v>
      </c>
      <c r="V670" s="7" t="e">
        <v>#DIV/0!</v>
      </c>
      <c r="W670" s="491" t="e">
        <f>ROUND(('Retail Pricing'!#REF!/(1-0.09))/0.05,0)*0.05</f>
        <v>#REF!</v>
      </c>
      <c r="X670" s="489">
        <v>2.2000000000000002</v>
      </c>
      <c r="Y670" s="304" t="e">
        <f t="shared" si="1131"/>
        <v>#REF!</v>
      </c>
      <c r="Z670" s="428">
        <v>0.64</v>
      </c>
      <c r="AA670" s="492">
        <v>2.5499999999999998</v>
      </c>
      <c r="AB670" s="493" t="e">
        <f>ROUND(('Retail Pricing'!#REF!/(1-0.09))/0.05,0)*0.05</f>
        <v>#REF!</v>
      </c>
      <c r="AC670" s="489">
        <v>2</v>
      </c>
      <c r="AD670" s="14" t="e">
        <f t="shared" si="1132"/>
        <v>#REF!</v>
      </c>
      <c r="AE670" s="428">
        <v>0.61</v>
      </c>
      <c r="AF670" s="488">
        <v>2.35</v>
      </c>
      <c r="AG670" s="494" t="e">
        <f>ROUND(('Retail Pricing'!#REF!/(1-0.09))/0.05,0)*0.05</f>
        <v>#REF!</v>
      </c>
      <c r="AH670" s="489">
        <v>1.75</v>
      </c>
      <c r="AI670" s="14" t="e">
        <f t="shared" si="1133"/>
        <v>#REF!</v>
      </c>
      <c r="AJ670" s="428">
        <v>0.56000000000000005</v>
      </c>
      <c r="AK670" s="495" t="e">
        <f>ROUND(('Retail Pricing'!#REF!/(1-0.09))/0.05,0)*0.05</f>
        <v>#REF!</v>
      </c>
      <c r="AL670" s="489"/>
      <c r="AM670" s="489">
        <v>1.75</v>
      </c>
      <c r="AN670" s="14" t="e">
        <f t="shared" si="1134"/>
        <v>#REF!</v>
      </c>
      <c r="AO670" s="428">
        <v>0.54</v>
      </c>
      <c r="AP670" s="490" t="e">
        <f>ROUND(('Retail Pricing'!#REF!/(1-0.09))/0.05,0)*0.05</f>
        <v>#REF!</v>
      </c>
      <c r="AQ670" s="489">
        <v>1.65</v>
      </c>
      <c r="AR670" s="14" t="e">
        <f t="shared" si="1135"/>
        <v>#REF!</v>
      </c>
      <c r="AS670" s="428">
        <v>0.53</v>
      </c>
      <c r="AT670" s="496">
        <v>2</v>
      </c>
      <c r="AU670" s="497" t="e">
        <f t="shared" si="1136"/>
        <v>#REF!</v>
      </c>
      <c r="AV670" s="288"/>
      <c r="AW670" s="498" t="e">
        <f t="shared" si="1137"/>
        <v>#REF!</v>
      </c>
      <c r="AX670" s="499" t="s">
        <v>106</v>
      </c>
      <c r="AY670" s="499" t="s">
        <v>106</v>
      </c>
      <c r="AZ670" s="333"/>
      <c r="BA670" s="491" t="e">
        <f t="shared" si="1035"/>
        <v>#REF!</v>
      </c>
      <c r="BB670" s="492">
        <f t="shared" si="1036"/>
        <v>2.5499999999999998</v>
      </c>
      <c r="BC670" s="493" t="e">
        <f t="shared" si="1037"/>
        <v>#REF!</v>
      </c>
      <c r="BD670" s="488">
        <f t="shared" si="1038"/>
        <v>2.35</v>
      </c>
      <c r="BE670" s="494" t="e">
        <f t="shared" si="1039"/>
        <v>#REF!</v>
      </c>
      <c r="BF670" s="495" t="e">
        <f t="shared" si="1040"/>
        <v>#REF!</v>
      </c>
      <c r="BG670" s="490" t="e">
        <f t="shared" si="1041"/>
        <v>#REF!</v>
      </c>
      <c r="BH670" s="496">
        <f t="shared" si="1042"/>
        <v>2</v>
      </c>
      <c r="BI670" s="497" t="e">
        <f t="shared" si="1043"/>
        <v>#REF!</v>
      </c>
      <c r="BJ670" s="385" t="e">
        <f t="shared" si="1138"/>
        <v>#REF!</v>
      </c>
      <c r="BK670" s="385" t="e">
        <f t="shared" si="1139"/>
        <v>#REF!</v>
      </c>
      <c r="BL670" s="243" t="e">
        <f>IF((BA670-'Retail Pricing'!#REF!)&gt;=0," ",1)</f>
        <v>#REF!</v>
      </c>
      <c r="BM670" s="243" t="e">
        <f>IF((BB670-'Retail Pricing'!#REF!)&gt;=0," ",1)</f>
        <v>#REF!</v>
      </c>
      <c r="BN670" s="243" t="e">
        <f>IF((BC670-'Retail Pricing'!#REF!)&gt;=0," ",1)</f>
        <v>#REF!</v>
      </c>
      <c r="BO670" s="243" t="e">
        <f>IF((BD670-'Retail Pricing'!#REF!)&gt;=0," ",1)</f>
        <v>#REF!</v>
      </c>
      <c r="BP670" s="243" t="e">
        <f>IF((BE670-'Retail Pricing'!#REF!)&gt;=0," ",1)</f>
        <v>#REF!</v>
      </c>
      <c r="BQ670" s="243" t="e">
        <f>IF((BF670-'Retail Pricing'!#REF!)&gt;=0," ",1)</f>
        <v>#REF!</v>
      </c>
      <c r="BR670" s="243" t="e">
        <f>IF((BG670-'Retail Pricing'!#REF!)&gt;=0," ",1)</f>
        <v>#REF!</v>
      </c>
      <c r="BS670" s="243" t="e">
        <f>IF((BH670-'Retail Pricing'!#REF!)&gt;=0," ",1)</f>
        <v>#REF!</v>
      </c>
      <c r="BT670" s="243" t="e">
        <f>IF((BI670-'Retail Pricing'!#REF!)&gt;=0," ",1)</f>
        <v>#REF!</v>
      </c>
      <c r="BU670" s="67"/>
      <c r="BV670" s="442" t="e">
        <f t="shared" si="1140"/>
        <v>#REF!</v>
      </c>
      <c r="BW670" s="244" t="e">
        <f t="shared" si="1141"/>
        <v>#REF!</v>
      </c>
      <c r="BX670" s="244" t="e">
        <f t="shared" si="1142"/>
        <v>#REF!</v>
      </c>
      <c r="BY670" s="244" t="e">
        <f t="shared" si="1143"/>
        <v>#REF!</v>
      </c>
      <c r="BZ670" s="244" t="e">
        <f t="shared" si="1144"/>
        <v>#REF!</v>
      </c>
      <c r="CA670" s="244" t="e">
        <f t="shared" si="1145"/>
        <v>#REF!</v>
      </c>
      <c r="CB670" s="244" t="e">
        <f t="shared" si="1146"/>
        <v>#REF!</v>
      </c>
      <c r="CC670" s="244" t="e">
        <f t="shared" si="1147"/>
        <v>#REF!</v>
      </c>
      <c r="CD670" s="244" t="e">
        <f t="shared" si="1148"/>
        <v>#REF!</v>
      </c>
      <c r="CE670" s="244" t="e">
        <f t="shared" si="1149"/>
        <v>#REF!</v>
      </c>
      <c r="CF670" s="244" t="e">
        <f t="shared" si="1150"/>
        <v>#REF!</v>
      </c>
      <c r="CG670" s="244" t="e">
        <f t="shared" si="1151"/>
        <v>#REF!</v>
      </c>
      <c r="CH670" s="244" t="e">
        <f t="shared" si="1044"/>
        <v>#REF!</v>
      </c>
      <c r="CI670" s="570"/>
      <c r="CJ670" s="578" t="e">
        <f t="shared" si="1079"/>
        <v>#REF!</v>
      </c>
      <c r="CK670" s="578" t="e">
        <f t="shared" si="1080"/>
        <v>#REF!</v>
      </c>
      <c r="CL670" s="578" t="e">
        <f t="shared" si="1081"/>
        <v>#REF!</v>
      </c>
      <c r="CM670" s="578" t="e">
        <f t="shared" si="1082"/>
        <v>#REF!</v>
      </c>
      <c r="CN670" s="578" t="e">
        <f t="shared" si="1083"/>
        <v>#REF!</v>
      </c>
      <c r="CO670" s="578" t="e">
        <f t="shared" si="1076"/>
        <v>#REF!</v>
      </c>
      <c r="CP670" s="578" t="e">
        <f t="shared" si="1077"/>
        <v>#REF!</v>
      </c>
      <c r="CQ670" s="578" t="e">
        <f t="shared" si="1078"/>
        <v>#REF!</v>
      </c>
      <c r="CR670" s="244"/>
      <c r="CS670" s="244"/>
      <c r="CT670" s="244"/>
      <c r="CU670" s="244"/>
      <c r="CV670" s="347"/>
      <c r="CW670" s="338" t="e">
        <f t="shared" si="1152"/>
        <v>#REF!</v>
      </c>
      <c r="CX670" s="347"/>
      <c r="CY670" s="338" t="e">
        <f t="shared" si="1153"/>
        <v>#REF!</v>
      </c>
      <c r="CZ670" s="347"/>
      <c r="DA670" s="338" t="e">
        <f t="shared" si="1154"/>
        <v>#REF!</v>
      </c>
      <c r="DB670" s="347"/>
      <c r="DC670" s="338" t="e">
        <f t="shared" si="1155"/>
        <v>#REF!</v>
      </c>
      <c r="DD670" s="347"/>
      <c r="DE670" s="338" t="e">
        <f t="shared" si="1075"/>
        <v>#REF!</v>
      </c>
    </row>
    <row r="671" spans="1:109" s="19" customFormat="1" x14ac:dyDescent="0.2">
      <c r="A671" s="328" t="s">
        <v>1723</v>
      </c>
      <c r="B671" s="53" t="s">
        <v>1806</v>
      </c>
      <c r="C671" s="53"/>
      <c r="D671" s="217"/>
      <c r="E671" s="326">
        <v>12</v>
      </c>
      <c r="F671" s="326"/>
      <c r="G671" s="701"/>
      <c r="H671" s="400" t="s">
        <v>1918</v>
      </c>
      <c r="I671" s="89" t="e">
        <f>IF('Retail Pricing'!#REF!&gt;0,'Retail Pricing'!#REF!," ")</f>
        <v>#REF!</v>
      </c>
      <c r="J671" s="85" t="e">
        <f>'Retail Pricing'!#REF!</f>
        <v>#REF!</v>
      </c>
      <c r="K671" s="85" t="e">
        <f>'Retail Pricing'!#REF!</f>
        <v>#REF!</v>
      </c>
      <c r="L671" s="305" t="e">
        <f>IF('Retail Pricing'!#REF!&gt;0,'Retail Pricing'!#REF!," ")</f>
        <v>#REF!</v>
      </c>
      <c r="M671" s="226" t="e">
        <f>IF(N671&gt;0,N671+O671+Q671+R671+S671," ")</f>
        <v>#REF!</v>
      </c>
      <c r="N671" s="219" t="e">
        <f>IF('Retail Pricing'!#REF!&gt;0,'Retail Pricing'!#REF!," ")</f>
        <v>#REF!</v>
      </c>
      <c r="O671" s="219" t="e">
        <f>IF('Retail Pricing'!#REF!&gt;0,'Retail Pricing'!#REF!," ")</f>
        <v>#REF!</v>
      </c>
      <c r="P671" s="219">
        <v>0.13250000000000001</v>
      </c>
      <c r="Q671" s="219" t="e">
        <f>IF('Retail Pricing'!#REF!&gt;0,'Retail Pricing'!#REF!," ")</f>
        <v>#REF!</v>
      </c>
      <c r="R671" s="219" t="e">
        <f>IF('Retail Pricing'!#REF!&gt;0,'Retail Pricing'!#REF!," ")</f>
        <v>#REF!</v>
      </c>
      <c r="S671" s="219" t="e">
        <f>IF('Retail Pricing'!#REF!&gt;0,'Retail Pricing'!#REF!," ")</f>
        <v>#REF!</v>
      </c>
      <c r="T671" s="226" t="s">
        <v>106</v>
      </c>
      <c r="U671" s="7" t="e">
        <f t="shared" si="1130"/>
        <v>#REF!</v>
      </c>
      <c r="V671" s="7" t="e">
        <v>#DIV/0!</v>
      </c>
      <c r="W671" s="491" t="e">
        <f>ROUND(('Retail Pricing'!#REF!/(1-0.09))/0.05,0)*0.05</f>
        <v>#REF!</v>
      </c>
      <c r="X671" s="489">
        <v>1.65</v>
      </c>
      <c r="Y671" s="304" t="e">
        <f t="shared" si="1131"/>
        <v>#REF!</v>
      </c>
      <c r="Z671" s="428">
        <v>0.59</v>
      </c>
      <c r="AA671" s="492">
        <v>1.8</v>
      </c>
      <c r="AB671" s="493" t="e">
        <f>ROUND(('Retail Pricing'!#REF!/(1-0.09))/0.05,0)*0.05</f>
        <v>#REF!</v>
      </c>
      <c r="AC671" s="489">
        <v>1.5</v>
      </c>
      <c r="AD671" s="14" t="e">
        <f t="shared" si="1132"/>
        <v>#REF!</v>
      </c>
      <c r="AE671" s="428">
        <v>0.55000000000000004</v>
      </c>
      <c r="AF671" s="488">
        <v>1.65</v>
      </c>
      <c r="AG671" s="494" t="e">
        <f>ROUND(('Retail Pricing'!#REF!/(1-0.09))/0.05,0)*0.05</f>
        <v>#REF!</v>
      </c>
      <c r="AH671" s="489">
        <v>1.3</v>
      </c>
      <c r="AI671" s="14" t="e">
        <f t="shared" si="1133"/>
        <v>#REF!</v>
      </c>
      <c r="AJ671" s="428">
        <v>0.48</v>
      </c>
      <c r="AK671" s="495" t="e">
        <f>ROUND(('Retail Pricing'!#REF!/(1-0.09))/0.05,0)*0.05</f>
        <v>#REF!</v>
      </c>
      <c r="AL671" s="489"/>
      <c r="AM671" s="489">
        <v>1.3</v>
      </c>
      <c r="AN671" s="14" t="e">
        <f t="shared" si="1134"/>
        <v>#REF!</v>
      </c>
      <c r="AO671" s="428">
        <v>0.48</v>
      </c>
      <c r="AP671" s="490" t="e">
        <f>ROUND(('Retail Pricing'!#REF!/(1-0.09))/0.05,0)*0.05</f>
        <v>#REF!</v>
      </c>
      <c r="AQ671" s="489">
        <v>1.25</v>
      </c>
      <c r="AR671" s="14" t="e">
        <f t="shared" si="1135"/>
        <v>#REF!</v>
      </c>
      <c r="AS671" s="428">
        <v>0.46</v>
      </c>
      <c r="AT671" s="496">
        <v>1.4</v>
      </c>
      <c r="AU671" s="497" t="e">
        <f t="shared" si="1136"/>
        <v>#REF!</v>
      </c>
      <c r="AV671" s="288"/>
      <c r="AW671" s="498" t="e">
        <f t="shared" si="1137"/>
        <v>#REF!</v>
      </c>
      <c r="AX671" s="499" t="s">
        <v>106</v>
      </c>
      <c r="AY671" s="499" t="s">
        <v>106</v>
      </c>
      <c r="AZ671" s="333"/>
      <c r="BA671" s="491" t="e">
        <f t="shared" si="1035"/>
        <v>#REF!</v>
      </c>
      <c r="BB671" s="492">
        <f t="shared" si="1036"/>
        <v>1.8</v>
      </c>
      <c r="BC671" s="493" t="e">
        <f t="shared" si="1037"/>
        <v>#REF!</v>
      </c>
      <c r="BD671" s="488">
        <f t="shared" si="1038"/>
        <v>1.65</v>
      </c>
      <c r="BE671" s="494" t="e">
        <f t="shared" si="1039"/>
        <v>#REF!</v>
      </c>
      <c r="BF671" s="495" t="e">
        <f t="shared" si="1040"/>
        <v>#REF!</v>
      </c>
      <c r="BG671" s="490" t="e">
        <f t="shared" si="1041"/>
        <v>#REF!</v>
      </c>
      <c r="BH671" s="496">
        <f t="shared" si="1042"/>
        <v>1.4</v>
      </c>
      <c r="BI671" s="497" t="e">
        <f t="shared" si="1043"/>
        <v>#REF!</v>
      </c>
      <c r="BJ671" s="385" t="e">
        <f t="shared" si="1138"/>
        <v>#REF!</v>
      </c>
      <c r="BK671" s="385" t="e">
        <f t="shared" si="1139"/>
        <v>#REF!</v>
      </c>
      <c r="BL671" s="243" t="e">
        <f>IF((BA671-'Retail Pricing'!#REF!)&gt;=0," ",1)</f>
        <v>#REF!</v>
      </c>
      <c r="BM671" s="243" t="e">
        <f>IF((BB671-'Retail Pricing'!#REF!)&gt;=0," ",1)</f>
        <v>#REF!</v>
      </c>
      <c r="BN671" s="243" t="e">
        <f>IF((BC671-'Retail Pricing'!#REF!)&gt;=0," ",1)</f>
        <v>#REF!</v>
      </c>
      <c r="BO671" s="243">
        <f>IF((BD671-'Retail Pricing'!F207)&gt;=0," ",1)</f>
        <v>1</v>
      </c>
      <c r="BP671" s="243" t="e">
        <f>IF((BE671-'Retail Pricing'!#REF!)&gt;=0," ",1)</f>
        <v>#REF!</v>
      </c>
      <c r="BQ671" s="243" t="e">
        <f>IF((BF671-'Retail Pricing'!#REF!)&gt;=0," ",1)</f>
        <v>#REF!</v>
      </c>
      <c r="BR671" s="243" t="e">
        <f>IF((BG671-'Retail Pricing'!#REF!)&gt;=0," ",1)</f>
        <v>#REF!</v>
      </c>
      <c r="BS671" s="243" t="e">
        <f>IF((BH671-'Retail Pricing'!#REF!)&gt;=0," ",1)</f>
        <v>#REF!</v>
      </c>
      <c r="BT671" s="243" t="e">
        <f>IF((BI671-'Retail Pricing'!#REF!)&gt;=0," ",1)</f>
        <v>#REF!</v>
      </c>
      <c r="BU671" s="67"/>
      <c r="BV671" s="442" t="e">
        <f t="shared" si="1140"/>
        <v>#REF!</v>
      </c>
      <c r="BW671" s="244" t="e">
        <f t="shared" si="1141"/>
        <v>#REF!</v>
      </c>
      <c r="BX671" s="244" t="e">
        <f t="shared" si="1142"/>
        <v>#REF!</v>
      </c>
      <c r="BY671" s="244" t="e">
        <f t="shared" si="1143"/>
        <v>#REF!</v>
      </c>
      <c r="BZ671" s="244" t="e">
        <f t="shared" si="1144"/>
        <v>#REF!</v>
      </c>
      <c r="CA671" s="244" t="e">
        <f t="shared" si="1145"/>
        <v>#REF!</v>
      </c>
      <c r="CB671" s="244" t="e">
        <f t="shared" si="1146"/>
        <v>#REF!</v>
      </c>
      <c r="CC671" s="244" t="e">
        <f t="shared" si="1147"/>
        <v>#REF!</v>
      </c>
      <c r="CD671" s="244" t="e">
        <f t="shared" si="1148"/>
        <v>#REF!</v>
      </c>
      <c r="CE671" s="244" t="e">
        <f t="shared" si="1149"/>
        <v>#REF!</v>
      </c>
      <c r="CF671" s="244" t="e">
        <f t="shared" si="1150"/>
        <v>#REF!</v>
      </c>
      <c r="CG671" s="244" t="e">
        <f t="shared" si="1151"/>
        <v>#REF!</v>
      </c>
      <c r="CH671" s="244" t="e">
        <f t="shared" si="1044"/>
        <v>#REF!</v>
      </c>
      <c r="CI671" s="570"/>
      <c r="CJ671" s="578" t="e">
        <f t="shared" si="1079"/>
        <v>#REF!</v>
      </c>
      <c r="CK671" s="578" t="e">
        <f t="shared" si="1080"/>
        <v>#REF!</v>
      </c>
      <c r="CL671" s="578" t="e">
        <f t="shared" si="1081"/>
        <v>#REF!</v>
      </c>
      <c r="CM671" s="578" t="e">
        <f t="shared" si="1082"/>
        <v>#REF!</v>
      </c>
      <c r="CN671" s="578" t="e">
        <f t="shared" si="1083"/>
        <v>#REF!</v>
      </c>
      <c r="CO671" s="578" t="e">
        <f t="shared" si="1076"/>
        <v>#REF!</v>
      </c>
      <c r="CP671" s="578" t="e">
        <f t="shared" si="1077"/>
        <v>#REF!</v>
      </c>
      <c r="CQ671" s="578" t="e">
        <f t="shared" si="1078"/>
        <v>#REF!</v>
      </c>
      <c r="CR671" s="244"/>
      <c r="CS671" s="244"/>
      <c r="CT671" s="244"/>
      <c r="CU671" s="244"/>
      <c r="CV671" s="347"/>
      <c r="CW671" s="338" t="e">
        <f t="shared" si="1152"/>
        <v>#REF!</v>
      </c>
      <c r="CX671" s="347"/>
      <c r="CY671" s="338" t="e">
        <f t="shared" si="1153"/>
        <v>#REF!</v>
      </c>
      <c r="CZ671" s="347"/>
      <c r="DA671" s="338" t="e">
        <f t="shared" si="1154"/>
        <v>#REF!</v>
      </c>
      <c r="DB671" s="347"/>
      <c r="DC671" s="338" t="e">
        <f t="shared" si="1155"/>
        <v>#REF!</v>
      </c>
      <c r="DD671" s="347"/>
      <c r="DE671" s="338" t="e">
        <f t="shared" si="1075"/>
        <v>#REF!</v>
      </c>
    </row>
    <row r="672" spans="1:109" s="19" customFormat="1" x14ac:dyDescent="0.2">
      <c r="A672" s="328" t="s">
        <v>1723</v>
      </c>
      <c r="B672" s="53" t="s">
        <v>1785</v>
      </c>
      <c r="C672" s="53"/>
      <c r="D672" s="217"/>
      <c r="E672" s="326">
        <v>25</v>
      </c>
      <c r="F672" s="400" t="s">
        <v>933</v>
      </c>
      <c r="G672" s="704"/>
      <c r="H672" s="326"/>
      <c r="I672" s="89" t="e">
        <f>IF('Retail Pricing'!#REF!&gt;0,'Retail Pricing'!#REF!," ")</f>
        <v>#REF!</v>
      </c>
      <c r="J672" s="85" t="e">
        <f>'Retail Pricing'!#REF!</f>
        <v>#REF!</v>
      </c>
      <c r="K672" s="85" t="e">
        <f>'Retail Pricing'!#REF!</f>
        <v>#REF!</v>
      </c>
      <c r="L672" s="305" t="e">
        <f>IF('Retail Pricing'!#REF!&gt;0,'Retail Pricing'!#REF!," ")</f>
        <v>#REF!</v>
      </c>
      <c r="M672" s="226" t="e">
        <f>IF(N672&gt;0,N672+O672+Q672+R672+S672," ")</f>
        <v>#REF!</v>
      </c>
      <c r="N672" s="219" t="e">
        <f>IF('Retail Pricing'!#REF!&gt;0,'Retail Pricing'!#REF!," ")</f>
        <v>#REF!</v>
      </c>
      <c r="O672" s="219" t="e">
        <f>IF('Retail Pricing'!#REF!&gt;0,'Retail Pricing'!#REF!," ")</f>
        <v>#REF!</v>
      </c>
      <c r="P672" s="219"/>
      <c r="Q672" s="219" t="e">
        <f>IF('Retail Pricing'!#REF!&gt;0,'Retail Pricing'!#REF!," ")</f>
        <v>#REF!</v>
      </c>
      <c r="R672" s="219" t="e">
        <f>IF('Retail Pricing'!#REF!&gt;0,'Retail Pricing'!#REF!," ")</f>
        <v>#REF!</v>
      </c>
      <c r="S672" s="219" t="e">
        <f>IF('Retail Pricing'!#REF!&gt;0,'Retail Pricing'!#REF!," ")</f>
        <v>#REF!</v>
      </c>
      <c r="T672" s="226" t="s">
        <v>106</v>
      </c>
      <c r="U672" s="7" t="e">
        <f t="shared" si="1130"/>
        <v>#REF!</v>
      </c>
      <c r="V672" s="7" t="e">
        <v>#DIV/0!</v>
      </c>
      <c r="W672" s="491" t="e">
        <f>ROUND(('Retail Pricing'!#REF!/(1-0.09))/0.05,0)*0.05</f>
        <v>#REF!</v>
      </c>
      <c r="X672" s="489">
        <v>2.2000000000000002</v>
      </c>
      <c r="Y672" s="304" t="e">
        <f t="shared" si="1131"/>
        <v>#REF!</v>
      </c>
      <c r="Z672" s="428">
        <v>0.69</v>
      </c>
      <c r="AA672" s="492">
        <v>2.4</v>
      </c>
      <c r="AB672" s="493" t="e">
        <f>ROUND(('Retail Pricing'!#REF!/(1-0.09))/0.05,0)*0.05</f>
        <v>#REF!</v>
      </c>
      <c r="AC672" s="489">
        <v>2</v>
      </c>
      <c r="AD672" s="14" t="e">
        <f t="shared" si="1132"/>
        <v>#REF!</v>
      </c>
      <c r="AE672" s="428">
        <v>0.66</v>
      </c>
      <c r="AF672" s="488">
        <v>2.2000000000000002</v>
      </c>
      <c r="AG672" s="494" t="e">
        <f>ROUND(('Retail Pricing'!#REF!/(1-0.09))/0.05,0)*0.05</f>
        <v>#REF!</v>
      </c>
      <c r="AH672" s="489">
        <v>1.75</v>
      </c>
      <c r="AI672" s="14" t="e">
        <f t="shared" si="1133"/>
        <v>#REF!</v>
      </c>
      <c r="AJ672" s="428">
        <v>0.61</v>
      </c>
      <c r="AK672" s="495" t="e">
        <f>ROUND(('Retail Pricing'!#REF!/(1-0.09))/0.05,0)*0.05</f>
        <v>#REF!</v>
      </c>
      <c r="AL672" s="489"/>
      <c r="AM672" s="489">
        <v>1.75</v>
      </c>
      <c r="AN672" s="14" t="e">
        <f t="shared" si="1134"/>
        <v>#REF!</v>
      </c>
      <c r="AO672" s="428">
        <v>0.6</v>
      </c>
      <c r="AP672" s="490" t="e">
        <f>ROUND(('Retail Pricing'!#REF!/(1-0.09))/0.05,0)*0.05</f>
        <v>#REF!</v>
      </c>
      <c r="AQ672" s="489">
        <v>1.65</v>
      </c>
      <c r="AR672" s="14" t="e">
        <f t="shared" si="1135"/>
        <v>#REF!</v>
      </c>
      <c r="AS672" s="428">
        <v>0.59</v>
      </c>
      <c r="AT672" s="496">
        <v>1.85</v>
      </c>
      <c r="AU672" s="497" t="e">
        <f t="shared" si="1136"/>
        <v>#REF!</v>
      </c>
      <c r="AV672" s="288"/>
      <c r="AW672" s="498" t="e">
        <f t="shared" si="1137"/>
        <v>#REF!</v>
      </c>
      <c r="AX672" s="499" t="s">
        <v>106</v>
      </c>
      <c r="AY672" s="499" t="s">
        <v>106</v>
      </c>
      <c r="AZ672" s="333"/>
      <c r="BA672" s="491" t="e">
        <f t="shared" si="1035"/>
        <v>#REF!</v>
      </c>
      <c r="BB672" s="492">
        <f t="shared" si="1036"/>
        <v>2.4</v>
      </c>
      <c r="BC672" s="493" t="e">
        <f t="shared" si="1037"/>
        <v>#REF!</v>
      </c>
      <c r="BD672" s="488">
        <f t="shared" si="1038"/>
        <v>2.2000000000000002</v>
      </c>
      <c r="BE672" s="494" t="e">
        <f t="shared" si="1039"/>
        <v>#REF!</v>
      </c>
      <c r="BF672" s="495" t="e">
        <f t="shared" si="1040"/>
        <v>#REF!</v>
      </c>
      <c r="BG672" s="490" t="e">
        <f t="shared" si="1041"/>
        <v>#REF!</v>
      </c>
      <c r="BH672" s="496">
        <f t="shared" si="1042"/>
        <v>1.85</v>
      </c>
      <c r="BI672" s="497" t="e">
        <f t="shared" si="1043"/>
        <v>#REF!</v>
      </c>
      <c r="BJ672" s="385" t="e">
        <f t="shared" si="1138"/>
        <v>#REF!</v>
      </c>
      <c r="BK672" s="385" t="e">
        <f t="shared" si="1139"/>
        <v>#REF!</v>
      </c>
      <c r="BL672" s="243" t="e">
        <f>IF((BA672-'Retail Pricing'!#REF!)&gt;=0," ",1)</f>
        <v>#REF!</v>
      </c>
      <c r="BM672" s="243" t="e">
        <f>IF((BB672-'Retail Pricing'!#REF!)&gt;=0," ",1)</f>
        <v>#REF!</v>
      </c>
      <c r="BN672" s="243" t="e">
        <f>IF((BC672-'Retail Pricing'!#REF!)&gt;=0," ",1)</f>
        <v>#REF!</v>
      </c>
      <c r="BO672" s="243" t="e">
        <f>IF((BD672-'Retail Pricing'!#REF!)&gt;=0," ",1)</f>
        <v>#REF!</v>
      </c>
      <c r="BP672" s="243" t="e">
        <f>IF((BE672-'Retail Pricing'!#REF!)&gt;=0," ",1)</f>
        <v>#REF!</v>
      </c>
      <c r="BQ672" s="243" t="e">
        <f>IF((BF672-'Retail Pricing'!#REF!)&gt;=0," ",1)</f>
        <v>#REF!</v>
      </c>
      <c r="BR672" s="243" t="e">
        <f>IF((BG672-'Retail Pricing'!#REF!)&gt;=0," ",1)</f>
        <v>#REF!</v>
      </c>
      <c r="BS672" s="243" t="e">
        <f>IF((BH672-'Retail Pricing'!#REF!)&gt;=0," ",1)</f>
        <v>#REF!</v>
      </c>
      <c r="BT672" s="243" t="e">
        <f>IF((BI672-'Retail Pricing'!#REF!)&gt;=0," ",1)</f>
        <v>#REF!</v>
      </c>
      <c r="BU672" s="67"/>
      <c r="BV672" s="442" t="e">
        <f t="shared" si="1140"/>
        <v>#REF!</v>
      </c>
      <c r="BW672" s="244" t="e">
        <f t="shared" si="1141"/>
        <v>#REF!</v>
      </c>
      <c r="BX672" s="244" t="e">
        <f t="shared" si="1142"/>
        <v>#REF!</v>
      </c>
      <c r="BY672" s="244" t="e">
        <f t="shared" si="1143"/>
        <v>#REF!</v>
      </c>
      <c r="BZ672" s="244" t="e">
        <f t="shared" si="1144"/>
        <v>#REF!</v>
      </c>
      <c r="CA672" s="244" t="e">
        <f t="shared" si="1145"/>
        <v>#REF!</v>
      </c>
      <c r="CB672" s="244" t="e">
        <f t="shared" si="1146"/>
        <v>#REF!</v>
      </c>
      <c r="CC672" s="244" t="e">
        <f t="shared" si="1147"/>
        <v>#REF!</v>
      </c>
      <c r="CD672" s="244" t="e">
        <f t="shared" si="1148"/>
        <v>#REF!</v>
      </c>
      <c r="CE672" s="244" t="e">
        <f t="shared" si="1149"/>
        <v>#REF!</v>
      </c>
      <c r="CF672" s="244" t="e">
        <f t="shared" si="1150"/>
        <v>#REF!</v>
      </c>
      <c r="CG672" s="244" t="e">
        <f t="shared" si="1151"/>
        <v>#REF!</v>
      </c>
      <c r="CH672" s="244" t="e">
        <f t="shared" si="1044"/>
        <v>#REF!</v>
      </c>
      <c r="CI672" s="570"/>
      <c r="CJ672" s="578" t="e">
        <f t="shared" si="1079"/>
        <v>#REF!</v>
      </c>
      <c r="CK672" s="578" t="e">
        <f t="shared" si="1080"/>
        <v>#REF!</v>
      </c>
      <c r="CL672" s="578" t="e">
        <f t="shared" si="1081"/>
        <v>#REF!</v>
      </c>
      <c r="CM672" s="578" t="e">
        <f t="shared" si="1082"/>
        <v>#REF!</v>
      </c>
      <c r="CN672" s="578" t="e">
        <f t="shared" si="1083"/>
        <v>#REF!</v>
      </c>
      <c r="CO672" s="578" t="e">
        <f t="shared" si="1076"/>
        <v>#REF!</v>
      </c>
      <c r="CP672" s="578" t="e">
        <f t="shared" si="1077"/>
        <v>#REF!</v>
      </c>
      <c r="CQ672" s="578" t="e">
        <f t="shared" si="1078"/>
        <v>#REF!</v>
      </c>
      <c r="CR672" s="244"/>
      <c r="CS672" s="244"/>
      <c r="CT672" s="244"/>
      <c r="CU672" s="244"/>
      <c r="CV672" s="347"/>
      <c r="CW672" s="338" t="e">
        <f t="shared" si="1152"/>
        <v>#REF!</v>
      </c>
      <c r="CX672" s="347"/>
      <c r="CY672" s="338" t="e">
        <f t="shared" si="1153"/>
        <v>#REF!</v>
      </c>
      <c r="CZ672" s="347"/>
      <c r="DA672" s="338" t="e">
        <f t="shared" si="1154"/>
        <v>#REF!</v>
      </c>
      <c r="DB672" s="347"/>
      <c r="DC672" s="338" t="e">
        <f t="shared" si="1155"/>
        <v>#REF!</v>
      </c>
      <c r="DD672" s="347"/>
      <c r="DE672" s="338" t="e">
        <f t="shared" si="1075"/>
        <v>#REF!</v>
      </c>
    </row>
    <row r="673" spans="1:109" s="19" customFormat="1" x14ac:dyDescent="0.2">
      <c r="A673" s="328" t="s">
        <v>1723</v>
      </c>
      <c r="B673" s="53" t="s">
        <v>1962</v>
      </c>
      <c r="C673" s="53"/>
      <c r="D673" s="217"/>
      <c r="E673" s="326"/>
      <c r="F673" s="400"/>
      <c r="G673" s="704"/>
      <c r="H673" s="326"/>
      <c r="I673" s="89"/>
      <c r="J673" s="85"/>
      <c r="K673" s="85"/>
      <c r="L673" s="305"/>
      <c r="M673" s="226"/>
      <c r="N673" s="219"/>
      <c r="O673" s="219"/>
      <c r="P673" s="219"/>
      <c r="Q673" s="219"/>
      <c r="R673" s="219"/>
      <c r="S673" s="219"/>
      <c r="T673" s="226"/>
      <c r="U673" s="7"/>
      <c r="V673" s="7"/>
      <c r="W673" s="491"/>
      <c r="X673" s="489"/>
      <c r="Y673" s="304"/>
      <c r="Z673" s="428"/>
      <c r="AA673" s="492"/>
      <c r="AB673" s="493"/>
      <c r="AC673" s="489"/>
      <c r="AD673" s="14"/>
      <c r="AE673" s="428"/>
      <c r="AF673" s="488"/>
      <c r="AG673" s="494"/>
      <c r="AH673" s="489"/>
      <c r="AI673" s="14"/>
      <c r="AJ673" s="428"/>
      <c r="AK673" s="495"/>
      <c r="AL673" s="489"/>
      <c r="AM673" s="489"/>
      <c r="AN673" s="14"/>
      <c r="AO673" s="428"/>
      <c r="AP673" s="490"/>
      <c r="AQ673" s="489"/>
      <c r="AR673" s="14"/>
      <c r="AS673" s="428"/>
      <c r="AT673" s="496"/>
      <c r="AU673" s="497"/>
      <c r="AV673" s="288"/>
      <c r="AW673" s="498"/>
      <c r="AX673" s="499"/>
      <c r="AY673" s="499"/>
      <c r="AZ673" s="333"/>
      <c r="BA673" s="491"/>
      <c r="BB673" s="492"/>
      <c r="BC673" s="493"/>
      <c r="BD673" s="488"/>
      <c r="BE673" s="494"/>
      <c r="BF673" s="495"/>
      <c r="BG673" s="490"/>
      <c r="BH673" s="496"/>
      <c r="BI673" s="497"/>
      <c r="BJ673" s="385"/>
      <c r="BK673" s="385"/>
      <c r="BL673" s="243"/>
      <c r="BM673" s="243"/>
      <c r="BN673" s="243"/>
      <c r="BO673" s="243"/>
      <c r="BP673" s="243"/>
      <c r="BQ673" s="243"/>
      <c r="BR673" s="243"/>
      <c r="BS673" s="243"/>
      <c r="BT673" s="243"/>
      <c r="BU673" s="67"/>
      <c r="BV673" s="442"/>
      <c r="BW673" s="244"/>
      <c r="BX673" s="244"/>
      <c r="BY673" s="244"/>
      <c r="BZ673" s="244"/>
      <c r="CA673" s="244"/>
      <c r="CB673" s="244"/>
      <c r="CC673" s="244"/>
      <c r="CD673" s="244"/>
      <c r="CE673" s="244"/>
      <c r="CF673" s="244"/>
      <c r="CG673" s="244"/>
      <c r="CH673" s="244"/>
      <c r="CI673" s="570"/>
      <c r="CJ673" s="578"/>
      <c r="CK673" s="578"/>
      <c r="CL673" s="578"/>
      <c r="CM673" s="578"/>
      <c r="CN673" s="578"/>
      <c r="CO673" s="578"/>
      <c r="CP673" s="578"/>
      <c r="CQ673" s="578"/>
      <c r="CR673" s="244"/>
      <c r="CS673" s="244"/>
      <c r="CT673" s="244"/>
      <c r="CU673" s="244"/>
      <c r="CV673" s="347"/>
      <c r="CW673" s="338"/>
      <c r="CX673" s="347"/>
      <c r="CY673" s="338"/>
      <c r="CZ673" s="347"/>
      <c r="DA673" s="338"/>
      <c r="DB673" s="347"/>
      <c r="DC673" s="338"/>
      <c r="DD673" s="347"/>
      <c r="DE673" s="338"/>
    </row>
    <row r="674" spans="1:109" s="203" customFormat="1" ht="12.75" x14ac:dyDescent="0.2">
      <c r="A674" s="212" t="s">
        <v>1686</v>
      </c>
      <c r="B674" s="200"/>
      <c r="C674" s="199"/>
      <c r="D674" s="599"/>
      <c r="E674" s="599"/>
      <c r="F674" s="201"/>
      <c r="G674" s="711"/>
      <c r="H674" s="599"/>
      <c r="I674" s="335"/>
      <c r="J674" s="335"/>
      <c r="K674" s="335"/>
      <c r="L674" s="335"/>
      <c r="M674" s="335"/>
      <c r="N674" s="335"/>
      <c r="O674" s="335"/>
      <c r="P674" s="335"/>
      <c r="Q674" s="335"/>
      <c r="R674" s="335"/>
      <c r="S674" s="335"/>
      <c r="T674" s="335"/>
      <c r="U674" s="335"/>
      <c r="V674" s="335"/>
      <c r="W674" s="335"/>
      <c r="X674" s="335"/>
      <c r="Y674" s="335"/>
      <c r="Z674" s="335"/>
      <c r="AA674" s="335"/>
      <c r="AB674" s="335"/>
      <c r="AC674" s="335"/>
      <c r="AD674" s="335"/>
      <c r="AE674" s="335"/>
      <c r="AF674" s="335"/>
      <c r="AG674" s="335"/>
      <c r="AH674" s="335"/>
      <c r="AI674" s="335"/>
      <c r="AJ674" s="335"/>
      <c r="AK674" s="335"/>
      <c r="AL674" s="335"/>
      <c r="AM674" s="335"/>
      <c r="AN674" s="335"/>
      <c r="AO674" s="335"/>
      <c r="AP674" s="335"/>
      <c r="AQ674" s="335"/>
      <c r="AR674" s="335"/>
      <c r="AS674" s="335"/>
      <c r="AT674" s="335"/>
      <c r="AU674" s="335"/>
      <c r="AV674" s="335"/>
      <c r="AW674" s="335"/>
      <c r="AX674" s="335"/>
      <c r="AY674" s="335"/>
      <c r="AZ674" s="335"/>
      <c r="BA674" s="335"/>
      <c r="BB674" s="335"/>
      <c r="BC674" s="335"/>
      <c r="BD674" s="335"/>
      <c r="BE674" s="335"/>
      <c r="BF674" s="335"/>
      <c r="BG674" s="335"/>
      <c r="BH674" s="335"/>
      <c r="BI674" s="335"/>
      <c r="BJ674" s="199"/>
      <c r="BK674" s="199"/>
      <c r="BL674" s="199"/>
      <c r="BM674" s="199"/>
      <c r="BN674" s="199"/>
      <c r="BO674" s="199"/>
      <c r="BP674" s="199"/>
      <c r="BQ674" s="199"/>
      <c r="BR674" s="199"/>
      <c r="BS674" s="199"/>
      <c r="BT674" s="199"/>
      <c r="BU674" s="199"/>
      <c r="BV674" s="199"/>
      <c r="BW674" s="199"/>
      <c r="BX674" s="199"/>
      <c r="BY674" s="199"/>
      <c r="BZ674" s="199"/>
      <c r="CA674" s="199"/>
      <c r="CB674" s="199"/>
      <c r="CC674" s="199"/>
      <c r="CD674" s="199"/>
      <c r="CE674" s="199"/>
      <c r="CF674" s="199"/>
      <c r="CG674" s="199"/>
      <c r="CH674" s="199"/>
      <c r="CI674" s="576"/>
      <c r="CJ674" s="578" t="str">
        <f t="shared" si="1079"/>
        <v xml:space="preserve"> </v>
      </c>
      <c r="CK674" s="578" t="str">
        <f t="shared" si="1080"/>
        <v xml:space="preserve"> </v>
      </c>
      <c r="CL674" s="578" t="str">
        <f t="shared" si="1081"/>
        <v xml:space="preserve"> </v>
      </c>
      <c r="CM674" s="578" t="str">
        <f t="shared" si="1082"/>
        <v xml:space="preserve"> </v>
      </c>
      <c r="CN674" s="578" t="str">
        <f t="shared" si="1083"/>
        <v xml:space="preserve"> </v>
      </c>
      <c r="CO674" s="578" t="str">
        <f t="shared" si="1076"/>
        <v xml:space="preserve"> </v>
      </c>
      <c r="CP674" s="578" t="str">
        <f t="shared" si="1077"/>
        <v xml:space="preserve"> </v>
      </c>
      <c r="CQ674" s="578" t="str">
        <f t="shared" si="1078"/>
        <v xml:space="preserve"> </v>
      </c>
      <c r="CR674" s="199"/>
      <c r="CS674" s="199"/>
      <c r="CT674" s="199"/>
      <c r="CU674" s="199"/>
      <c r="CV674" s="199"/>
      <c r="CW674" s="338" t="str">
        <f>IF($BW674&gt;0,$BA674," ")</f>
        <v xml:space="preserve"> </v>
      </c>
      <c r="CX674" s="199"/>
      <c r="CY674" s="338" t="str">
        <f>IF($BW674&gt;0,$BA674," ")</f>
        <v xml:space="preserve"> </v>
      </c>
      <c r="CZ674" s="199"/>
      <c r="DA674" s="338" t="str">
        <f>IF($BW674&gt;0,$BA674," ")</f>
        <v xml:space="preserve"> </v>
      </c>
      <c r="DB674" s="199"/>
      <c r="DC674" s="338" t="str">
        <f>IF($BW674&gt;0,$BA674," ")</f>
        <v xml:space="preserve"> </v>
      </c>
      <c r="DD674" s="199"/>
      <c r="DE674" s="338" t="str">
        <f>IF($BW674&gt;0,$BA674," ")</f>
        <v xml:space="preserve"> </v>
      </c>
    </row>
    <row r="675" spans="1:109" x14ac:dyDescent="0.2">
      <c r="D675" s="18"/>
      <c r="AX675" s="333"/>
      <c r="AY675" s="333"/>
      <c r="BV675" s="89"/>
      <c r="BW675" s="244"/>
      <c r="BX675" s="244"/>
      <c r="BY675" s="244"/>
      <c r="BZ675" s="244"/>
      <c r="CA675" s="244"/>
      <c r="CB675" s="244"/>
      <c r="CC675" s="244"/>
      <c r="CD675" s="244"/>
      <c r="CE675" s="244"/>
      <c r="CF675" s="244"/>
      <c r="CG675" s="244"/>
      <c r="CH675" s="244"/>
      <c r="CI675" s="570"/>
      <c r="CJ675" s="578" t="str">
        <f t="shared" si="1079"/>
        <v xml:space="preserve"> </v>
      </c>
      <c r="CK675" s="578" t="str">
        <f t="shared" si="1080"/>
        <v xml:space="preserve"> </v>
      </c>
      <c r="CL675" s="578" t="str">
        <f t="shared" si="1081"/>
        <v xml:space="preserve"> </v>
      </c>
      <c r="CM675" s="578" t="str">
        <f t="shared" si="1082"/>
        <v xml:space="preserve"> </v>
      </c>
      <c r="CN675" s="578" t="str">
        <f t="shared" si="1083"/>
        <v xml:space="preserve"> </v>
      </c>
      <c r="CO675" s="578" t="str">
        <f t="shared" si="1076"/>
        <v xml:space="preserve"> </v>
      </c>
      <c r="CP675" s="578" t="str">
        <f t="shared" si="1077"/>
        <v xml:space="preserve"> </v>
      </c>
      <c r="CQ675" s="578" t="str">
        <f t="shared" si="1078"/>
        <v xml:space="preserve"> </v>
      </c>
      <c r="CR675" s="244"/>
      <c r="CS675" s="244"/>
      <c r="CT675" s="244"/>
      <c r="CU675" s="244"/>
      <c r="CV675" s="347"/>
      <c r="CX675" s="347"/>
      <c r="CZ675" s="347"/>
      <c r="DB675" s="347"/>
      <c r="DD675" s="347"/>
    </row>
    <row r="676" spans="1:109" s="19" customFormat="1" x14ac:dyDescent="0.2">
      <c r="A676" s="328" t="s">
        <v>523</v>
      </c>
      <c r="B676" s="369" t="s">
        <v>633</v>
      </c>
      <c r="C676" s="454" t="s">
        <v>77</v>
      </c>
      <c r="D676" s="217"/>
      <c r="E676" s="326">
        <v>250</v>
      </c>
      <c r="F676" s="326" t="s">
        <v>375</v>
      </c>
      <c r="G676" s="701"/>
      <c r="H676" s="84"/>
      <c r="I676" s="89" t="e">
        <f>IF('Retail Pricing'!#REF!&gt;0,'Retail Pricing'!#REF!," ")</f>
        <v>#REF!</v>
      </c>
      <c r="J676" s="85" t="e">
        <f>'Retail Pricing'!#REF!</f>
        <v>#REF!</v>
      </c>
      <c r="K676" s="85" t="e">
        <f>'Retail Pricing'!#REF!</f>
        <v>#REF!</v>
      </c>
      <c r="L676" s="305" t="e">
        <f>IF('Retail Pricing'!#REF!&gt;0,'Retail Pricing'!#REF!," ")</f>
        <v>#REF!</v>
      </c>
      <c r="M676" s="226" t="e">
        <f>IF(N676&gt;0,N676+O676+R676+Q676+S676," ")</f>
        <v>#REF!</v>
      </c>
      <c r="N676" s="219" t="e">
        <f>IF('Retail Pricing'!#REF!&gt;0,'Retail Pricing'!#REF!," ")</f>
        <v>#REF!</v>
      </c>
      <c r="O676" s="219" t="e">
        <f>IF('Retail Pricing'!#REF!&gt;0,'Retail Pricing'!#REF!," ")</f>
        <v>#REF!</v>
      </c>
      <c r="P676" s="219"/>
      <c r="Q676" s="219" t="e">
        <f>IF('Retail Pricing'!#REF!&gt;0,'Retail Pricing'!#REF!," ")</f>
        <v>#REF!</v>
      </c>
      <c r="R676" s="219" t="e">
        <f>IF('Retail Pricing'!#REF!&gt;0,'Retail Pricing'!#REF!," ")</f>
        <v>#REF!</v>
      </c>
      <c r="S676" s="219" t="e">
        <f>IF('Retail Pricing'!#REF!&gt;0,'Retail Pricing'!#REF!," ")</f>
        <v>#REF!</v>
      </c>
      <c r="T676" s="219">
        <v>10.2691</v>
      </c>
      <c r="U676" s="7" t="e">
        <f>IF(M676&gt;0,$U$1," ")</f>
        <v>#REF!</v>
      </c>
      <c r="V676" s="7" t="e">
        <v>#VALUE!</v>
      </c>
      <c r="W676" s="491" t="e">
        <f>ROUND(('Retail Pricing'!#REF!/(1-0.09))/0.05,0)*0.05</f>
        <v>#REF!</v>
      </c>
      <c r="X676" s="489">
        <v>16.5</v>
      </c>
      <c r="Y676" s="304" t="e">
        <f>IF(X676=0," ",SUM((W676-X676)/X676))</f>
        <v>#REF!</v>
      </c>
      <c r="Z676" s="428" t="e">
        <v>#VALUE!</v>
      </c>
      <c r="AA676" s="492">
        <v>18.149999999999999</v>
      </c>
      <c r="AB676" s="493" t="e">
        <f>'Retail Pricing'!#REF!/(1-0.09)</f>
        <v>#REF!</v>
      </c>
      <c r="AC676" s="489">
        <v>16.48</v>
      </c>
      <c r="AD676" s="14" t="e">
        <f>IF(AC676=0," ",SUM((AB676-AC676)/AC676))</f>
        <v>#REF!</v>
      </c>
      <c r="AE676" s="428" t="e">
        <v>#VALUE!</v>
      </c>
      <c r="AF676" s="488">
        <v>18.149999999999999</v>
      </c>
      <c r="AG676" s="494" t="e">
        <f>ROUND(('Retail Pricing'!#REF!/(1-0.09))/0.05,0)*0.05</f>
        <v>#REF!</v>
      </c>
      <c r="AH676" s="489">
        <v>16.5</v>
      </c>
      <c r="AI676" s="14" t="e">
        <f>IF(AH676=0," ",SUM((AG676-AH676)/AH676))</f>
        <v>#REF!</v>
      </c>
      <c r="AJ676" s="428" t="e">
        <v>#VALUE!</v>
      </c>
      <c r="AK676" s="495" t="e">
        <f>ROUND(('Retail Pricing'!#REF!/(1-0.09))/0.05,0)*0.05</f>
        <v>#REF!</v>
      </c>
      <c r="AL676" s="489"/>
      <c r="AM676" s="489">
        <v>16.5</v>
      </c>
      <c r="AN676" s="14" t="e">
        <f>IF(AM676=0," ",SUM((AK676-AM676)/AM676))</f>
        <v>#REF!</v>
      </c>
      <c r="AO676" s="428" t="e">
        <v>#VALUE!</v>
      </c>
      <c r="AP676" s="490" t="e">
        <f>ROUND(('Retail Pricing'!#REF!/(1-0.09))/0.05,0)*0.05</f>
        <v>#REF!</v>
      </c>
      <c r="AQ676" s="489">
        <v>16.5</v>
      </c>
      <c r="AR676" s="14" t="e">
        <f>IF(AQ676=0," ",SUM((AP676-AQ676)/AQ676))</f>
        <v>#REF!</v>
      </c>
      <c r="AS676" s="428" t="e">
        <v>#VALUE!</v>
      </c>
      <c r="AT676" s="496">
        <v>18.149999999999999</v>
      </c>
      <c r="AU676" s="517">
        <v>30</v>
      </c>
      <c r="AV676" s="288"/>
      <c r="AW676" s="498" t="e">
        <f>IF(W676&gt;0,ROUND((W676*1.3)/0.05,0)*0.05," ")</f>
        <v>#REF!</v>
      </c>
      <c r="AX676" s="499" t="s">
        <v>106</v>
      </c>
      <c r="AY676" s="499" t="s">
        <v>106</v>
      </c>
      <c r="AZ676" s="333"/>
      <c r="BA676" s="491" t="e">
        <f>IF($A676&lt;&gt;" ",$W676," ")</f>
        <v>#REF!</v>
      </c>
      <c r="BB676" s="492">
        <f>IF($A676&lt;&gt;" ",$AA676," ")</f>
        <v>18.149999999999999</v>
      </c>
      <c r="BC676" s="493" t="e">
        <f>IF($A676&lt;&gt;" ",$AB676," ")</f>
        <v>#REF!</v>
      </c>
      <c r="BD676" s="488">
        <f>IF($A676&lt;&gt;" ",$AF676," ")</f>
        <v>18.149999999999999</v>
      </c>
      <c r="BE676" s="494" t="e">
        <f>IF($A676&lt;&gt;" ",$AG676," ")</f>
        <v>#REF!</v>
      </c>
      <c r="BF676" s="495" t="e">
        <f>IF($A676&lt;&gt;" ",$AK676," ")</f>
        <v>#REF!</v>
      </c>
      <c r="BG676" s="490" t="e">
        <f>IF($A676&lt;&gt;" ",$AP676," ")</f>
        <v>#REF!</v>
      </c>
      <c r="BH676" s="496">
        <f>IF($A676&lt;&gt;" ",$AT676," ")</f>
        <v>18.149999999999999</v>
      </c>
      <c r="BI676" s="497">
        <f>IF($A676&lt;&gt;" ",$AU676," ")</f>
        <v>30</v>
      </c>
      <c r="BJ676" s="385" t="e">
        <f>IF(BA676*0.9&gt;BG676, " ", "No")</f>
        <v>#REF!</v>
      </c>
      <c r="BK676" s="385" t="e">
        <f>IF(BC676*0.9&gt;BG676, " ", "No")</f>
        <v>#REF!</v>
      </c>
      <c r="BL676" s="243" t="e">
        <f>IF((BA676-'Retail Pricing'!#REF!)&gt;=0," ",1)</f>
        <v>#REF!</v>
      </c>
      <c r="BM676" s="243" t="e">
        <f>IF((BB676-'Retail Pricing'!#REF!)&gt;=0," ",1)</f>
        <v>#REF!</v>
      </c>
      <c r="BN676" s="243" t="e">
        <f>IF((BC676-'Retail Pricing'!#REF!)&gt;=0," ",1)</f>
        <v>#REF!</v>
      </c>
      <c r="BO676" s="243" t="e">
        <f>IF((BD676-'Retail Pricing'!#REF!)&gt;=0," ",1)</f>
        <v>#REF!</v>
      </c>
      <c r="BP676" s="243" t="e">
        <f>IF((BE676-'Retail Pricing'!#REF!)&gt;=0," ",1)</f>
        <v>#REF!</v>
      </c>
      <c r="BQ676" s="243" t="e">
        <f>IF((BF676-'Retail Pricing'!#REF!)&gt;=0," ",1)</f>
        <v>#REF!</v>
      </c>
      <c r="BR676" s="243" t="e">
        <f>IF((BG676-'Retail Pricing'!#REF!)&gt;=0," ",1)</f>
        <v>#REF!</v>
      </c>
      <c r="BS676" s="243" t="e">
        <f>IF((BH676-'Retail Pricing'!#REF!)&gt;=0," ",1)</f>
        <v>#REF!</v>
      </c>
      <c r="BT676" s="243" t="e">
        <f>IF((BI676-'Retail Pricing'!#REF!)&gt;=0," ",1)</f>
        <v>#REF!</v>
      </c>
      <c r="BU676" s="67"/>
      <c r="BV676" s="442" t="e">
        <f>IF(W676&gt;0,$BV$9, " ")</f>
        <v>#REF!</v>
      </c>
      <c r="BW676" s="244" t="e">
        <f>IF($BV676&gt;0,($BV676-W676)/$BV676*100," ")</f>
        <v>#REF!</v>
      </c>
      <c r="BX676" s="244" t="e">
        <f>IF($BV676&gt;0,($BV676-AA676)/$BV676*100," ")</f>
        <v>#REF!</v>
      </c>
      <c r="BY676" s="244" t="e">
        <f>IF($BV676&gt;0,($BV676-AB676)/$BV676*100," ")</f>
        <v>#REF!</v>
      </c>
      <c r="BZ676" s="244" t="e">
        <f>IF($BV676&gt;0,($BV676-AF676)/$BV676*100," ")</f>
        <v>#REF!</v>
      </c>
      <c r="CA676" s="244" t="e">
        <f>IF($BV676&gt;0,($BV676-AG676)/$BV676*100," ")</f>
        <v>#REF!</v>
      </c>
      <c r="CB676" s="244" t="e">
        <f>CA676</f>
        <v>#REF!</v>
      </c>
      <c r="CC676" s="244" t="e">
        <f>IF($BV676&gt;0,($BV676-AK676)/$BV676*100," ")</f>
        <v>#REF!</v>
      </c>
      <c r="CD676" s="244" t="e">
        <f>IF($BV676&gt;0,($BV676-AP676)/$BV676*100," ")</f>
        <v>#REF!</v>
      </c>
      <c r="CE676" s="244" t="e">
        <f>IF($BV676&gt;0,($BV676-AT676)/$BV676*100," ")</f>
        <v>#REF!</v>
      </c>
      <c r="CF676" s="244" t="e">
        <f>IF($BV676&gt;0,($BV676-(W676*2))/$BV676*100," ")</f>
        <v>#REF!</v>
      </c>
      <c r="CG676" s="244" t="e">
        <f>IF($BV676&gt;0,($BV676-AW676)/$BV676*100," ")</f>
        <v>#REF!</v>
      </c>
      <c r="CH676" s="244" t="e">
        <f>IF($W676&gt;0,100," ")</f>
        <v>#REF!</v>
      </c>
      <c r="CI676" s="570"/>
      <c r="CJ676" s="578" t="e">
        <f t="shared" si="1079"/>
        <v>#REF!</v>
      </c>
      <c r="CK676" s="578" t="e">
        <f t="shared" si="1080"/>
        <v>#REF!</v>
      </c>
      <c r="CL676" s="578" t="e">
        <f t="shared" si="1081"/>
        <v>#REF!</v>
      </c>
      <c r="CM676" s="578" t="e">
        <f t="shared" si="1082"/>
        <v>#REF!</v>
      </c>
      <c r="CN676" s="578" t="e">
        <f t="shared" si="1083"/>
        <v>#REF!</v>
      </c>
      <c r="CO676" s="578" t="e">
        <f t="shared" si="1076"/>
        <v>#REF!</v>
      </c>
      <c r="CP676" s="578" t="e">
        <f t="shared" si="1077"/>
        <v>#REF!</v>
      </c>
      <c r="CQ676" s="578" t="e">
        <f t="shared" si="1078"/>
        <v>#REF!</v>
      </c>
      <c r="CR676" s="244"/>
      <c r="CS676" s="244"/>
      <c r="CT676" s="244"/>
      <c r="CU676" s="244"/>
      <c r="CV676" s="347"/>
      <c r="CW676" s="338" t="e">
        <f>IF($BW676&gt;0,$BA676," ")</f>
        <v>#REF!</v>
      </c>
      <c r="CX676" s="347"/>
      <c r="CY676" s="338" t="e">
        <f>IF($BW676&gt;0,$BA676," ")</f>
        <v>#REF!</v>
      </c>
      <c r="CZ676" s="347"/>
      <c r="DA676" s="338" t="e">
        <f>IF($BW676&gt;0,$BA676," ")</f>
        <v>#REF!</v>
      </c>
      <c r="DB676" s="347"/>
      <c r="DC676" s="338" t="e">
        <f>IF($BW676&gt;0,$BA676," ")</f>
        <v>#REF!</v>
      </c>
      <c r="DD676" s="347"/>
      <c r="DE676" s="338" t="e">
        <f>IF($BW676&gt;0,$BA676," ")</f>
        <v>#REF!</v>
      </c>
    </row>
    <row r="677" spans="1:109" x14ac:dyDescent="0.2">
      <c r="D677" s="18"/>
      <c r="AX677" s="333"/>
      <c r="AY677" s="333"/>
      <c r="BV677" s="89"/>
      <c r="BW677" s="244"/>
      <c r="BX677" s="244"/>
      <c r="BY677" s="244"/>
      <c r="BZ677" s="244"/>
      <c r="CA677" s="244"/>
      <c r="CB677" s="244"/>
      <c r="CC677" s="244"/>
      <c r="CD677" s="244"/>
      <c r="CE677" s="244"/>
      <c r="CF677" s="244"/>
      <c r="CG677" s="244"/>
      <c r="CH677" s="244"/>
      <c r="CI677" s="570"/>
      <c r="CJ677" s="578" t="str">
        <f t="shared" si="1079"/>
        <v xml:space="preserve"> </v>
      </c>
      <c r="CK677" s="578" t="str">
        <f t="shared" si="1080"/>
        <v xml:space="preserve"> </v>
      </c>
      <c r="CL677" s="578" t="str">
        <f t="shared" si="1081"/>
        <v xml:space="preserve"> </v>
      </c>
      <c r="CM677" s="578" t="str">
        <f t="shared" si="1082"/>
        <v xml:space="preserve"> </v>
      </c>
      <c r="CN677" s="578" t="str">
        <f t="shared" si="1083"/>
        <v xml:space="preserve"> </v>
      </c>
      <c r="CO677" s="578" t="str">
        <f t="shared" si="1076"/>
        <v xml:space="preserve"> </v>
      </c>
      <c r="CP677" s="578" t="str">
        <f t="shared" si="1077"/>
        <v xml:space="preserve"> </v>
      </c>
      <c r="CQ677" s="578" t="str">
        <f t="shared" si="1078"/>
        <v xml:space="preserve"> </v>
      </c>
      <c r="CR677" s="244"/>
      <c r="CS677" s="244"/>
      <c r="CT677" s="244"/>
      <c r="CU677" s="244"/>
      <c r="CV677" s="347"/>
      <c r="CX677" s="347"/>
      <c r="CZ677" s="347"/>
      <c r="DB677" s="347"/>
      <c r="DD677" s="347"/>
    </row>
    <row r="678" spans="1:109" s="19" customFormat="1" x14ac:dyDescent="0.2">
      <c r="A678" s="93" t="s">
        <v>63</v>
      </c>
      <c r="B678" s="369" t="s">
        <v>1005</v>
      </c>
      <c r="C678" s="53" t="s">
        <v>1512</v>
      </c>
      <c r="D678" s="217"/>
      <c r="E678" s="326">
        <v>300</v>
      </c>
      <c r="F678" s="356" t="s">
        <v>630</v>
      </c>
      <c r="G678" s="701"/>
      <c r="H678" s="84"/>
      <c r="I678" s="89" t="e">
        <f>IF('Retail Pricing'!#REF!&gt;0,'Retail Pricing'!#REF!," ")</f>
        <v>#REF!</v>
      </c>
      <c r="J678" s="85" t="e">
        <f>'Retail Pricing'!#REF!</f>
        <v>#REF!</v>
      </c>
      <c r="K678" s="85" t="e">
        <f>'Retail Pricing'!#REF!</f>
        <v>#REF!</v>
      </c>
      <c r="L678" s="305" t="e">
        <f>IF('Retail Pricing'!#REF!&gt;0,'Retail Pricing'!#REF!," ")</f>
        <v>#REF!</v>
      </c>
      <c r="M678" s="226" t="e">
        <f>IF(N678&gt;0,N678+O678+R678+Q678+S678," ")</f>
        <v>#REF!</v>
      </c>
      <c r="N678" s="219" t="e">
        <f>IF('Retail Pricing'!#REF!&gt;0,'Retail Pricing'!#REF!," ")</f>
        <v>#REF!</v>
      </c>
      <c r="O678" s="219" t="e">
        <f>IF('Retail Pricing'!#REF!&gt;0,'Retail Pricing'!#REF!," ")</f>
        <v>#REF!</v>
      </c>
      <c r="P678" s="219"/>
      <c r="Q678" s="219" t="e">
        <f>IF('Retail Pricing'!#REF!&gt;0,'Retail Pricing'!#REF!," ")</f>
        <v>#REF!</v>
      </c>
      <c r="R678" s="219" t="e">
        <f>IF('Retail Pricing'!#REF!&gt;0,'Retail Pricing'!#REF!," ")</f>
        <v>#REF!</v>
      </c>
      <c r="S678" s="219" t="e">
        <f>IF('Retail Pricing'!#REF!&gt;0,'Retail Pricing'!#REF!," ")</f>
        <v>#REF!</v>
      </c>
      <c r="T678" s="219">
        <v>1.36591</v>
      </c>
      <c r="U678" s="7" t="e">
        <f>IF(M678&gt;0,$U$1," ")</f>
        <v>#REF!</v>
      </c>
      <c r="V678" s="7">
        <v>0</v>
      </c>
      <c r="W678" s="491" t="e">
        <f>ROUND(('Retail Pricing'!#REF!/(1-0.09))/0.05,0)*0.05</f>
        <v>#REF!</v>
      </c>
      <c r="X678" s="489">
        <v>3.85</v>
      </c>
      <c r="Y678" s="304" t="e">
        <f>IF(X678=0," ",SUM((W678-X678)/X678))</f>
        <v>#REF!</v>
      </c>
      <c r="Z678" s="428">
        <v>0.56000000000000005</v>
      </c>
      <c r="AA678" s="492">
        <v>4.25</v>
      </c>
      <c r="AB678" s="493" t="e">
        <f>'Retail Pricing'!#REF!/(1-0.09)</f>
        <v>#REF!</v>
      </c>
      <c r="AC678" s="489">
        <v>3.74</v>
      </c>
      <c r="AD678" s="14" t="e">
        <f>IF(AC678=0," ",SUM((AB678-AC678)/AC678))</f>
        <v>#REF!</v>
      </c>
      <c r="AE678" s="428">
        <v>0.54</v>
      </c>
      <c r="AF678" s="488">
        <v>4.1500000000000004</v>
      </c>
      <c r="AG678" s="494" t="e">
        <f>ROUND(('Retail Pricing'!#REF!/(1-0.09))/0.05,0)*0.05</f>
        <v>#REF!</v>
      </c>
      <c r="AH678" s="489">
        <v>3.2</v>
      </c>
      <c r="AI678" s="14" t="e">
        <f>IF(AH678=0," ",SUM((AG678-AH678)/AH678))</f>
        <v>#REF!</v>
      </c>
      <c r="AJ678" s="428">
        <v>0.47</v>
      </c>
      <c r="AK678" s="495" t="e">
        <f>ROUND(('Retail Pricing'!#REF!/(1-0.09))/0.05,0)*0.05</f>
        <v>#REF!</v>
      </c>
      <c r="AL678" s="489"/>
      <c r="AM678" s="489">
        <v>3.2</v>
      </c>
      <c r="AN678" s="14" t="e">
        <f>IF(AM678=0," ",SUM((AK678-AM678)/AM678))</f>
        <v>#REF!</v>
      </c>
      <c r="AO678" s="428">
        <v>0.47</v>
      </c>
      <c r="AP678" s="490" t="e">
        <f>ROUND(('Retail Pricing'!#REF!/(1-0.09))/0.05,0)*0.05</f>
        <v>#REF!</v>
      </c>
      <c r="AQ678" s="489">
        <v>3.2</v>
      </c>
      <c r="AR678" s="14" t="e">
        <f>IF(AQ678=0," ",SUM((AP678-AQ678)/AQ678))</f>
        <v>#REF!</v>
      </c>
      <c r="AS678" s="428">
        <v>0.47</v>
      </c>
      <c r="AT678" s="496">
        <v>3.6</v>
      </c>
      <c r="AU678" s="517">
        <v>8</v>
      </c>
      <c r="AV678" s="288"/>
      <c r="AW678" s="498" t="e">
        <f>IF(W678&gt;0,ROUND((W678*1.3)/0.05,0)*0.05," ")</f>
        <v>#REF!</v>
      </c>
      <c r="AX678" s="499" t="s">
        <v>106</v>
      </c>
      <c r="AY678" s="499" t="s">
        <v>106</v>
      </c>
      <c r="AZ678" s="333"/>
      <c r="BA678" s="491" t="e">
        <f>IF($A678&lt;&gt;" ",$W678," ")</f>
        <v>#REF!</v>
      </c>
      <c r="BB678" s="492">
        <f>IF($A678&lt;&gt;" ",$AA678," ")</f>
        <v>4.25</v>
      </c>
      <c r="BC678" s="493" t="e">
        <f>IF($A678&lt;&gt;" ",$AB678," ")</f>
        <v>#REF!</v>
      </c>
      <c r="BD678" s="488">
        <f>IF($A678&lt;&gt;" ",$AF678," ")</f>
        <v>4.1500000000000004</v>
      </c>
      <c r="BE678" s="494" t="e">
        <f>IF($A678&lt;&gt;" ",$AG678," ")</f>
        <v>#REF!</v>
      </c>
      <c r="BF678" s="495" t="e">
        <f>IF($A678&lt;&gt;" ",$AK678," ")</f>
        <v>#REF!</v>
      </c>
      <c r="BG678" s="490" t="e">
        <f>IF($A678&lt;&gt;" ",$AP678," ")</f>
        <v>#REF!</v>
      </c>
      <c r="BH678" s="496">
        <f>IF($A678&lt;&gt;" ",$AT678," ")</f>
        <v>3.6</v>
      </c>
      <c r="BI678" s="497">
        <f>IF($A678&lt;&gt;" ",$AU678," ")</f>
        <v>8</v>
      </c>
      <c r="BJ678" s="385" t="e">
        <f>IF(BA678*0.9&gt;BG678, " ", "No")</f>
        <v>#REF!</v>
      </c>
      <c r="BK678" s="385" t="e">
        <f>IF(BC678*0.9&gt;BG678, " ", "No")</f>
        <v>#REF!</v>
      </c>
      <c r="BL678" s="243" t="e">
        <f>IF((BA678-'Retail Pricing'!#REF!)&gt;=0," ",1)</f>
        <v>#REF!</v>
      </c>
      <c r="BM678" s="243" t="e">
        <f>IF((BB678-'Retail Pricing'!#REF!)&gt;=0," ",1)</f>
        <v>#REF!</v>
      </c>
      <c r="BN678" s="243" t="e">
        <f>IF((BC678-'Retail Pricing'!#REF!)&gt;=0," ",1)</f>
        <v>#REF!</v>
      </c>
      <c r="BO678" s="243" t="e">
        <f>IF((BD678-'Retail Pricing'!#REF!)&gt;=0," ",1)</f>
        <v>#REF!</v>
      </c>
      <c r="BP678" s="243" t="e">
        <f>IF((BE678-'Retail Pricing'!#REF!)&gt;=0," ",1)</f>
        <v>#REF!</v>
      </c>
      <c r="BQ678" s="243" t="e">
        <f>IF((BF678-'Retail Pricing'!#REF!)&gt;=0," ",1)</f>
        <v>#REF!</v>
      </c>
      <c r="BR678" s="243" t="e">
        <f>IF((BG678-'Retail Pricing'!#REF!)&gt;=0," ",1)</f>
        <v>#REF!</v>
      </c>
      <c r="BS678" s="243" t="e">
        <f>IF((BH678-'Retail Pricing'!#REF!)&gt;=0," ",1)</f>
        <v>#REF!</v>
      </c>
      <c r="BT678" s="243" t="e">
        <f>IF((BI678-'Retail Pricing'!#REF!)&gt;=0," ",1)</f>
        <v>#REF!</v>
      </c>
      <c r="BU678" s="67"/>
      <c r="BV678" s="442" t="e">
        <f>IF(W678&gt;0,$BV$9, " ")</f>
        <v>#REF!</v>
      </c>
      <c r="BW678" s="244" t="e">
        <f>IF($BV678&gt;0,($BV678-W678)/$BV678*100," ")</f>
        <v>#REF!</v>
      </c>
      <c r="BX678" s="244" t="e">
        <f>IF($BV678&gt;0,($BV678-AA678)/$BV678*100," ")</f>
        <v>#REF!</v>
      </c>
      <c r="BY678" s="244" t="e">
        <f>IF($BV678&gt;0,($BV678-AB678)/$BV678*100," ")</f>
        <v>#REF!</v>
      </c>
      <c r="BZ678" s="244" t="e">
        <f>IF($BV678&gt;0,($BV678-AF678)/$BV678*100," ")</f>
        <v>#REF!</v>
      </c>
      <c r="CA678" s="244" t="e">
        <f>IF($BV678&gt;0,($BV678-AG678)/$BV678*100," ")</f>
        <v>#REF!</v>
      </c>
      <c r="CB678" s="244" t="e">
        <f>CA678</f>
        <v>#REF!</v>
      </c>
      <c r="CC678" s="244" t="e">
        <f>IF($BV678&gt;0,($BV678-AK678)/$BV678*100," ")</f>
        <v>#REF!</v>
      </c>
      <c r="CD678" s="244" t="e">
        <f>IF($BV678&gt;0,($BV678-AP678)/$BV678*100," ")</f>
        <v>#REF!</v>
      </c>
      <c r="CE678" s="244" t="e">
        <f>IF($BV678&gt;0,($BV678-AT678)/$BV678*100," ")</f>
        <v>#REF!</v>
      </c>
      <c r="CF678" s="244" t="e">
        <f>IF($BV678&gt;0,($BV678-(W678*2))/$BV678*100," ")</f>
        <v>#REF!</v>
      </c>
      <c r="CG678" s="244" t="e">
        <f>IF($BV678&gt;0,($BV678-AW678)/$BV678*100," ")</f>
        <v>#REF!</v>
      </c>
      <c r="CH678" s="244" t="e">
        <f>IF($W678&gt;0,100," ")</f>
        <v>#REF!</v>
      </c>
      <c r="CI678" s="570"/>
      <c r="CJ678" s="578" t="e">
        <f t="shared" si="1079"/>
        <v>#REF!</v>
      </c>
      <c r="CK678" s="578" t="e">
        <f t="shared" si="1080"/>
        <v>#REF!</v>
      </c>
      <c r="CL678" s="578" t="e">
        <f t="shared" si="1081"/>
        <v>#REF!</v>
      </c>
      <c r="CM678" s="578" t="e">
        <f t="shared" si="1082"/>
        <v>#REF!</v>
      </c>
      <c r="CN678" s="578" t="e">
        <f t="shared" si="1083"/>
        <v>#REF!</v>
      </c>
      <c r="CO678" s="578" t="e">
        <f t="shared" si="1076"/>
        <v>#REF!</v>
      </c>
      <c r="CP678" s="578" t="e">
        <f t="shared" si="1077"/>
        <v>#REF!</v>
      </c>
      <c r="CQ678" s="578" t="e">
        <f t="shared" si="1078"/>
        <v>#REF!</v>
      </c>
      <c r="CR678" s="244"/>
      <c r="CS678" s="244"/>
      <c r="CT678" s="244"/>
      <c r="CU678" s="244"/>
      <c r="CV678" s="347"/>
      <c r="CW678" s="338" t="e">
        <f>IF($BW678&gt;0,$BA678," ")</f>
        <v>#REF!</v>
      </c>
      <c r="CX678" s="347"/>
      <c r="CY678" s="338" t="e">
        <f>IF($BW678&gt;0,$BA678," ")</f>
        <v>#REF!</v>
      </c>
      <c r="CZ678" s="347"/>
      <c r="DA678" s="338" t="e">
        <f>IF($BW678&gt;0,$BA678," ")</f>
        <v>#REF!</v>
      </c>
      <c r="DB678" s="347"/>
      <c r="DC678" s="338" t="e">
        <f>IF($BW678&gt;0,$BA678," ")</f>
        <v>#REF!</v>
      </c>
      <c r="DD678" s="347"/>
      <c r="DE678" s="338" t="e">
        <f>IF($BW678&gt;0,$BA678," ")</f>
        <v>#REF!</v>
      </c>
    </row>
    <row r="679" spans="1:109" s="19" customFormat="1" x14ac:dyDescent="0.2">
      <c r="A679" s="93" t="s">
        <v>63</v>
      </c>
      <c r="B679" s="369" t="s">
        <v>1006</v>
      </c>
      <c r="C679" s="53" t="s">
        <v>1512</v>
      </c>
      <c r="D679" s="217"/>
      <c r="E679" s="326">
        <v>300</v>
      </c>
      <c r="F679" s="356" t="s">
        <v>630</v>
      </c>
      <c r="G679" s="701"/>
      <c r="H679" s="84"/>
      <c r="I679" s="89" t="e">
        <f>IF('Retail Pricing'!#REF!&gt;0,'Retail Pricing'!#REF!," ")</f>
        <v>#REF!</v>
      </c>
      <c r="J679" s="85" t="e">
        <f>'Retail Pricing'!#REF!</f>
        <v>#REF!</v>
      </c>
      <c r="K679" s="85" t="e">
        <f>'Retail Pricing'!#REF!</f>
        <v>#REF!</v>
      </c>
      <c r="L679" s="305" t="e">
        <f>IF('Retail Pricing'!#REF!&gt;0,'Retail Pricing'!#REF!," ")</f>
        <v>#REF!</v>
      </c>
      <c r="M679" s="226" t="e">
        <f>IF(N679&gt;0,N679+O679+R679+Q679+S679," ")</f>
        <v>#REF!</v>
      </c>
      <c r="N679" s="219" t="e">
        <f>IF('Retail Pricing'!#REF!&gt;0,'Retail Pricing'!#REF!," ")</f>
        <v>#REF!</v>
      </c>
      <c r="O679" s="219" t="e">
        <f>IF('Retail Pricing'!#REF!&gt;0,'Retail Pricing'!#REF!," ")</f>
        <v>#REF!</v>
      </c>
      <c r="P679" s="219"/>
      <c r="Q679" s="219" t="e">
        <f>IF('Retail Pricing'!#REF!&gt;0,'Retail Pricing'!#REF!," ")</f>
        <v>#REF!</v>
      </c>
      <c r="R679" s="219" t="e">
        <f>IF('Retail Pricing'!#REF!&gt;0,'Retail Pricing'!#REF!," ")</f>
        <v>#REF!</v>
      </c>
      <c r="S679" s="219" t="e">
        <f>IF('Retail Pricing'!#REF!&gt;0,'Retail Pricing'!#REF!," ")</f>
        <v>#REF!</v>
      </c>
      <c r="T679" s="219">
        <v>1.2888299999999999</v>
      </c>
      <c r="U679" s="7" t="e">
        <f>IF(M679&gt;0,$U$1," ")</f>
        <v>#REF!</v>
      </c>
      <c r="V679" s="7">
        <v>0</v>
      </c>
      <c r="W679" s="491" t="e">
        <f>ROUND(('Retail Pricing'!#REF!/(1-0.09))/0.05,0)*0.05</f>
        <v>#REF!</v>
      </c>
      <c r="X679" s="489">
        <v>3.85</v>
      </c>
      <c r="Y679" s="304" t="e">
        <f>IF(X679=0," ",SUM((W679-X679)/X679))</f>
        <v>#REF!</v>
      </c>
      <c r="Z679" s="428">
        <v>0.57999999999999996</v>
      </c>
      <c r="AA679" s="492">
        <v>4.25</v>
      </c>
      <c r="AB679" s="493" t="e">
        <f>'Retail Pricing'!#REF!/(1-0.09)</f>
        <v>#REF!</v>
      </c>
      <c r="AC679" s="489">
        <v>3.74</v>
      </c>
      <c r="AD679" s="14" t="e">
        <f>IF(AC679=0," ",SUM((AB679-AC679)/AC679))</f>
        <v>#REF!</v>
      </c>
      <c r="AE679" s="428">
        <v>0.56999999999999995</v>
      </c>
      <c r="AF679" s="488">
        <v>4.1500000000000004</v>
      </c>
      <c r="AG679" s="494" t="e">
        <f>ROUND(('Retail Pricing'!#REF!/(1-0.09))/0.05,0)*0.05</f>
        <v>#REF!</v>
      </c>
      <c r="AH679" s="489">
        <v>3.2</v>
      </c>
      <c r="AI679" s="14" t="e">
        <f>IF(AH679=0," ",SUM((AG679-AH679)/AH679))</f>
        <v>#REF!</v>
      </c>
      <c r="AJ679" s="428">
        <v>0.5</v>
      </c>
      <c r="AK679" s="495" t="e">
        <f>ROUND(('Retail Pricing'!#REF!/(1-0.09))/0.05,0)*0.05</f>
        <v>#REF!</v>
      </c>
      <c r="AL679" s="489"/>
      <c r="AM679" s="489">
        <v>3.2</v>
      </c>
      <c r="AN679" s="14" t="e">
        <f>IF(AM679=0," ",SUM((AK679-AM679)/AM679))</f>
        <v>#REF!</v>
      </c>
      <c r="AO679" s="428">
        <v>0.5</v>
      </c>
      <c r="AP679" s="490" t="e">
        <f>ROUND(('Retail Pricing'!#REF!/(1-0.09))/0.05,0)*0.05</f>
        <v>#REF!</v>
      </c>
      <c r="AQ679" s="489">
        <v>3.2</v>
      </c>
      <c r="AR679" s="14" t="e">
        <f>IF(AQ679=0," ",SUM((AP679-AQ679)/AQ679))</f>
        <v>#REF!</v>
      </c>
      <c r="AS679" s="428">
        <v>0.5</v>
      </c>
      <c r="AT679" s="496">
        <v>3.6</v>
      </c>
      <c r="AU679" s="517">
        <v>9</v>
      </c>
      <c r="AV679" s="288"/>
      <c r="AW679" s="498" t="e">
        <f>IF(W679&gt;0,ROUND((W679*1.3)/0.05,0)*0.05," ")</f>
        <v>#REF!</v>
      </c>
      <c r="AX679" s="499" t="s">
        <v>106</v>
      </c>
      <c r="AY679" s="499" t="s">
        <v>106</v>
      </c>
      <c r="AZ679" s="333"/>
      <c r="BA679" s="491" t="e">
        <f>IF($A679&lt;&gt;" ",$W679," ")</f>
        <v>#REF!</v>
      </c>
      <c r="BB679" s="492">
        <f>IF($A679&lt;&gt;" ",$AA679," ")</f>
        <v>4.25</v>
      </c>
      <c r="BC679" s="493" t="e">
        <f>IF($A679&lt;&gt;" ",$AB679," ")</f>
        <v>#REF!</v>
      </c>
      <c r="BD679" s="488">
        <f>IF($A679&lt;&gt;" ",$AF679," ")</f>
        <v>4.1500000000000004</v>
      </c>
      <c r="BE679" s="494" t="e">
        <f>IF($A679&lt;&gt;" ",$AG679," ")</f>
        <v>#REF!</v>
      </c>
      <c r="BF679" s="495" t="e">
        <f>IF($A679&lt;&gt;" ",$AK679," ")</f>
        <v>#REF!</v>
      </c>
      <c r="BG679" s="490" t="e">
        <f>IF($A679&lt;&gt;" ",$AP679," ")</f>
        <v>#REF!</v>
      </c>
      <c r="BH679" s="496">
        <f>IF($A679&lt;&gt;" ",$AT679," ")</f>
        <v>3.6</v>
      </c>
      <c r="BI679" s="497">
        <f>IF($A679&lt;&gt;" ",$AU679," ")</f>
        <v>9</v>
      </c>
      <c r="BJ679" s="385" t="e">
        <f>IF(BA679*0.9&gt;BG679, " ", "No")</f>
        <v>#REF!</v>
      </c>
      <c r="BK679" s="385" t="e">
        <f>IF(BC679*0.9&gt;BG679, " ", "No")</f>
        <v>#REF!</v>
      </c>
      <c r="BL679" s="243" t="e">
        <f>IF((BA679-'Retail Pricing'!#REF!)&gt;=0," ",1)</f>
        <v>#REF!</v>
      </c>
      <c r="BM679" s="243" t="e">
        <f>IF((BB679-'Retail Pricing'!#REF!)&gt;=0," ",1)</f>
        <v>#REF!</v>
      </c>
      <c r="BN679" s="243" t="e">
        <f>IF((BC679-'Retail Pricing'!#REF!)&gt;=0," ",1)</f>
        <v>#REF!</v>
      </c>
      <c r="BO679" s="243" t="e">
        <f>IF((BD679-'Retail Pricing'!#REF!)&gt;=0," ",1)</f>
        <v>#REF!</v>
      </c>
      <c r="BP679" s="243" t="e">
        <f>IF((BE679-'Retail Pricing'!#REF!)&gt;=0," ",1)</f>
        <v>#REF!</v>
      </c>
      <c r="BQ679" s="243" t="e">
        <f>IF((BF679-'Retail Pricing'!#REF!)&gt;=0," ",1)</f>
        <v>#REF!</v>
      </c>
      <c r="BR679" s="243" t="e">
        <f>IF((BG679-'Retail Pricing'!#REF!)&gt;=0," ",1)</f>
        <v>#REF!</v>
      </c>
      <c r="BS679" s="243" t="e">
        <f>IF((BH679-'Retail Pricing'!#REF!)&gt;=0," ",1)</f>
        <v>#REF!</v>
      </c>
      <c r="BT679" s="243" t="e">
        <f>IF((BI679-'Retail Pricing'!#REF!)&gt;=0," ",1)</f>
        <v>#REF!</v>
      </c>
      <c r="BU679" s="67"/>
      <c r="BV679" s="442" t="e">
        <f>IF(W679&gt;0,$BV$9, " ")</f>
        <v>#REF!</v>
      </c>
      <c r="BW679" s="244" t="e">
        <f>IF($BV679&gt;0,($BV679-W679)/$BV679*100," ")</f>
        <v>#REF!</v>
      </c>
      <c r="BX679" s="244" t="e">
        <f>IF($BV679&gt;0,($BV679-AA679)/$BV679*100," ")</f>
        <v>#REF!</v>
      </c>
      <c r="BY679" s="244" t="e">
        <f>IF($BV679&gt;0,($BV679-AB679)/$BV679*100," ")</f>
        <v>#REF!</v>
      </c>
      <c r="BZ679" s="244" t="e">
        <f>IF($BV679&gt;0,($BV679-AF679)/$BV679*100," ")</f>
        <v>#REF!</v>
      </c>
      <c r="CA679" s="244" t="e">
        <f>IF($BV679&gt;0,($BV679-AG679)/$BV679*100," ")</f>
        <v>#REF!</v>
      </c>
      <c r="CB679" s="244" t="e">
        <f>CA679</f>
        <v>#REF!</v>
      </c>
      <c r="CC679" s="244" t="e">
        <f>IF($BV679&gt;0,($BV679-AK679)/$BV679*100," ")</f>
        <v>#REF!</v>
      </c>
      <c r="CD679" s="244" t="e">
        <f>IF($BV679&gt;0,($BV679-AP679)/$BV679*100," ")</f>
        <v>#REF!</v>
      </c>
      <c r="CE679" s="244" t="e">
        <f>IF($BV679&gt;0,($BV679-AT679)/$BV679*100," ")</f>
        <v>#REF!</v>
      </c>
      <c r="CF679" s="244" t="e">
        <f>IF($BV679&gt;0,($BV679-(W679*2))/$BV679*100," ")</f>
        <v>#REF!</v>
      </c>
      <c r="CG679" s="244" t="e">
        <f>IF($BV679&gt;0,($BV679-AW679)/$BV679*100," ")</f>
        <v>#REF!</v>
      </c>
      <c r="CH679" s="244" t="e">
        <f>IF($W679&gt;0,100," ")</f>
        <v>#REF!</v>
      </c>
      <c r="CI679" s="570"/>
      <c r="CJ679" s="578" t="e">
        <f t="shared" si="1079"/>
        <v>#REF!</v>
      </c>
      <c r="CK679" s="578" t="e">
        <f t="shared" si="1080"/>
        <v>#REF!</v>
      </c>
      <c r="CL679" s="578" t="e">
        <f t="shared" si="1081"/>
        <v>#REF!</v>
      </c>
      <c r="CM679" s="578" t="e">
        <f t="shared" si="1082"/>
        <v>#REF!</v>
      </c>
      <c r="CN679" s="578" t="e">
        <f t="shared" si="1083"/>
        <v>#REF!</v>
      </c>
      <c r="CO679" s="578" t="e">
        <f t="shared" si="1076"/>
        <v>#REF!</v>
      </c>
      <c r="CP679" s="578" t="e">
        <f t="shared" si="1077"/>
        <v>#REF!</v>
      </c>
      <c r="CQ679" s="578" t="e">
        <f t="shared" si="1078"/>
        <v>#REF!</v>
      </c>
      <c r="CR679" s="244"/>
      <c r="CS679" s="244"/>
      <c r="CT679" s="244"/>
      <c r="CU679" s="244"/>
      <c r="CV679" s="347"/>
      <c r="CW679" s="338" t="e">
        <f>IF($BW679&gt;0,$BA679," ")</f>
        <v>#REF!</v>
      </c>
      <c r="CX679" s="347"/>
      <c r="CY679" s="338" t="e">
        <f>IF($BW679&gt;0,$BA679," ")</f>
        <v>#REF!</v>
      </c>
      <c r="CZ679" s="347"/>
      <c r="DA679" s="338" t="e">
        <f>IF($BW679&gt;0,$BA679," ")</f>
        <v>#REF!</v>
      </c>
      <c r="DB679" s="347"/>
      <c r="DC679" s="338" t="e">
        <f>IF($BW679&gt;0,$BA679," ")</f>
        <v>#REF!</v>
      </c>
      <c r="DD679" s="347"/>
      <c r="DE679" s="338" t="e">
        <f>IF($BW679&gt;0,$BA679," ")</f>
        <v>#REF!</v>
      </c>
    </row>
    <row r="680" spans="1:109" x14ac:dyDescent="0.2">
      <c r="D680" s="18"/>
      <c r="AX680" s="333"/>
      <c r="AY680" s="333"/>
      <c r="BV680" s="89"/>
      <c r="BW680" s="244"/>
      <c r="BX680" s="244"/>
      <c r="BY680" s="244"/>
      <c r="BZ680" s="244"/>
      <c r="CA680" s="244"/>
      <c r="CB680" s="244"/>
      <c r="CC680" s="244"/>
      <c r="CD680" s="244"/>
      <c r="CE680" s="244"/>
      <c r="CF680" s="244"/>
      <c r="CG680" s="244"/>
      <c r="CH680" s="244"/>
      <c r="CI680" s="570"/>
      <c r="CJ680" s="578" t="str">
        <f t="shared" si="1079"/>
        <v xml:space="preserve"> </v>
      </c>
      <c r="CK680" s="578" t="str">
        <f t="shared" si="1080"/>
        <v xml:space="preserve"> </v>
      </c>
      <c r="CL680" s="578" t="str">
        <f t="shared" si="1081"/>
        <v xml:space="preserve"> </v>
      </c>
      <c r="CM680" s="578" t="str">
        <f t="shared" si="1082"/>
        <v xml:space="preserve"> </v>
      </c>
      <c r="CN680" s="578" t="str">
        <f t="shared" si="1083"/>
        <v xml:space="preserve"> </v>
      </c>
      <c r="CO680" s="578" t="str">
        <f t="shared" si="1076"/>
        <v xml:space="preserve"> </v>
      </c>
      <c r="CP680" s="578" t="str">
        <f t="shared" si="1077"/>
        <v xml:space="preserve"> </v>
      </c>
      <c r="CQ680" s="578" t="str">
        <f t="shared" si="1078"/>
        <v xml:space="preserve"> </v>
      </c>
      <c r="CR680" s="244"/>
      <c r="CS680" s="244"/>
      <c r="CT680" s="244"/>
      <c r="CU680" s="244"/>
      <c r="CV680" s="347"/>
      <c r="CX680" s="347"/>
      <c r="CZ680" s="347"/>
      <c r="DB680" s="347"/>
      <c r="DD680" s="347"/>
    </row>
    <row r="681" spans="1:109" s="19" customFormat="1" x14ac:dyDescent="0.2">
      <c r="A681" s="93" t="s">
        <v>63</v>
      </c>
      <c r="B681" s="370" t="s">
        <v>150</v>
      </c>
      <c r="C681" s="53" t="s">
        <v>1533</v>
      </c>
      <c r="D681" s="218"/>
      <c r="E681" s="326">
        <v>125</v>
      </c>
      <c r="F681" s="356" t="s">
        <v>387</v>
      </c>
      <c r="G681" s="701"/>
      <c r="H681" s="84"/>
      <c r="I681" s="89" t="e">
        <f>IF('Retail Pricing'!#REF!&gt;0,'Retail Pricing'!#REF!," ")</f>
        <v>#REF!</v>
      </c>
      <c r="J681" s="85" t="e">
        <f>'Retail Pricing'!#REF!</f>
        <v>#REF!</v>
      </c>
      <c r="K681" s="85" t="e">
        <f>'Retail Pricing'!#REF!</f>
        <v>#REF!</v>
      </c>
      <c r="L681" s="305" t="e">
        <f>IF('Retail Pricing'!#REF!&gt;0,'Retail Pricing'!#REF!," ")</f>
        <v>#REF!</v>
      </c>
      <c r="M681" s="226" t="e">
        <f>IF(N681&gt;0,N681+O681+R681+Q681+S681," ")</f>
        <v>#REF!</v>
      </c>
      <c r="N681" s="219" t="e">
        <f>IF('Retail Pricing'!#REF!&gt;0,'Retail Pricing'!#REF!," ")</f>
        <v>#REF!</v>
      </c>
      <c r="O681" s="219" t="e">
        <f>IF('Retail Pricing'!#REF!&gt;0,'Retail Pricing'!#REF!," ")</f>
        <v>#REF!</v>
      </c>
      <c r="P681" s="219"/>
      <c r="Q681" s="219" t="e">
        <f>IF('Retail Pricing'!#REF!&gt;0,'Retail Pricing'!#REF!," ")</f>
        <v>#REF!</v>
      </c>
      <c r="R681" s="219" t="e">
        <f>IF('Retail Pricing'!#REF!&gt;0,'Retail Pricing'!#REF!," ")</f>
        <v>#REF!</v>
      </c>
      <c r="S681" s="219" t="e">
        <f>IF('Retail Pricing'!#REF!&gt;0,'Retail Pricing'!#REF!," ")</f>
        <v>#REF!</v>
      </c>
      <c r="T681" s="219">
        <v>1.10599</v>
      </c>
      <c r="U681" s="470">
        <v>0.17</v>
      </c>
      <c r="V681" s="7">
        <v>3.0000000000000001E-3</v>
      </c>
      <c r="W681" s="491" t="e">
        <f>ROUND(('Retail Pricing'!#REF!/(1-0.09))/0.05,0)*0.05</f>
        <v>#REF!</v>
      </c>
      <c r="X681" s="489">
        <v>1.85</v>
      </c>
      <c r="Y681" s="304" t="e">
        <f>IF(X681=0," ",SUM((W681-X681)/X681))</f>
        <v>#REF!</v>
      </c>
      <c r="Z681" s="428">
        <v>0.28000000000000003</v>
      </c>
      <c r="AA681" s="492">
        <v>2.0499999999999998</v>
      </c>
      <c r="AB681" s="493" t="e">
        <f>'Retail Pricing'!#REF!/(1-0.09)</f>
        <v>#REF!</v>
      </c>
      <c r="AC681" s="489">
        <v>1.87</v>
      </c>
      <c r="AD681" s="14" t="e">
        <f>IF(AC681=0," ",SUM((AB681-AC681)/AC681))</f>
        <v>#REF!</v>
      </c>
      <c r="AE681" s="428">
        <v>0.28000000000000003</v>
      </c>
      <c r="AF681" s="488">
        <v>2.0499999999999998</v>
      </c>
      <c r="AG681" s="494" t="e">
        <f>ROUND(('Retail Pricing'!#REF!/(1-0.09))/0.05,0)*0.05</f>
        <v>#REF!</v>
      </c>
      <c r="AH681" s="489">
        <v>1.85</v>
      </c>
      <c r="AI681" s="14" t="e">
        <f>IF(AH681=0," ",SUM((AG681-AH681)/AH681))</f>
        <v>#REF!</v>
      </c>
      <c r="AJ681" s="428">
        <v>0.28000000000000003</v>
      </c>
      <c r="AK681" s="495" t="e">
        <f>ROUND(('Retail Pricing'!#REF!/(1-0.09))/0.05,0)*0.05</f>
        <v>#REF!</v>
      </c>
      <c r="AL681" s="489"/>
      <c r="AM681" s="489">
        <v>1.85</v>
      </c>
      <c r="AN681" s="14" t="e">
        <f>IF(AM681=0," ",SUM((AK681-AM681)/AM681))</f>
        <v>#REF!</v>
      </c>
      <c r="AO681" s="428">
        <v>0.28000000000000003</v>
      </c>
      <c r="AP681" s="490" t="e">
        <f>ROUND(('Retail Pricing'!#REF!/(1-0.09))/0.05,0)*0.05</f>
        <v>#REF!</v>
      </c>
      <c r="AQ681" s="489">
        <v>1.85</v>
      </c>
      <c r="AR681" s="14" t="e">
        <f>IF(AQ681=0," ",SUM((AP681-AQ681)/AQ681))</f>
        <v>#REF!</v>
      </c>
      <c r="AS681" s="428">
        <v>0.28000000000000003</v>
      </c>
      <c r="AT681" s="496">
        <v>2.0499999999999998</v>
      </c>
      <c r="AU681" s="517">
        <v>4</v>
      </c>
      <c r="AV681" s="288"/>
      <c r="AW681" s="498" t="e">
        <f>IF(W681&gt;0,ROUND((W681*1.3)/0.05,0)*0.05," ")</f>
        <v>#REF!</v>
      </c>
      <c r="AX681" s="499" t="s">
        <v>106</v>
      </c>
      <c r="AY681" s="499" t="s">
        <v>106</v>
      </c>
      <c r="AZ681" s="333"/>
      <c r="BA681" s="491" t="e">
        <f>IF($A681&lt;&gt;" ",$W681," ")</f>
        <v>#REF!</v>
      </c>
      <c r="BB681" s="492">
        <f>IF($A681&lt;&gt;" ",$AA681," ")</f>
        <v>2.0499999999999998</v>
      </c>
      <c r="BC681" s="493" t="e">
        <f>IF($A681&lt;&gt;" ",$AB681," ")</f>
        <v>#REF!</v>
      </c>
      <c r="BD681" s="488">
        <f>IF($A681&lt;&gt;" ",$AF681," ")</f>
        <v>2.0499999999999998</v>
      </c>
      <c r="BE681" s="494" t="e">
        <f>IF($A681&lt;&gt;" ",$AG681," ")</f>
        <v>#REF!</v>
      </c>
      <c r="BF681" s="495" t="e">
        <f>IF($A681&lt;&gt;" ",$AK681," ")</f>
        <v>#REF!</v>
      </c>
      <c r="BG681" s="490" t="e">
        <f>IF($A681&lt;&gt;" ",$AP681," ")</f>
        <v>#REF!</v>
      </c>
      <c r="BH681" s="496">
        <f>IF($A681&lt;&gt;" ",$AT681," ")</f>
        <v>2.0499999999999998</v>
      </c>
      <c r="BI681" s="497">
        <f>IF($A681&lt;&gt;" ",$AU681," ")</f>
        <v>4</v>
      </c>
      <c r="BJ681" s="385" t="e">
        <f>IF(BA681*0.9&gt;BG681, " ", "No")</f>
        <v>#REF!</v>
      </c>
      <c r="BK681" s="385" t="e">
        <f>IF(BC681*0.9&gt;BG681, " ", "No")</f>
        <v>#REF!</v>
      </c>
      <c r="BL681" s="243" t="e">
        <f>IF((BA681-'Retail Pricing'!#REF!)&gt;=0," ",1)</f>
        <v>#REF!</v>
      </c>
      <c r="BM681" s="243" t="e">
        <f>IF((BB681-'Retail Pricing'!#REF!)&gt;=0," ",1)</f>
        <v>#REF!</v>
      </c>
      <c r="BN681" s="243" t="e">
        <f>IF((BC681-'Retail Pricing'!#REF!)&gt;=0," ",1)</f>
        <v>#REF!</v>
      </c>
      <c r="BO681" s="243" t="e">
        <f>IF((BD681-'Retail Pricing'!#REF!)&gt;=0," ",1)</f>
        <v>#REF!</v>
      </c>
      <c r="BP681" s="243" t="e">
        <f>IF((BE681-'Retail Pricing'!#REF!)&gt;=0," ",1)</f>
        <v>#REF!</v>
      </c>
      <c r="BQ681" s="243" t="e">
        <f>IF((BF681-'Retail Pricing'!#REF!)&gt;=0," ",1)</f>
        <v>#REF!</v>
      </c>
      <c r="BR681" s="243" t="e">
        <f>IF((BG681-'Retail Pricing'!#REF!)&gt;=0," ",1)</f>
        <v>#REF!</v>
      </c>
      <c r="BS681" s="243" t="e">
        <f>IF((BH681-'Retail Pricing'!#REF!)&gt;=0," ",1)</f>
        <v>#REF!</v>
      </c>
      <c r="BT681" s="243" t="e">
        <f>IF((BI681-'Retail Pricing'!#REF!)&gt;=0," ",1)</f>
        <v>#REF!</v>
      </c>
      <c r="BU681" s="67"/>
      <c r="BV681" s="442" t="e">
        <f>IF(W681&gt;0,$BV$9, " ")</f>
        <v>#REF!</v>
      </c>
      <c r="BW681" s="244" t="e">
        <f>IF($BV681&gt;0,($BV681-W681)/$BV681*100," ")</f>
        <v>#REF!</v>
      </c>
      <c r="BX681" s="244" t="e">
        <f>IF($BV681&gt;0,($BV681-AA681)/$BV681*100," ")</f>
        <v>#REF!</v>
      </c>
      <c r="BY681" s="244" t="e">
        <f>IF($BV681&gt;0,($BV681-AB681)/$BV681*100," ")</f>
        <v>#REF!</v>
      </c>
      <c r="BZ681" s="244" t="e">
        <f>IF($BV681&gt;0,($BV681-AF681)/$BV681*100," ")</f>
        <v>#REF!</v>
      </c>
      <c r="CA681" s="244" t="e">
        <f>IF($BV681&gt;0,($BV681-AG681)/$BV681*100," ")</f>
        <v>#REF!</v>
      </c>
      <c r="CB681" s="244" t="e">
        <f>CA681</f>
        <v>#REF!</v>
      </c>
      <c r="CC681" s="244" t="e">
        <f>IF($BV681&gt;0,($BV681-AK681)/$BV681*100," ")</f>
        <v>#REF!</v>
      </c>
      <c r="CD681" s="244" t="e">
        <f>IF($BV681&gt;0,($BV681-AP681)/$BV681*100," ")</f>
        <v>#REF!</v>
      </c>
      <c r="CE681" s="244" t="e">
        <f>IF($BV681&gt;0,($BV681-AT681)/$BV681*100," ")</f>
        <v>#REF!</v>
      </c>
      <c r="CF681" s="244" t="e">
        <f>IF($BV681&gt;0,($BV681-(W681*2))/$BV681*100," ")</f>
        <v>#REF!</v>
      </c>
      <c r="CG681" s="244" t="e">
        <f>IF($BV681&gt;0,($BV681-AW681)/$BV681*100," ")</f>
        <v>#REF!</v>
      </c>
      <c r="CH681" s="244" t="e">
        <f>IF($W681&gt;0,100," ")</f>
        <v>#REF!</v>
      </c>
      <c r="CI681" s="570"/>
      <c r="CJ681" s="578" t="e">
        <f t="shared" si="1079"/>
        <v>#REF!</v>
      </c>
      <c r="CK681" s="578" t="e">
        <f t="shared" si="1080"/>
        <v>#REF!</v>
      </c>
      <c r="CL681" s="578" t="e">
        <f t="shared" si="1081"/>
        <v>#REF!</v>
      </c>
      <c r="CM681" s="578" t="e">
        <f t="shared" si="1082"/>
        <v>#REF!</v>
      </c>
      <c r="CN681" s="578" t="e">
        <f t="shared" si="1083"/>
        <v>#REF!</v>
      </c>
      <c r="CO681" s="578" t="e">
        <f t="shared" si="1076"/>
        <v>#REF!</v>
      </c>
      <c r="CP681" s="578" t="e">
        <f t="shared" si="1077"/>
        <v>#REF!</v>
      </c>
      <c r="CQ681" s="578" t="e">
        <f t="shared" si="1078"/>
        <v>#REF!</v>
      </c>
      <c r="CR681" s="244"/>
      <c r="CS681" s="244"/>
      <c r="CT681" s="244"/>
      <c r="CU681" s="244"/>
      <c r="CV681" s="347"/>
      <c r="CW681" s="338" t="e">
        <f>IF($BW681&gt;0,$BA681," ")</f>
        <v>#REF!</v>
      </c>
      <c r="CX681" s="347"/>
      <c r="CY681" s="338" t="e">
        <f>IF($BW681&gt;0,$BA681," ")</f>
        <v>#REF!</v>
      </c>
      <c r="CZ681" s="347"/>
      <c r="DA681" s="338" t="e">
        <f>IF($BW681&gt;0,$BA681," ")</f>
        <v>#REF!</v>
      </c>
      <c r="DB681" s="347"/>
      <c r="DC681" s="338" t="e">
        <f>IF($BW681&gt;0,$BA681," ")</f>
        <v>#REF!</v>
      </c>
      <c r="DD681" s="347"/>
      <c r="DE681" s="338" t="e">
        <f>IF($BW681&gt;0,$BA681," ")</f>
        <v>#REF!</v>
      </c>
    </row>
    <row r="682" spans="1:109" x14ac:dyDescent="0.2">
      <c r="D682" s="18"/>
      <c r="AX682" s="333"/>
      <c r="AY682" s="333"/>
      <c r="BV682" s="89"/>
      <c r="BW682" s="244"/>
      <c r="BX682" s="244"/>
      <c r="BY682" s="244"/>
      <c r="BZ682" s="244"/>
      <c r="CA682" s="244"/>
      <c r="CB682" s="244"/>
      <c r="CC682" s="244"/>
      <c r="CD682" s="244"/>
      <c r="CE682" s="244"/>
      <c r="CF682" s="244"/>
      <c r="CG682" s="244"/>
      <c r="CH682" s="244"/>
      <c r="CI682" s="570"/>
      <c r="CJ682" s="578" t="str">
        <f t="shared" si="1079"/>
        <v xml:space="preserve"> </v>
      </c>
      <c r="CK682" s="578" t="str">
        <f t="shared" si="1080"/>
        <v xml:space="preserve"> </v>
      </c>
      <c r="CL682" s="578" t="str">
        <f t="shared" si="1081"/>
        <v xml:space="preserve"> </v>
      </c>
      <c r="CM682" s="578" t="str">
        <f t="shared" si="1082"/>
        <v xml:space="preserve"> </v>
      </c>
      <c r="CN682" s="578" t="str">
        <f t="shared" si="1083"/>
        <v xml:space="preserve"> </v>
      </c>
      <c r="CO682" s="578" t="str">
        <f t="shared" si="1076"/>
        <v xml:space="preserve"> </v>
      </c>
      <c r="CP682" s="578" t="str">
        <f t="shared" si="1077"/>
        <v xml:space="preserve"> </v>
      </c>
      <c r="CQ682" s="578" t="str">
        <f t="shared" si="1078"/>
        <v xml:space="preserve"> </v>
      </c>
      <c r="CR682" s="244"/>
      <c r="CS682" s="244"/>
      <c r="CT682" s="244"/>
      <c r="CU682" s="244"/>
      <c r="CV682" s="347"/>
      <c r="CX682" s="347"/>
      <c r="CZ682" s="347"/>
      <c r="DB682" s="347"/>
      <c r="DD682" s="347"/>
    </row>
    <row r="683" spans="1:109" s="19" customFormat="1" x14ac:dyDescent="0.2">
      <c r="A683" s="93" t="s">
        <v>184</v>
      </c>
      <c r="B683" s="469" t="s">
        <v>1372</v>
      </c>
      <c r="C683" s="53"/>
      <c r="D683" s="217" t="s">
        <v>256</v>
      </c>
      <c r="E683" s="326">
        <v>1000</v>
      </c>
      <c r="F683" s="356" t="s">
        <v>419</v>
      </c>
      <c r="G683" s="701"/>
      <c r="H683" s="84" t="s">
        <v>949</v>
      </c>
      <c r="I683" s="89" t="e">
        <f>IF('Retail Pricing'!#REF!&gt;0,'Retail Pricing'!#REF!," ")</f>
        <v>#REF!</v>
      </c>
      <c r="J683" s="85" t="e">
        <f>'Retail Pricing'!#REF!</f>
        <v>#REF!</v>
      </c>
      <c r="K683" s="85" t="e">
        <f>'Retail Pricing'!#REF!</f>
        <v>#REF!</v>
      </c>
      <c r="L683" s="305" t="e">
        <f>IF('Retail Pricing'!#REF!&gt;0,'Retail Pricing'!#REF!," ")</f>
        <v>#REF!</v>
      </c>
      <c r="M683" s="226" t="e">
        <f>IF(N683&gt;0,N683+O683+R683+Q683+S683," ")</f>
        <v>#REF!</v>
      </c>
      <c r="N683" s="219" t="e">
        <f>IF('Retail Pricing'!#REF!&gt;0,'Retail Pricing'!#REF!," ")</f>
        <v>#REF!</v>
      </c>
      <c r="O683" s="219" t="e">
        <f>IF('Retail Pricing'!#REF!&gt;0,'Retail Pricing'!#REF!," ")</f>
        <v>#REF!</v>
      </c>
      <c r="P683" s="219"/>
      <c r="Q683" s="219" t="e">
        <f>IF('Retail Pricing'!#REF!&gt;0,'Retail Pricing'!#REF!," ")</f>
        <v>#REF!</v>
      </c>
      <c r="R683" s="219" t="e">
        <f>IF('Retail Pricing'!#REF!&gt;0,'Retail Pricing'!#REF!," ")</f>
        <v>#REF!</v>
      </c>
      <c r="S683" s="219" t="e">
        <f>IF('Retail Pricing'!#REF!&gt;0,'Retail Pricing'!#REF!," ")</f>
        <v>#REF!</v>
      </c>
      <c r="T683" s="219">
        <v>0.79307000000000005</v>
      </c>
      <c r="U683" s="7" t="e">
        <f>IF(M683&gt;0,$U$1," ")</f>
        <v>#REF!</v>
      </c>
      <c r="V683" s="7">
        <v>8.6999999999999994E-2</v>
      </c>
      <c r="W683" s="491" t="s">
        <v>949</v>
      </c>
      <c r="X683" s="489" t="s">
        <v>949</v>
      </c>
      <c r="Y683" s="304" t="str">
        <f>IF(X683=0," ",SUM((W683-X683)/X683))</f>
        <v xml:space="preserve"> </v>
      </c>
      <c r="Z683" s="428" t="s">
        <v>106</v>
      </c>
      <c r="AA683" s="492" t="s">
        <v>949</v>
      </c>
      <c r="AB683" s="493" t="s">
        <v>949</v>
      </c>
      <c r="AC683" s="489" t="s">
        <v>949</v>
      </c>
      <c r="AD683" s="14" t="str">
        <f>IF(AC683=0," ",SUM((AB683-AC683)/AC683))</f>
        <v xml:space="preserve"> </v>
      </c>
      <c r="AE683" s="428" t="s">
        <v>106</v>
      </c>
      <c r="AF683" s="488" t="s">
        <v>949</v>
      </c>
      <c r="AG683" s="494" t="s">
        <v>949</v>
      </c>
      <c r="AH683" s="489" t="s">
        <v>949</v>
      </c>
      <c r="AI683" s="14" t="str">
        <f>IF(AH683=0," ",SUM((AG683-AH683)/AH683))</f>
        <v xml:space="preserve"> </v>
      </c>
      <c r="AJ683" s="428" t="s">
        <v>106</v>
      </c>
      <c r="AK683" s="495" t="s">
        <v>949</v>
      </c>
      <c r="AL683" s="489"/>
      <c r="AM683" s="489" t="s">
        <v>949</v>
      </c>
      <c r="AN683" s="14" t="str">
        <f>IF(AM683=0," ",SUM((AK683-AM683)/AM683))</f>
        <v xml:space="preserve"> </v>
      </c>
      <c r="AO683" s="428" t="s">
        <v>106</v>
      </c>
      <c r="AP683" s="490" t="s">
        <v>949</v>
      </c>
      <c r="AQ683" s="489" t="s">
        <v>949</v>
      </c>
      <c r="AR683" s="14" t="str">
        <f>IF(AQ683=0," ",SUM((AP683-AQ683)/AQ683))</f>
        <v xml:space="preserve"> </v>
      </c>
      <c r="AS683" s="428" t="s">
        <v>106</v>
      </c>
      <c r="AT683" s="496" t="s">
        <v>949</v>
      </c>
      <c r="AU683" s="497" t="s">
        <v>949</v>
      </c>
      <c r="AV683" s="288"/>
      <c r="AW683" s="498" t="s">
        <v>949</v>
      </c>
      <c r="AX683" s="499" t="s">
        <v>106</v>
      </c>
      <c r="AY683" s="499">
        <v>0.5</v>
      </c>
      <c r="AZ683" s="333"/>
      <c r="BA683" s="491" t="str">
        <f>IF($A683&lt;&gt;" ",$W683," ")</f>
        <v>Holder</v>
      </c>
      <c r="BB683" s="492" t="str">
        <f>IF($A683&lt;&gt;" ",$AA683," ")</f>
        <v>Holder</v>
      </c>
      <c r="BC683" s="493" t="str">
        <f>IF($A683&lt;&gt;" ",$AB683," ")</f>
        <v>Holder</v>
      </c>
      <c r="BD683" s="488" t="str">
        <f>IF($A683&lt;&gt;" ",$AF683," ")</f>
        <v>Holder</v>
      </c>
      <c r="BE683" s="494" t="str">
        <f>IF($A683&lt;&gt;" ",$AG683," ")</f>
        <v>Holder</v>
      </c>
      <c r="BF683" s="495" t="str">
        <f>IF($A683&lt;&gt;" ",$AK683," ")</f>
        <v>Holder</v>
      </c>
      <c r="BG683" s="490" t="str">
        <f>IF($A683&lt;&gt;" ",$AP683," ")</f>
        <v>Holder</v>
      </c>
      <c r="BH683" s="496" t="str">
        <f>IF($A683&lt;&gt;" ",$AT683," ")</f>
        <v>Holder</v>
      </c>
      <c r="BI683" s="497" t="str">
        <f>IF($A683&lt;&gt;" ",$AU683," ")</f>
        <v>Holder</v>
      </c>
      <c r="BJ683" s="385" t="str">
        <f>IF(BA683*0.9&gt;BG683, " ", "No")</f>
        <v>No</v>
      </c>
      <c r="BK683" s="385" t="str">
        <f>IF(BC683*0.9&gt;BG683, " ", "No")</f>
        <v>No</v>
      </c>
      <c r="BL683" s="483" t="s">
        <v>1376</v>
      </c>
      <c r="BM683" s="482"/>
      <c r="BN683" s="482"/>
      <c r="BO683" s="482"/>
      <c r="BP683" s="482"/>
      <c r="BQ683" s="482"/>
      <c r="BR683" s="482"/>
      <c r="BS683" s="482"/>
      <c r="BT683" s="482"/>
      <c r="BU683" s="67"/>
      <c r="BV683" s="442" t="str">
        <f>IF(W683&gt;0,$BV$9, " ")</f>
        <v xml:space="preserve"> </v>
      </c>
      <c r="BW683" s="244" t="str">
        <f>IF($BV683&gt;0,($BV683-W683)/$BV683*100," ")</f>
        <v xml:space="preserve"> </v>
      </c>
      <c r="BX683" s="244" t="str">
        <f t="shared" ref="BX683:BY685" si="1156">IF($BV683&gt;0,($BV683-AA683)/$BV683*100," ")</f>
        <v xml:space="preserve"> </v>
      </c>
      <c r="BY683" s="244" t="str">
        <f t="shared" si="1156"/>
        <v xml:space="preserve"> </v>
      </c>
      <c r="BZ683" s="244" t="str">
        <f t="shared" ref="BZ683:CA685" si="1157">IF($BV683&gt;0,($BV683-AF683)/$BV683*100," ")</f>
        <v xml:space="preserve"> </v>
      </c>
      <c r="CA683" s="244" t="str">
        <f t="shared" si="1157"/>
        <v xml:space="preserve"> </v>
      </c>
      <c r="CB683" s="244" t="str">
        <f>CA683</f>
        <v xml:space="preserve"> </v>
      </c>
      <c r="CC683" s="244" t="str">
        <f>IF($BV683&gt;0,($BV683-AK683)/$BV683*100," ")</f>
        <v xml:space="preserve"> </v>
      </c>
      <c r="CD683" s="244" t="str">
        <f>IF($BV683&gt;0,($BV683-AP683)/$BV683*100," ")</f>
        <v xml:space="preserve"> </v>
      </c>
      <c r="CE683" s="244" t="str">
        <f>IF($BV683&gt;0,($BV683-AT683)/$BV683*100," ")</f>
        <v xml:space="preserve"> </v>
      </c>
      <c r="CF683" s="244" t="str">
        <f>IF($BV683&gt;0,($BV683-(W683*2))/$BV683*100," ")</f>
        <v xml:space="preserve"> </v>
      </c>
      <c r="CG683" s="244" t="str">
        <f>IF($BV683&gt;0,($BV683-AW683)/$BV683*100," ")</f>
        <v xml:space="preserve"> </v>
      </c>
      <c r="CH683" s="244" t="str">
        <f>IF($W683&gt;0,100," ")</f>
        <v xml:space="preserve"> </v>
      </c>
      <c r="CI683" s="570"/>
      <c r="CJ683" s="578" t="str">
        <f t="shared" si="1079"/>
        <v xml:space="preserve"> </v>
      </c>
      <c r="CK683" s="578" t="str">
        <f t="shared" si="1080"/>
        <v xml:space="preserve"> </v>
      </c>
      <c r="CL683" s="578" t="str">
        <f t="shared" si="1081"/>
        <v xml:space="preserve"> </v>
      </c>
      <c r="CM683" s="578" t="str">
        <f t="shared" si="1082"/>
        <v xml:space="preserve"> </v>
      </c>
      <c r="CN683" s="578" t="str">
        <f t="shared" si="1083"/>
        <v xml:space="preserve"> </v>
      </c>
      <c r="CO683" s="578" t="str">
        <f t="shared" si="1076"/>
        <v xml:space="preserve"> </v>
      </c>
      <c r="CP683" s="578" t="str">
        <f t="shared" si="1077"/>
        <v xml:space="preserve"> </v>
      </c>
      <c r="CQ683" s="578" t="str">
        <f t="shared" si="1078"/>
        <v xml:space="preserve"> </v>
      </c>
      <c r="CR683" s="244"/>
      <c r="CS683" s="244"/>
      <c r="CT683" s="244"/>
      <c r="CU683" s="244"/>
      <c r="CV683" s="347"/>
      <c r="CW683" s="338" t="str">
        <f>IF($BW683&gt;0,$BA683," ")</f>
        <v xml:space="preserve"> </v>
      </c>
      <c r="CX683" s="347"/>
      <c r="CY683" s="338" t="str">
        <f>IF($BW683&gt;0,$BA683," ")</f>
        <v xml:space="preserve"> </v>
      </c>
      <c r="CZ683" s="347"/>
      <c r="DA683" s="338" t="str">
        <f>IF($BW683&gt;0,$BA683," ")</f>
        <v xml:space="preserve"> </v>
      </c>
      <c r="DB683" s="347"/>
      <c r="DC683" s="338" t="str">
        <f>IF($BW683&gt;0,$BA683," ")</f>
        <v xml:space="preserve"> </v>
      </c>
      <c r="DD683" s="347"/>
      <c r="DE683" s="338" t="str">
        <f>IF($BW683&gt;0,$BA683," ")</f>
        <v xml:space="preserve"> </v>
      </c>
    </row>
    <row r="684" spans="1:109" s="19" customFormat="1" x14ac:dyDescent="0.2">
      <c r="A684" s="93" t="s">
        <v>184</v>
      </c>
      <c r="B684" s="469" t="s">
        <v>1373</v>
      </c>
      <c r="C684" s="53"/>
      <c r="D684" s="217" t="s">
        <v>130</v>
      </c>
      <c r="E684" s="326">
        <v>1000</v>
      </c>
      <c r="F684" s="356" t="s">
        <v>422</v>
      </c>
      <c r="G684" s="701"/>
      <c r="H684" s="84" t="s">
        <v>949</v>
      </c>
      <c r="I684" s="89" t="e">
        <f>IF('Retail Pricing'!#REF!&gt;0,'Retail Pricing'!#REF!," ")</f>
        <v>#REF!</v>
      </c>
      <c r="J684" s="85" t="e">
        <f>'Retail Pricing'!#REF!</f>
        <v>#REF!</v>
      </c>
      <c r="K684" s="85" t="e">
        <f>'Retail Pricing'!#REF!</f>
        <v>#REF!</v>
      </c>
      <c r="L684" s="305" t="e">
        <f>IF('Retail Pricing'!#REF!&gt;0,'Retail Pricing'!#REF!," ")</f>
        <v>#REF!</v>
      </c>
      <c r="M684" s="226" t="e">
        <f>IF(N684&gt;0,N684+O684+R684+Q684+S684," ")</f>
        <v>#REF!</v>
      </c>
      <c r="N684" s="219" t="e">
        <f>IF('Retail Pricing'!#REF!&gt;0,'Retail Pricing'!#REF!," ")</f>
        <v>#REF!</v>
      </c>
      <c r="O684" s="219" t="e">
        <f>IF('Retail Pricing'!#REF!&gt;0,'Retail Pricing'!#REF!," ")</f>
        <v>#REF!</v>
      </c>
      <c r="P684" s="219"/>
      <c r="Q684" s="219" t="e">
        <f>IF('Retail Pricing'!#REF!&gt;0,'Retail Pricing'!#REF!," ")</f>
        <v>#REF!</v>
      </c>
      <c r="R684" s="219" t="e">
        <f>IF('Retail Pricing'!#REF!&gt;0,'Retail Pricing'!#REF!," ")</f>
        <v>#REF!</v>
      </c>
      <c r="S684" s="219" t="e">
        <f>IF('Retail Pricing'!#REF!&gt;0,'Retail Pricing'!#REF!," ")</f>
        <v>#REF!</v>
      </c>
      <c r="T684" s="219">
        <v>0.90880000000000005</v>
      </c>
      <c r="U684" s="7" t="e">
        <f>IF(M684&gt;0,$U$1," ")</f>
        <v>#REF!</v>
      </c>
      <c r="V684" s="7">
        <v>0.08</v>
      </c>
      <c r="W684" s="491" t="s">
        <v>949</v>
      </c>
      <c r="X684" s="489" t="s">
        <v>949</v>
      </c>
      <c r="Y684" s="304" t="str">
        <f>IF(X684=0," ",SUM((W684-X684)/X684))</f>
        <v xml:space="preserve"> </v>
      </c>
      <c r="Z684" s="428" t="s">
        <v>106</v>
      </c>
      <c r="AA684" s="492" t="s">
        <v>949</v>
      </c>
      <c r="AB684" s="493" t="s">
        <v>949</v>
      </c>
      <c r="AC684" s="489" t="s">
        <v>949</v>
      </c>
      <c r="AD684" s="14" t="str">
        <f>IF(AC684=0," ",SUM((AB684-AC684)/AC684))</f>
        <v xml:space="preserve"> </v>
      </c>
      <c r="AE684" s="428" t="s">
        <v>106</v>
      </c>
      <c r="AF684" s="488" t="s">
        <v>949</v>
      </c>
      <c r="AG684" s="494" t="s">
        <v>949</v>
      </c>
      <c r="AH684" s="489" t="s">
        <v>949</v>
      </c>
      <c r="AI684" s="14" t="str">
        <f>IF(AH684=0," ",SUM((AG684-AH684)/AH684))</f>
        <v xml:space="preserve"> </v>
      </c>
      <c r="AJ684" s="428" t="s">
        <v>106</v>
      </c>
      <c r="AK684" s="495" t="s">
        <v>949</v>
      </c>
      <c r="AL684" s="489"/>
      <c r="AM684" s="489" t="s">
        <v>949</v>
      </c>
      <c r="AN684" s="14" t="str">
        <f>IF(AM684=0," ",SUM((AK684-AM684)/AM684))</f>
        <v xml:space="preserve"> </v>
      </c>
      <c r="AO684" s="428" t="s">
        <v>106</v>
      </c>
      <c r="AP684" s="490" t="s">
        <v>949</v>
      </c>
      <c r="AQ684" s="489" t="s">
        <v>949</v>
      </c>
      <c r="AR684" s="14" t="str">
        <f>IF(AQ684=0," ",SUM((AP684-AQ684)/AQ684))</f>
        <v xml:space="preserve"> </v>
      </c>
      <c r="AS684" s="428" t="s">
        <v>106</v>
      </c>
      <c r="AT684" s="496" t="s">
        <v>949</v>
      </c>
      <c r="AU684" s="497" t="s">
        <v>949</v>
      </c>
      <c r="AV684" s="288"/>
      <c r="AW684" s="498" t="s">
        <v>949</v>
      </c>
      <c r="AX684" s="499" t="s">
        <v>106</v>
      </c>
      <c r="AY684" s="499" t="s">
        <v>106</v>
      </c>
      <c r="AZ684" s="333"/>
      <c r="BA684" s="491" t="str">
        <f>IF($A684&lt;&gt;" ",$W684," ")</f>
        <v>Holder</v>
      </c>
      <c r="BB684" s="492" t="str">
        <f>IF($A684&lt;&gt;" ",$AA684," ")</f>
        <v>Holder</v>
      </c>
      <c r="BC684" s="493" t="str">
        <f>IF($A684&lt;&gt;" ",$AB684," ")</f>
        <v>Holder</v>
      </c>
      <c r="BD684" s="488" t="str">
        <f>IF($A684&lt;&gt;" ",$AF684," ")</f>
        <v>Holder</v>
      </c>
      <c r="BE684" s="494" t="str">
        <f>IF($A684&lt;&gt;" ",$AG684," ")</f>
        <v>Holder</v>
      </c>
      <c r="BF684" s="495" t="str">
        <f>IF($A684&lt;&gt;" ",$AK684," ")</f>
        <v>Holder</v>
      </c>
      <c r="BG684" s="490" t="str">
        <f>IF($A684&lt;&gt;" ",$AP684," ")</f>
        <v>Holder</v>
      </c>
      <c r="BH684" s="496" t="str">
        <f>IF($A684&lt;&gt;" ",$AT684," ")</f>
        <v>Holder</v>
      </c>
      <c r="BI684" s="497" t="str">
        <f>IF($A684&lt;&gt;" ",$AU684," ")</f>
        <v>Holder</v>
      </c>
      <c r="BJ684" s="385" t="str">
        <f>IF(BA684*0.9&gt;BG684, " ", "No")</f>
        <v>No</v>
      </c>
      <c r="BK684" s="385" t="str">
        <f>IF(BC684*0.9&gt;BG684, " ", "No")</f>
        <v>No</v>
      </c>
      <c r="BL684" s="483" t="s">
        <v>1376</v>
      </c>
      <c r="BM684" s="482"/>
      <c r="BN684" s="482"/>
      <c r="BO684" s="482"/>
      <c r="BP684" s="482"/>
      <c r="BQ684" s="482"/>
      <c r="BR684" s="482"/>
      <c r="BS684" s="482"/>
      <c r="BT684" s="482"/>
      <c r="BU684" s="67"/>
      <c r="BV684" s="442" t="str">
        <f>IF(W684&gt;0,$BV$9, " ")</f>
        <v xml:space="preserve"> </v>
      </c>
      <c r="BW684" s="244" t="str">
        <f>IF($BV684&gt;0,($BV684-W684)/$BV684*100," ")</f>
        <v xml:space="preserve"> </v>
      </c>
      <c r="BX684" s="244" t="str">
        <f t="shared" si="1156"/>
        <v xml:space="preserve"> </v>
      </c>
      <c r="BY684" s="244" t="str">
        <f t="shared" si="1156"/>
        <v xml:space="preserve"> </v>
      </c>
      <c r="BZ684" s="244" t="str">
        <f t="shared" si="1157"/>
        <v xml:space="preserve"> </v>
      </c>
      <c r="CA684" s="244" t="str">
        <f t="shared" si="1157"/>
        <v xml:space="preserve"> </v>
      </c>
      <c r="CB684" s="244" t="str">
        <f>CA684</f>
        <v xml:space="preserve"> </v>
      </c>
      <c r="CC684" s="244" t="str">
        <f>IF($BV684&gt;0,($BV684-AK684)/$BV684*100," ")</f>
        <v xml:space="preserve"> </v>
      </c>
      <c r="CD684" s="244" t="str">
        <f>IF($BV684&gt;0,($BV684-AP684)/$BV684*100," ")</f>
        <v xml:space="preserve"> </v>
      </c>
      <c r="CE684" s="244" t="str">
        <f>IF($BV684&gt;0,($BV684-AT684)/$BV684*100," ")</f>
        <v xml:space="preserve"> </v>
      </c>
      <c r="CF684" s="244" t="str">
        <f>IF($BV684&gt;0,($BV684-(W684*2))/$BV684*100," ")</f>
        <v xml:space="preserve"> </v>
      </c>
      <c r="CG684" s="244" t="str">
        <f>IF($BV684&gt;0,($BV684-AW684)/$BV684*100," ")</f>
        <v xml:space="preserve"> </v>
      </c>
      <c r="CH684" s="244" t="str">
        <f>IF($W684&gt;0,100," ")</f>
        <v xml:space="preserve"> </v>
      </c>
      <c r="CI684" s="570"/>
      <c r="CJ684" s="578" t="str">
        <f t="shared" si="1079"/>
        <v xml:space="preserve"> </v>
      </c>
      <c r="CK684" s="578" t="str">
        <f t="shared" si="1080"/>
        <v xml:space="preserve"> </v>
      </c>
      <c r="CL684" s="578" t="str">
        <f t="shared" si="1081"/>
        <v xml:space="preserve"> </v>
      </c>
      <c r="CM684" s="578" t="str">
        <f t="shared" si="1082"/>
        <v xml:space="preserve"> </v>
      </c>
      <c r="CN684" s="578" t="str">
        <f t="shared" si="1083"/>
        <v xml:space="preserve"> </v>
      </c>
      <c r="CO684" s="578" t="str">
        <f t="shared" si="1076"/>
        <v xml:space="preserve"> </v>
      </c>
      <c r="CP684" s="578" t="str">
        <f t="shared" si="1077"/>
        <v xml:space="preserve"> </v>
      </c>
      <c r="CQ684" s="578" t="str">
        <f t="shared" si="1078"/>
        <v xml:space="preserve"> </v>
      </c>
      <c r="CR684" s="244"/>
      <c r="CS684" s="244"/>
      <c r="CT684" s="244"/>
      <c r="CU684" s="244"/>
      <c r="CV684" s="347"/>
      <c r="CW684" s="338" t="str">
        <f>IF($BW684&gt;0,$BA684," ")</f>
        <v xml:space="preserve"> </v>
      </c>
      <c r="CX684" s="347"/>
      <c r="CY684" s="338" t="str">
        <f>IF($BW684&gt;0,$BA684," ")</f>
        <v xml:space="preserve"> </v>
      </c>
      <c r="CZ684" s="347"/>
      <c r="DA684" s="338" t="str">
        <f>IF($BW684&gt;0,$BA684," ")</f>
        <v xml:space="preserve"> </v>
      </c>
      <c r="DB684" s="347"/>
      <c r="DC684" s="338" t="str">
        <f>IF($BW684&gt;0,$BA684," ")</f>
        <v xml:space="preserve"> </v>
      </c>
      <c r="DD684" s="347"/>
      <c r="DE684" s="338" t="str">
        <f>IF($BW684&gt;0,$BA684," ")</f>
        <v xml:space="preserve"> </v>
      </c>
    </row>
    <row r="685" spans="1:109" x14ac:dyDescent="0.2">
      <c r="A685" s="93" t="s">
        <v>184</v>
      </c>
      <c r="B685" s="469" t="s">
        <v>1387</v>
      </c>
      <c r="C685" s="53"/>
      <c r="D685" s="217" t="s">
        <v>130</v>
      </c>
      <c r="E685" s="326">
        <v>12</v>
      </c>
      <c r="F685" s="356" t="s">
        <v>425</v>
      </c>
      <c r="G685" s="701"/>
      <c r="H685" s="62"/>
      <c r="I685" s="89" t="e">
        <f>IF('Retail Pricing'!#REF!&gt;0,'Retail Pricing'!#REF!," ")</f>
        <v>#REF!</v>
      </c>
      <c r="J685" s="85" t="e">
        <f>'Retail Pricing'!#REF!</f>
        <v>#REF!</v>
      </c>
      <c r="K685" s="85" t="e">
        <f>'Retail Pricing'!#REF!</f>
        <v>#REF!</v>
      </c>
      <c r="L685" s="305" t="e">
        <f>IF('Retail Pricing'!#REF!&gt;0,'Retail Pricing'!#REF!," ")</f>
        <v>#REF!</v>
      </c>
      <c r="M685" s="226" t="e">
        <f>IF(N685&gt;0,N685+O685+R685+Q685+S685," ")</f>
        <v>#REF!</v>
      </c>
      <c r="N685" s="219" t="e">
        <f>IF('Retail Pricing'!#REF!&gt;0,'Retail Pricing'!#REF!," ")</f>
        <v>#REF!</v>
      </c>
      <c r="O685" s="219" t="e">
        <f>IF('Retail Pricing'!#REF!&gt;0,'Retail Pricing'!#REF!," ")</f>
        <v>#REF!</v>
      </c>
      <c r="P685" s="219"/>
      <c r="Q685" s="219" t="e">
        <f>IF('Retail Pricing'!#REF!&gt;0,'Retail Pricing'!#REF!," ")</f>
        <v>#REF!</v>
      </c>
      <c r="R685" s="219" t="e">
        <f>IF('Retail Pricing'!#REF!&gt;0,'Retail Pricing'!#REF!," ")</f>
        <v>#REF!</v>
      </c>
      <c r="S685" s="219" t="e">
        <f>IF('Retail Pricing'!#REF!&gt;0,'Retail Pricing'!#REF!," ")</f>
        <v>#REF!</v>
      </c>
      <c r="T685" s="219">
        <v>2.19923</v>
      </c>
      <c r="U685" s="7" t="e">
        <f>IF(M685&gt;0,$U$1," ")</f>
        <v>#REF!</v>
      </c>
      <c r="V685" s="7">
        <v>-5.0000000000000001E-3</v>
      </c>
      <c r="W685" s="491" t="e">
        <f>'Retail Pricing'!#REF!</f>
        <v>#REF!</v>
      </c>
      <c r="X685" s="489">
        <v>11</v>
      </c>
      <c r="Y685" s="304" t="e">
        <f>IF(X685=0," ",SUM((W685-X685)/X685))</f>
        <v>#REF!</v>
      </c>
      <c r="Z685" s="428">
        <v>0.75</v>
      </c>
      <c r="AA685" s="492">
        <v>12.1</v>
      </c>
      <c r="AB685" s="493" t="e">
        <f>'Retail Pricing'!#REF!</f>
        <v>#REF!</v>
      </c>
      <c r="AC685" s="489">
        <v>10.75</v>
      </c>
      <c r="AD685" s="14" t="e">
        <f>IF(AC685=0," ",SUM((AB685-AC685)/AC685))</f>
        <v>#REF!</v>
      </c>
      <c r="AE685" s="428">
        <v>0.75</v>
      </c>
      <c r="AF685" s="488">
        <v>11.85</v>
      </c>
      <c r="AG685" s="494" t="e">
        <f>'Retail Pricing'!#REF!</f>
        <v>#REF!</v>
      </c>
      <c r="AH685" s="489">
        <v>8.25</v>
      </c>
      <c r="AI685" s="14" t="e">
        <f>IF(AH685=0," ",SUM((AG685-AH685)/AH685))</f>
        <v>#REF!</v>
      </c>
      <c r="AJ685" s="428">
        <v>0.67</v>
      </c>
      <c r="AK685" s="495" t="e">
        <f>'Retail Pricing'!#REF!</f>
        <v>#REF!</v>
      </c>
      <c r="AL685" s="489"/>
      <c r="AM685" s="489">
        <v>7.35</v>
      </c>
      <c r="AN685" s="14" t="e">
        <f>IF(AM685=0," ",SUM((AK685-AM685)/AM685))</f>
        <v>#REF!</v>
      </c>
      <c r="AO685" s="428">
        <v>0.63</v>
      </c>
      <c r="AP685" s="490" t="e">
        <f>'Retail Pricing'!#REF!</f>
        <v>#REF!</v>
      </c>
      <c r="AQ685" s="489">
        <v>7.15</v>
      </c>
      <c r="AR685" s="14" t="e">
        <f>IF(AQ685=0," ",SUM((AP685-AQ685)/AQ685))</f>
        <v>#REF!</v>
      </c>
      <c r="AS685" s="428">
        <v>0.62</v>
      </c>
      <c r="AT685" s="496">
        <v>8.25</v>
      </c>
      <c r="AU685" s="497" t="e">
        <f>'Retail Pricing'!#REF!</f>
        <v>#REF!</v>
      </c>
      <c r="AV685" s="288"/>
      <c r="AW685" s="498" t="e">
        <f>IF(W685&gt;0,ROUND((W685*1.3)/0.05,0)*0.05," ")</f>
        <v>#REF!</v>
      </c>
      <c r="AX685" s="499"/>
      <c r="AY685" s="499"/>
      <c r="AZ685" s="333"/>
      <c r="BA685" s="491" t="e">
        <f>IF($A685&lt;&gt;" ",$W685," ")</f>
        <v>#REF!</v>
      </c>
      <c r="BB685" s="492">
        <f>IF($A685&lt;&gt;" ",$AA685," ")</f>
        <v>12.1</v>
      </c>
      <c r="BC685" s="493" t="e">
        <f>IF($A685&lt;&gt;" ",$AB685," ")</f>
        <v>#REF!</v>
      </c>
      <c r="BD685" s="488">
        <f>IF($A685&lt;&gt;" ",$AF685," ")</f>
        <v>11.85</v>
      </c>
      <c r="BE685" s="494" t="e">
        <f>IF($A685&lt;&gt;" ",$AG685," ")</f>
        <v>#REF!</v>
      </c>
      <c r="BF685" s="495" t="e">
        <f>IF($A685&lt;&gt;" ",$AK685," ")</f>
        <v>#REF!</v>
      </c>
      <c r="BG685" s="490" t="e">
        <f>IF($A685&lt;&gt;" ",$AP685," ")</f>
        <v>#REF!</v>
      </c>
      <c r="BH685" s="496">
        <f>IF($A685&lt;&gt;" ",$AT685," ")</f>
        <v>8.25</v>
      </c>
      <c r="BI685" s="497" t="e">
        <f>IF($A685&lt;&gt;" ",$AU685," ")</f>
        <v>#REF!</v>
      </c>
      <c r="BJ685" s="385" t="e">
        <f>IF(BA685*0.9&gt;BG685, " ", "No")</f>
        <v>#REF!</v>
      </c>
      <c r="BK685" s="385" t="e">
        <f>IF(BC685*0.9&gt;BG685, " ", "No")</f>
        <v>#REF!</v>
      </c>
      <c r="BL685" s="243" t="e">
        <f>IF((BA685-'Retail Pricing'!#REF!)&gt;=0," ",1)</f>
        <v>#REF!</v>
      </c>
      <c r="BM685" s="243" t="e">
        <f>IF((BB685-'Retail Pricing'!#REF!)&gt;=0," ",1)</f>
        <v>#REF!</v>
      </c>
      <c r="BN685" s="243" t="e">
        <f>IF((BC685-'Retail Pricing'!#REF!)&gt;=0," ",1)</f>
        <v>#REF!</v>
      </c>
      <c r="BO685" s="243" t="e">
        <f>IF((BD685-'Retail Pricing'!#REF!)&gt;=0," ",1)</f>
        <v>#REF!</v>
      </c>
      <c r="BP685" s="243" t="e">
        <f>IF((BE685-'Retail Pricing'!#REF!)&gt;=0," ",1)</f>
        <v>#REF!</v>
      </c>
      <c r="BQ685" s="243" t="e">
        <f>IF((BF685-'Retail Pricing'!#REF!)&gt;=0," ",1)</f>
        <v>#REF!</v>
      </c>
      <c r="BR685" s="243" t="e">
        <f>IF((BG685-'Retail Pricing'!#REF!)&gt;=0," ",1)</f>
        <v>#REF!</v>
      </c>
      <c r="BS685" s="243" t="e">
        <f>IF((BH685-'Retail Pricing'!#REF!)&gt;=0," ",1)</f>
        <v>#REF!</v>
      </c>
      <c r="BT685" s="243" t="e">
        <f>IF((BI685-'Retail Pricing'!#REF!)&gt;=0," ",1)</f>
        <v>#REF!</v>
      </c>
      <c r="BU685" s="18"/>
      <c r="BV685" s="442" t="e">
        <f>IF(W685&gt;0,$BV$9, " ")</f>
        <v>#REF!</v>
      </c>
      <c r="BW685" s="244" t="e">
        <f>IF($BV685&gt;0,($BV685-W685)/$BV685*100," ")</f>
        <v>#REF!</v>
      </c>
      <c r="BX685" s="244" t="e">
        <f t="shared" si="1156"/>
        <v>#REF!</v>
      </c>
      <c r="BY685" s="244" t="e">
        <f t="shared" si="1156"/>
        <v>#REF!</v>
      </c>
      <c r="BZ685" s="244" t="e">
        <f t="shared" si="1157"/>
        <v>#REF!</v>
      </c>
      <c r="CA685" s="244" t="e">
        <f t="shared" si="1157"/>
        <v>#REF!</v>
      </c>
      <c r="CB685" s="244" t="e">
        <f>CA685</f>
        <v>#REF!</v>
      </c>
      <c r="CC685" s="244" t="e">
        <f>IF($BV685&gt;0,($BV685-AK685)/$BV685*100," ")</f>
        <v>#REF!</v>
      </c>
      <c r="CD685" s="244" t="e">
        <f>IF($BV685&gt;0,($BV685-AP685)/$BV685*100," ")</f>
        <v>#REF!</v>
      </c>
      <c r="CE685" s="244" t="e">
        <f>IF($BV685&gt;0,($BV685-AT685)/$BV685*100," ")</f>
        <v>#REF!</v>
      </c>
      <c r="CF685" s="244" t="e">
        <f>IF($BV685&gt;0,($BV685-(W685*2))/$BV685*100," ")</f>
        <v>#REF!</v>
      </c>
      <c r="CG685" s="244" t="e">
        <f>IF($BV685&gt;0,($BV685-AW685)/$BV685*100," ")</f>
        <v>#REF!</v>
      </c>
      <c r="CH685" s="244" t="e">
        <f>IF($W685&gt;0,100," ")</f>
        <v>#REF!</v>
      </c>
      <c r="CI685" s="570"/>
      <c r="CJ685" s="578" t="e">
        <f t="shared" si="1079"/>
        <v>#REF!</v>
      </c>
      <c r="CK685" s="578" t="e">
        <f t="shared" si="1080"/>
        <v>#REF!</v>
      </c>
      <c r="CL685" s="578" t="e">
        <f t="shared" si="1081"/>
        <v>#REF!</v>
      </c>
      <c r="CM685" s="578" t="e">
        <f t="shared" si="1082"/>
        <v>#REF!</v>
      </c>
      <c r="CN685" s="578" t="e">
        <f t="shared" si="1083"/>
        <v>#REF!</v>
      </c>
      <c r="CO685" s="578" t="e">
        <f t="shared" si="1076"/>
        <v>#REF!</v>
      </c>
      <c r="CP685" s="578" t="e">
        <f t="shared" si="1077"/>
        <v>#REF!</v>
      </c>
      <c r="CQ685" s="578" t="e">
        <f t="shared" si="1078"/>
        <v>#REF!</v>
      </c>
      <c r="CR685" s="244"/>
      <c r="CS685" s="244"/>
      <c r="CT685" s="244"/>
      <c r="CU685" s="244"/>
      <c r="CV685" s="347"/>
      <c r="CW685" s="338" t="e">
        <f>IF($BW685&gt;0,$BA685," ")</f>
        <v>#REF!</v>
      </c>
      <c r="CX685" s="347"/>
      <c r="CY685" s="338" t="e">
        <f>IF($BW685&gt;0,$BA685," ")</f>
        <v>#REF!</v>
      </c>
      <c r="CZ685" s="347"/>
      <c r="DA685" s="338" t="e">
        <f>IF($BW685&gt;0,$BA685," ")</f>
        <v>#REF!</v>
      </c>
      <c r="DB685" s="347"/>
      <c r="DC685" s="338" t="e">
        <f>IF($BW685&gt;0,$BA685," ")</f>
        <v>#REF!</v>
      </c>
      <c r="DD685" s="347"/>
      <c r="DE685" s="338" t="e">
        <f>IF($BW685&gt;0,$BA685," ")</f>
        <v>#REF!</v>
      </c>
    </row>
    <row r="686" spans="1:109" x14ac:dyDescent="0.2">
      <c r="D686" s="18"/>
      <c r="AX686" s="333"/>
      <c r="AY686" s="333"/>
      <c r="BV686" s="89"/>
      <c r="BW686" s="244"/>
      <c r="BX686" s="244"/>
      <c r="BY686" s="244"/>
      <c r="BZ686" s="244"/>
      <c r="CA686" s="244"/>
      <c r="CB686" s="244"/>
      <c r="CC686" s="244"/>
      <c r="CD686" s="244"/>
      <c r="CE686" s="244"/>
      <c r="CF686" s="244"/>
      <c r="CG686" s="244"/>
      <c r="CH686" s="244"/>
      <c r="CI686" s="570"/>
      <c r="CJ686" s="244"/>
      <c r="CK686" s="244"/>
      <c r="CL686" s="244"/>
      <c r="CM686" s="244"/>
      <c r="CN686" s="244"/>
      <c r="CO686" s="244"/>
      <c r="CP686" s="244"/>
      <c r="CQ686" s="244"/>
      <c r="CR686" s="244"/>
      <c r="CS686" s="244"/>
      <c r="CT686" s="244"/>
      <c r="CU686" s="244"/>
      <c r="CV686" s="347"/>
      <c r="CX686" s="347"/>
      <c r="CZ686" s="347"/>
      <c r="DB686" s="347"/>
      <c r="DD686" s="347"/>
    </row>
    <row r="687" spans="1:109" s="19" customFormat="1" x14ac:dyDescent="0.2">
      <c r="A687" s="328" t="s">
        <v>895</v>
      </c>
      <c r="B687" s="369" t="s">
        <v>1082</v>
      </c>
      <c r="C687" s="451" t="s">
        <v>1146</v>
      </c>
      <c r="D687" s="217"/>
      <c r="E687" s="326">
        <v>12</v>
      </c>
      <c r="F687" s="400" t="s">
        <v>945</v>
      </c>
      <c r="G687" s="704"/>
      <c r="H687" s="400"/>
      <c r="I687" s="89" t="e">
        <f>IF('Retail Pricing'!#REF!&gt;0,'Retail Pricing'!#REF!," ")</f>
        <v>#REF!</v>
      </c>
      <c r="J687" s="85" t="e">
        <f>'Retail Pricing'!#REF!</f>
        <v>#REF!</v>
      </c>
      <c r="K687" s="85" t="e">
        <f>'Retail Pricing'!#REF!</f>
        <v>#REF!</v>
      </c>
      <c r="L687" s="305" t="e">
        <f>IF('Retail Pricing'!#REF!&gt;0,'Retail Pricing'!#REF!," ")</f>
        <v>#REF!</v>
      </c>
      <c r="M687" s="226" t="e">
        <f t="shared" ref="M687:M717" si="1158">IF(N687&gt;0,N687+O687+R687+Q687+S687," ")</f>
        <v>#REF!</v>
      </c>
      <c r="N687" s="219" t="e">
        <f>'Retail Pricing'!#REF!</f>
        <v>#REF!</v>
      </c>
      <c r="O687" s="219" t="e">
        <f>'Retail Pricing'!#REF!</f>
        <v>#REF!</v>
      </c>
      <c r="P687" s="219"/>
      <c r="Q687" s="219" t="e">
        <f>'Retail Pricing'!#REF!</f>
        <v>#REF!</v>
      </c>
      <c r="R687" s="219" t="e">
        <f>IF('Retail Pricing'!#REF!&gt;0,'Retail Pricing'!#REF!," ")</f>
        <v>#REF!</v>
      </c>
      <c r="S687" s="219" t="e">
        <f>'Retail Pricing'!#REF!</f>
        <v>#REF!</v>
      </c>
      <c r="T687" s="219">
        <v>7.71</v>
      </c>
      <c r="U687" s="7" t="e">
        <f t="shared" ref="U687:U717" si="1159">IF(M687&gt;0,$U$1," ")+2%</f>
        <v>#REF!</v>
      </c>
      <c r="V687" s="7">
        <v>-1</v>
      </c>
      <c r="W687" s="491" t="e">
        <f>ROUND(('Retail Pricing'!#REF!/(1-0.09))/0.05,0)*0.05</f>
        <v>#REF!</v>
      </c>
      <c r="X687" s="489">
        <v>0</v>
      </c>
      <c r="Y687" s="304" t="str">
        <f t="shared" ref="Y687:Y717" si="1160">IF(X687=0," ",SUM((W687-X687)/X687))</f>
        <v xml:space="preserve"> </v>
      </c>
      <c r="Z687" s="428" t="s">
        <v>106</v>
      </c>
      <c r="AA687" s="492" t="s">
        <v>106</v>
      </c>
      <c r="AB687" s="493" t="e">
        <f t="shared" ref="AB687:AB709" si="1161">$W687*AB$1</f>
        <v>#REF!</v>
      </c>
      <c r="AC687" s="489">
        <v>0</v>
      </c>
      <c r="AD687" s="14" t="str">
        <f t="shared" ref="AD687:AD717" si="1162">IF(AC687=0," ",SUM((AB687-AC687)/AC687))</f>
        <v xml:space="preserve"> </v>
      </c>
      <c r="AE687" s="428" t="s">
        <v>106</v>
      </c>
      <c r="AF687" s="488" t="s">
        <v>106</v>
      </c>
      <c r="AG687" s="494" t="e">
        <f>ROUND(('Retail Pricing'!#REF!/(1-0.09))/0.05,0)*0.05</f>
        <v>#REF!</v>
      </c>
      <c r="AH687" s="489">
        <v>0</v>
      </c>
      <c r="AI687" s="14" t="str">
        <f t="shared" ref="AI687:AI717" si="1163">IF(AH687=0," ",SUM((AG687-AH687)/AH687))</f>
        <v xml:space="preserve"> </v>
      </c>
      <c r="AJ687" s="428" t="s">
        <v>106</v>
      </c>
      <c r="AK687" s="495" t="e">
        <f>ROUND(('Retail Pricing'!#REF!/(1-0.09))/0.05,0)*0.05</f>
        <v>#REF!</v>
      </c>
      <c r="AL687" s="489"/>
      <c r="AM687" s="489">
        <v>0</v>
      </c>
      <c r="AN687" s="14" t="str">
        <f t="shared" ref="AN687:AN717" si="1164">IF(AM687=0," ",SUM((AK687-AM687)/AM687))</f>
        <v xml:space="preserve"> </v>
      </c>
      <c r="AO687" s="428" t="s">
        <v>106</v>
      </c>
      <c r="AP687" s="490" t="e">
        <f>ROUND(('Retail Pricing'!#REF!/(1-0.09))/0.05,0)*0.05</f>
        <v>#REF!</v>
      </c>
      <c r="AQ687" s="489">
        <v>0</v>
      </c>
      <c r="AR687" s="14" t="str">
        <f t="shared" ref="AR687:AR717" si="1165">IF(AQ687=0," ",SUM((AP687-AQ687)/AQ687))</f>
        <v xml:space="preserve"> </v>
      </c>
      <c r="AS687" s="428" t="s">
        <v>106</v>
      </c>
      <c r="AT687" s="496">
        <v>0</v>
      </c>
      <c r="AU687" s="497" t="e">
        <f>'Retail Pricing'!#REF!</f>
        <v>#REF!</v>
      </c>
      <c r="AV687" s="288"/>
      <c r="AW687" s="498" t="e">
        <f t="shared" ref="AW687:AW717" si="1166">IF(W687&gt;0,ROUND((W687*1.3)/0.05,0)*0.05," ")</f>
        <v>#REF!</v>
      </c>
      <c r="AX687" s="499" t="s">
        <v>106</v>
      </c>
      <c r="AY687" s="499" t="s">
        <v>106</v>
      </c>
      <c r="AZ687" s="333"/>
      <c r="BA687" s="491" t="e">
        <f t="shared" ref="BA687:BA717" si="1167">IF($A687&lt;&gt;" ",$W687," ")</f>
        <v>#REF!</v>
      </c>
      <c r="BB687" s="492" t="str">
        <f t="shared" ref="BB687:BB717" si="1168">IF($A687&lt;&gt;" ",$AA687," ")</f>
        <v xml:space="preserve"> </v>
      </c>
      <c r="BC687" s="493" t="e">
        <f t="shared" ref="BC687:BC717" si="1169">IF($A687&lt;&gt;" ",$AB687," ")</f>
        <v>#REF!</v>
      </c>
      <c r="BD687" s="488" t="str">
        <f t="shared" ref="BD687:BD717" si="1170">IF($A687&lt;&gt;" ",$AF687," ")</f>
        <v xml:space="preserve"> </v>
      </c>
      <c r="BE687" s="494" t="e">
        <f t="shared" ref="BE687:BE717" si="1171">IF($A687&lt;&gt;" ",$AG687," ")</f>
        <v>#REF!</v>
      </c>
      <c r="BF687" s="495" t="e">
        <f t="shared" ref="BF687:BF717" si="1172">IF($A687&lt;&gt;" ",$AK687," ")</f>
        <v>#REF!</v>
      </c>
      <c r="BG687" s="490" t="e">
        <f t="shared" ref="BG687:BG717" si="1173">IF($A687&lt;&gt;" ",$AP687," ")</f>
        <v>#REF!</v>
      </c>
      <c r="BH687" s="496">
        <f t="shared" ref="BH687:BH717" si="1174">IF($A687&lt;&gt;" ",$AT687," ")</f>
        <v>0</v>
      </c>
      <c r="BI687" s="497" t="e">
        <f t="shared" ref="BI687:BI717" si="1175">IF($A687&lt;&gt;" ",$AU687," ")</f>
        <v>#REF!</v>
      </c>
      <c r="BJ687" s="385" t="e">
        <f t="shared" ref="BJ687:BJ717" si="1176">IF(BA687*0.9&gt;BG687, " ", "No")</f>
        <v>#REF!</v>
      </c>
      <c r="BK687" s="385" t="e">
        <f t="shared" ref="BK687:BK717" si="1177">IF(BC687*0.9&gt;BG687, " ", "No")</f>
        <v>#REF!</v>
      </c>
      <c r="BL687" s="243" t="e">
        <f>IF((BA687-'Retail Pricing'!#REF!)&gt;=0," ",1)</f>
        <v>#REF!</v>
      </c>
      <c r="BM687" s="243" t="e">
        <f>IF((BB687-'Retail Pricing'!#REF!)&gt;=0," ",1)</f>
        <v>#REF!</v>
      </c>
      <c r="BN687" s="243" t="e">
        <f>IF((BC687-'Retail Pricing'!#REF!)&gt;=0," ",1)</f>
        <v>#REF!</v>
      </c>
      <c r="BO687" s="243" t="e">
        <f>IF((BD687-'Retail Pricing'!#REF!)&gt;=0," ",1)</f>
        <v>#REF!</v>
      </c>
      <c r="BP687" s="243" t="e">
        <f>IF((BE687-'Retail Pricing'!#REF!)&gt;=0," ",1)</f>
        <v>#REF!</v>
      </c>
      <c r="BQ687" s="243" t="e">
        <f>IF((BF687-'Retail Pricing'!#REF!)&gt;=0," ",1)</f>
        <v>#REF!</v>
      </c>
      <c r="BR687" s="243" t="e">
        <f>IF((BG687-'Retail Pricing'!#REF!)&gt;=0," ",1)</f>
        <v>#REF!</v>
      </c>
      <c r="BS687" s="243" t="e">
        <f>IF((BH687-'Retail Pricing'!#REF!)&gt;=0," ",1)</f>
        <v>#REF!</v>
      </c>
      <c r="BT687" s="243" t="e">
        <f>IF((BI687-'Retail Pricing'!#REF!)&gt;=0," ",1)</f>
        <v>#REF!</v>
      </c>
      <c r="BU687" s="67"/>
      <c r="BV687" s="442" t="e">
        <f t="shared" ref="BV687:BV717" si="1178">IF(W687&gt;0,$BV$9, " ")</f>
        <v>#REF!</v>
      </c>
      <c r="BW687" s="244" t="e">
        <f t="shared" ref="BW687:BW717" si="1179">IF($BV687&gt;0,($BV687-W687)/$BV687*100," ")</f>
        <v>#REF!</v>
      </c>
      <c r="BX687" s="244" t="e">
        <f t="shared" ref="BX687:BX717" si="1180">IF($BV687&gt;0,($BV687-AA687)/$BV687*100," ")</f>
        <v>#REF!</v>
      </c>
      <c r="BY687" s="244" t="e">
        <f t="shared" ref="BY687:BY717" si="1181">IF($BV687&gt;0,($BV687-AB687)/$BV687*100," ")</f>
        <v>#REF!</v>
      </c>
      <c r="BZ687" s="244" t="e">
        <f t="shared" ref="BZ687:BZ717" si="1182">IF($BV687&gt;0,($BV687-AF687)/$BV687*100," ")</f>
        <v>#REF!</v>
      </c>
      <c r="CA687" s="244" t="e">
        <f t="shared" ref="CA687:CA717" si="1183">IF($BV687&gt;0,($BV687-AG687)/$BV687*100," ")</f>
        <v>#REF!</v>
      </c>
      <c r="CB687" s="244" t="e">
        <f t="shared" ref="CB687:CB717" si="1184">CA687</f>
        <v>#REF!</v>
      </c>
      <c r="CC687" s="244" t="e">
        <f t="shared" ref="CC687:CC717" si="1185">IF($BV687&gt;0,($BV687-AK687)/$BV687*100," ")</f>
        <v>#REF!</v>
      </c>
      <c r="CD687" s="244" t="e">
        <f t="shared" ref="CD687:CD717" si="1186">IF($BV687&gt;0,($BV687-AP687)/$BV687*100," ")</f>
        <v>#REF!</v>
      </c>
      <c r="CE687" s="244" t="e">
        <f t="shared" ref="CE687:CE717" si="1187">IF($BV687&gt;0,($BV687-AT687)/$BV687*100," ")</f>
        <v>#REF!</v>
      </c>
      <c r="CF687" s="244" t="e">
        <f t="shared" ref="CF687:CF717" si="1188">IF($BV687&gt;0,($BV687-(W687*2))/$BV687*100," ")</f>
        <v>#REF!</v>
      </c>
      <c r="CG687" s="244" t="e">
        <f t="shared" ref="CG687:CG717" si="1189">IF($BV687&gt;0,($BV687-AW687)/$BV687*100," ")</f>
        <v>#REF!</v>
      </c>
      <c r="CH687" s="244" t="e">
        <f t="shared" ref="CH687:CH717" si="1190">IF($W687&gt;0,100," ")</f>
        <v>#REF!</v>
      </c>
      <c r="CI687" s="570"/>
      <c r="CJ687" s="244" t="e">
        <f t="shared" ref="CJ687:CJ717" si="1191">IF($BV687&gt;0,($BV687-AI687)/$BV687*100," ")</f>
        <v>#REF!</v>
      </c>
      <c r="CK687" s="244" t="e">
        <f t="shared" ref="CK687:CK717" si="1192">IF($BV687&gt;0,($BV687-AM687)/$BV687*100," ")</f>
        <v>#REF!</v>
      </c>
      <c r="CL687" s="244" t="e">
        <f t="shared" ref="CL687:CL717" si="1193">IF($BV687&gt;0,($BV687-AN687)/$BV687*100," ")</f>
        <v>#REF!</v>
      </c>
      <c r="CM687" s="244" t="e">
        <f t="shared" ref="CM687:CM717" si="1194">IF($BV687&gt;0,($BV687-AR687)/$BV687*100," ")</f>
        <v>#REF!</v>
      </c>
      <c r="CN687" s="244" t="e">
        <f t="shared" ref="CN687:CN717" si="1195">IF($BV687&gt;0,($BV687-AS687)/$BV687*100," ")</f>
        <v>#REF!</v>
      </c>
      <c r="CO687" s="244" t="e">
        <f t="shared" ref="CO687:CO717" si="1196">IF($BV687&gt;0,($BV687-AW687)/$BV687*100," ")</f>
        <v>#REF!</v>
      </c>
      <c r="CP687" s="244" t="e">
        <f t="shared" ref="CP687:CP717" si="1197">IF($BV687&gt;0,($BV687-BB687)/$BV687*100," ")</f>
        <v>#REF!</v>
      </c>
      <c r="CQ687" s="244" t="e">
        <f t="shared" ref="CQ687:CQ717" si="1198">IF($BV687&gt;0,($BV687-BF687)/$BV687*100," ")</f>
        <v>#REF!</v>
      </c>
      <c r="CR687" s="244"/>
      <c r="CS687" s="244"/>
      <c r="CT687" s="244"/>
      <c r="CU687" s="244"/>
      <c r="CV687" s="347"/>
      <c r="CW687" s="338" t="e">
        <f t="shared" ref="CW687:CW717" si="1199">IF($BW687&gt;0,$BA687," ")</f>
        <v>#REF!</v>
      </c>
      <c r="CX687" s="347"/>
      <c r="CY687" s="338" t="e">
        <f t="shared" ref="CY687:CY693" si="1200">IF($BW687&gt;0,$BA687," ")</f>
        <v>#REF!</v>
      </c>
      <c r="CZ687" s="347"/>
      <c r="DA687" s="338" t="e">
        <f t="shared" ref="DA687:DA717" si="1201">IF($BW687&gt;0,$BA687," ")</f>
        <v>#REF!</v>
      </c>
      <c r="DB687" s="347"/>
      <c r="DC687" s="338" t="e">
        <f t="shared" ref="DC687:DC717" si="1202">IF($BW687&gt;0,$BA687," ")</f>
        <v>#REF!</v>
      </c>
      <c r="DD687" s="347"/>
      <c r="DE687" s="338" t="e">
        <f t="shared" ref="DE687:DE717" si="1203">IF($BW687&gt;0,$BA687," ")</f>
        <v>#REF!</v>
      </c>
    </row>
    <row r="688" spans="1:109" s="19" customFormat="1" x14ac:dyDescent="0.2">
      <c r="A688" s="328" t="s">
        <v>895</v>
      </c>
      <c r="B688" s="369" t="s">
        <v>1083</v>
      </c>
      <c r="C688" s="451" t="s">
        <v>1146</v>
      </c>
      <c r="D688" s="217"/>
      <c r="E688" s="326">
        <v>12</v>
      </c>
      <c r="F688" s="400" t="s">
        <v>898</v>
      </c>
      <c r="G688" s="704"/>
      <c r="H688" s="400"/>
      <c r="I688" s="89" t="e">
        <f>IF('Retail Pricing'!#REF!&gt;0,'Retail Pricing'!#REF!," ")</f>
        <v>#REF!</v>
      </c>
      <c r="J688" s="85" t="e">
        <f>'Retail Pricing'!#REF!</f>
        <v>#REF!</v>
      </c>
      <c r="K688" s="85" t="e">
        <f>'Retail Pricing'!#REF!</f>
        <v>#REF!</v>
      </c>
      <c r="L688" s="305" t="e">
        <f>IF('Retail Pricing'!#REF!&gt;0,'Retail Pricing'!#REF!," ")</f>
        <v>#REF!</v>
      </c>
      <c r="M688" s="226" t="e">
        <f t="shared" si="1158"/>
        <v>#REF!</v>
      </c>
      <c r="N688" s="219" t="e">
        <f>'Retail Pricing'!#REF!</f>
        <v>#REF!</v>
      </c>
      <c r="O688" s="219" t="e">
        <f>'Retail Pricing'!#REF!</f>
        <v>#REF!</v>
      </c>
      <c r="P688" s="219"/>
      <c r="Q688" s="219" t="e">
        <f>'Retail Pricing'!#REF!</f>
        <v>#REF!</v>
      </c>
      <c r="R688" s="219" t="e">
        <f>IF('Retail Pricing'!#REF!&gt;0,'Retail Pricing'!#REF!," ")</f>
        <v>#REF!</v>
      </c>
      <c r="S688" s="219" t="e">
        <f>'Retail Pricing'!#REF!</f>
        <v>#REF!</v>
      </c>
      <c r="T688" s="219">
        <v>8.31</v>
      </c>
      <c r="U688" s="7" t="e">
        <f t="shared" si="1159"/>
        <v>#REF!</v>
      </c>
      <c r="V688" s="7">
        <v>-1</v>
      </c>
      <c r="W688" s="491" t="e">
        <f>ROUND(('Retail Pricing'!#REF!/(1-0.09))/0.05,0)*0.05</f>
        <v>#REF!</v>
      </c>
      <c r="X688" s="489">
        <v>0</v>
      </c>
      <c r="Y688" s="304" t="str">
        <f t="shared" si="1160"/>
        <v xml:space="preserve"> </v>
      </c>
      <c r="Z688" s="428" t="s">
        <v>106</v>
      </c>
      <c r="AA688" s="492" t="s">
        <v>106</v>
      </c>
      <c r="AB688" s="493" t="e">
        <f t="shared" si="1161"/>
        <v>#REF!</v>
      </c>
      <c r="AC688" s="489">
        <v>0</v>
      </c>
      <c r="AD688" s="14" t="str">
        <f t="shared" si="1162"/>
        <v xml:space="preserve"> </v>
      </c>
      <c r="AE688" s="428" t="s">
        <v>106</v>
      </c>
      <c r="AF688" s="488" t="s">
        <v>106</v>
      </c>
      <c r="AG688" s="494" t="e">
        <f>ROUND(('Retail Pricing'!#REF!/(1-0.09))/0.05,0)*0.05</f>
        <v>#REF!</v>
      </c>
      <c r="AH688" s="489">
        <v>0</v>
      </c>
      <c r="AI688" s="14" t="str">
        <f t="shared" si="1163"/>
        <v xml:space="preserve"> </v>
      </c>
      <c r="AJ688" s="428" t="s">
        <v>106</v>
      </c>
      <c r="AK688" s="495" t="e">
        <f>ROUND(('Retail Pricing'!#REF!/(1-0.09))/0.05,0)*0.05</f>
        <v>#REF!</v>
      </c>
      <c r="AL688" s="489"/>
      <c r="AM688" s="489">
        <v>0</v>
      </c>
      <c r="AN688" s="14" t="str">
        <f t="shared" si="1164"/>
        <v xml:space="preserve"> </v>
      </c>
      <c r="AO688" s="428" t="s">
        <v>106</v>
      </c>
      <c r="AP688" s="490" t="e">
        <f>ROUND(('Retail Pricing'!#REF!/(1-0.09))/0.05,0)*0.05</f>
        <v>#REF!</v>
      </c>
      <c r="AQ688" s="489">
        <v>0</v>
      </c>
      <c r="AR688" s="14" t="str">
        <f t="shared" si="1165"/>
        <v xml:space="preserve"> </v>
      </c>
      <c r="AS688" s="428" t="s">
        <v>106</v>
      </c>
      <c r="AT688" s="496">
        <v>0</v>
      </c>
      <c r="AU688" s="497" t="e">
        <f>'Retail Pricing'!#REF!</f>
        <v>#REF!</v>
      </c>
      <c r="AV688" s="288"/>
      <c r="AW688" s="498" t="e">
        <f t="shared" si="1166"/>
        <v>#REF!</v>
      </c>
      <c r="AX688" s="499" t="s">
        <v>106</v>
      </c>
      <c r="AY688" s="499" t="s">
        <v>106</v>
      </c>
      <c r="AZ688" s="333"/>
      <c r="BA688" s="491" t="e">
        <f t="shared" si="1167"/>
        <v>#REF!</v>
      </c>
      <c r="BB688" s="492" t="str">
        <f t="shared" si="1168"/>
        <v xml:space="preserve"> </v>
      </c>
      <c r="BC688" s="493" t="e">
        <f t="shared" si="1169"/>
        <v>#REF!</v>
      </c>
      <c r="BD688" s="488" t="str">
        <f t="shared" si="1170"/>
        <v xml:space="preserve"> </v>
      </c>
      <c r="BE688" s="494" t="e">
        <f t="shared" si="1171"/>
        <v>#REF!</v>
      </c>
      <c r="BF688" s="495" t="e">
        <f t="shared" si="1172"/>
        <v>#REF!</v>
      </c>
      <c r="BG688" s="490" t="e">
        <f t="shared" si="1173"/>
        <v>#REF!</v>
      </c>
      <c r="BH688" s="496">
        <f t="shared" si="1174"/>
        <v>0</v>
      </c>
      <c r="BI688" s="497" t="e">
        <f t="shared" si="1175"/>
        <v>#REF!</v>
      </c>
      <c r="BJ688" s="385" t="e">
        <f t="shared" si="1176"/>
        <v>#REF!</v>
      </c>
      <c r="BK688" s="385" t="e">
        <f t="shared" si="1177"/>
        <v>#REF!</v>
      </c>
      <c r="BL688" s="243" t="e">
        <f>IF((BA688-'Retail Pricing'!#REF!)&gt;=0," ",1)</f>
        <v>#REF!</v>
      </c>
      <c r="BM688" s="243" t="e">
        <f>IF((BB688-'Retail Pricing'!#REF!)&gt;=0," ",1)</f>
        <v>#REF!</v>
      </c>
      <c r="BN688" s="243" t="e">
        <f>IF((BC688-'Retail Pricing'!#REF!)&gt;=0," ",1)</f>
        <v>#REF!</v>
      </c>
      <c r="BO688" s="243" t="e">
        <f>IF((BD688-'Retail Pricing'!#REF!)&gt;=0," ",1)</f>
        <v>#REF!</v>
      </c>
      <c r="BP688" s="243" t="e">
        <f>IF((BE688-'Retail Pricing'!#REF!)&gt;=0," ",1)</f>
        <v>#REF!</v>
      </c>
      <c r="BQ688" s="243" t="e">
        <f>IF((BF688-'Retail Pricing'!#REF!)&gt;=0," ",1)</f>
        <v>#REF!</v>
      </c>
      <c r="BR688" s="243" t="e">
        <f>IF((BG688-'Retail Pricing'!#REF!)&gt;=0," ",1)</f>
        <v>#REF!</v>
      </c>
      <c r="BS688" s="243" t="e">
        <f>IF((BH688-'Retail Pricing'!#REF!)&gt;=0," ",1)</f>
        <v>#REF!</v>
      </c>
      <c r="BT688" s="243" t="e">
        <f>IF((BI688-'Retail Pricing'!#REF!)&gt;=0," ",1)</f>
        <v>#REF!</v>
      </c>
      <c r="BU688" s="67"/>
      <c r="BV688" s="442" t="e">
        <f t="shared" si="1178"/>
        <v>#REF!</v>
      </c>
      <c r="BW688" s="244" t="e">
        <f t="shared" si="1179"/>
        <v>#REF!</v>
      </c>
      <c r="BX688" s="244" t="e">
        <f t="shared" si="1180"/>
        <v>#REF!</v>
      </c>
      <c r="BY688" s="244" t="e">
        <f t="shared" si="1181"/>
        <v>#REF!</v>
      </c>
      <c r="BZ688" s="244" t="e">
        <f t="shared" si="1182"/>
        <v>#REF!</v>
      </c>
      <c r="CA688" s="244" t="e">
        <f t="shared" si="1183"/>
        <v>#REF!</v>
      </c>
      <c r="CB688" s="244" t="e">
        <f t="shared" si="1184"/>
        <v>#REF!</v>
      </c>
      <c r="CC688" s="244" t="e">
        <f t="shared" si="1185"/>
        <v>#REF!</v>
      </c>
      <c r="CD688" s="244" t="e">
        <f t="shared" si="1186"/>
        <v>#REF!</v>
      </c>
      <c r="CE688" s="244" t="e">
        <f t="shared" si="1187"/>
        <v>#REF!</v>
      </c>
      <c r="CF688" s="244" t="e">
        <f t="shared" si="1188"/>
        <v>#REF!</v>
      </c>
      <c r="CG688" s="244" t="e">
        <f t="shared" si="1189"/>
        <v>#REF!</v>
      </c>
      <c r="CH688" s="244" t="e">
        <f t="shared" si="1190"/>
        <v>#REF!</v>
      </c>
      <c r="CI688" s="570"/>
      <c r="CJ688" s="244" t="e">
        <f t="shared" si="1191"/>
        <v>#REF!</v>
      </c>
      <c r="CK688" s="244" t="e">
        <f t="shared" si="1192"/>
        <v>#REF!</v>
      </c>
      <c r="CL688" s="244" t="e">
        <f t="shared" si="1193"/>
        <v>#REF!</v>
      </c>
      <c r="CM688" s="244" t="e">
        <f t="shared" si="1194"/>
        <v>#REF!</v>
      </c>
      <c r="CN688" s="244" t="e">
        <f t="shared" si="1195"/>
        <v>#REF!</v>
      </c>
      <c r="CO688" s="244" t="e">
        <f t="shared" si="1196"/>
        <v>#REF!</v>
      </c>
      <c r="CP688" s="244" t="e">
        <f t="shared" si="1197"/>
        <v>#REF!</v>
      </c>
      <c r="CQ688" s="244" t="e">
        <f t="shared" si="1198"/>
        <v>#REF!</v>
      </c>
      <c r="CR688" s="244"/>
      <c r="CS688" s="244"/>
      <c r="CT688" s="244"/>
      <c r="CU688" s="244"/>
      <c r="CV688" s="347"/>
      <c r="CW688" s="338" t="e">
        <f t="shared" si="1199"/>
        <v>#REF!</v>
      </c>
      <c r="CX688" s="347"/>
      <c r="CY688" s="338" t="e">
        <f t="shared" si="1200"/>
        <v>#REF!</v>
      </c>
      <c r="CZ688" s="347"/>
      <c r="DA688" s="338" t="e">
        <f t="shared" si="1201"/>
        <v>#REF!</v>
      </c>
      <c r="DB688" s="347"/>
      <c r="DC688" s="338" t="e">
        <f t="shared" si="1202"/>
        <v>#REF!</v>
      </c>
      <c r="DD688" s="347"/>
      <c r="DE688" s="338" t="e">
        <f t="shared" si="1203"/>
        <v>#REF!</v>
      </c>
    </row>
    <row r="689" spans="1:109" s="19" customFormat="1" x14ac:dyDescent="0.2">
      <c r="A689" s="328" t="s">
        <v>895</v>
      </c>
      <c r="B689" s="369" t="s">
        <v>1084</v>
      </c>
      <c r="C689" s="451" t="s">
        <v>1146</v>
      </c>
      <c r="D689" s="217"/>
      <c r="E689" s="326">
        <v>8</v>
      </c>
      <c r="F689" s="400" t="s">
        <v>899</v>
      </c>
      <c r="G689" s="704"/>
      <c r="H689" s="400"/>
      <c r="I689" s="89" t="e">
        <f>IF('Retail Pricing'!#REF!&gt;0,'Retail Pricing'!#REF!," ")</f>
        <v>#REF!</v>
      </c>
      <c r="J689" s="85" t="e">
        <f>'Retail Pricing'!#REF!</f>
        <v>#REF!</v>
      </c>
      <c r="K689" s="85" t="e">
        <f>'Retail Pricing'!#REF!</f>
        <v>#REF!</v>
      </c>
      <c r="L689" s="305" t="e">
        <f>IF('Retail Pricing'!#REF!&gt;0,'Retail Pricing'!#REF!," ")</f>
        <v>#REF!</v>
      </c>
      <c r="M689" s="226" t="e">
        <f t="shared" si="1158"/>
        <v>#REF!</v>
      </c>
      <c r="N689" s="219" t="e">
        <f>'Retail Pricing'!#REF!</f>
        <v>#REF!</v>
      </c>
      <c r="O689" s="219" t="e">
        <f>'Retail Pricing'!#REF!</f>
        <v>#REF!</v>
      </c>
      <c r="P689" s="219"/>
      <c r="Q689" s="219" t="e">
        <f>'Retail Pricing'!#REF!</f>
        <v>#REF!</v>
      </c>
      <c r="R689" s="219" t="e">
        <f>IF('Retail Pricing'!#REF!&gt;0,'Retail Pricing'!#REF!," ")</f>
        <v>#REF!</v>
      </c>
      <c r="S689" s="219" t="e">
        <f>'Retail Pricing'!#REF!</f>
        <v>#REF!</v>
      </c>
      <c r="T689" s="219">
        <v>6</v>
      </c>
      <c r="U689" s="7" t="e">
        <f t="shared" si="1159"/>
        <v>#REF!</v>
      </c>
      <c r="V689" s="7">
        <v>-1</v>
      </c>
      <c r="W689" s="491" t="e">
        <f>ROUND(('Retail Pricing'!#REF!/(1-0.09))/0.05,0)*0.05</f>
        <v>#REF!</v>
      </c>
      <c r="X689" s="489">
        <v>0</v>
      </c>
      <c r="Y689" s="304" t="str">
        <f t="shared" si="1160"/>
        <v xml:space="preserve"> </v>
      </c>
      <c r="Z689" s="428" t="s">
        <v>106</v>
      </c>
      <c r="AA689" s="492" t="s">
        <v>106</v>
      </c>
      <c r="AB689" s="493" t="e">
        <f t="shared" si="1161"/>
        <v>#REF!</v>
      </c>
      <c r="AC689" s="489">
        <v>0</v>
      </c>
      <c r="AD689" s="14" t="str">
        <f t="shared" si="1162"/>
        <v xml:space="preserve"> </v>
      </c>
      <c r="AE689" s="428" t="s">
        <v>106</v>
      </c>
      <c r="AF689" s="488" t="s">
        <v>106</v>
      </c>
      <c r="AG689" s="494" t="e">
        <f>ROUND(('Retail Pricing'!#REF!/(1-0.09))/0.05,0)*0.05</f>
        <v>#REF!</v>
      </c>
      <c r="AH689" s="489">
        <v>0</v>
      </c>
      <c r="AI689" s="14" t="str">
        <f t="shared" si="1163"/>
        <v xml:space="preserve"> </v>
      </c>
      <c r="AJ689" s="428" t="s">
        <v>106</v>
      </c>
      <c r="AK689" s="495" t="e">
        <f>ROUND(('Retail Pricing'!#REF!/(1-0.09))/0.05,0)*0.05</f>
        <v>#REF!</v>
      </c>
      <c r="AL689" s="489"/>
      <c r="AM689" s="489">
        <v>0</v>
      </c>
      <c r="AN689" s="14" t="str">
        <f t="shared" si="1164"/>
        <v xml:space="preserve"> </v>
      </c>
      <c r="AO689" s="428" t="s">
        <v>106</v>
      </c>
      <c r="AP689" s="490" t="e">
        <f>ROUND(('Retail Pricing'!#REF!/(1-0.09))/0.05,0)*0.05</f>
        <v>#REF!</v>
      </c>
      <c r="AQ689" s="489">
        <v>0</v>
      </c>
      <c r="AR689" s="14" t="str">
        <f t="shared" si="1165"/>
        <v xml:space="preserve"> </v>
      </c>
      <c r="AS689" s="428" t="s">
        <v>106</v>
      </c>
      <c r="AT689" s="496">
        <v>0</v>
      </c>
      <c r="AU689" s="497" t="e">
        <f>'Retail Pricing'!#REF!</f>
        <v>#REF!</v>
      </c>
      <c r="AV689" s="288"/>
      <c r="AW689" s="498" t="e">
        <f t="shared" si="1166"/>
        <v>#REF!</v>
      </c>
      <c r="AX689" s="499" t="s">
        <v>106</v>
      </c>
      <c r="AY689" s="499" t="s">
        <v>106</v>
      </c>
      <c r="AZ689" s="333"/>
      <c r="BA689" s="491" t="e">
        <f t="shared" si="1167"/>
        <v>#REF!</v>
      </c>
      <c r="BB689" s="492" t="str">
        <f t="shared" si="1168"/>
        <v xml:space="preserve"> </v>
      </c>
      <c r="BC689" s="493" t="e">
        <f t="shared" si="1169"/>
        <v>#REF!</v>
      </c>
      <c r="BD689" s="488" t="str">
        <f t="shared" si="1170"/>
        <v xml:space="preserve"> </v>
      </c>
      <c r="BE689" s="494" t="e">
        <f t="shared" si="1171"/>
        <v>#REF!</v>
      </c>
      <c r="BF689" s="495" t="e">
        <f t="shared" si="1172"/>
        <v>#REF!</v>
      </c>
      <c r="BG689" s="490" t="e">
        <f t="shared" si="1173"/>
        <v>#REF!</v>
      </c>
      <c r="BH689" s="496">
        <f t="shared" si="1174"/>
        <v>0</v>
      </c>
      <c r="BI689" s="497" t="e">
        <f t="shared" si="1175"/>
        <v>#REF!</v>
      </c>
      <c r="BJ689" s="385" t="e">
        <f t="shared" si="1176"/>
        <v>#REF!</v>
      </c>
      <c r="BK689" s="385" t="e">
        <f t="shared" si="1177"/>
        <v>#REF!</v>
      </c>
      <c r="BL689" s="243" t="e">
        <f>IF((BA689-'Retail Pricing'!#REF!)&gt;=0," ",1)</f>
        <v>#REF!</v>
      </c>
      <c r="BM689" s="243" t="e">
        <f>IF((BB689-'Retail Pricing'!#REF!)&gt;=0," ",1)</f>
        <v>#REF!</v>
      </c>
      <c r="BN689" s="243" t="e">
        <f>IF((BC689-'Retail Pricing'!#REF!)&gt;=0," ",1)</f>
        <v>#REF!</v>
      </c>
      <c r="BO689" s="243" t="e">
        <f>IF((BD689-'Retail Pricing'!#REF!)&gt;=0," ",1)</f>
        <v>#REF!</v>
      </c>
      <c r="BP689" s="243" t="e">
        <f>IF((BE689-'Retail Pricing'!#REF!)&gt;=0," ",1)</f>
        <v>#REF!</v>
      </c>
      <c r="BQ689" s="243" t="e">
        <f>IF((BF689-'Retail Pricing'!#REF!)&gt;=0," ",1)</f>
        <v>#REF!</v>
      </c>
      <c r="BR689" s="243" t="e">
        <f>IF((BG689-'Retail Pricing'!#REF!)&gt;=0," ",1)</f>
        <v>#REF!</v>
      </c>
      <c r="BS689" s="243" t="e">
        <f>IF((BH689-'Retail Pricing'!#REF!)&gt;=0," ",1)</f>
        <v>#REF!</v>
      </c>
      <c r="BT689" s="243" t="e">
        <f>IF((BI689-'Retail Pricing'!#REF!)&gt;=0," ",1)</f>
        <v>#REF!</v>
      </c>
      <c r="BU689" s="67"/>
      <c r="BV689" s="442" t="e">
        <f t="shared" si="1178"/>
        <v>#REF!</v>
      </c>
      <c r="BW689" s="244" t="e">
        <f t="shared" si="1179"/>
        <v>#REF!</v>
      </c>
      <c r="BX689" s="244" t="e">
        <f t="shared" si="1180"/>
        <v>#REF!</v>
      </c>
      <c r="BY689" s="244" t="e">
        <f t="shared" si="1181"/>
        <v>#REF!</v>
      </c>
      <c r="BZ689" s="244" t="e">
        <f t="shared" si="1182"/>
        <v>#REF!</v>
      </c>
      <c r="CA689" s="244" t="e">
        <f t="shared" si="1183"/>
        <v>#REF!</v>
      </c>
      <c r="CB689" s="244" t="e">
        <f t="shared" si="1184"/>
        <v>#REF!</v>
      </c>
      <c r="CC689" s="244" t="e">
        <f t="shared" si="1185"/>
        <v>#REF!</v>
      </c>
      <c r="CD689" s="244" t="e">
        <f t="shared" si="1186"/>
        <v>#REF!</v>
      </c>
      <c r="CE689" s="244" t="e">
        <f t="shared" si="1187"/>
        <v>#REF!</v>
      </c>
      <c r="CF689" s="244" t="e">
        <f t="shared" si="1188"/>
        <v>#REF!</v>
      </c>
      <c r="CG689" s="244" t="e">
        <f t="shared" si="1189"/>
        <v>#REF!</v>
      </c>
      <c r="CH689" s="244" t="e">
        <f t="shared" si="1190"/>
        <v>#REF!</v>
      </c>
      <c r="CI689" s="570"/>
      <c r="CJ689" s="244" t="e">
        <f t="shared" si="1191"/>
        <v>#REF!</v>
      </c>
      <c r="CK689" s="244" t="e">
        <f t="shared" si="1192"/>
        <v>#REF!</v>
      </c>
      <c r="CL689" s="244" t="e">
        <f t="shared" si="1193"/>
        <v>#REF!</v>
      </c>
      <c r="CM689" s="244" t="e">
        <f t="shared" si="1194"/>
        <v>#REF!</v>
      </c>
      <c r="CN689" s="244" t="e">
        <f t="shared" si="1195"/>
        <v>#REF!</v>
      </c>
      <c r="CO689" s="244" t="e">
        <f t="shared" si="1196"/>
        <v>#REF!</v>
      </c>
      <c r="CP689" s="244" t="e">
        <f t="shared" si="1197"/>
        <v>#REF!</v>
      </c>
      <c r="CQ689" s="244" t="e">
        <f t="shared" si="1198"/>
        <v>#REF!</v>
      </c>
      <c r="CR689" s="244"/>
      <c r="CS689" s="244"/>
      <c r="CT689" s="244"/>
      <c r="CU689" s="244"/>
      <c r="CV689" s="347"/>
      <c r="CW689" s="338" t="e">
        <f t="shared" si="1199"/>
        <v>#REF!</v>
      </c>
      <c r="CX689" s="347"/>
      <c r="CY689" s="338" t="e">
        <f t="shared" si="1200"/>
        <v>#REF!</v>
      </c>
      <c r="CZ689" s="347"/>
      <c r="DA689" s="338" t="e">
        <f t="shared" si="1201"/>
        <v>#REF!</v>
      </c>
      <c r="DB689" s="347"/>
      <c r="DC689" s="338" t="e">
        <f t="shared" si="1202"/>
        <v>#REF!</v>
      </c>
      <c r="DD689" s="347"/>
      <c r="DE689" s="338" t="e">
        <f t="shared" si="1203"/>
        <v>#REF!</v>
      </c>
    </row>
    <row r="690" spans="1:109" s="19" customFormat="1" x14ac:dyDescent="0.2">
      <c r="A690" s="328" t="s">
        <v>895</v>
      </c>
      <c r="B690" s="369" t="s">
        <v>1085</v>
      </c>
      <c r="C690" s="451" t="s">
        <v>1146</v>
      </c>
      <c r="D690" s="217"/>
      <c r="E690" s="326">
        <v>8</v>
      </c>
      <c r="F690" s="400" t="s">
        <v>900</v>
      </c>
      <c r="G690" s="704"/>
      <c r="H690" s="394"/>
      <c r="I690" s="89" t="e">
        <f>IF('Retail Pricing'!#REF!&gt;0,'Retail Pricing'!#REF!," ")</f>
        <v>#REF!</v>
      </c>
      <c r="J690" s="85" t="e">
        <f>'Retail Pricing'!#REF!</f>
        <v>#REF!</v>
      </c>
      <c r="K690" s="85" t="e">
        <f>'Retail Pricing'!#REF!</f>
        <v>#REF!</v>
      </c>
      <c r="L690" s="305" t="e">
        <f>IF('Retail Pricing'!#REF!&gt;0,'Retail Pricing'!#REF!," ")</f>
        <v>#REF!</v>
      </c>
      <c r="M690" s="226" t="e">
        <f t="shared" si="1158"/>
        <v>#REF!</v>
      </c>
      <c r="N690" s="219" t="e">
        <f>'Retail Pricing'!#REF!</f>
        <v>#REF!</v>
      </c>
      <c r="O690" s="219" t="e">
        <f>'Retail Pricing'!#REF!</f>
        <v>#REF!</v>
      </c>
      <c r="P690" s="219"/>
      <c r="Q690" s="219" t="e">
        <f>'Retail Pricing'!#REF!</f>
        <v>#REF!</v>
      </c>
      <c r="R690" s="219" t="e">
        <f>IF('Retail Pricing'!#REF!&gt;0,'Retail Pricing'!#REF!," ")</f>
        <v>#REF!</v>
      </c>
      <c r="S690" s="219" t="e">
        <f>'Retail Pricing'!#REF!</f>
        <v>#REF!</v>
      </c>
      <c r="T690" s="219">
        <v>6</v>
      </c>
      <c r="U690" s="7" t="e">
        <f t="shared" si="1159"/>
        <v>#REF!</v>
      </c>
      <c r="V690" s="7">
        <v>-1</v>
      </c>
      <c r="W690" s="491" t="e">
        <f>ROUND(('Retail Pricing'!#REF!/(1-0.09))/0.05,0)*0.05</f>
        <v>#REF!</v>
      </c>
      <c r="X690" s="489">
        <v>0</v>
      </c>
      <c r="Y690" s="304" t="str">
        <f t="shared" si="1160"/>
        <v xml:space="preserve"> </v>
      </c>
      <c r="Z690" s="428" t="s">
        <v>106</v>
      </c>
      <c r="AA690" s="492" t="s">
        <v>106</v>
      </c>
      <c r="AB690" s="493" t="e">
        <f t="shared" si="1161"/>
        <v>#REF!</v>
      </c>
      <c r="AC690" s="489">
        <v>0</v>
      </c>
      <c r="AD690" s="14" t="str">
        <f t="shared" si="1162"/>
        <v xml:space="preserve"> </v>
      </c>
      <c r="AE690" s="428" t="s">
        <v>106</v>
      </c>
      <c r="AF690" s="488" t="s">
        <v>106</v>
      </c>
      <c r="AG690" s="494" t="e">
        <f>ROUND(('Retail Pricing'!#REF!/(1-0.09))/0.05,0)*0.05</f>
        <v>#REF!</v>
      </c>
      <c r="AH690" s="489">
        <v>0</v>
      </c>
      <c r="AI690" s="14" t="str">
        <f t="shared" si="1163"/>
        <v xml:space="preserve"> </v>
      </c>
      <c r="AJ690" s="428" t="s">
        <v>106</v>
      </c>
      <c r="AK690" s="495" t="e">
        <f>ROUND(('Retail Pricing'!#REF!/(1-0.09))/0.05,0)*0.05</f>
        <v>#REF!</v>
      </c>
      <c r="AL690" s="489"/>
      <c r="AM690" s="489">
        <v>0</v>
      </c>
      <c r="AN690" s="14" t="str">
        <f t="shared" si="1164"/>
        <v xml:space="preserve"> </v>
      </c>
      <c r="AO690" s="428" t="s">
        <v>106</v>
      </c>
      <c r="AP690" s="490" t="e">
        <f>ROUND(('Retail Pricing'!#REF!/(1-0.09))/0.05,0)*0.05</f>
        <v>#REF!</v>
      </c>
      <c r="AQ690" s="489">
        <v>0</v>
      </c>
      <c r="AR690" s="14" t="str">
        <f t="shared" si="1165"/>
        <v xml:space="preserve"> </v>
      </c>
      <c r="AS690" s="428" t="s">
        <v>106</v>
      </c>
      <c r="AT690" s="496">
        <v>0</v>
      </c>
      <c r="AU690" s="497" t="e">
        <f>'Retail Pricing'!#REF!</f>
        <v>#REF!</v>
      </c>
      <c r="AV690" s="288"/>
      <c r="AW690" s="498" t="e">
        <f t="shared" si="1166"/>
        <v>#REF!</v>
      </c>
      <c r="AX690" s="499" t="s">
        <v>106</v>
      </c>
      <c r="AY690" s="499" t="s">
        <v>106</v>
      </c>
      <c r="AZ690" s="333"/>
      <c r="BA690" s="491" t="e">
        <f t="shared" si="1167"/>
        <v>#REF!</v>
      </c>
      <c r="BB690" s="492" t="str">
        <f t="shared" si="1168"/>
        <v xml:space="preserve"> </v>
      </c>
      <c r="BC690" s="493" t="e">
        <f t="shared" si="1169"/>
        <v>#REF!</v>
      </c>
      <c r="BD690" s="488" t="str">
        <f t="shared" si="1170"/>
        <v xml:space="preserve"> </v>
      </c>
      <c r="BE690" s="494" t="e">
        <f t="shared" si="1171"/>
        <v>#REF!</v>
      </c>
      <c r="BF690" s="495" t="e">
        <f t="shared" si="1172"/>
        <v>#REF!</v>
      </c>
      <c r="BG690" s="490" t="e">
        <f t="shared" si="1173"/>
        <v>#REF!</v>
      </c>
      <c r="BH690" s="496">
        <f t="shared" si="1174"/>
        <v>0</v>
      </c>
      <c r="BI690" s="497" t="e">
        <f t="shared" si="1175"/>
        <v>#REF!</v>
      </c>
      <c r="BJ690" s="385" t="e">
        <f t="shared" si="1176"/>
        <v>#REF!</v>
      </c>
      <c r="BK690" s="385" t="e">
        <f t="shared" si="1177"/>
        <v>#REF!</v>
      </c>
      <c r="BL690" s="243" t="e">
        <f>IF((BA690-'Retail Pricing'!#REF!)&gt;=0," ",1)</f>
        <v>#REF!</v>
      </c>
      <c r="BM690" s="243" t="e">
        <f>IF((BB690-'Retail Pricing'!#REF!)&gt;=0," ",1)</f>
        <v>#REF!</v>
      </c>
      <c r="BN690" s="243" t="e">
        <f>IF((BC690-'Retail Pricing'!#REF!)&gt;=0," ",1)</f>
        <v>#REF!</v>
      </c>
      <c r="BO690" s="243" t="e">
        <f>IF((BD690-'Retail Pricing'!#REF!)&gt;=0," ",1)</f>
        <v>#REF!</v>
      </c>
      <c r="BP690" s="243" t="e">
        <f>IF((BE690-'Retail Pricing'!#REF!)&gt;=0," ",1)</f>
        <v>#REF!</v>
      </c>
      <c r="BQ690" s="243" t="e">
        <f>IF((BF690-'Retail Pricing'!#REF!)&gt;=0," ",1)</f>
        <v>#REF!</v>
      </c>
      <c r="BR690" s="243" t="e">
        <f>IF((BG690-'Retail Pricing'!#REF!)&gt;=0," ",1)</f>
        <v>#REF!</v>
      </c>
      <c r="BS690" s="243" t="e">
        <f>IF((BH690-'Retail Pricing'!#REF!)&gt;=0," ",1)</f>
        <v>#REF!</v>
      </c>
      <c r="BT690" s="243" t="e">
        <f>IF((BI690-'Retail Pricing'!#REF!)&gt;=0," ",1)</f>
        <v>#REF!</v>
      </c>
      <c r="BU690" s="67"/>
      <c r="BV690" s="442" t="e">
        <f t="shared" si="1178"/>
        <v>#REF!</v>
      </c>
      <c r="BW690" s="244" t="e">
        <f t="shared" si="1179"/>
        <v>#REF!</v>
      </c>
      <c r="BX690" s="244" t="e">
        <f t="shared" si="1180"/>
        <v>#REF!</v>
      </c>
      <c r="BY690" s="244" t="e">
        <f t="shared" si="1181"/>
        <v>#REF!</v>
      </c>
      <c r="BZ690" s="244" t="e">
        <f t="shared" si="1182"/>
        <v>#REF!</v>
      </c>
      <c r="CA690" s="244" t="e">
        <f t="shared" si="1183"/>
        <v>#REF!</v>
      </c>
      <c r="CB690" s="244" t="e">
        <f t="shared" si="1184"/>
        <v>#REF!</v>
      </c>
      <c r="CC690" s="244" t="e">
        <f t="shared" si="1185"/>
        <v>#REF!</v>
      </c>
      <c r="CD690" s="244" t="e">
        <f t="shared" si="1186"/>
        <v>#REF!</v>
      </c>
      <c r="CE690" s="244" t="e">
        <f t="shared" si="1187"/>
        <v>#REF!</v>
      </c>
      <c r="CF690" s="244" t="e">
        <f t="shared" si="1188"/>
        <v>#REF!</v>
      </c>
      <c r="CG690" s="244" t="e">
        <f t="shared" si="1189"/>
        <v>#REF!</v>
      </c>
      <c r="CH690" s="244" t="e">
        <f t="shared" si="1190"/>
        <v>#REF!</v>
      </c>
      <c r="CI690" s="570"/>
      <c r="CJ690" s="244" t="e">
        <f t="shared" si="1191"/>
        <v>#REF!</v>
      </c>
      <c r="CK690" s="244" t="e">
        <f t="shared" si="1192"/>
        <v>#REF!</v>
      </c>
      <c r="CL690" s="244" t="e">
        <f t="shared" si="1193"/>
        <v>#REF!</v>
      </c>
      <c r="CM690" s="244" t="e">
        <f t="shared" si="1194"/>
        <v>#REF!</v>
      </c>
      <c r="CN690" s="244" t="e">
        <f t="shared" si="1195"/>
        <v>#REF!</v>
      </c>
      <c r="CO690" s="244" t="e">
        <f t="shared" si="1196"/>
        <v>#REF!</v>
      </c>
      <c r="CP690" s="244" t="e">
        <f t="shared" si="1197"/>
        <v>#REF!</v>
      </c>
      <c r="CQ690" s="244" t="e">
        <f t="shared" si="1198"/>
        <v>#REF!</v>
      </c>
      <c r="CR690" s="244"/>
      <c r="CS690" s="244"/>
      <c r="CT690" s="244"/>
      <c r="CU690" s="244"/>
      <c r="CV690" s="347"/>
      <c r="CW690" s="338" t="e">
        <f t="shared" si="1199"/>
        <v>#REF!</v>
      </c>
      <c r="CX690" s="347"/>
      <c r="CY690" s="338" t="e">
        <f t="shared" si="1200"/>
        <v>#REF!</v>
      </c>
      <c r="CZ690" s="347"/>
      <c r="DA690" s="338" t="e">
        <f t="shared" si="1201"/>
        <v>#REF!</v>
      </c>
      <c r="DB690" s="347"/>
      <c r="DC690" s="338" t="e">
        <f t="shared" si="1202"/>
        <v>#REF!</v>
      </c>
      <c r="DD690" s="347"/>
      <c r="DE690" s="338" t="e">
        <f t="shared" si="1203"/>
        <v>#REF!</v>
      </c>
    </row>
    <row r="691" spans="1:109" s="19" customFormat="1" x14ac:dyDescent="0.2">
      <c r="A691" s="328" t="s">
        <v>895</v>
      </c>
      <c r="B691" s="369" t="s">
        <v>1088</v>
      </c>
      <c r="C691" s="451" t="s">
        <v>1146</v>
      </c>
      <c r="D691" s="217"/>
      <c r="E691" s="326">
        <v>12</v>
      </c>
      <c r="F691" s="400" t="s">
        <v>903</v>
      </c>
      <c r="G691" s="704"/>
      <c r="H691" s="400"/>
      <c r="I691" s="89" t="e">
        <f>IF('Retail Pricing'!#REF!&gt;0,'Retail Pricing'!#REF!," ")</f>
        <v>#REF!</v>
      </c>
      <c r="J691" s="85" t="e">
        <f>'Retail Pricing'!#REF!</f>
        <v>#REF!</v>
      </c>
      <c r="K691" s="85" t="e">
        <f>'Retail Pricing'!#REF!</f>
        <v>#REF!</v>
      </c>
      <c r="L691" s="305" t="e">
        <f>IF('Retail Pricing'!#REF!&gt;0,'Retail Pricing'!#REF!," ")</f>
        <v>#REF!</v>
      </c>
      <c r="M691" s="226" t="e">
        <f t="shared" si="1158"/>
        <v>#REF!</v>
      </c>
      <c r="N691" s="219" t="e">
        <f>'Retail Pricing'!#REF!</f>
        <v>#REF!</v>
      </c>
      <c r="O691" s="219" t="e">
        <f>'Retail Pricing'!#REF!</f>
        <v>#REF!</v>
      </c>
      <c r="P691" s="219"/>
      <c r="Q691" s="219" t="e">
        <f>'Retail Pricing'!#REF!</f>
        <v>#REF!</v>
      </c>
      <c r="R691" s="219" t="e">
        <f>IF('Retail Pricing'!#REF!&gt;0,'Retail Pricing'!#REF!," ")</f>
        <v>#REF!</v>
      </c>
      <c r="S691" s="219" t="e">
        <f>'Retail Pricing'!#REF!</f>
        <v>#REF!</v>
      </c>
      <c r="T691" s="219">
        <v>5.508</v>
      </c>
      <c r="U691" s="7" t="e">
        <f t="shared" si="1159"/>
        <v>#REF!</v>
      </c>
      <c r="V691" s="7">
        <v>-1</v>
      </c>
      <c r="W691" s="491" t="e">
        <f>ROUND(('Retail Pricing'!#REF!/(1-0.09))/0.05,0)*0.05</f>
        <v>#REF!</v>
      </c>
      <c r="X691" s="489">
        <v>0</v>
      </c>
      <c r="Y691" s="304" t="str">
        <f t="shared" si="1160"/>
        <v xml:space="preserve"> </v>
      </c>
      <c r="Z691" s="428" t="s">
        <v>106</v>
      </c>
      <c r="AA691" s="492" t="s">
        <v>106</v>
      </c>
      <c r="AB691" s="493" t="e">
        <f t="shared" si="1161"/>
        <v>#REF!</v>
      </c>
      <c r="AC691" s="489">
        <v>0</v>
      </c>
      <c r="AD691" s="14" t="str">
        <f t="shared" si="1162"/>
        <v xml:space="preserve"> </v>
      </c>
      <c r="AE691" s="428" t="s">
        <v>106</v>
      </c>
      <c r="AF691" s="488" t="s">
        <v>106</v>
      </c>
      <c r="AG691" s="494" t="e">
        <f>ROUND(('Retail Pricing'!#REF!/(1-0.09))/0.05,0)*0.05</f>
        <v>#REF!</v>
      </c>
      <c r="AH691" s="489">
        <v>0</v>
      </c>
      <c r="AI691" s="14" t="str">
        <f t="shared" si="1163"/>
        <v xml:space="preserve"> </v>
      </c>
      <c r="AJ691" s="428" t="s">
        <v>106</v>
      </c>
      <c r="AK691" s="495" t="e">
        <f>ROUND(('Retail Pricing'!#REF!/(1-0.09))/0.05,0)*0.05</f>
        <v>#REF!</v>
      </c>
      <c r="AL691" s="489"/>
      <c r="AM691" s="489">
        <v>0</v>
      </c>
      <c r="AN691" s="14" t="str">
        <f t="shared" si="1164"/>
        <v xml:space="preserve"> </v>
      </c>
      <c r="AO691" s="428" t="s">
        <v>106</v>
      </c>
      <c r="AP691" s="490" t="e">
        <f>ROUND(('Retail Pricing'!#REF!/(1-0.09))/0.05,0)*0.05</f>
        <v>#REF!</v>
      </c>
      <c r="AQ691" s="489">
        <v>0</v>
      </c>
      <c r="AR691" s="14" t="str">
        <f t="shared" si="1165"/>
        <v xml:space="preserve"> </v>
      </c>
      <c r="AS691" s="428" t="s">
        <v>106</v>
      </c>
      <c r="AT691" s="496">
        <v>0</v>
      </c>
      <c r="AU691" s="497" t="e">
        <f>'Retail Pricing'!#REF!</f>
        <v>#REF!</v>
      </c>
      <c r="AV691" s="288"/>
      <c r="AW691" s="498" t="e">
        <f t="shared" si="1166"/>
        <v>#REF!</v>
      </c>
      <c r="AX691" s="499" t="s">
        <v>106</v>
      </c>
      <c r="AY691" s="499" t="s">
        <v>106</v>
      </c>
      <c r="AZ691" s="333"/>
      <c r="BA691" s="491" t="e">
        <f t="shared" si="1167"/>
        <v>#REF!</v>
      </c>
      <c r="BB691" s="492" t="str">
        <f t="shared" si="1168"/>
        <v xml:space="preserve"> </v>
      </c>
      <c r="BC691" s="493" t="e">
        <f t="shared" si="1169"/>
        <v>#REF!</v>
      </c>
      <c r="BD691" s="488" t="str">
        <f t="shared" si="1170"/>
        <v xml:space="preserve"> </v>
      </c>
      <c r="BE691" s="494" t="e">
        <f t="shared" si="1171"/>
        <v>#REF!</v>
      </c>
      <c r="BF691" s="495" t="e">
        <f t="shared" si="1172"/>
        <v>#REF!</v>
      </c>
      <c r="BG691" s="490" t="e">
        <f t="shared" si="1173"/>
        <v>#REF!</v>
      </c>
      <c r="BH691" s="496">
        <f t="shared" si="1174"/>
        <v>0</v>
      </c>
      <c r="BI691" s="497" t="e">
        <f t="shared" si="1175"/>
        <v>#REF!</v>
      </c>
      <c r="BJ691" s="385" t="e">
        <f t="shared" si="1176"/>
        <v>#REF!</v>
      </c>
      <c r="BK691" s="385" t="e">
        <f t="shared" si="1177"/>
        <v>#REF!</v>
      </c>
      <c r="BL691" s="243" t="e">
        <f>IF((BA691-'Retail Pricing'!#REF!)&gt;=0," ",1)</f>
        <v>#REF!</v>
      </c>
      <c r="BM691" s="243" t="e">
        <f>IF((BB691-'Retail Pricing'!#REF!)&gt;=0," ",1)</f>
        <v>#REF!</v>
      </c>
      <c r="BN691" s="243" t="e">
        <f>IF((BC691-'Retail Pricing'!#REF!)&gt;=0," ",1)</f>
        <v>#REF!</v>
      </c>
      <c r="BO691" s="243" t="e">
        <f>IF((BD691-'Retail Pricing'!#REF!)&gt;=0," ",1)</f>
        <v>#REF!</v>
      </c>
      <c r="BP691" s="243" t="e">
        <f>IF((BE691-'Retail Pricing'!#REF!)&gt;=0," ",1)</f>
        <v>#REF!</v>
      </c>
      <c r="BQ691" s="243" t="e">
        <f>IF((BF691-'Retail Pricing'!#REF!)&gt;=0," ",1)</f>
        <v>#REF!</v>
      </c>
      <c r="BR691" s="243" t="e">
        <f>IF((BG691-'Retail Pricing'!#REF!)&gt;=0," ",1)</f>
        <v>#REF!</v>
      </c>
      <c r="BS691" s="243" t="e">
        <f>IF((BH691-'Retail Pricing'!#REF!)&gt;=0," ",1)</f>
        <v>#REF!</v>
      </c>
      <c r="BT691" s="243" t="e">
        <f>IF((BI691-'Retail Pricing'!#REF!)&gt;=0," ",1)</f>
        <v>#REF!</v>
      </c>
      <c r="BU691" s="67"/>
      <c r="BV691" s="442" t="e">
        <f t="shared" si="1178"/>
        <v>#REF!</v>
      </c>
      <c r="BW691" s="244" t="e">
        <f t="shared" si="1179"/>
        <v>#REF!</v>
      </c>
      <c r="BX691" s="244" t="e">
        <f t="shared" si="1180"/>
        <v>#REF!</v>
      </c>
      <c r="BY691" s="244" t="e">
        <f t="shared" si="1181"/>
        <v>#REF!</v>
      </c>
      <c r="BZ691" s="244" t="e">
        <f t="shared" si="1182"/>
        <v>#REF!</v>
      </c>
      <c r="CA691" s="244" t="e">
        <f t="shared" si="1183"/>
        <v>#REF!</v>
      </c>
      <c r="CB691" s="244" t="e">
        <f t="shared" si="1184"/>
        <v>#REF!</v>
      </c>
      <c r="CC691" s="244" t="e">
        <f t="shared" si="1185"/>
        <v>#REF!</v>
      </c>
      <c r="CD691" s="244" t="e">
        <f t="shared" si="1186"/>
        <v>#REF!</v>
      </c>
      <c r="CE691" s="244" t="e">
        <f t="shared" si="1187"/>
        <v>#REF!</v>
      </c>
      <c r="CF691" s="244" t="e">
        <f t="shared" si="1188"/>
        <v>#REF!</v>
      </c>
      <c r="CG691" s="244" t="e">
        <f t="shared" si="1189"/>
        <v>#REF!</v>
      </c>
      <c r="CH691" s="244" t="e">
        <f t="shared" si="1190"/>
        <v>#REF!</v>
      </c>
      <c r="CI691" s="570"/>
      <c r="CJ691" s="244" t="e">
        <f t="shared" si="1191"/>
        <v>#REF!</v>
      </c>
      <c r="CK691" s="244" t="e">
        <f t="shared" si="1192"/>
        <v>#REF!</v>
      </c>
      <c r="CL691" s="244" t="e">
        <f t="shared" si="1193"/>
        <v>#REF!</v>
      </c>
      <c r="CM691" s="244" t="e">
        <f t="shared" si="1194"/>
        <v>#REF!</v>
      </c>
      <c r="CN691" s="244" t="e">
        <f t="shared" si="1195"/>
        <v>#REF!</v>
      </c>
      <c r="CO691" s="244" t="e">
        <f t="shared" si="1196"/>
        <v>#REF!</v>
      </c>
      <c r="CP691" s="244" t="e">
        <f t="shared" si="1197"/>
        <v>#REF!</v>
      </c>
      <c r="CQ691" s="244" t="e">
        <f t="shared" si="1198"/>
        <v>#REF!</v>
      </c>
      <c r="CR691" s="244"/>
      <c r="CS691" s="244"/>
      <c r="CT691" s="244"/>
      <c r="CU691" s="244"/>
      <c r="CV691" s="347"/>
      <c r="CW691" s="338" t="e">
        <f t="shared" si="1199"/>
        <v>#REF!</v>
      </c>
      <c r="CX691" s="347"/>
      <c r="CY691" s="338" t="e">
        <f t="shared" si="1200"/>
        <v>#REF!</v>
      </c>
      <c r="CZ691" s="347"/>
      <c r="DA691" s="338" t="e">
        <f t="shared" si="1201"/>
        <v>#REF!</v>
      </c>
      <c r="DB691" s="347"/>
      <c r="DC691" s="338" t="e">
        <f t="shared" si="1202"/>
        <v>#REF!</v>
      </c>
      <c r="DD691" s="347"/>
      <c r="DE691" s="338" t="e">
        <f t="shared" si="1203"/>
        <v>#REF!</v>
      </c>
    </row>
    <row r="692" spans="1:109" s="19" customFormat="1" x14ac:dyDescent="0.2">
      <c r="A692" s="328" t="s">
        <v>895</v>
      </c>
      <c r="B692" s="369" t="s">
        <v>1089</v>
      </c>
      <c r="C692" s="451" t="s">
        <v>1146</v>
      </c>
      <c r="D692" s="217"/>
      <c r="E692" s="326">
        <v>12</v>
      </c>
      <c r="F692" s="400" t="s">
        <v>904</v>
      </c>
      <c r="G692" s="704"/>
      <c r="H692" s="400"/>
      <c r="I692" s="89" t="e">
        <f>IF('Retail Pricing'!#REF!&gt;0,'Retail Pricing'!#REF!," ")</f>
        <v>#REF!</v>
      </c>
      <c r="J692" s="85" t="e">
        <f>'Retail Pricing'!#REF!</f>
        <v>#REF!</v>
      </c>
      <c r="K692" s="85" t="e">
        <f>'Retail Pricing'!#REF!</f>
        <v>#REF!</v>
      </c>
      <c r="L692" s="305" t="e">
        <f>IF('Retail Pricing'!#REF!&gt;0,'Retail Pricing'!#REF!," ")</f>
        <v>#REF!</v>
      </c>
      <c r="M692" s="226" t="e">
        <f t="shared" si="1158"/>
        <v>#REF!</v>
      </c>
      <c r="N692" s="219" t="e">
        <f>'Retail Pricing'!#REF!</f>
        <v>#REF!</v>
      </c>
      <c r="O692" s="219" t="e">
        <f>'Retail Pricing'!#REF!</f>
        <v>#REF!</v>
      </c>
      <c r="P692" s="219"/>
      <c r="Q692" s="219" t="e">
        <f>'Retail Pricing'!#REF!</f>
        <v>#REF!</v>
      </c>
      <c r="R692" s="219" t="e">
        <f>IF('Retail Pricing'!#REF!&gt;0,'Retail Pricing'!#REF!," ")</f>
        <v>#REF!</v>
      </c>
      <c r="S692" s="219" t="e">
        <f>'Retail Pricing'!#REF!</f>
        <v>#REF!</v>
      </c>
      <c r="T692" s="219">
        <v>3.3</v>
      </c>
      <c r="U692" s="7" t="e">
        <f t="shared" si="1159"/>
        <v>#REF!</v>
      </c>
      <c r="V692" s="7">
        <v>-1</v>
      </c>
      <c r="W692" s="491" t="e">
        <f>ROUND(('Retail Pricing'!#REF!/(1-0.09))/0.05,0)*0.05</f>
        <v>#REF!</v>
      </c>
      <c r="X692" s="489">
        <v>0</v>
      </c>
      <c r="Y692" s="304" t="str">
        <f t="shared" si="1160"/>
        <v xml:space="preserve"> </v>
      </c>
      <c r="Z692" s="428" t="s">
        <v>106</v>
      </c>
      <c r="AA692" s="492" t="s">
        <v>106</v>
      </c>
      <c r="AB692" s="493" t="e">
        <f t="shared" si="1161"/>
        <v>#REF!</v>
      </c>
      <c r="AC692" s="489">
        <v>0</v>
      </c>
      <c r="AD692" s="14" t="str">
        <f t="shared" si="1162"/>
        <v xml:space="preserve"> </v>
      </c>
      <c r="AE692" s="428" t="s">
        <v>106</v>
      </c>
      <c r="AF692" s="488" t="s">
        <v>106</v>
      </c>
      <c r="AG692" s="494" t="e">
        <f>ROUND(('Retail Pricing'!#REF!/(1-0.09))/0.05,0)*0.05</f>
        <v>#REF!</v>
      </c>
      <c r="AH692" s="489">
        <v>0</v>
      </c>
      <c r="AI692" s="14" t="str">
        <f t="shared" si="1163"/>
        <v xml:space="preserve"> </v>
      </c>
      <c r="AJ692" s="428" t="s">
        <v>106</v>
      </c>
      <c r="AK692" s="495" t="e">
        <f>ROUND(('Retail Pricing'!#REF!/(1-0.09))/0.05,0)*0.05</f>
        <v>#REF!</v>
      </c>
      <c r="AL692" s="489"/>
      <c r="AM692" s="489">
        <v>0</v>
      </c>
      <c r="AN692" s="14" t="str">
        <f t="shared" si="1164"/>
        <v xml:space="preserve"> </v>
      </c>
      <c r="AO692" s="428" t="s">
        <v>106</v>
      </c>
      <c r="AP692" s="490" t="e">
        <f>ROUND(('Retail Pricing'!#REF!/(1-0.09))/0.05,0)*0.05</f>
        <v>#REF!</v>
      </c>
      <c r="AQ692" s="489">
        <v>0</v>
      </c>
      <c r="AR692" s="14" t="str">
        <f t="shared" si="1165"/>
        <v xml:space="preserve"> </v>
      </c>
      <c r="AS692" s="428" t="s">
        <v>106</v>
      </c>
      <c r="AT692" s="496">
        <v>0</v>
      </c>
      <c r="AU692" s="497" t="e">
        <f>'Retail Pricing'!#REF!</f>
        <v>#REF!</v>
      </c>
      <c r="AV692" s="288"/>
      <c r="AW692" s="498" t="e">
        <f t="shared" si="1166"/>
        <v>#REF!</v>
      </c>
      <c r="AX692" s="499" t="s">
        <v>106</v>
      </c>
      <c r="AY692" s="499" t="s">
        <v>106</v>
      </c>
      <c r="AZ692" s="333"/>
      <c r="BA692" s="491" t="e">
        <f t="shared" si="1167"/>
        <v>#REF!</v>
      </c>
      <c r="BB692" s="492" t="str">
        <f t="shared" si="1168"/>
        <v xml:space="preserve"> </v>
      </c>
      <c r="BC692" s="493" t="e">
        <f t="shared" si="1169"/>
        <v>#REF!</v>
      </c>
      <c r="BD692" s="488" t="str">
        <f t="shared" si="1170"/>
        <v xml:space="preserve"> </v>
      </c>
      <c r="BE692" s="494" t="e">
        <f t="shared" si="1171"/>
        <v>#REF!</v>
      </c>
      <c r="BF692" s="495" t="e">
        <f t="shared" si="1172"/>
        <v>#REF!</v>
      </c>
      <c r="BG692" s="490" t="e">
        <f t="shared" si="1173"/>
        <v>#REF!</v>
      </c>
      <c r="BH692" s="496">
        <f t="shared" si="1174"/>
        <v>0</v>
      </c>
      <c r="BI692" s="497" t="e">
        <f t="shared" si="1175"/>
        <v>#REF!</v>
      </c>
      <c r="BJ692" s="385" t="e">
        <f t="shared" si="1176"/>
        <v>#REF!</v>
      </c>
      <c r="BK692" s="385" t="e">
        <f t="shared" si="1177"/>
        <v>#REF!</v>
      </c>
      <c r="BL692" s="243" t="e">
        <f>IF((BA692-'Retail Pricing'!#REF!)&gt;=0," ",1)</f>
        <v>#REF!</v>
      </c>
      <c r="BM692" s="243" t="e">
        <f>IF((BB692-'Retail Pricing'!#REF!)&gt;=0," ",1)</f>
        <v>#REF!</v>
      </c>
      <c r="BN692" s="243" t="e">
        <f>IF((BC692-'Retail Pricing'!#REF!)&gt;=0," ",1)</f>
        <v>#REF!</v>
      </c>
      <c r="BO692" s="243" t="e">
        <f>IF((BD692-'Retail Pricing'!#REF!)&gt;=0," ",1)</f>
        <v>#REF!</v>
      </c>
      <c r="BP692" s="243" t="e">
        <f>IF((BE692-'Retail Pricing'!#REF!)&gt;=0," ",1)</f>
        <v>#REF!</v>
      </c>
      <c r="BQ692" s="243" t="e">
        <f>IF((BF692-'Retail Pricing'!#REF!)&gt;=0," ",1)</f>
        <v>#REF!</v>
      </c>
      <c r="BR692" s="243" t="e">
        <f>IF((BG692-'Retail Pricing'!#REF!)&gt;=0," ",1)</f>
        <v>#REF!</v>
      </c>
      <c r="BS692" s="243" t="e">
        <f>IF((BH692-'Retail Pricing'!#REF!)&gt;=0," ",1)</f>
        <v>#REF!</v>
      </c>
      <c r="BT692" s="243" t="e">
        <f>IF((BI692-'Retail Pricing'!#REF!)&gt;=0," ",1)</f>
        <v>#REF!</v>
      </c>
      <c r="BU692" s="67"/>
      <c r="BV692" s="442" t="e">
        <f t="shared" si="1178"/>
        <v>#REF!</v>
      </c>
      <c r="BW692" s="244" t="e">
        <f t="shared" si="1179"/>
        <v>#REF!</v>
      </c>
      <c r="BX692" s="244" t="e">
        <f t="shared" si="1180"/>
        <v>#REF!</v>
      </c>
      <c r="BY692" s="244" t="e">
        <f t="shared" si="1181"/>
        <v>#REF!</v>
      </c>
      <c r="BZ692" s="244" t="e">
        <f t="shared" si="1182"/>
        <v>#REF!</v>
      </c>
      <c r="CA692" s="244" t="e">
        <f t="shared" si="1183"/>
        <v>#REF!</v>
      </c>
      <c r="CB692" s="244" t="e">
        <f t="shared" si="1184"/>
        <v>#REF!</v>
      </c>
      <c r="CC692" s="244" t="e">
        <f t="shared" si="1185"/>
        <v>#REF!</v>
      </c>
      <c r="CD692" s="244" t="e">
        <f t="shared" si="1186"/>
        <v>#REF!</v>
      </c>
      <c r="CE692" s="244" t="e">
        <f t="shared" si="1187"/>
        <v>#REF!</v>
      </c>
      <c r="CF692" s="244" t="e">
        <f t="shared" si="1188"/>
        <v>#REF!</v>
      </c>
      <c r="CG692" s="244" t="e">
        <f t="shared" si="1189"/>
        <v>#REF!</v>
      </c>
      <c r="CH692" s="244" t="e">
        <f t="shared" si="1190"/>
        <v>#REF!</v>
      </c>
      <c r="CI692" s="570"/>
      <c r="CJ692" s="244" t="e">
        <f t="shared" si="1191"/>
        <v>#REF!</v>
      </c>
      <c r="CK692" s="244" t="e">
        <f t="shared" si="1192"/>
        <v>#REF!</v>
      </c>
      <c r="CL692" s="244" t="e">
        <f t="shared" si="1193"/>
        <v>#REF!</v>
      </c>
      <c r="CM692" s="244" t="e">
        <f t="shared" si="1194"/>
        <v>#REF!</v>
      </c>
      <c r="CN692" s="244" t="e">
        <f t="shared" si="1195"/>
        <v>#REF!</v>
      </c>
      <c r="CO692" s="244" t="e">
        <f t="shared" si="1196"/>
        <v>#REF!</v>
      </c>
      <c r="CP692" s="244" t="e">
        <f t="shared" si="1197"/>
        <v>#REF!</v>
      </c>
      <c r="CQ692" s="244" t="e">
        <f t="shared" si="1198"/>
        <v>#REF!</v>
      </c>
      <c r="CR692" s="244"/>
      <c r="CS692" s="244"/>
      <c r="CT692" s="244"/>
      <c r="CU692" s="244"/>
      <c r="CV692" s="347"/>
      <c r="CW692" s="338" t="e">
        <f t="shared" si="1199"/>
        <v>#REF!</v>
      </c>
      <c r="CX692" s="347"/>
      <c r="CY692" s="338" t="e">
        <f t="shared" si="1200"/>
        <v>#REF!</v>
      </c>
      <c r="CZ692" s="347"/>
      <c r="DA692" s="338" t="e">
        <f t="shared" si="1201"/>
        <v>#REF!</v>
      </c>
      <c r="DB692" s="347"/>
      <c r="DC692" s="338" t="e">
        <f t="shared" si="1202"/>
        <v>#REF!</v>
      </c>
      <c r="DD692" s="347"/>
      <c r="DE692" s="338" t="e">
        <f t="shared" si="1203"/>
        <v>#REF!</v>
      </c>
    </row>
    <row r="693" spans="1:109" s="19" customFormat="1" x14ac:dyDescent="0.2">
      <c r="A693" s="328" t="s">
        <v>895</v>
      </c>
      <c r="B693" s="369" t="s">
        <v>1091</v>
      </c>
      <c r="C693" s="451" t="s">
        <v>1146</v>
      </c>
      <c r="D693" s="217"/>
      <c r="E693" s="326">
        <v>18</v>
      </c>
      <c r="F693" s="400" t="s">
        <v>907</v>
      </c>
      <c r="G693" s="704"/>
      <c r="H693" s="400"/>
      <c r="I693" s="89" t="e">
        <f>IF('Retail Pricing'!#REF!&gt;0,'Retail Pricing'!#REF!," ")</f>
        <v>#REF!</v>
      </c>
      <c r="J693" s="85" t="e">
        <f>'Retail Pricing'!#REF!</f>
        <v>#REF!</v>
      </c>
      <c r="K693" s="85" t="e">
        <f>'Retail Pricing'!#REF!</f>
        <v>#REF!</v>
      </c>
      <c r="L693" s="305" t="e">
        <f>IF('Retail Pricing'!#REF!&gt;0,'Retail Pricing'!#REF!," ")</f>
        <v>#REF!</v>
      </c>
      <c r="M693" s="226" t="e">
        <f t="shared" si="1158"/>
        <v>#REF!</v>
      </c>
      <c r="N693" s="219" t="e">
        <f>'Retail Pricing'!#REF!</f>
        <v>#REF!</v>
      </c>
      <c r="O693" s="219" t="e">
        <f>'Retail Pricing'!#REF!</f>
        <v>#REF!</v>
      </c>
      <c r="P693" s="219"/>
      <c r="Q693" s="219" t="e">
        <f>'Retail Pricing'!#REF!</f>
        <v>#REF!</v>
      </c>
      <c r="R693" s="219" t="e">
        <f>IF('Retail Pricing'!#REF!&gt;0,'Retail Pricing'!#REF!," ")</f>
        <v>#REF!</v>
      </c>
      <c r="S693" s="219" t="e">
        <f>'Retail Pricing'!#REF!</f>
        <v>#REF!</v>
      </c>
      <c r="T693" s="219">
        <v>2.76</v>
      </c>
      <c r="U693" s="7" t="e">
        <f t="shared" si="1159"/>
        <v>#REF!</v>
      </c>
      <c r="V693" s="7">
        <v>-1</v>
      </c>
      <c r="W693" s="491" t="e">
        <f>ROUND(('Retail Pricing'!#REF!/(1-0.09))/0.05,0)*0.05</f>
        <v>#REF!</v>
      </c>
      <c r="X693" s="489">
        <v>0</v>
      </c>
      <c r="Y693" s="304" t="str">
        <f t="shared" si="1160"/>
        <v xml:space="preserve"> </v>
      </c>
      <c r="Z693" s="428" t="s">
        <v>106</v>
      </c>
      <c r="AA693" s="492" t="s">
        <v>106</v>
      </c>
      <c r="AB693" s="493" t="e">
        <f t="shared" si="1161"/>
        <v>#REF!</v>
      </c>
      <c r="AC693" s="489">
        <v>0</v>
      </c>
      <c r="AD693" s="14" t="str">
        <f t="shared" si="1162"/>
        <v xml:space="preserve"> </v>
      </c>
      <c r="AE693" s="428" t="s">
        <v>106</v>
      </c>
      <c r="AF693" s="488" t="s">
        <v>106</v>
      </c>
      <c r="AG693" s="494" t="e">
        <f>ROUND(('Retail Pricing'!#REF!/(1-0.09))/0.05,0)*0.05</f>
        <v>#REF!</v>
      </c>
      <c r="AH693" s="489">
        <v>0</v>
      </c>
      <c r="AI693" s="14" t="str">
        <f t="shared" si="1163"/>
        <v xml:space="preserve"> </v>
      </c>
      <c r="AJ693" s="428" t="s">
        <v>106</v>
      </c>
      <c r="AK693" s="495" t="e">
        <f>ROUND(('Retail Pricing'!#REF!/(1-0.09))/0.05,0)*0.05</f>
        <v>#REF!</v>
      </c>
      <c r="AL693" s="489"/>
      <c r="AM693" s="489">
        <v>0</v>
      </c>
      <c r="AN693" s="14" t="str">
        <f t="shared" si="1164"/>
        <v xml:space="preserve"> </v>
      </c>
      <c r="AO693" s="428" t="s">
        <v>106</v>
      </c>
      <c r="AP693" s="490" t="e">
        <f>ROUND(('Retail Pricing'!#REF!/(1-0.09))/0.05,0)*0.05</f>
        <v>#REF!</v>
      </c>
      <c r="AQ693" s="489">
        <v>0</v>
      </c>
      <c r="AR693" s="14" t="str">
        <f t="shared" si="1165"/>
        <v xml:space="preserve"> </v>
      </c>
      <c r="AS693" s="428" t="s">
        <v>106</v>
      </c>
      <c r="AT693" s="496">
        <v>0</v>
      </c>
      <c r="AU693" s="497" t="e">
        <f>'Retail Pricing'!#REF!</f>
        <v>#REF!</v>
      </c>
      <c r="AV693" s="288"/>
      <c r="AW693" s="498" t="e">
        <f t="shared" si="1166"/>
        <v>#REF!</v>
      </c>
      <c r="AX693" s="499" t="s">
        <v>106</v>
      </c>
      <c r="AY693" s="499" t="s">
        <v>106</v>
      </c>
      <c r="AZ693" s="333"/>
      <c r="BA693" s="491" t="e">
        <f t="shared" si="1167"/>
        <v>#REF!</v>
      </c>
      <c r="BB693" s="492" t="str">
        <f t="shared" si="1168"/>
        <v xml:space="preserve"> </v>
      </c>
      <c r="BC693" s="493" t="e">
        <f t="shared" si="1169"/>
        <v>#REF!</v>
      </c>
      <c r="BD693" s="488" t="str">
        <f t="shared" si="1170"/>
        <v xml:space="preserve"> </v>
      </c>
      <c r="BE693" s="494" t="e">
        <f t="shared" si="1171"/>
        <v>#REF!</v>
      </c>
      <c r="BF693" s="495" t="e">
        <f t="shared" si="1172"/>
        <v>#REF!</v>
      </c>
      <c r="BG693" s="490" t="e">
        <f t="shared" si="1173"/>
        <v>#REF!</v>
      </c>
      <c r="BH693" s="496">
        <f t="shared" si="1174"/>
        <v>0</v>
      </c>
      <c r="BI693" s="497" t="e">
        <f t="shared" si="1175"/>
        <v>#REF!</v>
      </c>
      <c r="BJ693" s="385" t="e">
        <f t="shared" si="1176"/>
        <v>#REF!</v>
      </c>
      <c r="BK693" s="385" t="e">
        <f t="shared" si="1177"/>
        <v>#REF!</v>
      </c>
      <c r="BL693" s="243" t="e">
        <f>IF((BA693-'Retail Pricing'!#REF!)&gt;=0," ",1)</f>
        <v>#REF!</v>
      </c>
      <c r="BM693" s="243" t="e">
        <f>IF((BB693-'Retail Pricing'!#REF!)&gt;=0," ",1)</f>
        <v>#REF!</v>
      </c>
      <c r="BN693" s="243" t="e">
        <f>IF((BC693-'Retail Pricing'!#REF!)&gt;=0," ",1)</f>
        <v>#REF!</v>
      </c>
      <c r="BO693" s="243" t="e">
        <f>IF((BD693-'Retail Pricing'!#REF!)&gt;=0," ",1)</f>
        <v>#REF!</v>
      </c>
      <c r="BP693" s="243" t="e">
        <f>IF((BE693-'Retail Pricing'!#REF!)&gt;=0," ",1)</f>
        <v>#REF!</v>
      </c>
      <c r="BQ693" s="243" t="e">
        <f>IF((BF693-'Retail Pricing'!#REF!)&gt;=0," ",1)</f>
        <v>#REF!</v>
      </c>
      <c r="BR693" s="243" t="e">
        <f>IF((BG693-'Retail Pricing'!#REF!)&gt;=0," ",1)</f>
        <v>#REF!</v>
      </c>
      <c r="BS693" s="243" t="e">
        <f>IF((BH693-'Retail Pricing'!#REF!)&gt;=0," ",1)</f>
        <v>#REF!</v>
      </c>
      <c r="BT693" s="243" t="e">
        <f>IF((BI693-'Retail Pricing'!#REF!)&gt;=0," ",1)</f>
        <v>#REF!</v>
      </c>
      <c r="BU693" s="67"/>
      <c r="BV693" s="442" t="e">
        <f t="shared" si="1178"/>
        <v>#REF!</v>
      </c>
      <c r="BW693" s="244" t="e">
        <f t="shared" si="1179"/>
        <v>#REF!</v>
      </c>
      <c r="BX693" s="244" t="e">
        <f t="shared" si="1180"/>
        <v>#REF!</v>
      </c>
      <c r="BY693" s="244" t="e">
        <f t="shared" si="1181"/>
        <v>#REF!</v>
      </c>
      <c r="BZ693" s="244" t="e">
        <f t="shared" si="1182"/>
        <v>#REF!</v>
      </c>
      <c r="CA693" s="244" t="e">
        <f t="shared" si="1183"/>
        <v>#REF!</v>
      </c>
      <c r="CB693" s="244" t="e">
        <f t="shared" si="1184"/>
        <v>#REF!</v>
      </c>
      <c r="CC693" s="244" t="e">
        <f t="shared" si="1185"/>
        <v>#REF!</v>
      </c>
      <c r="CD693" s="244" t="e">
        <f t="shared" si="1186"/>
        <v>#REF!</v>
      </c>
      <c r="CE693" s="244" t="e">
        <f t="shared" si="1187"/>
        <v>#REF!</v>
      </c>
      <c r="CF693" s="244" t="e">
        <f t="shared" si="1188"/>
        <v>#REF!</v>
      </c>
      <c r="CG693" s="244" t="e">
        <f t="shared" si="1189"/>
        <v>#REF!</v>
      </c>
      <c r="CH693" s="244" t="e">
        <f t="shared" si="1190"/>
        <v>#REF!</v>
      </c>
      <c r="CI693" s="570"/>
      <c r="CJ693" s="244" t="e">
        <f t="shared" si="1191"/>
        <v>#REF!</v>
      </c>
      <c r="CK693" s="244" t="e">
        <f t="shared" si="1192"/>
        <v>#REF!</v>
      </c>
      <c r="CL693" s="244" t="e">
        <f t="shared" si="1193"/>
        <v>#REF!</v>
      </c>
      <c r="CM693" s="244" t="e">
        <f t="shared" si="1194"/>
        <v>#REF!</v>
      </c>
      <c r="CN693" s="244" t="e">
        <f t="shared" si="1195"/>
        <v>#REF!</v>
      </c>
      <c r="CO693" s="244" t="e">
        <f t="shared" si="1196"/>
        <v>#REF!</v>
      </c>
      <c r="CP693" s="244" t="e">
        <f t="shared" si="1197"/>
        <v>#REF!</v>
      </c>
      <c r="CQ693" s="244" t="e">
        <f t="shared" si="1198"/>
        <v>#REF!</v>
      </c>
      <c r="CR693" s="244"/>
      <c r="CS693" s="244"/>
      <c r="CT693" s="244"/>
      <c r="CU693" s="244"/>
      <c r="CV693" s="347"/>
      <c r="CW693" s="338" t="e">
        <f t="shared" si="1199"/>
        <v>#REF!</v>
      </c>
      <c r="CX693" s="347"/>
      <c r="CY693" s="338" t="e">
        <f t="shared" si="1200"/>
        <v>#REF!</v>
      </c>
      <c r="CZ693" s="347"/>
      <c r="DA693" s="338" t="e">
        <f t="shared" si="1201"/>
        <v>#REF!</v>
      </c>
      <c r="DB693" s="347"/>
      <c r="DC693" s="338" t="e">
        <f t="shared" si="1202"/>
        <v>#REF!</v>
      </c>
      <c r="DD693" s="347"/>
      <c r="DE693" s="338" t="e">
        <f t="shared" si="1203"/>
        <v>#REF!</v>
      </c>
    </row>
    <row r="694" spans="1:109" s="19" customFormat="1" x14ac:dyDescent="0.2">
      <c r="A694" s="328" t="s">
        <v>895</v>
      </c>
      <c r="B694" s="369" t="s">
        <v>1095</v>
      </c>
      <c r="C694" s="451" t="s">
        <v>1146</v>
      </c>
      <c r="D694" s="217"/>
      <c r="E694" s="326">
        <v>24</v>
      </c>
      <c r="F694" s="400" t="s">
        <v>914</v>
      </c>
      <c r="G694" s="704"/>
      <c r="H694" s="400"/>
      <c r="I694" s="89" t="e">
        <f>IF('Retail Pricing'!#REF!&gt;0,'Retail Pricing'!#REF!," ")</f>
        <v>#REF!</v>
      </c>
      <c r="J694" s="85" t="e">
        <f>'Retail Pricing'!#REF!</f>
        <v>#REF!</v>
      </c>
      <c r="K694" s="85" t="e">
        <f>'Retail Pricing'!#REF!</f>
        <v>#REF!</v>
      </c>
      <c r="L694" s="305" t="e">
        <f>IF('Retail Pricing'!#REF!&gt;0,'Retail Pricing'!#REF!," ")</f>
        <v>#REF!</v>
      </c>
      <c r="M694" s="226" t="e">
        <f t="shared" si="1158"/>
        <v>#REF!</v>
      </c>
      <c r="N694" s="219" t="e">
        <f>'Retail Pricing'!#REF!</f>
        <v>#REF!</v>
      </c>
      <c r="O694" s="219" t="e">
        <f>'Retail Pricing'!#REF!</f>
        <v>#REF!</v>
      </c>
      <c r="P694" s="219"/>
      <c r="Q694" s="219" t="e">
        <f>'Retail Pricing'!#REF!</f>
        <v>#REF!</v>
      </c>
      <c r="R694" s="219" t="e">
        <f>IF('Retail Pricing'!#REF!&gt;0,'Retail Pricing'!#REF!," ")</f>
        <v>#REF!</v>
      </c>
      <c r="S694" s="219" t="e">
        <f>'Retail Pricing'!#REF!</f>
        <v>#REF!</v>
      </c>
      <c r="T694" s="219">
        <v>2.2200000000000002</v>
      </c>
      <c r="U694" s="7" t="e">
        <f t="shared" si="1159"/>
        <v>#REF!</v>
      </c>
      <c r="V694" s="7">
        <v>-1</v>
      </c>
      <c r="W694" s="491" t="e">
        <f>ROUND(('Retail Pricing'!#REF!/(1-0.09))/0.05,0)*0.05</f>
        <v>#REF!</v>
      </c>
      <c r="X694" s="489">
        <v>0</v>
      </c>
      <c r="Y694" s="304" t="str">
        <f t="shared" si="1160"/>
        <v xml:space="preserve"> </v>
      </c>
      <c r="Z694" s="428" t="s">
        <v>106</v>
      </c>
      <c r="AA694" s="492" t="s">
        <v>106</v>
      </c>
      <c r="AB694" s="493" t="e">
        <f t="shared" si="1161"/>
        <v>#REF!</v>
      </c>
      <c r="AC694" s="489">
        <v>0</v>
      </c>
      <c r="AD694" s="14" t="str">
        <f t="shared" si="1162"/>
        <v xml:space="preserve"> </v>
      </c>
      <c r="AE694" s="428" t="s">
        <v>106</v>
      </c>
      <c r="AF694" s="488" t="s">
        <v>106</v>
      </c>
      <c r="AG694" s="494" t="e">
        <f>ROUND(('Retail Pricing'!#REF!/(1-0.09))/0.05,0)*0.05</f>
        <v>#REF!</v>
      </c>
      <c r="AH694" s="489">
        <v>0</v>
      </c>
      <c r="AI694" s="14" t="str">
        <f t="shared" si="1163"/>
        <v xml:space="preserve"> </v>
      </c>
      <c r="AJ694" s="428" t="s">
        <v>106</v>
      </c>
      <c r="AK694" s="495" t="e">
        <f>ROUND(('Retail Pricing'!#REF!/(1-0.09))/0.05,0)*0.05</f>
        <v>#REF!</v>
      </c>
      <c r="AL694" s="489"/>
      <c r="AM694" s="489">
        <v>0</v>
      </c>
      <c r="AN694" s="14" t="str">
        <f t="shared" si="1164"/>
        <v xml:space="preserve"> </v>
      </c>
      <c r="AO694" s="428" t="s">
        <v>106</v>
      </c>
      <c r="AP694" s="490" t="e">
        <f>AG694</f>
        <v>#REF!</v>
      </c>
      <c r="AQ694" s="489">
        <v>0</v>
      </c>
      <c r="AR694" s="14" t="str">
        <f t="shared" si="1165"/>
        <v xml:space="preserve"> </v>
      </c>
      <c r="AS694" s="428" t="s">
        <v>106</v>
      </c>
      <c r="AT694" s="496">
        <v>0</v>
      </c>
      <c r="AU694" s="497" t="e">
        <f>'Retail Pricing'!#REF!</f>
        <v>#REF!</v>
      </c>
      <c r="AV694" s="288"/>
      <c r="AW694" s="498" t="e">
        <f t="shared" si="1166"/>
        <v>#REF!</v>
      </c>
      <c r="AX694" s="499" t="s">
        <v>106</v>
      </c>
      <c r="AY694" s="499" t="s">
        <v>106</v>
      </c>
      <c r="AZ694" s="333"/>
      <c r="BA694" s="491" t="e">
        <f t="shared" si="1167"/>
        <v>#REF!</v>
      </c>
      <c r="BB694" s="492" t="str">
        <f t="shared" si="1168"/>
        <v xml:space="preserve"> </v>
      </c>
      <c r="BC694" s="493" t="e">
        <f t="shared" si="1169"/>
        <v>#REF!</v>
      </c>
      <c r="BD694" s="488" t="str">
        <f t="shared" si="1170"/>
        <v xml:space="preserve"> </v>
      </c>
      <c r="BE694" s="494" t="e">
        <f t="shared" si="1171"/>
        <v>#REF!</v>
      </c>
      <c r="BF694" s="495" t="e">
        <f t="shared" si="1172"/>
        <v>#REF!</v>
      </c>
      <c r="BG694" s="490" t="e">
        <f t="shared" si="1173"/>
        <v>#REF!</v>
      </c>
      <c r="BH694" s="496">
        <f t="shared" si="1174"/>
        <v>0</v>
      </c>
      <c r="BI694" s="497" t="e">
        <f t="shared" si="1175"/>
        <v>#REF!</v>
      </c>
      <c r="BJ694" s="385" t="e">
        <f t="shared" si="1176"/>
        <v>#REF!</v>
      </c>
      <c r="BK694" s="385" t="e">
        <f t="shared" si="1177"/>
        <v>#REF!</v>
      </c>
      <c r="BL694" s="243" t="e">
        <f>IF((BA694-'Retail Pricing'!#REF!)&gt;=0," ",1)</f>
        <v>#REF!</v>
      </c>
      <c r="BM694" s="243" t="e">
        <f>IF((BB694-'Retail Pricing'!#REF!)&gt;=0," ",1)</f>
        <v>#REF!</v>
      </c>
      <c r="BN694" s="243" t="e">
        <f>IF((BC694-'Retail Pricing'!#REF!)&gt;=0," ",1)</f>
        <v>#REF!</v>
      </c>
      <c r="BO694" s="243" t="e">
        <f>IF((BD694-'Retail Pricing'!#REF!)&gt;=0," ",1)</f>
        <v>#REF!</v>
      </c>
      <c r="BP694" s="243" t="e">
        <f>IF((BE694-'Retail Pricing'!#REF!)&gt;=0," ",1)</f>
        <v>#REF!</v>
      </c>
      <c r="BQ694" s="243" t="e">
        <f>IF((BF694-'Retail Pricing'!#REF!)&gt;=0," ",1)</f>
        <v>#REF!</v>
      </c>
      <c r="BR694" s="243" t="e">
        <f>IF((BG694-'Retail Pricing'!#REF!)&gt;=0," ",1)</f>
        <v>#REF!</v>
      </c>
      <c r="BS694" s="243" t="e">
        <f>IF((BH694-'Retail Pricing'!#REF!)&gt;=0," ",1)</f>
        <v>#REF!</v>
      </c>
      <c r="BT694" s="243" t="e">
        <f>IF((BI694-'Retail Pricing'!#REF!)&gt;=0," ",1)</f>
        <v>#REF!</v>
      </c>
      <c r="BU694" s="67"/>
      <c r="BV694" s="442" t="e">
        <f t="shared" si="1178"/>
        <v>#REF!</v>
      </c>
      <c r="BW694" s="244" t="e">
        <f t="shared" si="1179"/>
        <v>#REF!</v>
      </c>
      <c r="BX694" s="244" t="e">
        <f t="shared" si="1180"/>
        <v>#REF!</v>
      </c>
      <c r="BY694" s="244" t="e">
        <f t="shared" si="1181"/>
        <v>#REF!</v>
      </c>
      <c r="BZ694" s="244" t="e">
        <f t="shared" si="1182"/>
        <v>#REF!</v>
      </c>
      <c r="CA694" s="244" t="e">
        <f t="shared" si="1183"/>
        <v>#REF!</v>
      </c>
      <c r="CB694" s="244" t="e">
        <f t="shared" si="1184"/>
        <v>#REF!</v>
      </c>
      <c r="CC694" s="244" t="e">
        <f t="shared" si="1185"/>
        <v>#REF!</v>
      </c>
      <c r="CD694" s="244" t="e">
        <f t="shared" si="1186"/>
        <v>#REF!</v>
      </c>
      <c r="CE694" s="244" t="e">
        <f t="shared" si="1187"/>
        <v>#REF!</v>
      </c>
      <c r="CF694" s="244" t="e">
        <f t="shared" si="1188"/>
        <v>#REF!</v>
      </c>
      <c r="CG694" s="244" t="e">
        <f t="shared" si="1189"/>
        <v>#REF!</v>
      </c>
      <c r="CH694" s="244" t="e">
        <f t="shared" si="1190"/>
        <v>#REF!</v>
      </c>
      <c r="CI694" s="570"/>
      <c r="CJ694" s="244" t="e">
        <f t="shared" si="1191"/>
        <v>#REF!</v>
      </c>
      <c r="CK694" s="244" t="e">
        <f t="shared" si="1192"/>
        <v>#REF!</v>
      </c>
      <c r="CL694" s="244" t="e">
        <f t="shared" si="1193"/>
        <v>#REF!</v>
      </c>
      <c r="CM694" s="244" t="e">
        <f t="shared" si="1194"/>
        <v>#REF!</v>
      </c>
      <c r="CN694" s="244" t="e">
        <f t="shared" si="1195"/>
        <v>#REF!</v>
      </c>
      <c r="CO694" s="244" t="e">
        <f t="shared" si="1196"/>
        <v>#REF!</v>
      </c>
      <c r="CP694" s="244" t="e">
        <f t="shared" si="1197"/>
        <v>#REF!</v>
      </c>
      <c r="CQ694" s="244" t="e">
        <f t="shared" si="1198"/>
        <v>#REF!</v>
      </c>
      <c r="CR694" s="244"/>
      <c r="CS694" s="244"/>
      <c r="CT694" s="244"/>
      <c r="CU694" s="244"/>
      <c r="CV694" s="347"/>
      <c r="CW694" s="338" t="e">
        <f t="shared" si="1199"/>
        <v>#REF!</v>
      </c>
      <c r="CX694" s="347"/>
      <c r="CY694" s="338" t="e">
        <f t="shared" ref="CY694:CY717" si="1204">IF($BW694&gt;0,$BA694," ")</f>
        <v>#REF!</v>
      </c>
      <c r="CZ694" s="347"/>
      <c r="DA694" s="338" t="e">
        <f t="shared" si="1201"/>
        <v>#REF!</v>
      </c>
      <c r="DB694" s="347"/>
      <c r="DC694" s="338" t="e">
        <f t="shared" si="1202"/>
        <v>#REF!</v>
      </c>
      <c r="DD694" s="347"/>
      <c r="DE694" s="338" t="e">
        <f t="shared" si="1203"/>
        <v>#REF!</v>
      </c>
    </row>
    <row r="695" spans="1:109" s="19" customFormat="1" x14ac:dyDescent="0.2">
      <c r="A695" s="328" t="s">
        <v>895</v>
      </c>
      <c r="B695" s="369" t="s">
        <v>1096</v>
      </c>
      <c r="C695" s="451" t="s">
        <v>1146</v>
      </c>
      <c r="D695" s="217"/>
      <c r="E695" s="326">
        <v>6</v>
      </c>
      <c r="F695" s="400" t="s">
        <v>915</v>
      </c>
      <c r="G695" s="704"/>
      <c r="H695" s="400"/>
      <c r="I695" s="89" t="e">
        <f>IF('Retail Pricing'!#REF!&gt;0,'Retail Pricing'!#REF!," ")</f>
        <v>#REF!</v>
      </c>
      <c r="J695" s="85" t="e">
        <f>'Retail Pricing'!#REF!</f>
        <v>#REF!</v>
      </c>
      <c r="K695" s="85" t="e">
        <f>'Retail Pricing'!#REF!</f>
        <v>#REF!</v>
      </c>
      <c r="L695" s="305" t="e">
        <f>IF('Retail Pricing'!#REF!&gt;0,'Retail Pricing'!#REF!," ")</f>
        <v>#REF!</v>
      </c>
      <c r="M695" s="226" t="e">
        <f t="shared" si="1158"/>
        <v>#REF!</v>
      </c>
      <c r="N695" s="219" t="e">
        <f>'Retail Pricing'!#REF!</f>
        <v>#REF!</v>
      </c>
      <c r="O695" s="219" t="e">
        <f>'Retail Pricing'!#REF!</f>
        <v>#REF!</v>
      </c>
      <c r="P695" s="219"/>
      <c r="Q695" s="219" t="e">
        <f>'Retail Pricing'!#REF!</f>
        <v>#REF!</v>
      </c>
      <c r="R695" s="219" t="e">
        <f>IF('Retail Pricing'!#REF!&gt;0,'Retail Pricing'!#REF!," ")</f>
        <v>#REF!</v>
      </c>
      <c r="S695" s="219" t="e">
        <f>'Retail Pricing'!#REF!</f>
        <v>#REF!</v>
      </c>
      <c r="T695" s="219">
        <v>4.29</v>
      </c>
      <c r="U695" s="7" t="e">
        <f t="shared" si="1159"/>
        <v>#REF!</v>
      </c>
      <c r="V695" s="7">
        <v>-1</v>
      </c>
      <c r="W695" s="491" t="e">
        <f>ROUND(('Retail Pricing'!#REF!/(1-0.09))/0.05,0)*0.05</f>
        <v>#REF!</v>
      </c>
      <c r="X695" s="489">
        <v>0</v>
      </c>
      <c r="Y695" s="304" t="str">
        <f t="shared" si="1160"/>
        <v xml:space="preserve"> </v>
      </c>
      <c r="Z695" s="428" t="s">
        <v>106</v>
      </c>
      <c r="AA695" s="492" t="s">
        <v>106</v>
      </c>
      <c r="AB695" s="493" t="e">
        <f t="shared" si="1161"/>
        <v>#REF!</v>
      </c>
      <c r="AC695" s="489">
        <v>0</v>
      </c>
      <c r="AD695" s="14" t="str">
        <f t="shared" si="1162"/>
        <v xml:space="preserve"> </v>
      </c>
      <c r="AE695" s="428" t="s">
        <v>106</v>
      </c>
      <c r="AF695" s="488" t="s">
        <v>106</v>
      </c>
      <c r="AG695" s="494" t="e">
        <f>ROUND(('Retail Pricing'!#REF!/(1-0.09))/0.05,0)*0.05</f>
        <v>#REF!</v>
      </c>
      <c r="AH695" s="489">
        <v>0</v>
      </c>
      <c r="AI695" s="14" t="str">
        <f t="shared" si="1163"/>
        <v xml:space="preserve"> </v>
      </c>
      <c r="AJ695" s="428" t="s">
        <v>106</v>
      </c>
      <c r="AK695" s="495" t="e">
        <f>ROUND(('Retail Pricing'!#REF!/(1-0.09))/0.05,0)*0.05</f>
        <v>#REF!</v>
      </c>
      <c r="AL695" s="489"/>
      <c r="AM695" s="489">
        <v>0</v>
      </c>
      <c r="AN695" s="14" t="str">
        <f t="shared" si="1164"/>
        <v xml:space="preserve"> </v>
      </c>
      <c r="AO695" s="428" t="s">
        <v>106</v>
      </c>
      <c r="AP695" s="490" t="e">
        <f>AG695</f>
        <v>#REF!</v>
      </c>
      <c r="AQ695" s="489">
        <v>0</v>
      </c>
      <c r="AR695" s="14" t="str">
        <f t="shared" si="1165"/>
        <v xml:space="preserve"> </v>
      </c>
      <c r="AS695" s="428" t="s">
        <v>106</v>
      </c>
      <c r="AT695" s="496">
        <v>0</v>
      </c>
      <c r="AU695" s="497" t="e">
        <f>'Retail Pricing'!#REF!</f>
        <v>#REF!</v>
      </c>
      <c r="AV695" s="288"/>
      <c r="AW695" s="498" t="e">
        <f t="shared" si="1166"/>
        <v>#REF!</v>
      </c>
      <c r="AX695" s="499" t="s">
        <v>106</v>
      </c>
      <c r="AY695" s="499" t="s">
        <v>106</v>
      </c>
      <c r="AZ695" s="333"/>
      <c r="BA695" s="491" t="e">
        <f t="shared" si="1167"/>
        <v>#REF!</v>
      </c>
      <c r="BB695" s="492" t="str">
        <f t="shared" si="1168"/>
        <v xml:space="preserve"> </v>
      </c>
      <c r="BC695" s="493" t="e">
        <f t="shared" si="1169"/>
        <v>#REF!</v>
      </c>
      <c r="BD695" s="488" t="str">
        <f t="shared" si="1170"/>
        <v xml:space="preserve"> </v>
      </c>
      <c r="BE695" s="494" t="e">
        <f t="shared" si="1171"/>
        <v>#REF!</v>
      </c>
      <c r="BF695" s="495" t="e">
        <f t="shared" si="1172"/>
        <v>#REF!</v>
      </c>
      <c r="BG695" s="490" t="e">
        <f t="shared" si="1173"/>
        <v>#REF!</v>
      </c>
      <c r="BH695" s="496">
        <f t="shared" si="1174"/>
        <v>0</v>
      </c>
      <c r="BI695" s="497" t="e">
        <f t="shared" si="1175"/>
        <v>#REF!</v>
      </c>
      <c r="BJ695" s="385" t="e">
        <f t="shared" si="1176"/>
        <v>#REF!</v>
      </c>
      <c r="BK695" s="385" t="e">
        <f t="shared" si="1177"/>
        <v>#REF!</v>
      </c>
      <c r="BL695" s="243" t="e">
        <f>IF((BA695-'Retail Pricing'!#REF!)&gt;=0," ",1)</f>
        <v>#REF!</v>
      </c>
      <c r="BM695" s="243" t="e">
        <f>IF((BB695-'Retail Pricing'!#REF!)&gt;=0," ",1)</f>
        <v>#REF!</v>
      </c>
      <c r="BN695" s="243" t="e">
        <f>IF((BC695-'Retail Pricing'!#REF!)&gt;=0," ",1)</f>
        <v>#REF!</v>
      </c>
      <c r="BO695" s="243" t="e">
        <f>IF((BD695-'Retail Pricing'!#REF!)&gt;=0," ",1)</f>
        <v>#REF!</v>
      </c>
      <c r="BP695" s="243" t="e">
        <f>IF((BE695-'Retail Pricing'!#REF!)&gt;=0," ",1)</f>
        <v>#REF!</v>
      </c>
      <c r="BQ695" s="243" t="e">
        <f>IF((BF695-'Retail Pricing'!#REF!)&gt;=0," ",1)</f>
        <v>#REF!</v>
      </c>
      <c r="BR695" s="243" t="e">
        <f>IF((BG695-'Retail Pricing'!#REF!)&gt;=0," ",1)</f>
        <v>#REF!</v>
      </c>
      <c r="BS695" s="243" t="e">
        <f>IF((BH695-'Retail Pricing'!#REF!)&gt;=0," ",1)</f>
        <v>#REF!</v>
      </c>
      <c r="BT695" s="243" t="e">
        <f>IF((BI695-'Retail Pricing'!#REF!)&gt;=0," ",1)</f>
        <v>#REF!</v>
      </c>
      <c r="BU695" s="67"/>
      <c r="BV695" s="442" t="e">
        <f t="shared" si="1178"/>
        <v>#REF!</v>
      </c>
      <c r="BW695" s="244" t="e">
        <f t="shared" si="1179"/>
        <v>#REF!</v>
      </c>
      <c r="BX695" s="244" t="e">
        <f t="shared" si="1180"/>
        <v>#REF!</v>
      </c>
      <c r="BY695" s="244" t="e">
        <f t="shared" si="1181"/>
        <v>#REF!</v>
      </c>
      <c r="BZ695" s="244" t="e">
        <f t="shared" si="1182"/>
        <v>#REF!</v>
      </c>
      <c r="CA695" s="244" t="e">
        <f t="shared" si="1183"/>
        <v>#REF!</v>
      </c>
      <c r="CB695" s="244" t="e">
        <f t="shared" si="1184"/>
        <v>#REF!</v>
      </c>
      <c r="CC695" s="244" t="e">
        <f t="shared" si="1185"/>
        <v>#REF!</v>
      </c>
      <c r="CD695" s="244" t="e">
        <f t="shared" si="1186"/>
        <v>#REF!</v>
      </c>
      <c r="CE695" s="244" t="e">
        <f t="shared" si="1187"/>
        <v>#REF!</v>
      </c>
      <c r="CF695" s="244" t="e">
        <f t="shared" si="1188"/>
        <v>#REF!</v>
      </c>
      <c r="CG695" s="244" t="e">
        <f t="shared" si="1189"/>
        <v>#REF!</v>
      </c>
      <c r="CH695" s="244" t="e">
        <f t="shared" si="1190"/>
        <v>#REF!</v>
      </c>
      <c r="CI695" s="570"/>
      <c r="CJ695" s="244" t="e">
        <f t="shared" si="1191"/>
        <v>#REF!</v>
      </c>
      <c r="CK695" s="244" t="e">
        <f t="shared" si="1192"/>
        <v>#REF!</v>
      </c>
      <c r="CL695" s="244" t="e">
        <f t="shared" si="1193"/>
        <v>#REF!</v>
      </c>
      <c r="CM695" s="244" t="e">
        <f t="shared" si="1194"/>
        <v>#REF!</v>
      </c>
      <c r="CN695" s="244" t="e">
        <f t="shared" si="1195"/>
        <v>#REF!</v>
      </c>
      <c r="CO695" s="244" t="e">
        <f t="shared" si="1196"/>
        <v>#REF!</v>
      </c>
      <c r="CP695" s="244" t="e">
        <f t="shared" si="1197"/>
        <v>#REF!</v>
      </c>
      <c r="CQ695" s="244" t="e">
        <f t="shared" si="1198"/>
        <v>#REF!</v>
      </c>
      <c r="CR695" s="244"/>
      <c r="CS695" s="244"/>
      <c r="CT695" s="244"/>
      <c r="CU695" s="244"/>
      <c r="CV695" s="347"/>
      <c r="CW695" s="338" t="e">
        <f t="shared" si="1199"/>
        <v>#REF!</v>
      </c>
      <c r="CX695" s="347"/>
      <c r="CY695" s="338" t="e">
        <f t="shared" si="1204"/>
        <v>#REF!</v>
      </c>
      <c r="CZ695" s="347"/>
      <c r="DA695" s="338" t="e">
        <f t="shared" si="1201"/>
        <v>#REF!</v>
      </c>
      <c r="DB695" s="347"/>
      <c r="DC695" s="338" t="e">
        <f t="shared" si="1202"/>
        <v>#REF!</v>
      </c>
      <c r="DD695" s="347"/>
      <c r="DE695" s="338" t="e">
        <f t="shared" si="1203"/>
        <v>#REF!</v>
      </c>
    </row>
    <row r="696" spans="1:109" s="19" customFormat="1" x14ac:dyDescent="0.2">
      <c r="A696" s="328" t="s">
        <v>895</v>
      </c>
      <c r="B696" s="369" t="s">
        <v>1098</v>
      </c>
      <c r="C696" s="451" t="s">
        <v>1146</v>
      </c>
      <c r="D696" s="217"/>
      <c r="E696" s="326">
        <v>12</v>
      </c>
      <c r="F696" s="400" t="s">
        <v>917</v>
      </c>
      <c r="G696" s="704"/>
      <c r="H696" s="400"/>
      <c r="I696" s="89" t="e">
        <f>IF('Retail Pricing'!#REF!&gt;0,'Retail Pricing'!#REF!," ")</f>
        <v>#REF!</v>
      </c>
      <c r="J696" s="85" t="e">
        <f>'Retail Pricing'!#REF!</f>
        <v>#REF!</v>
      </c>
      <c r="K696" s="85" t="e">
        <f>'Retail Pricing'!#REF!</f>
        <v>#REF!</v>
      </c>
      <c r="L696" s="305" t="e">
        <f>IF('Retail Pricing'!#REF!&gt;0,'Retail Pricing'!#REF!," ")</f>
        <v>#REF!</v>
      </c>
      <c r="M696" s="226" t="e">
        <f t="shared" si="1158"/>
        <v>#REF!</v>
      </c>
      <c r="N696" s="219" t="e">
        <f>'Retail Pricing'!#REF!</f>
        <v>#REF!</v>
      </c>
      <c r="O696" s="219" t="e">
        <f>'Retail Pricing'!#REF!</f>
        <v>#REF!</v>
      </c>
      <c r="P696" s="219"/>
      <c r="Q696" s="219" t="e">
        <f>'Retail Pricing'!#REF!</f>
        <v>#REF!</v>
      </c>
      <c r="R696" s="219" t="e">
        <f>IF('Retail Pricing'!#REF!&gt;0,'Retail Pricing'!#REF!," ")</f>
        <v>#REF!</v>
      </c>
      <c r="S696" s="219" t="e">
        <f>'Retail Pricing'!#REF!</f>
        <v>#REF!</v>
      </c>
      <c r="T696" s="219">
        <v>2.4300000000000002</v>
      </c>
      <c r="U696" s="7" t="e">
        <f t="shared" si="1159"/>
        <v>#REF!</v>
      </c>
      <c r="V696" s="7">
        <v>-1</v>
      </c>
      <c r="W696" s="491" t="e">
        <f>ROUND(('Retail Pricing'!#REF!/(1-0.09))/0.05,0)*0.05</f>
        <v>#REF!</v>
      </c>
      <c r="X696" s="489">
        <v>0</v>
      </c>
      <c r="Y696" s="304" t="str">
        <f t="shared" si="1160"/>
        <v xml:space="preserve"> </v>
      </c>
      <c r="Z696" s="428" t="s">
        <v>106</v>
      </c>
      <c r="AA696" s="492" t="s">
        <v>106</v>
      </c>
      <c r="AB696" s="493" t="e">
        <f t="shared" si="1161"/>
        <v>#REF!</v>
      </c>
      <c r="AC696" s="489">
        <v>0</v>
      </c>
      <c r="AD696" s="14" t="str">
        <f t="shared" si="1162"/>
        <v xml:space="preserve"> </v>
      </c>
      <c r="AE696" s="428" t="s">
        <v>106</v>
      </c>
      <c r="AF696" s="488" t="s">
        <v>106</v>
      </c>
      <c r="AG696" s="494" t="e">
        <f>ROUND(('Retail Pricing'!#REF!/(1-0.09))/0.05,0)*0.05</f>
        <v>#REF!</v>
      </c>
      <c r="AH696" s="489">
        <v>0</v>
      </c>
      <c r="AI696" s="14" t="str">
        <f t="shared" si="1163"/>
        <v xml:space="preserve"> </v>
      </c>
      <c r="AJ696" s="428" t="s">
        <v>106</v>
      </c>
      <c r="AK696" s="495" t="e">
        <f>ROUND(('Retail Pricing'!#REF!/(1-0.09))/0.05,0)*0.05</f>
        <v>#REF!</v>
      </c>
      <c r="AL696" s="489"/>
      <c r="AM696" s="489">
        <v>0</v>
      </c>
      <c r="AN696" s="14" t="str">
        <f t="shared" si="1164"/>
        <v xml:space="preserve"> </v>
      </c>
      <c r="AO696" s="428" t="s">
        <v>106</v>
      </c>
      <c r="AP696" s="490" t="e">
        <f>ROUND(('Retail Pricing'!#REF!/(1-0.09))/0.05,0)*0.05</f>
        <v>#REF!</v>
      </c>
      <c r="AQ696" s="489">
        <v>0</v>
      </c>
      <c r="AR696" s="14" t="str">
        <f t="shared" si="1165"/>
        <v xml:space="preserve"> </v>
      </c>
      <c r="AS696" s="428" t="s">
        <v>106</v>
      </c>
      <c r="AT696" s="496">
        <v>0</v>
      </c>
      <c r="AU696" s="497" t="e">
        <f>'Retail Pricing'!#REF!</f>
        <v>#REF!</v>
      </c>
      <c r="AV696" s="288"/>
      <c r="AW696" s="498" t="e">
        <f t="shared" si="1166"/>
        <v>#REF!</v>
      </c>
      <c r="AX696" s="499" t="s">
        <v>106</v>
      </c>
      <c r="AY696" s="499" t="s">
        <v>106</v>
      </c>
      <c r="AZ696" s="333"/>
      <c r="BA696" s="491" t="e">
        <f t="shared" si="1167"/>
        <v>#REF!</v>
      </c>
      <c r="BB696" s="492" t="str">
        <f t="shared" si="1168"/>
        <v xml:space="preserve"> </v>
      </c>
      <c r="BC696" s="493" t="e">
        <f t="shared" si="1169"/>
        <v>#REF!</v>
      </c>
      <c r="BD696" s="488" t="str">
        <f t="shared" si="1170"/>
        <v xml:space="preserve"> </v>
      </c>
      <c r="BE696" s="494" t="e">
        <f t="shared" si="1171"/>
        <v>#REF!</v>
      </c>
      <c r="BF696" s="495" t="e">
        <f t="shared" si="1172"/>
        <v>#REF!</v>
      </c>
      <c r="BG696" s="490" t="e">
        <f t="shared" si="1173"/>
        <v>#REF!</v>
      </c>
      <c r="BH696" s="496">
        <f t="shared" si="1174"/>
        <v>0</v>
      </c>
      <c r="BI696" s="497" t="e">
        <f t="shared" si="1175"/>
        <v>#REF!</v>
      </c>
      <c r="BJ696" s="385" t="e">
        <f t="shared" si="1176"/>
        <v>#REF!</v>
      </c>
      <c r="BK696" s="385" t="e">
        <f t="shared" si="1177"/>
        <v>#REF!</v>
      </c>
      <c r="BL696" s="243" t="e">
        <f>IF((BA696-'Retail Pricing'!#REF!)&gt;=0," ",1)</f>
        <v>#REF!</v>
      </c>
      <c r="BM696" s="243" t="e">
        <f>IF((BB696-'Retail Pricing'!#REF!)&gt;=0," ",1)</f>
        <v>#REF!</v>
      </c>
      <c r="BN696" s="243" t="e">
        <f>IF((BC696-'Retail Pricing'!#REF!)&gt;=0," ",1)</f>
        <v>#REF!</v>
      </c>
      <c r="BO696" s="243" t="e">
        <f>IF((BD696-'Retail Pricing'!#REF!)&gt;=0," ",1)</f>
        <v>#REF!</v>
      </c>
      <c r="BP696" s="243" t="e">
        <f>IF((BE696-'Retail Pricing'!#REF!)&gt;=0," ",1)</f>
        <v>#REF!</v>
      </c>
      <c r="BQ696" s="243" t="e">
        <f>IF((BF696-'Retail Pricing'!#REF!)&gt;=0," ",1)</f>
        <v>#REF!</v>
      </c>
      <c r="BR696" s="243" t="e">
        <f>IF((BG696-'Retail Pricing'!#REF!)&gt;=0," ",1)</f>
        <v>#REF!</v>
      </c>
      <c r="BS696" s="243" t="e">
        <f>IF((BH696-'Retail Pricing'!#REF!)&gt;=0," ",1)</f>
        <v>#REF!</v>
      </c>
      <c r="BT696" s="243" t="e">
        <f>IF((BI696-'Retail Pricing'!#REF!)&gt;=0," ",1)</f>
        <v>#REF!</v>
      </c>
      <c r="BU696" s="67"/>
      <c r="BV696" s="442" t="e">
        <f t="shared" si="1178"/>
        <v>#REF!</v>
      </c>
      <c r="BW696" s="244" t="e">
        <f t="shared" si="1179"/>
        <v>#REF!</v>
      </c>
      <c r="BX696" s="244" t="e">
        <f t="shared" si="1180"/>
        <v>#REF!</v>
      </c>
      <c r="BY696" s="244" t="e">
        <f t="shared" si="1181"/>
        <v>#REF!</v>
      </c>
      <c r="BZ696" s="244" t="e">
        <f t="shared" si="1182"/>
        <v>#REF!</v>
      </c>
      <c r="CA696" s="244" t="e">
        <f t="shared" si="1183"/>
        <v>#REF!</v>
      </c>
      <c r="CB696" s="244" t="e">
        <f t="shared" si="1184"/>
        <v>#REF!</v>
      </c>
      <c r="CC696" s="244" t="e">
        <f t="shared" si="1185"/>
        <v>#REF!</v>
      </c>
      <c r="CD696" s="244" t="e">
        <f t="shared" si="1186"/>
        <v>#REF!</v>
      </c>
      <c r="CE696" s="244" t="e">
        <f t="shared" si="1187"/>
        <v>#REF!</v>
      </c>
      <c r="CF696" s="244" t="e">
        <f t="shared" si="1188"/>
        <v>#REF!</v>
      </c>
      <c r="CG696" s="244" t="e">
        <f t="shared" si="1189"/>
        <v>#REF!</v>
      </c>
      <c r="CH696" s="244" t="e">
        <f t="shared" si="1190"/>
        <v>#REF!</v>
      </c>
      <c r="CI696" s="570"/>
      <c r="CJ696" s="244" t="e">
        <f t="shared" si="1191"/>
        <v>#REF!</v>
      </c>
      <c r="CK696" s="244" t="e">
        <f t="shared" si="1192"/>
        <v>#REF!</v>
      </c>
      <c r="CL696" s="244" t="e">
        <f t="shared" si="1193"/>
        <v>#REF!</v>
      </c>
      <c r="CM696" s="244" t="e">
        <f t="shared" si="1194"/>
        <v>#REF!</v>
      </c>
      <c r="CN696" s="244" t="e">
        <f t="shared" si="1195"/>
        <v>#REF!</v>
      </c>
      <c r="CO696" s="244" t="e">
        <f t="shared" si="1196"/>
        <v>#REF!</v>
      </c>
      <c r="CP696" s="244" t="e">
        <f t="shared" si="1197"/>
        <v>#REF!</v>
      </c>
      <c r="CQ696" s="244" t="e">
        <f t="shared" si="1198"/>
        <v>#REF!</v>
      </c>
      <c r="CR696" s="244"/>
      <c r="CS696" s="244"/>
      <c r="CT696" s="244"/>
      <c r="CU696" s="244"/>
      <c r="CV696" s="347"/>
      <c r="CW696" s="338" t="e">
        <f t="shared" si="1199"/>
        <v>#REF!</v>
      </c>
      <c r="CX696" s="347"/>
      <c r="CY696" s="338" t="e">
        <f t="shared" si="1204"/>
        <v>#REF!</v>
      </c>
      <c r="CZ696" s="347"/>
      <c r="DA696" s="338" t="e">
        <f t="shared" si="1201"/>
        <v>#REF!</v>
      </c>
      <c r="DB696" s="347"/>
      <c r="DC696" s="338" t="e">
        <f t="shared" si="1202"/>
        <v>#REF!</v>
      </c>
      <c r="DD696" s="347"/>
      <c r="DE696" s="338" t="e">
        <f t="shared" si="1203"/>
        <v>#REF!</v>
      </c>
    </row>
    <row r="697" spans="1:109" s="19" customFormat="1" x14ac:dyDescent="0.2">
      <c r="A697" s="328" t="s">
        <v>895</v>
      </c>
      <c r="B697" s="53" t="s">
        <v>1100</v>
      </c>
      <c r="C697" s="451" t="s">
        <v>1144</v>
      </c>
      <c r="D697" s="217"/>
      <c r="E697" s="326">
        <v>24</v>
      </c>
      <c r="F697" s="400" t="s">
        <v>948</v>
      </c>
      <c r="G697" s="704"/>
      <c r="H697" s="400"/>
      <c r="I697" s="89" t="e">
        <f>IF('Retail Pricing'!#REF!&gt;0,'Retail Pricing'!#REF!," ")</f>
        <v>#REF!</v>
      </c>
      <c r="J697" s="85" t="e">
        <f>'Retail Pricing'!#REF!</f>
        <v>#REF!</v>
      </c>
      <c r="K697" s="85" t="e">
        <f>'Retail Pricing'!#REF!</f>
        <v>#REF!</v>
      </c>
      <c r="L697" s="305" t="e">
        <f>IF('Retail Pricing'!#REF!&gt;0,'Retail Pricing'!#REF!," ")</f>
        <v>#REF!</v>
      </c>
      <c r="M697" s="226" t="e">
        <f t="shared" si="1158"/>
        <v>#REF!</v>
      </c>
      <c r="N697" s="219" t="e">
        <f>'Retail Pricing'!#REF!</f>
        <v>#REF!</v>
      </c>
      <c r="O697" s="219" t="e">
        <f>'Retail Pricing'!#REF!</f>
        <v>#REF!</v>
      </c>
      <c r="P697" s="219"/>
      <c r="Q697" s="219" t="e">
        <f>'Retail Pricing'!#REF!</f>
        <v>#REF!</v>
      </c>
      <c r="R697" s="219" t="e">
        <f>IF('Retail Pricing'!#REF!&gt;0,'Retail Pricing'!#REF!," ")</f>
        <v>#REF!</v>
      </c>
      <c r="S697" s="219" t="e">
        <f>'Retail Pricing'!#REF!</f>
        <v>#REF!</v>
      </c>
      <c r="T697" s="219">
        <v>0.55793000000000004</v>
      </c>
      <c r="U697" s="7" t="e">
        <f t="shared" si="1159"/>
        <v>#REF!</v>
      </c>
      <c r="V697" s="7">
        <v>0</v>
      </c>
      <c r="W697" s="491" t="e">
        <f>ROUND(('Retail Pricing'!#REF!/(1-0.09))/0.05,0)*0.05</f>
        <v>#REF!</v>
      </c>
      <c r="X697" s="489">
        <v>0</v>
      </c>
      <c r="Y697" s="304" t="str">
        <f t="shared" si="1160"/>
        <v xml:space="preserve"> </v>
      </c>
      <c r="Z697" s="428" t="s">
        <v>106</v>
      </c>
      <c r="AA697" s="492" t="s">
        <v>106</v>
      </c>
      <c r="AB697" s="493" t="e">
        <f t="shared" si="1161"/>
        <v>#REF!</v>
      </c>
      <c r="AC697" s="489">
        <v>0</v>
      </c>
      <c r="AD697" s="14" t="str">
        <f t="shared" si="1162"/>
        <v xml:space="preserve"> </v>
      </c>
      <c r="AE697" s="428" t="s">
        <v>106</v>
      </c>
      <c r="AF697" s="488" t="s">
        <v>106</v>
      </c>
      <c r="AG697" s="494" t="e">
        <f>ROUND(('Retail Pricing'!#REF!/(1-0.09))/0.05,0)*0.05</f>
        <v>#REF!</v>
      </c>
      <c r="AH697" s="489">
        <v>0</v>
      </c>
      <c r="AI697" s="14" t="str">
        <f t="shared" si="1163"/>
        <v xml:space="preserve"> </v>
      </c>
      <c r="AJ697" s="428" t="s">
        <v>106</v>
      </c>
      <c r="AK697" s="495" t="e">
        <f>ROUND(('Retail Pricing'!#REF!/(1-0.09))/0.05,0)*0.05</f>
        <v>#REF!</v>
      </c>
      <c r="AL697" s="489"/>
      <c r="AM697" s="489">
        <v>0</v>
      </c>
      <c r="AN697" s="14" t="str">
        <f t="shared" si="1164"/>
        <v xml:space="preserve"> </v>
      </c>
      <c r="AO697" s="428" t="s">
        <v>106</v>
      </c>
      <c r="AP697" s="490" t="e">
        <f>ROUND(('Retail Pricing'!#REF!/(1-0.09))/0.05,0)*0.05</f>
        <v>#REF!</v>
      </c>
      <c r="AQ697" s="489">
        <v>0</v>
      </c>
      <c r="AR697" s="14" t="str">
        <f t="shared" si="1165"/>
        <v xml:space="preserve"> </v>
      </c>
      <c r="AS697" s="428" t="s">
        <v>106</v>
      </c>
      <c r="AT697" s="496">
        <v>0</v>
      </c>
      <c r="AU697" s="497" t="e">
        <f>'Retail Pricing'!#REF!</f>
        <v>#REF!</v>
      </c>
      <c r="AV697" s="288"/>
      <c r="AW697" s="498" t="e">
        <f t="shared" si="1166"/>
        <v>#REF!</v>
      </c>
      <c r="AX697" s="499" t="s">
        <v>106</v>
      </c>
      <c r="AY697" s="499" t="s">
        <v>106</v>
      </c>
      <c r="AZ697" s="333"/>
      <c r="BA697" s="491" t="e">
        <f t="shared" si="1167"/>
        <v>#REF!</v>
      </c>
      <c r="BB697" s="492" t="str">
        <f t="shared" si="1168"/>
        <v xml:space="preserve"> </v>
      </c>
      <c r="BC697" s="493" t="e">
        <f t="shared" si="1169"/>
        <v>#REF!</v>
      </c>
      <c r="BD697" s="488" t="str">
        <f t="shared" si="1170"/>
        <v xml:space="preserve"> </v>
      </c>
      <c r="BE697" s="494" t="e">
        <f t="shared" si="1171"/>
        <v>#REF!</v>
      </c>
      <c r="BF697" s="495" t="e">
        <f t="shared" si="1172"/>
        <v>#REF!</v>
      </c>
      <c r="BG697" s="490" t="e">
        <f t="shared" si="1173"/>
        <v>#REF!</v>
      </c>
      <c r="BH697" s="496">
        <f t="shared" si="1174"/>
        <v>0</v>
      </c>
      <c r="BI697" s="497" t="e">
        <f t="shared" si="1175"/>
        <v>#REF!</v>
      </c>
      <c r="BJ697" s="385" t="e">
        <f t="shared" si="1176"/>
        <v>#REF!</v>
      </c>
      <c r="BK697" s="385" t="e">
        <f t="shared" si="1177"/>
        <v>#REF!</v>
      </c>
      <c r="BL697" s="243" t="e">
        <f>IF((BA697-'Retail Pricing'!#REF!)&gt;=0," ",1)</f>
        <v>#REF!</v>
      </c>
      <c r="BM697" s="243" t="e">
        <f>IF((BB697-'Retail Pricing'!#REF!)&gt;=0," ",1)</f>
        <v>#REF!</v>
      </c>
      <c r="BN697" s="243" t="e">
        <f>IF((BC697-'Retail Pricing'!#REF!)&gt;=0," ",1)</f>
        <v>#REF!</v>
      </c>
      <c r="BO697" s="243" t="e">
        <f>IF((BD697-'Retail Pricing'!#REF!)&gt;=0," ",1)</f>
        <v>#REF!</v>
      </c>
      <c r="BP697" s="243" t="e">
        <f>IF((BE697-'Retail Pricing'!#REF!)&gt;=0," ",1)</f>
        <v>#REF!</v>
      </c>
      <c r="BQ697" s="243" t="e">
        <f>IF((BF697-'Retail Pricing'!#REF!)&gt;=0," ",1)</f>
        <v>#REF!</v>
      </c>
      <c r="BR697" s="243" t="e">
        <f>IF((BG697-'Retail Pricing'!#REF!)&gt;=0," ",1)</f>
        <v>#REF!</v>
      </c>
      <c r="BS697" s="243" t="e">
        <f>IF((BH697-'Retail Pricing'!#REF!)&gt;=0," ",1)</f>
        <v>#REF!</v>
      </c>
      <c r="BT697" s="243" t="e">
        <f>IF((BI697-'Retail Pricing'!#REF!)&gt;=0," ",1)</f>
        <v>#REF!</v>
      </c>
      <c r="BU697" s="67"/>
      <c r="BV697" s="442" t="e">
        <f t="shared" si="1178"/>
        <v>#REF!</v>
      </c>
      <c r="BW697" s="244" t="e">
        <f t="shared" si="1179"/>
        <v>#REF!</v>
      </c>
      <c r="BX697" s="244" t="e">
        <f t="shared" si="1180"/>
        <v>#REF!</v>
      </c>
      <c r="BY697" s="244" t="e">
        <f t="shared" si="1181"/>
        <v>#REF!</v>
      </c>
      <c r="BZ697" s="244" t="e">
        <f t="shared" si="1182"/>
        <v>#REF!</v>
      </c>
      <c r="CA697" s="244" t="e">
        <f t="shared" si="1183"/>
        <v>#REF!</v>
      </c>
      <c r="CB697" s="244" t="e">
        <f t="shared" si="1184"/>
        <v>#REF!</v>
      </c>
      <c r="CC697" s="244" t="e">
        <f t="shared" si="1185"/>
        <v>#REF!</v>
      </c>
      <c r="CD697" s="244" t="e">
        <f t="shared" si="1186"/>
        <v>#REF!</v>
      </c>
      <c r="CE697" s="244" t="e">
        <f t="shared" si="1187"/>
        <v>#REF!</v>
      </c>
      <c r="CF697" s="244" t="e">
        <f t="shared" si="1188"/>
        <v>#REF!</v>
      </c>
      <c r="CG697" s="244" t="e">
        <f t="shared" si="1189"/>
        <v>#REF!</v>
      </c>
      <c r="CH697" s="244" t="e">
        <f t="shared" si="1190"/>
        <v>#REF!</v>
      </c>
      <c r="CI697" s="570"/>
      <c r="CJ697" s="244" t="e">
        <f t="shared" si="1191"/>
        <v>#REF!</v>
      </c>
      <c r="CK697" s="244" t="e">
        <f t="shared" si="1192"/>
        <v>#REF!</v>
      </c>
      <c r="CL697" s="244" t="e">
        <f t="shared" si="1193"/>
        <v>#REF!</v>
      </c>
      <c r="CM697" s="244" t="e">
        <f t="shared" si="1194"/>
        <v>#REF!</v>
      </c>
      <c r="CN697" s="244" t="e">
        <f t="shared" si="1195"/>
        <v>#REF!</v>
      </c>
      <c r="CO697" s="244" t="e">
        <f t="shared" si="1196"/>
        <v>#REF!</v>
      </c>
      <c r="CP697" s="244" t="e">
        <f t="shared" si="1197"/>
        <v>#REF!</v>
      </c>
      <c r="CQ697" s="244" t="e">
        <f t="shared" si="1198"/>
        <v>#REF!</v>
      </c>
      <c r="CR697" s="244"/>
      <c r="CS697" s="244"/>
      <c r="CT697" s="244"/>
      <c r="CU697" s="244"/>
      <c r="CV697" s="347"/>
      <c r="CW697" s="338" t="e">
        <f t="shared" si="1199"/>
        <v>#REF!</v>
      </c>
      <c r="CX697" s="347"/>
      <c r="CY697" s="338" t="e">
        <f t="shared" si="1204"/>
        <v>#REF!</v>
      </c>
      <c r="CZ697" s="347"/>
      <c r="DA697" s="338" t="e">
        <f t="shared" si="1201"/>
        <v>#REF!</v>
      </c>
      <c r="DB697" s="347"/>
      <c r="DC697" s="338" t="e">
        <f t="shared" si="1202"/>
        <v>#REF!</v>
      </c>
      <c r="DD697" s="347"/>
      <c r="DE697" s="338" t="e">
        <f t="shared" si="1203"/>
        <v>#REF!</v>
      </c>
    </row>
    <row r="698" spans="1:109" s="19" customFormat="1" x14ac:dyDescent="0.2">
      <c r="A698" s="328" t="s">
        <v>895</v>
      </c>
      <c r="B698" s="53" t="s">
        <v>1101</v>
      </c>
      <c r="C698" s="451" t="s">
        <v>1144</v>
      </c>
      <c r="D698" s="217"/>
      <c r="E698" s="326">
        <v>24</v>
      </c>
      <c r="F698" s="400" t="s">
        <v>921</v>
      </c>
      <c r="G698" s="704"/>
      <c r="H698" s="400"/>
      <c r="I698" s="89" t="e">
        <f>IF('Retail Pricing'!#REF!&gt;0,'Retail Pricing'!#REF!," ")</f>
        <v>#REF!</v>
      </c>
      <c r="J698" s="85" t="e">
        <f>'Retail Pricing'!#REF!</f>
        <v>#REF!</v>
      </c>
      <c r="K698" s="85" t="e">
        <f>'Retail Pricing'!#REF!</f>
        <v>#REF!</v>
      </c>
      <c r="L698" s="305" t="e">
        <f>IF('Retail Pricing'!#REF!&gt;0,'Retail Pricing'!#REF!," ")</f>
        <v>#REF!</v>
      </c>
      <c r="M698" s="226" t="e">
        <f t="shared" si="1158"/>
        <v>#REF!</v>
      </c>
      <c r="N698" s="219" t="e">
        <f>'Retail Pricing'!#REF!</f>
        <v>#REF!</v>
      </c>
      <c r="O698" s="219" t="e">
        <f>'Retail Pricing'!#REF!</f>
        <v>#REF!</v>
      </c>
      <c r="P698" s="219"/>
      <c r="Q698" s="219" t="e">
        <f>'Retail Pricing'!#REF!</f>
        <v>#REF!</v>
      </c>
      <c r="R698" s="219" t="e">
        <f>IF('Retail Pricing'!#REF!&gt;0,'Retail Pricing'!#REF!," ")</f>
        <v>#REF!</v>
      </c>
      <c r="S698" s="219" t="e">
        <f>'Retail Pricing'!#REF!</f>
        <v>#REF!</v>
      </c>
      <c r="T698" s="219">
        <v>0.90388000000000002</v>
      </c>
      <c r="U698" s="7" t="e">
        <f t="shared" si="1159"/>
        <v>#REF!</v>
      </c>
      <c r="V698" s="7">
        <v>0</v>
      </c>
      <c r="W698" s="491" t="e">
        <f>ROUND(('Retail Pricing'!#REF!/(1-0.09))/0.05,0)*0.05</f>
        <v>#REF!</v>
      </c>
      <c r="X698" s="489">
        <v>0</v>
      </c>
      <c r="Y698" s="304" t="str">
        <f t="shared" si="1160"/>
        <v xml:space="preserve"> </v>
      </c>
      <c r="Z698" s="428" t="s">
        <v>106</v>
      </c>
      <c r="AA698" s="492" t="s">
        <v>106</v>
      </c>
      <c r="AB698" s="493" t="e">
        <f t="shared" si="1161"/>
        <v>#REF!</v>
      </c>
      <c r="AC698" s="489">
        <v>0</v>
      </c>
      <c r="AD698" s="14" t="str">
        <f t="shared" si="1162"/>
        <v xml:space="preserve"> </v>
      </c>
      <c r="AE698" s="428" t="s">
        <v>106</v>
      </c>
      <c r="AF698" s="488" t="s">
        <v>106</v>
      </c>
      <c r="AG698" s="494" t="e">
        <f>ROUND(('Retail Pricing'!#REF!/(1-0.09))/0.05,0)*0.05</f>
        <v>#REF!</v>
      </c>
      <c r="AH698" s="489">
        <v>0</v>
      </c>
      <c r="AI698" s="14" t="str">
        <f t="shared" si="1163"/>
        <v xml:space="preserve"> </v>
      </c>
      <c r="AJ698" s="428" t="s">
        <v>106</v>
      </c>
      <c r="AK698" s="495" t="e">
        <f>ROUND(('Retail Pricing'!#REF!/(1-0.09))/0.05,0)*0.05</f>
        <v>#REF!</v>
      </c>
      <c r="AL698" s="489"/>
      <c r="AM698" s="489">
        <v>0</v>
      </c>
      <c r="AN698" s="14" t="str">
        <f t="shared" si="1164"/>
        <v xml:space="preserve"> </v>
      </c>
      <c r="AO698" s="428" t="s">
        <v>106</v>
      </c>
      <c r="AP698" s="490" t="e">
        <f>ROUND(('Retail Pricing'!#REF!/(1-0.09))/0.05,0)*0.05</f>
        <v>#REF!</v>
      </c>
      <c r="AQ698" s="489">
        <v>0</v>
      </c>
      <c r="AR698" s="14" t="str">
        <f t="shared" si="1165"/>
        <v xml:space="preserve"> </v>
      </c>
      <c r="AS698" s="428" t="s">
        <v>106</v>
      </c>
      <c r="AT698" s="496">
        <v>0</v>
      </c>
      <c r="AU698" s="497" t="e">
        <f>'Retail Pricing'!#REF!</f>
        <v>#REF!</v>
      </c>
      <c r="AV698" s="288"/>
      <c r="AW698" s="498" t="e">
        <f t="shared" si="1166"/>
        <v>#REF!</v>
      </c>
      <c r="AX698" s="499" t="s">
        <v>106</v>
      </c>
      <c r="AY698" s="499" t="s">
        <v>106</v>
      </c>
      <c r="AZ698" s="333"/>
      <c r="BA698" s="491" t="e">
        <f t="shared" si="1167"/>
        <v>#REF!</v>
      </c>
      <c r="BB698" s="492" t="str">
        <f t="shared" si="1168"/>
        <v xml:space="preserve"> </v>
      </c>
      <c r="BC698" s="493" t="e">
        <f t="shared" si="1169"/>
        <v>#REF!</v>
      </c>
      <c r="BD698" s="488" t="str">
        <f t="shared" si="1170"/>
        <v xml:space="preserve"> </v>
      </c>
      <c r="BE698" s="494" t="e">
        <f t="shared" si="1171"/>
        <v>#REF!</v>
      </c>
      <c r="BF698" s="495" t="e">
        <f t="shared" si="1172"/>
        <v>#REF!</v>
      </c>
      <c r="BG698" s="490" t="e">
        <f t="shared" si="1173"/>
        <v>#REF!</v>
      </c>
      <c r="BH698" s="496">
        <f t="shared" si="1174"/>
        <v>0</v>
      </c>
      <c r="BI698" s="497" t="e">
        <f t="shared" si="1175"/>
        <v>#REF!</v>
      </c>
      <c r="BJ698" s="385" t="e">
        <f t="shared" si="1176"/>
        <v>#REF!</v>
      </c>
      <c r="BK698" s="385" t="e">
        <f t="shared" si="1177"/>
        <v>#REF!</v>
      </c>
      <c r="BL698" s="243" t="e">
        <f>IF((BA698-'Retail Pricing'!#REF!)&gt;=0," ",1)</f>
        <v>#REF!</v>
      </c>
      <c r="BM698" s="243" t="e">
        <f>IF((BB698-'Retail Pricing'!#REF!)&gt;=0," ",1)</f>
        <v>#REF!</v>
      </c>
      <c r="BN698" s="243" t="e">
        <f>IF((BC698-'Retail Pricing'!#REF!)&gt;=0," ",1)</f>
        <v>#REF!</v>
      </c>
      <c r="BO698" s="243" t="e">
        <f>IF((BD698-'Retail Pricing'!#REF!)&gt;=0," ",1)</f>
        <v>#REF!</v>
      </c>
      <c r="BP698" s="243" t="e">
        <f>IF((BE698-'Retail Pricing'!#REF!)&gt;=0," ",1)</f>
        <v>#REF!</v>
      </c>
      <c r="BQ698" s="243" t="e">
        <f>IF((BF698-'Retail Pricing'!#REF!)&gt;=0," ",1)</f>
        <v>#REF!</v>
      </c>
      <c r="BR698" s="243" t="e">
        <f>IF((BG698-'Retail Pricing'!#REF!)&gt;=0," ",1)</f>
        <v>#REF!</v>
      </c>
      <c r="BS698" s="243" t="e">
        <f>IF((BH698-'Retail Pricing'!#REF!)&gt;=0," ",1)</f>
        <v>#REF!</v>
      </c>
      <c r="BT698" s="243" t="e">
        <f>IF((BI698-'Retail Pricing'!#REF!)&gt;=0," ",1)</f>
        <v>#REF!</v>
      </c>
      <c r="BU698" s="67"/>
      <c r="BV698" s="442" t="e">
        <f t="shared" si="1178"/>
        <v>#REF!</v>
      </c>
      <c r="BW698" s="244" t="e">
        <f t="shared" si="1179"/>
        <v>#REF!</v>
      </c>
      <c r="BX698" s="244" t="e">
        <f t="shared" si="1180"/>
        <v>#REF!</v>
      </c>
      <c r="BY698" s="244" t="e">
        <f t="shared" si="1181"/>
        <v>#REF!</v>
      </c>
      <c r="BZ698" s="244" t="e">
        <f t="shared" si="1182"/>
        <v>#REF!</v>
      </c>
      <c r="CA698" s="244" t="e">
        <f t="shared" si="1183"/>
        <v>#REF!</v>
      </c>
      <c r="CB698" s="244" t="e">
        <f t="shared" si="1184"/>
        <v>#REF!</v>
      </c>
      <c r="CC698" s="244" t="e">
        <f t="shared" si="1185"/>
        <v>#REF!</v>
      </c>
      <c r="CD698" s="244" t="e">
        <f t="shared" si="1186"/>
        <v>#REF!</v>
      </c>
      <c r="CE698" s="244" t="e">
        <f t="shared" si="1187"/>
        <v>#REF!</v>
      </c>
      <c r="CF698" s="244" t="e">
        <f t="shared" si="1188"/>
        <v>#REF!</v>
      </c>
      <c r="CG698" s="244" t="e">
        <f t="shared" si="1189"/>
        <v>#REF!</v>
      </c>
      <c r="CH698" s="244" t="e">
        <f t="shared" si="1190"/>
        <v>#REF!</v>
      </c>
      <c r="CI698" s="570"/>
      <c r="CJ698" s="244" t="e">
        <f t="shared" si="1191"/>
        <v>#REF!</v>
      </c>
      <c r="CK698" s="244" t="e">
        <f t="shared" si="1192"/>
        <v>#REF!</v>
      </c>
      <c r="CL698" s="244" t="e">
        <f t="shared" si="1193"/>
        <v>#REF!</v>
      </c>
      <c r="CM698" s="244" t="e">
        <f t="shared" si="1194"/>
        <v>#REF!</v>
      </c>
      <c r="CN698" s="244" t="e">
        <f t="shared" si="1195"/>
        <v>#REF!</v>
      </c>
      <c r="CO698" s="244" t="e">
        <f t="shared" si="1196"/>
        <v>#REF!</v>
      </c>
      <c r="CP698" s="244" t="e">
        <f t="shared" si="1197"/>
        <v>#REF!</v>
      </c>
      <c r="CQ698" s="244" t="e">
        <f t="shared" si="1198"/>
        <v>#REF!</v>
      </c>
      <c r="CR698" s="244"/>
      <c r="CS698" s="244"/>
      <c r="CT698" s="244"/>
      <c r="CU698" s="244"/>
      <c r="CV698" s="347"/>
      <c r="CW698" s="338" t="e">
        <f t="shared" si="1199"/>
        <v>#REF!</v>
      </c>
      <c r="CX698" s="347"/>
      <c r="CY698" s="338" t="e">
        <f t="shared" si="1204"/>
        <v>#REF!</v>
      </c>
      <c r="CZ698" s="347"/>
      <c r="DA698" s="338" t="e">
        <f t="shared" si="1201"/>
        <v>#REF!</v>
      </c>
      <c r="DB698" s="347"/>
      <c r="DC698" s="338" t="e">
        <f t="shared" si="1202"/>
        <v>#REF!</v>
      </c>
      <c r="DD698" s="347"/>
      <c r="DE698" s="338" t="e">
        <f t="shared" si="1203"/>
        <v>#REF!</v>
      </c>
    </row>
    <row r="699" spans="1:109" s="19" customFormat="1" x14ac:dyDescent="0.2">
      <c r="A699" s="328" t="s">
        <v>895</v>
      </c>
      <c r="B699" s="53" t="s">
        <v>1102</v>
      </c>
      <c r="C699" s="451" t="s">
        <v>1144</v>
      </c>
      <c r="D699" s="217"/>
      <c r="E699" s="326">
        <v>24</v>
      </c>
      <c r="F699" s="400" t="s">
        <v>922</v>
      </c>
      <c r="G699" s="704"/>
      <c r="H699" s="400"/>
      <c r="I699" s="89" t="e">
        <f>IF('Retail Pricing'!#REF!&gt;0,'Retail Pricing'!#REF!," ")</f>
        <v>#REF!</v>
      </c>
      <c r="J699" s="85" t="e">
        <f>'Retail Pricing'!#REF!</f>
        <v>#REF!</v>
      </c>
      <c r="K699" s="85" t="e">
        <f>'Retail Pricing'!#REF!</f>
        <v>#REF!</v>
      </c>
      <c r="L699" s="305" t="e">
        <f>IF('Retail Pricing'!#REF!&gt;0,'Retail Pricing'!#REF!," ")</f>
        <v>#REF!</v>
      </c>
      <c r="M699" s="226" t="e">
        <f t="shared" si="1158"/>
        <v>#REF!</v>
      </c>
      <c r="N699" s="219" t="e">
        <f>'Retail Pricing'!#REF!</f>
        <v>#REF!</v>
      </c>
      <c r="O699" s="219" t="e">
        <f>'Retail Pricing'!#REF!</f>
        <v>#REF!</v>
      </c>
      <c r="P699" s="219"/>
      <c r="Q699" s="219" t="e">
        <f>'Retail Pricing'!#REF!</f>
        <v>#REF!</v>
      </c>
      <c r="R699" s="219" t="e">
        <f>IF('Retail Pricing'!#REF!&gt;0,'Retail Pricing'!#REF!," ")</f>
        <v>#REF!</v>
      </c>
      <c r="S699" s="219" t="e">
        <f>'Retail Pricing'!#REF!</f>
        <v>#REF!</v>
      </c>
      <c r="T699" s="219">
        <v>0.99746000000000001</v>
      </c>
      <c r="U699" s="7" t="e">
        <f t="shared" si="1159"/>
        <v>#REF!</v>
      </c>
      <c r="V699" s="7">
        <v>0</v>
      </c>
      <c r="W699" s="491" t="e">
        <f>ROUND(('Retail Pricing'!#REF!/(1-0.09))/0.05,0)*0.05</f>
        <v>#REF!</v>
      </c>
      <c r="X699" s="489">
        <v>0</v>
      </c>
      <c r="Y699" s="304" t="str">
        <f t="shared" si="1160"/>
        <v xml:space="preserve"> </v>
      </c>
      <c r="Z699" s="428" t="s">
        <v>106</v>
      </c>
      <c r="AA699" s="492" t="s">
        <v>106</v>
      </c>
      <c r="AB699" s="493" t="e">
        <f t="shared" si="1161"/>
        <v>#REF!</v>
      </c>
      <c r="AC699" s="489">
        <v>0</v>
      </c>
      <c r="AD699" s="14" t="str">
        <f t="shared" si="1162"/>
        <v xml:space="preserve"> </v>
      </c>
      <c r="AE699" s="428" t="s">
        <v>106</v>
      </c>
      <c r="AF699" s="488" t="s">
        <v>106</v>
      </c>
      <c r="AG699" s="494" t="e">
        <f>ROUND(('Retail Pricing'!#REF!/(1-0.09))/0.05,0)*0.05</f>
        <v>#REF!</v>
      </c>
      <c r="AH699" s="489">
        <v>0</v>
      </c>
      <c r="AI699" s="14" t="str">
        <f t="shared" si="1163"/>
        <v xml:space="preserve"> </v>
      </c>
      <c r="AJ699" s="428" t="s">
        <v>106</v>
      </c>
      <c r="AK699" s="495" t="e">
        <f>ROUND(('Retail Pricing'!#REF!/(1-0.09))/0.05,0)*0.05</f>
        <v>#REF!</v>
      </c>
      <c r="AL699" s="489"/>
      <c r="AM699" s="489">
        <v>0</v>
      </c>
      <c r="AN699" s="14" t="str">
        <f t="shared" si="1164"/>
        <v xml:space="preserve"> </v>
      </c>
      <c r="AO699" s="428" t="s">
        <v>106</v>
      </c>
      <c r="AP699" s="490" t="e">
        <f>ROUND(('Retail Pricing'!#REF!/(1-0.09))/0.05,0)*0.05</f>
        <v>#REF!</v>
      </c>
      <c r="AQ699" s="489">
        <v>0</v>
      </c>
      <c r="AR699" s="14" t="str">
        <f t="shared" si="1165"/>
        <v xml:space="preserve"> </v>
      </c>
      <c r="AS699" s="428" t="s">
        <v>106</v>
      </c>
      <c r="AT699" s="496">
        <v>0</v>
      </c>
      <c r="AU699" s="497" t="e">
        <f>'Retail Pricing'!#REF!</f>
        <v>#REF!</v>
      </c>
      <c r="AV699" s="288"/>
      <c r="AW699" s="498" t="e">
        <f t="shared" si="1166"/>
        <v>#REF!</v>
      </c>
      <c r="AX699" s="499" t="s">
        <v>106</v>
      </c>
      <c r="AY699" s="499" t="s">
        <v>106</v>
      </c>
      <c r="AZ699" s="333"/>
      <c r="BA699" s="491" t="e">
        <f t="shared" si="1167"/>
        <v>#REF!</v>
      </c>
      <c r="BB699" s="492" t="str">
        <f t="shared" si="1168"/>
        <v xml:space="preserve"> </v>
      </c>
      <c r="BC699" s="493" t="e">
        <f t="shared" si="1169"/>
        <v>#REF!</v>
      </c>
      <c r="BD699" s="488" t="str">
        <f t="shared" si="1170"/>
        <v xml:space="preserve"> </v>
      </c>
      <c r="BE699" s="494" t="e">
        <f t="shared" si="1171"/>
        <v>#REF!</v>
      </c>
      <c r="BF699" s="495" t="e">
        <f t="shared" si="1172"/>
        <v>#REF!</v>
      </c>
      <c r="BG699" s="490" t="e">
        <f t="shared" si="1173"/>
        <v>#REF!</v>
      </c>
      <c r="BH699" s="496">
        <f t="shared" si="1174"/>
        <v>0</v>
      </c>
      <c r="BI699" s="497" t="e">
        <f t="shared" si="1175"/>
        <v>#REF!</v>
      </c>
      <c r="BJ699" s="385" t="e">
        <f t="shared" si="1176"/>
        <v>#REF!</v>
      </c>
      <c r="BK699" s="385" t="e">
        <f t="shared" si="1177"/>
        <v>#REF!</v>
      </c>
      <c r="BL699" s="243" t="e">
        <f>IF((BA699-'Retail Pricing'!#REF!)&gt;=0," ",1)</f>
        <v>#REF!</v>
      </c>
      <c r="BM699" s="243" t="e">
        <f>IF((BB699-'Retail Pricing'!#REF!)&gt;=0," ",1)</f>
        <v>#REF!</v>
      </c>
      <c r="BN699" s="243" t="e">
        <f>IF((BC699-'Retail Pricing'!#REF!)&gt;=0," ",1)</f>
        <v>#REF!</v>
      </c>
      <c r="BO699" s="243" t="e">
        <f>IF((BD699-'Retail Pricing'!#REF!)&gt;=0," ",1)</f>
        <v>#REF!</v>
      </c>
      <c r="BP699" s="243" t="e">
        <f>IF((BE699-'Retail Pricing'!#REF!)&gt;=0," ",1)</f>
        <v>#REF!</v>
      </c>
      <c r="BQ699" s="243" t="e">
        <f>IF((BF699-'Retail Pricing'!#REF!)&gt;=0," ",1)</f>
        <v>#REF!</v>
      </c>
      <c r="BR699" s="243" t="e">
        <f>IF((BG699-'Retail Pricing'!#REF!)&gt;=0," ",1)</f>
        <v>#REF!</v>
      </c>
      <c r="BS699" s="243" t="e">
        <f>IF((BH699-'Retail Pricing'!#REF!)&gt;=0," ",1)</f>
        <v>#REF!</v>
      </c>
      <c r="BT699" s="243" t="e">
        <f>IF((BI699-'Retail Pricing'!#REF!)&gt;=0," ",1)</f>
        <v>#REF!</v>
      </c>
      <c r="BU699" s="67"/>
      <c r="BV699" s="442" t="e">
        <f t="shared" si="1178"/>
        <v>#REF!</v>
      </c>
      <c r="BW699" s="244" t="e">
        <f t="shared" si="1179"/>
        <v>#REF!</v>
      </c>
      <c r="BX699" s="244" t="e">
        <f t="shared" si="1180"/>
        <v>#REF!</v>
      </c>
      <c r="BY699" s="244" t="e">
        <f t="shared" si="1181"/>
        <v>#REF!</v>
      </c>
      <c r="BZ699" s="244" t="e">
        <f t="shared" si="1182"/>
        <v>#REF!</v>
      </c>
      <c r="CA699" s="244" t="e">
        <f t="shared" si="1183"/>
        <v>#REF!</v>
      </c>
      <c r="CB699" s="244" t="e">
        <f t="shared" si="1184"/>
        <v>#REF!</v>
      </c>
      <c r="CC699" s="244" t="e">
        <f t="shared" si="1185"/>
        <v>#REF!</v>
      </c>
      <c r="CD699" s="244" t="e">
        <f t="shared" si="1186"/>
        <v>#REF!</v>
      </c>
      <c r="CE699" s="244" t="e">
        <f t="shared" si="1187"/>
        <v>#REF!</v>
      </c>
      <c r="CF699" s="244" t="e">
        <f t="shared" si="1188"/>
        <v>#REF!</v>
      </c>
      <c r="CG699" s="244" t="e">
        <f t="shared" si="1189"/>
        <v>#REF!</v>
      </c>
      <c r="CH699" s="244" t="e">
        <f t="shared" si="1190"/>
        <v>#REF!</v>
      </c>
      <c r="CI699" s="570"/>
      <c r="CJ699" s="244" t="e">
        <f t="shared" si="1191"/>
        <v>#REF!</v>
      </c>
      <c r="CK699" s="244" t="e">
        <f t="shared" si="1192"/>
        <v>#REF!</v>
      </c>
      <c r="CL699" s="244" t="e">
        <f t="shared" si="1193"/>
        <v>#REF!</v>
      </c>
      <c r="CM699" s="244" t="e">
        <f t="shared" si="1194"/>
        <v>#REF!</v>
      </c>
      <c r="CN699" s="244" t="e">
        <f t="shared" si="1195"/>
        <v>#REF!</v>
      </c>
      <c r="CO699" s="244" t="e">
        <f t="shared" si="1196"/>
        <v>#REF!</v>
      </c>
      <c r="CP699" s="244" t="e">
        <f t="shared" si="1197"/>
        <v>#REF!</v>
      </c>
      <c r="CQ699" s="244" t="e">
        <f t="shared" si="1198"/>
        <v>#REF!</v>
      </c>
      <c r="CR699" s="244"/>
      <c r="CS699" s="244"/>
      <c r="CT699" s="244"/>
      <c r="CU699" s="244"/>
      <c r="CV699" s="347"/>
      <c r="CW699" s="338" t="e">
        <f t="shared" si="1199"/>
        <v>#REF!</v>
      </c>
      <c r="CX699" s="347"/>
      <c r="CY699" s="338" t="e">
        <f t="shared" si="1204"/>
        <v>#REF!</v>
      </c>
      <c r="CZ699" s="347"/>
      <c r="DA699" s="338" t="e">
        <f t="shared" si="1201"/>
        <v>#REF!</v>
      </c>
      <c r="DB699" s="347"/>
      <c r="DC699" s="338" t="e">
        <f t="shared" si="1202"/>
        <v>#REF!</v>
      </c>
      <c r="DD699" s="347"/>
      <c r="DE699" s="338" t="e">
        <f t="shared" si="1203"/>
        <v>#REF!</v>
      </c>
    </row>
    <row r="700" spans="1:109" s="19" customFormat="1" x14ac:dyDescent="0.2">
      <c r="A700" s="328" t="s">
        <v>895</v>
      </c>
      <c r="B700" s="53" t="s">
        <v>1335</v>
      </c>
      <c r="C700" s="451" t="s">
        <v>1144</v>
      </c>
      <c r="D700" s="217"/>
      <c r="E700" s="326">
        <v>12</v>
      </c>
      <c r="F700" s="400" t="s">
        <v>923</v>
      </c>
      <c r="G700" s="704"/>
      <c r="H700" s="400"/>
      <c r="I700" s="89" t="e">
        <f>IF('Retail Pricing'!#REF!&gt;0,'Retail Pricing'!#REF!," ")</f>
        <v>#REF!</v>
      </c>
      <c r="J700" s="85" t="e">
        <f>'Retail Pricing'!#REF!</f>
        <v>#REF!</v>
      </c>
      <c r="K700" s="85" t="e">
        <f>'Retail Pricing'!#REF!</f>
        <v>#REF!</v>
      </c>
      <c r="L700" s="305" t="e">
        <f>IF('Retail Pricing'!#REF!&gt;0,'Retail Pricing'!#REF!," ")</f>
        <v>#REF!</v>
      </c>
      <c r="M700" s="226" t="e">
        <f t="shared" si="1158"/>
        <v>#REF!</v>
      </c>
      <c r="N700" s="219" t="e">
        <f>'Retail Pricing'!#REF!</f>
        <v>#REF!</v>
      </c>
      <c r="O700" s="219" t="e">
        <f>'Retail Pricing'!#REF!</f>
        <v>#REF!</v>
      </c>
      <c r="P700" s="219"/>
      <c r="Q700" s="219" t="e">
        <f>'Retail Pricing'!#REF!</f>
        <v>#REF!</v>
      </c>
      <c r="R700" s="219" t="e">
        <f>IF('Retail Pricing'!#REF!&gt;0,'Retail Pricing'!#REF!," ")</f>
        <v>#REF!</v>
      </c>
      <c r="S700" s="219" t="e">
        <f>'Retail Pricing'!#REF!</f>
        <v>#REF!</v>
      </c>
      <c r="T700" s="219">
        <v>1.11151</v>
      </c>
      <c r="U700" s="7" t="e">
        <f t="shared" si="1159"/>
        <v>#REF!</v>
      </c>
      <c r="V700" s="7">
        <v>0</v>
      </c>
      <c r="W700" s="491" t="e">
        <f>ROUND(('Retail Pricing'!#REF!/(1-0.09))/0.05,0)*0.05</f>
        <v>#REF!</v>
      </c>
      <c r="X700" s="489">
        <v>0</v>
      </c>
      <c r="Y700" s="304" t="str">
        <f t="shared" si="1160"/>
        <v xml:space="preserve"> </v>
      </c>
      <c r="Z700" s="428" t="s">
        <v>106</v>
      </c>
      <c r="AA700" s="492" t="s">
        <v>106</v>
      </c>
      <c r="AB700" s="493" t="e">
        <f t="shared" si="1161"/>
        <v>#REF!</v>
      </c>
      <c r="AC700" s="489">
        <v>0</v>
      </c>
      <c r="AD700" s="14" t="str">
        <f t="shared" si="1162"/>
        <v xml:space="preserve"> </v>
      </c>
      <c r="AE700" s="428" t="s">
        <v>106</v>
      </c>
      <c r="AF700" s="488" t="s">
        <v>106</v>
      </c>
      <c r="AG700" s="494" t="e">
        <f>ROUND(('Retail Pricing'!#REF!/(1-0.09))/0.05,0)*0.05</f>
        <v>#REF!</v>
      </c>
      <c r="AH700" s="489">
        <v>0</v>
      </c>
      <c r="AI700" s="14" t="str">
        <f t="shared" si="1163"/>
        <v xml:space="preserve"> </v>
      </c>
      <c r="AJ700" s="428" t="s">
        <v>106</v>
      </c>
      <c r="AK700" s="495" t="e">
        <f>ROUND(('Retail Pricing'!#REF!/(1-0.09))/0.05,0)*0.05</f>
        <v>#REF!</v>
      </c>
      <c r="AL700" s="489"/>
      <c r="AM700" s="489">
        <v>0</v>
      </c>
      <c r="AN700" s="14" t="str">
        <f t="shared" si="1164"/>
        <v xml:space="preserve"> </v>
      </c>
      <c r="AO700" s="428" t="s">
        <v>106</v>
      </c>
      <c r="AP700" s="490" t="e">
        <f>ROUND(('Retail Pricing'!#REF!/(1-0.09))/0.05,0)*0.05</f>
        <v>#REF!</v>
      </c>
      <c r="AQ700" s="489">
        <v>0</v>
      </c>
      <c r="AR700" s="14" t="str">
        <f t="shared" si="1165"/>
        <v xml:space="preserve"> </v>
      </c>
      <c r="AS700" s="428" t="s">
        <v>106</v>
      </c>
      <c r="AT700" s="496">
        <v>0</v>
      </c>
      <c r="AU700" s="497" t="e">
        <f>'Retail Pricing'!#REF!</f>
        <v>#REF!</v>
      </c>
      <c r="AV700" s="288"/>
      <c r="AW700" s="498" t="e">
        <f t="shared" si="1166"/>
        <v>#REF!</v>
      </c>
      <c r="AX700" s="499" t="s">
        <v>106</v>
      </c>
      <c r="AY700" s="499" t="s">
        <v>106</v>
      </c>
      <c r="AZ700" s="333"/>
      <c r="BA700" s="491" t="e">
        <f t="shared" si="1167"/>
        <v>#REF!</v>
      </c>
      <c r="BB700" s="492" t="str">
        <f t="shared" si="1168"/>
        <v xml:space="preserve"> </v>
      </c>
      <c r="BC700" s="493" t="e">
        <f t="shared" si="1169"/>
        <v>#REF!</v>
      </c>
      <c r="BD700" s="488" t="str">
        <f t="shared" si="1170"/>
        <v xml:space="preserve"> </v>
      </c>
      <c r="BE700" s="494" t="e">
        <f t="shared" si="1171"/>
        <v>#REF!</v>
      </c>
      <c r="BF700" s="495" t="e">
        <f t="shared" si="1172"/>
        <v>#REF!</v>
      </c>
      <c r="BG700" s="490" t="e">
        <f t="shared" si="1173"/>
        <v>#REF!</v>
      </c>
      <c r="BH700" s="496">
        <f t="shared" si="1174"/>
        <v>0</v>
      </c>
      <c r="BI700" s="497" t="e">
        <f t="shared" si="1175"/>
        <v>#REF!</v>
      </c>
      <c r="BJ700" s="385" t="e">
        <f t="shared" si="1176"/>
        <v>#REF!</v>
      </c>
      <c r="BK700" s="385" t="e">
        <f t="shared" si="1177"/>
        <v>#REF!</v>
      </c>
      <c r="BL700" s="243" t="e">
        <f>IF((BA700-'Retail Pricing'!#REF!)&gt;=0," ",1)</f>
        <v>#REF!</v>
      </c>
      <c r="BM700" s="243" t="e">
        <f>IF((BB700-'Retail Pricing'!#REF!)&gt;=0," ",1)</f>
        <v>#REF!</v>
      </c>
      <c r="BN700" s="243" t="e">
        <f>IF((BC700-'Retail Pricing'!#REF!)&gt;=0," ",1)</f>
        <v>#REF!</v>
      </c>
      <c r="BO700" s="243" t="e">
        <f>IF((BD700-'Retail Pricing'!#REF!)&gt;=0," ",1)</f>
        <v>#REF!</v>
      </c>
      <c r="BP700" s="243" t="e">
        <f>IF((BE700-'Retail Pricing'!#REF!)&gt;=0," ",1)</f>
        <v>#REF!</v>
      </c>
      <c r="BQ700" s="243" t="e">
        <f>IF((BF700-'Retail Pricing'!#REF!)&gt;=0," ",1)</f>
        <v>#REF!</v>
      </c>
      <c r="BR700" s="243" t="e">
        <f>IF((BG700-'Retail Pricing'!#REF!)&gt;=0," ",1)</f>
        <v>#REF!</v>
      </c>
      <c r="BS700" s="243" t="e">
        <f>IF((BH700-'Retail Pricing'!#REF!)&gt;=0," ",1)</f>
        <v>#REF!</v>
      </c>
      <c r="BT700" s="243" t="e">
        <f>IF((BI700-'Retail Pricing'!#REF!)&gt;=0," ",1)</f>
        <v>#REF!</v>
      </c>
      <c r="BU700" s="67"/>
      <c r="BV700" s="442" t="e">
        <f t="shared" si="1178"/>
        <v>#REF!</v>
      </c>
      <c r="BW700" s="244" t="e">
        <f t="shared" si="1179"/>
        <v>#REF!</v>
      </c>
      <c r="BX700" s="244" t="e">
        <f t="shared" si="1180"/>
        <v>#REF!</v>
      </c>
      <c r="BY700" s="244" t="e">
        <f t="shared" si="1181"/>
        <v>#REF!</v>
      </c>
      <c r="BZ700" s="244" t="e">
        <f t="shared" si="1182"/>
        <v>#REF!</v>
      </c>
      <c r="CA700" s="244" t="e">
        <f t="shared" si="1183"/>
        <v>#REF!</v>
      </c>
      <c r="CB700" s="244" t="e">
        <f t="shared" si="1184"/>
        <v>#REF!</v>
      </c>
      <c r="CC700" s="244" t="e">
        <f t="shared" si="1185"/>
        <v>#REF!</v>
      </c>
      <c r="CD700" s="244" t="e">
        <f t="shared" si="1186"/>
        <v>#REF!</v>
      </c>
      <c r="CE700" s="244" t="e">
        <f t="shared" si="1187"/>
        <v>#REF!</v>
      </c>
      <c r="CF700" s="244" t="e">
        <f t="shared" si="1188"/>
        <v>#REF!</v>
      </c>
      <c r="CG700" s="244" t="e">
        <f t="shared" si="1189"/>
        <v>#REF!</v>
      </c>
      <c r="CH700" s="244" t="e">
        <f t="shared" si="1190"/>
        <v>#REF!</v>
      </c>
      <c r="CI700" s="570"/>
      <c r="CJ700" s="244" t="e">
        <f t="shared" si="1191"/>
        <v>#REF!</v>
      </c>
      <c r="CK700" s="244" t="e">
        <f t="shared" si="1192"/>
        <v>#REF!</v>
      </c>
      <c r="CL700" s="244" t="e">
        <f t="shared" si="1193"/>
        <v>#REF!</v>
      </c>
      <c r="CM700" s="244" t="e">
        <f t="shared" si="1194"/>
        <v>#REF!</v>
      </c>
      <c r="CN700" s="244" t="e">
        <f t="shared" si="1195"/>
        <v>#REF!</v>
      </c>
      <c r="CO700" s="244" t="e">
        <f t="shared" si="1196"/>
        <v>#REF!</v>
      </c>
      <c r="CP700" s="244" t="e">
        <f t="shared" si="1197"/>
        <v>#REF!</v>
      </c>
      <c r="CQ700" s="244" t="e">
        <f t="shared" si="1198"/>
        <v>#REF!</v>
      </c>
      <c r="CR700" s="244"/>
      <c r="CS700" s="244"/>
      <c r="CT700" s="244"/>
      <c r="CU700" s="244"/>
      <c r="CV700" s="347"/>
      <c r="CW700" s="338" t="e">
        <f t="shared" si="1199"/>
        <v>#REF!</v>
      </c>
      <c r="CX700" s="347"/>
      <c r="CY700" s="338" t="e">
        <f t="shared" si="1204"/>
        <v>#REF!</v>
      </c>
      <c r="CZ700" s="347"/>
      <c r="DA700" s="338" t="e">
        <f t="shared" si="1201"/>
        <v>#REF!</v>
      </c>
      <c r="DB700" s="347"/>
      <c r="DC700" s="338" t="e">
        <f t="shared" si="1202"/>
        <v>#REF!</v>
      </c>
      <c r="DD700" s="347"/>
      <c r="DE700" s="338" t="e">
        <f t="shared" si="1203"/>
        <v>#REF!</v>
      </c>
    </row>
    <row r="701" spans="1:109" s="19" customFormat="1" x14ac:dyDescent="0.2">
      <c r="A701" s="328" t="s">
        <v>895</v>
      </c>
      <c r="B701" s="53" t="s">
        <v>1103</v>
      </c>
      <c r="C701" s="451" t="s">
        <v>1144</v>
      </c>
      <c r="D701" s="217"/>
      <c r="E701" s="326">
        <v>12</v>
      </c>
      <c r="F701" s="400" t="s">
        <v>925</v>
      </c>
      <c r="G701" s="704"/>
      <c r="H701" s="400"/>
      <c r="I701" s="89" t="e">
        <f>IF('Retail Pricing'!#REF!&gt;0,'Retail Pricing'!#REF!," ")</f>
        <v>#REF!</v>
      </c>
      <c r="J701" s="85" t="e">
        <f>'Retail Pricing'!#REF!</f>
        <v>#REF!</v>
      </c>
      <c r="K701" s="85" t="e">
        <f>'Retail Pricing'!#REF!</f>
        <v>#REF!</v>
      </c>
      <c r="L701" s="305" t="e">
        <f>IF('Retail Pricing'!#REF!&gt;0,'Retail Pricing'!#REF!," ")</f>
        <v>#REF!</v>
      </c>
      <c r="M701" s="226" t="e">
        <f t="shared" si="1158"/>
        <v>#REF!</v>
      </c>
      <c r="N701" s="219" t="e">
        <f>'Retail Pricing'!#REF!</f>
        <v>#REF!</v>
      </c>
      <c r="O701" s="219" t="e">
        <f>'Retail Pricing'!#REF!</f>
        <v>#REF!</v>
      </c>
      <c r="P701" s="219"/>
      <c r="Q701" s="219" t="e">
        <f>'Retail Pricing'!#REF!</f>
        <v>#REF!</v>
      </c>
      <c r="R701" s="219" t="e">
        <f>IF('Retail Pricing'!#REF!&gt;0,'Retail Pricing'!#REF!," ")</f>
        <v>#REF!</v>
      </c>
      <c r="S701" s="219" t="e">
        <f>'Retail Pricing'!#REF!</f>
        <v>#REF!</v>
      </c>
      <c r="T701" s="219">
        <v>2.0273300000000001</v>
      </c>
      <c r="U701" s="7" t="e">
        <f t="shared" si="1159"/>
        <v>#REF!</v>
      </c>
      <c r="V701" s="7">
        <v>0</v>
      </c>
      <c r="W701" s="491" t="e">
        <f>ROUND(('Retail Pricing'!#REF!/(1-0.09))/0.05,0)*0.05</f>
        <v>#REF!</v>
      </c>
      <c r="X701" s="489">
        <v>0</v>
      </c>
      <c r="Y701" s="304" t="str">
        <f t="shared" si="1160"/>
        <v xml:space="preserve"> </v>
      </c>
      <c r="Z701" s="428" t="s">
        <v>106</v>
      </c>
      <c r="AA701" s="492" t="s">
        <v>106</v>
      </c>
      <c r="AB701" s="493" t="e">
        <f t="shared" si="1161"/>
        <v>#REF!</v>
      </c>
      <c r="AC701" s="489">
        <v>0</v>
      </c>
      <c r="AD701" s="14" t="str">
        <f t="shared" si="1162"/>
        <v xml:space="preserve"> </v>
      </c>
      <c r="AE701" s="428" t="s">
        <v>106</v>
      </c>
      <c r="AF701" s="488" t="s">
        <v>106</v>
      </c>
      <c r="AG701" s="494" t="e">
        <f>ROUND(('Retail Pricing'!#REF!/(1-0.09))/0.05,0)*0.05</f>
        <v>#REF!</v>
      </c>
      <c r="AH701" s="489">
        <v>0</v>
      </c>
      <c r="AI701" s="14" t="str">
        <f t="shared" si="1163"/>
        <v xml:space="preserve"> </v>
      </c>
      <c r="AJ701" s="428" t="s">
        <v>106</v>
      </c>
      <c r="AK701" s="495" t="e">
        <f>ROUND(('Retail Pricing'!#REF!/(1-0.09))/0.05,0)*0.05</f>
        <v>#REF!</v>
      </c>
      <c r="AL701" s="489"/>
      <c r="AM701" s="489">
        <v>0</v>
      </c>
      <c r="AN701" s="14" t="str">
        <f t="shared" si="1164"/>
        <v xml:space="preserve"> </v>
      </c>
      <c r="AO701" s="428" t="s">
        <v>106</v>
      </c>
      <c r="AP701" s="490" t="e">
        <f>ROUND(('Retail Pricing'!#REF!/(1-0.09))/0.05,0)*0.05</f>
        <v>#REF!</v>
      </c>
      <c r="AQ701" s="489">
        <v>0</v>
      </c>
      <c r="AR701" s="14" t="str">
        <f t="shared" si="1165"/>
        <v xml:space="preserve"> </v>
      </c>
      <c r="AS701" s="428" t="s">
        <v>106</v>
      </c>
      <c r="AT701" s="496">
        <v>0</v>
      </c>
      <c r="AU701" s="497" t="e">
        <f>'Retail Pricing'!#REF!</f>
        <v>#REF!</v>
      </c>
      <c r="AV701" s="288"/>
      <c r="AW701" s="498" t="e">
        <f t="shared" si="1166"/>
        <v>#REF!</v>
      </c>
      <c r="AX701" s="499" t="s">
        <v>106</v>
      </c>
      <c r="AY701" s="499" t="s">
        <v>106</v>
      </c>
      <c r="AZ701" s="333"/>
      <c r="BA701" s="491" t="e">
        <f t="shared" si="1167"/>
        <v>#REF!</v>
      </c>
      <c r="BB701" s="492" t="str">
        <f t="shared" si="1168"/>
        <v xml:space="preserve"> </v>
      </c>
      <c r="BC701" s="493" t="e">
        <f t="shared" si="1169"/>
        <v>#REF!</v>
      </c>
      <c r="BD701" s="488" t="str">
        <f t="shared" si="1170"/>
        <v xml:space="preserve"> </v>
      </c>
      <c r="BE701" s="494" t="e">
        <f t="shared" si="1171"/>
        <v>#REF!</v>
      </c>
      <c r="BF701" s="495" t="e">
        <f t="shared" si="1172"/>
        <v>#REF!</v>
      </c>
      <c r="BG701" s="490" t="e">
        <f t="shared" si="1173"/>
        <v>#REF!</v>
      </c>
      <c r="BH701" s="496">
        <f t="shared" si="1174"/>
        <v>0</v>
      </c>
      <c r="BI701" s="497" t="e">
        <f t="shared" si="1175"/>
        <v>#REF!</v>
      </c>
      <c r="BJ701" s="385" t="e">
        <f t="shared" si="1176"/>
        <v>#REF!</v>
      </c>
      <c r="BK701" s="385" t="e">
        <f t="shared" si="1177"/>
        <v>#REF!</v>
      </c>
      <c r="BL701" s="243" t="e">
        <f>IF((BA701-'Retail Pricing'!#REF!)&gt;=0," ",1)</f>
        <v>#REF!</v>
      </c>
      <c r="BM701" s="243" t="e">
        <f>IF((BB701-'Retail Pricing'!#REF!)&gt;=0," ",1)</f>
        <v>#REF!</v>
      </c>
      <c r="BN701" s="243" t="e">
        <f>IF((BC701-'Retail Pricing'!#REF!)&gt;=0," ",1)</f>
        <v>#REF!</v>
      </c>
      <c r="BO701" s="243" t="e">
        <f>IF((BD701-'Retail Pricing'!#REF!)&gt;=0," ",1)</f>
        <v>#REF!</v>
      </c>
      <c r="BP701" s="243" t="e">
        <f>IF((BE701-'Retail Pricing'!#REF!)&gt;=0," ",1)</f>
        <v>#REF!</v>
      </c>
      <c r="BQ701" s="243" t="e">
        <f>IF((BF701-'Retail Pricing'!#REF!)&gt;=0," ",1)</f>
        <v>#REF!</v>
      </c>
      <c r="BR701" s="243" t="e">
        <f>IF((BG701-'Retail Pricing'!#REF!)&gt;=0," ",1)</f>
        <v>#REF!</v>
      </c>
      <c r="BS701" s="243" t="e">
        <f>IF((BH701-'Retail Pricing'!#REF!)&gt;=0," ",1)</f>
        <v>#REF!</v>
      </c>
      <c r="BT701" s="243" t="e">
        <f>IF((BI701-'Retail Pricing'!#REF!)&gt;=0," ",1)</f>
        <v>#REF!</v>
      </c>
      <c r="BU701" s="67"/>
      <c r="BV701" s="442" t="e">
        <f t="shared" si="1178"/>
        <v>#REF!</v>
      </c>
      <c r="BW701" s="244" t="e">
        <f t="shared" si="1179"/>
        <v>#REF!</v>
      </c>
      <c r="BX701" s="244" t="e">
        <f t="shared" si="1180"/>
        <v>#REF!</v>
      </c>
      <c r="BY701" s="244" t="e">
        <f t="shared" si="1181"/>
        <v>#REF!</v>
      </c>
      <c r="BZ701" s="244" t="e">
        <f t="shared" si="1182"/>
        <v>#REF!</v>
      </c>
      <c r="CA701" s="244" t="e">
        <f t="shared" si="1183"/>
        <v>#REF!</v>
      </c>
      <c r="CB701" s="244" t="e">
        <f t="shared" si="1184"/>
        <v>#REF!</v>
      </c>
      <c r="CC701" s="244" t="e">
        <f t="shared" si="1185"/>
        <v>#REF!</v>
      </c>
      <c r="CD701" s="244" t="e">
        <f t="shared" si="1186"/>
        <v>#REF!</v>
      </c>
      <c r="CE701" s="244" t="e">
        <f t="shared" si="1187"/>
        <v>#REF!</v>
      </c>
      <c r="CF701" s="244" t="e">
        <f t="shared" si="1188"/>
        <v>#REF!</v>
      </c>
      <c r="CG701" s="244" t="e">
        <f t="shared" si="1189"/>
        <v>#REF!</v>
      </c>
      <c r="CH701" s="244" t="e">
        <f t="shared" si="1190"/>
        <v>#REF!</v>
      </c>
      <c r="CI701" s="570"/>
      <c r="CJ701" s="244" t="e">
        <f t="shared" si="1191"/>
        <v>#REF!</v>
      </c>
      <c r="CK701" s="244" t="e">
        <f t="shared" si="1192"/>
        <v>#REF!</v>
      </c>
      <c r="CL701" s="244" t="e">
        <f t="shared" si="1193"/>
        <v>#REF!</v>
      </c>
      <c r="CM701" s="244" t="e">
        <f t="shared" si="1194"/>
        <v>#REF!</v>
      </c>
      <c r="CN701" s="244" t="e">
        <f t="shared" si="1195"/>
        <v>#REF!</v>
      </c>
      <c r="CO701" s="244" t="e">
        <f t="shared" si="1196"/>
        <v>#REF!</v>
      </c>
      <c r="CP701" s="244" t="e">
        <f t="shared" si="1197"/>
        <v>#REF!</v>
      </c>
      <c r="CQ701" s="244" t="e">
        <f t="shared" si="1198"/>
        <v>#REF!</v>
      </c>
      <c r="CR701" s="244"/>
      <c r="CS701" s="244"/>
      <c r="CT701" s="244"/>
      <c r="CU701" s="244"/>
      <c r="CV701" s="347"/>
      <c r="CW701" s="338" t="e">
        <f t="shared" si="1199"/>
        <v>#REF!</v>
      </c>
      <c r="CX701" s="347"/>
      <c r="CY701" s="338" t="e">
        <f t="shared" si="1204"/>
        <v>#REF!</v>
      </c>
      <c r="CZ701" s="347"/>
      <c r="DA701" s="338" t="e">
        <f t="shared" si="1201"/>
        <v>#REF!</v>
      </c>
      <c r="DB701" s="347"/>
      <c r="DC701" s="338" t="e">
        <f t="shared" si="1202"/>
        <v>#REF!</v>
      </c>
      <c r="DD701" s="347"/>
      <c r="DE701" s="338" t="e">
        <f t="shared" si="1203"/>
        <v>#REF!</v>
      </c>
    </row>
    <row r="702" spans="1:109" s="19" customFormat="1" x14ac:dyDescent="0.2">
      <c r="A702" s="328" t="s">
        <v>895</v>
      </c>
      <c r="B702" s="369" t="s">
        <v>1104</v>
      </c>
      <c r="C702" s="451" t="s">
        <v>1146</v>
      </c>
      <c r="D702" s="217"/>
      <c r="E702" s="326">
        <v>12</v>
      </c>
      <c r="F702" s="400" t="s">
        <v>927</v>
      </c>
      <c r="G702" s="704"/>
      <c r="H702" s="400"/>
      <c r="I702" s="89" t="e">
        <f>IF('Retail Pricing'!#REF!&gt;0,'Retail Pricing'!#REF!," ")</f>
        <v>#REF!</v>
      </c>
      <c r="J702" s="85" t="e">
        <f>'Retail Pricing'!#REF!</f>
        <v>#REF!</v>
      </c>
      <c r="K702" s="85" t="e">
        <f>'Retail Pricing'!#REF!</f>
        <v>#REF!</v>
      </c>
      <c r="L702" s="305" t="e">
        <f>IF('Retail Pricing'!#REF!&gt;0,'Retail Pricing'!#REF!," ")</f>
        <v>#REF!</v>
      </c>
      <c r="M702" s="226" t="e">
        <f t="shared" si="1158"/>
        <v>#REF!</v>
      </c>
      <c r="N702" s="219" t="e">
        <f>'Retail Pricing'!#REF!</f>
        <v>#REF!</v>
      </c>
      <c r="O702" s="219" t="e">
        <f>'Retail Pricing'!#REF!</f>
        <v>#REF!</v>
      </c>
      <c r="P702" s="219"/>
      <c r="Q702" s="219" t="e">
        <f>'Retail Pricing'!#REF!</f>
        <v>#REF!</v>
      </c>
      <c r="R702" s="219" t="e">
        <f>IF('Retail Pricing'!#REF!&gt;0,'Retail Pricing'!#REF!," ")</f>
        <v>#REF!</v>
      </c>
      <c r="S702" s="219" t="e">
        <f>'Retail Pricing'!#REF!</f>
        <v>#REF!</v>
      </c>
      <c r="T702" s="219">
        <v>8.85</v>
      </c>
      <c r="U702" s="7" t="e">
        <f t="shared" si="1159"/>
        <v>#REF!</v>
      </c>
      <c r="V702" s="7">
        <v>-1</v>
      </c>
      <c r="W702" s="491" t="e">
        <f>ROUND(('Retail Pricing'!#REF!/(1-0.09))/0.05,0)*0.05</f>
        <v>#REF!</v>
      </c>
      <c r="X702" s="489">
        <v>0</v>
      </c>
      <c r="Y702" s="304" t="str">
        <f t="shared" si="1160"/>
        <v xml:space="preserve"> </v>
      </c>
      <c r="Z702" s="428" t="s">
        <v>106</v>
      </c>
      <c r="AA702" s="492" t="s">
        <v>106</v>
      </c>
      <c r="AB702" s="493" t="e">
        <f t="shared" si="1161"/>
        <v>#REF!</v>
      </c>
      <c r="AC702" s="489">
        <v>0</v>
      </c>
      <c r="AD702" s="14" t="str">
        <f t="shared" si="1162"/>
        <v xml:space="preserve"> </v>
      </c>
      <c r="AE702" s="428" t="s">
        <v>106</v>
      </c>
      <c r="AF702" s="488" t="s">
        <v>106</v>
      </c>
      <c r="AG702" s="494" t="e">
        <f>ROUND(('Retail Pricing'!#REF!/(1-0.09))/0.05,0)*0.05</f>
        <v>#REF!</v>
      </c>
      <c r="AH702" s="489">
        <v>0</v>
      </c>
      <c r="AI702" s="14" t="str">
        <f t="shared" si="1163"/>
        <v xml:space="preserve"> </v>
      </c>
      <c r="AJ702" s="428" t="s">
        <v>106</v>
      </c>
      <c r="AK702" s="495" t="e">
        <f>ROUND(('Retail Pricing'!#REF!/(1-0.09))/0.05,0)*0.05</f>
        <v>#REF!</v>
      </c>
      <c r="AL702" s="489"/>
      <c r="AM702" s="489">
        <v>0</v>
      </c>
      <c r="AN702" s="14" t="str">
        <f t="shared" si="1164"/>
        <v xml:space="preserve"> </v>
      </c>
      <c r="AO702" s="428" t="s">
        <v>106</v>
      </c>
      <c r="AP702" s="490" t="e">
        <f>ROUND(('Retail Pricing'!#REF!/(1-0.09))/0.05,0)*0.05</f>
        <v>#REF!</v>
      </c>
      <c r="AQ702" s="489">
        <v>0</v>
      </c>
      <c r="AR702" s="14" t="str">
        <f t="shared" si="1165"/>
        <v xml:space="preserve"> </v>
      </c>
      <c r="AS702" s="428" t="s">
        <v>106</v>
      </c>
      <c r="AT702" s="496">
        <v>0</v>
      </c>
      <c r="AU702" s="497" t="e">
        <f>'Retail Pricing'!#REF!</f>
        <v>#REF!</v>
      </c>
      <c r="AV702" s="288"/>
      <c r="AW702" s="498" t="e">
        <f t="shared" si="1166"/>
        <v>#REF!</v>
      </c>
      <c r="AX702" s="499" t="s">
        <v>106</v>
      </c>
      <c r="AY702" s="499" t="s">
        <v>106</v>
      </c>
      <c r="AZ702" s="333"/>
      <c r="BA702" s="491" t="e">
        <f t="shared" si="1167"/>
        <v>#REF!</v>
      </c>
      <c r="BB702" s="492" t="str">
        <f t="shared" si="1168"/>
        <v xml:space="preserve"> </v>
      </c>
      <c r="BC702" s="493" t="e">
        <f t="shared" si="1169"/>
        <v>#REF!</v>
      </c>
      <c r="BD702" s="488" t="str">
        <f t="shared" si="1170"/>
        <v xml:space="preserve"> </v>
      </c>
      <c r="BE702" s="494" t="e">
        <f t="shared" si="1171"/>
        <v>#REF!</v>
      </c>
      <c r="BF702" s="495" t="e">
        <f t="shared" si="1172"/>
        <v>#REF!</v>
      </c>
      <c r="BG702" s="490" t="e">
        <f t="shared" si="1173"/>
        <v>#REF!</v>
      </c>
      <c r="BH702" s="496">
        <f t="shared" si="1174"/>
        <v>0</v>
      </c>
      <c r="BI702" s="497" t="e">
        <f t="shared" si="1175"/>
        <v>#REF!</v>
      </c>
      <c r="BJ702" s="385" t="e">
        <f t="shared" si="1176"/>
        <v>#REF!</v>
      </c>
      <c r="BK702" s="385" t="e">
        <f t="shared" si="1177"/>
        <v>#REF!</v>
      </c>
      <c r="BL702" s="243" t="e">
        <f>IF((BA702-'Retail Pricing'!#REF!)&gt;=0," ",1)</f>
        <v>#REF!</v>
      </c>
      <c r="BM702" s="243" t="e">
        <f>IF((BB702-'Retail Pricing'!#REF!)&gt;=0," ",1)</f>
        <v>#REF!</v>
      </c>
      <c r="BN702" s="243" t="e">
        <f>IF((BC702-'Retail Pricing'!#REF!)&gt;=0," ",1)</f>
        <v>#REF!</v>
      </c>
      <c r="BO702" s="243" t="e">
        <f>IF((BD702-'Retail Pricing'!#REF!)&gt;=0," ",1)</f>
        <v>#REF!</v>
      </c>
      <c r="BP702" s="243" t="e">
        <f>IF((BE702-'Retail Pricing'!#REF!)&gt;=0," ",1)</f>
        <v>#REF!</v>
      </c>
      <c r="BQ702" s="243" t="e">
        <f>IF((BF702-'Retail Pricing'!#REF!)&gt;=0," ",1)</f>
        <v>#REF!</v>
      </c>
      <c r="BR702" s="243" t="e">
        <f>IF((BG702-'Retail Pricing'!#REF!)&gt;=0," ",1)</f>
        <v>#REF!</v>
      </c>
      <c r="BS702" s="243" t="e">
        <f>IF((BH702-'Retail Pricing'!#REF!)&gt;=0," ",1)</f>
        <v>#REF!</v>
      </c>
      <c r="BT702" s="243" t="e">
        <f>IF((BI702-'Retail Pricing'!#REF!)&gt;=0," ",1)</f>
        <v>#REF!</v>
      </c>
      <c r="BU702" s="67"/>
      <c r="BV702" s="442" t="e">
        <f t="shared" si="1178"/>
        <v>#REF!</v>
      </c>
      <c r="BW702" s="244" t="e">
        <f t="shared" si="1179"/>
        <v>#REF!</v>
      </c>
      <c r="BX702" s="244" t="e">
        <f t="shared" si="1180"/>
        <v>#REF!</v>
      </c>
      <c r="BY702" s="244" t="e">
        <f t="shared" si="1181"/>
        <v>#REF!</v>
      </c>
      <c r="BZ702" s="244" t="e">
        <f t="shared" si="1182"/>
        <v>#REF!</v>
      </c>
      <c r="CA702" s="244" t="e">
        <f t="shared" si="1183"/>
        <v>#REF!</v>
      </c>
      <c r="CB702" s="244" t="e">
        <f t="shared" si="1184"/>
        <v>#REF!</v>
      </c>
      <c r="CC702" s="244" t="e">
        <f t="shared" si="1185"/>
        <v>#REF!</v>
      </c>
      <c r="CD702" s="244" t="e">
        <f t="shared" si="1186"/>
        <v>#REF!</v>
      </c>
      <c r="CE702" s="244" t="e">
        <f t="shared" si="1187"/>
        <v>#REF!</v>
      </c>
      <c r="CF702" s="244" t="e">
        <f t="shared" si="1188"/>
        <v>#REF!</v>
      </c>
      <c r="CG702" s="244" t="e">
        <f t="shared" si="1189"/>
        <v>#REF!</v>
      </c>
      <c r="CH702" s="244" t="e">
        <f t="shared" si="1190"/>
        <v>#REF!</v>
      </c>
      <c r="CI702" s="570"/>
      <c r="CJ702" s="244" t="e">
        <f t="shared" si="1191"/>
        <v>#REF!</v>
      </c>
      <c r="CK702" s="244" t="e">
        <f t="shared" si="1192"/>
        <v>#REF!</v>
      </c>
      <c r="CL702" s="244" t="e">
        <f t="shared" si="1193"/>
        <v>#REF!</v>
      </c>
      <c r="CM702" s="244" t="e">
        <f t="shared" si="1194"/>
        <v>#REF!</v>
      </c>
      <c r="CN702" s="244" t="e">
        <f t="shared" si="1195"/>
        <v>#REF!</v>
      </c>
      <c r="CO702" s="244" t="e">
        <f t="shared" si="1196"/>
        <v>#REF!</v>
      </c>
      <c r="CP702" s="244" t="e">
        <f t="shared" si="1197"/>
        <v>#REF!</v>
      </c>
      <c r="CQ702" s="244" t="e">
        <f t="shared" si="1198"/>
        <v>#REF!</v>
      </c>
      <c r="CR702" s="244"/>
      <c r="CS702" s="244"/>
      <c r="CT702" s="244"/>
      <c r="CU702" s="244"/>
      <c r="CV702" s="347"/>
      <c r="CW702" s="338" t="e">
        <f t="shared" si="1199"/>
        <v>#REF!</v>
      </c>
      <c r="CX702" s="347"/>
      <c r="CY702" s="338" t="e">
        <f t="shared" si="1204"/>
        <v>#REF!</v>
      </c>
      <c r="CZ702" s="347"/>
      <c r="DA702" s="338" t="e">
        <f t="shared" si="1201"/>
        <v>#REF!</v>
      </c>
      <c r="DB702" s="347"/>
      <c r="DC702" s="338" t="e">
        <f t="shared" si="1202"/>
        <v>#REF!</v>
      </c>
      <c r="DD702" s="347"/>
      <c r="DE702" s="338" t="e">
        <f t="shared" si="1203"/>
        <v>#REF!</v>
      </c>
    </row>
    <row r="703" spans="1:109" s="19" customFormat="1" x14ac:dyDescent="0.2">
      <c r="A703" s="328" t="s">
        <v>895</v>
      </c>
      <c r="B703" s="53" t="s">
        <v>1336</v>
      </c>
      <c r="C703" s="451" t="s">
        <v>1146</v>
      </c>
      <c r="D703" s="217"/>
      <c r="E703" s="326">
        <v>24</v>
      </c>
      <c r="F703" s="400" t="s">
        <v>929</v>
      </c>
      <c r="G703" s="704"/>
      <c r="H703" s="400"/>
      <c r="I703" s="89" t="e">
        <f>IF('Retail Pricing'!#REF!&gt;0,'Retail Pricing'!#REF!," ")</f>
        <v>#REF!</v>
      </c>
      <c r="J703" s="85" t="e">
        <f>'Retail Pricing'!#REF!</f>
        <v>#REF!</v>
      </c>
      <c r="K703" s="85" t="e">
        <f>'Retail Pricing'!#REF!</f>
        <v>#REF!</v>
      </c>
      <c r="L703" s="305" t="e">
        <f>IF('Retail Pricing'!#REF!&gt;0,'Retail Pricing'!#REF!," ")</f>
        <v>#REF!</v>
      </c>
      <c r="M703" s="226" t="e">
        <f t="shared" si="1158"/>
        <v>#REF!</v>
      </c>
      <c r="N703" s="219" t="e">
        <f>'Retail Pricing'!#REF!</f>
        <v>#REF!</v>
      </c>
      <c r="O703" s="219" t="e">
        <f>'Retail Pricing'!#REF!</f>
        <v>#REF!</v>
      </c>
      <c r="P703" s="219"/>
      <c r="Q703" s="219" t="e">
        <f>'Retail Pricing'!#REF!</f>
        <v>#REF!</v>
      </c>
      <c r="R703" s="219" t="e">
        <f>IF('Retail Pricing'!#REF!&gt;0,'Retail Pricing'!#REF!," ")</f>
        <v>#REF!</v>
      </c>
      <c r="S703" s="219" t="e">
        <f>'Retail Pricing'!#REF!</f>
        <v>#REF!</v>
      </c>
      <c r="T703" s="219">
        <v>1.26</v>
      </c>
      <c r="U703" s="7" t="e">
        <f t="shared" si="1159"/>
        <v>#REF!</v>
      </c>
      <c r="V703" s="7">
        <v>-1</v>
      </c>
      <c r="W703" s="491" t="e">
        <f>ROUND(('Retail Pricing'!#REF!/(1-0.09))/0.05,0)*0.05</f>
        <v>#REF!</v>
      </c>
      <c r="X703" s="489">
        <v>0</v>
      </c>
      <c r="Y703" s="304" t="str">
        <f t="shared" si="1160"/>
        <v xml:space="preserve"> </v>
      </c>
      <c r="Z703" s="428" t="s">
        <v>106</v>
      </c>
      <c r="AA703" s="492" t="s">
        <v>106</v>
      </c>
      <c r="AB703" s="493" t="e">
        <f t="shared" si="1161"/>
        <v>#REF!</v>
      </c>
      <c r="AC703" s="489">
        <v>0</v>
      </c>
      <c r="AD703" s="14" t="str">
        <f t="shared" si="1162"/>
        <v xml:space="preserve"> </v>
      </c>
      <c r="AE703" s="428" t="s">
        <v>106</v>
      </c>
      <c r="AF703" s="488" t="s">
        <v>106</v>
      </c>
      <c r="AG703" s="494" t="e">
        <f>ROUND(('Retail Pricing'!#REF!/(1-0.09))/0.05,0)*0.05</f>
        <v>#REF!</v>
      </c>
      <c r="AH703" s="489">
        <v>0</v>
      </c>
      <c r="AI703" s="14" t="str">
        <f t="shared" si="1163"/>
        <v xml:space="preserve"> </v>
      </c>
      <c r="AJ703" s="428" t="s">
        <v>106</v>
      </c>
      <c r="AK703" s="495" t="e">
        <f>ROUND(('Retail Pricing'!#REF!/(1-0.09))/0.05,0)*0.05</f>
        <v>#REF!</v>
      </c>
      <c r="AL703" s="489"/>
      <c r="AM703" s="489">
        <v>0</v>
      </c>
      <c r="AN703" s="14" t="str">
        <f t="shared" si="1164"/>
        <v xml:space="preserve"> </v>
      </c>
      <c r="AO703" s="428" t="s">
        <v>106</v>
      </c>
      <c r="AP703" s="490" t="e">
        <f>ROUND(('Retail Pricing'!#REF!/(1-0.09))/0.05,0)*0.05</f>
        <v>#REF!</v>
      </c>
      <c r="AQ703" s="489">
        <v>0</v>
      </c>
      <c r="AR703" s="14" t="str">
        <f t="shared" si="1165"/>
        <v xml:space="preserve"> </v>
      </c>
      <c r="AS703" s="428" t="s">
        <v>106</v>
      </c>
      <c r="AT703" s="496">
        <v>0</v>
      </c>
      <c r="AU703" s="497" t="e">
        <f>'Retail Pricing'!#REF!</f>
        <v>#REF!</v>
      </c>
      <c r="AV703" s="288"/>
      <c r="AW703" s="498" t="e">
        <f t="shared" si="1166"/>
        <v>#REF!</v>
      </c>
      <c r="AX703" s="499" t="s">
        <v>106</v>
      </c>
      <c r="AY703" s="499" t="s">
        <v>106</v>
      </c>
      <c r="AZ703" s="333"/>
      <c r="BA703" s="491" t="e">
        <f t="shared" si="1167"/>
        <v>#REF!</v>
      </c>
      <c r="BB703" s="492" t="str">
        <f t="shared" si="1168"/>
        <v xml:space="preserve"> </v>
      </c>
      <c r="BC703" s="493" t="e">
        <f t="shared" si="1169"/>
        <v>#REF!</v>
      </c>
      <c r="BD703" s="488" t="str">
        <f t="shared" si="1170"/>
        <v xml:space="preserve"> </v>
      </c>
      <c r="BE703" s="494" t="e">
        <f t="shared" si="1171"/>
        <v>#REF!</v>
      </c>
      <c r="BF703" s="495" t="e">
        <f t="shared" si="1172"/>
        <v>#REF!</v>
      </c>
      <c r="BG703" s="490" t="e">
        <f t="shared" si="1173"/>
        <v>#REF!</v>
      </c>
      <c r="BH703" s="496">
        <f t="shared" si="1174"/>
        <v>0</v>
      </c>
      <c r="BI703" s="497" t="e">
        <f t="shared" si="1175"/>
        <v>#REF!</v>
      </c>
      <c r="BJ703" s="385" t="e">
        <f t="shared" si="1176"/>
        <v>#REF!</v>
      </c>
      <c r="BK703" s="385" t="e">
        <f t="shared" si="1177"/>
        <v>#REF!</v>
      </c>
      <c r="BL703" s="243" t="e">
        <f>IF((BA703-'Retail Pricing'!#REF!)&gt;=0," ",1)</f>
        <v>#REF!</v>
      </c>
      <c r="BM703" s="243" t="e">
        <f>IF((BB703-'Retail Pricing'!#REF!)&gt;=0," ",1)</f>
        <v>#REF!</v>
      </c>
      <c r="BN703" s="243" t="e">
        <f>IF((BC703-'Retail Pricing'!#REF!)&gt;=0," ",1)</f>
        <v>#REF!</v>
      </c>
      <c r="BO703" s="243" t="e">
        <f>IF((BD703-'Retail Pricing'!#REF!)&gt;=0," ",1)</f>
        <v>#REF!</v>
      </c>
      <c r="BP703" s="243" t="e">
        <f>IF((BE703-'Retail Pricing'!#REF!)&gt;=0," ",1)</f>
        <v>#REF!</v>
      </c>
      <c r="BQ703" s="243" t="e">
        <f>IF((BF703-'Retail Pricing'!#REF!)&gt;=0," ",1)</f>
        <v>#REF!</v>
      </c>
      <c r="BR703" s="243" t="e">
        <f>IF((BG703-'Retail Pricing'!#REF!)&gt;=0," ",1)</f>
        <v>#REF!</v>
      </c>
      <c r="BS703" s="243" t="e">
        <f>IF((BH703-'Retail Pricing'!#REF!)&gt;=0," ",1)</f>
        <v>#REF!</v>
      </c>
      <c r="BT703" s="243" t="e">
        <f>IF((BI703-'Retail Pricing'!#REF!)&gt;=0," ",1)</f>
        <v>#REF!</v>
      </c>
      <c r="BU703" s="67"/>
      <c r="BV703" s="442" t="e">
        <f t="shared" si="1178"/>
        <v>#REF!</v>
      </c>
      <c r="BW703" s="244" t="e">
        <f t="shared" si="1179"/>
        <v>#REF!</v>
      </c>
      <c r="BX703" s="244" t="e">
        <f t="shared" si="1180"/>
        <v>#REF!</v>
      </c>
      <c r="BY703" s="244" t="e">
        <f t="shared" si="1181"/>
        <v>#REF!</v>
      </c>
      <c r="BZ703" s="244" t="e">
        <f t="shared" si="1182"/>
        <v>#REF!</v>
      </c>
      <c r="CA703" s="244" t="e">
        <f t="shared" si="1183"/>
        <v>#REF!</v>
      </c>
      <c r="CB703" s="244" t="e">
        <f t="shared" si="1184"/>
        <v>#REF!</v>
      </c>
      <c r="CC703" s="244" t="e">
        <f t="shared" si="1185"/>
        <v>#REF!</v>
      </c>
      <c r="CD703" s="244" t="e">
        <f t="shared" si="1186"/>
        <v>#REF!</v>
      </c>
      <c r="CE703" s="244" t="e">
        <f t="shared" si="1187"/>
        <v>#REF!</v>
      </c>
      <c r="CF703" s="244" t="e">
        <f t="shared" si="1188"/>
        <v>#REF!</v>
      </c>
      <c r="CG703" s="244" t="e">
        <f t="shared" si="1189"/>
        <v>#REF!</v>
      </c>
      <c r="CH703" s="244" t="e">
        <f t="shared" si="1190"/>
        <v>#REF!</v>
      </c>
      <c r="CI703" s="570"/>
      <c r="CJ703" s="244" t="e">
        <f t="shared" si="1191"/>
        <v>#REF!</v>
      </c>
      <c r="CK703" s="244" t="e">
        <f t="shared" si="1192"/>
        <v>#REF!</v>
      </c>
      <c r="CL703" s="244" t="e">
        <f t="shared" si="1193"/>
        <v>#REF!</v>
      </c>
      <c r="CM703" s="244" t="e">
        <f t="shared" si="1194"/>
        <v>#REF!</v>
      </c>
      <c r="CN703" s="244" t="e">
        <f t="shared" si="1195"/>
        <v>#REF!</v>
      </c>
      <c r="CO703" s="244" t="e">
        <f t="shared" si="1196"/>
        <v>#REF!</v>
      </c>
      <c r="CP703" s="244" t="e">
        <f t="shared" si="1197"/>
        <v>#REF!</v>
      </c>
      <c r="CQ703" s="244" t="e">
        <f t="shared" si="1198"/>
        <v>#REF!</v>
      </c>
      <c r="CR703" s="244"/>
      <c r="CS703" s="244"/>
      <c r="CT703" s="244"/>
      <c r="CU703" s="244"/>
      <c r="CV703" s="347"/>
      <c r="CW703" s="338" t="e">
        <f t="shared" si="1199"/>
        <v>#REF!</v>
      </c>
      <c r="CX703" s="347"/>
      <c r="CY703" s="338" t="e">
        <f t="shared" si="1204"/>
        <v>#REF!</v>
      </c>
      <c r="CZ703" s="347"/>
      <c r="DA703" s="338" t="e">
        <f t="shared" si="1201"/>
        <v>#REF!</v>
      </c>
      <c r="DB703" s="347"/>
      <c r="DC703" s="338" t="e">
        <f t="shared" si="1202"/>
        <v>#REF!</v>
      </c>
      <c r="DD703" s="347"/>
      <c r="DE703" s="338" t="e">
        <f t="shared" si="1203"/>
        <v>#REF!</v>
      </c>
    </row>
    <row r="704" spans="1:109" s="19" customFormat="1" x14ac:dyDescent="0.2">
      <c r="A704" s="328" t="s">
        <v>895</v>
      </c>
      <c r="B704" s="53" t="s">
        <v>1337</v>
      </c>
      <c r="C704" s="451" t="s">
        <v>1146</v>
      </c>
      <c r="D704" s="217"/>
      <c r="E704" s="326">
        <v>24</v>
      </c>
      <c r="F704" s="400" t="s">
        <v>930</v>
      </c>
      <c r="G704" s="704"/>
      <c r="H704" s="400"/>
      <c r="I704" s="89" t="e">
        <f>IF('Retail Pricing'!#REF!&gt;0,'Retail Pricing'!#REF!," ")</f>
        <v>#REF!</v>
      </c>
      <c r="J704" s="85" t="e">
        <f>'Retail Pricing'!#REF!</f>
        <v>#REF!</v>
      </c>
      <c r="K704" s="85" t="e">
        <f>'Retail Pricing'!#REF!</f>
        <v>#REF!</v>
      </c>
      <c r="L704" s="305" t="e">
        <f>IF('Retail Pricing'!#REF!&gt;0,'Retail Pricing'!#REF!," ")</f>
        <v>#REF!</v>
      </c>
      <c r="M704" s="226" t="e">
        <f t="shared" si="1158"/>
        <v>#REF!</v>
      </c>
      <c r="N704" s="219" t="e">
        <f>'Retail Pricing'!#REF!</f>
        <v>#REF!</v>
      </c>
      <c r="O704" s="219" t="e">
        <f>'Retail Pricing'!#REF!</f>
        <v>#REF!</v>
      </c>
      <c r="P704" s="219"/>
      <c r="Q704" s="219" t="e">
        <f>'Retail Pricing'!#REF!</f>
        <v>#REF!</v>
      </c>
      <c r="R704" s="219" t="e">
        <f>IF('Retail Pricing'!#REF!&gt;0,'Retail Pricing'!#REF!," ")</f>
        <v>#REF!</v>
      </c>
      <c r="S704" s="219" t="e">
        <f>'Retail Pricing'!#REF!</f>
        <v>#REF!</v>
      </c>
      <c r="T704" s="219">
        <v>1.5</v>
      </c>
      <c r="U704" s="7" t="e">
        <f t="shared" si="1159"/>
        <v>#REF!</v>
      </c>
      <c r="V704" s="7">
        <v>-1</v>
      </c>
      <c r="W704" s="491" t="e">
        <f>ROUND(('Retail Pricing'!#REF!/(1-0.09))/0.05,0)*0.05</f>
        <v>#REF!</v>
      </c>
      <c r="X704" s="489">
        <v>0</v>
      </c>
      <c r="Y704" s="304" t="str">
        <f t="shared" si="1160"/>
        <v xml:space="preserve"> </v>
      </c>
      <c r="Z704" s="428" t="s">
        <v>106</v>
      </c>
      <c r="AA704" s="492" t="s">
        <v>106</v>
      </c>
      <c r="AB704" s="493" t="e">
        <f t="shared" si="1161"/>
        <v>#REF!</v>
      </c>
      <c r="AC704" s="489">
        <v>0</v>
      </c>
      <c r="AD704" s="14" t="str">
        <f t="shared" si="1162"/>
        <v xml:space="preserve"> </v>
      </c>
      <c r="AE704" s="428" t="s">
        <v>106</v>
      </c>
      <c r="AF704" s="488" t="s">
        <v>106</v>
      </c>
      <c r="AG704" s="494" t="e">
        <f>ROUND(('Retail Pricing'!#REF!/(1-0.09))/0.05,0)*0.05</f>
        <v>#REF!</v>
      </c>
      <c r="AH704" s="489">
        <v>0</v>
      </c>
      <c r="AI704" s="14" t="str">
        <f t="shared" si="1163"/>
        <v xml:space="preserve"> </v>
      </c>
      <c r="AJ704" s="428" t="s">
        <v>106</v>
      </c>
      <c r="AK704" s="495" t="e">
        <f>ROUND(('Retail Pricing'!#REF!/(1-0.09))/0.05,0)*0.05</f>
        <v>#REF!</v>
      </c>
      <c r="AL704" s="489"/>
      <c r="AM704" s="489">
        <v>0</v>
      </c>
      <c r="AN704" s="14" t="str">
        <f t="shared" si="1164"/>
        <v xml:space="preserve"> </v>
      </c>
      <c r="AO704" s="428" t="s">
        <v>106</v>
      </c>
      <c r="AP704" s="490" t="e">
        <f>ROUND(('Retail Pricing'!#REF!/(1-0.09))/0.05,0)*0.05</f>
        <v>#REF!</v>
      </c>
      <c r="AQ704" s="489">
        <v>0</v>
      </c>
      <c r="AR704" s="14" t="str">
        <f t="shared" si="1165"/>
        <v xml:space="preserve"> </v>
      </c>
      <c r="AS704" s="428" t="s">
        <v>106</v>
      </c>
      <c r="AT704" s="496">
        <v>0</v>
      </c>
      <c r="AU704" s="497" t="e">
        <f>'Retail Pricing'!#REF!</f>
        <v>#REF!</v>
      </c>
      <c r="AV704" s="288"/>
      <c r="AW704" s="498" t="e">
        <f t="shared" si="1166"/>
        <v>#REF!</v>
      </c>
      <c r="AX704" s="499" t="s">
        <v>106</v>
      </c>
      <c r="AY704" s="499" t="s">
        <v>106</v>
      </c>
      <c r="AZ704" s="333"/>
      <c r="BA704" s="491" t="e">
        <f t="shared" si="1167"/>
        <v>#REF!</v>
      </c>
      <c r="BB704" s="492" t="str">
        <f t="shared" si="1168"/>
        <v xml:space="preserve"> </v>
      </c>
      <c r="BC704" s="493" t="e">
        <f t="shared" si="1169"/>
        <v>#REF!</v>
      </c>
      <c r="BD704" s="488" t="str">
        <f t="shared" si="1170"/>
        <v xml:space="preserve"> </v>
      </c>
      <c r="BE704" s="494" t="e">
        <f t="shared" si="1171"/>
        <v>#REF!</v>
      </c>
      <c r="BF704" s="495" t="e">
        <f t="shared" si="1172"/>
        <v>#REF!</v>
      </c>
      <c r="BG704" s="490" t="e">
        <f t="shared" si="1173"/>
        <v>#REF!</v>
      </c>
      <c r="BH704" s="496">
        <f t="shared" si="1174"/>
        <v>0</v>
      </c>
      <c r="BI704" s="497" t="e">
        <f t="shared" si="1175"/>
        <v>#REF!</v>
      </c>
      <c r="BJ704" s="385" t="e">
        <f t="shared" si="1176"/>
        <v>#REF!</v>
      </c>
      <c r="BK704" s="385" t="e">
        <f t="shared" si="1177"/>
        <v>#REF!</v>
      </c>
      <c r="BL704" s="243" t="e">
        <f>IF((BA704-'Retail Pricing'!#REF!)&gt;=0," ",1)</f>
        <v>#REF!</v>
      </c>
      <c r="BM704" s="243" t="e">
        <f>IF((BB704-'Retail Pricing'!#REF!)&gt;=0," ",1)</f>
        <v>#REF!</v>
      </c>
      <c r="BN704" s="243" t="e">
        <f>IF((BC704-'Retail Pricing'!#REF!)&gt;=0," ",1)</f>
        <v>#REF!</v>
      </c>
      <c r="BO704" s="243" t="e">
        <f>IF((BD704-'Retail Pricing'!#REF!)&gt;=0," ",1)</f>
        <v>#REF!</v>
      </c>
      <c r="BP704" s="243" t="e">
        <f>IF((BE704-'Retail Pricing'!#REF!)&gt;=0," ",1)</f>
        <v>#REF!</v>
      </c>
      <c r="BQ704" s="243" t="e">
        <f>IF((BF704-'Retail Pricing'!#REF!)&gt;=0," ",1)</f>
        <v>#REF!</v>
      </c>
      <c r="BR704" s="243" t="e">
        <f>IF((BG704-'Retail Pricing'!#REF!)&gt;=0," ",1)</f>
        <v>#REF!</v>
      </c>
      <c r="BS704" s="243" t="e">
        <f>IF((BH704-'Retail Pricing'!#REF!)&gt;=0," ",1)</f>
        <v>#REF!</v>
      </c>
      <c r="BT704" s="243" t="e">
        <f>IF((BI704-'Retail Pricing'!#REF!)&gt;=0," ",1)</f>
        <v>#REF!</v>
      </c>
      <c r="BU704" s="67"/>
      <c r="BV704" s="442" t="e">
        <f t="shared" si="1178"/>
        <v>#REF!</v>
      </c>
      <c r="BW704" s="244" t="e">
        <f t="shared" si="1179"/>
        <v>#REF!</v>
      </c>
      <c r="BX704" s="244" t="e">
        <f t="shared" si="1180"/>
        <v>#REF!</v>
      </c>
      <c r="BY704" s="244" t="e">
        <f t="shared" si="1181"/>
        <v>#REF!</v>
      </c>
      <c r="BZ704" s="244" t="e">
        <f t="shared" si="1182"/>
        <v>#REF!</v>
      </c>
      <c r="CA704" s="244" t="e">
        <f t="shared" si="1183"/>
        <v>#REF!</v>
      </c>
      <c r="CB704" s="244" t="e">
        <f t="shared" si="1184"/>
        <v>#REF!</v>
      </c>
      <c r="CC704" s="244" t="e">
        <f t="shared" si="1185"/>
        <v>#REF!</v>
      </c>
      <c r="CD704" s="244" t="e">
        <f t="shared" si="1186"/>
        <v>#REF!</v>
      </c>
      <c r="CE704" s="244" t="e">
        <f t="shared" si="1187"/>
        <v>#REF!</v>
      </c>
      <c r="CF704" s="244" t="e">
        <f t="shared" si="1188"/>
        <v>#REF!</v>
      </c>
      <c r="CG704" s="244" t="e">
        <f t="shared" si="1189"/>
        <v>#REF!</v>
      </c>
      <c r="CH704" s="244" t="e">
        <f t="shared" si="1190"/>
        <v>#REF!</v>
      </c>
      <c r="CI704" s="570"/>
      <c r="CJ704" s="244" t="e">
        <f t="shared" si="1191"/>
        <v>#REF!</v>
      </c>
      <c r="CK704" s="244" t="e">
        <f t="shared" si="1192"/>
        <v>#REF!</v>
      </c>
      <c r="CL704" s="244" t="e">
        <f t="shared" si="1193"/>
        <v>#REF!</v>
      </c>
      <c r="CM704" s="244" t="e">
        <f t="shared" si="1194"/>
        <v>#REF!</v>
      </c>
      <c r="CN704" s="244" t="e">
        <f t="shared" si="1195"/>
        <v>#REF!</v>
      </c>
      <c r="CO704" s="244" t="e">
        <f t="shared" si="1196"/>
        <v>#REF!</v>
      </c>
      <c r="CP704" s="244" t="e">
        <f t="shared" si="1197"/>
        <v>#REF!</v>
      </c>
      <c r="CQ704" s="244" t="e">
        <f t="shared" si="1198"/>
        <v>#REF!</v>
      </c>
      <c r="CR704" s="244"/>
      <c r="CS704" s="244"/>
      <c r="CT704" s="244"/>
      <c r="CU704" s="244"/>
      <c r="CV704" s="347"/>
      <c r="CW704" s="338" t="e">
        <f t="shared" si="1199"/>
        <v>#REF!</v>
      </c>
      <c r="CX704" s="347"/>
      <c r="CY704" s="338" t="e">
        <f t="shared" si="1204"/>
        <v>#REF!</v>
      </c>
      <c r="CZ704" s="347"/>
      <c r="DA704" s="338" t="e">
        <f t="shared" si="1201"/>
        <v>#REF!</v>
      </c>
      <c r="DB704" s="347"/>
      <c r="DC704" s="338" t="e">
        <f t="shared" si="1202"/>
        <v>#REF!</v>
      </c>
      <c r="DD704" s="347"/>
      <c r="DE704" s="338" t="e">
        <f t="shared" si="1203"/>
        <v>#REF!</v>
      </c>
    </row>
    <row r="705" spans="1:109" s="19" customFormat="1" x14ac:dyDescent="0.2">
      <c r="A705" s="328" t="s">
        <v>895</v>
      </c>
      <c r="B705" s="53" t="s">
        <v>1105</v>
      </c>
      <c r="C705" s="451" t="s">
        <v>1146</v>
      </c>
      <c r="D705" s="217"/>
      <c r="E705" s="326">
        <v>24</v>
      </c>
      <c r="F705" s="400" t="s">
        <v>932</v>
      </c>
      <c r="G705" s="704"/>
      <c r="H705" s="400"/>
      <c r="I705" s="89" t="e">
        <f>IF('Retail Pricing'!#REF!&gt;0,'Retail Pricing'!#REF!," ")</f>
        <v>#REF!</v>
      </c>
      <c r="J705" s="85" t="e">
        <f>'Retail Pricing'!#REF!</f>
        <v>#REF!</v>
      </c>
      <c r="K705" s="85" t="e">
        <f>'Retail Pricing'!#REF!</f>
        <v>#REF!</v>
      </c>
      <c r="L705" s="305" t="e">
        <f>IF('Retail Pricing'!#REF!&gt;0,'Retail Pricing'!#REF!," ")</f>
        <v>#REF!</v>
      </c>
      <c r="M705" s="226" t="e">
        <f t="shared" si="1158"/>
        <v>#REF!</v>
      </c>
      <c r="N705" s="219" t="e">
        <f>'Retail Pricing'!#REF!</f>
        <v>#REF!</v>
      </c>
      <c r="O705" s="219" t="e">
        <f>'Retail Pricing'!#REF!</f>
        <v>#REF!</v>
      </c>
      <c r="P705" s="219"/>
      <c r="Q705" s="219" t="e">
        <f>'Retail Pricing'!#REF!</f>
        <v>#REF!</v>
      </c>
      <c r="R705" s="219" t="e">
        <f>IF('Retail Pricing'!#REF!&gt;0,'Retail Pricing'!#REF!," ")</f>
        <v>#REF!</v>
      </c>
      <c r="S705" s="219" t="e">
        <f>'Retail Pricing'!#REF!</f>
        <v>#REF!</v>
      </c>
      <c r="T705" s="219">
        <v>2.37</v>
      </c>
      <c r="U705" s="7" t="e">
        <f t="shared" si="1159"/>
        <v>#REF!</v>
      </c>
      <c r="V705" s="7">
        <v>-1</v>
      </c>
      <c r="W705" s="491" t="e">
        <f>ROUND(('Retail Pricing'!#REF!/(1-0.09))/0.05,0)*0.05</f>
        <v>#REF!</v>
      </c>
      <c r="X705" s="489">
        <v>0</v>
      </c>
      <c r="Y705" s="304" t="str">
        <f t="shared" si="1160"/>
        <v xml:space="preserve"> </v>
      </c>
      <c r="Z705" s="428" t="s">
        <v>106</v>
      </c>
      <c r="AA705" s="492" t="s">
        <v>106</v>
      </c>
      <c r="AB705" s="493" t="e">
        <f t="shared" si="1161"/>
        <v>#REF!</v>
      </c>
      <c r="AC705" s="489">
        <v>0</v>
      </c>
      <c r="AD705" s="14" t="str">
        <f t="shared" si="1162"/>
        <v xml:space="preserve"> </v>
      </c>
      <c r="AE705" s="428" t="s">
        <v>106</v>
      </c>
      <c r="AF705" s="488" t="s">
        <v>106</v>
      </c>
      <c r="AG705" s="494" t="e">
        <f>ROUND(('Retail Pricing'!#REF!/(1-0.09))/0.05,0)*0.05</f>
        <v>#REF!</v>
      </c>
      <c r="AH705" s="489">
        <v>0</v>
      </c>
      <c r="AI705" s="14" t="str">
        <f t="shared" si="1163"/>
        <v xml:space="preserve"> </v>
      </c>
      <c r="AJ705" s="428" t="s">
        <v>106</v>
      </c>
      <c r="AK705" s="495" t="e">
        <f>ROUND(('Retail Pricing'!#REF!/(1-0.09))/0.05,0)*0.05</f>
        <v>#REF!</v>
      </c>
      <c r="AL705" s="489"/>
      <c r="AM705" s="489">
        <v>0</v>
      </c>
      <c r="AN705" s="14" t="str">
        <f t="shared" si="1164"/>
        <v xml:space="preserve"> </v>
      </c>
      <c r="AO705" s="428" t="s">
        <v>106</v>
      </c>
      <c r="AP705" s="490" t="e">
        <f>ROUND(('Retail Pricing'!#REF!/(1-0.09))/0.05,0)*0.05</f>
        <v>#REF!</v>
      </c>
      <c r="AQ705" s="489">
        <v>0</v>
      </c>
      <c r="AR705" s="14" t="str">
        <f t="shared" si="1165"/>
        <v xml:space="preserve"> </v>
      </c>
      <c r="AS705" s="428" t="s">
        <v>106</v>
      </c>
      <c r="AT705" s="496">
        <v>0</v>
      </c>
      <c r="AU705" s="497" t="e">
        <f>'Retail Pricing'!#REF!</f>
        <v>#REF!</v>
      </c>
      <c r="AV705" s="288"/>
      <c r="AW705" s="498" t="e">
        <f t="shared" si="1166"/>
        <v>#REF!</v>
      </c>
      <c r="AX705" s="499" t="s">
        <v>106</v>
      </c>
      <c r="AY705" s="499" t="s">
        <v>106</v>
      </c>
      <c r="AZ705" s="333"/>
      <c r="BA705" s="491" t="e">
        <f t="shared" si="1167"/>
        <v>#REF!</v>
      </c>
      <c r="BB705" s="492" t="str">
        <f t="shared" si="1168"/>
        <v xml:space="preserve"> </v>
      </c>
      <c r="BC705" s="493" t="e">
        <f t="shared" si="1169"/>
        <v>#REF!</v>
      </c>
      <c r="BD705" s="488" t="str">
        <f t="shared" si="1170"/>
        <v xml:space="preserve"> </v>
      </c>
      <c r="BE705" s="494" t="e">
        <f t="shared" si="1171"/>
        <v>#REF!</v>
      </c>
      <c r="BF705" s="495" t="e">
        <f t="shared" si="1172"/>
        <v>#REF!</v>
      </c>
      <c r="BG705" s="490" t="e">
        <f t="shared" si="1173"/>
        <v>#REF!</v>
      </c>
      <c r="BH705" s="496">
        <f t="shared" si="1174"/>
        <v>0</v>
      </c>
      <c r="BI705" s="497" t="e">
        <f t="shared" si="1175"/>
        <v>#REF!</v>
      </c>
      <c r="BJ705" s="385" t="e">
        <f t="shared" si="1176"/>
        <v>#REF!</v>
      </c>
      <c r="BK705" s="385" t="e">
        <f t="shared" si="1177"/>
        <v>#REF!</v>
      </c>
      <c r="BL705" s="243" t="e">
        <f>IF((BA705-'Retail Pricing'!#REF!)&gt;=0," ",1)</f>
        <v>#REF!</v>
      </c>
      <c r="BM705" s="243" t="e">
        <f>IF((BB705-'Retail Pricing'!#REF!)&gt;=0," ",1)</f>
        <v>#REF!</v>
      </c>
      <c r="BN705" s="243" t="e">
        <f>IF((BC705-'Retail Pricing'!#REF!)&gt;=0," ",1)</f>
        <v>#REF!</v>
      </c>
      <c r="BO705" s="243" t="e">
        <f>IF((BD705-'Retail Pricing'!#REF!)&gt;=0," ",1)</f>
        <v>#REF!</v>
      </c>
      <c r="BP705" s="243" t="e">
        <f>IF((BE705-'Retail Pricing'!#REF!)&gt;=0," ",1)</f>
        <v>#REF!</v>
      </c>
      <c r="BQ705" s="243" t="e">
        <f>IF((BF705-'Retail Pricing'!#REF!)&gt;=0," ",1)</f>
        <v>#REF!</v>
      </c>
      <c r="BR705" s="243" t="e">
        <f>IF((BG705-'Retail Pricing'!#REF!)&gt;=0," ",1)</f>
        <v>#REF!</v>
      </c>
      <c r="BS705" s="243" t="e">
        <f>IF((BH705-'Retail Pricing'!#REF!)&gt;=0," ",1)</f>
        <v>#REF!</v>
      </c>
      <c r="BT705" s="243" t="e">
        <f>IF((BI705-'Retail Pricing'!#REF!)&gt;=0," ",1)</f>
        <v>#REF!</v>
      </c>
      <c r="BU705" s="67"/>
      <c r="BV705" s="442" t="e">
        <f t="shared" si="1178"/>
        <v>#REF!</v>
      </c>
      <c r="BW705" s="244" t="e">
        <f t="shared" si="1179"/>
        <v>#REF!</v>
      </c>
      <c r="BX705" s="244" t="e">
        <f t="shared" si="1180"/>
        <v>#REF!</v>
      </c>
      <c r="BY705" s="244" t="e">
        <f t="shared" si="1181"/>
        <v>#REF!</v>
      </c>
      <c r="BZ705" s="244" t="e">
        <f t="shared" si="1182"/>
        <v>#REF!</v>
      </c>
      <c r="CA705" s="244" t="e">
        <f t="shared" si="1183"/>
        <v>#REF!</v>
      </c>
      <c r="CB705" s="244" t="e">
        <f t="shared" si="1184"/>
        <v>#REF!</v>
      </c>
      <c r="CC705" s="244" t="e">
        <f t="shared" si="1185"/>
        <v>#REF!</v>
      </c>
      <c r="CD705" s="244" t="e">
        <f t="shared" si="1186"/>
        <v>#REF!</v>
      </c>
      <c r="CE705" s="244" t="e">
        <f t="shared" si="1187"/>
        <v>#REF!</v>
      </c>
      <c r="CF705" s="244" t="e">
        <f t="shared" si="1188"/>
        <v>#REF!</v>
      </c>
      <c r="CG705" s="244" t="e">
        <f t="shared" si="1189"/>
        <v>#REF!</v>
      </c>
      <c r="CH705" s="244" t="e">
        <f t="shared" si="1190"/>
        <v>#REF!</v>
      </c>
      <c r="CI705" s="570"/>
      <c r="CJ705" s="244" t="e">
        <f t="shared" si="1191"/>
        <v>#REF!</v>
      </c>
      <c r="CK705" s="244" t="e">
        <f t="shared" si="1192"/>
        <v>#REF!</v>
      </c>
      <c r="CL705" s="244" t="e">
        <f t="shared" si="1193"/>
        <v>#REF!</v>
      </c>
      <c r="CM705" s="244" t="e">
        <f t="shared" si="1194"/>
        <v>#REF!</v>
      </c>
      <c r="CN705" s="244" t="e">
        <f t="shared" si="1195"/>
        <v>#REF!</v>
      </c>
      <c r="CO705" s="244" t="e">
        <f t="shared" si="1196"/>
        <v>#REF!</v>
      </c>
      <c r="CP705" s="244" t="e">
        <f t="shared" si="1197"/>
        <v>#REF!</v>
      </c>
      <c r="CQ705" s="244" t="e">
        <f t="shared" si="1198"/>
        <v>#REF!</v>
      </c>
      <c r="CR705" s="244"/>
      <c r="CS705" s="244"/>
      <c r="CT705" s="244"/>
      <c r="CU705" s="244"/>
      <c r="CV705" s="347"/>
      <c r="CW705" s="338" t="e">
        <f t="shared" si="1199"/>
        <v>#REF!</v>
      </c>
      <c r="CX705" s="347"/>
      <c r="CY705" s="338" t="e">
        <f t="shared" si="1204"/>
        <v>#REF!</v>
      </c>
      <c r="CZ705" s="347"/>
      <c r="DA705" s="338" t="e">
        <f t="shared" si="1201"/>
        <v>#REF!</v>
      </c>
      <c r="DB705" s="347"/>
      <c r="DC705" s="338" t="e">
        <f t="shared" si="1202"/>
        <v>#REF!</v>
      </c>
      <c r="DD705" s="347"/>
      <c r="DE705" s="338" t="e">
        <f t="shared" si="1203"/>
        <v>#REF!</v>
      </c>
    </row>
    <row r="706" spans="1:109" s="19" customFormat="1" x14ac:dyDescent="0.2">
      <c r="A706" s="328" t="s">
        <v>895</v>
      </c>
      <c r="B706" s="369" t="s">
        <v>1338</v>
      </c>
      <c r="C706" s="451" t="s">
        <v>1146</v>
      </c>
      <c r="D706" s="217"/>
      <c r="E706" s="326">
        <v>24</v>
      </c>
      <c r="F706" s="400" t="s">
        <v>933</v>
      </c>
      <c r="G706" s="704"/>
      <c r="H706" s="400"/>
      <c r="I706" s="89" t="e">
        <f>IF('Retail Pricing'!#REF!&gt;0,'Retail Pricing'!#REF!," ")</f>
        <v>#REF!</v>
      </c>
      <c r="J706" s="85" t="e">
        <f>'Retail Pricing'!#REF!</f>
        <v>#REF!</v>
      </c>
      <c r="K706" s="85" t="e">
        <f>'Retail Pricing'!#REF!</f>
        <v>#REF!</v>
      </c>
      <c r="L706" s="305" t="e">
        <f>IF('Retail Pricing'!#REF!&gt;0,'Retail Pricing'!#REF!," ")</f>
        <v>#REF!</v>
      </c>
      <c r="M706" s="226" t="e">
        <f t="shared" si="1158"/>
        <v>#REF!</v>
      </c>
      <c r="N706" s="219" t="e">
        <f>'Retail Pricing'!#REF!</f>
        <v>#REF!</v>
      </c>
      <c r="O706" s="219" t="e">
        <f>'Retail Pricing'!#REF!</f>
        <v>#REF!</v>
      </c>
      <c r="P706" s="219"/>
      <c r="Q706" s="219" t="e">
        <f>'Retail Pricing'!#REF!</f>
        <v>#REF!</v>
      </c>
      <c r="R706" s="219" t="e">
        <f>IF('Retail Pricing'!#REF!&gt;0,'Retail Pricing'!#REF!," ")</f>
        <v>#REF!</v>
      </c>
      <c r="S706" s="219" t="e">
        <f>'Retail Pricing'!#REF!</f>
        <v>#REF!</v>
      </c>
      <c r="T706" s="219">
        <v>4.95</v>
      </c>
      <c r="U706" s="7" t="e">
        <f t="shared" si="1159"/>
        <v>#REF!</v>
      </c>
      <c r="V706" s="7">
        <v>-1</v>
      </c>
      <c r="W706" s="491" t="e">
        <f>ROUND(('Retail Pricing'!#REF!/(1-0.09))/0.05,0)*0.05</f>
        <v>#REF!</v>
      </c>
      <c r="X706" s="489">
        <v>0</v>
      </c>
      <c r="Y706" s="304" t="str">
        <f t="shared" si="1160"/>
        <v xml:space="preserve"> </v>
      </c>
      <c r="Z706" s="428" t="s">
        <v>106</v>
      </c>
      <c r="AA706" s="492" t="s">
        <v>106</v>
      </c>
      <c r="AB706" s="493" t="e">
        <f t="shared" si="1161"/>
        <v>#REF!</v>
      </c>
      <c r="AC706" s="489">
        <v>0</v>
      </c>
      <c r="AD706" s="14" t="str">
        <f t="shared" si="1162"/>
        <v xml:space="preserve"> </v>
      </c>
      <c r="AE706" s="428" t="s">
        <v>106</v>
      </c>
      <c r="AF706" s="488" t="s">
        <v>106</v>
      </c>
      <c r="AG706" s="494" t="e">
        <f>ROUND(('Retail Pricing'!#REF!/(1-0.09))/0.05,0)*0.05</f>
        <v>#REF!</v>
      </c>
      <c r="AH706" s="489">
        <v>0</v>
      </c>
      <c r="AI706" s="14" t="str">
        <f t="shared" si="1163"/>
        <v xml:space="preserve"> </v>
      </c>
      <c r="AJ706" s="428" t="s">
        <v>106</v>
      </c>
      <c r="AK706" s="495" t="e">
        <f>ROUND(('Retail Pricing'!#REF!/(1-0.09))/0.05,0)*0.05</f>
        <v>#REF!</v>
      </c>
      <c r="AL706" s="489"/>
      <c r="AM706" s="489">
        <v>0</v>
      </c>
      <c r="AN706" s="14" t="str">
        <f t="shared" si="1164"/>
        <v xml:space="preserve"> </v>
      </c>
      <c r="AO706" s="428" t="s">
        <v>106</v>
      </c>
      <c r="AP706" s="490" t="e">
        <f>ROUND(('Retail Pricing'!#REF!/(1-0.09))/0.05,0)*0.05</f>
        <v>#REF!</v>
      </c>
      <c r="AQ706" s="489">
        <v>0</v>
      </c>
      <c r="AR706" s="14" t="str">
        <f t="shared" si="1165"/>
        <v xml:space="preserve"> </v>
      </c>
      <c r="AS706" s="428" t="s">
        <v>106</v>
      </c>
      <c r="AT706" s="496">
        <v>0</v>
      </c>
      <c r="AU706" s="497" t="e">
        <f>'Retail Pricing'!#REF!</f>
        <v>#REF!</v>
      </c>
      <c r="AV706" s="288"/>
      <c r="AW706" s="498" t="e">
        <f t="shared" si="1166"/>
        <v>#REF!</v>
      </c>
      <c r="AX706" s="499" t="s">
        <v>106</v>
      </c>
      <c r="AY706" s="499" t="s">
        <v>106</v>
      </c>
      <c r="AZ706" s="333"/>
      <c r="BA706" s="491" t="e">
        <f t="shared" si="1167"/>
        <v>#REF!</v>
      </c>
      <c r="BB706" s="492" t="str">
        <f t="shared" si="1168"/>
        <v xml:space="preserve"> </v>
      </c>
      <c r="BC706" s="493" t="e">
        <f t="shared" si="1169"/>
        <v>#REF!</v>
      </c>
      <c r="BD706" s="488" t="str">
        <f t="shared" si="1170"/>
        <v xml:space="preserve"> </v>
      </c>
      <c r="BE706" s="494" t="e">
        <f t="shared" si="1171"/>
        <v>#REF!</v>
      </c>
      <c r="BF706" s="495" t="e">
        <f t="shared" si="1172"/>
        <v>#REF!</v>
      </c>
      <c r="BG706" s="490" t="e">
        <f t="shared" si="1173"/>
        <v>#REF!</v>
      </c>
      <c r="BH706" s="496">
        <f t="shared" si="1174"/>
        <v>0</v>
      </c>
      <c r="BI706" s="497" t="e">
        <f t="shared" si="1175"/>
        <v>#REF!</v>
      </c>
      <c r="BJ706" s="385" t="e">
        <f t="shared" si="1176"/>
        <v>#REF!</v>
      </c>
      <c r="BK706" s="385" t="e">
        <f t="shared" si="1177"/>
        <v>#REF!</v>
      </c>
      <c r="BL706" s="243" t="e">
        <f>IF((BA706-'Retail Pricing'!#REF!)&gt;=0," ",1)</f>
        <v>#REF!</v>
      </c>
      <c r="BM706" s="243" t="e">
        <f>IF((BB706-'Retail Pricing'!#REF!)&gt;=0," ",1)</f>
        <v>#REF!</v>
      </c>
      <c r="BN706" s="243" t="e">
        <f>IF((BC706-'Retail Pricing'!#REF!)&gt;=0," ",1)</f>
        <v>#REF!</v>
      </c>
      <c r="BO706" s="243" t="e">
        <f>IF((BD706-'Retail Pricing'!#REF!)&gt;=0," ",1)</f>
        <v>#REF!</v>
      </c>
      <c r="BP706" s="243" t="e">
        <f>IF((BE706-'Retail Pricing'!#REF!)&gt;=0," ",1)</f>
        <v>#REF!</v>
      </c>
      <c r="BQ706" s="243" t="e">
        <f>IF((BF706-'Retail Pricing'!#REF!)&gt;=0," ",1)</f>
        <v>#REF!</v>
      </c>
      <c r="BR706" s="243" t="e">
        <f>IF((BG706-'Retail Pricing'!#REF!)&gt;=0," ",1)</f>
        <v>#REF!</v>
      </c>
      <c r="BS706" s="243" t="e">
        <f>IF((BH706-'Retail Pricing'!#REF!)&gt;=0," ",1)</f>
        <v>#REF!</v>
      </c>
      <c r="BT706" s="243" t="e">
        <f>IF((BI706-'Retail Pricing'!#REF!)&gt;=0," ",1)</f>
        <v>#REF!</v>
      </c>
      <c r="BU706" s="67"/>
      <c r="BV706" s="442" t="e">
        <f t="shared" si="1178"/>
        <v>#REF!</v>
      </c>
      <c r="BW706" s="244" t="e">
        <f t="shared" si="1179"/>
        <v>#REF!</v>
      </c>
      <c r="BX706" s="244" t="e">
        <f t="shared" si="1180"/>
        <v>#REF!</v>
      </c>
      <c r="BY706" s="244" t="e">
        <f t="shared" si="1181"/>
        <v>#REF!</v>
      </c>
      <c r="BZ706" s="244" t="e">
        <f t="shared" si="1182"/>
        <v>#REF!</v>
      </c>
      <c r="CA706" s="244" t="e">
        <f t="shared" si="1183"/>
        <v>#REF!</v>
      </c>
      <c r="CB706" s="244" t="e">
        <f t="shared" si="1184"/>
        <v>#REF!</v>
      </c>
      <c r="CC706" s="244" t="e">
        <f t="shared" si="1185"/>
        <v>#REF!</v>
      </c>
      <c r="CD706" s="244" t="e">
        <f t="shared" si="1186"/>
        <v>#REF!</v>
      </c>
      <c r="CE706" s="244" t="e">
        <f t="shared" si="1187"/>
        <v>#REF!</v>
      </c>
      <c r="CF706" s="244" t="e">
        <f t="shared" si="1188"/>
        <v>#REF!</v>
      </c>
      <c r="CG706" s="244" t="e">
        <f t="shared" si="1189"/>
        <v>#REF!</v>
      </c>
      <c r="CH706" s="244" t="e">
        <f t="shared" si="1190"/>
        <v>#REF!</v>
      </c>
      <c r="CI706" s="570"/>
      <c r="CJ706" s="244" t="e">
        <f t="shared" si="1191"/>
        <v>#REF!</v>
      </c>
      <c r="CK706" s="244" t="e">
        <f t="shared" si="1192"/>
        <v>#REF!</v>
      </c>
      <c r="CL706" s="244" t="e">
        <f t="shared" si="1193"/>
        <v>#REF!</v>
      </c>
      <c r="CM706" s="244" t="e">
        <f t="shared" si="1194"/>
        <v>#REF!</v>
      </c>
      <c r="CN706" s="244" t="e">
        <f t="shared" si="1195"/>
        <v>#REF!</v>
      </c>
      <c r="CO706" s="244" t="e">
        <f t="shared" si="1196"/>
        <v>#REF!</v>
      </c>
      <c r="CP706" s="244" t="e">
        <f t="shared" si="1197"/>
        <v>#REF!</v>
      </c>
      <c r="CQ706" s="244" t="e">
        <f t="shared" si="1198"/>
        <v>#REF!</v>
      </c>
      <c r="CR706" s="244"/>
      <c r="CS706" s="244"/>
      <c r="CT706" s="244"/>
      <c r="CU706" s="244"/>
      <c r="CV706" s="347"/>
      <c r="CW706" s="338" t="e">
        <f t="shared" si="1199"/>
        <v>#REF!</v>
      </c>
      <c r="CX706" s="347"/>
      <c r="CY706" s="338" t="e">
        <f t="shared" si="1204"/>
        <v>#REF!</v>
      </c>
      <c r="CZ706" s="347"/>
      <c r="DA706" s="338" t="e">
        <f t="shared" si="1201"/>
        <v>#REF!</v>
      </c>
      <c r="DB706" s="347"/>
      <c r="DC706" s="338" t="e">
        <f t="shared" si="1202"/>
        <v>#REF!</v>
      </c>
      <c r="DD706" s="347"/>
      <c r="DE706" s="338" t="e">
        <f t="shared" si="1203"/>
        <v>#REF!</v>
      </c>
    </row>
    <row r="707" spans="1:109" s="19" customFormat="1" x14ac:dyDescent="0.2">
      <c r="A707" s="328" t="s">
        <v>895</v>
      </c>
      <c r="B707" s="369" t="s">
        <v>1106</v>
      </c>
      <c r="C707" s="451" t="s">
        <v>1146</v>
      </c>
      <c r="D707" s="217"/>
      <c r="E707" s="326">
        <v>12</v>
      </c>
      <c r="F707" s="400" t="s">
        <v>934</v>
      </c>
      <c r="G707" s="704"/>
      <c r="H707" s="400"/>
      <c r="I707" s="89" t="e">
        <f>IF('Retail Pricing'!#REF!&gt;0,'Retail Pricing'!#REF!," ")</f>
        <v>#REF!</v>
      </c>
      <c r="J707" s="85" t="e">
        <f>'Retail Pricing'!#REF!</f>
        <v>#REF!</v>
      </c>
      <c r="K707" s="85" t="e">
        <f>'Retail Pricing'!#REF!</f>
        <v>#REF!</v>
      </c>
      <c r="L707" s="305" t="e">
        <f>IF('Retail Pricing'!#REF!&gt;0,'Retail Pricing'!#REF!," ")</f>
        <v>#REF!</v>
      </c>
      <c r="M707" s="226" t="e">
        <f t="shared" si="1158"/>
        <v>#REF!</v>
      </c>
      <c r="N707" s="219" t="e">
        <f>'Retail Pricing'!#REF!</f>
        <v>#REF!</v>
      </c>
      <c r="O707" s="219" t="e">
        <f>'Retail Pricing'!#REF!</f>
        <v>#REF!</v>
      </c>
      <c r="P707" s="219"/>
      <c r="Q707" s="219" t="e">
        <f>'Retail Pricing'!#REF!</f>
        <v>#REF!</v>
      </c>
      <c r="R707" s="219" t="e">
        <f>IF('Retail Pricing'!#REF!&gt;0,'Retail Pricing'!#REF!," ")</f>
        <v>#REF!</v>
      </c>
      <c r="S707" s="219" t="e">
        <f>'Retail Pricing'!#REF!</f>
        <v>#REF!</v>
      </c>
      <c r="T707" s="219">
        <v>1.98</v>
      </c>
      <c r="U707" s="7" t="e">
        <f t="shared" si="1159"/>
        <v>#REF!</v>
      </c>
      <c r="V707" s="7">
        <v>-1</v>
      </c>
      <c r="W707" s="491" t="e">
        <f>ROUND(('Retail Pricing'!#REF!/(1-0.09))/0.05,0)*0.05</f>
        <v>#REF!</v>
      </c>
      <c r="X707" s="489">
        <v>0</v>
      </c>
      <c r="Y707" s="304" t="str">
        <f t="shared" si="1160"/>
        <v xml:space="preserve"> </v>
      </c>
      <c r="Z707" s="428" t="s">
        <v>106</v>
      </c>
      <c r="AA707" s="492" t="s">
        <v>106</v>
      </c>
      <c r="AB707" s="493" t="e">
        <f t="shared" si="1161"/>
        <v>#REF!</v>
      </c>
      <c r="AC707" s="489">
        <v>0</v>
      </c>
      <c r="AD707" s="14" t="str">
        <f t="shared" si="1162"/>
        <v xml:space="preserve"> </v>
      </c>
      <c r="AE707" s="428" t="s">
        <v>106</v>
      </c>
      <c r="AF707" s="488" t="s">
        <v>106</v>
      </c>
      <c r="AG707" s="494" t="e">
        <f>ROUND(('Retail Pricing'!#REF!/(1-0.09))/0.05,0)*0.05</f>
        <v>#REF!</v>
      </c>
      <c r="AH707" s="489">
        <v>0</v>
      </c>
      <c r="AI707" s="14" t="str">
        <f t="shared" si="1163"/>
        <v xml:space="preserve"> </v>
      </c>
      <c r="AJ707" s="428" t="s">
        <v>106</v>
      </c>
      <c r="AK707" s="495" t="e">
        <f>ROUND(('Retail Pricing'!#REF!/(1-0.09))/0.05,0)*0.05</f>
        <v>#REF!</v>
      </c>
      <c r="AL707" s="489"/>
      <c r="AM707" s="489">
        <v>0</v>
      </c>
      <c r="AN707" s="14" t="str">
        <f t="shared" si="1164"/>
        <v xml:space="preserve"> </v>
      </c>
      <c r="AO707" s="428" t="s">
        <v>106</v>
      </c>
      <c r="AP707" s="490" t="e">
        <f>ROUND(('Retail Pricing'!#REF!/(1-0.09))/0.05,0)*0.05</f>
        <v>#REF!</v>
      </c>
      <c r="AQ707" s="489">
        <v>0</v>
      </c>
      <c r="AR707" s="14" t="str">
        <f t="shared" si="1165"/>
        <v xml:space="preserve"> </v>
      </c>
      <c r="AS707" s="428" t="s">
        <v>106</v>
      </c>
      <c r="AT707" s="496">
        <v>0</v>
      </c>
      <c r="AU707" s="497" t="e">
        <f>'Retail Pricing'!#REF!</f>
        <v>#REF!</v>
      </c>
      <c r="AV707" s="288"/>
      <c r="AW707" s="498" t="e">
        <f t="shared" si="1166"/>
        <v>#REF!</v>
      </c>
      <c r="AX707" s="499" t="s">
        <v>106</v>
      </c>
      <c r="AY707" s="499" t="s">
        <v>106</v>
      </c>
      <c r="AZ707" s="333"/>
      <c r="BA707" s="491" t="e">
        <f t="shared" si="1167"/>
        <v>#REF!</v>
      </c>
      <c r="BB707" s="492" t="str">
        <f t="shared" si="1168"/>
        <v xml:space="preserve"> </v>
      </c>
      <c r="BC707" s="493" t="e">
        <f t="shared" si="1169"/>
        <v>#REF!</v>
      </c>
      <c r="BD707" s="488" t="str">
        <f t="shared" si="1170"/>
        <v xml:space="preserve"> </v>
      </c>
      <c r="BE707" s="494" t="e">
        <f t="shared" si="1171"/>
        <v>#REF!</v>
      </c>
      <c r="BF707" s="495" t="e">
        <f t="shared" si="1172"/>
        <v>#REF!</v>
      </c>
      <c r="BG707" s="490" t="e">
        <f t="shared" si="1173"/>
        <v>#REF!</v>
      </c>
      <c r="BH707" s="496">
        <f t="shared" si="1174"/>
        <v>0</v>
      </c>
      <c r="BI707" s="497" t="e">
        <f t="shared" si="1175"/>
        <v>#REF!</v>
      </c>
      <c r="BJ707" s="385" t="e">
        <f t="shared" si="1176"/>
        <v>#REF!</v>
      </c>
      <c r="BK707" s="385" t="e">
        <f t="shared" si="1177"/>
        <v>#REF!</v>
      </c>
      <c r="BL707" s="243" t="e">
        <f>IF((BA707-'Retail Pricing'!#REF!)&gt;=0," ",1)</f>
        <v>#REF!</v>
      </c>
      <c r="BM707" s="243" t="e">
        <f>IF((BB707-'Retail Pricing'!#REF!)&gt;=0," ",1)</f>
        <v>#REF!</v>
      </c>
      <c r="BN707" s="243" t="e">
        <f>IF((BC707-'Retail Pricing'!#REF!)&gt;=0," ",1)</f>
        <v>#REF!</v>
      </c>
      <c r="BO707" s="243" t="e">
        <f>IF((BD707-'Retail Pricing'!#REF!)&gt;=0," ",1)</f>
        <v>#REF!</v>
      </c>
      <c r="BP707" s="243" t="e">
        <f>IF((BE707-'Retail Pricing'!#REF!)&gt;=0," ",1)</f>
        <v>#REF!</v>
      </c>
      <c r="BQ707" s="243" t="e">
        <f>IF((BF707-'Retail Pricing'!#REF!)&gt;=0," ",1)</f>
        <v>#REF!</v>
      </c>
      <c r="BR707" s="243" t="e">
        <f>IF((BG707-'Retail Pricing'!#REF!)&gt;=0," ",1)</f>
        <v>#REF!</v>
      </c>
      <c r="BS707" s="243" t="e">
        <f>IF((BH707-'Retail Pricing'!#REF!)&gt;=0," ",1)</f>
        <v>#REF!</v>
      </c>
      <c r="BT707" s="243" t="e">
        <f>IF((BI707-'Retail Pricing'!#REF!)&gt;=0," ",1)</f>
        <v>#REF!</v>
      </c>
      <c r="BU707" s="67"/>
      <c r="BV707" s="442" t="e">
        <f t="shared" si="1178"/>
        <v>#REF!</v>
      </c>
      <c r="BW707" s="244" t="e">
        <f t="shared" si="1179"/>
        <v>#REF!</v>
      </c>
      <c r="BX707" s="244" t="e">
        <f t="shared" si="1180"/>
        <v>#REF!</v>
      </c>
      <c r="BY707" s="244" t="e">
        <f t="shared" si="1181"/>
        <v>#REF!</v>
      </c>
      <c r="BZ707" s="244" t="e">
        <f t="shared" si="1182"/>
        <v>#REF!</v>
      </c>
      <c r="CA707" s="244" t="e">
        <f t="shared" si="1183"/>
        <v>#REF!</v>
      </c>
      <c r="CB707" s="244" t="e">
        <f t="shared" si="1184"/>
        <v>#REF!</v>
      </c>
      <c r="CC707" s="244" t="e">
        <f t="shared" si="1185"/>
        <v>#REF!</v>
      </c>
      <c r="CD707" s="244" t="e">
        <f t="shared" si="1186"/>
        <v>#REF!</v>
      </c>
      <c r="CE707" s="244" t="e">
        <f t="shared" si="1187"/>
        <v>#REF!</v>
      </c>
      <c r="CF707" s="244" t="e">
        <f t="shared" si="1188"/>
        <v>#REF!</v>
      </c>
      <c r="CG707" s="244" t="e">
        <f t="shared" si="1189"/>
        <v>#REF!</v>
      </c>
      <c r="CH707" s="244" t="e">
        <f t="shared" si="1190"/>
        <v>#REF!</v>
      </c>
      <c r="CI707" s="570"/>
      <c r="CJ707" s="244" t="e">
        <f t="shared" si="1191"/>
        <v>#REF!</v>
      </c>
      <c r="CK707" s="244" t="e">
        <f t="shared" si="1192"/>
        <v>#REF!</v>
      </c>
      <c r="CL707" s="244" t="e">
        <f t="shared" si="1193"/>
        <v>#REF!</v>
      </c>
      <c r="CM707" s="244" t="e">
        <f t="shared" si="1194"/>
        <v>#REF!</v>
      </c>
      <c r="CN707" s="244" t="e">
        <f t="shared" si="1195"/>
        <v>#REF!</v>
      </c>
      <c r="CO707" s="244" t="e">
        <f t="shared" si="1196"/>
        <v>#REF!</v>
      </c>
      <c r="CP707" s="244" t="e">
        <f t="shared" si="1197"/>
        <v>#REF!</v>
      </c>
      <c r="CQ707" s="244" t="e">
        <f t="shared" si="1198"/>
        <v>#REF!</v>
      </c>
      <c r="CR707" s="244"/>
      <c r="CS707" s="244"/>
      <c r="CT707" s="244"/>
      <c r="CU707" s="244"/>
      <c r="CV707" s="347"/>
      <c r="CW707" s="338" t="e">
        <f t="shared" si="1199"/>
        <v>#REF!</v>
      </c>
      <c r="CX707" s="347"/>
      <c r="CY707" s="338" t="e">
        <f t="shared" si="1204"/>
        <v>#REF!</v>
      </c>
      <c r="CZ707" s="347"/>
      <c r="DA707" s="338" t="e">
        <f t="shared" si="1201"/>
        <v>#REF!</v>
      </c>
      <c r="DB707" s="347"/>
      <c r="DC707" s="338" t="e">
        <f t="shared" si="1202"/>
        <v>#REF!</v>
      </c>
      <c r="DD707" s="347"/>
      <c r="DE707" s="338" t="e">
        <f t="shared" si="1203"/>
        <v>#REF!</v>
      </c>
    </row>
    <row r="708" spans="1:109" s="19" customFormat="1" x14ac:dyDescent="0.2">
      <c r="A708" s="328" t="s">
        <v>895</v>
      </c>
      <c r="B708" s="369" t="s">
        <v>1107</v>
      </c>
      <c r="C708" s="451" t="s">
        <v>1146</v>
      </c>
      <c r="D708" s="217"/>
      <c r="E708" s="326">
        <v>12</v>
      </c>
      <c r="F708" s="400" t="s">
        <v>936</v>
      </c>
      <c r="G708" s="704"/>
      <c r="H708" s="400"/>
      <c r="I708" s="89" t="e">
        <f>IF('Retail Pricing'!#REF!&gt;0,'Retail Pricing'!#REF!," ")</f>
        <v>#REF!</v>
      </c>
      <c r="J708" s="85" t="e">
        <f>'Retail Pricing'!#REF!</f>
        <v>#REF!</v>
      </c>
      <c r="K708" s="85" t="e">
        <f>'Retail Pricing'!#REF!</f>
        <v>#REF!</v>
      </c>
      <c r="L708" s="305" t="e">
        <f>IF('Retail Pricing'!#REF!&gt;0,'Retail Pricing'!#REF!," ")</f>
        <v>#REF!</v>
      </c>
      <c r="M708" s="226" t="e">
        <f t="shared" si="1158"/>
        <v>#REF!</v>
      </c>
      <c r="N708" s="219" t="e">
        <f>'Retail Pricing'!#REF!</f>
        <v>#REF!</v>
      </c>
      <c r="O708" s="219" t="e">
        <f>'Retail Pricing'!#REF!</f>
        <v>#REF!</v>
      </c>
      <c r="P708" s="219"/>
      <c r="Q708" s="219" t="e">
        <f>'Retail Pricing'!#REF!</f>
        <v>#REF!</v>
      </c>
      <c r="R708" s="219" t="e">
        <f>IF('Retail Pricing'!#REF!&gt;0,'Retail Pricing'!#REF!," ")</f>
        <v>#REF!</v>
      </c>
      <c r="S708" s="219" t="e">
        <f>'Retail Pricing'!#REF!</f>
        <v>#REF!</v>
      </c>
      <c r="T708" s="219">
        <v>8.7240000000000002</v>
      </c>
      <c r="U708" s="7" t="e">
        <f t="shared" si="1159"/>
        <v>#REF!</v>
      </c>
      <c r="V708" s="7">
        <v>-1</v>
      </c>
      <c r="W708" s="491" t="e">
        <f>ROUND(('Retail Pricing'!#REF!/(1-0.09))/0.05,0)*0.05</f>
        <v>#REF!</v>
      </c>
      <c r="X708" s="489">
        <v>0</v>
      </c>
      <c r="Y708" s="304" t="str">
        <f t="shared" si="1160"/>
        <v xml:space="preserve"> </v>
      </c>
      <c r="Z708" s="428" t="s">
        <v>106</v>
      </c>
      <c r="AA708" s="492" t="s">
        <v>106</v>
      </c>
      <c r="AB708" s="493" t="e">
        <f t="shared" si="1161"/>
        <v>#REF!</v>
      </c>
      <c r="AC708" s="489">
        <v>0</v>
      </c>
      <c r="AD708" s="14" t="str">
        <f t="shared" si="1162"/>
        <v xml:space="preserve"> </v>
      </c>
      <c r="AE708" s="428" t="s">
        <v>106</v>
      </c>
      <c r="AF708" s="488" t="s">
        <v>106</v>
      </c>
      <c r="AG708" s="494" t="e">
        <f>ROUND(('Retail Pricing'!#REF!/(1-0.09))/0.05,0)*0.05</f>
        <v>#REF!</v>
      </c>
      <c r="AH708" s="489">
        <v>0</v>
      </c>
      <c r="AI708" s="14" t="str">
        <f t="shared" si="1163"/>
        <v xml:space="preserve"> </v>
      </c>
      <c r="AJ708" s="428" t="s">
        <v>106</v>
      </c>
      <c r="AK708" s="495" t="e">
        <f>ROUND(('Retail Pricing'!#REF!/(1-0.09))/0.05,0)*0.05</f>
        <v>#REF!</v>
      </c>
      <c r="AL708" s="489"/>
      <c r="AM708" s="489">
        <v>0</v>
      </c>
      <c r="AN708" s="14" t="str">
        <f t="shared" si="1164"/>
        <v xml:space="preserve"> </v>
      </c>
      <c r="AO708" s="428" t="s">
        <v>106</v>
      </c>
      <c r="AP708" s="490" t="e">
        <f>ROUND(('Retail Pricing'!#REF!/(1-0.09))/0.05,0)*0.05</f>
        <v>#REF!</v>
      </c>
      <c r="AQ708" s="489">
        <v>0</v>
      </c>
      <c r="AR708" s="14" t="str">
        <f t="shared" si="1165"/>
        <v xml:space="preserve"> </v>
      </c>
      <c r="AS708" s="428" t="s">
        <v>106</v>
      </c>
      <c r="AT708" s="496">
        <v>0</v>
      </c>
      <c r="AU708" s="497" t="e">
        <f>'Retail Pricing'!#REF!</f>
        <v>#REF!</v>
      </c>
      <c r="AV708" s="288"/>
      <c r="AW708" s="498" t="e">
        <f t="shared" si="1166"/>
        <v>#REF!</v>
      </c>
      <c r="AX708" s="499" t="s">
        <v>106</v>
      </c>
      <c r="AY708" s="499" t="s">
        <v>106</v>
      </c>
      <c r="AZ708" s="333"/>
      <c r="BA708" s="491" t="e">
        <f t="shared" si="1167"/>
        <v>#REF!</v>
      </c>
      <c r="BB708" s="492" t="str">
        <f t="shared" si="1168"/>
        <v xml:space="preserve"> </v>
      </c>
      <c r="BC708" s="493" t="e">
        <f t="shared" si="1169"/>
        <v>#REF!</v>
      </c>
      <c r="BD708" s="488" t="str">
        <f t="shared" si="1170"/>
        <v xml:space="preserve"> </v>
      </c>
      <c r="BE708" s="494" t="e">
        <f t="shared" si="1171"/>
        <v>#REF!</v>
      </c>
      <c r="BF708" s="495" t="e">
        <f t="shared" si="1172"/>
        <v>#REF!</v>
      </c>
      <c r="BG708" s="490" t="e">
        <f t="shared" si="1173"/>
        <v>#REF!</v>
      </c>
      <c r="BH708" s="496">
        <f t="shared" si="1174"/>
        <v>0</v>
      </c>
      <c r="BI708" s="497" t="e">
        <f t="shared" si="1175"/>
        <v>#REF!</v>
      </c>
      <c r="BJ708" s="385" t="e">
        <f t="shared" si="1176"/>
        <v>#REF!</v>
      </c>
      <c r="BK708" s="385" t="e">
        <f t="shared" si="1177"/>
        <v>#REF!</v>
      </c>
      <c r="BL708" s="243" t="e">
        <f>IF((BA708-'Retail Pricing'!#REF!)&gt;=0," ",1)</f>
        <v>#REF!</v>
      </c>
      <c r="BM708" s="243" t="e">
        <f>IF((BB708-'Retail Pricing'!#REF!)&gt;=0," ",1)</f>
        <v>#REF!</v>
      </c>
      <c r="BN708" s="243" t="e">
        <f>IF((BC708-'Retail Pricing'!#REF!)&gt;=0," ",1)</f>
        <v>#REF!</v>
      </c>
      <c r="BO708" s="243" t="e">
        <f>IF((BD708-'Retail Pricing'!#REF!)&gt;=0," ",1)</f>
        <v>#REF!</v>
      </c>
      <c r="BP708" s="243" t="e">
        <f>IF((BE708-'Retail Pricing'!#REF!)&gt;=0," ",1)</f>
        <v>#REF!</v>
      </c>
      <c r="BQ708" s="243" t="e">
        <f>IF((BF708-'Retail Pricing'!#REF!)&gt;=0," ",1)</f>
        <v>#REF!</v>
      </c>
      <c r="BR708" s="243" t="e">
        <f>IF((BG708-'Retail Pricing'!#REF!)&gt;=0," ",1)</f>
        <v>#REF!</v>
      </c>
      <c r="BS708" s="243" t="e">
        <f>IF((BH708-'Retail Pricing'!#REF!)&gt;=0," ",1)</f>
        <v>#REF!</v>
      </c>
      <c r="BT708" s="243" t="e">
        <f>IF((BI708-'Retail Pricing'!#REF!)&gt;=0," ",1)</f>
        <v>#REF!</v>
      </c>
      <c r="BU708" s="67"/>
      <c r="BV708" s="442" t="e">
        <f t="shared" si="1178"/>
        <v>#REF!</v>
      </c>
      <c r="BW708" s="244" t="e">
        <f t="shared" si="1179"/>
        <v>#REF!</v>
      </c>
      <c r="BX708" s="244" t="e">
        <f t="shared" si="1180"/>
        <v>#REF!</v>
      </c>
      <c r="BY708" s="244" t="e">
        <f t="shared" si="1181"/>
        <v>#REF!</v>
      </c>
      <c r="BZ708" s="244" t="e">
        <f t="shared" si="1182"/>
        <v>#REF!</v>
      </c>
      <c r="CA708" s="244" t="e">
        <f t="shared" si="1183"/>
        <v>#REF!</v>
      </c>
      <c r="CB708" s="244" t="e">
        <f t="shared" si="1184"/>
        <v>#REF!</v>
      </c>
      <c r="CC708" s="244" t="e">
        <f t="shared" si="1185"/>
        <v>#REF!</v>
      </c>
      <c r="CD708" s="244" t="e">
        <f t="shared" si="1186"/>
        <v>#REF!</v>
      </c>
      <c r="CE708" s="244" t="e">
        <f t="shared" si="1187"/>
        <v>#REF!</v>
      </c>
      <c r="CF708" s="244" t="e">
        <f t="shared" si="1188"/>
        <v>#REF!</v>
      </c>
      <c r="CG708" s="244" t="e">
        <f t="shared" si="1189"/>
        <v>#REF!</v>
      </c>
      <c r="CH708" s="244" t="e">
        <f t="shared" si="1190"/>
        <v>#REF!</v>
      </c>
      <c r="CI708" s="570"/>
      <c r="CJ708" s="244" t="e">
        <f t="shared" si="1191"/>
        <v>#REF!</v>
      </c>
      <c r="CK708" s="244" t="e">
        <f t="shared" si="1192"/>
        <v>#REF!</v>
      </c>
      <c r="CL708" s="244" t="e">
        <f t="shared" si="1193"/>
        <v>#REF!</v>
      </c>
      <c r="CM708" s="244" t="e">
        <f t="shared" si="1194"/>
        <v>#REF!</v>
      </c>
      <c r="CN708" s="244" t="e">
        <f t="shared" si="1195"/>
        <v>#REF!</v>
      </c>
      <c r="CO708" s="244" t="e">
        <f t="shared" si="1196"/>
        <v>#REF!</v>
      </c>
      <c r="CP708" s="244" t="e">
        <f t="shared" si="1197"/>
        <v>#REF!</v>
      </c>
      <c r="CQ708" s="244" t="e">
        <f t="shared" si="1198"/>
        <v>#REF!</v>
      </c>
      <c r="CR708" s="244"/>
      <c r="CS708" s="244"/>
      <c r="CT708" s="244"/>
      <c r="CU708" s="244"/>
      <c r="CV708" s="347"/>
      <c r="CW708" s="338" t="e">
        <f t="shared" si="1199"/>
        <v>#REF!</v>
      </c>
      <c r="CX708" s="347"/>
      <c r="CY708" s="338" t="e">
        <f t="shared" si="1204"/>
        <v>#REF!</v>
      </c>
      <c r="CZ708" s="347"/>
      <c r="DA708" s="338" t="e">
        <f t="shared" si="1201"/>
        <v>#REF!</v>
      </c>
      <c r="DB708" s="347"/>
      <c r="DC708" s="338" t="e">
        <f t="shared" si="1202"/>
        <v>#REF!</v>
      </c>
      <c r="DD708" s="347"/>
      <c r="DE708" s="338" t="e">
        <f t="shared" si="1203"/>
        <v>#REF!</v>
      </c>
    </row>
    <row r="709" spans="1:109" s="19" customFormat="1" x14ac:dyDescent="0.2">
      <c r="A709" s="328" t="s">
        <v>895</v>
      </c>
      <c r="B709" s="369" t="s">
        <v>1108</v>
      </c>
      <c r="C709" s="451" t="s">
        <v>1146</v>
      </c>
      <c r="D709" s="217"/>
      <c r="E709" s="326">
        <v>12</v>
      </c>
      <c r="F709" s="400" t="s">
        <v>938</v>
      </c>
      <c r="G709" s="704"/>
      <c r="H709" s="400"/>
      <c r="I709" s="89" t="e">
        <f>IF('Retail Pricing'!#REF!&gt;0,'Retail Pricing'!#REF!," ")</f>
        <v>#REF!</v>
      </c>
      <c r="J709" s="85" t="e">
        <f>'Retail Pricing'!#REF!</f>
        <v>#REF!</v>
      </c>
      <c r="K709" s="85" t="e">
        <f>'Retail Pricing'!#REF!</f>
        <v>#REF!</v>
      </c>
      <c r="L709" s="305" t="e">
        <f>IF('Retail Pricing'!#REF!&gt;0,'Retail Pricing'!#REF!," ")</f>
        <v>#REF!</v>
      </c>
      <c r="M709" s="226" t="e">
        <f t="shared" si="1158"/>
        <v>#REF!</v>
      </c>
      <c r="N709" s="219" t="e">
        <f>'Retail Pricing'!#REF!</f>
        <v>#REF!</v>
      </c>
      <c r="O709" s="219" t="e">
        <f>'Retail Pricing'!#REF!</f>
        <v>#REF!</v>
      </c>
      <c r="P709" s="219"/>
      <c r="Q709" s="219" t="e">
        <f>'Retail Pricing'!#REF!</f>
        <v>#REF!</v>
      </c>
      <c r="R709" s="219" t="e">
        <f>IF('Retail Pricing'!#REF!&gt;0,'Retail Pricing'!#REF!," ")</f>
        <v>#REF!</v>
      </c>
      <c r="S709" s="219" t="e">
        <f>'Retail Pricing'!#REF!</f>
        <v>#REF!</v>
      </c>
      <c r="T709" s="219">
        <v>5.25</v>
      </c>
      <c r="U709" s="7" t="e">
        <f t="shared" si="1159"/>
        <v>#REF!</v>
      </c>
      <c r="V709" s="7">
        <v>-1</v>
      </c>
      <c r="W709" s="491" t="e">
        <f>ROUND(('Retail Pricing'!#REF!/(1-0.09))/0.05,0)*0.05</f>
        <v>#REF!</v>
      </c>
      <c r="X709" s="489">
        <v>0</v>
      </c>
      <c r="Y709" s="304" t="str">
        <f t="shared" si="1160"/>
        <v xml:space="preserve"> </v>
      </c>
      <c r="Z709" s="428" t="s">
        <v>106</v>
      </c>
      <c r="AA709" s="492" t="s">
        <v>106</v>
      </c>
      <c r="AB709" s="493" t="e">
        <f t="shared" si="1161"/>
        <v>#REF!</v>
      </c>
      <c r="AC709" s="489">
        <v>0</v>
      </c>
      <c r="AD709" s="14" t="str">
        <f t="shared" si="1162"/>
        <v xml:space="preserve"> </v>
      </c>
      <c r="AE709" s="428" t="s">
        <v>106</v>
      </c>
      <c r="AF709" s="488" t="s">
        <v>106</v>
      </c>
      <c r="AG709" s="494" t="e">
        <f>ROUND(('Retail Pricing'!#REF!/(1-0.09))/0.05,0)*0.05</f>
        <v>#REF!</v>
      </c>
      <c r="AH709" s="489">
        <v>0</v>
      </c>
      <c r="AI709" s="14" t="str">
        <f t="shared" si="1163"/>
        <v xml:space="preserve"> </v>
      </c>
      <c r="AJ709" s="428" t="s">
        <v>106</v>
      </c>
      <c r="AK709" s="495" t="e">
        <f>ROUND(('Retail Pricing'!#REF!/(1-0.09))/0.05,0)*0.05</f>
        <v>#REF!</v>
      </c>
      <c r="AL709" s="489"/>
      <c r="AM709" s="489">
        <v>0</v>
      </c>
      <c r="AN709" s="14" t="str">
        <f t="shared" si="1164"/>
        <v xml:space="preserve"> </v>
      </c>
      <c r="AO709" s="428" t="s">
        <v>106</v>
      </c>
      <c r="AP709" s="490" t="e">
        <f>ROUND(('Retail Pricing'!#REF!/(1-0.09))/0.05,0)*0.05</f>
        <v>#REF!</v>
      </c>
      <c r="AQ709" s="489">
        <v>0</v>
      </c>
      <c r="AR709" s="14" t="str">
        <f t="shared" si="1165"/>
        <v xml:space="preserve"> </v>
      </c>
      <c r="AS709" s="428" t="s">
        <v>106</v>
      </c>
      <c r="AT709" s="496">
        <v>0</v>
      </c>
      <c r="AU709" s="497" t="e">
        <f>'Retail Pricing'!#REF!</f>
        <v>#REF!</v>
      </c>
      <c r="AV709" s="288"/>
      <c r="AW709" s="498" t="e">
        <f t="shared" si="1166"/>
        <v>#REF!</v>
      </c>
      <c r="AX709" s="499" t="s">
        <v>106</v>
      </c>
      <c r="AY709" s="499" t="s">
        <v>106</v>
      </c>
      <c r="AZ709" s="333"/>
      <c r="BA709" s="491" t="e">
        <f t="shared" si="1167"/>
        <v>#REF!</v>
      </c>
      <c r="BB709" s="492" t="str">
        <f t="shared" si="1168"/>
        <v xml:space="preserve"> </v>
      </c>
      <c r="BC709" s="493" t="e">
        <f t="shared" si="1169"/>
        <v>#REF!</v>
      </c>
      <c r="BD709" s="488" t="str">
        <f t="shared" si="1170"/>
        <v xml:space="preserve"> </v>
      </c>
      <c r="BE709" s="494" t="e">
        <f t="shared" si="1171"/>
        <v>#REF!</v>
      </c>
      <c r="BF709" s="495" t="e">
        <f t="shared" si="1172"/>
        <v>#REF!</v>
      </c>
      <c r="BG709" s="490" t="e">
        <f t="shared" si="1173"/>
        <v>#REF!</v>
      </c>
      <c r="BH709" s="496">
        <f t="shared" si="1174"/>
        <v>0</v>
      </c>
      <c r="BI709" s="497" t="e">
        <f t="shared" si="1175"/>
        <v>#REF!</v>
      </c>
      <c r="BJ709" s="385" t="e">
        <f t="shared" si="1176"/>
        <v>#REF!</v>
      </c>
      <c r="BK709" s="385" t="e">
        <f t="shared" si="1177"/>
        <v>#REF!</v>
      </c>
      <c r="BL709" s="243" t="e">
        <f>IF((BA709-'Retail Pricing'!#REF!)&gt;=0," ",1)</f>
        <v>#REF!</v>
      </c>
      <c r="BM709" s="243" t="e">
        <f>IF((BB709-'Retail Pricing'!#REF!)&gt;=0," ",1)</f>
        <v>#REF!</v>
      </c>
      <c r="BN709" s="243" t="e">
        <f>IF((BC709-'Retail Pricing'!#REF!)&gt;=0," ",1)</f>
        <v>#REF!</v>
      </c>
      <c r="BO709" s="243" t="e">
        <f>IF((BD709-'Retail Pricing'!#REF!)&gt;=0," ",1)</f>
        <v>#REF!</v>
      </c>
      <c r="BP709" s="243" t="e">
        <f>IF((BE709-'Retail Pricing'!#REF!)&gt;=0," ",1)</f>
        <v>#REF!</v>
      </c>
      <c r="BQ709" s="243" t="e">
        <f>IF((BF709-'Retail Pricing'!#REF!)&gt;=0," ",1)</f>
        <v>#REF!</v>
      </c>
      <c r="BR709" s="243" t="e">
        <f>IF((BG709-'Retail Pricing'!#REF!)&gt;=0," ",1)</f>
        <v>#REF!</v>
      </c>
      <c r="BS709" s="243" t="e">
        <f>IF((BH709-'Retail Pricing'!#REF!)&gt;=0," ",1)</f>
        <v>#REF!</v>
      </c>
      <c r="BT709" s="243" t="e">
        <f>IF((BI709-'Retail Pricing'!#REF!)&gt;=0," ",1)</f>
        <v>#REF!</v>
      </c>
      <c r="BU709" s="67"/>
      <c r="BV709" s="442" t="e">
        <f t="shared" si="1178"/>
        <v>#REF!</v>
      </c>
      <c r="BW709" s="244" t="e">
        <f t="shared" si="1179"/>
        <v>#REF!</v>
      </c>
      <c r="BX709" s="244" t="e">
        <f t="shared" si="1180"/>
        <v>#REF!</v>
      </c>
      <c r="BY709" s="244" t="e">
        <f t="shared" si="1181"/>
        <v>#REF!</v>
      </c>
      <c r="BZ709" s="244" t="e">
        <f t="shared" si="1182"/>
        <v>#REF!</v>
      </c>
      <c r="CA709" s="244" t="e">
        <f t="shared" si="1183"/>
        <v>#REF!</v>
      </c>
      <c r="CB709" s="244" t="e">
        <f t="shared" si="1184"/>
        <v>#REF!</v>
      </c>
      <c r="CC709" s="244" t="e">
        <f t="shared" si="1185"/>
        <v>#REF!</v>
      </c>
      <c r="CD709" s="244" t="e">
        <f t="shared" si="1186"/>
        <v>#REF!</v>
      </c>
      <c r="CE709" s="244" t="e">
        <f t="shared" si="1187"/>
        <v>#REF!</v>
      </c>
      <c r="CF709" s="244" t="e">
        <f t="shared" si="1188"/>
        <v>#REF!</v>
      </c>
      <c r="CG709" s="244" t="e">
        <f t="shared" si="1189"/>
        <v>#REF!</v>
      </c>
      <c r="CH709" s="244" t="e">
        <f t="shared" si="1190"/>
        <v>#REF!</v>
      </c>
      <c r="CI709" s="570"/>
      <c r="CJ709" s="244" t="e">
        <f t="shared" si="1191"/>
        <v>#REF!</v>
      </c>
      <c r="CK709" s="244" t="e">
        <f t="shared" si="1192"/>
        <v>#REF!</v>
      </c>
      <c r="CL709" s="244" t="e">
        <f t="shared" si="1193"/>
        <v>#REF!</v>
      </c>
      <c r="CM709" s="244" t="e">
        <f t="shared" si="1194"/>
        <v>#REF!</v>
      </c>
      <c r="CN709" s="244" t="e">
        <f t="shared" si="1195"/>
        <v>#REF!</v>
      </c>
      <c r="CO709" s="244" t="e">
        <f t="shared" si="1196"/>
        <v>#REF!</v>
      </c>
      <c r="CP709" s="244" t="e">
        <f t="shared" si="1197"/>
        <v>#REF!</v>
      </c>
      <c r="CQ709" s="244" t="e">
        <f t="shared" si="1198"/>
        <v>#REF!</v>
      </c>
      <c r="CR709" s="244"/>
      <c r="CS709" s="244"/>
      <c r="CT709" s="244"/>
      <c r="CU709" s="244"/>
      <c r="CV709" s="347"/>
      <c r="CW709" s="338" t="e">
        <f t="shared" si="1199"/>
        <v>#REF!</v>
      </c>
      <c r="CX709" s="347"/>
      <c r="CY709" s="338" t="e">
        <f t="shared" si="1204"/>
        <v>#REF!</v>
      </c>
      <c r="CZ709" s="347"/>
      <c r="DA709" s="338" t="e">
        <f t="shared" si="1201"/>
        <v>#REF!</v>
      </c>
      <c r="DB709" s="347"/>
      <c r="DC709" s="338" t="e">
        <f t="shared" si="1202"/>
        <v>#REF!</v>
      </c>
      <c r="DD709" s="347"/>
      <c r="DE709" s="338" t="e">
        <f t="shared" si="1203"/>
        <v>#REF!</v>
      </c>
    </row>
    <row r="710" spans="1:109" s="19" customFormat="1" x14ac:dyDescent="0.2">
      <c r="A710" s="328" t="s">
        <v>895</v>
      </c>
      <c r="B710" s="369" t="s">
        <v>1110</v>
      </c>
      <c r="C710" s="451" t="s">
        <v>1144</v>
      </c>
      <c r="D710" s="217"/>
      <c r="E710" s="326">
        <v>12</v>
      </c>
      <c r="F710" s="400" t="s">
        <v>940</v>
      </c>
      <c r="G710" s="704"/>
      <c r="H710" s="400"/>
      <c r="I710" s="89" t="e">
        <f>IF('Retail Pricing'!#REF!&gt;0,'Retail Pricing'!#REF!," ")</f>
        <v>#REF!</v>
      </c>
      <c r="J710" s="85" t="e">
        <f>'Retail Pricing'!#REF!</f>
        <v>#REF!</v>
      </c>
      <c r="K710" s="85" t="e">
        <f>'Retail Pricing'!#REF!</f>
        <v>#REF!</v>
      </c>
      <c r="L710" s="305" t="e">
        <f>IF('Retail Pricing'!#REF!&gt;0,'Retail Pricing'!#REF!," ")</f>
        <v>#REF!</v>
      </c>
      <c r="M710" s="226" t="e">
        <f t="shared" si="1158"/>
        <v>#REF!</v>
      </c>
      <c r="N710" s="219" t="e">
        <f>'Retail Pricing'!#REF!</f>
        <v>#REF!</v>
      </c>
      <c r="O710" s="219" t="e">
        <f>'Retail Pricing'!#REF!</f>
        <v>#REF!</v>
      </c>
      <c r="P710" s="219"/>
      <c r="Q710" s="219" t="e">
        <f>'Retail Pricing'!#REF!</f>
        <v>#REF!</v>
      </c>
      <c r="R710" s="219" t="e">
        <f>IF('Retail Pricing'!#REF!&gt;0,'Retail Pricing'!#REF!," ")</f>
        <v>#REF!</v>
      </c>
      <c r="S710" s="219" t="e">
        <f>'Retail Pricing'!#REF!</f>
        <v>#REF!</v>
      </c>
      <c r="T710" s="219">
        <v>2.6633800000000001</v>
      </c>
      <c r="U710" s="7" t="e">
        <f t="shared" si="1159"/>
        <v>#REF!</v>
      </c>
      <c r="V710" s="7">
        <v>0</v>
      </c>
      <c r="W710" s="491" t="e">
        <f>ROUND(('Retail Pricing'!#REF!/(1-0.09))/0.05,0)*0.05</f>
        <v>#REF!</v>
      </c>
      <c r="X710" s="489">
        <v>0</v>
      </c>
      <c r="Y710" s="304" t="str">
        <f t="shared" si="1160"/>
        <v xml:space="preserve"> </v>
      </c>
      <c r="Z710" s="428" t="s">
        <v>106</v>
      </c>
      <c r="AA710" s="492" t="s">
        <v>106</v>
      </c>
      <c r="AB710" s="493" t="e">
        <f>'Retail Pricing'!#REF!/(1-0.09)</f>
        <v>#REF!</v>
      </c>
      <c r="AC710" s="489">
        <v>0</v>
      </c>
      <c r="AD710" s="14" t="str">
        <f t="shared" si="1162"/>
        <v xml:space="preserve"> </v>
      </c>
      <c r="AE710" s="428" t="s">
        <v>106</v>
      </c>
      <c r="AF710" s="488" t="s">
        <v>106</v>
      </c>
      <c r="AG710" s="494" t="e">
        <f>ROUND(('Retail Pricing'!#REF!/(1-0.09))/0.05,0)*0.05</f>
        <v>#REF!</v>
      </c>
      <c r="AH710" s="489">
        <v>0</v>
      </c>
      <c r="AI710" s="14" t="str">
        <f t="shared" si="1163"/>
        <v xml:space="preserve"> </v>
      </c>
      <c r="AJ710" s="428" t="s">
        <v>106</v>
      </c>
      <c r="AK710" s="495" t="e">
        <f>ROUND(('Retail Pricing'!#REF!/(1-0.09))/0.05,0)*0.05</f>
        <v>#REF!</v>
      </c>
      <c r="AL710" s="489"/>
      <c r="AM710" s="489">
        <v>0</v>
      </c>
      <c r="AN710" s="14" t="str">
        <f t="shared" si="1164"/>
        <v xml:space="preserve"> </v>
      </c>
      <c r="AO710" s="428" t="s">
        <v>106</v>
      </c>
      <c r="AP710" s="490" t="e">
        <f>ROUND(('Retail Pricing'!#REF!/(1-0.09))/0.05,0)*0.05</f>
        <v>#REF!</v>
      </c>
      <c r="AQ710" s="489">
        <v>0</v>
      </c>
      <c r="AR710" s="14" t="str">
        <f t="shared" si="1165"/>
        <v xml:space="preserve"> </v>
      </c>
      <c r="AS710" s="428" t="s">
        <v>106</v>
      </c>
      <c r="AT710" s="496">
        <v>0</v>
      </c>
      <c r="AU710" s="497" t="e">
        <f>'Retail Pricing'!#REF!</f>
        <v>#REF!</v>
      </c>
      <c r="AV710" s="288"/>
      <c r="AW710" s="498" t="e">
        <f t="shared" si="1166"/>
        <v>#REF!</v>
      </c>
      <c r="AX710" s="499" t="s">
        <v>106</v>
      </c>
      <c r="AY710" s="499" t="s">
        <v>106</v>
      </c>
      <c r="AZ710" s="333"/>
      <c r="BA710" s="491" t="e">
        <f t="shared" si="1167"/>
        <v>#REF!</v>
      </c>
      <c r="BB710" s="492" t="str">
        <f t="shared" si="1168"/>
        <v xml:space="preserve"> </v>
      </c>
      <c r="BC710" s="493" t="e">
        <f t="shared" si="1169"/>
        <v>#REF!</v>
      </c>
      <c r="BD710" s="488" t="str">
        <f t="shared" si="1170"/>
        <v xml:space="preserve"> </v>
      </c>
      <c r="BE710" s="494" t="e">
        <f t="shared" si="1171"/>
        <v>#REF!</v>
      </c>
      <c r="BF710" s="495" t="e">
        <f t="shared" si="1172"/>
        <v>#REF!</v>
      </c>
      <c r="BG710" s="490" t="e">
        <f t="shared" si="1173"/>
        <v>#REF!</v>
      </c>
      <c r="BH710" s="496">
        <f t="shared" si="1174"/>
        <v>0</v>
      </c>
      <c r="BI710" s="497" t="e">
        <f t="shared" si="1175"/>
        <v>#REF!</v>
      </c>
      <c r="BJ710" s="385" t="e">
        <f t="shared" si="1176"/>
        <v>#REF!</v>
      </c>
      <c r="BK710" s="385" t="e">
        <f t="shared" si="1177"/>
        <v>#REF!</v>
      </c>
      <c r="BL710" s="243" t="e">
        <f>IF((BA710-'Retail Pricing'!#REF!)&gt;=0," ",1)</f>
        <v>#REF!</v>
      </c>
      <c r="BM710" s="243" t="e">
        <f>IF((BB710-'Retail Pricing'!#REF!)&gt;=0," ",1)</f>
        <v>#REF!</v>
      </c>
      <c r="BN710" s="243" t="e">
        <f>IF((BC710-'Retail Pricing'!#REF!)&gt;=0," ",1)</f>
        <v>#REF!</v>
      </c>
      <c r="BO710" s="243" t="e">
        <f>IF((BD710-'Retail Pricing'!#REF!)&gt;=0," ",1)</f>
        <v>#REF!</v>
      </c>
      <c r="BP710" s="243" t="e">
        <f>IF((BE710-'Retail Pricing'!#REF!)&gt;=0," ",1)</f>
        <v>#REF!</v>
      </c>
      <c r="BQ710" s="243" t="e">
        <f>IF((BF710-'Retail Pricing'!#REF!)&gt;=0," ",1)</f>
        <v>#REF!</v>
      </c>
      <c r="BR710" s="243" t="e">
        <f>IF((BG710-'Retail Pricing'!#REF!)&gt;=0," ",1)</f>
        <v>#REF!</v>
      </c>
      <c r="BS710" s="243" t="e">
        <f>IF((BH710-'Retail Pricing'!#REF!)&gt;=0," ",1)</f>
        <v>#REF!</v>
      </c>
      <c r="BT710" s="243" t="e">
        <f>IF((BI710-'Retail Pricing'!#REF!)&gt;=0," ",1)</f>
        <v>#REF!</v>
      </c>
      <c r="BU710" s="67"/>
      <c r="BV710" s="442" t="e">
        <f t="shared" si="1178"/>
        <v>#REF!</v>
      </c>
      <c r="BW710" s="244" t="e">
        <f t="shared" si="1179"/>
        <v>#REF!</v>
      </c>
      <c r="BX710" s="244" t="e">
        <f t="shared" si="1180"/>
        <v>#REF!</v>
      </c>
      <c r="BY710" s="244" t="e">
        <f t="shared" si="1181"/>
        <v>#REF!</v>
      </c>
      <c r="BZ710" s="244" t="e">
        <f t="shared" si="1182"/>
        <v>#REF!</v>
      </c>
      <c r="CA710" s="244" t="e">
        <f t="shared" si="1183"/>
        <v>#REF!</v>
      </c>
      <c r="CB710" s="244" t="e">
        <f t="shared" si="1184"/>
        <v>#REF!</v>
      </c>
      <c r="CC710" s="244" t="e">
        <f t="shared" si="1185"/>
        <v>#REF!</v>
      </c>
      <c r="CD710" s="244" t="e">
        <f t="shared" si="1186"/>
        <v>#REF!</v>
      </c>
      <c r="CE710" s="244" t="e">
        <f t="shared" si="1187"/>
        <v>#REF!</v>
      </c>
      <c r="CF710" s="244" t="e">
        <f t="shared" si="1188"/>
        <v>#REF!</v>
      </c>
      <c r="CG710" s="244" t="e">
        <f t="shared" si="1189"/>
        <v>#REF!</v>
      </c>
      <c r="CH710" s="244" t="e">
        <f t="shared" si="1190"/>
        <v>#REF!</v>
      </c>
      <c r="CI710" s="570"/>
      <c r="CJ710" s="244" t="e">
        <f t="shared" si="1191"/>
        <v>#REF!</v>
      </c>
      <c r="CK710" s="244" t="e">
        <f t="shared" si="1192"/>
        <v>#REF!</v>
      </c>
      <c r="CL710" s="244" t="e">
        <f t="shared" si="1193"/>
        <v>#REF!</v>
      </c>
      <c r="CM710" s="244" t="e">
        <f t="shared" si="1194"/>
        <v>#REF!</v>
      </c>
      <c r="CN710" s="244" t="e">
        <f t="shared" si="1195"/>
        <v>#REF!</v>
      </c>
      <c r="CO710" s="244" t="e">
        <f t="shared" si="1196"/>
        <v>#REF!</v>
      </c>
      <c r="CP710" s="244" t="e">
        <f t="shared" si="1197"/>
        <v>#REF!</v>
      </c>
      <c r="CQ710" s="244" t="e">
        <f t="shared" si="1198"/>
        <v>#REF!</v>
      </c>
      <c r="CR710" s="244"/>
      <c r="CS710" s="244"/>
      <c r="CT710" s="244"/>
      <c r="CU710" s="244"/>
      <c r="CV710" s="347"/>
      <c r="CW710" s="338" t="e">
        <f t="shared" si="1199"/>
        <v>#REF!</v>
      </c>
      <c r="CX710" s="347"/>
      <c r="CY710" s="338" t="e">
        <f t="shared" si="1204"/>
        <v>#REF!</v>
      </c>
      <c r="CZ710" s="347"/>
      <c r="DA710" s="338" t="e">
        <f t="shared" si="1201"/>
        <v>#REF!</v>
      </c>
      <c r="DB710" s="347"/>
      <c r="DC710" s="338" t="e">
        <f t="shared" si="1202"/>
        <v>#REF!</v>
      </c>
      <c r="DD710" s="347"/>
      <c r="DE710" s="338" t="e">
        <f t="shared" si="1203"/>
        <v>#REF!</v>
      </c>
    </row>
    <row r="711" spans="1:109" s="19" customFormat="1" x14ac:dyDescent="0.2">
      <c r="A711" s="328" t="s">
        <v>895</v>
      </c>
      <c r="B711" s="369" t="s">
        <v>1112</v>
      </c>
      <c r="C711" s="451" t="s">
        <v>1146</v>
      </c>
      <c r="D711" s="217"/>
      <c r="E711" s="326">
        <v>12</v>
      </c>
      <c r="F711" s="400" t="s">
        <v>941</v>
      </c>
      <c r="G711" s="704"/>
      <c r="H711" s="400"/>
      <c r="I711" s="89" t="e">
        <f>IF('Retail Pricing'!#REF!&gt;0,'Retail Pricing'!#REF!," ")</f>
        <v>#REF!</v>
      </c>
      <c r="J711" s="85" t="e">
        <f>'Retail Pricing'!#REF!</f>
        <v>#REF!</v>
      </c>
      <c r="K711" s="85" t="e">
        <f>'Retail Pricing'!#REF!</f>
        <v>#REF!</v>
      </c>
      <c r="L711" s="305" t="e">
        <f>IF('Retail Pricing'!#REF!&gt;0,'Retail Pricing'!#REF!," ")</f>
        <v>#REF!</v>
      </c>
      <c r="M711" s="226" t="e">
        <f t="shared" si="1158"/>
        <v>#REF!</v>
      </c>
      <c r="N711" s="219" t="e">
        <f>'Retail Pricing'!#REF!</f>
        <v>#REF!</v>
      </c>
      <c r="O711" s="219" t="e">
        <f>'Retail Pricing'!#REF!</f>
        <v>#REF!</v>
      </c>
      <c r="P711" s="219"/>
      <c r="Q711" s="219" t="e">
        <f>'Retail Pricing'!#REF!</f>
        <v>#REF!</v>
      </c>
      <c r="R711" s="219" t="e">
        <f>IF('Retail Pricing'!#REF!&gt;0,'Retail Pricing'!#REF!," ")</f>
        <v>#REF!</v>
      </c>
      <c r="S711" s="219" t="e">
        <f>'Retail Pricing'!#REF!</f>
        <v>#REF!</v>
      </c>
      <c r="T711" s="219">
        <v>5.34</v>
      </c>
      <c r="U711" s="7" t="e">
        <f t="shared" si="1159"/>
        <v>#REF!</v>
      </c>
      <c r="V711" s="7">
        <v>-1</v>
      </c>
      <c r="W711" s="491" t="e">
        <f>ROUND(('Retail Pricing'!#REF!/(1-0.09))/0.05,0)*0.05</f>
        <v>#REF!</v>
      </c>
      <c r="X711" s="489">
        <v>0</v>
      </c>
      <c r="Y711" s="304" t="str">
        <f t="shared" si="1160"/>
        <v xml:space="preserve"> </v>
      </c>
      <c r="Z711" s="428" t="s">
        <v>106</v>
      </c>
      <c r="AA711" s="492" t="s">
        <v>106</v>
      </c>
      <c r="AB711" s="518">
        <v>9.8000000000000007</v>
      </c>
      <c r="AC711" s="489">
        <v>9.8000000000000007</v>
      </c>
      <c r="AD711" s="14">
        <f t="shared" si="1162"/>
        <v>0</v>
      </c>
      <c r="AE711" s="428">
        <v>1</v>
      </c>
      <c r="AF711" s="488">
        <v>9.8000000000000007</v>
      </c>
      <c r="AG711" s="494" t="e">
        <f>ROUND(('Retail Pricing'!#REF!/(1-0.09))/0.05,0)*0.05</f>
        <v>#REF!</v>
      </c>
      <c r="AH711" s="489">
        <v>0</v>
      </c>
      <c r="AI711" s="14" t="str">
        <f t="shared" si="1163"/>
        <v xml:space="preserve"> </v>
      </c>
      <c r="AJ711" s="428" t="s">
        <v>106</v>
      </c>
      <c r="AK711" s="495" t="e">
        <f>ROUND(('Retail Pricing'!#REF!/(1-0.09))/0.05,0)*0.05</f>
        <v>#REF!</v>
      </c>
      <c r="AL711" s="489"/>
      <c r="AM711" s="489">
        <v>0</v>
      </c>
      <c r="AN711" s="14" t="str">
        <f t="shared" si="1164"/>
        <v xml:space="preserve"> </v>
      </c>
      <c r="AO711" s="428" t="s">
        <v>106</v>
      </c>
      <c r="AP711" s="490" t="e">
        <f>ROUND(('Retail Pricing'!#REF!/(1-0.09))/0.05,0)*0.05</f>
        <v>#REF!</v>
      </c>
      <c r="AQ711" s="489">
        <v>0</v>
      </c>
      <c r="AR711" s="14" t="str">
        <f t="shared" si="1165"/>
        <v xml:space="preserve"> </v>
      </c>
      <c r="AS711" s="428" t="s">
        <v>106</v>
      </c>
      <c r="AT711" s="496">
        <v>0</v>
      </c>
      <c r="AU711" s="497" t="e">
        <f>'Retail Pricing'!#REF!</f>
        <v>#REF!</v>
      </c>
      <c r="AV711" s="288"/>
      <c r="AW711" s="498" t="e">
        <f t="shared" si="1166"/>
        <v>#REF!</v>
      </c>
      <c r="AX711" s="499" t="s">
        <v>106</v>
      </c>
      <c r="AY711" s="499" t="s">
        <v>106</v>
      </c>
      <c r="AZ711" s="333"/>
      <c r="BA711" s="491" t="e">
        <f t="shared" si="1167"/>
        <v>#REF!</v>
      </c>
      <c r="BB711" s="492" t="str">
        <f t="shared" si="1168"/>
        <v xml:space="preserve"> </v>
      </c>
      <c r="BC711" s="493">
        <f t="shared" si="1169"/>
        <v>9.8000000000000007</v>
      </c>
      <c r="BD711" s="488">
        <f t="shared" si="1170"/>
        <v>9.8000000000000007</v>
      </c>
      <c r="BE711" s="494" t="e">
        <f t="shared" si="1171"/>
        <v>#REF!</v>
      </c>
      <c r="BF711" s="495" t="e">
        <f t="shared" si="1172"/>
        <v>#REF!</v>
      </c>
      <c r="BG711" s="490" t="e">
        <f t="shared" si="1173"/>
        <v>#REF!</v>
      </c>
      <c r="BH711" s="496">
        <f t="shared" si="1174"/>
        <v>0</v>
      </c>
      <c r="BI711" s="497" t="e">
        <f t="shared" si="1175"/>
        <v>#REF!</v>
      </c>
      <c r="BJ711" s="385" t="e">
        <f t="shared" si="1176"/>
        <v>#REF!</v>
      </c>
      <c r="BK711" s="385" t="e">
        <f t="shared" si="1177"/>
        <v>#REF!</v>
      </c>
      <c r="BL711" s="243" t="e">
        <f>IF((BA711-'Retail Pricing'!#REF!)&gt;=0," ",1)</f>
        <v>#REF!</v>
      </c>
      <c r="BM711" s="243" t="e">
        <f>IF((BB711-'Retail Pricing'!#REF!)&gt;=0," ",1)</f>
        <v>#REF!</v>
      </c>
      <c r="BN711" s="243" t="e">
        <f>IF((BC711-'Retail Pricing'!#REF!)&gt;=0," ",1)</f>
        <v>#REF!</v>
      </c>
      <c r="BO711" s="243" t="e">
        <f>IF((BD711-'Retail Pricing'!#REF!)&gt;=0," ",1)</f>
        <v>#REF!</v>
      </c>
      <c r="BP711" s="243" t="e">
        <f>IF((BE711-'Retail Pricing'!#REF!)&gt;=0," ",1)</f>
        <v>#REF!</v>
      </c>
      <c r="BQ711" s="243" t="e">
        <f>IF((BF711-'Retail Pricing'!#REF!)&gt;=0," ",1)</f>
        <v>#REF!</v>
      </c>
      <c r="BR711" s="243" t="e">
        <f>IF((BG711-'Retail Pricing'!#REF!)&gt;=0," ",1)</f>
        <v>#REF!</v>
      </c>
      <c r="BS711" s="243" t="e">
        <f>IF((BH711-'Retail Pricing'!#REF!)&gt;=0," ",1)</f>
        <v>#REF!</v>
      </c>
      <c r="BT711" s="243" t="e">
        <f>IF((BI711-'Retail Pricing'!#REF!)&gt;=0," ",1)</f>
        <v>#REF!</v>
      </c>
      <c r="BU711" s="67"/>
      <c r="BV711" s="442" t="e">
        <f t="shared" si="1178"/>
        <v>#REF!</v>
      </c>
      <c r="BW711" s="244" t="e">
        <f t="shared" si="1179"/>
        <v>#REF!</v>
      </c>
      <c r="BX711" s="244" t="e">
        <f t="shared" si="1180"/>
        <v>#REF!</v>
      </c>
      <c r="BY711" s="244" t="e">
        <f t="shared" si="1181"/>
        <v>#REF!</v>
      </c>
      <c r="BZ711" s="244" t="e">
        <f t="shared" si="1182"/>
        <v>#REF!</v>
      </c>
      <c r="CA711" s="244" t="e">
        <f t="shared" si="1183"/>
        <v>#REF!</v>
      </c>
      <c r="CB711" s="244" t="e">
        <f t="shared" si="1184"/>
        <v>#REF!</v>
      </c>
      <c r="CC711" s="244" t="e">
        <f t="shared" si="1185"/>
        <v>#REF!</v>
      </c>
      <c r="CD711" s="244" t="e">
        <f t="shared" si="1186"/>
        <v>#REF!</v>
      </c>
      <c r="CE711" s="244" t="e">
        <f t="shared" si="1187"/>
        <v>#REF!</v>
      </c>
      <c r="CF711" s="244" t="e">
        <f t="shared" si="1188"/>
        <v>#REF!</v>
      </c>
      <c r="CG711" s="244" t="e">
        <f t="shared" si="1189"/>
        <v>#REF!</v>
      </c>
      <c r="CH711" s="244" t="e">
        <f t="shared" si="1190"/>
        <v>#REF!</v>
      </c>
      <c r="CI711" s="570"/>
      <c r="CJ711" s="244" t="e">
        <f t="shared" si="1191"/>
        <v>#REF!</v>
      </c>
      <c r="CK711" s="244" t="e">
        <f t="shared" si="1192"/>
        <v>#REF!</v>
      </c>
      <c r="CL711" s="244" t="e">
        <f t="shared" si="1193"/>
        <v>#REF!</v>
      </c>
      <c r="CM711" s="244" t="e">
        <f t="shared" si="1194"/>
        <v>#REF!</v>
      </c>
      <c r="CN711" s="244" t="e">
        <f t="shared" si="1195"/>
        <v>#REF!</v>
      </c>
      <c r="CO711" s="244" t="e">
        <f t="shared" si="1196"/>
        <v>#REF!</v>
      </c>
      <c r="CP711" s="244" t="e">
        <f t="shared" si="1197"/>
        <v>#REF!</v>
      </c>
      <c r="CQ711" s="244" t="e">
        <f t="shared" si="1198"/>
        <v>#REF!</v>
      </c>
      <c r="CR711" s="244"/>
      <c r="CS711" s="244"/>
      <c r="CT711" s="244"/>
      <c r="CU711" s="244"/>
      <c r="CV711" s="347"/>
      <c r="CW711" s="338" t="e">
        <f t="shared" si="1199"/>
        <v>#REF!</v>
      </c>
      <c r="CX711" s="347"/>
      <c r="CY711" s="338" t="e">
        <f t="shared" si="1204"/>
        <v>#REF!</v>
      </c>
      <c r="CZ711" s="347"/>
      <c r="DA711" s="338" t="e">
        <f t="shared" si="1201"/>
        <v>#REF!</v>
      </c>
      <c r="DB711" s="347"/>
      <c r="DC711" s="338" t="e">
        <f t="shared" si="1202"/>
        <v>#REF!</v>
      </c>
      <c r="DD711" s="347"/>
      <c r="DE711" s="338" t="e">
        <f t="shared" si="1203"/>
        <v>#REF!</v>
      </c>
    </row>
    <row r="712" spans="1:109" s="19" customFormat="1" x14ac:dyDescent="0.2">
      <c r="A712" s="328" t="s">
        <v>895</v>
      </c>
      <c r="B712" s="369" t="s">
        <v>1113</v>
      </c>
      <c r="C712" s="451" t="s">
        <v>1146</v>
      </c>
      <c r="D712" s="217"/>
      <c r="E712" s="326">
        <v>12</v>
      </c>
      <c r="F712" s="400" t="s">
        <v>942</v>
      </c>
      <c r="G712" s="704"/>
      <c r="H712" s="400"/>
      <c r="I712" s="89" t="e">
        <f>IF('Retail Pricing'!#REF!&gt;0,'Retail Pricing'!#REF!," ")</f>
        <v>#REF!</v>
      </c>
      <c r="J712" s="85" t="e">
        <f>'Retail Pricing'!#REF!</f>
        <v>#REF!</v>
      </c>
      <c r="K712" s="85" t="e">
        <f>'Retail Pricing'!#REF!</f>
        <v>#REF!</v>
      </c>
      <c r="L712" s="305" t="e">
        <f>IF('Retail Pricing'!#REF!&gt;0,'Retail Pricing'!#REF!," ")</f>
        <v>#REF!</v>
      </c>
      <c r="M712" s="226" t="e">
        <f t="shared" si="1158"/>
        <v>#REF!</v>
      </c>
      <c r="N712" s="219" t="e">
        <f>'Retail Pricing'!#REF!</f>
        <v>#REF!</v>
      </c>
      <c r="O712" s="219" t="e">
        <f>'Retail Pricing'!#REF!</f>
        <v>#REF!</v>
      </c>
      <c r="P712" s="219"/>
      <c r="Q712" s="219" t="e">
        <f>'Retail Pricing'!#REF!</f>
        <v>#REF!</v>
      </c>
      <c r="R712" s="219" t="e">
        <f>IF('Retail Pricing'!#REF!&gt;0,'Retail Pricing'!#REF!," ")</f>
        <v>#REF!</v>
      </c>
      <c r="S712" s="219" t="e">
        <f>'Retail Pricing'!#REF!</f>
        <v>#REF!</v>
      </c>
      <c r="T712" s="219">
        <v>4.8959999999999999</v>
      </c>
      <c r="U712" s="7" t="e">
        <f t="shared" si="1159"/>
        <v>#REF!</v>
      </c>
      <c r="V712" s="7">
        <v>-1</v>
      </c>
      <c r="W712" s="491" t="e">
        <f>ROUND(('Retail Pricing'!#REF!/(1-0.09))/0.05,0)*0.05</f>
        <v>#REF!</v>
      </c>
      <c r="X712" s="489">
        <v>0</v>
      </c>
      <c r="Y712" s="304" t="str">
        <f t="shared" si="1160"/>
        <v xml:space="preserve"> </v>
      </c>
      <c r="Z712" s="428" t="s">
        <v>106</v>
      </c>
      <c r="AA712" s="492" t="s">
        <v>106</v>
      </c>
      <c r="AB712" s="493" t="e">
        <f>$W712*AB$1</f>
        <v>#REF!</v>
      </c>
      <c r="AC712" s="489">
        <v>0</v>
      </c>
      <c r="AD712" s="14" t="str">
        <f t="shared" si="1162"/>
        <v xml:space="preserve"> </v>
      </c>
      <c r="AE712" s="428" t="s">
        <v>106</v>
      </c>
      <c r="AF712" s="488" t="s">
        <v>106</v>
      </c>
      <c r="AG712" s="494" t="e">
        <f>ROUND(('Retail Pricing'!#REF!/(1-0.09))/0.05,0)*0.05</f>
        <v>#REF!</v>
      </c>
      <c r="AH712" s="489">
        <v>0</v>
      </c>
      <c r="AI712" s="14" t="str">
        <f t="shared" si="1163"/>
        <v xml:space="preserve"> </v>
      </c>
      <c r="AJ712" s="428" t="s">
        <v>106</v>
      </c>
      <c r="AK712" s="495" t="e">
        <f>ROUND(('Retail Pricing'!#REF!/(1-0.09))/0.05,0)*0.05</f>
        <v>#REF!</v>
      </c>
      <c r="AL712" s="489"/>
      <c r="AM712" s="489">
        <v>0</v>
      </c>
      <c r="AN712" s="14" t="str">
        <f t="shared" si="1164"/>
        <v xml:space="preserve"> </v>
      </c>
      <c r="AO712" s="428" t="s">
        <v>106</v>
      </c>
      <c r="AP712" s="490" t="e">
        <f>ROUND(('Retail Pricing'!#REF!/(1-0.09))/0.05,0)*0.05</f>
        <v>#REF!</v>
      </c>
      <c r="AQ712" s="489">
        <v>0</v>
      </c>
      <c r="AR712" s="14" t="str">
        <f t="shared" si="1165"/>
        <v xml:space="preserve"> </v>
      </c>
      <c r="AS712" s="428" t="s">
        <v>106</v>
      </c>
      <c r="AT712" s="496">
        <v>0</v>
      </c>
      <c r="AU712" s="497" t="e">
        <f>'Retail Pricing'!#REF!</f>
        <v>#REF!</v>
      </c>
      <c r="AV712" s="288"/>
      <c r="AW712" s="498" t="e">
        <f t="shared" si="1166"/>
        <v>#REF!</v>
      </c>
      <c r="AX712" s="499" t="s">
        <v>106</v>
      </c>
      <c r="AY712" s="499" t="s">
        <v>106</v>
      </c>
      <c r="AZ712" s="333"/>
      <c r="BA712" s="491" t="e">
        <f t="shared" si="1167"/>
        <v>#REF!</v>
      </c>
      <c r="BB712" s="492" t="str">
        <f t="shared" si="1168"/>
        <v xml:space="preserve"> </v>
      </c>
      <c r="BC712" s="493" t="e">
        <f t="shared" si="1169"/>
        <v>#REF!</v>
      </c>
      <c r="BD712" s="488" t="str">
        <f t="shared" si="1170"/>
        <v xml:space="preserve"> </v>
      </c>
      <c r="BE712" s="494" t="e">
        <f t="shared" si="1171"/>
        <v>#REF!</v>
      </c>
      <c r="BF712" s="495" t="e">
        <f t="shared" si="1172"/>
        <v>#REF!</v>
      </c>
      <c r="BG712" s="490" t="e">
        <f t="shared" si="1173"/>
        <v>#REF!</v>
      </c>
      <c r="BH712" s="496">
        <f t="shared" si="1174"/>
        <v>0</v>
      </c>
      <c r="BI712" s="497" t="e">
        <f t="shared" si="1175"/>
        <v>#REF!</v>
      </c>
      <c r="BJ712" s="385" t="e">
        <f t="shared" si="1176"/>
        <v>#REF!</v>
      </c>
      <c r="BK712" s="385" t="e">
        <f t="shared" si="1177"/>
        <v>#REF!</v>
      </c>
      <c r="BL712" s="243" t="e">
        <f>IF((BA712-'Retail Pricing'!#REF!)&gt;=0," ",1)</f>
        <v>#REF!</v>
      </c>
      <c r="BM712" s="243" t="e">
        <f>IF((BB712-'Retail Pricing'!#REF!)&gt;=0," ",1)</f>
        <v>#REF!</v>
      </c>
      <c r="BN712" s="243" t="e">
        <f>IF((BC712-'Retail Pricing'!#REF!)&gt;=0," ",1)</f>
        <v>#REF!</v>
      </c>
      <c r="BO712" s="243" t="e">
        <f>IF((BD712-'Retail Pricing'!#REF!)&gt;=0," ",1)</f>
        <v>#REF!</v>
      </c>
      <c r="BP712" s="243" t="e">
        <f>IF((BE712-'Retail Pricing'!#REF!)&gt;=0," ",1)</f>
        <v>#REF!</v>
      </c>
      <c r="BQ712" s="243" t="e">
        <f>IF((BF712-'Retail Pricing'!#REF!)&gt;=0," ",1)</f>
        <v>#REF!</v>
      </c>
      <c r="BR712" s="243" t="e">
        <f>IF((BG712-'Retail Pricing'!#REF!)&gt;=0," ",1)</f>
        <v>#REF!</v>
      </c>
      <c r="BS712" s="243" t="e">
        <f>IF((BH712-'Retail Pricing'!#REF!)&gt;=0," ",1)</f>
        <v>#REF!</v>
      </c>
      <c r="BT712" s="243" t="e">
        <f>IF((BI712-'Retail Pricing'!#REF!)&gt;=0," ",1)</f>
        <v>#REF!</v>
      </c>
      <c r="BU712" s="67"/>
      <c r="BV712" s="442" t="e">
        <f t="shared" si="1178"/>
        <v>#REF!</v>
      </c>
      <c r="BW712" s="244" t="e">
        <f t="shared" si="1179"/>
        <v>#REF!</v>
      </c>
      <c r="BX712" s="244" t="e">
        <f t="shared" si="1180"/>
        <v>#REF!</v>
      </c>
      <c r="BY712" s="244" t="e">
        <f t="shared" si="1181"/>
        <v>#REF!</v>
      </c>
      <c r="BZ712" s="244" t="e">
        <f t="shared" si="1182"/>
        <v>#REF!</v>
      </c>
      <c r="CA712" s="244" t="e">
        <f t="shared" si="1183"/>
        <v>#REF!</v>
      </c>
      <c r="CB712" s="244" t="e">
        <f t="shared" si="1184"/>
        <v>#REF!</v>
      </c>
      <c r="CC712" s="244" t="e">
        <f t="shared" si="1185"/>
        <v>#REF!</v>
      </c>
      <c r="CD712" s="244" t="e">
        <f t="shared" si="1186"/>
        <v>#REF!</v>
      </c>
      <c r="CE712" s="244" t="e">
        <f t="shared" si="1187"/>
        <v>#REF!</v>
      </c>
      <c r="CF712" s="244" t="e">
        <f t="shared" si="1188"/>
        <v>#REF!</v>
      </c>
      <c r="CG712" s="244" t="e">
        <f t="shared" si="1189"/>
        <v>#REF!</v>
      </c>
      <c r="CH712" s="244" t="e">
        <f t="shared" si="1190"/>
        <v>#REF!</v>
      </c>
      <c r="CI712" s="570"/>
      <c r="CJ712" s="244" t="e">
        <f t="shared" si="1191"/>
        <v>#REF!</v>
      </c>
      <c r="CK712" s="244" t="e">
        <f t="shared" si="1192"/>
        <v>#REF!</v>
      </c>
      <c r="CL712" s="244" t="e">
        <f t="shared" si="1193"/>
        <v>#REF!</v>
      </c>
      <c r="CM712" s="244" t="e">
        <f t="shared" si="1194"/>
        <v>#REF!</v>
      </c>
      <c r="CN712" s="244" t="e">
        <f t="shared" si="1195"/>
        <v>#REF!</v>
      </c>
      <c r="CO712" s="244" t="e">
        <f t="shared" si="1196"/>
        <v>#REF!</v>
      </c>
      <c r="CP712" s="244" t="e">
        <f t="shared" si="1197"/>
        <v>#REF!</v>
      </c>
      <c r="CQ712" s="244" t="e">
        <f t="shared" si="1198"/>
        <v>#REF!</v>
      </c>
      <c r="CR712" s="244"/>
      <c r="CS712" s="244"/>
      <c r="CT712" s="244"/>
      <c r="CU712" s="244"/>
      <c r="CV712" s="347"/>
      <c r="CW712" s="338" t="e">
        <f t="shared" si="1199"/>
        <v>#REF!</v>
      </c>
      <c r="CX712" s="347"/>
      <c r="CY712" s="338" t="e">
        <f t="shared" si="1204"/>
        <v>#REF!</v>
      </c>
      <c r="CZ712" s="347"/>
      <c r="DA712" s="338" t="e">
        <f t="shared" si="1201"/>
        <v>#REF!</v>
      </c>
      <c r="DB712" s="347"/>
      <c r="DC712" s="338" t="e">
        <f t="shared" si="1202"/>
        <v>#REF!</v>
      </c>
      <c r="DD712" s="347"/>
      <c r="DE712" s="338" t="e">
        <f t="shared" si="1203"/>
        <v>#REF!</v>
      </c>
    </row>
    <row r="713" spans="1:109" s="19" customFormat="1" x14ac:dyDescent="0.2">
      <c r="A713" s="328" t="s">
        <v>895</v>
      </c>
      <c r="B713" s="369" t="s">
        <v>1114</v>
      </c>
      <c r="C713" s="451" t="s">
        <v>1146</v>
      </c>
      <c r="D713" s="217"/>
      <c r="E713" s="326">
        <v>12</v>
      </c>
      <c r="F713" s="400" t="s">
        <v>943</v>
      </c>
      <c r="G713" s="704"/>
      <c r="H713" s="400"/>
      <c r="I713" s="89" t="e">
        <f>IF('Retail Pricing'!#REF!&gt;0,'Retail Pricing'!#REF!," ")</f>
        <v>#REF!</v>
      </c>
      <c r="J713" s="85" t="e">
        <f>'Retail Pricing'!#REF!</f>
        <v>#REF!</v>
      </c>
      <c r="K713" s="85" t="e">
        <f>'Retail Pricing'!#REF!</f>
        <v>#REF!</v>
      </c>
      <c r="L713" s="305" t="e">
        <f>IF('Retail Pricing'!#REF!&gt;0,'Retail Pricing'!#REF!," ")</f>
        <v>#REF!</v>
      </c>
      <c r="M713" s="226" t="e">
        <f t="shared" si="1158"/>
        <v>#REF!</v>
      </c>
      <c r="N713" s="219" t="e">
        <f>'Retail Pricing'!#REF!</f>
        <v>#REF!</v>
      </c>
      <c r="O713" s="219" t="e">
        <f>'Retail Pricing'!#REF!</f>
        <v>#REF!</v>
      </c>
      <c r="P713" s="219"/>
      <c r="Q713" s="219" t="e">
        <f>'Retail Pricing'!#REF!</f>
        <v>#REF!</v>
      </c>
      <c r="R713" s="219" t="e">
        <f>IF('Retail Pricing'!#REF!&gt;0,'Retail Pricing'!#REF!," ")</f>
        <v>#REF!</v>
      </c>
      <c r="S713" s="219" t="e">
        <f>'Retail Pricing'!#REF!</f>
        <v>#REF!</v>
      </c>
      <c r="T713" s="219">
        <v>3</v>
      </c>
      <c r="U713" s="7" t="e">
        <f t="shared" si="1159"/>
        <v>#REF!</v>
      </c>
      <c r="V713" s="7">
        <v>-1</v>
      </c>
      <c r="W713" s="491" t="e">
        <f>ROUND(('Retail Pricing'!#REF!/(1-0.09))/0.05,0)*0.05</f>
        <v>#REF!</v>
      </c>
      <c r="X713" s="489">
        <v>0</v>
      </c>
      <c r="Y713" s="304" t="str">
        <f t="shared" si="1160"/>
        <v xml:space="preserve"> </v>
      </c>
      <c r="Z713" s="428" t="s">
        <v>106</v>
      </c>
      <c r="AA713" s="492" t="s">
        <v>106</v>
      </c>
      <c r="AB713" s="518">
        <v>5.5</v>
      </c>
      <c r="AC713" s="489">
        <v>5.5</v>
      </c>
      <c r="AD713" s="14">
        <f t="shared" si="1162"/>
        <v>0</v>
      </c>
      <c r="AE713" s="428">
        <v>1</v>
      </c>
      <c r="AF713" s="488">
        <v>5.5</v>
      </c>
      <c r="AG713" s="494" t="e">
        <f>ROUND(('Retail Pricing'!#REF!/(1-0.09))/0.05,0)*0.05</f>
        <v>#REF!</v>
      </c>
      <c r="AH713" s="489">
        <v>0</v>
      </c>
      <c r="AI713" s="14" t="str">
        <f t="shared" si="1163"/>
        <v xml:space="preserve"> </v>
      </c>
      <c r="AJ713" s="428" t="s">
        <v>106</v>
      </c>
      <c r="AK713" s="495" t="e">
        <f>ROUND(('Retail Pricing'!#REF!/(1-0.09))/0.05,0)*0.05</f>
        <v>#REF!</v>
      </c>
      <c r="AL713" s="489"/>
      <c r="AM713" s="489">
        <v>0</v>
      </c>
      <c r="AN713" s="14" t="str">
        <f t="shared" si="1164"/>
        <v xml:space="preserve"> </v>
      </c>
      <c r="AO713" s="428" t="s">
        <v>106</v>
      </c>
      <c r="AP713" s="490" t="e">
        <f>ROUND(('Retail Pricing'!#REF!/(1-0.09))/0.05,0)*0.05</f>
        <v>#REF!</v>
      </c>
      <c r="AQ713" s="489">
        <v>0</v>
      </c>
      <c r="AR713" s="14" t="str">
        <f t="shared" si="1165"/>
        <v xml:space="preserve"> </v>
      </c>
      <c r="AS713" s="428" t="s">
        <v>106</v>
      </c>
      <c r="AT713" s="496">
        <v>0</v>
      </c>
      <c r="AU713" s="497" t="e">
        <f>'Retail Pricing'!#REF!</f>
        <v>#REF!</v>
      </c>
      <c r="AV713" s="288"/>
      <c r="AW713" s="498" t="e">
        <f t="shared" si="1166"/>
        <v>#REF!</v>
      </c>
      <c r="AX713" s="499" t="s">
        <v>106</v>
      </c>
      <c r="AY713" s="499" t="s">
        <v>106</v>
      </c>
      <c r="AZ713" s="333"/>
      <c r="BA713" s="491" t="e">
        <f t="shared" si="1167"/>
        <v>#REF!</v>
      </c>
      <c r="BB713" s="492" t="str">
        <f t="shared" si="1168"/>
        <v xml:space="preserve"> </v>
      </c>
      <c r="BC713" s="493">
        <f t="shared" si="1169"/>
        <v>5.5</v>
      </c>
      <c r="BD713" s="488">
        <f t="shared" si="1170"/>
        <v>5.5</v>
      </c>
      <c r="BE713" s="494" t="e">
        <f t="shared" si="1171"/>
        <v>#REF!</v>
      </c>
      <c r="BF713" s="495" t="e">
        <f t="shared" si="1172"/>
        <v>#REF!</v>
      </c>
      <c r="BG713" s="490" t="e">
        <f t="shared" si="1173"/>
        <v>#REF!</v>
      </c>
      <c r="BH713" s="496">
        <f t="shared" si="1174"/>
        <v>0</v>
      </c>
      <c r="BI713" s="497" t="e">
        <f t="shared" si="1175"/>
        <v>#REF!</v>
      </c>
      <c r="BJ713" s="385" t="e">
        <f t="shared" si="1176"/>
        <v>#REF!</v>
      </c>
      <c r="BK713" s="385" t="e">
        <f t="shared" si="1177"/>
        <v>#REF!</v>
      </c>
      <c r="BL713" s="243" t="e">
        <f>IF((BA713-'Retail Pricing'!#REF!)&gt;=0," ",1)</f>
        <v>#REF!</v>
      </c>
      <c r="BM713" s="243" t="e">
        <f>IF((BB713-'Retail Pricing'!#REF!)&gt;=0," ",1)</f>
        <v>#REF!</v>
      </c>
      <c r="BN713" s="243" t="e">
        <f>IF((BC713-'Retail Pricing'!#REF!)&gt;=0," ",1)</f>
        <v>#REF!</v>
      </c>
      <c r="BO713" s="243" t="e">
        <f>IF((BD713-'Retail Pricing'!#REF!)&gt;=0," ",1)</f>
        <v>#REF!</v>
      </c>
      <c r="BP713" s="243" t="e">
        <f>IF((BE713-'Retail Pricing'!#REF!)&gt;=0," ",1)</f>
        <v>#REF!</v>
      </c>
      <c r="BQ713" s="243" t="e">
        <f>IF((BF713-'Retail Pricing'!#REF!)&gt;=0," ",1)</f>
        <v>#REF!</v>
      </c>
      <c r="BR713" s="243" t="e">
        <f>IF((BG713-'Retail Pricing'!#REF!)&gt;=0," ",1)</f>
        <v>#REF!</v>
      </c>
      <c r="BS713" s="243" t="e">
        <f>IF((BH713-'Retail Pricing'!#REF!)&gt;=0," ",1)</f>
        <v>#REF!</v>
      </c>
      <c r="BT713" s="243" t="e">
        <f>IF((BI713-'Retail Pricing'!#REF!)&gt;=0," ",1)</f>
        <v>#REF!</v>
      </c>
      <c r="BU713" s="67"/>
      <c r="BV713" s="442" t="e">
        <f t="shared" si="1178"/>
        <v>#REF!</v>
      </c>
      <c r="BW713" s="244" t="e">
        <f t="shared" si="1179"/>
        <v>#REF!</v>
      </c>
      <c r="BX713" s="244" t="e">
        <f t="shared" si="1180"/>
        <v>#REF!</v>
      </c>
      <c r="BY713" s="244" t="e">
        <f t="shared" si="1181"/>
        <v>#REF!</v>
      </c>
      <c r="BZ713" s="244" t="e">
        <f t="shared" si="1182"/>
        <v>#REF!</v>
      </c>
      <c r="CA713" s="244" t="e">
        <f t="shared" si="1183"/>
        <v>#REF!</v>
      </c>
      <c r="CB713" s="244" t="e">
        <f t="shared" si="1184"/>
        <v>#REF!</v>
      </c>
      <c r="CC713" s="244" t="e">
        <f t="shared" si="1185"/>
        <v>#REF!</v>
      </c>
      <c r="CD713" s="244" t="e">
        <f t="shared" si="1186"/>
        <v>#REF!</v>
      </c>
      <c r="CE713" s="244" t="e">
        <f t="shared" si="1187"/>
        <v>#REF!</v>
      </c>
      <c r="CF713" s="244" t="e">
        <f t="shared" si="1188"/>
        <v>#REF!</v>
      </c>
      <c r="CG713" s="244" t="e">
        <f t="shared" si="1189"/>
        <v>#REF!</v>
      </c>
      <c r="CH713" s="244" t="e">
        <f t="shared" si="1190"/>
        <v>#REF!</v>
      </c>
      <c r="CI713" s="570"/>
      <c r="CJ713" s="244" t="e">
        <f t="shared" si="1191"/>
        <v>#REF!</v>
      </c>
      <c r="CK713" s="244" t="e">
        <f t="shared" si="1192"/>
        <v>#REF!</v>
      </c>
      <c r="CL713" s="244" t="e">
        <f t="shared" si="1193"/>
        <v>#REF!</v>
      </c>
      <c r="CM713" s="244" t="e">
        <f t="shared" si="1194"/>
        <v>#REF!</v>
      </c>
      <c r="CN713" s="244" t="e">
        <f t="shared" si="1195"/>
        <v>#REF!</v>
      </c>
      <c r="CO713" s="244" t="e">
        <f t="shared" si="1196"/>
        <v>#REF!</v>
      </c>
      <c r="CP713" s="244" t="e">
        <f t="shared" si="1197"/>
        <v>#REF!</v>
      </c>
      <c r="CQ713" s="244" t="e">
        <f t="shared" si="1198"/>
        <v>#REF!</v>
      </c>
      <c r="CR713" s="244"/>
      <c r="CS713" s="244"/>
      <c r="CT713" s="244"/>
      <c r="CU713" s="244"/>
      <c r="CV713" s="347"/>
      <c r="CW713" s="338" t="e">
        <f t="shared" si="1199"/>
        <v>#REF!</v>
      </c>
      <c r="CX713" s="347"/>
      <c r="CY713" s="338" t="e">
        <f t="shared" si="1204"/>
        <v>#REF!</v>
      </c>
      <c r="CZ713" s="347"/>
      <c r="DA713" s="338" t="e">
        <f t="shared" si="1201"/>
        <v>#REF!</v>
      </c>
      <c r="DB713" s="347"/>
      <c r="DC713" s="338" t="e">
        <f t="shared" si="1202"/>
        <v>#REF!</v>
      </c>
      <c r="DD713" s="347"/>
      <c r="DE713" s="338" t="e">
        <f t="shared" si="1203"/>
        <v>#REF!</v>
      </c>
    </row>
    <row r="714" spans="1:109" s="19" customFormat="1" x14ac:dyDescent="0.2">
      <c r="A714" s="328" t="s">
        <v>895</v>
      </c>
      <c r="B714" s="369" t="s">
        <v>1115</v>
      </c>
      <c r="C714" s="451" t="s">
        <v>1146</v>
      </c>
      <c r="D714" s="217"/>
      <c r="E714" s="326">
        <v>12</v>
      </c>
      <c r="F714" s="400" t="s">
        <v>944</v>
      </c>
      <c r="G714" s="704"/>
      <c r="H714" s="400"/>
      <c r="I714" s="89" t="e">
        <f>IF('Retail Pricing'!#REF!&gt;0,'Retail Pricing'!#REF!," ")</f>
        <v>#REF!</v>
      </c>
      <c r="J714" s="85" t="e">
        <f>'Retail Pricing'!#REF!</f>
        <v>#REF!</v>
      </c>
      <c r="K714" s="85" t="e">
        <f>'Retail Pricing'!#REF!</f>
        <v>#REF!</v>
      </c>
      <c r="L714" s="305" t="e">
        <f>IF('Retail Pricing'!#REF!&gt;0,'Retail Pricing'!#REF!," ")</f>
        <v>#REF!</v>
      </c>
      <c r="M714" s="226" t="e">
        <f t="shared" si="1158"/>
        <v>#REF!</v>
      </c>
      <c r="N714" s="219" t="e">
        <f>'Retail Pricing'!#REF!</f>
        <v>#REF!</v>
      </c>
      <c r="O714" s="219" t="e">
        <f>'Retail Pricing'!#REF!</f>
        <v>#REF!</v>
      </c>
      <c r="P714" s="219"/>
      <c r="Q714" s="219" t="e">
        <f>'Retail Pricing'!#REF!</f>
        <v>#REF!</v>
      </c>
      <c r="R714" s="219" t="e">
        <f>IF('Retail Pricing'!#REF!&gt;0,'Retail Pricing'!#REF!," ")</f>
        <v>#REF!</v>
      </c>
      <c r="S714" s="219" t="e">
        <f>'Retail Pricing'!#REF!</f>
        <v>#REF!</v>
      </c>
      <c r="T714" s="219">
        <v>1.284</v>
      </c>
      <c r="U714" s="7" t="e">
        <f t="shared" si="1159"/>
        <v>#REF!</v>
      </c>
      <c r="V714" s="7">
        <v>-1</v>
      </c>
      <c r="W714" s="491" t="e">
        <f>ROUND(('Retail Pricing'!#REF!/(1-0.09))/0.05,0)*0.05</f>
        <v>#REF!</v>
      </c>
      <c r="X714" s="489">
        <v>0</v>
      </c>
      <c r="Y714" s="304" t="str">
        <f t="shared" si="1160"/>
        <v xml:space="preserve"> </v>
      </c>
      <c r="Z714" s="428" t="s">
        <v>106</v>
      </c>
      <c r="AA714" s="492" t="s">
        <v>106</v>
      </c>
      <c r="AB714" s="493" t="e">
        <f>$W714*AB$1</f>
        <v>#REF!</v>
      </c>
      <c r="AC714" s="489">
        <v>0</v>
      </c>
      <c r="AD714" s="14" t="str">
        <f t="shared" si="1162"/>
        <v xml:space="preserve"> </v>
      </c>
      <c r="AE714" s="428" t="s">
        <v>106</v>
      </c>
      <c r="AF714" s="488" t="s">
        <v>106</v>
      </c>
      <c r="AG714" s="494" t="e">
        <f>ROUND(('Retail Pricing'!#REF!/(1-0.09))/0.05,0)*0.05</f>
        <v>#REF!</v>
      </c>
      <c r="AH714" s="489">
        <v>0</v>
      </c>
      <c r="AI714" s="14" t="str">
        <f t="shared" si="1163"/>
        <v xml:space="preserve"> </v>
      </c>
      <c r="AJ714" s="428" t="s">
        <v>106</v>
      </c>
      <c r="AK714" s="495" t="e">
        <f>ROUND(('Retail Pricing'!#REF!/(1-0.09))/0.05,0)*0.05</f>
        <v>#REF!</v>
      </c>
      <c r="AL714" s="489"/>
      <c r="AM714" s="489">
        <v>0</v>
      </c>
      <c r="AN714" s="14" t="str">
        <f t="shared" si="1164"/>
        <v xml:space="preserve"> </v>
      </c>
      <c r="AO714" s="428" t="s">
        <v>106</v>
      </c>
      <c r="AP714" s="490" t="e">
        <f>ROUND(('Retail Pricing'!#REF!/(1-0.09))/0.05,0)*0.05</f>
        <v>#REF!</v>
      </c>
      <c r="AQ714" s="489">
        <v>0</v>
      </c>
      <c r="AR714" s="14" t="str">
        <f t="shared" si="1165"/>
        <v xml:space="preserve"> </v>
      </c>
      <c r="AS714" s="428" t="s">
        <v>106</v>
      </c>
      <c r="AT714" s="496">
        <v>0</v>
      </c>
      <c r="AU714" s="497" t="e">
        <f>'Retail Pricing'!#REF!</f>
        <v>#REF!</v>
      </c>
      <c r="AV714" s="288"/>
      <c r="AW714" s="498" t="e">
        <f t="shared" si="1166"/>
        <v>#REF!</v>
      </c>
      <c r="AX714" s="499" t="s">
        <v>106</v>
      </c>
      <c r="AY714" s="499" t="s">
        <v>106</v>
      </c>
      <c r="AZ714" s="333"/>
      <c r="BA714" s="491" t="e">
        <f t="shared" si="1167"/>
        <v>#REF!</v>
      </c>
      <c r="BB714" s="492" t="str">
        <f t="shared" si="1168"/>
        <v xml:space="preserve"> </v>
      </c>
      <c r="BC714" s="493" t="e">
        <f t="shared" si="1169"/>
        <v>#REF!</v>
      </c>
      <c r="BD714" s="488" t="str">
        <f t="shared" si="1170"/>
        <v xml:space="preserve"> </v>
      </c>
      <c r="BE714" s="494" t="e">
        <f t="shared" si="1171"/>
        <v>#REF!</v>
      </c>
      <c r="BF714" s="495" t="e">
        <f t="shared" si="1172"/>
        <v>#REF!</v>
      </c>
      <c r="BG714" s="490" t="e">
        <f t="shared" si="1173"/>
        <v>#REF!</v>
      </c>
      <c r="BH714" s="496">
        <f t="shared" si="1174"/>
        <v>0</v>
      </c>
      <c r="BI714" s="497" t="e">
        <f t="shared" si="1175"/>
        <v>#REF!</v>
      </c>
      <c r="BJ714" s="385" t="e">
        <f t="shared" si="1176"/>
        <v>#REF!</v>
      </c>
      <c r="BK714" s="385" t="e">
        <f t="shared" si="1177"/>
        <v>#REF!</v>
      </c>
      <c r="BL714" s="243" t="e">
        <f>IF((BA714-'Retail Pricing'!#REF!)&gt;=0," ",1)</f>
        <v>#REF!</v>
      </c>
      <c r="BM714" s="243" t="e">
        <f>IF((BB714-'Retail Pricing'!#REF!)&gt;=0," ",1)</f>
        <v>#REF!</v>
      </c>
      <c r="BN714" s="243" t="e">
        <f>IF((BC714-'Retail Pricing'!#REF!)&gt;=0," ",1)</f>
        <v>#REF!</v>
      </c>
      <c r="BO714" s="243" t="e">
        <f>IF((BD714-'Retail Pricing'!#REF!)&gt;=0," ",1)</f>
        <v>#REF!</v>
      </c>
      <c r="BP714" s="243" t="e">
        <f>IF((BE714-'Retail Pricing'!#REF!)&gt;=0," ",1)</f>
        <v>#REF!</v>
      </c>
      <c r="BQ714" s="243" t="e">
        <f>IF((BF714-'Retail Pricing'!#REF!)&gt;=0," ",1)</f>
        <v>#REF!</v>
      </c>
      <c r="BR714" s="243" t="e">
        <f>IF((BG714-'Retail Pricing'!#REF!)&gt;=0," ",1)</f>
        <v>#REF!</v>
      </c>
      <c r="BS714" s="243" t="e">
        <f>IF((BH714-'Retail Pricing'!#REF!)&gt;=0," ",1)</f>
        <v>#REF!</v>
      </c>
      <c r="BT714" s="243" t="e">
        <f>IF((BI714-'Retail Pricing'!#REF!)&gt;=0," ",1)</f>
        <v>#REF!</v>
      </c>
      <c r="BU714" s="67"/>
      <c r="BV714" s="442" t="e">
        <f t="shared" si="1178"/>
        <v>#REF!</v>
      </c>
      <c r="BW714" s="244" t="e">
        <f t="shared" si="1179"/>
        <v>#REF!</v>
      </c>
      <c r="BX714" s="244" t="e">
        <f t="shared" si="1180"/>
        <v>#REF!</v>
      </c>
      <c r="BY714" s="244" t="e">
        <f t="shared" si="1181"/>
        <v>#REF!</v>
      </c>
      <c r="BZ714" s="244" t="e">
        <f t="shared" si="1182"/>
        <v>#REF!</v>
      </c>
      <c r="CA714" s="244" t="e">
        <f t="shared" si="1183"/>
        <v>#REF!</v>
      </c>
      <c r="CB714" s="244" t="e">
        <f t="shared" si="1184"/>
        <v>#REF!</v>
      </c>
      <c r="CC714" s="244" t="e">
        <f t="shared" si="1185"/>
        <v>#REF!</v>
      </c>
      <c r="CD714" s="244" t="e">
        <f t="shared" si="1186"/>
        <v>#REF!</v>
      </c>
      <c r="CE714" s="244" t="e">
        <f t="shared" si="1187"/>
        <v>#REF!</v>
      </c>
      <c r="CF714" s="244" t="e">
        <f t="shared" si="1188"/>
        <v>#REF!</v>
      </c>
      <c r="CG714" s="244" t="e">
        <f t="shared" si="1189"/>
        <v>#REF!</v>
      </c>
      <c r="CH714" s="244" t="e">
        <f t="shared" si="1190"/>
        <v>#REF!</v>
      </c>
      <c r="CI714" s="570"/>
      <c r="CJ714" s="244" t="e">
        <f t="shared" si="1191"/>
        <v>#REF!</v>
      </c>
      <c r="CK714" s="244" t="e">
        <f t="shared" si="1192"/>
        <v>#REF!</v>
      </c>
      <c r="CL714" s="244" t="e">
        <f t="shared" si="1193"/>
        <v>#REF!</v>
      </c>
      <c r="CM714" s="244" t="e">
        <f t="shared" si="1194"/>
        <v>#REF!</v>
      </c>
      <c r="CN714" s="244" t="e">
        <f t="shared" si="1195"/>
        <v>#REF!</v>
      </c>
      <c r="CO714" s="244" t="e">
        <f t="shared" si="1196"/>
        <v>#REF!</v>
      </c>
      <c r="CP714" s="244" t="e">
        <f t="shared" si="1197"/>
        <v>#REF!</v>
      </c>
      <c r="CQ714" s="244" t="e">
        <f t="shared" si="1198"/>
        <v>#REF!</v>
      </c>
      <c r="CR714" s="244"/>
      <c r="CS714" s="244"/>
      <c r="CT714" s="244"/>
      <c r="CU714" s="244"/>
      <c r="CV714" s="347"/>
      <c r="CW714" s="338" t="e">
        <f t="shared" si="1199"/>
        <v>#REF!</v>
      </c>
      <c r="CX714" s="347"/>
      <c r="CY714" s="338" t="e">
        <f t="shared" si="1204"/>
        <v>#REF!</v>
      </c>
      <c r="CZ714" s="347"/>
      <c r="DA714" s="338" t="e">
        <f t="shared" si="1201"/>
        <v>#REF!</v>
      </c>
      <c r="DB714" s="347"/>
      <c r="DC714" s="338" t="e">
        <f t="shared" si="1202"/>
        <v>#REF!</v>
      </c>
      <c r="DD714" s="347"/>
      <c r="DE714" s="338" t="e">
        <f t="shared" si="1203"/>
        <v>#REF!</v>
      </c>
    </row>
    <row r="715" spans="1:109" s="19" customFormat="1" x14ac:dyDescent="0.2">
      <c r="A715" s="328" t="s">
        <v>895</v>
      </c>
      <c r="B715" s="369" t="s">
        <v>1116</v>
      </c>
      <c r="C715" s="451" t="s">
        <v>1146</v>
      </c>
      <c r="D715" s="217"/>
      <c r="E715" s="326">
        <v>8</v>
      </c>
      <c r="F715" s="400" t="s">
        <v>968</v>
      </c>
      <c r="G715" s="704"/>
      <c r="H715" s="394"/>
      <c r="I715" s="89" t="e">
        <f>IF('Retail Pricing'!#REF!&gt;0,'Retail Pricing'!#REF!," ")</f>
        <v>#REF!</v>
      </c>
      <c r="J715" s="85" t="e">
        <f>'Retail Pricing'!#REF!</f>
        <v>#REF!</v>
      </c>
      <c r="K715" s="85" t="e">
        <f>'Retail Pricing'!#REF!</f>
        <v>#REF!</v>
      </c>
      <c r="L715" s="305" t="e">
        <f>IF('Retail Pricing'!#REF!&gt;0,'Retail Pricing'!#REF!," ")</f>
        <v>#REF!</v>
      </c>
      <c r="M715" s="226" t="e">
        <f t="shared" si="1158"/>
        <v>#REF!</v>
      </c>
      <c r="N715" s="219" t="e">
        <f>'Retail Pricing'!#REF!</f>
        <v>#REF!</v>
      </c>
      <c r="O715" s="219" t="e">
        <f>'Retail Pricing'!#REF!</f>
        <v>#REF!</v>
      </c>
      <c r="P715" s="219"/>
      <c r="Q715" s="219" t="e">
        <f>'Retail Pricing'!#REF!</f>
        <v>#REF!</v>
      </c>
      <c r="R715" s="219" t="e">
        <f>IF('Retail Pricing'!#REF!&gt;0,'Retail Pricing'!#REF!," ")</f>
        <v>#REF!</v>
      </c>
      <c r="S715" s="219" t="e">
        <f>'Retail Pricing'!#REF!</f>
        <v>#REF!</v>
      </c>
      <c r="T715" s="219">
        <v>9</v>
      </c>
      <c r="U715" s="7" t="e">
        <f t="shared" si="1159"/>
        <v>#REF!</v>
      </c>
      <c r="V715" s="7">
        <v>-1</v>
      </c>
      <c r="W715" s="491" t="e">
        <f>ROUND(('Retail Pricing'!#REF!/(1-0.09))/0.05,0)*0.05</f>
        <v>#REF!</v>
      </c>
      <c r="X715" s="489">
        <v>0</v>
      </c>
      <c r="Y715" s="304" t="str">
        <f t="shared" si="1160"/>
        <v xml:space="preserve"> </v>
      </c>
      <c r="Z715" s="428" t="s">
        <v>106</v>
      </c>
      <c r="AA715" s="492" t="s">
        <v>106</v>
      </c>
      <c r="AB715" s="493" t="e">
        <f>$W715*AB$1</f>
        <v>#REF!</v>
      </c>
      <c r="AC715" s="489">
        <v>0</v>
      </c>
      <c r="AD715" s="14" t="str">
        <f t="shared" si="1162"/>
        <v xml:space="preserve"> </v>
      </c>
      <c r="AE715" s="428" t="s">
        <v>106</v>
      </c>
      <c r="AF715" s="488" t="s">
        <v>106</v>
      </c>
      <c r="AG715" s="494" t="e">
        <f>ROUND(('Retail Pricing'!#REF!/(1-0.09))/0.05,0)*0.05</f>
        <v>#REF!</v>
      </c>
      <c r="AH715" s="489">
        <v>0</v>
      </c>
      <c r="AI715" s="14" t="str">
        <f t="shared" si="1163"/>
        <v xml:space="preserve"> </v>
      </c>
      <c r="AJ715" s="428" t="s">
        <v>106</v>
      </c>
      <c r="AK715" s="495" t="e">
        <f>ROUND(('Retail Pricing'!#REF!/(1-0.09))/0.05,0)*0.05</f>
        <v>#REF!</v>
      </c>
      <c r="AL715" s="489"/>
      <c r="AM715" s="489">
        <v>0</v>
      </c>
      <c r="AN715" s="14" t="str">
        <f t="shared" si="1164"/>
        <v xml:space="preserve"> </v>
      </c>
      <c r="AO715" s="428" t="s">
        <v>106</v>
      </c>
      <c r="AP715" s="490" t="e">
        <f>ROUND(('Retail Pricing'!#REF!/(1-0.09))/0.05,0)*0.05</f>
        <v>#REF!</v>
      </c>
      <c r="AQ715" s="489">
        <v>0</v>
      </c>
      <c r="AR715" s="14" t="str">
        <f t="shared" si="1165"/>
        <v xml:space="preserve"> </v>
      </c>
      <c r="AS715" s="428" t="s">
        <v>106</v>
      </c>
      <c r="AT715" s="496">
        <v>0</v>
      </c>
      <c r="AU715" s="517">
        <v>33</v>
      </c>
      <c r="AV715" s="288"/>
      <c r="AW715" s="498" t="e">
        <f t="shared" si="1166"/>
        <v>#REF!</v>
      </c>
      <c r="AX715" s="499" t="s">
        <v>106</v>
      </c>
      <c r="AY715" s="499" t="s">
        <v>106</v>
      </c>
      <c r="AZ715" s="333"/>
      <c r="BA715" s="491" t="e">
        <f t="shared" si="1167"/>
        <v>#REF!</v>
      </c>
      <c r="BB715" s="492" t="str">
        <f t="shared" si="1168"/>
        <v xml:space="preserve"> </v>
      </c>
      <c r="BC715" s="493" t="e">
        <f t="shared" si="1169"/>
        <v>#REF!</v>
      </c>
      <c r="BD715" s="488" t="str">
        <f t="shared" si="1170"/>
        <v xml:space="preserve"> </v>
      </c>
      <c r="BE715" s="494" t="e">
        <f t="shared" si="1171"/>
        <v>#REF!</v>
      </c>
      <c r="BF715" s="495" t="e">
        <f t="shared" si="1172"/>
        <v>#REF!</v>
      </c>
      <c r="BG715" s="490" t="e">
        <f t="shared" si="1173"/>
        <v>#REF!</v>
      </c>
      <c r="BH715" s="496">
        <f t="shared" si="1174"/>
        <v>0</v>
      </c>
      <c r="BI715" s="497">
        <f t="shared" si="1175"/>
        <v>33</v>
      </c>
      <c r="BJ715" s="385" t="e">
        <f t="shared" si="1176"/>
        <v>#REF!</v>
      </c>
      <c r="BK715" s="385" t="e">
        <f t="shared" si="1177"/>
        <v>#REF!</v>
      </c>
      <c r="BL715" s="243" t="e">
        <f>IF((BA715-'Retail Pricing'!#REF!)&gt;=0," ",1)</f>
        <v>#REF!</v>
      </c>
      <c r="BM715" s="243" t="e">
        <f>IF((BB715-'Retail Pricing'!#REF!)&gt;=0," ",1)</f>
        <v>#REF!</v>
      </c>
      <c r="BN715" s="243" t="e">
        <f>IF((BC715-'Retail Pricing'!#REF!)&gt;=0," ",1)</f>
        <v>#REF!</v>
      </c>
      <c r="BO715" s="243" t="e">
        <f>IF((BD715-'Retail Pricing'!#REF!)&gt;=0," ",1)</f>
        <v>#REF!</v>
      </c>
      <c r="BP715" s="243" t="e">
        <f>IF((BE715-'Retail Pricing'!#REF!)&gt;=0," ",1)</f>
        <v>#REF!</v>
      </c>
      <c r="BQ715" s="243" t="e">
        <f>IF((BF715-'Retail Pricing'!#REF!)&gt;=0," ",1)</f>
        <v>#REF!</v>
      </c>
      <c r="BR715" s="243" t="e">
        <f>IF((BG715-'Retail Pricing'!#REF!)&gt;=0," ",1)</f>
        <v>#REF!</v>
      </c>
      <c r="BS715" s="243" t="e">
        <f>IF((BH715-'Retail Pricing'!#REF!)&gt;=0," ",1)</f>
        <v>#REF!</v>
      </c>
      <c r="BT715" s="243" t="e">
        <f>IF((BI715-'Retail Pricing'!#REF!)&gt;=0," ",1)</f>
        <v>#REF!</v>
      </c>
      <c r="BU715" s="67"/>
      <c r="BV715" s="442" t="e">
        <f t="shared" si="1178"/>
        <v>#REF!</v>
      </c>
      <c r="BW715" s="244" t="e">
        <f t="shared" si="1179"/>
        <v>#REF!</v>
      </c>
      <c r="BX715" s="244" t="e">
        <f t="shared" si="1180"/>
        <v>#REF!</v>
      </c>
      <c r="BY715" s="244" t="e">
        <f t="shared" si="1181"/>
        <v>#REF!</v>
      </c>
      <c r="BZ715" s="244" t="e">
        <f t="shared" si="1182"/>
        <v>#REF!</v>
      </c>
      <c r="CA715" s="244" t="e">
        <f t="shared" si="1183"/>
        <v>#REF!</v>
      </c>
      <c r="CB715" s="244" t="e">
        <f t="shared" si="1184"/>
        <v>#REF!</v>
      </c>
      <c r="CC715" s="244" t="e">
        <f t="shared" si="1185"/>
        <v>#REF!</v>
      </c>
      <c r="CD715" s="244" t="e">
        <f t="shared" si="1186"/>
        <v>#REF!</v>
      </c>
      <c r="CE715" s="244" t="e">
        <f t="shared" si="1187"/>
        <v>#REF!</v>
      </c>
      <c r="CF715" s="244" t="e">
        <f t="shared" si="1188"/>
        <v>#REF!</v>
      </c>
      <c r="CG715" s="244" t="e">
        <f t="shared" si="1189"/>
        <v>#REF!</v>
      </c>
      <c r="CH715" s="244" t="e">
        <f t="shared" si="1190"/>
        <v>#REF!</v>
      </c>
      <c r="CI715" s="570"/>
      <c r="CJ715" s="244" t="e">
        <f t="shared" si="1191"/>
        <v>#REF!</v>
      </c>
      <c r="CK715" s="244" t="e">
        <f t="shared" si="1192"/>
        <v>#REF!</v>
      </c>
      <c r="CL715" s="244" t="e">
        <f t="shared" si="1193"/>
        <v>#REF!</v>
      </c>
      <c r="CM715" s="244" t="e">
        <f t="shared" si="1194"/>
        <v>#REF!</v>
      </c>
      <c r="CN715" s="244" t="e">
        <f t="shared" si="1195"/>
        <v>#REF!</v>
      </c>
      <c r="CO715" s="244" t="e">
        <f t="shared" si="1196"/>
        <v>#REF!</v>
      </c>
      <c r="CP715" s="244" t="e">
        <f t="shared" si="1197"/>
        <v>#REF!</v>
      </c>
      <c r="CQ715" s="244" t="e">
        <f t="shared" si="1198"/>
        <v>#REF!</v>
      </c>
      <c r="CR715" s="244"/>
      <c r="CS715" s="244"/>
      <c r="CT715" s="244"/>
      <c r="CU715" s="244"/>
      <c r="CV715" s="347"/>
      <c r="CW715" s="338" t="e">
        <f t="shared" si="1199"/>
        <v>#REF!</v>
      </c>
      <c r="CX715" s="347"/>
      <c r="CY715" s="338" t="e">
        <f t="shared" si="1204"/>
        <v>#REF!</v>
      </c>
      <c r="CZ715" s="347"/>
      <c r="DA715" s="338" t="e">
        <f t="shared" si="1201"/>
        <v>#REF!</v>
      </c>
      <c r="DB715" s="347"/>
      <c r="DC715" s="338" t="e">
        <f t="shared" si="1202"/>
        <v>#REF!</v>
      </c>
      <c r="DD715" s="347"/>
      <c r="DE715" s="338" t="e">
        <f t="shared" si="1203"/>
        <v>#REF!</v>
      </c>
    </row>
    <row r="716" spans="1:109" s="19" customFormat="1" x14ac:dyDescent="0.2">
      <c r="A716" s="328" t="s">
        <v>895</v>
      </c>
      <c r="B716" s="369" t="s">
        <v>1117</v>
      </c>
      <c r="C716" s="451" t="s">
        <v>1146</v>
      </c>
      <c r="D716" s="217"/>
      <c r="E716" s="326">
        <v>12</v>
      </c>
      <c r="F716" s="400" t="s">
        <v>969</v>
      </c>
      <c r="G716" s="704"/>
      <c r="H716" s="394"/>
      <c r="I716" s="89" t="e">
        <f>IF('Retail Pricing'!#REF!&gt;0,'Retail Pricing'!#REF!," ")</f>
        <v>#REF!</v>
      </c>
      <c r="J716" s="85" t="e">
        <f>'Retail Pricing'!#REF!</f>
        <v>#REF!</v>
      </c>
      <c r="K716" s="85" t="e">
        <f>'Retail Pricing'!#REF!</f>
        <v>#REF!</v>
      </c>
      <c r="L716" s="305" t="e">
        <f>IF('Retail Pricing'!#REF!&gt;0,'Retail Pricing'!#REF!," ")</f>
        <v>#REF!</v>
      </c>
      <c r="M716" s="226" t="e">
        <f t="shared" si="1158"/>
        <v>#REF!</v>
      </c>
      <c r="N716" s="219" t="e">
        <f>'Retail Pricing'!#REF!</f>
        <v>#REF!</v>
      </c>
      <c r="O716" s="219" t="e">
        <f>'Retail Pricing'!#REF!</f>
        <v>#REF!</v>
      </c>
      <c r="P716" s="219"/>
      <c r="Q716" s="219" t="e">
        <f>'Retail Pricing'!#REF!</f>
        <v>#REF!</v>
      </c>
      <c r="R716" s="219" t="e">
        <f>IF('Retail Pricing'!#REF!&gt;0,'Retail Pricing'!#REF!," ")</f>
        <v>#REF!</v>
      </c>
      <c r="S716" s="219" t="e">
        <f>'Retail Pricing'!#REF!</f>
        <v>#REF!</v>
      </c>
      <c r="T716" s="219">
        <v>6</v>
      </c>
      <c r="U716" s="7" t="e">
        <f t="shared" si="1159"/>
        <v>#REF!</v>
      </c>
      <c r="V716" s="7">
        <v>-1</v>
      </c>
      <c r="W716" s="491" t="e">
        <f>ROUND(('Retail Pricing'!#REF!/(1-0.09))/0.05,0)*0.05</f>
        <v>#REF!</v>
      </c>
      <c r="X716" s="489">
        <v>0</v>
      </c>
      <c r="Y716" s="304" t="str">
        <f t="shared" si="1160"/>
        <v xml:space="preserve"> </v>
      </c>
      <c r="Z716" s="428" t="s">
        <v>106</v>
      </c>
      <c r="AA716" s="492" t="s">
        <v>106</v>
      </c>
      <c r="AB716" s="493" t="e">
        <f>$W716*AB$1</f>
        <v>#REF!</v>
      </c>
      <c r="AC716" s="489">
        <v>0</v>
      </c>
      <c r="AD716" s="14" t="str">
        <f t="shared" si="1162"/>
        <v xml:space="preserve"> </v>
      </c>
      <c r="AE716" s="428" t="s">
        <v>106</v>
      </c>
      <c r="AF716" s="488" t="s">
        <v>106</v>
      </c>
      <c r="AG716" s="494" t="e">
        <f>ROUND(('Retail Pricing'!#REF!/(1-0.09))/0.05,0)*0.05</f>
        <v>#REF!</v>
      </c>
      <c r="AH716" s="489">
        <v>0</v>
      </c>
      <c r="AI716" s="14" t="str">
        <f t="shared" si="1163"/>
        <v xml:space="preserve"> </v>
      </c>
      <c r="AJ716" s="428" t="s">
        <v>106</v>
      </c>
      <c r="AK716" s="495" t="e">
        <f>ROUND(('Retail Pricing'!#REF!/(1-0.09))/0.05,0)*0.05</f>
        <v>#REF!</v>
      </c>
      <c r="AL716" s="489"/>
      <c r="AM716" s="489">
        <v>0</v>
      </c>
      <c r="AN716" s="14" t="str">
        <f t="shared" si="1164"/>
        <v xml:space="preserve"> </v>
      </c>
      <c r="AO716" s="428" t="s">
        <v>106</v>
      </c>
      <c r="AP716" s="490" t="e">
        <f>ROUND(('Retail Pricing'!#REF!/(1-0.09))/0.05,0)*0.05</f>
        <v>#REF!</v>
      </c>
      <c r="AQ716" s="489">
        <v>0</v>
      </c>
      <c r="AR716" s="14" t="str">
        <f t="shared" si="1165"/>
        <v xml:space="preserve"> </v>
      </c>
      <c r="AS716" s="428" t="s">
        <v>106</v>
      </c>
      <c r="AT716" s="496">
        <v>0</v>
      </c>
      <c r="AU716" s="517">
        <v>22</v>
      </c>
      <c r="AV716" s="288"/>
      <c r="AW716" s="498" t="e">
        <f t="shared" si="1166"/>
        <v>#REF!</v>
      </c>
      <c r="AX716" s="499" t="s">
        <v>106</v>
      </c>
      <c r="AY716" s="499" t="s">
        <v>106</v>
      </c>
      <c r="AZ716" s="333"/>
      <c r="BA716" s="491" t="e">
        <f t="shared" si="1167"/>
        <v>#REF!</v>
      </c>
      <c r="BB716" s="492" t="str">
        <f t="shared" si="1168"/>
        <v xml:space="preserve"> </v>
      </c>
      <c r="BC716" s="493" t="e">
        <f t="shared" si="1169"/>
        <v>#REF!</v>
      </c>
      <c r="BD716" s="488" t="str">
        <f t="shared" si="1170"/>
        <v xml:space="preserve"> </v>
      </c>
      <c r="BE716" s="494" t="e">
        <f t="shared" si="1171"/>
        <v>#REF!</v>
      </c>
      <c r="BF716" s="495" t="e">
        <f t="shared" si="1172"/>
        <v>#REF!</v>
      </c>
      <c r="BG716" s="490" t="e">
        <f t="shared" si="1173"/>
        <v>#REF!</v>
      </c>
      <c r="BH716" s="496">
        <f t="shared" si="1174"/>
        <v>0</v>
      </c>
      <c r="BI716" s="497">
        <f t="shared" si="1175"/>
        <v>22</v>
      </c>
      <c r="BJ716" s="385" t="e">
        <f t="shared" si="1176"/>
        <v>#REF!</v>
      </c>
      <c r="BK716" s="385" t="e">
        <f t="shared" si="1177"/>
        <v>#REF!</v>
      </c>
      <c r="BL716" s="243" t="e">
        <f>IF((BA716-'Retail Pricing'!#REF!)&gt;=0," ",1)</f>
        <v>#REF!</v>
      </c>
      <c r="BM716" s="243" t="e">
        <f>IF((BB716-'Retail Pricing'!#REF!)&gt;=0," ",1)</f>
        <v>#REF!</v>
      </c>
      <c r="BN716" s="243" t="e">
        <f>IF((BC716-'Retail Pricing'!#REF!)&gt;=0," ",1)</f>
        <v>#REF!</v>
      </c>
      <c r="BO716" s="243" t="e">
        <f>IF((BD716-'Retail Pricing'!#REF!)&gt;=0," ",1)</f>
        <v>#REF!</v>
      </c>
      <c r="BP716" s="243" t="e">
        <f>IF((BE716-'Retail Pricing'!#REF!)&gt;=0," ",1)</f>
        <v>#REF!</v>
      </c>
      <c r="BQ716" s="243" t="e">
        <f>IF((BF716-'Retail Pricing'!#REF!)&gt;=0," ",1)</f>
        <v>#REF!</v>
      </c>
      <c r="BR716" s="243" t="e">
        <f>IF((BG716-'Retail Pricing'!#REF!)&gt;=0," ",1)</f>
        <v>#REF!</v>
      </c>
      <c r="BS716" s="243" t="e">
        <f>IF((BH716-'Retail Pricing'!#REF!)&gt;=0," ",1)</f>
        <v>#REF!</v>
      </c>
      <c r="BT716" s="243" t="e">
        <f>IF((BI716-'Retail Pricing'!#REF!)&gt;=0," ",1)</f>
        <v>#REF!</v>
      </c>
      <c r="BU716" s="67"/>
      <c r="BV716" s="442" t="e">
        <f t="shared" si="1178"/>
        <v>#REF!</v>
      </c>
      <c r="BW716" s="244" t="e">
        <f t="shared" si="1179"/>
        <v>#REF!</v>
      </c>
      <c r="BX716" s="244" t="e">
        <f t="shared" si="1180"/>
        <v>#REF!</v>
      </c>
      <c r="BY716" s="244" t="e">
        <f t="shared" si="1181"/>
        <v>#REF!</v>
      </c>
      <c r="BZ716" s="244" t="e">
        <f t="shared" si="1182"/>
        <v>#REF!</v>
      </c>
      <c r="CA716" s="244" t="e">
        <f t="shared" si="1183"/>
        <v>#REF!</v>
      </c>
      <c r="CB716" s="244" t="e">
        <f t="shared" si="1184"/>
        <v>#REF!</v>
      </c>
      <c r="CC716" s="244" t="e">
        <f t="shared" si="1185"/>
        <v>#REF!</v>
      </c>
      <c r="CD716" s="244" t="e">
        <f t="shared" si="1186"/>
        <v>#REF!</v>
      </c>
      <c r="CE716" s="244" t="e">
        <f t="shared" si="1187"/>
        <v>#REF!</v>
      </c>
      <c r="CF716" s="244" t="e">
        <f t="shared" si="1188"/>
        <v>#REF!</v>
      </c>
      <c r="CG716" s="244" t="e">
        <f t="shared" si="1189"/>
        <v>#REF!</v>
      </c>
      <c r="CH716" s="244" t="e">
        <f t="shared" si="1190"/>
        <v>#REF!</v>
      </c>
      <c r="CI716" s="570"/>
      <c r="CJ716" s="244" t="e">
        <f t="shared" si="1191"/>
        <v>#REF!</v>
      </c>
      <c r="CK716" s="244" t="e">
        <f t="shared" si="1192"/>
        <v>#REF!</v>
      </c>
      <c r="CL716" s="244" t="e">
        <f t="shared" si="1193"/>
        <v>#REF!</v>
      </c>
      <c r="CM716" s="244" t="e">
        <f t="shared" si="1194"/>
        <v>#REF!</v>
      </c>
      <c r="CN716" s="244" t="e">
        <f t="shared" si="1195"/>
        <v>#REF!</v>
      </c>
      <c r="CO716" s="244" t="e">
        <f t="shared" si="1196"/>
        <v>#REF!</v>
      </c>
      <c r="CP716" s="244" t="e">
        <f t="shared" si="1197"/>
        <v>#REF!</v>
      </c>
      <c r="CQ716" s="244" t="e">
        <f t="shared" si="1198"/>
        <v>#REF!</v>
      </c>
      <c r="CR716" s="244"/>
      <c r="CS716" s="244"/>
      <c r="CT716" s="244"/>
      <c r="CU716" s="244"/>
      <c r="CV716" s="347"/>
      <c r="CW716" s="338" t="e">
        <f t="shared" si="1199"/>
        <v>#REF!</v>
      </c>
      <c r="CX716" s="347"/>
      <c r="CY716" s="338" t="e">
        <f t="shared" si="1204"/>
        <v>#REF!</v>
      </c>
      <c r="CZ716" s="347"/>
      <c r="DA716" s="338" t="e">
        <f t="shared" si="1201"/>
        <v>#REF!</v>
      </c>
      <c r="DB716" s="347"/>
      <c r="DC716" s="338" t="e">
        <f t="shared" si="1202"/>
        <v>#REF!</v>
      </c>
      <c r="DD716" s="347"/>
      <c r="DE716" s="338" t="e">
        <f t="shared" si="1203"/>
        <v>#REF!</v>
      </c>
    </row>
    <row r="717" spans="1:109" s="19" customFormat="1" x14ac:dyDescent="0.2">
      <c r="A717" s="328" t="s">
        <v>895</v>
      </c>
      <c r="B717" s="369" t="s">
        <v>1148</v>
      </c>
      <c r="C717" s="451" t="s">
        <v>1146</v>
      </c>
      <c r="D717" s="217"/>
      <c r="E717" s="326">
        <v>12</v>
      </c>
      <c r="F717" s="400" t="s">
        <v>970</v>
      </c>
      <c r="G717" s="704"/>
      <c r="H717" s="394"/>
      <c r="I717" s="89" t="e">
        <f>IF('Retail Pricing'!#REF!&gt;0,'Retail Pricing'!#REF!," ")</f>
        <v>#REF!</v>
      </c>
      <c r="J717" s="85" t="e">
        <f>'Retail Pricing'!#REF!</f>
        <v>#REF!</v>
      </c>
      <c r="K717" s="85" t="e">
        <f>'Retail Pricing'!#REF!</f>
        <v>#REF!</v>
      </c>
      <c r="L717" s="305" t="e">
        <f>IF('Retail Pricing'!#REF!&gt;0,'Retail Pricing'!#REF!," ")</f>
        <v>#REF!</v>
      </c>
      <c r="M717" s="226" t="e">
        <f t="shared" si="1158"/>
        <v>#REF!</v>
      </c>
      <c r="N717" s="219" t="e">
        <f>'Retail Pricing'!#REF!</f>
        <v>#REF!</v>
      </c>
      <c r="O717" s="219" t="e">
        <f>'Retail Pricing'!#REF!</f>
        <v>#REF!</v>
      </c>
      <c r="P717" s="219"/>
      <c r="Q717" s="219" t="e">
        <f>'Retail Pricing'!#REF!</f>
        <v>#REF!</v>
      </c>
      <c r="R717" s="219" t="e">
        <f>IF('Retail Pricing'!#REF!&gt;0,'Retail Pricing'!#REF!," ")</f>
        <v>#REF!</v>
      </c>
      <c r="S717" s="219" t="e">
        <f>'Retail Pricing'!#REF!</f>
        <v>#REF!</v>
      </c>
      <c r="T717" s="219">
        <v>6.45</v>
      </c>
      <c r="U717" s="7" t="e">
        <f t="shared" si="1159"/>
        <v>#REF!</v>
      </c>
      <c r="V717" s="7">
        <v>-1</v>
      </c>
      <c r="W717" s="491" t="e">
        <f>ROUND(('Retail Pricing'!#REF!/(1-0.09))/0.05,0)*0.05</f>
        <v>#REF!</v>
      </c>
      <c r="X717" s="489">
        <v>0</v>
      </c>
      <c r="Y717" s="304" t="str">
        <f t="shared" si="1160"/>
        <v xml:space="preserve"> </v>
      </c>
      <c r="Z717" s="428" t="s">
        <v>106</v>
      </c>
      <c r="AA717" s="492" t="s">
        <v>106</v>
      </c>
      <c r="AB717" s="493" t="e">
        <f>$W717*AB$1</f>
        <v>#REF!</v>
      </c>
      <c r="AC717" s="489">
        <v>0</v>
      </c>
      <c r="AD717" s="14" t="str">
        <f t="shared" si="1162"/>
        <v xml:space="preserve"> </v>
      </c>
      <c r="AE717" s="428" t="s">
        <v>106</v>
      </c>
      <c r="AF717" s="488" t="s">
        <v>106</v>
      </c>
      <c r="AG717" s="494" t="e">
        <f>ROUND(('Retail Pricing'!#REF!/(1-0.09))/0.05,0)*0.05</f>
        <v>#REF!</v>
      </c>
      <c r="AH717" s="489">
        <v>0</v>
      </c>
      <c r="AI717" s="14" t="str">
        <f t="shared" si="1163"/>
        <v xml:space="preserve"> </v>
      </c>
      <c r="AJ717" s="428" t="s">
        <v>106</v>
      </c>
      <c r="AK717" s="495" t="e">
        <f>ROUND(('Retail Pricing'!#REF!/(1-0.09))/0.05,0)*0.05</f>
        <v>#REF!</v>
      </c>
      <c r="AL717" s="489"/>
      <c r="AM717" s="489">
        <v>0</v>
      </c>
      <c r="AN717" s="14" t="str">
        <f t="shared" si="1164"/>
        <v xml:space="preserve"> </v>
      </c>
      <c r="AO717" s="428" t="s">
        <v>106</v>
      </c>
      <c r="AP717" s="490" t="e">
        <f>ROUND(('Retail Pricing'!#REF!/(1-0.09))/0.05,0)*0.05</f>
        <v>#REF!</v>
      </c>
      <c r="AQ717" s="489">
        <v>0</v>
      </c>
      <c r="AR717" s="14" t="str">
        <f t="shared" si="1165"/>
        <v xml:space="preserve"> </v>
      </c>
      <c r="AS717" s="428" t="s">
        <v>106</v>
      </c>
      <c r="AT717" s="496">
        <v>0</v>
      </c>
      <c r="AU717" s="517">
        <v>24</v>
      </c>
      <c r="AV717" s="288"/>
      <c r="AW717" s="498" t="e">
        <f t="shared" si="1166"/>
        <v>#REF!</v>
      </c>
      <c r="AX717" s="499" t="s">
        <v>106</v>
      </c>
      <c r="AY717" s="499" t="s">
        <v>106</v>
      </c>
      <c r="AZ717" s="333"/>
      <c r="BA717" s="491" t="e">
        <f t="shared" si="1167"/>
        <v>#REF!</v>
      </c>
      <c r="BB717" s="492" t="str">
        <f t="shared" si="1168"/>
        <v xml:space="preserve"> </v>
      </c>
      <c r="BC717" s="493" t="e">
        <f t="shared" si="1169"/>
        <v>#REF!</v>
      </c>
      <c r="BD717" s="488" t="str">
        <f t="shared" si="1170"/>
        <v xml:space="preserve"> </v>
      </c>
      <c r="BE717" s="494" t="e">
        <f t="shared" si="1171"/>
        <v>#REF!</v>
      </c>
      <c r="BF717" s="495" t="e">
        <f t="shared" si="1172"/>
        <v>#REF!</v>
      </c>
      <c r="BG717" s="490" t="e">
        <f t="shared" si="1173"/>
        <v>#REF!</v>
      </c>
      <c r="BH717" s="496">
        <f t="shared" si="1174"/>
        <v>0</v>
      </c>
      <c r="BI717" s="497">
        <f t="shared" si="1175"/>
        <v>24</v>
      </c>
      <c r="BJ717" s="385" t="e">
        <f t="shared" si="1176"/>
        <v>#REF!</v>
      </c>
      <c r="BK717" s="385" t="e">
        <f t="shared" si="1177"/>
        <v>#REF!</v>
      </c>
      <c r="BL717" s="243" t="e">
        <f>IF((BA717-'Retail Pricing'!#REF!)&gt;=0," ",1)</f>
        <v>#REF!</v>
      </c>
      <c r="BM717" s="243" t="e">
        <f>IF((BB717-'Retail Pricing'!#REF!)&gt;=0," ",1)</f>
        <v>#REF!</v>
      </c>
      <c r="BN717" s="243" t="e">
        <f>IF((BC717-'Retail Pricing'!#REF!)&gt;=0," ",1)</f>
        <v>#REF!</v>
      </c>
      <c r="BO717" s="243" t="e">
        <f>IF((BD717-'Retail Pricing'!#REF!)&gt;=0," ",1)</f>
        <v>#REF!</v>
      </c>
      <c r="BP717" s="243" t="e">
        <f>IF((BE717-'Retail Pricing'!#REF!)&gt;=0," ",1)</f>
        <v>#REF!</v>
      </c>
      <c r="BQ717" s="243" t="e">
        <f>IF((BF717-'Retail Pricing'!#REF!)&gt;=0," ",1)</f>
        <v>#REF!</v>
      </c>
      <c r="BR717" s="243" t="e">
        <f>IF((BG717-'Retail Pricing'!#REF!)&gt;=0," ",1)</f>
        <v>#REF!</v>
      </c>
      <c r="BS717" s="243" t="e">
        <f>IF((BH717-'Retail Pricing'!#REF!)&gt;=0," ",1)</f>
        <v>#REF!</v>
      </c>
      <c r="BT717" s="243" t="e">
        <f>IF((BI717-'Retail Pricing'!#REF!)&gt;=0," ",1)</f>
        <v>#REF!</v>
      </c>
      <c r="BU717" s="67"/>
      <c r="BV717" s="442" t="e">
        <f t="shared" si="1178"/>
        <v>#REF!</v>
      </c>
      <c r="BW717" s="244" t="e">
        <f t="shared" si="1179"/>
        <v>#REF!</v>
      </c>
      <c r="BX717" s="244" t="e">
        <f t="shared" si="1180"/>
        <v>#REF!</v>
      </c>
      <c r="BY717" s="244" t="e">
        <f t="shared" si="1181"/>
        <v>#REF!</v>
      </c>
      <c r="BZ717" s="244" t="e">
        <f t="shared" si="1182"/>
        <v>#REF!</v>
      </c>
      <c r="CA717" s="244" t="e">
        <f t="shared" si="1183"/>
        <v>#REF!</v>
      </c>
      <c r="CB717" s="244" t="e">
        <f t="shared" si="1184"/>
        <v>#REF!</v>
      </c>
      <c r="CC717" s="244" t="e">
        <f t="shared" si="1185"/>
        <v>#REF!</v>
      </c>
      <c r="CD717" s="244" t="e">
        <f t="shared" si="1186"/>
        <v>#REF!</v>
      </c>
      <c r="CE717" s="244" t="e">
        <f t="shared" si="1187"/>
        <v>#REF!</v>
      </c>
      <c r="CF717" s="244" t="e">
        <f t="shared" si="1188"/>
        <v>#REF!</v>
      </c>
      <c r="CG717" s="244" t="e">
        <f t="shared" si="1189"/>
        <v>#REF!</v>
      </c>
      <c r="CH717" s="244" t="e">
        <f t="shared" si="1190"/>
        <v>#REF!</v>
      </c>
      <c r="CI717" s="570"/>
      <c r="CJ717" s="244" t="e">
        <f t="shared" si="1191"/>
        <v>#REF!</v>
      </c>
      <c r="CK717" s="244" t="e">
        <f t="shared" si="1192"/>
        <v>#REF!</v>
      </c>
      <c r="CL717" s="244" t="e">
        <f t="shared" si="1193"/>
        <v>#REF!</v>
      </c>
      <c r="CM717" s="244" t="e">
        <f t="shared" si="1194"/>
        <v>#REF!</v>
      </c>
      <c r="CN717" s="244" t="e">
        <f t="shared" si="1195"/>
        <v>#REF!</v>
      </c>
      <c r="CO717" s="244" t="e">
        <f t="shared" si="1196"/>
        <v>#REF!</v>
      </c>
      <c r="CP717" s="244" t="e">
        <f t="shared" si="1197"/>
        <v>#REF!</v>
      </c>
      <c r="CQ717" s="244" t="e">
        <f t="shared" si="1198"/>
        <v>#REF!</v>
      </c>
      <c r="CR717" s="244"/>
      <c r="CS717" s="244"/>
      <c r="CT717" s="244"/>
      <c r="CU717" s="244"/>
      <c r="CV717" s="347"/>
      <c r="CW717" s="338" t="e">
        <f t="shared" si="1199"/>
        <v>#REF!</v>
      </c>
      <c r="CX717" s="347"/>
      <c r="CY717" s="338" t="e">
        <f t="shared" si="1204"/>
        <v>#REF!</v>
      </c>
      <c r="CZ717" s="347"/>
      <c r="DA717" s="338" t="e">
        <f t="shared" si="1201"/>
        <v>#REF!</v>
      </c>
      <c r="DB717" s="347"/>
      <c r="DC717" s="338" t="e">
        <f t="shared" si="1202"/>
        <v>#REF!</v>
      </c>
      <c r="DD717" s="347"/>
      <c r="DE717" s="338" t="e">
        <f t="shared" si="1203"/>
        <v>#REF!</v>
      </c>
    </row>
    <row r="718" spans="1:109" x14ac:dyDescent="0.2">
      <c r="D718" s="18"/>
      <c r="H718" s="18"/>
      <c r="J718" s="18"/>
      <c r="K718" s="18"/>
      <c r="L718" s="25"/>
      <c r="M718" s="18"/>
      <c r="N718" s="18"/>
      <c r="O718" s="18"/>
      <c r="P718" s="18"/>
      <c r="Q718" s="18"/>
      <c r="R718" s="18"/>
      <c r="S718" s="18"/>
      <c r="V718" s="25"/>
      <c r="W718" s="25"/>
      <c r="X718" s="89"/>
      <c r="Y718" s="89"/>
      <c r="Z718" s="89"/>
      <c r="AB718" s="25"/>
      <c r="AD718" s="25"/>
      <c r="AE718" s="89"/>
      <c r="AG718" s="25"/>
      <c r="AH718" s="67"/>
      <c r="AK718" s="25"/>
      <c r="AL718" s="25"/>
      <c r="AM718" s="89"/>
      <c r="AN718" s="25"/>
      <c r="AO718" s="89"/>
      <c r="AR718" s="25"/>
      <c r="AS718" s="89"/>
      <c r="AW718" s="18"/>
      <c r="AX718" s="333"/>
      <c r="AY718" s="333"/>
      <c r="BV718" s="89"/>
      <c r="BW718" s="244"/>
      <c r="BX718" s="244"/>
      <c r="BY718" s="244"/>
      <c r="BZ718" s="244"/>
      <c r="CA718" s="244"/>
      <c r="CB718" s="244"/>
      <c r="CC718" s="244"/>
      <c r="CD718" s="244"/>
      <c r="CE718" s="244"/>
      <c r="CF718" s="244"/>
      <c r="CG718" s="244"/>
      <c r="CH718" s="244"/>
      <c r="CI718" s="570"/>
      <c r="CJ718" s="244"/>
      <c r="CK718" s="244"/>
      <c r="CL718" s="244"/>
      <c r="CM718" s="244"/>
      <c r="CN718" s="244"/>
      <c r="CO718" s="244"/>
      <c r="CP718" s="244"/>
      <c r="CQ718" s="244"/>
      <c r="CR718" s="244"/>
      <c r="CS718" s="244"/>
      <c r="CT718" s="244"/>
      <c r="CU718" s="244"/>
      <c r="CV718" s="347"/>
      <c r="CX718" s="347"/>
      <c r="CZ718" s="347"/>
      <c r="DB718" s="347"/>
      <c r="DD718" s="347"/>
    </row>
    <row r="719" spans="1:109" s="19" customFormat="1" x14ac:dyDescent="0.2">
      <c r="A719" s="328" t="s">
        <v>522</v>
      </c>
      <c r="B719" s="53" t="s">
        <v>1389</v>
      </c>
      <c r="C719" s="328" t="s">
        <v>1515</v>
      </c>
      <c r="D719" s="403" t="s">
        <v>256</v>
      </c>
      <c r="E719" s="326">
        <v>150</v>
      </c>
      <c r="F719" s="356" t="s">
        <v>334</v>
      </c>
      <c r="G719" s="701"/>
      <c r="H719" s="83" t="s">
        <v>650</v>
      </c>
      <c r="I719" s="89" t="e">
        <f>IF('Retail Pricing'!#REF!&gt;0,'Retail Pricing'!#REF!," ")</f>
        <v>#REF!</v>
      </c>
      <c r="J719" s="85" t="e">
        <f>'Retail Pricing'!#REF!</f>
        <v>#REF!</v>
      </c>
      <c r="K719" s="85" t="e">
        <f>'Retail Pricing'!#REF!</f>
        <v>#REF!</v>
      </c>
      <c r="L719" s="305" t="e">
        <f>IF('Retail Pricing'!#REF!&gt;0,'Retail Pricing'!#REF!," ")</f>
        <v>#REF!</v>
      </c>
      <c r="M719" s="226" t="e">
        <f>IF(N719&gt;0,N719+O719+R719+Q719+S719," ")</f>
        <v>#REF!</v>
      </c>
      <c r="N719" s="219">
        <f>N36</f>
        <v>8.3680000000000004E-2</v>
      </c>
      <c r="O719" s="219">
        <f>O36</f>
        <v>0</v>
      </c>
      <c r="P719" s="219"/>
      <c r="Q719" s="219">
        <f>Q36</f>
        <v>0</v>
      </c>
      <c r="R719" s="219" t="e">
        <f>IF('Retail Pricing'!#REF!&gt;0,'Retail Pricing'!#REF!," ")</f>
        <v>#REF!</v>
      </c>
      <c r="S719" s="219" t="e">
        <f>IF('Retail Pricing'!#REF!&gt;0,'Retail Pricing'!#REF!," ")</f>
        <v>#REF!</v>
      </c>
      <c r="T719" s="219">
        <v>8.2089999999999996E-2</v>
      </c>
      <c r="U719" s="7" t="e">
        <f>IF(M719&gt;0,$U$4," ")</f>
        <v>#REF!</v>
      </c>
      <c r="V719" s="7">
        <v>1.9E-2</v>
      </c>
      <c r="W719" s="498">
        <f>ROUND((X719*1.05)/0.05,0)*0.05</f>
        <v>1.2</v>
      </c>
      <c r="X719" s="489">
        <v>1.1499999999999999</v>
      </c>
      <c r="Y719" s="304">
        <f>IF(X719=0," ",SUM((W719-X719)/X719))</f>
        <v>0.04</v>
      </c>
      <c r="Z719" s="428">
        <v>0.91</v>
      </c>
      <c r="AA719" s="492">
        <v>1.3</v>
      </c>
      <c r="AB719" s="498">
        <f>ROUND((AC719*1.05)/0.05,0)*0.05</f>
        <v>1.1499999999999999</v>
      </c>
      <c r="AC719" s="489">
        <v>1.1000000000000001</v>
      </c>
      <c r="AD719" s="14">
        <f>IF(AC719=0," ",SUM((AB719-AC719)/AC719))</f>
        <v>0.05</v>
      </c>
      <c r="AE719" s="428">
        <v>0.9</v>
      </c>
      <c r="AF719" s="488">
        <v>1.25</v>
      </c>
      <c r="AG719" s="498">
        <f>ROUND((AH719*1.07)/0.05,0)*0.05</f>
        <v>0.9</v>
      </c>
      <c r="AH719" s="489">
        <v>0.85</v>
      </c>
      <c r="AI719" s="14">
        <f>IF(AH719=0," ",SUM((AG719-AH719)/AH719))</f>
        <v>0.06</v>
      </c>
      <c r="AJ719" s="428">
        <v>0.88</v>
      </c>
      <c r="AK719" s="498">
        <f>ROUND((AM719*1.07)/0.05,0)*0.05</f>
        <v>0.9</v>
      </c>
      <c r="AL719" s="489"/>
      <c r="AM719" s="489">
        <v>0.85</v>
      </c>
      <c r="AN719" s="14">
        <f>IF(AM719=0," ",SUM((AK719-AM719)/AM719))</f>
        <v>0.06</v>
      </c>
      <c r="AO719" s="428">
        <v>0.88</v>
      </c>
      <c r="AP719" s="498">
        <f>ROUND((AQ719*1.07)/0.05,0)*0.05</f>
        <v>0.8</v>
      </c>
      <c r="AQ719" s="489">
        <v>0.75</v>
      </c>
      <c r="AR719" s="14">
        <f>IF(AQ719=0," ",SUM((AP719-AQ719)/AQ719))</f>
        <v>7.0000000000000007E-2</v>
      </c>
      <c r="AS719" s="428">
        <v>0.86</v>
      </c>
      <c r="AT719" s="496">
        <v>0.9</v>
      </c>
      <c r="AU719" s="517">
        <v>2</v>
      </c>
      <c r="AV719" s="288"/>
      <c r="AW719" s="498">
        <f>IF(W719&gt;0,ROUND((W719*1.3)/0.05,0)*0.05," ")</f>
        <v>1.55</v>
      </c>
      <c r="AX719" s="499">
        <f>AP719</f>
        <v>0.8</v>
      </c>
      <c r="AY719" s="499">
        <v>0.5</v>
      </c>
      <c r="AZ719" s="333"/>
      <c r="BA719" s="491">
        <f>IF($A719&lt;&gt;" ",$W719," ")</f>
        <v>1.2</v>
      </c>
      <c r="BB719" s="492">
        <f>IF($A719&lt;&gt;" ",$AA719," ")</f>
        <v>1.3</v>
      </c>
      <c r="BC719" s="493">
        <f>IF($A719&lt;&gt;" ",$AB719," ")</f>
        <v>1.1499999999999999</v>
      </c>
      <c r="BD719" s="488">
        <f>IF($A719&lt;&gt;" ",$AF719," ")</f>
        <v>1.25</v>
      </c>
      <c r="BE719" s="494">
        <f>IF($A719&lt;&gt;" ",$AG719," ")</f>
        <v>0.9</v>
      </c>
      <c r="BF719" s="495">
        <f>IF($A719&lt;&gt;" ",$AK719," ")</f>
        <v>0.9</v>
      </c>
      <c r="BG719" s="490">
        <f>IF($A719&lt;&gt;" ",$AP719," ")</f>
        <v>0.8</v>
      </c>
      <c r="BH719" s="496">
        <f>IF($A719&lt;&gt;" ",$AT719," ")</f>
        <v>0.9</v>
      </c>
      <c r="BI719" s="497">
        <f>IF($A719&lt;&gt;" ",$AU719," ")</f>
        <v>2</v>
      </c>
      <c r="BJ719" s="385" t="str">
        <f>IF(BA719*0.9&gt;BG719, " ", "No")</f>
        <v xml:space="preserve"> </v>
      </c>
      <c r="BK719" s="385" t="str">
        <f>IF(BC719*0.9&gt;BG719, " ", "No")</f>
        <v xml:space="preserve"> </v>
      </c>
      <c r="BL719" s="243" t="e">
        <f>IF((BA719-'Retail Pricing'!#REF!)&gt;=0," ",1)</f>
        <v>#REF!</v>
      </c>
      <c r="BM719" s="243" t="e">
        <f>IF((BB719-'Retail Pricing'!#REF!)&gt;=0," ",1)</f>
        <v>#REF!</v>
      </c>
      <c r="BN719" s="243" t="e">
        <f>IF((BC719-'Retail Pricing'!#REF!)&gt;=0," ",1)</f>
        <v>#REF!</v>
      </c>
      <c r="BO719" s="243" t="e">
        <f>IF((BD719-'Retail Pricing'!#REF!)&gt;=0," ",1)</f>
        <v>#REF!</v>
      </c>
      <c r="BP719" s="243" t="e">
        <f>IF((BE719-'Retail Pricing'!#REF!)&gt;=0," ",1)</f>
        <v>#REF!</v>
      </c>
      <c r="BQ719" s="243" t="e">
        <f>IF((BF719-'Retail Pricing'!#REF!)&gt;=0," ",1)</f>
        <v>#REF!</v>
      </c>
      <c r="BR719" s="243" t="e">
        <f>IF((BG719-'Retail Pricing'!#REF!)&gt;=0," ",1)</f>
        <v>#REF!</v>
      </c>
      <c r="BS719" s="243" t="e">
        <f>IF((BH719-'Retail Pricing'!#REF!)&gt;=0," ",1)</f>
        <v>#REF!</v>
      </c>
      <c r="BT719" s="243" t="e">
        <f>IF((BI719-'Retail Pricing'!#REF!)&gt;=0," ",1)</f>
        <v>#REF!</v>
      </c>
      <c r="BU719" s="67"/>
      <c r="BV719" s="442">
        <f>IF(W719&gt;0,$BV$9, " ")</f>
        <v>100</v>
      </c>
      <c r="BW719" s="244">
        <f>IF($BV719&gt;0,($BV719-W719)/$BV719*100," ")</f>
        <v>98.8</v>
      </c>
      <c r="BX719" s="244">
        <f t="shared" ref="BX719:BY721" si="1205">IF($BV719&gt;0,($BV719-AA719)/$BV719*100," ")</f>
        <v>98.7</v>
      </c>
      <c r="BY719" s="244">
        <f t="shared" si="1205"/>
        <v>98.85</v>
      </c>
      <c r="BZ719" s="244">
        <f t="shared" ref="BZ719:CA721" si="1206">IF($BV719&gt;0,($BV719-AF719)/$BV719*100," ")</f>
        <v>98.75</v>
      </c>
      <c r="CA719" s="244">
        <f t="shared" si="1206"/>
        <v>99.1</v>
      </c>
      <c r="CB719" s="244">
        <f>CA719</f>
        <v>99.1</v>
      </c>
      <c r="CC719" s="244">
        <f>IF($BV719&gt;0,($BV719-AK719)/$BV719*100," ")</f>
        <v>99.1</v>
      </c>
      <c r="CD719" s="244">
        <f>IF($BV719&gt;0,($BV719-AP719)/$BV719*100," ")</f>
        <v>99.2</v>
      </c>
      <c r="CE719" s="244">
        <f>IF($BV719&gt;0,($BV719-AT719)/$BV719*100," ")</f>
        <v>99.1</v>
      </c>
      <c r="CF719" s="244">
        <f>IF($BV719&gt;0,($BV719-(W719*2))/$BV719*100," ")</f>
        <v>97.6</v>
      </c>
      <c r="CG719" s="244">
        <f>IF($BV719&gt;0,($BV719-AW719)/$BV719*100," ")</f>
        <v>98.45</v>
      </c>
      <c r="CH719" s="244">
        <f>IF($W719&gt;0,100," ")</f>
        <v>100</v>
      </c>
      <c r="CI719" s="570"/>
      <c r="CJ719" s="244">
        <f>IF($BV719&gt;0,($BV719-AI719)/$BV719*100," ")</f>
        <v>99.94</v>
      </c>
      <c r="CK719" s="244">
        <f t="shared" ref="CK719:CL721" si="1207">IF($BV719&gt;0,($BV719-AM719)/$BV719*100," ")</f>
        <v>99.15</v>
      </c>
      <c r="CL719" s="244">
        <f t="shared" si="1207"/>
        <v>99.94</v>
      </c>
      <c r="CM719" s="244">
        <f t="shared" ref="CM719:CN721" si="1208">IF($BV719&gt;0,($BV719-AR719)/$BV719*100," ")</f>
        <v>99.93</v>
      </c>
      <c r="CN719" s="244">
        <f t="shared" si="1208"/>
        <v>99.14</v>
      </c>
      <c r="CO719" s="244">
        <f>IF($BV719&gt;0,($BV719-AW719)/$BV719*100," ")</f>
        <v>98.45</v>
      </c>
      <c r="CP719" s="244">
        <f>IF($BV719&gt;0,($BV719-BB719)/$BV719*100," ")</f>
        <v>98.7</v>
      </c>
      <c r="CQ719" s="244">
        <f>IF($BV719&gt;0,($BV719-BF719)/$BV719*100," ")</f>
        <v>99.1</v>
      </c>
      <c r="CR719" s="244"/>
      <c r="CS719" s="244"/>
      <c r="CT719" s="244"/>
      <c r="CU719" s="244"/>
      <c r="CV719" s="347"/>
      <c r="CW719" s="338">
        <f>IF($BW719&gt;0,$BA719," ")</f>
        <v>1.2</v>
      </c>
      <c r="CX719" s="347"/>
      <c r="CY719" s="338">
        <f>IF($BW719&gt;0,$BA719," ")</f>
        <v>1.2</v>
      </c>
      <c r="CZ719" s="347"/>
      <c r="DA719" s="338">
        <f>IF($BW719&gt;0,$BA719," ")</f>
        <v>1.2</v>
      </c>
      <c r="DB719" s="347"/>
      <c r="DC719" s="338">
        <f>IF($BW719&gt;0,$BA719," ")</f>
        <v>1.2</v>
      </c>
      <c r="DD719" s="347"/>
      <c r="DE719" s="338">
        <f>IF($BW719&gt;0,$BA719," ")</f>
        <v>1.2</v>
      </c>
    </row>
    <row r="720" spans="1:109" x14ac:dyDescent="0.2">
      <c r="A720" s="328" t="s">
        <v>522</v>
      </c>
      <c r="B720" s="388" t="s">
        <v>1384</v>
      </c>
      <c r="C720" s="455"/>
      <c r="D720" s="600"/>
      <c r="E720" s="326">
        <v>12</v>
      </c>
      <c r="F720" s="356" t="s">
        <v>65</v>
      </c>
      <c r="G720" s="701"/>
      <c r="I720" s="89" t="e">
        <f>IF('Retail Pricing'!#REF!&gt;0,'Retail Pricing'!#REF!," ")</f>
        <v>#REF!</v>
      </c>
      <c r="J720" s="85" t="e">
        <f>'Retail Pricing'!#REF!</f>
        <v>#REF!</v>
      </c>
      <c r="K720" s="85" t="e">
        <f>'Retail Pricing'!#REF!</f>
        <v>#REF!</v>
      </c>
      <c r="L720" s="305" t="e">
        <f>IF('Retail Pricing'!#REF!&gt;0,'Retail Pricing'!#REF!," ")</f>
        <v>#REF!</v>
      </c>
      <c r="M720" s="226" t="e">
        <f>IF(N720&gt;0,N720+O720+Q720+R720+S720," ")</f>
        <v>#REF!</v>
      </c>
      <c r="N720" s="219" t="e">
        <f>'Retail Pricing'!#REF!</f>
        <v>#REF!</v>
      </c>
      <c r="O720" s="219" t="e">
        <f>IF('Retail Pricing'!#REF!&gt;0,'Retail Pricing'!#REF!," ")</f>
        <v>#REF!</v>
      </c>
      <c r="P720" s="219"/>
      <c r="Q720" s="219" t="e">
        <f>IF('Retail Pricing'!#REF!&gt;0,'Retail Pricing'!#REF!," ")</f>
        <v>#REF!</v>
      </c>
      <c r="R720" s="219" t="e">
        <f>IF('Retail Pricing'!#REF!&gt;0,'Retail Pricing'!#REF!," ")</f>
        <v>#REF!</v>
      </c>
      <c r="S720" s="219" t="e">
        <f>IF('Retail Pricing'!#REF!&gt;0,'Retail Pricing'!#REF!," ")</f>
        <v>#REF!</v>
      </c>
      <c r="T720" s="219">
        <v>0.21398</v>
      </c>
      <c r="U720" s="7" t="e">
        <f>IF(M720&gt;0,$U$1," ")</f>
        <v>#REF!</v>
      </c>
      <c r="V720" s="7">
        <v>-4.0000000000000001E-3</v>
      </c>
      <c r="W720" s="491" t="e">
        <f>'Retail Pricing'!#REF!</f>
        <v>#REF!</v>
      </c>
      <c r="X720" s="489">
        <v>1.1499999999999999</v>
      </c>
      <c r="Y720" s="304" t="e">
        <f>IF(X720=0," ",SUM((W720-X720)/X720))</f>
        <v>#REF!</v>
      </c>
      <c r="Z720" s="428">
        <v>0.77</v>
      </c>
      <c r="AA720" s="492">
        <v>1.25</v>
      </c>
      <c r="AB720" s="493" t="e">
        <f>'Retail Pricing'!#REF!</f>
        <v>#REF!</v>
      </c>
      <c r="AC720" s="489">
        <v>1.1000000000000001</v>
      </c>
      <c r="AD720" s="14" t="e">
        <f>IF(AC720=0," ",SUM((AB720-AC720)/AC720))</f>
        <v>#REF!</v>
      </c>
      <c r="AE720" s="428">
        <v>0.76</v>
      </c>
      <c r="AF720" s="488">
        <v>1.2</v>
      </c>
      <c r="AG720" s="494" t="e">
        <f>'Retail Pricing'!#REF!</f>
        <v>#REF!</v>
      </c>
      <c r="AH720" s="489">
        <v>0.9</v>
      </c>
      <c r="AI720" s="14" t="e">
        <f>IF(AH720=0," ",SUM((AG720-AH720)/AH720))</f>
        <v>#REF!</v>
      </c>
      <c r="AJ720" s="428">
        <v>0.7</v>
      </c>
      <c r="AK720" s="495" t="e">
        <f>'Retail Pricing'!#REF!</f>
        <v>#REF!</v>
      </c>
      <c r="AL720" s="489"/>
      <c r="AM720" s="489">
        <v>0.75</v>
      </c>
      <c r="AN720" s="14" t="e">
        <f>IF(AM720=0," ",SUM((AK720-AM720)/AM720))</f>
        <v>#REF!</v>
      </c>
      <c r="AO720" s="428">
        <v>0.64</v>
      </c>
      <c r="AP720" s="490" t="e">
        <f>'Retail Pricing'!#REF!</f>
        <v>#REF!</v>
      </c>
      <c r="AQ720" s="489">
        <v>0.75</v>
      </c>
      <c r="AR720" s="14" t="e">
        <f>IF(AQ720=0," ",SUM((AP720-AQ720)/AQ720))</f>
        <v>#REF!</v>
      </c>
      <c r="AS720" s="428">
        <v>0.64</v>
      </c>
      <c r="AT720" s="496">
        <v>0.85</v>
      </c>
      <c r="AU720" s="497" t="e">
        <f>'Retail Pricing'!#REF!</f>
        <v>#REF!</v>
      </c>
      <c r="AV720" s="288"/>
      <c r="AW720" s="498" t="e">
        <f>IF(W720&gt;0,ROUND((W720*1.3)/0.05,0)*0.05," ")</f>
        <v>#REF!</v>
      </c>
      <c r="AX720" s="499"/>
      <c r="AY720" s="499"/>
      <c r="AZ720" s="333"/>
      <c r="BA720" s="491" t="e">
        <f>IF($A720&lt;&gt;" ",$W720," ")</f>
        <v>#REF!</v>
      </c>
      <c r="BB720" s="492">
        <f>IF($A720&lt;&gt;" ",$AA720," ")</f>
        <v>1.25</v>
      </c>
      <c r="BC720" s="493" t="e">
        <f>IF($A720&lt;&gt;" ",$AB720," ")</f>
        <v>#REF!</v>
      </c>
      <c r="BD720" s="488">
        <f>IF($A720&lt;&gt;" ",$AF720," ")</f>
        <v>1.2</v>
      </c>
      <c r="BE720" s="494" t="e">
        <f>IF($A720&lt;&gt;" ",$AG720," ")</f>
        <v>#REF!</v>
      </c>
      <c r="BF720" s="495" t="e">
        <f>IF($A720&lt;&gt;" ",$AK720," ")</f>
        <v>#REF!</v>
      </c>
      <c r="BG720" s="490" t="e">
        <f>IF($A720&lt;&gt;" ",$AP720," ")</f>
        <v>#REF!</v>
      </c>
      <c r="BH720" s="496">
        <f>IF($A720&lt;&gt;" ",$AT720," ")</f>
        <v>0.85</v>
      </c>
      <c r="BI720" s="497" t="e">
        <f>IF($A720&lt;&gt;" ",$AU720," ")</f>
        <v>#REF!</v>
      </c>
      <c r="BJ720" s="385" t="e">
        <f>IF(BA720*0.9&gt;BG720, " ", "No")</f>
        <v>#REF!</v>
      </c>
      <c r="BK720" s="385" t="e">
        <f>IF(BC720*0.9&gt;BG720, " ", "No")</f>
        <v>#REF!</v>
      </c>
      <c r="BL720" s="243" t="e">
        <f>IF((BA720-'Retail Pricing'!#REF!)&gt;=0," ",1)</f>
        <v>#REF!</v>
      </c>
      <c r="BM720" s="243" t="e">
        <f>IF((BB720-'Retail Pricing'!#REF!)&gt;=0," ",1)</f>
        <v>#REF!</v>
      </c>
      <c r="BN720" s="243" t="e">
        <f>IF((BC720-'Retail Pricing'!#REF!)&gt;=0," ",1)</f>
        <v>#REF!</v>
      </c>
      <c r="BO720" s="243" t="e">
        <f>IF((BD720-'Retail Pricing'!#REF!)&gt;=0," ",1)</f>
        <v>#REF!</v>
      </c>
      <c r="BP720" s="243" t="e">
        <f>IF((BE720-'Retail Pricing'!#REF!)&gt;=0," ",1)</f>
        <v>#REF!</v>
      </c>
      <c r="BQ720" s="243" t="e">
        <f>IF((BF720-'Retail Pricing'!#REF!)&gt;=0," ",1)</f>
        <v>#REF!</v>
      </c>
      <c r="BR720" s="243" t="e">
        <f>IF((BG720-'Retail Pricing'!#REF!)&gt;=0," ",1)</f>
        <v>#REF!</v>
      </c>
      <c r="BS720" s="243" t="e">
        <f>IF((BH720-'Retail Pricing'!#REF!)&gt;=0," ",1)</f>
        <v>#REF!</v>
      </c>
      <c r="BT720" s="243" t="e">
        <f>IF((BI720-'Retail Pricing'!#REF!)&gt;=0," ",1)</f>
        <v>#REF!</v>
      </c>
      <c r="BV720" s="442" t="e">
        <f>IF(W720&gt;0,$BV$9, " ")</f>
        <v>#REF!</v>
      </c>
      <c r="BW720" s="244" t="e">
        <f>IF($BV720&gt;0,($BV720-W720)/$BV720*100," ")</f>
        <v>#REF!</v>
      </c>
      <c r="BX720" s="244" t="e">
        <f t="shared" si="1205"/>
        <v>#REF!</v>
      </c>
      <c r="BY720" s="244" t="e">
        <f t="shared" si="1205"/>
        <v>#REF!</v>
      </c>
      <c r="BZ720" s="244" t="e">
        <f t="shared" si="1206"/>
        <v>#REF!</v>
      </c>
      <c r="CA720" s="244" t="e">
        <f t="shared" si="1206"/>
        <v>#REF!</v>
      </c>
      <c r="CB720" s="244" t="e">
        <f>CA720</f>
        <v>#REF!</v>
      </c>
      <c r="CC720" s="244" t="e">
        <f>IF($BV720&gt;0,($BV720-AK720)/$BV720*100," ")</f>
        <v>#REF!</v>
      </c>
      <c r="CD720" s="244" t="e">
        <f>IF($BV720&gt;0,($BV720-AP720)/$BV720*100," ")</f>
        <v>#REF!</v>
      </c>
      <c r="CE720" s="244" t="e">
        <f>IF($BV720&gt;0,($BV720-AT720)/$BV720*100," ")</f>
        <v>#REF!</v>
      </c>
      <c r="CF720" s="244" t="e">
        <f>IF($BV720&gt;0,($BV720-(W720*2))/$BV720*100," ")</f>
        <v>#REF!</v>
      </c>
      <c r="CG720" s="244" t="e">
        <f>IF($BV720&gt;0,($BV720-AW720)/$BV720*100," ")</f>
        <v>#REF!</v>
      </c>
      <c r="CH720" s="244" t="e">
        <f>IF($W720&gt;0,100," ")</f>
        <v>#REF!</v>
      </c>
      <c r="CI720" s="570"/>
      <c r="CJ720" s="244" t="e">
        <f>IF($BV720&gt;0,($BV720-AI720)/$BV720*100," ")</f>
        <v>#REF!</v>
      </c>
      <c r="CK720" s="244" t="e">
        <f t="shared" si="1207"/>
        <v>#REF!</v>
      </c>
      <c r="CL720" s="244" t="e">
        <f t="shared" si="1207"/>
        <v>#REF!</v>
      </c>
      <c r="CM720" s="244" t="e">
        <f t="shared" si="1208"/>
        <v>#REF!</v>
      </c>
      <c r="CN720" s="244" t="e">
        <f t="shared" si="1208"/>
        <v>#REF!</v>
      </c>
      <c r="CO720" s="244" t="e">
        <f>IF($BV720&gt;0,($BV720-AW720)/$BV720*100," ")</f>
        <v>#REF!</v>
      </c>
      <c r="CP720" s="244" t="e">
        <f>IF($BV720&gt;0,($BV720-BB720)/$BV720*100," ")</f>
        <v>#REF!</v>
      </c>
      <c r="CQ720" s="244" t="e">
        <f>IF($BV720&gt;0,($BV720-BF720)/$BV720*100," ")</f>
        <v>#REF!</v>
      </c>
      <c r="CR720" s="244"/>
      <c r="CS720" s="244"/>
      <c r="CT720" s="244"/>
      <c r="CU720" s="244"/>
      <c r="CV720" s="347"/>
      <c r="CW720" s="338" t="e">
        <f>IF($BW720&gt;0,$BA720," ")</f>
        <v>#REF!</v>
      </c>
      <c r="CX720" s="347"/>
      <c r="CY720" s="338" t="e">
        <f>IF($BW720&gt;0,$BA720," ")</f>
        <v>#REF!</v>
      </c>
      <c r="CZ720" s="347"/>
      <c r="DA720" s="338" t="e">
        <f>IF($BW720&gt;0,$BA720," ")</f>
        <v>#REF!</v>
      </c>
      <c r="DB720" s="347"/>
      <c r="DC720" s="338" t="e">
        <f>IF($BW720&gt;0,$BA720," ")</f>
        <v>#REF!</v>
      </c>
      <c r="DD720" s="347"/>
      <c r="DE720" s="338" t="e">
        <f>IF($BW720&gt;0,$BA720," ")</f>
        <v>#REF!</v>
      </c>
    </row>
    <row r="721" spans="1:109" s="19" customFormat="1" x14ac:dyDescent="0.2">
      <c r="A721" s="328" t="s">
        <v>522</v>
      </c>
      <c r="B721" s="388" t="s">
        <v>1211</v>
      </c>
      <c r="C721" s="455"/>
      <c r="D721" s="217"/>
      <c r="E721" s="404">
        <v>100</v>
      </c>
      <c r="F721" s="356" t="s">
        <v>344</v>
      </c>
      <c r="G721" s="701"/>
      <c r="H721" s="87" t="s">
        <v>662</v>
      </c>
      <c r="I721" s="89" t="e">
        <f>IF('Retail Pricing'!#REF!&gt;0,'Retail Pricing'!#REF!," ")</f>
        <v>#REF!</v>
      </c>
      <c r="J721" s="85" t="e">
        <f>'Retail Pricing'!#REF!</f>
        <v>#REF!</v>
      </c>
      <c r="K721" s="85" t="e">
        <f>'Retail Pricing'!#REF!</f>
        <v>#REF!</v>
      </c>
      <c r="L721" s="305" t="e">
        <f>IF('Retail Pricing'!#REF!&gt;0,'Retail Pricing'!#REF!," ")</f>
        <v>#REF!</v>
      </c>
      <c r="M721" s="226" t="e">
        <f>IF(N721&gt;0,N721+O721+Q721+R721+S721," ")</f>
        <v>#REF!</v>
      </c>
      <c r="N721" s="219" t="e">
        <f>'Retail Pricing'!#REF!</f>
        <v>#REF!</v>
      </c>
      <c r="O721" s="219" t="e">
        <f>'Retail Pricing'!#REF!</f>
        <v>#REF!</v>
      </c>
      <c r="P721" s="219"/>
      <c r="Q721" s="219" t="e">
        <f>'Retail Pricing'!#REF!</f>
        <v>#REF!</v>
      </c>
      <c r="R721" s="219" t="e">
        <f>IF('Retail Pricing'!#REF!&gt;0,'Retail Pricing'!#REF!," ")</f>
        <v>#REF!</v>
      </c>
      <c r="S721" s="219" t="e">
        <f>IF('Retail Pricing'!#REF!&gt;0,'Retail Pricing'!#REF!," ")</f>
        <v>#REF!</v>
      </c>
      <c r="T721" s="219">
        <v>0.19059999999999999</v>
      </c>
      <c r="U721" s="7" t="e">
        <f>IF(M721&gt;0,$U$1," ")</f>
        <v>#REF!</v>
      </c>
      <c r="V721" s="7">
        <v>1.6E-2</v>
      </c>
      <c r="W721" s="491" t="e">
        <f>'Retail Pricing'!#REF!</f>
        <v>#REF!</v>
      </c>
      <c r="X721" s="489">
        <v>1.65</v>
      </c>
      <c r="Y721" s="304" t="e">
        <f>IF(X721=0," ",SUM((W721-X721)/X721))</f>
        <v>#REF!</v>
      </c>
      <c r="Z721" s="428">
        <v>0.85</v>
      </c>
      <c r="AA721" s="492">
        <v>1.8</v>
      </c>
      <c r="AB721" s="493" t="e">
        <f>'Retail Pricing'!#REF!</f>
        <v>#REF!</v>
      </c>
      <c r="AC721" s="489">
        <v>1.6</v>
      </c>
      <c r="AD721" s="14" t="e">
        <f>IF(AC721=0," ",SUM((AB721-AC721)/AC721))</f>
        <v>#REF!</v>
      </c>
      <c r="AE721" s="428">
        <v>0.85</v>
      </c>
      <c r="AF721" s="488">
        <v>1.75</v>
      </c>
      <c r="AG721" s="494" t="e">
        <f>'Retail Pricing'!#REF!</f>
        <v>#REF!</v>
      </c>
      <c r="AH721" s="489">
        <v>1.2</v>
      </c>
      <c r="AI721" s="14" t="e">
        <f>IF(AH721=0," ",SUM((AG721-AH721)/AH721))</f>
        <v>#REF!</v>
      </c>
      <c r="AJ721" s="428">
        <v>0.8</v>
      </c>
      <c r="AK721" s="495" t="e">
        <f>'Retail Pricing'!#REF!</f>
        <v>#REF!</v>
      </c>
      <c r="AL721" s="489"/>
      <c r="AM721" s="489">
        <v>1.1000000000000001</v>
      </c>
      <c r="AN721" s="14" t="e">
        <f>IF(AM721=0," ",SUM((AK721-AM721)/AM721))</f>
        <v>#REF!</v>
      </c>
      <c r="AO721" s="428">
        <v>0.78</v>
      </c>
      <c r="AP721" s="490" t="e">
        <f>'Retail Pricing'!#REF!</f>
        <v>#REF!</v>
      </c>
      <c r="AQ721" s="489">
        <v>1.05</v>
      </c>
      <c r="AR721" s="14" t="e">
        <f>IF(AQ721=0," ",SUM((AP721-AQ721)/AQ721))</f>
        <v>#REF!</v>
      </c>
      <c r="AS721" s="428">
        <v>0.77</v>
      </c>
      <c r="AT721" s="496">
        <v>1.2</v>
      </c>
      <c r="AU721" s="497" t="e">
        <f>'Retail Pricing'!#REF!</f>
        <v>#REF!</v>
      </c>
      <c r="AV721" s="288"/>
      <c r="AW721" s="498" t="e">
        <f>IF(W721&gt;0,ROUND((W721*1.3)/0.05,0)*0.05," ")</f>
        <v>#REF!</v>
      </c>
      <c r="AX721" s="499" t="e">
        <f>AP721</f>
        <v>#REF!</v>
      </c>
      <c r="AY721" s="499">
        <v>0.5</v>
      </c>
      <c r="AZ721" s="333"/>
      <c r="BA721" s="491" t="e">
        <f>IF($A721&lt;&gt;" ",$W721," ")</f>
        <v>#REF!</v>
      </c>
      <c r="BB721" s="492">
        <f>IF($A721&lt;&gt;" ",$AA721," ")</f>
        <v>1.8</v>
      </c>
      <c r="BC721" s="493" t="e">
        <f>IF($A721&lt;&gt;" ",$AB721," ")</f>
        <v>#REF!</v>
      </c>
      <c r="BD721" s="488">
        <f>IF($A721&lt;&gt;" ",$AF721," ")</f>
        <v>1.75</v>
      </c>
      <c r="BE721" s="494" t="e">
        <f>IF($A721&lt;&gt;" ",$AG721," ")</f>
        <v>#REF!</v>
      </c>
      <c r="BF721" s="495" t="e">
        <f>IF($A721&lt;&gt;" ",$AK721," ")</f>
        <v>#REF!</v>
      </c>
      <c r="BG721" s="490" t="e">
        <f>IF($A721&lt;&gt;" ",$AP721," ")</f>
        <v>#REF!</v>
      </c>
      <c r="BH721" s="496">
        <f>IF($A721&lt;&gt;" ",$AT721," ")</f>
        <v>1.2</v>
      </c>
      <c r="BI721" s="497" t="e">
        <f>IF($A721&lt;&gt;" ",$AU721," ")</f>
        <v>#REF!</v>
      </c>
      <c r="BJ721" s="385" t="e">
        <f>IF(BA721*0.9&gt;BG721, " ", "No")</f>
        <v>#REF!</v>
      </c>
      <c r="BK721" s="385" t="e">
        <f>IF(BC721*0.9&gt;BG721, " ", "No")</f>
        <v>#REF!</v>
      </c>
      <c r="BL721" s="243" t="e">
        <f>IF((BA721-'Retail Pricing'!#REF!)&gt;=0," ",1)</f>
        <v>#REF!</v>
      </c>
      <c r="BM721" s="243" t="e">
        <f>IF((BB721-'Retail Pricing'!#REF!)&gt;=0," ",1)</f>
        <v>#REF!</v>
      </c>
      <c r="BN721" s="243" t="e">
        <f>IF((BC721-'Retail Pricing'!#REF!)&gt;=0," ",1)</f>
        <v>#REF!</v>
      </c>
      <c r="BO721" s="243" t="e">
        <f>IF((BD721-'Retail Pricing'!#REF!)&gt;=0," ",1)</f>
        <v>#REF!</v>
      </c>
      <c r="BP721" s="243" t="e">
        <f>IF((BE721-'Retail Pricing'!#REF!)&gt;=0," ",1)</f>
        <v>#REF!</v>
      </c>
      <c r="BQ721" s="243" t="e">
        <f>IF((BF721-'Retail Pricing'!#REF!)&gt;=0," ",1)</f>
        <v>#REF!</v>
      </c>
      <c r="BR721" s="243" t="e">
        <f>IF((BG721-'Retail Pricing'!#REF!)&gt;=0," ",1)</f>
        <v>#REF!</v>
      </c>
      <c r="BS721" s="243" t="e">
        <f>IF((BH721-'Retail Pricing'!#REF!)&gt;=0," ",1)</f>
        <v>#REF!</v>
      </c>
      <c r="BT721" s="243" t="e">
        <f>IF((BI721-'Retail Pricing'!#REF!)&gt;=0," ",1)</f>
        <v>#REF!</v>
      </c>
      <c r="BU721" s="67"/>
      <c r="BV721" s="442" t="e">
        <f>IF(W721&gt;0,$BV$9, " ")</f>
        <v>#REF!</v>
      </c>
      <c r="BW721" s="244" t="e">
        <f>IF($BV721&gt;0,($BV721-W721)/$BV721*100," ")</f>
        <v>#REF!</v>
      </c>
      <c r="BX721" s="244" t="e">
        <f t="shared" si="1205"/>
        <v>#REF!</v>
      </c>
      <c r="BY721" s="244" t="e">
        <f t="shared" si="1205"/>
        <v>#REF!</v>
      </c>
      <c r="BZ721" s="244" t="e">
        <f t="shared" si="1206"/>
        <v>#REF!</v>
      </c>
      <c r="CA721" s="244" t="e">
        <f t="shared" si="1206"/>
        <v>#REF!</v>
      </c>
      <c r="CB721" s="244" t="e">
        <f>CA721</f>
        <v>#REF!</v>
      </c>
      <c r="CC721" s="244" t="e">
        <f>IF($BV721&gt;0,($BV721-AK721)/$BV721*100," ")</f>
        <v>#REF!</v>
      </c>
      <c r="CD721" s="244" t="e">
        <f>IF($BV721&gt;0,($BV721-AP721)/$BV721*100," ")</f>
        <v>#REF!</v>
      </c>
      <c r="CE721" s="244" t="e">
        <f>IF($BV721&gt;0,($BV721-AT721)/$BV721*100," ")</f>
        <v>#REF!</v>
      </c>
      <c r="CF721" s="244" t="e">
        <f>IF($BV721&gt;0,($BV721-(W721*2))/$BV721*100," ")</f>
        <v>#REF!</v>
      </c>
      <c r="CG721" s="244" t="e">
        <f>IF($BV721&gt;0,($BV721-AW721)/$BV721*100," ")</f>
        <v>#REF!</v>
      </c>
      <c r="CH721" s="244" t="e">
        <f>IF($W721&gt;0,100," ")</f>
        <v>#REF!</v>
      </c>
      <c r="CI721" s="570"/>
      <c r="CJ721" s="244" t="e">
        <f>IF($BV721&gt;0,($BV721-AI721)/$BV721*100," ")</f>
        <v>#REF!</v>
      </c>
      <c r="CK721" s="244" t="e">
        <f t="shared" si="1207"/>
        <v>#REF!</v>
      </c>
      <c r="CL721" s="244" t="e">
        <f t="shared" si="1207"/>
        <v>#REF!</v>
      </c>
      <c r="CM721" s="244" t="e">
        <f t="shared" si="1208"/>
        <v>#REF!</v>
      </c>
      <c r="CN721" s="244" t="e">
        <f t="shared" si="1208"/>
        <v>#REF!</v>
      </c>
      <c r="CO721" s="244" t="e">
        <f>IF($BV721&gt;0,($BV721-AW721)/$BV721*100," ")</f>
        <v>#REF!</v>
      </c>
      <c r="CP721" s="244" t="e">
        <f>IF($BV721&gt;0,($BV721-BB721)/$BV721*100," ")</f>
        <v>#REF!</v>
      </c>
      <c r="CQ721" s="244" t="e">
        <f>IF($BV721&gt;0,($BV721-BF721)/$BV721*100," ")</f>
        <v>#REF!</v>
      </c>
      <c r="CR721" s="244"/>
      <c r="CS721" s="244"/>
      <c r="CT721" s="244"/>
      <c r="CU721" s="244"/>
      <c r="CV721" s="347"/>
      <c r="CW721" s="338" t="e">
        <f>IF($BW721&gt;0,$BA721," ")</f>
        <v>#REF!</v>
      </c>
      <c r="CX721" s="347"/>
      <c r="CY721" s="338" t="e">
        <f>IF($BW721&gt;0,$BA721," ")</f>
        <v>#REF!</v>
      </c>
      <c r="CZ721" s="347"/>
      <c r="DA721" s="338" t="e">
        <f>IF($BW721&gt;0,$BA721," ")</f>
        <v>#REF!</v>
      </c>
      <c r="DB721" s="347"/>
      <c r="DC721" s="338" t="e">
        <f>IF($BW721&gt;0,$BA721," ")</f>
        <v>#REF!</v>
      </c>
      <c r="DD721" s="347"/>
      <c r="DE721" s="338" t="e">
        <f>IF($BW721&gt;0,$BA721," ")</f>
        <v>#REF!</v>
      </c>
    </row>
    <row r="722" spans="1:109" x14ac:dyDescent="0.2">
      <c r="D722" s="18"/>
      <c r="H722" s="18"/>
      <c r="J722" s="18"/>
      <c r="K722" s="18"/>
      <c r="L722" s="25"/>
      <c r="M722" s="18"/>
      <c r="N722" s="18"/>
      <c r="O722" s="18"/>
      <c r="P722" s="18"/>
      <c r="Q722" s="18"/>
      <c r="R722" s="18"/>
      <c r="S722" s="18"/>
      <c r="V722" s="25"/>
      <c r="W722" s="25"/>
      <c r="X722" s="89"/>
      <c r="Y722" s="89"/>
      <c r="Z722" s="89"/>
      <c r="AB722" s="25"/>
      <c r="AD722" s="25"/>
      <c r="AE722" s="89"/>
      <c r="AG722" s="25"/>
      <c r="AH722" s="67"/>
      <c r="AK722" s="25"/>
      <c r="AL722" s="25"/>
      <c r="AM722" s="89"/>
      <c r="AN722" s="25"/>
      <c r="AO722" s="89"/>
      <c r="AR722" s="25"/>
      <c r="AS722" s="89"/>
      <c r="AW722" s="18"/>
      <c r="AX722" s="333"/>
      <c r="AY722" s="333"/>
      <c r="BV722" s="89"/>
      <c r="BW722" s="244"/>
      <c r="BX722" s="244"/>
      <c r="BY722" s="244"/>
      <c r="BZ722" s="244"/>
      <c r="CA722" s="244"/>
      <c r="CB722" s="244"/>
      <c r="CC722" s="244"/>
      <c r="CD722" s="244"/>
      <c r="CE722" s="244"/>
      <c r="CF722" s="244"/>
      <c r="CG722" s="244"/>
      <c r="CH722" s="244"/>
      <c r="CI722" s="570"/>
      <c r="CJ722" s="244"/>
      <c r="CK722" s="244"/>
      <c r="CL722" s="244"/>
      <c r="CM722" s="244"/>
      <c r="CN722" s="244"/>
      <c r="CO722" s="244"/>
      <c r="CP722" s="244"/>
      <c r="CQ722" s="244"/>
      <c r="CR722" s="244"/>
      <c r="CS722" s="244"/>
      <c r="CT722" s="244"/>
      <c r="CU722" s="244"/>
      <c r="CV722" s="347"/>
      <c r="CX722" s="347"/>
      <c r="CZ722" s="347"/>
      <c r="DB722" s="347"/>
      <c r="DD722" s="347"/>
    </row>
    <row r="723" spans="1:109" x14ac:dyDescent="0.2">
      <c r="A723" s="93" t="s">
        <v>23</v>
      </c>
      <c r="B723" s="388" t="s">
        <v>85</v>
      </c>
      <c r="C723" s="454" t="s">
        <v>1516</v>
      </c>
      <c r="D723" s="217" t="s">
        <v>256</v>
      </c>
      <c r="E723" s="326">
        <v>3</v>
      </c>
      <c r="F723" s="326" t="s">
        <v>627</v>
      </c>
      <c r="G723" s="701"/>
      <c r="H723" s="84"/>
      <c r="I723" s="89" t="e">
        <f>IF('Retail Pricing'!#REF!&gt;0,'Retail Pricing'!#REF!," ")</f>
        <v>#REF!</v>
      </c>
      <c r="J723" s="85" t="e">
        <f>'Retail Pricing'!#REF!</f>
        <v>#REF!</v>
      </c>
      <c r="K723" s="85" t="e">
        <f>'Retail Pricing'!#REF!</f>
        <v>#REF!</v>
      </c>
      <c r="L723" s="305" t="e">
        <f>IF('Retail Pricing'!#REF!&gt;0,'Retail Pricing'!#REF!," ")</f>
        <v>#REF!</v>
      </c>
      <c r="M723" s="226" t="e">
        <f>IF(N723&gt;0,N723+O723+Q723+R723+S723," ")</f>
        <v>#REF!</v>
      </c>
      <c r="N723" s="219" t="e">
        <f>IF('Retail Pricing'!#REF!&gt;0,'Retail Pricing'!#REF!," ")</f>
        <v>#REF!</v>
      </c>
      <c r="O723" s="219" t="e">
        <f>IF('Retail Pricing'!#REF!&gt;0,'Retail Pricing'!#REF!," ")</f>
        <v>#REF!</v>
      </c>
      <c r="P723" s="219"/>
      <c r="Q723" s="219" t="e">
        <f>IF('Retail Pricing'!#REF!&gt;0,'Retail Pricing'!#REF!," ")</f>
        <v>#REF!</v>
      </c>
      <c r="R723" s="219" t="e">
        <f>IF('Retail Pricing'!#REF!&gt;0,'Retail Pricing'!#REF!," ")</f>
        <v>#REF!</v>
      </c>
      <c r="S723" s="219" t="e">
        <f>IF('Retail Pricing'!#REF!&gt;0,'Retail Pricing'!#REF!," ")</f>
        <v>#REF!</v>
      </c>
      <c r="T723" s="219">
        <v>6.3959799999999998</v>
      </c>
      <c r="U723" s="7" t="e">
        <f>IF(M723&gt;0,$U$1," ")</f>
        <v>#REF!</v>
      </c>
      <c r="V723" s="7">
        <v>5.8000000000000003E-2</v>
      </c>
      <c r="W723" s="491" t="e">
        <f>'Retail Pricing'!#REF!</f>
        <v>#REF!</v>
      </c>
      <c r="X723" s="489">
        <v>18</v>
      </c>
      <c r="Y723" s="304" t="e">
        <f>IF(X723=0," ",SUM((W723-X723)/X723))</f>
        <v>#REF!</v>
      </c>
      <c r="Z723" s="428">
        <v>0.53</v>
      </c>
      <c r="AA723" s="492">
        <v>20.149999999999999</v>
      </c>
      <c r="AB723" s="493" t="e">
        <f>'Retail Pricing'!#REF!</f>
        <v>#REF!</v>
      </c>
      <c r="AC723" s="489">
        <v>17.600000000000001</v>
      </c>
      <c r="AD723" s="14" t="e">
        <f>IF(AC723=0," ",SUM((AB723-AC723)/AC723))</f>
        <v>#REF!</v>
      </c>
      <c r="AE723" s="428">
        <v>0.52</v>
      </c>
      <c r="AF723" s="488">
        <v>19.75</v>
      </c>
      <c r="AG723" s="494" t="e">
        <f>'Retail Pricing'!#REF!</f>
        <v>#REF!</v>
      </c>
      <c r="AH723" s="489">
        <v>13.5</v>
      </c>
      <c r="AI723" s="14" t="e">
        <f>IF(AH723=0," ",SUM((AG723-AH723)/AH723))</f>
        <v>#REF!</v>
      </c>
      <c r="AJ723" s="428">
        <v>0.37</v>
      </c>
      <c r="AK723" s="495" t="e">
        <f>'Retail Pricing'!#REF!</f>
        <v>#REF!</v>
      </c>
      <c r="AL723" s="489"/>
      <c r="AM723" s="489">
        <v>13.5</v>
      </c>
      <c r="AN723" s="14" t="e">
        <f>IF(AM723=0," ",SUM((AK723-AM723)/AM723))</f>
        <v>#REF!</v>
      </c>
      <c r="AO723" s="428">
        <v>0.37</v>
      </c>
      <c r="AP723" s="490" t="e">
        <f>'Retail Pricing'!#REF!</f>
        <v>#REF!</v>
      </c>
      <c r="AQ723" s="489">
        <v>13.45</v>
      </c>
      <c r="AR723" s="14" t="e">
        <f>IF(AQ723=0," ",SUM((AP723-AQ723)/AQ723))</f>
        <v>#REF!</v>
      </c>
      <c r="AS723" s="428">
        <v>0.37</v>
      </c>
      <c r="AT723" s="496">
        <v>15.6</v>
      </c>
      <c r="AU723" s="497" t="e">
        <f>'Retail Pricing'!#REF!</f>
        <v>#REF!</v>
      </c>
      <c r="AV723" s="288"/>
      <c r="AW723" s="498" t="e">
        <f>IF(W723&gt;0,ROUND((W723*1.3)/0.05,0)*0.05," ")</f>
        <v>#REF!</v>
      </c>
      <c r="AX723" s="499" t="s">
        <v>106</v>
      </c>
      <c r="AY723" s="499" t="s">
        <v>106</v>
      </c>
      <c r="AZ723" s="333"/>
      <c r="BA723" s="491" t="e">
        <f>IF($A723&lt;&gt;" ",$W723," ")</f>
        <v>#REF!</v>
      </c>
      <c r="BB723" s="492">
        <f>IF($A723&lt;&gt;" ",$AA723," ")</f>
        <v>20.149999999999999</v>
      </c>
      <c r="BC723" s="493" t="e">
        <f>IF($A723&lt;&gt;" ",$AB723," ")</f>
        <v>#REF!</v>
      </c>
      <c r="BD723" s="488">
        <f>IF($A723&lt;&gt;" ",$AF723," ")</f>
        <v>19.75</v>
      </c>
      <c r="BE723" s="494" t="e">
        <f>IF($A723&lt;&gt;" ",$AG723," ")</f>
        <v>#REF!</v>
      </c>
      <c r="BF723" s="495" t="e">
        <f>IF($A723&lt;&gt;" ",$AK723," ")</f>
        <v>#REF!</v>
      </c>
      <c r="BG723" s="490" t="e">
        <f>IF($A723&lt;&gt;" ",$AP723," ")</f>
        <v>#REF!</v>
      </c>
      <c r="BH723" s="496">
        <f>IF($A723&lt;&gt;" ",$AT723," ")</f>
        <v>15.6</v>
      </c>
      <c r="BI723" s="497" t="e">
        <f>IF($A723&lt;&gt;" ",$AU723," ")</f>
        <v>#REF!</v>
      </c>
      <c r="BJ723" s="385" t="e">
        <f>IF(BA723*0.9&gt;BG723, " ", "No")</f>
        <v>#REF!</v>
      </c>
      <c r="BK723" s="385" t="e">
        <f>IF(BC723*0.9&gt;BG723, " ", "No")</f>
        <v>#REF!</v>
      </c>
      <c r="BL723" s="243" t="e">
        <f>IF((BA723-'Retail Pricing'!#REF!)&gt;=0," ",1)</f>
        <v>#REF!</v>
      </c>
      <c r="BM723" s="243" t="e">
        <f>IF((BB723-'Retail Pricing'!#REF!)&gt;=0," ",1)</f>
        <v>#REF!</v>
      </c>
      <c r="BN723" s="243" t="e">
        <f>IF((BC723-'Retail Pricing'!#REF!)&gt;=0," ",1)</f>
        <v>#REF!</v>
      </c>
      <c r="BO723" s="243" t="e">
        <f>IF((BD723-'Retail Pricing'!#REF!)&gt;=0," ",1)</f>
        <v>#REF!</v>
      </c>
      <c r="BP723" s="243" t="e">
        <f>IF((BE723-'Retail Pricing'!#REF!)&gt;=0," ",1)</f>
        <v>#REF!</v>
      </c>
      <c r="BQ723" s="243" t="e">
        <f>IF((BF723-'Retail Pricing'!#REF!)&gt;=0," ",1)</f>
        <v>#REF!</v>
      </c>
      <c r="BR723" s="243" t="e">
        <f>IF((BG723-'Retail Pricing'!#REF!)&gt;=0," ",1)</f>
        <v>#REF!</v>
      </c>
      <c r="BS723" s="243" t="e">
        <f>IF((BH723-'Retail Pricing'!#REF!)&gt;=0," ",1)</f>
        <v>#REF!</v>
      </c>
      <c r="BT723" s="243" t="e">
        <f>IF((BI723-'Retail Pricing'!#REF!)&gt;=0," ",1)</f>
        <v>#REF!</v>
      </c>
      <c r="BU723" s="67"/>
      <c r="BV723" s="442" t="e">
        <f>IF(W723&gt;0,$BV$9, " ")</f>
        <v>#REF!</v>
      </c>
      <c r="BW723" s="244" t="e">
        <f>IF($BV723&gt;0,($BV723-W723)/$BV723*100," ")</f>
        <v>#REF!</v>
      </c>
      <c r="BX723" s="244" t="e">
        <f>IF($BV723&gt;0,($BV723-AA723)/$BV723*100," ")</f>
        <v>#REF!</v>
      </c>
      <c r="BY723" s="244" t="e">
        <f>IF($BV723&gt;0,($BV723-AB723)/$BV723*100," ")</f>
        <v>#REF!</v>
      </c>
      <c r="BZ723" s="244" t="e">
        <f>IF($BV723&gt;0,($BV723-AF723)/$BV723*100," ")</f>
        <v>#REF!</v>
      </c>
      <c r="CA723" s="244" t="e">
        <f>IF($BV723&gt;0,($BV723-AG723)/$BV723*100," ")</f>
        <v>#REF!</v>
      </c>
      <c r="CB723" s="244" t="e">
        <f>CA723</f>
        <v>#REF!</v>
      </c>
      <c r="CC723" s="244" t="e">
        <f>IF($BV723&gt;0,($BV723-AK723)/$BV723*100," ")</f>
        <v>#REF!</v>
      </c>
      <c r="CD723" s="244" t="e">
        <f>IF($BV723&gt;0,($BV723-AP723)/$BV723*100," ")</f>
        <v>#REF!</v>
      </c>
      <c r="CE723" s="244" t="e">
        <f>IF($BV723&gt;0,($BV723-AT723)/$BV723*100," ")</f>
        <v>#REF!</v>
      </c>
      <c r="CF723" s="244" t="e">
        <f>IF($BV723&gt;0,($BV723-(W723*2))/$BV723*100," ")</f>
        <v>#REF!</v>
      </c>
      <c r="CG723" s="244" t="e">
        <f>IF($BV723&gt;0,($BV723-AW723)/$BV723*100," ")</f>
        <v>#REF!</v>
      </c>
      <c r="CH723" s="244" t="e">
        <f>IF($W723&gt;0,100," ")</f>
        <v>#REF!</v>
      </c>
      <c r="CI723" s="570"/>
      <c r="CJ723" s="244" t="e">
        <f>IF($BV723&gt;0,($BV723-AI723)/$BV723*100," ")</f>
        <v>#REF!</v>
      </c>
      <c r="CK723" s="244" t="e">
        <f>IF($BV723&gt;0,($BV723-AM723)/$BV723*100," ")</f>
        <v>#REF!</v>
      </c>
      <c r="CL723" s="244" t="e">
        <f>IF($BV723&gt;0,($BV723-AN723)/$BV723*100," ")</f>
        <v>#REF!</v>
      </c>
      <c r="CM723" s="244" t="e">
        <f>IF($BV723&gt;0,($BV723-AR723)/$BV723*100," ")</f>
        <v>#REF!</v>
      </c>
      <c r="CN723" s="244" t="e">
        <f>IF($BV723&gt;0,($BV723-AS723)/$BV723*100," ")</f>
        <v>#REF!</v>
      </c>
      <c r="CO723" s="244" t="e">
        <f>IF($BV723&gt;0,($BV723-AW723)/$BV723*100," ")</f>
        <v>#REF!</v>
      </c>
      <c r="CP723" s="244" t="e">
        <f>IF($BV723&gt;0,($BV723-BB723)/$BV723*100," ")</f>
        <v>#REF!</v>
      </c>
      <c r="CQ723" s="244" t="e">
        <f>IF($BV723&gt;0,($BV723-BF723)/$BV723*100," ")</f>
        <v>#REF!</v>
      </c>
      <c r="CR723" s="244"/>
      <c r="CS723" s="244"/>
      <c r="CT723" s="244"/>
      <c r="CU723" s="244"/>
      <c r="CV723" s="347"/>
      <c r="CW723" s="338" t="e">
        <f>IF($BW723&gt;0,$BA723," ")</f>
        <v>#REF!</v>
      </c>
      <c r="CX723" s="347"/>
      <c r="CY723" s="338" t="e">
        <f>IF($BW723&gt;0,$BA723," ")</f>
        <v>#REF!</v>
      </c>
      <c r="CZ723" s="347"/>
      <c r="DA723" s="338" t="e">
        <f>IF($BW723&gt;0,$BA723," ")</f>
        <v>#REF!</v>
      </c>
      <c r="DB723" s="347"/>
      <c r="DC723" s="338" t="e">
        <f>IF($BW723&gt;0,$BA723," ")</f>
        <v>#REF!</v>
      </c>
      <c r="DD723" s="347"/>
      <c r="DE723" s="338" t="e">
        <f>IF($BW723&gt;0,$BA723," ")</f>
        <v>#REF!</v>
      </c>
    </row>
    <row r="724" spans="1:109" x14ac:dyDescent="0.2">
      <c r="D724" s="18"/>
      <c r="H724" s="18"/>
      <c r="J724" s="18"/>
      <c r="K724" s="18"/>
      <c r="L724" s="25"/>
      <c r="M724" s="18"/>
      <c r="N724" s="18"/>
      <c r="O724" s="18"/>
      <c r="P724" s="18"/>
      <c r="Q724" s="18"/>
      <c r="R724" s="18"/>
      <c r="S724" s="18"/>
      <c r="V724" s="25"/>
      <c r="W724" s="25"/>
      <c r="X724" s="89"/>
      <c r="Y724" s="89"/>
      <c r="Z724" s="89"/>
      <c r="AB724" s="25"/>
      <c r="AD724" s="25"/>
      <c r="AE724" s="89"/>
      <c r="AG724" s="25"/>
      <c r="AH724" s="67"/>
      <c r="AK724" s="25"/>
      <c r="AL724" s="25"/>
      <c r="AM724" s="89"/>
      <c r="AN724" s="25"/>
      <c r="AO724" s="89"/>
      <c r="AR724" s="25"/>
      <c r="AS724" s="89"/>
      <c r="AW724" s="18"/>
      <c r="AX724" s="333"/>
      <c r="AY724" s="333"/>
      <c r="BV724" s="89"/>
      <c r="BW724" s="244"/>
      <c r="BX724" s="244"/>
      <c r="BY724" s="244"/>
      <c r="BZ724" s="244"/>
      <c r="CA724" s="244"/>
      <c r="CB724" s="244"/>
      <c r="CC724" s="244"/>
      <c r="CD724" s="244"/>
      <c r="CE724" s="244"/>
      <c r="CF724" s="244"/>
      <c r="CG724" s="244"/>
      <c r="CH724" s="244"/>
      <c r="CI724" s="570"/>
      <c r="CJ724" s="244"/>
      <c r="CK724" s="244"/>
      <c r="CL724" s="244"/>
      <c r="CM724" s="244"/>
      <c r="CN724" s="244"/>
      <c r="CO724" s="244"/>
      <c r="CP724" s="244"/>
      <c r="CQ724" s="244"/>
      <c r="CR724" s="244"/>
      <c r="CS724" s="244"/>
      <c r="CT724" s="244"/>
      <c r="CU724" s="244"/>
      <c r="CV724" s="347"/>
      <c r="CX724" s="347"/>
      <c r="CZ724" s="347"/>
      <c r="DB724" s="347"/>
      <c r="DD724" s="347"/>
    </row>
    <row r="725" spans="1:109" s="19" customFormat="1" x14ac:dyDescent="0.2">
      <c r="A725" s="93" t="s">
        <v>63</v>
      </c>
      <c r="B725" s="369" t="s">
        <v>641</v>
      </c>
      <c r="C725" s="53" t="s">
        <v>1524</v>
      </c>
      <c r="D725" s="217"/>
      <c r="E725" s="326">
        <v>300</v>
      </c>
      <c r="F725" s="356" t="s">
        <v>576</v>
      </c>
      <c r="G725" s="701"/>
      <c r="H725" s="84" t="s">
        <v>949</v>
      </c>
      <c r="I725" s="89" t="e">
        <f>IF('Retail Pricing'!#REF!&gt;0,'Retail Pricing'!#REF!," ")</f>
        <v>#REF!</v>
      </c>
      <c r="J725" s="85" t="e">
        <f>'Retail Pricing'!#REF!</f>
        <v>#REF!</v>
      </c>
      <c r="K725" s="85" t="e">
        <f>'Retail Pricing'!#REF!</f>
        <v>#REF!</v>
      </c>
      <c r="L725" s="305" t="e">
        <f>IF('Retail Pricing'!#REF!&gt;0,'Retail Pricing'!#REF!," ")</f>
        <v>#REF!</v>
      </c>
      <c r="M725" s="226" t="e">
        <f>IF(N725&gt;0,N725+O725+Q725+R725+S725," ")</f>
        <v>#REF!</v>
      </c>
      <c r="N725" s="219" t="e">
        <f>IF('Retail Pricing'!#REF!&gt;0,'Retail Pricing'!#REF!," ")</f>
        <v>#REF!</v>
      </c>
      <c r="O725" s="219" t="e">
        <f>IF('Retail Pricing'!#REF!&gt;0,'Retail Pricing'!#REF!," ")</f>
        <v>#REF!</v>
      </c>
      <c r="P725" s="219"/>
      <c r="Q725" s="219" t="e">
        <f>IF('Retail Pricing'!#REF!&gt;0,'Retail Pricing'!#REF!," ")</f>
        <v>#REF!</v>
      </c>
      <c r="R725" s="219" t="e">
        <f>IF('Retail Pricing'!#REF!&gt;0,'Retail Pricing'!#REF!," ")</f>
        <v>#REF!</v>
      </c>
      <c r="S725" s="219" t="e">
        <f>IF('Retail Pricing'!#REF!&gt;0,'Retail Pricing'!#REF!," ")</f>
        <v>#REF!</v>
      </c>
      <c r="T725" s="219">
        <v>1.31088</v>
      </c>
      <c r="U725" s="470">
        <v>0.17</v>
      </c>
      <c r="V725" s="7">
        <v>-3.0000000000000001E-3</v>
      </c>
      <c r="W725" s="491" t="s">
        <v>949</v>
      </c>
      <c r="X725" s="489" t="s">
        <v>949</v>
      </c>
      <c r="Y725" s="304" t="str">
        <f>IF(X725=0," ",SUM((W725-X725)/X725))</f>
        <v xml:space="preserve"> </v>
      </c>
      <c r="Z725" s="428" t="s">
        <v>106</v>
      </c>
      <c r="AA725" s="492" t="s">
        <v>949</v>
      </c>
      <c r="AB725" s="493" t="s">
        <v>949</v>
      </c>
      <c r="AC725" s="489" t="s">
        <v>949</v>
      </c>
      <c r="AD725" s="14" t="str">
        <f>IF(AC725=0," ",SUM((AB725-AC725)/AC725))</f>
        <v xml:space="preserve"> </v>
      </c>
      <c r="AE725" s="428" t="s">
        <v>106</v>
      </c>
      <c r="AF725" s="488" t="s">
        <v>949</v>
      </c>
      <c r="AG725" s="494" t="s">
        <v>949</v>
      </c>
      <c r="AH725" s="489" t="s">
        <v>949</v>
      </c>
      <c r="AI725" s="14" t="str">
        <f>IF(AH725=0," ",SUM((AG725-AH725)/AH725))</f>
        <v xml:space="preserve"> </v>
      </c>
      <c r="AJ725" s="428" t="s">
        <v>106</v>
      </c>
      <c r="AK725" s="495" t="s">
        <v>949</v>
      </c>
      <c r="AL725" s="489"/>
      <c r="AM725" s="489" t="s">
        <v>949</v>
      </c>
      <c r="AN725" s="14" t="str">
        <f>IF(AM725=0," ",SUM((AK725-AM725)/AM725))</f>
        <v xml:space="preserve"> </v>
      </c>
      <c r="AO725" s="428" t="s">
        <v>106</v>
      </c>
      <c r="AP725" s="490" t="s">
        <v>949</v>
      </c>
      <c r="AQ725" s="489" t="s">
        <v>949</v>
      </c>
      <c r="AR725" s="14" t="str">
        <f>IF(AQ725=0," ",SUM((AP725-AQ725)/AQ725))</f>
        <v xml:space="preserve"> </v>
      </c>
      <c r="AS725" s="428" t="s">
        <v>106</v>
      </c>
      <c r="AT725" s="496" t="s">
        <v>949</v>
      </c>
      <c r="AU725" s="497" t="s">
        <v>949</v>
      </c>
      <c r="AV725" s="288"/>
      <c r="AW725" s="498" t="s">
        <v>949</v>
      </c>
      <c r="AX725" s="499" t="s">
        <v>106</v>
      </c>
      <c r="AY725" s="499" t="s">
        <v>106</v>
      </c>
      <c r="AZ725" s="333"/>
      <c r="BA725" s="491" t="str">
        <f>IF($A725&lt;&gt;" ",$W725," ")</f>
        <v>Holder</v>
      </c>
      <c r="BB725" s="492" t="str">
        <f>IF($A725&lt;&gt;" ",$AA725," ")</f>
        <v>Holder</v>
      </c>
      <c r="BC725" s="493" t="str">
        <f>IF($A725&lt;&gt;" ",$AB725," ")</f>
        <v>Holder</v>
      </c>
      <c r="BD725" s="488" t="str">
        <f>IF($A725&lt;&gt;" ",$AF725," ")</f>
        <v>Holder</v>
      </c>
      <c r="BE725" s="494" t="str">
        <f>IF($A725&lt;&gt;" ",$AG725," ")</f>
        <v>Holder</v>
      </c>
      <c r="BF725" s="495" t="str">
        <f>IF($A725&lt;&gt;" ",$AK725," ")</f>
        <v>Holder</v>
      </c>
      <c r="BG725" s="490" t="str">
        <f>IF($A725&lt;&gt;" ",$AP725," ")</f>
        <v>Holder</v>
      </c>
      <c r="BH725" s="496" t="str">
        <f>IF($A725&lt;&gt;" ",$AT725," ")</f>
        <v>Holder</v>
      </c>
      <c r="BI725" s="497" t="str">
        <f>IF($A725&lt;&gt;" ",$AU725," ")</f>
        <v>Holder</v>
      </c>
      <c r="BJ725" s="385" t="str">
        <f>IF(BA725*0.9&gt;BG725, " ", "No")</f>
        <v>No</v>
      </c>
      <c r="BK725" s="385" t="str">
        <f>IF(BC725*0.9&gt;BG725, " ", "No")</f>
        <v>No</v>
      </c>
      <c r="BL725" s="483" t="s">
        <v>1376</v>
      </c>
      <c r="BM725" s="482"/>
      <c r="BN725" s="482"/>
      <c r="BO725" s="482"/>
      <c r="BP725" s="482"/>
      <c r="BQ725" s="482"/>
      <c r="BR725" s="482"/>
      <c r="BS725" s="482"/>
      <c r="BT725" s="482"/>
      <c r="BU725" s="67"/>
      <c r="BV725" s="442" t="str">
        <f>IF(W725&gt;0,$BV$9, " ")</f>
        <v xml:space="preserve"> </v>
      </c>
      <c r="BW725" s="244" t="str">
        <f>IF($BV725&gt;0,($BV725-W725)/$BV725*100," ")</f>
        <v xml:space="preserve"> </v>
      </c>
      <c r="BX725" s="244" t="str">
        <f>IF($BV725&gt;0,($BV725-AA725)/$BV725*100," ")</f>
        <v xml:space="preserve"> </v>
      </c>
      <c r="BY725" s="244" t="str">
        <f>IF($BV725&gt;0,($BV725-AB725)/$BV725*100," ")</f>
        <v xml:space="preserve"> </v>
      </c>
      <c r="BZ725" s="244" t="str">
        <f>IF($BV725&gt;0,($BV725-AF725)/$BV725*100," ")</f>
        <v xml:space="preserve"> </v>
      </c>
      <c r="CA725" s="244" t="str">
        <f>IF($BV725&gt;0,($BV725-AG725)/$BV725*100," ")</f>
        <v xml:space="preserve"> </v>
      </c>
      <c r="CB725" s="244" t="str">
        <f>CA725</f>
        <v xml:space="preserve"> </v>
      </c>
      <c r="CC725" s="244" t="str">
        <f>IF($BV725&gt;0,($BV725-AK725)/$BV725*100," ")</f>
        <v xml:space="preserve"> </v>
      </c>
      <c r="CD725" s="244" t="str">
        <f>IF($BV725&gt;0,($BV725-AP725)/$BV725*100," ")</f>
        <v xml:space="preserve"> </v>
      </c>
      <c r="CE725" s="244" t="str">
        <f>IF($BV725&gt;0,($BV725-AT725)/$BV725*100," ")</f>
        <v xml:space="preserve"> </v>
      </c>
      <c r="CF725" s="244" t="str">
        <f>IF($BV725&gt;0,($BV725-(W725*2))/$BV725*100," ")</f>
        <v xml:space="preserve"> </v>
      </c>
      <c r="CG725" s="244" t="str">
        <f>IF($BV725&gt;0,($BV725-AW725)/$BV725*100," ")</f>
        <v xml:space="preserve"> </v>
      </c>
      <c r="CH725" s="244" t="str">
        <f>IF($W725&gt;0,100," ")</f>
        <v xml:space="preserve"> </v>
      </c>
      <c r="CI725" s="570"/>
      <c r="CJ725" s="244" t="str">
        <f>IF($BV725&gt;0,($BV725-AI725)/$BV725*100," ")</f>
        <v xml:space="preserve"> </v>
      </c>
      <c r="CK725" s="244" t="str">
        <f>IF($BV725&gt;0,($BV725-AM725)/$BV725*100," ")</f>
        <v xml:space="preserve"> </v>
      </c>
      <c r="CL725" s="244" t="str">
        <f>IF($BV725&gt;0,($BV725-AN725)/$BV725*100," ")</f>
        <v xml:space="preserve"> </v>
      </c>
      <c r="CM725" s="244" t="str">
        <f>IF($BV725&gt;0,($BV725-AR725)/$BV725*100," ")</f>
        <v xml:space="preserve"> </v>
      </c>
      <c r="CN725" s="244" t="str">
        <f>IF($BV725&gt;0,($BV725-AS725)/$BV725*100," ")</f>
        <v xml:space="preserve"> </v>
      </c>
      <c r="CO725" s="244" t="str">
        <f>IF($BV725&gt;0,($BV725-AW725)/$BV725*100," ")</f>
        <v xml:space="preserve"> </v>
      </c>
      <c r="CP725" s="244" t="str">
        <f>IF($BV725&gt;0,($BV725-BB725)/$BV725*100," ")</f>
        <v xml:space="preserve"> </v>
      </c>
      <c r="CQ725" s="244" t="str">
        <f>IF($BV725&gt;0,($BV725-BF725)/$BV725*100," ")</f>
        <v xml:space="preserve"> </v>
      </c>
      <c r="CR725" s="244"/>
      <c r="CS725" s="244"/>
      <c r="CT725" s="244"/>
      <c r="CU725" s="244"/>
      <c r="CV725" s="347"/>
      <c r="CW725" s="338" t="str">
        <f>IF($BW725&gt;0,$BA725," ")</f>
        <v xml:space="preserve"> </v>
      </c>
      <c r="CX725" s="347"/>
      <c r="CY725" s="338" t="str">
        <f>IF($BW725&gt;0,$BA725," ")</f>
        <v xml:space="preserve"> </v>
      </c>
      <c r="CZ725" s="347"/>
      <c r="DA725" s="338" t="str">
        <f>IF($BW725&gt;0,$BA725," ")</f>
        <v xml:space="preserve"> </v>
      </c>
      <c r="DB725" s="347"/>
      <c r="DC725" s="338" t="str">
        <f>IF($BW725&gt;0,$BA725," ")</f>
        <v xml:space="preserve"> </v>
      </c>
      <c r="DD725" s="347"/>
      <c r="DE725" s="338" t="str">
        <f>IF($BW725&gt;0,$BA725," ")</f>
        <v xml:space="preserve"> </v>
      </c>
    </row>
    <row r="726" spans="1:109" x14ac:dyDescent="0.2">
      <c r="D726" s="18"/>
      <c r="H726" s="18"/>
      <c r="J726" s="18"/>
      <c r="K726" s="18"/>
      <c r="L726" s="25"/>
      <c r="M726" s="18"/>
      <c r="N726" s="18"/>
      <c r="O726" s="18"/>
      <c r="P726" s="18"/>
      <c r="Q726" s="18"/>
      <c r="R726" s="18"/>
      <c r="S726" s="18"/>
      <c r="V726" s="25"/>
      <c r="W726" s="25"/>
      <c r="X726" s="89"/>
      <c r="Y726" s="89"/>
      <c r="Z726" s="89"/>
      <c r="AB726" s="25"/>
      <c r="AD726" s="25"/>
      <c r="AE726" s="89"/>
      <c r="AG726" s="25"/>
      <c r="AH726" s="67"/>
      <c r="AK726" s="25"/>
      <c r="AL726" s="25"/>
      <c r="AM726" s="89"/>
      <c r="AN726" s="25"/>
      <c r="AO726" s="89"/>
      <c r="AR726" s="25"/>
      <c r="AS726" s="89"/>
      <c r="AW726" s="18"/>
      <c r="AX726" s="333"/>
      <c r="AY726" s="333"/>
      <c r="BV726" s="89"/>
      <c r="BW726" s="244"/>
      <c r="BX726" s="244"/>
      <c r="BY726" s="244"/>
      <c r="BZ726" s="244"/>
      <c r="CA726" s="244"/>
      <c r="CB726" s="244"/>
      <c r="CC726" s="244"/>
      <c r="CD726" s="244"/>
      <c r="CE726" s="244"/>
      <c r="CF726" s="244"/>
      <c r="CG726" s="244"/>
      <c r="CH726" s="244"/>
      <c r="CI726" s="570"/>
      <c r="CJ726" s="244"/>
      <c r="CK726" s="244"/>
      <c r="CL726" s="244"/>
      <c r="CM726" s="244"/>
      <c r="CN726" s="244"/>
      <c r="CO726" s="244"/>
      <c r="CP726" s="244"/>
      <c r="CQ726" s="244"/>
      <c r="CR726" s="244"/>
      <c r="CS726" s="244"/>
      <c r="CT726" s="244"/>
      <c r="CU726" s="244"/>
      <c r="CV726" s="347"/>
      <c r="CX726" s="347"/>
      <c r="CZ726" s="347"/>
      <c r="DB726" s="347"/>
      <c r="DD726" s="347"/>
    </row>
    <row r="727" spans="1:109" x14ac:dyDescent="0.2">
      <c r="A727" s="93" t="s">
        <v>63</v>
      </c>
      <c r="B727" s="369" t="s">
        <v>1349</v>
      </c>
      <c r="C727" s="53" t="s">
        <v>1512</v>
      </c>
      <c r="D727" s="218" t="s">
        <v>256</v>
      </c>
      <c r="E727" s="326">
        <v>100</v>
      </c>
      <c r="F727" s="356" t="s">
        <v>388</v>
      </c>
      <c r="G727" s="701"/>
      <c r="I727" s="89" t="e">
        <f>IF('Retail Pricing'!#REF!&gt;0,'Retail Pricing'!#REF!," ")</f>
        <v>#REF!</v>
      </c>
      <c r="J727" s="85" t="e">
        <f>'Retail Pricing'!#REF!</f>
        <v>#REF!</v>
      </c>
      <c r="K727" s="85" t="e">
        <f>'Retail Pricing'!#REF!</f>
        <v>#REF!</v>
      </c>
      <c r="L727" s="305" t="e">
        <f>IF('Retail Pricing'!#REF!&gt;0,'Retail Pricing'!#REF!," ")</f>
        <v>#REF!</v>
      </c>
      <c r="M727" s="226" t="e">
        <f>IF(N727&gt;0,N727+O727+Q727+R727+S727," ")</f>
        <v>#REF!</v>
      </c>
      <c r="N727" s="219" t="e">
        <f>'Retail Pricing'!#REF!</f>
        <v>#REF!</v>
      </c>
      <c r="O727" s="219" t="e">
        <f>'Retail Pricing'!#REF!</f>
        <v>#REF!</v>
      </c>
      <c r="P727" s="219"/>
      <c r="Q727" s="219" t="e">
        <f>'Retail Pricing'!#REF!</f>
        <v>#REF!</v>
      </c>
      <c r="R727" s="219" t="e">
        <f>IF('Retail Pricing'!#REF!&gt;0,'Retail Pricing'!#REF!," ")</f>
        <v>#REF!</v>
      </c>
      <c r="S727" s="219" t="e">
        <f>'Retail Pricing'!#REF!</f>
        <v>#REF!</v>
      </c>
      <c r="T727" s="219">
        <v>2.0717099999999999</v>
      </c>
      <c r="U727" s="470">
        <v>0.17</v>
      </c>
      <c r="V727" s="7">
        <v>0</v>
      </c>
      <c r="W727" s="491" t="e">
        <f>ROUND(('Retail Pricing'!#REF!/(1-0.09))/0.05,0)*0.05</f>
        <v>#REF!</v>
      </c>
      <c r="X727" s="489">
        <v>5.5</v>
      </c>
      <c r="Y727" s="304" t="e">
        <f>IF(X727=0," ",SUM((W727-X727)/X727))</f>
        <v>#REF!</v>
      </c>
      <c r="Z727" s="428">
        <v>0.55000000000000004</v>
      </c>
      <c r="AA727" s="492">
        <v>6.05</v>
      </c>
      <c r="AB727" s="493" t="e">
        <f>ROUND(('Retail Pricing'!#REF!/(1-0.09))/0.05,0)*0.05</f>
        <v>#REF!</v>
      </c>
      <c r="AC727" s="489">
        <v>5.4</v>
      </c>
      <c r="AD727" s="14" t="e">
        <f>IF(AC727=0," ",SUM((AB727-AC727)/AC727))</f>
        <v>#REF!</v>
      </c>
      <c r="AE727" s="428">
        <v>0.54</v>
      </c>
      <c r="AF727" s="488">
        <v>5.95</v>
      </c>
      <c r="AG727" s="494" t="e">
        <f>ROUND(('Retail Pricing'!#REF!/(1-0.09))/0.05,0)*0.05</f>
        <v>#REF!</v>
      </c>
      <c r="AH727" s="489">
        <v>5.2</v>
      </c>
      <c r="AI727" s="14" t="e">
        <f>IF(AH727=0," ",SUM((AG727-AH727)/AH727))</f>
        <v>#REF!</v>
      </c>
      <c r="AJ727" s="428">
        <v>0.52</v>
      </c>
      <c r="AK727" s="495" t="e">
        <f>ROUND(('Retail Pricing'!#REF!/(1-0.09))/0.05,0)*0.05</f>
        <v>#REF!</v>
      </c>
      <c r="AL727" s="489"/>
      <c r="AM727" s="489">
        <v>5.2</v>
      </c>
      <c r="AN727" s="14" t="e">
        <f>IF(AM727=0," ",SUM((AK727-AM727)/AM727))</f>
        <v>#REF!</v>
      </c>
      <c r="AO727" s="428">
        <v>0.52</v>
      </c>
      <c r="AP727" s="490" t="e">
        <f>ROUND(('Retail Pricing'!#REF!/(1-0.09))/0.05,0)*0.05</f>
        <v>#REF!</v>
      </c>
      <c r="AQ727" s="489">
        <v>5.2</v>
      </c>
      <c r="AR727" s="14" t="e">
        <f>IF(AQ727=0," ",SUM((AP727-AQ727)/AQ727))</f>
        <v>#REF!</v>
      </c>
      <c r="AS727" s="428">
        <v>0.52</v>
      </c>
      <c r="AT727" s="496">
        <v>5.75</v>
      </c>
      <c r="AU727" s="497" t="e">
        <f>IF(BA727&gt;0,ROUNDUP((BA727*2),0.05)-0.01," ")</f>
        <v>#REF!</v>
      </c>
      <c r="AV727" s="288"/>
      <c r="AW727" s="498" t="e">
        <f>IF(W727&gt;0,ROUND((W727*1.3)/0.05,0)*0.05," ")</f>
        <v>#REF!</v>
      </c>
      <c r="AX727" s="499"/>
      <c r="AY727" s="499"/>
      <c r="AZ727" s="333"/>
      <c r="BA727" s="491" t="e">
        <f>IF($A727&lt;&gt;" ",$W727," ")</f>
        <v>#REF!</v>
      </c>
      <c r="BB727" s="492">
        <f>IF($A727&lt;&gt;" ",$AA727," ")</f>
        <v>6.05</v>
      </c>
      <c r="BC727" s="493" t="e">
        <f>IF($A727&lt;&gt;" ",$AB727," ")</f>
        <v>#REF!</v>
      </c>
      <c r="BD727" s="488">
        <f>IF($A727&lt;&gt;" ",$AF727," ")</f>
        <v>5.95</v>
      </c>
      <c r="BE727" s="494" t="e">
        <f>IF($A727&lt;&gt;" ",$AG727," ")</f>
        <v>#REF!</v>
      </c>
      <c r="BF727" s="495" t="e">
        <f>IF($A727&lt;&gt;" ",$AK727," ")</f>
        <v>#REF!</v>
      </c>
      <c r="BG727" s="490" t="e">
        <f>IF($A727&lt;&gt;" ",$AP727," ")</f>
        <v>#REF!</v>
      </c>
      <c r="BH727" s="496">
        <f>IF($A727&lt;&gt;" ",$AT727," ")</f>
        <v>5.75</v>
      </c>
      <c r="BI727" s="497" t="e">
        <f>IF($A727&lt;&gt;" ",$AU727," ")</f>
        <v>#REF!</v>
      </c>
      <c r="BJ727" s="385" t="e">
        <f>IF(BA727*0.9&gt;BG727, " ", "No")</f>
        <v>#REF!</v>
      </c>
      <c r="BK727" s="385" t="e">
        <f>IF(BC727*0.9&gt;BG727, " ", "No")</f>
        <v>#REF!</v>
      </c>
      <c r="BL727" s="243" t="e">
        <f>IF((BA727-'Retail Pricing'!#REF!)&gt;=0," ",1)</f>
        <v>#REF!</v>
      </c>
      <c r="BM727" s="243" t="e">
        <f>IF((BB727-'Retail Pricing'!#REF!)&gt;=0," ",1)</f>
        <v>#REF!</v>
      </c>
      <c r="BN727" s="243" t="e">
        <f>IF((BC727-'Retail Pricing'!#REF!)&gt;=0," ",1)</f>
        <v>#REF!</v>
      </c>
      <c r="BO727" s="243" t="str">
        <f>IF((BD727-'Retail Pricing'!F706)&gt;=0," ",1)</f>
        <v xml:space="preserve"> </v>
      </c>
      <c r="BP727" s="243" t="e">
        <f>IF((BE727-'Retail Pricing'!#REF!)&gt;=0," ",1)</f>
        <v>#REF!</v>
      </c>
      <c r="BQ727" s="243" t="e">
        <f>IF((BF727-'Retail Pricing'!#REF!)&gt;=0," ",1)</f>
        <v>#REF!</v>
      </c>
      <c r="BR727" s="243" t="e">
        <f>IF((BG727-'Retail Pricing'!#REF!)&gt;=0," ",1)</f>
        <v>#REF!</v>
      </c>
      <c r="BS727" s="243" t="e">
        <f>IF((BH727-'Retail Pricing'!#REF!)&gt;=0," ",1)</f>
        <v>#REF!</v>
      </c>
      <c r="BT727" s="243" t="e">
        <f>IF((BI727-'Retail Pricing'!#REF!)&gt;=0," ",1)</f>
        <v>#REF!</v>
      </c>
      <c r="BV727" s="442" t="e">
        <f>IF(W727&gt;0,$BV$9, " ")</f>
        <v>#REF!</v>
      </c>
      <c r="BW727" s="244" t="e">
        <f>IF($BV727&gt;0,($BV727-W727)/$BV727*100," ")</f>
        <v>#REF!</v>
      </c>
      <c r="BX727" s="244" t="e">
        <f t="shared" ref="BX727:BY730" si="1209">IF($BV727&gt;0,($BV727-AA727)/$BV727*100," ")</f>
        <v>#REF!</v>
      </c>
      <c r="BY727" s="244" t="e">
        <f t="shared" si="1209"/>
        <v>#REF!</v>
      </c>
      <c r="BZ727" s="244" t="e">
        <f t="shared" ref="BZ727:CA730" si="1210">IF($BV727&gt;0,($BV727-AF727)/$BV727*100," ")</f>
        <v>#REF!</v>
      </c>
      <c r="CA727" s="244" t="e">
        <f t="shared" si="1210"/>
        <v>#REF!</v>
      </c>
      <c r="CB727" s="244" t="e">
        <f>CA727</f>
        <v>#REF!</v>
      </c>
      <c r="CC727" s="244" t="e">
        <f>IF($BV727&gt;0,($BV727-AK727)/$BV727*100," ")</f>
        <v>#REF!</v>
      </c>
      <c r="CD727" s="244" t="e">
        <f>IF($BV727&gt;0,($BV727-AP727)/$BV727*100," ")</f>
        <v>#REF!</v>
      </c>
      <c r="CE727" s="244" t="e">
        <f>IF($BV727&gt;0,($BV727-AT727)/$BV727*100," ")</f>
        <v>#REF!</v>
      </c>
      <c r="CF727" s="244" t="e">
        <f>IF($BV727&gt;0,($BV727-(W727*2))/$BV727*100," ")</f>
        <v>#REF!</v>
      </c>
      <c r="CG727" s="244" t="e">
        <f>IF($BV727&gt;0,($BV727-AW727)/$BV727*100," ")</f>
        <v>#REF!</v>
      </c>
      <c r="CH727" s="244" t="e">
        <f>IF($W727&gt;0,100," ")</f>
        <v>#REF!</v>
      </c>
      <c r="CI727" s="570"/>
      <c r="CJ727" s="244" t="e">
        <f>IF($BV727&gt;0,($BV727-AI727)/$BV727*100," ")</f>
        <v>#REF!</v>
      </c>
      <c r="CK727" s="244" t="e">
        <f t="shared" ref="CK727:CL730" si="1211">IF($BV727&gt;0,($BV727-AM727)/$BV727*100," ")</f>
        <v>#REF!</v>
      </c>
      <c r="CL727" s="244" t="e">
        <f t="shared" si="1211"/>
        <v>#REF!</v>
      </c>
      <c r="CM727" s="244" t="e">
        <f t="shared" ref="CM727:CN730" si="1212">IF($BV727&gt;0,($BV727-AR727)/$BV727*100," ")</f>
        <v>#REF!</v>
      </c>
      <c r="CN727" s="244" t="e">
        <f t="shared" si="1212"/>
        <v>#REF!</v>
      </c>
      <c r="CO727" s="244" t="e">
        <f>IF($BV727&gt;0,($BV727-AW727)/$BV727*100," ")</f>
        <v>#REF!</v>
      </c>
      <c r="CP727" s="244" t="e">
        <f>IF($BV727&gt;0,($BV727-BB727)/$BV727*100," ")</f>
        <v>#REF!</v>
      </c>
      <c r="CQ727" s="244" t="e">
        <f>IF($BV727&gt;0,($BV727-BF727)/$BV727*100," ")</f>
        <v>#REF!</v>
      </c>
      <c r="CR727" s="244"/>
      <c r="CS727" s="244"/>
      <c r="CT727" s="244"/>
      <c r="CU727" s="244"/>
      <c r="CV727" s="347"/>
      <c r="CW727" s="338" t="e">
        <f>IF($BW727&gt;0,$BA727," ")</f>
        <v>#REF!</v>
      </c>
      <c r="CX727" s="347"/>
      <c r="CY727" s="338" t="e">
        <f>IF($BW727&gt;0,$BA727," ")</f>
        <v>#REF!</v>
      </c>
      <c r="CZ727" s="347"/>
      <c r="DA727" s="338" t="e">
        <f>IF($BW727&gt;0,$BA727," ")</f>
        <v>#REF!</v>
      </c>
      <c r="DB727" s="347"/>
      <c r="DC727" s="338" t="e">
        <f>IF($BW727&gt;0,$BA727," ")</f>
        <v>#REF!</v>
      </c>
      <c r="DD727" s="347"/>
      <c r="DE727" s="338" t="e">
        <f>IF($BW727&gt;0,$BA727," ")</f>
        <v>#REF!</v>
      </c>
    </row>
    <row r="728" spans="1:109" s="19" customFormat="1" x14ac:dyDescent="0.2">
      <c r="A728" s="93" t="s">
        <v>63</v>
      </c>
      <c r="B728" s="369" t="s">
        <v>1350</v>
      </c>
      <c r="C728" s="53" t="s">
        <v>1512</v>
      </c>
      <c r="D728" s="218" t="s">
        <v>533</v>
      </c>
      <c r="E728" s="326">
        <v>100</v>
      </c>
      <c r="F728" s="356" t="s">
        <v>388</v>
      </c>
      <c r="G728" s="701"/>
      <c r="H728" s="84" t="s">
        <v>634</v>
      </c>
      <c r="I728" s="89" t="e">
        <f>IF('Retail Pricing'!#REF!&gt;0,'Retail Pricing'!#REF!," ")</f>
        <v>#REF!</v>
      </c>
      <c r="J728" s="85" t="e">
        <f>'Retail Pricing'!#REF!</f>
        <v>#REF!</v>
      </c>
      <c r="K728" s="85" t="e">
        <f>'Retail Pricing'!#REF!</f>
        <v>#REF!</v>
      </c>
      <c r="L728" s="305" t="e">
        <f>IF('Retail Pricing'!#REF!&gt;0,'Retail Pricing'!#REF!," ")</f>
        <v>#REF!</v>
      </c>
      <c r="M728" s="226" t="e">
        <f>IF(N728&gt;0,N728+O728+Q728+R728+S728," ")</f>
        <v>#REF!</v>
      </c>
      <c r="N728" s="219" t="e">
        <f>'Retail Pricing'!#REF!</f>
        <v>#REF!</v>
      </c>
      <c r="O728" s="219" t="e">
        <f>'Retail Pricing'!#REF!</f>
        <v>#REF!</v>
      </c>
      <c r="P728" s="219"/>
      <c r="Q728" s="219" t="e">
        <f>'Retail Pricing'!#REF!</f>
        <v>#REF!</v>
      </c>
      <c r="R728" s="219" t="e">
        <f>IF('Retail Pricing'!#REF!&gt;0,'Retail Pricing'!#REF!," ")</f>
        <v>#REF!</v>
      </c>
      <c r="S728" s="219" t="e">
        <f>'Retail Pricing'!#REF!</f>
        <v>#REF!</v>
      </c>
      <c r="T728" s="219">
        <v>2.4540899999999999</v>
      </c>
      <c r="U728" s="470">
        <v>0.17</v>
      </c>
      <c r="V728" s="7">
        <v>0</v>
      </c>
      <c r="W728" s="491" t="e">
        <f>ROUND(('Retail Pricing'!#REF!/(1-0.09))/0.05,0)*0.05</f>
        <v>#REF!</v>
      </c>
      <c r="X728" s="489">
        <v>5.5</v>
      </c>
      <c r="Y728" s="304" t="e">
        <f>IF(X728=0," ",SUM((W728-X728)/X728))</f>
        <v>#REF!</v>
      </c>
      <c r="Z728" s="428">
        <v>0.46</v>
      </c>
      <c r="AA728" s="492">
        <v>6.05</v>
      </c>
      <c r="AB728" s="493" t="e">
        <f>ROUND(('Retail Pricing'!#REF!/(1-0.09))/0.05,0)*0.05</f>
        <v>#REF!</v>
      </c>
      <c r="AC728" s="489">
        <v>5.4</v>
      </c>
      <c r="AD728" s="14" t="e">
        <f>IF(AC728=0," ",SUM((AB728-AC728)/AC728))</f>
        <v>#REF!</v>
      </c>
      <c r="AE728" s="428">
        <v>0.45</v>
      </c>
      <c r="AF728" s="488">
        <v>5.95</v>
      </c>
      <c r="AG728" s="494" t="e">
        <f>ROUND(('Retail Pricing'!#REF!/(1-0.09))/0.05,0)*0.05</f>
        <v>#REF!</v>
      </c>
      <c r="AH728" s="489">
        <v>5.2</v>
      </c>
      <c r="AI728" s="14" t="e">
        <f>IF(AH728=0," ",SUM((AG728-AH728)/AH728))</f>
        <v>#REF!</v>
      </c>
      <c r="AJ728" s="428">
        <v>0.43</v>
      </c>
      <c r="AK728" s="495" t="e">
        <f>ROUND(('Retail Pricing'!#REF!/(1-0.09))/0.05,0)*0.05</f>
        <v>#REF!</v>
      </c>
      <c r="AL728" s="489"/>
      <c r="AM728" s="489">
        <v>5.2</v>
      </c>
      <c r="AN728" s="14" t="e">
        <f>IF(AM728=0," ",SUM((AK728-AM728)/AM728))</f>
        <v>#REF!</v>
      </c>
      <c r="AO728" s="428">
        <v>0.43</v>
      </c>
      <c r="AP728" s="490" t="e">
        <f>ROUND(('Retail Pricing'!#REF!/(1-0.09))/0.05,0)*0.05</f>
        <v>#REF!</v>
      </c>
      <c r="AQ728" s="489">
        <v>5.2</v>
      </c>
      <c r="AR728" s="14" t="e">
        <f>IF(AQ728=0," ",SUM((AP728-AQ728)/AQ728))</f>
        <v>#REF!</v>
      </c>
      <c r="AS728" s="428">
        <v>0.43</v>
      </c>
      <c r="AT728" s="496">
        <v>5.75</v>
      </c>
      <c r="AU728" s="497" t="e">
        <f>IF(BA728&gt;0,ROUNDUP((BA728*2),0.05)-0.01," ")</f>
        <v>#REF!</v>
      </c>
      <c r="AV728" s="288"/>
      <c r="AW728" s="498" t="e">
        <f>IF(W728&gt;0,ROUND((W728*1.3)/0.05,0)*0.05," ")</f>
        <v>#REF!</v>
      </c>
      <c r="AX728" s="499" t="e">
        <f>AP728</f>
        <v>#REF!</v>
      </c>
      <c r="AY728" s="499">
        <v>3.5</v>
      </c>
      <c r="AZ728" s="333"/>
      <c r="BA728" s="491" t="e">
        <f>IF($A728&lt;&gt;" ",$W728," ")</f>
        <v>#REF!</v>
      </c>
      <c r="BB728" s="492">
        <f>IF($A728&lt;&gt;" ",$AA728," ")</f>
        <v>6.05</v>
      </c>
      <c r="BC728" s="493" t="e">
        <f>IF($A728&lt;&gt;" ",$AB728," ")</f>
        <v>#REF!</v>
      </c>
      <c r="BD728" s="488">
        <f>IF($A728&lt;&gt;" ",$AF728," ")</f>
        <v>5.95</v>
      </c>
      <c r="BE728" s="494" t="e">
        <f>IF($A728&lt;&gt;" ",$AG728," ")</f>
        <v>#REF!</v>
      </c>
      <c r="BF728" s="495" t="e">
        <f>IF($A728&lt;&gt;" ",$AK728," ")</f>
        <v>#REF!</v>
      </c>
      <c r="BG728" s="490" t="e">
        <f>IF($A728&lt;&gt;" ",$AP728," ")</f>
        <v>#REF!</v>
      </c>
      <c r="BH728" s="496">
        <f>IF($A728&lt;&gt;" ",$AT728," ")</f>
        <v>5.75</v>
      </c>
      <c r="BI728" s="497" t="e">
        <f>IF($A728&lt;&gt;" ",$AU728," ")</f>
        <v>#REF!</v>
      </c>
      <c r="BJ728" s="385" t="e">
        <f>IF(BA728*0.9&gt;BG728, " ", "No")</f>
        <v>#REF!</v>
      </c>
      <c r="BK728" s="385" t="e">
        <f>IF(BC728*0.9&gt;BG728, " ", "No")</f>
        <v>#REF!</v>
      </c>
      <c r="BL728" s="243" t="e">
        <f>IF((BA728-'Retail Pricing'!#REF!)&gt;=0," ",1)</f>
        <v>#REF!</v>
      </c>
      <c r="BM728" s="243" t="e">
        <f>IF((BB728-'Retail Pricing'!#REF!)&gt;=0," ",1)</f>
        <v>#REF!</v>
      </c>
      <c r="BN728" s="243" t="e">
        <f>IF((BC728-'Retail Pricing'!#REF!)&gt;=0," ",1)</f>
        <v>#REF!</v>
      </c>
      <c r="BO728" s="243" t="e">
        <f>IF((BD728-'Retail Pricing'!#REF!)&gt;=0," ",1)</f>
        <v>#REF!</v>
      </c>
      <c r="BP728" s="243" t="e">
        <f>IF((BE728-'Retail Pricing'!#REF!)&gt;=0," ",1)</f>
        <v>#REF!</v>
      </c>
      <c r="BQ728" s="243" t="e">
        <f>IF((BF728-'Retail Pricing'!#REF!)&gt;=0," ",1)</f>
        <v>#REF!</v>
      </c>
      <c r="BR728" s="243" t="e">
        <f>IF((BG728-'Retail Pricing'!#REF!)&gt;=0," ",1)</f>
        <v>#REF!</v>
      </c>
      <c r="BS728" s="243" t="e">
        <f>IF((BH728-'Retail Pricing'!#REF!)&gt;=0," ",1)</f>
        <v>#REF!</v>
      </c>
      <c r="BT728" s="243" t="e">
        <f>IF((BI728-'Retail Pricing'!#REF!)&gt;=0," ",1)</f>
        <v>#REF!</v>
      </c>
      <c r="BU728" s="67"/>
      <c r="BV728" s="442" t="e">
        <f>IF(W728&gt;0,$BV$9, " ")</f>
        <v>#REF!</v>
      </c>
      <c r="BW728" s="244" t="e">
        <f>IF($BV728&gt;0,($BV728-W728)/$BV728*100," ")</f>
        <v>#REF!</v>
      </c>
      <c r="BX728" s="244" t="e">
        <f t="shared" si="1209"/>
        <v>#REF!</v>
      </c>
      <c r="BY728" s="244" t="e">
        <f t="shared" si="1209"/>
        <v>#REF!</v>
      </c>
      <c r="BZ728" s="244" t="e">
        <f t="shared" si="1210"/>
        <v>#REF!</v>
      </c>
      <c r="CA728" s="244" t="e">
        <f t="shared" si="1210"/>
        <v>#REF!</v>
      </c>
      <c r="CB728" s="244" t="e">
        <f>CA728</f>
        <v>#REF!</v>
      </c>
      <c r="CC728" s="244" t="e">
        <f>IF($BV728&gt;0,($BV728-AK728)/$BV728*100," ")</f>
        <v>#REF!</v>
      </c>
      <c r="CD728" s="244" t="e">
        <f>IF($BV728&gt;0,($BV728-AP728)/$BV728*100," ")</f>
        <v>#REF!</v>
      </c>
      <c r="CE728" s="244" t="e">
        <f>IF($BV728&gt;0,($BV728-AT728)/$BV728*100," ")</f>
        <v>#REF!</v>
      </c>
      <c r="CF728" s="244" t="e">
        <f>IF($BV728&gt;0,($BV728-(W728*2))/$BV728*100," ")</f>
        <v>#REF!</v>
      </c>
      <c r="CG728" s="244" t="e">
        <f>IF($BV728&gt;0,($BV728-AW728)/$BV728*100," ")</f>
        <v>#REF!</v>
      </c>
      <c r="CH728" s="244" t="e">
        <f>IF($W728&gt;0,100," ")</f>
        <v>#REF!</v>
      </c>
      <c r="CI728" s="570"/>
      <c r="CJ728" s="244" t="e">
        <f>IF($BV728&gt;0,($BV728-AI728)/$BV728*100," ")</f>
        <v>#REF!</v>
      </c>
      <c r="CK728" s="244" t="e">
        <f t="shared" si="1211"/>
        <v>#REF!</v>
      </c>
      <c r="CL728" s="244" t="e">
        <f t="shared" si="1211"/>
        <v>#REF!</v>
      </c>
      <c r="CM728" s="244" t="e">
        <f t="shared" si="1212"/>
        <v>#REF!</v>
      </c>
      <c r="CN728" s="244" t="e">
        <f t="shared" si="1212"/>
        <v>#REF!</v>
      </c>
      <c r="CO728" s="244" t="e">
        <f>IF($BV728&gt;0,($BV728-AW728)/$BV728*100," ")</f>
        <v>#REF!</v>
      </c>
      <c r="CP728" s="244" t="e">
        <f>IF($BV728&gt;0,($BV728-BB728)/$BV728*100," ")</f>
        <v>#REF!</v>
      </c>
      <c r="CQ728" s="244" t="e">
        <f>IF($BV728&gt;0,($BV728-BF728)/$BV728*100," ")</f>
        <v>#REF!</v>
      </c>
      <c r="CR728" s="244"/>
      <c r="CS728" s="244"/>
      <c r="CT728" s="244"/>
      <c r="CU728" s="244"/>
      <c r="CV728" s="347"/>
      <c r="CW728" s="338" t="e">
        <f>IF($BW728&gt;0,$BA728," ")</f>
        <v>#REF!</v>
      </c>
      <c r="CX728" s="347"/>
      <c r="CY728" s="338" t="e">
        <f>IF($BW728&gt;0,$BA728," ")</f>
        <v>#REF!</v>
      </c>
      <c r="CZ728" s="347"/>
      <c r="DA728" s="338" t="e">
        <f>IF($BW728&gt;0,$BA728," ")</f>
        <v>#REF!</v>
      </c>
      <c r="DB728" s="347"/>
      <c r="DC728" s="338" t="e">
        <f>IF($BW728&gt;0,$BA728," ")</f>
        <v>#REF!</v>
      </c>
      <c r="DD728" s="347"/>
      <c r="DE728" s="338" t="e">
        <f>IF($BW728&gt;0,$BA728," ")</f>
        <v>#REF!</v>
      </c>
    </row>
    <row r="729" spans="1:109" s="19" customFormat="1" x14ac:dyDescent="0.2">
      <c r="A729" s="93" t="s">
        <v>63</v>
      </c>
      <c r="B729" s="369" t="s">
        <v>1007</v>
      </c>
      <c r="C729" s="53" t="s">
        <v>1524</v>
      </c>
      <c r="D729" s="218"/>
      <c r="E729" s="326">
        <v>150</v>
      </c>
      <c r="F729" s="356" t="s">
        <v>610</v>
      </c>
      <c r="G729" s="701"/>
      <c r="H729" s="84" t="s">
        <v>949</v>
      </c>
      <c r="I729" s="89" t="e">
        <f>IF('Retail Pricing'!#REF!&gt;0,'Retail Pricing'!#REF!," ")</f>
        <v>#REF!</v>
      </c>
      <c r="J729" s="85" t="e">
        <f>'Retail Pricing'!#REF!</f>
        <v>#REF!</v>
      </c>
      <c r="K729" s="85" t="e">
        <f>'Retail Pricing'!#REF!</f>
        <v>#REF!</v>
      </c>
      <c r="L729" s="305" t="e">
        <f>IF('Retail Pricing'!#REF!&gt;0,'Retail Pricing'!#REF!," ")</f>
        <v>#REF!</v>
      </c>
      <c r="M729" s="226" t="e">
        <f>IF(N729&gt;0,N729+O729+Q729+R729+S729," ")</f>
        <v>#REF!</v>
      </c>
      <c r="N729" s="219" t="e">
        <f>IF('Retail Pricing'!#REF!&gt;0,'Retail Pricing'!#REF!," ")</f>
        <v>#REF!</v>
      </c>
      <c r="O729" s="219" t="e">
        <f>IF('Retail Pricing'!#REF!&gt;0,'Retail Pricing'!#REF!," ")</f>
        <v>#REF!</v>
      </c>
      <c r="P729" s="219"/>
      <c r="Q729" s="219" t="e">
        <f>IF('Retail Pricing'!#REF!&gt;0,'Retail Pricing'!#REF!," ")</f>
        <v>#REF!</v>
      </c>
      <c r="R729" s="219" t="e">
        <f>IF('Retail Pricing'!#REF!&gt;0,'Retail Pricing'!#REF!," ")</f>
        <v>#REF!</v>
      </c>
      <c r="S729" s="219" t="e">
        <f>IF('Retail Pricing'!#REF!&gt;0,'Retail Pricing'!#REF!," ")</f>
        <v>#REF!</v>
      </c>
      <c r="T729" s="219">
        <v>1.52959</v>
      </c>
      <c r="U729" s="470">
        <v>0.17</v>
      </c>
      <c r="V729" s="7">
        <v>-1E-3</v>
      </c>
      <c r="W729" s="491" t="s">
        <v>949</v>
      </c>
      <c r="X729" s="489" t="s">
        <v>949</v>
      </c>
      <c r="Y729" s="304" t="str">
        <f>IF(X729=0," ",SUM((W729-X729)/X729))</f>
        <v xml:space="preserve"> </v>
      </c>
      <c r="Z729" s="428" t="s">
        <v>106</v>
      </c>
      <c r="AA729" s="492" t="s">
        <v>949</v>
      </c>
      <c r="AB729" s="493" t="s">
        <v>949</v>
      </c>
      <c r="AC729" s="489" t="s">
        <v>949</v>
      </c>
      <c r="AD729" s="14" t="str">
        <f>IF(AC729=0," ",SUM((AB729-AC729)/AC729))</f>
        <v xml:space="preserve"> </v>
      </c>
      <c r="AE729" s="428" t="s">
        <v>106</v>
      </c>
      <c r="AF729" s="488" t="s">
        <v>949</v>
      </c>
      <c r="AG729" s="494" t="s">
        <v>949</v>
      </c>
      <c r="AH729" s="489" t="s">
        <v>949</v>
      </c>
      <c r="AI729" s="14" t="str">
        <f>IF(AH729=0," ",SUM((AG729-AH729)/AH729))</f>
        <v xml:space="preserve"> </v>
      </c>
      <c r="AJ729" s="428" t="s">
        <v>106</v>
      </c>
      <c r="AK729" s="495" t="s">
        <v>949</v>
      </c>
      <c r="AL729" s="489"/>
      <c r="AM729" s="489" t="s">
        <v>949</v>
      </c>
      <c r="AN729" s="14" t="str">
        <f>IF(AM729=0," ",SUM((AK729-AM729)/AM729))</f>
        <v xml:space="preserve"> </v>
      </c>
      <c r="AO729" s="428" t="s">
        <v>106</v>
      </c>
      <c r="AP729" s="490" t="s">
        <v>949</v>
      </c>
      <c r="AQ729" s="489" t="s">
        <v>949</v>
      </c>
      <c r="AR729" s="14" t="str">
        <f>IF(AQ729=0," ",SUM((AP729-AQ729)/AQ729))</f>
        <v xml:space="preserve"> </v>
      </c>
      <c r="AS729" s="428" t="s">
        <v>106</v>
      </c>
      <c r="AT729" s="496" t="s">
        <v>949</v>
      </c>
      <c r="AU729" s="497" t="s">
        <v>949</v>
      </c>
      <c r="AV729" s="288"/>
      <c r="AW729" s="498" t="s">
        <v>949</v>
      </c>
      <c r="AX729" s="499" t="s">
        <v>106</v>
      </c>
      <c r="AY729" s="499" t="s">
        <v>106</v>
      </c>
      <c r="AZ729" s="333"/>
      <c r="BA729" s="491" t="str">
        <f>IF($A729&lt;&gt;" ",$W729," ")</f>
        <v>Holder</v>
      </c>
      <c r="BB729" s="492" t="str">
        <f>IF($A729&lt;&gt;" ",$AA729," ")</f>
        <v>Holder</v>
      </c>
      <c r="BC729" s="493" t="str">
        <f>IF($A729&lt;&gt;" ",$AB729," ")</f>
        <v>Holder</v>
      </c>
      <c r="BD729" s="488" t="str">
        <f>IF($A729&lt;&gt;" ",$AF729," ")</f>
        <v>Holder</v>
      </c>
      <c r="BE729" s="494" t="str">
        <f>IF($A729&lt;&gt;" ",$AG729," ")</f>
        <v>Holder</v>
      </c>
      <c r="BF729" s="495" t="str">
        <f>IF($A729&lt;&gt;" ",$AK729," ")</f>
        <v>Holder</v>
      </c>
      <c r="BG729" s="490" t="str">
        <f>IF($A729&lt;&gt;" ",$AP729," ")</f>
        <v>Holder</v>
      </c>
      <c r="BH729" s="496" t="str">
        <f>IF($A729&lt;&gt;" ",$AT729," ")</f>
        <v>Holder</v>
      </c>
      <c r="BI729" s="497" t="str">
        <f>IF($A729&lt;&gt;" ",$AU729," ")</f>
        <v>Holder</v>
      </c>
      <c r="BJ729" s="385" t="str">
        <f>IF(BA729*0.9&gt;BG729, " ", "No")</f>
        <v>No</v>
      </c>
      <c r="BK729" s="385" t="str">
        <f>IF(BC729*0.9&gt;BG729, " ", "No")</f>
        <v>No</v>
      </c>
      <c r="BL729" s="483" t="s">
        <v>1376</v>
      </c>
      <c r="BM729" s="482"/>
      <c r="BN729" s="482"/>
      <c r="BO729" s="482"/>
      <c r="BP729" s="482"/>
      <c r="BQ729" s="482"/>
      <c r="BR729" s="482"/>
      <c r="BS729" s="482"/>
      <c r="BT729" s="482"/>
      <c r="BU729" s="67"/>
      <c r="BV729" s="442" t="str">
        <f>IF(W729&gt;0,$BV$9, " ")</f>
        <v xml:space="preserve"> </v>
      </c>
      <c r="BW729" s="244" t="str">
        <f>IF($BV729&gt;0,($BV729-W729)/$BV729*100," ")</f>
        <v xml:space="preserve"> </v>
      </c>
      <c r="BX729" s="244" t="str">
        <f t="shared" si="1209"/>
        <v xml:space="preserve"> </v>
      </c>
      <c r="BY729" s="244" t="str">
        <f t="shared" si="1209"/>
        <v xml:space="preserve"> </v>
      </c>
      <c r="BZ729" s="244" t="str">
        <f t="shared" si="1210"/>
        <v xml:space="preserve"> </v>
      </c>
      <c r="CA729" s="244" t="str">
        <f t="shared" si="1210"/>
        <v xml:space="preserve"> </v>
      </c>
      <c r="CB729" s="244" t="str">
        <f>CA729</f>
        <v xml:space="preserve"> </v>
      </c>
      <c r="CC729" s="244" t="str">
        <f>IF($BV729&gt;0,($BV729-AK729)/$BV729*100," ")</f>
        <v xml:space="preserve"> </v>
      </c>
      <c r="CD729" s="244" t="str">
        <f>IF($BV729&gt;0,($BV729-AP729)/$BV729*100," ")</f>
        <v xml:space="preserve"> </v>
      </c>
      <c r="CE729" s="244" t="str">
        <f>IF($BV729&gt;0,($BV729-AT729)/$BV729*100," ")</f>
        <v xml:space="preserve"> </v>
      </c>
      <c r="CF729" s="244" t="str">
        <f>IF($BV729&gt;0,($BV729-(W729*2))/$BV729*100," ")</f>
        <v xml:space="preserve"> </v>
      </c>
      <c r="CG729" s="244" t="str">
        <f>IF($BV729&gt;0,($BV729-AW729)/$BV729*100," ")</f>
        <v xml:space="preserve"> </v>
      </c>
      <c r="CH729" s="244" t="str">
        <f>IF($W729&gt;0,100," ")</f>
        <v xml:space="preserve"> </v>
      </c>
      <c r="CI729" s="570"/>
      <c r="CJ729" s="244" t="str">
        <f>IF($BV729&gt;0,($BV729-AI729)/$BV729*100," ")</f>
        <v xml:space="preserve"> </v>
      </c>
      <c r="CK729" s="244" t="str">
        <f t="shared" si="1211"/>
        <v xml:space="preserve"> </v>
      </c>
      <c r="CL729" s="244" t="str">
        <f t="shared" si="1211"/>
        <v xml:space="preserve"> </v>
      </c>
      <c r="CM729" s="244" t="str">
        <f t="shared" si="1212"/>
        <v xml:space="preserve"> </v>
      </c>
      <c r="CN729" s="244" t="str">
        <f t="shared" si="1212"/>
        <v xml:space="preserve"> </v>
      </c>
      <c r="CO729" s="244" t="str">
        <f>IF($BV729&gt;0,($BV729-AW729)/$BV729*100," ")</f>
        <v xml:space="preserve"> </v>
      </c>
      <c r="CP729" s="244" t="str">
        <f>IF($BV729&gt;0,($BV729-BB729)/$BV729*100," ")</f>
        <v xml:space="preserve"> </v>
      </c>
      <c r="CQ729" s="244" t="str">
        <f>IF($BV729&gt;0,($BV729-BF729)/$BV729*100," ")</f>
        <v xml:space="preserve"> </v>
      </c>
      <c r="CR729" s="244"/>
      <c r="CS729" s="244"/>
      <c r="CT729" s="244"/>
      <c r="CU729" s="244"/>
      <c r="CV729" s="347"/>
      <c r="CW729" s="338" t="str">
        <f>IF($BW729&gt;0,$BA729," ")</f>
        <v xml:space="preserve"> </v>
      </c>
      <c r="CX729" s="347"/>
      <c r="CY729" s="338" t="str">
        <f>IF($BW729&gt;0,$BA729," ")</f>
        <v xml:space="preserve"> </v>
      </c>
      <c r="CZ729" s="347"/>
      <c r="DA729" s="338" t="str">
        <f>IF($BW729&gt;0,$BA729," ")</f>
        <v xml:space="preserve"> </v>
      </c>
      <c r="DB729" s="347"/>
      <c r="DC729" s="338" t="str">
        <f>IF($BW729&gt;0,$BA729," ")</f>
        <v xml:space="preserve"> </v>
      </c>
      <c r="DD729" s="347"/>
      <c r="DE729" s="338" t="str">
        <f>IF($BW729&gt;0,$BA729," ")</f>
        <v xml:space="preserve"> </v>
      </c>
    </row>
    <row r="730" spans="1:109" s="19" customFormat="1" x14ac:dyDescent="0.2">
      <c r="A730" s="93" t="s">
        <v>63</v>
      </c>
      <c r="B730" s="388" t="s">
        <v>1364</v>
      </c>
      <c r="C730" s="53" t="s">
        <v>1524</v>
      </c>
      <c r="D730" s="217"/>
      <c r="E730" s="326">
        <v>150</v>
      </c>
      <c r="F730" s="356" t="s">
        <v>610</v>
      </c>
      <c r="G730" s="701"/>
      <c r="H730" s="84" t="s">
        <v>629</v>
      </c>
      <c r="I730" s="89" t="e">
        <f>IF('Retail Pricing'!#REF!&gt;0,'Retail Pricing'!#REF!," ")</f>
        <v>#REF!</v>
      </c>
      <c r="J730" s="85" t="e">
        <f>'Retail Pricing'!#REF!</f>
        <v>#REF!</v>
      </c>
      <c r="K730" s="85" t="e">
        <f>'Retail Pricing'!#REF!</f>
        <v>#REF!</v>
      </c>
      <c r="L730" s="305" t="e">
        <f>IF('Retail Pricing'!#REF!&gt;0,'Retail Pricing'!#REF!," ")</f>
        <v>#REF!</v>
      </c>
      <c r="M730" s="226" t="e">
        <f>IF(N730&gt;0,N730+O730+Q730+R730+S730," ")</f>
        <v>#REF!</v>
      </c>
      <c r="N730" s="219" t="e">
        <f>'Retail Pricing'!#REF!</f>
        <v>#REF!</v>
      </c>
      <c r="O730" s="219" t="e">
        <f>'Retail Pricing'!#REF!</f>
        <v>#REF!</v>
      </c>
      <c r="P730" s="219"/>
      <c r="Q730" s="219" t="e">
        <f>Q290</f>
        <v>#REF!</v>
      </c>
      <c r="R730" s="219" t="e">
        <f>IF('Retail Pricing'!#REF!&gt;0,'Retail Pricing'!#REF!," ")</f>
        <v>#REF!</v>
      </c>
      <c r="S730" s="219" t="s">
        <v>891</v>
      </c>
      <c r="T730" s="219">
        <v>1.52959</v>
      </c>
      <c r="U730" s="470">
        <v>0.17</v>
      </c>
      <c r="V730" s="7">
        <v>-1E-3</v>
      </c>
      <c r="W730" s="491" t="e">
        <f>'Retail Pricing'!#REF!</f>
        <v>#REF!</v>
      </c>
      <c r="X730" s="489">
        <v>4.9000000000000004</v>
      </c>
      <c r="Y730" s="304" t="e">
        <f>IF(X730=0," ",SUM((W730-X730)/X730))</f>
        <v>#REF!</v>
      </c>
      <c r="Z730" s="428">
        <v>0.62</v>
      </c>
      <c r="AA730" s="492">
        <v>5.4</v>
      </c>
      <c r="AB730" s="493" t="e">
        <f>'Retail Pricing'!#REF!</f>
        <v>#REF!</v>
      </c>
      <c r="AC730" s="489">
        <v>4.8</v>
      </c>
      <c r="AD730" s="14" t="e">
        <f>IF(AC730=0," ",SUM((AB730-AC730)/AC730))</f>
        <v>#REF!</v>
      </c>
      <c r="AE730" s="428">
        <v>0.62</v>
      </c>
      <c r="AF730" s="488">
        <v>5.3</v>
      </c>
      <c r="AG730" s="494" t="e">
        <f>'Retail Pricing'!#REF!</f>
        <v>#REF!</v>
      </c>
      <c r="AH730" s="489">
        <v>3.65</v>
      </c>
      <c r="AI730" s="14" t="e">
        <f>IF(AH730=0," ",SUM((AG730-AH730)/AH730))</f>
        <v>#REF!</v>
      </c>
      <c r="AJ730" s="428">
        <v>0.5</v>
      </c>
      <c r="AK730" s="495" t="e">
        <f>'Retail Pricing'!#REF!</f>
        <v>#REF!</v>
      </c>
      <c r="AL730" s="489"/>
      <c r="AM730" s="489">
        <v>3.3</v>
      </c>
      <c r="AN730" s="14" t="e">
        <f>IF(AM730=0," ",SUM((AK730-AM730)/AM730))</f>
        <v>#REF!</v>
      </c>
      <c r="AO730" s="428">
        <v>0.44</v>
      </c>
      <c r="AP730" s="490" t="e">
        <f>'Retail Pricing'!#REF!</f>
        <v>#REF!</v>
      </c>
      <c r="AQ730" s="489">
        <v>3.25</v>
      </c>
      <c r="AR730" s="14" t="e">
        <f>IF(AQ730=0," ",SUM((AP730-AQ730)/AQ730))</f>
        <v>#REF!</v>
      </c>
      <c r="AS730" s="428">
        <v>0.43</v>
      </c>
      <c r="AT730" s="496">
        <v>3.75</v>
      </c>
      <c r="AU730" s="517" t="e">
        <f>IF(BA730&gt;0,ROUNDUP((BA730*2),0.05)-0.01," ")+2</f>
        <v>#REF!</v>
      </c>
      <c r="AV730" s="288"/>
      <c r="AW730" s="498" t="e">
        <f>IF(W730&gt;0,ROUND((W730*1.3)/0.05,0)*0.05," ")</f>
        <v>#REF!</v>
      </c>
      <c r="AX730" s="499" t="e">
        <f>AP730</f>
        <v>#REF!</v>
      </c>
      <c r="AY730" s="499">
        <v>1.75</v>
      </c>
      <c r="AZ730" s="333"/>
      <c r="BA730" s="491" t="e">
        <f>IF($A730&lt;&gt;" ",$W730," ")</f>
        <v>#REF!</v>
      </c>
      <c r="BB730" s="492">
        <f>IF($A730&lt;&gt;" ",$AA730," ")</f>
        <v>5.4</v>
      </c>
      <c r="BC730" s="493" t="e">
        <f>IF($A730&lt;&gt;" ",$AB730," ")</f>
        <v>#REF!</v>
      </c>
      <c r="BD730" s="488">
        <f>IF($A730&lt;&gt;" ",$AF730," ")</f>
        <v>5.3</v>
      </c>
      <c r="BE730" s="494" t="e">
        <f>IF($A730&lt;&gt;" ",$AG730," ")</f>
        <v>#REF!</v>
      </c>
      <c r="BF730" s="495" t="e">
        <f>IF($A730&lt;&gt;" ",$AK730," ")</f>
        <v>#REF!</v>
      </c>
      <c r="BG730" s="490" t="e">
        <f>IF($A730&lt;&gt;" ",$AP730," ")</f>
        <v>#REF!</v>
      </c>
      <c r="BH730" s="496">
        <f>IF($A730&lt;&gt;" ",$AT730," ")</f>
        <v>3.75</v>
      </c>
      <c r="BI730" s="497" t="e">
        <f>IF($A730&lt;&gt;" ",$AU730," ")</f>
        <v>#REF!</v>
      </c>
      <c r="BJ730" s="385" t="e">
        <f>IF(BA730*0.9&gt;BG730, " ", "No")</f>
        <v>#REF!</v>
      </c>
      <c r="BK730" s="385" t="e">
        <f>IF(BC730*0.9&gt;BG730, " ", "No")</f>
        <v>#REF!</v>
      </c>
      <c r="BL730" s="243" t="e">
        <f>IF((BA730-'Retail Pricing'!#REF!)&gt;=0," ",1)</f>
        <v>#REF!</v>
      </c>
      <c r="BM730" s="243" t="e">
        <f>IF((BB730-'Retail Pricing'!#REF!)&gt;=0," ",1)</f>
        <v>#REF!</v>
      </c>
      <c r="BN730" s="243" t="e">
        <f>IF((BC730-'Retail Pricing'!#REF!)&gt;=0," ",1)</f>
        <v>#REF!</v>
      </c>
      <c r="BO730" s="243" t="e">
        <f>IF((BD730-'Retail Pricing'!#REF!)&gt;=0," ",1)</f>
        <v>#REF!</v>
      </c>
      <c r="BP730" s="243" t="e">
        <f>IF((BE730-'Retail Pricing'!#REF!)&gt;=0," ",1)</f>
        <v>#REF!</v>
      </c>
      <c r="BQ730" s="243" t="e">
        <f>IF((BF730-'Retail Pricing'!#REF!)&gt;=0," ",1)</f>
        <v>#REF!</v>
      </c>
      <c r="BR730" s="243" t="e">
        <f>IF((BG730-'Retail Pricing'!#REF!)&gt;=0," ",1)</f>
        <v>#REF!</v>
      </c>
      <c r="BS730" s="243" t="e">
        <f>IF((BH730-'Retail Pricing'!#REF!)&gt;=0," ",1)</f>
        <v>#REF!</v>
      </c>
      <c r="BT730" s="243" t="e">
        <f>IF((BI730-'Retail Pricing'!#REF!)&gt;=0," ",1)</f>
        <v>#REF!</v>
      </c>
      <c r="BU730" s="67"/>
      <c r="BV730" s="442" t="e">
        <f>IF(W730&gt;0,$BV$9, " ")</f>
        <v>#REF!</v>
      </c>
      <c r="BW730" s="244" t="e">
        <f>IF($BV730&gt;0,($BV730-W730)/$BV730*100," ")</f>
        <v>#REF!</v>
      </c>
      <c r="BX730" s="244" t="e">
        <f t="shared" si="1209"/>
        <v>#REF!</v>
      </c>
      <c r="BY730" s="244" t="e">
        <f t="shared" si="1209"/>
        <v>#REF!</v>
      </c>
      <c r="BZ730" s="244" t="e">
        <f t="shared" si="1210"/>
        <v>#REF!</v>
      </c>
      <c r="CA730" s="244" t="e">
        <f t="shared" si="1210"/>
        <v>#REF!</v>
      </c>
      <c r="CB730" s="244" t="e">
        <f>CA730</f>
        <v>#REF!</v>
      </c>
      <c r="CC730" s="244" t="e">
        <f>IF($BV730&gt;0,($BV730-AK730)/$BV730*100," ")</f>
        <v>#REF!</v>
      </c>
      <c r="CD730" s="244" t="e">
        <f>IF($BV730&gt;0,($BV730-AP730)/$BV730*100," ")</f>
        <v>#REF!</v>
      </c>
      <c r="CE730" s="244" t="e">
        <f>IF($BV730&gt;0,($BV730-AT730)/$BV730*100," ")</f>
        <v>#REF!</v>
      </c>
      <c r="CF730" s="244" t="e">
        <f>IF($BV730&gt;0,($BV730-(W730*2))/$BV730*100," ")</f>
        <v>#REF!</v>
      </c>
      <c r="CG730" s="244" t="e">
        <f>IF($BV730&gt;0,($BV730-AW730)/$BV730*100," ")</f>
        <v>#REF!</v>
      </c>
      <c r="CH730" s="244" t="e">
        <f>IF($W730&gt;0,100," ")</f>
        <v>#REF!</v>
      </c>
      <c r="CI730" s="570"/>
      <c r="CJ730" s="244" t="e">
        <f>IF($BV730&gt;0,($BV730-AI730)/$BV730*100," ")</f>
        <v>#REF!</v>
      </c>
      <c r="CK730" s="244" t="e">
        <f t="shared" si="1211"/>
        <v>#REF!</v>
      </c>
      <c r="CL730" s="244" t="e">
        <f t="shared" si="1211"/>
        <v>#REF!</v>
      </c>
      <c r="CM730" s="244" t="e">
        <f t="shared" si="1212"/>
        <v>#REF!</v>
      </c>
      <c r="CN730" s="244" t="e">
        <f t="shared" si="1212"/>
        <v>#REF!</v>
      </c>
      <c r="CO730" s="244" t="e">
        <f>IF($BV730&gt;0,($BV730-AW730)/$BV730*100," ")</f>
        <v>#REF!</v>
      </c>
      <c r="CP730" s="244" t="e">
        <f>IF($BV730&gt;0,($BV730-BB730)/$BV730*100," ")</f>
        <v>#REF!</v>
      </c>
      <c r="CQ730" s="244" t="e">
        <f>IF($BV730&gt;0,($BV730-BF730)/$BV730*100," ")</f>
        <v>#REF!</v>
      </c>
      <c r="CR730" s="244"/>
      <c r="CS730" s="244"/>
      <c r="CT730" s="244"/>
      <c r="CU730" s="244"/>
      <c r="CV730" s="347"/>
      <c r="CW730" s="338" t="e">
        <f>IF($BW730&gt;0,$BA730," ")</f>
        <v>#REF!</v>
      </c>
      <c r="CX730" s="347"/>
      <c r="CY730" s="338" t="e">
        <f>IF($BW730&gt;0,$BA730," ")</f>
        <v>#REF!</v>
      </c>
      <c r="CZ730" s="347"/>
      <c r="DA730" s="338" t="e">
        <f>IF($BW730&gt;0,$BA730," ")</f>
        <v>#REF!</v>
      </c>
      <c r="DB730" s="347"/>
      <c r="DC730" s="338" t="e">
        <f>IF($BW730&gt;0,$BA730," ")</f>
        <v>#REF!</v>
      </c>
      <c r="DD730" s="347"/>
      <c r="DE730" s="338" t="e">
        <f>IF($BW730&gt;0,$BA730," ")</f>
        <v>#REF!</v>
      </c>
    </row>
    <row r="731" spans="1:109" x14ac:dyDescent="0.2">
      <c r="D731" s="18"/>
      <c r="H731" s="18"/>
      <c r="J731" s="18"/>
      <c r="K731" s="18"/>
      <c r="L731" s="25"/>
      <c r="M731" s="18"/>
      <c r="N731" s="18"/>
      <c r="O731" s="18"/>
      <c r="P731" s="18"/>
      <c r="Q731" s="18"/>
      <c r="R731" s="18"/>
      <c r="S731" s="18"/>
      <c r="V731" s="25"/>
      <c r="W731" s="25"/>
      <c r="X731" s="89"/>
      <c r="Y731" s="89"/>
      <c r="Z731" s="89"/>
      <c r="AB731" s="25"/>
      <c r="AD731" s="25"/>
      <c r="AE731" s="89"/>
      <c r="AG731" s="25"/>
      <c r="AH731" s="67"/>
      <c r="AK731" s="25"/>
      <c r="AL731" s="25"/>
      <c r="AM731" s="89"/>
      <c r="AN731" s="25"/>
      <c r="AO731" s="89"/>
      <c r="AR731" s="25"/>
      <c r="AS731" s="89"/>
      <c r="AW731" s="18"/>
      <c r="AX731" s="333"/>
      <c r="AY731" s="333"/>
      <c r="BV731" s="89"/>
      <c r="BW731" s="244"/>
      <c r="BX731" s="244"/>
      <c r="BY731" s="244"/>
      <c r="BZ731" s="244"/>
      <c r="CA731" s="244"/>
      <c r="CB731" s="244"/>
      <c r="CC731" s="244"/>
      <c r="CD731" s="244"/>
      <c r="CE731" s="244"/>
      <c r="CF731" s="244"/>
      <c r="CG731" s="244"/>
      <c r="CH731" s="244"/>
      <c r="CI731" s="570"/>
      <c r="CJ731" s="244"/>
      <c r="CK731" s="244"/>
      <c r="CL731" s="244"/>
      <c r="CM731" s="244"/>
      <c r="CN731" s="244"/>
      <c r="CO731" s="244"/>
      <c r="CP731" s="244"/>
      <c r="CQ731" s="244"/>
      <c r="CR731" s="244"/>
      <c r="CS731" s="244"/>
      <c r="CT731" s="244"/>
      <c r="CU731" s="244"/>
      <c r="CV731" s="347"/>
      <c r="CX731" s="347"/>
      <c r="CZ731" s="347"/>
      <c r="DB731" s="347"/>
      <c r="DD731" s="347"/>
    </row>
    <row r="732" spans="1:109" s="19" customFormat="1" x14ac:dyDescent="0.2">
      <c r="A732" s="93" t="s">
        <v>63</v>
      </c>
      <c r="B732" s="53" t="s">
        <v>884</v>
      </c>
      <c r="C732" s="53" t="s">
        <v>1526</v>
      </c>
      <c r="D732" s="217"/>
      <c r="E732" s="326">
        <v>300</v>
      </c>
      <c r="F732" s="389"/>
      <c r="G732" s="701"/>
      <c r="H732" s="326"/>
      <c r="I732" s="89" t="e">
        <f>IF('Retail Pricing'!#REF!&gt;0,'Retail Pricing'!#REF!," ")</f>
        <v>#REF!</v>
      </c>
      <c r="J732" s="85" t="e">
        <f>'Retail Pricing'!#REF!</f>
        <v>#REF!</v>
      </c>
      <c r="K732" s="85" t="e">
        <f>'Retail Pricing'!#REF!</f>
        <v>#REF!</v>
      </c>
      <c r="L732" s="305" t="e">
        <f>IF('Retail Pricing'!#REF!&gt;0,'Retail Pricing'!#REF!," ")</f>
        <v>#REF!</v>
      </c>
      <c r="M732" s="226" t="e">
        <f>IF(N732&gt;0,N732+O732+Q732+R732+S732," ")</f>
        <v>#REF!</v>
      </c>
      <c r="N732" s="219" t="e">
        <f>IF('Retail Pricing'!#REF!&gt;0,'Retail Pricing'!#REF!," ")</f>
        <v>#REF!</v>
      </c>
      <c r="O732" s="219" t="e">
        <f>IF('Retail Pricing'!#REF!&gt;0,'Retail Pricing'!#REF!," ")</f>
        <v>#REF!</v>
      </c>
      <c r="P732" s="219"/>
      <c r="Q732" s="219" t="e">
        <f>IF('Retail Pricing'!#REF!&gt;0,'Retail Pricing'!#REF!," ")</f>
        <v>#REF!</v>
      </c>
      <c r="R732" s="219" t="e">
        <f>IF('Retail Pricing'!#REF!&gt;0,'Retail Pricing'!#REF!," ")</f>
        <v>#REF!</v>
      </c>
      <c r="S732" s="219" t="e">
        <f>IF('Retail Pricing'!#REF!&gt;0,'Retail Pricing'!#REF!," ")</f>
        <v>#REF!</v>
      </c>
      <c r="T732" s="219">
        <v>1.90808</v>
      </c>
      <c r="U732" s="470">
        <v>0.17</v>
      </c>
      <c r="V732" s="7">
        <v>2E-3</v>
      </c>
      <c r="W732" s="491" t="e">
        <f>ROUND(('Retail Pricing'!#REF!/(1-0.09))/0.05,0)*0.05</f>
        <v>#REF!</v>
      </c>
      <c r="X732" s="489">
        <v>4.6500000000000004</v>
      </c>
      <c r="Y732" s="304" t="e">
        <f>IF(X732=0," ",SUM((W732-X732)/X732))</f>
        <v>#REF!</v>
      </c>
      <c r="Z732" s="428">
        <v>0.5</v>
      </c>
      <c r="AA732" s="492">
        <v>5.0999999999999996</v>
      </c>
      <c r="AB732" s="493" t="e">
        <f>ROUND(('Retail Pricing'!#REF!/(1-0.09))/0.05,0)*0.05</f>
        <v>#REF!</v>
      </c>
      <c r="AC732" s="489">
        <v>4.55</v>
      </c>
      <c r="AD732" s="14" t="e">
        <f>IF(AC732=0," ",SUM((AB732-AC732)/AC732))</f>
        <v>#REF!</v>
      </c>
      <c r="AE732" s="428">
        <v>0.49</v>
      </c>
      <c r="AF732" s="488">
        <v>5</v>
      </c>
      <c r="AG732" s="494" t="e">
        <f>ROUND(('Retail Pricing'!#REF!/(1-0.09))/0.05,0)*0.05</f>
        <v>#REF!</v>
      </c>
      <c r="AH732" s="489">
        <v>4</v>
      </c>
      <c r="AI732" s="14" t="e">
        <f>IF(AH732=0," ",SUM((AG732-AH732)/AH732))</f>
        <v>#REF!</v>
      </c>
      <c r="AJ732" s="428">
        <v>0.42</v>
      </c>
      <c r="AK732" s="495" t="e">
        <f>ROUND(('Retail Pricing'!#REF!/(1-0.09))/0.05,0)*0.05</f>
        <v>#REF!</v>
      </c>
      <c r="AL732" s="489"/>
      <c r="AM732" s="489">
        <v>4</v>
      </c>
      <c r="AN732" s="14" t="e">
        <f>IF(AM732=0," ",SUM((AK732-AM732)/AM732))</f>
        <v>#REF!</v>
      </c>
      <c r="AO732" s="428">
        <v>0.42</v>
      </c>
      <c r="AP732" s="490" t="e">
        <f>ROUND(('Retail Pricing'!#REF!/(1-0.09))/0.05,0)*0.05</f>
        <v>#REF!</v>
      </c>
      <c r="AQ732" s="489">
        <v>4</v>
      </c>
      <c r="AR732" s="14" t="e">
        <f>IF(AQ732=0," ",SUM((AP732-AQ732)/AQ732))</f>
        <v>#REF!</v>
      </c>
      <c r="AS732" s="428">
        <v>0.42</v>
      </c>
      <c r="AT732" s="496">
        <v>4.45</v>
      </c>
      <c r="AU732" s="497" t="e">
        <f>IF(BA732&gt;0,ROUNDUP((BA732*2),0.05)-0.01," ")</f>
        <v>#REF!</v>
      </c>
      <c r="AV732" s="288"/>
      <c r="AW732" s="498" t="e">
        <f>IF(W732&gt;0,ROUND((W732*1.3)/0.05,0)*0.05," ")</f>
        <v>#REF!</v>
      </c>
      <c r="AX732" s="499"/>
      <c r="AY732" s="499"/>
      <c r="AZ732" s="333"/>
      <c r="BA732" s="491" t="e">
        <f>IF($A732&lt;&gt;" ",$W732," ")</f>
        <v>#REF!</v>
      </c>
      <c r="BB732" s="492">
        <f>IF($A732&lt;&gt;" ",$AA732," ")</f>
        <v>5.0999999999999996</v>
      </c>
      <c r="BC732" s="493" t="e">
        <f>IF($A732&lt;&gt;" ",$AB732," ")</f>
        <v>#REF!</v>
      </c>
      <c r="BD732" s="488">
        <f>IF($A732&lt;&gt;" ",$AF732," ")</f>
        <v>5</v>
      </c>
      <c r="BE732" s="494" t="e">
        <f>IF($A732&lt;&gt;" ",$AG732," ")</f>
        <v>#REF!</v>
      </c>
      <c r="BF732" s="495" t="e">
        <f>IF($A732&lt;&gt;" ",$AK732," ")</f>
        <v>#REF!</v>
      </c>
      <c r="BG732" s="490" t="e">
        <f>IF($A732&lt;&gt;" ",$AP732," ")</f>
        <v>#REF!</v>
      </c>
      <c r="BH732" s="496">
        <f>IF($A732&lt;&gt;" ",$AT732," ")</f>
        <v>4.45</v>
      </c>
      <c r="BI732" s="497" t="e">
        <f>IF($A732&lt;&gt;" ",$AU732," ")</f>
        <v>#REF!</v>
      </c>
      <c r="BJ732" s="385" t="e">
        <f>IF(BA732*0.9&gt;BG732, " ", "No")</f>
        <v>#REF!</v>
      </c>
      <c r="BK732" s="385" t="e">
        <f>IF(BC732*0.9&gt;BG732, " ", "No")</f>
        <v>#REF!</v>
      </c>
      <c r="BL732" s="243" t="e">
        <f>IF((BA732-'Retail Pricing'!#REF!)&gt;=0," ",1)</f>
        <v>#REF!</v>
      </c>
      <c r="BM732" s="243" t="e">
        <f>IF((BB732-'Retail Pricing'!#REF!)&gt;=0," ",1)</f>
        <v>#REF!</v>
      </c>
      <c r="BN732" s="243" t="e">
        <f>IF((BC732-'Retail Pricing'!#REF!)&gt;=0," ",1)</f>
        <v>#REF!</v>
      </c>
      <c r="BO732" s="243" t="e">
        <f>IF((BD732-'Retail Pricing'!#REF!)&gt;=0," ",1)</f>
        <v>#REF!</v>
      </c>
      <c r="BP732" s="243" t="e">
        <f>IF((BE732-'Retail Pricing'!#REF!)&gt;=0," ",1)</f>
        <v>#REF!</v>
      </c>
      <c r="BQ732" s="243" t="e">
        <f>IF((BF732-'Retail Pricing'!#REF!)&gt;=0," ",1)</f>
        <v>#REF!</v>
      </c>
      <c r="BR732" s="243" t="e">
        <f>IF((BG732-'Retail Pricing'!#REF!)&gt;=0," ",1)</f>
        <v>#REF!</v>
      </c>
      <c r="BS732" s="243" t="e">
        <f>IF((BH732-'Retail Pricing'!#REF!)&gt;=0," ",1)</f>
        <v>#REF!</v>
      </c>
      <c r="BT732" s="243" t="e">
        <f>IF((BI732-'Retail Pricing'!#REF!)&gt;=0," ",1)</f>
        <v>#REF!</v>
      </c>
      <c r="BU732" s="67"/>
      <c r="BV732" s="442" t="e">
        <f>IF(W732&gt;0,$BV$9, " ")</f>
        <v>#REF!</v>
      </c>
      <c r="BW732" s="244" t="e">
        <f>IF($BV732&gt;0,($BV732-W732)/$BV732*100," ")</f>
        <v>#REF!</v>
      </c>
      <c r="BX732" s="244" t="e">
        <f>IF($BV732&gt;0,($BV732-AA732)/$BV732*100," ")</f>
        <v>#REF!</v>
      </c>
      <c r="BY732" s="244" t="e">
        <f>IF($BV732&gt;0,($BV732-AB732)/$BV732*100," ")</f>
        <v>#REF!</v>
      </c>
      <c r="BZ732" s="244" t="e">
        <f>IF($BV732&gt;0,($BV732-AF732)/$BV732*100," ")</f>
        <v>#REF!</v>
      </c>
      <c r="CA732" s="244" t="e">
        <f>IF($BV732&gt;0,($BV732-AG732)/$BV732*100," ")</f>
        <v>#REF!</v>
      </c>
      <c r="CB732" s="244" t="e">
        <f>CA732</f>
        <v>#REF!</v>
      </c>
      <c r="CC732" s="244" t="e">
        <f>IF($BV732&gt;0,($BV732-AK732)/$BV732*100," ")</f>
        <v>#REF!</v>
      </c>
      <c r="CD732" s="244" t="e">
        <f>IF($BV732&gt;0,($BV732-AP732)/$BV732*100," ")</f>
        <v>#REF!</v>
      </c>
      <c r="CE732" s="244" t="e">
        <f>IF($BV732&gt;0,($BV732-AT732)/$BV732*100," ")</f>
        <v>#REF!</v>
      </c>
      <c r="CF732" s="244" t="e">
        <f>IF($BV732&gt;0,($BV732-(W732*2))/$BV732*100," ")</f>
        <v>#REF!</v>
      </c>
      <c r="CG732" s="244" t="e">
        <f>IF($BV732&gt;0,($BV732-AW732)/$BV732*100," ")</f>
        <v>#REF!</v>
      </c>
      <c r="CH732" s="244" t="e">
        <f>IF($W732&gt;0,100," ")</f>
        <v>#REF!</v>
      </c>
      <c r="CI732" s="570"/>
      <c r="CJ732" s="244" t="e">
        <f>IF($BV732&gt;0,($BV732-AI732)/$BV732*100," ")</f>
        <v>#REF!</v>
      </c>
      <c r="CK732" s="244" t="e">
        <f>IF($BV732&gt;0,($BV732-AM732)/$BV732*100," ")</f>
        <v>#REF!</v>
      </c>
      <c r="CL732" s="244" t="e">
        <f>IF($BV732&gt;0,($BV732-AN732)/$BV732*100," ")</f>
        <v>#REF!</v>
      </c>
      <c r="CM732" s="244" t="e">
        <f>IF($BV732&gt;0,($BV732-AR732)/$BV732*100," ")</f>
        <v>#REF!</v>
      </c>
      <c r="CN732" s="244" t="e">
        <f>IF($BV732&gt;0,($BV732-AS732)/$BV732*100," ")</f>
        <v>#REF!</v>
      </c>
      <c r="CO732" s="244" t="e">
        <f>IF($BV732&gt;0,($BV732-AW732)/$BV732*100," ")</f>
        <v>#REF!</v>
      </c>
      <c r="CP732" s="244" t="e">
        <f>IF($BV732&gt;0,($BV732-BB732)/$BV732*100," ")</f>
        <v>#REF!</v>
      </c>
      <c r="CQ732" s="244" t="e">
        <f>IF($BV732&gt;0,($BV732-BF732)/$BV732*100," ")</f>
        <v>#REF!</v>
      </c>
      <c r="CR732" s="244"/>
      <c r="CS732" s="244"/>
      <c r="CT732" s="244"/>
      <c r="CU732" s="244"/>
      <c r="CV732" s="347"/>
      <c r="CW732" s="338" t="e">
        <f>IF($BW732&gt;0,$BA732," ")</f>
        <v>#REF!</v>
      </c>
      <c r="CX732" s="347"/>
      <c r="CY732" s="338" t="e">
        <f>IF($BW732&gt;0,$BA732," ")</f>
        <v>#REF!</v>
      </c>
      <c r="CZ732" s="347"/>
      <c r="DA732" s="338" t="e">
        <f>IF($BW732&gt;0,$BA732," ")</f>
        <v>#REF!</v>
      </c>
      <c r="DB732" s="347"/>
      <c r="DC732" s="338" t="e">
        <f>IF($BW732&gt;0,$BA732," ")</f>
        <v>#REF!</v>
      </c>
      <c r="DD732" s="347"/>
      <c r="DE732" s="338" t="e">
        <f>IF($BW732&gt;0,$BA732," ")</f>
        <v>#REF!</v>
      </c>
    </row>
    <row r="733" spans="1:109" x14ac:dyDescent="0.2">
      <c r="D733" s="18"/>
      <c r="H733" s="18"/>
      <c r="J733" s="18"/>
      <c r="K733" s="18"/>
      <c r="L733" s="25"/>
      <c r="M733" s="18"/>
      <c r="N733" s="18"/>
      <c r="O733" s="18"/>
      <c r="P733" s="18"/>
      <c r="Q733" s="18"/>
      <c r="R733" s="18"/>
      <c r="S733" s="18"/>
      <c r="V733" s="25"/>
      <c r="W733" s="25"/>
      <c r="X733" s="89"/>
      <c r="Y733" s="89"/>
      <c r="Z733" s="89"/>
      <c r="AB733" s="25"/>
      <c r="AD733" s="25"/>
      <c r="AE733" s="89"/>
      <c r="AG733" s="25"/>
      <c r="AH733" s="67"/>
      <c r="AK733" s="25"/>
      <c r="AL733" s="25"/>
      <c r="AM733" s="89"/>
      <c r="AN733" s="25"/>
      <c r="AO733" s="89"/>
      <c r="AR733" s="25"/>
      <c r="AS733" s="89"/>
      <c r="AW733" s="18"/>
      <c r="AX733" s="333"/>
      <c r="AY733" s="333"/>
      <c r="BV733" s="89"/>
      <c r="BW733" s="244"/>
      <c r="BX733" s="244"/>
      <c r="BY733" s="244"/>
      <c r="BZ733" s="244"/>
      <c r="CA733" s="244"/>
      <c r="CB733" s="244"/>
      <c r="CC733" s="244"/>
      <c r="CD733" s="244"/>
      <c r="CE733" s="244"/>
      <c r="CF733" s="244"/>
      <c r="CG733" s="244"/>
      <c r="CH733" s="244"/>
      <c r="CI733" s="570"/>
      <c r="CJ733" s="244"/>
      <c r="CK733" s="244"/>
      <c r="CL733" s="244"/>
      <c r="CM733" s="244"/>
      <c r="CN733" s="244"/>
      <c r="CO733" s="244"/>
      <c r="CP733" s="244"/>
      <c r="CQ733" s="244"/>
      <c r="CR733" s="244"/>
      <c r="CS733" s="244"/>
      <c r="CT733" s="244"/>
      <c r="CU733" s="244"/>
      <c r="CV733" s="347"/>
      <c r="CX733" s="347"/>
      <c r="CZ733" s="347"/>
      <c r="DB733" s="347"/>
      <c r="DD733" s="347"/>
    </row>
    <row r="734" spans="1:109" s="19" customFormat="1" x14ac:dyDescent="0.2">
      <c r="A734" s="328" t="s">
        <v>523</v>
      </c>
      <c r="B734" s="53" t="s">
        <v>1013</v>
      </c>
      <c r="C734" s="454" t="s">
        <v>259</v>
      </c>
      <c r="D734" s="218"/>
      <c r="E734" s="326">
        <v>250</v>
      </c>
      <c r="F734" s="356" t="s">
        <v>375</v>
      </c>
      <c r="G734" s="701"/>
      <c r="H734" s="84"/>
      <c r="I734" s="89" t="e">
        <f>IF('Retail Pricing'!#REF!&gt;0,'Retail Pricing'!#REF!," ")</f>
        <v>#REF!</v>
      </c>
      <c r="J734" s="85" t="e">
        <f>'Retail Pricing'!#REF!</f>
        <v>#REF!</v>
      </c>
      <c r="K734" s="85" t="e">
        <f>'Retail Pricing'!#REF!</f>
        <v>#REF!</v>
      </c>
      <c r="L734" s="305" t="e">
        <f>IF('Retail Pricing'!#REF!&gt;0,'Retail Pricing'!#REF!," ")</f>
        <v>#REF!</v>
      </c>
      <c r="M734" s="226" t="e">
        <f>IF(N734&gt;0,N734+O734+Q734+R734+S734," ")</f>
        <v>#REF!</v>
      </c>
      <c r="N734" s="219" t="e">
        <f>IF('Retail Pricing'!#REF!&gt;0,'Retail Pricing'!#REF!," ")</f>
        <v>#REF!</v>
      </c>
      <c r="O734" s="219" t="e">
        <f>IF('Retail Pricing'!#REF!&gt;0,'Retail Pricing'!#REF!," ")</f>
        <v>#REF!</v>
      </c>
      <c r="P734" s="219"/>
      <c r="Q734" s="219" t="e">
        <f>IF('Retail Pricing'!#REF!&gt;0,'Retail Pricing'!#REF!," ")</f>
        <v>#REF!</v>
      </c>
      <c r="R734" s="219" t="e">
        <f>IF('Retail Pricing'!#REF!&gt;0,'Retail Pricing'!#REF!," ")</f>
        <v>#REF!</v>
      </c>
      <c r="S734" s="219" t="e">
        <f>IF('Retail Pricing'!#REF!&gt;0,'Retail Pricing'!#REF!," ")</f>
        <v>#REF!</v>
      </c>
      <c r="T734" s="219">
        <v>1.31379</v>
      </c>
      <c r="U734" s="7" t="e">
        <f>IF(M734&gt;0,$U$1," ")</f>
        <v>#REF!</v>
      </c>
      <c r="V734" s="7" t="e">
        <v>#VALUE!</v>
      </c>
      <c r="W734" s="491" t="e">
        <f>ROUND(('Retail Pricing'!#REF!/(1-0.09))/0.05,0)*0.05</f>
        <v>#REF!</v>
      </c>
      <c r="X734" s="489">
        <v>3.3</v>
      </c>
      <c r="Y734" s="304" t="e">
        <f>IF(X734=0," ",SUM((W734-X734)/X734))</f>
        <v>#REF!</v>
      </c>
      <c r="Z734" s="428" t="e">
        <v>#VALUE!</v>
      </c>
      <c r="AA734" s="492">
        <v>3.65</v>
      </c>
      <c r="AB734" s="493" t="e">
        <f>ROUND(('Retail Pricing'!#REF!/(1-0.09))/0.05,0)*0.05</f>
        <v>#REF!</v>
      </c>
      <c r="AC734" s="489">
        <v>3.3</v>
      </c>
      <c r="AD734" s="14" t="e">
        <f>IF(AC734=0," ",SUM((AB734-AC734)/AC734))</f>
        <v>#REF!</v>
      </c>
      <c r="AE734" s="428" t="e">
        <v>#VALUE!</v>
      </c>
      <c r="AF734" s="488">
        <v>3.65</v>
      </c>
      <c r="AG734" s="494" t="e">
        <f>ROUND(('Retail Pricing'!#REF!/(1-0.09))/0.05,0)*0.05</f>
        <v>#REF!</v>
      </c>
      <c r="AH734" s="489">
        <v>3.3</v>
      </c>
      <c r="AI734" s="14" t="e">
        <f>IF(AH734=0," ",SUM((AG734-AH734)/AH734))</f>
        <v>#REF!</v>
      </c>
      <c r="AJ734" s="428" t="e">
        <v>#VALUE!</v>
      </c>
      <c r="AK734" s="495" t="e">
        <f>ROUND(('Retail Pricing'!#REF!/(1-0.09))/0.05,0)*0.05</f>
        <v>#REF!</v>
      </c>
      <c r="AL734" s="489"/>
      <c r="AM734" s="489">
        <v>3.3</v>
      </c>
      <c r="AN734" s="14" t="e">
        <f>IF(AM734=0," ",SUM((AK734-AM734)/AM734))</f>
        <v>#REF!</v>
      </c>
      <c r="AO734" s="428" t="e">
        <v>#VALUE!</v>
      </c>
      <c r="AP734" s="490" t="e">
        <f>ROUND(('Retail Pricing'!#REF!/(1-0.09))/0.05,0)*0.05</f>
        <v>#REF!</v>
      </c>
      <c r="AQ734" s="489">
        <v>3.3</v>
      </c>
      <c r="AR734" s="14" t="e">
        <f>IF(AQ734=0," ",SUM((AP734-AQ734)/AQ734))</f>
        <v>#REF!</v>
      </c>
      <c r="AS734" s="428" t="e">
        <v>#VALUE!</v>
      </c>
      <c r="AT734" s="496">
        <v>3.65</v>
      </c>
      <c r="AU734" s="497" t="e">
        <f>IF(BA734&gt;0,ROUNDUP((BA734*2),0.05)-0.01," ")</f>
        <v>#REF!</v>
      </c>
      <c r="AV734" s="288"/>
      <c r="AW734" s="498" t="e">
        <f>IF(W734&gt;0,ROUND((W734*1.3)/0.05,0)*0.05," ")</f>
        <v>#REF!</v>
      </c>
      <c r="AX734" s="499" t="s">
        <v>106</v>
      </c>
      <c r="AY734" s="499" t="s">
        <v>106</v>
      </c>
      <c r="AZ734" s="333"/>
      <c r="BA734" s="491" t="e">
        <f>IF($A734&lt;&gt;" ",$W734," ")</f>
        <v>#REF!</v>
      </c>
      <c r="BB734" s="492">
        <f>IF($A734&lt;&gt;" ",$AA734," ")</f>
        <v>3.65</v>
      </c>
      <c r="BC734" s="493" t="e">
        <f>IF($A734&lt;&gt;" ",$AB734," ")</f>
        <v>#REF!</v>
      </c>
      <c r="BD734" s="488">
        <f>IF($A734&lt;&gt;" ",$AF734," ")</f>
        <v>3.65</v>
      </c>
      <c r="BE734" s="494" t="e">
        <f>IF($A734&lt;&gt;" ",$AG734," ")</f>
        <v>#REF!</v>
      </c>
      <c r="BF734" s="495" t="e">
        <f>IF($A734&lt;&gt;" ",$AK734," ")</f>
        <v>#REF!</v>
      </c>
      <c r="BG734" s="490" t="e">
        <f>IF($A734&lt;&gt;" ",$AP734," ")</f>
        <v>#REF!</v>
      </c>
      <c r="BH734" s="496">
        <f>IF($A734&lt;&gt;" ",$AT734," ")</f>
        <v>3.65</v>
      </c>
      <c r="BI734" s="497" t="e">
        <f>IF($A734&lt;&gt;" ",$AU734," ")</f>
        <v>#REF!</v>
      </c>
      <c r="BJ734" s="385" t="e">
        <f>IF(BA734*0.9&gt;BG734, " ", "No")</f>
        <v>#REF!</v>
      </c>
      <c r="BK734" s="385" t="e">
        <f>IF(BC734*0.9&gt;BG734, " ", "No")</f>
        <v>#REF!</v>
      </c>
      <c r="BL734" s="243" t="e">
        <f>IF((BA734-'Retail Pricing'!#REF!)&gt;=0," ",1)</f>
        <v>#REF!</v>
      </c>
      <c r="BM734" s="243" t="e">
        <f>IF((BB734-'Retail Pricing'!#REF!)&gt;=0," ",1)</f>
        <v>#REF!</v>
      </c>
      <c r="BN734" s="243" t="e">
        <f>IF((BC734-'Retail Pricing'!#REF!)&gt;=0," ",1)</f>
        <v>#REF!</v>
      </c>
      <c r="BO734" s="243" t="e">
        <f>IF((BD734-'Retail Pricing'!#REF!)&gt;=0," ",1)</f>
        <v>#REF!</v>
      </c>
      <c r="BP734" s="243" t="e">
        <f>IF((BE734-'Retail Pricing'!#REF!)&gt;=0," ",1)</f>
        <v>#REF!</v>
      </c>
      <c r="BQ734" s="243" t="e">
        <f>IF((BF734-'Retail Pricing'!#REF!)&gt;=0," ",1)</f>
        <v>#REF!</v>
      </c>
      <c r="BR734" s="243" t="e">
        <f>IF((BG734-'Retail Pricing'!#REF!)&gt;=0," ",1)</f>
        <v>#REF!</v>
      </c>
      <c r="BS734" s="243" t="e">
        <f>IF((BH734-'Retail Pricing'!#REF!)&gt;=0," ",1)</f>
        <v>#REF!</v>
      </c>
      <c r="BT734" s="243" t="e">
        <f>IF((BI734-'Retail Pricing'!#REF!)&gt;=0," ",1)</f>
        <v>#REF!</v>
      </c>
      <c r="BU734" s="67"/>
      <c r="BV734" s="442" t="e">
        <f>IF(W734&gt;0,$BV$9, " ")</f>
        <v>#REF!</v>
      </c>
      <c r="BW734" s="244" t="e">
        <f>IF($BV734&gt;0,($BV734-W734)/$BV734*100," ")</f>
        <v>#REF!</v>
      </c>
      <c r="BX734" s="244" t="e">
        <f>IF($BV734&gt;0,($BV734-AA734)/$BV734*100," ")</f>
        <v>#REF!</v>
      </c>
      <c r="BY734" s="244" t="e">
        <f>IF($BV734&gt;0,($BV734-AB734)/$BV734*100," ")</f>
        <v>#REF!</v>
      </c>
      <c r="BZ734" s="244" t="e">
        <f>IF($BV734&gt;0,($BV734-AF734)/$BV734*100," ")</f>
        <v>#REF!</v>
      </c>
      <c r="CA734" s="244" t="e">
        <f>IF($BV734&gt;0,($BV734-AG734)/$BV734*100," ")</f>
        <v>#REF!</v>
      </c>
      <c r="CB734" s="244" t="e">
        <f>CA734</f>
        <v>#REF!</v>
      </c>
      <c r="CC734" s="244" t="e">
        <f>IF($BV734&gt;0,($BV734-AK734)/$BV734*100," ")</f>
        <v>#REF!</v>
      </c>
      <c r="CD734" s="244" t="e">
        <f>IF($BV734&gt;0,($BV734-AP734)/$BV734*100," ")</f>
        <v>#REF!</v>
      </c>
      <c r="CE734" s="244" t="e">
        <f>IF($BV734&gt;0,($BV734-AT734)/$BV734*100," ")</f>
        <v>#REF!</v>
      </c>
      <c r="CF734" s="244" t="e">
        <f>IF($BV734&gt;0,($BV734-(W734*2))/$BV734*100," ")</f>
        <v>#REF!</v>
      </c>
      <c r="CG734" s="244" t="e">
        <f>IF($BV734&gt;0,($BV734-AW734)/$BV734*100," ")</f>
        <v>#REF!</v>
      </c>
      <c r="CH734" s="244" t="e">
        <f>IF($W734&gt;0,100," ")</f>
        <v>#REF!</v>
      </c>
      <c r="CI734" s="570"/>
      <c r="CJ734" s="244" t="e">
        <f>IF($BV734&gt;0,($BV734-AI734)/$BV734*100," ")</f>
        <v>#REF!</v>
      </c>
      <c r="CK734" s="244" t="e">
        <f>IF($BV734&gt;0,($BV734-AM734)/$BV734*100," ")</f>
        <v>#REF!</v>
      </c>
      <c r="CL734" s="244" t="e">
        <f>IF($BV734&gt;0,($BV734-AN734)/$BV734*100," ")</f>
        <v>#REF!</v>
      </c>
      <c r="CM734" s="244" t="e">
        <f>IF($BV734&gt;0,($BV734-AR734)/$BV734*100," ")</f>
        <v>#REF!</v>
      </c>
      <c r="CN734" s="244" t="e">
        <f>IF($BV734&gt;0,($BV734-AS734)/$BV734*100," ")</f>
        <v>#REF!</v>
      </c>
      <c r="CO734" s="244" t="e">
        <f>IF($BV734&gt;0,($BV734-AW734)/$BV734*100," ")</f>
        <v>#REF!</v>
      </c>
      <c r="CP734" s="244" t="e">
        <f>IF($BV734&gt;0,($BV734-BB734)/$BV734*100," ")</f>
        <v>#REF!</v>
      </c>
      <c r="CQ734" s="244" t="e">
        <f>IF($BV734&gt;0,($BV734-BF734)/$BV734*100," ")</f>
        <v>#REF!</v>
      </c>
      <c r="CR734" s="244"/>
      <c r="CS734" s="244"/>
      <c r="CT734" s="244"/>
      <c r="CU734" s="244"/>
      <c r="CV734" s="347"/>
      <c r="CW734" s="338" t="e">
        <f>IF($BW734&gt;0,$BA734," ")</f>
        <v>#REF!</v>
      </c>
      <c r="CX734" s="347"/>
      <c r="CY734" s="338" t="e">
        <f>IF($BW734&gt;0,$BA734," ")</f>
        <v>#REF!</v>
      </c>
      <c r="CZ734" s="347"/>
      <c r="DA734" s="338" t="e">
        <f>IF($BW734&gt;0,$BA734," ")</f>
        <v>#REF!</v>
      </c>
      <c r="DB734" s="347"/>
      <c r="DC734" s="338" t="e">
        <f>IF($BW734&gt;0,$BA734," ")</f>
        <v>#REF!</v>
      </c>
      <c r="DD734" s="347"/>
      <c r="DE734" s="338" t="e">
        <f>IF($BW734&gt;0,$BA734," ")</f>
        <v>#REF!</v>
      </c>
    </row>
    <row r="735" spans="1:109" x14ac:dyDescent="0.2">
      <c r="D735" s="18"/>
      <c r="H735" s="18"/>
      <c r="J735" s="18"/>
      <c r="K735" s="18"/>
      <c r="L735" s="25"/>
      <c r="M735" s="18"/>
      <c r="N735" s="18"/>
      <c r="O735" s="18"/>
      <c r="P735" s="18"/>
      <c r="Q735" s="18"/>
      <c r="R735" s="18"/>
      <c r="S735" s="18"/>
      <c r="V735" s="25"/>
      <c r="W735" s="25"/>
      <c r="X735" s="89"/>
      <c r="Y735" s="89"/>
      <c r="Z735" s="89"/>
      <c r="AB735" s="25"/>
      <c r="AD735" s="25"/>
      <c r="AE735" s="89"/>
      <c r="AG735" s="25"/>
      <c r="AH735" s="67"/>
      <c r="AK735" s="25"/>
      <c r="AL735" s="25"/>
      <c r="AM735" s="89"/>
      <c r="AN735" s="25"/>
      <c r="AO735" s="89"/>
      <c r="AR735" s="25"/>
      <c r="AS735" s="89"/>
      <c r="AW735" s="18"/>
      <c r="AX735" s="333"/>
      <c r="AY735" s="333"/>
      <c r="BV735" s="89"/>
      <c r="BW735" s="244"/>
      <c r="BX735" s="244"/>
      <c r="BY735" s="244"/>
      <c r="BZ735" s="244"/>
      <c r="CA735" s="244"/>
      <c r="CB735" s="244"/>
      <c r="CC735" s="244"/>
      <c r="CD735" s="244"/>
      <c r="CE735" s="244"/>
      <c r="CF735" s="244"/>
      <c r="CG735" s="244"/>
      <c r="CH735" s="244"/>
      <c r="CI735" s="570"/>
      <c r="CJ735" s="244"/>
      <c r="CK735" s="244"/>
      <c r="CL735" s="244"/>
      <c r="CM735" s="244"/>
      <c r="CN735" s="244"/>
      <c r="CO735" s="244"/>
      <c r="CP735" s="244"/>
      <c r="CQ735" s="244"/>
      <c r="CR735" s="244"/>
      <c r="CS735" s="244"/>
      <c r="CT735" s="244"/>
      <c r="CU735" s="244"/>
      <c r="CV735" s="347"/>
      <c r="CX735" s="347"/>
      <c r="CZ735" s="347"/>
      <c r="DB735" s="347"/>
      <c r="DD735" s="347"/>
    </row>
    <row r="736" spans="1:109" s="19" customFormat="1" x14ac:dyDescent="0.2">
      <c r="A736" s="93" t="s">
        <v>260</v>
      </c>
      <c r="B736" s="369" t="s">
        <v>996</v>
      </c>
      <c r="C736" s="454" t="s">
        <v>1512</v>
      </c>
      <c r="D736" s="403" t="s">
        <v>130</v>
      </c>
      <c r="E736" s="326">
        <v>100</v>
      </c>
      <c r="F736" s="356" t="s">
        <v>315</v>
      </c>
      <c r="G736" s="701"/>
      <c r="H736" s="84" t="s">
        <v>949</v>
      </c>
      <c r="I736" s="89" t="e">
        <f>IF('Retail Pricing'!#REF!&gt;0,'Retail Pricing'!#REF!," ")</f>
        <v>#REF!</v>
      </c>
      <c r="J736" s="85" t="e">
        <f>'Retail Pricing'!#REF!</f>
        <v>#REF!</v>
      </c>
      <c r="K736" s="85" t="e">
        <f>'Retail Pricing'!#REF!</f>
        <v>#REF!</v>
      </c>
      <c r="L736" s="305" t="e">
        <f>IF('Retail Pricing'!#REF!&gt;0,'Retail Pricing'!#REF!," ")</f>
        <v>#REF!</v>
      </c>
      <c r="M736" s="226" t="e">
        <f t="shared" ref="M736:M741" si="1213">IF(N736&gt;0,N736+O736+Q736+R736+S736," ")</f>
        <v>#REF!</v>
      </c>
      <c r="N736" s="219" t="e">
        <f>IF('Retail Pricing'!#REF!&gt;0,'Retail Pricing'!#REF!," ")</f>
        <v>#REF!</v>
      </c>
      <c r="O736" s="219" t="e">
        <f>IF('Retail Pricing'!#REF!&gt;0,'Retail Pricing'!#REF!," ")</f>
        <v>#REF!</v>
      </c>
      <c r="P736" s="219"/>
      <c r="Q736" s="219" t="e">
        <f>IF('Retail Pricing'!#REF!&gt;0,'Retail Pricing'!#REF!," ")</f>
        <v>#REF!</v>
      </c>
      <c r="R736" s="219" t="e">
        <f>IF('Retail Pricing'!#REF!&gt;0,'Retail Pricing'!#REF!," ")</f>
        <v>#REF!</v>
      </c>
      <c r="S736" s="219" t="e">
        <f>IF('Retail Pricing'!#REF!&gt;0,'Retail Pricing'!#REF!," ")</f>
        <v>#REF!</v>
      </c>
      <c r="T736" s="219">
        <v>2.9346899999999998</v>
      </c>
      <c r="U736" s="7" t="e">
        <f t="shared" ref="U736:U741" si="1214">IF(M736&gt;0,$U$1," ")</f>
        <v>#REF!</v>
      </c>
      <c r="V736" s="7">
        <v>0</v>
      </c>
      <c r="W736" s="491" t="s">
        <v>949</v>
      </c>
      <c r="X736" s="489" t="s">
        <v>949</v>
      </c>
      <c r="Y736" s="304" t="str">
        <f t="shared" ref="Y736:Y741" si="1215">IF(X736=0," ",SUM((W736-X736)/X736))</f>
        <v xml:space="preserve"> </v>
      </c>
      <c r="Z736" s="428" t="s">
        <v>106</v>
      </c>
      <c r="AA736" s="492" t="s">
        <v>949</v>
      </c>
      <c r="AB736" s="493" t="s">
        <v>949</v>
      </c>
      <c r="AC736" s="489" t="s">
        <v>949</v>
      </c>
      <c r="AD736" s="14" t="str">
        <f t="shared" ref="AD736:AD741" si="1216">IF(AC736=0," ",SUM((AB736-AC736)/AC736))</f>
        <v xml:space="preserve"> </v>
      </c>
      <c r="AE736" s="428" t="s">
        <v>106</v>
      </c>
      <c r="AF736" s="488" t="s">
        <v>949</v>
      </c>
      <c r="AG736" s="494" t="s">
        <v>949</v>
      </c>
      <c r="AH736" s="489" t="s">
        <v>949</v>
      </c>
      <c r="AI736" s="14" t="str">
        <f t="shared" ref="AI736:AI741" si="1217">IF(AH736=0," ",SUM((AG736-AH736)/AH736))</f>
        <v xml:space="preserve"> </v>
      </c>
      <c r="AJ736" s="428" t="s">
        <v>106</v>
      </c>
      <c r="AK736" s="495" t="s">
        <v>949</v>
      </c>
      <c r="AL736" s="489"/>
      <c r="AM736" s="489" t="s">
        <v>949</v>
      </c>
      <c r="AN736" s="14" t="str">
        <f t="shared" ref="AN736:AN741" si="1218">IF(AM736=0," ",SUM((AK736-AM736)/AM736))</f>
        <v xml:space="preserve"> </v>
      </c>
      <c r="AO736" s="428" t="s">
        <v>106</v>
      </c>
      <c r="AP736" s="490" t="s">
        <v>949</v>
      </c>
      <c r="AQ736" s="489" t="s">
        <v>949</v>
      </c>
      <c r="AR736" s="14" t="str">
        <f t="shared" ref="AR736:AR741" si="1219">IF(AQ736=0," ",SUM((AP736-AQ736)/AQ736))</f>
        <v xml:space="preserve"> </v>
      </c>
      <c r="AS736" s="428" t="s">
        <v>106</v>
      </c>
      <c r="AT736" s="496" t="s">
        <v>949</v>
      </c>
      <c r="AU736" s="355" t="s">
        <v>949</v>
      </c>
      <c r="AV736" s="288"/>
      <c r="AW736" s="498" t="s">
        <v>949</v>
      </c>
      <c r="AX736" s="499" t="s">
        <v>106</v>
      </c>
      <c r="AY736" s="499" t="s">
        <v>106</v>
      </c>
      <c r="AZ736" s="333"/>
      <c r="BA736" s="491" t="str">
        <f t="shared" ref="BA736:BA741" si="1220">IF($A736&lt;&gt;" ",$W736," ")</f>
        <v>Holder</v>
      </c>
      <c r="BB736" s="492" t="str">
        <f t="shared" ref="BB736:BB741" si="1221">IF($A736&lt;&gt;" ",$AA736," ")</f>
        <v>Holder</v>
      </c>
      <c r="BC736" s="493" t="str">
        <f t="shared" ref="BC736:BC741" si="1222">IF($A736&lt;&gt;" ",$AB736," ")</f>
        <v>Holder</v>
      </c>
      <c r="BD736" s="488" t="str">
        <f t="shared" ref="BD736:BD741" si="1223">IF($A736&lt;&gt;" ",$AF736," ")</f>
        <v>Holder</v>
      </c>
      <c r="BE736" s="494" t="str">
        <f t="shared" ref="BE736:BE741" si="1224">IF($A736&lt;&gt;" ",$AG736," ")</f>
        <v>Holder</v>
      </c>
      <c r="BF736" s="495" t="str">
        <f t="shared" ref="BF736:BF741" si="1225">IF($A736&lt;&gt;" ",$AK736," ")</f>
        <v>Holder</v>
      </c>
      <c r="BG736" s="490" t="str">
        <f t="shared" ref="BG736:BG741" si="1226">IF($A736&lt;&gt;" ",$AP736," ")</f>
        <v>Holder</v>
      </c>
      <c r="BH736" s="496" t="str">
        <f t="shared" ref="BH736:BH741" si="1227">IF($A736&lt;&gt;" ",$AT736," ")</f>
        <v>Holder</v>
      </c>
      <c r="BI736" s="497" t="str">
        <f t="shared" ref="BI736:BI741" si="1228">IF($A736&lt;&gt;" ",$AU736," ")</f>
        <v>Holder</v>
      </c>
      <c r="BJ736" s="385" t="str">
        <f t="shared" ref="BJ736:BJ741" si="1229">IF(BA736*0.9&gt;BG736, " ", "No")</f>
        <v>No</v>
      </c>
      <c r="BK736" s="385" t="str">
        <f t="shared" ref="BK736:BK741" si="1230">IF(BC736*0.9&gt;BG736, " ", "No")</f>
        <v>No</v>
      </c>
      <c r="BL736" s="483" t="s">
        <v>1376</v>
      </c>
      <c r="BM736" s="482"/>
      <c r="BN736" s="482"/>
      <c r="BO736" s="482"/>
      <c r="BP736" s="482"/>
      <c r="BQ736" s="482"/>
      <c r="BR736" s="482"/>
      <c r="BS736" s="482"/>
      <c r="BT736" s="482"/>
      <c r="BU736" s="67"/>
      <c r="BV736" s="442" t="str">
        <f t="shared" ref="BV736:BV741" si="1231">IF(W736&gt;0,$BV$9, " ")</f>
        <v xml:space="preserve"> </v>
      </c>
      <c r="BW736" s="244" t="str">
        <f t="shared" ref="BW736:BW741" si="1232">IF($BV736&gt;0,($BV736-W736)/$BV736*100," ")</f>
        <v xml:space="preserve"> </v>
      </c>
      <c r="BX736" s="244" t="str">
        <f t="shared" ref="BX736:BY741" si="1233">IF($BV736&gt;0,($BV736-AA736)/$BV736*100," ")</f>
        <v xml:space="preserve"> </v>
      </c>
      <c r="BY736" s="244" t="str">
        <f t="shared" si="1233"/>
        <v xml:space="preserve"> </v>
      </c>
      <c r="BZ736" s="244" t="str">
        <f t="shared" ref="BZ736:CA741" si="1234">IF($BV736&gt;0,($BV736-AF736)/$BV736*100," ")</f>
        <v xml:space="preserve"> </v>
      </c>
      <c r="CA736" s="244" t="str">
        <f t="shared" si="1234"/>
        <v xml:space="preserve"> </v>
      </c>
      <c r="CB736" s="244" t="str">
        <f t="shared" ref="CB736:CB741" si="1235">CA736</f>
        <v xml:space="preserve"> </v>
      </c>
      <c r="CC736" s="244" t="str">
        <f t="shared" ref="CC736:CC741" si="1236">IF($BV736&gt;0,($BV736-AK736)/$BV736*100," ")</f>
        <v xml:space="preserve"> </v>
      </c>
      <c r="CD736" s="244" t="str">
        <f t="shared" ref="CD736:CD741" si="1237">IF($BV736&gt;0,($BV736-AP736)/$BV736*100," ")</f>
        <v xml:space="preserve"> </v>
      </c>
      <c r="CE736" s="244" t="str">
        <f t="shared" ref="CE736:CE741" si="1238">IF($BV736&gt;0,($BV736-AT736)/$BV736*100," ")</f>
        <v xml:space="preserve"> </v>
      </c>
      <c r="CF736" s="244" t="str">
        <f t="shared" ref="CF736:CF741" si="1239">IF($BV736&gt;0,($BV736-(W736*2))/$BV736*100," ")</f>
        <v xml:space="preserve"> </v>
      </c>
      <c r="CG736" s="244" t="str">
        <f t="shared" ref="CG736:CG741" si="1240">IF($BV736&gt;0,($BV736-AW736)/$BV736*100," ")</f>
        <v xml:space="preserve"> </v>
      </c>
      <c r="CH736" s="244" t="str">
        <f t="shared" ref="CH736:CH741" si="1241">IF($W736&gt;0,100," ")</f>
        <v xml:space="preserve"> </v>
      </c>
      <c r="CI736" s="570"/>
      <c r="CJ736" s="244" t="str">
        <f t="shared" ref="CJ736:CJ741" si="1242">IF($BV736&gt;0,($BV736-AI736)/$BV736*100," ")</f>
        <v xml:space="preserve"> </v>
      </c>
      <c r="CK736" s="244" t="str">
        <f t="shared" ref="CK736:CK741" si="1243">IF($BV736&gt;0,($BV736-AM736)/$BV736*100," ")</f>
        <v xml:space="preserve"> </v>
      </c>
      <c r="CL736" s="244" t="str">
        <f t="shared" ref="CL736:CL741" si="1244">IF($BV736&gt;0,($BV736-AN736)/$BV736*100," ")</f>
        <v xml:space="preserve"> </v>
      </c>
      <c r="CM736" s="244" t="str">
        <f t="shared" ref="CM736:CM741" si="1245">IF($BV736&gt;0,($BV736-AR736)/$BV736*100," ")</f>
        <v xml:space="preserve"> </v>
      </c>
      <c r="CN736" s="244" t="str">
        <f t="shared" ref="CN736:CN741" si="1246">IF($BV736&gt;0,($BV736-AS736)/$BV736*100," ")</f>
        <v xml:space="preserve"> </v>
      </c>
      <c r="CO736" s="244" t="str">
        <f t="shared" ref="CO736:CO741" si="1247">IF($BV736&gt;0,($BV736-AW736)/$BV736*100," ")</f>
        <v xml:space="preserve"> </v>
      </c>
      <c r="CP736" s="244" t="str">
        <f t="shared" ref="CP736:CP741" si="1248">IF($BV736&gt;0,($BV736-BB736)/$BV736*100," ")</f>
        <v xml:space="preserve"> </v>
      </c>
      <c r="CQ736" s="244" t="str">
        <f t="shared" ref="CQ736:CQ741" si="1249">IF($BV736&gt;0,($BV736-BF736)/$BV736*100," ")</f>
        <v xml:space="preserve"> </v>
      </c>
      <c r="CR736" s="244"/>
      <c r="CS736" s="244"/>
      <c r="CT736" s="244"/>
      <c r="CU736" s="244"/>
      <c r="CV736" s="347"/>
      <c r="CW736" s="338" t="str">
        <f t="shared" ref="CW736:DE741" si="1250">IF($BW736&gt;0,$BA736," ")</f>
        <v xml:space="preserve"> </v>
      </c>
      <c r="CX736" s="347"/>
      <c r="CY736" s="338" t="str">
        <f t="shared" si="1250"/>
        <v xml:space="preserve"> </v>
      </c>
      <c r="CZ736" s="347"/>
      <c r="DA736" s="338" t="str">
        <f t="shared" si="1250"/>
        <v xml:space="preserve"> </v>
      </c>
      <c r="DB736" s="347"/>
      <c r="DC736" s="338" t="str">
        <f t="shared" si="1250"/>
        <v xml:space="preserve"> </v>
      </c>
      <c r="DD736" s="347"/>
      <c r="DE736" s="338" t="str">
        <f t="shared" si="1250"/>
        <v xml:space="preserve"> </v>
      </c>
    </row>
    <row r="737" spans="1:109" s="19" customFormat="1" x14ac:dyDescent="0.2">
      <c r="A737" s="93" t="s">
        <v>260</v>
      </c>
      <c r="B737" s="369" t="s">
        <v>997</v>
      </c>
      <c r="C737" s="454" t="s">
        <v>1512</v>
      </c>
      <c r="D737" s="217"/>
      <c r="E737" s="404">
        <v>100</v>
      </c>
      <c r="F737" s="404" t="s">
        <v>656</v>
      </c>
      <c r="G737" s="706"/>
      <c r="H737" s="84" t="s">
        <v>949</v>
      </c>
      <c r="I737" s="89" t="e">
        <f>IF('Retail Pricing'!#REF!&gt;0,'Retail Pricing'!#REF!," ")</f>
        <v>#REF!</v>
      </c>
      <c r="J737" s="85" t="e">
        <f>'Retail Pricing'!#REF!</f>
        <v>#REF!</v>
      </c>
      <c r="K737" s="85" t="e">
        <f>'Retail Pricing'!#REF!</f>
        <v>#REF!</v>
      </c>
      <c r="L737" s="305" t="e">
        <f>IF('Retail Pricing'!#REF!&gt;0,'Retail Pricing'!#REF!," ")</f>
        <v>#REF!</v>
      </c>
      <c r="M737" s="226" t="e">
        <f t="shared" si="1213"/>
        <v>#REF!</v>
      </c>
      <c r="N737" s="219" t="e">
        <f>IF('Retail Pricing'!#REF!&gt;0,'Retail Pricing'!#REF!," ")</f>
        <v>#REF!</v>
      </c>
      <c r="O737" s="219" t="e">
        <f>IF('Retail Pricing'!#REF!&gt;0,'Retail Pricing'!#REF!," ")</f>
        <v>#REF!</v>
      </c>
      <c r="P737" s="219"/>
      <c r="Q737" s="219" t="e">
        <f>IF('Retail Pricing'!#REF!&gt;0,'Retail Pricing'!#REF!," ")</f>
        <v>#REF!</v>
      </c>
      <c r="R737" s="219" t="e">
        <f>IF('Retail Pricing'!#REF!&gt;0,'Retail Pricing'!#REF!," ")</f>
        <v>#REF!</v>
      </c>
      <c r="S737" s="219" t="e">
        <f>IF('Retail Pricing'!#REF!&gt;0,'Retail Pricing'!#REF!," ")</f>
        <v>#REF!</v>
      </c>
      <c r="T737" s="219">
        <v>2.8757700000000002</v>
      </c>
      <c r="U737" s="7" t="e">
        <f t="shared" si="1214"/>
        <v>#REF!</v>
      </c>
      <c r="V737" s="7">
        <v>0</v>
      </c>
      <c r="W737" s="491" t="s">
        <v>949</v>
      </c>
      <c r="X737" s="489" t="s">
        <v>949</v>
      </c>
      <c r="Y737" s="304" t="str">
        <f t="shared" si="1215"/>
        <v xml:space="preserve"> </v>
      </c>
      <c r="Z737" s="428" t="s">
        <v>106</v>
      </c>
      <c r="AA737" s="492" t="s">
        <v>949</v>
      </c>
      <c r="AB737" s="493" t="s">
        <v>949</v>
      </c>
      <c r="AC737" s="489" t="s">
        <v>949</v>
      </c>
      <c r="AD737" s="14" t="str">
        <f t="shared" si="1216"/>
        <v xml:space="preserve"> </v>
      </c>
      <c r="AE737" s="428" t="s">
        <v>106</v>
      </c>
      <c r="AF737" s="488" t="s">
        <v>949</v>
      </c>
      <c r="AG737" s="494" t="s">
        <v>949</v>
      </c>
      <c r="AH737" s="489" t="s">
        <v>949</v>
      </c>
      <c r="AI737" s="14" t="str">
        <f t="shared" si="1217"/>
        <v xml:space="preserve"> </v>
      </c>
      <c r="AJ737" s="428" t="s">
        <v>106</v>
      </c>
      <c r="AK737" s="495" t="s">
        <v>949</v>
      </c>
      <c r="AL737" s="489"/>
      <c r="AM737" s="489" t="s">
        <v>949</v>
      </c>
      <c r="AN737" s="14" t="str">
        <f t="shared" si="1218"/>
        <v xml:space="preserve"> </v>
      </c>
      <c r="AO737" s="428" t="s">
        <v>106</v>
      </c>
      <c r="AP737" s="490" t="s">
        <v>949</v>
      </c>
      <c r="AQ737" s="489" t="s">
        <v>949</v>
      </c>
      <c r="AR737" s="14" t="str">
        <f t="shared" si="1219"/>
        <v xml:space="preserve"> </v>
      </c>
      <c r="AS737" s="428" t="s">
        <v>106</v>
      </c>
      <c r="AT737" s="496" t="s">
        <v>949</v>
      </c>
      <c r="AU737" s="355" t="s">
        <v>949</v>
      </c>
      <c r="AV737" s="288"/>
      <c r="AW737" s="498" t="s">
        <v>949</v>
      </c>
      <c r="AX737" s="499" t="s">
        <v>106</v>
      </c>
      <c r="AY737" s="499" t="s">
        <v>106</v>
      </c>
      <c r="AZ737" s="333"/>
      <c r="BA737" s="491" t="str">
        <f t="shared" si="1220"/>
        <v>Holder</v>
      </c>
      <c r="BB737" s="492" t="str">
        <f t="shared" si="1221"/>
        <v>Holder</v>
      </c>
      <c r="BC737" s="493" t="str">
        <f t="shared" si="1222"/>
        <v>Holder</v>
      </c>
      <c r="BD737" s="488" t="str">
        <f t="shared" si="1223"/>
        <v>Holder</v>
      </c>
      <c r="BE737" s="494" t="str">
        <f t="shared" si="1224"/>
        <v>Holder</v>
      </c>
      <c r="BF737" s="495" t="str">
        <f t="shared" si="1225"/>
        <v>Holder</v>
      </c>
      <c r="BG737" s="490" t="str">
        <f t="shared" si="1226"/>
        <v>Holder</v>
      </c>
      <c r="BH737" s="496" t="str">
        <f t="shared" si="1227"/>
        <v>Holder</v>
      </c>
      <c r="BI737" s="497" t="str">
        <f t="shared" si="1228"/>
        <v>Holder</v>
      </c>
      <c r="BJ737" s="385" t="str">
        <f t="shared" si="1229"/>
        <v>No</v>
      </c>
      <c r="BK737" s="385" t="str">
        <f t="shared" si="1230"/>
        <v>No</v>
      </c>
      <c r="BL737" s="483" t="s">
        <v>1376</v>
      </c>
      <c r="BM737" s="482"/>
      <c r="BN737" s="482"/>
      <c r="BO737" s="482"/>
      <c r="BP737" s="482"/>
      <c r="BQ737" s="482"/>
      <c r="BR737" s="482"/>
      <c r="BS737" s="482"/>
      <c r="BT737" s="482"/>
      <c r="BU737" s="67"/>
      <c r="BV737" s="442" t="str">
        <f t="shared" si="1231"/>
        <v xml:space="preserve"> </v>
      </c>
      <c r="BW737" s="244" t="str">
        <f t="shared" si="1232"/>
        <v xml:space="preserve"> </v>
      </c>
      <c r="BX737" s="244" t="str">
        <f t="shared" si="1233"/>
        <v xml:space="preserve"> </v>
      </c>
      <c r="BY737" s="244" t="str">
        <f t="shared" si="1233"/>
        <v xml:space="preserve"> </v>
      </c>
      <c r="BZ737" s="244" t="str">
        <f t="shared" si="1234"/>
        <v xml:space="preserve"> </v>
      </c>
      <c r="CA737" s="244" t="str">
        <f t="shared" si="1234"/>
        <v xml:space="preserve"> </v>
      </c>
      <c r="CB737" s="244" t="str">
        <f t="shared" si="1235"/>
        <v xml:space="preserve"> </v>
      </c>
      <c r="CC737" s="244" t="str">
        <f t="shared" si="1236"/>
        <v xml:space="preserve"> </v>
      </c>
      <c r="CD737" s="244" t="str">
        <f t="shared" si="1237"/>
        <v xml:space="preserve"> </v>
      </c>
      <c r="CE737" s="244" t="str">
        <f t="shared" si="1238"/>
        <v xml:space="preserve"> </v>
      </c>
      <c r="CF737" s="244" t="str">
        <f t="shared" si="1239"/>
        <v xml:space="preserve"> </v>
      </c>
      <c r="CG737" s="244" t="str">
        <f t="shared" si="1240"/>
        <v xml:space="preserve"> </v>
      </c>
      <c r="CH737" s="244" t="str">
        <f t="shared" si="1241"/>
        <v xml:space="preserve"> </v>
      </c>
      <c r="CI737" s="570"/>
      <c r="CJ737" s="244" t="str">
        <f t="shared" si="1242"/>
        <v xml:space="preserve"> </v>
      </c>
      <c r="CK737" s="244" t="str">
        <f t="shared" si="1243"/>
        <v xml:space="preserve"> </v>
      </c>
      <c r="CL737" s="244" t="str">
        <f t="shared" si="1244"/>
        <v xml:space="preserve"> </v>
      </c>
      <c r="CM737" s="244" t="str">
        <f t="shared" si="1245"/>
        <v xml:space="preserve"> </v>
      </c>
      <c r="CN737" s="244" t="str">
        <f t="shared" si="1246"/>
        <v xml:space="preserve"> </v>
      </c>
      <c r="CO737" s="244" t="str">
        <f t="shared" si="1247"/>
        <v xml:space="preserve"> </v>
      </c>
      <c r="CP737" s="244" t="str">
        <f t="shared" si="1248"/>
        <v xml:space="preserve"> </v>
      </c>
      <c r="CQ737" s="244" t="str">
        <f t="shared" si="1249"/>
        <v xml:space="preserve"> </v>
      </c>
      <c r="CR737" s="244"/>
      <c r="CS737" s="244"/>
      <c r="CT737" s="244"/>
      <c r="CU737" s="244"/>
      <c r="CV737" s="347"/>
      <c r="CW737" s="338" t="str">
        <f t="shared" si="1250"/>
        <v xml:space="preserve"> </v>
      </c>
      <c r="CX737" s="347"/>
      <c r="CY737" s="338" t="str">
        <f t="shared" si="1250"/>
        <v xml:space="preserve"> </v>
      </c>
      <c r="CZ737" s="347"/>
      <c r="DA737" s="338" t="str">
        <f t="shared" si="1250"/>
        <v xml:space="preserve"> </v>
      </c>
      <c r="DB737" s="347"/>
      <c r="DC737" s="338" t="str">
        <f t="shared" si="1250"/>
        <v xml:space="preserve"> </v>
      </c>
      <c r="DD737" s="347"/>
      <c r="DE737" s="338" t="str">
        <f t="shared" si="1250"/>
        <v xml:space="preserve"> </v>
      </c>
    </row>
    <row r="738" spans="1:109" s="19" customFormat="1" x14ac:dyDescent="0.2">
      <c r="A738" s="93" t="s">
        <v>260</v>
      </c>
      <c r="B738" s="369" t="s">
        <v>998</v>
      </c>
      <c r="C738" s="454" t="s">
        <v>1512</v>
      </c>
      <c r="D738" s="217"/>
      <c r="E738" s="326">
        <v>100</v>
      </c>
      <c r="F738" s="326" t="s">
        <v>657</v>
      </c>
      <c r="G738" s="701"/>
      <c r="H738" s="84" t="s">
        <v>949</v>
      </c>
      <c r="I738" s="89" t="e">
        <f>IF('Retail Pricing'!#REF!&gt;0,'Retail Pricing'!#REF!," ")</f>
        <v>#REF!</v>
      </c>
      <c r="J738" s="85" t="e">
        <f>'Retail Pricing'!#REF!</f>
        <v>#REF!</v>
      </c>
      <c r="K738" s="85" t="e">
        <f>'Retail Pricing'!#REF!</f>
        <v>#REF!</v>
      </c>
      <c r="L738" s="305" t="e">
        <f>IF('Retail Pricing'!#REF!&gt;0,'Retail Pricing'!#REF!," ")</f>
        <v>#REF!</v>
      </c>
      <c r="M738" s="226" t="e">
        <f t="shared" si="1213"/>
        <v>#REF!</v>
      </c>
      <c r="N738" s="219" t="e">
        <f>IF('Retail Pricing'!#REF!&gt;0,'Retail Pricing'!#REF!," ")</f>
        <v>#REF!</v>
      </c>
      <c r="O738" s="219" t="e">
        <f>IF('Retail Pricing'!#REF!&gt;0,'Retail Pricing'!#REF!," ")</f>
        <v>#REF!</v>
      </c>
      <c r="P738" s="219"/>
      <c r="Q738" s="219" t="e">
        <f>IF('Retail Pricing'!#REF!&gt;0,'Retail Pricing'!#REF!," ")</f>
        <v>#REF!</v>
      </c>
      <c r="R738" s="219" t="e">
        <f>IF('Retail Pricing'!#REF!&gt;0,'Retail Pricing'!#REF!," ")</f>
        <v>#REF!</v>
      </c>
      <c r="S738" s="219" t="e">
        <f>IF('Retail Pricing'!#REF!&gt;0,'Retail Pricing'!#REF!," ")</f>
        <v>#REF!</v>
      </c>
      <c r="T738" s="219">
        <v>2.9174000000000002</v>
      </c>
      <c r="U738" s="7" t="e">
        <f t="shared" si="1214"/>
        <v>#REF!</v>
      </c>
      <c r="V738" s="7">
        <v>0</v>
      </c>
      <c r="W738" s="491" t="s">
        <v>949</v>
      </c>
      <c r="X738" s="489" t="s">
        <v>949</v>
      </c>
      <c r="Y738" s="304" t="str">
        <f t="shared" si="1215"/>
        <v xml:space="preserve"> </v>
      </c>
      <c r="Z738" s="428" t="s">
        <v>106</v>
      </c>
      <c r="AA738" s="492" t="s">
        <v>949</v>
      </c>
      <c r="AB738" s="493" t="s">
        <v>949</v>
      </c>
      <c r="AC738" s="489" t="s">
        <v>949</v>
      </c>
      <c r="AD738" s="14" t="str">
        <f t="shared" si="1216"/>
        <v xml:space="preserve"> </v>
      </c>
      <c r="AE738" s="428" t="s">
        <v>106</v>
      </c>
      <c r="AF738" s="488" t="s">
        <v>949</v>
      </c>
      <c r="AG738" s="494" t="s">
        <v>949</v>
      </c>
      <c r="AH738" s="489" t="s">
        <v>949</v>
      </c>
      <c r="AI738" s="14" t="str">
        <f t="shared" si="1217"/>
        <v xml:space="preserve"> </v>
      </c>
      <c r="AJ738" s="428" t="s">
        <v>106</v>
      </c>
      <c r="AK738" s="495" t="s">
        <v>949</v>
      </c>
      <c r="AL738" s="489"/>
      <c r="AM738" s="489" t="s">
        <v>949</v>
      </c>
      <c r="AN738" s="14" t="str">
        <f t="shared" si="1218"/>
        <v xml:space="preserve"> </v>
      </c>
      <c r="AO738" s="428" t="s">
        <v>106</v>
      </c>
      <c r="AP738" s="490" t="s">
        <v>949</v>
      </c>
      <c r="AQ738" s="489" t="s">
        <v>949</v>
      </c>
      <c r="AR738" s="14" t="str">
        <f t="shared" si="1219"/>
        <v xml:space="preserve"> </v>
      </c>
      <c r="AS738" s="428" t="s">
        <v>106</v>
      </c>
      <c r="AT738" s="496" t="s">
        <v>949</v>
      </c>
      <c r="AU738" s="355" t="s">
        <v>949</v>
      </c>
      <c r="AV738" s="288"/>
      <c r="AW738" s="498" t="s">
        <v>949</v>
      </c>
      <c r="AX738" s="499" t="s">
        <v>106</v>
      </c>
      <c r="AY738" s="499" t="s">
        <v>106</v>
      </c>
      <c r="AZ738" s="333"/>
      <c r="BA738" s="491" t="str">
        <f t="shared" si="1220"/>
        <v>Holder</v>
      </c>
      <c r="BB738" s="492" t="str">
        <f t="shared" si="1221"/>
        <v>Holder</v>
      </c>
      <c r="BC738" s="493" t="str">
        <f t="shared" si="1222"/>
        <v>Holder</v>
      </c>
      <c r="BD738" s="488" t="str">
        <f t="shared" si="1223"/>
        <v>Holder</v>
      </c>
      <c r="BE738" s="494" t="str">
        <f t="shared" si="1224"/>
        <v>Holder</v>
      </c>
      <c r="BF738" s="495" t="str">
        <f t="shared" si="1225"/>
        <v>Holder</v>
      </c>
      <c r="BG738" s="490" t="str">
        <f t="shared" si="1226"/>
        <v>Holder</v>
      </c>
      <c r="BH738" s="496" t="str">
        <f t="shared" si="1227"/>
        <v>Holder</v>
      </c>
      <c r="BI738" s="497" t="str">
        <f t="shared" si="1228"/>
        <v>Holder</v>
      </c>
      <c r="BJ738" s="385" t="str">
        <f t="shared" si="1229"/>
        <v>No</v>
      </c>
      <c r="BK738" s="385" t="str">
        <f t="shared" si="1230"/>
        <v>No</v>
      </c>
      <c r="BL738" s="483" t="s">
        <v>1376</v>
      </c>
      <c r="BM738" s="482"/>
      <c r="BN738" s="482"/>
      <c r="BO738" s="482"/>
      <c r="BP738" s="482"/>
      <c r="BQ738" s="482"/>
      <c r="BR738" s="482"/>
      <c r="BS738" s="482"/>
      <c r="BT738" s="482"/>
      <c r="BU738" s="67"/>
      <c r="BV738" s="442" t="str">
        <f t="shared" si="1231"/>
        <v xml:space="preserve"> </v>
      </c>
      <c r="BW738" s="244" t="str">
        <f t="shared" si="1232"/>
        <v xml:space="preserve"> </v>
      </c>
      <c r="BX738" s="244" t="str">
        <f t="shared" si="1233"/>
        <v xml:space="preserve"> </v>
      </c>
      <c r="BY738" s="244" t="str">
        <f t="shared" si="1233"/>
        <v xml:space="preserve"> </v>
      </c>
      <c r="BZ738" s="244" t="str">
        <f t="shared" si="1234"/>
        <v xml:space="preserve"> </v>
      </c>
      <c r="CA738" s="244" t="str">
        <f t="shared" si="1234"/>
        <v xml:space="preserve"> </v>
      </c>
      <c r="CB738" s="244" t="str">
        <f t="shared" si="1235"/>
        <v xml:space="preserve"> </v>
      </c>
      <c r="CC738" s="244" t="str">
        <f t="shared" si="1236"/>
        <v xml:space="preserve"> </v>
      </c>
      <c r="CD738" s="244" t="str">
        <f t="shared" si="1237"/>
        <v xml:space="preserve"> </v>
      </c>
      <c r="CE738" s="244" t="str">
        <f t="shared" si="1238"/>
        <v xml:space="preserve"> </v>
      </c>
      <c r="CF738" s="244" t="str">
        <f t="shared" si="1239"/>
        <v xml:space="preserve"> </v>
      </c>
      <c r="CG738" s="244" t="str">
        <f t="shared" si="1240"/>
        <v xml:space="preserve"> </v>
      </c>
      <c r="CH738" s="244" t="str">
        <f t="shared" si="1241"/>
        <v xml:space="preserve"> </v>
      </c>
      <c r="CI738" s="570"/>
      <c r="CJ738" s="244" t="str">
        <f t="shared" si="1242"/>
        <v xml:space="preserve"> </v>
      </c>
      <c r="CK738" s="244" t="str">
        <f t="shared" si="1243"/>
        <v xml:space="preserve"> </v>
      </c>
      <c r="CL738" s="244" t="str">
        <f t="shared" si="1244"/>
        <v xml:space="preserve"> </v>
      </c>
      <c r="CM738" s="244" t="str">
        <f t="shared" si="1245"/>
        <v xml:space="preserve"> </v>
      </c>
      <c r="CN738" s="244" t="str">
        <f t="shared" si="1246"/>
        <v xml:space="preserve"> </v>
      </c>
      <c r="CO738" s="244" t="str">
        <f t="shared" si="1247"/>
        <v xml:space="preserve"> </v>
      </c>
      <c r="CP738" s="244" t="str">
        <f t="shared" si="1248"/>
        <v xml:space="preserve"> </v>
      </c>
      <c r="CQ738" s="244" t="str">
        <f t="shared" si="1249"/>
        <v xml:space="preserve"> </v>
      </c>
      <c r="CR738" s="244"/>
      <c r="CS738" s="244"/>
      <c r="CT738" s="244"/>
      <c r="CU738" s="244"/>
      <c r="CV738" s="347"/>
      <c r="CW738" s="338" t="str">
        <f t="shared" si="1250"/>
        <v xml:space="preserve"> </v>
      </c>
      <c r="CX738" s="347"/>
      <c r="CY738" s="338" t="str">
        <f t="shared" si="1250"/>
        <v xml:space="preserve"> </v>
      </c>
      <c r="CZ738" s="347"/>
      <c r="DA738" s="338" t="str">
        <f t="shared" si="1250"/>
        <v xml:space="preserve"> </v>
      </c>
      <c r="DB738" s="347"/>
      <c r="DC738" s="338" t="str">
        <f t="shared" si="1250"/>
        <v xml:space="preserve"> </v>
      </c>
      <c r="DD738" s="347"/>
      <c r="DE738" s="338" t="str">
        <f t="shared" si="1250"/>
        <v xml:space="preserve"> </v>
      </c>
    </row>
    <row r="739" spans="1:109" s="19" customFormat="1" x14ac:dyDescent="0.2">
      <c r="A739" s="93" t="s">
        <v>260</v>
      </c>
      <c r="B739" s="369" t="s">
        <v>999</v>
      </c>
      <c r="C739" s="448"/>
      <c r="D739" s="217"/>
      <c r="E739" s="326">
        <v>48</v>
      </c>
      <c r="F739" s="326" t="s">
        <v>657</v>
      </c>
      <c r="G739" s="701"/>
      <c r="H739" s="84"/>
      <c r="I739" s="89" t="e">
        <f>IF('Retail Pricing'!#REF!&gt;0,'Retail Pricing'!#REF!," ")</f>
        <v>#REF!</v>
      </c>
      <c r="J739" s="85" t="e">
        <f>'Retail Pricing'!#REF!</f>
        <v>#REF!</v>
      </c>
      <c r="K739" s="85" t="e">
        <f>'Retail Pricing'!#REF!</f>
        <v>#REF!</v>
      </c>
      <c r="L739" s="305" t="e">
        <f>IF('Retail Pricing'!#REF!&gt;0,'Retail Pricing'!#REF!," ")</f>
        <v>#REF!</v>
      </c>
      <c r="M739" s="226" t="e">
        <f t="shared" si="1213"/>
        <v>#REF!</v>
      </c>
      <c r="N739" s="219" t="e">
        <f>IF('Retail Pricing'!#REF!&gt;0,'Retail Pricing'!#REF!," ")</f>
        <v>#REF!</v>
      </c>
      <c r="O739" s="219" t="e">
        <f>IF('Retail Pricing'!#REF!&gt;0,'Retail Pricing'!#REF!," ")</f>
        <v>#REF!</v>
      </c>
      <c r="P739" s="219"/>
      <c r="Q739" s="219" t="e">
        <f>IF('Retail Pricing'!#REF!&gt;0,'Retail Pricing'!#REF!," ")</f>
        <v>#REF!</v>
      </c>
      <c r="R739" s="219" t="e">
        <f>IF('Retail Pricing'!#REF!&gt;0,'Retail Pricing'!#REF!," ")</f>
        <v>#REF!</v>
      </c>
      <c r="S739" s="219" t="e">
        <f>IF('Retail Pricing'!#REF!&gt;0,'Retail Pricing'!#REF!," ")</f>
        <v>#REF!</v>
      </c>
      <c r="T739" s="219">
        <v>4.2318800000000003</v>
      </c>
      <c r="U739" s="7" t="e">
        <f t="shared" si="1214"/>
        <v>#REF!</v>
      </c>
      <c r="V739" s="7">
        <v>0</v>
      </c>
      <c r="W739" s="491" t="e">
        <f>ROUND(('Retail Pricing'!#REF!/(1-0.09))/0.05,0)*0.05</f>
        <v>#REF!</v>
      </c>
      <c r="X739" s="489">
        <v>5.5</v>
      </c>
      <c r="Y739" s="304" t="e">
        <f t="shared" si="1215"/>
        <v>#REF!</v>
      </c>
      <c r="Z739" s="428">
        <v>0.04</v>
      </c>
      <c r="AA739" s="492">
        <v>6.05</v>
      </c>
      <c r="AB739" s="493" t="e">
        <f>ROUND(('Retail Pricing'!#REF!/(1-0.09))/0.05,0)*0.05</f>
        <v>#REF!</v>
      </c>
      <c r="AC739" s="489">
        <v>5.5</v>
      </c>
      <c r="AD739" s="14" t="e">
        <f t="shared" si="1216"/>
        <v>#REF!</v>
      </c>
      <c r="AE739" s="428">
        <v>0.04</v>
      </c>
      <c r="AF739" s="488">
        <v>6.05</v>
      </c>
      <c r="AG739" s="494" t="e">
        <f>ROUND(('Retail Pricing'!#REF!/(1-0.09))/0.05,0)*0.05</f>
        <v>#REF!</v>
      </c>
      <c r="AH739" s="489">
        <v>5.5</v>
      </c>
      <c r="AI739" s="14" t="e">
        <f t="shared" si="1217"/>
        <v>#REF!</v>
      </c>
      <c r="AJ739" s="428">
        <v>0.04</v>
      </c>
      <c r="AK739" s="495" t="e">
        <f>ROUND(('Retail Pricing'!#REF!/(1-0.09))/0.05,0)*0.05</f>
        <v>#REF!</v>
      </c>
      <c r="AL739" s="489"/>
      <c r="AM739" s="489">
        <v>5.5</v>
      </c>
      <c r="AN739" s="14" t="e">
        <f t="shared" si="1218"/>
        <v>#REF!</v>
      </c>
      <c r="AO739" s="428">
        <v>0.04</v>
      </c>
      <c r="AP739" s="490" t="e">
        <f>ROUND(('Retail Pricing'!#REF!/(1-0.09))/0.05,0)*0.05</f>
        <v>#REF!</v>
      </c>
      <c r="AQ739" s="489">
        <v>5.5</v>
      </c>
      <c r="AR739" s="14" t="e">
        <f t="shared" si="1219"/>
        <v>#REF!</v>
      </c>
      <c r="AS739" s="428">
        <v>0.04</v>
      </c>
      <c r="AT739" s="496">
        <v>6.05</v>
      </c>
      <c r="AU739" s="517" t="e">
        <f>IF(BA739&gt;0,ROUNDUP((BA739*2),0.05)-0.01," ")+10</f>
        <v>#REF!</v>
      </c>
      <c r="AV739" s="288"/>
      <c r="AW739" s="498" t="e">
        <f>IF(W739&gt;0,ROUND((W739*1.3)/0.05,0)*0.05," ")</f>
        <v>#REF!</v>
      </c>
      <c r="AX739" s="499" t="s">
        <v>106</v>
      </c>
      <c r="AY739" s="499" t="s">
        <v>106</v>
      </c>
      <c r="AZ739" s="333"/>
      <c r="BA739" s="491" t="e">
        <f t="shared" si="1220"/>
        <v>#REF!</v>
      </c>
      <c r="BB739" s="492">
        <f t="shared" si="1221"/>
        <v>6.05</v>
      </c>
      <c r="BC739" s="493" t="e">
        <f t="shared" si="1222"/>
        <v>#REF!</v>
      </c>
      <c r="BD739" s="488">
        <f t="shared" si="1223"/>
        <v>6.05</v>
      </c>
      <c r="BE739" s="494" t="e">
        <f t="shared" si="1224"/>
        <v>#REF!</v>
      </c>
      <c r="BF739" s="495" t="e">
        <f t="shared" si="1225"/>
        <v>#REF!</v>
      </c>
      <c r="BG739" s="490" t="e">
        <f t="shared" si="1226"/>
        <v>#REF!</v>
      </c>
      <c r="BH739" s="496">
        <f t="shared" si="1227"/>
        <v>6.05</v>
      </c>
      <c r="BI739" s="497" t="e">
        <f t="shared" si="1228"/>
        <v>#REF!</v>
      </c>
      <c r="BJ739" s="385" t="e">
        <f t="shared" si="1229"/>
        <v>#REF!</v>
      </c>
      <c r="BK739" s="385" t="e">
        <f t="shared" si="1230"/>
        <v>#REF!</v>
      </c>
      <c r="BL739" s="243" t="e">
        <f>IF((BA739-'Retail Pricing'!#REF!)&gt;=0," ",1)</f>
        <v>#REF!</v>
      </c>
      <c r="BM739" s="243" t="e">
        <f>IF((BB739-'Retail Pricing'!#REF!)&gt;=0," ",1)</f>
        <v>#REF!</v>
      </c>
      <c r="BN739" s="243" t="e">
        <f>IF((BC739-'Retail Pricing'!#REF!)&gt;=0," ",1)</f>
        <v>#REF!</v>
      </c>
      <c r="BO739" s="243" t="e">
        <f>IF((BD739-'Retail Pricing'!#REF!)&gt;=0," ",1)</f>
        <v>#REF!</v>
      </c>
      <c r="BP739" s="243" t="e">
        <f>IF((BE739-'Retail Pricing'!#REF!)&gt;=0," ",1)</f>
        <v>#REF!</v>
      </c>
      <c r="BQ739" s="243" t="e">
        <f>IF((BF739-'Retail Pricing'!#REF!)&gt;=0," ",1)</f>
        <v>#REF!</v>
      </c>
      <c r="BR739" s="243" t="e">
        <f>IF((BG739-'Retail Pricing'!#REF!)&gt;=0," ",1)</f>
        <v>#REF!</v>
      </c>
      <c r="BS739" s="243" t="e">
        <f>IF((BH739-'Retail Pricing'!#REF!)&gt;=0," ",1)</f>
        <v>#REF!</v>
      </c>
      <c r="BT739" s="243" t="e">
        <f>IF((BI739-'Retail Pricing'!#REF!)&gt;=0," ",1)</f>
        <v>#REF!</v>
      </c>
      <c r="BU739" s="67"/>
      <c r="BV739" s="442" t="e">
        <f t="shared" si="1231"/>
        <v>#REF!</v>
      </c>
      <c r="BW739" s="244" t="e">
        <f t="shared" si="1232"/>
        <v>#REF!</v>
      </c>
      <c r="BX739" s="244" t="e">
        <f t="shared" si="1233"/>
        <v>#REF!</v>
      </c>
      <c r="BY739" s="244" t="e">
        <f t="shared" si="1233"/>
        <v>#REF!</v>
      </c>
      <c r="BZ739" s="244" t="e">
        <f t="shared" si="1234"/>
        <v>#REF!</v>
      </c>
      <c r="CA739" s="244" t="e">
        <f t="shared" si="1234"/>
        <v>#REF!</v>
      </c>
      <c r="CB739" s="244" t="e">
        <f t="shared" si="1235"/>
        <v>#REF!</v>
      </c>
      <c r="CC739" s="244" t="e">
        <f t="shared" si="1236"/>
        <v>#REF!</v>
      </c>
      <c r="CD739" s="244" t="e">
        <f t="shared" si="1237"/>
        <v>#REF!</v>
      </c>
      <c r="CE739" s="244" t="e">
        <f t="shared" si="1238"/>
        <v>#REF!</v>
      </c>
      <c r="CF739" s="244" t="e">
        <f t="shared" si="1239"/>
        <v>#REF!</v>
      </c>
      <c r="CG739" s="244" t="e">
        <f t="shared" si="1240"/>
        <v>#REF!</v>
      </c>
      <c r="CH739" s="244" t="e">
        <f t="shared" si="1241"/>
        <v>#REF!</v>
      </c>
      <c r="CI739" s="570"/>
      <c r="CJ739" s="244" t="e">
        <f t="shared" si="1242"/>
        <v>#REF!</v>
      </c>
      <c r="CK739" s="244" t="e">
        <f t="shared" si="1243"/>
        <v>#REF!</v>
      </c>
      <c r="CL739" s="244" t="e">
        <f t="shared" si="1244"/>
        <v>#REF!</v>
      </c>
      <c r="CM739" s="244" t="e">
        <f t="shared" si="1245"/>
        <v>#REF!</v>
      </c>
      <c r="CN739" s="244" t="e">
        <f t="shared" si="1246"/>
        <v>#REF!</v>
      </c>
      <c r="CO739" s="244" t="e">
        <f t="shared" si="1247"/>
        <v>#REF!</v>
      </c>
      <c r="CP739" s="244" t="e">
        <f t="shared" si="1248"/>
        <v>#REF!</v>
      </c>
      <c r="CQ739" s="244" t="e">
        <f t="shared" si="1249"/>
        <v>#REF!</v>
      </c>
      <c r="CR739" s="244"/>
      <c r="CS739" s="244"/>
      <c r="CT739" s="244"/>
      <c r="CU739" s="244"/>
      <c r="CV739" s="347"/>
      <c r="CW739" s="338" t="e">
        <f t="shared" si="1250"/>
        <v>#REF!</v>
      </c>
      <c r="CX739" s="347"/>
      <c r="CY739" s="338" t="e">
        <f t="shared" si="1250"/>
        <v>#REF!</v>
      </c>
      <c r="CZ739" s="347"/>
      <c r="DA739" s="338" t="e">
        <f t="shared" si="1250"/>
        <v>#REF!</v>
      </c>
      <c r="DB739" s="347"/>
      <c r="DC739" s="338" t="e">
        <f t="shared" si="1250"/>
        <v>#REF!</v>
      </c>
      <c r="DD739" s="347"/>
      <c r="DE739" s="338" t="e">
        <f t="shared" si="1250"/>
        <v>#REF!</v>
      </c>
    </row>
    <row r="740" spans="1:109" s="19" customFormat="1" x14ac:dyDescent="0.2">
      <c r="A740" s="93" t="s">
        <v>260</v>
      </c>
      <c r="B740" s="369" t="s">
        <v>1000</v>
      </c>
      <c r="C740" s="448"/>
      <c r="D740" s="217"/>
      <c r="E740" s="326">
        <v>48</v>
      </c>
      <c r="F740" s="326" t="s">
        <v>657</v>
      </c>
      <c r="G740" s="701"/>
      <c r="H740" s="84"/>
      <c r="I740" s="89" t="e">
        <f>IF('Retail Pricing'!#REF!&gt;0,'Retail Pricing'!#REF!," ")</f>
        <v>#REF!</v>
      </c>
      <c r="J740" s="85" t="e">
        <f>'Retail Pricing'!#REF!</f>
        <v>#REF!</v>
      </c>
      <c r="K740" s="85" t="e">
        <f>'Retail Pricing'!#REF!</f>
        <v>#REF!</v>
      </c>
      <c r="L740" s="305" t="e">
        <f>IF('Retail Pricing'!#REF!&gt;0,'Retail Pricing'!#REF!," ")</f>
        <v>#REF!</v>
      </c>
      <c r="M740" s="226" t="e">
        <f t="shared" si="1213"/>
        <v>#REF!</v>
      </c>
      <c r="N740" s="219" t="e">
        <f>IF('Retail Pricing'!#REF!&gt;0,'Retail Pricing'!#REF!," ")</f>
        <v>#REF!</v>
      </c>
      <c r="O740" s="219" t="e">
        <f>IF('Retail Pricing'!#REF!&gt;0,'Retail Pricing'!#REF!," ")</f>
        <v>#REF!</v>
      </c>
      <c r="P740" s="219"/>
      <c r="Q740" s="219" t="e">
        <f>IF('Retail Pricing'!#REF!&gt;0,'Retail Pricing'!#REF!," ")</f>
        <v>#REF!</v>
      </c>
      <c r="R740" s="219" t="e">
        <f>IF('Retail Pricing'!#REF!&gt;0,'Retail Pricing'!#REF!," ")</f>
        <v>#REF!</v>
      </c>
      <c r="S740" s="219" t="e">
        <f>IF('Retail Pricing'!#REF!&gt;0,'Retail Pricing'!#REF!," ")</f>
        <v>#REF!</v>
      </c>
      <c r="T740" s="219">
        <v>3.4020199999999998</v>
      </c>
      <c r="U740" s="7" t="e">
        <f t="shared" si="1214"/>
        <v>#REF!</v>
      </c>
      <c r="V740" s="7">
        <v>0</v>
      </c>
      <c r="W740" s="491" t="e">
        <f>ROUND(('Retail Pricing'!#REF!/(1-0.09))/0.05,0)*0.05</f>
        <v>#REF!</v>
      </c>
      <c r="X740" s="489">
        <v>5.5</v>
      </c>
      <c r="Y740" s="304" t="e">
        <f t="shared" si="1215"/>
        <v>#REF!</v>
      </c>
      <c r="Z740" s="428">
        <v>0.23</v>
      </c>
      <c r="AA740" s="492">
        <v>6.05</v>
      </c>
      <c r="AB740" s="493" t="e">
        <f>ROUND(('Retail Pricing'!#REF!/(1-0.09))/0.05,0)*0.05</f>
        <v>#REF!</v>
      </c>
      <c r="AC740" s="489">
        <v>5.5</v>
      </c>
      <c r="AD740" s="14" t="e">
        <f t="shared" si="1216"/>
        <v>#REF!</v>
      </c>
      <c r="AE740" s="428">
        <v>0.23</v>
      </c>
      <c r="AF740" s="488">
        <v>6.05</v>
      </c>
      <c r="AG740" s="494" t="e">
        <f>ROUND(('Retail Pricing'!#REF!/(1-0.09))/0.05,0)*0.05</f>
        <v>#REF!</v>
      </c>
      <c r="AH740" s="489">
        <v>5.5</v>
      </c>
      <c r="AI740" s="14" t="e">
        <f t="shared" si="1217"/>
        <v>#REF!</v>
      </c>
      <c r="AJ740" s="428">
        <v>0.23</v>
      </c>
      <c r="AK740" s="495" t="e">
        <f>ROUND(('Retail Pricing'!#REF!/(1-0.09))/0.05,0)*0.05</f>
        <v>#REF!</v>
      </c>
      <c r="AL740" s="489"/>
      <c r="AM740" s="489">
        <v>5.5</v>
      </c>
      <c r="AN740" s="14" t="e">
        <f t="shared" si="1218"/>
        <v>#REF!</v>
      </c>
      <c r="AO740" s="428">
        <v>0.23</v>
      </c>
      <c r="AP740" s="490" t="e">
        <f>ROUND(('Retail Pricing'!#REF!/(1-0.09))/0.05,0)*0.05</f>
        <v>#REF!</v>
      </c>
      <c r="AQ740" s="489">
        <v>5.5</v>
      </c>
      <c r="AR740" s="14" t="e">
        <f t="shared" si="1219"/>
        <v>#REF!</v>
      </c>
      <c r="AS740" s="428">
        <v>0.23</v>
      </c>
      <c r="AT740" s="496">
        <v>6.05</v>
      </c>
      <c r="AU740" s="517" t="e">
        <f>IF(BA740&gt;0,ROUNDUP((BA740*2),0.05)-0.01," ")+10</f>
        <v>#REF!</v>
      </c>
      <c r="AV740" s="288"/>
      <c r="AW740" s="498" t="e">
        <f>IF(W740&gt;0,ROUND((W740*1.3)/0.05,0)*0.05," ")</f>
        <v>#REF!</v>
      </c>
      <c r="AX740" s="499" t="s">
        <v>106</v>
      </c>
      <c r="AY740" s="499" t="s">
        <v>106</v>
      </c>
      <c r="AZ740" s="333"/>
      <c r="BA740" s="491" t="e">
        <f t="shared" si="1220"/>
        <v>#REF!</v>
      </c>
      <c r="BB740" s="492">
        <f t="shared" si="1221"/>
        <v>6.05</v>
      </c>
      <c r="BC740" s="493" t="e">
        <f t="shared" si="1222"/>
        <v>#REF!</v>
      </c>
      <c r="BD740" s="488">
        <f t="shared" si="1223"/>
        <v>6.05</v>
      </c>
      <c r="BE740" s="494" t="e">
        <f t="shared" si="1224"/>
        <v>#REF!</v>
      </c>
      <c r="BF740" s="495" t="e">
        <f t="shared" si="1225"/>
        <v>#REF!</v>
      </c>
      <c r="BG740" s="490" t="e">
        <f t="shared" si="1226"/>
        <v>#REF!</v>
      </c>
      <c r="BH740" s="496">
        <f t="shared" si="1227"/>
        <v>6.05</v>
      </c>
      <c r="BI740" s="497" t="e">
        <f t="shared" si="1228"/>
        <v>#REF!</v>
      </c>
      <c r="BJ740" s="385" t="e">
        <f t="shared" si="1229"/>
        <v>#REF!</v>
      </c>
      <c r="BK740" s="385" t="e">
        <f t="shared" si="1230"/>
        <v>#REF!</v>
      </c>
      <c r="BL740" s="243" t="e">
        <f>IF((BA740-'Retail Pricing'!#REF!)&gt;=0," ",1)</f>
        <v>#REF!</v>
      </c>
      <c r="BM740" s="243" t="e">
        <f>IF((BB740-'Retail Pricing'!#REF!)&gt;=0," ",1)</f>
        <v>#REF!</v>
      </c>
      <c r="BN740" s="243" t="e">
        <f>IF((BC740-'Retail Pricing'!#REF!)&gt;=0," ",1)</f>
        <v>#REF!</v>
      </c>
      <c r="BO740" s="243" t="e">
        <f>IF((BD740-'Retail Pricing'!#REF!)&gt;=0," ",1)</f>
        <v>#REF!</v>
      </c>
      <c r="BP740" s="243" t="e">
        <f>IF((BE740-'Retail Pricing'!#REF!)&gt;=0," ",1)</f>
        <v>#REF!</v>
      </c>
      <c r="BQ740" s="243" t="e">
        <f>IF((BF740-'Retail Pricing'!#REF!)&gt;=0," ",1)</f>
        <v>#REF!</v>
      </c>
      <c r="BR740" s="243" t="e">
        <f>IF((BG740-'Retail Pricing'!#REF!)&gt;=0," ",1)</f>
        <v>#REF!</v>
      </c>
      <c r="BS740" s="243" t="e">
        <f>IF((BH740-'Retail Pricing'!#REF!)&gt;=0," ",1)</f>
        <v>#REF!</v>
      </c>
      <c r="BT740" s="243" t="e">
        <f>IF((BI740-'Retail Pricing'!#REF!)&gt;=0," ",1)</f>
        <v>#REF!</v>
      </c>
      <c r="BU740" s="67"/>
      <c r="BV740" s="442" t="e">
        <f t="shared" si="1231"/>
        <v>#REF!</v>
      </c>
      <c r="BW740" s="244" t="e">
        <f t="shared" si="1232"/>
        <v>#REF!</v>
      </c>
      <c r="BX740" s="244" t="e">
        <f t="shared" si="1233"/>
        <v>#REF!</v>
      </c>
      <c r="BY740" s="244" t="e">
        <f t="shared" si="1233"/>
        <v>#REF!</v>
      </c>
      <c r="BZ740" s="244" t="e">
        <f t="shared" si="1234"/>
        <v>#REF!</v>
      </c>
      <c r="CA740" s="244" t="e">
        <f t="shared" si="1234"/>
        <v>#REF!</v>
      </c>
      <c r="CB740" s="244" t="e">
        <f t="shared" si="1235"/>
        <v>#REF!</v>
      </c>
      <c r="CC740" s="244" t="e">
        <f t="shared" si="1236"/>
        <v>#REF!</v>
      </c>
      <c r="CD740" s="244" t="e">
        <f t="shared" si="1237"/>
        <v>#REF!</v>
      </c>
      <c r="CE740" s="244" t="e">
        <f t="shared" si="1238"/>
        <v>#REF!</v>
      </c>
      <c r="CF740" s="244" t="e">
        <f t="shared" si="1239"/>
        <v>#REF!</v>
      </c>
      <c r="CG740" s="244" t="e">
        <f t="shared" si="1240"/>
        <v>#REF!</v>
      </c>
      <c r="CH740" s="244" t="e">
        <f t="shared" si="1241"/>
        <v>#REF!</v>
      </c>
      <c r="CI740" s="570"/>
      <c r="CJ740" s="244" t="e">
        <f t="shared" si="1242"/>
        <v>#REF!</v>
      </c>
      <c r="CK740" s="244" t="e">
        <f t="shared" si="1243"/>
        <v>#REF!</v>
      </c>
      <c r="CL740" s="244" t="e">
        <f t="shared" si="1244"/>
        <v>#REF!</v>
      </c>
      <c r="CM740" s="244" t="e">
        <f t="shared" si="1245"/>
        <v>#REF!</v>
      </c>
      <c r="CN740" s="244" t="e">
        <f t="shared" si="1246"/>
        <v>#REF!</v>
      </c>
      <c r="CO740" s="244" t="e">
        <f t="shared" si="1247"/>
        <v>#REF!</v>
      </c>
      <c r="CP740" s="244" t="e">
        <f t="shared" si="1248"/>
        <v>#REF!</v>
      </c>
      <c r="CQ740" s="244" t="e">
        <f t="shared" si="1249"/>
        <v>#REF!</v>
      </c>
      <c r="CR740" s="244"/>
      <c r="CS740" s="244"/>
      <c r="CT740" s="244"/>
      <c r="CU740" s="244"/>
      <c r="CV740" s="347"/>
      <c r="CW740" s="338" t="e">
        <f t="shared" si="1250"/>
        <v>#REF!</v>
      </c>
      <c r="CX740" s="347"/>
      <c r="CY740" s="338" t="e">
        <f t="shared" si="1250"/>
        <v>#REF!</v>
      </c>
      <c r="CZ740" s="347"/>
      <c r="DA740" s="338" t="e">
        <f t="shared" si="1250"/>
        <v>#REF!</v>
      </c>
      <c r="DB740" s="347"/>
      <c r="DC740" s="338" t="e">
        <f t="shared" si="1250"/>
        <v>#REF!</v>
      </c>
      <c r="DD740" s="347"/>
      <c r="DE740" s="338" t="e">
        <f t="shared" si="1250"/>
        <v>#REF!</v>
      </c>
    </row>
    <row r="741" spans="1:109" s="19" customFormat="1" x14ac:dyDescent="0.2">
      <c r="A741" s="93" t="s">
        <v>260</v>
      </c>
      <c r="B741" s="369" t="s">
        <v>1001</v>
      </c>
      <c r="C741" s="448"/>
      <c r="D741" s="217"/>
      <c r="E741" s="326">
        <v>100</v>
      </c>
      <c r="F741" s="326" t="s">
        <v>657</v>
      </c>
      <c r="G741" s="701"/>
      <c r="H741" s="84" t="s">
        <v>949</v>
      </c>
      <c r="I741" s="89" t="e">
        <f>IF('Retail Pricing'!#REF!&gt;0,'Retail Pricing'!#REF!," ")</f>
        <v>#REF!</v>
      </c>
      <c r="J741" s="85" t="e">
        <f>'Retail Pricing'!#REF!</f>
        <v>#REF!</v>
      </c>
      <c r="K741" s="85" t="e">
        <f>'Retail Pricing'!#REF!</f>
        <v>#REF!</v>
      </c>
      <c r="L741" s="305" t="e">
        <f>IF('Retail Pricing'!#REF!&gt;0,'Retail Pricing'!#REF!," ")</f>
        <v>#REF!</v>
      </c>
      <c r="M741" s="226" t="e">
        <f t="shared" si="1213"/>
        <v>#REF!</v>
      </c>
      <c r="N741" s="219" t="e">
        <f>IF('Retail Pricing'!#REF!&gt;0,'Retail Pricing'!#REF!," ")</f>
        <v>#REF!</v>
      </c>
      <c r="O741" s="219" t="e">
        <f>IF('Retail Pricing'!#REF!&gt;0,'Retail Pricing'!#REF!," ")</f>
        <v>#REF!</v>
      </c>
      <c r="P741" s="219"/>
      <c r="Q741" s="219" t="e">
        <f>IF('Retail Pricing'!#REF!&gt;0,'Retail Pricing'!#REF!," ")</f>
        <v>#REF!</v>
      </c>
      <c r="R741" s="219" t="e">
        <f>IF('Retail Pricing'!#REF!&gt;0,'Retail Pricing'!#REF!," ")</f>
        <v>#REF!</v>
      </c>
      <c r="S741" s="219" t="e">
        <f>IF('Retail Pricing'!#REF!&gt;0,'Retail Pricing'!#REF!," ")</f>
        <v>#REF!</v>
      </c>
      <c r="T741" s="219">
        <v>2.9634</v>
      </c>
      <c r="U741" s="7" t="e">
        <f t="shared" si="1214"/>
        <v>#REF!</v>
      </c>
      <c r="V741" s="7">
        <v>0</v>
      </c>
      <c r="W741" s="491" t="s">
        <v>949</v>
      </c>
      <c r="X741" s="489" t="s">
        <v>949</v>
      </c>
      <c r="Y741" s="304" t="str">
        <f t="shared" si="1215"/>
        <v xml:space="preserve"> </v>
      </c>
      <c r="Z741" s="428" t="s">
        <v>106</v>
      </c>
      <c r="AA741" s="492" t="s">
        <v>949</v>
      </c>
      <c r="AB741" s="493" t="s">
        <v>949</v>
      </c>
      <c r="AC741" s="489" t="s">
        <v>949</v>
      </c>
      <c r="AD741" s="14" t="str">
        <f t="shared" si="1216"/>
        <v xml:space="preserve"> </v>
      </c>
      <c r="AE741" s="428" t="s">
        <v>106</v>
      </c>
      <c r="AF741" s="488" t="s">
        <v>949</v>
      </c>
      <c r="AG741" s="494" t="s">
        <v>949</v>
      </c>
      <c r="AH741" s="489" t="s">
        <v>949</v>
      </c>
      <c r="AI741" s="14" t="str">
        <f t="shared" si="1217"/>
        <v xml:space="preserve"> </v>
      </c>
      <c r="AJ741" s="428" t="s">
        <v>106</v>
      </c>
      <c r="AK741" s="495" t="s">
        <v>949</v>
      </c>
      <c r="AL741" s="489"/>
      <c r="AM741" s="489" t="s">
        <v>949</v>
      </c>
      <c r="AN741" s="14" t="str">
        <f t="shared" si="1218"/>
        <v xml:space="preserve"> </v>
      </c>
      <c r="AO741" s="428" t="s">
        <v>106</v>
      </c>
      <c r="AP741" s="490" t="s">
        <v>949</v>
      </c>
      <c r="AQ741" s="489" t="s">
        <v>949</v>
      </c>
      <c r="AR741" s="14" t="str">
        <f t="shared" si="1219"/>
        <v xml:space="preserve"> </v>
      </c>
      <c r="AS741" s="428" t="s">
        <v>106</v>
      </c>
      <c r="AT741" s="496" t="s">
        <v>949</v>
      </c>
      <c r="AU741" s="355" t="s">
        <v>949</v>
      </c>
      <c r="AV741" s="288"/>
      <c r="AW741" s="498" t="s">
        <v>949</v>
      </c>
      <c r="AX741" s="499" t="s">
        <v>106</v>
      </c>
      <c r="AY741" s="499" t="s">
        <v>106</v>
      </c>
      <c r="AZ741" s="333"/>
      <c r="BA741" s="491" t="str">
        <f t="shared" si="1220"/>
        <v>Holder</v>
      </c>
      <c r="BB741" s="492" t="str">
        <f t="shared" si="1221"/>
        <v>Holder</v>
      </c>
      <c r="BC741" s="493" t="str">
        <f t="shared" si="1222"/>
        <v>Holder</v>
      </c>
      <c r="BD741" s="488" t="str">
        <f t="shared" si="1223"/>
        <v>Holder</v>
      </c>
      <c r="BE741" s="494" t="str">
        <f t="shared" si="1224"/>
        <v>Holder</v>
      </c>
      <c r="BF741" s="495" t="str">
        <f t="shared" si="1225"/>
        <v>Holder</v>
      </c>
      <c r="BG741" s="490" t="str">
        <f t="shared" si="1226"/>
        <v>Holder</v>
      </c>
      <c r="BH741" s="496" t="str">
        <f t="shared" si="1227"/>
        <v>Holder</v>
      </c>
      <c r="BI741" s="497" t="str">
        <f t="shared" si="1228"/>
        <v>Holder</v>
      </c>
      <c r="BJ741" s="385" t="str">
        <f t="shared" si="1229"/>
        <v>No</v>
      </c>
      <c r="BK741" s="385" t="str">
        <f t="shared" si="1230"/>
        <v>No</v>
      </c>
      <c r="BL741" s="483" t="s">
        <v>1376</v>
      </c>
      <c r="BM741" s="482"/>
      <c r="BN741" s="482"/>
      <c r="BO741" s="482"/>
      <c r="BP741" s="482"/>
      <c r="BQ741" s="482"/>
      <c r="BR741" s="482"/>
      <c r="BS741" s="482"/>
      <c r="BT741" s="482"/>
      <c r="BU741" s="67"/>
      <c r="BV741" s="442" t="str">
        <f t="shared" si="1231"/>
        <v xml:space="preserve"> </v>
      </c>
      <c r="BW741" s="244" t="str">
        <f t="shared" si="1232"/>
        <v xml:space="preserve"> </v>
      </c>
      <c r="BX741" s="244" t="str">
        <f t="shared" si="1233"/>
        <v xml:space="preserve"> </v>
      </c>
      <c r="BY741" s="244" t="str">
        <f t="shared" si="1233"/>
        <v xml:space="preserve"> </v>
      </c>
      <c r="BZ741" s="244" t="str">
        <f t="shared" si="1234"/>
        <v xml:space="preserve"> </v>
      </c>
      <c r="CA741" s="244" t="str">
        <f t="shared" si="1234"/>
        <v xml:space="preserve"> </v>
      </c>
      <c r="CB741" s="244" t="str">
        <f t="shared" si="1235"/>
        <v xml:space="preserve"> </v>
      </c>
      <c r="CC741" s="244" t="str">
        <f t="shared" si="1236"/>
        <v xml:space="preserve"> </v>
      </c>
      <c r="CD741" s="244" t="str">
        <f t="shared" si="1237"/>
        <v xml:space="preserve"> </v>
      </c>
      <c r="CE741" s="244" t="str">
        <f t="shared" si="1238"/>
        <v xml:space="preserve"> </v>
      </c>
      <c r="CF741" s="244" t="str">
        <f t="shared" si="1239"/>
        <v xml:space="preserve"> </v>
      </c>
      <c r="CG741" s="244" t="str">
        <f t="shared" si="1240"/>
        <v xml:space="preserve"> </v>
      </c>
      <c r="CH741" s="244" t="str">
        <f t="shared" si="1241"/>
        <v xml:space="preserve"> </v>
      </c>
      <c r="CI741" s="570"/>
      <c r="CJ741" s="244" t="str">
        <f t="shared" si="1242"/>
        <v xml:space="preserve"> </v>
      </c>
      <c r="CK741" s="244" t="str">
        <f t="shared" si="1243"/>
        <v xml:space="preserve"> </v>
      </c>
      <c r="CL741" s="244" t="str">
        <f t="shared" si="1244"/>
        <v xml:space="preserve"> </v>
      </c>
      <c r="CM741" s="244" t="str">
        <f t="shared" si="1245"/>
        <v xml:space="preserve"> </v>
      </c>
      <c r="CN741" s="244" t="str">
        <f t="shared" si="1246"/>
        <v xml:space="preserve"> </v>
      </c>
      <c r="CO741" s="244" t="str">
        <f t="shared" si="1247"/>
        <v xml:space="preserve"> </v>
      </c>
      <c r="CP741" s="244" t="str">
        <f t="shared" si="1248"/>
        <v xml:space="preserve"> </v>
      </c>
      <c r="CQ741" s="244" t="str">
        <f t="shared" si="1249"/>
        <v xml:space="preserve"> </v>
      </c>
      <c r="CR741" s="244"/>
      <c r="CS741" s="244"/>
      <c r="CT741" s="244"/>
      <c r="CU741" s="244"/>
      <c r="CV741" s="347"/>
      <c r="CW741" s="338" t="str">
        <f t="shared" si="1250"/>
        <v xml:space="preserve"> </v>
      </c>
      <c r="CX741" s="347"/>
      <c r="CY741" s="338" t="str">
        <f t="shared" si="1250"/>
        <v xml:space="preserve"> </v>
      </c>
      <c r="CZ741" s="347"/>
      <c r="DA741" s="338" t="str">
        <f t="shared" si="1250"/>
        <v xml:space="preserve"> </v>
      </c>
      <c r="DB741" s="347"/>
      <c r="DC741" s="338" t="str">
        <f t="shared" si="1250"/>
        <v xml:space="preserve"> </v>
      </c>
      <c r="DD741" s="347"/>
      <c r="DE741" s="338" t="str">
        <f t="shared" si="1250"/>
        <v xml:space="preserve"> </v>
      </c>
    </row>
    <row r="742" spans="1:109" x14ac:dyDescent="0.2">
      <c r="D742" s="18"/>
      <c r="H742" s="18"/>
      <c r="J742" s="18"/>
      <c r="K742" s="18"/>
      <c r="L742" s="25"/>
      <c r="M742" s="18"/>
      <c r="N742" s="18"/>
      <c r="O742" s="18"/>
      <c r="P742" s="18"/>
      <c r="Q742" s="18"/>
      <c r="R742" s="18"/>
      <c r="S742" s="18"/>
      <c r="V742" s="25"/>
      <c r="W742" s="25"/>
      <c r="X742" s="89"/>
      <c r="Y742" s="89"/>
      <c r="Z742" s="89"/>
      <c r="AB742" s="25"/>
      <c r="AD742" s="25"/>
      <c r="AE742" s="89"/>
      <c r="AG742" s="25"/>
      <c r="AH742" s="67"/>
      <c r="AK742" s="25"/>
      <c r="AL742" s="25"/>
      <c r="AM742" s="89"/>
      <c r="AN742" s="25"/>
      <c r="AO742" s="89"/>
      <c r="AR742" s="25"/>
      <c r="AS742" s="89"/>
      <c r="AW742" s="18"/>
      <c r="AX742" s="333"/>
      <c r="AY742" s="333"/>
      <c r="BV742" s="89"/>
      <c r="BW742" s="244"/>
      <c r="BX742" s="244"/>
      <c r="BY742" s="244"/>
      <c r="BZ742" s="244"/>
      <c r="CA742" s="244"/>
      <c r="CB742" s="244"/>
      <c r="CC742" s="244"/>
      <c r="CD742" s="244"/>
      <c r="CE742" s="244"/>
      <c r="CF742" s="244"/>
      <c r="CG742" s="244"/>
      <c r="CH742" s="244"/>
      <c r="CI742" s="570"/>
      <c r="CJ742" s="244"/>
      <c r="CK742" s="244"/>
      <c r="CL742" s="244"/>
      <c r="CM742" s="244"/>
      <c r="CN742" s="244"/>
      <c r="CO742" s="244"/>
      <c r="CP742" s="244"/>
      <c r="CQ742" s="244"/>
      <c r="CR742" s="244"/>
      <c r="CS742" s="244"/>
      <c r="CT742" s="244"/>
      <c r="CU742" s="244"/>
      <c r="CV742" s="347"/>
      <c r="CX742" s="347"/>
      <c r="CZ742" s="347"/>
      <c r="DB742" s="347"/>
      <c r="DD742" s="347"/>
    </row>
    <row r="743" spans="1:109" s="19" customFormat="1" x14ac:dyDescent="0.2">
      <c r="A743" s="93" t="s">
        <v>184</v>
      </c>
      <c r="B743" s="53" t="s">
        <v>276</v>
      </c>
      <c r="C743" s="53" t="s">
        <v>1548</v>
      </c>
      <c r="D743" s="218" t="s">
        <v>130</v>
      </c>
      <c r="E743" s="326">
        <v>1000</v>
      </c>
      <c r="F743" s="356" t="s">
        <v>535</v>
      </c>
      <c r="G743" s="701"/>
      <c r="H743" s="84" t="s">
        <v>949</v>
      </c>
      <c r="I743" s="89" t="e">
        <f>IF('Retail Pricing'!#REF!&gt;0,'Retail Pricing'!#REF!," ")</f>
        <v>#REF!</v>
      </c>
      <c r="J743" s="85" t="e">
        <f>'Retail Pricing'!#REF!</f>
        <v>#REF!</v>
      </c>
      <c r="K743" s="85" t="e">
        <f>'Retail Pricing'!#REF!</f>
        <v>#REF!</v>
      </c>
      <c r="L743" s="305" t="e">
        <f>IF('Retail Pricing'!#REF!&gt;0,'Retail Pricing'!#REF!," ")</f>
        <v>#REF!</v>
      </c>
      <c r="M743" s="226" t="e">
        <f>IF(N743&gt;0,N743+O743+Q743+R743+S743," ")</f>
        <v>#REF!</v>
      </c>
      <c r="N743" s="219" t="e">
        <f>IF('Retail Pricing'!#REF!&gt;0,'Retail Pricing'!#REF!," ")</f>
        <v>#REF!</v>
      </c>
      <c r="O743" s="219" t="e">
        <f>IF('Retail Pricing'!#REF!&gt;0,'Retail Pricing'!#REF!," ")</f>
        <v>#REF!</v>
      </c>
      <c r="P743" s="219"/>
      <c r="Q743" s="219" t="e">
        <f>IF('Retail Pricing'!#REF!&gt;0,'Retail Pricing'!#REF!," ")</f>
        <v>#REF!</v>
      </c>
      <c r="R743" s="219" t="e">
        <f>IF('Retail Pricing'!#REF!&gt;0,'Retail Pricing'!#REF!," ")</f>
        <v>#REF!</v>
      </c>
      <c r="S743" s="219" t="e">
        <f>IF('Retail Pricing'!#REF!&gt;0,'Retail Pricing'!#REF!," ")</f>
        <v>#REF!</v>
      </c>
      <c r="T743" s="219">
        <v>22.78219</v>
      </c>
      <c r="U743" s="7" t="e">
        <f>IF(M743&gt;0,$U$1," ")</f>
        <v>#REF!</v>
      </c>
      <c r="V743" s="7">
        <v>0</v>
      </c>
      <c r="W743" s="491" t="s">
        <v>949</v>
      </c>
      <c r="X743" s="489" t="s">
        <v>949</v>
      </c>
      <c r="Y743" s="304" t="str">
        <f>IF(X743=0," ",SUM((W743-X743)/X743))</f>
        <v xml:space="preserve"> </v>
      </c>
      <c r="Z743" s="428" t="s">
        <v>106</v>
      </c>
      <c r="AA743" s="492" t="s">
        <v>949</v>
      </c>
      <c r="AB743" s="493" t="s">
        <v>949</v>
      </c>
      <c r="AC743" s="489" t="s">
        <v>949</v>
      </c>
      <c r="AD743" s="14" t="str">
        <f>IF(AC743=0," ",SUM((AB743-AC743)/AC743))</f>
        <v xml:space="preserve"> </v>
      </c>
      <c r="AE743" s="428" t="s">
        <v>106</v>
      </c>
      <c r="AF743" s="488" t="s">
        <v>949</v>
      </c>
      <c r="AG743" s="494" t="s">
        <v>949</v>
      </c>
      <c r="AH743" s="489" t="s">
        <v>949</v>
      </c>
      <c r="AI743" s="14" t="str">
        <f>IF(AH743=0," ",SUM((AG743-AH743)/AH743))</f>
        <v xml:space="preserve"> </v>
      </c>
      <c r="AJ743" s="428" t="s">
        <v>106</v>
      </c>
      <c r="AK743" s="495" t="s">
        <v>949</v>
      </c>
      <c r="AL743" s="489"/>
      <c r="AM743" s="489" t="s">
        <v>949</v>
      </c>
      <c r="AN743" s="14" t="str">
        <f>IF(AM743=0," ",SUM((AK743-AM743)/AM743))</f>
        <v xml:space="preserve"> </v>
      </c>
      <c r="AO743" s="428" t="s">
        <v>106</v>
      </c>
      <c r="AP743" s="490" t="s">
        <v>949</v>
      </c>
      <c r="AQ743" s="489" t="s">
        <v>949</v>
      </c>
      <c r="AR743" s="14" t="str">
        <f>IF(AQ743=0," ",SUM((AP743-AQ743)/AQ743))</f>
        <v xml:space="preserve"> </v>
      </c>
      <c r="AS743" s="428" t="s">
        <v>106</v>
      </c>
      <c r="AT743" s="496" t="s">
        <v>949</v>
      </c>
      <c r="AU743" s="497" t="s">
        <v>949</v>
      </c>
      <c r="AV743" s="288"/>
      <c r="AW743" s="498" t="s">
        <v>949</v>
      </c>
      <c r="AX743" s="499" t="s">
        <v>106</v>
      </c>
      <c r="AY743" s="499" t="s">
        <v>106</v>
      </c>
      <c r="AZ743" s="333"/>
      <c r="BA743" s="491" t="str">
        <f>IF($A743&lt;&gt;" ",$W743," ")</f>
        <v>Holder</v>
      </c>
      <c r="BB743" s="492" t="str">
        <f>IF($A743&lt;&gt;" ",$AA743," ")</f>
        <v>Holder</v>
      </c>
      <c r="BC743" s="493" t="str">
        <f>IF($A743&lt;&gt;" ",$AB743," ")</f>
        <v>Holder</v>
      </c>
      <c r="BD743" s="488" t="str">
        <f>IF($A743&lt;&gt;" ",$AF743," ")</f>
        <v>Holder</v>
      </c>
      <c r="BE743" s="494" t="str">
        <f>IF($A743&lt;&gt;" ",$AG743," ")</f>
        <v>Holder</v>
      </c>
      <c r="BF743" s="495" t="str">
        <f>IF($A743&lt;&gt;" ",$AK743," ")</f>
        <v>Holder</v>
      </c>
      <c r="BG743" s="490" t="str">
        <f>IF($A743&lt;&gt;" ",$AP743," ")</f>
        <v>Holder</v>
      </c>
      <c r="BH743" s="496" t="str">
        <f>IF($A743&lt;&gt;" ",$AT743," ")</f>
        <v>Holder</v>
      </c>
      <c r="BI743" s="497" t="str">
        <f>IF($A743&lt;&gt;" ",$AU743," ")</f>
        <v>Holder</v>
      </c>
      <c r="BJ743" s="385" t="str">
        <f>IF(BA743*0.9&gt;BG743, " ", "No")</f>
        <v>No</v>
      </c>
      <c r="BK743" s="385" t="str">
        <f>IF(BC743*0.9&gt;BG743, " ", "No")</f>
        <v>No</v>
      </c>
      <c r="BL743" s="483" t="s">
        <v>1376</v>
      </c>
      <c r="BM743" s="482"/>
      <c r="BN743" s="482"/>
      <c r="BO743" s="482"/>
      <c r="BP743" s="482"/>
      <c r="BQ743" s="482"/>
      <c r="BR743" s="482"/>
      <c r="BS743" s="482"/>
      <c r="BT743" s="482"/>
      <c r="BU743" s="67"/>
      <c r="BV743" s="442" t="str">
        <f>IF(W743&gt;0,$BV$9, " ")</f>
        <v xml:space="preserve"> </v>
      </c>
      <c r="BW743" s="244" t="str">
        <f>IF($BV743&gt;0,($BV743-W743)/$BV743*100," ")</f>
        <v xml:space="preserve"> </v>
      </c>
      <c r="BX743" s="244" t="str">
        <f>IF($BV743&gt;0,($BV743-AA743)/$BV743*100," ")</f>
        <v xml:space="preserve"> </v>
      </c>
      <c r="BY743" s="244" t="str">
        <f>IF($BV743&gt;0,($BV743-AB743)/$BV743*100," ")</f>
        <v xml:space="preserve"> </v>
      </c>
      <c r="BZ743" s="244" t="str">
        <f>IF($BV743&gt;0,($BV743-AF743)/$BV743*100," ")</f>
        <v xml:space="preserve"> </v>
      </c>
      <c r="CA743" s="244" t="str">
        <f>IF($BV743&gt;0,($BV743-AG743)/$BV743*100," ")</f>
        <v xml:space="preserve"> </v>
      </c>
      <c r="CB743" s="244" t="str">
        <f>CA743</f>
        <v xml:space="preserve"> </v>
      </c>
      <c r="CC743" s="244" t="str">
        <f>IF($BV743&gt;0,($BV743-AK743)/$BV743*100," ")</f>
        <v xml:space="preserve"> </v>
      </c>
      <c r="CD743" s="244" t="str">
        <f>IF($BV743&gt;0,($BV743-AP743)/$BV743*100," ")</f>
        <v xml:space="preserve"> </v>
      </c>
      <c r="CE743" s="244" t="str">
        <f>IF($BV743&gt;0,($BV743-AT743)/$BV743*100," ")</f>
        <v xml:space="preserve"> </v>
      </c>
      <c r="CF743" s="244" t="str">
        <f>IF($BV743&gt;0,($BV743-(W743*2))/$BV743*100," ")</f>
        <v xml:space="preserve"> </v>
      </c>
      <c r="CG743" s="244" t="str">
        <f>IF($BV743&gt;0,($BV743-AW743)/$BV743*100," ")</f>
        <v xml:space="preserve"> </v>
      </c>
      <c r="CH743" s="244" t="str">
        <f>IF($W743&gt;0,100," ")</f>
        <v xml:space="preserve"> </v>
      </c>
      <c r="CI743" s="570"/>
      <c r="CJ743" s="244" t="str">
        <f>IF($BV743&gt;0,($BV743-AI743)/$BV743*100," ")</f>
        <v xml:space="preserve"> </v>
      </c>
      <c r="CK743" s="244" t="str">
        <f>IF($BV743&gt;0,($BV743-AM743)/$BV743*100," ")</f>
        <v xml:space="preserve"> </v>
      </c>
      <c r="CL743" s="244" t="str">
        <f>IF($BV743&gt;0,($BV743-AN743)/$BV743*100," ")</f>
        <v xml:space="preserve"> </v>
      </c>
      <c r="CM743" s="244" t="str">
        <f>IF($BV743&gt;0,($BV743-AR743)/$BV743*100," ")</f>
        <v xml:space="preserve"> </v>
      </c>
      <c r="CN743" s="244" t="str">
        <f>IF($BV743&gt;0,($BV743-AS743)/$BV743*100," ")</f>
        <v xml:space="preserve"> </v>
      </c>
      <c r="CO743" s="244" t="str">
        <f>IF($BV743&gt;0,($BV743-AW743)/$BV743*100," ")</f>
        <v xml:space="preserve"> </v>
      </c>
      <c r="CP743" s="244" t="str">
        <f>IF($BV743&gt;0,($BV743-BB743)/$BV743*100," ")</f>
        <v xml:space="preserve"> </v>
      </c>
      <c r="CQ743" s="244" t="str">
        <f>IF($BV743&gt;0,($BV743-BF743)/$BV743*100," ")</f>
        <v xml:space="preserve"> </v>
      </c>
      <c r="CR743" s="244"/>
      <c r="CS743" s="244"/>
      <c r="CT743" s="244"/>
      <c r="CU743" s="244"/>
      <c r="CV743" s="347"/>
      <c r="CW743" s="338" t="str">
        <f>IF($BW743&gt;0,$BA743," ")</f>
        <v xml:space="preserve"> </v>
      </c>
      <c r="CX743" s="347"/>
      <c r="CY743" s="338" t="str">
        <f>IF($BW743&gt;0,$BA743," ")</f>
        <v xml:space="preserve"> </v>
      </c>
      <c r="CZ743" s="347"/>
      <c r="DA743" s="338" t="str">
        <f>IF($BW743&gt;0,$BA743," ")</f>
        <v xml:space="preserve"> </v>
      </c>
      <c r="DB743" s="347"/>
      <c r="DC743" s="338" t="str">
        <f>IF($BW743&gt;0,$BA743," ")</f>
        <v xml:space="preserve"> </v>
      </c>
      <c r="DD743" s="347"/>
      <c r="DE743" s="338" t="str">
        <f>IF($BW743&gt;0,$BA743," ")</f>
        <v xml:space="preserve"> </v>
      </c>
    </row>
    <row r="744" spans="1:109" s="19" customFormat="1" x14ac:dyDescent="0.2">
      <c r="A744" s="93" t="s">
        <v>184</v>
      </c>
      <c r="B744" s="53" t="s">
        <v>276</v>
      </c>
      <c r="C744" s="53" t="s">
        <v>1547</v>
      </c>
      <c r="D744" s="218" t="s">
        <v>130</v>
      </c>
      <c r="E744" s="326">
        <v>1000</v>
      </c>
      <c r="F744" s="356" t="s">
        <v>535</v>
      </c>
      <c r="G744" s="701"/>
      <c r="H744" s="84" t="s">
        <v>949</v>
      </c>
      <c r="I744" s="89" t="e">
        <f>IF('Retail Pricing'!#REF!&gt;0,'Retail Pricing'!#REF!," ")</f>
        <v>#REF!</v>
      </c>
      <c r="J744" s="85" t="e">
        <f>'Retail Pricing'!#REF!</f>
        <v>#REF!</v>
      </c>
      <c r="K744" s="85" t="e">
        <f>'Retail Pricing'!#REF!</f>
        <v>#REF!</v>
      </c>
      <c r="L744" s="305" t="e">
        <f>IF('Retail Pricing'!#REF!&gt;0,'Retail Pricing'!#REF!," ")</f>
        <v>#REF!</v>
      </c>
      <c r="M744" s="226" t="e">
        <f>IF(N744&gt;0,N744+O744+Q744+R744+S744," ")</f>
        <v>#REF!</v>
      </c>
      <c r="N744" s="219" t="e">
        <f>IF('Retail Pricing'!#REF!&gt;0,'Retail Pricing'!#REF!," ")</f>
        <v>#REF!</v>
      </c>
      <c r="O744" s="219" t="e">
        <f>IF('Retail Pricing'!#REF!&gt;0,'Retail Pricing'!#REF!," ")</f>
        <v>#REF!</v>
      </c>
      <c r="P744" s="219"/>
      <c r="Q744" s="219" t="e">
        <f>IF('Retail Pricing'!#REF!&gt;0,'Retail Pricing'!#REF!," ")</f>
        <v>#REF!</v>
      </c>
      <c r="R744" s="219" t="e">
        <f>IF('Retail Pricing'!#REF!&gt;0,'Retail Pricing'!#REF!," ")</f>
        <v>#REF!</v>
      </c>
      <c r="S744" s="219" t="e">
        <f>IF('Retail Pricing'!#REF!&gt;0,'Retail Pricing'!#REF!," ")</f>
        <v>#REF!</v>
      </c>
      <c r="T744" s="219">
        <v>22.470490000000002</v>
      </c>
      <c r="U744" s="7" t="e">
        <f>IF(M744&gt;0,$U$1," ")</f>
        <v>#REF!</v>
      </c>
      <c r="V744" s="7">
        <v>0</v>
      </c>
      <c r="W744" s="491" t="s">
        <v>949</v>
      </c>
      <c r="X744" s="489" t="s">
        <v>949</v>
      </c>
      <c r="Y744" s="304" t="str">
        <f>IF(X744=0," ",SUM((W744-X744)/X744))</f>
        <v xml:space="preserve"> </v>
      </c>
      <c r="Z744" s="428" t="s">
        <v>106</v>
      </c>
      <c r="AA744" s="492" t="s">
        <v>949</v>
      </c>
      <c r="AB744" s="493" t="s">
        <v>949</v>
      </c>
      <c r="AC744" s="489" t="s">
        <v>949</v>
      </c>
      <c r="AD744" s="14" t="str">
        <f>IF(AC744=0," ",SUM((AB744-AC744)/AC744))</f>
        <v xml:space="preserve"> </v>
      </c>
      <c r="AE744" s="428" t="s">
        <v>106</v>
      </c>
      <c r="AF744" s="488" t="s">
        <v>949</v>
      </c>
      <c r="AG744" s="494" t="s">
        <v>949</v>
      </c>
      <c r="AH744" s="489" t="s">
        <v>949</v>
      </c>
      <c r="AI744" s="14" t="str">
        <f>IF(AH744=0," ",SUM((AG744-AH744)/AH744))</f>
        <v xml:space="preserve"> </v>
      </c>
      <c r="AJ744" s="428" t="s">
        <v>106</v>
      </c>
      <c r="AK744" s="495" t="s">
        <v>949</v>
      </c>
      <c r="AL744" s="489"/>
      <c r="AM744" s="489" t="s">
        <v>949</v>
      </c>
      <c r="AN744" s="14" t="str">
        <f>IF(AM744=0," ",SUM((AK744-AM744)/AM744))</f>
        <v xml:space="preserve"> </v>
      </c>
      <c r="AO744" s="428" t="s">
        <v>106</v>
      </c>
      <c r="AP744" s="490" t="s">
        <v>949</v>
      </c>
      <c r="AQ744" s="489" t="s">
        <v>949</v>
      </c>
      <c r="AR744" s="14" t="str">
        <f>IF(AQ744=0," ",SUM((AP744-AQ744)/AQ744))</f>
        <v xml:space="preserve"> </v>
      </c>
      <c r="AS744" s="428" t="s">
        <v>106</v>
      </c>
      <c r="AT744" s="496" t="s">
        <v>949</v>
      </c>
      <c r="AU744" s="497" t="s">
        <v>949</v>
      </c>
      <c r="AV744" s="288"/>
      <c r="AW744" s="498" t="s">
        <v>949</v>
      </c>
      <c r="AX744" s="499" t="s">
        <v>106</v>
      </c>
      <c r="AY744" s="499" t="s">
        <v>106</v>
      </c>
      <c r="AZ744" s="333"/>
      <c r="BA744" s="491" t="str">
        <f>IF($A744&lt;&gt;" ",$W744," ")</f>
        <v>Holder</v>
      </c>
      <c r="BB744" s="492" t="str">
        <f>IF($A744&lt;&gt;" ",$AA744," ")</f>
        <v>Holder</v>
      </c>
      <c r="BC744" s="493" t="str">
        <f>IF($A744&lt;&gt;" ",$AB744," ")</f>
        <v>Holder</v>
      </c>
      <c r="BD744" s="488" t="str">
        <f>IF($A744&lt;&gt;" ",$AF744," ")</f>
        <v>Holder</v>
      </c>
      <c r="BE744" s="494" t="str">
        <f>IF($A744&lt;&gt;" ",$AG744," ")</f>
        <v>Holder</v>
      </c>
      <c r="BF744" s="495" t="str">
        <f>IF($A744&lt;&gt;" ",$AK744," ")</f>
        <v>Holder</v>
      </c>
      <c r="BG744" s="490" t="str">
        <f>IF($A744&lt;&gt;" ",$AP744," ")</f>
        <v>Holder</v>
      </c>
      <c r="BH744" s="496" t="str">
        <f>IF($A744&lt;&gt;" ",$AT744," ")</f>
        <v>Holder</v>
      </c>
      <c r="BI744" s="497" t="str">
        <f>IF($A744&lt;&gt;" ",$AU744," ")</f>
        <v>Holder</v>
      </c>
      <c r="BJ744" s="385" t="str">
        <f>IF(BA744*0.9&gt;BG744, " ", "No")</f>
        <v>No</v>
      </c>
      <c r="BK744" s="385" t="str">
        <f>IF(BC744*0.9&gt;BG744, " ", "No")</f>
        <v>No</v>
      </c>
      <c r="BL744" s="483" t="s">
        <v>1376</v>
      </c>
      <c r="BM744" s="482"/>
      <c r="BN744" s="482"/>
      <c r="BO744" s="482"/>
      <c r="BP744" s="482"/>
      <c r="BQ744" s="482"/>
      <c r="BR744" s="482"/>
      <c r="BS744" s="482"/>
      <c r="BT744" s="482"/>
      <c r="BU744" s="67"/>
      <c r="BV744" s="442" t="str">
        <f>IF(W744&gt;0,$BV$9, " ")</f>
        <v xml:space="preserve"> </v>
      </c>
      <c r="BW744" s="244" t="str">
        <f>IF($BV744&gt;0,($BV744-W744)/$BV744*100," ")</f>
        <v xml:space="preserve"> </v>
      </c>
      <c r="BX744" s="244" t="str">
        <f>IF($BV744&gt;0,($BV744-AA744)/$BV744*100," ")</f>
        <v xml:space="preserve"> </v>
      </c>
      <c r="BY744" s="244" t="str">
        <f>IF($BV744&gt;0,($BV744-AB744)/$BV744*100," ")</f>
        <v xml:space="preserve"> </v>
      </c>
      <c r="BZ744" s="244" t="str">
        <f>IF($BV744&gt;0,($BV744-AF744)/$BV744*100," ")</f>
        <v xml:space="preserve"> </v>
      </c>
      <c r="CA744" s="244" t="str">
        <f>IF($BV744&gt;0,($BV744-AG744)/$BV744*100," ")</f>
        <v xml:space="preserve"> </v>
      </c>
      <c r="CB744" s="244" t="str">
        <f>CA744</f>
        <v xml:space="preserve"> </v>
      </c>
      <c r="CC744" s="244" t="str">
        <f>IF($BV744&gt;0,($BV744-AK744)/$BV744*100," ")</f>
        <v xml:space="preserve"> </v>
      </c>
      <c r="CD744" s="244" t="str">
        <f>IF($BV744&gt;0,($BV744-AP744)/$BV744*100," ")</f>
        <v xml:space="preserve"> </v>
      </c>
      <c r="CE744" s="244" t="str">
        <f>IF($BV744&gt;0,($BV744-AT744)/$BV744*100," ")</f>
        <v xml:space="preserve"> </v>
      </c>
      <c r="CF744" s="244" t="str">
        <f>IF($BV744&gt;0,($BV744-(W744*2))/$BV744*100," ")</f>
        <v xml:space="preserve"> </v>
      </c>
      <c r="CG744" s="244" t="str">
        <f>IF($BV744&gt;0,($BV744-AW744)/$BV744*100," ")</f>
        <v xml:space="preserve"> </v>
      </c>
      <c r="CH744" s="244" t="str">
        <f>IF($W744&gt;0,100," ")</f>
        <v xml:space="preserve"> </v>
      </c>
      <c r="CI744" s="570"/>
      <c r="CJ744" s="244" t="str">
        <f>IF($BV744&gt;0,($BV744-AI744)/$BV744*100," ")</f>
        <v xml:space="preserve"> </v>
      </c>
      <c r="CK744" s="244" t="str">
        <f>IF($BV744&gt;0,($BV744-AM744)/$BV744*100," ")</f>
        <v xml:space="preserve"> </v>
      </c>
      <c r="CL744" s="244" t="str">
        <f>IF($BV744&gt;0,($BV744-AN744)/$BV744*100," ")</f>
        <v xml:space="preserve"> </v>
      </c>
      <c r="CM744" s="244" t="str">
        <f>IF($BV744&gt;0,($BV744-AR744)/$BV744*100," ")</f>
        <v xml:space="preserve"> </v>
      </c>
      <c r="CN744" s="244" t="str">
        <f>IF($BV744&gt;0,($BV744-AS744)/$BV744*100," ")</f>
        <v xml:space="preserve"> </v>
      </c>
      <c r="CO744" s="244" t="str">
        <f>IF($BV744&gt;0,($BV744-AW744)/$BV744*100," ")</f>
        <v xml:space="preserve"> </v>
      </c>
      <c r="CP744" s="244" t="str">
        <f>IF($BV744&gt;0,($BV744-BB744)/$BV744*100," ")</f>
        <v xml:space="preserve"> </v>
      </c>
      <c r="CQ744" s="244" t="str">
        <f>IF($BV744&gt;0,($BV744-BF744)/$BV744*100," ")</f>
        <v xml:space="preserve"> </v>
      </c>
      <c r="CR744" s="244"/>
      <c r="CS744" s="244"/>
      <c r="CT744" s="244"/>
      <c r="CU744" s="244"/>
      <c r="CV744" s="347"/>
      <c r="CW744" s="338" t="str">
        <f>IF($BW744&gt;0,$BA744," ")</f>
        <v xml:space="preserve"> </v>
      </c>
      <c r="CX744" s="347"/>
      <c r="CY744" s="338" t="str">
        <f>IF($BW744&gt;0,$BA744," ")</f>
        <v xml:space="preserve"> </v>
      </c>
      <c r="CZ744" s="347"/>
      <c r="DA744" s="338" t="str">
        <f>IF($BW744&gt;0,$BA744," ")</f>
        <v xml:space="preserve"> </v>
      </c>
      <c r="DB744" s="347"/>
      <c r="DC744" s="338" t="str">
        <f>IF($BW744&gt;0,$BA744," ")</f>
        <v xml:space="preserve"> </v>
      </c>
      <c r="DD744" s="347"/>
      <c r="DE744" s="338" t="str">
        <f>IF($BW744&gt;0,$BA744," ")</f>
        <v xml:space="preserve"> </v>
      </c>
    </row>
    <row r="745" spans="1:109" x14ac:dyDescent="0.2">
      <c r="D745" s="18"/>
      <c r="H745" s="18"/>
      <c r="J745" s="18"/>
      <c r="K745" s="18"/>
      <c r="L745" s="25"/>
      <c r="M745" s="18"/>
      <c r="N745" s="18"/>
      <c r="O745" s="18"/>
      <c r="P745" s="18"/>
      <c r="Q745" s="18"/>
      <c r="R745" s="18"/>
      <c r="S745" s="18"/>
      <c r="V745" s="25"/>
      <c r="W745" s="25"/>
      <c r="X745" s="89"/>
      <c r="Y745" s="89"/>
      <c r="Z745" s="89"/>
      <c r="AB745" s="25"/>
      <c r="AD745" s="25"/>
      <c r="AE745" s="89"/>
      <c r="AG745" s="25"/>
      <c r="AH745" s="67"/>
      <c r="AK745" s="25"/>
      <c r="AL745" s="25"/>
      <c r="AM745" s="89"/>
      <c r="AN745" s="25"/>
      <c r="AO745" s="89"/>
      <c r="AR745" s="25"/>
      <c r="AS745" s="89"/>
      <c r="AW745" s="18"/>
      <c r="AX745" s="333"/>
      <c r="AY745" s="333"/>
      <c r="BV745" s="89"/>
      <c r="BW745" s="244"/>
      <c r="BX745" s="244"/>
      <c r="BY745" s="244"/>
      <c r="BZ745" s="244"/>
      <c r="CA745" s="244"/>
      <c r="CB745" s="244"/>
      <c r="CC745" s="244"/>
      <c r="CD745" s="244"/>
      <c r="CE745" s="244"/>
      <c r="CF745" s="244"/>
      <c r="CG745" s="244"/>
      <c r="CH745" s="244"/>
      <c r="CI745" s="570"/>
      <c r="CJ745" s="244"/>
      <c r="CK745" s="244"/>
      <c r="CL745" s="244"/>
      <c r="CM745" s="244"/>
      <c r="CN745" s="244"/>
      <c r="CO745" s="244"/>
      <c r="CP745" s="244"/>
      <c r="CQ745" s="244"/>
      <c r="CR745" s="244"/>
      <c r="CS745" s="244"/>
      <c r="CT745" s="244"/>
      <c r="CU745" s="244"/>
      <c r="CV745" s="347"/>
      <c r="CX745" s="347"/>
      <c r="CZ745" s="347"/>
      <c r="DB745" s="347"/>
      <c r="DD745" s="347"/>
    </row>
    <row r="746" spans="1:109" s="19" customFormat="1" x14ac:dyDescent="0.2">
      <c r="A746" s="520" t="s">
        <v>20</v>
      </c>
      <c r="B746" s="521" t="s">
        <v>1495</v>
      </c>
      <c r="C746" s="53"/>
      <c r="D746" s="218" t="s">
        <v>130</v>
      </c>
      <c r="E746" s="326">
        <v>2500</v>
      </c>
      <c r="F746" s="326"/>
      <c r="G746" s="701"/>
      <c r="H746" s="326"/>
      <c r="I746" s="89" t="e">
        <f>IF('Retail Pricing'!#REF!&gt;0,'Retail Pricing'!#REF!," ")</f>
        <v>#REF!</v>
      </c>
      <c r="J746" s="85" t="e">
        <f>'Retail Pricing'!#REF!</f>
        <v>#REF!</v>
      </c>
      <c r="K746" s="85" t="e">
        <f>'Retail Pricing'!#REF!</f>
        <v>#REF!</v>
      </c>
      <c r="L746" s="305" t="e">
        <f>IF('Retail Pricing'!#REF!&gt;0,'Retail Pricing'!#REF!," ")</f>
        <v>#REF!</v>
      </c>
      <c r="M746" s="226" t="e">
        <f>IF(N746&gt;0,N746+O746+Q746+R746+S746," ")</f>
        <v>#REF!</v>
      </c>
      <c r="N746" s="219" t="e">
        <f>IF('Retail Pricing'!#REF!&gt;0,'Retail Pricing'!#REF!," ")</f>
        <v>#REF!</v>
      </c>
      <c r="O746" s="219" t="e">
        <f>IF('Retail Pricing'!#REF!&gt;0,'Retail Pricing'!#REF!," ")</f>
        <v>#REF!</v>
      </c>
      <c r="P746" s="219"/>
      <c r="Q746" s="219" t="e">
        <f>IF('Retail Pricing'!#REF!&gt;0,'Retail Pricing'!#REF!," ")</f>
        <v>#REF!</v>
      </c>
      <c r="R746" s="219" t="e">
        <f>IF('Retail Pricing'!#REF!&gt;0,'Retail Pricing'!#REF!," ")</f>
        <v>#REF!</v>
      </c>
      <c r="S746" s="219" t="e">
        <f>IF('Retail Pricing'!#REF!&gt;0,'Retail Pricing'!#REF!," ")</f>
        <v>#REF!</v>
      </c>
      <c r="T746" s="226">
        <v>7.0696700000000003</v>
      </c>
      <c r="U746" s="7" t="e">
        <f>IF(M746&gt;0,$U$1," ")</f>
        <v>#REF!</v>
      </c>
      <c r="V746" s="7">
        <v>0</v>
      </c>
      <c r="W746" s="491" t="e">
        <f>ROUND(('Retail Pricing'!#REF!/(1-0.09))/0.05,0)*0.05</f>
        <v>#REF!</v>
      </c>
      <c r="X746" s="489">
        <v>0</v>
      </c>
      <c r="Y746" s="304" t="str">
        <f>IF(X746=0," ",SUM((W746-X746)/X746))</f>
        <v xml:space="preserve"> </v>
      </c>
      <c r="Z746" s="428" t="s">
        <v>106</v>
      </c>
      <c r="AA746" s="492" t="s">
        <v>106</v>
      </c>
      <c r="AB746" s="493" t="e">
        <f>ROUND(('Retail Pricing'!#REF!/(1-0.09))/0.05,0)*0.05</f>
        <v>#REF!</v>
      </c>
      <c r="AC746" s="489">
        <v>0</v>
      </c>
      <c r="AD746" s="14" t="str">
        <f>IF(AC746=0," ",SUM((AB746-AC746)/AC746))</f>
        <v xml:space="preserve"> </v>
      </c>
      <c r="AE746" s="428" t="s">
        <v>106</v>
      </c>
      <c r="AF746" s="488" t="s">
        <v>106</v>
      </c>
      <c r="AG746" s="494" t="e">
        <f>ROUND(('Retail Pricing'!#REF!/(1-0.09))/0.05,0)*0.05</f>
        <v>#REF!</v>
      </c>
      <c r="AH746" s="489">
        <v>0</v>
      </c>
      <c r="AI746" s="14" t="str">
        <f>IF(AH746=0," ",SUM((AG746-AH746)/AH746))</f>
        <v xml:space="preserve"> </v>
      </c>
      <c r="AJ746" s="428" t="s">
        <v>106</v>
      </c>
      <c r="AK746" s="495" t="e">
        <f>ROUND(('Retail Pricing'!#REF!/(1-0.09))/0.05,0)*0.05</f>
        <v>#REF!</v>
      </c>
      <c r="AL746" s="489"/>
      <c r="AM746" s="489">
        <v>0</v>
      </c>
      <c r="AN746" s="14" t="str">
        <f>IF(AM746=0," ",SUM((AK746-AM746)/AM746))</f>
        <v xml:space="preserve"> </v>
      </c>
      <c r="AO746" s="428" t="s">
        <v>106</v>
      </c>
      <c r="AP746" s="490" t="e">
        <f>ROUND(('Retail Pricing'!#REF!/(1-0.09))/0.05,0)*0.05</f>
        <v>#REF!</v>
      </c>
      <c r="AQ746" s="489">
        <v>0</v>
      </c>
      <c r="AR746" s="14" t="str">
        <f>IF(AQ746=0," ",SUM((AP746-AQ746)/AQ746))</f>
        <v xml:space="preserve"> </v>
      </c>
      <c r="AS746" s="428" t="s">
        <v>106</v>
      </c>
      <c r="AT746" s="496">
        <v>0</v>
      </c>
      <c r="AU746" s="497" t="e">
        <f>IF(BA746&gt;0,ROUNDUP((BA746*2),0.05)-0.01," ")</f>
        <v>#REF!</v>
      </c>
      <c r="AV746" s="288"/>
      <c r="AW746" s="498" t="e">
        <f>IF(W746&gt;0,ROUND((W746*1.3)/0.05,0)*0.05," ")</f>
        <v>#REF!</v>
      </c>
      <c r="AX746" s="499" t="s">
        <v>106</v>
      </c>
      <c r="AY746" s="499" t="s">
        <v>106</v>
      </c>
      <c r="AZ746" s="333"/>
      <c r="BA746" s="491" t="e">
        <f>IF($A746&lt;&gt;" ",$W746," ")</f>
        <v>#REF!</v>
      </c>
      <c r="BB746" s="492" t="str">
        <f>IF($A746&lt;&gt;" ",$AA746," ")</f>
        <v xml:space="preserve"> </v>
      </c>
      <c r="BC746" s="493" t="e">
        <f>IF($A746&lt;&gt;" ",$AB746," ")</f>
        <v>#REF!</v>
      </c>
      <c r="BD746" s="488" t="str">
        <f>IF($A746&lt;&gt;" ",$AF746," ")</f>
        <v xml:space="preserve"> </v>
      </c>
      <c r="BE746" s="494" t="e">
        <f>IF($A746&lt;&gt;" ",$AG746," ")</f>
        <v>#REF!</v>
      </c>
      <c r="BF746" s="495" t="e">
        <f>IF($A746&lt;&gt;" ",$AK746," ")</f>
        <v>#REF!</v>
      </c>
      <c r="BG746" s="490" t="e">
        <f>IF($A746&lt;&gt;" ",$AP746," ")</f>
        <v>#REF!</v>
      </c>
      <c r="BH746" s="496">
        <f>IF($A746&lt;&gt;" ",$AT746," ")</f>
        <v>0</v>
      </c>
      <c r="BI746" s="497" t="e">
        <f>IF($A746&lt;&gt;" ",$AU746," ")</f>
        <v>#REF!</v>
      </c>
      <c r="BJ746" s="385" t="e">
        <f>IF(BA746*0.9&gt;BG746, " ", "No")</f>
        <v>#REF!</v>
      </c>
      <c r="BK746" s="385" t="e">
        <f>IF(BC746*0.9&gt;BG746, " ", "No")</f>
        <v>#REF!</v>
      </c>
      <c r="BL746" s="243" t="e">
        <f>IF((BA746-'Retail Pricing'!#REF!)&gt;=0," ",1)</f>
        <v>#REF!</v>
      </c>
      <c r="BM746" s="243" t="e">
        <f>IF((BB746-'Retail Pricing'!#REF!)&gt;=0," ",1)</f>
        <v>#REF!</v>
      </c>
      <c r="BN746" s="243" t="e">
        <f>IF((BC746-'Retail Pricing'!#REF!)&gt;=0," ",1)</f>
        <v>#REF!</v>
      </c>
      <c r="BO746" s="243" t="e">
        <f>IF((BD746-'Retail Pricing'!#REF!)&gt;=0," ",1)</f>
        <v>#REF!</v>
      </c>
      <c r="BP746" s="243" t="e">
        <f>IF((BE746-'Retail Pricing'!#REF!)&gt;=0," ",1)</f>
        <v>#REF!</v>
      </c>
      <c r="BQ746" s="243" t="e">
        <f>IF((BF746-'Retail Pricing'!#REF!)&gt;=0," ",1)</f>
        <v>#REF!</v>
      </c>
      <c r="BR746" s="243" t="e">
        <f>IF((BG746-'Retail Pricing'!#REF!)&gt;=0," ",1)</f>
        <v>#REF!</v>
      </c>
      <c r="BS746" s="243" t="e">
        <f>IF((BH746-'Retail Pricing'!#REF!)&gt;=0," ",1)</f>
        <v>#REF!</v>
      </c>
      <c r="BT746" s="243" t="e">
        <f>IF((BI746-'Retail Pricing'!#REF!)&gt;=0," ",1)</f>
        <v>#REF!</v>
      </c>
      <c r="BU746" s="67"/>
      <c r="BV746" s="442" t="e">
        <f>IF(W746&gt;0,$BV$9, " ")</f>
        <v>#REF!</v>
      </c>
      <c r="BW746" s="244" t="e">
        <f>IF($BV746&gt;0,($BV746-W746)/$BV746*100," ")</f>
        <v>#REF!</v>
      </c>
      <c r="BX746" s="244" t="e">
        <f>IF($BV746&gt;0,($BV746-AA746)/$BV746*100," ")</f>
        <v>#REF!</v>
      </c>
      <c r="BY746" s="244" t="e">
        <f>IF($BV746&gt;0,($BV746-AB746)/$BV746*100," ")</f>
        <v>#REF!</v>
      </c>
      <c r="BZ746" s="244" t="e">
        <f>IF($BV746&gt;0,($BV746-AF746)/$BV746*100," ")</f>
        <v>#REF!</v>
      </c>
      <c r="CA746" s="244" t="e">
        <f>IF($BV746&gt;0,($BV746-AG746)/$BV746*100," ")</f>
        <v>#REF!</v>
      </c>
      <c r="CB746" s="244" t="e">
        <f>CA746</f>
        <v>#REF!</v>
      </c>
      <c r="CC746" s="244" t="e">
        <f>IF($BV746&gt;0,($BV746-AK746)/$BV746*100," ")</f>
        <v>#REF!</v>
      </c>
      <c r="CD746" s="244" t="e">
        <f>IF($BV746&gt;0,($BV746-AP746)/$BV746*100," ")</f>
        <v>#REF!</v>
      </c>
      <c r="CE746" s="244" t="e">
        <f>IF($BV746&gt;0,($BV746-AT746)/$BV746*100," ")</f>
        <v>#REF!</v>
      </c>
      <c r="CF746" s="244" t="e">
        <f>IF($BV746&gt;0,($BV746-(W746*2))/$BV746*100," ")</f>
        <v>#REF!</v>
      </c>
      <c r="CG746" s="244" t="e">
        <f>IF($BV746&gt;0,($BV746-AW746)/$BV746*100," ")</f>
        <v>#REF!</v>
      </c>
      <c r="CH746" s="244" t="e">
        <f>IF($W746&gt;0,100," ")</f>
        <v>#REF!</v>
      </c>
      <c r="CI746" s="570"/>
      <c r="CJ746" s="244" t="e">
        <f>IF($BV746&gt;0,($BV746-AI746)/$BV746*100," ")</f>
        <v>#REF!</v>
      </c>
      <c r="CK746" s="244" t="e">
        <f>IF($BV746&gt;0,($BV746-AM746)/$BV746*100," ")</f>
        <v>#REF!</v>
      </c>
      <c r="CL746" s="244" t="e">
        <f>IF($BV746&gt;0,($BV746-AN746)/$BV746*100," ")</f>
        <v>#REF!</v>
      </c>
      <c r="CM746" s="244" t="e">
        <f>IF($BV746&gt;0,($BV746-AR746)/$BV746*100," ")</f>
        <v>#REF!</v>
      </c>
      <c r="CN746" s="244" t="e">
        <f>IF($BV746&gt;0,($BV746-AS746)/$BV746*100," ")</f>
        <v>#REF!</v>
      </c>
      <c r="CO746" s="244" t="e">
        <f>IF($BV746&gt;0,($BV746-AW746)/$BV746*100," ")</f>
        <v>#REF!</v>
      </c>
      <c r="CP746" s="244" t="e">
        <f>IF($BV746&gt;0,($BV746-BB746)/$BV746*100," ")</f>
        <v>#REF!</v>
      </c>
      <c r="CQ746" s="244" t="e">
        <f>IF($BV746&gt;0,($BV746-BF746)/$BV746*100," ")</f>
        <v>#REF!</v>
      </c>
      <c r="CR746" s="244"/>
      <c r="CS746" s="244"/>
      <c r="CT746" s="244"/>
      <c r="CU746" s="244"/>
      <c r="CV746" s="347"/>
      <c r="CW746" s="338" t="e">
        <f>IF($BW746&gt;0,$BA746," ")</f>
        <v>#REF!</v>
      </c>
      <c r="CX746" s="347"/>
      <c r="CY746" s="338" t="e">
        <f>IF($BW746&gt;0,$BA746," ")</f>
        <v>#REF!</v>
      </c>
      <c r="CZ746" s="347"/>
      <c r="DA746" s="338" t="e">
        <f>IF($BW746&gt;0,$BA746," ")</f>
        <v>#REF!</v>
      </c>
      <c r="DB746" s="347"/>
      <c r="DC746" s="338" t="e">
        <f>IF($BW746&gt;0,$BA746," ")</f>
        <v>#REF!</v>
      </c>
      <c r="DD746" s="347"/>
      <c r="DE746" s="338" t="e">
        <f>IF($BW746&gt;0,$BA746," ")</f>
        <v>#REF!</v>
      </c>
    </row>
    <row r="747" spans="1:109" x14ac:dyDescent="0.2">
      <c r="D747" s="18"/>
      <c r="H747" s="18"/>
      <c r="J747" s="18"/>
      <c r="K747" s="18"/>
      <c r="L747" s="25"/>
      <c r="M747" s="18"/>
      <c r="N747" s="18"/>
      <c r="O747" s="18"/>
      <c r="P747" s="18"/>
      <c r="Q747" s="18"/>
      <c r="R747" s="18"/>
      <c r="S747" s="18"/>
      <c r="V747" s="25"/>
      <c r="W747" s="25"/>
      <c r="X747" s="89"/>
      <c r="Y747" s="89"/>
      <c r="Z747" s="89"/>
      <c r="AB747" s="25"/>
      <c r="AD747" s="25"/>
      <c r="AE747" s="89"/>
      <c r="AG747" s="25"/>
      <c r="AH747" s="67"/>
      <c r="AK747" s="25"/>
      <c r="AL747" s="25"/>
      <c r="AM747" s="89"/>
      <c r="AN747" s="25"/>
      <c r="AO747" s="89"/>
      <c r="AR747" s="25"/>
      <c r="AS747" s="89"/>
      <c r="AW747" s="18"/>
      <c r="AX747" s="333"/>
      <c r="AY747" s="333"/>
      <c r="BV747" s="89"/>
      <c r="BW747" s="244"/>
      <c r="BX747" s="244"/>
      <c r="BY747" s="244"/>
      <c r="BZ747" s="244"/>
      <c r="CA747" s="244"/>
      <c r="CB747" s="244"/>
      <c r="CC747" s="244"/>
      <c r="CD747" s="244"/>
      <c r="CE747" s="244"/>
      <c r="CF747" s="244"/>
      <c r="CG747" s="244"/>
      <c r="CH747" s="244"/>
      <c r="CI747" s="570"/>
      <c r="CJ747" s="244"/>
      <c r="CK747" s="244"/>
      <c r="CL747" s="244"/>
      <c r="CM747" s="244"/>
      <c r="CN747" s="244"/>
      <c r="CO747" s="244"/>
      <c r="CP747" s="244"/>
      <c r="CQ747" s="244"/>
      <c r="CR747" s="244"/>
      <c r="CS747" s="244"/>
      <c r="CT747" s="244"/>
      <c r="CU747" s="244"/>
      <c r="CV747" s="347"/>
      <c r="CX747" s="347"/>
      <c r="CZ747" s="347"/>
      <c r="DB747" s="347"/>
      <c r="DD747" s="347"/>
    </row>
    <row r="748" spans="1:109" s="19" customFormat="1" x14ac:dyDescent="0.2">
      <c r="A748" s="328" t="s">
        <v>895</v>
      </c>
      <c r="B748" s="53" t="s">
        <v>1060</v>
      </c>
      <c r="C748" s="451" t="s">
        <v>1146</v>
      </c>
      <c r="D748" s="217"/>
      <c r="E748" s="326">
        <v>12</v>
      </c>
      <c r="F748" s="356" t="s">
        <v>967</v>
      </c>
      <c r="G748" s="701"/>
      <c r="H748" s="401"/>
      <c r="I748" s="89" t="e">
        <f>IF('Retail Pricing'!#REF!&gt;0,'Retail Pricing'!#REF!," ")</f>
        <v>#REF!</v>
      </c>
      <c r="J748" s="85" t="e">
        <f>'Retail Pricing'!#REF!</f>
        <v>#REF!</v>
      </c>
      <c r="K748" s="85" t="e">
        <f>'Retail Pricing'!#REF!</f>
        <v>#REF!</v>
      </c>
      <c r="L748" s="305" t="e">
        <f>IF('Retail Pricing'!#REF!&gt;0,'Retail Pricing'!#REF!," ")</f>
        <v>#REF!</v>
      </c>
      <c r="M748" s="226" t="e">
        <f>IF(N748&gt;0,N748+O748+Q748+R748+S748," ")</f>
        <v>#REF!</v>
      </c>
      <c r="N748" s="219" t="e">
        <f>'Retail Pricing'!#REF!</f>
        <v>#REF!</v>
      </c>
      <c r="O748" s="219" t="e">
        <f>'Retail Pricing'!#REF!</f>
        <v>#REF!</v>
      </c>
      <c r="P748" s="219"/>
      <c r="Q748" s="219" t="e">
        <f>'Retail Pricing'!#REF!</f>
        <v>#REF!</v>
      </c>
      <c r="R748" s="219" t="e">
        <f>IF('Retail Pricing'!#REF!&gt;0,'Retail Pricing'!#REF!," ")</f>
        <v>#REF!</v>
      </c>
      <c r="S748" s="219" t="e">
        <f>'Retail Pricing'!#REF!</f>
        <v>#REF!</v>
      </c>
      <c r="T748" s="219">
        <v>2.4750000000000001</v>
      </c>
      <c r="U748" s="7" t="e">
        <f>IF(M748&gt;0,$U$1," ")+2%</f>
        <v>#REF!</v>
      </c>
      <c r="V748" s="7">
        <v>0</v>
      </c>
      <c r="W748" s="491" t="e">
        <f>ROUND(('Retail Pricing'!#REF!/(1-0.09))/0.05,0)*0.05</f>
        <v>#REF!</v>
      </c>
      <c r="X748" s="489">
        <v>6.6</v>
      </c>
      <c r="Y748" s="304" t="e">
        <f>IF(X748=0," ",SUM((W748-X748)/X748))</f>
        <v>#REF!</v>
      </c>
      <c r="Z748" s="428">
        <v>0.52</v>
      </c>
      <c r="AA748" s="492">
        <v>7.25</v>
      </c>
      <c r="AB748" s="493" t="e">
        <f>ROUND(('Retail Pricing'!#REF!/(1-0.09))/0.05,0)*0.05</f>
        <v>#REF!</v>
      </c>
      <c r="AC748" s="489">
        <v>5.95</v>
      </c>
      <c r="AD748" s="14" t="e">
        <f>IF(AC748=0," ",SUM((AB748-AC748)/AC748))</f>
        <v>#REF!</v>
      </c>
      <c r="AE748" s="428">
        <v>0.47</v>
      </c>
      <c r="AF748" s="488">
        <v>6.6</v>
      </c>
      <c r="AG748" s="494" t="e">
        <f>ROUND(('Retail Pricing'!#REF!/(1-0.09))/0.05,0)*0.05</f>
        <v>#REF!</v>
      </c>
      <c r="AH748" s="489">
        <v>5.25</v>
      </c>
      <c r="AI748" s="14" t="e">
        <f>IF(AH748=0," ",SUM((AG748-AH748)/AH748))</f>
        <v>#REF!</v>
      </c>
      <c r="AJ748" s="428">
        <v>0.4</v>
      </c>
      <c r="AK748" s="495" t="e">
        <f>ROUND(('Retail Pricing'!#REF!/(1-0.09))/0.05,0)*0.05</f>
        <v>#REF!</v>
      </c>
      <c r="AL748" s="489"/>
      <c r="AM748" s="489">
        <v>5.05</v>
      </c>
      <c r="AN748" s="14" t="e">
        <f>IF(AM748=0," ",SUM((AK748-AM748)/AM748))</f>
        <v>#REF!</v>
      </c>
      <c r="AO748" s="428">
        <v>0.37</v>
      </c>
      <c r="AP748" s="490" t="e">
        <f>ROUND(('Retail Pricing'!#REF!/(1-0.09))/0.05,0)*0.05</f>
        <v>#REF!</v>
      </c>
      <c r="AQ748" s="489">
        <v>4.95</v>
      </c>
      <c r="AR748" s="14" t="e">
        <f>IF(AQ748=0," ",SUM((AP748-AQ748)/AQ748))</f>
        <v>#REF!</v>
      </c>
      <c r="AS748" s="428">
        <v>0.36</v>
      </c>
      <c r="AT748" s="496">
        <v>5.6</v>
      </c>
      <c r="AU748" s="497" t="e">
        <f>IF(BA748&gt;0,ROUNDUP((BA748*2),0.05)-0.01," ")</f>
        <v>#REF!</v>
      </c>
      <c r="AV748" s="288"/>
      <c r="AW748" s="498" t="e">
        <f>IF(W748&gt;0,ROUND((W748*1.3)/0.05,0)*0.05," ")</f>
        <v>#REF!</v>
      </c>
      <c r="AX748" s="499" t="s">
        <v>106</v>
      </c>
      <c r="AY748" s="499" t="s">
        <v>106</v>
      </c>
      <c r="AZ748" s="333"/>
      <c r="BA748" s="491" t="e">
        <f>IF($A748&lt;&gt;" ",$W748," ")</f>
        <v>#REF!</v>
      </c>
      <c r="BB748" s="492">
        <f>IF($A748&lt;&gt;" ",$AA748," ")</f>
        <v>7.25</v>
      </c>
      <c r="BC748" s="493" t="e">
        <f>IF($A748&lt;&gt;" ",$AB748," ")</f>
        <v>#REF!</v>
      </c>
      <c r="BD748" s="488">
        <f>IF($A748&lt;&gt;" ",$AF748," ")</f>
        <v>6.6</v>
      </c>
      <c r="BE748" s="494" t="e">
        <f>IF($A748&lt;&gt;" ",$AG748," ")</f>
        <v>#REF!</v>
      </c>
      <c r="BF748" s="495" t="e">
        <f>IF($A748&lt;&gt;" ",$AK748," ")</f>
        <v>#REF!</v>
      </c>
      <c r="BG748" s="490" t="e">
        <f>IF($A748&lt;&gt;" ",$AP748," ")</f>
        <v>#REF!</v>
      </c>
      <c r="BH748" s="496">
        <f>IF($A748&lt;&gt;" ",$AT748," ")</f>
        <v>5.6</v>
      </c>
      <c r="BI748" s="497" t="e">
        <f>IF($A748&lt;&gt;" ",$AU748," ")</f>
        <v>#REF!</v>
      </c>
      <c r="BJ748" s="385" t="e">
        <f>IF(BA748*0.9&gt;BG748, " ", "No")</f>
        <v>#REF!</v>
      </c>
      <c r="BK748" s="385" t="e">
        <f>IF(BC748*0.9&gt;BG748, " ", "No")</f>
        <v>#REF!</v>
      </c>
      <c r="BL748" s="243" t="e">
        <f>IF((BA748-'Retail Pricing'!#REF!)&gt;=0," ",1)</f>
        <v>#REF!</v>
      </c>
      <c r="BM748" s="243" t="e">
        <f>IF((BB748-'Retail Pricing'!#REF!)&gt;=0," ",1)</f>
        <v>#REF!</v>
      </c>
      <c r="BN748" s="243" t="e">
        <f>IF((BC748-'Retail Pricing'!#REF!)&gt;=0," ",1)</f>
        <v>#REF!</v>
      </c>
      <c r="BO748" s="243" t="e">
        <f>IF((BD748-'Retail Pricing'!#REF!)&gt;=0," ",1)</f>
        <v>#REF!</v>
      </c>
      <c r="BP748" s="243" t="e">
        <f>IF((BE748-'Retail Pricing'!#REF!)&gt;=0," ",1)</f>
        <v>#REF!</v>
      </c>
      <c r="BQ748" s="243" t="e">
        <f>IF((BF748-'Retail Pricing'!#REF!)&gt;=0," ",1)</f>
        <v>#REF!</v>
      </c>
      <c r="BR748" s="243" t="e">
        <f>IF((BG748-'Retail Pricing'!#REF!)&gt;=0," ",1)</f>
        <v>#REF!</v>
      </c>
      <c r="BS748" s="243" t="e">
        <f>IF((BH748-'Retail Pricing'!#REF!)&gt;=0," ",1)</f>
        <v>#REF!</v>
      </c>
      <c r="BT748" s="243" t="e">
        <f>IF((BI748-'Retail Pricing'!#REF!)&gt;=0," ",1)</f>
        <v>#REF!</v>
      </c>
      <c r="BU748" s="67"/>
      <c r="BV748" s="442" t="e">
        <f>IF(W748&gt;0,$BV$9, " ")</f>
        <v>#REF!</v>
      </c>
      <c r="BW748" s="244" t="e">
        <f>IF($BV748&gt;0,($BV748-W748)/$BV748*100," ")</f>
        <v>#REF!</v>
      </c>
      <c r="BX748" s="244" t="e">
        <f>IF($BV748&gt;0,($BV748-AA748)/$BV748*100," ")</f>
        <v>#REF!</v>
      </c>
      <c r="BY748" s="244" t="e">
        <f>IF($BV748&gt;0,($BV748-AB748)/$BV748*100," ")</f>
        <v>#REF!</v>
      </c>
      <c r="BZ748" s="244" t="e">
        <f>IF($BV748&gt;0,($BV748-AF748)/$BV748*100," ")</f>
        <v>#REF!</v>
      </c>
      <c r="CA748" s="244" t="e">
        <f>IF($BV748&gt;0,($BV748-AG748)/$BV748*100," ")</f>
        <v>#REF!</v>
      </c>
      <c r="CB748" s="244" t="e">
        <f>CA748</f>
        <v>#REF!</v>
      </c>
      <c r="CC748" s="244" t="e">
        <f>IF($BV748&gt;0,($BV748-AK748)/$BV748*100," ")</f>
        <v>#REF!</v>
      </c>
      <c r="CD748" s="244" t="e">
        <f>IF($BV748&gt;0,($BV748-AP748)/$BV748*100," ")</f>
        <v>#REF!</v>
      </c>
      <c r="CE748" s="244" t="e">
        <f>IF($BV748&gt;0,($BV748-AT748)/$BV748*100," ")</f>
        <v>#REF!</v>
      </c>
      <c r="CF748" s="244" t="e">
        <f>IF($BV748&gt;0,($BV748-(W748*2))/$BV748*100," ")</f>
        <v>#REF!</v>
      </c>
      <c r="CG748" s="244" t="e">
        <f>IF($BV748&gt;0,($BV748-AW748)/$BV748*100," ")</f>
        <v>#REF!</v>
      </c>
      <c r="CH748" s="244" t="e">
        <f>IF($W748&gt;0,100," ")</f>
        <v>#REF!</v>
      </c>
      <c r="CI748" s="570"/>
      <c r="CJ748" s="244" t="e">
        <f>IF($BV748&gt;0,($BV748-AI748)/$BV748*100," ")</f>
        <v>#REF!</v>
      </c>
      <c r="CK748" s="244" t="e">
        <f>IF($BV748&gt;0,($BV748-AM748)/$BV748*100," ")</f>
        <v>#REF!</v>
      </c>
      <c r="CL748" s="244" t="e">
        <f>IF($BV748&gt;0,($BV748-AN748)/$BV748*100," ")</f>
        <v>#REF!</v>
      </c>
      <c r="CM748" s="244" t="e">
        <f>IF($BV748&gt;0,($BV748-AR748)/$BV748*100," ")</f>
        <v>#REF!</v>
      </c>
      <c r="CN748" s="244" t="e">
        <f>IF($BV748&gt;0,($BV748-AS748)/$BV748*100," ")</f>
        <v>#REF!</v>
      </c>
      <c r="CO748" s="244" t="e">
        <f>IF($BV748&gt;0,($BV748-AW748)/$BV748*100," ")</f>
        <v>#REF!</v>
      </c>
      <c r="CP748" s="244" t="e">
        <f>IF($BV748&gt;0,($BV748-BB748)/$BV748*100," ")</f>
        <v>#REF!</v>
      </c>
      <c r="CQ748" s="244" t="e">
        <f>IF($BV748&gt;0,($BV748-BF748)/$BV748*100," ")</f>
        <v>#REF!</v>
      </c>
      <c r="CR748" s="244"/>
      <c r="CS748" s="244"/>
      <c r="CT748" s="244"/>
      <c r="CU748" s="244"/>
      <c r="CV748" s="347"/>
      <c r="CW748" s="338" t="e">
        <f>IF($BW748&gt;0,$BA748," ")</f>
        <v>#REF!</v>
      </c>
      <c r="CX748" s="347"/>
      <c r="CY748" s="338" t="e">
        <f>IF($BW748&gt;0,$BA748," ")</f>
        <v>#REF!</v>
      </c>
      <c r="CZ748" s="347"/>
      <c r="DA748" s="338" t="e">
        <f>IF($BW748&gt;0,$BA748," ")</f>
        <v>#REF!</v>
      </c>
      <c r="DB748" s="347"/>
      <c r="DC748" s="338" t="e">
        <f>IF($BW748&gt;0,$BA748," ")</f>
        <v>#REF!</v>
      </c>
      <c r="DD748" s="347"/>
      <c r="DE748" s="338" t="e">
        <f>IF($BW748&gt;0,$BA748," ")</f>
        <v>#REF!</v>
      </c>
    </row>
    <row r="749" spans="1:109" x14ac:dyDescent="0.2">
      <c r="D749" s="18"/>
      <c r="H749" s="18"/>
      <c r="J749" s="18"/>
      <c r="K749" s="18"/>
      <c r="L749" s="25"/>
      <c r="M749" s="18"/>
      <c r="N749" s="18"/>
      <c r="O749" s="18"/>
      <c r="P749" s="18"/>
      <c r="Q749" s="18"/>
      <c r="R749" s="18"/>
      <c r="S749" s="18"/>
      <c r="V749" s="25"/>
      <c r="W749" s="25"/>
      <c r="X749" s="89"/>
      <c r="Y749" s="89"/>
      <c r="Z749" s="89"/>
      <c r="AB749" s="25"/>
      <c r="AD749" s="25"/>
      <c r="AE749" s="89"/>
      <c r="AG749" s="25"/>
      <c r="AH749" s="67"/>
      <c r="AK749" s="25"/>
      <c r="AL749" s="25"/>
      <c r="AM749" s="89"/>
      <c r="AN749" s="25"/>
      <c r="AO749" s="89"/>
      <c r="AR749" s="25"/>
      <c r="AS749" s="89"/>
      <c r="AW749" s="18"/>
      <c r="AX749" s="333"/>
      <c r="AY749" s="333"/>
      <c r="BV749" s="89"/>
      <c r="BW749" s="244"/>
      <c r="BX749" s="244"/>
      <c r="BY749" s="244"/>
      <c r="BZ749" s="244"/>
      <c r="CA749" s="244"/>
      <c r="CB749" s="244"/>
      <c r="CC749" s="244"/>
      <c r="CD749" s="244"/>
      <c r="CE749" s="244"/>
      <c r="CF749" s="244"/>
      <c r="CG749" s="244"/>
      <c r="CH749" s="244"/>
      <c r="CI749" s="570"/>
      <c r="CJ749" s="244"/>
      <c r="CK749" s="244"/>
      <c r="CL749" s="244"/>
      <c r="CM749" s="244"/>
      <c r="CN749" s="244"/>
      <c r="CO749" s="244"/>
      <c r="CP749" s="244"/>
      <c r="CQ749" s="244"/>
      <c r="CR749" s="244"/>
      <c r="CS749" s="244"/>
      <c r="CT749" s="244"/>
      <c r="CU749" s="244"/>
      <c r="CV749" s="347"/>
      <c r="CX749" s="347"/>
      <c r="CZ749" s="347"/>
      <c r="DB749" s="347"/>
      <c r="DD749" s="347"/>
    </row>
    <row r="750" spans="1:109" s="19" customFormat="1" x14ac:dyDescent="0.2">
      <c r="A750" s="328" t="s">
        <v>1565</v>
      </c>
      <c r="B750" s="369" t="s">
        <v>1596</v>
      </c>
      <c r="C750" s="53" t="s">
        <v>1560</v>
      </c>
      <c r="D750" s="357" t="s">
        <v>130</v>
      </c>
      <c r="E750" s="326">
        <v>100</v>
      </c>
      <c r="F750" s="326" t="s">
        <v>1491</v>
      </c>
      <c r="G750" s="701"/>
      <c r="H750" s="84" t="s">
        <v>949</v>
      </c>
      <c r="I750" s="89" t="e">
        <f>IF('Retail Pricing'!#REF!&gt;0,'Retail Pricing'!#REF!," ")</f>
        <v>#REF!</v>
      </c>
      <c r="J750" s="85"/>
      <c r="K750" s="85" t="e">
        <f>'Retail Pricing'!#REF!</f>
        <v>#REF!</v>
      </c>
      <c r="L750" s="305" t="e">
        <f>IF('Retail Pricing'!#REF!&gt;0,'Retail Pricing'!#REF!," ")</f>
        <v>#REF!</v>
      </c>
      <c r="M750" s="226" t="e">
        <f>IF(N750&gt;0,N750+O750+Q750+R750+S750," ")</f>
        <v>#REF!</v>
      </c>
      <c r="N750" s="219" t="e">
        <f>IF('Retail Pricing'!#REF!&gt;0,'Retail Pricing'!#REF!," ")</f>
        <v>#REF!</v>
      </c>
      <c r="O750" s="219" t="e">
        <f>IF('Retail Pricing'!#REF!&gt;0,'Retail Pricing'!#REF!," ")</f>
        <v>#REF!</v>
      </c>
      <c r="P750" s="219"/>
      <c r="Q750" s="219" t="e">
        <f>IF('Retail Pricing'!#REF!&gt;0,'Retail Pricing'!#REF!," ")</f>
        <v>#REF!</v>
      </c>
      <c r="R750" s="219" t="e">
        <f>IF('Retail Pricing'!#REF!&gt;0,'Retail Pricing'!#REF!," ")</f>
        <v>#REF!</v>
      </c>
      <c r="S750" s="219" t="e">
        <f>IF('Retail Pricing'!#REF!&gt;0,'Retail Pricing'!#REF!," ")</f>
        <v>#REF!</v>
      </c>
      <c r="T750" s="226">
        <v>6.31</v>
      </c>
      <c r="U750" s="7"/>
      <c r="V750" s="7">
        <v>0</v>
      </c>
      <c r="W750" s="491" t="s">
        <v>949</v>
      </c>
      <c r="X750" s="489" t="s">
        <v>949</v>
      </c>
      <c r="Y750" s="304" t="str">
        <f>IF(X750=0," ",SUM((W750-X750)/X750))</f>
        <v xml:space="preserve"> </v>
      </c>
      <c r="Z750" s="428" t="s">
        <v>106</v>
      </c>
      <c r="AA750" s="492" t="s">
        <v>949</v>
      </c>
      <c r="AB750" s="493" t="s">
        <v>949</v>
      </c>
      <c r="AC750" s="489" t="s">
        <v>949</v>
      </c>
      <c r="AD750" s="14" t="str">
        <f>IF(AC750=0," ",SUM((AB750-AC750)/AC750))</f>
        <v xml:space="preserve"> </v>
      </c>
      <c r="AE750" s="428" t="s">
        <v>106</v>
      </c>
      <c r="AF750" s="488" t="s">
        <v>949</v>
      </c>
      <c r="AG750" s="494" t="s">
        <v>949</v>
      </c>
      <c r="AH750" s="489" t="s">
        <v>949</v>
      </c>
      <c r="AI750" s="14" t="str">
        <f>IF(AH750=0," ",SUM((AG750-AH750)/AH750))</f>
        <v xml:space="preserve"> </v>
      </c>
      <c r="AJ750" s="428" t="s">
        <v>106</v>
      </c>
      <c r="AK750" s="495" t="s">
        <v>949</v>
      </c>
      <c r="AL750" s="489"/>
      <c r="AM750" s="489" t="s">
        <v>949</v>
      </c>
      <c r="AN750" s="14" t="str">
        <f>IF(AM750=0," ",SUM((AK750-AM750)/AM750))</f>
        <v xml:space="preserve"> </v>
      </c>
      <c r="AO750" s="428" t="s">
        <v>106</v>
      </c>
      <c r="AP750" s="490" t="s">
        <v>949</v>
      </c>
      <c r="AQ750" s="489" t="s">
        <v>949</v>
      </c>
      <c r="AR750" s="14" t="str">
        <f>IF(AQ750=0," ",SUM((AP750-AQ750)/AQ750))</f>
        <v xml:space="preserve"> </v>
      </c>
      <c r="AS750" s="428" t="s">
        <v>106</v>
      </c>
      <c r="AT750" s="496" t="s">
        <v>949</v>
      </c>
      <c r="AU750" s="497" t="s">
        <v>949</v>
      </c>
      <c r="AV750" s="288"/>
      <c r="AW750" s="498" t="s">
        <v>949</v>
      </c>
      <c r="AX750" s="499" t="s">
        <v>106</v>
      </c>
      <c r="AY750" s="499" t="s">
        <v>106</v>
      </c>
      <c r="AZ750" s="333"/>
      <c r="BA750" s="491" t="str">
        <f>IF($A750&lt;&gt;" ",$W750," ")</f>
        <v>Holder</v>
      </c>
      <c r="BB750" s="492" t="str">
        <f>IF($A750&lt;&gt;" ",$AA750," ")</f>
        <v>Holder</v>
      </c>
      <c r="BC750" s="493" t="str">
        <f>IF($A750&lt;&gt;" ",$AB750," ")</f>
        <v>Holder</v>
      </c>
      <c r="BD750" s="488" t="str">
        <f>IF($A750&lt;&gt;" ",$AF750," ")</f>
        <v>Holder</v>
      </c>
      <c r="BE750" s="494" t="str">
        <f>IF($A750&lt;&gt;" ",$AG750," ")</f>
        <v>Holder</v>
      </c>
      <c r="BF750" s="495" t="str">
        <f>IF($A750&lt;&gt;" ",$AK750," ")</f>
        <v>Holder</v>
      </c>
      <c r="BG750" s="490" t="str">
        <f>IF($A750&lt;&gt;" ",$AP750," ")</f>
        <v>Holder</v>
      </c>
      <c r="BH750" s="496" t="str">
        <f>IF($A750&lt;&gt;" ",$AT750," ")</f>
        <v>Holder</v>
      </c>
      <c r="BI750" s="497" t="str">
        <f>IF($A750&lt;&gt;" ",$AU750," ")</f>
        <v>Holder</v>
      </c>
      <c r="BJ750" s="385" t="str">
        <f>IF(BA750*0.9&gt;BG750, " ", "No")</f>
        <v>No</v>
      </c>
      <c r="BK750" s="385" t="str">
        <f>IF(BC750*0.9&gt;BG750, " ", "No")</f>
        <v>No</v>
      </c>
      <c r="BL750" s="483" t="s">
        <v>1376</v>
      </c>
      <c r="BM750" s="482"/>
      <c r="BN750" s="482"/>
      <c r="BO750" s="482"/>
      <c r="BP750" s="482"/>
      <c r="BQ750" s="482"/>
      <c r="BR750" s="482"/>
      <c r="BS750" s="482"/>
      <c r="BT750" s="482"/>
      <c r="BU750" s="67"/>
      <c r="BV750" s="442" t="str">
        <f>IF(W750&gt;0,$BV$9, " ")</f>
        <v xml:space="preserve"> </v>
      </c>
      <c r="BW750" s="244" t="str">
        <f>IF($BV750&gt;0,($BV750-W750)/$BV750*100," ")</f>
        <v xml:space="preserve"> </v>
      </c>
      <c r="BX750" s="244" t="str">
        <f>IF($BV750&gt;0,($BV750-AA750)/$BV750*100," ")</f>
        <v xml:space="preserve"> </v>
      </c>
      <c r="BY750" s="244" t="str">
        <f>IF($BV750&gt;0,($BV750-AB750)/$BV750*100," ")</f>
        <v xml:space="preserve"> </v>
      </c>
      <c r="BZ750" s="244" t="str">
        <f>IF($BV750&gt;0,($BV750-AF750)/$BV750*100," ")</f>
        <v xml:space="preserve"> </v>
      </c>
      <c r="CA750" s="244" t="str">
        <f>IF($BV750&gt;0,($BV750-AG750)/$BV750*100," ")</f>
        <v xml:space="preserve"> </v>
      </c>
      <c r="CB750" s="244" t="str">
        <f>CA750</f>
        <v xml:space="preserve"> </v>
      </c>
      <c r="CC750" s="244" t="str">
        <f>IF($BV750&gt;0,($BV750-AK750)/$BV750*100," ")</f>
        <v xml:space="preserve"> </v>
      </c>
      <c r="CD750" s="244" t="str">
        <f>IF($BV750&gt;0,($BV750-AP750)/$BV750*100," ")</f>
        <v xml:space="preserve"> </v>
      </c>
      <c r="CE750" s="244" t="str">
        <f>IF($BV750&gt;0,($BV750-AT750)/$BV750*100," ")</f>
        <v xml:space="preserve"> </v>
      </c>
      <c r="CF750" s="244" t="str">
        <f>IF($BV750&gt;0,($BV750-(W750*2))/$BV750*100," ")</f>
        <v xml:space="preserve"> </v>
      </c>
      <c r="CG750" s="244" t="str">
        <f>IF($BV750&gt;0,($BV750-AW750)/$BV750*100," ")</f>
        <v xml:space="preserve"> </v>
      </c>
      <c r="CH750" s="244" t="str">
        <f>IF($W750&gt;0,100," ")</f>
        <v xml:space="preserve"> </v>
      </c>
      <c r="CI750" s="570"/>
      <c r="CJ750" s="244" t="str">
        <f>IF($BV750&gt;0,($BV750-AI750)/$BV750*100," ")</f>
        <v xml:space="preserve"> </v>
      </c>
      <c r="CK750" s="244" t="str">
        <f>IF($BV750&gt;0,($BV750-AM750)/$BV750*100," ")</f>
        <v xml:space="preserve"> </v>
      </c>
      <c r="CL750" s="244" t="str">
        <f>IF($BV750&gt;0,($BV750-AN750)/$BV750*100," ")</f>
        <v xml:space="preserve"> </v>
      </c>
      <c r="CM750" s="244" t="str">
        <f>IF($BV750&gt;0,($BV750-AR750)/$BV750*100," ")</f>
        <v xml:space="preserve"> </v>
      </c>
      <c r="CN750" s="244" t="str">
        <f>IF($BV750&gt;0,($BV750-AS750)/$BV750*100," ")</f>
        <v xml:space="preserve"> </v>
      </c>
      <c r="CO750" s="244" t="str">
        <f>IF($BV750&gt;0,($BV750-AW750)/$BV750*100," ")</f>
        <v xml:space="preserve"> </v>
      </c>
      <c r="CP750" s="244" t="str">
        <f>IF($BV750&gt;0,($BV750-BB750)/$BV750*100," ")</f>
        <v xml:space="preserve"> </v>
      </c>
      <c r="CQ750" s="244" t="str">
        <f>IF($BV750&gt;0,($BV750-BF750)/$BV750*100," ")</f>
        <v xml:space="preserve"> </v>
      </c>
      <c r="CR750" s="244"/>
      <c r="CS750" s="244"/>
      <c r="CT750" s="244"/>
      <c r="CU750" s="244"/>
      <c r="CV750" s="347"/>
      <c r="CW750" s="338" t="str">
        <f>IF($BW750&gt;0,$BA750," ")</f>
        <v xml:space="preserve"> </v>
      </c>
      <c r="CX750" s="347"/>
      <c r="CY750" s="338" t="str">
        <f>IF($BW750&gt;0,$BA750," ")</f>
        <v xml:space="preserve"> </v>
      </c>
      <c r="CZ750" s="347"/>
      <c r="DA750" s="338" t="str">
        <f>IF($BW750&gt;0,$BA750," ")</f>
        <v xml:space="preserve"> </v>
      </c>
      <c r="DB750" s="347"/>
      <c r="DC750" s="338" t="str">
        <f>IF($BW750&gt;0,$BA750," ")</f>
        <v xml:space="preserve"> </v>
      </c>
      <c r="DD750" s="347"/>
      <c r="DE750" s="338" t="str">
        <f>IF($BW750&gt;0,$BA750," ")</f>
        <v xml:space="preserve"> </v>
      </c>
    </row>
    <row r="751" spans="1:109" x14ac:dyDescent="0.2">
      <c r="D751" s="18"/>
      <c r="H751" s="18"/>
      <c r="J751" s="18"/>
      <c r="K751" s="18"/>
      <c r="L751" s="25"/>
      <c r="M751" s="18"/>
      <c r="N751" s="18"/>
      <c r="O751" s="18"/>
      <c r="P751" s="18"/>
      <c r="Q751" s="18"/>
      <c r="R751" s="18"/>
      <c r="S751" s="18"/>
      <c r="V751" s="25"/>
      <c r="W751" s="25"/>
      <c r="X751" s="89"/>
      <c r="Y751" s="89"/>
      <c r="Z751" s="89"/>
      <c r="AB751" s="25"/>
      <c r="AD751" s="25"/>
      <c r="AE751" s="89"/>
      <c r="AG751" s="25"/>
      <c r="AH751" s="67"/>
      <c r="AK751" s="25"/>
      <c r="AL751" s="25"/>
      <c r="AM751" s="89"/>
      <c r="AN751" s="25"/>
      <c r="AO751" s="89"/>
      <c r="AR751" s="25"/>
      <c r="AS751" s="89"/>
      <c r="AW751" s="18"/>
      <c r="AX751" s="333"/>
      <c r="AY751" s="333"/>
      <c r="BV751" s="89"/>
      <c r="BW751" s="244"/>
      <c r="BX751" s="244"/>
      <c r="BY751" s="244"/>
      <c r="BZ751" s="244"/>
      <c r="CA751" s="244"/>
      <c r="CB751" s="244"/>
      <c r="CC751" s="244"/>
      <c r="CD751" s="244"/>
      <c r="CE751" s="244"/>
      <c r="CF751" s="244"/>
      <c r="CG751" s="244"/>
      <c r="CH751" s="244"/>
      <c r="CI751" s="570"/>
      <c r="CJ751" s="244"/>
      <c r="CK751" s="244"/>
      <c r="CL751" s="244"/>
      <c r="CM751" s="244"/>
      <c r="CN751" s="244"/>
      <c r="CO751" s="244"/>
      <c r="CP751" s="244"/>
      <c r="CQ751" s="244"/>
      <c r="CR751" s="244"/>
      <c r="CS751" s="244"/>
      <c r="CT751" s="244"/>
      <c r="CU751" s="244"/>
      <c r="CV751" s="347"/>
      <c r="CX751" s="347"/>
      <c r="CZ751" s="347"/>
      <c r="DB751" s="347"/>
      <c r="DD751" s="347"/>
    </row>
    <row r="752" spans="1:109" s="19" customFormat="1" x14ac:dyDescent="0.2">
      <c r="A752" s="328" t="s">
        <v>1565</v>
      </c>
      <c r="B752" s="369" t="s">
        <v>1616</v>
      </c>
      <c r="C752" s="53" t="s">
        <v>1567</v>
      </c>
      <c r="D752" s="357" t="s">
        <v>130</v>
      </c>
      <c r="E752" s="326">
        <v>100</v>
      </c>
      <c r="F752" s="326" t="s">
        <v>1463</v>
      </c>
      <c r="G752" s="701"/>
      <c r="H752" s="84" t="s">
        <v>949</v>
      </c>
      <c r="I752" s="89" t="e">
        <f>IF('Retail Pricing'!#REF!&gt;0,'Retail Pricing'!#REF!," ")</f>
        <v>#REF!</v>
      </c>
      <c r="J752" s="85" t="e">
        <f>'Retail Pricing'!#REF!</f>
        <v>#REF!</v>
      </c>
      <c r="K752" s="85" t="e">
        <f>'Retail Pricing'!#REF!</f>
        <v>#REF!</v>
      </c>
      <c r="L752" s="305" t="e">
        <f>IF('Retail Pricing'!#REF!&gt;0,'Retail Pricing'!#REF!," ")</f>
        <v>#REF!</v>
      </c>
      <c r="M752" s="226" t="e">
        <f>IF(N752&gt;0,N752+O752+Q752+R752+S752," ")</f>
        <v>#REF!</v>
      </c>
      <c r="N752" s="219" t="e">
        <f>IF('Retail Pricing'!#REF!&gt;0,'Retail Pricing'!#REF!," ")</f>
        <v>#REF!</v>
      </c>
      <c r="O752" s="219" t="e">
        <f>IF('Retail Pricing'!#REF!&gt;0,'Retail Pricing'!#REF!," ")</f>
        <v>#REF!</v>
      </c>
      <c r="P752" s="219"/>
      <c r="Q752" s="219" t="e">
        <f>IF('Retail Pricing'!#REF!&gt;0,'Retail Pricing'!#REF!," ")</f>
        <v>#REF!</v>
      </c>
      <c r="R752" s="219" t="e">
        <f>IF('Retail Pricing'!#REF!&gt;0,'Retail Pricing'!#REF!," ")</f>
        <v>#REF!</v>
      </c>
      <c r="S752" s="219" t="e">
        <f>IF('Retail Pricing'!#REF!&gt;0,'Retail Pricing'!#REF!," ")</f>
        <v>#REF!</v>
      </c>
      <c r="T752" s="226">
        <v>2.7065999999999999</v>
      </c>
      <c r="U752" s="7"/>
      <c r="V752" s="7">
        <v>0</v>
      </c>
      <c r="W752" s="491" t="s">
        <v>949</v>
      </c>
      <c r="X752" s="489" t="s">
        <v>949</v>
      </c>
      <c r="Y752" s="304" t="str">
        <f>IF(X752=0," ",SUM((W752-X752)/X752))</f>
        <v xml:space="preserve"> </v>
      </c>
      <c r="Z752" s="428" t="s">
        <v>106</v>
      </c>
      <c r="AA752" s="492" t="s">
        <v>949</v>
      </c>
      <c r="AB752" s="493" t="s">
        <v>949</v>
      </c>
      <c r="AC752" s="489" t="s">
        <v>949</v>
      </c>
      <c r="AD752" s="14" t="str">
        <f>IF(AC752=0," ",SUM((AB752-AC752)/AC752))</f>
        <v xml:space="preserve"> </v>
      </c>
      <c r="AE752" s="428" t="s">
        <v>106</v>
      </c>
      <c r="AF752" s="488" t="s">
        <v>949</v>
      </c>
      <c r="AG752" s="494" t="s">
        <v>949</v>
      </c>
      <c r="AH752" s="489" t="s">
        <v>949</v>
      </c>
      <c r="AI752" s="14" t="str">
        <f>IF(AH752=0," ",SUM((AG752-AH752)/AH752))</f>
        <v xml:space="preserve"> </v>
      </c>
      <c r="AJ752" s="428" t="s">
        <v>106</v>
      </c>
      <c r="AK752" s="495" t="s">
        <v>949</v>
      </c>
      <c r="AL752" s="489"/>
      <c r="AM752" s="489" t="s">
        <v>949</v>
      </c>
      <c r="AN752" s="14" t="str">
        <f>IF(AM752=0," ",SUM((AK752-AM752)/AM752))</f>
        <v xml:space="preserve"> </v>
      </c>
      <c r="AO752" s="428" t="s">
        <v>106</v>
      </c>
      <c r="AP752" s="490" t="s">
        <v>949</v>
      </c>
      <c r="AQ752" s="489" t="s">
        <v>949</v>
      </c>
      <c r="AR752" s="14" t="str">
        <f>IF(AQ752=0," ",SUM((AP752-AQ752)/AQ752))</f>
        <v xml:space="preserve"> </v>
      </c>
      <c r="AS752" s="428" t="s">
        <v>106</v>
      </c>
      <c r="AT752" s="496" t="s">
        <v>949</v>
      </c>
      <c r="AU752" s="497" t="s">
        <v>949</v>
      </c>
      <c r="AV752" s="288"/>
      <c r="AW752" s="498" t="s">
        <v>949</v>
      </c>
      <c r="AX752" s="499" t="s">
        <v>106</v>
      </c>
      <c r="AY752" s="499" t="s">
        <v>106</v>
      </c>
      <c r="AZ752" s="333"/>
      <c r="BA752" s="491" t="str">
        <f>IF($A752&lt;&gt;" ",$W752," ")</f>
        <v>Holder</v>
      </c>
      <c r="BB752" s="492" t="str">
        <f>IF($A752&lt;&gt;" ",$AA752," ")</f>
        <v>Holder</v>
      </c>
      <c r="BC752" s="493" t="str">
        <f>IF($A752&lt;&gt;" ",$AB752," ")</f>
        <v>Holder</v>
      </c>
      <c r="BD752" s="488" t="str">
        <f>IF($A752&lt;&gt;" ",$AF752," ")</f>
        <v>Holder</v>
      </c>
      <c r="BE752" s="494" t="str">
        <f>IF($A752&lt;&gt;" ",$AG752," ")</f>
        <v>Holder</v>
      </c>
      <c r="BF752" s="495" t="str">
        <f>IF($A752&lt;&gt;" ",$AK752," ")</f>
        <v>Holder</v>
      </c>
      <c r="BG752" s="490" t="str">
        <f>IF($A752&lt;&gt;" ",$AP752," ")</f>
        <v>Holder</v>
      </c>
      <c r="BH752" s="496" t="str">
        <f>IF($A752&lt;&gt;" ",$AT752," ")</f>
        <v>Holder</v>
      </c>
      <c r="BI752" s="497" t="str">
        <f>IF($A752&lt;&gt;" ",$AU752," ")</f>
        <v>Holder</v>
      </c>
      <c r="BJ752" s="385" t="str">
        <f>IF(BA752*0.9&gt;BG752, " ", "No")</f>
        <v>No</v>
      </c>
      <c r="BK752" s="385" t="str">
        <f>IF(BC752*0.9&gt;BG752, " ", "No")</f>
        <v>No</v>
      </c>
      <c r="BL752" s="483" t="s">
        <v>1376</v>
      </c>
      <c r="BM752" s="482"/>
      <c r="BN752" s="482"/>
      <c r="BO752" s="482"/>
      <c r="BP752" s="482"/>
      <c r="BQ752" s="482"/>
      <c r="BR752" s="482"/>
      <c r="BS752" s="482"/>
      <c r="BT752" s="482"/>
      <c r="BU752" s="67"/>
      <c r="BV752" s="442" t="str">
        <f>IF(W752&gt;0,$BV$9, " ")</f>
        <v xml:space="preserve"> </v>
      </c>
      <c r="BW752" s="244" t="str">
        <f>IF($BV752&gt;0,($BV752-W752)/$BV752*100," ")</f>
        <v xml:space="preserve"> </v>
      </c>
      <c r="BX752" s="244" t="str">
        <f t="shared" ref="BX752:BY754" si="1251">IF($BV752&gt;0,($BV752-AA752)/$BV752*100," ")</f>
        <v xml:space="preserve"> </v>
      </c>
      <c r="BY752" s="244" t="str">
        <f t="shared" si="1251"/>
        <v xml:space="preserve"> </v>
      </c>
      <c r="BZ752" s="244" t="str">
        <f t="shared" ref="BZ752:CA754" si="1252">IF($BV752&gt;0,($BV752-AF752)/$BV752*100," ")</f>
        <v xml:space="preserve"> </v>
      </c>
      <c r="CA752" s="244" t="str">
        <f t="shared" si="1252"/>
        <v xml:space="preserve"> </v>
      </c>
      <c r="CB752" s="244" t="str">
        <f>CA752</f>
        <v xml:space="preserve"> </v>
      </c>
      <c r="CC752" s="244" t="str">
        <f>IF($BV752&gt;0,($BV752-AK752)/$BV752*100," ")</f>
        <v xml:space="preserve"> </v>
      </c>
      <c r="CD752" s="244" t="str">
        <f>IF($BV752&gt;0,($BV752-AP752)/$BV752*100," ")</f>
        <v xml:space="preserve"> </v>
      </c>
      <c r="CE752" s="244" t="str">
        <f>IF($BV752&gt;0,($BV752-AT752)/$BV752*100," ")</f>
        <v xml:space="preserve"> </v>
      </c>
      <c r="CF752" s="244" t="str">
        <f>IF($BV752&gt;0,($BV752-(W752*2))/$BV752*100," ")</f>
        <v xml:space="preserve"> </v>
      </c>
      <c r="CG752" s="244" t="str">
        <f>IF($BV752&gt;0,($BV752-AW752)/$BV752*100," ")</f>
        <v xml:space="preserve"> </v>
      </c>
      <c r="CH752" s="244" t="str">
        <f>IF($W752&gt;0,100," ")</f>
        <v xml:space="preserve"> </v>
      </c>
      <c r="CI752" s="570"/>
      <c r="CJ752" s="244" t="str">
        <f>IF($BV752&gt;0,($BV752-AI752)/$BV752*100," ")</f>
        <v xml:space="preserve"> </v>
      </c>
      <c r="CK752" s="244" t="str">
        <f>IF($BV752&gt;0,($BV752-AM752)/$BV752*100," ")</f>
        <v xml:space="preserve"> </v>
      </c>
      <c r="CL752" s="244" t="str">
        <f>IF($BV752&gt;0,($BV752-AN752)/$BV752*100," ")</f>
        <v xml:space="preserve"> </v>
      </c>
      <c r="CM752" s="244" t="str">
        <f>IF($BV752&gt;0,($BV752-AR752)/$BV752*100," ")</f>
        <v xml:space="preserve"> </v>
      </c>
      <c r="CN752" s="244" t="str">
        <f>IF($BV752&gt;0,($BV752-AS752)/$BV752*100," ")</f>
        <v xml:space="preserve"> </v>
      </c>
      <c r="CO752" s="244" t="str">
        <f>IF($BV752&gt;0,($BV752-AW752)/$BV752*100," ")</f>
        <v xml:space="preserve"> </v>
      </c>
      <c r="CP752" s="244" t="str">
        <f>IF($BV752&gt;0,($BV752-BB752)/$BV752*100," ")</f>
        <v xml:space="preserve"> </v>
      </c>
      <c r="CQ752" s="244" t="str">
        <f>IF($BV752&gt;0,($BV752-BF752)/$BV752*100," ")</f>
        <v xml:space="preserve"> </v>
      </c>
      <c r="CR752" s="244"/>
      <c r="CS752" s="244"/>
      <c r="CT752" s="244"/>
      <c r="CU752" s="244"/>
      <c r="CV752" s="347"/>
      <c r="CW752" s="338" t="str">
        <f>IF($BW752&gt;0,$BA752," ")</f>
        <v xml:space="preserve"> </v>
      </c>
      <c r="CX752" s="347"/>
      <c r="CY752" s="338" t="str">
        <f>IF($BW752&gt;0,$BA752," ")</f>
        <v xml:space="preserve"> </v>
      </c>
      <c r="CZ752" s="347"/>
      <c r="DA752" s="338" t="str">
        <f>IF($BW752&gt;0,$BA752," ")</f>
        <v xml:space="preserve"> </v>
      </c>
      <c r="DB752" s="347"/>
      <c r="DC752" s="338" t="str">
        <f>IF($BW752&gt;0,$BA752," ")</f>
        <v xml:space="preserve"> </v>
      </c>
      <c r="DD752" s="347"/>
      <c r="DE752" s="338" t="str">
        <f>IF($BW752&gt;0,$BA752," ")</f>
        <v xml:space="preserve"> </v>
      </c>
    </row>
    <row r="753" spans="1:109" s="19" customFormat="1" x14ac:dyDescent="0.2">
      <c r="A753" s="93" t="s">
        <v>184</v>
      </c>
      <c r="B753" s="369" t="s">
        <v>581</v>
      </c>
      <c r="C753" s="53"/>
      <c r="D753" s="217" t="s">
        <v>130</v>
      </c>
      <c r="E753" s="326">
        <v>12</v>
      </c>
      <c r="F753" s="356" t="s">
        <v>582</v>
      </c>
      <c r="G753" s="701"/>
      <c r="H753" s="84"/>
      <c r="I753" s="89" t="e">
        <f>IF('Retail Pricing'!#REF!&gt;0,'Retail Pricing'!#REF!," ")</f>
        <v>#REF!</v>
      </c>
      <c r="J753" s="85" t="e">
        <f>'Retail Pricing'!#REF!</f>
        <v>#REF!</v>
      </c>
      <c r="K753" s="85" t="e">
        <f>'Retail Pricing'!#REF!</f>
        <v>#REF!</v>
      </c>
      <c r="L753" s="305" t="e">
        <f>IF('Retail Pricing'!#REF!&gt;0,'Retail Pricing'!#REF!," ")</f>
        <v>#REF!</v>
      </c>
      <c r="M753" s="226" t="e">
        <f>IF(N753&gt;0,N753+O753+Q753+R753+S753," ")</f>
        <v>#REF!</v>
      </c>
      <c r="N753" s="219" t="e">
        <f>IF('Retail Pricing'!#REF!&gt;0,'Retail Pricing'!#REF!," ")</f>
        <v>#REF!</v>
      </c>
      <c r="O753" s="219" t="e">
        <f>IF('Retail Pricing'!#REF!&gt;0,'Retail Pricing'!#REF!," ")</f>
        <v>#REF!</v>
      </c>
      <c r="P753" s="219"/>
      <c r="Q753" s="219" t="e">
        <f>IF('Retail Pricing'!#REF!&gt;0,'Retail Pricing'!#REF!," ")</f>
        <v>#REF!</v>
      </c>
      <c r="R753" s="219" t="e">
        <f>IF('Retail Pricing'!#REF!&gt;0,'Retail Pricing'!#REF!," ")</f>
        <v>#REF!</v>
      </c>
      <c r="S753" s="219" t="e">
        <f>IF('Retail Pricing'!#REF!&gt;0,'Retail Pricing'!#REF!," ")</f>
        <v>#REF!</v>
      </c>
      <c r="T753" s="219">
        <v>1.24302</v>
      </c>
      <c r="U753" s="7" t="e">
        <f>IF(M753&gt;0,$U$1," ")</f>
        <v>#REF!</v>
      </c>
      <c r="V753" s="7">
        <v>2.5169999999999999</v>
      </c>
      <c r="W753" s="491" t="e">
        <f>ROUND(('Retail Pricing'!#REF!/(1-0.09))/0.05,0)*0.05</f>
        <v>#REF!</v>
      </c>
      <c r="X753" s="489">
        <v>6.05</v>
      </c>
      <c r="Y753" s="304" t="e">
        <f>IF(X753=0," ",SUM((W753-X753)/X753))</f>
        <v>#REF!</v>
      </c>
      <c r="Z753" s="428">
        <v>0.45</v>
      </c>
      <c r="AA753" s="492">
        <v>11.4</v>
      </c>
      <c r="AB753" s="493" t="e">
        <f>ROUND(('Retail Pricing'!#REF!/(1-0.09))/0.05,0)*0.05</f>
        <v>#REF!</v>
      </c>
      <c r="AC753" s="489">
        <v>6</v>
      </c>
      <c r="AD753" s="14" t="e">
        <f>IF(AC753=0," ",SUM((AB753-AC753)/AC753))</f>
        <v>#REF!</v>
      </c>
      <c r="AE753" s="428">
        <v>0.39</v>
      </c>
      <c r="AF753" s="488">
        <v>10.4</v>
      </c>
      <c r="AG753" s="494" t="e">
        <f>ROUND(('Retail Pricing'!#REF!/(1-0.09))/0.05,0)*0.05</f>
        <v>#REF!</v>
      </c>
      <c r="AH753" s="489">
        <v>4.45</v>
      </c>
      <c r="AI753" s="14" t="e">
        <f>IF(AH753=0," ",SUM((AG753-AH753)/AH753))</f>
        <v>#REF!</v>
      </c>
      <c r="AJ753" s="428">
        <v>0.39</v>
      </c>
      <c r="AK753" s="495" t="e">
        <f>ROUND(('Retail Pricing'!#REF!/(1-0.09))/0.05,0)*0.05</f>
        <v>#REF!</v>
      </c>
      <c r="AL753" s="489"/>
      <c r="AM753" s="489">
        <v>4.3</v>
      </c>
      <c r="AN753" s="14" t="e">
        <f>IF(AM753=0," ",SUM((AK753-AM753)/AM753))</f>
        <v>#REF!</v>
      </c>
      <c r="AO753" s="428">
        <v>0.39</v>
      </c>
      <c r="AP753" s="490" t="e">
        <f>ROUND(('Retail Pricing'!#REF!/(1-0.09))/0.05,0)*0.05</f>
        <v>#REF!</v>
      </c>
      <c r="AQ753" s="489">
        <v>4.2</v>
      </c>
      <c r="AR753" s="14" t="e">
        <f>IF(AQ753=0," ",SUM((AP753-AQ753)/AQ753))</f>
        <v>#REF!</v>
      </c>
      <c r="AS753" s="428">
        <v>0.35</v>
      </c>
      <c r="AT753" s="496">
        <v>9.9</v>
      </c>
      <c r="AU753" s="497" t="e">
        <f>IF(BA753&gt;0,ROUNDUP((BA753*2),0.05)-0.01," ")</f>
        <v>#REF!</v>
      </c>
      <c r="AV753" s="288"/>
      <c r="AW753" s="498" t="e">
        <f>IF(W753&gt;0,ROUND((W753*1.3)/0.05,0)*0.05," ")</f>
        <v>#REF!</v>
      </c>
      <c r="AX753" s="499" t="s">
        <v>106</v>
      </c>
      <c r="AY753" s="499" t="s">
        <v>106</v>
      </c>
      <c r="AZ753" s="333"/>
      <c r="BA753" s="491" t="e">
        <f>IF($A753&lt;&gt;" ",$W753," ")</f>
        <v>#REF!</v>
      </c>
      <c r="BB753" s="492">
        <f>IF($A753&lt;&gt;" ",$AA753," ")</f>
        <v>11.4</v>
      </c>
      <c r="BC753" s="493" t="e">
        <f>IF($A753&lt;&gt;" ",$AB753," ")</f>
        <v>#REF!</v>
      </c>
      <c r="BD753" s="488">
        <f>IF($A753&lt;&gt;" ",$AF753," ")</f>
        <v>10.4</v>
      </c>
      <c r="BE753" s="494" t="e">
        <f>IF($A753&lt;&gt;" ",$AG753," ")</f>
        <v>#REF!</v>
      </c>
      <c r="BF753" s="495" t="e">
        <f>IF($A753&lt;&gt;" ",$AK753," ")</f>
        <v>#REF!</v>
      </c>
      <c r="BG753" s="490" t="e">
        <f>IF($A753&lt;&gt;" ",$AP753," ")</f>
        <v>#REF!</v>
      </c>
      <c r="BH753" s="496">
        <f>IF($A753&lt;&gt;" ",$AT753," ")</f>
        <v>9.9</v>
      </c>
      <c r="BI753" s="497" t="e">
        <f>IF($A753&lt;&gt;" ",$AU753," ")</f>
        <v>#REF!</v>
      </c>
      <c r="BJ753" s="385" t="e">
        <f>IF(BA753*0.9&gt;BG753, " ", "No")</f>
        <v>#REF!</v>
      </c>
      <c r="BK753" s="385" t="e">
        <f>IF(BC753*0.9&gt;BG753, " ", "No")</f>
        <v>#REF!</v>
      </c>
      <c r="BL753" s="243" t="e">
        <f>IF((BA753-'Retail Pricing'!#REF!)&gt;=0," ",1)</f>
        <v>#REF!</v>
      </c>
      <c r="BM753" s="243" t="e">
        <f>IF((BB753-'Retail Pricing'!#REF!)&gt;=0," ",1)</f>
        <v>#REF!</v>
      </c>
      <c r="BN753" s="243" t="e">
        <f>IF((BC753-'Retail Pricing'!#REF!)&gt;=0," ",1)</f>
        <v>#REF!</v>
      </c>
      <c r="BO753" s="243" t="e">
        <f>IF((BD753-'Retail Pricing'!#REF!)&gt;=0," ",1)</f>
        <v>#REF!</v>
      </c>
      <c r="BP753" s="243" t="e">
        <f>IF((BE753-'Retail Pricing'!#REF!)&gt;=0," ",1)</f>
        <v>#REF!</v>
      </c>
      <c r="BQ753" s="243" t="e">
        <f>IF((BF753-'Retail Pricing'!#REF!)&gt;=0," ",1)</f>
        <v>#REF!</v>
      </c>
      <c r="BR753" s="243" t="e">
        <f>IF((BG753-'Retail Pricing'!#REF!)&gt;=0," ",1)</f>
        <v>#REF!</v>
      </c>
      <c r="BS753" s="243" t="e">
        <f>IF((BH753-'Retail Pricing'!#REF!)&gt;=0," ",1)</f>
        <v>#REF!</v>
      </c>
      <c r="BT753" s="243" t="e">
        <f>IF((BI753-'Retail Pricing'!#REF!)&gt;=0," ",1)</f>
        <v>#REF!</v>
      </c>
      <c r="BU753" s="67"/>
      <c r="BV753" s="442" t="e">
        <f>IF(W753&gt;0,$BV$9, " ")</f>
        <v>#REF!</v>
      </c>
      <c r="BW753" s="244" t="e">
        <f>IF($BV753&gt;0,($BV753-W753)/$BV753*100," ")</f>
        <v>#REF!</v>
      </c>
      <c r="BX753" s="244" t="e">
        <f t="shared" si="1251"/>
        <v>#REF!</v>
      </c>
      <c r="BY753" s="244" t="e">
        <f t="shared" si="1251"/>
        <v>#REF!</v>
      </c>
      <c r="BZ753" s="244" t="e">
        <f t="shared" si="1252"/>
        <v>#REF!</v>
      </c>
      <c r="CA753" s="244" t="e">
        <f t="shared" si="1252"/>
        <v>#REF!</v>
      </c>
      <c r="CB753" s="244" t="e">
        <f>CA753</f>
        <v>#REF!</v>
      </c>
      <c r="CC753" s="244" t="e">
        <f>IF($BV753&gt;0,($BV753-AK753)/$BV753*100," ")</f>
        <v>#REF!</v>
      </c>
      <c r="CD753" s="244" t="e">
        <f>IF($BV753&gt;0,($BV753-AP753)/$BV753*100," ")</f>
        <v>#REF!</v>
      </c>
      <c r="CE753" s="244" t="e">
        <f>IF($BV753&gt;0,($BV753-AT753)/$BV753*100," ")</f>
        <v>#REF!</v>
      </c>
      <c r="CF753" s="244" t="e">
        <f>IF($BV753&gt;0,($BV753-(W753*2))/$BV753*100," ")</f>
        <v>#REF!</v>
      </c>
      <c r="CG753" s="244" t="e">
        <f>IF($BV753&gt;0,($BV753-AW753)/$BV753*100," ")</f>
        <v>#REF!</v>
      </c>
      <c r="CH753" s="244" t="e">
        <f>IF($W753&gt;0,100," ")</f>
        <v>#REF!</v>
      </c>
      <c r="CI753" s="570"/>
      <c r="CJ753" s="578" t="e">
        <f>IF(BW753&gt;0,BW753-$CL$1," ")</f>
        <v>#REF!</v>
      </c>
      <c r="CK753" s="578" t="e">
        <f>IF(BX753&gt;0,BX753-$CL$1," ")</f>
        <v>#REF!</v>
      </c>
      <c r="CL753" s="578" t="e">
        <f>IF(BY753&gt;0,BY753-$CL$1," ")</f>
        <v>#REF!</v>
      </c>
      <c r="CM753" s="578" t="e">
        <f>IF(BZ753&gt;0,BZ753-$CL$1," ")</f>
        <v>#REF!</v>
      </c>
      <c r="CN753" s="578" t="e">
        <f>IF(CA753&gt;0,CA753-$CL$1," ")</f>
        <v>#REF!</v>
      </c>
      <c r="CO753" s="578" t="e">
        <f>IF(CC753&gt;0,CC753-$CL$1," ")</f>
        <v>#REF!</v>
      </c>
      <c r="CP753" s="578" t="e">
        <f>IF(CD753&gt;0,CD753-$CL$1," ")</f>
        <v>#REF!</v>
      </c>
      <c r="CQ753" s="578" t="e">
        <f>IF(CE753&gt;0,CE753-$CL$1," ")</f>
        <v>#REF!</v>
      </c>
      <c r="CR753" s="244"/>
      <c r="CS753" s="244"/>
      <c r="CT753" s="244"/>
      <c r="CU753" s="244"/>
      <c r="CV753" s="347"/>
      <c r="CW753" s="338" t="e">
        <f t="shared" ref="CW753:DE753" si="1253">IF($BW753&gt;0,$BA753," ")</f>
        <v>#REF!</v>
      </c>
      <c r="CX753" s="347"/>
      <c r="CY753" s="338" t="e">
        <f t="shared" si="1253"/>
        <v>#REF!</v>
      </c>
      <c r="CZ753" s="347"/>
      <c r="DA753" s="338" t="e">
        <f t="shared" si="1253"/>
        <v>#REF!</v>
      </c>
      <c r="DB753" s="347"/>
      <c r="DC753" s="338" t="e">
        <f t="shared" si="1253"/>
        <v>#REF!</v>
      </c>
      <c r="DD753" s="347"/>
      <c r="DE753" s="338" t="e">
        <f t="shared" si="1253"/>
        <v>#REF!</v>
      </c>
    </row>
    <row r="754" spans="1:109" s="19" customFormat="1" x14ac:dyDescent="0.2">
      <c r="A754" s="328" t="s">
        <v>1565</v>
      </c>
      <c r="B754" s="369" t="s">
        <v>1593</v>
      </c>
      <c r="C754" s="53" t="s">
        <v>1571</v>
      </c>
      <c r="D754" s="357" t="s">
        <v>130</v>
      </c>
      <c r="E754" s="326">
        <v>100</v>
      </c>
      <c r="F754" s="326" t="s">
        <v>1489</v>
      </c>
      <c r="G754" s="701"/>
      <c r="H754" s="84" t="s">
        <v>949</v>
      </c>
      <c r="I754" s="89" t="e">
        <f>IF('Retail Pricing'!#REF!&gt;0,'Retail Pricing'!#REF!," ")</f>
        <v>#REF!</v>
      </c>
      <c r="J754" s="85" t="e">
        <f>'Retail Pricing'!#REF!</f>
        <v>#REF!</v>
      </c>
      <c r="K754" s="85" t="e">
        <f>'Retail Pricing'!#REF!</f>
        <v>#REF!</v>
      </c>
      <c r="L754" s="305" t="e">
        <f>IF('Retail Pricing'!#REF!&gt;0,'Retail Pricing'!#REF!," ")</f>
        <v>#REF!</v>
      </c>
      <c r="M754" s="226" t="e">
        <f>IF(N754&gt;0,N754+O754+Q754+R754+S754," ")</f>
        <v>#REF!</v>
      </c>
      <c r="N754" s="219" t="e">
        <f>IF('Retail Pricing'!#REF!&gt;0,'Retail Pricing'!#REF!," ")</f>
        <v>#REF!</v>
      </c>
      <c r="O754" s="219" t="e">
        <f>IF('Retail Pricing'!#REF!&gt;0,'Retail Pricing'!#REF!," ")</f>
        <v>#REF!</v>
      </c>
      <c r="P754" s="219"/>
      <c r="Q754" s="219" t="e">
        <f>IF('Retail Pricing'!#REF!&gt;0,'Retail Pricing'!#REF!," ")</f>
        <v>#REF!</v>
      </c>
      <c r="R754" s="219" t="e">
        <f>IF('Retail Pricing'!#REF!&gt;0,'Retail Pricing'!#REF!," ")</f>
        <v>#REF!</v>
      </c>
      <c r="S754" s="219" t="e">
        <f>IF('Retail Pricing'!#REF!&gt;0,'Retail Pricing'!#REF!," ")</f>
        <v>#REF!</v>
      </c>
      <c r="T754" s="226">
        <v>4.3715999999999999</v>
      </c>
      <c r="U754" s="7"/>
      <c r="V754" s="7">
        <v>0</v>
      </c>
      <c r="W754" s="491" t="s">
        <v>949</v>
      </c>
      <c r="X754" s="489" t="s">
        <v>949</v>
      </c>
      <c r="Y754" s="304" t="str">
        <f>IF(X754=0," ",SUM((W754-X754)/X754))</f>
        <v xml:space="preserve"> </v>
      </c>
      <c r="Z754" s="428" t="s">
        <v>106</v>
      </c>
      <c r="AA754" s="492" t="s">
        <v>949</v>
      </c>
      <c r="AB754" s="493" t="s">
        <v>949</v>
      </c>
      <c r="AC754" s="489" t="s">
        <v>949</v>
      </c>
      <c r="AD754" s="14" t="str">
        <f>IF(AC754=0," ",SUM((AB754-AC754)/AC754))</f>
        <v xml:space="preserve"> </v>
      </c>
      <c r="AE754" s="428" t="s">
        <v>106</v>
      </c>
      <c r="AF754" s="488" t="s">
        <v>949</v>
      </c>
      <c r="AG754" s="494" t="s">
        <v>949</v>
      </c>
      <c r="AH754" s="489" t="s">
        <v>949</v>
      </c>
      <c r="AI754" s="14" t="str">
        <f>IF(AH754=0," ",SUM((AG754-AH754)/AH754))</f>
        <v xml:space="preserve"> </v>
      </c>
      <c r="AJ754" s="428" t="s">
        <v>106</v>
      </c>
      <c r="AK754" s="495" t="s">
        <v>949</v>
      </c>
      <c r="AL754" s="489"/>
      <c r="AM754" s="489" t="s">
        <v>949</v>
      </c>
      <c r="AN754" s="14" t="str">
        <f>IF(AM754=0," ",SUM((AK754-AM754)/AM754))</f>
        <v xml:space="preserve"> </v>
      </c>
      <c r="AO754" s="428" t="s">
        <v>106</v>
      </c>
      <c r="AP754" s="490" t="s">
        <v>949</v>
      </c>
      <c r="AQ754" s="489" t="s">
        <v>949</v>
      </c>
      <c r="AR754" s="14" t="str">
        <f>IF(AQ754=0," ",SUM((AP754-AQ754)/AQ754))</f>
        <v xml:space="preserve"> </v>
      </c>
      <c r="AS754" s="428" t="s">
        <v>106</v>
      </c>
      <c r="AT754" s="496" t="s">
        <v>949</v>
      </c>
      <c r="AU754" s="497" t="s">
        <v>949</v>
      </c>
      <c r="AV754" s="288"/>
      <c r="AW754" s="498" t="s">
        <v>949</v>
      </c>
      <c r="AX754" s="499" t="s">
        <v>106</v>
      </c>
      <c r="AY754" s="499" t="s">
        <v>106</v>
      </c>
      <c r="AZ754" s="333"/>
      <c r="BA754" s="491" t="str">
        <f>IF($A754&lt;&gt;" ",$W754," ")</f>
        <v>Holder</v>
      </c>
      <c r="BB754" s="492" t="str">
        <f>IF($A754&lt;&gt;" ",$AA754," ")</f>
        <v>Holder</v>
      </c>
      <c r="BC754" s="493" t="str">
        <f>IF($A754&lt;&gt;" ",$AB754," ")</f>
        <v>Holder</v>
      </c>
      <c r="BD754" s="488" t="str">
        <f>IF($A754&lt;&gt;" ",$AF754," ")</f>
        <v>Holder</v>
      </c>
      <c r="BE754" s="494" t="str">
        <f>IF($A754&lt;&gt;" ",$AG754," ")</f>
        <v>Holder</v>
      </c>
      <c r="BF754" s="495" t="str">
        <f>IF($A754&lt;&gt;" ",$AK754," ")</f>
        <v>Holder</v>
      </c>
      <c r="BG754" s="490" t="str">
        <f>IF($A754&lt;&gt;" ",$AP754," ")</f>
        <v>Holder</v>
      </c>
      <c r="BH754" s="496" t="str">
        <f>IF($A754&lt;&gt;" ",$AT754," ")</f>
        <v>Holder</v>
      </c>
      <c r="BI754" s="497" t="str">
        <f>IF($A754&lt;&gt;" ",$AU754," ")</f>
        <v>Holder</v>
      </c>
      <c r="BJ754" s="385" t="str">
        <f>IF(BA754*0.9&gt;BG754, " ", "No")</f>
        <v>No</v>
      </c>
      <c r="BK754" s="385" t="str">
        <f>IF(BC754*0.9&gt;BG754, " ", "No")</f>
        <v>No</v>
      </c>
      <c r="BL754" s="483" t="s">
        <v>1376</v>
      </c>
      <c r="BM754" s="482"/>
      <c r="BN754" s="482"/>
      <c r="BO754" s="482"/>
      <c r="BP754" s="482"/>
      <c r="BQ754" s="482"/>
      <c r="BR754" s="482"/>
      <c r="BS754" s="482"/>
      <c r="BT754" s="482"/>
      <c r="BU754" s="67"/>
      <c r="BV754" s="442" t="str">
        <f>IF(W754&gt;0,$BV$9, " ")</f>
        <v xml:space="preserve"> </v>
      </c>
      <c r="BW754" s="244" t="str">
        <f>IF($BV754&gt;0,($BV754-W754)/$BV754*100," ")</f>
        <v xml:space="preserve"> </v>
      </c>
      <c r="BX754" s="244" t="str">
        <f t="shared" si="1251"/>
        <v xml:space="preserve"> </v>
      </c>
      <c r="BY754" s="244" t="str">
        <f t="shared" si="1251"/>
        <v xml:space="preserve"> </v>
      </c>
      <c r="BZ754" s="244" t="str">
        <f t="shared" si="1252"/>
        <v xml:space="preserve"> </v>
      </c>
      <c r="CA754" s="244" t="str">
        <f t="shared" si="1252"/>
        <v xml:space="preserve"> </v>
      </c>
      <c r="CB754" s="244" t="str">
        <f>CA754</f>
        <v xml:space="preserve"> </v>
      </c>
      <c r="CC754" s="244" t="str">
        <f>IF($BV754&gt;0,($BV754-AK754)/$BV754*100," ")</f>
        <v xml:space="preserve"> </v>
      </c>
      <c r="CD754" s="244" t="str">
        <f>IF($BV754&gt;0,($BV754-AP754)/$BV754*100," ")</f>
        <v xml:space="preserve"> </v>
      </c>
      <c r="CE754" s="244" t="str">
        <f>IF($BV754&gt;0,($BV754-AT754)/$BV754*100," ")</f>
        <v xml:space="preserve"> </v>
      </c>
      <c r="CF754" s="244" t="str">
        <f>IF($BV754&gt;0,($BV754-(W754*2))/$BV754*100," ")</f>
        <v xml:space="preserve"> </v>
      </c>
      <c r="CG754" s="244" t="str">
        <f>IF($BV754&gt;0,($BV754-AW754)/$BV754*100," ")</f>
        <v xml:space="preserve"> </v>
      </c>
      <c r="CH754" s="244" t="str">
        <f>IF($W754&gt;0,100," ")</f>
        <v xml:space="preserve"> </v>
      </c>
      <c r="CI754" s="570"/>
      <c r="CJ754" s="244" t="str">
        <f>IF($BV754&gt;0,($BV754-AI754)/$BV754*100," ")</f>
        <v xml:space="preserve"> </v>
      </c>
      <c r="CK754" s="244" t="str">
        <f>IF($BV754&gt;0,($BV754-AM754)/$BV754*100," ")</f>
        <v xml:space="preserve"> </v>
      </c>
      <c r="CL754" s="244" t="str">
        <f>IF($BV754&gt;0,($BV754-AN754)/$BV754*100," ")</f>
        <v xml:space="preserve"> </v>
      </c>
      <c r="CM754" s="244" t="str">
        <f>IF($BV754&gt;0,($BV754-AR754)/$BV754*100," ")</f>
        <v xml:space="preserve"> </v>
      </c>
      <c r="CN754" s="244" t="str">
        <f>IF($BV754&gt;0,($BV754-AS754)/$BV754*100," ")</f>
        <v xml:space="preserve"> </v>
      </c>
      <c r="CO754" s="244" t="str">
        <f>IF($BV754&gt;0,($BV754-AW754)/$BV754*100," ")</f>
        <v xml:space="preserve"> </v>
      </c>
      <c r="CP754" s="244" t="str">
        <f>IF($BV754&gt;0,($BV754-BB754)/$BV754*100," ")</f>
        <v xml:space="preserve"> </v>
      </c>
      <c r="CQ754" s="244" t="str">
        <f>IF($BV754&gt;0,($BV754-BF754)/$BV754*100," ")</f>
        <v xml:space="preserve"> </v>
      </c>
      <c r="CR754" s="244"/>
      <c r="CS754" s="244"/>
      <c r="CT754" s="244"/>
      <c r="CU754" s="244"/>
      <c r="CV754" s="347"/>
      <c r="CW754" s="338" t="str">
        <f>IF($BW754&gt;0,$BA754," ")</f>
        <v xml:space="preserve"> </v>
      </c>
      <c r="CX754" s="347"/>
      <c r="CY754" s="338" t="str">
        <f>IF($BW754&gt;0,$BA754," ")</f>
        <v xml:space="preserve"> </v>
      </c>
      <c r="CZ754" s="347"/>
      <c r="DA754" s="338" t="str">
        <f>IF($BW754&gt;0,$BA754," ")</f>
        <v xml:space="preserve"> </v>
      </c>
      <c r="DB754" s="347"/>
      <c r="DC754" s="338" t="str">
        <f>IF($BW754&gt;0,$BA754," ")</f>
        <v xml:space="preserve"> </v>
      </c>
      <c r="DD754" s="347"/>
      <c r="DE754" s="338" t="str">
        <f>IF($BW754&gt;0,$BA754," ")</f>
        <v xml:space="preserve"> </v>
      </c>
    </row>
    <row r="755" spans="1:109" x14ac:dyDescent="0.2">
      <c r="D755" s="18"/>
      <c r="H755" s="18"/>
      <c r="J755" s="18"/>
      <c r="K755" s="18"/>
      <c r="L755" s="25"/>
      <c r="M755" s="18"/>
      <c r="N755" s="18"/>
      <c r="O755" s="18"/>
      <c r="P755" s="18"/>
      <c r="Q755" s="18"/>
      <c r="R755" s="18"/>
      <c r="S755" s="18"/>
      <c r="V755" s="25"/>
      <c r="W755" s="25"/>
      <c r="X755" s="89"/>
      <c r="Y755" s="89"/>
      <c r="Z755" s="89"/>
      <c r="AB755" s="25"/>
      <c r="AD755" s="25"/>
      <c r="AE755" s="89"/>
      <c r="AG755" s="25"/>
      <c r="AH755" s="67"/>
      <c r="AK755" s="25"/>
      <c r="AL755" s="25"/>
      <c r="AM755" s="89"/>
      <c r="AN755" s="25"/>
      <c r="AO755" s="89"/>
      <c r="AR755" s="25"/>
      <c r="AS755" s="89"/>
      <c r="AW755" s="18"/>
      <c r="AX755" s="333"/>
      <c r="AY755" s="333"/>
      <c r="BV755" s="89"/>
      <c r="BW755" s="244"/>
      <c r="BX755" s="244"/>
      <c r="BY755" s="244"/>
      <c r="BZ755" s="244"/>
      <c r="CA755" s="244"/>
      <c r="CB755" s="244"/>
      <c r="CC755" s="244"/>
      <c r="CD755" s="244"/>
      <c r="CE755" s="244"/>
      <c r="CF755" s="244"/>
      <c r="CG755" s="244"/>
      <c r="CH755" s="244"/>
      <c r="CI755" s="570"/>
      <c r="CJ755" s="244"/>
      <c r="CK755" s="244"/>
      <c r="CL755" s="244"/>
      <c r="CM755" s="244"/>
      <c r="CN755" s="244"/>
      <c r="CO755" s="244"/>
      <c r="CP755" s="244"/>
      <c r="CQ755" s="244"/>
      <c r="CR755" s="244"/>
      <c r="CS755" s="244"/>
      <c r="CT755" s="244"/>
      <c r="CU755" s="244"/>
      <c r="CV755" s="347"/>
      <c r="CX755" s="347"/>
      <c r="CZ755" s="347"/>
      <c r="DB755" s="347"/>
      <c r="DD755" s="347"/>
    </row>
    <row r="756" spans="1:109" s="19" customFormat="1" x14ac:dyDescent="0.2">
      <c r="A756" s="328" t="s">
        <v>1565</v>
      </c>
      <c r="B756" s="369" t="s">
        <v>1597</v>
      </c>
      <c r="C756" s="53" t="s">
        <v>1573</v>
      </c>
      <c r="D756" s="357" t="s">
        <v>130</v>
      </c>
      <c r="E756" s="326">
        <v>100</v>
      </c>
      <c r="F756" s="326" t="s">
        <v>1489</v>
      </c>
      <c r="G756" s="701"/>
      <c r="H756" s="84" t="s">
        <v>949</v>
      </c>
      <c r="I756" s="89" t="e">
        <f>IF('Retail Pricing'!#REF!&gt;0,'Retail Pricing'!#REF!," ")</f>
        <v>#REF!</v>
      </c>
      <c r="J756" s="85" t="e">
        <f>'Retail Pricing'!#REF!</f>
        <v>#REF!</v>
      </c>
      <c r="K756" s="85" t="e">
        <f>'Retail Pricing'!#REF!</f>
        <v>#REF!</v>
      </c>
      <c r="L756" s="305" t="e">
        <f>IF('Retail Pricing'!#REF!&gt;0,'Retail Pricing'!#REF!," ")</f>
        <v>#REF!</v>
      </c>
      <c r="M756" s="226" t="e">
        <f>IF(N756&gt;0,N756+O756+Q756+R756+S756," ")</f>
        <v>#REF!</v>
      </c>
      <c r="N756" s="219" t="e">
        <f>IF('Retail Pricing'!#REF!&gt;0,'Retail Pricing'!#REF!," ")</f>
        <v>#REF!</v>
      </c>
      <c r="O756" s="219" t="e">
        <f>IF('Retail Pricing'!#REF!&gt;0,'Retail Pricing'!#REF!," ")</f>
        <v>#REF!</v>
      </c>
      <c r="P756" s="219"/>
      <c r="Q756" s="219" t="e">
        <f>IF('Retail Pricing'!#REF!&gt;0,'Retail Pricing'!#REF!," ")</f>
        <v>#REF!</v>
      </c>
      <c r="R756" s="219" t="e">
        <f>IF('Retail Pricing'!#REF!&gt;0,'Retail Pricing'!#REF!," ")</f>
        <v>#REF!</v>
      </c>
      <c r="S756" s="219" t="e">
        <f>IF('Retail Pricing'!#REF!&gt;0,'Retail Pricing'!#REF!," ")</f>
        <v>#REF!</v>
      </c>
      <c r="T756" s="226">
        <v>5.3861999999999997</v>
      </c>
      <c r="U756" s="7"/>
      <c r="V756" s="7">
        <v>0</v>
      </c>
      <c r="W756" s="491" t="s">
        <v>949</v>
      </c>
      <c r="X756" s="489" t="s">
        <v>949</v>
      </c>
      <c r="Y756" s="304" t="str">
        <f>IF(X756=0," ",SUM((W756-X756)/X756))</f>
        <v xml:space="preserve"> </v>
      </c>
      <c r="Z756" s="428" t="s">
        <v>106</v>
      </c>
      <c r="AA756" s="492" t="s">
        <v>949</v>
      </c>
      <c r="AB756" s="493" t="s">
        <v>949</v>
      </c>
      <c r="AC756" s="489" t="s">
        <v>949</v>
      </c>
      <c r="AD756" s="14" t="str">
        <f>IF(AC756=0," ",SUM((AB756-AC756)/AC756))</f>
        <v xml:space="preserve"> </v>
      </c>
      <c r="AE756" s="428" t="s">
        <v>106</v>
      </c>
      <c r="AF756" s="488" t="s">
        <v>949</v>
      </c>
      <c r="AG756" s="494" t="s">
        <v>949</v>
      </c>
      <c r="AH756" s="489" t="s">
        <v>949</v>
      </c>
      <c r="AI756" s="14" t="str">
        <f>IF(AH756=0," ",SUM((AG756-AH756)/AH756))</f>
        <v xml:space="preserve"> </v>
      </c>
      <c r="AJ756" s="428" t="s">
        <v>106</v>
      </c>
      <c r="AK756" s="495" t="s">
        <v>949</v>
      </c>
      <c r="AL756" s="489"/>
      <c r="AM756" s="489" t="s">
        <v>949</v>
      </c>
      <c r="AN756" s="14" t="str">
        <f>IF(AM756=0," ",SUM((AK756-AM756)/AM756))</f>
        <v xml:space="preserve"> </v>
      </c>
      <c r="AO756" s="428" t="s">
        <v>106</v>
      </c>
      <c r="AP756" s="490" t="s">
        <v>949</v>
      </c>
      <c r="AQ756" s="489" t="s">
        <v>949</v>
      </c>
      <c r="AR756" s="14" t="str">
        <f>IF(AQ756=0," ",SUM((AP756-AQ756)/AQ756))</f>
        <v xml:space="preserve"> </v>
      </c>
      <c r="AS756" s="428" t="s">
        <v>106</v>
      </c>
      <c r="AT756" s="496" t="s">
        <v>949</v>
      </c>
      <c r="AU756" s="497" t="s">
        <v>949</v>
      </c>
      <c r="AV756" s="288"/>
      <c r="AW756" s="498" t="s">
        <v>949</v>
      </c>
      <c r="AX756" s="499" t="s">
        <v>106</v>
      </c>
      <c r="AY756" s="499" t="s">
        <v>106</v>
      </c>
      <c r="AZ756" s="333"/>
      <c r="BA756" s="491" t="str">
        <f>IF($A756&lt;&gt;" ",$W756," ")</f>
        <v>Holder</v>
      </c>
      <c r="BB756" s="492" t="str">
        <f>IF($A756&lt;&gt;" ",$AA756," ")</f>
        <v>Holder</v>
      </c>
      <c r="BC756" s="493" t="str">
        <f>IF($A756&lt;&gt;" ",$AB756," ")</f>
        <v>Holder</v>
      </c>
      <c r="BD756" s="488" t="str">
        <f>IF($A756&lt;&gt;" ",$AF756," ")</f>
        <v>Holder</v>
      </c>
      <c r="BE756" s="494" t="str">
        <f>IF($A756&lt;&gt;" ",$AG756," ")</f>
        <v>Holder</v>
      </c>
      <c r="BF756" s="495" t="str">
        <f>IF($A756&lt;&gt;" ",$AK756," ")</f>
        <v>Holder</v>
      </c>
      <c r="BG756" s="490" t="str">
        <f>IF($A756&lt;&gt;" ",$AP756," ")</f>
        <v>Holder</v>
      </c>
      <c r="BH756" s="496" t="str">
        <f>IF($A756&lt;&gt;" ",$AT756," ")</f>
        <v>Holder</v>
      </c>
      <c r="BI756" s="497" t="str">
        <f>IF($A756&lt;&gt;" ",$AU756," ")</f>
        <v>Holder</v>
      </c>
      <c r="BJ756" s="385" t="str">
        <f>IF(BA756*0.9&gt;BG756, " ", "No")</f>
        <v>No</v>
      </c>
      <c r="BK756" s="385" t="str">
        <f>IF(BC756*0.9&gt;BG756, " ", "No")</f>
        <v>No</v>
      </c>
      <c r="BL756" s="483" t="s">
        <v>1376</v>
      </c>
      <c r="BM756" s="482"/>
      <c r="BN756" s="482"/>
      <c r="BO756" s="482"/>
      <c r="BP756" s="482"/>
      <c r="BQ756" s="482"/>
      <c r="BR756" s="482"/>
      <c r="BS756" s="482"/>
      <c r="BT756" s="482"/>
      <c r="BU756" s="67"/>
      <c r="BV756" s="442" t="str">
        <f>IF(W756&gt;0,$BV$9, " ")</f>
        <v xml:space="preserve"> </v>
      </c>
      <c r="BW756" s="244" t="str">
        <f>IF($BV756&gt;0,($BV756-W756)/$BV756*100," ")</f>
        <v xml:space="preserve"> </v>
      </c>
      <c r="BX756" s="244" t="str">
        <f>IF($BV756&gt;0,($BV756-AA756)/$BV756*100," ")</f>
        <v xml:space="preserve"> </v>
      </c>
      <c r="BY756" s="244" t="str">
        <f>IF($BV756&gt;0,($BV756-AB756)/$BV756*100," ")</f>
        <v xml:space="preserve"> </v>
      </c>
      <c r="BZ756" s="244" t="str">
        <f>IF($BV756&gt;0,($BV756-AF756)/$BV756*100," ")</f>
        <v xml:space="preserve"> </v>
      </c>
      <c r="CA756" s="244" t="str">
        <f>IF($BV756&gt;0,($BV756-AG756)/$BV756*100," ")</f>
        <v xml:space="preserve"> </v>
      </c>
      <c r="CB756" s="244" t="str">
        <f>CA756</f>
        <v xml:space="preserve"> </v>
      </c>
      <c r="CC756" s="244" t="str">
        <f>IF($BV756&gt;0,($BV756-AK756)/$BV756*100," ")</f>
        <v xml:space="preserve"> </v>
      </c>
      <c r="CD756" s="244" t="str">
        <f>IF($BV756&gt;0,($BV756-AP756)/$BV756*100," ")</f>
        <v xml:space="preserve"> </v>
      </c>
      <c r="CE756" s="244" t="str">
        <f>IF($BV756&gt;0,($BV756-AT756)/$BV756*100," ")</f>
        <v xml:space="preserve"> </v>
      </c>
      <c r="CF756" s="244" t="str">
        <f>IF($BV756&gt;0,($BV756-(W756*2))/$BV756*100," ")</f>
        <v xml:space="preserve"> </v>
      </c>
      <c r="CG756" s="244" t="str">
        <f>IF($BV756&gt;0,($BV756-AW756)/$BV756*100," ")</f>
        <v xml:space="preserve"> </v>
      </c>
      <c r="CH756" s="244" t="str">
        <f>IF($W756&gt;0,100," ")</f>
        <v xml:space="preserve"> </v>
      </c>
      <c r="CI756" s="570"/>
      <c r="CJ756" s="244" t="str">
        <f>IF($BV756&gt;0,($BV756-AI756)/$BV756*100," ")</f>
        <v xml:space="preserve"> </v>
      </c>
      <c r="CK756" s="244" t="str">
        <f>IF($BV756&gt;0,($BV756-AM756)/$BV756*100," ")</f>
        <v xml:space="preserve"> </v>
      </c>
      <c r="CL756" s="244" t="str">
        <f>IF($BV756&gt;0,($BV756-AN756)/$BV756*100," ")</f>
        <v xml:space="preserve"> </v>
      </c>
      <c r="CM756" s="244" t="str">
        <f>IF($BV756&gt;0,($BV756-AR756)/$BV756*100," ")</f>
        <v xml:space="preserve"> </v>
      </c>
      <c r="CN756" s="244" t="str">
        <f>IF($BV756&gt;0,($BV756-AS756)/$BV756*100," ")</f>
        <v xml:space="preserve"> </v>
      </c>
      <c r="CO756" s="244" t="str">
        <f>IF($BV756&gt;0,($BV756-AW756)/$BV756*100," ")</f>
        <v xml:space="preserve"> </v>
      </c>
      <c r="CP756" s="244" t="str">
        <f>IF($BV756&gt;0,($BV756-BB756)/$BV756*100," ")</f>
        <v xml:space="preserve"> </v>
      </c>
      <c r="CQ756" s="244" t="str">
        <f>IF($BV756&gt;0,($BV756-BF756)/$BV756*100," ")</f>
        <v xml:space="preserve"> </v>
      </c>
      <c r="CR756" s="244"/>
      <c r="CS756" s="244"/>
      <c r="CT756" s="244"/>
      <c r="CU756" s="244"/>
      <c r="CV756" s="347"/>
      <c r="CW756" s="338" t="str">
        <f>IF($BW756&gt;0,$BA756," ")</f>
        <v xml:space="preserve"> </v>
      </c>
      <c r="CX756" s="347"/>
      <c r="CY756" s="338" t="str">
        <f>IF($BW756&gt;0,$BA756," ")</f>
        <v xml:space="preserve"> </v>
      </c>
      <c r="CZ756" s="347"/>
      <c r="DA756" s="338" t="str">
        <f>IF($BW756&gt;0,$BA756," ")</f>
        <v xml:space="preserve"> </v>
      </c>
      <c r="DB756" s="347"/>
      <c r="DC756" s="338" t="str">
        <f>IF($BW756&gt;0,$BA756," ")</f>
        <v xml:space="preserve"> </v>
      </c>
      <c r="DD756" s="347"/>
      <c r="DE756" s="338" t="str">
        <f>IF($BW756&gt;0,$BA756," ")</f>
        <v xml:space="preserve"> </v>
      </c>
    </row>
    <row r="757" spans="1:109" x14ac:dyDescent="0.2">
      <c r="D757" s="18"/>
      <c r="H757" s="18"/>
      <c r="J757" s="18"/>
      <c r="K757" s="18"/>
      <c r="L757" s="25"/>
      <c r="M757" s="18"/>
      <c r="N757" s="18"/>
      <c r="O757" s="18"/>
      <c r="P757" s="18"/>
      <c r="Q757" s="18"/>
      <c r="R757" s="18"/>
      <c r="S757" s="18"/>
      <c r="V757" s="25"/>
      <c r="W757" s="25"/>
      <c r="X757" s="89"/>
      <c r="Y757" s="89"/>
      <c r="Z757" s="89"/>
      <c r="AB757" s="25"/>
      <c r="AD757" s="25"/>
      <c r="AE757" s="89"/>
      <c r="AG757" s="25"/>
      <c r="AH757" s="67"/>
      <c r="AK757" s="25"/>
      <c r="AL757" s="25"/>
      <c r="AM757" s="89"/>
      <c r="AN757" s="25"/>
      <c r="AO757" s="89"/>
      <c r="AR757" s="25"/>
      <c r="AS757" s="89"/>
      <c r="AW757" s="18"/>
      <c r="AX757" s="333"/>
      <c r="AY757" s="333"/>
      <c r="BV757" s="89"/>
      <c r="BW757" s="244"/>
      <c r="BX757" s="244"/>
      <c r="BY757" s="244"/>
      <c r="BZ757" s="244"/>
      <c r="CA757" s="244"/>
      <c r="CB757" s="244"/>
      <c r="CC757" s="244"/>
      <c r="CD757" s="244"/>
      <c r="CE757" s="244"/>
      <c r="CF757" s="244"/>
      <c r="CG757" s="244"/>
      <c r="CH757" s="244"/>
      <c r="CI757" s="570"/>
      <c r="CJ757" s="244"/>
      <c r="CK757" s="244"/>
      <c r="CL757" s="244"/>
      <c r="CM757" s="244"/>
      <c r="CN757" s="244"/>
      <c r="CO757" s="244"/>
      <c r="CP757" s="244"/>
      <c r="CQ757" s="244"/>
      <c r="CR757" s="244"/>
      <c r="CS757" s="244"/>
      <c r="CT757" s="244"/>
      <c r="CU757" s="244"/>
      <c r="CV757" s="347"/>
      <c r="CX757" s="347"/>
      <c r="CZ757" s="347"/>
      <c r="DB757" s="347"/>
      <c r="DD757" s="347"/>
    </row>
    <row r="758" spans="1:109" s="19" customFormat="1" x14ac:dyDescent="0.2">
      <c r="A758" s="328" t="s">
        <v>1565</v>
      </c>
      <c r="B758" s="369" t="s">
        <v>1574</v>
      </c>
      <c r="C758" s="53"/>
      <c r="D758" s="357" t="s">
        <v>130</v>
      </c>
      <c r="E758" s="326">
        <v>100</v>
      </c>
      <c r="F758" s="326" t="s">
        <v>1465</v>
      </c>
      <c r="G758" s="701"/>
      <c r="H758" s="84" t="s">
        <v>949</v>
      </c>
      <c r="I758" s="89" t="e">
        <f>IF('Retail Pricing'!#REF!&gt;0,'Retail Pricing'!#REF!," ")</f>
        <v>#REF!</v>
      </c>
      <c r="J758" s="85" t="e">
        <f>'Retail Pricing'!#REF!</f>
        <v>#REF!</v>
      </c>
      <c r="K758" s="85" t="e">
        <f>'Retail Pricing'!#REF!</f>
        <v>#REF!</v>
      </c>
      <c r="L758" s="305" t="e">
        <f>IF('Retail Pricing'!#REF!&gt;0,'Retail Pricing'!#REF!," ")</f>
        <v>#REF!</v>
      </c>
      <c r="M758" s="226" t="e">
        <f>IF(N758&gt;0,N758+O758+Q758+R758+S758," ")</f>
        <v>#REF!</v>
      </c>
      <c r="N758" s="219" t="e">
        <f>IF('Retail Pricing'!#REF!&gt;0,'Retail Pricing'!#REF!," ")</f>
        <v>#REF!</v>
      </c>
      <c r="O758" s="219" t="e">
        <f>IF('Retail Pricing'!#REF!&gt;0,'Retail Pricing'!#REF!," ")</f>
        <v>#REF!</v>
      </c>
      <c r="P758" s="219"/>
      <c r="Q758" s="219" t="e">
        <f>IF('Retail Pricing'!#REF!&gt;0,'Retail Pricing'!#REF!," ")</f>
        <v>#REF!</v>
      </c>
      <c r="R758" s="219" t="e">
        <f>IF('Retail Pricing'!#REF!&gt;0,'Retail Pricing'!#REF!," ")</f>
        <v>#REF!</v>
      </c>
      <c r="S758" s="219" t="e">
        <f>IF('Retail Pricing'!#REF!&gt;0,'Retail Pricing'!#REF!," ")</f>
        <v>#REF!</v>
      </c>
      <c r="T758" s="226">
        <v>8.6666000000000007</v>
      </c>
      <c r="U758" s="7"/>
      <c r="V758" s="7">
        <v>0</v>
      </c>
      <c r="W758" s="491" t="s">
        <v>949</v>
      </c>
      <c r="X758" s="489" t="s">
        <v>949</v>
      </c>
      <c r="Y758" s="304" t="str">
        <f>IF(X758=0," ",SUM((W758-X758)/X758))</f>
        <v xml:space="preserve"> </v>
      </c>
      <c r="Z758" s="428" t="s">
        <v>106</v>
      </c>
      <c r="AA758" s="492" t="s">
        <v>949</v>
      </c>
      <c r="AB758" s="493" t="s">
        <v>949</v>
      </c>
      <c r="AC758" s="489" t="s">
        <v>949</v>
      </c>
      <c r="AD758" s="14" t="str">
        <f>IF(AC758=0," ",SUM((AB758-AC758)/AC758))</f>
        <v xml:space="preserve"> </v>
      </c>
      <c r="AE758" s="428" t="s">
        <v>106</v>
      </c>
      <c r="AF758" s="488" t="s">
        <v>949</v>
      </c>
      <c r="AG758" s="494" t="s">
        <v>949</v>
      </c>
      <c r="AH758" s="489" t="s">
        <v>949</v>
      </c>
      <c r="AI758" s="14" t="str">
        <f>IF(AH758=0," ",SUM((AG758-AH758)/AH758))</f>
        <v xml:space="preserve"> </v>
      </c>
      <c r="AJ758" s="428" t="s">
        <v>106</v>
      </c>
      <c r="AK758" s="495" t="s">
        <v>949</v>
      </c>
      <c r="AL758" s="489"/>
      <c r="AM758" s="489" t="s">
        <v>949</v>
      </c>
      <c r="AN758" s="14" t="str">
        <f>IF(AM758=0," ",SUM((AK758-AM758)/AM758))</f>
        <v xml:space="preserve"> </v>
      </c>
      <c r="AO758" s="428" t="s">
        <v>106</v>
      </c>
      <c r="AP758" s="490" t="s">
        <v>949</v>
      </c>
      <c r="AQ758" s="489" t="s">
        <v>949</v>
      </c>
      <c r="AR758" s="14" t="str">
        <f>IF(AQ758=0," ",SUM((AP758-AQ758)/AQ758))</f>
        <v xml:space="preserve"> </v>
      </c>
      <c r="AS758" s="428" t="s">
        <v>106</v>
      </c>
      <c r="AT758" s="496" t="s">
        <v>949</v>
      </c>
      <c r="AU758" s="497" t="s">
        <v>949</v>
      </c>
      <c r="AV758" s="288"/>
      <c r="AW758" s="498" t="s">
        <v>949</v>
      </c>
      <c r="AX758" s="499" t="s">
        <v>106</v>
      </c>
      <c r="AY758" s="499" t="s">
        <v>106</v>
      </c>
      <c r="AZ758" s="333"/>
      <c r="BA758" s="491" t="str">
        <f>IF($A758&lt;&gt;" ",$W758," ")</f>
        <v>Holder</v>
      </c>
      <c r="BB758" s="492" t="str">
        <f>IF($A758&lt;&gt;" ",$AA758," ")</f>
        <v>Holder</v>
      </c>
      <c r="BC758" s="493" t="str">
        <f>IF($A758&lt;&gt;" ",$AB758," ")</f>
        <v>Holder</v>
      </c>
      <c r="BD758" s="488" t="str">
        <f>IF($A758&lt;&gt;" ",$AF758," ")</f>
        <v>Holder</v>
      </c>
      <c r="BE758" s="494" t="str">
        <f>IF($A758&lt;&gt;" ",$AG758," ")</f>
        <v>Holder</v>
      </c>
      <c r="BF758" s="495" t="str">
        <f>IF($A758&lt;&gt;" ",$AK758," ")</f>
        <v>Holder</v>
      </c>
      <c r="BG758" s="490" t="str">
        <f>IF($A758&lt;&gt;" ",$AP758," ")</f>
        <v>Holder</v>
      </c>
      <c r="BH758" s="496" t="str">
        <f>IF($A758&lt;&gt;" ",$AT758," ")</f>
        <v>Holder</v>
      </c>
      <c r="BI758" s="497" t="str">
        <f>IF($A758&lt;&gt;" ",$AU758," ")</f>
        <v>Holder</v>
      </c>
      <c r="BJ758" s="385" t="str">
        <f>IF(BA758*0.9&gt;BG758, " ", "No")</f>
        <v>No</v>
      </c>
      <c r="BK758" s="385" t="str">
        <f>IF(BC758*0.9&gt;BG758, " ", "No")</f>
        <v>No</v>
      </c>
      <c r="BL758" s="483" t="s">
        <v>1376</v>
      </c>
      <c r="BM758" s="482"/>
      <c r="BN758" s="482"/>
      <c r="BO758" s="482"/>
      <c r="BP758" s="482"/>
      <c r="BQ758" s="482"/>
      <c r="BR758" s="482"/>
      <c r="BS758" s="482"/>
      <c r="BT758" s="482"/>
      <c r="BU758" s="67"/>
      <c r="BV758" s="442" t="str">
        <f>IF(W758&gt;0,$BV$9, " ")</f>
        <v xml:space="preserve"> </v>
      </c>
      <c r="BW758" s="244" t="str">
        <f>IF($BV758&gt;0,($BV758-W758)/$BV758*100," ")</f>
        <v xml:space="preserve"> </v>
      </c>
      <c r="BX758" s="244" t="str">
        <f>IF($BV758&gt;0,($BV758-AA758)/$BV758*100," ")</f>
        <v xml:space="preserve"> </v>
      </c>
      <c r="BY758" s="244" t="str">
        <f>IF($BV758&gt;0,($BV758-AB758)/$BV758*100," ")</f>
        <v xml:space="preserve"> </v>
      </c>
      <c r="BZ758" s="244" t="str">
        <f>IF($BV758&gt;0,($BV758-AF758)/$BV758*100," ")</f>
        <v xml:space="preserve"> </v>
      </c>
      <c r="CA758" s="244" t="str">
        <f>IF($BV758&gt;0,($BV758-AG758)/$BV758*100," ")</f>
        <v xml:space="preserve"> </v>
      </c>
      <c r="CB758" s="244" t="str">
        <f>CA758</f>
        <v xml:space="preserve"> </v>
      </c>
      <c r="CC758" s="244" t="str">
        <f>IF($BV758&gt;0,($BV758-AK758)/$BV758*100," ")</f>
        <v xml:space="preserve"> </v>
      </c>
      <c r="CD758" s="244" t="str">
        <f>IF($BV758&gt;0,($BV758-AP758)/$BV758*100," ")</f>
        <v xml:space="preserve"> </v>
      </c>
      <c r="CE758" s="244" t="str">
        <f>IF($BV758&gt;0,($BV758-AT758)/$BV758*100," ")</f>
        <v xml:space="preserve"> </v>
      </c>
      <c r="CF758" s="244" t="str">
        <f>IF($BV758&gt;0,($BV758-(W758*2))/$BV758*100," ")</f>
        <v xml:space="preserve"> </v>
      </c>
      <c r="CG758" s="244" t="str">
        <f>IF($BV758&gt;0,($BV758-AW758)/$BV758*100," ")</f>
        <v xml:space="preserve"> </v>
      </c>
      <c r="CH758" s="244" t="str">
        <f>IF($W758&gt;0,100," ")</f>
        <v xml:space="preserve"> </v>
      </c>
      <c r="CI758" s="570"/>
      <c r="CJ758" s="244" t="str">
        <f>IF($BV758&gt;0,($BV758-AI758)/$BV758*100," ")</f>
        <v xml:space="preserve"> </v>
      </c>
      <c r="CK758" s="244" t="str">
        <f>IF($BV758&gt;0,($BV758-AM758)/$BV758*100," ")</f>
        <v xml:space="preserve"> </v>
      </c>
      <c r="CL758" s="244" t="str">
        <f>IF($BV758&gt;0,($BV758-AN758)/$BV758*100," ")</f>
        <v xml:space="preserve"> </v>
      </c>
      <c r="CM758" s="244" t="str">
        <f>IF($BV758&gt;0,($BV758-AR758)/$BV758*100," ")</f>
        <v xml:space="preserve"> </v>
      </c>
      <c r="CN758" s="244" t="str">
        <f>IF($BV758&gt;0,($BV758-AS758)/$BV758*100," ")</f>
        <v xml:space="preserve"> </v>
      </c>
      <c r="CO758" s="244" t="str">
        <f>IF($BV758&gt;0,($BV758-AW758)/$BV758*100," ")</f>
        <v xml:space="preserve"> </v>
      </c>
      <c r="CP758" s="244" t="str">
        <f>IF($BV758&gt;0,($BV758-BB758)/$BV758*100," ")</f>
        <v xml:space="preserve"> </v>
      </c>
      <c r="CQ758" s="244" t="str">
        <f>IF($BV758&gt;0,($BV758-BF758)/$BV758*100," ")</f>
        <v xml:space="preserve"> </v>
      </c>
      <c r="CR758" s="244"/>
      <c r="CS758" s="244"/>
      <c r="CT758" s="244"/>
      <c r="CU758" s="244"/>
      <c r="CV758" s="347"/>
      <c r="CW758" s="338" t="str">
        <f>IF($BW758&gt;0,$BA758," ")</f>
        <v xml:space="preserve"> </v>
      </c>
      <c r="CX758" s="347"/>
      <c r="CY758" s="338" t="str">
        <f>IF($BW758&gt;0,$BA758," ")</f>
        <v xml:space="preserve"> </v>
      </c>
      <c r="CZ758" s="347"/>
      <c r="DA758" s="338" t="str">
        <f>IF($BW758&gt;0,$BA758," ")</f>
        <v xml:space="preserve"> </v>
      </c>
      <c r="DB758" s="347"/>
      <c r="DC758" s="338" t="str">
        <f>IF($BW758&gt;0,$BA758," ")</f>
        <v xml:space="preserve"> </v>
      </c>
      <c r="DD758" s="347"/>
      <c r="DE758" s="338" t="str">
        <f>IF($BW758&gt;0,$BA758," ")</f>
        <v xml:space="preserve"> </v>
      </c>
    </row>
    <row r="759" spans="1:109" x14ac:dyDescent="0.2">
      <c r="D759" s="18"/>
      <c r="H759" s="18"/>
      <c r="J759" s="18"/>
      <c r="K759" s="18"/>
      <c r="L759" s="25"/>
      <c r="M759" s="18"/>
      <c r="N759" s="18"/>
      <c r="O759" s="18"/>
      <c r="P759" s="18"/>
      <c r="Q759" s="18"/>
      <c r="R759" s="18"/>
      <c r="S759" s="18"/>
      <c r="V759" s="25"/>
      <c r="W759" s="25"/>
      <c r="X759" s="89"/>
      <c r="Y759" s="89"/>
      <c r="Z759" s="89"/>
      <c r="AB759" s="25"/>
      <c r="AD759" s="25"/>
      <c r="AE759" s="89"/>
      <c r="AG759" s="25"/>
      <c r="AH759" s="67"/>
      <c r="AK759" s="25"/>
      <c r="AL759" s="25"/>
      <c r="AM759" s="89"/>
      <c r="AN759" s="25"/>
      <c r="AO759" s="89"/>
      <c r="AR759" s="25"/>
      <c r="AS759" s="89"/>
      <c r="AW759" s="18"/>
      <c r="AX759" s="333"/>
      <c r="AY759" s="333"/>
      <c r="BV759" s="89"/>
      <c r="BW759" s="244"/>
      <c r="BX759" s="244"/>
      <c r="BY759" s="244"/>
      <c r="BZ759" s="244"/>
      <c r="CA759" s="244"/>
      <c r="CB759" s="244"/>
      <c r="CC759" s="244"/>
      <c r="CD759" s="244"/>
      <c r="CE759" s="244"/>
      <c r="CF759" s="244"/>
      <c r="CG759" s="244"/>
      <c r="CH759" s="244"/>
      <c r="CI759" s="244"/>
      <c r="CJ759" s="244"/>
      <c r="CK759" s="244"/>
      <c r="CL759" s="244"/>
      <c r="CM759" s="244"/>
      <c r="CN759" s="244"/>
      <c r="CO759" s="244"/>
      <c r="CP759" s="244"/>
      <c r="CQ759" s="244"/>
      <c r="CR759" s="244"/>
      <c r="CS759" s="244"/>
      <c r="CT759" s="244"/>
      <c r="CU759" s="244"/>
      <c r="CV759" s="347"/>
      <c r="CX759" s="347"/>
      <c r="CZ759" s="347"/>
      <c r="DB759" s="347"/>
      <c r="DD759" s="347"/>
    </row>
    <row r="760" spans="1:109" x14ac:dyDescent="0.2">
      <c r="D760" s="18"/>
      <c r="H760" s="18"/>
      <c r="J760" s="18"/>
      <c r="K760" s="18"/>
      <c r="L760" s="25"/>
      <c r="M760" s="18"/>
      <c r="N760" s="18"/>
      <c r="O760" s="18"/>
      <c r="P760" s="18"/>
      <c r="Q760" s="18"/>
      <c r="R760" s="18"/>
      <c r="S760" s="18"/>
      <c r="V760" s="25"/>
      <c r="W760" s="25"/>
      <c r="X760" s="89"/>
      <c r="Y760" s="89"/>
      <c r="Z760" s="89"/>
      <c r="AB760" s="25"/>
      <c r="AD760" s="25"/>
      <c r="AE760" s="89"/>
      <c r="AG760" s="25"/>
      <c r="AH760" s="67"/>
      <c r="AK760" s="25"/>
      <c r="AL760" s="25"/>
      <c r="AM760" s="89"/>
      <c r="AN760" s="25"/>
      <c r="AO760" s="89"/>
      <c r="AR760" s="25"/>
      <c r="AS760" s="89"/>
      <c r="AW760" s="18"/>
      <c r="AX760" s="333"/>
      <c r="AY760" s="333"/>
      <c r="BV760" s="89"/>
      <c r="BW760" s="244"/>
      <c r="BX760" s="244"/>
      <c r="BY760" s="244"/>
      <c r="BZ760" s="244"/>
      <c r="CA760" s="244"/>
      <c r="CB760" s="244"/>
      <c r="CC760" s="244"/>
      <c r="CD760" s="244"/>
      <c r="CE760" s="244"/>
      <c r="CF760" s="244"/>
      <c r="CG760" s="244"/>
      <c r="CH760" s="244"/>
      <c r="CI760" s="244"/>
      <c r="CJ760" s="244"/>
      <c r="CK760" s="244"/>
      <c r="CL760" s="244"/>
      <c r="CM760" s="244"/>
      <c r="CN760" s="244"/>
      <c r="CO760" s="244"/>
      <c r="CP760" s="244"/>
      <c r="CQ760" s="244"/>
      <c r="CR760" s="244"/>
      <c r="CS760" s="244"/>
      <c r="CT760" s="244"/>
      <c r="CU760" s="244"/>
      <c r="CV760" s="347"/>
      <c r="CX760" s="347"/>
      <c r="CZ760" s="347"/>
      <c r="DB760" s="347"/>
      <c r="DD760" s="347"/>
    </row>
    <row r="761" spans="1:109" x14ac:dyDescent="0.2">
      <c r="D761" s="18"/>
      <c r="H761" s="18"/>
      <c r="J761" s="18"/>
      <c r="K761" s="18"/>
      <c r="L761" s="25"/>
      <c r="M761" s="18"/>
      <c r="N761" s="18"/>
      <c r="O761" s="18"/>
      <c r="P761" s="18"/>
      <c r="Q761" s="18"/>
      <c r="R761" s="18"/>
      <c r="S761" s="18"/>
      <c r="V761" s="25"/>
      <c r="W761" s="25"/>
      <c r="X761" s="89"/>
      <c r="Y761" s="89"/>
      <c r="Z761" s="89"/>
      <c r="AB761" s="25"/>
      <c r="AD761" s="25"/>
      <c r="AE761" s="89"/>
      <c r="AG761" s="25"/>
      <c r="AH761" s="67"/>
      <c r="AK761" s="25"/>
      <c r="AL761" s="25"/>
      <c r="AM761" s="89"/>
      <c r="AN761" s="25"/>
      <c r="AO761" s="89"/>
      <c r="AR761" s="25"/>
      <c r="AS761" s="89"/>
      <c r="AW761" s="18"/>
      <c r="AX761" s="333"/>
      <c r="AY761" s="333"/>
      <c r="BV761" s="89"/>
      <c r="BW761" s="244"/>
      <c r="BX761" s="244"/>
      <c r="BY761" s="244"/>
      <c r="BZ761" s="244"/>
      <c r="CA761" s="244"/>
      <c r="CB761" s="244"/>
      <c r="CC761" s="244"/>
      <c r="CD761" s="244"/>
      <c r="CE761" s="244"/>
      <c r="CF761" s="244"/>
      <c r="CG761" s="244"/>
      <c r="CH761" s="244"/>
      <c r="CI761" s="244"/>
      <c r="CJ761" s="244"/>
      <c r="CK761" s="244"/>
      <c r="CL761" s="244"/>
      <c r="CM761" s="244"/>
      <c r="CN761" s="244"/>
      <c r="CO761" s="244"/>
      <c r="CP761" s="244"/>
      <c r="CQ761" s="244"/>
      <c r="CR761" s="244"/>
      <c r="CS761" s="244"/>
      <c r="CT761" s="244"/>
      <c r="CU761" s="244"/>
      <c r="CV761" s="347"/>
      <c r="CX761" s="347"/>
      <c r="CZ761" s="347"/>
      <c r="DB761" s="347"/>
      <c r="DD761" s="347"/>
    </row>
    <row r="762" spans="1:109" x14ac:dyDescent="0.2">
      <c r="D762" s="18"/>
      <c r="H762" s="18"/>
      <c r="J762" s="18"/>
      <c r="K762" s="18"/>
      <c r="L762" s="25"/>
      <c r="M762" s="18"/>
      <c r="N762" s="18"/>
      <c r="O762" s="18"/>
      <c r="P762" s="18"/>
      <c r="Q762" s="18"/>
      <c r="R762" s="18"/>
      <c r="S762" s="18"/>
      <c r="V762" s="25"/>
      <c r="W762" s="25"/>
      <c r="X762" s="89"/>
      <c r="Y762" s="89"/>
      <c r="Z762" s="89"/>
      <c r="AB762" s="25"/>
      <c r="AD762" s="25"/>
      <c r="AE762" s="89"/>
      <c r="AG762" s="25"/>
      <c r="AH762" s="67"/>
      <c r="AK762" s="25"/>
      <c r="AL762" s="25"/>
      <c r="AM762" s="89"/>
      <c r="AN762" s="25"/>
      <c r="AO762" s="89"/>
      <c r="AR762" s="25"/>
      <c r="AS762" s="89"/>
      <c r="AW762" s="18"/>
      <c r="AX762" s="333"/>
      <c r="AY762" s="333"/>
      <c r="BV762" s="89"/>
      <c r="BW762" s="244"/>
      <c r="BX762" s="244"/>
      <c r="BY762" s="244"/>
      <c r="BZ762" s="244"/>
      <c r="CA762" s="244"/>
      <c r="CB762" s="244"/>
      <c r="CC762" s="244"/>
      <c r="CD762" s="244"/>
      <c r="CE762" s="244"/>
      <c r="CF762" s="244"/>
      <c r="CG762" s="244"/>
      <c r="CH762" s="244"/>
      <c r="CI762" s="244"/>
      <c r="CJ762" s="244"/>
      <c r="CK762" s="244"/>
      <c r="CL762" s="244"/>
      <c r="CM762" s="244"/>
      <c r="CN762" s="244"/>
      <c r="CO762" s="244"/>
      <c r="CP762" s="244"/>
      <c r="CQ762" s="244"/>
      <c r="CR762" s="244"/>
      <c r="CS762" s="244"/>
      <c r="CT762" s="244"/>
      <c r="CU762" s="244"/>
      <c r="CV762" s="347"/>
      <c r="CX762" s="347"/>
      <c r="CZ762" s="347"/>
      <c r="DB762" s="347"/>
      <c r="DD762" s="347"/>
    </row>
    <row r="763" spans="1:109" x14ac:dyDescent="0.2">
      <c r="D763" s="18"/>
      <c r="H763" s="18"/>
      <c r="J763" s="18"/>
      <c r="K763" s="18"/>
      <c r="L763" s="25"/>
      <c r="M763" s="18"/>
      <c r="N763" s="18"/>
      <c r="O763" s="18"/>
      <c r="P763" s="18"/>
      <c r="Q763" s="18"/>
      <c r="R763" s="18"/>
      <c r="S763" s="18"/>
      <c r="V763" s="25"/>
      <c r="W763" s="25"/>
      <c r="X763" s="89"/>
      <c r="Y763" s="89"/>
      <c r="Z763" s="89"/>
      <c r="AB763" s="25"/>
      <c r="AD763" s="25"/>
      <c r="AE763" s="89"/>
      <c r="AG763" s="25"/>
      <c r="AH763" s="67"/>
      <c r="AK763" s="25"/>
      <c r="AL763" s="25"/>
      <c r="AM763" s="89"/>
      <c r="AN763" s="25"/>
      <c r="AO763" s="89"/>
      <c r="AR763" s="25"/>
      <c r="AS763" s="89"/>
      <c r="AW763" s="18"/>
      <c r="AX763" s="333"/>
      <c r="AY763" s="333"/>
      <c r="BV763" s="89"/>
      <c r="BW763" s="244"/>
      <c r="BX763" s="244"/>
      <c r="BY763" s="244"/>
      <c r="BZ763" s="244"/>
      <c r="CA763" s="244"/>
      <c r="CB763" s="244"/>
      <c r="CC763" s="244"/>
      <c r="CD763" s="244"/>
      <c r="CE763" s="244"/>
      <c r="CF763" s="244"/>
      <c r="CG763" s="244"/>
      <c r="CH763" s="244"/>
      <c r="CI763" s="244"/>
      <c r="CJ763" s="244"/>
      <c r="CK763" s="244"/>
      <c r="CL763" s="244"/>
      <c r="CM763" s="244"/>
      <c r="CN763" s="244"/>
      <c r="CO763" s="244"/>
      <c r="CP763" s="244"/>
      <c r="CQ763" s="244"/>
      <c r="CR763" s="244"/>
      <c r="CS763" s="244"/>
      <c r="CT763" s="244"/>
      <c r="CU763" s="244"/>
      <c r="CV763" s="347"/>
      <c r="CX763" s="347"/>
      <c r="CZ763" s="347"/>
      <c r="DB763" s="347"/>
      <c r="DD763" s="347"/>
    </row>
    <row r="764" spans="1:109" x14ac:dyDescent="0.2">
      <c r="D764" s="18"/>
      <c r="H764" s="18"/>
      <c r="J764" s="18"/>
      <c r="K764" s="18"/>
      <c r="L764" s="25"/>
      <c r="M764" s="18"/>
      <c r="N764" s="18"/>
      <c r="O764" s="18"/>
      <c r="P764" s="18"/>
      <c r="Q764" s="18"/>
      <c r="R764" s="18"/>
      <c r="S764" s="18"/>
      <c r="V764" s="25"/>
      <c r="W764" s="25"/>
      <c r="X764" s="89"/>
      <c r="Y764" s="89"/>
      <c r="Z764" s="89"/>
      <c r="AB764" s="25"/>
      <c r="AD764" s="25"/>
      <c r="AE764" s="89"/>
      <c r="AG764" s="25"/>
      <c r="AH764" s="67"/>
      <c r="AK764" s="25"/>
      <c r="AL764" s="25"/>
      <c r="AM764" s="89"/>
      <c r="AN764" s="25"/>
      <c r="AO764" s="89"/>
      <c r="AR764" s="25"/>
      <c r="AS764" s="89"/>
      <c r="AW764" s="18"/>
      <c r="AX764" s="333"/>
      <c r="AY764" s="333"/>
      <c r="BV764" s="89"/>
      <c r="BW764" s="244"/>
      <c r="BX764" s="244"/>
      <c r="BY764" s="244"/>
      <c r="BZ764" s="244"/>
      <c r="CA764" s="244"/>
      <c r="CB764" s="244"/>
      <c r="CC764" s="244"/>
      <c r="CD764" s="244"/>
      <c r="CE764" s="244"/>
      <c r="CF764" s="244"/>
      <c r="CG764" s="244"/>
      <c r="CH764" s="244"/>
      <c r="CI764" s="244"/>
      <c r="CJ764" s="244"/>
      <c r="CK764" s="244"/>
      <c r="CL764" s="244"/>
      <c r="CM764" s="244"/>
      <c r="CN764" s="244"/>
      <c r="CO764" s="244"/>
      <c r="CP764" s="244"/>
      <c r="CQ764" s="244"/>
      <c r="CR764" s="244"/>
      <c r="CS764" s="244"/>
      <c r="CT764" s="244"/>
      <c r="CU764" s="244"/>
      <c r="CV764" s="347"/>
      <c r="CX764" s="347"/>
      <c r="CZ764" s="347"/>
      <c r="DB764" s="347"/>
      <c r="DD764" s="347"/>
    </row>
    <row r="765" spans="1:109" x14ac:dyDescent="0.2">
      <c r="D765" s="18"/>
      <c r="H765" s="18"/>
      <c r="J765" s="18"/>
      <c r="K765" s="18"/>
      <c r="L765" s="25"/>
      <c r="M765" s="18"/>
      <c r="N765" s="18"/>
      <c r="O765" s="18"/>
      <c r="P765" s="18"/>
      <c r="Q765" s="18"/>
      <c r="R765" s="18"/>
      <c r="S765" s="18"/>
      <c r="V765" s="25"/>
      <c r="W765" s="25"/>
      <c r="X765" s="89"/>
      <c r="Y765" s="89"/>
      <c r="Z765" s="89"/>
      <c r="AB765" s="25"/>
      <c r="AD765" s="25"/>
      <c r="AE765" s="89"/>
      <c r="AG765" s="25"/>
      <c r="AH765" s="67"/>
      <c r="AK765" s="25"/>
      <c r="AL765" s="25"/>
      <c r="AM765" s="89"/>
      <c r="AN765" s="25"/>
      <c r="AO765" s="89"/>
      <c r="AR765" s="25"/>
      <c r="AS765" s="89"/>
      <c r="AW765" s="18"/>
      <c r="AX765" s="333"/>
      <c r="AY765" s="333"/>
      <c r="BV765" s="89"/>
      <c r="BW765" s="244"/>
      <c r="BX765" s="244"/>
      <c r="BY765" s="244"/>
      <c r="BZ765" s="244"/>
      <c r="CA765" s="244"/>
      <c r="CB765" s="244"/>
      <c r="CC765" s="244"/>
      <c r="CD765" s="244"/>
      <c r="CE765" s="244"/>
      <c r="CF765" s="244"/>
      <c r="CG765" s="244"/>
      <c r="CH765" s="244"/>
      <c r="CI765" s="244"/>
      <c r="CJ765" s="244"/>
      <c r="CK765" s="244"/>
      <c r="CL765" s="244"/>
      <c r="CM765" s="244"/>
      <c r="CN765" s="244"/>
      <c r="CO765" s="244"/>
      <c r="CP765" s="244"/>
      <c r="CQ765" s="244"/>
      <c r="CR765" s="244"/>
      <c r="CS765" s="244"/>
      <c r="CT765" s="244"/>
      <c r="CU765" s="244"/>
      <c r="CV765" s="347"/>
      <c r="CX765" s="347"/>
      <c r="CZ765" s="347"/>
      <c r="DB765" s="347"/>
      <c r="DD765" s="347"/>
    </row>
    <row r="766" spans="1:109" x14ac:dyDescent="0.2">
      <c r="D766" s="18"/>
      <c r="H766" s="18"/>
      <c r="J766" s="18"/>
      <c r="K766" s="18"/>
      <c r="L766" s="25"/>
      <c r="M766" s="18"/>
      <c r="N766" s="18"/>
      <c r="O766" s="18"/>
      <c r="P766" s="18"/>
      <c r="Q766" s="18"/>
      <c r="R766" s="18"/>
      <c r="S766" s="18"/>
      <c r="V766" s="25"/>
      <c r="W766" s="25"/>
      <c r="X766" s="89"/>
      <c r="Y766" s="89"/>
      <c r="Z766" s="89"/>
      <c r="AB766" s="25"/>
      <c r="AD766" s="25"/>
      <c r="AE766" s="89"/>
      <c r="AG766" s="25"/>
      <c r="AH766" s="67"/>
      <c r="AK766" s="25"/>
      <c r="AL766" s="25"/>
      <c r="AM766" s="89"/>
      <c r="AN766" s="25"/>
      <c r="AO766" s="89"/>
      <c r="AR766" s="25"/>
      <c r="AS766" s="89"/>
      <c r="AW766" s="18"/>
      <c r="AX766" s="333"/>
      <c r="AY766" s="333"/>
      <c r="BV766" s="89"/>
      <c r="BW766" s="244"/>
      <c r="BX766" s="244"/>
      <c r="BY766" s="244"/>
      <c r="BZ766" s="244"/>
      <c r="CA766" s="244"/>
      <c r="CB766" s="244"/>
      <c r="CC766" s="244"/>
      <c r="CD766" s="244"/>
      <c r="CE766" s="244"/>
      <c r="CF766" s="244"/>
      <c r="CG766" s="244"/>
      <c r="CH766" s="244"/>
      <c r="CI766" s="244"/>
      <c r="CJ766" s="244"/>
      <c r="CK766" s="244"/>
      <c r="CL766" s="244"/>
      <c r="CM766" s="244"/>
      <c r="CN766" s="244"/>
      <c r="CO766" s="244"/>
      <c r="CP766" s="244"/>
      <c r="CQ766" s="244"/>
      <c r="CR766" s="244"/>
      <c r="CS766" s="244"/>
      <c r="CT766" s="244"/>
      <c r="CU766" s="244"/>
      <c r="CV766" s="347"/>
      <c r="CX766" s="347"/>
      <c r="CZ766" s="347"/>
      <c r="DB766" s="347"/>
      <c r="DD766" s="347"/>
    </row>
    <row r="767" spans="1:109" x14ac:dyDescent="0.2">
      <c r="D767" s="18"/>
      <c r="H767" s="18"/>
      <c r="J767" s="18"/>
      <c r="K767" s="18"/>
      <c r="L767" s="25"/>
      <c r="M767" s="18"/>
      <c r="N767" s="18"/>
      <c r="O767" s="18"/>
      <c r="P767" s="18"/>
      <c r="Q767" s="18"/>
      <c r="R767" s="18"/>
      <c r="S767" s="18"/>
      <c r="V767" s="25"/>
      <c r="W767" s="25"/>
      <c r="X767" s="89"/>
      <c r="Y767" s="89"/>
      <c r="Z767" s="89"/>
      <c r="AB767" s="25"/>
      <c r="AD767" s="25"/>
      <c r="AE767" s="89"/>
      <c r="AG767" s="25"/>
      <c r="AH767" s="67"/>
      <c r="AK767" s="25"/>
      <c r="AL767" s="25"/>
      <c r="AM767" s="89"/>
      <c r="AN767" s="25"/>
      <c r="AO767" s="89"/>
      <c r="AR767" s="25"/>
      <c r="AS767" s="89"/>
      <c r="AW767" s="18"/>
      <c r="AX767" s="333"/>
      <c r="AY767" s="333"/>
      <c r="BV767" s="89"/>
      <c r="BW767" s="244"/>
      <c r="BX767" s="244"/>
      <c r="BY767" s="244"/>
      <c r="BZ767" s="244"/>
      <c r="CA767" s="244"/>
      <c r="CB767" s="244"/>
      <c r="CC767" s="244"/>
      <c r="CD767" s="244"/>
      <c r="CE767" s="244"/>
      <c r="CF767" s="244"/>
      <c r="CG767" s="244"/>
      <c r="CH767" s="244"/>
      <c r="CI767" s="244"/>
      <c r="CJ767" s="244"/>
      <c r="CK767" s="244"/>
      <c r="CL767" s="244"/>
      <c r="CM767" s="244"/>
      <c r="CN767" s="244"/>
      <c r="CO767" s="244"/>
      <c r="CP767" s="244"/>
      <c r="CQ767" s="244"/>
      <c r="CR767" s="244"/>
      <c r="CS767" s="244"/>
      <c r="CT767" s="244"/>
      <c r="CU767" s="244"/>
      <c r="CV767" s="347"/>
      <c r="CX767" s="347"/>
      <c r="CZ767" s="347"/>
      <c r="DB767" s="347"/>
      <c r="DD767" s="347"/>
    </row>
    <row r="768" spans="1:109" x14ac:dyDescent="0.2">
      <c r="D768" s="18"/>
      <c r="H768" s="18"/>
      <c r="J768" s="18"/>
      <c r="K768" s="18"/>
      <c r="L768" s="25"/>
      <c r="M768" s="18"/>
      <c r="N768" s="18"/>
      <c r="O768" s="18"/>
      <c r="P768" s="18"/>
      <c r="Q768" s="18"/>
      <c r="R768" s="18"/>
      <c r="S768" s="18"/>
      <c r="V768" s="25"/>
      <c r="W768" s="25"/>
      <c r="X768" s="89"/>
      <c r="Y768" s="89"/>
      <c r="Z768" s="89"/>
      <c r="AB768" s="25"/>
      <c r="AD768" s="25"/>
      <c r="AE768" s="89"/>
      <c r="AG768" s="25"/>
      <c r="AH768" s="67"/>
      <c r="AK768" s="25"/>
      <c r="AL768" s="25"/>
      <c r="AM768" s="89"/>
      <c r="AN768" s="25"/>
      <c r="AO768" s="89"/>
      <c r="AR768" s="25"/>
      <c r="AS768" s="89"/>
      <c r="AW768" s="18"/>
      <c r="AX768" s="333"/>
      <c r="AY768" s="333"/>
      <c r="BV768" s="89"/>
      <c r="BW768" s="244"/>
      <c r="BX768" s="244"/>
      <c r="BY768" s="244"/>
      <c r="BZ768" s="244"/>
      <c r="CA768" s="244"/>
      <c r="CB768" s="244"/>
      <c r="CC768" s="244"/>
      <c r="CD768" s="244"/>
      <c r="CE768" s="244"/>
      <c r="CF768" s="244"/>
      <c r="CG768" s="244"/>
      <c r="CH768" s="244"/>
      <c r="CI768" s="244"/>
      <c r="CJ768" s="244"/>
      <c r="CK768" s="244"/>
      <c r="CL768" s="244"/>
      <c r="CM768" s="244"/>
      <c r="CN768" s="244"/>
      <c r="CO768" s="244"/>
      <c r="CP768" s="244"/>
      <c r="CQ768" s="244"/>
      <c r="CR768" s="244"/>
      <c r="CS768" s="244"/>
      <c r="CT768" s="244"/>
      <c r="CU768" s="244"/>
      <c r="CV768" s="347"/>
      <c r="CX768" s="347"/>
      <c r="CZ768" s="347"/>
      <c r="DB768" s="347"/>
      <c r="DD768" s="347"/>
    </row>
    <row r="769" spans="4:108" x14ac:dyDescent="0.2">
      <c r="D769" s="18"/>
      <c r="H769" s="18"/>
      <c r="J769" s="18"/>
      <c r="K769" s="18"/>
      <c r="L769" s="25"/>
      <c r="M769" s="18"/>
      <c r="N769" s="18"/>
      <c r="O769" s="18"/>
      <c r="P769" s="18"/>
      <c r="Q769" s="18"/>
      <c r="R769" s="18"/>
      <c r="S769" s="18"/>
      <c r="V769" s="25"/>
      <c r="W769" s="25"/>
      <c r="X769" s="89"/>
      <c r="Y769" s="89"/>
      <c r="Z769" s="89"/>
      <c r="AB769" s="25"/>
      <c r="AD769" s="25"/>
      <c r="AE769" s="89"/>
      <c r="AG769" s="25"/>
      <c r="AH769" s="67"/>
      <c r="AK769" s="25"/>
      <c r="AL769" s="25"/>
      <c r="AM769" s="89"/>
      <c r="AN769" s="25"/>
      <c r="AO769" s="89"/>
      <c r="AR769" s="25"/>
      <c r="AS769" s="89"/>
      <c r="AW769" s="18"/>
      <c r="AX769" s="333"/>
      <c r="AY769" s="333"/>
      <c r="BV769" s="89"/>
      <c r="BW769" s="244"/>
      <c r="BX769" s="244"/>
      <c r="BY769" s="244"/>
      <c r="BZ769" s="244"/>
      <c r="CA769" s="244"/>
      <c r="CB769" s="244"/>
      <c r="CC769" s="244"/>
      <c r="CD769" s="244"/>
      <c r="CE769" s="244"/>
      <c r="CF769" s="244"/>
      <c r="CG769" s="244"/>
      <c r="CH769" s="244"/>
      <c r="CI769" s="244"/>
      <c r="CJ769" s="244"/>
      <c r="CK769" s="244"/>
      <c r="CL769" s="244"/>
      <c r="CM769" s="244"/>
      <c r="CN769" s="244"/>
      <c r="CO769" s="244"/>
      <c r="CP769" s="244"/>
      <c r="CQ769" s="244"/>
      <c r="CR769" s="244"/>
      <c r="CS769" s="244"/>
      <c r="CT769" s="244"/>
      <c r="CU769" s="244"/>
      <c r="CV769" s="347"/>
      <c r="CX769" s="347"/>
      <c r="CZ769" s="347"/>
      <c r="DB769" s="347"/>
      <c r="DD769" s="347"/>
    </row>
    <row r="770" spans="4:108" x14ac:dyDescent="0.2">
      <c r="D770" s="18"/>
      <c r="H770" s="18"/>
      <c r="J770" s="18"/>
      <c r="K770" s="18"/>
      <c r="L770" s="25"/>
      <c r="M770" s="18"/>
      <c r="N770" s="18"/>
      <c r="O770" s="18"/>
      <c r="P770" s="18"/>
      <c r="Q770" s="18"/>
      <c r="R770" s="18"/>
      <c r="S770" s="18"/>
      <c r="V770" s="25"/>
      <c r="W770" s="25"/>
      <c r="X770" s="89"/>
      <c r="Y770" s="89"/>
      <c r="Z770" s="89"/>
      <c r="AB770" s="25"/>
      <c r="AD770" s="25"/>
      <c r="AE770" s="89"/>
      <c r="AG770" s="25"/>
      <c r="AH770" s="67"/>
      <c r="AK770" s="25"/>
      <c r="AL770" s="25"/>
      <c r="AM770" s="89"/>
      <c r="AN770" s="25"/>
      <c r="AO770" s="89"/>
      <c r="AR770" s="25"/>
      <c r="AS770" s="89"/>
      <c r="AW770" s="18"/>
      <c r="AX770" s="333"/>
      <c r="AY770" s="333"/>
      <c r="BV770" s="89"/>
      <c r="BW770" s="244"/>
      <c r="BX770" s="244"/>
      <c r="BY770" s="244"/>
      <c r="BZ770" s="244"/>
      <c r="CA770" s="244"/>
      <c r="CB770" s="244"/>
      <c r="CC770" s="244"/>
      <c r="CD770" s="244"/>
      <c r="CE770" s="244"/>
      <c r="CF770" s="244"/>
      <c r="CG770" s="244"/>
      <c r="CH770" s="244"/>
      <c r="CI770" s="244"/>
      <c r="CJ770" s="244"/>
      <c r="CK770" s="244"/>
      <c r="CL770" s="244"/>
      <c r="CM770" s="244"/>
      <c r="CN770" s="244"/>
      <c r="CO770" s="244"/>
      <c r="CP770" s="244"/>
      <c r="CQ770" s="244"/>
      <c r="CR770" s="244"/>
      <c r="CS770" s="244"/>
      <c r="CT770" s="244"/>
      <c r="CU770" s="244"/>
      <c r="CV770" s="347"/>
      <c r="CX770" s="347"/>
      <c r="CZ770" s="347"/>
      <c r="DB770" s="347"/>
      <c r="DD770" s="347"/>
    </row>
    <row r="771" spans="4:108" x14ac:dyDescent="0.2">
      <c r="D771" s="18"/>
      <c r="H771" s="18"/>
      <c r="J771" s="18"/>
      <c r="K771" s="18"/>
      <c r="L771" s="25"/>
      <c r="M771" s="18"/>
      <c r="N771" s="18"/>
      <c r="O771" s="18"/>
      <c r="P771" s="18"/>
      <c r="Q771" s="18"/>
      <c r="R771" s="18"/>
      <c r="S771" s="18"/>
      <c r="V771" s="25"/>
      <c r="W771" s="25"/>
      <c r="X771" s="89"/>
      <c r="Y771" s="89"/>
      <c r="Z771" s="89"/>
      <c r="AB771" s="25"/>
      <c r="AD771" s="25"/>
      <c r="AE771" s="89"/>
      <c r="AG771" s="25"/>
      <c r="AH771" s="67"/>
      <c r="AK771" s="25"/>
      <c r="AL771" s="25"/>
      <c r="AM771" s="89"/>
      <c r="AN771" s="25"/>
      <c r="AO771" s="89"/>
      <c r="AR771" s="25"/>
      <c r="AS771" s="89"/>
      <c r="AW771" s="18"/>
      <c r="AX771" s="333"/>
      <c r="AY771" s="333"/>
      <c r="BV771" s="89"/>
      <c r="BW771" s="244"/>
      <c r="BX771" s="244"/>
      <c r="BY771" s="244"/>
      <c r="BZ771" s="244"/>
      <c r="CA771" s="244"/>
      <c r="CB771" s="244"/>
      <c r="CC771" s="244"/>
      <c r="CD771" s="244"/>
      <c r="CE771" s="244"/>
      <c r="CF771" s="244"/>
      <c r="CG771" s="244"/>
      <c r="CH771" s="244"/>
      <c r="CI771" s="244"/>
      <c r="CJ771" s="244"/>
      <c r="CK771" s="244"/>
      <c r="CL771" s="244"/>
      <c r="CM771" s="244"/>
      <c r="CN771" s="244"/>
      <c r="CO771" s="244"/>
      <c r="CP771" s="244"/>
      <c r="CQ771" s="244"/>
      <c r="CR771" s="244"/>
      <c r="CS771" s="244"/>
      <c r="CT771" s="244"/>
      <c r="CU771" s="244"/>
      <c r="CV771" s="347"/>
      <c r="CX771" s="347"/>
      <c r="CZ771" s="347"/>
      <c r="DB771" s="347"/>
      <c r="DD771" s="347"/>
    </row>
    <row r="772" spans="4:108" x14ac:dyDescent="0.2">
      <c r="D772" s="18"/>
      <c r="H772" s="18"/>
      <c r="J772" s="18"/>
      <c r="K772" s="18"/>
      <c r="L772" s="25"/>
      <c r="M772" s="18"/>
      <c r="N772" s="18"/>
      <c r="O772" s="18"/>
      <c r="P772" s="18"/>
      <c r="Q772" s="18"/>
      <c r="R772" s="18"/>
      <c r="S772" s="18"/>
      <c r="V772" s="25"/>
      <c r="W772" s="25"/>
      <c r="X772" s="89"/>
      <c r="Y772" s="89"/>
      <c r="Z772" s="89"/>
      <c r="AB772" s="25"/>
      <c r="AD772" s="25"/>
      <c r="AE772" s="89"/>
      <c r="AG772" s="25"/>
      <c r="AH772" s="67"/>
      <c r="AK772" s="25"/>
      <c r="AL772" s="25"/>
      <c r="AM772" s="89"/>
      <c r="AN772" s="25"/>
      <c r="AO772" s="89"/>
      <c r="AR772" s="25"/>
      <c r="AS772" s="89"/>
      <c r="AW772" s="18"/>
      <c r="AX772" s="333"/>
      <c r="AY772" s="333"/>
      <c r="BV772" s="89"/>
      <c r="BW772" s="244"/>
      <c r="BX772" s="244"/>
      <c r="BY772" s="244"/>
      <c r="BZ772" s="244"/>
      <c r="CA772" s="244"/>
      <c r="CB772" s="244"/>
      <c r="CC772" s="244"/>
      <c r="CD772" s="244"/>
      <c r="CE772" s="244"/>
      <c r="CF772" s="244"/>
      <c r="CG772" s="244"/>
      <c r="CH772" s="244"/>
      <c r="CI772" s="244"/>
      <c r="CJ772" s="244"/>
      <c r="CK772" s="244"/>
      <c r="CL772" s="244"/>
      <c r="CM772" s="244"/>
      <c r="CN772" s="244"/>
      <c r="CO772" s="244"/>
      <c r="CP772" s="244"/>
      <c r="CQ772" s="244"/>
      <c r="CR772" s="244"/>
      <c r="CS772" s="244"/>
      <c r="CT772" s="244"/>
      <c r="CU772" s="244"/>
      <c r="CV772" s="347"/>
      <c r="CX772" s="347"/>
      <c r="CZ772" s="347"/>
      <c r="DB772" s="347"/>
      <c r="DD772" s="347"/>
    </row>
    <row r="773" spans="4:108" x14ac:dyDescent="0.2">
      <c r="D773" s="18"/>
      <c r="H773" s="18"/>
      <c r="J773" s="18"/>
      <c r="K773" s="18"/>
      <c r="L773" s="25"/>
      <c r="M773" s="18"/>
      <c r="N773" s="18"/>
      <c r="O773" s="18"/>
      <c r="P773" s="18"/>
      <c r="Q773" s="18"/>
      <c r="R773" s="18"/>
      <c r="S773" s="18"/>
      <c r="V773" s="25"/>
      <c r="W773" s="25"/>
      <c r="X773" s="89"/>
      <c r="Y773" s="89"/>
      <c r="Z773" s="89"/>
      <c r="AB773" s="25"/>
      <c r="AD773" s="25"/>
      <c r="AE773" s="89"/>
      <c r="AG773" s="25"/>
      <c r="AH773" s="67"/>
      <c r="AK773" s="25"/>
      <c r="AL773" s="25"/>
      <c r="AM773" s="89"/>
      <c r="AN773" s="25"/>
      <c r="AO773" s="89"/>
      <c r="AR773" s="25"/>
      <c r="AS773" s="89"/>
      <c r="AW773" s="18"/>
      <c r="AX773" s="333"/>
      <c r="AY773" s="333"/>
      <c r="BV773" s="89"/>
      <c r="BW773" s="244"/>
      <c r="BX773" s="244"/>
      <c r="BY773" s="244"/>
      <c r="BZ773" s="244"/>
      <c r="CA773" s="244"/>
      <c r="CB773" s="244"/>
      <c r="CC773" s="244"/>
      <c r="CD773" s="244"/>
      <c r="CE773" s="244"/>
      <c r="CF773" s="244"/>
      <c r="CG773" s="244"/>
      <c r="CH773" s="244"/>
      <c r="CI773" s="244"/>
      <c r="CJ773" s="244"/>
      <c r="CK773" s="244"/>
      <c r="CL773" s="244"/>
      <c r="CM773" s="244"/>
      <c r="CN773" s="244"/>
      <c r="CO773" s="244"/>
      <c r="CP773" s="244"/>
      <c r="CQ773" s="244"/>
      <c r="CR773" s="244"/>
      <c r="CS773" s="244"/>
      <c r="CT773" s="244"/>
      <c r="CU773" s="244"/>
      <c r="CV773" s="347"/>
      <c r="CX773" s="347"/>
      <c r="CZ773" s="347"/>
      <c r="DB773" s="347"/>
      <c r="DD773" s="347"/>
    </row>
    <row r="774" spans="4:108" x14ac:dyDescent="0.2">
      <c r="D774" s="18"/>
      <c r="H774" s="18"/>
      <c r="J774" s="18"/>
      <c r="K774" s="18"/>
      <c r="L774" s="25"/>
      <c r="M774" s="18"/>
      <c r="N774" s="18"/>
      <c r="O774" s="18"/>
      <c r="P774" s="18"/>
      <c r="Q774" s="18"/>
      <c r="R774" s="18"/>
      <c r="S774" s="18"/>
      <c r="V774" s="25"/>
      <c r="W774" s="25"/>
      <c r="X774" s="89"/>
      <c r="Y774" s="89"/>
      <c r="Z774" s="89"/>
      <c r="AB774" s="25"/>
      <c r="AD774" s="25"/>
      <c r="AE774" s="89"/>
      <c r="AG774" s="25"/>
      <c r="AH774" s="67"/>
      <c r="AK774" s="25"/>
      <c r="AL774" s="25"/>
      <c r="AM774" s="89"/>
      <c r="AN774" s="25"/>
      <c r="AO774" s="89"/>
      <c r="AR774" s="25"/>
      <c r="AS774" s="89"/>
      <c r="AW774" s="18"/>
      <c r="AX774" s="333"/>
      <c r="AY774" s="333"/>
      <c r="BV774" s="89"/>
      <c r="BW774" s="244"/>
      <c r="BX774" s="244"/>
      <c r="BY774" s="244"/>
      <c r="BZ774" s="244"/>
      <c r="CA774" s="244"/>
      <c r="CB774" s="244"/>
      <c r="CC774" s="244"/>
      <c r="CD774" s="244"/>
      <c r="CE774" s="244"/>
      <c r="CF774" s="244"/>
      <c r="CG774" s="244"/>
      <c r="CH774" s="244"/>
      <c r="CI774" s="244"/>
      <c r="CJ774" s="244"/>
      <c r="CK774" s="244"/>
      <c r="CL774" s="244"/>
      <c r="CM774" s="244"/>
      <c r="CN774" s="244"/>
      <c r="CO774" s="244"/>
      <c r="CP774" s="244"/>
      <c r="CQ774" s="244"/>
      <c r="CR774" s="244"/>
      <c r="CS774" s="244"/>
      <c r="CT774" s="244"/>
      <c r="CU774" s="244"/>
      <c r="CV774" s="347"/>
      <c r="CX774" s="347"/>
      <c r="CZ774" s="347"/>
      <c r="DB774" s="347"/>
      <c r="DD774" s="347"/>
    </row>
    <row r="775" spans="4:108" x14ac:dyDescent="0.2">
      <c r="D775" s="18"/>
      <c r="H775" s="18"/>
      <c r="J775" s="18"/>
      <c r="K775" s="18"/>
      <c r="L775" s="25"/>
      <c r="M775" s="18"/>
      <c r="N775" s="18"/>
      <c r="O775" s="18"/>
      <c r="P775" s="18"/>
      <c r="Q775" s="18"/>
      <c r="R775" s="18"/>
      <c r="S775" s="18"/>
      <c r="V775" s="25"/>
      <c r="W775" s="25"/>
      <c r="X775" s="89"/>
      <c r="Y775" s="89"/>
      <c r="Z775" s="89"/>
      <c r="AB775" s="25"/>
      <c r="AD775" s="25"/>
      <c r="AE775" s="89"/>
      <c r="AG775" s="25"/>
      <c r="AH775" s="67"/>
      <c r="AK775" s="25"/>
      <c r="AL775" s="25"/>
      <c r="AM775" s="89"/>
      <c r="AN775" s="25"/>
      <c r="AO775" s="89"/>
      <c r="AR775" s="25"/>
      <c r="AS775" s="89"/>
      <c r="AW775" s="18"/>
      <c r="AX775" s="333"/>
      <c r="AY775" s="333"/>
      <c r="BV775" s="89"/>
      <c r="BW775" s="244"/>
      <c r="BX775" s="244"/>
      <c r="BY775" s="244"/>
      <c r="BZ775" s="244"/>
      <c r="CA775" s="244"/>
      <c r="CB775" s="244"/>
      <c r="CC775" s="244"/>
      <c r="CD775" s="244"/>
      <c r="CE775" s="244"/>
      <c r="CF775" s="244"/>
      <c r="CG775" s="244"/>
      <c r="CH775" s="244"/>
      <c r="CI775" s="244"/>
      <c r="CJ775" s="244"/>
      <c r="CK775" s="244"/>
      <c r="CL775" s="244"/>
      <c r="CM775" s="244"/>
      <c r="CN775" s="244"/>
      <c r="CO775" s="244"/>
      <c r="CP775" s="244"/>
      <c r="CQ775" s="244"/>
      <c r="CR775" s="244"/>
      <c r="CS775" s="244"/>
      <c r="CT775" s="244"/>
      <c r="CU775" s="244"/>
      <c r="CV775" s="347"/>
      <c r="CX775" s="347"/>
      <c r="CZ775" s="347"/>
      <c r="DB775" s="347"/>
      <c r="DD775" s="347"/>
    </row>
    <row r="776" spans="4:108" x14ac:dyDescent="0.2">
      <c r="D776" s="18"/>
      <c r="H776" s="18"/>
      <c r="J776" s="18"/>
      <c r="K776" s="18"/>
      <c r="L776" s="25"/>
      <c r="M776" s="18"/>
      <c r="N776" s="18"/>
      <c r="O776" s="18"/>
      <c r="P776" s="18"/>
      <c r="Q776" s="18"/>
      <c r="R776" s="18"/>
      <c r="S776" s="18"/>
      <c r="V776" s="25"/>
      <c r="W776" s="25"/>
      <c r="X776" s="89"/>
      <c r="Y776" s="89"/>
      <c r="Z776" s="89"/>
      <c r="AB776" s="25"/>
      <c r="AD776" s="25"/>
      <c r="AE776" s="89"/>
      <c r="AG776" s="25"/>
      <c r="AH776" s="67"/>
      <c r="AK776" s="25"/>
      <c r="AL776" s="25"/>
      <c r="AM776" s="89"/>
      <c r="AN776" s="25"/>
      <c r="AO776" s="89"/>
      <c r="AR776" s="25"/>
      <c r="AS776" s="89"/>
      <c r="AW776" s="18"/>
      <c r="AX776" s="333"/>
      <c r="AY776" s="333"/>
      <c r="BV776" s="89"/>
      <c r="BW776" s="244"/>
      <c r="BX776" s="244"/>
      <c r="BY776" s="244"/>
      <c r="BZ776" s="244"/>
      <c r="CA776" s="244"/>
      <c r="CB776" s="244"/>
      <c r="CC776" s="244"/>
      <c r="CD776" s="244"/>
      <c r="CE776" s="244"/>
      <c r="CF776" s="244"/>
      <c r="CG776" s="244"/>
      <c r="CH776" s="244"/>
      <c r="CI776" s="244"/>
      <c r="CJ776" s="244"/>
      <c r="CK776" s="244"/>
      <c r="CL776" s="244"/>
      <c r="CM776" s="244"/>
      <c r="CN776" s="244"/>
      <c r="CO776" s="244"/>
      <c r="CP776" s="244"/>
      <c r="CQ776" s="244"/>
      <c r="CR776" s="244"/>
      <c r="CS776" s="244"/>
      <c r="CT776" s="244"/>
      <c r="CU776" s="244"/>
      <c r="CV776" s="347"/>
      <c r="CX776" s="347"/>
      <c r="CZ776" s="347"/>
      <c r="DB776" s="347"/>
      <c r="DD776" s="347"/>
    </row>
    <row r="777" spans="4:108" x14ac:dyDescent="0.2">
      <c r="D777" s="18"/>
      <c r="H777" s="18"/>
      <c r="J777" s="18"/>
      <c r="K777" s="18"/>
      <c r="L777" s="25"/>
      <c r="M777" s="18"/>
      <c r="N777" s="18"/>
      <c r="O777" s="18"/>
      <c r="P777" s="18"/>
      <c r="Q777" s="18"/>
      <c r="R777" s="18"/>
      <c r="S777" s="18"/>
      <c r="V777" s="25"/>
      <c r="W777" s="25"/>
      <c r="X777" s="89"/>
      <c r="Y777" s="89"/>
      <c r="Z777" s="89"/>
      <c r="AB777" s="25"/>
      <c r="AD777" s="25"/>
      <c r="AE777" s="89"/>
      <c r="AG777" s="25"/>
      <c r="AH777" s="67"/>
      <c r="AK777" s="25"/>
      <c r="AL777" s="25"/>
      <c r="AM777" s="89"/>
      <c r="AN777" s="25"/>
      <c r="AO777" s="89"/>
      <c r="AR777" s="25"/>
      <c r="AS777" s="89"/>
      <c r="AW777" s="18"/>
      <c r="AX777" s="333"/>
      <c r="AY777" s="333"/>
      <c r="BV777" s="89"/>
      <c r="BW777" s="244"/>
      <c r="BX777" s="244"/>
      <c r="BY777" s="244"/>
      <c r="BZ777" s="244"/>
      <c r="CA777" s="244"/>
      <c r="CB777" s="244"/>
      <c r="CC777" s="244"/>
      <c r="CD777" s="244"/>
      <c r="CE777" s="244"/>
      <c r="CF777" s="244"/>
      <c r="CG777" s="244"/>
      <c r="CH777" s="244"/>
      <c r="CI777" s="244"/>
      <c r="CJ777" s="244"/>
      <c r="CK777" s="244"/>
      <c r="CL777" s="244"/>
      <c r="CM777" s="244"/>
      <c r="CN777" s="244"/>
      <c r="CO777" s="244"/>
      <c r="CP777" s="244"/>
      <c r="CQ777" s="244"/>
      <c r="CR777" s="244"/>
      <c r="CS777" s="244"/>
      <c r="CT777" s="244"/>
      <c r="CU777" s="244"/>
      <c r="CV777" s="347"/>
      <c r="CX777" s="347"/>
      <c r="CZ777" s="347"/>
      <c r="DB777" s="347"/>
      <c r="DD777" s="347"/>
    </row>
    <row r="778" spans="4:108" x14ac:dyDescent="0.2">
      <c r="D778" s="18"/>
      <c r="H778" s="18"/>
      <c r="J778" s="18"/>
      <c r="K778" s="18"/>
      <c r="L778" s="25"/>
      <c r="M778" s="18"/>
      <c r="N778" s="18"/>
      <c r="O778" s="18"/>
      <c r="P778" s="18"/>
      <c r="Q778" s="18"/>
      <c r="R778" s="18"/>
      <c r="S778" s="18"/>
      <c r="V778" s="25"/>
      <c r="W778" s="25"/>
      <c r="X778" s="89"/>
      <c r="Y778" s="89"/>
      <c r="Z778" s="89"/>
      <c r="AB778" s="25"/>
      <c r="AD778" s="25"/>
      <c r="AE778" s="89"/>
      <c r="AG778" s="25"/>
      <c r="AH778" s="67"/>
      <c r="AK778" s="25"/>
      <c r="AL778" s="25"/>
      <c r="AM778" s="89"/>
      <c r="AN778" s="25"/>
      <c r="AO778" s="89"/>
      <c r="AR778" s="25"/>
      <c r="AS778" s="89"/>
      <c r="AW778" s="18"/>
      <c r="AX778" s="333"/>
      <c r="AY778" s="333"/>
      <c r="BV778" s="89"/>
      <c r="BW778" s="244"/>
      <c r="BX778" s="244"/>
      <c r="BY778" s="244"/>
      <c r="BZ778" s="244"/>
      <c r="CA778" s="244"/>
      <c r="CB778" s="244"/>
      <c r="CC778" s="244"/>
      <c r="CD778" s="244"/>
      <c r="CE778" s="244"/>
      <c r="CF778" s="244"/>
      <c r="CG778" s="244"/>
      <c r="CH778" s="244"/>
      <c r="CI778" s="244"/>
      <c r="CJ778" s="244"/>
      <c r="CK778" s="244"/>
      <c r="CL778" s="244"/>
      <c r="CM778" s="244"/>
      <c r="CN778" s="244"/>
      <c r="CO778" s="244"/>
      <c r="CP778" s="244"/>
      <c r="CQ778" s="244"/>
      <c r="CR778" s="244"/>
      <c r="CS778" s="244"/>
      <c r="CT778" s="244"/>
      <c r="CU778" s="244"/>
      <c r="CV778" s="347"/>
      <c r="CX778" s="347"/>
      <c r="CZ778" s="347"/>
      <c r="DB778" s="347"/>
      <c r="DD778" s="347"/>
    </row>
    <row r="779" spans="4:108" x14ac:dyDescent="0.2">
      <c r="D779" s="18"/>
      <c r="H779" s="18"/>
      <c r="J779" s="18"/>
      <c r="K779" s="18"/>
      <c r="L779" s="25"/>
      <c r="M779" s="18"/>
      <c r="N779" s="18"/>
      <c r="O779" s="18"/>
      <c r="P779" s="18"/>
      <c r="Q779" s="18"/>
      <c r="R779" s="18"/>
      <c r="S779" s="18"/>
      <c r="V779" s="25"/>
      <c r="W779" s="25"/>
      <c r="X779" s="89"/>
      <c r="Y779" s="89"/>
      <c r="Z779" s="89"/>
      <c r="AB779" s="25"/>
      <c r="AD779" s="25"/>
      <c r="AE779" s="89"/>
      <c r="AG779" s="25"/>
      <c r="AH779" s="67"/>
      <c r="AK779" s="25"/>
      <c r="AL779" s="25"/>
      <c r="AM779" s="89"/>
      <c r="AN779" s="25"/>
      <c r="AO779" s="89"/>
      <c r="AR779" s="25"/>
      <c r="AS779" s="89"/>
      <c r="AW779" s="18"/>
      <c r="AX779" s="333"/>
      <c r="AY779" s="333"/>
      <c r="BV779" s="89"/>
      <c r="BW779" s="244"/>
      <c r="BX779" s="244"/>
      <c r="BY779" s="244"/>
      <c r="BZ779" s="244"/>
      <c r="CA779" s="244"/>
      <c r="CB779" s="244"/>
      <c r="CC779" s="244"/>
      <c r="CD779" s="244"/>
      <c r="CE779" s="244"/>
      <c r="CF779" s="244"/>
      <c r="CG779" s="244"/>
      <c r="CH779" s="244"/>
      <c r="CI779" s="244"/>
      <c r="CJ779" s="244"/>
      <c r="CK779" s="244"/>
      <c r="CL779" s="244"/>
      <c r="CM779" s="244"/>
      <c r="CN779" s="244"/>
      <c r="CO779" s="244"/>
      <c r="CP779" s="244"/>
      <c r="CQ779" s="244"/>
      <c r="CR779" s="244"/>
      <c r="CS779" s="244"/>
      <c r="CT779" s="244"/>
      <c r="CU779" s="244"/>
      <c r="CV779" s="347"/>
      <c r="CX779" s="347"/>
      <c r="CZ779" s="347"/>
      <c r="DB779" s="347"/>
      <c r="DD779" s="347"/>
    </row>
    <row r="780" spans="4:108" x14ac:dyDescent="0.2">
      <c r="D780" s="18"/>
      <c r="H780" s="18"/>
      <c r="J780" s="18"/>
      <c r="K780" s="18"/>
      <c r="L780" s="25"/>
      <c r="M780" s="18"/>
      <c r="N780" s="18"/>
      <c r="O780" s="18"/>
      <c r="P780" s="18"/>
      <c r="Q780" s="18"/>
      <c r="R780" s="18"/>
      <c r="S780" s="18"/>
      <c r="V780" s="25"/>
      <c r="W780" s="25"/>
      <c r="X780" s="89"/>
      <c r="Y780" s="89"/>
      <c r="Z780" s="89"/>
      <c r="AB780" s="25"/>
      <c r="AD780" s="25"/>
      <c r="AE780" s="89"/>
      <c r="AG780" s="25"/>
      <c r="AH780" s="67"/>
      <c r="AK780" s="25"/>
      <c r="AL780" s="25"/>
      <c r="AM780" s="89"/>
      <c r="AN780" s="25"/>
      <c r="AO780" s="89"/>
      <c r="AR780" s="25"/>
      <c r="AS780" s="89"/>
      <c r="AW780" s="18"/>
      <c r="AX780" s="333"/>
      <c r="AY780" s="333"/>
      <c r="BV780" s="89"/>
      <c r="BW780" s="244"/>
      <c r="BX780" s="244"/>
      <c r="BY780" s="244"/>
      <c r="BZ780" s="244"/>
      <c r="CA780" s="244"/>
      <c r="CB780" s="244"/>
      <c r="CC780" s="244"/>
      <c r="CD780" s="244"/>
      <c r="CE780" s="244"/>
      <c r="CF780" s="244"/>
      <c r="CG780" s="244"/>
      <c r="CH780" s="244"/>
      <c r="CI780" s="244"/>
      <c r="CJ780" s="244"/>
      <c r="CK780" s="244"/>
      <c r="CL780" s="244"/>
      <c r="CM780" s="244"/>
      <c r="CN780" s="244"/>
      <c r="CO780" s="244"/>
      <c r="CP780" s="244"/>
      <c r="CQ780" s="244"/>
      <c r="CR780" s="244"/>
      <c r="CS780" s="244"/>
      <c r="CT780" s="244"/>
      <c r="CU780" s="244"/>
      <c r="CV780" s="347"/>
      <c r="CX780" s="347"/>
      <c r="CZ780" s="347"/>
      <c r="DB780" s="347"/>
      <c r="DD780" s="347"/>
    </row>
    <row r="781" spans="4:108" x14ac:dyDescent="0.2">
      <c r="D781" s="18"/>
      <c r="H781" s="18"/>
      <c r="J781" s="18"/>
      <c r="K781" s="18"/>
      <c r="L781" s="25"/>
      <c r="M781" s="18"/>
      <c r="N781" s="18"/>
      <c r="O781" s="18"/>
      <c r="P781" s="18"/>
      <c r="Q781" s="18"/>
      <c r="R781" s="18"/>
      <c r="S781" s="18"/>
      <c r="V781" s="25"/>
      <c r="W781" s="25"/>
      <c r="X781" s="89"/>
      <c r="Y781" s="89"/>
      <c r="Z781" s="89"/>
      <c r="AB781" s="25"/>
      <c r="AD781" s="25"/>
      <c r="AE781" s="89"/>
      <c r="AG781" s="25"/>
      <c r="AH781" s="67"/>
      <c r="AK781" s="25"/>
      <c r="AL781" s="25"/>
      <c r="AM781" s="89"/>
      <c r="AN781" s="25"/>
      <c r="AO781" s="89"/>
      <c r="AR781" s="25"/>
      <c r="AS781" s="89"/>
      <c r="AW781" s="18"/>
      <c r="AX781" s="333"/>
      <c r="AY781" s="333"/>
      <c r="BV781" s="89"/>
      <c r="BW781" s="244"/>
      <c r="BX781" s="244"/>
      <c r="BY781" s="244"/>
      <c r="BZ781" s="244"/>
      <c r="CA781" s="244"/>
      <c r="CB781" s="244"/>
      <c r="CC781" s="244"/>
      <c r="CD781" s="244"/>
      <c r="CE781" s="244"/>
      <c r="CF781" s="244"/>
      <c r="CG781" s="244"/>
      <c r="CH781" s="244"/>
      <c r="CI781" s="244"/>
      <c r="CJ781" s="244"/>
      <c r="CK781" s="244"/>
      <c r="CL781" s="244"/>
      <c r="CM781" s="244"/>
      <c r="CN781" s="244"/>
      <c r="CO781" s="244"/>
      <c r="CP781" s="244"/>
      <c r="CQ781" s="244"/>
      <c r="CR781" s="244"/>
      <c r="CS781" s="244"/>
      <c r="CT781" s="244"/>
      <c r="CU781" s="244"/>
      <c r="CV781" s="347"/>
      <c r="CX781" s="347"/>
      <c r="CZ781" s="347"/>
      <c r="DB781" s="347"/>
      <c r="DD781" s="347"/>
    </row>
    <row r="782" spans="4:108" x14ac:dyDescent="0.2">
      <c r="D782" s="18"/>
      <c r="H782" s="18"/>
      <c r="J782" s="18"/>
      <c r="K782" s="18"/>
      <c r="L782" s="25"/>
      <c r="M782" s="18"/>
      <c r="N782" s="18"/>
      <c r="O782" s="18"/>
      <c r="P782" s="18"/>
      <c r="Q782" s="18"/>
      <c r="R782" s="18"/>
      <c r="S782" s="18"/>
      <c r="V782" s="25"/>
      <c r="W782" s="25"/>
      <c r="X782" s="89"/>
      <c r="Y782" s="89"/>
      <c r="Z782" s="89"/>
      <c r="AB782" s="25"/>
      <c r="AD782" s="25"/>
      <c r="AE782" s="89"/>
      <c r="AG782" s="25"/>
      <c r="AH782" s="67"/>
      <c r="AK782" s="25"/>
      <c r="AL782" s="25"/>
      <c r="AM782" s="89"/>
      <c r="AN782" s="25"/>
      <c r="AO782" s="89"/>
      <c r="AR782" s="25"/>
      <c r="AS782" s="89"/>
      <c r="AW782" s="18"/>
      <c r="AX782" s="333"/>
      <c r="AY782" s="333"/>
      <c r="BV782" s="89"/>
      <c r="BW782" s="244"/>
      <c r="BX782" s="244"/>
      <c r="BY782" s="244"/>
      <c r="BZ782" s="244"/>
      <c r="CA782" s="244"/>
      <c r="CB782" s="244"/>
      <c r="CC782" s="244"/>
      <c r="CD782" s="244"/>
      <c r="CE782" s="244"/>
      <c r="CF782" s="244"/>
      <c r="CG782" s="244"/>
      <c r="CH782" s="244"/>
      <c r="CI782" s="244"/>
      <c r="CJ782" s="244"/>
      <c r="CK782" s="244"/>
      <c r="CL782" s="244"/>
      <c r="CM782" s="244"/>
      <c r="CN782" s="244"/>
      <c r="CO782" s="244"/>
      <c r="CP782" s="244"/>
      <c r="CQ782" s="244"/>
      <c r="CR782" s="244"/>
      <c r="CS782" s="244"/>
      <c r="CT782" s="244"/>
      <c r="CU782" s="244"/>
      <c r="CV782" s="347"/>
      <c r="CX782" s="347"/>
      <c r="CZ782" s="347"/>
      <c r="DB782" s="347"/>
      <c r="DD782" s="347"/>
    </row>
    <row r="783" spans="4:108" x14ac:dyDescent="0.2">
      <c r="D783" s="18"/>
      <c r="H783" s="18"/>
      <c r="J783" s="18"/>
      <c r="K783" s="18"/>
      <c r="L783" s="25"/>
      <c r="M783" s="18"/>
      <c r="N783" s="18"/>
      <c r="O783" s="18"/>
      <c r="P783" s="18"/>
      <c r="Q783" s="18"/>
      <c r="R783" s="18"/>
      <c r="S783" s="18"/>
      <c r="V783" s="25"/>
      <c r="W783" s="25"/>
      <c r="X783" s="89"/>
      <c r="Y783" s="89"/>
      <c r="Z783" s="89"/>
      <c r="AB783" s="25"/>
      <c r="AD783" s="25"/>
      <c r="AE783" s="89"/>
      <c r="AG783" s="25"/>
      <c r="AH783" s="67"/>
      <c r="AK783" s="25"/>
      <c r="AL783" s="25"/>
      <c r="AM783" s="89"/>
      <c r="AN783" s="25"/>
      <c r="AO783" s="89"/>
      <c r="AR783" s="25"/>
      <c r="AS783" s="89"/>
      <c r="AW783" s="18"/>
      <c r="AX783" s="333"/>
      <c r="AY783" s="333"/>
      <c r="BV783" s="89"/>
      <c r="BW783" s="244"/>
      <c r="BX783" s="244"/>
      <c r="BY783" s="244"/>
      <c r="BZ783" s="244"/>
      <c r="CA783" s="244"/>
      <c r="CB783" s="244"/>
      <c r="CC783" s="244"/>
      <c r="CD783" s="244"/>
      <c r="CE783" s="244"/>
      <c r="CF783" s="244"/>
      <c r="CG783" s="244"/>
      <c r="CH783" s="244"/>
      <c r="CI783" s="244"/>
      <c r="CJ783" s="244"/>
      <c r="CK783" s="244"/>
      <c r="CL783" s="244"/>
      <c r="CM783" s="244"/>
      <c r="CN783" s="244"/>
      <c r="CO783" s="244"/>
      <c r="CP783" s="244"/>
      <c r="CQ783" s="244"/>
      <c r="CR783" s="244"/>
      <c r="CS783" s="244"/>
      <c r="CT783" s="244"/>
      <c r="CU783" s="244"/>
      <c r="CV783" s="347"/>
      <c r="CX783" s="347"/>
      <c r="CZ783" s="347"/>
      <c r="DB783" s="347"/>
      <c r="DD783" s="347"/>
    </row>
    <row r="784" spans="4:108" x14ac:dyDescent="0.2">
      <c r="D784" s="18"/>
      <c r="H784" s="18"/>
      <c r="J784" s="18"/>
      <c r="K784" s="18"/>
      <c r="L784" s="25"/>
      <c r="M784" s="18"/>
      <c r="N784" s="18"/>
      <c r="O784" s="18"/>
      <c r="P784" s="18"/>
      <c r="Q784" s="18"/>
      <c r="R784" s="18"/>
      <c r="S784" s="18"/>
      <c r="V784" s="25"/>
      <c r="W784" s="25"/>
      <c r="X784" s="89"/>
      <c r="Y784" s="89"/>
      <c r="Z784" s="89"/>
      <c r="AB784" s="25"/>
      <c r="AD784" s="25"/>
      <c r="AE784" s="89"/>
      <c r="AG784" s="25"/>
      <c r="AH784" s="67"/>
      <c r="AK784" s="25"/>
      <c r="AL784" s="25"/>
      <c r="AM784" s="89"/>
      <c r="AN784" s="25"/>
      <c r="AO784" s="89"/>
      <c r="AR784" s="25"/>
      <c r="AS784" s="89"/>
      <c r="AW784" s="18"/>
      <c r="AX784" s="333"/>
      <c r="AY784" s="333"/>
      <c r="BV784" s="89"/>
      <c r="BW784" s="244"/>
      <c r="BX784" s="244"/>
      <c r="BY784" s="244"/>
      <c r="BZ784" s="244"/>
      <c r="CA784" s="244"/>
      <c r="CB784" s="244"/>
      <c r="CC784" s="244"/>
      <c r="CD784" s="244"/>
      <c r="CE784" s="244"/>
      <c r="CF784" s="244"/>
      <c r="CG784" s="244"/>
      <c r="CH784" s="244"/>
      <c r="CI784" s="244"/>
      <c r="CJ784" s="244"/>
      <c r="CK784" s="244"/>
      <c r="CL784" s="244"/>
      <c r="CM784" s="244"/>
      <c r="CN784" s="244"/>
      <c r="CO784" s="244"/>
      <c r="CP784" s="244"/>
      <c r="CQ784" s="244"/>
      <c r="CR784" s="244"/>
      <c r="CS784" s="244"/>
      <c r="CT784" s="244"/>
      <c r="CU784" s="244"/>
      <c r="CV784" s="347"/>
      <c r="CX784" s="347"/>
      <c r="CZ784" s="347"/>
      <c r="DB784" s="347"/>
      <c r="DD784" s="347"/>
    </row>
    <row r="785" spans="4:108" x14ac:dyDescent="0.2">
      <c r="D785" s="18"/>
      <c r="H785" s="18"/>
      <c r="J785" s="18"/>
      <c r="K785" s="18"/>
      <c r="L785" s="25"/>
      <c r="M785" s="18"/>
      <c r="N785" s="18"/>
      <c r="O785" s="18"/>
      <c r="P785" s="18"/>
      <c r="Q785" s="18"/>
      <c r="R785" s="18"/>
      <c r="S785" s="18"/>
      <c r="V785" s="25"/>
      <c r="W785" s="25"/>
      <c r="X785" s="89"/>
      <c r="Y785" s="89"/>
      <c r="Z785" s="89"/>
      <c r="AB785" s="25"/>
      <c r="AD785" s="25"/>
      <c r="AE785" s="89"/>
      <c r="AG785" s="25"/>
      <c r="AH785" s="67"/>
      <c r="AK785" s="25"/>
      <c r="AL785" s="25"/>
      <c r="AM785" s="89"/>
      <c r="AN785" s="25"/>
      <c r="AO785" s="89"/>
      <c r="AR785" s="25"/>
      <c r="AS785" s="89"/>
      <c r="AW785" s="18"/>
      <c r="AX785" s="333"/>
      <c r="AY785" s="333"/>
      <c r="BV785" s="89"/>
      <c r="BW785" s="244"/>
      <c r="BX785" s="244"/>
      <c r="BY785" s="244"/>
      <c r="BZ785" s="244"/>
      <c r="CA785" s="244"/>
      <c r="CB785" s="244"/>
      <c r="CC785" s="244"/>
      <c r="CD785" s="244"/>
      <c r="CE785" s="244"/>
      <c r="CF785" s="244"/>
      <c r="CG785" s="244"/>
      <c r="CH785" s="244"/>
      <c r="CI785" s="244"/>
      <c r="CJ785" s="244"/>
      <c r="CK785" s="244"/>
      <c r="CL785" s="244"/>
      <c r="CM785" s="244"/>
      <c r="CN785" s="244"/>
      <c r="CO785" s="244"/>
      <c r="CP785" s="244"/>
      <c r="CQ785" s="244"/>
      <c r="CR785" s="244"/>
      <c r="CS785" s="244"/>
      <c r="CT785" s="244"/>
      <c r="CU785" s="244"/>
      <c r="CV785" s="347"/>
      <c r="CX785" s="347"/>
      <c r="CZ785" s="347"/>
      <c r="DB785" s="347"/>
      <c r="DD785" s="347"/>
    </row>
    <row r="786" spans="4:108" x14ac:dyDescent="0.2">
      <c r="D786" s="18"/>
      <c r="H786" s="18"/>
      <c r="J786" s="18"/>
      <c r="K786" s="18"/>
      <c r="L786" s="25"/>
      <c r="M786" s="18"/>
      <c r="N786" s="18"/>
      <c r="O786" s="18"/>
      <c r="P786" s="18"/>
      <c r="Q786" s="18"/>
      <c r="R786" s="18"/>
      <c r="S786" s="18"/>
      <c r="V786" s="25"/>
      <c r="W786" s="25"/>
      <c r="X786" s="89"/>
      <c r="Y786" s="89"/>
      <c r="Z786" s="89"/>
      <c r="AB786" s="25"/>
      <c r="AD786" s="25"/>
      <c r="AE786" s="89"/>
      <c r="AG786" s="25"/>
      <c r="AH786" s="67"/>
      <c r="AK786" s="25"/>
      <c r="AL786" s="25"/>
      <c r="AM786" s="89"/>
      <c r="AN786" s="25"/>
      <c r="AO786" s="89"/>
      <c r="AR786" s="25"/>
      <c r="AS786" s="89"/>
      <c r="AW786" s="18"/>
      <c r="AX786" s="333"/>
      <c r="AY786" s="333"/>
      <c r="BV786" s="89"/>
      <c r="BW786" s="244"/>
      <c r="BX786" s="244"/>
      <c r="BY786" s="244"/>
      <c r="BZ786" s="244"/>
      <c r="CA786" s="244"/>
      <c r="CB786" s="244"/>
      <c r="CC786" s="244"/>
      <c r="CD786" s="244"/>
      <c r="CE786" s="244"/>
      <c r="CF786" s="244"/>
      <c r="CG786" s="244"/>
      <c r="CH786" s="244"/>
      <c r="CI786" s="244"/>
      <c r="CJ786" s="244"/>
      <c r="CK786" s="244"/>
      <c r="CL786" s="244"/>
      <c r="CM786" s="244"/>
      <c r="CN786" s="244"/>
      <c r="CO786" s="244"/>
      <c r="CP786" s="244"/>
      <c r="CQ786" s="244"/>
      <c r="CR786" s="244"/>
      <c r="CS786" s="244"/>
      <c r="CT786" s="244"/>
      <c r="CU786" s="244"/>
      <c r="CV786" s="347"/>
      <c r="CX786" s="347"/>
      <c r="CZ786" s="347"/>
      <c r="DB786" s="347"/>
      <c r="DD786" s="347"/>
    </row>
    <row r="787" spans="4:108" x14ac:dyDescent="0.2">
      <c r="D787" s="18"/>
      <c r="H787" s="18"/>
      <c r="J787" s="18"/>
      <c r="K787" s="18"/>
      <c r="L787" s="25"/>
      <c r="M787" s="18"/>
      <c r="N787" s="18"/>
      <c r="O787" s="18"/>
      <c r="P787" s="18"/>
      <c r="Q787" s="18"/>
      <c r="R787" s="18"/>
      <c r="S787" s="18"/>
      <c r="V787" s="25"/>
      <c r="W787" s="25"/>
      <c r="X787" s="89"/>
      <c r="Y787" s="89"/>
      <c r="Z787" s="89"/>
      <c r="AB787" s="25"/>
      <c r="AD787" s="25"/>
      <c r="AE787" s="89"/>
      <c r="AG787" s="25"/>
      <c r="AH787" s="67"/>
      <c r="AK787" s="25"/>
      <c r="AL787" s="25"/>
      <c r="AM787" s="89"/>
      <c r="AN787" s="25"/>
      <c r="AO787" s="89"/>
      <c r="AR787" s="25"/>
      <c r="AS787" s="89"/>
      <c r="AW787" s="18"/>
      <c r="AX787" s="333"/>
      <c r="AY787" s="333"/>
      <c r="BV787" s="89"/>
      <c r="BW787" s="244"/>
      <c r="BX787" s="244"/>
      <c r="BY787" s="244"/>
      <c r="BZ787" s="244"/>
      <c r="CA787" s="244"/>
      <c r="CB787" s="244"/>
      <c r="CC787" s="244"/>
      <c r="CD787" s="244"/>
      <c r="CE787" s="244"/>
      <c r="CF787" s="244"/>
      <c r="CG787" s="244"/>
      <c r="CH787" s="244"/>
      <c r="CI787" s="244"/>
      <c r="CJ787" s="244"/>
      <c r="CK787" s="244"/>
      <c r="CL787" s="244"/>
      <c r="CM787" s="244"/>
      <c r="CN787" s="244"/>
      <c r="CO787" s="244"/>
      <c r="CP787" s="244"/>
      <c r="CQ787" s="244"/>
      <c r="CR787" s="244"/>
      <c r="CS787" s="244"/>
      <c r="CT787" s="244"/>
      <c r="CU787" s="244"/>
      <c r="CV787" s="347"/>
      <c r="CX787" s="347"/>
      <c r="CZ787" s="347"/>
      <c r="DB787" s="347"/>
      <c r="DD787" s="347"/>
    </row>
    <row r="788" spans="4:108" x14ac:dyDescent="0.2">
      <c r="D788" s="18"/>
      <c r="H788" s="18"/>
      <c r="J788" s="18"/>
      <c r="K788" s="18"/>
      <c r="L788" s="25"/>
      <c r="M788" s="18"/>
      <c r="N788" s="18"/>
      <c r="O788" s="18"/>
      <c r="P788" s="18"/>
      <c r="Q788" s="18"/>
      <c r="R788" s="18"/>
      <c r="S788" s="18"/>
      <c r="V788" s="25"/>
      <c r="W788" s="25"/>
      <c r="X788" s="89"/>
      <c r="Y788" s="89"/>
      <c r="Z788" s="89"/>
      <c r="AB788" s="25"/>
      <c r="AD788" s="25"/>
      <c r="AE788" s="89"/>
      <c r="AG788" s="25"/>
      <c r="AH788" s="67"/>
      <c r="AK788" s="25"/>
      <c r="AL788" s="25"/>
      <c r="AM788" s="89"/>
      <c r="AN788" s="25"/>
      <c r="AO788" s="89"/>
      <c r="AR788" s="25"/>
      <c r="AS788" s="89"/>
      <c r="AW788" s="18"/>
      <c r="AX788" s="333"/>
      <c r="AY788" s="333"/>
      <c r="BV788" s="89"/>
      <c r="BW788" s="244"/>
      <c r="BX788" s="244"/>
      <c r="BY788" s="244"/>
      <c r="BZ788" s="244"/>
      <c r="CA788" s="244"/>
      <c r="CB788" s="244"/>
      <c r="CC788" s="244"/>
      <c r="CD788" s="244"/>
      <c r="CE788" s="244"/>
      <c r="CF788" s="244"/>
      <c r="CG788" s="244"/>
      <c r="CH788" s="244"/>
      <c r="CI788" s="244"/>
      <c r="CJ788" s="244"/>
      <c r="CK788" s="244"/>
      <c r="CL788" s="244"/>
      <c r="CM788" s="244"/>
      <c r="CN788" s="244"/>
      <c r="CO788" s="244"/>
      <c r="CP788" s="244"/>
      <c r="CQ788" s="244"/>
      <c r="CR788" s="244"/>
      <c r="CS788" s="244"/>
      <c r="CT788" s="244"/>
      <c r="CU788" s="244"/>
      <c r="CV788" s="347"/>
      <c r="CX788" s="347"/>
      <c r="CZ788" s="347"/>
      <c r="DB788" s="347"/>
      <c r="DD788" s="347"/>
    </row>
    <row r="789" spans="4:108" x14ac:dyDescent="0.2">
      <c r="D789" s="18"/>
      <c r="H789" s="18"/>
      <c r="J789" s="18"/>
      <c r="K789" s="18"/>
      <c r="L789" s="25"/>
      <c r="M789" s="18"/>
      <c r="N789" s="18"/>
      <c r="O789" s="18"/>
      <c r="P789" s="18"/>
      <c r="Q789" s="18"/>
      <c r="R789" s="18"/>
      <c r="S789" s="18"/>
      <c r="V789" s="25"/>
      <c r="W789" s="25"/>
      <c r="X789" s="89"/>
      <c r="Y789" s="89"/>
      <c r="Z789" s="89"/>
      <c r="AB789" s="25"/>
      <c r="AD789" s="25"/>
      <c r="AE789" s="89"/>
      <c r="AG789" s="25"/>
      <c r="AH789" s="67"/>
      <c r="AK789" s="25"/>
      <c r="AL789" s="25"/>
      <c r="AM789" s="89"/>
      <c r="AN789" s="25"/>
      <c r="AO789" s="89"/>
      <c r="AR789" s="25"/>
      <c r="AS789" s="89"/>
      <c r="AW789" s="18"/>
      <c r="AX789" s="333"/>
      <c r="AY789" s="333"/>
      <c r="BV789" s="89"/>
      <c r="BW789" s="244"/>
      <c r="BX789" s="244"/>
      <c r="BY789" s="244"/>
      <c r="BZ789" s="244"/>
      <c r="CA789" s="244"/>
      <c r="CB789" s="244"/>
      <c r="CC789" s="244"/>
      <c r="CD789" s="244"/>
      <c r="CE789" s="244"/>
      <c r="CF789" s="244"/>
      <c r="CG789" s="244"/>
      <c r="CH789" s="244"/>
      <c r="CI789" s="244"/>
      <c r="CJ789" s="244"/>
      <c r="CK789" s="244"/>
      <c r="CL789" s="244"/>
      <c r="CM789" s="244"/>
      <c r="CN789" s="244"/>
      <c r="CO789" s="244"/>
      <c r="CP789" s="244"/>
      <c r="CQ789" s="244"/>
      <c r="CR789" s="244"/>
      <c r="CS789" s="244"/>
      <c r="CT789" s="244"/>
      <c r="CU789" s="244"/>
      <c r="CV789" s="347"/>
      <c r="CX789" s="347"/>
      <c r="CZ789" s="347"/>
      <c r="DB789" s="347"/>
      <c r="DD789" s="347"/>
    </row>
    <row r="790" spans="4:108" x14ac:dyDescent="0.2">
      <c r="D790" s="18"/>
      <c r="H790" s="18"/>
      <c r="J790" s="18"/>
      <c r="K790" s="18"/>
      <c r="L790" s="25"/>
      <c r="M790" s="18"/>
      <c r="N790" s="18"/>
      <c r="O790" s="18"/>
      <c r="P790" s="18"/>
      <c r="Q790" s="18"/>
      <c r="R790" s="18"/>
      <c r="S790" s="18"/>
      <c r="V790" s="25"/>
      <c r="W790" s="25"/>
      <c r="X790" s="89"/>
      <c r="Y790" s="89"/>
      <c r="Z790" s="89"/>
      <c r="AB790" s="25"/>
      <c r="AD790" s="25"/>
      <c r="AE790" s="89"/>
      <c r="AG790" s="25"/>
      <c r="AH790" s="67"/>
      <c r="AK790" s="25"/>
      <c r="AL790" s="25"/>
      <c r="AM790" s="89"/>
      <c r="AN790" s="25"/>
      <c r="AO790" s="89"/>
      <c r="AR790" s="25"/>
      <c r="AS790" s="89"/>
      <c r="AW790" s="18"/>
      <c r="AX790" s="333"/>
      <c r="AY790" s="333"/>
      <c r="BV790" s="89"/>
      <c r="BW790" s="244"/>
      <c r="BX790" s="244"/>
      <c r="BY790" s="244"/>
      <c r="BZ790" s="244"/>
      <c r="CA790" s="244"/>
      <c r="CB790" s="244"/>
      <c r="CC790" s="244"/>
      <c r="CD790" s="244"/>
      <c r="CE790" s="244"/>
      <c r="CF790" s="244"/>
      <c r="CG790" s="244"/>
      <c r="CH790" s="244"/>
      <c r="CI790" s="244"/>
      <c r="CJ790" s="244"/>
      <c r="CK790" s="244"/>
      <c r="CL790" s="244"/>
      <c r="CM790" s="244"/>
      <c r="CN790" s="244"/>
      <c r="CO790" s="244"/>
      <c r="CP790" s="244"/>
      <c r="CQ790" s="244"/>
      <c r="CR790" s="244"/>
      <c r="CS790" s="244"/>
      <c r="CT790" s="244"/>
      <c r="CU790" s="244"/>
      <c r="CV790" s="347"/>
      <c r="CX790" s="347"/>
      <c r="CZ790" s="347"/>
      <c r="DB790" s="347"/>
      <c r="DD790" s="347"/>
    </row>
    <row r="791" spans="4:108" x14ac:dyDescent="0.2">
      <c r="D791" s="18"/>
      <c r="H791" s="18"/>
      <c r="J791" s="18"/>
      <c r="K791" s="18"/>
      <c r="L791" s="25"/>
      <c r="M791" s="18"/>
      <c r="N791" s="18"/>
      <c r="O791" s="18"/>
      <c r="P791" s="18"/>
      <c r="Q791" s="18"/>
      <c r="R791" s="18"/>
      <c r="S791" s="18"/>
      <c r="V791" s="25"/>
      <c r="W791" s="25"/>
      <c r="X791" s="89"/>
      <c r="Y791" s="89"/>
      <c r="Z791" s="89"/>
      <c r="AB791" s="25"/>
      <c r="AD791" s="25"/>
      <c r="AE791" s="89"/>
      <c r="AG791" s="25"/>
      <c r="AH791" s="67"/>
      <c r="AK791" s="25"/>
      <c r="AL791" s="25"/>
      <c r="AM791" s="89"/>
      <c r="AN791" s="25"/>
      <c r="AO791" s="89"/>
      <c r="AR791" s="25"/>
      <c r="AS791" s="89"/>
      <c r="AW791" s="18"/>
      <c r="AX791" s="333"/>
      <c r="AY791" s="333"/>
      <c r="BV791" s="89"/>
      <c r="BW791" s="244"/>
      <c r="BX791" s="244"/>
      <c r="BY791" s="244"/>
      <c r="BZ791" s="244"/>
      <c r="CA791" s="244"/>
      <c r="CB791" s="244"/>
      <c r="CC791" s="244"/>
      <c r="CD791" s="244"/>
      <c r="CE791" s="244"/>
      <c r="CF791" s="244"/>
      <c r="CG791" s="244"/>
      <c r="CH791" s="244"/>
      <c r="CI791" s="244"/>
      <c r="CJ791" s="244"/>
      <c r="CK791" s="244"/>
      <c r="CL791" s="244"/>
      <c r="CM791" s="244"/>
      <c r="CN791" s="244"/>
      <c r="CO791" s="244"/>
      <c r="CP791" s="244"/>
      <c r="CQ791" s="244"/>
      <c r="CR791" s="244"/>
      <c r="CS791" s="244"/>
      <c r="CT791" s="244"/>
      <c r="CU791" s="244"/>
      <c r="CV791" s="347"/>
      <c r="CX791" s="347"/>
      <c r="CZ791" s="347"/>
      <c r="DB791" s="347"/>
      <c r="DD791" s="347"/>
    </row>
    <row r="792" spans="4:108" x14ac:dyDescent="0.2">
      <c r="D792" s="18"/>
      <c r="H792" s="18"/>
      <c r="J792" s="18"/>
      <c r="K792" s="18"/>
      <c r="L792" s="25"/>
      <c r="M792" s="18"/>
      <c r="N792" s="18"/>
      <c r="O792" s="18"/>
      <c r="P792" s="18"/>
      <c r="Q792" s="18"/>
      <c r="R792" s="18"/>
      <c r="S792" s="18"/>
      <c r="V792" s="25"/>
      <c r="W792" s="25"/>
      <c r="X792" s="89"/>
      <c r="Y792" s="89"/>
      <c r="Z792" s="89"/>
      <c r="AB792" s="25"/>
      <c r="AD792" s="25"/>
      <c r="AE792" s="89"/>
      <c r="AG792" s="25"/>
      <c r="AH792" s="67"/>
      <c r="AK792" s="25"/>
      <c r="AL792" s="25"/>
      <c r="AM792" s="89"/>
      <c r="AN792" s="25"/>
      <c r="AO792" s="89"/>
      <c r="AR792" s="25"/>
      <c r="AS792" s="89"/>
      <c r="AW792" s="18"/>
      <c r="AX792" s="333"/>
      <c r="AY792" s="333"/>
      <c r="BV792" s="89"/>
      <c r="BW792" s="244"/>
      <c r="BX792" s="244"/>
      <c r="BY792" s="244"/>
      <c r="BZ792" s="244"/>
      <c r="CA792" s="244"/>
      <c r="CB792" s="244"/>
      <c r="CC792" s="244"/>
      <c r="CD792" s="244"/>
      <c r="CE792" s="244"/>
      <c r="CF792" s="244"/>
      <c r="CG792" s="244"/>
      <c r="CH792" s="244"/>
      <c r="CI792" s="244"/>
      <c r="CJ792" s="244"/>
      <c r="CK792" s="244"/>
      <c r="CL792" s="244"/>
      <c r="CM792" s="244"/>
      <c r="CN792" s="244"/>
      <c r="CO792" s="244"/>
      <c r="CP792" s="244"/>
      <c r="CQ792" s="244"/>
      <c r="CR792" s="244"/>
      <c r="CS792" s="244"/>
      <c r="CT792" s="244"/>
      <c r="CU792" s="244"/>
      <c r="CV792" s="347"/>
      <c r="CX792" s="347"/>
      <c r="CZ792" s="347"/>
      <c r="DB792" s="347"/>
      <c r="DD792" s="347"/>
    </row>
    <row r="793" spans="4:108" x14ac:dyDescent="0.2">
      <c r="D793" s="18"/>
      <c r="H793" s="18"/>
      <c r="J793" s="18"/>
      <c r="K793" s="18"/>
      <c r="L793" s="25"/>
      <c r="M793" s="18"/>
      <c r="N793" s="18"/>
      <c r="O793" s="18"/>
      <c r="P793" s="18"/>
      <c r="Q793" s="18"/>
      <c r="R793" s="18"/>
      <c r="S793" s="18"/>
      <c r="V793" s="25"/>
      <c r="W793" s="25"/>
      <c r="X793" s="89"/>
      <c r="Y793" s="89"/>
      <c r="Z793" s="89"/>
      <c r="AB793" s="25"/>
      <c r="AD793" s="25"/>
      <c r="AE793" s="89"/>
      <c r="AG793" s="25"/>
      <c r="AH793" s="67"/>
      <c r="AK793" s="25"/>
      <c r="AL793" s="25"/>
      <c r="AM793" s="89"/>
      <c r="AN793" s="25"/>
      <c r="AO793" s="89"/>
      <c r="AR793" s="25"/>
      <c r="AS793" s="89"/>
      <c r="AW793" s="18"/>
      <c r="AX793" s="333"/>
      <c r="AY793" s="333"/>
      <c r="BV793" s="89"/>
      <c r="BW793" s="244"/>
      <c r="BX793" s="244"/>
      <c r="BY793" s="244"/>
      <c r="BZ793" s="244"/>
      <c r="CA793" s="244"/>
      <c r="CB793" s="244"/>
      <c r="CC793" s="244"/>
      <c r="CD793" s="244"/>
      <c r="CE793" s="244"/>
      <c r="CF793" s="244"/>
      <c r="CG793" s="244"/>
      <c r="CH793" s="244"/>
      <c r="CI793" s="244"/>
      <c r="CJ793" s="244"/>
      <c r="CK793" s="244"/>
      <c r="CL793" s="244"/>
      <c r="CM793" s="244"/>
      <c r="CN793" s="244"/>
      <c r="CO793" s="244"/>
      <c r="CP793" s="244"/>
      <c r="CQ793" s="244"/>
      <c r="CR793" s="244"/>
      <c r="CS793" s="244"/>
      <c r="CT793" s="244"/>
      <c r="CU793" s="244"/>
      <c r="CV793" s="347"/>
      <c r="CX793" s="347"/>
      <c r="CZ793" s="347"/>
      <c r="DB793" s="347"/>
      <c r="DD793" s="347"/>
    </row>
    <row r="794" spans="4:108" x14ac:dyDescent="0.2">
      <c r="D794" s="18"/>
      <c r="H794" s="18"/>
      <c r="J794" s="18"/>
      <c r="K794" s="18"/>
      <c r="L794" s="25"/>
      <c r="M794" s="18"/>
      <c r="N794" s="18"/>
      <c r="O794" s="18"/>
      <c r="P794" s="18"/>
      <c r="Q794" s="18"/>
      <c r="R794" s="18"/>
      <c r="S794" s="18"/>
      <c r="V794" s="25"/>
      <c r="W794" s="25"/>
      <c r="X794" s="89"/>
      <c r="Y794" s="89"/>
      <c r="Z794" s="89"/>
      <c r="AB794" s="25"/>
      <c r="AD794" s="25"/>
      <c r="AE794" s="89"/>
      <c r="AG794" s="25"/>
      <c r="AH794" s="67"/>
      <c r="AK794" s="25"/>
      <c r="AL794" s="25"/>
      <c r="AM794" s="89"/>
      <c r="AN794" s="25"/>
      <c r="AO794" s="89"/>
      <c r="AR794" s="25"/>
      <c r="AS794" s="89"/>
      <c r="AW794" s="18"/>
      <c r="AX794" s="333"/>
      <c r="AY794" s="333"/>
      <c r="BV794" s="89"/>
      <c r="BW794" s="244"/>
      <c r="BX794" s="244"/>
      <c r="BY794" s="244"/>
      <c r="BZ794" s="244"/>
      <c r="CA794" s="244"/>
      <c r="CB794" s="244"/>
      <c r="CC794" s="244"/>
      <c r="CD794" s="244"/>
      <c r="CE794" s="244"/>
      <c r="CF794" s="244"/>
      <c r="CG794" s="244"/>
      <c r="CH794" s="244"/>
      <c r="CI794" s="244"/>
      <c r="CJ794" s="244"/>
      <c r="CK794" s="244"/>
      <c r="CL794" s="244"/>
      <c r="CM794" s="244"/>
      <c r="CN794" s="244"/>
      <c r="CO794" s="244"/>
      <c r="CP794" s="244"/>
      <c r="CQ794" s="244"/>
      <c r="CR794" s="244"/>
      <c r="CS794" s="244"/>
      <c r="CT794" s="244"/>
      <c r="CU794" s="244"/>
      <c r="CV794" s="347"/>
      <c r="CX794" s="347"/>
      <c r="CZ794" s="347"/>
      <c r="DB794" s="347"/>
      <c r="DD794" s="347"/>
    </row>
    <row r="795" spans="4:108" x14ac:dyDescent="0.2">
      <c r="D795" s="18"/>
      <c r="H795" s="18"/>
      <c r="J795" s="18"/>
      <c r="K795" s="18"/>
      <c r="L795" s="25"/>
      <c r="M795" s="18"/>
      <c r="N795" s="18"/>
      <c r="O795" s="18"/>
      <c r="P795" s="18"/>
      <c r="Q795" s="18"/>
      <c r="R795" s="18"/>
      <c r="S795" s="18"/>
      <c r="V795" s="25"/>
      <c r="W795" s="25"/>
      <c r="X795" s="89"/>
      <c r="Y795" s="89"/>
      <c r="Z795" s="89"/>
      <c r="AB795" s="25"/>
      <c r="AD795" s="25"/>
      <c r="AE795" s="89"/>
      <c r="AG795" s="25"/>
      <c r="AH795" s="67"/>
      <c r="AK795" s="25"/>
      <c r="AL795" s="25"/>
      <c r="AM795" s="89"/>
      <c r="AN795" s="25"/>
      <c r="AO795" s="89"/>
      <c r="AR795" s="25"/>
      <c r="AS795" s="89"/>
      <c r="AW795" s="18"/>
      <c r="AX795" s="333"/>
      <c r="AY795" s="333"/>
      <c r="BV795" s="89"/>
      <c r="BW795" s="244"/>
      <c r="BX795" s="244"/>
      <c r="BY795" s="244"/>
      <c r="BZ795" s="244"/>
      <c r="CA795" s="244"/>
      <c r="CB795" s="244"/>
      <c r="CC795" s="244"/>
      <c r="CD795" s="244"/>
      <c r="CE795" s="244"/>
      <c r="CF795" s="244"/>
      <c r="CG795" s="244"/>
      <c r="CH795" s="244"/>
      <c r="CI795" s="244"/>
      <c r="CJ795" s="244"/>
      <c r="CK795" s="244"/>
      <c r="CL795" s="244"/>
      <c r="CM795" s="244"/>
      <c r="CN795" s="244"/>
      <c r="CO795" s="244"/>
      <c r="CP795" s="244"/>
      <c r="CQ795" s="244"/>
      <c r="CR795" s="244"/>
      <c r="CS795" s="244"/>
      <c r="CT795" s="244"/>
      <c r="CU795" s="244"/>
      <c r="CV795" s="347"/>
      <c r="CX795" s="347"/>
      <c r="CZ795" s="347"/>
      <c r="DB795" s="347"/>
      <c r="DD795" s="347"/>
    </row>
    <row r="796" spans="4:108" x14ac:dyDescent="0.2">
      <c r="D796" s="18"/>
      <c r="H796" s="18"/>
      <c r="J796" s="18"/>
      <c r="K796" s="18"/>
      <c r="L796" s="25"/>
      <c r="M796" s="18"/>
      <c r="N796" s="18"/>
      <c r="O796" s="18"/>
      <c r="P796" s="18"/>
      <c r="Q796" s="18"/>
      <c r="R796" s="18"/>
      <c r="S796" s="18"/>
      <c r="V796" s="25"/>
      <c r="W796" s="25"/>
      <c r="X796" s="89"/>
      <c r="Y796" s="89"/>
      <c r="Z796" s="89"/>
      <c r="AB796" s="25"/>
      <c r="AD796" s="25"/>
      <c r="AE796" s="89"/>
      <c r="AG796" s="25"/>
      <c r="AH796" s="67"/>
      <c r="AK796" s="25"/>
      <c r="AL796" s="25"/>
      <c r="AM796" s="89"/>
      <c r="AN796" s="25"/>
      <c r="AO796" s="89"/>
      <c r="AR796" s="25"/>
      <c r="AS796" s="89"/>
      <c r="AW796" s="18"/>
      <c r="AX796" s="333"/>
      <c r="AY796" s="333"/>
      <c r="BV796" s="89"/>
      <c r="BW796" s="244"/>
      <c r="BX796" s="244"/>
      <c r="BY796" s="244"/>
      <c r="BZ796" s="244"/>
      <c r="CA796" s="244"/>
      <c r="CB796" s="244"/>
      <c r="CC796" s="244"/>
      <c r="CD796" s="244"/>
      <c r="CE796" s="244"/>
      <c r="CF796" s="244"/>
      <c r="CG796" s="244"/>
      <c r="CH796" s="244"/>
      <c r="CI796" s="244"/>
      <c r="CJ796" s="244"/>
      <c r="CK796" s="244"/>
      <c r="CL796" s="244"/>
      <c r="CM796" s="244"/>
      <c r="CN796" s="244"/>
      <c r="CO796" s="244"/>
      <c r="CP796" s="244"/>
      <c r="CQ796" s="244"/>
      <c r="CR796" s="244"/>
      <c r="CS796" s="244"/>
      <c r="CT796" s="244"/>
      <c r="CU796" s="244"/>
      <c r="CV796" s="347"/>
      <c r="CX796" s="347"/>
      <c r="CZ796" s="347"/>
      <c r="DB796" s="347"/>
      <c r="DD796" s="347"/>
    </row>
    <row r="797" spans="4:108" x14ac:dyDescent="0.2">
      <c r="D797" s="18"/>
      <c r="H797" s="18"/>
      <c r="J797" s="18"/>
      <c r="K797" s="18"/>
      <c r="L797" s="25"/>
      <c r="M797" s="18"/>
      <c r="N797" s="18"/>
      <c r="O797" s="18"/>
      <c r="P797" s="18"/>
      <c r="Q797" s="18"/>
      <c r="R797" s="18"/>
      <c r="S797" s="18"/>
      <c r="V797" s="25"/>
      <c r="W797" s="25"/>
      <c r="X797" s="89"/>
      <c r="Y797" s="89"/>
      <c r="Z797" s="89"/>
      <c r="AB797" s="25"/>
      <c r="AD797" s="25"/>
      <c r="AE797" s="89"/>
      <c r="AG797" s="25"/>
      <c r="AH797" s="67"/>
      <c r="AK797" s="25"/>
      <c r="AL797" s="25"/>
      <c r="AM797" s="89"/>
      <c r="AN797" s="25"/>
      <c r="AO797" s="89"/>
      <c r="AR797" s="25"/>
      <c r="AS797" s="89"/>
      <c r="AW797" s="18"/>
      <c r="AX797" s="333"/>
      <c r="AY797" s="333"/>
      <c r="BV797" s="89"/>
      <c r="BW797" s="244"/>
      <c r="BX797" s="244"/>
      <c r="BY797" s="244"/>
      <c r="BZ797" s="244"/>
      <c r="CA797" s="244"/>
      <c r="CB797" s="244"/>
      <c r="CC797" s="244"/>
      <c r="CD797" s="244"/>
      <c r="CE797" s="244"/>
      <c r="CF797" s="244"/>
      <c r="CG797" s="244"/>
      <c r="CH797" s="244"/>
      <c r="CI797" s="244"/>
      <c r="CJ797" s="244"/>
      <c r="CK797" s="244"/>
      <c r="CL797" s="244"/>
      <c r="CM797" s="244"/>
      <c r="CN797" s="244"/>
      <c r="CO797" s="244"/>
      <c r="CP797" s="244"/>
      <c r="CQ797" s="244"/>
      <c r="CR797" s="244"/>
      <c r="CS797" s="244"/>
      <c r="CT797" s="244"/>
      <c r="CU797" s="244"/>
      <c r="CV797" s="347"/>
      <c r="CX797" s="347"/>
      <c r="CZ797" s="347"/>
      <c r="DB797" s="347"/>
      <c r="DD797" s="347"/>
    </row>
    <row r="798" spans="4:108" x14ac:dyDescent="0.2">
      <c r="D798" s="18"/>
      <c r="H798" s="18"/>
      <c r="J798" s="18"/>
      <c r="K798" s="18"/>
      <c r="L798" s="25"/>
      <c r="M798" s="18"/>
      <c r="N798" s="18"/>
      <c r="O798" s="18"/>
      <c r="P798" s="18"/>
      <c r="Q798" s="18"/>
      <c r="R798" s="18"/>
      <c r="S798" s="18"/>
      <c r="V798" s="25"/>
      <c r="W798" s="25"/>
      <c r="X798" s="89"/>
      <c r="Y798" s="89"/>
      <c r="Z798" s="89"/>
      <c r="AB798" s="25"/>
      <c r="AD798" s="25"/>
      <c r="AE798" s="89"/>
      <c r="AG798" s="25"/>
      <c r="AH798" s="67"/>
      <c r="AK798" s="25"/>
      <c r="AL798" s="25"/>
      <c r="AM798" s="89"/>
      <c r="AN798" s="25"/>
      <c r="AO798" s="89"/>
      <c r="AR798" s="25"/>
      <c r="AS798" s="89"/>
      <c r="AW798" s="18"/>
      <c r="AX798" s="333"/>
      <c r="AY798" s="333"/>
      <c r="BV798" s="89"/>
      <c r="BW798" s="244"/>
      <c r="BX798" s="244"/>
      <c r="BY798" s="244"/>
      <c r="BZ798" s="244"/>
      <c r="CA798" s="244"/>
      <c r="CB798" s="244"/>
      <c r="CC798" s="244"/>
      <c r="CD798" s="244"/>
      <c r="CE798" s="244"/>
      <c r="CF798" s="244"/>
      <c r="CG798" s="244"/>
      <c r="CH798" s="244"/>
      <c r="CI798" s="244"/>
      <c r="CJ798" s="244"/>
      <c r="CK798" s="244"/>
      <c r="CL798" s="244"/>
      <c r="CM798" s="244"/>
      <c r="CN798" s="244"/>
      <c r="CO798" s="244"/>
      <c r="CP798" s="244"/>
      <c r="CQ798" s="244"/>
      <c r="CR798" s="244"/>
      <c r="CS798" s="244"/>
      <c r="CT798" s="244"/>
      <c r="CU798" s="244"/>
      <c r="CV798" s="347"/>
      <c r="CX798" s="347"/>
      <c r="CZ798" s="347"/>
      <c r="DB798" s="347"/>
      <c r="DD798" s="347"/>
    </row>
    <row r="799" spans="4:108" x14ac:dyDescent="0.2">
      <c r="D799" s="18"/>
      <c r="H799" s="18"/>
      <c r="J799" s="18"/>
      <c r="K799" s="18"/>
      <c r="L799" s="25"/>
      <c r="M799" s="18"/>
      <c r="N799" s="18"/>
      <c r="O799" s="18"/>
      <c r="P799" s="18"/>
      <c r="Q799" s="18"/>
      <c r="R799" s="18"/>
      <c r="S799" s="18"/>
      <c r="V799" s="25"/>
      <c r="W799" s="25"/>
      <c r="X799" s="89"/>
      <c r="Y799" s="89"/>
      <c r="Z799" s="89"/>
      <c r="AB799" s="25"/>
      <c r="AD799" s="25"/>
      <c r="AE799" s="89"/>
      <c r="AG799" s="25"/>
      <c r="AH799" s="67"/>
      <c r="AK799" s="25"/>
      <c r="AL799" s="25"/>
      <c r="AM799" s="89"/>
      <c r="AN799" s="25"/>
      <c r="AO799" s="89"/>
      <c r="AR799" s="25"/>
      <c r="AS799" s="89"/>
      <c r="AW799" s="18"/>
      <c r="AX799" s="333"/>
      <c r="AY799" s="333"/>
      <c r="BV799" s="89"/>
      <c r="BW799" s="244"/>
      <c r="BX799" s="244"/>
      <c r="BY799" s="244"/>
      <c r="BZ799" s="244"/>
      <c r="CA799" s="244"/>
      <c r="CB799" s="244"/>
      <c r="CC799" s="244"/>
      <c r="CD799" s="244"/>
      <c r="CE799" s="244"/>
      <c r="CF799" s="244"/>
      <c r="CG799" s="244"/>
      <c r="CH799" s="244"/>
      <c r="CI799" s="244"/>
      <c r="CJ799" s="244"/>
      <c r="CK799" s="244"/>
      <c r="CL799" s="244"/>
      <c r="CM799" s="244"/>
      <c r="CN799" s="244"/>
      <c r="CO799" s="244"/>
      <c r="CP799" s="244"/>
      <c r="CQ799" s="244"/>
      <c r="CR799" s="244"/>
      <c r="CS799" s="244"/>
      <c r="CT799" s="244"/>
      <c r="CU799" s="244"/>
      <c r="CV799" s="347"/>
      <c r="CX799" s="347"/>
      <c r="CZ799" s="347"/>
      <c r="DB799" s="347"/>
      <c r="DD799" s="347"/>
    </row>
    <row r="800" spans="4:108" x14ac:dyDescent="0.2">
      <c r="D800" s="18"/>
      <c r="H800" s="18"/>
      <c r="J800" s="18"/>
      <c r="K800" s="18"/>
      <c r="L800" s="25"/>
      <c r="M800" s="18"/>
      <c r="N800" s="18"/>
      <c r="O800" s="18"/>
      <c r="P800" s="18"/>
      <c r="Q800" s="18"/>
      <c r="R800" s="18"/>
      <c r="S800" s="18"/>
      <c r="V800" s="25"/>
      <c r="W800" s="25"/>
      <c r="X800" s="89"/>
      <c r="Y800" s="89"/>
      <c r="Z800" s="89"/>
      <c r="AB800" s="25"/>
      <c r="AD800" s="25"/>
      <c r="AE800" s="89"/>
      <c r="AG800" s="25"/>
      <c r="AH800" s="67"/>
      <c r="AK800" s="25"/>
      <c r="AL800" s="25"/>
      <c r="AM800" s="89"/>
      <c r="AN800" s="25"/>
      <c r="AO800" s="89"/>
      <c r="AR800" s="25"/>
      <c r="AS800" s="89"/>
      <c r="AW800" s="18"/>
      <c r="AX800" s="333"/>
      <c r="AY800" s="333"/>
      <c r="BV800" s="89"/>
      <c r="BW800" s="244"/>
      <c r="BX800" s="244"/>
      <c r="BY800" s="244"/>
      <c r="BZ800" s="244"/>
      <c r="CA800" s="244"/>
      <c r="CB800" s="244"/>
      <c r="CC800" s="244"/>
      <c r="CD800" s="244"/>
      <c r="CE800" s="244"/>
      <c r="CF800" s="244"/>
      <c r="CG800" s="244"/>
      <c r="CH800" s="244"/>
      <c r="CI800" s="244"/>
      <c r="CJ800" s="244"/>
      <c r="CK800" s="244"/>
      <c r="CL800" s="244"/>
      <c r="CM800" s="244"/>
      <c r="CN800" s="244"/>
      <c r="CO800" s="244"/>
      <c r="CP800" s="244"/>
      <c r="CQ800" s="244"/>
      <c r="CR800" s="244"/>
      <c r="CS800" s="244"/>
      <c r="CT800" s="244"/>
      <c r="CU800" s="244"/>
      <c r="CV800" s="347"/>
      <c r="CX800" s="347"/>
      <c r="CZ800" s="347"/>
      <c r="DB800" s="347"/>
      <c r="DD800" s="347"/>
    </row>
    <row r="801" spans="4:108" x14ac:dyDescent="0.2">
      <c r="D801" s="18"/>
      <c r="H801" s="18"/>
      <c r="J801" s="18"/>
      <c r="K801" s="18"/>
      <c r="L801" s="25"/>
      <c r="M801" s="18"/>
      <c r="N801" s="18"/>
      <c r="O801" s="18"/>
      <c r="P801" s="18"/>
      <c r="Q801" s="18"/>
      <c r="R801" s="18"/>
      <c r="S801" s="18"/>
      <c r="V801" s="25"/>
      <c r="W801" s="25"/>
      <c r="X801" s="89"/>
      <c r="Y801" s="89"/>
      <c r="Z801" s="89"/>
      <c r="AB801" s="25"/>
      <c r="AD801" s="25"/>
      <c r="AE801" s="89"/>
      <c r="AG801" s="25"/>
      <c r="AH801" s="67"/>
      <c r="AK801" s="25"/>
      <c r="AL801" s="25"/>
      <c r="AM801" s="89"/>
      <c r="AN801" s="25"/>
      <c r="AO801" s="89"/>
      <c r="AR801" s="25"/>
      <c r="AS801" s="89"/>
      <c r="AW801" s="18"/>
      <c r="AX801" s="333"/>
      <c r="AY801" s="333"/>
      <c r="BV801" s="89"/>
      <c r="BW801" s="244"/>
      <c r="BX801" s="244"/>
      <c r="BY801" s="244"/>
      <c r="BZ801" s="244"/>
      <c r="CA801" s="244"/>
      <c r="CB801" s="244"/>
      <c r="CC801" s="244"/>
      <c r="CD801" s="244"/>
      <c r="CE801" s="244"/>
      <c r="CF801" s="244"/>
      <c r="CG801" s="244"/>
      <c r="CH801" s="244"/>
      <c r="CI801" s="244"/>
      <c r="CJ801" s="244"/>
      <c r="CK801" s="244"/>
      <c r="CL801" s="244"/>
      <c r="CM801" s="244"/>
      <c r="CN801" s="244"/>
      <c r="CO801" s="244"/>
      <c r="CP801" s="244"/>
      <c r="CQ801" s="244"/>
      <c r="CR801" s="244"/>
      <c r="CS801" s="244"/>
      <c r="CT801" s="244"/>
      <c r="CU801" s="244"/>
      <c r="CV801" s="347"/>
      <c r="CX801" s="347"/>
      <c r="CZ801" s="347"/>
      <c r="DB801" s="347"/>
      <c r="DD801" s="347"/>
    </row>
    <row r="802" spans="4:108" x14ac:dyDescent="0.2">
      <c r="D802" s="18"/>
      <c r="H802" s="18"/>
      <c r="J802" s="18"/>
      <c r="K802" s="18"/>
      <c r="L802" s="25"/>
      <c r="M802" s="18"/>
      <c r="N802" s="18"/>
      <c r="O802" s="18"/>
      <c r="P802" s="18"/>
      <c r="Q802" s="18"/>
      <c r="R802" s="18"/>
      <c r="S802" s="18"/>
      <c r="V802" s="25"/>
      <c r="W802" s="25"/>
      <c r="X802" s="89"/>
      <c r="Y802" s="89"/>
      <c r="Z802" s="89"/>
      <c r="AB802" s="25"/>
      <c r="AD802" s="25"/>
      <c r="AE802" s="89"/>
      <c r="AG802" s="25"/>
      <c r="AH802" s="67"/>
      <c r="AK802" s="25"/>
      <c r="AL802" s="25"/>
      <c r="AM802" s="89"/>
      <c r="AN802" s="25"/>
      <c r="AO802" s="89"/>
      <c r="AR802" s="25"/>
      <c r="AS802" s="89"/>
      <c r="AW802" s="18"/>
      <c r="AX802" s="333"/>
      <c r="AY802" s="333"/>
      <c r="BV802" s="89"/>
      <c r="BW802" s="244"/>
      <c r="BX802" s="244"/>
      <c r="BY802" s="244"/>
      <c r="BZ802" s="244"/>
      <c r="CA802" s="244"/>
      <c r="CB802" s="244"/>
      <c r="CC802" s="244"/>
      <c r="CD802" s="244"/>
      <c r="CE802" s="244"/>
      <c r="CF802" s="244"/>
      <c r="CG802" s="244"/>
      <c r="CH802" s="244"/>
      <c r="CI802" s="244"/>
      <c r="CJ802" s="244"/>
      <c r="CK802" s="244"/>
      <c r="CL802" s="244"/>
      <c r="CM802" s="244"/>
      <c r="CN802" s="244"/>
      <c r="CO802" s="244"/>
      <c r="CP802" s="244"/>
      <c r="CQ802" s="244"/>
      <c r="CR802" s="244"/>
      <c r="CS802" s="244"/>
      <c r="CT802" s="244"/>
      <c r="CU802" s="244"/>
      <c r="CV802" s="347"/>
      <c r="CX802" s="347"/>
      <c r="CZ802" s="347"/>
      <c r="DB802" s="347"/>
      <c r="DD802" s="347"/>
    </row>
    <row r="803" spans="4:108" x14ac:dyDescent="0.2">
      <c r="D803" s="18"/>
      <c r="H803" s="18"/>
      <c r="J803" s="18"/>
      <c r="K803" s="18"/>
      <c r="L803" s="25"/>
      <c r="M803" s="18"/>
      <c r="N803" s="18"/>
      <c r="O803" s="18"/>
      <c r="P803" s="18"/>
      <c r="Q803" s="18"/>
      <c r="R803" s="18"/>
      <c r="S803" s="18"/>
      <c r="V803" s="25"/>
      <c r="W803" s="25"/>
      <c r="X803" s="89"/>
      <c r="Y803" s="89"/>
      <c r="Z803" s="89"/>
      <c r="AB803" s="25"/>
      <c r="AD803" s="25"/>
      <c r="AE803" s="89"/>
      <c r="AG803" s="25"/>
      <c r="AH803" s="67"/>
      <c r="AK803" s="25"/>
      <c r="AL803" s="25"/>
      <c r="AM803" s="89"/>
      <c r="AN803" s="25"/>
      <c r="AO803" s="89"/>
      <c r="AR803" s="25"/>
      <c r="AS803" s="89"/>
      <c r="AW803" s="18"/>
      <c r="AX803" s="333"/>
      <c r="AY803" s="333"/>
      <c r="BV803" s="89"/>
      <c r="BW803" s="244"/>
      <c r="BX803" s="244"/>
      <c r="BY803" s="244"/>
      <c r="BZ803" s="244"/>
      <c r="CA803" s="244"/>
      <c r="CB803" s="244"/>
      <c r="CC803" s="244"/>
      <c r="CD803" s="244"/>
      <c r="CE803" s="244"/>
      <c r="CF803" s="244"/>
      <c r="CG803" s="244"/>
      <c r="CH803" s="244"/>
      <c r="CI803" s="244"/>
      <c r="CJ803" s="244"/>
      <c r="CK803" s="244"/>
      <c r="CL803" s="244"/>
      <c r="CM803" s="244"/>
      <c r="CN803" s="244"/>
      <c r="CO803" s="244"/>
      <c r="CP803" s="244"/>
      <c r="CQ803" s="244"/>
      <c r="CR803" s="244"/>
      <c r="CS803" s="244"/>
      <c r="CT803" s="244"/>
      <c r="CU803" s="244"/>
      <c r="CV803" s="347"/>
      <c r="CX803" s="347"/>
      <c r="CZ803" s="347"/>
      <c r="DB803" s="347"/>
      <c r="DD803" s="347"/>
    </row>
    <row r="804" spans="4:108" x14ac:dyDescent="0.2">
      <c r="D804" s="18"/>
      <c r="H804" s="18"/>
      <c r="J804" s="18"/>
      <c r="K804" s="18"/>
      <c r="L804" s="25"/>
      <c r="M804" s="18"/>
      <c r="N804" s="18"/>
      <c r="O804" s="18"/>
      <c r="P804" s="18"/>
      <c r="Q804" s="18"/>
      <c r="R804" s="18"/>
      <c r="S804" s="18"/>
      <c r="V804" s="25"/>
      <c r="W804" s="25"/>
      <c r="X804" s="89"/>
      <c r="Y804" s="89"/>
      <c r="Z804" s="89"/>
      <c r="AB804" s="25"/>
      <c r="AD804" s="25"/>
      <c r="AE804" s="89"/>
      <c r="AG804" s="25"/>
      <c r="AH804" s="67"/>
      <c r="AK804" s="25"/>
      <c r="AL804" s="25"/>
      <c r="AM804" s="89"/>
      <c r="AN804" s="25"/>
      <c r="AO804" s="89"/>
      <c r="AR804" s="25"/>
      <c r="AS804" s="89"/>
      <c r="AW804" s="18"/>
      <c r="AX804" s="333"/>
      <c r="AY804" s="333"/>
      <c r="BV804" s="89"/>
      <c r="BW804" s="244"/>
      <c r="BX804" s="244"/>
      <c r="BY804" s="244"/>
      <c r="BZ804" s="244"/>
      <c r="CA804" s="244"/>
      <c r="CB804" s="244"/>
      <c r="CC804" s="244"/>
      <c r="CD804" s="244"/>
      <c r="CE804" s="244"/>
      <c r="CF804" s="244"/>
      <c r="CG804" s="244"/>
      <c r="CH804" s="244"/>
      <c r="CI804" s="244"/>
      <c r="CJ804" s="244"/>
      <c r="CK804" s="244"/>
      <c r="CL804" s="244"/>
      <c r="CM804" s="244"/>
      <c r="CN804" s="244"/>
      <c r="CO804" s="244"/>
      <c r="CP804" s="244"/>
      <c r="CQ804" s="244"/>
      <c r="CR804" s="244"/>
      <c r="CS804" s="244"/>
      <c r="CT804" s="244"/>
      <c r="CU804" s="244"/>
      <c r="CV804" s="347"/>
      <c r="CX804" s="347"/>
      <c r="CZ804" s="347"/>
      <c r="DB804" s="347"/>
      <c r="DD804" s="347"/>
    </row>
    <row r="805" spans="4:108" x14ac:dyDescent="0.2">
      <c r="D805" s="18"/>
      <c r="H805" s="18"/>
      <c r="J805" s="18"/>
      <c r="K805" s="18"/>
      <c r="L805" s="25"/>
      <c r="M805" s="18"/>
      <c r="N805" s="18"/>
      <c r="O805" s="18"/>
      <c r="P805" s="18"/>
      <c r="Q805" s="18"/>
      <c r="R805" s="18"/>
      <c r="S805" s="18"/>
      <c r="V805" s="25"/>
      <c r="W805" s="25"/>
      <c r="X805" s="89"/>
      <c r="Y805" s="89"/>
      <c r="Z805" s="89"/>
      <c r="AB805" s="25"/>
      <c r="AD805" s="25"/>
      <c r="AE805" s="89"/>
      <c r="AG805" s="25"/>
      <c r="AH805" s="67"/>
      <c r="AK805" s="25"/>
      <c r="AL805" s="25"/>
      <c r="AM805" s="89"/>
      <c r="AN805" s="25"/>
      <c r="AO805" s="89"/>
      <c r="AR805" s="25"/>
      <c r="AS805" s="89"/>
      <c r="AW805" s="18"/>
      <c r="BV805" s="89"/>
      <c r="BW805" s="244"/>
      <c r="BX805" s="244"/>
      <c r="BY805" s="244"/>
      <c r="BZ805" s="244"/>
      <c r="CA805" s="244"/>
      <c r="CB805" s="244"/>
      <c r="CC805" s="244"/>
      <c r="CD805" s="244"/>
      <c r="CE805" s="244"/>
      <c r="CF805" s="244"/>
      <c r="CG805" s="244"/>
      <c r="CH805" s="244"/>
      <c r="CI805" s="244"/>
      <c r="CJ805" s="244"/>
      <c r="CK805" s="244"/>
      <c r="CL805" s="244"/>
      <c r="CM805" s="244"/>
      <c r="CN805" s="244"/>
      <c r="CO805" s="244"/>
      <c r="CP805" s="244"/>
      <c r="CQ805" s="244"/>
      <c r="CR805" s="244"/>
      <c r="CS805" s="244"/>
      <c r="CT805" s="244"/>
      <c r="CU805" s="244"/>
      <c r="CV805" s="347"/>
      <c r="CX805" s="347"/>
      <c r="CZ805" s="347"/>
      <c r="DB805" s="347"/>
      <c r="DD805" s="347"/>
    </row>
    <row r="806" spans="4:108" x14ac:dyDescent="0.2">
      <c r="D806" s="18"/>
      <c r="H806" s="18"/>
      <c r="J806" s="18"/>
      <c r="K806" s="18"/>
      <c r="L806" s="25"/>
      <c r="M806" s="18"/>
      <c r="N806" s="18"/>
      <c r="O806" s="18"/>
      <c r="P806" s="18"/>
      <c r="Q806" s="18"/>
      <c r="R806" s="18"/>
      <c r="S806" s="18"/>
      <c r="V806" s="25"/>
      <c r="W806" s="25"/>
      <c r="X806" s="89"/>
      <c r="Y806" s="89"/>
      <c r="Z806" s="89"/>
      <c r="AB806" s="25"/>
      <c r="AD806" s="25"/>
      <c r="AE806" s="89"/>
      <c r="AG806" s="25"/>
      <c r="AH806" s="67"/>
      <c r="AK806" s="25"/>
      <c r="AL806" s="25"/>
      <c r="AM806" s="89"/>
      <c r="AN806" s="25"/>
      <c r="AO806" s="89"/>
      <c r="AR806" s="25"/>
      <c r="AS806" s="89"/>
      <c r="AW806" s="18"/>
      <c r="BV806" s="89"/>
      <c r="BW806" s="244"/>
      <c r="BX806" s="244"/>
      <c r="BY806" s="244"/>
      <c r="BZ806" s="244"/>
      <c r="CA806" s="244"/>
      <c r="CB806" s="244"/>
      <c r="CC806" s="244"/>
      <c r="CD806" s="244"/>
      <c r="CE806" s="244"/>
      <c r="CF806" s="244"/>
      <c r="CG806" s="244"/>
      <c r="CH806" s="244"/>
      <c r="CI806" s="244"/>
      <c r="CJ806" s="244"/>
      <c r="CK806" s="244"/>
      <c r="CL806" s="244"/>
      <c r="CM806" s="244"/>
      <c r="CN806" s="244"/>
      <c r="CO806" s="244"/>
      <c r="CP806" s="244"/>
      <c r="CQ806" s="244"/>
      <c r="CR806" s="244"/>
      <c r="CS806" s="244"/>
      <c r="CT806" s="244"/>
      <c r="CU806" s="244"/>
      <c r="CV806" s="347"/>
      <c r="CX806" s="347"/>
      <c r="CZ806" s="347"/>
      <c r="DB806" s="347"/>
      <c r="DD806" s="347"/>
    </row>
    <row r="807" spans="4:108" x14ac:dyDescent="0.2">
      <c r="D807" s="18"/>
      <c r="H807" s="18"/>
      <c r="J807" s="18"/>
      <c r="K807" s="18"/>
      <c r="L807" s="25"/>
      <c r="M807" s="18"/>
      <c r="N807" s="18"/>
      <c r="O807" s="18"/>
      <c r="P807" s="18"/>
      <c r="Q807" s="18"/>
      <c r="R807" s="18"/>
      <c r="S807" s="18"/>
      <c r="V807" s="25"/>
      <c r="W807" s="25"/>
      <c r="X807" s="89"/>
      <c r="Y807" s="89"/>
      <c r="Z807" s="89"/>
      <c r="AB807" s="25"/>
      <c r="AD807" s="25"/>
      <c r="AE807" s="89"/>
      <c r="AG807" s="25"/>
      <c r="AH807" s="67"/>
      <c r="AK807" s="25"/>
      <c r="AL807" s="25"/>
      <c r="AM807" s="89"/>
      <c r="AN807" s="25"/>
      <c r="AO807" s="89"/>
      <c r="AR807" s="25"/>
      <c r="AS807" s="89"/>
      <c r="AW807" s="18"/>
      <c r="BV807" s="89"/>
      <c r="BW807" s="244"/>
      <c r="BX807" s="244"/>
      <c r="BY807" s="244"/>
      <c r="BZ807" s="244"/>
      <c r="CA807" s="244"/>
      <c r="CB807" s="244"/>
      <c r="CC807" s="244"/>
      <c r="CD807" s="244"/>
      <c r="CE807" s="244"/>
      <c r="CF807" s="244"/>
      <c r="CG807" s="244"/>
      <c r="CH807" s="244"/>
      <c r="CI807" s="244"/>
      <c r="CJ807" s="244"/>
      <c r="CK807" s="244"/>
      <c r="CL807" s="244"/>
      <c r="CM807" s="244"/>
      <c r="CN807" s="244"/>
      <c r="CO807" s="244"/>
      <c r="CP807" s="244"/>
      <c r="CQ807" s="244"/>
      <c r="CR807" s="244"/>
      <c r="CS807" s="244"/>
      <c r="CT807" s="244"/>
      <c r="CU807" s="244"/>
      <c r="CV807" s="347"/>
      <c r="CX807" s="347"/>
      <c r="CZ807" s="347"/>
      <c r="DB807" s="347"/>
      <c r="DD807" s="347"/>
    </row>
    <row r="808" spans="4:108" x14ac:dyDescent="0.2">
      <c r="D808" s="18"/>
      <c r="H808" s="18"/>
      <c r="J808" s="18"/>
      <c r="K808" s="18"/>
      <c r="L808" s="25"/>
      <c r="M808" s="18"/>
      <c r="N808" s="18"/>
      <c r="O808" s="18"/>
      <c r="P808" s="18"/>
      <c r="Q808" s="18"/>
      <c r="R808" s="18"/>
      <c r="S808" s="18"/>
      <c r="V808" s="25"/>
      <c r="W808" s="25"/>
      <c r="X808" s="89"/>
      <c r="Y808" s="89"/>
      <c r="Z808" s="89"/>
      <c r="AB808" s="25"/>
      <c r="AD808" s="25"/>
      <c r="AE808" s="89"/>
      <c r="AG808" s="25"/>
      <c r="AH808" s="67"/>
      <c r="AK808" s="25"/>
      <c r="AL808" s="25"/>
      <c r="AM808" s="89"/>
      <c r="AN808" s="25"/>
      <c r="AO808" s="89"/>
      <c r="AR808" s="25"/>
      <c r="AS808" s="89"/>
      <c r="AW808" s="18"/>
      <c r="BV808" s="89"/>
      <c r="BW808" s="244"/>
      <c r="BX808" s="244"/>
      <c r="BY808" s="244"/>
      <c r="BZ808" s="244"/>
      <c r="CA808" s="244"/>
      <c r="CB808" s="244"/>
      <c r="CC808" s="244"/>
      <c r="CD808" s="244"/>
      <c r="CE808" s="244"/>
      <c r="CF808" s="244"/>
      <c r="CG808" s="244"/>
      <c r="CH808" s="244"/>
      <c r="CI808" s="244"/>
      <c r="CJ808" s="244"/>
      <c r="CK808" s="244"/>
      <c r="CL808" s="244"/>
      <c r="CM808" s="244"/>
      <c r="CN808" s="244"/>
      <c r="CO808" s="244"/>
      <c r="CP808" s="244"/>
      <c r="CQ808" s="244"/>
      <c r="CR808" s="244"/>
      <c r="CS808" s="244"/>
      <c r="CT808" s="244"/>
      <c r="CU808" s="244"/>
      <c r="CV808" s="347"/>
      <c r="CX808" s="347"/>
      <c r="CZ808" s="347"/>
      <c r="DB808" s="347"/>
      <c r="DD808" s="347"/>
    </row>
    <row r="809" spans="4:108" x14ac:dyDescent="0.2">
      <c r="D809" s="18"/>
      <c r="H809" s="18"/>
      <c r="J809" s="18"/>
      <c r="K809" s="18"/>
      <c r="L809" s="25"/>
      <c r="M809" s="18"/>
      <c r="N809" s="18"/>
      <c r="O809" s="18"/>
      <c r="P809" s="18"/>
      <c r="Q809" s="18"/>
      <c r="R809" s="18"/>
      <c r="S809" s="18"/>
      <c r="V809" s="25"/>
      <c r="W809" s="25"/>
      <c r="X809" s="89"/>
      <c r="Y809" s="89"/>
      <c r="Z809" s="89"/>
      <c r="AB809" s="25"/>
      <c r="AD809" s="25"/>
      <c r="AE809" s="89"/>
      <c r="AG809" s="25"/>
      <c r="AH809" s="67"/>
      <c r="AK809" s="25"/>
      <c r="AL809" s="25"/>
      <c r="AM809" s="89"/>
      <c r="AN809" s="25"/>
      <c r="AO809" s="89"/>
      <c r="AR809" s="25"/>
      <c r="AS809" s="89"/>
      <c r="AW809" s="18"/>
      <c r="BV809" s="89"/>
      <c r="BW809" s="244"/>
      <c r="BX809" s="244"/>
      <c r="BY809" s="244"/>
      <c r="BZ809" s="244"/>
      <c r="CA809" s="244"/>
      <c r="CB809" s="244"/>
      <c r="CC809" s="244"/>
      <c r="CD809" s="244"/>
      <c r="CE809" s="244"/>
      <c r="CF809" s="244"/>
      <c r="CG809" s="244"/>
      <c r="CH809" s="244"/>
      <c r="CI809" s="244"/>
      <c r="CJ809" s="244"/>
      <c r="CK809" s="244"/>
      <c r="CL809" s="244"/>
      <c r="CM809" s="244"/>
      <c r="CN809" s="244"/>
      <c r="CO809" s="244"/>
      <c r="CP809" s="244"/>
      <c r="CQ809" s="244"/>
      <c r="CR809" s="244"/>
      <c r="CS809" s="244"/>
      <c r="CT809" s="244"/>
      <c r="CU809" s="244"/>
      <c r="CV809" s="347"/>
      <c r="CX809" s="347"/>
      <c r="CZ809" s="347"/>
      <c r="DB809" s="347"/>
      <c r="DD809" s="347"/>
    </row>
    <row r="810" spans="4:108" x14ac:dyDescent="0.2">
      <c r="D810" s="18"/>
      <c r="H810" s="18"/>
      <c r="J810" s="18"/>
      <c r="K810" s="18"/>
      <c r="L810" s="25"/>
      <c r="M810" s="18"/>
      <c r="N810" s="18"/>
      <c r="O810" s="18"/>
      <c r="P810" s="18"/>
      <c r="Q810" s="18"/>
      <c r="R810" s="18"/>
      <c r="S810" s="18"/>
      <c r="V810" s="25"/>
      <c r="W810" s="25"/>
      <c r="X810" s="89"/>
      <c r="Y810" s="89"/>
      <c r="Z810" s="89"/>
      <c r="AB810" s="25"/>
      <c r="AD810" s="25"/>
      <c r="AE810" s="89"/>
      <c r="AG810" s="25"/>
      <c r="AH810" s="67"/>
      <c r="AK810" s="25"/>
      <c r="AL810" s="25"/>
      <c r="AM810" s="89"/>
      <c r="AN810" s="25"/>
      <c r="AO810" s="89"/>
      <c r="AR810" s="25"/>
      <c r="AS810" s="89"/>
      <c r="AW810" s="18"/>
      <c r="BV810" s="89"/>
      <c r="BW810" s="244"/>
      <c r="BX810" s="244"/>
      <c r="BY810" s="244"/>
      <c r="BZ810" s="244"/>
      <c r="CA810" s="244"/>
      <c r="CB810" s="244"/>
      <c r="CC810" s="244"/>
      <c r="CD810" s="244"/>
      <c r="CE810" s="244"/>
      <c r="CF810" s="244"/>
      <c r="CG810" s="244"/>
      <c r="CH810" s="244"/>
      <c r="CI810" s="244"/>
      <c r="CJ810" s="244"/>
      <c r="CK810" s="244"/>
      <c r="CL810" s="244"/>
      <c r="CM810" s="244"/>
      <c r="CN810" s="244"/>
      <c r="CO810" s="244"/>
      <c r="CP810" s="244"/>
      <c r="CQ810" s="244"/>
      <c r="CR810" s="244"/>
      <c r="CS810" s="244"/>
      <c r="CT810" s="244"/>
      <c r="CU810" s="244"/>
      <c r="CV810" s="347"/>
      <c r="CX810" s="347"/>
      <c r="CZ810" s="347"/>
      <c r="DB810" s="347"/>
      <c r="DD810" s="347"/>
    </row>
    <row r="811" spans="4:108" x14ac:dyDescent="0.2">
      <c r="D811" s="18"/>
      <c r="H811" s="18"/>
      <c r="J811" s="18"/>
      <c r="K811" s="18"/>
      <c r="L811" s="25"/>
      <c r="M811" s="18"/>
      <c r="N811" s="18"/>
      <c r="O811" s="18"/>
      <c r="P811" s="18"/>
      <c r="Q811" s="18"/>
      <c r="R811" s="18"/>
      <c r="S811" s="18"/>
      <c r="V811" s="25"/>
      <c r="W811" s="25"/>
      <c r="X811" s="89"/>
      <c r="Y811" s="89"/>
      <c r="Z811" s="89"/>
      <c r="AB811" s="25"/>
      <c r="AD811" s="25"/>
      <c r="AE811" s="89"/>
      <c r="AG811" s="25"/>
      <c r="AH811" s="67"/>
      <c r="AK811" s="25"/>
      <c r="AL811" s="25"/>
      <c r="AM811" s="89"/>
      <c r="AN811" s="25"/>
      <c r="AO811" s="89"/>
      <c r="AR811" s="25"/>
      <c r="AS811" s="89"/>
      <c r="AW811" s="18"/>
      <c r="BV811" s="89"/>
      <c r="BW811" s="244"/>
      <c r="BX811" s="244"/>
      <c r="BY811" s="244"/>
      <c r="BZ811" s="244"/>
      <c r="CA811" s="244"/>
      <c r="CB811" s="244"/>
      <c r="CC811" s="244"/>
      <c r="CD811" s="244"/>
      <c r="CE811" s="244"/>
      <c r="CF811" s="244"/>
      <c r="CG811" s="244"/>
      <c r="CH811" s="244"/>
      <c r="CI811" s="244"/>
      <c r="CJ811" s="244"/>
      <c r="CK811" s="244"/>
      <c r="CL811" s="244"/>
      <c r="CM811" s="244"/>
      <c r="CN811" s="244"/>
      <c r="CO811" s="244"/>
      <c r="CP811" s="244"/>
      <c r="CQ811" s="244"/>
      <c r="CR811" s="244"/>
      <c r="CS811" s="244"/>
      <c r="CT811" s="244"/>
      <c r="CU811" s="244"/>
      <c r="CV811" s="347"/>
      <c r="CX811" s="347"/>
      <c r="CZ811" s="347"/>
      <c r="DB811" s="347"/>
      <c r="DD811" s="347"/>
    </row>
    <row r="812" spans="4:108" x14ac:dyDescent="0.2">
      <c r="D812" s="18"/>
      <c r="H812" s="18"/>
      <c r="J812" s="18"/>
      <c r="K812" s="18"/>
      <c r="L812" s="25"/>
      <c r="M812" s="18"/>
      <c r="N812" s="18"/>
      <c r="O812" s="18"/>
      <c r="P812" s="18"/>
      <c r="Q812" s="18"/>
      <c r="R812" s="18"/>
      <c r="S812" s="18"/>
      <c r="V812" s="25"/>
      <c r="W812" s="25"/>
      <c r="X812" s="89"/>
      <c r="Y812" s="89"/>
      <c r="Z812" s="89"/>
      <c r="AB812" s="25"/>
      <c r="AD812" s="25"/>
      <c r="AE812" s="89"/>
      <c r="AG812" s="25"/>
      <c r="AH812" s="67"/>
      <c r="AK812" s="25"/>
      <c r="AL812" s="25"/>
      <c r="AM812" s="89"/>
      <c r="AN812" s="25"/>
      <c r="AO812" s="89"/>
      <c r="AR812" s="25"/>
      <c r="AS812" s="89"/>
      <c r="AW812" s="18"/>
      <c r="BV812" s="89"/>
      <c r="BW812" s="244"/>
      <c r="BX812" s="244"/>
      <c r="BY812" s="244"/>
      <c r="BZ812" s="244"/>
      <c r="CA812" s="244"/>
      <c r="CB812" s="244"/>
      <c r="CC812" s="244"/>
      <c r="CD812" s="244"/>
      <c r="CE812" s="244"/>
      <c r="CF812" s="244"/>
      <c r="CG812" s="244"/>
      <c r="CH812" s="244"/>
      <c r="CI812" s="244"/>
      <c r="CJ812" s="244"/>
      <c r="CK812" s="244"/>
      <c r="CL812" s="244"/>
      <c r="CM812" s="244"/>
      <c r="CN812" s="244"/>
      <c r="CO812" s="244"/>
      <c r="CP812" s="244"/>
      <c r="CQ812" s="244"/>
      <c r="CR812" s="244"/>
      <c r="CS812" s="244"/>
      <c r="CT812" s="244"/>
      <c r="CU812" s="244"/>
      <c r="CV812" s="347"/>
      <c r="CX812" s="347"/>
      <c r="CZ812" s="347"/>
      <c r="DB812" s="347"/>
      <c r="DD812" s="347"/>
    </row>
    <row r="813" spans="4:108" x14ac:dyDescent="0.2">
      <c r="D813" s="18"/>
      <c r="H813" s="18"/>
      <c r="J813" s="18"/>
      <c r="K813" s="18"/>
      <c r="L813" s="25"/>
      <c r="M813" s="18"/>
      <c r="N813" s="18"/>
      <c r="O813" s="18"/>
      <c r="P813" s="18"/>
      <c r="Q813" s="18"/>
      <c r="R813" s="18"/>
      <c r="S813" s="18"/>
      <c r="V813" s="25"/>
      <c r="W813" s="25"/>
      <c r="X813" s="89"/>
      <c r="Y813" s="89"/>
      <c r="Z813" s="89"/>
      <c r="AB813" s="25"/>
      <c r="AD813" s="25"/>
      <c r="AE813" s="89"/>
      <c r="AG813" s="25"/>
      <c r="AH813" s="67"/>
      <c r="AK813" s="25"/>
      <c r="AL813" s="25"/>
      <c r="AM813" s="89"/>
      <c r="AN813" s="25"/>
      <c r="AO813" s="89"/>
      <c r="AR813" s="25"/>
      <c r="AS813" s="89"/>
      <c r="AW813" s="18"/>
      <c r="BV813" s="89"/>
      <c r="BW813" s="244"/>
      <c r="BX813" s="244"/>
      <c r="BY813" s="244"/>
      <c r="BZ813" s="244"/>
      <c r="CA813" s="244"/>
      <c r="CB813" s="244"/>
      <c r="CC813" s="244"/>
      <c r="CD813" s="244"/>
      <c r="CE813" s="244"/>
      <c r="CF813" s="244"/>
      <c r="CG813" s="244"/>
      <c r="CH813" s="244"/>
      <c r="CI813" s="244"/>
      <c r="CJ813" s="244"/>
      <c r="CK813" s="244"/>
      <c r="CL813" s="244"/>
      <c r="CM813" s="244"/>
      <c r="CN813" s="244"/>
      <c r="CO813" s="244"/>
      <c r="CP813" s="244"/>
      <c r="CQ813" s="244"/>
      <c r="CR813" s="244"/>
      <c r="CS813" s="244"/>
      <c r="CT813" s="244"/>
      <c r="CU813" s="244"/>
      <c r="CV813" s="347"/>
      <c r="CX813" s="347"/>
      <c r="CZ813" s="347"/>
      <c r="DB813" s="347"/>
      <c r="DD813" s="347"/>
    </row>
    <row r="814" spans="4:108" x14ac:dyDescent="0.2">
      <c r="D814" s="18"/>
      <c r="H814" s="18"/>
      <c r="J814" s="18"/>
      <c r="K814" s="18"/>
      <c r="L814" s="25"/>
      <c r="M814" s="18"/>
      <c r="N814" s="18"/>
      <c r="O814" s="18"/>
      <c r="P814" s="18"/>
      <c r="Q814" s="18"/>
      <c r="R814" s="18"/>
      <c r="S814" s="18"/>
      <c r="V814" s="25"/>
      <c r="W814" s="25"/>
      <c r="X814" s="89"/>
      <c r="Y814" s="89"/>
      <c r="Z814" s="89"/>
      <c r="AB814" s="25"/>
      <c r="AD814" s="25"/>
      <c r="AE814" s="89"/>
      <c r="AG814" s="25"/>
      <c r="AH814" s="67"/>
      <c r="AK814" s="25"/>
      <c r="AL814" s="25"/>
      <c r="AM814" s="89"/>
      <c r="AN814" s="25"/>
      <c r="AO814" s="89"/>
      <c r="AR814" s="25"/>
      <c r="AS814" s="89"/>
      <c r="AW814" s="18"/>
      <c r="AX814" s="332"/>
      <c r="AY814" s="284"/>
      <c r="BV814" s="89"/>
      <c r="BW814" s="244"/>
      <c r="BX814" s="244"/>
      <c r="BY814" s="244"/>
      <c r="BZ814" s="244"/>
      <c r="CA814" s="244"/>
      <c r="CB814" s="244"/>
      <c r="CC814" s="244"/>
      <c r="CD814" s="244"/>
      <c r="CE814" s="244"/>
      <c r="CF814" s="244"/>
      <c r="CG814" s="244"/>
      <c r="CH814" s="244"/>
      <c r="CI814" s="244"/>
      <c r="CJ814" s="244"/>
      <c r="CK814" s="244"/>
      <c r="CL814" s="244"/>
      <c r="CM814" s="244"/>
      <c r="CN814" s="244"/>
      <c r="CO814" s="244"/>
      <c r="CP814" s="244"/>
      <c r="CQ814" s="244"/>
      <c r="CR814" s="244"/>
      <c r="CS814" s="244"/>
      <c r="CT814" s="244"/>
      <c r="CU814" s="244"/>
      <c r="CV814" s="347"/>
      <c r="CX814" s="347"/>
      <c r="CZ814" s="347"/>
      <c r="DB814" s="347"/>
      <c r="DD814" s="347"/>
    </row>
    <row r="815" spans="4:108" x14ac:dyDescent="0.2">
      <c r="D815" s="18"/>
      <c r="H815" s="18"/>
      <c r="J815" s="18"/>
      <c r="K815" s="18"/>
      <c r="L815" s="25"/>
      <c r="M815" s="18"/>
      <c r="N815" s="18"/>
      <c r="O815" s="18"/>
      <c r="P815" s="18"/>
      <c r="Q815" s="18"/>
      <c r="R815" s="18"/>
      <c r="S815" s="18"/>
      <c r="V815" s="25"/>
      <c r="W815" s="25"/>
      <c r="X815" s="89"/>
      <c r="Y815" s="89"/>
      <c r="Z815" s="89"/>
      <c r="AB815" s="25"/>
      <c r="AD815" s="25"/>
      <c r="AE815" s="89"/>
      <c r="AG815" s="25"/>
      <c r="AH815" s="67"/>
      <c r="AK815" s="25"/>
      <c r="AL815" s="25"/>
      <c r="AM815" s="89"/>
      <c r="AN815" s="25"/>
      <c r="AO815" s="89"/>
      <c r="AR815" s="25"/>
      <c r="AS815" s="89"/>
      <c r="AW815" s="18"/>
      <c r="AX815" s="332"/>
      <c r="AY815" s="284"/>
      <c r="BV815" s="89"/>
      <c r="BW815" s="244"/>
      <c r="BX815" s="244"/>
      <c r="BY815" s="244"/>
      <c r="BZ815" s="244"/>
      <c r="CA815" s="244"/>
      <c r="CB815" s="244"/>
      <c r="CC815" s="244"/>
      <c r="CD815" s="244"/>
      <c r="CE815" s="244"/>
      <c r="CF815" s="244"/>
      <c r="CG815" s="244"/>
      <c r="CH815" s="244"/>
      <c r="CI815" s="244"/>
      <c r="CJ815" s="244"/>
      <c r="CK815" s="244"/>
      <c r="CL815" s="244"/>
      <c r="CM815" s="244"/>
      <c r="CN815" s="244"/>
      <c r="CO815" s="244"/>
      <c r="CP815" s="244"/>
      <c r="CQ815" s="244"/>
      <c r="CR815" s="244"/>
      <c r="CS815" s="244"/>
      <c r="CT815" s="244"/>
      <c r="CU815" s="244"/>
      <c r="CV815" s="347"/>
      <c r="CX815" s="347"/>
      <c r="CZ815" s="347"/>
      <c r="DB815" s="347"/>
      <c r="DD815" s="347"/>
    </row>
    <row r="816" spans="4:108" x14ac:dyDescent="0.2">
      <c r="D816" s="18"/>
      <c r="H816" s="18"/>
      <c r="J816" s="18"/>
      <c r="K816" s="18"/>
      <c r="L816" s="25"/>
      <c r="M816" s="18"/>
      <c r="N816" s="18"/>
      <c r="O816" s="18"/>
      <c r="P816" s="18"/>
      <c r="Q816" s="18"/>
      <c r="R816" s="18"/>
      <c r="S816" s="18"/>
      <c r="V816" s="25"/>
      <c r="W816" s="25"/>
      <c r="X816" s="89"/>
      <c r="Y816" s="89"/>
      <c r="Z816" s="89"/>
      <c r="AB816" s="25"/>
      <c r="AD816" s="25"/>
      <c r="AE816" s="89"/>
      <c r="AG816" s="25"/>
      <c r="AH816" s="67"/>
      <c r="AK816" s="25"/>
      <c r="AL816" s="25"/>
      <c r="AM816" s="89"/>
      <c r="AN816" s="25"/>
      <c r="AO816" s="89"/>
      <c r="AR816" s="25"/>
      <c r="AS816" s="89"/>
      <c r="AW816" s="18"/>
      <c r="BV816" s="89"/>
      <c r="BW816" s="244"/>
      <c r="BX816" s="244"/>
      <c r="BY816" s="244"/>
      <c r="BZ816" s="244"/>
      <c r="CA816" s="244"/>
      <c r="CB816" s="244"/>
      <c r="CC816" s="244"/>
      <c r="CD816" s="244"/>
      <c r="CE816" s="244"/>
      <c r="CF816" s="244"/>
      <c r="CG816" s="244"/>
      <c r="CH816" s="244"/>
      <c r="CI816" s="244"/>
      <c r="CJ816" s="244"/>
      <c r="CK816" s="244"/>
      <c r="CL816" s="244"/>
      <c r="CM816" s="244"/>
      <c r="CN816" s="244"/>
      <c r="CO816" s="244"/>
      <c r="CP816" s="244"/>
      <c r="CQ816" s="244"/>
      <c r="CR816" s="244"/>
      <c r="CS816" s="244"/>
      <c r="CT816" s="244"/>
      <c r="CU816" s="244"/>
      <c r="CV816" s="347"/>
      <c r="CX816" s="347"/>
      <c r="CZ816" s="347"/>
      <c r="DB816" s="347"/>
      <c r="DD816" s="347"/>
    </row>
    <row r="817" spans="4:108" x14ac:dyDescent="0.2">
      <c r="D817" s="18"/>
      <c r="H817" s="18"/>
      <c r="J817" s="18"/>
      <c r="K817" s="18"/>
      <c r="L817" s="25"/>
      <c r="M817" s="18"/>
      <c r="N817" s="18"/>
      <c r="O817" s="18"/>
      <c r="P817" s="18"/>
      <c r="Q817" s="18"/>
      <c r="R817" s="18"/>
      <c r="S817" s="18"/>
      <c r="V817" s="25"/>
      <c r="W817" s="25"/>
      <c r="X817" s="89"/>
      <c r="Y817" s="89"/>
      <c r="Z817" s="89"/>
      <c r="AB817" s="25"/>
      <c r="AD817" s="25"/>
      <c r="AE817" s="89"/>
      <c r="AG817" s="25"/>
      <c r="AH817" s="67"/>
      <c r="AK817" s="25"/>
      <c r="AL817" s="25"/>
      <c r="AM817" s="89"/>
      <c r="AN817" s="25"/>
      <c r="AO817" s="89"/>
      <c r="AR817" s="25"/>
      <c r="AS817" s="89"/>
      <c r="AW817" s="18"/>
      <c r="BV817" s="89"/>
      <c r="BW817" s="244"/>
      <c r="BX817" s="244"/>
      <c r="BY817" s="244"/>
      <c r="BZ817" s="244"/>
      <c r="CA817" s="244"/>
      <c r="CB817" s="244"/>
      <c r="CC817" s="244"/>
      <c r="CD817" s="244"/>
      <c r="CE817" s="244"/>
      <c r="CF817" s="244"/>
      <c r="CG817" s="244"/>
      <c r="CH817" s="244"/>
      <c r="CI817" s="244"/>
      <c r="CJ817" s="244"/>
      <c r="CK817" s="244"/>
      <c r="CL817" s="244"/>
      <c r="CM817" s="244"/>
      <c r="CN817" s="244"/>
      <c r="CO817" s="244"/>
      <c r="CP817" s="244"/>
      <c r="CQ817" s="244"/>
      <c r="CR817" s="244"/>
      <c r="CS817" s="244"/>
      <c r="CT817" s="244"/>
      <c r="CU817" s="244"/>
      <c r="CV817" s="347"/>
      <c r="CX817" s="347"/>
      <c r="CZ817" s="347"/>
      <c r="DB817" s="347"/>
      <c r="DD817" s="347"/>
    </row>
    <row r="818" spans="4:108" x14ac:dyDescent="0.2">
      <c r="D818" s="18"/>
      <c r="H818" s="18"/>
      <c r="J818" s="18"/>
      <c r="K818" s="18"/>
      <c r="L818" s="25"/>
      <c r="M818" s="18"/>
      <c r="N818" s="18"/>
      <c r="O818" s="18"/>
      <c r="P818" s="18"/>
      <c r="Q818" s="18"/>
      <c r="R818" s="18"/>
      <c r="S818" s="18"/>
      <c r="V818" s="25"/>
      <c r="W818" s="25"/>
      <c r="X818" s="89"/>
      <c r="Y818" s="89"/>
      <c r="Z818" s="89"/>
      <c r="AB818" s="25"/>
      <c r="AD818" s="25"/>
      <c r="AE818" s="89"/>
      <c r="AG818" s="25"/>
      <c r="AH818" s="67"/>
      <c r="AK818" s="25"/>
      <c r="AL818" s="25"/>
      <c r="AM818" s="89"/>
      <c r="AN818" s="25"/>
      <c r="AO818" s="89"/>
      <c r="AR818" s="25"/>
      <c r="AS818" s="89"/>
      <c r="AW818" s="18"/>
      <c r="BV818" s="89"/>
      <c r="BW818" s="244"/>
      <c r="BX818" s="244"/>
      <c r="BY818" s="244"/>
      <c r="BZ818" s="244"/>
      <c r="CA818" s="244"/>
      <c r="CB818" s="244"/>
      <c r="CC818" s="244"/>
      <c r="CD818" s="244"/>
      <c r="CE818" s="244"/>
      <c r="CF818" s="244"/>
      <c r="CG818" s="244"/>
      <c r="CH818" s="244"/>
      <c r="CI818" s="244"/>
      <c r="CJ818" s="244"/>
      <c r="CK818" s="244"/>
      <c r="CL818" s="244"/>
      <c r="CM818" s="244"/>
      <c r="CN818" s="244"/>
      <c r="CO818" s="244"/>
      <c r="CP818" s="244"/>
      <c r="CQ818" s="244"/>
      <c r="CR818" s="244"/>
      <c r="CS818" s="244"/>
      <c r="CT818" s="244"/>
      <c r="CU818" s="244"/>
      <c r="CV818" s="347"/>
      <c r="CX818" s="347"/>
      <c r="CZ818" s="347"/>
      <c r="DB818" s="347"/>
      <c r="DD818" s="347"/>
    </row>
    <row r="819" spans="4:108" x14ac:dyDescent="0.2">
      <c r="D819" s="18"/>
      <c r="H819" s="18"/>
      <c r="J819" s="18"/>
      <c r="K819" s="18"/>
      <c r="L819" s="25"/>
      <c r="M819" s="18"/>
      <c r="N819" s="18"/>
      <c r="O819" s="18"/>
      <c r="P819" s="18"/>
      <c r="Q819" s="18"/>
      <c r="R819" s="18"/>
      <c r="S819" s="18"/>
      <c r="V819" s="25"/>
      <c r="W819" s="25"/>
      <c r="X819" s="89"/>
      <c r="Y819" s="89"/>
      <c r="Z819" s="89"/>
      <c r="AB819" s="25"/>
      <c r="AD819" s="25"/>
      <c r="AE819" s="89"/>
      <c r="AG819" s="25"/>
      <c r="AH819" s="67"/>
      <c r="AK819" s="25"/>
      <c r="AL819" s="25"/>
      <c r="AM819" s="89"/>
      <c r="AN819" s="25"/>
      <c r="AO819" s="89"/>
      <c r="AR819" s="25"/>
      <c r="AS819" s="89"/>
      <c r="AW819" s="18"/>
      <c r="BV819" s="89"/>
      <c r="BW819" s="244"/>
      <c r="BX819" s="244"/>
      <c r="BY819" s="244"/>
      <c r="BZ819" s="244"/>
      <c r="CA819" s="244"/>
      <c r="CB819" s="244"/>
      <c r="CC819" s="244"/>
      <c r="CD819" s="244"/>
      <c r="CE819" s="244"/>
      <c r="CF819" s="244"/>
      <c r="CG819" s="244"/>
      <c r="CH819" s="244"/>
      <c r="CI819" s="244"/>
      <c r="CJ819" s="244"/>
      <c r="CK819" s="244"/>
      <c r="CL819" s="244"/>
      <c r="CM819" s="244"/>
      <c r="CN819" s="244"/>
      <c r="CO819" s="244"/>
      <c r="CP819" s="244"/>
      <c r="CQ819" s="244"/>
      <c r="CR819" s="244"/>
      <c r="CS819" s="244"/>
      <c r="CT819" s="244"/>
      <c r="CU819" s="244"/>
      <c r="CV819" s="347"/>
      <c r="CX819" s="347"/>
      <c r="CZ819" s="347"/>
      <c r="DB819" s="347"/>
      <c r="DD819" s="347"/>
    </row>
    <row r="820" spans="4:108" x14ac:dyDescent="0.2">
      <c r="D820" s="18"/>
      <c r="H820" s="18"/>
      <c r="J820" s="18"/>
      <c r="K820" s="18"/>
      <c r="L820" s="25"/>
      <c r="M820" s="18"/>
      <c r="N820" s="18"/>
      <c r="O820" s="18"/>
      <c r="P820" s="18"/>
      <c r="Q820" s="18"/>
      <c r="R820" s="18"/>
      <c r="S820" s="18"/>
      <c r="V820" s="25"/>
      <c r="W820" s="25"/>
      <c r="X820" s="89"/>
      <c r="Y820" s="89"/>
      <c r="Z820" s="89"/>
      <c r="AB820" s="25"/>
      <c r="AD820" s="25"/>
      <c r="AE820" s="89"/>
      <c r="AG820" s="25"/>
      <c r="AH820" s="67"/>
      <c r="AK820" s="25"/>
      <c r="AL820" s="25"/>
      <c r="AM820" s="89"/>
      <c r="AN820" s="25"/>
      <c r="AO820" s="89"/>
      <c r="AR820" s="25"/>
      <c r="AS820" s="89"/>
      <c r="AW820" s="18"/>
      <c r="BV820" s="89"/>
      <c r="BW820" s="244"/>
      <c r="BX820" s="244"/>
      <c r="BY820" s="244"/>
      <c r="BZ820" s="244"/>
      <c r="CA820" s="244"/>
      <c r="CB820" s="244"/>
      <c r="CC820" s="244"/>
      <c r="CD820" s="244"/>
      <c r="CE820" s="244"/>
      <c r="CF820" s="244"/>
      <c r="CG820" s="244"/>
      <c r="CH820" s="244"/>
      <c r="CI820" s="244"/>
      <c r="CJ820" s="244"/>
      <c r="CK820" s="244"/>
      <c r="CL820" s="244"/>
      <c r="CM820" s="244"/>
      <c r="CN820" s="244"/>
      <c r="CO820" s="244"/>
      <c r="CP820" s="244"/>
      <c r="CQ820" s="244"/>
      <c r="CR820" s="244"/>
      <c r="CS820" s="244"/>
      <c r="CT820" s="244"/>
      <c r="CU820" s="244"/>
      <c r="CV820" s="347"/>
      <c r="CX820" s="347"/>
      <c r="CZ820" s="347"/>
      <c r="DB820" s="347"/>
      <c r="DD820" s="347"/>
    </row>
    <row r="821" spans="4:108" x14ac:dyDescent="0.2">
      <c r="D821" s="18"/>
      <c r="H821" s="18"/>
      <c r="J821" s="18"/>
      <c r="K821" s="18"/>
      <c r="L821" s="25"/>
      <c r="M821" s="18"/>
      <c r="N821" s="18"/>
      <c r="O821" s="18"/>
      <c r="P821" s="18"/>
      <c r="Q821" s="18"/>
      <c r="R821" s="18"/>
      <c r="S821" s="18"/>
      <c r="V821" s="25"/>
      <c r="W821" s="25"/>
      <c r="X821" s="89"/>
      <c r="Y821" s="89"/>
      <c r="Z821" s="89"/>
      <c r="AB821" s="25"/>
      <c r="AD821" s="25"/>
      <c r="AE821" s="89"/>
      <c r="AG821" s="25"/>
      <c r="AH821" s="67"/>
      <c r="AK821" s="25"/>
      <c r="AL821" s="25"/>
      <c r="AM821" s="89"/>
      <c r="AN821" s="25"/>
      <c r="AO821" s="89"/>
      <c r="AR821" s="25"/>
      <c r="AS821" s="89"/>
      <c r="AW821" s="18"/>
      <c r="BV821" s="89"/>
      <c r="BW821" s="244"/>
      <c r="BX821" s="244"/>
      <c r="BY821" s="244"/>
      <c r="BZ821" s="244"/>
      <c r="CA821" s="244"/>
      <c r="CB821" s="244"/>
      <c r="CC821" s="244"/>
      <c r="CD821" s="244"/>
      <c r="CE821" s="244"/>
      <c r="CF821" s="244"/>
      <c r="CG821" s="244"/>
      <c r="CH821" s="244"/>
      <c r="CI821" s="244"/>
      <c r="CJ821" s="244"/>
      <c r="CK821" s="244"/>
      <c r="CL821" s="244"/>
      <c r="CM821" s="244"/>
      <c r="CN821" s="244"/>
      <c r="CO821" s="244"/>
      <c r="CP821" s="244"/>
      <c r="CQ821" s="244"/>
      <c r="CR821" s="244"/>
      <c r="CS821" s="244"/>
      <c r="CT821" s="244"/>
      <c r="CU821" s="244"/>
      <c r="CV821" s="347"/>
      <c r="CX821" s="347"/>
      <c r="CZ821" s="347"/>
      <c r="DB821" s="347"/>
      <c r="DD821" s="347"/>
    </row>
    <row r="822" spans="4:108" x14ac:dyDescent="0.2">
      <c r="D822" s="18"/>
      <c r="H822" s="18"/>
      <c r="J822" s="18"/>
      <c r="K822" s="18"/>
      <c r="L822" s="25"/>
      <c r="M822" s="18"/>
      <c r="N822" s="18"/>
      <c r="O822" s="18"/>
      <c r="P822" s="18"/>
      <c r="Q822" s="18"/>
      <c r="R822" s="18"/>
      <c r="S822" s="18"/>
      <c r="V822" s="25"/>
      <c r="W822" s="25"/>
      <c r="X822" s="89"/>
      <c r="Y822" s="89"/>
      <c r="Z822" s="89"/>
      <c r="AB822" s="25"/>
      <c r="AD822" s="25"/>
      <c r="AE822" s="89"/>
      <c r="AG822" s="25"/>
      <c r="AH822" s="67"/>
      <c r="AK822" s="25"/>
      <c r="AL822" s="25"/>
      <c r="AM822" s="89"/>
      <c r="AN822" s="25"/>
      <c r="AO822" s="89"/>
      <c r="AR822" s="25"/>
      <c r="AS822" s="89"/>
      <c r="AW822" s="18"/>
      <c r="BV822" s="89"/>
      <c r="BW822" s="244"/>
      <c r="BX822" s="244"/>
      <c r="BY822" s="244"/>
      <c r="BZ822" s="244"/>
      <c r="CA822" s="244"/>
      <c r="CB822" s="244"/>
      <c r="CC822" s="244"/>
      <c r="CD822" s="244"/>
      <c r="CE822" s="244"/>
      <c r="CF822" s="244"/>
      <c r="CG822" s="244"/>
      <c r="CH822" s="244"/>
      <c r="CI822" s="244"/>
      <c r="CJ822" s="244"/>
      <c r="CK822" s="244"/>
      <c r="CL822" s="244"/>
      <c r="CM822" s="244"/>
      <c r="CN822" s="244"/>
      <c r="CO822" s="244"/>
      <c r="CP822" s="244"/>
      <c r="CQ822" s="244"/>
      <c r="CR822" s="244"/>
      <c r="CS822" s="244"/>
      <c r="CT822" s="244"/>
      <c r="CU822" s="244"/>
      <c r="CV822" s="347"/>
      <c r="CX822" s="347"/>
      <c r="CZ822" s="347"/>
      <c r="DB822" s="347"/>
      <c r="DD822" s="347"/>
    </row>
    <row r="823" spans="4:108" x14ac:dyDescent="0.2">
      <c r="D823" s="18"/>
      <c r="H823" s="18"/>
      <c r="J823" s="18"/>
      <c r="K823" s="18"/>
      <c r="L823" s="25"/>
      <c r="M823" s="18"/>
      <c r="N823" s="18"/>
      <c r="O823" s="18"/>
      <c r="P823" s="18"/>
      <c r="Q823" s="18"/>
      <c r="R823" s="18"/>
      <c r="S823" s="18"/>
      <c r="V823" s="25"/>
      <c r="W823" s="25"/>
      <c r="X823" s="89"/>
      <c r="Y823" s="89"/>
      <c r="Z823" s="89"/>
      <c r="AB823" s="25"/>
      <c r="AD823" s="25"/>
      <c r="AE823" s="89"/>
      <c r="AG823" s="25"/>
      <c r="AH823" s="67"/>
      <c r="AK823" s="25"/>
      <c r="AL823" s="25"/>
      <c r="AM823" s="89"/>
      <c r="AN823" s="25"/>
      <c r="AO823" s="89"/>
      <c r="AR823" s="25"/>
      <c r="AS823" s="89"/>
      <c r="AW823" s="18"/>
      <c r="BV823" s="89"/>
      <c r="BW823" s="244"/>
      <c r="BX823" s="244"/>
      <c r="BY823" s="244"/>
      <c r="BZ823" s="244"/>
      <c r="CA823" s="244"/>
      <c r="CB823" s="244"/>
      <c r="CC823" s="244"/>
      <c r="CD823" s="244"/>
      <c r="CE823" s="244"/>
      <c r="CF823" s="244"/>
      <c r="CG823" s="244"/>
      <c r="CH823" s="244"/>
      <c r="CI823" s="244"/>
      <c r="CJ823" s="244"/>
      <c r="CK823" s="244"/>
      <c r="CL823" s="244"/>
      <c r="CM823" s="244"/>
      <c r="CN823" s="244"/>
      <c r="CO823" s="244"/>
      <c r="CP823" s="244"/>
      <c r="CQ823" s="244"/>
      <c r="CR823" s="244"/>
      <c r="CS823" s="244"/>
      <c r="CT823" s="244"/>
      <c r="CU823" s="244"/>
      <c r="CV823" s="347"/>
      <c r="CX823" s="347"/>
      <c r="CZ823" s="347"/>
      <c r="DB823" s="347"/>
      <c r="DD823" s="347"/>
    </row>
    <row r="824" spans="4:108" x14ac:dyDescent="0.2">
      <c r="D824" s="18"/>
      <c r="H824" s="18"/>
      <c r="J824" s="18"/>
      <c r="K824" s="18"/>
      <c r="L824" s="25"/>
      <c r="M824" s="18"/>
      <c r="N824" s="18"/>
      <c r="O824" s="18"/>
      <c r="P824" s="18"/>
      <c r="Q824" s="18"/>
      <c r="R824" s="18"/>
      <c r="S824" s="18"/>
      <c r="V824" s="25"/>
      <c r="W824" s="25"/>
      <c r="X824" s="89"/>
      <c r="Y824" s="89"/>
      <c r="Z824" s="89"/>
      <c r="AB824" s="25"/>
      <c r="AD824" s="25"/>
      <c r="AE824" s="89"/>
      <c r="AG824" s="25"/>
      <c r="AH824" s="67"/>
      <c r="AK824" s="25"/>
      <c r="AL824" s="25"/>
      <c r="AM824" s="89"/>
      <c r="AN824" s="25"/>
      <c r="AO824" s="89"/>
      <c r="AR824" s="25"/>
      <c r="AS824" s="89"/>
      <c r="AW824" s="18"/>
      <c r="BV824" s="89"/>
      <c r="BW824" s="244"/>
      <c r="BX824" s="244"/>
      <c r="BY824" s="244"/>
      <c r="BZ824" s="244"/>
      <c r="CA824" s="244"/>
      <c r="CB824" s="244"/>
      <c r="CC824" s="244"/>
      <c r="CD824" s="244"/>
      <c r="CE824" s="244"/>
      <c r="CF824" s="244"/>
      <c r="CG824" s="244"/>
      <c r="CH824" s="244"/>
      <c r="CI824" s="244"/>
      <c r="CJ824" s="244"/>
      <c r="CK824" s="244"/>
      <c r="CL824" s="244"/>
      <c r="CM824" s="244"/>
      <c r="CN824" s="244"/>
      <c r="CO824" s="244"/>
      <c r="CP824" s="244"/>
      <c r="CQ824" s="244"/>
      <c r="CR824" s="244"/>
      <c r="CS824" s="244"/>
      <c r="CT824" s="244"/>
      <c r="CU824" s="244"/>
      <c r="CV824" s="347"/>
      <c r="CX824" s="347"/>
      <c r="CZ824" s="347"/>
      <c r="DB824" s="347"/>
      <c r="DD824" s="347"/>
    </row>
    <row r="825" spans="4:108" x14ac:dyDescent="0.2">
      <c r="D825" s="18"/>
      <c r="H825" s="18"/>
      <c r="J825" s="18"/>
      <c r="K825" s="18"/>
      <c r="L825" s="25"/>
      <c r="M825" s="18"/>
      <c r="N825" s="18"/>
      <c r="O825" s="18"/>
      <c r="P825" s="18"/>
      <c r="Q825" s="18"/>
      <c r="R825" s="18"/>
      <c r="S825" s="18"/>
      <c r="V825" s="25"/>
      <c r="W825" s="25"/>
      <c r="X825" s="89"/>
      <c r="Y825" s="89"/>
      <c r="Z825" s="89"/>
      <c r="AB825" s="25"/>
      <c r="AD825" s="25"/>
      <c r="AE825" s="89"/>
      <c r="AG825" s="25"/>
      <c r="AH825" s="67"/>
      <c r="AK825" s="25"/>
      <c r="AL825" s="25"/>
      <c r="AM825" s="89"/>
      <c r="AN825" s="25"/>
      <c r="AO825" s="89"/>
      <c r="AR825" s="25"/>
      <c r="AS825" s="89"/>
      <c r="AW825" s="18"/>
      <c r="BV825" s="89"/>
      <c r="BW825" s="244"/>
      <c r="BX825" s="244"/>
      <c r="BY825" s="244"/>
      <c r="BZ825" s="244"/>
      <c r="CA825" s="244"/>
      <c r="CB825" s="244"/>
      <c r="CC825" s="244"/>
      <c r="CD825" s="244"/>
      <c r="CE825" s="244"/>
      <c r="CF825" s="244"/>
      <c r="CG825" s="244"/>
      <c r="CH825" s="244"/>
      <c r="CI825" s="244"/>
      <c r="CJ825" s="244"/>
      <c r="CK825" s="244"/>
      <c r="CL825" s="244"/>
      <c r="CM825" s="244"/>
      <c r="CN825" s="244"/>
      <c r="CO825" s="244"/>
      <c r="CP825" s="244"/>
      <c r="CQ825" s="244"/>
      <c r="CR825" s="244"/>
      <c r="CS825" s="244"/>
      <c r="CT825" s="244"/>
      <c r="CU825" s="244"/>
      <c r="CV825" s="347"/>
      <c r="CX825" s="347"/>
      <c r="CZ825" s="347"/>
      <c r="DB825" s="347"/>
      <c r="DD825" s="347"/>
    </row>
    <row r="826" spans="4:108" x14ac:dyDescent="0.2">
      <c r="D826" s="18"/>
      <c r="H826" s="18"/>
      <c r="J826" s="18"/>
      <c r="K826" s="18"/>
      <c r="L826" s="25"/>
      <c r="M826" s="18"/>
      <c r="N826" s="18"/>
      <c r="O826" s="18"/>
      <c r="P826" s="18"/>
      <c r="Q826" s="18"/>
      <c r="R826" s="18"/>
      <c r="S826" s="18"/>
      <c r="V826" s="25"/>
      <c r="W826" s="25"/>
      <c r="X826" s="89"/>
      <c r="Y826" s="89"/>
      <c r="Z826" s="89"/>
      <c r="AB826" s="25"/>
      <c r="AD826" s="25"/>
      <c r="AE826" s="89"/>
      <c r="AG826" s="25"/>
      <c r="AH826" s="67"/>
      <c r="AK826" s="25"/>
      <c r="AL826" s="25"/>
      <c r="AM826" s="89"/>
      <c r="AN826" s="25"/>
      <c r="AO826" s="89"/>
      <c r="AR826" s="25"/>
      <c r="AS826" s="89"/>
      <c r="AW826" s="18"/>
      <c r="BV826" s="89"/>
      <c r="BW826" s="244"/>
      <c r="BX826" s="244"/>
      <c r="BY826" s="244"/>
      <c r="BZ826" s="244"/>
      <c r="CA826" s="244"/>
      <c r="CB826" s="244"/>
      <c r="CC826" s="244"/>
      <c r="CD826" s="244"/>
      <c r="CE826" s="244"/>
      <c r="CF826" s="244"/>
      <c r="CG826" s="244"/>
      <c r="CH826" s="244"/>
      <c r="CI826" s="244"/>
      <c r="CJ826" s="244"/>
      <c r="CK826" s="244"/>
      <c r="CL826" s="244"/>
      <c r="CM826" s="244"/>
      <c r="CN826" s="244"/>
      <c r="CO826" s="244"/>
      <c r="CP826" s="244"/>
      <c r="CQ826" s="244"/>
      <c r="CR826" s="244"/>
      <c r="CS826" s="244"/>
      <c r="CT826" s="244"/>
      <c r="CU826" s="244"/>
      <c r="CV826" s="347"/>
      <c r="CX826" s="347"/>
      <c r="CZ826" s="347"/>
      <c r="DB826" s="347"/>
      <c r="DD826" s="347"/>
    </row>
    <row r="827" spans="4:108" x14ac:dyDescent="0.2">
      <c r="D827" s="18"/>
      <c r="H827" s="18"/>
      <c r="J827" s="18"/>
      <c r="K827" s="18"/>
      <c r="L827" s="25"/>
      <c r="M827" s="18"/>
      <c r="N827" s="18"/>
      <c r="O827" s="18"/>
      <c r="P827" s="18"/>
      <c r="Q827" s="18"/>
      <c r="R827" s="18"/>
      <c r="S827" s="18"/>
      <c r="V827" s="25"/>
      <c r="W827" s="25"/>
      <c r="X827" s="89"/>
      <c r="Y827" s="89"/>
      <c r="Z827" s="89"/>
      <c r="AB827" s="25"/>
      <c r="AD827" s="25"/>
      <c r="AE827" s="89"/>
      <c r="AG827" s="25"/>
      <c r="AH827" s="67"/>
      <c r="AK827" s="25"/>
      <c r="AL827" s="25"/>
      <c r="AM827" s="89"/>
      <c r="AN827" s="25"/>
      <c r="AO827" s="89"/>
      <c r="AR827" s="25"/>
      <c r="AS827" s="89"/>
      <c r="AW827" s="18"/>
      <c r="BV827" s="89"/>
      <c r="BW827" s="244"/>
      <c r="BX827" s="244"/>
      <c r="BY827" s="244"/>
      <c r="BZ827" s="244"/>
      <c r="CA827" s="244"/>
      <c r="CB827" s="244"/>
      <c r="CC827" s="244"/>
      <c r="CD827" s="244"/>
      <c r="CE827" s="244"/>
      <c r="CF827" s="244"/>
      <c r="CG827" s="244"/>
      <c r="CH827" s="244"/>
      <c r="CI827" s="244"/>
      <c r="CJ827" s="244"/>
      <c r="CK827" s="244"/>
      <c r="CL827" s="244"/>
      <c r="CM827" s="244"/>
      <c r="CN827" s="244"/>
      <c r="CO827" s="244"/>
      <c r="CP827" s="244"/>
      <c r="CQ827" s="244"/>
      <c r="CR827" s="244"/>
      <c r="CS827" s="244"/>
      <c r="CT827" s="244"/>
      <c r="CU827" s="244"/>
      <c r="CV827" s="347"/>
      <c r="CX827" s="347"/>
      <c r="CZ827" s="347"/>
      <c r="DB827" s="347"/>
      <c r="DD827" s="347"/>
    </row>
    <row r="828" spans="4:108" x14ac:dyDescent="0.2">
      <c r="D828" s="18"/>
      <c r="H828" s="18"/>
      <c r="J828" s="18"/>
      <c r="K828" s="18"/>
      <c r="L828" s="25"/>
      <c r="M828" s="18"/>
      <c r="N828" s="18"/>
      <c r="O828" s="18"/>
      <c r="P828" s="18"/>
      <c r="Q828" s="18"/>
      <c r="R828" s="18"/>
      <c r="S828" s="18"/>
      <c r="V828" s="25"/>
      <c r="W828" s="25"/>
      <c r="X828" s="89"/>
      <c r="Y828" s="89"/>
      <c r="Z828" s="89"/>
      <c r="AB828" s="25"/>
      <c r="AD828" s="25"/>
      <c r="AE828" s="89"/>
      <c r="AG828" s="25"/>
      <c r="AH828" s="67"/>
      <c r="AK828" s="25"/>
      <c r="AL828" s="25"/>
      <c r="AM828" s="89"/>
      <c r="AN828" s="25"/>
      <c r="AO828" s="89"/>
      <c r="AR828" s="25"/>
      <c r="AS828" s="89"/>
      <c r="AW828" s="18"/>
      <c r="BV828" s="89"/>
      <c r="BW828" s="244"/>
      <c r="BX828" s="244"/>
      <c r="BY828" s="244"/>
      <c r="BZ828" s="244"/>
      <c r="CA828" s="244"/>
      <c r="CB828" s="244"/>
      <c r="CC828" s="244"/>
      <c r="CD828" s="244"/>
      <c r="CE828" s="244"/>
      <c r="CF828" s="244"/>
      <c r="CG828" s="244"/>
      <c r="CH828" s="244"/>
      <c r="CI828" s="244"/>
      <c r="CJ828" s="244"/>
      <c r="CK828" s="244"/>
      <c r="CL828" s="244"/>
      <c r="CM828" s="244"/>
      <c r="CN828" s="244"/>
      <c r="CO828" s="244"/>
      <c r="CP828" s="244"/>
      <c r="CQ828" s="244"/>
      <c r="CR828" s="244"/>
      <c r="CS828" s="244"/>
      <c r="CT828" s="244"/>
      <c r="CU828" s="244"/>
      <c r="CV828" s="347"/>
      <c r="CX828" s="347"/>
      <c r="CZ828" s="347"/>
      <c r="DB828" s="347"/>
      <c r="DD828" s="347"/>
    </row>
    <row r="829" spans="4:108" x14ac:dyDescent="0.2">
      <c r="D829" s="18"/>
      <c r="H829" s="18"/>
      <c r="J829" s="18"/>
      <c r="K829" s="18"/>
      <c r="L829" s="25"/>
      <c r="M829" s="18"/>
      <c r="N829" s="18"/>
      <c r="O829" s="18"/>
      <c r="P829" s="18"/>
      <c r="Q829" s="18"/>
      <c r="R829" s="18"/>
      <c r="S829" s="18"/>
      <c r="V829" s="25"/>
      <c r="W829" s="25"/>
      <c r="X829" s="89"/>
      <c r="Y829" s="89"/>
      <c r="Z829" s="89"/>
      <c r="AB829" s="25"/>
      <c r="AD829" s="25"/>
      <c r="AE829" s="89"/>
      <c r="AG829" s="25"/>
      <c r="AH829" s="67"/>
      <c r="AK829" s="25"/>
      <c r="AL829" s="25"/>
      <c r="AM829" s="89"/>
      <c r="AN829" s="25"/>
      <c r="AO829" s="89"/>
      <c r="AR829" s="25"/>
      <c r="AS829" s="89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89"/>
      <c r="BW829" s="244"/>
      <c r="BX829" s="244"/>
      <c r="BY829" s="244"/>
      <c r="BZ829" s="244"/>
      <c r="CA829" s="244"/>
      <c r="CB829" s="244"/>
      <c r="CC829" s="244"/>
      <c r="CD829" s="244"/>
      <c r="CE829" s="244"/>
      <c r="CF829" s="244"/>
      <c r="CG829" s="244"/>
      <c r="CH829" s="244"/>
      <c r="CI829" s="244"/>
      <c r="CJ829" s="244"/>
      <c r="CK829" s="244"/>
      <c r="CL829" s="244"/>
      <c r="CM829" s="244"/>
      <c r="CN829" s="244"/>
      <c r="CO829" s="244"/>
      <c r="CP829" s="244"/>
      <c r="CQ829" s="244"/>
      <c r="CR829" s="244"/>
      <c r="CS829" s="244"/>
      <c r="CT829" s="244"/>
      <c r="CU829" s="244"/>
      <c r="CV829" s="347"/>
      <c r="CX829" s="347"/>
      <c r="CZ829" s="347"/>
      <c r="DB829" s="347"/>
      <c r="DD829" s="347"/>
    </row>
    <row r="830" spans="4:108" x14ac:dyDescent="0.2">
      <c r="D830" s="18"/>
      <c r="H830" s="18"/>
      <c r="J830" s="18"/>
      <c r="K830" s="18"/>
      <c r="L830" s="25"/>
      <c r="M830" s="18"/>
      <c r="N830" s="18"/>
      <c r="O830" s="18"/>
      <c r="P830" s="18"/>
      <c r="Q830" s="18"/>
      <c r="R830" s="18"/>
      <c r="S830" s="18"/>
      <c r="V830" s="25"/>
      <c r="W830" s="25"/>
      <c r="X830" s="89"/>
      <c r="Y830" s="89"/>
      <c r="Z830" s="89"/>
      <c r="AB830" s="25"/>
      <c r="AD830" s="25"/>
      <c r="AE830" s="89"/>
      <c r="AG830" s="25"/>
      <c r="AH830" s="67"/>
      <c r="AK830" s="25"/>
      <c r="AL830" s="25"/>
      <c r="AM830" s="89"/>
      <c r="AN830" s="25"/>
      <c r="AO830" s="89"/>
      <c r="AR830" s="25"/>
      <c r="AS830" s="89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89"/>
      <c r="BW830" s="244"/>
      <c r="BX830" s="244"/>
      <c r="BY830" s="244"/>
      <c r="BZ830" s="244"/>
      <c r="CA830" s="244"/>
      <c r="CB830" s="244"/>
      <c r="CC830" s="244"/>
      <c r="CD830" s="244"/>
      <c r="CE830" s="244"/>
      <c r="CF830" s="244"/>
      <c r="CG830" s="244"/>
      <c r="CH830" s="244"/>
      <c r="CI830" s="244"/>
      <c r="CJ830" s="244"/>
      <c r="CK830" s="244"/>
      <c r="CL830" s="244"/>
      <c r="CM830" s="244"/>
      <c r="CN830" s="244"/>
      <c r="CO830" s="244"/>
      <c r="CP830" s="244"/>
      <c r="CQ830" s="244"/>
      <c r="CR830" s="244"/>
      <c r="CS830" s="244"/>
      <c r="CT830" s="244"/>
      <c r="CU830" s="244"/>
      <c r="CV830" s="347"/>
      <c r="CX830" s="347"/>
      <c r="CZ830" s="347"/>
      <c r="DB830" s="347"/>
      <c r="DD830" s="347"/>
    </row>
    <row r="831" spans="4:108" x14ac:dyDescent="0.2">
      <c r="D831" s="18"/>
      <c r="H831" s="18"/>
      <c r="J831" s="18"/>
      <c r="K831" s="18"/>
      <c r="L831" s="25"/>
      <c r="M831" s="18"/>
      <c r="N831" s="18"/>
      <c r="O831" s="18"/>
      <c r="P831" s="18"/>
      <c r="Q831" s="18"/>
      <c r="R831" s="18"/>
      <c r="S831" s="18"/>
      <c r="V831" s="25"/>
      <c r="W831" s="25"/>
      <c r="X831" s="89"/>
      <c r="Y831" s="89"/>
      <c r="Z831" s="89"/>
      <c r="AB831" s="25"/>
      <c r="AD831" s="25"/>
      <c r="AE831" s="89"/>
      <c r="AG831" s="25"/>
      <c r="AH831" s="67"/>
      <c r="AK831" s="25"/>
      <c r="AL831" s="25"/>
      <c r="AM831" s="89"/>
      <c r="AN831" s="25"/>
      <c r="AO831" s="89"/>
      <c r="AR831" s="25"/>
      <c r="AS831" s="89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89"/>
      <c r="BW831" s="244"/>
      <c r="BX831" s="244"/>
      <c r="BY831" s="244"/>
      <c r="BZ831" s="244"/>
      <c r="CA831" s="244"/>
      <c r="CB831" s="244"/>
      <c r="CC831" s="244"/>
      <c r="CD831" s="244"/>
      <c r="CE831" s="244"/>
      <c r="CF831" s="244"/>
      <c r="CG831" s="244"/>
      <c r="CH831" s="244"/>
      <c r="CI831" s="244"/>
      <c r="CJ831" s="244"/>
      <c r="CK831" s="244"/>
      <c r="CL831" s="244"/>
      <c r="CM831" s="244"/>
      <c r="CN831" s="244"/>
      <c r="CO831" s="244"/>
      <c r="CP831" s="244"/>
      <c r="CQ831" s="244"/>
      <c r="CR831" s="244"/>
      <c r="CS831" s="244"/>
      <c r="CT831" s="244"/>
      <c r="CU831" s="244"/>
      <c r="CV831" s="347"/>
      <c r="CX831" s="347"/>
      <c r="CZ831" s="347"/>
      <c r="DB831" s="347"/>
      <c r="DD831" s="347"/>
    </row>
    <row r="832" spans="4:108" x14ac:dyDescent="0.2">
      <c r="D832" s="18"/>
      <c r="H832" s="18"/>
      <c r="J832" s="18"/>
      <c r="K832" s="18"/>
      <c r="L832" s="25"/>
      <c r="M832" s="18"/>
      <c r="N832" s="18"/>
      <c r="O832" s="18"/>
      <c r="P832" s="18"/>
      <c r="Q832" s="18"/>
      <c r="R832" s="18"/>
      <c r="S832" s="18"/>
      <c r="V832" s="25"/>
      <c r="W832" s="25"/>
      <c r="X832" s="89"/>
      <c r="Y832" s="89"/>
      <c r="Z832" s="89"/>
      <c r="AB832" s="25"/>
      <c r="AD832" s="25"/>
      <c r="AE832" s="89"/>
      <c r="AG832" s="25"/>
      <c r="AH832" s="67"/>
      <c r="AK832" s="25"/>
      <c r="AL832" s="25"/>
      <c r="AM832" s="89"/>
      <c r="AN832" s="25"/>
      <c r="AO832" s="89"/>
      <c r="AR832" s="25"/>
      <c r="AS832" s="89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89"/>
      <c r="BW832" s="244"/>
      <c r="BX832" s="244"/>
      <c r="BY832" s="244"/>
      <c r="BZ832" s="244"/>
      <c r="CA832" s="244"/>
      <c r="CB832" s="244"/>
      <c r="CC832" s="244"/>
      <c r="CD832" s="244"/>
      <c r="CE832" s="244"/>
      <c r="CF832" s="244"/>
      <c r="CG832" s="244"/>
      <c r="CH832" s="244"/>
      <c r="CI832" s="244"/>
      <c r="CJ832" s="244"/>
      <c r="CK832" s="244"/>
      <c r="CL832" s="244"/>
      <c r="CM832" s="244"/>
      <c r="CN832" s="244"/>
      <c r="CO832" s="244"/>
      <c r="CP832" s="244"/>
      <c r="CQ832" s="244"/>
      <c r="CR832" s="244"/>
      <c r="CS832" s="244"/>
      <c r="CT832" s="244"/>
      <c r="CU832" s="244"/>
      <c r="CV832" s="347"/>
      <c r="CX832" s="347"/>
      <c r="CZ832" s="347"/>
      <c r="DB832" s="347"/>
      <c r="DD832" s="347"/>
    </row>
    <row r="833" spans="4:108" x14ac:dyDescent="0.2">
      <c r="D833" s="18"/>
      <c r="H833" s="18"/>
      <c r="J833" s="18"/>
      <c r="K833" s="18"/>
      <c r="L833" s="25"/>
      <c r="M833" s="18"/>
      <c r="N833" s="18"/>
      <c r="O833" s="18"/>
      <c r="P833" s="18"/>
      <c r="Q833" s="18"/>
      <c r="R833" s="18"/>
      <c r="S833" s="18"/>
      <c r="V833" s="25"/>
      <c r="W833" s="25"/>
      <c r="X833" s="89"/>
      <c r="Y833" s="89"/>
      <c r="Z833" s="89"/>
      <c r="AB833" s="25"/>
      <c r="AD833" s="25"/>
      <c r="AE833" s="89"/>
      <c r="AG833" s="25"/>
      <c r="AH833" s="67"/>
      <c r="AK833" s="25"/>
      <c r="AL833" s="25"/>
      <c r="AM833" s="89"/>
      <c r="AN833" s="25"/>
      <c r="AO833" s="89"/>
      <c r="AR833" s="25"/>
      <c r="AS833" s="89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89"/>
      <c r="BW833" s="244"/>
      <c r="BX833" s="244"/>
      <c r="BY833" s="244"/>
      <c r="BZ833" s="244"/>
      <c r="CA833" s="244"/>
      <c r="CB833" s="244"/>
      <c r="CC833" s="244"/>
      <c r="CD833" s="244"/>
      <c r="CE833" s="244"/>
      <c r="CF833" s="244"/>
      <c r="CG833" s="244"/>
      <c r="CH833" s="244"/>
      <c r="CI833" s="244"/>
      <c r="CJ833" s="244"/>
      <c r="CK833" s="244"/>
      <c r="CL833" s="244"/>
      <c r="CM833" s="244"/>
      <c r="CN833" s="244"/>
      <c r="CO833" s="244"/>
      <c r="CP833" s="244"/>
      <c r="CQ833" s="244"/>
      <c r="CR833" s="244"/>
      <c r="CS833" s="244"/>
      <c r="CT833" s="244"/>
      <c r="CU833" s="244"/>
      <c r="CV833" s="347"/>
      <c r="CX833" s="347"/>
      <c r="CZ833" s="347"/>
      <c r="DB833" s="347"/>
      <c r="DD833" s="347"/>
    </row>
    <row r="834" spans="4:108" x14ac:dyDescent="0.2">
      <c r="D834" s="18"/>
      <c r="H834" s="18"/>
      <c r="J834" s="18"/>
      <c r="K834" s="18"/>
      <c r="L834" s="25"/>
      <c r="M834" s="18"/>
      <c r="N834" s="18"/>
      <c r="O834" s="18"/>
      <c r="P834" s="18"/>
      <c r="Q834" s="18"/>
      <c r="R834" s="18"/>
      <c r="S834" s="18"/>
      <c r="V834" s="25"/>
      <c r="W834" s="25"/>
      <c r="X834" s="89"/>
      <c r="Y834" s="89"/>
      <c r="Z834" s="89"/>
      <c r="AB834" s="25"/>
      <c r="AD834" s="25"/>
      <c r="AE834" s="89"/>
      <c r="AG834" s="25"/>
      <c r="AH834" s="67"/>
      <c r="AK834" s="25"/>
      <c r="AL834" s="25"/>
      <c r="AM834" s="89"/>
      <c r="AN834" s="25"/>
      <c r="AO834" s="89"/>
      <c r="AR834" s="25"/>
      <c r="AS834" s="89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89"/>
      <c r="BW834" s="244"/>
      <c r="BX834" s="244"/>
      <c r="BY834" s="244"/>
      <c r="BZ834" s="244"/>
      <c r="CA834" s="244"/>
      <c r="CB834" s="244"/>
      <c r="CC834" s="244"/>
      <c r="CD834" s="244"/>
      <c r="CE834" s="244"/>
      <c r="CF834" s="244"/>
      <c r="CG834" s="244"/>
      <c r="CH834" s="244"/>
      <c r="CI834" s="244"/>
      <c r="CJ834" s="244"/>
      <c r="CK834" s="244"/>
      <c r="CL834" s="244"/>
      <c r="CM834" s="244"/>
      <c r="CN834" s="244"/>
      <c r="CO834" s="244"/>
      <c r="CP834" s="244"/>
      <c r="CQ834" s="244"/>
      <c r="CR834" s="244"/>
      <c r="CS834" s="244"/>
      <c r="CT834" s="244"/>
      <c r="CU834" s="244"/>
      <c r="CV834" s="347"/>
      <c r="CX834" s="347"/>
      <c r="CZ834" s="347"/>
      <c r="DB834" s="347"/>
      <c r="DD834" s="347"/>
    </row>
    <row r="835" spans="4:108" x14ac:dyDescent="0.2">
      <c r="D835" s="18"/>
      <c r="H835" s="18"/>
      <c r="J835" s="18"/>
      <c r="K835" s="18"/>
      <c r="L835" s="25"/>
      <c r="M835" s="18"/>
      <c r="N835" s="18"/>
      <c r="O835" s="18"/>
      <c r="P835" s="18"/>
      <c r="Q835" s="18"/>
      <c r="R835" s="18"/>
      <c r="S835" s="18"/>
      <c r="V835" s="25"/>
      <c r="W835" s="25"/>
      <c r="X835" s="89"/>
      <c r="Y835" s="89"/>
      <c r="Z835" s="89"/>
      <c r="AB835" s="25"/>
      <c r="AD835" s="25"/>
      <c r="AE835" s="89"/>
      <c r="AG835" s="25"/>
      <c r="AH835" s="67"/>
      <c r="AK835" s="25"/>
      <c r="AL835" s="25"/>
      <c r="AM835" s="89"/>
      <c r="AN835" s="25"/>
      <c r="AO835" s="89"/>
      <c r="AR835" s="25"/>
      <c r="AS835" s="89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89"/>
      <c r="BW835" s="244"/>
      <c r="BX835" s="244"/>
      <c r="BY835" s="244"/>
      <c r="BZ835" s="244"/>
      <c r="CA835" s="244"/>
      <c r="CB835" s="244"/>
      <c r="CC835" s="244"/>
      <c r="CD835" s="244"/>
      <c r="CE835" s="244"/>
      <c r="CF835" s="244"/>
      <c r="CG835" s="244"/>
      <c r="CH835" s="244"/>
      <c r="CI835" s="244"/>
      <c r="CJ835" s="244"/>
      <c r="CK835" s="244"/>
      <c r="CL835" s="244"/>
      <c r="CM835" s="244"/>
      <c r="CN835" s="244"/>
      <c r="CO835" s="244"/>
      <c r="CP835" s="244"/>
      <c r="CQ835" s="244"/>
      <c r="CR835" s="244"/>
      <c r="CS835" s="244"/>
      <c r="CT835" s="244"/>
      <c r="CU835" s="244"/>
      <c r="CV835" s="347"/>
      <c r="CX835" s="347"/>
      <c r="CZ835" s="347"/>
      <c r="DB835" s="347"/>
      <c r="DD835" s="347"/>
    </row>
    <row r="836" spans="4:108" ht="12.75" x14ac:dyDescent="0.2">
      <c r="D836" s="18"/>
      <c r="H836" s="18"/>
      <c r="J836" s="18"/>
      <c r="K836" s="18"/>
      <c r="L836" s="25"/>
      <c r="M836" s="18"/>
      <c r="N836" s="18"/>
      <c r="O836" s="18"/>
      <c r="P836" s="18"/>
      <c r="Q836" s="18"/>
      <c r="R836" s="18"/>
      <c r="S836" s="18"/>
      <c r="V836" s="25"/>
      <c r="W836" s="25"/>
      <c r="X836" s="89"/>
      <c r="Y836" s="89"/>
      <c r="Z836" s="89"/>
      <c r="AB836" s="25"/>
      <c r="AD836" s="25"/>
      <c r="AE836" s="89"/>
      <c r="AG836" s="25"/>
      <c r="AH836" s="67"/>
      <c r="AK836" s="25"/>
      <c r="AL836" s="25"/>
      <c r="AM836" s="89"/>
      <c r="AN836" s="25"/>
      <c r="AO836" s="89"/>
      <c r="AR836" s="25"/>
      <c r="AS836" s="89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89"/>
      <c r="BW836" s="301"/>
      <c r="BX836" s="465"/>
      <c r="BY836" s="465"/>
      <c r="BZ836" s="465"/>
      <c r="CA836" s="465"/>
      <c r="CB836" s="465"/>
      <c r="CC836" s="465"/>
      <c r="CD836" s="465"/>
      <c r="CE836" s="465"/>
      <c r="CF836" s="465"/>
      <c r="CG836" s="301"/>
      <c r="CH836" s="363"/>
      <c r="CI836" s="363"/>
      <c r="CJ836" s="301"/>
      <c r="CK836" s="465"/>
      <c r="CL836" s="465"/>
      <c r="CM836" s="465"/>
      <c r="CN836" s="465"/>
      <c r="CO836" s="465"/>
      <c r="CP836" s="465"/>
      <c r="CQ836" s="465"/>
      <c r="CR836" s="363"/>
      <c r="CS836" s="363"/>
      <c r="CT836" s="363"/>
      <c r="CU836" s="363"/>
      <c r="CV836" s="371"/>
      <c r="CX836" s="371"/>
      <c r="CZ836" s="371"/>
      <c r="DB836" s="371"/>
      <c r="DD836" s="371"/>
    </row>
    <row r="837" spans="4:108" x14ac:dyDescent="0.2">
      <c r="D837" s="18"/>
      <c r="H837" s="18"/>
      <c r="J837" s="18"/>
      <c r="K837" s="18"/>
      <c r="L837" s="25"/>
      <c r="M837" s="18"/>
      <c r="N837" s="18"/>
      <c r="O837" s="18"/>
      <c r="P837" s="18"/>
      <c r="Q837" s="18"/>
      <c r="R837" s="18"/>
      <c r="S837" s="18"/>
      <c r="V837" s="25"/>
      <c r="W837" s="25"/>
      <c r="X837" s="89"/>
      <c r="Y837" s="89"/>
      <c r="Z837" s="89"/>
      <c r="AB837" s="25"/>
      <c r="AD837" s="25"/>
      <c r="AE837" s="89"/>
      <c r="AG837" s="25"/>
      <c r="AH837" s="67"/>
      <c r="AK837" s="25"/>
      <c r="AL837" s="25"/>
      <c r="AM837" s="89"/>
      <c r="AN837" s="25"/>
      <c r="AO837" s="89"/>
      <c r="AR837" s="25"/>
      <c r="AS837" s="89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89"/>
      <c r="BW837" s="244"/>
      <c r="BX837" s="244"/>
      <c r="BY837" s="244"/>
      <c r="BZ837" s="244"/>
      <c r="CA837" s="244"/>
      <c r="CB837" s="244"/>
      <c r="CC837" s="244"/>
      <c r="CD837" s="244"/>
      <c r="CE837" s="244"/>
      <c r="CF837" s="244"/>
      <c r="CG837" s="244"/>
      <c r="CH837" s="244"/>
      <c r="CI837" s="244"/>
      <c r="CJ837" s="244"/>
      <c r="CK837" s="244"/>
      <c r="CL837" s="244"/>
      <c r="CM837" s="244"/>
      <c r="CN837" s="244"/>
      <c r="CO837" s="244"/>
      <c r="CP837" s="244"/>
      <c r="CQ837" s="244"/>
      <c r="CR837" s="244"/>
      <c r="CS837" s="244"/>
      <c r="CT837" s="244"/>
      <c r="CU837" s="244"/>
      <c r="CV837" s="347"/>
      <c r="CX837" s="347"/>
      <c r="CZ837" s="347"/>
      <c r="DB837" s="347"/>
      <c r="DD837" s="347"/>
    </row>
    <row r="838" spans="4:108" x14ac:dyDescent="0.2">
      <c r="D838" s="18"/>
      <c r="H838" s="18"/>
      <c r="J838" s="18"/>
      <c r="K838" s="18"/>
      <c r="L838" s="25"/>
      <c r="M838" s="18"/>
      <c r="N838" s="18"/>
      <c r="O838" s="18"/>
      <c r="P838" s="18"/>
      <c r="Q838" s="18"/>
      <c r="R838" s="18"/>
      <c r="S838" s="18"/>
      <c r="V838" s="25"/>
      <c r="W838" s="25"/>
      <c r="X838" s="89"/>
      <c r="Y838" s="89"/>
      <c r="Z838" s="89"/>
      <c r="AB838" s="25"/>
      <c r="AD838" s="25"/>
      <c r="AE838" s="89"/>
      <c r="AG838" s="25"/>
      <c r="AH838" s="67"/>
      <c r="AK838" s="25"/>
      <c r="AL838" s="25"/>
      <c r="AM838" s="89"/>
      <c r="AN838" s="25"/>
      <c r="AO838" s="89"/>
      <c r="AR838" s="25"/>
      <c r="AS838" s="89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89"/>
      <c r="BW838" s="244"/>
      <c r="BX838" s="244"/>
      <c r="BY838" s="244"/>
      <c r="BZ838" s="244"/>
      <c r="CA838" s="244"/>
      <c r="CB838" s="244"/>
      <c r="CC838" s="244"/>
      <c r="CD838" s="244"/>
      <c r="CE838" s="244"/>
      <c r="CF838" s="244"/>
      <c r="CG838" s="244"/>
      <c r="CH838" s="244"/>
      <c r="CI838" s="244"/>
      <c r="CJ838" s="244"/>
      <c r="CK838" s="244"/>
      <c r="CL838" s="244"/>
      <c r="CM838" s="244"/>
      <c r="CN838" s="244"/>
      <c r="CO838" s="244"/>
      <c r="CP838" s="244"/>
      <c r="CQ838" s="244"/>
      <c r="CR838" s="244"/>
      <c r="CS838" s="244"/>
      <c r="CT838" s="244"/>
      <c r="CU838" s="244"/>
      <c r="CV838" s="347"/>
      <c r="CX838" s="347"/>
      <c r="CZ838" s="347"/>
      <c r="DB838" s="347"/>
      <c r="DD838" s="347"/>
    </row>
    <row r="839" spans="4:108" x14ac:dyDescent="0.2">
      <c r="D839" s="18"/>
      <c r="H839" s="18"/>
      <c r="J839" s="18"/>
      <c r="K839" s="18"/>
      <c r="L839" s="25"/>
      <c r="M839" s="18"/>
      <c r="N839" s="18"/>
      <c r="O839" s="18"/>
      <c r="P839" s="18"/>
      <c r="Q839" s="18"/>
      <c r="R839" s="18"/>
      <c r="S839" s="18"/>
      <c r="V839" s="25"/>
      <c r="W839" s="25"/>
      <c r="X839" s="89"/>
      <c r="Y839" s="89"/>
      <c r="Z839" s="89"/>
      <c r="AB839" s="25"/>
      <c r="AD839" s="25"/>
      <c r="AE839" s="89"/>
      <c r="AG839" s="25"/>
      <c r="AH839" s="67"/>
      <c r="AK839" s="25"/>
      <c r="AL839" s="25"/>
      <c r="AM839" s="89"/>
      <c r="AN839" s="25"/>
      <c r="AO839" s="89"/>
      <c r="AR839" s="25"/>
      <c r="AS839" s="89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89"/>
      <c r="BW839" s="244"/>
      <c r="BX839" s="244"/>
      <c r="BY839" s="244"/>
      <c r="BZ839" s="244"/>
      <c r="CA839" s="244"/>
      <c r="CB839" s="244"/>
      <c r="CC839" s="244"/>
      <c r="CD839" s="244"/>
      <c r="CE839" s="244"/>
      <c r="CF839" s="244"/>
      <c r="CG839" s="244"/>
      <c r="CH839" s="244"/>
      <c r="CI839" s="244"/>
      <c r="CJ839" s="244"/>
      <c r="CK839" s="244"/>
      <c r="CL839" s="244"/>
      <c r="CM839" s="244"/>
      <c r="CN839" s="244"/>
      <c r="CO839" s="244"/>
      <c r="CP839" s="244"/>
      <c r="CQ839" s="244"/>
      <c r="CR839" s="244"/>
      <c r="CS839" s="244"/>
      <c r="CT839" s="244"/>
      <c r="CU839" s="244"/>
      <c r="CV839" s="347"/>
      <c r="CX839" s="347"/>
      <c r="CZ839" s="347"/>
      <c r="DB839" s="347"/>
      <c r="DD839" s="347"/>
    </row>
    <row r="840" spans="4:108" x14ac:dyDescent="0.2">
      <c r="D840" s="18"/>
      <c r="H840" s="18"/>
      <c r="J840" s="18"/>
      <c r="K840" s="18"/>
      <c r="L840" s="25"/>
      <c r="M840" s="18"/>
      <c r="N840" s="18"/>
      <c r="O840" s="18"/>
      <c r="P840" s="18"/>
      <c r="Q840" s="18"/>
      <c r="R840" s="18"/>
      <c r="S840" s="18"/>
      <c r="V840" s="25"/>
      <c r="W840" s="25"/>
      <c r="X840" s="89"/>
      <c r="Y840" s="89"/>
      <c r="Z840" s="89"/>
      <c r="AB840" s="25"/>
      <c r="AD840" s="25"/>
      <c r="AE840" s="89"/>
      <c r="AG840" s="25"/>
      <c r="AH840" s="67"/>
      <c r="AK840" s="25"/>
      <c r="AL840" s="25"/>
      <c r="AM840" s="89"/>
      <c r="AN840" s="25"/>
      <c r="AO840" s="89"/>
      <c r="AR840" s="25"/>
      <c r="AS840" s="89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89"/>
      <c r="BW840" s="244"/>
      <c r="BX840" s="244"/>
      <c r="BY840" s="244"/>
      <c r="BZ840" s="244"/>
      <c r="CA840" s="244"/>
      <c r="CB840" s="244"/>
      <c r="CC840" s="244"/>
      <c r="CD840" s="244"/>
      <c r="CE840" s="244"/>
      <c r="CF840" s="244"/>
      <c r="CG840" s="244"/>
      <c r="CH840" s="244"/>
      <c r="CI840" s="244"/>
      <c r="CJ840" s="244"/>
      <c r="CK840" s="244"/>
      <c r="CL840" s="244"/>
      <c r="CM840" s="244"/>
      <c r="CN840" s="244"/>
      <c r="CO840" s="244"/>
      <c r="CP840" s="244"/>
      <c r="CQ840" s="244"/>
      <c r="CR840" s="244"/>
      <c r="CS840" s="244"/>
      <c r="CT840" s="244"/>
      <c r="CU840" s="244"/>
      <c r="CV840" s="347"/>
      <c r="CX840" s="347"/>
      <c r="CZ840" s="347"/>
      <c r="DB840" s="347"/>
      <c r="DD840" s="347"/>
    </row>
    <row r="841" spans="4:108" x14ac:dyDescent="0.2">
      <c r="D841" s="18"/>
      <c r="H841" s="18"/>
      <c r="J841" s="18"/>
      <c r="K841" s="18"/>
      <c r="L841" s="25"/>
      <c r="M841" s="18"/>
      <c r="N841" s="18"/>
      <c r="O841" s="18"/>
      <c r="P841" s="18"/>
      <c r="Q841" s="18"/>
      <c r="R841" s="18"/>
      <c r="S841" s="18"/>
      <c r="V841" s="25"/>
      <c r="W841" s="25"/>
      <c r="X841" s="89"/>
      <c r="Y841" s="89"/>
      <c r="Z841" s="89"/>
      <c r="AB841" s="25"/>
      <c r="AD841" s="25"/>
      <c r="AE841" s="89"/>
      <c r="AG841" s="25"/>
      <c r="AH841" s="67"/>
      <c r="AK841" s="25"/>
      <c r="AL841" s="25"/>
      <c r="AM841" s="89"/>
      <c r="AN841" s="25"/>
      <c r="AO841" s="89"/>
      <c r="AR841" s="25"/>
      <c r="AS841" s="89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89"/>
      <c r="BW841" s="244"/>
      <c r="BX841" s="244"/>
      <c r="BY841" s="244"/>
      <c r="BZ841" s="244"/>
      <c r="CA841" s="244"/>
      <c r="CB841" s="244"/>
      <c r="CC841" s="244"/>
      <c r="CD841" s="244"/>
      <c r="CE841" s="244"/>
      <c r="CF841" s="244"/>
      <c r="CG841" s="244"/>
      <c r="CH841" s="244"/>
      <c r="CI841" s="244"/>
      <c r="CJ841" s="244"/>
      <c r="CK841" s="244"/>
      <c r="CL841" s="244"/>
      <c r="CM841" s="244"/>
      <c r="CN841" s="244"/>
      <c r="CO841" s="244"/>
      <c r="CP841" s="244"/>
      <c r="CQ841" s="244"/>
      <c r="CR841" s="244"/>
      <c r="CS841" s="244"/>
      <c r="CT841" s="244"/>
      <c r="CU841" s="244"/>
      <c r="CV841" s="347"/>
      <c r="CX841" s="347"/>
      <c r="CZ841" s="347"/>
      <c r="DB841" s="347"/>
      <c r="DD841" s="347"/>
    </row>
    <row r="842" spans="4:108" x14ac:dyDescent="0.2">
      <c r="D842" s="18"/>
      <c r="H842" s="18"/>
      <c r="J842" s="18"/>
      <c r="K842" s="18"/>
      <c r="L842" s="25"/>
      <c r="M842" s="18"/>
      <c r="N842" s="18"/>
      <c r="O842" s="18"/>
      <c r="P842" s="18"/>
      <c r="Q842" s="18"/>
      <c r="R842" s="18"/>
      <c r="S842" s="18"/>
      <c r="V842" s="25"/>
      <c r="W842" s="25"/>
      <c r="X842" s="89"/>
      <c r="Y842" s="89"/>
      <c r="Z842" s="89"/>
      <c r="AB842" s="25"/>
      <c r="AD842" s="25"/>
      <c r="AE842" s="89"/>
      <c r="AG842" s="25"/>
      <c r="AH842" s="67"/>
      <c r="AK842" s="25"/>
      <c r="AL842" s="25"/>
      <c r="AM842" s="89"/>
      <c r="AN842" s="25"/>
      <c r="AO842" s="89"/>
      <c r="AR842" s="25"/>
      <c r="AS842" s="89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89"/>
      <c r="BW842" s="244"/>
      <c r="CB842" s="244"/>
      <c r="CF842" s="244"/>
      <c r="CI842" s="25"/>
      <c r="CJ842" s="244"/>
      <c r="CU842" s="244"/>
      <c r="CV842" s="347"/>
      <c r="CX842" s="347"/>
      <c r="CZ842" s="347"/>
      <c r="DB842" s="347"/>
      <c r="DD842" s="347"/>
    </row>
    <row r="843" spans="4:108" x14ac:dyDescent="0.2">
      <c r="D843" s="18"/>
      <c r="H843" s="18"/>
      <c r="J843" s="18"/>
      <c r="K843" s="18"/>
      <c r="L843" s="25"/>
      <c r="M843" s="18"/>
      <c r="N843" s="18"/>
      <c r="O843" s="18"/>
      <c r="P843" s="18"/>
      <c r="Q843" s="18"/>
      <c r="R843" s="18"/>
      <c r="S843" s="18"/>
      <c r="V843" s="25"/>
      <c r="W843" s="25"/>
      <c r="X843" s="89"/>
      <c r="Y843" s="89"/>
      <c r="Z843" s="89"/>
      <c r="AB843" s="25"/>
      <c r="AD843" s="25"/>
      <c r="AE843" s="89"/>
      <c r="AG843" s="25"/>
      <c r="AH843" s="67"/>
      <c r="AK843" s="25"/>
      <c r="AL843" s="25"/>
      <c r="AM843" s="89"/>
      <c r="AN843" s="25"/>
      <c r="AO843" s="89"/>
      <c r="AR843" s="25"/>
      <c r="AS843" s="89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89"/>
      <c r="BW843" s="244"/>
      <c r="CB843" s="244"/>
      <c r="CF843" s="244"/>
      <c r="CI843" s="25"/>
      <c r="CJ843" s="244"/>
      <c r="CU843" s="244"/>
      <c r="CV843" s="347"/>
      <c r="CX843" s="347"/>
      <c r="CZ843" s="347"/>
      <c r="DB843" s="347"/>
      <c r="DD843" s="347"/>
    </row>
    <row r="844" spans="4:108" x14ac:dyDescent="0.2">
      <c r="D844" s="18"/>
      <c r="H844" s="18"/>
      <c r="J844" s="18"/>
      <c r="K844" s="18"/>
      <c r="L844" s="25"/>
      <c r="M844" s="18"/>
      <c r="N844" s="18"/>
      <c r="O844" s="18"/>
      <c r="P844" s="18"/>
      <c r="Q844" s="18"/>
      <c r="R844" s="18"/>
      <c r="S844" s="18"/>
      <c r="V844" s="25"/>
      <c r="W844" s="25"/>
      <c r="X844" s="89"/>
      <c r="Y844" s="89"/>
      <c r="Z844" s="89"/>
      <c r="AB844" s="25"/>
      <c r="AD844" s="25"/>
      <c r="AE844" s="89"/>
      <c r="AG844" s="25"/>
      <c r="AH844" s="67"/>
      <c r="AK844" s="25"/>
      <c r="AL844" s="25"/>
      <c r="AM844" s="89"/>
      <c r="AN844" s="25"/>
      <c r="AO844" s="89"/>
      <c r="AR844" s="25"/>
      <c r="AS844" s="89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89"/>
      <c r="BW844" s="244"/>
      <c r="CB844" s="244"/>
      <c r="CF844" s="244"/>
      <c r="CI844" s="25"/>
      <c r="CJ844" s="244"/>
      <c r="CU844" s="244"/>
      <c r="CV844" s="347"/>
      <c r="CX844" s="347"/>
      <c r="CZ844" s="347"/>
      <c r="DB844" s="347"/>
      <c r="DD844" s="347"/>
    </row>
    <row r="845" spans="4:108" x14ac:dyDescent="0.2">
      <c r="D845" s="18"/>
      <c r="H845" s="18"/>
      <c r="J845" s="18"/>
      <c r="K845" s="18"/>
      <c r="L845" s="25"/>
      <c r="M845" s="18"/>
      <c r="N845" s="18"/>
      <c r="O845" s="18"/>
      <c r="P845" s="18"/>
      <c r="Q845" s="18"/>
      <c r="R845" s="18"/>
      <c r="S845" s="18"/>
      <c r="V845" s="25"/>
      <c r="W845" s="25"/>
      <c r="X845" s="89"/>
      <c r="Y845" s="89"/>
      <c r="Z845" s="89"/>
      <c r="AB845" s="25"/>
      <c r="AD845" s="25"/>
      <c r="AE845" s="89"/>
      <c r="AG845" s="25"/>
      <c r="AH845" s="67"/>
      <c r="AK845" s="25"/>
      <c r="AL845" s="25"/>
      <c r="AM845" s="89"/>
      <c r="AN845" s="25"/>
      <c r="AO845" s="89"/>
      <c r="AR845" s="25"/>
      <c r="AS845" s="89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89"/>
      <c r="BW845" s="244"/>
      <c r="CB845" s="244"/>
      <c r="CF845" s="244"/>
      <c r="CI845" s="25"/>
      <c r="CJ845" s="244"/>
      <c r="CU845" s="244"/>
      <c r="CV845" s="347"/>
      <c r="CX845" s="347"/>
      <c r="CZ845" s="347"/>
      <c r="DB845" s="347"/>
      <c r="DD845" s="347"/>
    </row>
    <row r="846" spans="4:108" x14ac:dyDescent="0.2">
      <c r="D846" s="18"/>
      <c r="H846" s="18"/>
      <c r="J846" s="18"/>
      <c r="K846" s="18"/>
      <c r="L846" s="25"/>
      <c r="M846" s="18"/>
      <c r="N846" s="18"/>
      <c r="O846" s="18"/>
      <c r="P846" s="18"/>
      <c r="Q846" s="18"/>
      <c r="R846" s="18"/>
      <c r="S846" s="18"/>
      <c r="V846" s="25"/>
      <c r="W846" s="25"/>
      <c r="X846" s="89"/>
      <c r="Y846" s="89"/>
      <c r="Z846" s="89"/>
      <c r="AB846" s="25"/>
      <c r="AD846" s="25"/>
      <c r="AE846" s="89"/>
      <c r="AG846" s="25"/>
      <c r="AH846" s="67"/>
      <c r="AK846" s="25"/>
      <c r="AL846" s="25"/>
      <c r="AM846" s="89"/>
      <c r="AN846" s="25"/>
      <c r="AO846" s="89"/>
      <c r="AR846" s="25"/>
      <c r="AS846" s="89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89"/>
      <c r="BW846" s="244"/>
      <c r="CB846" s="244"/>
      <c r="CF846" s="244"/>
      <c r="CI846" s="25"/>
      <c r="CJ846" s="244"/>
      <c r="CU846" s="244"/>
      <c r="CV846" s="347"/>
      <c r="CX846" s="347"/>
      <c r="CZ846" s="347"/>
      <c r="DB846" s="347"/>
      <c r="DD846" s="347"/>
    </row>
    <row r="847" spans="4:108" x14ac:dyDescent="0.2">
      <c r="D847" s="18"/>
      <c r="H847" s="18"/>
      <c r="J847" s="18"/>
      <c r="K847" s="18"/>
      <c r="L847" s="25"/>
      <c r="M847" s="18"/>
      <c r="N847" s="18"/>
      <c r="O847" s="18"/>
      <c r="P847" s="18"/>
      <c r="Q847" s="18"/>
      <c r="R847" s="18"/>
      <c r="S847" s="18"/>
      <c r="V847" s="25"/>
      <c r="W847" s="25"/>
      <c r="X847" s="89"/>
      <c r="Y847" s="89"/>
      <c r="Z847" s="89"/>
      <c r="AB847" s="25"/>
      <c r="AD847" s="25"/>
      <c r="AE847" s="89"/>
      <c r="AG847" s="25"/>
      <c r="AH847" s="67"/>
      <c r="AK847" s="25"/>
      <c r="AL847" s="25"/>
      <c r="AM847" s="89"/>
      <c r="AN847" s="25"/>
      <c r="AO847" s="89"/>
      <c r="AR847" s="25"/>
      <c r="AS847" s="89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89"/>
      <c r="BW847" s="244"/>
      <c r="CB847" s="244"/>
      <c r="CF847" s="244"/>
      <c r="CI847" s="25"/>
      <c r="CJ847" s="244"/>
      <c r="CU847" s="244"/>
      <c r="CV847" s="347"/>
      <c r="CX847" s="347"/>
      <c r="CZ847" s="347"/>
      <c r="DB847" s="347"/>
      <c r="DD847" s="347"/>
    </row>
    <row r="848" spans="4:108" x14ac:dyDescent="0.2">
      <c r="D848" s="18"/>
      <c r="H848" s="18"/>
      <c r="J848" s="18"/>
      <c r="K848" s="18"/>
      <c r="L848" s="25"/>
      <c r="M848" s="18"/>
      <c r="N848" s="18"/>
      <c r="O848" s="18"/>
      <c r="P848" s="18"/>
      <c r="Q848" s="18"/>
      <c r="R848" s="18"/>
      <c r="S848" s="18"/>
      <c r="V848" s="25"/>
      <c r="W848" s="25"/>
      <c r="X848" s="89"/>
      <c r="Y848" s="89"/>
      <c r="Z848" s="89"/>
      <c r="AB848" s="25"/>
      <c r="AD848" s="25"/>
      <c r="AE848" s="89"/>
      <c r="AG848" s="25"/>
      <c r="AH848" s="67"/>
      <c r="AK848" s="25"/>
      <c r="AL848" s="25"/>
      <c r="AM848" s="89"/>
      <c r="AN848" s="25"/>
      <c r="AO848" s="89"/>
      <c r="AR848" s="25"/>
      <c r="AS848" s="89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89"/>
      <c r="BW848" s="244"/>
      <c r="CB848" s="244"/>
      <c r="CF848" s="244"/>
      <c r="CI848" s="25"/>
      <c r="CJ848" s="244"/>
      <c r="CU848" s="244"/>
      <c r="CV848" s="347"/>
      <c r="CX848" s="347"/>
      <c r="CZ848" s="347"/>
      <c r="DB848" s="347"/>
      <c r="DD848" s="347"/>
    </row>
    <row r="849" spans="4:108" x14ac:dyDescent="0.2">
      <c r="D849" s="18"/>
      <c r="H849" s="18"/>
      <c r="J849" s="18"/>
      <c r="K849" s="18"/>
      <c r="L849" s="25"/>
      <c r="M849" s="18"/>
      <c r="N849" s="18"/>
      <c r="O849" s="18"/>
      <c r="P849" s="18"/>
      <c r="Q849" s="18"/>
      <c r="R849" s="18"/>
      <c r="S849" s="18"/>
      <c r="V849" s="25"/>
      <c r="W849" s="25"/>
      <c r="X849" s="89"/>
      <c r="Y849" s="89"/>
      <c r="Z849" s="89"/>
      <c r="AB849" s="25"/>
      <c r="AD849" s="25"/>
      <c r="AE849" s="89"/>
      <c r="AG849" s="25"/>
      <c r="AH849" s="67"/>
      <c r="AK849" s="25"/>
      <c r="AL849" s="25"/>
      <c r="AM849" s="89"/>
      <c r="AN849" s="25"/>
      <c r="AO849" s="89"/>
      <c r="AR849" s="25"/>
      <c r="AS849" s="89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89"/>
      <c r="BW849" s="244"/>
      <c r="CB849" s="244"/>
      <c r="CF849" s="244"/>
      <c r="CI849" s="25"/>
      <c r="CJ849" s="244"/>
      <c r="CU849" s="244"/>
      <c r="CV849" s="347"/>
      <c r="CX849" s="347"/>
      <c r="CZ849" s="347"/>
      <c r="DB849" s="347"/>
      <c r="DD849" s="347"/>
    </row>
    <row r="850" spans="4:108" x14ac:dyDescent="0.2">
      <c r="D850" s="18"/>
      <c r="H850" s="18"/>
      <c r="J850" s="18"/>
      <c r="K850" s="18"/>
      <c r="L850" s="25"/>
      <c r="M850" s="18"/>
      <c r="N850" s="18"/>
      <c r="O850" s="18"/>
      <c r="P850" s="18"/>
      <c r="Q850" s="18"/>
      <c r="R850" s="18"/>
      <c r="S850" s="18"/>
      <c r="V850" s="25"/>
      <c r="W850" s="25"/>
      <c r="X850" s="89"/>
      <c r="Y850" s="89"/>
      <c r="Z850" s="89"/>
      <c r="AB850" s="25"/>
      <c r="AD850" s="25"/>
      <c r="AE850" s="89"/>
      <c r="AG850" s="25"/>
      <c r="AH850" s="67"/>
      <c r="AK850" s="25"/>
      <c r="AL850" s="25"/>
      <c r="AM850" s="89"/>
      <c r="AN850" s="25"/>
      <c r="AO850" s="89"/>
      <c r="AR850" s="25"/>
      <c r="AS850" s="89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89"/>
      <c r="BW850" s="244"/>
      <c r="CB850" s="244"/>
      <c r="CF850" s="244"/>
      <c r="CI850" s="25"/>
      <c r="CJ850" s="244"/>
      <c r="CU850" s="244"/>
      <c r="CV850" s="347"/>
      <c r="CX850" s="347"/>
      <c r="CZ850" s="347"/>
      <c r="DB850" s="347"/>
      <c r="DD850" s="347"/>
    </row>
    <row r="851" spans="4:108" x14ac:dyDescent="0.2">
      <c r="D851" s="18"/>
      <c r="H851" s="18"/>
      <c r="J851" s="18"/>
      <c r="K851" s="18"/>
      <c r="L851" s="25"/>
      <c r="M851" s="18"/>
      <c r="N851" s="18"/>
      <c r="O851" s="18"/>
      <c r="P851" s="18"/>
      <c r="Q851" s="18"/>
      <c r="R851" s="18"/>
      <c r="S851" s="18"/>
      <c r="V851" s="25"/>
      <c r="W851" s="25"/>
      <c r="X851" s="89"/>
      <c r="Y851" s="89"/>
      <c r="Z851" s="89"/>
      <c r="AB851" s="25"/>
      <c r="AD851" s="25"/>
      <c r="AE851" s="89"/>
      <c r="AG851" s="25"/>
      <c r="AH851" s="67"/>
      <c r="AK851" s="25"/>
      <c r="AL851" s="25"/>
      <c r="AM851" s="89"/>
      <c r="AN851" s="25"/>
      <c r="AO851" s="89"/>
      <c r="AR851" s="25"/>
      <c r="AS851" s="89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89"/>
      <c r="BW851" s="244"/>
      <c r="CB851" s="244"/>
      <c r="CF851" s="244"/>
      <c r="CI851" s="25"/>
      <c r="CJ851" s="244"/>
      <c r="CU851" s="244"/>
      <c r="CV851" s="347"/>
      <c r="CX851" s="347"/>
      <c r="CZ851" s="347"/>
      <c r="DB851" s="347"/>
      <c r="DD851" s="347"/>
    </row>
    <row r="852" spans="4:108" x14ac:dyDescent="0.2">
      <c r="D852" s="18"/>
      <c r="H852" s="18"/>
      <c r="J852" s="18"/>
      <c r="K852" s="18"/>
      <c r="L852" s="25"/>
      <c r="M852" s="18"/>
      <c r="N852" s="18"/>
      <c r="O852" s="18"/>
      <c r="P852" s="18"/>
      <c r="Q852" s="18"/>
      <c r="R852" s="18"/>
      <c r="S852" s="18"/>
      <c r="V852" s="25"/>
      <c r="W852" s="25"/>
      <c r="X852" s="89"/>
      <c r="Y852" s="89"/>
      <c r="Z852" s="89"/>
      <c r="AB852" s="25"/>
      <c r="AD852" s="25"/>
      <c r="AE852" s="89"/>
      <c r="AG852" s="25"/>
      <c r="AH852" s="67"/>
      <c r="AK852" s="25"/>
      <c r="AL852" s="25"/>
      <c r="AM852" s="89"/>
      <c r="AN852" s="25"/>
      <c r="AO852" s="89"/>
      <c r="AR852" s="25"/>
      <c r="AS852" s="89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89"/>
      <c r="BW852" s="244"/>
      <c r="CB852" s="244"/>
      <c r="CF852" s="244"/>
      <c r="CI852" s="25"/>
      <c r="CJ852" s="244"/>
      <c r="CU852" s="244"/>
      <c r="CV852" s="347"/>
      <c r="CX852" s="347"/>
      <c r="CZ852" s="347"/>
      <c r="DB852" s="347"/>
      <c r="DD852" s="347"/>
    </row>
    <row r="853" spans="4:108" x14ac:dyDescent="0.2">
      <c r="D853" s="18"/>
      <c r="H853" s="18"/>
      <c r="J853" s="18"/>
      <c r="K853" s="18"/>
      <c r="L853" s="25"/>
      <c r="M853" s="18"/>
      <c r="N853" s="18"/>
      <c r="O853" s="18"/>
      <c r="P853" s="18"/>
      <c r="Q853" s="18"/>
      <c r="R853" s="18"/>
      <c r="S853" s="18"/>
      <c r="V853" s="25"/>
      <c r="W853" s="25"/>
      <c r="X853" s="89"/>
      <c r="Y853" s="89"/>
      <c r="Z853" s="89"/>
      <c r="AB853" s="25"/>
      <c r="AD853" s="25"/>
      <c r="AE853" s="89"/>
      <c r="AG853" s="25"/>
      <c r="AH853" s="67"/>
      <c r="AK853" s="25"/>
      <c r="AL853" s="25"/>
      <c r="AM853" s="89"/>
      <c r="AN853" s="25"/>
      <c r="AO853" s="89"/>
      <c r="AR853" s="25"/>
      <c r="AS853" s="89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89"/>
      <c r="BW853" s="244"/>
      <c r="CB853" s="244"/>
      <c r="CF853" s="244"/>
      <c r="CJ853" s="244"/>
      <c r="CU853" s="244"/>
      <c r="CV853" s="347"/>
      <c r="CX853" s="347"/>
      <c r="CZ853" s="347"/>
      <c r="DB853" s="347"/>
      <c r="DD853" s="347"/>
    </row>
    <row r="854" spans="4:108" x14ac:dyDescent="0.2">
      <c r="D854" s="18"/>
      <c r="H854" s="18"/>
      <c r="J854" s="18"/>
      <c r="K854" s="18"/>
      <c r="L854" s="25"/>
      <c r="M854" s="18"/>
      <c r="N854" s="18"/>
      <c r="O854" s="18"/>
      <c r="P854" s="18"/>
      <c r="Q854" s="18"/>
      <c r="R854" s="18"/>
      <c r="S854" s="18"/>
      <c r="V854" s="25"/>
      <c r="W854" s="25"/>
      <c r="X854" s="89"/>
      <c r="Y854" s="89"/>
      <c r="Z854" s="89"/>
      <c r="AB854" s="25"/>
      <c r="AD854" s="25"/>
      <c r="AE854" s="89"/>
      <c r="AG854" s="25"/>
      <c r="AH854" s="67"/>
      <c r="AK854" s="25"/>
      <c r="AL854" s="25"/>
      <c r="AM854" s="89"/>
      <c r="AN854" s="25"/>
      <c r="AO854" s="89"/>
      <c r="AR854" s="25"/>
      <c r="AS854" s="89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89"/>
      <c r="BW854" s="244"/>
      <c r="CB854" s="244"/>
      <c r="CF854" s="244"/>
      <c r="CJ854" s="244"/>
      <c r="CU854" s="244"/>
      <c r="CV854" s="347"/>
      <c r="CX854" s="347"/>
      <c r="CZ854" s="347"/>
      <c r="DB854" s="347"/>
      <c r="DD854" s="347"/>
    </row>
    <row r="855" spans="4:108" x14ac:dyDescent="0.2">
      <c r="D855" s="18"/>
      <c r="H855" s="18"/>
      <c r="J855" s="18"/>
      <c r="K855" s="18"/>
      <c r="L855" s="25"/>
      <c r="M855" s="18"/>
      <c r="N855" s="18"/>
      <c r="O855" s="18"/>
      <c r="P855" s="18"/>
      <c r="Q855" s="18"/>
      <c r="R855" s="18"/>
      <c r="S855" s="18"/>
      <c r="V855" s="25"/>
      <c r="W855" s="25"/>
      <c r="X855" s="89"/>
      <c r="Y855" s="89"/>
      <c r="Z855" s="89"/>
      <c r="AB855" s="25"/>
      <c r="AD855" s="25"/>
      <c r="AE855" s="89"/>
      <c r="AG855" s="25"/>
      <c r="AH855" s="67"/>
      <c r="AK855" s="25"/>
      <c r="AL855" s="25"/>
      <c r="AM855" s="89"/>
      <c r="AN855" s="25"/>
      <c r="AO855" s="89"/>
      <c r="AR855" s="25"/>
      <c r="AS855" s="89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89"/>
      <c r="BW855" s="244"/>
      <c r="CB855" s="244"/>
      <c r="CF855" s="244"/>
      <c r="CJ855" s="244"/>
      <c r="CU855" s="244"/>
      <c r="CV855" s="347"/>
      <c r="CX855" s="347"/>
      <c r="CZ855" s="347"/>
      <c r="DB855" s="347"/>
      <c r="DD855" s="347"/>
    </row>
    <row r="856" spans="4:108" x14ac:dyDescent="0.2">
      <c r="D856" s="18"/>
      <c r="H856" s="18"/>
      <c r="J856" s="18"/>
      <c r="K856" s="18"/>
      <c r="L856" s="25"/>
      <c r="M856" s="18"/>
      <c r="N856" s="18"/>
      <c r="O856" s="18"/>
      <c r="P856" s="18"/>
      <c r="Q856" s="18"/>
      <c r="R856" s="18"/>
      <c r="S856" s="18"/>
      <c r="V856" s="25"/>
      <c r="W856" s="25"/>
      <c r="X856" s="89"/>
      <c r="Y856" s="89"/>
      <c r="Z856" s="89"/>
      <c r="AB856" s="25"/>
      <c r="AD856" s="25"/>
      <c r="AE856" s="89"/>
      <c r="AG856" s="25"/>
      <c r="AH856" s="67"/>
      <c r="AK856" s="25"/>
      <c r="AL856" s="25"/>
      <c r="AM856" s="89"/>
      <c r="AN856" s="25"/>
      <c r="AO856" s="89"/>
      <c r="AR856" s="25"/>
      <c r="AS856" s="89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89"/>
      <c r="BW856" s="244"/>
      <c r="CB856" s="244"/>
      <c r="CF856" s="244"/>
      <c r="CJ856" s="244"/>
      <c r="CU856" s="244"/>
      <c r="CV856" s="347"/>
      <c r="CX856" s="347"/>
      <c r="CZ856" s="347"/>
      <c r="DB856" s="347"/>
      <c r="DD856" s="347"/>
    </row>
    <row r="857" spans="4:108" x14ac:dyDescent="0.2">
      <c r="D857" s="18"/>
      <c r="H857" s="18"/>
      <c r="J857" s="18"/>
      <c r="K857" s="18"/>
      <c r="L857" s="25"/>
      <c r="M857" s="18"/>
      <c r="N857" s="18"/>
      <c r="O857" s="18"/>
      <c r="P857" s="18"/>
      <c r="Q857" s="18"/>
      <c r="R857" s="18"/>
      <c r="S857" s="18"/>
      <c r="V857" s="25"/>
      <c r="W857" s="25"/>
      <c r="X857" s="89"/>
      <c r="Y857" s="89"/>
      <c r="Z857" s="89"/>
      <c r="AB857" s="25"/>
      <c r="AD857" s="25"/>
      <c r="AE857" s="89"/>
      <c r="AG857" s="25"/>
      <c r="AH857" s="67"/>
      <c r="AK857" s="25"/>
      <c r="AL857" s="25"/>
      <c r="AM857" s="89"/>
      <c r="AN857" s="25"/>
      <c r="AO857" s="89"/>
      <c r="AR857" s="25"/>
      <c r="AS857" s="89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89"/>
      <c r="BW857" s="244"/>
      <c r="CB857" s="244"/>
      <c r="CF857" s="244"/>
      <c r="CJ857" s="244"/>
      <c r="CU857" s="244"/>
      <c r="CV857" s="347"/>
      <c r="CX857" s="347"/>
      <c r="CZ857" s="347"/>
      <c r="DB857" s="347"/>
      <c r="DD857" s="347"/>
    </row>
    <row r="858" spans="4:108" x14ac:dyDescent="0.2">
      <c r="D858" s="18"/>
      <c r="H858" s="18"/>
      <c r="J858" s="18"/>
      <c r="K858" s="18"/>
      <c r="L858" s="25"/>
      <c r="M858" s="18"/>
      <c r="N858" s="18"/>
      <c r="O858" s="18"/>
      <c r="P858" s="18"/>
      <c r="Q858" s="18"/>
      <c r="R858" s="18"/>
      <c r="S858" s="18"/>
      <c r="V858" s="25"/>
      <c r="W858" s="25"/>
      <c r="X858" s="89"/>
      <c r="Y858" s="89"/>
      <c r="Z858" s="89"/>
      <c r="AB858" s="25"/>
      <c r="AD858" s="25"/>
      <c r="AE858" s="89"/>
      <c r="AG858" s="25"/>
      <c r="AH858" s="67"/>
      <c r="AK858" s="25"/>
      <c r="AL858" s="25"/>
      <c r="AM858" s="89"/>
      <c r="AN858" s="25"/>
      <c r="AO858" s="89"/>
      <c r="AR858" s="25"/>
      <c r="AS858" s="89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89"/>
      <c r="BW858" s="244"/>
      <c r="CB858" s="244"/>
      <c r="CF858" s="244"/>
      <c r="CJ858" s="244"/>
      <c r="CU858" s="244"/>
      <c r="CV858" s="347"/>
      <c r="CX858" s="347"/>
      <c r="CZ858" s="347"/>
      <c r="DB858" s="347"/>
      <c r="DD858" s="347"/>
    </row>
    <row r="859" spans="4:108" x14ac:dyDescent="0.2">
      <c r="D859" s="18"/>
      <c r="H859" s="18"/>
      <c r="J859" s="18"/>
      <c r="K859" s="18"/>
      <c r="L859" s="25"/>
      <c r="M859" s="18"/>
      <c r="N859" s="18"/>
      <c r="O859" s="18"/>
      <c r="P859" s="18"/>
      <c r="Q859" s="18"/>
      <c r="R859" s="18"/>
      <c r="S859" s="18"/>
      <c r="V859" s="25"/>
      <c r="W859" s="25"/>
      <c r="X859" s="89"/>
      <c r="Y859" s="89"/>
      <c r="Z859" s="89"/>
      <c r="AB859" s="25"/>
      <c r="AD859" s="25"/>
      <c r="AE859" s="89"/>
      <c r="AG859" s="25"/>
      <c r="AH859" s="67"/>
      <c r="AK859" s="25"/>
      <c r="AL859" s="25"/>
      <c r="AM859" s="89"/>
      <c r="AN859" s="25"/>
      <c r="AO859" s="89"/>
      <c r="AR859" s="25"/>
      <c r="AS859" s="89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89"/>
      <c r="BW859" s="244"/>
      <c r="CB859" s="244"/>
      <c r="CF859" s="244"/>
      <c r="CJ859" s="244"/>
      <c r="CU859" s="244"/>
      <c r="CV859" s="347"/>
      <c r="CX859" s="347"/>
      <c r="CZ859" s="347"/>
      <c r="DB859" s="347"/>
      <c r="DD859" s="347"/>
    </row>
    <row r="860" spans="4:108" x14ac:dyDescent="0.2">
      <c r="D860" s="18"/>
      <c r="H860" s="18"/>
      <c r="J860" s="18"/>
      <c r="K860" s="18"/>
      <c r="L860" s="25"/>
      <c r="M860" s="18"/>
      <c r="N860" s="18"/>
      <c r="O860" s="18"/>
      <c r="P860" s="18"/>
      <c r="Q860" s="18"/>
      <c r="R860" s="18"/>
      <c r="S860" s="18"/>
      <c r="V860" s="25"/>
      <c r="W860" s="25"/>
      <c r="X860" s="89"/>
      <c r="Y860" s="89"/>
      <c r="Z860" s="89"/>
      <c r="AB860" s="25"/>
      <c r="AD860" s="25"/>
      <c r="AE860" s="89"/>
      <c r="AG860" s="25"/>
      <c r="AH860" s="67"/>
      <c r="AK860" s="25"/>
      <c r="AL860" s="25"/>
      <c r="AM860" s="89"/>
      <c r="AN860" s="25"/>
      <c r="AO860" s="89"/>
      <c r="AR860" s="25"/>
      <c r="AS860" s="89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89"/>
      <c r="BW860" s="244"/>
      <c r="CB860" s="244"/>
      <c r="CF860" s="244"/>
      <c r="CJ860" s="244"/>
      <c r="CU860" s="244"/>
      <c r="CV860" s="347"/>
      <c r="CX860" s="347"/>
      <c r="CZ860" s="347"/>
      <c r="DB860" s="347"/>
      <c r="DD860" s="347"/>
    </row>
    <row r="861" spans="4:108" x14ac:dyDescent="0.2">
      <c r="D861" s="18"/>
      <c r="H861" s="18"/>
      <c r="J861" s="18"/>
      <c r="K861" s="18"/>
      <c r="L861" s="25"/>
      <c r="M861" s="18"/>
      <c r="N861" s="18"/>
      <c r="O861" s="18"/>
      <c r="P861" s="18"/>
      <c r="Q861" s="18"/>
      <c r="R861" s="18"/>
      <c r="S861" s="18"/>
      <c r="V861" s="25"/>
      <c r="W861" s="25"/>
      <c r="X861" s="89"/>
      <c r="Y861" s="89"/>
      <c r="Z861" s="89"/>
      <c r="AB861" s="25"/>
      <c r="AD861" s="25"/>
      <c r="AE861" s="89"/>
      <c r="AG861" s="25"/>
      <c r="AH861" s="67"/>
      <c r="AK861" s="25"/>
      <c r="AL861" s="25"/>
      <c r="AM861" s="89"/>
      <c r="AN861" s="25"/>
      <c r="AO861" s="89"/>
      <c r="AR861" s="25"/>
      <c r="AS861" s="89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89"/>
      <c r="BW861" s="244"/>
      <c r="CB861" s="244"/>
      <c r="CF861" s="244"/>
      <c r="CJ861" s="244"/>
      <c r="CU861" s="244"/>
      <c r="CV861" s="347"/>
      <c r="CX861" s="347"/>
      <c r="CZ861" s="347"/>
      <c r="DB861" s="347"/>
      <c r="DD861" s="347"/>
    </row>
    <row r="862" spans="4:108" x14ac:dyDescent="0.2">
      <c r="D862" s="18"/>
      <c r="H862" s="18"/>
      <c r="J862" s="18"/>
      <c r="K862" s="18"/>
      <c r="L862" s="25"/>
      <c r="M862" s="18"/>
      <c r="N862" s="18"/>
      <c r="O862" s="18"/>
      <c r="P862" s="18"/>
      <c r="Q862" s="18"/>
      <c r="R862" s="18"/>
      <c r="S862" s="18"/>
      <c r="V862" s="25"/>
      <c r="W862" s="25"/>
      <c r="X862" s="89"/>
      <c r="Y862" s="89"/>
      <c r="Z862" s="89"/>
      <c r="AB862" s="25"/>
      <c r="AD862" s="25"/>
      <c r="AE862" s="89"/>
      <c r="AG862" s="25"/>
      <c r="AH862" s="67"/>
      <c r="AK862" s="25"/>
      <c r="AL862" s="25"/>
      <c r="AM862" s="89"/>
      <c r="AN862" s="25"/>
      <c r="AO862" s="89"/>
      <c r="AR862" s="25"/>
      <c r="AS862" s="89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89"/>
      <c r="BW862" s="244"/>
      <c r="CB862" s="244"/>
      <c r="CF862" s="244"/>
      <c r="CJ862" s="244"/>
      <c r="CU862" s="244"/>
      <c r="CV862" s="347"/>
      <c r="CX862" s="347"/>
      <c r="CZ862" s="347"/>
      <c r="DB862" s="347"/>
      <c r="DD862" s="347"/>
    </row>
    <row r="863" spans="4:108" x14ac:dyDescent="0.2">
      <c r="D863" s="18"/>
      <c r="H863" s="18"/>
      <c r="J863" s="18"/>
      <c r="K863" s="18"/>
      <c r="L863" s="25"/>
      <c r="M863" s="18"/>
      <c r="N863" s="18"/>
      <c r="O863" s="18"/>
      <c r="P863" s="18"/>
      <c r="Q863" s="18"/>
      <c r="R863" s="18"/>
      <c r="S863" s="18"/>
      <c r="V863" s="25"/>
      <c r="W863" s="25"/>
      <c r="X863" s="89"/>
      <c r="Y863" s="89"/>
      <c r="Z863" s="89"/>
      <c r="AB863" s="25"/>
      <c r="AD863" s="25"/>
      <c r="AE863" s="89"/>
      <c r="AG863" s="25"/>
      <c r="AH863" s="67"/>
      <c r="AK863" s="25"/>
      <c r="AL863" s="25"/>
      <c r="AM863" s="89"/>
      <c r="AN863" s="25"/>
      <c r="AO863" s="89"/>
      <c r="AR863" s="25"/>
      <c r="AS863" s="89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89"/>
      <c r="BW863" s="244"/>
      <c r="CB863" s="244"/>
      <c r="CF863" s="244"/>
      <c r="CJ863" s="244"/>
      <c r="CU863" s="244"/>
      <c r="CV863" s="347"/>
      <c r="CX863" s="347"/>
      <c r="CZ863" s="347"/>
      <c r="DB863" s="347"/>
      <c r="DD863" s="347"/>
    </row>
    <row r="864" spans="4:108" x14ac:dyDescent="0.2">
      <c r="D864" s="18"/>
      <c r="H864" s="18"/>
      <c r="J864" s="18"/>
      <c r="K864" s="18"/>
      <c r="L864" s="25"/>
      <c r="M864" s="18"/>
      <c r="N864" s="18"/>
      <c r="O864" s="18"/>
      <c r="P864" s="18"/>
      <c r="Q864" s="18"/>
      <c r="R864" s="18"/>
      <c r="S864" s="18"/>
      <c r="V864" s="25"/>
      <c r="W864" s="25"/>
      <c r="X864" s="89"/>
      <c r="Y864" s="89"/>
      <c r="Z864" s="89"/>
      <c r="AB864" s="25"/>
      <c r="AD864" s="25"/>
      <c r="AE864" s="89"/>
      <c r="AG864" s="25"/>
      <c r="AH864" s="67"/>
      <c r="AK864" s="25"/>
      <c r="AL864" s="25"/>
      <c r="AM864" s="89"/>
      <c r="AN864" s="25"/>
      <c r="AO864" s="89"/>
      <c r="AR864" s="25"/>
      <c r="AS864" s="89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89"/>
      <c r="BW864" s="244"/>
      <c r="CB864" s="244"/>
      <c r="CF864" s="244"/>
      <c r="CJ864" s="244"/>
      <c r="CU864" s="244"/>
      <c r="CV864" s="347"/>
      <c r="CX864" s="347"/>
      <c r="CZ864" s="347"/>
      <c r="DB864" s="347"/>
      <c r="DD864" s="347"/>
    </row>
    <row r="865" spans="4:108" x14ac:dyDescent="0.2">
      <c r="D865" s="18"/>
      <c r="H865" s="18"/>
      <c r="J865" s="18"/>
      <c r="K865" s="18"/>
      <c r="L865" s="25"/>
      <c r="M865" s="18"/>
      <c r="N865" s="18"/>
      <c r="O865" s="18"/>
      <c r="P865" s="18"/>
      <c r="Q865" s="18"/>
      <c r="R865" s="18"/>
      <c r="S865" s="18"/>
      <c r="V865" s="25"/>
      <c r="W865" s="25"/>
      <c r="X865" s="89"/>
      <c r="Y865" s="89"/>
      <c r="Z865" s="89"/>
      <c r="AB865" s="25"/>
      <c r="AD865" s="25"/>
      <c r="AE865" s="89"/>
      <c r="AG865" s="25"/>
      <c r="AH865" s="67"/>
      <c r="AK865" s="25"/>
      <c r="AL865" s="25"/>
      <c r="AM865" s="89"/>
      <c r="AN865" s="25"/>
      <c r="AO865" s="89"/>
      <c r="AR865" s="25"/>
      <c r="AS865" s="89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89"/>
      <c r="BW865" s="244"/>
      <c r="CB865" s="244"/>
      <c r="CF865" s="244"/>
      <c r="CJ865" s="244"/>
      <c r="CU865" s="244"/>
      <c r="CV865" s="347"/>
      <c r="CX865" s="347"/>
      <c r="CZ865" s="347"/>
      <c r="DB865" s="347"/>
      <c r="DD865" s="347"/>
    </row>
    <row r="866" spans="4:108" x14ac:dyDescent="0.2">
      <c r="D866" s="18"/>
      <c r="H866" s="18"/>
      <c r="J866" s="18"/>
      <c r="K866" s="18"/>
      <c r="L866" s="25"/>
      <c r="M866" s="18"/>
      <c r="N866" s="18"/>
      <c r="O866" s="18"/>
      <c r="P866" s="18"/>
      <c r="Q866" s="18"/>
      <c r="R866" s="18"/>
      <c r="S866" s="18"/>
      <c r="V866" s="25"/>
      <c r="W866" s="25"/>
      <c r="X866" s="89"/>
      <c r="Y866" s="89"/>
      <c r="Z866" s="89"/>
      <c r="AB866" s="25"/>
      <c r="AD866" s="25"/>
      <c r="AE866" s="89"/>
      <c r="AG866" s="25"/>
      <c r="AH866" s="67"/>
      <c r="AK866" s="25"/>
      <c r="AL866" s="25"/>
      <c r="AM866" s="89"/>
      <c r="AN866" s="25"/>
      <c r="AO866" s="89"/>
      <c r="AR866" s="25"/>
      <c r="AS866" s="89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89"/>
      <c r="BW866" s="244"/>
      <c r="CB866" s="244"/>
      <c r="CF866" s="244"/>
      <c r="CJ866" s="244"/>
      <c r="CU866" s="244"/>
      <c r="CV866" s="347"/>
      <c r="CX866" s="347"/>
      <c r="CZ866" s="347"/>
      <c r="DB866" s="347"/>
      <c r="DD866" s="347"/>
    </row>
    <row r="867" spans="4:108" x14ac:dyDescent="0.2">
      <c r="D867" s="18"/>
      <c r="H867" s="18"/>
      <c r="J867" s="18"/>
      <c r="K867" s="18"/>
      <c r="L867" s="25"/>
      <c r="M867" s="18"/>
      <c r="N867" s="18"/>
      <c r="O867" s="18"/>
      <c r="P867" s="18"/>
      <c r="Q867" s="18"/>
      <c r="R867" s="18"/>
      <c r="S867" s="18"/>
      <c r="V867" s="25"/>
      <c r="W867" s="25"/>
      <c r="X867" s="89"/>
      <c r="Y867" s="89"/>
      <c r="Z867" s="89"/>
      <c r="AB867" s="25"/>
      <c r="AD867" s="25"/>
      <c r="AE867" s="89"/>
      <c r="AG867" s="25"/>
      <c r="AH867" s="67"/>
      <c r="AK867" s="25"/>
      <c r="AL867" s="25"/>
      <c r="AM867" s="89"/>
      <c r="AN867" s="25"/>
      <c r="AO867" s="89"/>
      <c r="AR867" s="25"/>
      <c r="AS867" s="89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89"/>
      <c r="BW867" s="244"/>
      <c r="CB867" s="244"/>
      <c r="CF867" s="244"/>
      <c r="CJ867" s="244"/>
      <c r="CU867" s="244"/>
      <c r="CV867" s="347"/>
      <c r="CX867" s="347"/>
      <c r="CZ867" s="347"/>
      <c r="DB867" s="347"/>
      <c r="DD867" s="347"/>
    </row>
    <row r="868" spans="4:108" x14ac:dyDescent="0.2">
      <c r="D868" s="18"/>
      <c r="H868" s="18"/>
      <c r="J868" s="18"/>
      <c r="K868" s="18"/>
      <c r="L868" s="25"/>
      <c r="M868" s="18"/>
      <c r="N868" s="18"/>
      <c r="O868" s="18"/>
      <c r="P868" s="18"/>
      <c r="Q868" s="18"/>
      <c r="R868" s="18"/>
      <c r="S868" s="18"/>
      <c r="V868" s="25"/>
      <c r="W868" s="25"/>
      <c r="X868" s="89"/>
      <c r="Y868" s="89"/>
      <c r="Z868" s="89"/>
      <c r="AB868" s="25"/>
      <c r="AD868" s="25"/>
      <c r="AE868" s="89"/>
      <c r="AG868" s="25"/>
      <c r="AH868" s="67"/>
      <c r="AK868" s="25"/>
      <c r="AL868" s="25"/>
      <c r="AM868" s="89"/>
      <c r="AN868" s="25"/>
      <c r="AO868" s="89"/>
      <c r="AR868" s="25"/>
      <c r="AS868" s="89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89"/>
      <c r="BW868" s="244"/>
      <c r="CB868" s="244"/>
      <c r="CF868" s="244"/>
      <c r="CJ868" s="244"/>
      <c r="CU868" s="244"/>
      <c r="CV868" s="347"/>
      <c r="CX868" s="347"/>
      <c r="CZ868" s="347"/>
      <c r="DB868" s="347"/>
      <c r="DD868" s="347"/>
    </row>
    <row r="869" spans="4:108" x14ac:dyDescent="0.2">
      <c r="D869" s="18"/>
      <c r="H869" s="18"/>
      <c r="J869" s="18"/>
      <c r="K869" s="18"/>
      <c r="L869" s="25"/>
      <c r="M869" s="18"/>
      <c r="N869" s="18"/>
      <c r="O869" s="18"/>
      <c r="P869" s="18"/>
      <c r="Q869" s="18"/>
      <c r="R869" s="18"/>
      <c r="S869" s="18"/>
      <c r="V869" s="25"/>
      <c r="W869" s="25"/>
      <c r="X869" s="89"/>
      <c r="Y869" s="89"/>
      <c r="Z869" s="89"/>
      <c r="AB869" s="25"/>
      <c r="AD869" s="25"/>
      <c r="AE869" s="89"/>
      <c r="AG869" s="25"/>
      <c r="AH869" s="67"/>
      <c r="AK869" s="25"/>
      <c r="AL869" s="25"/>
      <c r="AM869" s="89"/>
      <c r="AN869" s="25"/>
      <c r="AO869" s="89"/>
      <c r="AR869" s="25"/>
      <c r="AS869" s="89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89"/>
      <c r="BW869" s="244"/>
      <c r="CB869" s="244"/>
      <c r="CF869" s="244"/>
      <c r="CJ869" s="244"/>
      <c r="CU869" s="244"/>
      <c r="CV869" s="347"/>
      <c r="CX869" s="347"/>
      <c r="CZ869" s="347"/>
      <c r="DB869" s="347"/>
      <c r="DD869" s="347"/>
    </row>
    <row r="870" spans="4:108" x14ac:dyDescent="0.2">
      <c r="D870" s="18"/>
      <c r="H870" s="18"/>
      <c r="J870" s="18"/>
      <c r="K870" s="18"/>
      <c r="L870" s="25"/>
      <c r="M870" s="18"/>
      <c r="N870" s="18"/>
      <c r="O870" s="18"/>
      <c r="P870" s="18"/>
      <c r="Q870" s="18"/>
      <c r="R870" s="18"/>
      <c r="S870" s="18"/>
      <c r="V870" s="25"/>
      <c r="W870" s="25"/>
      <c r="X870" s="89"/>
      <c r="Y870" s="89"/>
      <c r="Z870" s="89"/>
      <c r="AB870" s="25"/>
      <c r="AD870" s="25"/>
      <c r="AE870" s="89"/>
      <c r="AG870" s="25"/>
      <c r="AH870" s="67"/>
      <c r="AK870" s="25"/>
      <c r="AL870" s="25"/>
      <c r="AM870" s="89"/>
      <c r="AN870" s="25"/>
      <c r="AO870" s="89"/>
      <c r="AR870" s="25"/>
      <c r="AS870" s="89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89"/>
      <c r="BW870" s="244"/>
      <c r="CB870" s="244"/>
      <c r="CF870" s="244"/>
      <c r="CJ870" s="244"/>
      <c r="CU870" s="244"/>
      <c r="CV870" s="347"/>
      <c r="CX870" s="347"/>
      <c r="CZ870" s="347"/>
      <c r="DB870" s="347"/>
      <c r="DD870" s="347"/>
    </row>
    <row r="871" spans="4:108" x14ac:dyDescent="0.2">
      <c r="D871" s="18"/>
      <c r="H871" s="18"/>
      <c r="J871" s="18"/>
      <c r="K871" s="18"/>
      <c r="L871" s="25"/>
      <c r="M871" s="18"/>
      <c r="N871" s="18"/>
      <c r="O871" s="18"/>
      <c r="P871" s="18"/>
      <c r="Q871" s="18"/>
      <c r="R871" s="18"/>
      <c r="S871" s="18"/>
      <c r="V871" s="25"/>
      <c r="W871" s="25"/>
      <c r="X871" s="89"/>
      <c r="Y871" s="89"/>
      <c r="Z871" s="89"/>
      <c r="AB871" s="25"/>
      <c r="AD871" s="25"/>
      <c r="AE871" s="89"/>
      <c r="AG871" s="25"/>
      <c r="AH871" s="67"/>
      <c r="AK871" s="25"/>
      <c r="AL871" s="25"/>
      <c r="AM871" s="89"/>
      <c r="AN871" s="25"/>
      <c r="AO871" s="89"/>
      <c r="AR871" s="25"/>
      <c r="AS871" s="89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89"/>
      <c r="BW871" s="244"/>
      <c r="CB871" s="244"/>
      <c r="CF871" s="244"/>
      <c r="CJ871" s="244"/>
      <c r="CU871" s="244"/>
      <c r="CV871" s="347"/>
      <c r="CX871" s="347"/>
      <c r="CZ871" s="347"/>
      <c r="DB871" s="347"/>
      <c r="DD871" s="347"/>
    </row>
    <row r="872" spans="4:108" x14ac:dyDescent="0.2">
      <c r="D872" s="18"/>
      <c r="H872" s="18"/>
      <c r="J872" s="18"/>
      <c r="K872" s="18"/>
      <c r="L872" s="25"/>
      <c r="M872" s="18"/>
      <c r="N872" s="18"/>
      <c r="O872" s="18"/>
      <c r="P872" s="18"/>
      <c r="Q872" s="18"/>
      <c r="R872" s="18"/>
      <c r="S872" s="18"/>
      <c r="V872" s="25"/>
      <c r="W872" s="25"/>
      <c r="X872" s="89"/>
      <c r="Y872" s="89"/>
      <c r="Z872" s="89"/>
      <c r="AB872" s="25"/>
      <c r="AD872" s="25"/>
      <c r="AE872" s="89"/>
      <c r="AG872" s="25"/>
      <c r="AH872" s="67"/>
      <c r="AK872" s="25"/>
      <c r="AL872" s="25"/>
      <c r="AM872" s="89"/>
      <c r="AN872" s="25"/>
      <c r="AO872" s="89"/>
      <c r="AR872" s="25"/>
      <c r="AS872" s="89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89"/>
      <c r="BW872" s="244"/>
      <c r="CB872" s="244"/>
      <c r="CF872" s="244"/>
      <c r="CJ872" s="244"/>
      <c r="CU872" s="244"/>
      <c r="CV872" s="347"/>
      <c r="CX872" s="347"/>
      <c r="CZ872" s="347"/>
      <c r="DB872" s="347"/>
      <c r="DD872" s="347"/>
    </row>
    <row r="873" spans="4:108" x14ac:dyDescent="0.2">
      <c r="D873" s="18"/>
      <c r="H873" s="18"/>
      <c r="J873" s="18"/>
      <c r="K873" s="18"/>
      <c r="L873" s="25"/>
      <c r="M873" s="18"/>
      <c r="N873" s="18"/>
      <c r="O873" s="18"/>
      <c r="P873" s="18"/>
      <c r="Q873" s="18"/>
      <c r="R873" s="18"/>
      <c r="S873" s="18"/>
      <c r="V873" s="25"/>
      <c r="W873" s="25"/>
      <c r="X873" s="89"/>
      <c r="Y873" s="89"/>
      <c r="Z873" s="89"/>
      <c r="AB873" s="25"/>
      <c r="AD873" s="25"/>
      <c r="AE873" s="89"/>
      <c r="AG873" s="25"/>
      <c r="AH873" s="67"/>
      <c r="AK873" s="25"/>
      <c r="AL873" s="25"/>
      <c r="AM873" s="89"/>
      <c r="AN873" s="25"/>
      <c r="AO873" s="89"/>
      <c r="AR873" s="25"/>
      <c r="AS873" s="89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89"/>
      <c r="BW873" s="244"/>
      <c r="CB873" s="244"/>
      <c r="CF873" s="244"/>
      <c r="CJ873" s="244"/>
      <c r="CU873" s="244"/>
      <c r="CV873" s="347"/>
      <c r="CX873" s="347"/>
      <c r="CZ873" s="347"/>
      <c r="DB873" s="347"/>
      <c r="DD873" s="347"/>
    </row>
    <row r="874" spans="4:108" x14ac:dyDescent="0.2">
      <c r="D874" s="18"/>
      <c r="H874" s="18"/>
      <c r="J874" s="18"/>
      <c r="K874" s="18"/>
      <c r="L874" s="25"/>
      <c r="M874" s="18"/>
      <c r="N874" s="18"/>
      <c r="O874" s="18"/>
      <c r="P874" s="18"/>
      <c r="Q874" s="18"/>
      <c r="R874" s="18"/>
      <c r="S874" s="18"/>
      <c r="V874" s="25"/>
      <c r="W874" s="25"/>
      <c r="X874" s="89"/>
      <c r="Y874" s="89"/>
      <c r="Z874" s="89"/>
      <c r="AB874" s="25"/>
      <c r="AD874" s="25"/>
      <c r="AE874" s="89"/>
      <c r="AG874" s="25"/>
      <c r="AH874" s="67"/>
      <c r="AK874" s="25"/>
      <c r="AL874" s="25"/>
      <c r="AM874" s="89"/>
      <c r="AN874" s="25"/>
      <c r="AO874" s="89"/>
      <c r="AR874" s="25"/>
      <c r="AS874" s="89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89"/>
      <c r="BW874" s="244"/>
      <c r="CB874" s="244"/>
      <c r="CF874" s="244"/>
      <c r="CJ874" s="244"/>
      <c r="CU874" s="244"/>
      <c r="CV874" s="347"/>
      <c r="CX874" s="347"/>
      <c r="CZ874" s="347"/>
      <c r="DB874" s="347"/>
      <c r="DD874" s="347"/>
    </row>
    <row r="875" spans="4:108" x14ac:dyDescent="0.2">
      <c r="D875" s="18"/>
      <c r="H875" s="18"/>
      <c r="J875" s="18"/>
      <c r="K875" s="18"/>
      <c r="L875" s="25"/>
      <c r="M875" s="18"/>
      <c r="N875" s="18"/>
      <c r="O875" s="18"/>
      <c r="P875" s="18"/>
      <c r="Q875" s="18"/>
      <c r="R875" s="18"/>
      <c r="S875" s="18"/>
      <c r="V875" s="25"/>
      <c r="W875" s="25"/>
      <c r="X875" s="89"/>
      <c r="Y875" s="89"/>
      <c r="Z875" s="89"/>
      <c r="AB875" s="25"/>
      <c r="AD875" s="25"/>
      <c r="AE875" s="89"/>
      <c r="AG875" s="25"/>
      <c r="AH875" s="67"/>
      <c r="AK875" s="25"/>
      <c r="AL875" s="25"/>
      <c r="AM875" s="89"/>
      <c r="AN875" s="25"/>
      <c r="AO875" s="89"/>
      <c r="AR875" s="25"/>
      <c r="AS875" s="89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89"/>
      <c r="BW875" s="244"/>
      <c r="CB875" s="244"/>
      <c r="CF875" s="244"/>
      <c r="CJ875" s="244"/>
      <c r="CU875" s="244"/>
      <c r="CV875" s="347"/>
      <c r="CX875" s="347"/>
      <c r="CZ875" s="347"/>
      <c r="DB875" s="347"/>
      <c r="DD875" s="347"/>
    </row>
    <row r="876" spans="4:108" x14ac:dyDescent="0.2">
      <c r="D876" s="18"/>
      <c r="H876" s="18"/>
      <c r="J876" s="18"/>
      <c r="K876" s="18"/>
      <c r="L876" s="25"/>
      <c r="M876" s="18"/>
      <c r="N876" s="18"/>
      <c r="O876" s="18"/>
      <c r="P876" s="18"/>
      <c r="Q876" s="18"/>
      <c r="R876" s="18"/>
      <c r="S876" s="18"/>
      <c r="V876" s="25"/>
      <c r="W876" s="25"/>
      <c r="X876" s="89"/>
      <c r="Y876" s="89"/>
      <c r="Z876" s="89"/>
      <c r="AB876" s="25"/>
      <c r="AD876" s="25"/>
      <c r="AE876" s="89"/>
      <c r="AG876" s="25"/>
      <c r="AH876" s="67"/>
      <c r="AK876" s="25"/>
      <c r="AL876" s="25"/>
      <c r="AM876" s="89"/>
      <c r="AN876" s="25"/>
      <c r="AO876" s="89"/>
      <c r="AR876" s="25"/>
      <c r="AS876" s="89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89"/>
      <c r="BW876" s="244"/>
      <c r="CB876" s="244"/>
      <c r="CF876" s="244"/>
      <c r="CJ876" s="244"/>
      <c r="CU876" s="244"/>
      <c r="CV876" s="347"/>
      <c r="CX876" s="347"/>
      <c r="CZ876" s="347"/>
      <c r="DB876" s="347"/>
      <c r="DD876" s="347"/>
    </row>
    <row r="877" spans="4:108" x14ac:dyDescent="0.2">
      <c r="D877" s="18"/>
      <c r="H877" s="18"/>
      <c r="J877" s="18"/>
      <c r="K877" s="18"/>
      <c r="L877" s="25"/>
      <c r="M877" s="18"/>
      <c r="N877" s="18"/>
      <c r="O877" s="18"/>
      <c r="P877" s="18"/>
      <c r="Q877" s="18"/>
      <c r="R877" s="18"/>
      <c r="S877" s="18"/>
      <c r="V877" s="25"/>
      <c r="W877" s="25"/>
      <c r="X877" s="89"/>
      <c r="Y877" s="89"/>
      <c r="Z877" s="89"/>
      <c r="AB877" s="25"/>
      <c r="AD877" s="25"/>
      <c r="AE877" s="89"/>
      <c r="AG877" s="25"/>
      <c r="AH877" s="67"/>
      <c r="AK877" s="25"/>
      <c r="AL877" s="25"/>
      <c r="AM877" s="89"/>
      <c r="AN877" s="25"/>
      <c r="AO877" s="89"/>
      <c r="AR877" s="25"/>
      <c r="AS877" s="89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89"/>
      <c r="BW877" s="244"/>
      <c r="CB877" s="244"/>
      <c r="CF877" s="244"/>
      <c r="CJ877" s="244"/>
      <c r="CU877" s="244"/>
      <c r="CV877" s="347"/>
      <c r="CX877" s="347"/>
      <c r="CZ877" s="347"/>
      <c r="DB877" s="347"/>
      <c r="DD877" s="347"/>
    </row>
    <row r="878" spans="4:108" x14ac:dyDescent="0.2">
      <c r="D878" s="18"/>
      <c r="H878" s="18"/>
      <c r="J878" s="18"/>
      <c r="K878" s="18"/>
      <c r="L878" s="25"/>
      <c r="M878" s="18"/>
      <c r="N878" s="18"/>
      <c r="O878" s="18"/>
      <c r="P878" s="18"/>
      <c r="Q878" s="18"/>
      <c r="R878" s="18"/>
      <c r="S878" s="18"/>
      <c r="V878" s="25"/>
      <c r="W878" s="25"/>
      <c r="X878" s="89"/>
      <c r="Y878" s="89"/>
      <c r="Z878" s="89"/>
      <c r="AB878" s="25"/>
      <c r="AD878" s="25"/>
      <c r="AE878" s="89"/>
      <c r="AG878" s="25"/>
      <c r="AH878" s="67"/>
      <c r="AK878" s="25"/>
      <c r="AL878" s="25"/>
      <c r="AM878" s="89"/>
      <c r="AN878" s="25"/>
      <c r="AO878" s="89"/>
      <c r="AR878" s="25"/>
      <c r="AS878" s="89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89"/>
      <c r="BW878" s="244"/>
      <c r="CB878" s="244"/>
      <c r="CF878" s="244"/>
      <c r="CJ878" s="244"/>
      <c r="CU878" s="244"/>
      <c r="CV878" s="347"/>
      <c r="CX878" s="347"/>
      <c r="CZ878" s="347"/>
      <c r="DB878" s="347"/>
      <c r="DD878" s="347"/>
    </row>
    <row r="879" spans="4:108" x14ac:dyDescent="0.2">
      <c r="D879" s="18"/>
      <c r="H879" s="18"/>
      <c r="J879" s="18"/>
      <c r="K879" s="18"/>
      <c r="L879" s="25"/>
      <c r="M879" s="18"/>
      <c r="N879" s="18"/>
      <c r="O879" s="18"/>
      <c r="P879" s="18"/>
      <c r="Q879" s="18"/>
      <c r="R879" s="18"/>
      <c r="S879" s="18"/>
      <c r="V879" s="25"/>
      <c r="W879" s="25"/>
      <c r="X879" s="89"/>
      <c r="Y879" s="89"/>
      <c r="Z879" s="89"/>
      <c r="AB879" s="25"/>
      <c r="AD879" s="25"/>
      <c r="AE879" s="89"/>
      <c r="AG879" s="25"/>
      <c r="AH879" s="67"/>
      <c r="AK879" s="25"/>
      <c r="AL879" s="25"/>
      <c r="AM879" s="89"/>
      <c r="AN879" s="25"/>
      <c r="AO879" s="89"/>
      <c r="AR879" s="25"/>
      <c r="AS879" s="89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89"/>
      <c r="BW879" s="244"/>
      <c r="CB879" s="244"/>
      <c r="CF879" s="244"/>
      <c r="CJ879" s="244"/>
      <c r="CU879" s="244"/>
      <c r="CV879" s="347"/>
      <c r="CX879" s="347"/>
      <c r="CZ879" s="347"/>
      <c r="DB879" s="347"/>
      <c r="DD879" s="347"/>
    </row>
    <row r="880" spans="4:108" x14ac:dyDescent="0.2">
      <c r="D880" s="18"/>
      <c r="H880" s="18"/>
      <c r="J880" s="18"/>
      <c r="K880" s="18"/>
      <c r="L880" s="25"/>
      <c r="M880" s="18"/>
      <c r="N880" s="18"/>
      <c r="O880" s="18"/>
      <c r="P880" s="18"/>
      <c r="Q880" s="18"/>
      <c r="R880" s="18"/>
      <c r="S880" s="18"/>
      <c r="V880" s="25"/>
      <c r="W880" s="25"/>
      <c r="X880" s="89"/>
      <c r="Y880" s="89"/>
      <c r="Z880" s="89"/>
      <c r="AB880" s="25"/>
      <c r="AD880" s="25"/>
      <c r="AE880" s="89"/>
      <c r="AG880" s="25"/>
      <c r="AH880" s="67"/>
      <c r="AK880" s="25"/>
      <c r="AL880" s="25"/>
      <c r="AM880" s="89"/>
      <c r="AN880" s="25"/>
      <c r="AO880" s="89"/>
      <c r="AR880" s="25"/>
      <c r="AS880" s="89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89"/>
      <c r="BW880" s="244"/>
      <c r="CB880" s="244"/>
      <c r="CF880" s="244"/>
      <c r="CJ880" s="244"/>
      <c r="CU880" s="244"/>
      <c r="CV880" s="347"/>
      <c r="CX880" s="347"/>
      <c r="CZ880" s="347"/>
      <c r="DB880" s="347"/>
      <c r="DD880" s="347"/>
    </row>
    <row r="881" spans="4:108" x14ac:dyDescent="0.2">
      <c r="D881" s="18"/>
      <c r="H881" s="18"/>
      <c r="J881" s="18"/>
      <c r="K881" s="18"/>
      <c r="L881" s="25"/>
      <c r="M881" s="18"/>
      <c r="N881" s="18"/>
      <c r="O881" s="18"/>
      <c r="P881" s="18"/>
      <c r="Q881" s="18"/>
      <c r="R881" s="18"/>
      <c r="S881" s="18"/>
      <c r="V881" s="25"/>
      <c r="W881" s="25"/>
      <c r="X881" s="89"/>
      <c r="Y881" s="89"/>
      <c r="Z881" s="89"/>
      <c r="AB881" s="25"/>
      <c r="AD881" s="25"/>
      <c r="AE881" s="89"/>
      <c r="AG881" s="25"/>
      <c r="AH881" s="67"/>
      <c r="AK881" s="25"/>
      <c r="AL881" s="25"/>
      <c r="AM881" s="89"/>
      <c r="AN881" s="25"/>
      <c r="AO881" s="89"/>
      <c r="AR881" s="25"/>
      <c r="AS881" s="89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89"/>
      <c r="BW881" s="244"/>
      <c r="CB881" s="244"/>
      <c r="CF881" s="244"/>
      <c r="CJ881" s="244"/>
      <c r="CU881" s="244"/>
      <c r="CV881" s="347"/>
      <c r="CX881" s="347"/>
      <c r="CZ881" s="347"/>
      <c r="DB881" s="347"/>
      <c r="DD881" s="347"/>
    </row>
    <row r="882" spans="4:108" x14ac:dyDescent="0.2">
      <c r="D882" s="18"/>
      <c r="H882" s="18"/>
      <c r="J882" s="18"/>
      <c r="K882" s="18"/>
      <c r="L882" s="25"/>
      <c r="M882" s="18"/>
      <c r="N882" s="18"/>
      <c r="O882" s="18"/>
      <c r="P882" s="18"/>
      <c r="Q882" s="18"/>
      <c r="R882" s="18"/>
      <c r="S882" s="18"/>
      <c r="V882" s="25"/>
      <c r="W882" s="25"/>
      <c r="X882" s="89"/>
      <c r="Y882" s="89"/>
      <c r="Z882" s="89"/>
      <c r="AB882" s="25"/>
      <c r="AD882" s="25"/>
      <c r="AE882" s="89"/>
      <c r="AG882" s="25"/>
      <c r="AH882" s="67"/>
      <c r="AK882" s="25"/>
      <c r="AL882" s="25"/>
      <c r="AM882" s="89"/>
      <c r="AN882" s="25"/>
      <c r="AO882" s="89"/>
      <c r="AR882" s="25"/>
      <c r="AS882" s="89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89"/>
      <c r="BW882" s="244"/>
      <c r="CB882" s="244"/>
      <c r="CF882" s="244"/>
      <c r="CJ882" s="244"/>
      <c r="CU882" s="244"/>
      <c r="CV882" s="347"/>
      <c r="CX882" s="347"/>
      <c r="CZ882" s="347"/>
      <c r="DB882" s="347"/>
      <c r="DD882" s="347"/>
    </row>
    <row r="883" spans="4:108" x14ac:dyDescent="0.2">
      <c r="D883" s="18"/>
      <c r="H883" s="18"/>
      <c r="J883" s="18"/>
      <c r="K883" s="18"/>
      <c r="L883" s="25"/>
      <c r="M883" s="18"/>
      <c r="N883" s="18"/>
      <c r="O883" s="18"/>
      <c r="P883" s="18"/>
      <c r="Q883" s="18"/>
      <c r="R883" s="18"/>
      <c r="S883" s="18"/>
      <c r="V883" s="25"/>
      <c r="W883" s="25"/>
      <c r="X883" s="89"/>
      <c r="Y883" s="89"/>
      <c r="Z883" s="89"/>
      <c r="AB883" s="25"/>
      <c r="AD883" s="25"/>
      <c r="AE883" s="89"/>
      <c r="AG883" s="25"/>
      <c r="AH883" s="67"/>
      <c r="AK883" s="25"/>
      <c r="AL883" s="25"/>
      <c r="AM883" s="89"/>
      <c r="AN883" s="25"/>
      <c r="AO883" s="89"/>
      <c r="AR883" s="25"/>
      <c r="AS883" s="89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89"/>
      <c r="BW883" s="244"/>
      <c r="CB883" s="244"/>
      <c r="CF883" s="244"/>
      <c r="CJ883" s="244"/>
      <c r="CU883" s="244"/>
      <c r="CV883" s="347"/>
      <c r="CX883" s="347"/>
      <c r="CZ883" s="347"/>
      <c r="DB883" s="347"/>
      <c r="DD883" s="347"/>
    </row>
    <row r="884" spans="4:108" x14ac:dyDescent="0.2">
      <c r="D884" s="18"/>
      <c r="H884" s="18"/>
      <c r="J884" s="18"/>
      <c r="K884" s="18"/>
      <c r="L884" s="25"/>
      <c r="M884" s="18"/>
      <c r="N884" s="18"/>
      <c r="O884" s="18"/>
      <c r="P884" s="18"/>
      <c r="Q884" s="18"/>
      <c r="R884" s="18"/>
      <c r="S884" s="18"/>
      <c r="V884" s="25"/>
      <c r="W884" s="25"/>
      <c r="X884" s="89"/>
      <c r="Y884" s="89"/>
      <c r="Z884" s="89"/>
      <c r="AB884" s="25"/>
      <c r="AD884" s="25"/>
      <c r="AE884" s="89"/>
      <c r="AG884" s="25"/>
      <c r="AH884" s="67"/>
      <c r="AK884" s="25"/>
      <c r="AL884" s="25"/>
      <c r="AM884" s="89"/>
      <c r="AN884" s="25"/>
      <c r="AO884" s="89"/>
      <c r="AR884" s="25"/>
      <c r="AS884" s="89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89"/>
      <c r="BW884" s="244"/>
      <c r="CB884" s="244"/>
      <c r="CF884" s="244"/>
      <c r="CJ884" s="244"/>
      <c r="CU884" s="244"/>
      <c r="CV884" s="347"/>
      <c r="CX884" s="347"/>
      <c r="CZ884" s="347"/>
      <c r="DB884" s="347"/>
      <c r="DD884" s="347"/>
    </row>
    <row r="885" spans="4:108" x14ac:dyDescent="0.2">
      <c r="D885" s="18"/>
      <c r="H885" s="18"/>
      <c r="J885" s="18"/>
      <c r="K885" s="18"/>
      <c r="L885" s="25"/>
      <c r="M885" s="18"/>
      <c r="N885" s="18"/>
      <c r="O885" s="18"/>
      <c r="P885" s="18"/>
      <c r="Q885" s="18"/>
      <c r="R885" s="18"/>
      <c r="S885" s="18"/>
      <c r="V885" s="25"/>
      <c r="W885" s="25"/>
      <c r="X885" s="89"/>
      <c r="Y885" s="89"/>
      <c r="Z885" s="89"/>
      <c r="AB885" s="25"/>
      <c r="AD885" s="25"/>
      <c r="AE885" s="89"/>
      <c r="AG885" s="25"/>
      <c r="AH885" s="67"/>
      <c r="AK885" s="25"/>
      <c r="AL885" s="25"/>
      <c r="AM885" s="89"/>
      <c r="AN885" s="25"/>
      <c r="AO885" s="89"/>
      <c r="AR885" s="25"/>
      <c r="AS885" s="89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89"/>
      <c r="BW885" s="244"/>
      <c r="CB885" s="244"/>
      <c r="CF885" s="244"/>
      <c r="CJ885" s="244"/>
      <c r="CU885" s="244"/>
      <c r="CV885" s="347"/>
      <c r="CX885" s="347"/>
      <c r="CZ885" s="347"/>
      <c r="DB885" s="347"/>
      <c r="DD885" s="347"/>
    </row>
    <row r="886" spans="4:108" x14ac:dyDescent="0.2">
      <c r="D886" s="18"/>
      <c r="H886" s="18"/>
      <c r="J886" s="18"/>
      <c r="K886" s="18"/>
      <c r="L886" s="25"/>
      <c r="M886" s="18"/>
      <c r="N886" s="18"/>
      <c r="O886" s="18"/>
      <c r="P886" s="18"/>
      <c r="Q886" s="18"/>
      <c r="R886" s="18"/>
      <c r="S886" s="18"/>
      <c r="V886" s="25"/>
      <c r="W886" s="25"/>
      <c r="X886" s="89"/>
      <c r="Y886" s="89"/>
      <c r="Z886" s="89"/>
      <c r="AB886" s="25"/>
      <c r="AD886" s="25"/>
      <c r="AE886" s="89"/>
      <c r="AG886" s="25"/>
      <c r="AH886" s="67"/>
      <c r="AK886" s="25"/>
      <c r="AL886" s="25"/>
      <c r="AM886" s="89"/>
      <c r="AN886" s="25"/>
      <c r="AO886" s="89"/>
      <c r="AR886" s="25"/>
      <c r="AS886" s="89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89"/>
      <c r="BW886" s="244"/>
      <c r="CB886" s="244"/>
      <c r="CF886" s="244"/>
      <c r="CJ886" s="244"/>
      <c r="CU886" s="244"/>
      <c r="CV886" s="347"/>
      <c r="CX886" s="347"/>
      <c r="CZ886" s="347"/>
      <c r="DB886" s="347"/>
      <c r="DD886" s="347"/>
    </row>
    <row r="887" spans="4:108" x14ac:dyDescent="0.2">
      <c r="D887" s="18"/>
      <c r="H887" s="18"/>
      <c r="J887" s="18"/>
      <c r="K887" s="18"/>
      <c r="L887" s="25"/>
      <c r="M887" s="18"/>
      <c r="N887" s="18"/>
      <c r="O887" s="18"/>
      <c r="P887" s="18"/>
      <c r="Q887" s="18"/>
      <c r="R887" s="18"/>
      <c r="S887" s="18"/>
      <c r="V887" s="25"/>
      <c r="W887" s="25"/>
      <c r="X887" s="89"/>
      <c r="Y887" s="89"/>
      <c r="Z887" s="89"/>
      <c r="AB887" s="25"/>
      <c r="AD887" s="25"/>
      <c r="AE887" s="89"/>
      <c r="AG887" s="25"/>
      <c r="AH887" s="67"/>
      <c r="AK887" s="25"/>
      <c r="AL887" s="25"/>
      <c r="AM887" s="89"/>
      <c r="AN887" s="25"/>
      <c r="AO887" s="89"/>
      <c r="AR887" s="25"/>
      <c r="AS887" s="89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89"/>
      <c r="BW887" s="244"/>
      <c r="CB887" s="244"/>
      <c r="CF887" s="244"/>
      <c r="CJ887" s="244"/>
      <c r="CU887" s="244"/>
      <c r="CV887" s="347"/>
      <c r="CX887" s="347"/>
      <c r="CZ887" s="347"/>
      <c r="DB887" s="347"/>
      <c r="DD887" s="347"/>
    </row>
    <row r="888" spans="4:108" x14ac:dyDescent="0.2">
      <c r="D888" s="18"/>
      <c r="H888" s="18"/>
      <c r="J888" s="18"/>
      <c r="K888" s="18"/>
      <c r="L888" s="25"/>
      <c r="M888" s="18"/>
      <c r="N888" s="18"/>
      <c r="O888" s="18"/>
      <c r="P888" s="18"/>
      <c r="Q888" s="18"/>
      <c r="R888" s="18"/>
      <c r="S888" s="18"/>
      <c r="V888" s="25"/>
      <c r="W888" s="25"/>
      <c r="X888" s="89"/>
      <c r="Y888" s="89"/>
      <c r="Z888" s="89"/>
      <c r="AB888" s="25"/>
      <c r="AD888" s="25"/>
      <c r="AE888" s="89"/>
      <c r="AG888" s="25"/>
      <c r="AH888" s="67"/>
      <c r="AK888" s="25"/>
      <c r="AL888" s="25"/>
      <c r="AM888" s="89"/>
      <c r="AN888" s="25"/>
      <c r="AO888" s="89"/>
      <c r="AR888" s="25"/>
      <c r="AS888" s="89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89"/>
      <c r="BW888" s="244"/>
      <c r="CB888" s="244"/>
      <c r="CF888" s="244"/>
      <c r="CJ888" s="244"/>
      <c r="CU888" s="244"/>
      <c r="CV888" s="347"/>
      <c r="CX888" s="347"/>
      <c r="CZ888" s="347"/>
      <c r="DB888" s="347"/>
      <c r="DD888" s="347"/>
    </row>
    <row r="889" spans="4:108" x14ac:dyDescent="0.2">
      <c r="D889" s="18"/>
      <c r="H889" s="18"/>
      <c r="J889" s="18"/>
      <c r="K889" s="18"/>
      <c r="L889" s="25"/>
      <c r="M889" s="18"/>
      <c r="N889" s="18"/>
      <c r="O889" s="18"/>
      <c r="P889" s="18"/>
      <c r="Q889" s="18"/>
      <c r="R889" s="18"/>
      <c r="S889" s="18"/>
      <c r="V889" s="25"/>
      <c r="W889" s="25"/>
      <c r="X889" s="89"/>
      <c r="Y889" s="89"/>
      <c r="Z889" s="89"/>
      <c r="AB889" s="25"/>
      <c r="AD889" s="25"/>
      <c r="AE889" s="89"/>
      <c r="AG889" s="25"/>
      <c r="AH889" s="67"/>
      <c r="AK889" s="25"/>
      <c r="AL889" s="25"/>
      <c r="AM889" s="89"/>
      <c r="AN889" s="25"/>
      <c r="AO889" s="89"/>
      <c r="AR889" s="25"/>
      <c r="AS889" s="89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89"/>
      <c r="BW889" s="244"/>
      <c r="CB889" s="244"/>
      <c r="CF889" s="244"/>
      <c r="CJ889" s="244"/>
      <c r="CU889" s="244"/>
      <c r="CV889" s="347"/>
      <c r="CX889" s="347"/>
      <c r="CZ889" s="347"/>
      <c r="DB889" s="347"/>
      <c r="DD889" s="347"/>
    </row>
    <row r="890" spans="4:108" x14ac:dyDescent="0.2">
      <c r="D890" s="18"/>
      <c r="H890" s="18"/>
      <c r="J890" s="18"/>
      <c r="K890" s="18"/>
      <c r="L890" s="25"/>
      <c r="M890" s="18"/>
      <c r="N890" s="18"/>
      <c r="O890" s="18"/>
      <c r="P890" s="18"/>
      <c r="Q890" s="18"/>
      <c r="R890" s="18"/>
      <c r="S890" s="18"/>
      <c r="V890" s="25"/>
      <c r="W890" s="25"/>
      <c r="X890" s="89"/>
      <c r="Y890" s="89"/>
      <c r="Z890" s="89"/>
      <c r="AB890" s="25"/>
      <c r="AD890" s="25"/>
      <c r="AE890" s="89"/>
      <c r="AG890" s="25"/>
      <c r="AH890" s="67"/>
      <c r="AK890" s="25"/>
      <c r="AL890" s="25"/>
      <c r="AM890" s="89"/>
      <c r="AN890" s="25"/>
      <c r="AO890" s="89"/>
      <c r="AR890" s="25"/>
      <c r="AS890" s="89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89"/>
      <c r="BW890" s="244"/>
      <c r="CB890" s="244"/>
      <c r="CF890" s="244"/>
      <c r="CJ890" s="244"/>
      <c r="CU890" s="244"/>
      <c r="CV890" s="347"/>
      <c r="CX890" s="347"/>
      <c r="CZ890" s="347"/>
      <c r="DB890" s="347"/>
      <c r="DD890" s="347"/>
    </row>
    <row r="891" spans="4:108" x14ac:dyDescent="0.2">
      <c r="D891" s="18"/>
      <c r="H891" s="18"/>
      <c r="J891" s="18"/>
      <c r="K891" s="18"/>
      <c r="L891" s="25"/>
      <c r="M891" s="18"/>
      <c r="N891" s="18"/>
      <c r="O891" s="18"/>
      <c r="P891" s="18"/>
      <c r="Q891" s="18"/>
      <c r="R891" s="18"/>
      <c r="S891" s="18"/>
      <c r="V891" s="25"/>
      <c r="W891" s="25"/>
      <c r="X891" s="89"/>
      <c r="Y891" s="89"/>
      <c r="Z891" s="89"/>
      <c r="AB891" s="25"/>
      <c r="AD891" s="25"/>
      <c r="AE891" s="89"/>
      <c r="AG891" s="25"/>
      <c r="AH891" s="67"/>
      <c r="AK891" s="25"/>
      <c r="AL891" s="25"/>
      <c r="AM891" s="89"/>
      <c r="AN891" s="25"/>
      <c r="AO891" s="89"/>
      <c r="AR891" s="25"/>
      <c r="AS891" s="89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89"/>
      <c r="BW891" s="244"/>
      <c r="CB891" s="244"/>
      <c r="CF891" s="244"/>
      <c r="CJ891" s="244"/>
      <c r="CU891" s="244"/>
      <c r="CV891" s="347"/>
      <c r="CX891" s="347"/>
      <c r="CZ891" s="347"/>
      <c r="DB891" s="347"/>
      <c r="DD891" s="347"/>
    </row>
    <row r="892" spans="4:108" x14ac:dyDescent="0.2">
      <c r="D892" s="18"/>
      <c r="H892" s="18"/>
      <c r="J892" s="18"/>
      <c r="K892" s="18"/>
      <c r="L892" s="25"/>
      <c r="M892" s="18"/>
      <c r="N892" s="18"/>
      <c r="O892" s="18"/>
      <c r="P892" s="18"/>
      <c r="Q892" s="18"/>
      <c r="R892" s="18"/>
      <c r="S892" s="18"/>
      <c r="V892" s="25"/>
      <c r="W892" s="25"/>
      <c r="X892" s="89"/>
      <c r="Y892" s="89"/>
      <c r="Z892" s="89"/>
      <c r="AB892" s="25"/>
      <c r="AD892" s="25"/>
      <c r="AE892" s="89"/>
      <c r="AG892" s="25"/>
      <c r="AH892" s="67"/>
      <c r="AK892" s="25"/>
      <c r="AL892" s="25"/>
      <c r="AM892" s="89"/>
      <c r="AN892" s="25"/>
      <c r="AO892" s="89"/>
      <c r="AR892" s="25"/>
      <c r="AS892" s="89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89"/>
      <c r="BW892" s="244"/>
      <c r="CB892" s="244"/>
      <c r="CF892" s="244"/>
      <c r="CJ892" s="244"/>
      <c r="CU892" s="244"/>
      <c r="CV892" s="347"/>
      <c r="CX892" s="347"/>
      <c r="CZ892" s="347"/>
      <c r="DB892" s="347"/>
      <c r="DD892" s="347"/>
    </row>
    <row r="893" spans="4:108" x14ac:dyDescent="0.2">
      <c r="D893" s="18"/>
      <c r="H893" s="18"/>
      <c r="J893" s="18"/>
      <c r="K893" s="18"/>
      <c r="L893" s="25"/>
      <c r="M893" s="18"/>
      <c r="N893" s="18"/>
      <c r="O893" s="18"/>
      <c r="P893" s="18"/>
      <c r="Q893" s="18"/>
      <c r="R893" s="18"/>
      <c r="S893" s="18"/>
      <c r="V893" s="25"/>
      <c r="W893" s="25"/>
      <c r="X893" s="89"/>
      <c r="Y893" s="89"/>
      <c r="Z893" s="89"/>
      <c r="AB893" s="25"/>
      <c r="AD893" s="25"/>
      <c r="AE893" s="89"/>
      <c r="AG893" s="25"/>
      <c r="AH893" s="67"/>
      <c r="AK893" s="25"/>
      <c r="AL893" s="25"/>
      <c r="AM893" s="89"/>
      <c r="AN893" s="25"/>
      <c r="AO893" s="89"/>
      <c r="AR893" s="25"/>
      <c r="AS893" s="89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89"/>
      <c r="BW893" s="244"/>
      <c r="CB893" s="244"/>
      <c r="CF893" s="244"/>
      <c r="CJ893" s="244"/>
      <c r="CU893" s="244"/>
      <c r="CV893" s="347"/>
      <c r="CX893" s="347"/>
      <c r="CZ893" s="347"/>
      <c r="DB893" s="347"/>
      <c r="DD893" s="347"/>
    </row>
    <row r="894" spans="4:108" x14ac:dyDescent="0.2">
      <c r="D894" s="18"/>
      <c r="H894" s="18"/>
      <c r="J894" s="18"/>
      <c r="K894" s="18"/>
      <c r="L894" s="25"/>
      <c r="M894" s="18"/>
      <c r="N894" s="18"/>
      <c r="O894" s="18"/>
      <c r="P894" s="18"/>
      <c r="Q894" s="18"/>
      <c r="R894" s="18"/>
      <c r="S894" s="18"/>
      <c r="V894" s="25"/>
      <c r="W894" s="25"/>
      <c r="X894" s="89"/>
      <c r="Y894" s="89"/>
      <c r="Z894" s="89"/>
      <c r="AB894" s="25"/>
      <c r="AD894" s="25"/>
      <c r="AE894" s="89"/>
      <c r="AG894" s="25"/>
      <c r="AH894" s="67"/>
      <c r="AK894" s="25"/>
      <c r="AL894" s="25"/>
      <c r="AM894" s="89"/>
      <c r="AN894" s="25"/>
      <c r="AO894" s="89"/>
      <c r="AR894" s="25"/>
      <c r="AS894" s="89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89"/>
      <c r="BW894" s="244"/>
      <c r="CB894" s="244"/>
      <c r="CF894" s="244"/>
      <c r="CJ894" s="244"/>
      <c r="CU894" s="244"/>
      <c r="CV894" s="347"/>
      <c r="CX894" s="347"/>
      <c r="CZ894" s="347"/>
      <c r="DB894" s="347"/>
      <c r="DD894" s="347"/>
    </row>
    <row r="895" spans="4:108" x14ac:dyDescent="0.2">
      <c r="D895" s="18"/>
      <c r="H895" s="18"/>
      <c r="J895" s="18"/>
      <c r="K895" s="18"/>
      <c r="L895" s="25"/>
      <c r="M895" s="18"/>
      <c r="N895" s="18"/>
      <c r="O895" s="18"/>
      <c r="P895" s="18"/>
      <c r="Q895" s="18"/>
      <c r="R895" s="18"/>
      <c r="S895" s="18"/>
      <c r="V895" s="25"/>
      <c r="W895" s="25"/>
      <c r="X895" s="89"/>
      <c r="Y895" s="89"/>
      <c r="Z895" s="89"/>
      <c r="AB895" s="25"/>
      <c r="AD895" s="25"/>
      <c r="AE895" s="89"/>
      <c r="AG895" s="25"/>
      <c r="AH895" s="67"/>
      <c r="AK895" s="25"/>
      <c r="AL895" s="25"/>
      <c r="AM895" s="89"/>
      <c r="AN895" s="25"/>
      <c r="AO895" s="89"/>
      <c r="AR895" s="25"/>
      <c r="AS895" s="89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89"/>
      <c r="BW895" s="244"/>
      <c r="CB895" s="244"/>
      <c r="CF895" s="244"/>
      <c r="CJ895" s="244"/>
      <c r="CU895" s="244"/>
      <c r="CV895" s="347"/>
      <c r="CX895" s="347"/>
      <c r="CZ895" s="347"/>
      <c r="DB895" s="347"/>
      <c r="DD895" s="347"/>
    </row>
    <row r="896" spans="4:108" x14ac:dyDescent="0.2">
      <c r="D896" s="18"/>
      <c r="H896" s="18"/>
      <c r="J896" s="18"/>
      <c r="K896" s="18"/>
      <c r="L896" s="25"/>
      <c r="M896" s="18"/>
      <c r="N896" s="18"/>
      <c r="O896" s="18"/>
      <c r="P896" s="18"/>
      <c r="Q896" s="18"/>
      <c r="R896" s="18"/>
      <c r="S896" s="18"/>
      <c r="V896" s="25"/>
      <c r="W896" s="25"/>
      <c r="X896" s="89"/>
      <c r="Y896" s="89"/>
      <c r="Z896" s="89"/>
      <c r="AB896" s="25"/>
      <c r="AD896" s="25"/>
      <c r="AE896" s="89"/>
      <c r="AG896" s="25"/>
      <c r="AH896" s="67"/>
      <c r="AK896" s="25"/>
      <c r="AL896" s="25"/>
      <c r="AM896" s="89"/>
      <c r="AN896" s="25"/>
      <c r="AO896" s="89"/>
      <c r="AR896" s="25"/>
      <c r="AS896" s="89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89"/>
      <c r="BW896" s="244"/>
      <c r="CB896" s="244"/>
      <c r="CF896" s="244"/>
      <c r="CJ896" s="244"/>
      <c r="CU896" s="244"/>
      <c r="CV896" s="347"/>
      <c r="CX896" s="347"/>
      <c r="CZ896" s="347"/>
      <c r="DB896" s="347"/>
      <c r="DD896" s="347"/>
    </row>
    <row r="897" spans="4:108" x14ac:dyDescent="0.2">
      <c r="D897" s="18"/>
      <c r="H897" s="18"/>
      <c r="J897" s="18"/>
      <c r="K897" s="18"/>
      <c r="L897" s="25"/>
      <c r="M897" s="18"/>
      <c r="N897" s="18"/>
      <c r="O897" s="18"/>
      <c r="P897" s="18"/>
      <c r="Q897" s="18"/>
      <c r="R897" s="18"/>
      <c r="S897" s="18"/>
      <c r="V897" s="25"/>
      <c r="W897" s="25"/>
      <c r="X897" s="89"/>
      <c r="Y897" s="89"/>
      <c r="Z897" s="89"/>
      <c r="AB897" s="25"/>
      <c r="AD897" s="25"/>
      <c r="AE897" s="89"/>
      <c r="AG897" s="25"/>
      <c r="AH897" s="67"/>
      <c r="AK897" s="25"/>
      <c r="AL897" s="25"/>
      <c r="AM897" s="89"/>
      <c r="AN897" s="25"/>
      <c r="AO897" s="89"/>
      <c r="AR897" s="25"/>
      <c r="AS897" s="89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89"/>
      <c r="BW897" s="244"/>
      <c r="CB897" s="244"/>
      <c r="CF897" s="244"/>
      <c r="CJ897" s="244"/>
      <c r="CU897" s="244"/>
      <c r="CV897" s="347"/>
      <c r="CX897" s="347"/>
      <c r="CZ897" s="347"/>
      <c r="DB897" s="347"/>
      <c r="DD897" s="347"/>
    </row>
    <row r="898" spans="4:108" x14ac:dyDescent="0.2">
      <c r="D898" s="18"/>
      <c r="H898" s="18"/>
      <c r="J898" s="18"/>
      <c r="K898" s="18"/>
      <c r="L898" s="25"/>
      <c r="M898" s="18"/>
      <c r="N898" s="18"/>
      <c r="O898" s="18"/>
      <c r="P898" s="18"/>
      <c r="Q898" s="18"/>
      <c r="R898" s="18"/>
      <c r="S898" s="18"/>
      <c r="V898" s="25"/>
      <c r="W898" s="25"/>
      <c r="X898" s="89"/>
      <c r="Y898" s="89"/>
      <c r="Z898" s="89"/>
      <c r="AB898" s="25"/>
      <c r="AD898" s="25"/>
      <c r="AE898" s="89"/>
      <c r="AG898" s="25"/>
      <c r="AH898" s="67"/>
      <c r="AK898" s="25"/>
      <c r="AL898" s="25"/>
      <c r="AM898" s="89"/>
      <c r="AN898" s="25"/>
      <c r="AO898" s="89"/>
      <c r="AR898" s="25"/>
      <c r="AS898" s="89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89"/>
      <c r="BW898" s="244"/>
      <c r="CB898" s="244"/>
      <c r="CF898" s="244"/>
      <c r="CJ898" s="244"/>
      <c r="CU898" s="244"/>
      <c r="CV898" s="347"/>
      <c r="CX898" s="347"/>
      <c r="CZ898" s="347"/>
      <c r="DB898" s="347"/>
      <c r="DD898" s="347"/>
    </row>
    <row r="899" spans="4:108" x14ac:dyDescent="0.2">
      <c r="D899" s="18"/>
      <c r="H899" s="18"/>
      <c r="J899" s="18"/>
      <c r="K899" s="18"/>
      <c r="L899" s="25"/>
      <c r="M899" s="18"/>
      <c r="N899" s="18"/>
      <c r="O899" s="18"/>
      <c r="P899" s="18"/>
      <c r="Q899" s="18"/>
      <c r="R899" s="18"/>
      <c r="S899" s="18"/>
      <c r="V899" s="25"/>
      <c r="W899" s="25"/>
      <c r="X899" s="89"/>
      <c r="Y899" s="89"/>
      <c r="Z899" s="89"/>
      <c r="AB899" s="25"/>
      <c r="AD899" s="25"/>
      <c r="AE899" s="89"/>
      <c r="AG899" s="25"/>
      <c r="AH899" s="67"/>
      <c r="AK899" s="25"/>
      <c r="AL899" s="25"/>
      <c r="AM899" s="89"/>
      <c r="AN899" s="25"/>
      <c r="AO899" s="89"/>
      <c r="AR899" s="25"/>
      <c r="AS899" s="89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89"/>
      <c r="BW899" s="244"/>
      <c r="CB899" s="244"/>
      <c r="CF899" s="244"/>
      <c r="CJ899" s="244"/>
      <c r="CU899" s="244"/>
      <c r="CV899" s="347"/>
      <c r="CX899" s="347"/>
      <c r="CZ899" s="347"/>
      <c r="DB899" s="347"/>
      <c r="DD899" s="347"/>
    </row>
    <row r="900" spans="4:108" x14ac:dyDescent="0.2">
      <c r="D900" s="18"/>
      <c r="H900" s="18"/>
      <c r="J900" s="18"/>
      <c r="K900" s="18"/>
      <c r="L900" s="25"/>
      <c r="M900" s="18"/>
      <c r="N900" s="18"/>
      <c r="O900" s="18"/>
      <c r="P900" s="18"/>
      <c r="Q900" s="18"/>
      <c r="R900" s="18"/>
      <c r="S900" s="18"/>
      <c r="V900" s="25"/>
      <c r="W900" s="25"/>
      <c r="X900" s="89"/>
      <c r="Y900" s="89"/>
      <c r="Z900" s="89"/>
      <c r="AB900" s="25"/>
      <c r="AD900" s="25"/>
      <c r="AE900" s="89"/>
      <c r="AG900" s="25"/>
      <c r="AH900" s="67"/>
      <c r="AK900" s="25"/>
      <c r="AL900" s="25"/>
      <c r="AM900" s="89"/>
      <c r="AN900" s="25"/>
      <c r="AO900" s="89"/>
      <c r="AR900" s="25"/>
      <c r="AS900" s="89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89"/>
      <c r="BW900" s="244"/>
      <c r="CB900" s="244"/>
      <c r="CF900" s="244"/>
      <c r="CJ900" s="244"/>
      <c r="CU900" s="244"/>
      <c r="CV900" s="347"/>
      <c r="CX900" s="347"/>
      <c r="CZ900" s="347"/>
      <c r="DB900" s="347"/>
      <c r="DD900" s="347"/>
    </row>
    <row r="901" spans="4:108" x14ac:dyDescent="0.2">
      <c r="D901" s="18"/>
      <c r="H901" s="18"/>
      <c r="J901" s="18"/>
      <c r="K901" s="18"/>
      <c r="L901" s="25"/>
      <c r="M901" s="18"/>
      <c r="N901" s="18"/>
      <c r="O901" s="18"/>
      <c r="P901" s="18"/>
      <c r="Q901" s="18"/>
      <c r="R901" s="18"/>
      <c r="S901" s="18"/>
      <c r="V901" s="25"/>
      <c r="W901" s="25"/>
      <c r="X901" s="89"/>
      <c r="Y901" s="89"/>
      <c r="Z901" s="89"/>
      <c r="AB901" s="25"/>
      <c r="AD901" s="25"/>
      <c r="AE901" s="89"/>
      <c r="AG901" s="25"/>
      <c r="AH901" s="67"/>
      <c r="AK901" s="25"/>
      <c r="AL901" s="25"/>
      <c r="AM901" s="89"/>
      <c r="AN901" s="25"/>
      <c r="AO901" s="89"/>
      <c r="AR901" s="25"/>
      <c r="AS901" s="89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89"/>
      <c r="BW901" s="244"/>
      <c r="CB901" s="244"/>
      <c r="CF901" s="244"/>
      <c r="CJ901" s="244"/>
      <c r="CU901" s="244"/>
      <c r="CV901" s="347"/>
      <c r="CX901" s="347"/>
      <c r="CZ901" s="347"/>
      <c r="DB901" s="347"/>
      <c r="DD901" s="347"/>
    </row>
    <row r="902" spans="4:108" x14ac:dyDescent="0.2">
      <c r="D902" s="18"/>
      <c r="H902" s="18"/>
      <c r="J902" s="18"/>
      <c r="K902" s="18"/>
      <c r="L902" s="25"/>
      <c r="M902" s="18"/>
      <c r="N902" s="18"/>
      <c r="O902" s="18"/>
      <c r="P902" s="18"/>
      <c r="Q902" s="18"/>
      <c r="R902" s="18"/>
      <c r="S902" s="18"/>
      <c r="V902" s="25"/>
      <c r="W902" s="25"/>
      <c r="X902" s="89"/>
      <c r="Y902" s="89"/>
      <c r="Z902" s="89"/>
      <c r="AB902" s="25"/>
      <c r="AD902" s="25"/>
      <c r="AE902" s="89"/>
      <c r="AG902" s="25"/>
      <c r="AH902" s="67"/>
      <c r="AK902" s="25"/>
      <c r="AL902" s="25"/>
      <c r="AM902" s="89"/>
      <c r="AN902" s="25"/>
      <c r="AO902" s="89"/>
      <c r="AR902" s="25"/>
      <c r="AS902" s="89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89"/>
      <c r="BW902" s="244"/>
      <c r="CB902" s="244"/>
      <c r="CF902" s="244"/>
      <c r="CJ902" s="244"/>
      <c r="CU902" s="244"/>
      <c r="CV902" s="347"/>
      <c r="CX902" s="347"/>
      <c r="CZ902" s="347"/>
      <c r="DB902" s="347"/>
      <c r="DD902" s="347"/>
    </row>
    <row r="903" spans="4:108" x14ac:dyDescent="0.2">
      <c r="D903" s="18"/>
      <c r="H903" s="18"/>
      <c r="J903" s="18"/>
      <c r="K903" s="18"/>
      <c r="L903" s="25"/>
      <c r="M903" s="18"/>
      <c r="N903" s="18"/>
      <c r="O903" s="18"/>
      <c r="P903" s="18"/>
      <c r="Q903" s="18"/>
      <c r="R903" s="18"/>
      <c r="S903" s="18"/>
      <c r="V903" s="25"/>
      <c r="W903" s="25"/>
      <c r="X903" s="89"/>
      <c r="Y903" s="89"/>
      <c r="Z903" s="89"/>
      <c r="AB903" s="25"/>
      <c r="AD903" s="25"/>
      <c r="AE903" s="89"/>
      <c r="AG903" s="25"/>
      <c r="AH903" s="67"/>
      <c r="AK903" s="25"/>
      <c r="AL903" s="25"/>
      <c r="AM903" s="89"/>
      <c r="AN903" s="25"/>
      <c r="AO903" s="89"/>
      <c r="AR903" s="25"/>
      <c r="AS903" s="89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89"/>
      <c r="BW903" s="244"/>
      <c r="CB903" s="244"/>
      <c r="CF903" s="244"/>
      <c r="CJ903" s="244"/>
      <c r="CU903" s="244"/>
      <c r="CV903" s="347"/>
      <c r="CX903" s="347"/>
      <c r="CZ903" s="347"/>
      <c r="DB903" s="347"/>
      <c r="DD903" s="347"/>
    </row>
    <row r="904" spans="4:108" x14ac:dyDescent="0.2">
      <c r="D904" s="18"/>
      <c r="H904" s="18"/>
      <c r="J904" s="18"/>
      <c r="K904" s="18"/>
      <c r="L904" s="25"/>
      <c r="M904" s="18"/>
      <c r="N904" s="18"/>
      <c r="O904" s="18"/>
      <c r="P904" s="18"/>
      <c r="Q904" s="18"/>
      <c r="R904" s="18"/>
      <c r="S904" s="18"/>
      <c r="V904" s="25"/>
      <c r="W904" s="25"/>
      <c r="X904" s="89"/>
      <c r="Y904" s="89"/>
      <c r="Z904" s="89"/>
      <c r="AB904" s="25"/>
      <c r="AD904" s="25"/>
      <c r="AE904" s="89"/>
      <c r="AG904" s="25"/>
      <c r="AH904" s="67"/>
      <c r="AK904" s="25"/>
      <c r="AL904" s="25"/>
      <c r="AM904" s="89"/>
      <c r="AN904" s="25"/>
      <c r="AO904" s="89"/>
      <c r="AR904" s="25"/>
      <c r="AS904" s="89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89"/>
      <c r="BW904" s="244"/>
      <c r="CB904" s="244"/>
      <c r="CF904" s="244"/>
      <c r="CJ904" s="244"/>
      <c r="CU904" s="244"/>
      <c r="CV904" s="347"/>
      <c r="CX904" s="347"/>
      <c r="CZ904" s="347"/>
      <c r="DB904" s="347"/>
      <c r="DD904" s="347"/>
    </row>
    <row r="905" spans="4:108" x14ac:dyDescent="0.2">
      <c r="D905" s="18"/>
      <c r="H905" s="18"/>
      <c r="J905" s="18"/>
      <c r="K905" s="18"/>
      <c r="L905" s="25"/>
      <c r="M905" s="18"/>
      <c r="N905" s="18"/>
      <c r="O905" s="18"/>
      <c r="P905" s="18"/>
      <c r="Q905" s="18"/>
      <c r="R905" s="18"/>
      <c r="S905" s="18"/>
      <c r="V905" s="25"/>
      <c r="W905" s="25"/>
      <c r="X905" s="89"/>
      <c r="Y905" s="89"/>
      <c r="Z905" s="89"/>
      <c r="AB905" s="25"/>
      <c r="AD905" s="25"/>
      <c r="AE905" s="89"/>
      <c r="AG905" s="25"/>
      <c r="AH905" s="67"/>
      <c r="AK905" s="25"/>
      <c r="AL905" s="25"/>
      <c r="AM905" s="89"/>
      <c r="AN905" s="25"/>
      <c r="AO905" s="89"/>
      <c r="AR905" s="25"/>
      <c r="AS905" s="89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89"/>
      <c r="BW905" s="244"/>
      <c r="CB905" s="244"/>
      <c r="CF905" s="244"/>
      <c r="CJ905" s="244"/>
      <c r="CU905" s="244"/>
      <c r="CV905" s="347"/>
      <c r="CX905" s="347"/>
      <c r="CZ905" s="347"/>
      <c r="DB905" s="347"/>
      <c r="DD905" s="347"/>
    </row>
    <row r="906" spans="4:108" x14ac:dyDescent="0.2">
      <c r="D906" s="18"/>
      <c r="H906" s="18"/>
      <c r="J906" s="18"/>
      <c r="K906" s="18"/>
      <c r="L906" s="25"/>
      <c r="M906" s="18"/>
      <c r="N906" s="18"/>
      <c r="O906" s="18"/>
      <c r="P906" s="18"/>
      <c r="Q906" s="18"/>
      <c r="R906" s="18"/>
      <c r="S906" s="18"/>
      <c r="V906" s="25"/>
      <c r="W906" s="25"/>
      <c r="X906" s="89"/>
      <c r="Y906" s="89"/>
      <c r="Z906" s="89"/>
      <c r="AB906" s="25"/>
      <c r="AD906" s="25"/>
      <c r="AE906" s="89"/>
      <c r="AG906" s="25"/>
      <c r="AH906" s="67"/>
      <c r="AK906" s="25"/>
      <c r="AL906" s="25"/>
      <c r="AM906" s="89"/>
      <c r="AN906" s="25"/>
      <c r="AO906" s="89"/>
      <c r="AR906" s="25"/>
      <c r="AS906" s="89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89"/>
      <c r="BW906" s="244"/>
      <c r="CB906" s="244"/>
      <c r="CF906" s="244"/>
      <c r="CJ906" s="244"/>
      <c r="CU906" s="244"/>
      <c r="CV906" s="347"/>
      <c r="CX906" s="347"/>
      <c r="CZ906" s="347"/>
      <c r="DB906" s="347"/>
      <c r="DD906" s="347"/>
    </row>
    <row r="907" spans="4:108" x14ac:dyDescent="0.2">
      <c r="D907" s="18"/>
      <c r="H907" s="18"/>
      <c r="J907" s="18"/>
      <c r="K907" s="18"/>
      <c r="L907" s="25"/>
      <c r="M907" s="18"/>
      <c r="N907" s="18"/>
      <c r="O907" s="18"/>
      <c r="P907" s="18"/>
      <c r="Q907" s="18"/>
      <c r="R907" s="18"/>
      <c r="S907" s="18"/>
      <c r="V907" s="25"/>
      <c r="W907" s="25"/>
      <c r="X907" s="89"/>
      <c r="Y907" s="89"/>
      <c r="Z907" s="89"/>
      <c r="AB907" s="25"/>
      <c r="AD907" s="25"/>
      <c r="AE907" s="89"/>
      <c r="AG907" s="25"/>
      <c r="AH907" s="67"/>
      <c r="AK907" s="25"/>
      <c r="AL907" s="25"/>
      <c r="AM907" s="89"/>
      <c r="AN907" s="25"/>
      <c r="AO907" s="89"/>
      <c r="AR907" s="25"/>
      <c r="AS907" s="89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89"/>
      <c r="BW907" s="244"/>
      <c r="CB907" s="244"/>
      <c r="CF907" s="244"/>
      <c r="CJ907" s="244"/>
      <c r="CU907" s="244"/>
      <c r="CV907" s="347"/>
      <c r="CX907" s="347"/>
      <c r="CZ907" s="347"/>
      <c r="DB907" s="347"/>
      <c r="DD907" s="347"/>
    </row>
    <row r="908" spans="4:108" x14ac:dyDescent="0.2">
      <c r="D908" s="18"/>
      <c r="H908" s="18"/>
      <c r="J908" s="18"/>
      <c r="K908" s="18"/>
      <c r="L908" s="25"/>
      <c r="M908" s="18"/>
      <c r="N908" s="18"/>
      <c r="O908" s="18"/>
      <c r="P908" s="18"/>
      <c r="Q908" s="18"/>
      <c r="R908" s="18"/>
      <c r="S908" s="18"/>
      <c r="V908" s="25"/>
      <c r="W908" s="25"/>
      <c r="X908" s="89"/>
      <c r="Y908" s="89"/>
      <c r="Z908" s="89"/>
      <c r="AB908" s="25"/>
      <c r="AD908" s="25"/>
      <c r="AE908" s="89"/>
      <c r="AG908" s="25"/>
      <c r="AH908" s="67"/>
      <c r="AK908" s="25"/>
      <c r="AL908" s="25"/>
      <c r="AM908" s="89"/>
      <c r="AN908" s="25"/>
      <c r="AO908" s="89"/>
      <c r="AR908" s="25"/>
      <c r="AS908" s="89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89"/>
      <c r="BW908" s="244"/>
      <c r="CB908" s="244"/>
      <c r="CF908" s="244"/>
      <c r="CJ908" s="244"/>
      <c r="CU908" s="244"/>
      <c r="CV908" s="347"/>
      <c r="CX908" s="347"/>
      <c r="CZ908" s="347"/>
      <c r="DB908" s="347"/>
      <c r="DD908" s="347"/>
    </row>
    <row r="909" spans="4:108" x14ac:dyDescent="0.2">
      <c r="D909" s="18"/>
      <c r="H909" s="18"/>
      <c r="J909" s="18"/>
      <c r="K909" s="18"/>
      <c r="L909" s="25"/>
      <c r="M909" s="18"/>
      <c r="N909" s="18"/>
      <c r="O909" s="18"/>
      <c r="P909" s="18"/>
      <c r="Q909" s="18"/>
      <c r="R909" s="18"/>
      <c r="S909" s="18"/>
      <c r="V909" s="25"/>
      <c r="W909" s="25"/>
      <c r="X909" s="89"/>
      <c r="Y909" s="89"/>
      <c r="Z909" s="89"/>
      <c r="AB909" s="25"/>
      <c r="AD909" s="25"/>
      <c r="AE909" s="89"/>
      <c r="AG909" s="25"/>
      <c r="AH909" s="67"/>
      <c r="AK909" s="25"/>
      <c r="AL909" s="25"/>
      <c r="AM909" s="89"/>
      <c r="AN909" s="25"/>
      <c r="AO909" s="89"/>
      <c r="AR909" s="25"/>
      <c r="AS909" s="89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89"/>
      <c r="BW909" s="244"/>
      <c r="CB909" s="244"/>
      <c r="CF909" s="244"/>
      <c r="CJ909" s="244"/>
      <c r="CU909" s="244"/>
      <c r="CV909" s="347"/>
      <c r="CX909" s="347"/>
      <c r="CZ909" s="347"/>
      <c r="DB909" s="347"/>
      <c r="DD909" s="347"/>
    </row>
    <row r="910" spans="4:108" x14ac:dyDescent="0.2">
      <c r="D910" s="18"/>
      <c r="H910" s="18"/>
      <c r="J910" s="18"/>
      <c r="K910" s="18"/>
      <c r="L910" s="25"/>
      <c r="M910" s="18"/>
      <c r="N910" s="18"/>
      <c r="O910" s="18"/>
      <c r="P910" s="18"/>
      <c r="Q910" s="18"/>
      <c r="R910" s="18"/>
      <c r="S910" s="18"/>
      <c r="V910" s="25"/>
      <c r="W910" s="25"/>
      <c r="X910" s="89"/>
      <c r="Y910" s="89"/>
      <c r="Z910" s="89"/>
      <c r="AB910" s="25"/>
      <c r="AD910" s="25"/>
      <c r="AE910" s="89"/>
      <c r="AG910" s="25"/>
      <c r="AH910" s="67"/>
      <c r="AK910" s="25"/>
      <c r="AL910" s="25"/>
      <c r="AM910" s="89"/>
      <c r="AN910" s="25"/>
      <c r="AO910" s="89"/>
      <c r="AR910" s="25"/>
      <c r="AS910" s="89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89"/>
      <c r="BW910" s="244"/>
      <c r="CB910" s="244"/>
      <c r="CF910" s="244"/>
      <c r="CJ910" s="244"/>
      <c r="CU910" s="244"/>
      <c r="CV910" s="347"/>
      <c r="CX910" s="347"/>
      <c r="CZ910" s="347"/>
      <c r="DB910" s="347"/>
      <c r="DD910" s="347"/>
    </row>
    <row r="911" spans="4:108" x14ac:dyDescent="0.2">
      <c r="D911" s="18"/>
      <c r="H911" s="18"/>
      <c r="J911" s="18"/>
      <c r="K911" s="18"/>
      <c r="L911" s="25"/>
      <c r="M911" s="18"/>
      <c r="N911" s="18"/>
      <c r="O911" s="18"/>
      <c r="P911" s="18"/>
      <c r="Q911" s="18"/>
      <c r="R911" s="18"/>
      <c r="S911" s="18"/>
      <c r="V911" s="25"/>
      <c r="W911" s="25"/>
      <c r="X911" s="89"/>
      <c r="Y911" s="89"/>
      <c r="Z911" s="89"/>
      <c r="AB911" s="25"/>
      <c r="AD911" s="25"/>
      <c r="AE911" s="89"/>
      <c r="AG911" s="25"/>
      <c r="AH911" s="67"/>
      <c r="AK911" s="25"/>
      <c r="AL911" s="25"/>
      <c r="AM911" s="89"/>
      <c r="AN911" s="25"/>
      <c r="AO911" s="89"/>
      <c r="AR911" s="25"/>
      <c r="AS911" s="89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89"/>
      <c r="BW911" s="244"/>
      <c r="CB911" s="244"/>
      <c r="CF911" s="244"/>
      <c r="CJ911" s="244"/>
      <c r="CU911" s="244"/>
      <c r="CV911" s="347"/>
      <c r="CX911" s="347"/>
      <c r="CZ911" s="347"/>
      <c r="DB911" s="347"/>
      <c r="DD911" s="347"/>
    </row>
    <row r="912" spans="4:108" x14ac:dyDescent="0.2">
      <c r="D912" s="18"/>
      <c r="H912" s="18"/>
      <c r="J912" s="18"/>
      <c r="K912" s="18"/>
      <c r="L912" s="25"/>
      <c r="M912" s="18"/>
      <c r="N912" s="18"/>
      <c r="O912" s="18"/>
      <c r="P912" s="18"/>
      <c r="Q912" s="18"/>
      <c r="R912" s="18"/>
      <c r="S912" s="18"/>
      <c r="V912" s="25"/>
      <c r="W912" s="25"/>
      <c r="X912" s="89"/>
      <c r="Y912" s="89"/>
      <c r="Z912" s="89"/>
      <c r="AB912" s="25"/>
      <c r="AD912" s="25"/>
      <c r="AE912" s="89"/>
      <c r="AG912" s="25"/>
      <c r="AH912" s="67"/>
      <c r="AK912" s="25"/>
      <c r="AL912" s="25"/>
      <c r="AM912" s="89"/>
      <c r="AN912" s="25"/>
      <c r="AO912" s="89"/>
      <c r="AR912" s="25"/>
      <c r="AS912" s="89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89"/>
      <c r="BW912" s="244"/>
      <c r="CB912" s="244"/>
      <c r="CF912" s="244"/>
      <c r="CJ912" s="244"/>
      <c r="CU912" s="244"/>
      <c r="CV912" s="347"/>
      <c r="CX912" s="347"/>
      <c r="CZ912" s="347"/>
      <c r="DB912" s="347"/>
      <c r="DD912" s="347"/>
    </row>
    <row r="913" spans="4:108" x14ac:dyDescent="0.2">
      <c r="D913" s="18"/>
      <c r="H913" s="18"/>
      <c r="J913" s="18"/>
      <c r="K913" s="18"/>
      <c r="L913" s="25"/>
      <c r="M913" s="18"/>
      <c r="N913" s="18"/>
      <c r="O913" s="18"/>
      <c r="P913" s="18"/>
      <c r="Q913" s="18"/>
      <c r="R913" s="18"/>
      <c r="S913" s="18"/>
      <c r="V913" s="25"/>
      <c r="W913" s="25"/>
      <c r="X913" s="89"/>
      <c r="Y913" s="89"/>
      <c r="Z913" s="89"/>
      <c r="AB913" s="25"/>
      <c r="AD913" s="25"/>
      <c r="AE913" s="89"/>
      <c r="AG913" s="25"/>
      <c r="AH913" s="67"/>
      <c r="AK913" s="25"/>
      <c r="AL913" s="25"/>
      <c r="AM913" s="89"/>
      <c r="AN913" s="25"/>
      <c r="AO913" s="89"/>
      <c r="AR913" s="25"/>
      <c r="AS913" s="89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89"/>
      <c r="BW913" s="244"/>
      <c r="CB913" s="244"/>
      <c r="CF913" s="244"/>
      <c r="CJ913" s="244"/>
      <c r="CU913" s="244"/>
      <c r="CV913" s="347"/>
      <c r="CX913" s="347"/>
      <c r="CZ913" s="347"/>
      <c r="DB913" s="347"/>
      <c r="DD913" s="347"/>
    </row>
    <row r="914" spans="4:108" x14ac:dyDescent="0.2">
      <c r="D914" s="18"/>
      <c r="H914" s="18"/>
      <c r="J914" s="18"/>
      <c r="K914" s="18"/>
      <c r="L914" s="25"/>
      <c r="M914" s="18"/>
      <c r="N914" s="18"/>
      <c r="O914" s="18"/>
      <c r="P914" s="18"/>
      <c r="Q914" s="18"/>
      <c r="R914" s="18"/>
      <c r="S914" s="18"/>
      <c r="V914" s="25"/>
      <c r="W914" s="25"/>
      <c r="X914" s="89"/>
      <c r="Y914" s="89"/>
      <c r="Z914" s="89"/>
      <c r="AB914" s="25"/>
      <c r="AD914" s="25"/>
      <c r="AE914" s="89"/>
      <c r="AG914" s="25"/>
      <c r="AH914" s="67"/>
      <c r="AK914" s="25"/>
      <c r="AL914" s="25"/>
      <c r="AM914" s="89"/>
      <c r="AN914" s="25"/>
      <c r="AO914" s="89"/>
      <c r="AR914" s="25"/>
      <c r="AS914" s="89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89"/>
      <c r="BW914" s="244"/>
      <c r="CB914" s="244"/>
      <c r="CF914" s="244"/>
      <c r="CJ914" s="244"/>
      <c r="CU914" s="244"/>
      <c r="CV914" s="347"/>
      <c r="CX914" s="347"/>
      <c r="CZ914" s="347"/>
      <c r="DB914" s="347"/>
      <c r="DD914" s="347"/>
    </row>
    <row r="915" spans="4:108" x14ac:dyDescent="0.2">
      <c r="D915" s="18"/>
      <c r="H915" s="18"/>
      <c r="J915" s="18"/>
      <c r="K915" s="18"/>
      <c r="L915" s="25"/>
      <c r="M915" s="18"/>
      <c r="N915" s="18"/>
      <c r="O915" s="18"/>
      <c r="P915" s="18"/>
      <c r="Q915" s="18"/>
      <c r="R915" s="18"/>
      <c r="S915" s="18"/>
      <c r="V915" s="25"/>
      <c r="W915" s="25"/>
      <c r="X915" s="89"/>
      <c r="Y915" s="89"/>
      <c r="Z915" s="89"/>
      <c r="AB915" s="25"/>
      <c r="AD915" s="25"/>
      <c r="AE915" s="89"/>
      <c r="AG915" s="25"/>
      <c r="AH915" s="67"/>
      <c r="AK915" s="25"/>
      <c r="AL915" s="25"/>
      <c r="AM915" s="89"/>
      <c r="AN915" s="25"/>
      <c r="AO915" s="89"/>
      <c r="AR915" s="25"/>
      <c r="AS915" s="89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89"/>
      <c r="BW915" s="244"/>
      <c r="CB915" s="244"/>
      <c r="CF915" s="244"/>
      <c r="CJ915" s="244"/>
      <c r="CU915" s="244"/>
      <c r="CV915" s="347"/>
      <c r="CX915" s="347"/>
      <c r="CZ915" s="347"/>
      <c r="DB915" s="347"/>
      <c r="DD915" s="347"/>
    </row>
    <row r="916" spans="4:108" x14ac:dyDescent="0.2">
      <c r="D916" s="18"/>
      <c r="H916" s="18"/>
      <c r="J916" s="18"/>
      <c r="K916" s="18"/>
      <c r="L916" s="25"/>
      <c r="M916" s="18"/>
      <c r="N916" s="18"/>
      <c r="O916" s="18"/>
      <c r="P916" s="18"/>
      <c r="Q916" s="18"/>
      <c r="R916" s="18"/>
      <c r="S916" s="18"/>
      <c r="V916" s="25"/>
      <c r="W916" s="25"/>
      <c r="X916" s="89"/>
      <c r="Y916" s="89"/>
      <c r="Z916" s="89"/>
      <c r="AB916" s="25"/>
      <c r="AD916" s="25"/>
      <c r="AE916" s="89"/>
      <c r="AG916" s="25"/>
      <c r="AH916" s="67"/>
      <c r="AK916" s="25"/>
      <c r="AL916" s="25"/>
      <c r="AM916" s="89"/>
      <c r="AN916" s="25"/>
      <c r="AO916" s="89"/>
      <c r="AR916" s="25"/>
      <c r="AS916" s="89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89"/>
      <c r="BW916" s="244"/>
      <c r="CB916" s="244"/>
      <c r="CF916" s="244"/>
      <c r="CJ916" s="244"/>
      <c r="CU916" s="244"/>
      <c r="CV916" s="347"/>
      <c r="CX916" s="347"/>
      <c r="CZ916" s="347"/>
      <c r="DB916" s="347"/>
      <c r="DD916" s="347"/>
    </row>
    <row r="917" spans="4:108" x14ac:dyDescent="0.2">
      <c r="D917" s="18"/>
      <c r="H917" s="18"/>
      <c r="J917" s="18"/>
      <c r="K917" s="18"/>
      <c r="L917" s="25"/>
      <c r="M917" s="18"/>
      <c r="N917" s="18"/>
      <c r="O917" s="18"/>
      <c r="P917" s="18"/>
      <c r="Q917" s="18"/>
      <c r="R917" s="18"/>
      <c r="S917" s="18"/>
      <c r="V917" s="25"/>
      <c r="W917" s="25"/>
      <c r="X917" s="89"/>
      <c r="Y917" s="89"/>
      <c r="Z917" s="89"/>
      <c r="AB917" s="25"/>
      <c r="AD917" s="25"/>
      <c r="AE917" s="89"/>
      <c r="AG917" s="25"/>
      <c r="AH917" s="67"/>
      <c r="AK917" s="25"/>
      <c r="AL917" s="25"/>
      <c r="AM917" s="89"/>
      <c r="AN917" s="25"/>
      <c r="AO917" s="89"/>
      <c r="AR917" s="25"/>
      <c r="AS917" s="89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89"/>
      <c r="BW917" s="244"/>
      <c r="CB917" s="244"/>
      <c r="CF917" s="244"/>
      <c r="CJ917" s="244"/>
      <c r="CU917" s="244"/>
      <c r="CV917" s="347"/>
      <c r="CX917" s="347"/>
      <c r="CZ917" s="347"/>
      <c r="DB917" s="347"/>
      <c r="DD917" s="347"/>
    </row>
    <row r="918" spans="4:108" x14ac:dyDescent="0.2">
      <c r="D918" s="18"/>
      <c r="H918" s="18"/>
      <c r="J918" s="18"/>
      <c r="K918" s="18"/>
      <c r="L918" s="25"/>
      <c r="M918" s="18"/>
      <c r="N918" s="18"/>
      <c r="O918" s="18"/>
      <c r="P918" s="18"/>
      <c r="Q918" s="18"/>
      <c r="R918" s="18"/>
      <c r="S918" s="18"/>
      <c r="V918" s="25"/>
      <c r="W918" s="25"/>
      <c r="X918" s="89"/>
      <c r="Y918" s="89"/>
      <c r="Z918" s="89"/>
      <c r="AB918" s="25"/>
      <c r="AD918" s="25"/>
      <c r="AE918" s="89"/>
      <c r="AG918" s="25"/>
      <c r="AH918" s="67"/>
      <c r="AK918" s="25"/>
      <c r="AL918" s="25"/>
      <c r="AM918" s="89"/>
      <c r="AN918" s="25"/>
      <c r="AO918" s="89"/>
      <c r="AR918" s="25"/>
      <c r="AS918" s="89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89"/>
      <c r="BW918" s="244"/>
      <c r="CB918" s="244"/>
      <c r="CF918" s="244"/>
      <c r="CJ918" s="244"/>
      <c r="CU918" s="244"/>
      <c r="CV918" s="347"/>
      <c r="CX918" s="347"/>
      <c r="CZ918" s="347"/>
      <c r="DB918" s="347"/>
      <c r="DD918" s="347"/>
    </row>
    <row r="919" spans="4:108" x14ac:dyDescent="0.2">
      <c r="D919" s="18"/>
      <c r="H919" s="18"/>
      <c r="J919" s="18"/>
      <c r="K919" s="18"/>
      <c r="L919" s="25"/>
      <c r="M919" s="18"/>
      <c r="N919" s="18"/>
      <c r="O919" s="18"/>
      <c r="P919" s="18"/>
      <c r="Q919" s="18"/>
      <c r="R919" s="18"/>
      <c r="S919" s="18"/>
      <c r="V919" s="25"/>
      <c r="W919" s="25"/>
      <c r="X919" s="89"/>
      <c r="Y919" s="89"/>
      <c r="Z919" s="89"/>
      <c r="AB919" s="25"/>
      <c r="AD919" s="25"/>
      <c r="AE919" s="89"/>
      <c r="AG919" s="25"/>
      <c r="AH919" s="67"/>
      <c r="AK919" s="25"/>
      <c r="AL919" s="25"/>
      <c r="AM919" s="89"/>
      <c r="AN919" s="25"/>
      <c r="AO919" s="89"/>
      <c r="AR919" s="25"/>
      <c r="AS919" s="89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89"/>
      <c r="BW919" s="244"/>
      <c r="CB919" s="244"/>
      <c r="CF919" s="244"/>
      <c r="CJ919" s="244"/>
      <c r="CU919" s="244"/>
      <c r="CV919" s="347"/>
      <c r="CX919" s="347"/>
      <c r="CZ919" s="347"/>
      <c r="DB919" s="347"/>
      <c r="DD919" s="347"/>
    </row>
    <row r="920" spans="4:108" x14ac:dyDescent="0.2">
      <c r="D920" s="18"/>
      <c r="H920" s="18"/>
      <c r="J920" s="18"/>
      <c r="K920" s="18"/>
      <c r="L920" s="25"/>
      <c r="M920" s="18"/>
      <c r="N920" s="18"/>
      <c r="O920" s="18"/>
      <c r="P920" s="18"/>
      <c r="Q920" s="18"/>
      <c r="R920" s="18"/>
      <c r="S920" s="18"/>
      <c r="V920" s="25"/>
      <c r="W920" s="25"/>
      <c r="X920" s="89"/>
      <c r="Y920" s="89"/>
      <c r="Z920" s="89"/>
      <c r="AB920" s="25"/>
      <c r="AD920" s="25"/>
      <c r="AE920" s="89"/>
      <c r="AG920" s="25"/>
      <c r="AH920" s="67"/>
      <c r="AK920" s="25"/>
      <c r="AL920" s="25"/>
      <c r="AM920" s="89"/>
      <c r="AN920" s="25"/>
      <c r="AO920" s="89"/>
      <c r="AR920" s="25"/>
      <c r="AS920" s="89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89"/>
      <c r="BW920" s="244"/>
      <c r="CB920" s="244"/>
      <c r="CF920" s="244"/>
      <c r="CJ920" s="244"/>
      <c r="CU920" s="244"/>
      <c r="CV920" s="347"/>
      <c r="CX920" s="347"/>
      <c r="CZ920" s="347"/>
      <c r="DB920" s="347"/>
      <c r="DD920" s="347"/>
    </row>
    <row r="921" spans="4:108" x14ac:dyDescent="0.2">
      <c r="D921" s="18"/>
      <c r="H921" s="18"/>
      <c r="J921" s="18"/>
      <c r="K921" s="18"/>
      <c r="L921" s="25"/>
      <c r="M921" s="18"/>
      <c r="N921" s="18"/>
      <c r="O921" s="18"/>
      <c r="P921" s="18"/>
      <c r="Q921" s="18"/>
      <c r="R921" s="18"/>
      <c r="S921" s="18"/>
      <c r="V921" s="25"/>
      <c r="W921" s="25"/>
      <c r="X921" s="89"/>
      <c r="Y921" s="89"/>
      <c r="Z921" s="89"/>
      <c r="AB921" s="25"/>
      <c r="AD921" s="25"/>
      <c r="AE921" s="89"/>
      <c r="AG921" s="25"/>
      <c r="AH921" s="67"/>
      <c r="AK921" s="25"/>
      <c r="AL921" s="25"/>
      <c r="AM921" s="89"/>
      <c r="AN921" s="25"/>
      <c r="AO921" s="89"/>
      <c r="AR921" s="25"/>
      <c r="AS921" s="89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89"/>
      <c r="BW921" s="244"/>
      <c r="CB921" s="244"/>
      <c r="CF921" s="244"/>
      <c r="CJ921" s="244"/>
      <c r="CU921" s="244"/>
      <c r="CV921" s="347"/>
      <c r="CX921" s="347"/>
      <c r="CZ921" s="347"/>
      <c r="DB921" s="347"/>
      <c r="DD921" s="347"/>
    </row>
    <row r="922" spans="4:108" x14ac:dyDescent="0.2">
      <c r="D922" s="18"/>
      <c r="H922" s="18"/>
      <c r="J922" s="18"/>
      <c r="K922" s="18"/>
      <c r="L922" s="25"/>
      <c r="M922" s="18"/>
      <c r="N922" s="18"/>
      <c r="O922" s="18"/>
      <c r="P922" s="18"/>
      <c r="Q922" s="18"/>
      <c r="R922" s="18"/>
      <c r="S922" s="18"/>
      <c r="V922" s="25"/>
      <c r="W922" s="25"/>
      <c r="X922" s="89"/>
      <c r="Y922" s="89"/>
      <c r="Z922" s="89"/>
      <c r="AB922" s="25"/>
      <c r="AD922" s="25"/>
      <c r="AE922" s="89"/>
      <c r="AG922" s="25"/>
      <c r="AH922" s="67"/>
      <c r="AK922" s="25"/>
      <c r="AL922" s="25"/>
      <c r="AM922" s="89"/>
      <c r="AN922" s="25"/>
      <c r="AO922" s="89"/>
      <c r="AR922" s="25"/>
      <c r="AS922" s="89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89"/>
      <c r="BW922" s="244"/>
      <c r="CB922" s="244"/>
      <c r="CF922" s="244"/>
      <c r="CJ922" s="244"/>
      <c r="CU922" s="244"/>
      <c r="CV922" s="347"/>
      <c r="CX922" s="347"/>
      <c r="CZ922" s="347"/>
      <c r="DB922" s="347"/>
      <c r="DD922" s="347"/>
    </row>
    <row r="923" spans="4:108" x14ac:dyDescent="0.2">
      <c r="D923" s="18"/>
      <c r="H923" s="18"/>
      <c r="J923" s="18"/>
      <c r="K923" s="18"/>
      <c r="L923" s="25"/>
      <c r="M923" s="18"/>
      <c r="N923" s="18"/>
      <c r="O923" s="18"/>
      <c r="P923" s="18"/>
      <c r="Q923" s="18"/>
      <c r="R923" s="18"/>
      <c r="S923" s="18"/>
      <c r="V923" s="25"/>
      <c r="W923" s="25"/>
      <c r="X923" s="89"/>
      <c r="Y923" s="89"/>
      <c r="Z923" s="89"/>
      <c r="AB923" s="25"/>
      <c r="AD923" s="25"/>
      <c r="AE923" s="89"/>
      <c r="AG923" s="25"/>
      <c r="AH923" s="67"/>
      <c r="AK923" s="25"/>
      <c r="AL923" s="25"/>
      <c r="AM923" s="89"/>
      <c r="AN923" s="25"/>
      <c r="AO923" s="89"/>
      <c r="AR923" s="25"/>
      <c r="AS923" s="89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89"/>
      <c r="BW923" s="244"/>
      <c r="CB923" s="244"/>
      <c r="CF923" s="244"/>
      <c r="CJ923" s="244"/>
      <c r="CU923" s="244"/>
      <c r="CV923" s="347"/>
      <c r="CX923" s="347"/>
      <c r="CZ923" s="347"/>
      <c r="DB923" s="347"/>
      <c r="DD923" s="347"/>
    </row>
    <row r="924" spans="4:108" x14ac:dyDescent="0.2">
      <c r="D924" s="18"/>
      <c r="H924" s="18"/>
      <c r="J924" s="18"/>
      <c r="K924" s="18"/>
      <c r="L924" s="25"/>
      <c r="M924" s="18"/>
      <c r="N924" s="18"/>
      <c r="O924" s="18"/>
      <c r="P924" s="18"/>
      <c r="Q924" s="18"/>
      <c r="R924" s="18"/>
      <c r="S924" s="18"/>
      <c r="V924" s="25"/>
      <c r="W924" s="25"/>
      <c r="X924" s="89"/>
      <c r="Y924" s="89"/>
      <c r="Z924" s="89"/>
      <c r="AB924" s="25"/>
      <c r="AD924" s="25"/>
      <c r="AE924" s="89"/>
      <c r="AG924" s="25"/>
      <c r="AH924" s="67"/>
      <c r="AK924" s="25"/>
      <c r="AL924" s="25"/>
      <c r="AM924" s="89"/>
      <c r="AN924" s="25"/>
      <c r="AO924" s="89"/>
      <c r="AR924" s="25"/>
      <c r="AS924" s="89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89"/>
      <c r="BW924" s="244"/>
      <c r="CB924" s="244"/>
      <c r="CF924" s="244"/>
      <c r="CJ924" s="244"/>
      <c r="CU924" s="244"/>
      <c r="CV924" s="347"/>
      <c r="CX924" s="347"/>
      <c r="CZ924" s="347"/>
      <c r="DB924" s="347"/>
      <c r="DD924" s="347"/>
    </row>
    <row r="925" spans="4:108" x14ac:dyDescent="0.2">
      <c r="D925" s="18"/>
      <c r="H925" s="18"/>
      <c r="J925" s="18"/>
      <c r="K925" s="18"/>
      <c r="L925" s="25"/>
      <c r="M925" s="18"/>
      <c r="N925" s="18"/>
      <c r="O925" s="18"/>
      <c r="P925" s="18"/>
      <c r="Q925" s="18"/>
      <c r="R925" s="18"/>
      <c r="S925" s="18"/>
      <c r="V925" s="25"/>
      <c r="W925" s="25"/>
      <c r="X925" s="89"/>
      <c r="Y925" s="89"/>
      <c r="Z925" s="89"/>
      <c r="AB925" s="25"/>
      <c r="AD925" s="25"/>
      <c r="AE925" s="89"/>
      <c r="AG925" s="25"/>
      <c r="AH925" s="67"/>
      <c r="AK925" s="25"/>
      <c r="AL925" s="25"/>
      <c r="AM925" s="89"/>
      <c r="AN925" s="25"/>
      <c r="AO925" s="89"/>
      <c r="AR925" s="25"/>
      <c r="AS925" s="89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89"/>
      <c r="BW925" s="244"/>
      <c r="CB925" s="244"/>
      <c r="CF925" s="244"/>
      <c r="CJ925" s="244"/>
      <c r="CU925" s="244"/>
      <c r="CV925" s="347"/>
      <c r="CX925" s="347"/>
      <c r="CZ925" s="347"/>
      <c r="DB925" s="347"/>
      <c r="DD925" s="347"/>
    </row>
    <row r="926" spans="4:108" x14ac:dyDescent="0.2">
      <c r="D926" s="18"/>
      <c r="H926" s="18"/>
      <c r="J926" s="18"/>
      <c r="K926" s="18"/>
      <c r="L926" s="25"/>
      <c r="M926" s="18"/>
      <c r="N926" s="18"/>
      <c r="O926" s="18"/>
      <c r="P926" s="18"/>
      <c r="Q926" s="18"/>
      <c r="R926" s="18"/>
      <c r="S926" s="18"/>
      <c r="V926" s="25"/>
      <c r="W926" s="25"/>
      <c r="X926" s="89"/>
      <c r="Y926" s="89"/>
      <c r="Z926" s="89"/>
      <c r="AB926" s="25"/>
      <c r="AD926" s="25"/>
      <c r="AE926" s="89"/>
      <c r="AG926" s="25"/>
      <c r="AH926" s="67"/>
      <c r="AK926" s="25"/>
      <c r="AL926" s="25"/>
      <c r="AM926" s="89"/>
      <c r="AN926" s="25"/>
      <c r="AO926" s="89"/>
      <c r="AR926" s="25"/>
      <c r="AS926" s="89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89"/>
      <c r="BW926" s="244"/>
      <c r="CB926" s="244"/>
      <c r="CF926" s="244"/>
      <c r="CJ926" s="244"/>
      <c r="CU926" s="244"/>
      <c r="CV926" s="347"/>
      <c r="CX926" s="347"/>
      <c r="CZ926" s="347"/>
      <c r="DB926" s="347"/>
      <c r="DD926" s="347"/>
    </row>
    <row r="927" spans="4:108" x14ac:dyDescent="0.2">
      <c r="D927" s="18"/>
      <c r="H927" s="18"/>
      <c r="J927" s="18"/>
      <c r="K927" s="18"/>
      <c r="L927" s="25"/>
      <c r="M927" s="18"/>
      <c r="N927" s="18"/>
      <c r="O927" s="18"/>
      <c r="P927" s="18"/>
      <c r="Q927" s="18"/>
      <c r="R927" s="18"/>
      <c r="S927" s="18"/>
      <c r="V927" s="25"/>
      <c r="W927" s="25"/>
      <c r="X927" s="89"/>
      <c r="Y927" s="89"/>
      <c r="Z927" s="89"/>
      <c r="AB927" s="25"/>
      <c r="AD927" s="25"/>
      <c r="AE927" s="89"/>
      <c r="AG927" s="25"/>
      <c r="AH927" s="67"/>
      <c r="AK927" s="25"/>
      <c r="AL927" s="25"/>
      <c r="AM927" s="89"/>
      <c r="AN927" s="25"/>
      <c r="AO927" s="89"/>
      <c r="AR927" s="25"/>
      <c r="AS927" s="89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89"/>
      <c r="BW927" s="244"/>
      <c r="CB927" s="244"/>
      <c r="CF927" s="244"/>
      <c r="CJ927" s="244"/>
      <c r="CU927" s="244"/>
      <c r="CV927" s="347"/>
      <c r="CX927" s="347"/>
      <c r="CZ927" s="347"/>
      <c r="DB927" s="347"/>
      <c r="DD927" s="347"/>
    </row>
    <row r="928" spans="4:108" x14ac:dyDescent="0.2">
      <c r="D928" s="18"/>
      <c r="H928" s="18"/>
      <c r="J928" s="18"/>
      <c r="K928" s="18"/>
      <c r="L928" s="25"/>
      <c r="M928" s="18"/>
      <c r="N928" s="18"/>
      <c r="O928" s="18"/>
      <c r="P928" s="18"/>
      <c r="Q928" s="18"/>
      <c r="R928" s="18"/>
      <c r="S928" s="18"/>
      <c r="V928" s="25"/>
      <c r="W928" s="25"/>
      <c r="X928" s="89"/>
      <c r="Y928" s="89"/>
      <c r="Z928" s="89"/>
      <c r="AB928" s="25"/>
      <c r="AD928" s="25"/>
      <c r="AE928" s="89"/>
      <c r="AG928" s="25"/>
      <c r="AH928" s="67"/>
      <c r="AK928" s="25"/>
      <c r="AL928" s="25"/>
      <c r="AM928" s="89"/>
      <c r="AN928" s="25"/>
      <c r="AO928" s="89"/>
      <c r="AR928" s="25"/>
      <c r="AS928" s="89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89"/>
      <c r="BW928" s="244"/>
      <c r="CB928" s="244"/>
      <c r="CF928" s="244"/>
      <c r="CJ928" s="244"/>
      <c r="CU928" s="244"/>
      <c r="CV928" s="347"/>
      <c r="CX928" s="347"/>
      <c r="CZ928" s="347"/>
      <c r="DB928" s="347"/>
      <c r="DD928" s="347"/>
    </row>
    <row r="929" spans="4:108" x14ac:dyDescent="0.2">
      <c r="D929" s="18"/>
      <c r="H929" s="18"/>
      <c r="J929" s="18"/>
      <c r="K929" s="18"/>
      <c r="L929" s="25"/>
      <c r="M929" s="18"/>
      <c r="N929" s="18"/>
      <c r="O929" s="18"/>
      <c r="P929" s="18"/>
      <c r="Q929" s="18"/>
      <c r="R929" s="18"/>
      <c r="S929" s="18"/>
      <c r="V929" s="25"/>
      <c r="W929" s="25"/>
      <c r="X929" s="89"/>
      <c r="Y929" s="89"/>
      <c r="Z929" s="89"/>
      <c r="AB929" s="25"/>
      <c r="AD929" s="25"/>
      <c r="AE929" s="89"/>
      <c r="AG929" s="25"/>
      <c r="AH929" s="67"/>
      <c r="AK929" s="25"/>
      <c r="AL929" s="25"/>
      <c r="AM929" s="89"/>
      <c r="AN929" s="25"/>
      <c r="AO929" s="89"/>
      <c r="AR929" s="25"/>
      <c r="AS929" s="89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89"/>
      <c r="BW929" s="244"/>
      <c r="CB929" s="244"/>
      <c r="CF929" s="244"/>
      <c r="CJ929" s="244"/>
      <c r="CU929" s="244"/>
      <c r="CV929" s="347"/>
      <c r="CX929" s="347"/>
      <c r="CZ929" s="347"/>
      <c r="DB929" s="347"/>
      <c r="DD929" s="347"/>
    </row>
    <row r="930" spans="4:108" x14ac:dyDescent="0.2">
      <c r="D930" s="18"/>
      <c r="H930" s="18"/>
      <c r="J930" s="18"/>
      <c r="K930" s="18"/>
      <c r="L930" s="25"/>
      <c r="M930" s="18"/>
      <c r="N930" s="18"/>
      <c r="O930" s="18"/>
      <c r="P930" s="18"/>
      <c r="Q930" s="18"/>
      <c r="R930" s="18"/>
      <c r="S930" s="18"/>
      <c r="V930" s="25"/>
      <c r="W930" s="25"/>
      <c r="X930" s="89"/>
      <c r="Y930" s="89"/>
      <c r="Z930" s="89"/>
      <c r="AB930" s="25"/>
      <c r="AD930" s="25"/>
      <c r="AE930" s="89"/>
      <c r="AG930" s="25"/>
      <c r="AH930" s="67"/>
      <c r="AK930" s="25"/>
      <c r="AL930" s="25"/>
      <c r="AM930" s="89"/>
      <c r="AN930" s="25"/>
      <c r="AO930" s="89"/>
      <c r="AR930" s="25"/>
      <c r="AS930" s="89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89"/>
      <c r="BW930" s="244"/>
      <c r="CB930" s="244"/>
      <c r="CF930" s="244"/>
      <c r="CJ930" s="244"/>
      <c r="CU930" s="244"/>
      <c r="CV930" s="347"/>
      <c r="CX930" s="347"/>
      <c r="CZ930" s="347"/>
      <c r="DB930" s="347"/>
      <c r="DD930" s="347"/>
    </row>
    <row r="931" spans="4:108" x14ac:dyDescent="0.2">
      <c r="D931" s="18"/>
      <c r="H931" s="18"/>
      <c r="J931" s="18"/>
      <c r="K931" s="18"/>
      <c r="L931" s="25"/>
      <c r="M931" s="18"/>
      <c r="N931" s="18"/>
      <c r="O931" s="18"/>
      <c r="P931" s="18"/>
      <c r="Q931" s="18"/>
      <c r="R931" s="18"/>
      <c r="S931" s="18"/>
      <c r="V931" s="25"/>
      <c r="W931" s="25"/>
      <c r="X931" s="89"/>
      <c r="Y931" s="89"/>
      <c r="Z931" s="89"/>
      <c r="AB931" s="25"/>
      <c r="AD931" s="25"/>
      <c r="AE931" s="89"/>
      <c r="AG931" s="25"/>
      <c r="AH931" s="67"/>
      <c r="AK931" s="25"/>
      <c r="AL931" s="25"/>
      <c r="AM931" s="89"/>
      <c r="AN931" s="25"/>
      <c r="AO931" s="89"/>
      <c r="AR931" s="25"/>
      <c r="AS931" s="89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89"/>
      <c r="BW931" s="244"/>
      <c r="CB931" s="244"/>
      <c r="CF931" s="244"/>
      <c r="CJ931" s="244"/>
      <c r="CU931" s="244"/>
      <c r="CV931" s="347"/>
      <c r="CX931" s="347"/>
      <c r="CZ931" s="347"/>
      <c r="DB931" s="347"/>
      <c r="DD931" s="347"/>
    </row>
    <row r="932" spans="4:108" x14ac:dyDescent="0.2">
      <c r="D932" s="18"/>
      <c r="H932" s="18"/>
      <c r="J932" s="18"/>
      <c r="K932" s="18"/>
      <c r="L932" s="25"/>
      <c r="M932" s="18"/>
      <c r="N932" s="18"/>
      <c r="O932" s="18"/>
      <c r="P932" s="18"/>
      <c r="Q932" s="18"/>
      <c r="R932" s="18"/>
      <c r="S932" s="18"/>
      <c r="V932" s="25"/>
      <c r="W932" s="25"/>
      <c r="X932" s="89"/>
      <c r="Y932" s="89"/>
      <c r="Z932" s="89"/>
      <c r="AB932" s="25"/>
      <c r="AD932" s="25"/>
      <c r="AE932" s="89"/>
      <c r="AG932" s="25"/>
      <c r="AH932" s="67"/>
      <c r="AK932" s="25"/>
      <c r="AL932" s="25"/>
      <c r="AM932" s="89"/>
      <c r="AN932" s="25"/>
      <c r="AO932" s="89"/>
      <c r="AR932" s="25"/>
      <c r="AS932" s="89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89"/>
      <c r="BW932" s="244"/>
      <c r="CB932" s="244"/>
      <c r="CF932" s="244"/>
      <c r="CJ932" s="244"/>
      <c r="CU932" s="244"/>
      <c r="CV932" s="347"/>
      <c r="CX932" s="347"/>
      <c r="CZ932" s="347"/>
      <c r="DB932" s="347"/>
      <c r="DD932" s="347"/>
    </row>
    <row r="933" spans="4:108" x14ac:dyDescent="0.2">
      <c r="D933" s="18"/>
      <c r="H933" s="18"/>
      <c r="J933" s="18"/>
      <c r="K933" s="18"/>
      <c r="L933" s="25"/>
      <c r="M933" s="18"/>
      <c r="N933" s="18"/>
      <c r="O933" s="18"/>
      <c r="P933" s="18"/>
      <c r="Q933" s="18"/>
      <c r="R933" s="18"/>
      <c r="S933" s="18"/>
      <c r="V933" s="25"/>
      <c r="W933" s="25"/>
      <c r="X933" s="89"/>
      <c r="Y933" s="89"/>
      <c r="Z933" s="89"/>
      <c r="AB933" s="25"/>
      <c r="AD933" s="25"/>
      <c r="AE933" s="89"/>
      <c r="AG933" s="25"/>
      <c r="AH933" s="67"/>
      <c r="AK933" s="25"/>
      <c r="AL933" s="25"/>
      <c r="AM933" s="89"/>
      <c r="AN933" s="25"/>
      <c r="AO933" s="89"/>
      <c r="AR933" s="25"/>
      <c r="AS933" s="89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89"/>
      <c r="BW933" s="244"/>
      <c r="CB933" s="244"/>
      <c r="CF933" s="244"/>
      <c r="CJ933" s="244"/>
      <c r="CU933" s="244"/>
      <c r="CV933" s="347"/>
      <c r="CX933" s="347"/>
      <c r="CZ933" s="347"/>
      <c r="DB933" s="347"/>
      <c r="DD933" s="347"/>
    </row>
    <row r="934" spans="4:108" x14ac:dyDescent="0.2">
      <c r="D934" s="18"/>
      <c r="H934" s="18"/>
      <c r="J934" s="18"/>
      <c r="K934" s="18"/>
      <c r="L934" s="25"/>
      <c r="M934" s="18"/>
      <c r="N934" s="18"/>
      <c r="O934" s="18"/>
      <c r="P934" s="18"/>
      <c r="Q934" s="18"/>
      <c r="R934" s="18"/>
      <c r="S934" s="18"/>
      <c r="V934" s="25"/>
      <c r="W934" s="25"/>
      <c r="X934" s="89"/>
      <c r="Y934" s="89"/>
      <c r="Z934" s="89"/>
      <c r="AB934" s="25"/>
      <c r="AD934" s="25"/>
      <c r="AE934" s="89"/>
      <c r="AG934" s="25"/>
      <c r="AH934" s="67"/>
      <c r="AK934" s="25"/>
      <c r="AL934" s="25"/>
      <c r="AM934" s="89"/>
      <c r="AN934" s="25"/>
      <c r="AO934" s="89"/>
      <c r="AR934" s="25"/>
      <c r="AS934" s="89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89"/>
      <c r="BW934" s="244"/>
      <c r="CB934" s="244"/>
      <c r="CF934" s="244"/>
      <c r="CJ934" s="244"/>
      <c r="CU934" s="244"/>
      <c r="CV934" s="347"/>
      <c r="CX934" s="347"/>
      <c r="CZ934" s="347"/>
      <c r="DB934" s="347"/>
      <c r="DD934" s="347"/>
    </row>
    <row r="935" spans="4:108" x14ac:dyDescent="0.2">
      <c r="D935" s="18"/>
      <c r="H935" s="18"/>
      <c r="J935" s="18"/>
      <c r="K935" s="18"/>
      <c r="L935" s="25"/>
      <c r="M935" s="18"/>
      <c r="N935" s="18"/>
      <c r="O935" s="18"/>
      <c r="P935" s="18"/>
      <c r="Q935" s="18"/>
      <c r="R935" s="18"/>
      <c r="S935" s="18"/>
      <c r="V935" s="25"/>
      <c r="W935" s="25"/>
      <c r="X935" s="89"/>
      <c r="Y935" s="89"/>
      <c r="Z935" s="89"/>
      <c r="AB935" s="25"/>
      <c r="AD935" s="25"/>
      <c r="AE935" s="89"/>
      <c r="AG935" s="25"/>
      <c r="AH935" s="67"/>
      <c r="AK935" s="25"/>
      <c r="AL935" s="25"/>
      <c r="AM935" s="89"/>
      <c r="AN935" s="25"/>
      <c r="AO935" s="89"/>
      <c r="AR935" s="25"/>
      <c r="AS935" s="89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89"/>
      <c r="BW935" s="244"/>
      <c r="CB935" s="244"/>
      <c r="CF935" s="244"/>
      <c r="CJ935" s="244"/>
      <c r="CU935" s="244"/>
      <c r="CV935" s="347"/>
      <c r="CX935" s="347"/>
      <c r="CZ935" s="347"/>
      <c r="DB935" s="347"/>
      <c r="DD935" s="347"/>
    </row>
    <row r="936" spans="4:108" x14ac:dyDescent="0.2">
      <c r="D936" s="18"/>
      <c r="H936" s="18"/>
      <c r="J936" s="18"/>
      <c r="K936" s="18"/>
      <c r="L936" s="25"/>
      <c r="M936" s="18"/>
      <c r="N936" s="18"/>
      <c r="O936" s="18"/>
      <c r="P936" s="18"/>
      <c r="Q936" s="18"/>
      <c r="R936" s="18"/>
      <c r="S936" s="18"/>
      <c r="V936" s="25"/>
      <c r="W936" s="25"/>
      <c r="X936" s="89"/>
      <c r="Y936" s="89"/>
      <c r="Z936" s="89"/>
      <c r="AB936" s="25"/>
      <c r="AD936" s="25"/>
      <c r="AE936" s="89"/>
      <c r="AG936" s="25"/>
      <c r="AH936" s="67"/>
      <c r="AK936" s="25"/>
      <c r="AL936" s="25"/>
      <c r="AM936" s="89"/>
      <c r="AN936" s="25"/>
      <c r="AO936" s="89"/>
      <c r="AR936" s="25"/>
      <c r="AS936" s="89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89"/>
      <c r="BW936" s="244"/>
      <c r="CB936" s="244"/>
      <c r="CF936" s="244"/>
      <c r="CJ936" s="244"/>
      <c r="CU936" s="244"/>
      <c r="CV936" s="347"/>
      <c r="CX936" s="347"/>
      <c r="CZ936" s="347"/>
      <c r="DB936" s="347"/>
      <c r="DD936" s="347"/>
    </row>
    <row r="937" spans="4:108" x14ac:dyDescent="0.2">
      <c r="D937" s="18"/>
      <c r="H937" s="18"/>
      <c r="J937" s="18"/>
      <c r="K937" s="18"/>
      <c r="L937" s="25"/>
      <c r="M937" s="18"/>
      <c r="N937" s="18"/>
      <c r="O937" s="18"/>
      <c r="P937" s="18"/>
      <c r="Q937" s="18"/>
      <c r="R937" s="18"/>
      <c r="S937" s="18"/>
      <c r="V937" s="25"/>
      <c r="W937" s="25"/>
      <c r="X937" s="89"/>
      <c r="Y937" s="89"/>
      <c r="Z937" s="89"/>
      <c r="AB937" s="25"/>
      <c r="AD937" s="25"/>
      <c r="AE937" s="89"/>
      <c r="AG937" s="25"/>
      <c r="AH937" s="67"/>
      <c r="AK937" s="25"/>
      <c r="AL937" s="25"/>
      <c r="AM937" s="89"/>
      <c r="AN937" s="25"/>
      <c r="AO937" s="89"/>
      <c r="AR937" s="25"/>
      <c r="AS937" s="89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89"/>
      <c r="BW937" s="244"/>
      <c r="CB937" s="244"/>
      <c r="CF937" s="244"/>
      <c r="CJ937" s="244"/>
      <c r="CU937" s="244"/>
      <c r="CV937" s="347"/>
      <c r="CX937" s="347"/>
      <c r="CZ937" s="347"/>
      <c r="DB937" s="347"/>
      <c r="DD937" s="347"/>
    </row>
    <row r="938" spans="4:108" x14ac:dyDescent="0.2">
      <c r="D938" s="18"/>
      <c r="H938" s="18"/>
      <c r="J938" s="18"/>
      <c r="K938" s="18"/>
      <c r="L938" s="25"/>
      <c r="M938" s="18"/>
      <c r="N938" s="18"/>
      <c r="O938" s="18"/>
      <c r="P938" s="18"/>
      <c r="Q938" s="18"/>
      <c r="R938" s="18"/>
      <c r="S938" s="18"/>
      <c r="V938" s="25"/>
      <c r="W938" s="25"/>
      <c r="X938" s="89"/>
      <c r="Y938" s="89"/>
      <c r="Z938" s="89"/>
      <c r="AB938" s="25"/>
      <c r="AD938" s="25"/>
      <c r="AE938" s="89"/>
      <c r="AG938" s="25"/>
      <c r="AH938" s="67"/>
      <c r="AK938" s="25"/>
      <c r="AL938" s="25"/>
      <c r="AM938" s="89"/>
      <c r="AN938" s="25"/>
      <c r="AO938" s="89"/>
      <c r="AR938" s="25"/>
      <c r="AS938" s="89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89"/>
      <c r="BW938" s="244"/>
      <c r="CB938" s="244"/>
      <c r="CF938" s="244"/>
      <c r="CJ938" s="244"/>
      <c r="CU938" s="244"/>
      <c r="CV938" s="347"/>
      <c r="CX938" s="347"/>
      <c r="CZ938" s="347"/>
      <c r="DB938" s="347"/>
      <c r="DD938" s="347"/>
    </row>
    <row r="939" spans="4:108" x14ac:dyDescent="0.2">
      <c r="D939" s="18"/>
      <c r="H939" s="18"/>
      <c r="J939" s="18"/>
      <c r="K939" s="18"/>
      <c r="L939" s="25"/>
      <c r="M939" s="18"/>
      <c r="N939" s="18"/>
      <c r="O939" s="18"/>
      <c r="P939" s="18"/>
      <c r="Q939" s="18"/>
      <c r="R939" s="18"/>
      <c r="S939" s="18"/>
      <c r="V939" s="25"/>
      <c r="W939" s="25"/>
      <c r="X939" s="89"/>
      <c r="Y939" s="89"/>
      <c r="Z939" s="89"/>
      <c r="AB939" s="25"/>
      <c r="AD939" s="25"/>
      <c r="AE939" s="89"/>
      <c r="AG939" s="25"/>
      <c r="AH939" s="67"/>
      <c r="AK939" s="25"/>
      <c r="AL939" s="25"/>
      <c r="AM939" s="89"/>
      <c r="AN939" s="25"/>
      <c r="AO939" s="89"/>
      <c r="AR939" s="25"/>
      <c r="AS939" s="89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89"/>
      <c r="BW939" s="244"/>
      <c r="CB939" s="244"/>
      <c r="CF939" s="244"/>
      <c r="CJ939" s="244"/>
      <c r="CU939" s="244"/>
      <c r="CV939" s="347"/>
      <c r="CX939" s="347"/>
      <c r="CZ939" s="347"/>
      <c r="DB939" s="347"/>
      <c r="DD939" s="347"/>
    </row>
    <row r="940" spans="4:108" x14ac:dyDescent="0.2">
      <c r="D940" s="18"/>
      <c r="H940" s="18"/>
      <c r="J940" s="18"/>
      <c r="K940" s="18"/>
      <c r="L940" s="25"/>
      <c r="M940" s="18"/>
      <c r="N940" s="18"/>
      <c r="O940" s="18"/>
      <c r="P940" s="18"/>
      <c r="Q940" s="18"/>
      <c r="R940" s="18"/>
      <c r="S940" s="18"/>
      <c r="V940" s="25"/>
      <c r="W940" s="25"/>
      <c r="X940" s="89"/>
      <c r="Y940" s="89"/>
      <c r="Z940" s="89"/>
      <c r="AB940" s="25"/>
      <c r="AD940" s="25"/>
      <c r="AE940" s="89"/>
      <c r="AG940" s="25"/>
      <c r="AH940" s="67"/>
      <c r="AK940" s="25"/>
      <c r="AL940" s="25"/>
      <c r="AM940" s="89"/>
      <c r="AN940" s="25"/>
      <c r="AO940" s="89"/>
      <c r="AR940" s="25"/>
      <c r="AS940" s="89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89"/>
      <c r="BW940" s="244"/>
      <c r="CB940" s="244"/>
      <c r="CF940" s="244"/>
      <c r="CJ940" s="244"/>
      <c r="CU940" s="244"/>
      <c r="CV940" s="347"/>
      <c r="CX940" s="347"/>
      <c r="CZ940" s="347"/>
      <c r="DB940" s="347"/>
      <c r="DD940" s="347"/>
    </row>
    <row r="941" spans="4:108" x14ac:dyDescent="0.2">
      <c r="D941" s="18"/>
      <c r="H941" s="18"/>
      <c r="J941" s="18"/>
      <c r="K941" s="18"/>
      <c r="L941" s="25"/>
      <c r="M941" s="18"/>
      <c r="N941" s="18"/>
      <c r="O941" s="18"/>
      <c r="P941" s="18"/>
      <c r="Q941" s="18"/>
      <c r="R941" s="18"/>
      <c r="S941" s="18"/>
      <c r="V941" s="25"/>
      <c r="W941" s="25"/>
      <c r="X941" s="89"/>
      <c r="Y941" s="89"/>
      <c r="Z941" s="89"/>
      <c r="AB941" s="25"/>
      <c r="AD941" s="25"/>
      <c r="AE941" s="89"/>
      <c r="AG941" s="25"/>
      <c r="AH941" s="67"/>
      <c r="AK941" s="25"/>
      <c r="AL941" s="25"/>
      <c r="AM941" s="89"/>
      <c r="AN941" s="25"/>
      <c r="AO941" s="89"/>
      <c r="AR941" s="25"/>
      <c r="AS941" s="89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89"/>
      <c r="BW941" s="244"/>
      <c r="CB941" s="244"/>
      <c r="CF941" s="244"/>
      <c r="CJ941" s="244"/>
      <c r="CU941" s="244"/>
      <c r="CV941" s="347"/>
      <c r="CX941" s="347"/>
      <c r="CZ941" s="347"/>
      <c r="DB941" s="347"/>
      <c r="DD941" s="347"/>
    </row>
    <row r="942" spans="4:108" x14ac:dyDescent="0.2">
      <c r="D942" s="18"/>
      <c r="H942" s="18"/>
      <c r="J942" s="18"/>
      <c r="K942" s="18"/>
      <c r="L942" s="25"/>
      <c r="M942" s="18"/>
      <c r="N942" s="18"/>
      <c r="O942" s="18"/>
      <c r="P942" s="18"/>
      <c r="Q942" s="18"/>
      <c r="R942" s="18"/>
      <c r="S942" s="18"/>
      <c r="V942" s="25"/>
      <c r="W942" s="25"/>
      <c r="X942" s="89"/>
      <c r="Y942" s="89"/>
      <c r="Z942" s="89"/>
      <c r="AB942" s="25"/>
      <c r="AD942" s="25"/>
      <c r="AE942" s="89"/>
      <c r="AG942" s="25"/>
      <c r="AH942" s="67"/>
      <c r="AK942" s="25"/>
      <c r="AL942" s="25"/>
      <c r="AM942" s="89"/>
      <c r="AN942" s="25"/>
      <c r="AO942" s="89"/>
      <c r="AR942" s="25"/>
      <c r="AS942" s="89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89"/>
      <c r="BW942" s="244"/>
      <c r="CB942" s="244"/>
      <c r="CF942" s="244"/>
      <c r="CJ942" s="244"/>
      <c r="CU942" s="244"/>
      <c r="CV942" s="347"/>
      <c r="CX942" s="347"/>
      <c r="CZ942" s="347"/>
      <c r="DB942" s="347"/>
      <c r="DD942" s="347"/>
    </row>
    <row r="943" spans="4:108" x14ac:dyDescent="0.2">
      <c r="D943" s="18"/>
      <c r="H943" s="18"/>
      <c r="J943" s="18"/>
      <c r="K943" s="18"/>
      <c r="L943" s="25"/>
      <c r="M943" s="18"/>
      <c r="N943" s="18"/>
      <c r="O943" s="18"/>
      <c r="P943" s="18"/>
      <c r="Q943" s="18"/>
      <c r="R943" s="18"/>
      <c r="S943" s="18"/>
      <c r="V943" s="25"/>
      <c r="W943" s="25"/>
      <c r="X943" s="89"/>
      <c r="Y943" s="89"/>
      <c r="Z943" s="89"/>
      <c r="AB943" s="25"/>
      <c r="AD943" s="25"/>
      <c r="AE943" s="89"/>
      <c r="AG943" s="25"/>
      <c r="AH943" s="67"/>
      <c r="AK943" s="25"/>
      <c r="AL943" s="25"/>
      <c r="AM943" s="89"/>
      <c r="AN943" s="25"/>
      <c r="AO943" s="89"/>
      <c r="AR943" s="25"/>
      <c r="AS943" s="89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89"/>
      <c r="BW943" s="244"/>
      <c r="CB943" s="244"/>
      <c r="CF943" s="244"/>
      <c r="CJ943" s="244"/>
      <c r="CU943" s="244"/>
      <c r="CV943" s="347"/>
      <c r="CX943" s="347"/>
      <c r="CZ943" s="347"/>
      <c r="DB943" s="347"/>
      <c r="DD943" s="347"/>
    </row>
    <row r="944" spans="4:108" x14ac:dyDescent="0.2">
      <c r="D944" s="18"/>
      <c r="H944" s="18"/>
      <c r="J944" s="18"/>
      <c r="K944" s="18"/>
      <c r="L944" s="25"/>
      <c r="M944" s="18"/>
      <c r="N944" s="18"/>
      <c r="O944" s="18"/>
      <c r="P944" s="18"/>
      <c r="Q944" s="18"/>
      <c r="R944" s="18"/>
      <c r="S944" s="18"/>
      <c r="V944" s="25"/>
      <c r="W944" s="25"/>
      <c r="X944" s="89"/>
      <c r="Y944" s="89"/>
      <c r="Z944" s="89"/>
      <c r="AB944" s="25"/>
      <c r="AD944" s="25"/>
      <c r="AE944" s="89"/>
      <c r="AG944" s="25"/>
      <c r="AH944" s="67"/>
      <c r="AK944" s="25"/>
      <c r="AL944" s="25"/>
      <c r="AM944" s="89"/>
      <c r="AN944" s="25"/>
      <c r="AO944" s="89"/>
      <c r="AR944" s="25"/>
      <c r="AS944" s="89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89"/>
      <c r="BW944" s="244"/>
      <c r="CB944" s="244"/>
      <c r="CF944" s="244"/>
      <c r="CJ944" s="244"/>
      <c r="CU944" s="244"/>
      <c r="CV944" s="347"/>
      <c r="CX944" s="347"/>
      <c r="CZ944" s="347"/>
      <c r="DB944" s="347"/>
      <c r="DD944" s="347"/>
    </row>
    <row r="945" spans="4:108" x14ac:dyDescent="0.2">
      <c r="D945" s="18"/>
      <c r="H945" s="18"/>
      <c r="J945" s="18"/>
      <c r="K945" s="18"/>
      <c r="L945" s="25"/>
      <c r="M945" s="18"/>
      <c r="N945" s="18"/>
      <c r="O945" s="18"/>
      <c r="P945" s="18"/>
      <c r="Q945" s="18"/>
      <c r="R945" s="18"/>
      <c r="S945" s="18"/>
      <c r="V945" s="25"/>
      <c r="W945" s="25"/>
      <c r="X945" s="89"/>
      <c r="Y945" s="89"/>
      <c r="Z945" s="89"/>
      <c r="AB945" s="25"/>
      <c r="AD945" s="25"/>
      <c r="AE945" s="89"/>
      <c r="AG945" s="25"/>
      <c r="AH945" s="67"/>
      <c r="AK945" s="25"/>
      <c r="AL945" s="25"/>
      <c r="AM945" s="89"/>
      <c r="AN945" s="25"/>
      <c r="AO945" s="89"/>
      <c r="AR945" s="25"/>
      <c r="AS945" s="89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89"/>
      <c r="BW945" s="244"/>
      <c r="CB945" s="244"/>
      <c r="CF945" s="244"/>
      <c r="CJ945" s="244"/>
      <c r="CU945" s="244"/>
      <c r="CV945" s="347"/>
      <c r="CX945" s="347"/>
      <c r="CZ945" s="347"/>
      <c r="DB945" s="347"/>
      <c r="DD945" s="347"/>
    </row>
    <row r="946" spans="4:108" x14ac:dyDescent="0.2">
      <c r="D946" s="18"/>
      <c r="H946" s="18"/>
      <c r="J946" s="18"/>
      <c r="K946" s="18"/>
      <c r="L946" s="25"/>
      <c r="M946" s="18"/>
      <c r="N946" s="18"/>
      <c r="O946" s="18"/>
      <c r="P946" s="18"/>
      <c r="Q946" s="18"/>
      <c r="R946" s="18"/>
      <c r="S946" s="18"/>
      <c r="V946" s="25"/>
      <c r="W946" s="25"/>
      <c r="X946" s="89"/>
      <c r="Y946" s="89"/>
      <c r="Z946" s="89"/>
      <c r="AB946" s="25"/>
      <c r="AD946" s="25"/>
      <c r="AE946" s="89"/>
      <c r="AG946" s="25"/>
      <c r="AH946" s="67"/>
      <c r="AK946" s="25"/>
      <c r="AL946" s="25"/>
      <c r="AM946" s="89"/>
      <c r="AN946" s="25"/>
      <c r="AO946" s="89"/>
      <c r="AR946" s="25"/>
      <c r="AS946" s="89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89"/>
      <c r="BW946" s="244"/>
      <c r="CB946" s="244"/>
      <c r="CF946" s="244"/>
      <c r="CJ946" s="244"/>
      <c r="CU946" s="244"/>
      <c r="CV946" s="347"/>
      <c r="CX946" s="347"/>
      <c r="CZ946" s="347"/>
      <c r="DB946" s="347"/>
      <c r="DD946" s="347"/>
    </row>
    <row r="947" spans="4:108" x14ac:dyDescent="0.2">
      <c r="D947" s="18"/>
      <c r="H947" s="18"/>
      <c r="J947" s="18"/>
      <c r="K947" s="18"/>
      <c r="L947" s="25"/>
      <c r="M947" s="18"/>
      <c r="N947" s="18"/>
      <c r="O947" s="18"/>
      <c r="P947" s="18"/>
      <c r="Q947" s="18"/>
      <c r="R947" s="18"/>
      <c r="S947" s="18"/>
      <c r="V947" s="25"/>
      <c r="W947" s="25"/>
      <c r="X947" s="89"/>
      <c r="Y947" s="89"/>
      <c r="Z947" s="89"/>
      <c r="AB947" s="25"/>
      <c r="AD947" s="25"/>
      <c r="AE947" s="89"/>
      <c r="AG947" s="25"/>
      <c r="AH947" s="67"/>
      <c r="AK947" s="25"/>
      <c r="AL947" s="25"/>
      <c r="AM947" s="89"/>
      <c r="AN947" s="25"/>
      <c r="AO947" s="89"/>
      <c r="AR947" s="25"/>
      <c r="AS947" s="89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89"/>
      <c r="BW947" s="244"/>
      <c r="CB947" s="244"/>
      <c r="CF947" s="244"/>
      <c r="CJ947" s="244"/>
      <c r="CU947" s="244"/>
      <c r="CV947" s="347"/>
      <c r="CX947" s="347"/>
      <c r="CZ947" s="347"/>
      <c r="DB947" s="347"/>
      <c r="DD947" s="347"/>
    </row>
    <row r="948" spans="4:108" x14ac:dyDescent="0.2">
      <c r="D948" s="18"/>
      <c r="H948" s="18"/>
      <c r="J948" s="18"/>
      <c r="K948" s="18"/>
      <c r="L948" s="25"/>
      <c r="M948" s="18"/>
      <c r="N948" s="18"/>
      <c r="O948" s="18"/>
      <c r="P948" s="18"/>
      <c r="Q948" s="18"/>
      <c r="R948" s="18"/>
      <c r="S948" s="18"/>
      <c r="V948" s="25"/>
      <c r="W948" s="25"/>
      <c r="X948" s="89"/>
      <c r="Y948" s="89"/>
      <c r="Z948" s="89"/>
      <c r="AB948" s="25"/>
      <c r="AD948" s="25"/>
      <c r="AE948" s="89"/>
      <c r="AG948" s="25"/>
      <c r="AH948" s="67"/>
      <c r="AK948" s="25"/>
      <c r="AL948" s="25"/>
      <c r="AM948" s="89"/>
      <c r="AN948" s="25"/>
      <c r="AO948" s="89"/>
      <c r="AR948" s="25"/>
      <c r="AS948" s="89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89"/>
      <c r="BW948" s="244"/>
      <c r="CB948" s="244"/>
      <c r="CF948" s="244"/>
      <c r="CJ948" s="244"/>
      <c r="CU948" s="244"/>
      <c r="CV948" s="347"/>
      <c r="CX948" s="347"/>
      <c r="CZ948" s="347"/>
      <c r="DB948" s="347"/>
      <c r="DD948" s="347"/>
    </row>
    <row r="949" spans="4:108" x14ac:dyDescent="0.2">
      <c r="D949" s="18"/>
      <c r="H949" s="18"/>
      <c r="J949" s="18"/>
      <c r="K949" s="18"/>
      <c r="L949" s="25"/>
      <c r="M949" s="18"/>
      <c r="N949" s="18"/>
      <c r="O949" s="18"/>
      <c r="P949" s="18"/>
      <c r="Q949" s="18"/>
      <c r="R949" s="18"/>
      <c r="S949" s="18"/>
      <c r="V949" s="25"/>
      <c r="W949" s="25"/>
      <c r="X949" s="89"/>
      <c r="Y949" s="89"/>
      <c r="Z949" s="89"/>
      <c r="AB949" s="25"/>
      <c r="AD949" s="25"/>
      <c r="AE949" s="89"/>
      <c r="AG949" s="25"/>
      <c r="AH949" s="67"/>
      <c r="AK949" s="25"/>
      <c r="AL949" s="25"/>
      <c r="AM949" s="89"/>
      <c r="AN949" s="25"/>
      <c r="AO949" s="89"/>
      <c r="AR949" s="25"/>
      <c r="AS949" s="89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89"/>
      <c r="BW949" s="244"/>
      <c r="CB949" s="244"/>
      <c r="CF949" s="244"/>
      <c r="CJ949" s="244"/>
      <c r="CU949" s="244"/>
      <c r="CV949" s="347"/>
      <c r="CX949" s="347"/>
      <c r="CZ949" s="347"/>
      <c r="DB949" s="347"/>
      <c r="DD949" s="347"/>
    </row>
    <row r="950" spans="4:108" x14ac:dyDescent="0.2">
      <c r="D950" s="18"/>
      <c r="H950" s="18"/>
      <c r="J950" s="18"/>
      <c r="K950" s="18"/>
      <c r="L950" s="25"/>
      <c r="M950" s="18"/>
      <c r="N950" s="18"/>
      <c r="O950" s="18"/>
      <c r="P950" s="18"/>
      <c r="Q950" s="18"/>
      <c r="R950" s="18"/>
      <c r="S950" s="18"/>
      <c r="V950" s="25"/>
      <c r="W950" s="25"/>
      <c r="X950" s="89"/>
      <c r="Y950" s="89"/>
      <c r="Z950" s="89"/>
      <c r="AB950" s="25"/>
      <c r="AD950" s="25"/>
      <c r="AE950" s="89"/>
      <c r="AG950" s="25"/>
      <c r="AH950" s="67"/>
      <c r="AK950" s="25"/>
      <c r="AL950" s="25"/>
      <c r="AM950" s="89"/>
      <c r="AN950" s="25"/>
      <c r="AO950" s="89"/>
      <c r="AR950" s="25"/>
      <c r="AS950" s="89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89"/>
      <c r="BW950" s="244"/>
      <c r="CB950" s="244"/>
      <c r="CF950" s="244"/>
      <c r="CJ950" s="244"/>
      <c r="CU950" s="244"/>
      <c r="CV950" s="347"/>
      <c r="CX950" s="347"/>
      <c r="CZ950" s="347"/>
      <c r="DB950" s="347"/>
      <c r="DD950" s="347"/>
    </row>
    <row r="951" spans="4:108" x14ac:dyDescent="0.2">
      <c r="D951" s="18"/>
      <c r="H951" s="18"/>
      <c r="J951" s="18"/>
      <c r="K951" s="18"/>
      <c r="L951" s="25"/>
      <c r="M951" s="18"/>
      <c r="N951" s="18"/>
      <c r="O951" s="18"/>
      <c r="P951" s="18"/>
      <c r="Q951" s="18"/>
      <c r="R951" s="18"/>
      <c r="S951" s="18"/>
      <c r="V951" s="25"/>
      <c r="W951" s="25"/>
      <c r="X951" s="89"/>
      <c r="Y951" s="89"/>
      <c r="Z951" s="89"/>
      <c r="AB951" s="25"/>
      <c r="AD951" s="25"/>
      <c r="AE951" s="89"/>
      <c r="AG951" s="25"/>
      <c r="AH951" s="67"/>
      <c r="AK951" s="25"/>
      <c r="AL951" s="25"/>
      <c r="AM951" s="89"/>
      <c r="AN951" s="25"/>
      <c r="AO951" s="89"/>
      <c r="AR951" s="25"/>
      <c r="AS951" s="89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89"/>
      <c r="BW951" s="244"/>
      <c r="CB951" s="244"/>
      <c r="CF951" s="244"/>
      <c r="CJ951" s="244"/>
      <c r="CU951" s="244"/>
      <c r="CV951" s="347"/>
      <c r="CX951" s="347"/>
      <c r="CZ951" s="347"/>
      <c r="DB951" s="347"/>
      <c r="DD951" s="347"/>
    </row>
    <row r="952" spans="4:108" x14ac:dyDescent="0.2">
      <c r="D952" s="18"/>
      <c r="H952" s="18"/>
      <c r="J952" s="18"/>
      <c r="K952" s="18"/>
      <c r="L952" s="25"/>
      <c r="M952" s="18"/>
      <c r="N952" s="18"/>
      <c r="O952" s="18"/>
      <c r="P952" s="18"/>
      <c r="Q952" s="18"/>
      <c r="R952" s="18"/>
      <c r="S952" s="18"/>
      <c r="V952" s="25"/>
      <c r="W952" s="25"/>
      <c r="X952" s="89"/>
      <c r="Y952" s="89"/>
      <c r="Z952" s="89"/>
      <c r="AB952" s="25"/>
      <c r="AD952" s="25"/>
      <c r="AE952" s="89"/>
      <c r="AG952" s="25"/>
      <c r="AH952" s="67"/>
      <c r="AK952" s="25"/>
      <c r="AL952" s="25"/>
      <c r="AM952" s="89"/>
      <c r="AN952" s="25"/>
      <c r="AO952" s="89"/>
      <c r="AR952" s="25"/>
      <c r="AS952" s="89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89"/>
      <c r="BW952" s="244"/>
      <c r="CB952" s="244"/>
      <c r="CF952" s="244"/>
      <c r="CJ952" s="244"/>
      <c r="CU952" s="244"/>
      <c r="CV952" s="347"/>
      <c r="CX952" s="347"/>
      <c r="CZ952" s="347"/>
      <c r="DB952" s="347"/>
      <c r="DD952" s="347"/>
    </row>
    <row r="953" spans="4:108" x14ac:dyDescent="0.2">
      <c r="D953" s="18"/>
      <c r="H953" s="18"/>
      <c r="J953" s="18"/>
      <c r="K953" s="18"/>
      <c r="L953" s="25"/>
      <c r="M953" s="18"/>
      <c r="N953" s="18"/>
      <c r="O953" s="18"/>
      <c r="P953" s="18"/>
      <c r="Q953" s="18"/>
      <c r="R953" s="18"/>
      <c r="S953" s="18"/>
      <c r="V953" s="25"/>
      <c r="W953" s="25"/>
      <c r="X953" s="89"/>
      <c r="Y953" s="89"/>
      <c r="Z953" s="89"/>
      <c r="AB953" s="25"/>
      <c r="AD953" s="25"/>
      <c r="AE953" s="89"/>
      <c r="AG953" s="25"/>
      <c r="AH953" s="67"/>
      <c r="AK953" s="25"/>
      <c r="AL953" s="25"/>
      <c r="AM953" s="89"/>
      <c r="AN953" s="25"/>
      <c r="AO953" s="89"/>
      <c r="AR953" s="25"/>
      <c r="AS953" s="89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89"/>
      <c r="BW953" s="244"/>
      <c r="CB953" s="244"/>
      <c r="CF953" s="244"/>
      <c r="CJ953" s="244"/>
      <c r="CU953" s="244"/>
      <c r="CV953" s="347"/>
      <c r="CX953" s="347"/>
      <c r="CZ953" s="347"/>
      <c r="DB953" s="347"/>
      <c r="DD953" s="347"/>
    </row>
    <row r="954" spans="4:108" x14ac:dyDescent="0.2">
      <c r="D954" s="18"/>
      <c r="H954" s="18"/>
      <c r="J954" s="18"/>
      <c r="K954" s="18"/>
      <c r="L954" s="25"/>
      <c r="M954" s="18"/>
      <c r="N954" s="18"/>
      <c r="O954" s="18"/>
      <c r="P954" s="18"/>
      <c r="Q954" s="18"/>
      <c r="R954" s="18"/>
      <c r="S954" s="18"/>
      <c r="V954" s="25"/>
      <c r="W954" s="25"/>
      <c r="X954" s="89"/>
      <c r="Y954" s="89"/>
      <c r="Z954" s="89"/>
      <c r="AB954" s="25"/>
      <c r="AD954" s="25"/>
      <c r="AE954" s="89"/>
      <c r="AG954" s="25"/>
      <c r="AH954" s="67"/>
      <c r="AK954" s="25"/>
      <c r="AL954" s="25"/>
      <c r="AM954" s="89"/>
      <c r="AN954" s="25"/>
      <c r="AO954" s="89"/>
      <c r="AR954" s="25"/>
      <c r="AS954" s="89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89"/>
      <c r="BW954" s="244"/>
      <c r="CB954" s="244"/>
      <c r="CF954" s="244"/>
      <c r="CJ954" s="244"/>
      <c r="CU954" s="244"/>
      <c r="CV954" s="347"/>
      <c r="CX954" s="347"/>
      <c r="CZ954" s="347"/>
      <c r="DB954" s="347"/>
      <c r="DD954" s="347"/>
    </row>
    <row r="955" spans="4:108" x14ac:dyDescent="0.2">
      <c r="D955" s="18"/>
      <c r="H955" s="18"/>
      <c r="J955" s="18"/>
      <c r="K955" s="18"/>
      <c r="L955" s="25"/>
      <c r="M955" s="18"/>
      <c r="N955" s="18"/>
      <c r="O955" s="18"/>
      <c r="P955" s="18"/>
      <c r="Q955" s="18"/>
      <c r="R955" s="18"/>
      <c r="S955" s="18"/>
      <c r="V955" s="25"/>
      <c r="W955" s="25"/>
      <c r="X955" s="89"/>
      <c r="Y955" s="89"/>
      <c r="Z955" s="89"/>
      <c r="AB955" s="25"/>
      <c r="AD955" s="25"/>
      <c r="AE955" s="89"/>
      <c r="AG955" s="25"/>
      <c r="AH955" s="67"/>
      <c r="AK955" s="25"/>
      <c r="AL955" s="25"/>
      <c r="AM955" s="89"/>
      <c r="AN955" s="25"/>
      <c r="AO955" s="89"/>
      <c r="AR955" s="25"/>
      <c r="AS955" s="89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89"/>
      <c r="BW955" s="244"/>
      <c r="CB955" s="244"/>
      <c r="CF955" s="244"/>
      <c r="CJ955" s="244"/>
      <c r="CU955" s="244"/>
      <c r="CV955" s="347"/>
      <c r="CX955" s="347"/>
      <c r="CZ955" s="347"/>
      <c r="DB955" s="347"/>
      <c r="DD955" s="347"/>
    </row>
    <row r="956" spans="4:108" x14ac:dyDescent="0.2">
      <c r="D956" s="18"/>
      <c r="H956" s="18"/>
      <c r="J956" s="18"/>
      <c r="K956" s="18"/>
      <c r="L956" s="25"/>
      <c r="M956" s="18"/>
      <c r="N956" s="18"/>
      <c r="O956" s="18"/>
      <c r="P956" s="18"/>
      <c r="Q956" s="18"/>
      <c r="R956" s="18"/>
      <c r="S956" s="18"/>
      <c r="V956" s="25"/>
      <c r="W956" s="25"/>
      <c r="X956" s="89"/>
      <c r="Y956" s="89"/>
      <c r="Z956" s="89"/>
      <c r="AB956" s="25"/>
      <c r="AD956" s="25"/>
      <c r="AE956" s="89"/>
      <c r="AG956" s="25"/>
      <c r="AH956" s="67"/>
      <c r="AK956" s="25"/>
      <c r="AL956" s="25"/>
      <c r="AM956" s="89"/>
      <c r="AN956" s="25"/>
      <c r="AO956" s="89"/>
      <c r="AR956" s="25"/>
      <c r="AS956" s="89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89"/>
      <c r="BW956" s="244"/>
      <c r="CB956" s="244"/>
      <c r="CF956" s="244"/>
      <c r="CJ956" s="244"/>
      <c r="CU956" s="244"/>
      <c r="CV956" s="347"/>
      <c r="CX956" s="347"/>
      <c r="CZ956" s="347"/>
      <c r="DB956" s="347"/>
      <c r="DD956" s="347"/>
    </row>
    <row r="957" spans="4:108" x14ac:dyDescent="0.2">
      <c r="D957" s="18"/>
      <c r="H957" s="18"/>
      <c r="J957" s="18"/>
      <c r="K957" s="18"/>
      <c r="L957" s="25"/>
      <c r="M957" s="18"/>
      <c r="N957" s="18"/>
      <c r="O957" s="18"/>
      <c r="P957" s="18"/>
      <c r="Q957" s="18"/>
      <c r="R957" s="18"/>
      <c r="S957" s="18"/>
      <c r="V957" s="25"/>
      <c r="W957" s="25"/>
      <c r="X957" s="89"/>
      <c r="Y957" s="89"/>
      <c r="Z957" s="89"/>
      <c r="AB957" s="25"/>
      <c r="AD957" s="25"/>
      <c r="AE957" s="89"/>
      <c r="AG957" s="25"/>
      <c r="AH957" s="67"/>
      <c r="AK957" s="25"/>
      <c r="AL957" s="25"/>
      <c r="AM957" s="89"/>
      <c r="AN957" s="25"/>
      <c r="AO957" s="89"/>
      <c r="AR957" s="25"/>
      <c r="AS957" s="89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89"/>
      <c r="BW957" s="244"/>
      <c r="CB957" s="244"/>
      <c r="CF957" s="244"/>
      <c r="CJ957" s="244"/>
      <c r="CU957" s="244"/>
      <c r="CV957" s="347"/>
      <c r="CX957" s="347"/>
      <c r="CZ957" s="347"/>
      <c r="DB957" s="347"/>
      <c r="DD957" s="347"/>
    </row>
    <row r="958" spans="4:108" x14ac:dyDescent="0.2">
      <c r="D958" s="18"/>
      <c r="H958" s="18"/>
      <c r="J958" s="18"/>
      <c r="K958" s="18"/>
      <c r="L958" s="25"/>
      <c r="M958" s="18"/>
      <c r="N958" s="18"/>
      <c r="O958" s="18"/>
      <c r="P958" s="18"/>
      <c r="Q958" s="18"/>
      <c r="R958" s="18"/>
      <c r="S958" s="18"/>
      <c r="V958" s="25"/>
      <c r="W958" s="25"/>
      <c r="X958" s="89"/>
      <c r="Y958" s="89"/>
      <c r="Z958" s="89"/>
      <c r="AB958" s="25"/>
      <c r="AD958" s="25"/>
      <c r="AE958" s="89"/>
      <c r="AG958" s="25"/>
      <c r="AH958" s="67"/>
      <c r="AK958" s="25"/>
      <c r="AL958" s="25"/>
      <c r="AM958" s="89"/>
      <c r="AN958" s="25"/>
      <c r="AO958" s="89"/>
      <c r="AR958" s="25"/>
      <c r="AS958" s="89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89"/>
      <c r="BW958" s="244"/>
      <c r="CB958" s="244"/>
      <c r="CF958" s="244"/>
      <c r="CJ958" s="244"/>
      <c r="CU958" s="244"/>
      <c r="CV958" s="347"/>
      <c r="CX958" s="347"/>
      <c r="CZ958" s="347"/>
      <c r="DB958" s="347"/>
      <c r="DD958" s="347"/>
    </row>
    <row r="959" spans="4:108" x14ac:dyDescent="0.2">
      <c r="D959" s="18"/>
      <c r="H959" s="18"/>
      <c r="J959" s="18"/>
      <c r="K959" s="18"/>
      <c r="L959" s="25"/>
      <c r="M959" s="18"/>
      <c r="N959" s="18"/>
      <c r="O959" s="18"/>
      <c r="P959" s="18"/>
      <c r="Q959" s="18"/>
      <c r="R959" s="18"/>
      <c r="S959" s="18"/>
      <c r="V959" s="25"/>
      <c r="W959" s="25"/>
      <c r="X959" s="89"/>
      <c r="Y959" s="89"/>
      <c r="Z959" s="89"/>
      <c r="AB959" s="25"/>
      <c r="AD959" s="25"/>
      <c r="AE959" s="89"/>
      <c r="AG959" s="25"/>
      <c r="AH959" s="67"/>
      <c r="AK959" s="25"/>
      <c r="AL959" s="25"/>
      <c r="AM959" s="89"/>
      <c r="AN959" s="25"/>
      <c r="AO959" s="89"/>
      <c r="AR959" s="25"/>
      <c r="AS959" s="89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89"/>
      <c r="BW959" s="244"/>
      <c r="CB959" s="244"/>
      <c r="CF959" s="244"/>
      <c r="CJ959" s="244"/>
      <c r="CU959" s="244"/>
      <c r="CV959" s="347"/>
      <c r="CX959" s="347"/>
      <c r="CZ959" s="347"/>
      <c r="DB959" s="347"/>
      <c r="DD959" s="347"/>
    </row>
    <row r="960" spans="4:108" x14ac:dyDescent="0.2">
      <c r="D960" s="18"/>
      <c r="H960" s="18"/>
      <c r="J960" s="18"/>
      <c r="K960" s="18"/>
      <c r="L960" s="25"/>
      <c r="M960" s="18"/>
      <c r="N960" s="18"/>
      <c r="O960" s="18"/>
      <c r="P960" s="18"/>
      <c r="Q960" s="18"/>
      <c r="R960" s="18"/>
      <c r="S960" s="18"/>
      <c r="V960" s="25"/>
      <c r="W960" s="25"/>
      <c r="X960" s="89"/>
      <c r="Y960" s="89"/>
      <c r="Z960" s="89"/>
      <c r="AB960" s="25"/>
      <c r="AD960" s="25"/>
      <c r="AE960" s="89"/>
      <c r="AG960" s="25"/>
      <c r="AH960" s="67"/>
      <c r="AK960" s="25"/>
      <c r="AL960" s="25"/>
      <c r="AM960" s="89"/>
      <c r="AN960" s="25"/>
      <c r="AO960" s="89"/>
      <c r="AR960" s="25"/>
      <c r="AS960" s="89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89"/>
      <c r="BW960" s="244"/>
      <c r="CB960" s="244"/>
      <c r="CF960" s="244"/>
      <c r="CJ960" s="244"/>
      <c r="CU960" s="244"/>
      <c r="CV960" s="347"/>
      <c r="CX960" s="347"/>
      <c r="CZ960" s="347"/>
      <c r="DB960" s="347"/>
      <c r="DD960" s="347"/>
    </row>
    <row r="961" spans="4:108" x14ac:dyDescent="0.2">
      <c r="D961" s="18"/>
      <c r="H961" s="18"/>
      <c r="J961" s="18"/>
      <c r="K961" s="18"/>
      <c r="L961" s="25"/>
      <c r="M961" s="18"/>
      <c r="N961" s="18"/>
      <c r="O961" s="18"/>
      <c r="P961" s="18"/>
      <c r="Q961" s="18"/>
      <c r="R961" s="18"/>
      <c r="S961" s="18"/>
      <c r="V961" s="25"/>
      <c r="W961" s="25"/>
      <c r="X961" s="89"/>
      <c r="Y961" s="89"/>
      <c r="Z961" s="89"/>
      <c r="AB961" s="25"/>
      <c r="AD961" s="25"/>
      <c r="AE961" s="89"/>
      <c r="AG961" s="25"/>
      <c r="AH961" s="67"/>
      <c r="AK961" s="25"/>
      <c r="AL961" s="25"/>
      <c r="AM961" s="89"/>
      <c r="AN961" s="25"/>
      <c r="AO961" s="89"/>
      <c r="AR961" s="25"/>
      <c r="AS961" s="89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89"/>
      <c r="BW961" s="244"/>
      <c r="CB961" s="244"/>
      <c r="CF961" s="244"/>
      <c r="CJ961" s="244"/>
      <c r="CU961" s="244"/>
      <c r="CV961" s="347"/>
      <c r="CX961" s="347"/>
      <c r="CZ961" s="347"/>
      <c r="DB961" s="347"/>
      <c r="DD961" s="347"/>
    </row>
    <row r="962" spans="4:108" x14ac:dyDescent="0.2">
      <c r="D962" s="18"/>
      <c r="H962" s="18"/>
      <c r="J962" s="18"/>
      <c r="K962" s="18"/>
      <c r="L962" s="25"/>
      <c r="M962" s="18"/>
      <c r="N962" s="18"/>
      <c r="O962" s="18"/>
      <c r="P962" s="18"/>
      <c r="Q962" s="18"/>
      <c r="R962" s="18"/>
      <c r="S962" s="18"/>
      <c r="V962" s="25"/>
      <c r="W962" s="25"/>
      <c r="X962" s="89"/>
      <c r="Y962" s="89"/>
      <c r="Z962" s="89"/>
      <c r="AB962" s="25"/>
      <c r="AD962" s="25"/>
      <c r="AE962" s="89"/>
      <c r="AG962" s="25"/>
      <c r="AH962" s="67"/>
      <c r="AK962" s="25"/>
      <c r="AL962" s="25"/>
      <c r="AM962" s="89"/>
      <c r="AN962" s="25"/>
      <c r="AO962" s="89"/>
      <c r="AR962" s="25"/>
      <c r="AS962" s="89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89"/>
      <c r="BW962" s="244"/>
      <c r="BX962" s="244"/>
      <c r="BY962" s="244"/>
      <c r="BZ962" s="244"/>
      <c r="CA962" s="244"/>
      <c r="CB962" s="244"/>
      <c r="CC962" s="244"/>
      <c r="CD962" s="244"/>
      <c r="CE962" s="244"/>
      <c r="CF962" s="244"/>
      <c r="CG962" s="244"/>
      <c r="CH962" s="244"/>
      <c r="CI962" s="570"/>
      <c r="CJ962" s="244"/>
      <c r="CK962" s="244"/>
      <c r="CL962" s="244"/>
      <c r="CM962" s="244"/>
      <c r="CN962" s="244"/>
      <c r="CO962" s="244"/>
      <c r="CP962" s="244"/>
      <c r="CQ962" s="244"/>
      <c r="CR962" s="244"/>
      <c r="CS962" s="244"/>
      <c r="CT962" s="244"/>
      <c r="CU962" s="244"/>
      <c r="CV962" s="347"/>
      <c r="CX962" s="347"/>
      <c r="CZ962" s="347"/>
      <c r="DB962" s="347"/>
      <c r="DD962" s="347"/>
    </row>
    <row r="963" spans="4:108" x14ac:dyDescent="0.2">
      <c r="D963" s="18"/>
      <c r="H963" s="18"/>
      <c r="J963" s="18"/>
      <c r="K963" s="18"/>
      <c r="L963" s="25"/>
      <c r="M963" s="18"/>
      <c r="N963" s="18"/>
      <c r="O963" s="18"/>
      <c r="P963" s="18"/>
      <c r="Q963" s="18"/>
      <c r="R963" s="18"/>
      <c r="S963" s="18"/>
      <c r="V963" s="25"/>
      <c r="W963" s="25"/>
      <c r="X963" s="89"/>
      <c r="Y963" s="89"/>
      <c r="Z963" s="89"/>
      <c r="AB963" s="25"/>
      <c r="AD963" s="25"/>
      <c r="AE963" s="89"/>
      <c r="AG963" s="25"/>
      <c r="AH963" s="67"/>
      <c r="AK963" s="25"/>
      <c r="AL963" s="25"/>
      <c r="AM963" s="89"/>
      <c r="AN963" s="25"/>
      <c r="AO963" s="89"/>
      <c r="AR963" s="25"/>
      <c r="AS963" s="89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89"/>
      <c r="BW963" s="244"/>
      <c r="BX963" s="244"/>
      <c r="BY963" s="244"/>
      <c r="BZ963" s="244"/>
      <c r="CA963" s="244"/>
      <c r="CB963" s="244"/>
      <c r="CC963" s="244"/>
      <c r="CD963" s="244"/>
      <c r="CE963" s="244"/>
      <c r="CF963" s="244"/>
      <c r="CG963" s="244"/>
      <c r="CH963" s="244"/>
      <c r="CI963" s="570"/>
      <c r="CJ963" s="244"/>
      <c r="CK963" s="244"/>
      <c r="CL963" s="244"/>
      <c r="CM963" s="244"/>
      <c r="CN963" s="244"/>
      <c r="CO963" s="244"/>
      <c r="CP963" s="244"/>
      <c r="CQ963" s="244"/>
      <c r="CR963" s="244"/>
      <c r="CS963" s="244"/>
      <c r="CT963" s="244"/>
      <c r="CU963" s="244"/>
      <c r="CV963" s="347"/>
      <c r="CX963" s="347"/>
      <c r="CZ963" s="347"/>
      <c r="DB963" s="347"/>
      <c r="DD963" s="347"/>
    </row>
    <row r="964" spans="4:108" x14ac:dyDescent="0.2">
      <c r="D964" s="18"/>
      <c r="H964" s="18"/>
      <c r="J964" s="18"/>
      <c r="K964" s="18"/>
      <c r="L964" s="25"/>
      <c r="M964" s="18"/>
      <c r="N964" s="18"/>
      <c r="O964" s="18"/>
      <c r="P964" s="18"/>
      <c r="Q964" s="18"/>
      <c r="R964" s="18"/>
      <c r="S964" s="18"/>
      <c r="V964" s="25"/>
      <c r="W964" s="25"/>
      <c r="X964" s="89"/>
      <c r="Y964" s="89"/>
      <c r="Z964" s="89"/>
      <c r="AB964" s="25"/>
      <c r="AD964" s="25"/>
      <c r="AE964" s="89"/>
      <c r="AG964" s="25"/>
      <c r="AH964" s="67"/>
      <c r="AK964" s="25"/>
      <c r="AL964" s="25"/>
      <c r="AM964" s="89"/>
      <c r="AN964" s="25"/>
      <c r="AO964" s="89"/>
      <c r="AR964" s="25"/>
      <c r="AS964" s="89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89"/>
      <c r="BW964" s="244"/>
      <c r="BX964" s="244"/>
      <c r="BY964" s="244"/>
      <c r="BZ964" s="244"/>
      <c r="CA964" s="244"/>
      <c r="CB964" s="244"/>
      <c r="CC964" s="244"/>
      <c r="CD964" s="244"/>
      <c r="CE964" s="244"/>
      <c r="CF964" s="244"/>
      <c r="CG964" s="244"/>
      <c r="CH964" s="244"/>
      <c r="CI964" s="570"/>
      <c r="CJ964" s="244"/>
      <c r="CK964" s="244"/>
      <c r="CL964" s="244"/>
      <c r="CM964" s="244"/>
      <c r="CN964" s="244"/>
      <c r="CO964" s="244"/>
      <c r="CP964" s="244"/>
      <c r="CQ964" s="244"/>
      <c r="CR964" s="244"/>
      <c r="CS964" s="244"/>
      <c r="CT964" s="244"/>
      <c r="CU964" s="244"/>
      <c r="CV964" s="347"/>
      <c r="CX964" s="347"/>
      <c r="CZ964" s="347"/>
      <c r="DB964" s="347"/>
      <c r="DD964" s="347"/>
    </row>
    <row r="965" spans="4:108" x14ac:dyDescent="0.2">
      <c r="D965" s="18"/>
      <c r="H965" s="18"/>
      <c r="J965" s="18"/>
      <c r="K965" s="18"/>
      <c r="L965" s="25"/>
      <c r="M965" s="18"/>
      <c r="N965" s="18"/>
      <c r="O965" s="18"/>
      <c r="P965" s="18"/>
      <c r="Q965" s="18"/>
      <c r="R965" s="18"/>
      <c r="S965" s="18"/>
      <c r="V965" s="25"/>
      <c r="W965" s="25"/>
      <c r="X965" s="89"/>
      <c r="Y965" s="89"/>
      <c r="Z965" s="89"/>
      <c r="AB965" s="25"/>
      <c r="AD965" s="25"/>
      <c r="AE965" s="89"/>
      <c r="AG965" s="25"/>
      <c r="AH965" s="67"/>
      <c r="AK965" s="25"/>
      <c r="AL965" s="25"/>
      <c r="AM965" s="89"/>
      <c r="AN965" s="25"/>
      <c r="AO965" s="89"/>
      <c r="AR965" s="25"/>
      <c r="AS965" s="89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89"/>
      <c r="BW965" s="244"/>
      <c r="CB965" s="244"/>
      <c r="CF965" s="244"/>
      <c r="CJ965" s="244"/>
      <c r="CU965" s="244"/>
      <c r="CV965" s="347"/>
      <c r="CX965" s="347"/>
      <c r="CZ965" s="347"/>
      <c r="DB965" s="347"/>
      <c r="DD965" s="347"/>
    </row>
    <row r="966" spans="4:108" x14ac:dyDescent="0.2">
      <c r="D966" s="18"/>
      <c r="H966" s="18"/>
      <c r="J966" s="18"/>
      <c r="K966" s="18"/>
      <c r="L966" s="25"/>
      <c r="M966" s="18"/>
      <c r="N966" s="18"/>
      <c r="O966" s="18"/>
      <c r="P966" s="18"/>
      <c r="Q966" s="18"/>
      <c r="R966" s="18"/>
      <c r="S966" s="18"/>
      <c r="V966" s="25"/>
      <c r="W966" s="25"/>
      <c r="X966" s="89"/>
      <c r="Y966" s="89"/>
      <c r="Z966" s="89"/>
      <c r="AB966" s="25"/>
      <c r="AD966" s="25"/>
      <c r="AE966" s="89"/>
      <c r="AG966" s="25"/>
      <c r="AH966" s="67"/>
      <c r="AK966" s="25"/>
      <c r="AL966" s="25"/>
      <c r="AM966" s="89"/>
      <c r="AN966" s="25"/>
      <c r="AO966" s="89"/>
      <c r="AR966" s="25"/>
      <c r="AS966" s="89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89"/>
      <c r="BW966" s="244"/>
      <c r="CB966" s="244"/>
      <c r="CF966" s="244"/>
      <c r="CJ966" s="244"/>
      <c r="CU966" s="244"/>
      <c r="CV966" s="347"/>
      <c r="CX966" s="347"/>
      <c r="CZ966" s="347"/>
      <c r="DB966" s="347"/>
      <c r="DD966" s="347"/>
    </row>
    <row r="967" spans="4:108" x14ac:dyDescent="0.2">
      <c r="D967" s="18"/>
      <c r="H967" s="18"/>
      <c r="J967" s="18"/>
      <c r="K967" s="18"/>
      <c r="L967" s="25"/>
      <c r="M967" s="18"/>
      <c r="N967" s="18"/>
      <c r="O967" s="18"/>
      <c r="P967" s="18"/>
      <c r="Q967" s="18"/>
      <c r="R967" s="18"/>
      <c r="S967" s="18"/>
      <c r="V967" s="25"/>
      <c r="W967" s="25"/>
      <c r="X967" s="89"/>
      <c r="Y967" s="89"/>
      <c r="Z967" s="89"/>
      <c r="AB967" s="25"/>
      <c r="AD967" s="25"/>
      <c r="AE967" s="89"/>
      <c r="AG967" s="25"/>
      <c r="AH967" s="67"/>
      <c r="AK967" s="25"/>
      <c r="AL967" s="25"/>
      <c r="AM967" s="89"/>
      <c r="AN967" s="25"/>
      <c r="AO967" s="89"/>
      <c r="AR967" s="25"/>
      <c r="AS967" s="89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89"/>
      <c r="BW967" s="244"/>
      <c r="CB967" s="244"/>
      <c r="CF967" s="244"/>
      <c r="CJ967" s="244"/>
      <c r="CU967" s="244"/>
      <c r="CV967" s="347"/>
      <c r="CX967" s="347"/>
      <c r="CZ967" s="347"/>
      <c r="DB967" s="347"/>
      <c r="DD967" s="347"/>
    </row>
    <row r="968" spans="4:108" x14ac:dyDescent="0.2">
      <c r="D968" s="18"/>
      <c r="H968" s="18"/>
      <c r="J968" s="18"/>
      <c r="K968" s="18"/>
      <c r="L968" s="25"/>
      <c r="M968" s="18"/>
      <c r="N968" s="18"/>
      <c r="O968" s="18"/>
      <c r="P968" s="18"/>
      <c r="Q968" s="18"/>
      <c r="R968" s="18"/>
      <c r="S968" s="18"/>
      <c r="V968" s="25"/>
      <c r="W968" s="25"/>
      <c r="X968" s="89"/>
      <c r="Y968" s="89"/>
      <c r="Z968" s="89"/>
      <c r="AB968" s="25"/>
      <c r="AD968" s="25"/>
      <c r="AE968" s="89"/>
      <c r="AG968" s="25"/>
      <c r="AH968" s="67"/>
      <c r="AK968" s="25"/>
      <c r="AL968" s="25"/>
      <c r="AM968" s="89"/>
      <c r="AN968" s="25"/>
      <c r="AO968" s="89"/>
      <c r="AR968" s="25"/>
      <c r="AS968" s="89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89"/>
      <c r="BW968" s="244"/>
      <c r="CB968" s="244"/>
      <c r="CF968" s="244"/>
      <c r="CJ968" s="244"/>
      <c r="CU968" s="244"/>
      <c r="CV968" s="347"/>
      <c r="CX968" s="347"/>
      <c r="CZ968" s="347"/>
      <c r="DB968" s="347"/>
      <c r="DD968" s="347"/>
    </row>
    <row r="969" spans="4:108" x14ac:dyDescent="0.2">
      <c r="D969" s="18"/>
      <c r="H969" s="18"/>
      <c r="J969" s="18"/>
      <c r="K969" s="18"/>
      <c r="L969" s="25"/>
      <c r="M969" s="18"/>
      <c r="N969" s="18"/>
      <c r="O969" s="18"/>
      <c r="P969" s="18"/>
      <c r="Q969" s="18"/>
      <c r="R969" s="18"/>
      <c r="S969" s="18"/>
      <c r="V969" s="25"/>
      <c r="W969" s="25"/>
      <c r="X969" s="89"/>
      <c r="Y969" s="89"/>
      <c r="Z969" s="89"/>
      <c r="AB969" s="25"/>
      <c r="AD969" s="25"/>
      <c r="AE969" s="89"/>
      <c r="AG969" s="25"/>
      <c r="AH969" s="67"/>
      <c r="AK969" s="25"/>
      <c r="AL969" s="25"/>
      <c r="AM969" s="89"/>
      <c r="AN969" s="25"/>
      <c r="AO969" s="89"/>
      <c r="AR969" s="25"/>
      <c r="AS969" s="89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89"/>
      <c r="BW969" s="244"/>
      <c r="CB969" s="244"/>
      <c r="CF969" s="244"/>
      <c r="CJ969" s="244"/>
      <c r="CU969" s="244"/>
      <c r="CV969" s="347"/>
      <c r="CX969" s="347"/>
      <c r="CZ969" s="347"/>
      <c r="DB969" s="347"/>
      <c r="DD969" s="347"/>
    </row>
    <row r="970" spans="4:108" x14ac:dyDescent="0.2">
      <c r="D970" s="18"/>
      <c r="H970" s="18"/>
      <c r="J970" s="18"/>
      <c r="K970" s="18"/>
      <c r="L970" s="25"/>
      <c r="M970" s="18"/>
      <c r="N970" s="18"/>
      <c r="O970" s="18"/>
      <c r="P970" s="18"/>
      <c r="Q970" s="18"/>
      <c r="R970" s="18"/>
      <c r="S970" s="18"/>
      <c r="V970" s="25"/>
      <c r="W970" s="25"/>
      <c r="X970" s="89"/>
      <c r="Y970" s="89"/>
      <c r="Z970" s="89"/>
      <c r="AB970" s="25"/>
      <c r="AD970" s="25"/>
      <c r="AE970" s="89"/>
      <c r="AG970" s="25"/>
      <c r="AH970" s="67"/>
      <c r="AK970" s="25"/>
      <c r="AL970" s="25"/>
      <c r="AM970" s="89"/>
      <c r="AN970" s="25"/>
      <c r="AO970" s="89"/>
      <c r="AR970" s="25"/>
      <c r="AS970" s="89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89"/>
      <c r="BW970" s="244"/>
      <c r="CB970" s="244"/>
      <c r="CF970" s="244"/>
      <c r="CJ970" s="244"/>
      <c r="CU970" s="244"/>
      <c r="CV970" s="347"/>
      <c r="CX970" s="347"/>
      <c r="CZ970" s="347"/>
      <c r="DB970" s="347"/>
      <c r="DD970" s="347"/>
    </row>
    <row r="971" spans="4:108" x14ac:dyDescent="0.2">
      <c r="D971" s="18"/>
      <c r="H971" s="18"/>
      <c r="J971" s="18"/>
      <c r="K971" s="18"/>
      <c r="L971" s="25"/>
      <c r="M971" s="18"/>
      <c r="N971" s="18"/>
      <c r="O971" s="18"/>
      <c r="P971" s="18"/>
      <c r="Q971" s="18"/>
      <c r="R971" s="18"/>
      <c r="S971" s="18"/>
      <c r="V971" s="25"/>
      <c r="W971" s="25"/>
      <c r="X971" s="89"/>
      <c r="Y971" s="89"/>
      <c r="Z971" s="89"/>
      <c r="AB971" s="25"/>
      <c r="AD971" s="25"/>
      <c r="AE971" s="89"/>
      <c r="AG971" s="25"/>
      <c r="AH971" s="67"/>
      <c r="AK971" s="25"/>
      <c r="AL971" s="25"/>
      <c r="AM971" s="89"/>
      <c r="AN971" s="25"/>
      <c r="AO971" s="89"/>
      <c r="AR971" s="25"/>
      <c r="AS971" s="89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89"/>
      <c r="BW971" s="244"/>
      <c r="CB971" s="244"/>
      <c r="CF971" s="244"/>
      <c r="CJ971" s="244"/>
      <c r="CU971" s="244"/>
      <c r="CV971" s="347"/>
      <c r="CX971" s="347"/>
      <c r="CZ971" s="347"/>
      <c r="DB971" s="347"/>
      <c r="DD971" s="347"/>
    </row>
    <row r="972" spans="4:108" x14ac:dyDescent="0.2">
      <c r="D972" s="18"/>
      <c r="H972" s="18"/>
      <c r="J972" s="18"/>
      <c r="K972" s="18"/>
      <c r="L972" s="25"/>
      <c r="M972" s="18"/>
      <c r="N972" s="18"/>
      <c r="O972" s="18"/>
      <c r="P972" s="18"/>
      <c r="Q972" s="18"/>
      <c r="R972" s="18"/>
      <c r="S972" s="18"/>
      <c r="V972" s="25"/>
      <c r="W972" s="25"/>
      <c r="X972" s="89"/>
      <c r="Y972" s="89"/>
      <c r="Z972" s="89"/>
      <c r="AB972" s="25"/>
      <c r="AD972" s="25"/>
      <c r="AE972" s="89"/>
      <c r="AG972" s="25"/>
      <c r="AH972" s="67"/>
      <c r="AK972" s="25"/>
      <c r="AL972" s="25"/>
      <c r="AM972" s="89"/>
      <c r="AN972" s="25"/>
      <c r="AO972" s="89"/>
      <c r="AR972" s="25"/>
      <c r="AS972" s="89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89"/>
      <c r="BW972" s="244"/>
      <c r="CB972" s="244"/>
      <c r="CF972" s="244"/>
      <c r="CJ972" s="244"/>
      <c r="CU972" s="244"/>
      <c r="CV972" s="347"/>
      <c r="CX972" s="347"/>
      <c r="CZ972" s="347"/>
      <c r="DB972" s="347"/>
      <c r="DD972" s="347"/>
    </row>
    <row r="973" spans="4:108" x14ac:dyDescent="0.2">
      <c r="D973" s="18"/>
      <c r="H973" s="18"/>
      <c r="J973" s="18"/>
      <c r="K973" s="18"/>
      <c r="L973" s="25"/>
      <c r="M973" s="18"/>
      <c r="N973" s="18"/>
      <c r="O973" s="18"/>
      <c r="P973" s="18"/>
      <c r="Q973" s="18"/>
      <c r="R973" s="18"/>
      <c r="S973" s="18"/>
      <c r="V973" s="25"/>
      <c r="W973" s="25"/>
      <c r="X973" s="89"/>
      <c r="Y973" s="89"/>
      <c r="Z973" s="89"/>
      <c r="AB973" s="25"/>
      <c r="AD973" s="25"/>
      <c r="AE973" s="89"/>
      <c r="AG973" s="25"/>
      <c r="AH973" s="67"/>
      <c r="AK973" s="25"/>
      <c r="AL973" s="25"/>
      <c r="AM973" s="89"/>
      <c r="AN973" s="25"/>
      <c r="AO973" s="89"/>
      <c r="AR973" s="25"/>
      <c r="AS973" s="89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89"/>
      <c r="BW973" s="244"/>
      <c r="CB973" s="244"/>
      <c r="CF973" s="244"/>
      <c r="CJ973" s="244"/>
      <c r="CU973" s="244"/>
      <c r="CV973" s="347"/>
      <c r="CX973" s="347"/>
      <c r="CZ973" s="347"/>
      <c r="DB973" s="347"/>
      <c r="DD973" s="347"/>
    </row>
    <row r="974" spans="4:108" x14ac:dyDescent="0.2">
      <c r="D974" s="18"/>
      <c r="H974" s="18"/>
      <c r="J974" s="18"/>
      <c r="K974" s="18"/>
      <c r="L974" s="25"/>
      <c r="M974" s="18"/>
      <c r="N974" s="18"/>
      <c r="O974" s="18"/>
      <c r="P974" s="18"/>
      <c r="Q974" s="18"/>
      <c r="R974" s="18"/>
      <c r="S974" s="18"/>
      <c r="V974" s="25"/>
      <c r="W974" s="25"/>
      <c r="X974" s="89"/>
      <c r="Y974" s="89"/>
      <c r="Z974" s="89"/>
      <c r="AB974" s="25"/>
      <c r="AD974" s="25"/>
      <c r="AE974" s="89"/>
      <c r="AG974" s="25"/>
      <c r="AH974" s="67"/>
      <c r="AK974" s="25"/>
      <c r="AL974" s="25"/>
      <c r="AM974" s="89"/>
      <c r="AN974" s="25"/>
      <c r="AO974" s="89"/>
      <c r="AR974" s="25"/>
      <c r="AS974" s="89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89"/>
      <c r="BW974" s="244"/>
      <c r="CB974" s="244"/>
      <c r="CF974" s="244"/>
      <c r="CJ974" s="244"/>
      <c r="CU974" s="244"/>
      <c r="CV974" s="347"/>
      <c r="CX974" s="347"/>
      <c r="CZ974" s="347"/>
      <c r="DB974" s="347"/>
      <c r="DD974" s="347"/>
    </row>
    <row r="975" spans="4:108" x14ac:dyDescent="0.2">
      <c r="D975" s="18"/>
      <c r="H975" s="18"/>
      <c r="J975" s="18"/>
      <c r="K975" s="18"/>
      <c r="L975" s="25"/>
      <c r="M975" s="18"/>
      <c r="N975" s="18"/>
      <c r="O975" s="18"/>
      <c r="P975" s="18"/>
      <c r="Q975" s="18"/>
      <c r="R975" s="18"/>
      <c r="S975" s="18"/>
      <c r="V975" s="25"/>
      <c r="W975" s="25"/>
      <c r="X975" s="89"/>
      <c r="Y975" s="89"/>
      <c r="Z975" s="89"/>
      <c r="AB975" s="25"/>
      <c r="AD975" s="25"/>
      <c r="AE975" s="89"/>
      <c r="AG975" s="25"/>
      <c r="AH975" s="67"/>
      <c r="AK975" s="25"/>
      <c r="AL975" s="25"/>
      <c r="AM975" s="89"/>
      <c r="AN975" s="25"/>
      <c r="AO975" s="89"/>
      <c r="AR975" s="25"/>
      <c r="AS975" s="89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89"/>
      <c r="BW975" s="244"/>
      <c r="CB975" s="244"/>
      <c r="CF975" s="244"/>
      <c r="CJ975" s="244"/>
      <c r="CU975" s="244"/>
      <c r="CV975" s="347"/>
      <c r="CX975" s="347"/>
      <c r="CZ975" s="347"/>
      <c r="DB975" s="347"/>
      <c r="DD975" s="347"/>
    </row>
    <row r="976" spans="4:108" x14ac:dyDescent="0.2">
      <c r="D976" s="18"/>
      <c r="H976" s="18"/>
      <c r="J976" s="18"/>
      <c r="K976" s="18"/>
      <c r="L976" s="25"/>
      <c r="M976" s="18"/>
      <c r="N976" s="18"/>
      <c r="O976" s="18"/>
      <c r="P976" s="18"/>
      <c r="Q976" s="18"/>
      <c r="R976" s="18"/>
      <c r="S976" s="18"/>
      <c r="V976" s="25"/>
      <c r="W976" s="25"/>
      <c r="X976" s="89"/>
      <c r="Y976" s="89"/>
      <c r="Z976" s="89"/>
      <c r="AB976" s="25"/>
      <c r="AD976" s="25"/>
      <c r="AE976" s="89"/>
      <c r="AG976" s="25"/>
      <c r="AH976" s="67"/>
      <c r="AK976" s="25"/>
      <c r="AL976" s="25"/>
      <c r="AM976" s="89"/>
      <c r="AN976" s="25"/>
      <c r="AO976" s="89"/>
      <c r="AR976" s="25"/>
      <c r="AS976" s="89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89"/>
      <c r="BW976" s="244"/>
      <c r="CB976" s="244"/>
      <c r="CF976" s="244"/>
      <c r="CJ976" s="244"/>
      <c r="CU976" s="244"/>
      <c r="CV976" s="347"/>
      <c r="CX976" s="347"/>
      <c r="CZ976" s="347"/>
      <c r="DB976" s="347"/>
      <c r="DD976" s="347"/>
    </row>
    <row r="977" spans="4:108" x14ac:dyDescent="0.2">
      <c r="D977" s="18"/>
      <c r="H977" s="18"/>
      <c r="J977" s="18"/>
      <c r="K977" s="18"/>
      <c r="L977" s="25"/>
      <c r="M977" s="18"/>
      <c r="N977" s="18"/>
      <c r="O977" s="18"/>
      <c r="P977" s="18"/>
      <c r="Q977" s="18"/>
      <c r="R977" s="18"/>
      <c r="S977" s="18"/>
      <c r="V977" s="25"/>
      <c r="W977" s="25"/>
      <c r="X977" s="89"/>
      <c r="Y977" s="89"/>
      <c r="Z977" s="89"/>
      <c r="AB977" s="25"/>
      <c r="AD977" s="25"/>
      <c r="AE977" s="89"/>
      <c r="AG977" s="25"/>
      <c r="AH977" s="67"/>
      <c r="AK977" s="25"/>
      <c r="AL977" s="25"/>
      <c r="AM977" s="89"/>
      <c r="AN977" s="25"/>
      <c r="AO977" s="89"/>
      <c r="AR977" s="25"/>
      <c r="AS977" s="89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89"/>
      <c r="BW977" s="244"/>
      <c r="CB977" s="244"/>
      <c r="CF977" s="244"/>
      <c r="CJ977" s="244"/>
      <c r="CU977" s="244"/>
      <c r="CV977" s="347"/>
      <c r="CX977" s="347"/>
      <c r="CZ977" s="347"/>
      <c r="DB977" s="347"/>
      <c r="DD977" s="347"/>
    </row>
    <row r="978" spans="4:108" x14ac:dyDescent="0.2">
      <c r="D978" s="18"/>
      <c r="H978" s="18"/>
      <c r="J978" s="18"/>
      <c r="K978" s="18"/>
      <c r="L978" s="25"/>
      <c r="M978" s="18"/>
      <c r="N978" s="18"/>
      <c r="O978" s="18"/>
      <c r="P978" s="18"/>
      <c r="Q978" s="18"/>
      <c r="R978" s="18"/>
      <c r="S978" s="18"/>
      <c r="V978" s="25"/>
      <c r="W978" s="25"/>
      <c r="X978" s="89"/>
      <c r="Y978" s="89"/>
      <c r="Z978" s="89"/>
      <c r="AB978" s="25"/>
      <c r="AD978" s="25"/>
      <c r="AE978" s="89"/>
      <c r="AG978" s="25"/>
      <c r="AH978" s="67"/>
      <c r="AK978" s="25"/>
      <c r="AL978" s="25"/>
      <c r="AM978" s="89"/>
      <c r="AN978" s="25"/>
      <c r="AO978" s="89"/>
      <c r="AR978" s="25"/>
      <c r="AS978" s="89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89"/>
      <c r="BW978" s="244"/>
      <c r="CB978" s="244"/>
      <c r="CF978" s="244"/>
      <c r="CJ978" s="244"/>
      <c r="CU978" s="244"/>
      <c r="CV978" s="347"/>
      <c r="CX978" s="347"/>
      <c r="CZ978" s="347"/>
      <c r="DB978" s="347"/>
      <c r="DD978" s="347"/>
    </row>
    <row r="979" spans="4:108" x14ac:dyDescent="0.2">
      <c r="D979" s="18"/>
      <c r="H979" s="18"/>
      <c r="J979" s="18"/>
      <c r="K979" s="18"/>
      <c r="L979" s="25"/>
      <c r="M979" s="18"/>
      <c r="N979" s="18"/>
      <c r="O979" s="18"/>
      <c r="P979" s="18"/>
      <c r="Q979" s="18"/>
      <c r="R979" s="18"/>
      <c r="S979" s="18"/>
      <c r="V979" s="25"/>
      <c r="W979" s="25"/>
      <c r="X979" s="89"/>
      <c r="Y979" s="89"/>
      <c r="Z979" s="89"/>
      <c r="AB979" s="25"/>
      <c r="AD979" s="25"/>
      <c r="AE979" s="89"/>
      <c r="AG979" s="25"/>
      <c r="AH979" s="67"/>
      <c r="AK979" s="25"/>
      <c r="AL979" s="25"/>
      <c r="AM979" s="89"/>
      <c r="AN979" s="25"/>
      <c r="AO979" s="89"/>
      <c r="AR979" s="25"/>
      <c r="AS979" s="89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89"/>
      <c r="BW979" s="244"/>
      <c r="CB979" s="244"/>
      <c r="CF979" s="244"/>
      <c r="CJ979" s="244"/>
      <c r="CU979" s="244"/>
      <c r="CV979" s="347"/>
      <c r="CX979" s="347"/>
      <c r="CZ979" s="347"/>
      <c r="DB979" s="347"/>
      <c r="DD979" s="347"/>
    </row>
    <row r="980" spans="4:108" x14ac:dyDescent="0.2">
      <c r="D980" s="18"/>
      <c r="H980" s="18"/>
      <c r="J980" s="18"/>
      <c r="K980" s="18"/>
      <c r="L980" s="25"/>
      <c r="M980" s="18"/>
      <c r="N980" s="18"/>
      <c r="O980" s="18"/>
      <c r="P980" s="18"/>
      <c r="Q980" s="18"/>
      <c r="R980" s="18"/>
      <c r="S980" s="18"/>
      <c r="V980" s="25"/>
      <c r="W980" s="25"/>
      <c r="X980" s="89"/>
      <c r="Y980" s="89"/>
      <c r="Z980" s="89"/>
      <c r="AB980" s="25"/>
      <c r="AD980" s="25"/>
      <c r="AE980" s="89"/>
      <c r="AG980" s="25"/>
      <c r="AH980" s="67"/>
      <c r="AK980" s="25"/>
      <c r="AL980" s="25"/>
      <c r="AM980" s="89"/>
      <c r="AN980" s="25"/>
      <c r="AO980" s="89"/>
      <c r="AR980" s="25"/>
      <c r="AS980" s="89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89"/>
      <c r="BW980" s="244"/>
      <c r="CB980" s="244"/>
      <c r="CF980" s="244"/>
      <c r="CJ980" s="244"/>
      <c r="CU980" s="244"/>
      <c r="CV980" s="347"/>
      <c r="CX980" s="347"/>
      <c r="CZ980" s="347"/>
      <c r="DB980" s="347"/>
      <c r="DD980" s="347"/>
    </row>
    <row r="981" spans="4:108" x14ac:dyDescent="0.2">
      <c r="D981" s="18"/>
      <c r="H981" s="18"/>
      <c r="J981" s="18"/>
      <c r="K981" s="18"/>
      <c r="L981" s="25"/>
      <c r="M981" s="18"/>
      <c r="N981" s="18"/>
      <c r="O981" s="18"/>
      <c r="P981" s="18"/>
      <c r="Q981" s="18"/>
      <c r="R981" s="18"/>
      <c r="S981" s="18"/>
      <c r="V981" s="25"/>
      <c r="W981" s="25"/>
      <c r="X981" s="89"/>
      <c r="Y981" s="89"/>
      <c r="Z981" s="89"/>
      <c r="AB981" s="25"/>
      <c r="AD981" s="25"/>
      <c r="AE981" s="89"/>
      <c r="AG981" s="25"/>
      <c r="AH981" s="67"/>
      <c r="AK981" s="25"/>
      <c r="AL981" s="25"/>
      <c r="AM981" s="89"/>
      <c r="AN981" s="25"/>
      <c r="AO981" s="89"/>
      <c r="AR981" s="25"/>
      <c r="AS981" s="89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89"/>
      <c r="BW981" s="244"/>
      <c r="CB981" s="244"/>
      <c r="CF981" s="244"/>
      <c r="CJ981" s="244"/>
      <c r="CU981" s="244"/>
      <c r="CV981" s="347"/>
      <c r="CX981" s="347"/>
      <c r="CZ981" s="347"/>
      <c r="DB981" s="347"/>
      <c r="DD981" s="347"/>
    </row>
    <row r="982" spans="4:108" x14ac:dyDescent="0.2">
      <c r="D982" s="18"/>
      <c r="H982" s="18"/>
      <c r="J982" s="18"/>
      <c r="K982" s="18"/>
      <c r="L982" s="25"/>
      <c r="M982" s="18"/>
      <c r="N982" s="18"/>
      <c r="O982" s="18"/>
      <c r="P982" s="18"/>
      <c r="Q982" s="18"/>
      <c r="R982" s="18"/>
      <c r="S982" s="18"/>
      <c r="V982" s="25"/>
      <c r="W982" s="25"/>
      <c r="X982" s="89"/>
      <c r="Y982" s="89"/>
      <c r="Z982" s="89"/>
      <c r="AB982" s="25"/>
      <c r="AD982" s="25"/>
      <c r="AE982" s="89"/>
      <c r="AG982" s="25"/>
      <c r="AH982" s="67"/>
      <c r="AK982" s="25"/>
      <c r="AL982" s="25"/>
      <c r="AM982" s="89"/>
      <c r="AN982" s="25"/>
      <c r="AO982" s="89"/>
      <c r="AR982" s="25"/>
      <c r="AS982" s="89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89"/>
      <c r="BW982" s="244"/>
      <c r="CB982" s="244"/>
      <c r="CF982" s="244"/>
      <c r="CJ982" s="244"/>
      <c r="CU982" s="244"/>
      <c r="CV982" s="347"/>
      <c r="CX982" s="347"/>
      <c r="CZ982" s="347"/>
      <c r="DB982" s="347"/>
      <c r="DD982" s="347"/>
    </row>
    <row r="983" spans="4:108" x14ac:dyDescent="0.2">
      <c r="D983" s="18"/>
      <c r="H983" s="18"/>
      <c r="J983" s="18"/>
      <c r="K983" s="18"/>
      <c r="L983" s="25"/>
      <c r="M983" s="18"/>
      <c r="N983" s="18"/>
      <c r="O983" s="18"/>
      <c r="P983" s="18"/>
      <c r="Q983" s="18"/>
      <c r="R983" s="18"/>
      <c r="S983" s="18"/>
      <c r="V983" s="25"/>
      <c r="W983" s="25"/>
      <c r="X983" s="89"/>
      <c r="Y983" s="89"/>
      <c r="Z983" s="89"/>
      <c r="AB983" s="25"/>
      <c r="AD983" s="25"/>
      <c r="AE983" s="89"/>
      <c r="AG983" s="25"/>
      <c r="AH983" s="67"/>
      <c r="AK983" s="25"/>
      <c r="AL983" s="25"/>
      <c r="AM983" s="89"/>
      <c r="AN983" s="25"/>
      <c r="AO983" s="89"/>
      <c r="AR983" s="25"/>
      <c r="AS983" s="89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89"/>
      <c r="BW983" s="244"/>
      <c r="CB983" s="244"/>
      <c r="CF983" s="244"/>
      <c r="CJ983" s="244"/>
      <c r="CU983" s="244"/>
      <c r="CV983" s="347"/>
      <c r="CX983" s="347"/>
      <c r="CZ983" s="347"/>
      <c r="DB983" s="347"/>
      <c r="DD983" s="347"/>
    </row>
    <row r="984" spans="4:108" x14ac:dyDescent="0.2">
      <c r="D984" s="18"/>
      <c r="H984" s="18"/>
      <c r="J984" s="18"/>
      <c r="K984" s="18"/>
      <c r="L984" s="25"/>
      <c r="M984" s="18"/>
      <c r="N984" s="18"/>
      <c r="O984" s="18"/>
      <c r="P984" s="18"/>
      <c r="Q984" s="18"/>
      <c r="R984" s="18"/>
      <c r="S984" s="18"/>
      <c r="V984" s="25"/>
      <c r="W984" s="25"/>
      <c r="X984" s="89"/>
      <c r="Y984" s="89"/>
      <c r="Z984" s="89"/>
      <c r="AB984" s="25"/>
      <c r="AD984" s="25"/>
      <c r="AE984" s="89"/>
      <c r="AG984" s="25"/>
      <c r="AH984" s="67"/>
      <c r="AK984" s="25"/>
      <c r="AL984" s="25"/>
      <c r="AM984" s="89"/>
      <c r="AN984" s="25"/>
      <c r="AO984" s="89"/>
      <c r="AR984" s="25"/>
      <c r="AS984" s="89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89"/>
      <c r="BW984" s="244"/>
      <c r="CB984" s="244"/>
      <c r="CF984" s="244"/>
      <c r="CJ984" s="244"/>
      <c r="CU984" s="244"/>
      <c r="CV984" s="347"/>
      <c r="CX984" s="347"/>
      <c r="CZ984" s="347"/>
      <c r="DB984" s="347"/>
      <c r="DD984" s="347"/>
    </row>
    <row r="985" spans="4:108" x14ac:dyDescent="0.2">
      <c r="D985" s="18"/>
      <c r="H985" s="18"/>
      <c r="J985" s="18"/>
      <c r="K985" s="18"/>
      <c r="L985" s="25"/>
      <c r="M985" s="18"/>
      <c r="N985" s="18"/>
      <c r="O985" s="18"/>
      <c r="P985" s="18"/>
      <c r="Q985" s="18"/>
      <c r="R985" s="18"/>
      <c r="S985" s="18"/>
      <c r="V985" s="25"/>
      <c r="W985" s="25"/>
      <c r="X985" s="89"/>
      <c r="Y985" s="89"/>
      <c r="Z985" s="89"/>
      <c r="AB985" s="25"/>
      <c r="AD985" s="25"/>
      <c r="AE985" s="89"/>
      <c r="AG985" s="25"/>
      <c r="AH985" s="67"/>
      <c r="AK985" s="25"/>
      <c r="AL985" s="25"/>
      <c r="AM985" s="89"/>
      <c r="AN985" s="25"/>
      <c r="AO985" s="89"/>
      <c r="AR985" s="25"/>
      <c r="AS985" s="89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89"/>
      <c r="BW985" s="244"/>
      <c r="CB985" s="244"/>
      <c r="CF985" s="244"/>
      <c r="CJ985" s="244"/>
      <c r="CU985" s="244"/>
      <c r="CV985" s="347"/>
      <c r="CX985" s="347"/>
      <c r="CZ985" s="347"/>
      <c r="DB985" s="347"/>
      <c r="DD985" s="347"/>
    </row>
    <row r="986" spans="4:108" x14ac:dyDescent="0.2">
      <c r="D986" s="18"/>
      <c r="H986" s="18"/>
      <c r="J986" s="18"/>
      <c r="K986" s="18"/>
      <c r="L986" s="25"/>
      <c r="M986" s="18"/>
      <c r="N986" s="18"/>
      <c r="O986" s="18"/>
      <c r="P986" s="18"/>
      <c r="Q986" s="18"/>
      <c r="R986" s="18"/>
      <c r="S986" s="18"/>
      <c r="V986" s="25"/>
      <c r="W986" s="25"/>
      <c r="X986" s="89"/>
      <c r="Y986" s="89"/>
      <c r="Z986" s="89"/>
      <c r="AB986" s="25"/>
      <c r="AD986" s="25"/>
      <c r="AE986" s="89"/>
      <c r="AG986" s="25"/>
      <c r="AH986" s="67"/>
      <c r="AK986" s="25"/>
      <c r="AL986" s="25"/>
      <c r="AM986" s="89"/>
      <c r="AN986" s="25"/>
      <c r="AO986" s="89"/>
      <c r="AR986" s="25"/>
      <c r="AS986" s="89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89"/>
      <c r="BW986" s="244"/>
      <c r="CB986" s="244"/>
      <c r="CF986" s="244"/>
      <c r="CJ986" s="244"/>
      <c r="CU986" s="244"/>
      <c r="CV986" s="347"/>
      <c r="CX986" s="347"/>
      <c r="CZ986" s="347"/>
      <c r="DB986" s="347"/>
      <c r="DD986" s="347"/>
    </row>
    <row r="987" spans="4:108" x14ac:dyDescent="0.2">
      <c r="D987" s="18"/>
      <c r="H987" s="18"/>
      <c r="J987" s="18"/>
      <c r="K987" s="18"/>
      <c r="L987" s="25"/>
      <c r="M987" s="18"/>
      <c r="N987" s="18"/>
      <c r="O987" s="18"/>
      <c r="P987" s="18"/>
      <c r="Q987" s="18"/>
      <c r="R987" s="18"/>
      <c r="S987" s="18"/>
      <c r="V987" s="25"/>
      <c r="W987" s="25"/>
      <c r="X987" s="89"/>
      <c r="Y987" s="89"/>
      <c r="Z987" s="89"/>
      <c r="AB987" s="25"/>
      <c r="AD987" s="25"/>
      <c r="AE987" s="89"/>
      <c r="AG987" s="25"/>
      <c r="AH987" s="67"/>
      <c r="AK987" s="25"/>
      <c r="AL987" s="25"/>
      <c r="AM987" s="89"/>
      <c r="AN987" s="25"/>
      <c r="AO987" s="89"/>
      <c r="AR987" s="25"/>
      <c r="AS987" s="89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89"/>
      <c r="BW987" s="244"/>
      <c r="CB987" s="244"/>
      <c r="CF987" s="244"/>
      <c r="CJ987" s="244"/>
      <c r="CU987" s="244"/>
      <c r="CV987" s="347"/>
      <c r="CX987" s="347"/>
      <c r="CZ987" s="347"/>
      <c r="DB987" s="347"/>
      <c r="DD987" s="347"/>
    </row>
    <row r="988" spans="4:108" x14ac:dyDescent="0.2">
      <c r="D988" s="18"/>
      <c r="H988" s="18"/>
      <c r="J988" s="18"/>
      <c r="K988" s="18"/>
      <c r="L988" s="25"/>
      <c r="M988" s="18"/>
      <c r="N988" s="18"/>
      <c r="O988" s="18"/>
      <c r="P988" s="18"/>
      <c r="Q988" s="18"/>
      <c r="R988" s="18"/>
      <c r="S988" s="18"/>
      <c r="V988" s="25"/>
      <c r="W988" s="25"/>
      <c r="X988" s="89"/>
      <c r="Y988" s="89"/>
      <c r="Z988" s="89"/>
      <c r="AB988" s="25"/>
      <c r="AD988" s="25"/>
      <c r="AE988" s="89"/>
      <c r="AG988" s="25"/>
      <c r="AH988" s="67"/>
      <c r="AK988" s="25"/>
      <c r="AL988" s="25"/>
      <c r="AM988" s="89"/>
      <c r="AN988" s="25"/>
      <c r="AO988" s="89"/>
      <c r="AR988" s="25"/>
      <c r="AS988" s="89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89"/>
      <c r="BW988" s="244"/>
      <c r="CB988" s="244"/>
      <c r="CF988" s="244"/>
      <c r="CJ988" s="244"/>
      <c r="CU988" s="244"/>
      <c r="CV988" s="347"/>
      <c r="CX988" s="347"/>
      <c r="CZ988" s="347"/>
      <c r="DB988" s="347"/>
      <c r="DD988" s="347"/>
    </row>
    <row r="989" spans="4:108" x14ac:dyDescent="0.2">
      <c r="D989" s="18"/>
      <c r="H989" s="18"/>
      <c r="J989" s="18"/>
      <c r="K989" s="18"/>
      <c r="L989" s="25"/>
      <c r="M989" s="18"/>
      <c r="N989" s="18"/>
      <c r="O989" s="18"/>
      <c r="P989" s="18"/>
      <c r="Q989" s="18"/>
      <c r="R989" s="18"/>
      <c r="S989" s="18"/>
      <c r="V989" s="25"/>
      <c r="W989" s="25"/>
      <c r="X989" s="89"/>
      <c r="Y989" s="89"/>
      <c r="Z989" s="89"/>
      <c r="AB989" s="25"/>
      <c r="AD989" s="25"/>
      <c r="AE989" s="89"/>
      <c r="AG989" s="25"/>
      <c r="AH989" s="67"/>
      <c r="AK989" s="25"/>
      <c r="AL989" s="25"/>
      <c r="AM989" s="89"/>
      <c r="AN989" s="25"/>
      <c r="AO989" s="89"/>
      <c r="AR989" s="25"/>
      <c r="AS989" s="89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89"/>
      <c r="BW989" s="244"/>
      <c r="CB989" s="244"/>
      <c r="CF989" s="244"/>
      <c r="CJ989" s="244"/>
      <c r="CU989" s="244"/>
      <c r="CV989" s="347"/>
      <c r="CX989" s="347"/>
      <c r="CZ989" s="347"/>
      <c r="DB989" s="347"/>
      <c r="DD989" s="347"/>
    </row>
    <row r="990" spans="4:108" x14ac:dyDescent="0.2">
      <c r="D990" s="18"/>
      <c r="H990" s="18"/>
      <c r="J990" s="18"/>
      <c r="K990" s="18"/>
      <c r="L990" s="25"/>
      <c r="M990" s="18"/>
      <c r="N990" s="18"/>
      <c r="O990" s="18"/>
      <c r="P990" s="18"/>
      <c r="Q990" s="18"/>
      <c r="R990" s="18"/>
      <c r="S990" s="18"/>
      <c r="V990" s="25"/>
      <c r="W990" s="25"/>
      <c r="X990" s="89"/>
      <c r="Y990" s="89"/>
      <c r="Z990" s="89"/>
      <c r="AB990" s="25"/>
      <c r="AD990" s="25"/>
      <c r="AE990" s="89"/>
      <c r="AG990" s="25"/>
      <c r="AH990" s="67"/>
      <c r="AK990" s="25"/>
      <c r="AL990" s="25"/>
      <c r="AM990" s="89"/>
      <c r="AN990" s="25"/>
      <c r="AO990" s="89"/>
      <c r="AR990" s="25"/>
      <c r="AS990" s="89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89"/>
      <c r="BW990" s="244"/>
      <c r="CB990" s="244"/>
      <c r="CF990" s="244"/>
      <c r="CJ990" s="244"/>
      <c r="CU990" s="244"/>
      <c r="CV990" s="347"/>
      <c r="CX990" s="347"/>
      <c r="CZ990" s="347"/>
      <c r="DB990" s="347"/>
      <c r="DD990" s="347"/>
    </row>
    <row r="991" spans="4:108" x14ac:dyDescent="0.2">
      <c r="D991" s="18"/>
      <c r="H991" s="18"/>
      <c r="J991" s="18"/>
      <c r="K991" s="18"/>
      <c r="L991" s="25"/>
      <c r="M991" s="18"/>
      <c r="N991" s="18"/>
      <c r="O991" s="18"/>
      <c r="P991" s="18"/>
      <c r="Q991" s="18"/>
      <c r="R991" s="18"/>
      <c r="S991" s="18"/>
      <c r="V991" s="25"/>
      <c r="W991" s="25"/>
      <c r="X991" s="89"/>
      <c r="Y991" s="89"/>
      <c r="Z991" s="89"/>
      <c r="AB991" s="25"/>
      <c r="AD991" s="25"/>
      <c r="AE991" s="89"/>
      <c r="AG991" s="25"/>
      <c r="AH991" s="67"/>
      <c r="AK991" s="25"/>
      <c r="AL991" s="25"/>
      <c r="AM991" s="89"/>
      <c r="AN991" s="25"/>
      <c r="AO991" s="89"/>
      <c r="AR991" s="25"/>
      <c r="AS991" s="89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89"/>
      <c r="BW991" s="244"/>
      <c r="CB991" s="244"/>
      <c r="CF991" s="244"/>
      <c r="CJ991" s="244"/>
      <c r="CU991" s="244"/>
      <c r="CV991" s="347"/>
      <c r="CX991" s="347"/>
      <c r="CZ991" s="347"/>
      <c r="DB991" s="347"/>
      <c r="DD991" s="347"/>
    </row>
    <row r="992" spans="4:108" x14ac:dyDescent="0.2">
      <c r="D992" s="18"/>
      <c r="H992" s="18"/>
      <c r="J992" s="18"/>
      <c r="K992" s="18"/>
      <c r="L992" s="25"/>
      <c r="M992" s="18"/>
      <c r="N992" s="18"/>
      <c r="O992" s="18"/>
      <c r="P992" s="18"/>
      <c r="Q992" s="18"/>
      <c r="R992" s="18"/>
      <c r="S992" s="18"/>
      <c r="V992" s="25"/>
      <c r="W992" s="25"/>
      <c r="X992" s="89"/>
      <c r="Y992" s="89"/>
      <c r="Z992" s="89"/>
      <c r="AB992" s="25"/>
      <c r="AD992" s="25"/>
      <c r="AE992" s="89"/>
      <c r="AG992" s="25"/>
      <c r="AH992" s="67"/>
      <c r="AK992" s="25"/>
      <c r="AL992" s="25"/>
      <c r="AM992" s="89"/>
      <c r="AN992" s="25"/>
      <c r="AO992" s="89"/>
      <c r="AR992" s="25"/>
      <c r="AS992" s="89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89"/>
      <c r="BW992" s="244"/>
      <c r="CB992" s="244"/>
      <c r="CF992" s="244"/>
      <c r="CJ992" s="244"/>
      <c r="CU992" s="244"/>
      <c r="CV992" s="347"/>
      <c r="CX992" s="347"/>
      <c r="CZ992" s="347"/>
      <c r="DB992" s="347"/>
      <c r="DD992" s="347"/>
    </row>
    <row r="993" spans="4:108" x14ac:dyDescent="0.2">
      <c r="D993" s="18"/>
      <c r="H993" s="18"/>
      <c r="J993" s="18"/>
      <c r="K993" s="18"/>
      <c r="L993" s="25"/>
      <c r="M993" s="18"/>
      <c r="N993" s="18"/>
      <c r="O993" s="18"/>
      <c r="P993" s="18"/>
      <c r="Q993" s="18"/>
      <c r="R993" s="18"/>
      <c r="S993" s="18"/>
      <c r="V993" s="25"/>
      <c r="W993" s="25"/>
      <c r="X993" s="89"/>
      <c r="Y993" s="89"/>
      <c r="Z993" s="89"/>
      <c r="AB993" s="25"/>
      <c r="AD993" s="25"/>
      <c r="AE993" s="89"/>
      <c r="AG993" s="25"/>
      <c r="AH993" s="67"/>
      <c r="AK993" s="25"/>
      <c r="AL993" s="25"/>
      <c r="AM993" s="89"/>
      <c r="AN993" s="25"/>
      <c r="AO993" s="89"/>
      <c r="AR993" s="25"/>
      <c r="AS993" s="89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89"/>
      <c r="BW993" s="244"/>
      <c r="CB993" s="244"/>
      <c r="CF993" s="244"/>
      <c r="CJ993" s="244"/>
      <c r="CU993" s="244"/>
      <c r="CV993" s="347"/>
      <c r="CX993" s="347"/>
      <c r="CZ993" s="347"/>
      <c r="DB993" s="347"/>
      <c r="DD993" s="347"/>
    </row>
    <row r="994" spans="4:108" x14ac:dyDescent="0.2">
      <c r="D994" s="18"/>
      <c r="H994" s="18"/>
      <c r="J994" s="18"/>
      <c r="K994" s="18"/>
      <c r="L994" s="25"/>
      <c r="M994" s="18"/>
      <c r="N994" s="18"/>
      <c r="O994" s="18"/>
      <c r="P994" s="18"/>
      <c r="Q994" s="18"/>
      <c r="R994" s="18"/>
      <c r="S994" s="18"/>
      <c r="V994" s="25"/>
      <c r="W994" s="25"/>
      <c r="X994" s="89"/>
      <c r="Y994" s="89"/>
      <c r="Z994" s="89"/>
      <c r="AB994" s="25"/>
      <c r="AD994" s="25"/>
      <c r="AE994" s="89"/>
      <c r="AG994" s="25"/>
      <c r="AH994" s="67"/>
      <c r="AK994" s="25"/>
      <c r="AL994" s="25"/>
      <c r="AM994" s="89"/>
      <c r="AN994" s="25"/>
      <c r="AO994" s="89"/>
      <c r="AR994" s="25"/>
      <c r="AS994" s="89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89"/>
      <c r="BW994" s="244"/>
      <c r="CB994" s="244"/>
      <c r="CF994" s="244"/>
      <c r="CJ994" s="244"/>
      <c r="CU994" s="244"/>
      <c r="CV994" s="347"/>
      <c r="CX994" s="347"/>
      <c r="CZ994" s="347"/>
      <c r="DB994" s="347"/>
      <c r="DD994" s="347"/>
    </row>
    <row r="995" spans="4:108" x14ac:dyDescent="0.2">
      <c r="D995" s="18"/>
      <c r="H995" s="18"/>
      <c r="J995" s="18"/>
      <c r="K995" s="18"/>
      <c r="L995" s="25"/>
      <c r="M995" s="18"/>
      <c r="N995" s="18"/>
      <c r="O995" s="18"/>
      <c r="P995" s="18"/>
      <c r="Q995" s="18"/>
      <c r="R995" s="18"/>
      <c r="S995" s="18"/>
      <c r="V995" s="25"/>
      <c r="W995" s="25"/>
      <c r="X995" s="89"/>
      <c r="Y995" s="89"/>
      <c r="Z995" s="89"/>
      <c r="AB995" s="25"/>
      <c r="AD995" s="25"/>
      <c r="AE995" s="89"/>
      <c r="AG995" s="25"/>
      <c r="AH995" s="67"/>
      <c r="AK995" s="25"/>
      <c r="AL995" s="25"/>
      <c r="AM995" s="89"/>
      <c r="AN995" s="25"/>
      <c r="AO995" s="89"/>
      <c r="AR995" s="25"/>
      <c r="AS995" s="89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89"/>
      <c r="BW995" s="244"/>
      <c r="CB995" s="244"/>
      <c r="CF995" s="244"/>
      <c r="CJ995" s="244"/>
      <c r="CU995" s="244"/>
      <c r="CV995" s="347"/>
      <c r="CX995" s="347"/>
      <c r="CZ995" s="347"/>
      <c r="DB995" s="347"/>
      <c r="DD995" s="347"/>
    </row>
    <row r="996" spans="4:108" x14ac:dyDescent="0.2">
      <c r="D996" s="18"/>
      <c r="H996" s="18"/>
      <c r="J996" s="18"/>
      <c r="K996" s="18"/>
      <c r="L996" s="25"/>
      <c r="M996" s="18"/>
      <c r="N996" s="18"/>
      <c r="O996" s="18"/>
      <c r="P996" s="18"/>
      <c r="Q996" s="18"/>
      <c r="R996" s="18"/>
      <c r="S996" s="18"/>
      <c r="V996" s="25"/>
      <c r="W996" s="25"/>
      <c r="X996" s="89"/>
      <c r="Y996" s="89"/>
      <c r="Z996" s="89"/>
      <c r="AB996" s="25"/>
      <c r="AD996" s="25"/>
      <c r="AE996" s="89"/>
      <c r="AG996" s="25"/>
      <c r="AH996" s="67"/>
      <c r="AK996" s="25"/>
      <c r="AL996" s="25"/>
      <c r="AM996" s="89"/>
      <c r="AN996" s="25"/>
      <c r="AO996" s="89"/>
      <c r="AR996" s="25"/>
      <c r="AS996" s="89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89"/>
      <c r="BW996" s="244"/>
      <c r="CB996" s="244"/>
      <c r="CF996" s="244"/>
      <c r="CJ996" s="244"/>
      <c r="CU996" s="244"/>
      <c r="CV996" s="347"/>
      <c r="CX996" s="347"/>
      <c r="CZ996" s="347"/>
      <c r="DB996" s="347"/>
      <c r="DD996" s="347"/>
    </row>
    <row r="997" spans="4:108" x14ac:dyDescent="0.2">
      <c r="D997" s="18"/>
      <c r="H997" s="18"/>
      <c r="J997" s="18"/>
      <c r="K997" s="18"/>
      <c r="L997" s="25"/>
      <c r="M997" s="18"/>
      <c r="N997" s="18"/>
      <c r="O997" s="18"/>
      <c r="P997" s="18"/>
      <c r="Q997" s="18"/>
      <c r="R997" s="18"/>
      <c r="S997" s="18"/>
      <c r="V997" s="25"/>
      <c r="W997" s="25"/>
      <c r="X997" s="89"/>
      <c r="Y997" s="89"/>
      <c r="Z997" s="89"/>
      <c r="AB997" s="25"/>
      <c r="AD997" s="25"/>
      <c r="AE997" s="89"/>
      <c r="AG997" s="25"/>
      <c r="AH997" s="67"/>
      <c r="AK997" s="25"/>
      <c r="AL997" s="25"/>
      <c r="AM997" s="89"/>
      <c r="AN997" s="25"/>
      <c r="AO997" s="89"/>
      <c r="AR997" s="25"/>
      <c r="AS997" s="89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89"/>
      <c r="BW997" s="244"/>
      <c r="CB997" s="244"/>
      <c r="CF997" s="244"/>
      <c r="CJ997" s="244"/>
      <c r="CU997" s="244"/>
      <c r="CV997" s="347"/>
      <c r="CX997" s="347"/>
      <c r="CZ997" s="347"/>
      <c r="DB997" s="347"/>
      <c r="DD997" s="347"/>
    </row>
    <row r="998" spans="4:108" x14ac:dyDescent="0.2">
      <c r="D998" s="18"/>
      <c r="H998" s="18"/>
      <c r="J998" s="18"/>
      <c r="K998" s="18"/>
      <c r="L998" s="25"/>
      <c r="M998" s="18"/>
      <c r="N998" s="18"/>
      <c r="O998" s="18"/>
      <c r="P998" s="18"/>
      <c r="Q998" s="18"/>
      <c r="R998" s="18"/>
      <c r="S998" s="18"/>
      <c r="V998" s="25"/>
      <c r="W998" s="25"/>
      <c r="X998" s="89"/>
      <c r="Y998" s="89"/>
      <c r="Z998" s="89"/>
      <c r="AB998" s="25"/>
      <c r="AD998" s="25"/>
      <c r="AE998" s="89"/>
      <c r="AG998" s="25"/>
      <c r="AH998" s="67"/>
      <c r="AK998" s="25"/>
      <c r="AL998" s="25"/>
      <c r="AM998" s="89"/>
      <c r="AN998" s="25"/>
      <c r="AO998" s="89"/>
      <c r="AR998" s="25"/>
      <c r="AS998" s="89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89"/>
      <c r="BW998" s="244"/>
      <c r="CB998" s="244"/>
      <c r="CF998" s="244"/>
      <c r="CJ998" s="244"/>
      <c r="CU998" s="244"/>
      <c r="CV998" s="347"/>
      <c r="CX998" s="347"/>
      <c r="CZ998" s="347"/>
      <c r="DB998" s="347"/>
      <c r="DD998" s="347"/>
    </row>
    <row r="999" spans="4:108" x14ac:dyDescent="0.2">
      <c r="D999" s="18"/>
      <c r="H999" s="18"/>
      <c r="J999" s="18"/>
      <c r="K999" s="18"/>
      <c r="L999" s="25"/>
      <c r="M999" s="18"/>
      <c r="N999" s="18"/>
      <c r="O999" s="18"/>
      <c r="P999" s="18"/>
      <c r="Q999" s="18"/>
      <c r="R999" s="18"/>
      <c r="S999" s="18"/>
      <c r="V999" s="25"/>
      <c r="W999" s="25"/>
      <c r="X999" s="89"/>
      <c r="Y999" s="89"/>
      <c r="Z999" s="89"/>
      <c r="AB999" s="25"/>
      <c r="AD999" s="25"/>
      <c r="AE999" s="89"/>
      <c r="AG999" s="25"/>
      <c r="AH999" s="67"/>
      <c r="AK999" s="25"/>
      <c r="AL999" s="25"/>
      <c r="AM999" s="89"/>
      <c r="AN999" s="25"/>
      <c r="AO999" s="89"/>
      <c r="AR999" s="25"/>
      <c r="AS999" s="89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89"/>
      <c r="BW999" s="244"/>
      <c r="CB999" s="244"/>
      <c r="CF999" s="244"/>
      <c r="CJ999" s="244"/>
      <c r="CU999" s="244"/>
      <c r="CV999" s="347"/>
      <c r="CX999" s="347"/>
      <c r="CZ999" s="347"/>
      <c r="DB999" s="347"/>
      <c r="DD999" s="347"/>
    </row>
    <row r="1000" spans="4:108" x14ac:dyDescent="0.2">
      <c r="D1000" s="18"/>
      <c r="H1000" s="18"/>
      <c r="J1000" s="18"/>
      <c r="K1000" s="18"/>
      <c r="L1000" s="25"/>
      <c r="M1000" s="18"/>
      <c r="N1000" s="18"/>
      <c r="O1000" s="18"/>
      <c r="P1000" s="18"/>
      <c r="Q1000" s="18"/>
      <c r="R1000" s="18"/>
      <c r="S1000" s="18"/>
      <c r="V1000" s="25"/>
      <c r="W1000" s="25"/>
      <c r="X1000" s="89"/>
      <c r="Y1000" s="89"/>
      <c r="Z1000" s="89"/>
      <c r="AB1000" s="25"/>
      <c r="AD1000" s="25"/>
      <c r="AE1000" s="89"/>
      <c r="AG1000" s="25"/>
      <c r="AH1000" s="67"/>
      <c r="AK1000" s="25"/>
      <c r="AL1000" s="25"/>
      <c r="AM1000" s="89"/>
      <c r="AN1000" s="25"/>
      <c r="AO1000" s="89"/>
      <c r="AR1000" s="25"/>
      <c r="AS1000" s="89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89"/>
      <c r="BW1000" s="244"/>
      <c r="CB1000" s="244"/>
      <c r="CF1000" s="244"/>
      <c r="CJ1000" s="244"/>
      <c r="CU1000" s="244"/>
      <c r="CV1000" s="347"/>
      <c r="CX1000" s="347"/>
      <c r="CZ1000" s="347"/>
      <c r="DB1000" s="347"/>
      <c r="DD1000" s="347"/>
    </row>
    <row r="1001" spans="4:108" x14ac:dyDescent="0.2">
      <c r="D1001" s="18"/>
      <c r="H1001" s="18"/>
      <c r="J1001" s="18"/>
      <c r="K1001" s="18"/>
      <c r="L1001" s="25"/>
      <c r="M1001" s="18"/>
      <c r="N1001" s="18"/>
      <c r="O1001" s="18"/>
      <c r="P1001" s="18"/>
      <c r="Q1001" s="18"/>
      <c r="R1001" s="18"/>
      <c r="S1001" s="18"/>
      <c r="V1001" s="25"/>
      <c r="W1001" s="25"/>
      <c r="X1001" s="89"/>
      <c r="Y1001" s="89"/>
      <c r="Z1001" s="89"/>
      <c r="AB1001" s="25"/>
      <c r="AD1001" s="25"/>
      <c r="AE1001" s="89"/>
      <c r="AG1001" s="25"/>
      <c r="AH1001" s="67"/>
      <c r="AK1001" s="25"/>
      <c r="AL1001" s="25"/>
      <c r="AM1001" s="89"/>
      <c r="AN1001" s="25"/>
      <c r="AO1001" s="89"/>
      <c r="AR1001" s="25"/>
      <c r="AS1001" s="89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89"/>
      <c r="BW1001" s="244"/>
      <c r="CB1001" s="244"/>
      <c r="CF1001" s="244"/>
      <c r="CJ1001" s="244"/>
      <c r="CU1001" s="244"/>
      <c r="CV1001" s="347"/>
      <c r="CX1001" s="347"/>
      <c r="CZ1001" s="347"/>
      <c r="DB1001" s="347"/>
      <c r="DD1001" s="347"/>
    </row>
    <row r="1002" spans="4:108" x14ac:dyDescent="0.2">
      <c r="D1002" s="18"/>
      <c r="H1002" s="18"/>
      <c r="J1002" s="18"/>
      <c r="K1002" s="18"/>
      <c r="L1002" s="25"/>
      <c r="M1002" s="18"/>
      <c r="N1002" s="18"/>
      <c r="O1002" s="18"/>
      <c r="P1002" s="18"/>
      <c r="Q1002" s="18"/>
      <c r="R1002" s="18"/>
      <c r="S1002" s="18"/>
      <c r="V1002" s="25"/>
      <c r="W1002" s="25"/>
      <c r="X1002" s="89"/>
      <c r="Y1002" s="89"/>
      <c r="Z1002" s="89"/>
      <c r="AB1002" s="25"/>
      <c r="AD1002" s="25"/>
      <c r="AE1002" s="89"/>
      <c r="AG1002" s="25"/>
      <c r="AH1002" s="67"/>
      <c r="AK1002" s="25"/>
      <c r="AL1002" s="25"/>
      <c r="AM1002" s="89"/>
      <c r="AN1002" s="25"/>
      <c r="AO1002" s="89"/>
      <c r="AR1002" s="25"/>
      <c r="AS1002" s="89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89"/>
      <c r="BW1002" s="244"/>
      <c r="CB1002" s="244"/>
      <c r="CF1002" s="244"/>
      <c r="CJ1002" s="244"/>
      <c r="CU1002" s="244"/>
      <c r="CV1002" s="347"/>
      <c r="CX1002" s="347"/>
      <c r="CZ1002" s="347"/>
      <c r="DB1002" s="347"/>
      <c r="DD1002" s="347"/>
    </row>
    <row r="1003" spans="4:108" x14ac:dyDescent="0.2">
      <c r="D1003" s="18"/>
      <c r="H1003" s="18"/>
      <c r="J1003" s="18"/>
      <c r="K1003" s="18"/>
      <c r="L1003" s="25"/>
      <c r="M1003" s="18"/>
      <c r="N1003" s="18"/>
      <c r="O1003" s="18"/>
      <c r="P1003" s="18"/>
      <c r="Q1003" s="18"/>
      <c r="R1003" s="18"/>
      <c r="S1003" s="18"/>
      <c r="V1003" s="25"/>
      <c r="W1003" s="25"/>
      <c r="X1003" s="89"/>
      <c r="Y1003" s="89"/>
      <c r="Z1003" s="89"/>
      <c r="AB1003" s="25"/>
      <c r="AD1003" s="25"/>
      <c r="AE1003" s="89"/>
      <c r="AG1003" s="25"/>
      <c r="AH1003" s="67"/>
      <c r="AK1003" s="25"/>
      <c r="AL1003" s="25"/>
      <c r="AM1003" s="89"/>
      <c r="AN1003" s="25"/>
      <c r="AO1003" s="89"/>
      <c r="AR1003" s="25"/>
      <c r="AS1003" s="89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89"/>
      <c r="BW1003" s="244"/>
      <c r="CB1003" s="244"/>
      <c r="CF1003" s="244"/>
      <c r="CJ1003" s="244"/>
      <c r="CU1003" s="244"/>
      <c r="CV1003" s="347"/>
      <c r="CX1003" s="347"/>
      <c r="CZ1003" s="347"/>
      <c r="DB1003" s="347"/>
      <c r="DD1003" s="347"/>
    </row>
    <row r="1004" spans="4:108" x14ac:dyDescent="0.2">
      <c r="D1004" s="18"/>
      <c r="H1004" s="18"/>
      <c r="J1004" s="18"/>
      <c r="K1004" s="18"/>
      <c r="L1004" s="25"/>
      <c r="M1004" s="18"/>
      <c r="N1004" s="18"/>
      <c r="O1004" s="18"/>
      <c r="P1004" s="18"/>
      <c r="Q1004" s="18"/>
      <c r="R1004" s="18"/>
      <c r="S1004" s="18"/>
      <c r="V1004" s="25"/>
      <c r="W1004" s="25"/>
      <c r="X1004" s="89"/>
      <c r="Y1004" s="89"/>
      <c r="Z1004" s="89"/>
      <c r="AB1004" s="25"/>
      <c r="AD1004" s="25"/>
      <c r="AE1004" s="89"/>
      <c r="AG1004" s="25"/>
      <c r="AH1004" s="67"/>
      <c r="AK1004" s="25"/>
      <c r="AL1004" s="25"/>
      <c r="AM1004" s="89"/>
      <c r="AN1004" s="25"/>
      <c r="AO1004" s="89"/>
      <c r="AR1004" s="25"/>
      <c r="AS1004" s="89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89"/>
      <c r="BW1004" s="244"/>
      <c r="CB1004" s="244"/>
      <c r="CF1004" s="244"/>
      <c r="CJ1004" s="244"/>
      <c r="CU1004" s="244"/>
      <c r="CV1004" s="347"/>
      <c r="CX1004" s="347"/>
      <c r="CZ1004" s="347"/>
      <c r="DB1004" s="347"/>
      <c r="DD1004" s="347"/>
    </row>
    <row r="1005" spans="4:108" x14ac:dyDescent="0.2">
      <c r="D1005" s="18"/>
      <c r="H1005" s="18"/>
      <c r="J1005" s="18"/>
      <c r="K1005" s="18"/>
      <c r="L1005" s="25"/>
      <c r="M1005" s="18"/>
      <c r="N1005" s="18"/>
      <c r="O1005" s="18"/>
      <c r="P1005" s="18"/>
      <c r="Q1005" s="18"/>
      <c r="R1005" s="18"/>
      <c r="S1005" s="18"/>
      <c r="V1005" s="25"/>
      <c r="W1005" s="25"/>
      <c r="X1005" s="89"/>
      <c r="Y1005" s="89"/>
      <c r="Z1005" s="89"/>
      <c r="AB1005" s="25"/>
      <c r="AD1005" s="25"/>
      <c r="AE1005" s="89"/>
      <c r="AG1005" s="25"/>
      <c r="AH1005" s="67"/>
      <c r="AK1005" s="25"/>
      <c r="AL1005" s="25"/>
      <c r="AM1005" s="89"/>
      <c r="AN1005" s="25"/>
      <c r="AO1005" s="89"/>
      <c r="AR1005" s="25"/>
      <c r="AS1005" s="89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89"/>
      <c r="BW1005" s="244"/>
      <c r="CB1005" s="244"/>
      <c r="CF1005" s="244"/>
      <c r="CJ1005" s="244"/>
      <c r="CU1005" s="244"/>
      <c r="CV1005" s="347"/>
      <c r="CX1005" s="347"/>
      <c r="CZ1005" s="347"/>
      <c r="DB1005" s="347"/>
      <c r="DD1005" s="347"/>
    </row>
    <row r="1006" spans="4:108" x14ac:dyDescent="0.2">
      <c r="D1006" s="18"/>
      <c r="H1006" s="18"/>
      <c r="J1006" s="18"/>
      <c r="K1006" s="18"/>
      <c r="L1006" s="25"/>
      <c r="M1006" s="18"/>
      <c r="N1006" s="18"/>
      <c r="O1006" s="18"/>
      <c r="P1006" s="18"/>
      <c r="Q1006" s="18"/>
      <c r="R1006" s="18"/>
      <c r="S1006" s="18"/>
      <c r="V1006" s="25"/>
      <c r="W1006" s="25"/>
      <c r="X1006" s="89"/>
      <c r="Y1006" s="89"/>
      <c r="Z1006" s="89"/>
      <c r="AB1006" s="25"/>
      <c r="AD1006" s="25"/>
      <c r="AE1006" s="89"/>
      <c r="AG1006" s="25"/>
      <c r="AH1006" s="67"/>
      <c r="AK1006" s="25"/>
      <c r="AL1006" s="25"/>
      <c r="AM1006" s="89"/>
      <c r="AN1006" s="25"/>
      <c r="AO1006" s="89"/>
      <c r="AR1006" s="25"/>
      <c r="AS1006" s="89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89"/>
      <c r="BW1006" s="244"/>
      <c r="CB1006" s="244"/>
      <c r="CF1006" s="244"/>
      <c r="CJ1006" s="244"/>
      <c r="CU1006" s="244"/>
      <c r="CV1006" s="347"/>
      <c r="CX1006" s="347"/>
      <c r="CZ1006" s="347"/>
      <c r="DB1006" s="347"/>
      <c r="DD1006" s="347"/>
    </row>
    <row r="1007" spans="4:108" x14ac:dyDescent="0.2">
      <c r="D1007" s="18"/>
      <c r="H1007" s="18"/>
      <c r="J1007" s="18"/>
      <c r="K1007" s="18"/>
      <c r="L1007" s="25"/>
      <c r="M1007" s="18"/>
      <c r="N1007" s="18"/>
      <c r="O1007" s="18"/>
      <c r="P1007" s="18"/>
      <c r="Q1007" s="18"/>
      <c r="R1007" s="18"/>
      <c r="S1007" s="18"/>
      <c r="V1007" s="25"/>
      <c r="W1007" s="25"/>
      <c r="X1007" s="89"/>
      <c r="Y1007" s="89"/>
      <c r="Z1007" s="89"/>
      <c r="AB1007" s="25"/>
      <c r="AD1007" s="25"/>
      <c r="AE1007" s="89"/>
      <c r="AG1007" s="25"/>
      <c r="AH1007" s="67"/>
      <c r="AK1007" s="25"/>
      <c r="AL1007" s="25"/>
      <c r="AM1007" s="89"/>
      <c r="AN1007" s="25"/>
      <c r="AO1007" s="89"/>
      <c r="AR1007" s="25"/>
      <c r="AS1007" s="89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89"/>
      <c r="BW1007" s="244"/>
      <c r="CB1007" s="244"/>
      <c r="CF1007" s="244"/>
      <c r="CJ1007" s="244"/>
      <c r="CU1007" s="244"/>
      <c r="CV1007" s="347"/>
      <c r="CX1007" s="347"/>
      <c r="CZ1007" s="347"/>
      <c r="DB1007" s="347"/>
      <c r="DD1007" s="347"/>
    </row>
    <row r="1008" spans="4:108" x14ac:dyDescent="0.2">
      <c r="D1008" s="18"/>
      <c r="H1008" s="18"/>
      <c r="J1008" s="18"/>
      <c r="K1008" s="18"/>
      <c r="L1008" s="25"/>
      <c r="M1008" s="18"/>
      <c r="N1008" s="18"/>
      <c r="O1008" s="18"/>
      <c r="P1008" s="18"/>
      <c r="Q1008" s="18"/>
      <c r="R1008" s="18"/>
      <c r="S1008" s="18"/>
      <c r="V1008" s="25"/>
      <c r="W1008" s="25"/>
      <c r="X1008" s="89"/>
      <c r="Y1008" s="89"/>
      <c r="Z1008" s="89"/>
      <c r="AB1008" s="25"/>
      <c r="AD1008" s="25"/>
      <c r="AE1008" s="89"/>
      <c r="AG1008" s="25"/>
      <c r="AH1008" s="67"/>
      <c r="AK1008" s="25"/>
      <c r="AL1008" s="25"/>
      <c r="AM1008" s="89"/>
      <c r="AN1008" s="25"/>
      <c r="AO1008" s="89"/>
      <c r="AR1008" s="25"/>
      <c r="AS1008" s="89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89"/>
      <c r="BW1008" s="244"/>
      <c r="CB1008" s="244"/>
      <c r="CF1008" s="244"/>
      <c r="CJ1008" s="244"/>
      <c r="CU1008" s="244"/>
      <c r="CV1008" s="347"/>
      <c r="CX1008" s="347"/>
      <c r="CZ1008" s="347"/>
      <c r="DB1008" s="347"/>
      <c r="DD1008" s="347"/>
    </row>
    <row r="1009" spans="4:108" x14ac:dyDescent="0.2">
      <c r="D1009" s="18"/>
      <c r="H1009" s="18"/>
      <c r="J1009" s="18"/>
      <c r="K1009" s="18"/>
      <c r="L1009" s="25"/>
      <c r="M1009" s="18"/>
      <c r="N1009" s="18"/>
      <c r="O1009" s="18"/>
      <c r="P1009" s="18"/>
      <c r="Q1009" s="18"/>
      <c r="R1009" s="18"/>
      <c r="S1009" s="18"/>
      <c r="V1009" s="25"/>
      <c r="W1009" s="25"/>
      <c r="X1009" s="89"/>
      <c r="Y1009" s="89"/>
      <c r="Z1009" s="89"/>
      <c r="AB1009" s="25"/>
      <c r="AD1009" s="25"/>
      <c r="AE1009" s="89"/>
      <c r="AG1009" s="25"/>
      <c r="AH1009" s="67"/>
      <c r="AK1009" s="25"/>
      <c r="AL1009" s="25"/>
      <c r="AM1009" s="89"/>
      <c r="AN1009" s="25"/>
      <c r="AO1009" s="89"/>
      <c r="AR1009" s="25"/>
      <c r="AS1009" s="89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89"/>
      <c r="BW1009" s="244"/>
      <c r="CB1009" s="244"/>
      <c r="CF1009" s="244"/>
      <c r="CJ1009" s="244"/>
      <c r="CU1009" s="244"/>
      <c r="CV1009" s="347"/>
      <c r="CX1009" s="347"/>
      <c r="CZ1009" s="347"/>
      <c r="DB1009" s="347"/>
      <c r="DD1009" s="347"/>
    </row>
    <row r="1010" spans="4:108" x14ac:dyDescent="0.2">
      <c r="D1010" s="18"/>
      <c r="H1010" s="18"/>
      <c r="J1010" s="18"/>
      <c r="K1010" s="18"/>
      <c r="L1010" s="25"/>
      <c r="M1010" s="18"/>
      <c r="N1010" s="18"/>
      <c r="O1010" s="18"/>
      <c r="P1010" s="18"/>
      <c r="Q1010" s="18"/>
      <c r="R1010" s="18"/>
      <c r="S1010" s="18"/>
      <c r="V1010" s="25"/>
      <c r="W1010" s="25"/>
      <c r="X1010" s="89"/>
      <c r="Y1010" s="89"/>
      <c r="Z1010" s="89"/>
      <c r="AB1010" s="25"/>
      <c r="AD1010" s="25"/>
      <c r="AE1010" s="89"/>
      <c r="AG1010" s="25"/>
      <c r="AH1010" s="67"/>
      <c r="AK1010" s="25"/>
      <c r="AL1010" s="25"/>
      <c r="AM1010" s="89"/>
      <c r="AN1010" s="25"/>
      <c r="AO1010" s="89"/>
      <c r="AR1010" s="25"/>
      <c r="AS1010" s="89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89"/>
      <c r="BW1010" s="244"/>
      <c r="CB1010" s="244"/>
      <c r="CF1010" s="244"/>
      <c r="CJ1010" s="244"/>
      <c r="CU1010" s="244"/>
      <c r="CV1010" s="347"/>
      <c r="CX1010" s="347"/>
      <c r="CZ1010" s="347"/>
      <c r="DB1010" s="347"/>
      <c r="DD1010" s="347"/>
    </row>
    <row r="1011" spans="4:108" x14ac:dyDescent="0.2">
      <c r="D1011" s="18"/>
      <c r="H1011" s="18"/>
      <c r="J1011" s="18"/>
      <c r="K1011" s="18"/>
      <c r="L1011" s="25"/>
      <c r="M1011" s="18"/>
      <c r="N1011" s="18"/>
      <c r="O1011" s="18"/>
      <c r="P1011" s="18"/>
      <c r="Q1011" s="18"/>
      <c r="R1011" s="18"/>
      <c r="S1011" s="18"/>
      <c r="V1011" s="25"/>
      <c r="W1011" s="25"/>
      <c r="X1011" s="89"/>
      <c r="Y1011" s="89"/>
      <c r="Z1011" s="89"/>
      <c r="AB1011" s="25"/>
      <c r="AD1011" s="25"/>
      <c r="AE1011" s="89"/>
      <c r="AG1011" s="25"/>
      <c r="AH1011" s="67"/>
      <c r="AK1011" s="25"/>
      <c r="AL1011" s="25"/>
      <c r="AM1011" s="89"/>
      <c r="AN1011" s="25"/>
      <c r="AO1011" s="89"/>
      <c r="AR1011" s="25"/>
      <c r="AS1011" s="89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89"/>
      <c r="BW1011" s="244"/>
      <c r="CB1011" s="244"/>
      <c r="CF1011" s="244"/>
      <c r="CJ1011" s="244"/>
      <c r="CU1011" s="244"/>
      <c r="CV1011" s="347"/>
      <c r="CX1011" s="347"/>
      <c r="CZ1011" s="347"/>
      <c r="DB1011" s="347"/>
      <c r="DD1011" s="347"/>
    </row>
    <row r="1012" spans="4:108" x14ac:dyDescent="0.2">
      <c r="D1012" s="18"/>
      <c r="H1012" s="18"/>
      <c r="J1012" s="18"/>
      <c r="K1012" s="18"/>
      <c r="L1012" s="25"/>
      <c r="M1012" s="18"/>
      <c r="N1012" s="18"/>
      <c r="O1012" s="18"/>
      <c r="P1012" s="18"/>
      <c r="Q1012" s="18"/>
      <c r="R1012" s="18"/>
      <c r="S1012" s="18"/>
      <c r="V1012" s="25"/>
      <c r="W1012" s="25"/>
      <c r="X1012" s="89"/>
      <c r="Y1012" s="89"/>
      <c r="Z1012" s="89"/>
      <c r="AB1012" s="25"/>
      <c r="AD1012" s="25"/>
      <c r="AE1012" s="89"/>
      <c r="AG1012" s="25"/>
      <c r="AH1012" s="67"/>
      <c r="AK1012" s="25"/>
      <c r="AL1012" s="25"/>
      <c r="AM1012" s="89"/>
      <c r="AN1012" s="25"/>
      <c r="AO1012" s="89"/>
      <c r="AR1012" s="25"/>
      <c r="AS1012" s="89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89"/>
      <c r="BW1012" s="244"/>
      <c r="CB1012" s="244"/>
      <c r="CF1012" s="244"/>
      <c r="CJ1012" s="244"/>
      <c r="CU1012" s="244"/>
      <c r="CV1012" s="347"/>
      <c r="CX1012" s="347"/>
      <c r="CZ1012" s="347"/>
      <c r="DB1012" s="347"/>
      <c r="DD1012" s="347"/>
    </row>
    <row r="1013" spans="4:108" x14ac:dyDescent="0.2">
      <c r="D1013" s="18"/>
      <c r="H1013" s="18"/>
      <c r="J1013" s="18"/>
      <c r="K1013" s="18"/>
      <c r="L1013" s="25"/>
      <c r="M1013" s="18"/>
      <c r="N1013" s="18"/>
      <c r="O1013" s="18"/>
      <c r="P1013" s="18"/>
      <c r="Q1013" s="18"/>
      <c r="R1013" s="18"/>
      <c r="S1013" s="18"/>
      <c r="V1013" s="25"/>
      <c r="W1013" s="25"/>
      <c r="X1013" s="89"/>
      <c r="Y1013" s="89"/>
      <c r="Z1013" s="89"/>
      <c r="AB1013" s="25"/>
      <c r="AD1013" s="25"/>
      <c r="AE1013" s="89"/>
      <c r="AG1013" s="25"/>
      <c r="AH1013" s="67"/>
      <c r="AK1013" s="25"/>
      <c r="AL1013" s="25"/>
      <c r="AM1013" s="89"/>
      <c r="AN1013" s="25"/>
      <c r="AO1013" s="89"/>
      <c r="AR1013" s="25"/>
      <c r="AS1013" s="89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89"/>
      <c r="BW1013" s="244"/>
      <c r="CB1013" s="244"/>
      <c r="CF1013" s="244"/>
      <c r="CJ1013" s="244"/>
      <c r="CU1013" s="244"/>
      <c r="CV1013" s="347"/>
      <c r="CX1013" s="347"/>
      <c r="CZ1013" s="347"/>
      <c r="DB1013" s="347"/>
      <c r="DD1013" s="347"/>
    </row>
    <row r="1014" spans="4:108" x14ac:dyDescent="0.2">
      <c r="D1014" s="18"/>
      <c r="H1014" s="18"/>
      <c r="J1014" s="18"/>
      <c r="K1014" s="18"/>
      <c r="L1014" s="25"/>
      <c r="M1014" s="18"/>
      <c r="N1014" s="18"/>
      <c r="O1014" s="18"/>
      <c r="P1014" s="18"/>
      <c r="Q1014" s="18"/>
      <c r="R1014" s="18"/>
      <c r="S1014" s="18"/>
      <c r="V1014" s="25"/>
      <c r="W1014" s="25"/>
      <c r="X1014" s="89"/>
      <c r="Y1014" s="89"/>
      <c r="Z1014" s="89"/>
      <c r="AB1014" s="25"/>
      <c r="AD1014" s="25"/>
      <c r="AE1014" s="89"/>
      <c r="AG1014" s="25"/>
      <c r="AH1014" s="67"/>
      <c r="AK1014" s="25"/>
      <c r="AL1014" s="25"/>
      <c r="AM1014" s="89"/>
      <c r="AN1014" s="25"/>
      <c r="AO1014" s="89"/>
      <c r="AR1014" s="25"/>
      <c r="AS1014" s="89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89"/>
      <c r="BW1014" s="244"/>
      <c r="CB1014" s="244"/>
      <c r="CF1014" s="244"/>
      <c r="CJ1014" s="244"/>
      <c r="CU1014" s="244"/>
      <c r="CV1014" s="347"/>
      <c r="CX1014" s="347"/>
      <c r="CZ1014" s="347"/>
      <c r="DB1014" s="347"/>
      <c r="DD1014" s="347"/>
    </row>
    <row r="1015" spans="4:108" x14ac:dyDescent="0.2">
      <c r="D1015" s="18"/>
      <c r="H1015" s="18"/>
      <c r="J1015" s="18"/>
      <c r="K1015" s="18"/>
      <c r="L1015" s="25"/>
      <c r="M1015" s="18"/>
      <c r="N1015" s="18"/>
      <c r="O1015" s="18"/>
      <c r="P1015" s="18"/>
      <c r="Q1015" s="18"/>
      <c r="R1015" s="18"/>
      <c r="S1015" s="18"/>
      <c r="V1015" s="25"/>
      <c r="W1015" s="25"/>
      <c r="X1015" s="89"/>
      <c r="Y1015" s="89"/>
      <c r="Z1015" s="89"/>
      <c r="AB1015" s="25"/>
      <c r="AD1015" s="25"/>
      <c r="AE1015" s="89"/>
      <c r="AG1015" s="25"/>
      <c r="AH1015" s="67"/>
      <c r="AK1015" s="25"/>
      <c r="AL1015" s="25"/>
      <c r="AM1015" s="89"/>
      <c r="AN1015" s="25"/>
      <c r="AO1015" s="89"/>
      <c r="AR1015" s="25"/>
      <c r="AS1015" s="89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89"/>
      <c r="BW1015" s="244"/>
      <c r="CB1015" s="244"/>
      <c r="CF1015" s="244"/>
      <c r="CJ1015" s="244"/>
      <c r="CU1015" s="244"/>
      <c r="CV1015" s="347"/>
      <c r="CX1015" s="347"/>
      <c r="CZ1015" s="347"/>
      <c r="DB1015" s="347"/>
      <c r="DD1015" s="347"/>
    </row>
    <row r="1016" spans="4:108" x14ac:dyDescent="0.2">
      <c r="D1016" s="18"/>
      <c r="H1016" s="18"/>
      <c r="J1016" s="18"/>
      <c r="K1016" s="18"/>
      <c r="L1016" s="25"/>
      <c r="M1016" s="18"/>
      <c r="N1016" s="18"/>
      <c r="O1016" s="18"/>
      <c r="P1016" s="18"/>
      <c r="Q1016" s="18"/>
      <c r="R1016" s="18"/>
      <c r="S1016" s="18"/>
      <c r="V1016" s="25"/>
      <c r="W1016" s="25"/>
      <c r="X1016" s="89"/>
      <c r="Y1016" s="89"/>
      <c r="Z1016" s="89"/>
      <c r="AB1016" s="25"/>
      <c r="AD1016" s="25"/>
      <c r="AE1016" s="89"/>
      <c r="AG1016" s="25"/>
      <c r="AH1016" s="67"/>
      <c r="AK1016" s="25"/>
      <c r="AL1016" s="25"/>
      <c r="AM1016" s="89"/>
      <c r="AN1016" s="25"/>
      <c r="AO1016" s="89"/>
      <c r="AR1016" s="25"/>
      <c r="AS1016" s="89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89"/>
      <c r="BW1016" s="244"/>
      <c r="CB1016" s="244"/>
      <c r="CF1016" s="244"/>
      <c r="CJ1016" s="244"/>
      <c r="CU1016" s="244"/>
      <c r="CV1016" s="347"/>
      <c r="CX1016" s="347"/>
      <c r="CZ1016" s="347"/>
      <c r="DB1016" s="347"/>
      <c r="DD1016" s="347"/>
    </row>
    <row r="1017" spans="4:108" x14ac:dyDescent="0.2">
      <c r="D1017" s="18"/>
      <c r="H1017" s="18"/>
      <c r="J1017" s="18"/>
      <c r="K1017" s="18"/>
      <c r="L1017" s="25"/>
      <c r="M1017" s="18"/>
      <c r="N1017" s="18"/>
      <c r="O1017" s="18"/>
      <c r="P1017" s="18"/>
      <c r="Q1017" s="18"/>
      <c r="R1017" s="18"/>
      <c r="S1017" s="18"/>
      <c r="V1017" s="25"/>
      <c r="W1017" s="25"/>
      <c r="X1017" s="89"/>
      <c r="Y1017" s="89"/>
      <c r="Z1017" s="89"/>
      <c r="AB1017" s="25"/>
      <c r="AD1017" s="25"/>
      <c r="AE1017" s="89"/>
      <c r="AG1017" s="25"/>
      <c r="AH1017" s="67"/>
      <c r="AK1017" s="25"/>
      <c r="AL1017" s="25"/>
      <c r="AM1017" s="89"/>
      <c r="AN1017" s="25"/>
      <c r="AO1017" s="89"/>
      <c r="AR1017" s="25"/>
      <c r="AS1017" s="89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89"/>
      <c r="BW1017" s="244"/>
      <c r="CB1017" s="244"/>
      <c r="CF1017" s="244"/>
      <c r="CJ1017" s="244"/>
      <c r="CU1017" s="244"/>
      <c r="CV1017" s="347"/>
      <c r="CX1017" s="347"/>
      <c r="CZ1017" s="347"/>
      <c r="DB1017" s="347"/>
      <c r="DD1017" s="347"/>
    </row>
    <row r="1018" spans="4:108" x14ac:dyDescent="0.2">
      <c r="D1018" s="18"/>
      <c r="H1018" s="18"/>
      <c r="J1018" s="18"/>
      <c r="K1018" s="18"/>
      <c r="L1018" s="25"/>
      <c r="M1018" s="18"/>
      <c r="N1018" s="18"/>
      <c r="O1018" s="18"/>
      <c r="P1018" s="18"/>
      <c r="Q1018" s="18"/>
      <c r="R1018" s="18"/>
      <c r="S1018" s="18"/>
      <c r="V1018" s="25"/>
      <c r="W1018" s="25"/>
      <c r="X1018" s="89"/>
      <c r="Y1018" s="89"/>
      <c r="Z1018" s="89"/>
      <c r="AB1018" s="25"/>
      <c r="AD1018" s="25"/>
      <c r="AE1018" s="89"/>
      <c r="AG1018" s="25"/>
      <c r="AH1018" s="67"/>
      <c r="AK1018" s="25"/>
      <c r="AL1018" s="25"/>
      <c r="AM1018" s="89"/>
      <c r="AN1018" s="25"/>
      <c r="AO1018" s="89"/>
      <c r="AR1018" s="25"/>
      <c r="AS1018" s="89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89"/>
      <c r="BW1018" s="244"/>
      <c r="CB1018" s="244"/>
      <c r="CF1018" s="244"/>
      <c r="CJ1018" s="244"/>
      <c r="CU1018" s="244"/>
      <c r="CV1018" s="347"/>
      <c r="CX1018" s="347"/>
      <c r="CZ1018" s="347"/>
      <c r="DB1018" s="347"/>
      <c r="DD1018" s="347"/>
    </row>
    <row r="1019" spans="4:108" x14ac:dyDescent="0.2">
      <c r="D1019" s="18"/>
      <c r="H1019" s="18"/>
      <c r="J1019" s="18"/>
      <c r="K1019" s="18"/>
      <c r="L1019" s="25"/>
      <c r="M1019" s="18"/>
      <c r="N1019" s="18"/>
      <c r="O1019" s="18"/>
      <c r="P1019" s="18"/>
      <c r="Q1019" s="18"/>
      <c r="R1019" s="18"/>
      <c r="S1019" s="18"/>
      <c r="V1019" s="25"/>
      <c r="W1019" s="25"/>
      <c r="X1019" s="89"/>
      <c r="Y1019" s="89"/>
      <c r="Z1019" s="89"/>
      <c r="AB1019" s="25"/>
      <c r="AD1019" s="25"/>
      <c r="AE1019" s="89"/>
      <c r="AG1019" s="25"/>
      <c r="AH1019" s="67"/>
      <c r="AK1019" s="25"/>
      <c r="AL1019" s="25"/>
      <c r="AM1019" s="89"/>
      <c r="AN1019" s="25"/>
      <c r="AO1019" s="89"/>
      <c r="AR1019" s="25"/>
      <c r="AS1019" s="89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89"/>
      <c r="BW1019" s="244"/>
      <c r="CB1019" s="244"/>
      <c r="CF1019" s="244"/>
      <c r="CJ1019" s="244"/>
      <c r="CU1019" s="244"/>
      <c r="CV1019" s="347"/>
      <c r="CX1019" s="347"/>
      <c r="CZ1019" s="347"/>
      <c r="DB1019" s="347"/>
      <c r="DD1019" s="347"/>
    </row>
    <row r="1020" spans="4:108" x14ac:dyDescent="0.2">
      <c r="D1020" s="18"/>
      <c r="H1020" s="18"/>
      <c r="J1020" s="18"/>
      <c r="K1020" s="18"/>
      <c r="L1020" s="25"/>
      <c r="M1020" s="18"/>
      <c r="N1020" s="18"/>
      <c r="O1020" s="18"/>
      <c r="P1020" s="18"/>
      <c r="Q1020" s="18"/>
      <c r="R1020" s="18"/>
      <c r="S1020" s="18"/>
      <c r="V1020" s="25"/>
      <c r="W1020" s="25"/>
      <c r="X1020" s="89"/>
      <c r="Y1020" s="89"/>
      <c r="Z1020" s="89"/>
      <c r="AB1020" s="25"/>
      <c r="AD1020" s="25"/>
      <c r="AE1020" s="89"/>
      <c r="AG1020" s="25"/>
      <c r="AH1020" s="67"/>
      <c r="AK1020" s="25"/>
      <c r="AL1020" s="25"/>
      <c r="AM1020" s="89"/>
      <c r="AN1020" s="25"/>
      <c r="AO1020" s="89"/>
      <c r="AR1020" s="25"/>
      <c r="AS1020" s="89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89"/>
      <c r="BW1020" s="244"/>
      <c r="CB1020" s="244"/>
      <c r="CF1020" s="244"/>
      <c r="CJ1020" s="244"/>
      <c r="CU1020" s="244"/>
      <c r="CV1020" s="347"/>
      <c r="CX1020" s="347"/>
      <c r="CZ1020" s="347"/>
      <c r="DB1020" s="347"/>
      <c r="DD1020" s="347"/>
    </row>
    <row r="1021" spans="4:108" x14ac:dyDescent="0.2">
      <c r="D1021" s="18"/>
      <c r="H1021" s="18"/>
      <c r="J1021" s="18"/>
      <c r="K1021" s="18"/>
      <c r="L1021" s="25"/>
      <c r="M1021" s="18"/>
      <c r="N1021" s="18"/>
      <c r="O1021" s="18"/>
      <c r="P1021" s="18"/>
      <c r="Q1021" s="18"/>
      <c r="R1021" s="18"/>
      <c r="S1021" s="18"/>
      <c r="V1021" s="25"/>
      <c r="W1021" s="25"/>
      <c r="X1021" s="89"/>
      <c r="Y1021" s="89"/>
      <c r="Z1021" s="89"/>
      <c r="AB1021" s="25"/>
      <c r="AD1021" s="25"/>
      <c r="AE1021" s="89"/>
      <c r="AG1021" s="25"/>
      <c r="AH1021" s="67"/>
      <c r="AK1021" s="25"/>
      <c r="AL1021" s="25"/>
      <c r="AM1021" s="89"/>
      <c r="AN1021" s="25"/>
      <c r="AO1021" s="89"/>
      <c r="AR1021" s="25"/>
      <c r="AS1021" s="89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89"/>
      <c r="BW1021" s="244"/>
      <c r="CB1021" s="244"/>
      <c r="CF1021" s="244"/>
      <c r="CJ1021" s="244"/>
      <c r="CU1021" s="244"/>
      <c r="CV1021" s="347"/>
      <c r="CX1021" s="347"/>
      <c r="CZ1021" s="347"/>
      <c r="DB1021" s="347"/>
      <c r="DD1021" s="347"/>
    </row>
    <row r="1022" spans="4:108" x14ac:dyDescent="0.2">
      <c r="D1022" s="18"/>
      <c r="H1022" s="18"/>
      <c r="J1022" s="18"/>
      <c r="K1022" s="18"/>
      <c r="L1022" s="25"/>
      <c r="M1022" s="18"/>
      <c r="N1022" s="18"/>
      <c r="O1022" s="18"/>
      <c r="P1022" s="18"/>
      <c r="Q1022" s="18"/>
      <c r="R1022" s="18"/>
      <c r="S1022" s="18"/>
      <c r="V1022" s="25"/>
      <c r="W1022" s="25"/>
      <c r="X1022" s="89"/>
      <c r="Y1022" s="89"/>
      <c r="Z1022" s="89"/>
      <c r="AB1022" s="25"/>
      <c r="AD1022" s="25"/>
      <c r="AE1022" s="89"/>
      <c r="AG1022" s="25"/>
      <c r="AH1022" s="67"/>
      <c r="AK1022" s="25"/>
      <c r="AL1022" s="25"/>
      <c r="AM1022" s="89"/>
      <c r="AN1022" s="25"/>
      <c r="AO1022" s="89"/>
      <c r="AR1022" s="25"/>
      <c r="AS1022" s="89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89"/>
      <c r="BW1022" s="244"/>
      <c r="CB1022" s="244"/>
      <c r="CF1022" s="244"/>
      <c r="CJ1022" s="244"/>
      <c r="CU1022" s="244"/>
      <c r="CV1022" s="347"/>
      <c r="CX1022" s="347"/>
      <c r="CZ1022" s="347"/>
      <c r="DB1022" s="347"/>
      <c r="DD1022" s="347"/>
    </row>
    <row r="1023" spans="4:108" x14ac:dyDescent="0.2">
      <c r="D1023" s="18"/>
      <c r="H1023" s="18"/>
      <c r="J1023" s="18"/>
      <c r="K1023" s="18"/>
      <c r="L1023" s="25"/>
      <c r="M1023" s="18"/>
      <c r="N1023" s="18"/>
      <c r="O1023" s="18"/>
      <c r="P1023" s="18"/>
      <c r="Q1023" s="18"/>
      <c r="R1023" s="18"/>
      <c r="S1023" s="18"/>
      <c r="V1023" s="25"/>
      <c r="W1023" s="25"/>
      <c r="X1023" s="89"/>
      <c r="Y1023" s="89"/>
      <c r="Z1023" s="89"/>
      <c r="AB1023" s="25"/>
      <c r="AD1023" s="25"/>
      <c r="AE1023" s="89"/>
      <c r="AG1023" s="25"/>
      <c r="AH1023" s="67"/>
      <c r="AK1023" s="25"/>
      <c r="AL1023" s="25"/>
      <c r="AM1023" s="89"/>
      <c r="AN1023" s="25"/>
      <c r="AO1023" s="89"/>
      <c r="AR1023" s="25"/>
      <c r="AS1023" s="89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89"/>
      <c r="BW1023" s="244"/>
      <c r="CB1023" s="244"/>
      <c r="CF1023" s="244"/>
      <c r="CJ1023" s="244"/>
      <c r="CU1023" s="244"/>
      <c r="CV1023" s="347"/>
      <c r="CX1023" s="347"/>
      <c r="CZ1023" s="347"/>
      <c r="DB1023" s="347"/>
      <c r="DD1023" s="347"/>
    </row>
    <row r="1024" spans="4:108" x14ac:dyDescent="0.2">
      <c r="D1024" s="18"/>
      <c r="H1024" s="18"/>
      <c r="J1024" s="18"/>
      <c r="K1024" s="18"/>
      <c r="L1024" s="25"/>
      <c r="M1024" s="18"/>
      <c r="N1024" s="18"/>
      <c r="O1024" s="18"/>
      <c r="P1024" s="18"/>
      <c r="Q1024" s="18"/>
      <c r="R1024" s="18"/>
      <c r="S1024" s="18"/>
      <c r="V1024" s="25"/>
      <c r="W1024" s="25"/>
      <c r="X1024" s="89"/>
      <c r="Y1024" s="89"/>
      <c r="Z1024" s="89"/>
      <c r="AB1024" s="25"/>
      <c r="AD1024" s="25"/>
      <c r="AE1024" s="89"/>
      <c r="AG1024" s="25"/>
      <c r="AH1024" s="67"/>
      <c r="AK1024" s="25"/>
      <c r="AL1024" s="25"/>
      <c r="AM1024" s="89"/>
      <c r="AN1024" s="25"/>
      <c r="AO1024" s="89"/>
      <c r="AR1024" s="25"/>
      <c r="AS1024" s="89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89"/>
      <c r="BW1024" s="244"/>
      <c r="CB1024" s="244"/>
      <c r="CF1024" s="244"/>
      <c r="CJ1024" s="244"/>
      <c r="CU1024" s="244"/>
      <c r="CV1024" s="347"/>
      <c r="CX1024" s="347"/>
      <c r="CZ1024" s="347"/>
      <c r="DB1024" s="347"/>
      <c r="DD1024" s="347"/>
    </row>
    <row r="1025" spans="4:108" x14ac:dyDescent="0.2">
      <c r="D1025" s="18"/>
      <c r="H1025" s="18"/>
      <c r="J1025" s="18"/>
      <c r="K1025" s="18"/>
      <c r="L1025" s="25"/>
      <c r="M1025" s="18"/>
      <c r="N1025" s="18"/>
      <c r="O1025" s="18"/>
      <c r="P1025" s="18"/>
      <c r="Q1025" s="18"/>
      <c r="R1025" s="18"/>
      <c r="S1025" s="18"/>
      <c r="V1025" s="25"/>
      <c r="W1025" s="25"/>
      <c r="X1025" s="89"/>
      <c r="Y1025" s="89"/>
      <c r="Z1025" s="89"/>
      <c r="AB1025" s="25"/>
      <c r="AD1025" s="25"/>
      <c r="AE1025" s="89"/>
      <c r="AG1025" s="25"/>
      <c r="AH1025" s="67"/>
      <c r="AK1025" s="25"/>
      <c r="AL1025" s="25"/>
      <c r="AM1025" s="89"/>
      <c r="AN1025" s="25"/>
      <c r="AO1025" s="89"/>
      <c r="AR1025" s="25"/>
      <c r="AS1025" s="89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89"/>
      <c r="BW1025" s="244"/>
      <c r="CB1025" s="244"/>
      <c r="CF1025" s="244"/>
      <c r="CJ1025" s="244"/>
      <c r="CU1025" s="244"/>
      <c r="CV1025" s="347"/>
      <c r="CX1025" s="347"/>
      <c r="CZ1025" s="347"/>
      <c r="DB1025" s="347"/>
      <c r="DD1025" s="347"/>
    </row>
    <row r="1026" spans="4:108" x14ac:dyDescent="0.2">
      <c r="D1026" s="18"/>
      <c r="H1026" s="18"/>
      <c r="J1026" s="18"/>
      <c r="K1026" s="18"/>
      <c r="L1026" s="25"/>
      <c r="M1026" s="18"/>
      <c r="N1026" s="18"/>
      <c r="O1026" s="18"/>
      <c r="P1026" s="18"/>
      <c r="Q1026" s="18"/>
      <c r="R1026" s="18"/>
      <c r="S1026" s="18"/>
      <c r="V1026" s="25"/>
      <c r="W1026" s="25"/>
      <c r="X1026" s="89"/>
      <c r="Y1026" s="89"/>
      <c r="Z1026" s="89"/>
      <c r="AB1026" s="25"/>
      <c r="AD1026" s="25"/>
      <c r="AE1026" s="89"/>
      <c r="AG1026" s="25"/>
      <c r="AH1026" s="67"/>
      <c r="AK1026" s="25"/>
      <c r="AL1026" s="25"/>
      <c r="AM1026" s="89"/>
      <c r="AN1026" s="25"/>
      <c r="AO1026" s="89"/>
      <c r="AR1026" s="25"/>
      <c r="AS1026" s="89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89"/>
      <c r="BW1026" s="244"/>
      <c r="CB1026" s="244"/>
      <c r="CF1026" s="244"/>
      <c r="CJ1026" s="244"/>
      <c r="CU1026" s="244"/>
      <c r="CV1026" s="347"/>
      <c r="CX1026" s="347"/>
      <c r="CZ1026" s="347"/>
      <c r="DB1026" s="347"/>
      <c r="DD1026" s="347"/>
    </row>
    <row r="1027" spans="4:108" x14ac:dyDescent="0.2">
      <c r="D1027" s="18"/>
      <c r="H1027" s="18"/>
      <c r="J1027" s="18"/>
      <c r="K1027" s="18"/>
      <c r="L1027" s="25"/>
      <c r="M1027" s="18"/>
      <c r="N1027" s="18"/>
      <c r="O1027" s="18"/>
      <c r="P1027" s="18"/>
      <c r="Q1027" s="18"/>
      <c r="R1027" s="18"/>
      <c r="S1027" s="18"/>
      <c r="V1027" s="25"/>
      <c r="W1027" s="25"/>
      <c r="X1027" s="89"/>
      <c r="Y1027" s="89"/>
      <c r="Z1027" s="89"/>
      <c r="AB1027" s="25"/>
      <c r="AD1027" s="25"/>
      <c r="AE1027" s="89"/>
      <c r="AG1027" s="25"/>
      <c r="AH1027" s="67"/>
      <c r="AK1027" s="25"/>
      <c r="AL1027" s="25"/>
      <c r="AM1027" s="89"/>
      <c r="AN1027" s="25"/>
      <c r="AO1027" s="89"/>
      <c r="AR1027" s="25"/>
      <c r="AS1027" s="89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89"/>
      <c r="BW1027" s="244"/>
      <c r="CB1027" s="244"/>
      <c r="CF1027" s="244"/>
      <c r="CJ1027" s="244"/>
      <c r="CU1027" s="244"/>
      <c r="CV1027" s="347"/>
      <c r="CX1027" s="347"/>
      <c r="CZ1027" s="347"/>
      <c r="DB1027" s="347"/>
      <c r="DD1027" s="347"/>
    </row>
    <row r="1028" spans="4:108" x14ac:dyDescent="0.2">
      <c r="D1028" s="18"/>
      <c r="H1028" s="18"/>
      <c r="J1028" s="18"/>
      <c r="K1028" s="18"/>
      <c r="L1028" s="25"/>
      <c r="M1028" s="18"/>
      <c r="N1028" s="18"/>
      <c r="O1028" s="18"/>
      <c r="P1028" s="18"/>
      <c r="Q1028" s="18"/>
      <c r="R1028" s="18"/>
      <c r="S1028" s="18"/>
      <c r="V1028" s="25"/>
      <c r="W1028" s="25"/>
      <c r="X1028" s="89"/>
      <c r="Y1028" s="89"/>
      <c r="Z1028" s="89"/>
      <c r="AB1028" s="25"/>
      <c r="AD1028" s="25"/>
      <c r="AE1028" s="89"/>
      <c r="AG1028" s="25"/>
      <c r="AH1028" s="67"/>
      <c r="AK1028" s="25"/>
      <c r="AL1028" s="25"/>
      <c r="AM1028" s="89"/>
      <c r="AN1028" s="25"/>
      <c r="AO1028" s="89"/>
      <c r="AR1028" s="25"/>
      <c r="AS1028" s="89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89"/>
      <c r="BW1028" s="244"/>
      <c r="CB1028" s="244"/>
      <c r="CF1028" s="244"/>
      <c r="CJ1028" s="244"/>
      <c r="CU1028" s="244"/>
      <c r="CV1028" s="347"/>
      <c r="CX1028" s="347"/>
      <c r="CZ1028" s="347"/>
      <c r="DB1028" s="347"/>
      <c r="DD1028" s="347"/>
    </row>
    <row r="1029" spans="4:108" x14ac:dyDescent="0.2">
      <c r="D1029" s="18"/>
      <c r="H1029" s="18"/>
      <c r="J1029" s="18"/>
      <c r="K1029" s="18"/>
      <c r="L1029" s="25"/>
      <c r="M1029" s="18"/>
      <c r="N1029" s="18"/>
      <c r="O1029" s="18"/>
      <c r="P1029" s="18"/>
      <c r="Q1029" s="18"/>
      <c r="R1029" s="18"/>
      <c r="S1029" s="18"/>
      <c r="V1029" s="25"/>
      <c r="W1029" s="25"/>
      <c r="X1029" s="89"/>
      <c r="Y1029" s="89"/>
      <c r="Z1029" s="89"/>
      <c r="AB1029" s="25"/>
      <c r="AD1029" s="25"/>
      <c r="AE1029" s="89"/>
      <c r="AG1029" s="25"/>
      <c r="AH1029" s="67"/>
      <c r="AK1029" s="25"/>
      <c r="AL1029" s="25"/>
      <c r="AM1029" s="89"/>
      <c r="AN1029" s="25"/>
      <c r="AO1029" s="89"/>
      <c r="AR1029" s="25"/>
      <c r="AS1029" s="89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89"/>
      <c r="BW1029" s="244"/>
      <c r="CB1029" s="244"/>
      <c r="CF1029" s="244"/>
      <c r="CJ1029" s="244"/>
      <c r="CU1029" s="244"/>
      <c r="CV1029" s="347"/>
      <c r="CX1029" s="347"/>
      <c r="CZ1029" s="347"/>
      <c r="DB1029" s="347"/>
      <c r="DD1029" s="347"/>
    </row>
    <row r="1030" spans="4:108" x14ac:dyDescent="0.2">
      <c r="D1030" s="18"/>
      <c r="H1030" s="18"/>
      <c r="J1030" s="18"/>
      <c r="K1030" s="18"/>
      <c r="L1030" s="25"/>
      <c r="M1030" s="18"/>
      <c r="N1030" s="18"/>
      <c r="O1030" s="18"/>
      <c r="P1030" s="18"/>
      <c r="Q1030" s="18"/>
      <c r="R1030" s="18"/>
      <c r="S1030" s="18"/>
      <c r="V1030" s="25"/>
      <c r="W1030" s="25"/>
      <c r="X1030" s="89"/>
      <c r="Y1030" s="89"/>
      <c r="Z1030" s="89"/>
      <c r="AB1030" s="25"/>
      <c r="AD1030" s="25"/>
      <c r="AE1030" s="89"/>
      <c r="AG1030" s="25"/>
      <c r="AH1030" s="67"/>
      <c r="AK1030" s="25"/>
      <c r="AL1030" s="25"/>
      <c r="AM1030" s="89"/>
      <c r="AN1030" s="25"/>
      <c r="AO1030" s="89"/>
      <c r="AR1030" s="25"/>
      <c r="AS1030" s="89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89"/>
      <c r="BW1030" s="244"/>
      <c r="CB1030" s="244"/>
      <c r="CF1030" s="244"/>
      <c r="CJ1030" s="244"/>
      <c r="CU1030" s="244"/>
      <c r="CV1030" s="347"/>
      <c r="CX1030" s="347"/>
      <c r="CZ1030" s="347"/>
      <c r="DB1030" s="347"/>
      <c r="DD1030" s="347"/>
    </row>
    <row r="1031" spans="4:108" x14ac:dyDescent="0.2">
      <c r="D1031" s="18"/>
      <c r="H1031" s="18"/>
      <c r="J1031" s="18"/>
      <c r="K1031" s="18"/>
      <c r="L1031" s="25"/>
      <c r="M1031" s="18"/>
      <c r="N1031" s="18"/>
      <c r="O1031" s="18"/>
      <c r="P1031" s="18"/>
      <c r="Q1031" s="18"/>
      <c r="R1031" s="18"/>
      <c r="S1031" s="18"/>
      <c r="V1031" s="25"/>
      <c r="W1031" s="25"/>
      <c r="X1031" s="89"/>
      <c r="Y1031" s="89"/>
      <c r="Z1031" s="89"/>
      <c r="AB1031" s="25"/>
      <c r="AD1031" s="25"/>
      <c r="AE1031" s="89"/>
      <c r="AG1031" s="25"/>
      <c r="AH1031" s="67"/>
      <c r="AK1031" s="25"/>
      <c r="AL1031" s="25"/>
      <c r="AM1031" s="89"/>
      <c r="AN1031" s="25"/>
      <c r="AO1031" s="89"/>
      <c r="AR1031" s="25"/>
      <c r="AS1031" s="89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89"/>
      <c r="BW1031" s="244"/>
      <c r="CB1031" s="244"/>
      <c r="CF1031" s="244"/>
      <c r="CJ1031" s="244"/>
      <c r="CU1031" s="244"/>
      <c r="CV1031" s="347"/>
      <c r="CX1031" s="347"/>
      <c r="CZ1031" s="347"/>
      <c r="DB1031" s="347"/>
      <c r="DD1031" s="347"/>
    </row>
    <row r="1032" spans="4:108" x14ac:dyDescent="0.2">
      <c r="D1032" s="18"/>
      <c r="H1032" s="18"/>
      <c r="J1032" s="18"/>
      <c r="K1032" s="18"/>
      <c r="L1032" s="25"/>
      <c r="M1032" s="18"/>
      <c r="N1032" s="18"/>
      <c r="O1032" s="18"/>
      <c r="P1032" s="18"/>
      <c r="Q1032" s="18"/>
      <c r="R1032" s="18"/>
      <c r="S1032" s="18"/>
      <c r="V1032" s="25"/>
      <c r="W1032" s="25"/>
      <c r="X1032" s="89"/>
      <c r="Y1032" s="89"/>
      <c r="Z1032" s="89"/>
      <c r="AB1032" s="25"/>
      <c r="AD1032" s="25"/>
      <c r="AE1032" s="89"/>
      <c r="AG1032" s="25"/>
      <c r="AH1032" s="67"/>
      <c r="AK1032" s="25"/>
      <c r="AL1032" s="25"/>
      <c r="AM1032" s="89"/>
      <c r="AN1032" s="25"/>
      <c r="AO1032" s="89"/>
      <c r="AR1032" s="25"/>
      <c r="AS1032" s="89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89"/>
      <c r="BW1032" s="244"/>
      <c r="CB1032" s="244"/>
      <c r="CF1032" s="244"/>
      <c r="CJ1032" s="244"/>
      <c r="CU1032" s="244"/>
      <c r="CV1032" s="347"/>
      <c r="CX1032" s="347"/>
      <c r="CZ1032" s="347"/>
      <c r="DB1032" s="347"/>
      <c r="DD1032" s="347"/>
    </row>
    <row r="1033" spans="4:108" x14ac:dyDescent="0.2">
      <c r="D1033" s="18"/>
      <c r="H1033" s="18"/>
      <c r="J1033" s="18"/>
      <c r="K1033" s="18"/>
      <c r="L1033" s="25"/>
      <c r="M1033" s="18"/>
      <c r="N1033" s="18"/>
      <c r="O1033" s="18"/>
      <c r="P1033" s="18"/>
      <c r="Q1033" s="18"/>
      <c r="R1033" s="18"/>
      <c r="S1033" s="18"/>
      <c r="V1033" s="25"/>
      <c r="W1033" s="25"/>
      <c r="X1033" s="89"/>
      <c r="Y1033" s="89"/>
      <c r="Z1033" s="89"/>
      <c r="AB1033" s="25"/>
      <c r="AD1033" s="25"/>
      <c r="AE1033" s="89"/>
      <c r="AG1033" s="25"/>
      <c r="AH1033" s="67"/>
      <c r="AK1033" s="25"/>
      <c r="AL1033" s="25"/>
      <c r="AM1033" s="89"/>
      <c r="AN1033" s="25"/>
      <c r="AO1033" s="89"/>
      <c r="AR1033" s="25"/>
      <c r="AS1033" s="89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89"/>
      <c r="BW1033" s="244"/>
      <c r="CB1033" s="244"/>
      <c r="CF1033" s="244"/>
      <c r="CJ1033" s="244"/>
      <c r="CU1033" s="244"/>
      <c r="CV1033" s="347"/>
      <c r="CX1033" s="347"/>
      <c r="CZ1033" s="347"/>
      <c r="DB1033" s="347"/>
      <c r="DD1033" s="347"/>
    </row>
    <row r="1034" spans="4:108" x14ac:dyDescent="0.2">
      <c r="D1034" s="18"/>
      <c r="H1034" s="18"/>
      <c r="J1034" s="18"/>
      <c r="K1034" s="18"/>
      <c r="L1034" s="25"/>
      <c r="M1034" s="18"/>
      <c r="N1034" s="18"/>
      <c r="O1034" s="18"/>
      <c r="P1034" s="18"/>
      <c r="Q1034" s="18"/>
      <c r="R1034" s="18"/>
      <c r="S1034" s="18"/>
      <c r="V1034" s="25"/>
      <c r="W1034" s="25"/>
      <c r="X1034" s="89"/>
      <c r="Y1034" s="89"/>
      <c r="Z1034" s="89"/>
      <c r="AB1034" s="25"/>
      <c r="AD1034" s="25"/>
      <c r="AE1034" s="89"/>
      <c r="AG1034" s="25"/>
      <c r="AH1034" s="67"/>
      <c r="AK1034" s="25"/>
      <c r="AL1034" s="25"/>
      <c r="AM1034" s="89"/>
      <c r="AN1034" s="25"/>
      <c r="AO1034" s="89"/>
      <c r="AR1034" s="25"/>
      <c r="AS1034" s="89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89"/>
      <c r="BW1034" s="244"/>
      <c r="CB1034" s="244"/>
      <c r="CF1034" s="244"/>
      <c r="CJ1034" s="244"/>
      <c r="CU1034" s="244"/>
      <c r="CV1034" s="347"/>
      <c r="CX1034" s="347"/>
      <c r="CZ1034" s="347"/>
      <c r="DB1034" s="347"/>
      <c r="DD1034" s="347"/>
    </row>
    <row r="1035" spans="4:108" x14ac:dyDescent="0.2">
      <c r="D1035" s="18"/>
      <c r="H1035" s="18"/>
      <c r="J1035" s="18"/>
      <c r="K1035" s="18"/>
      <c r="L1035" s="25"/>
      <c r="M1035" s="18"/>
      <c r="N1035" s="18"/>
      <c r="O1035" s="18"/>
      <c r="P1035" s="18"/>
      <c r="Q1035" s="18"/>
      <c r="R1035" s="18"/>
      <c r="S1035" s="18"/>
      <c r="V1035" s="25"/>
      <c r="W1035" s="25"/>
      <c r="X1035" s="89"/>
      <c r="Y1035" s="89"/>
      <c r="Z1035" s="89"/>
      <c r="AB1035" s="25"/>
      <c r="AD1035" s="25"/>
      <c r="AE1035" s="89"/>
      <c r="AG1035" s="25"/>
      <c r="AH1035" s="67"/>
      <c r="AK1035" s="25"/>
      <c r="AL1035" s="25"/>
      <c r="AM1035" s="89"/>
      <c r="AN1035" s="25"/>
      <c r="AO1035" s="89"/>
      <c r="AR1035" s="25"/>
      <c r="AS1035" s="89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89"/>
      <c r="BW1035" s="244"/>
      <c r="CB1035" s="244"/>
      <c r="CF1035" s="244"/>
      <c r="CJ1035" s="244"/>
      <c r="CU1035" s="244"/>
      <c r="CV1035" s="347"/>
      <c r="CX1035" s="347"/>
      <c r="CZ1035" s="347"/>
      <c r="DB1035" s="347"/>
      <c r="DD1035" s="347"/>
    </row>
    <row r="1036" spans="4:108" x14ac:dyDescent="0.2">
      <c r="D1036" s="18"/>
      <c r="H1036" s="18"/>
      <c r="J1036" s="18"/>
      <c r="K1036" s="18"/>
      <c r="L1036" s="25"/>
      <c r="M1036" s="18"/>
      <c r="N1036" s="18"/>
      <c r="O1036" s="18"/>
      <c r="P1036" s="18"/>
      <c r="Q1036" s="18"/>
      <c r="R1036" s="18"/>
      <c r="S1036" s="18"/>
      <c r="V1036" s="25"/>
      <c r="W1036" s="25"/>
      <c r="X1036" s="89"/>
      <c r="Y1036" s="89"/>
      <c r="Z1036" s="89"/>
      <c r="AB1036" s="25"/>
      <c r="AD1036" s="25"/>
      <c r="AE1036" s="89"/>
      <c r="AG1036" s="25"/>
      <c r="AH1036" s="67"/>
      <c r="AK1036" s="25"/>
      <c r="AL1036" s="25"/>
      <c r="AM1036" s="89"/>
      <c r="AN1036" s="25"/>
      <c r="AO1036" s="89"/>
      <c r="AR1036" s="25"/>
      <c r="AS1036" s="89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89"/>
      <c r="BW1036" s="244"/>
      <c r="CB1036" s="244"/>
      <c r="CF1036" s="244"/>
      <c r="CJ1036" s="244"/>
      <c r="CU1036" s="244"/>
      <c r="CV1036" s="347"/>
      <c r="CX1036" s="347"/>
      <c r="CZ1036" s="347"/>
      <c r="DB1036" s="347"/>
      <c r="DD1036" s="347"/>
    </row>
    <row r="1037" spans="4:108" x14ac:dyDescent="0.2">
      <c r="D1037" s="18"/>
      <c r="H1037" s="18"/>
      <c r="J1037" s="18"/>
      <c r="K1037" s="18"/>
      <c r="L1037" s="25"/>
      <c r="M1037" s="18"/>
      <c r="N1037" s="18"/>
      <c r="O1037" s="18"/>
      <c r="P1037" s="18"/>
      <c r="Q1037" s="18"/>
      <c r="R1037" s="18"/>
      <c r="S1037" s="18"/>
      <c r="V1037" s="25"/>
      <c r="W1037" s="25"/>
      <c r="X1037" s="89"/>
      <c r="Y1037" s="89"/>
      <c r="Z1037" s="89"/>
      <c r="AB1037" s="25"/>
      <c r="AD1037" s="25"/>
      <c r="AE1037" s="89"/>
      <c r="AG1037" s="25"/>
      <c r="AH1037" s="67"/>
      <c r="AK1037" s="25"/>
      <c r="AL1037" s="25"/>
      <c r="AM1037" s="89"/>
      <c r="AN1037" s="25"/>
      <c r="AO1037" s="89"/>
      <c r="AR1037" s="25"/>
      <c r="AS1037" s="89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89"/>
      <c r="BW1037" s="244"/>
      <c r="CB1037" s="244"/>
      <c r="CF1037" s="244"/>
      <c r="CJ1037" s="244"/>
      <c r="CU1037" s="244"/>
      <c r="CV1037" s="347"/>
      <c r="CX1037" s="347"/>
      <c r="CZ1037" s="347"/>
      <c r="DB1037" s="347"/>
      <c r="DD1037" s="347"/>
    </row>
    <row r="1038" spans="4:108" x14ac:dyDescent="0.2">
      <c r="D1038" s="18"/>
      <c r="H1038" s="18"/>
      <c r="J1038" s="18"/>
      <c r="K1038" s="18"/>
      <c r="L1038" s="25"/>
      <c r="M1038" s="18"/>
      <c r="N1038" s="18"/>
      <c r="O1038" s="18"/>
      <c r="P1038" s="18"/>
      <c r="Q1038" s="18"/>
      <c r="R1038" s="18"/>
      <c r="S1038" s="18"/>
      <c r="V1038" s="25"/>
      <c r="W1038" s="25"/>
      <c r="X1038" s="89"/>
      <c r="Y1038" s="89"/>
      <c r="Z1038" s="89"/>
      <c r="AB1038" s="25"/>
      <c r="AD1038" s="25"/>
      <c r="AE1038" s="89"/>
      <c r="AG1038" s="25"/>
      <c r="AH1038" s="67"/>
      <c r="AK1038" s="25"/>
      <c r="AL1038" s="25"/>
      <c r="AM1038" s="89"/>
      <c r="AN1038" s="25"/>
      <c r="AO1038" s="89"/>
      <c r="AR1038" s="25"/>
      <c r="AS1038" s="89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89"/>
      <c r="BW1038" s="244"/>
      <c r="CB1038" s="244"/>
      <c r="CF1038" s="244"/>
      <c r="CJ1038" s="244"/>
      <c r="CU1038" s="244"/>
      <c r="CV1038" s="347"/>
      <c r="CX1038" s="347"/>
      <c r="CZ1038" s="347"/>
      <c r="DB1038" s="347"/>
      <c r="DD1038" s="347"/>
    </row>
    <row r="1039" spans="4:108" x14ac:dyDescent="0.2">
      <c r="D1039" s="18"/>
      <c r="H1039" s="18"/>
      <c r="J1039" s="18"/>
      <c r="K1039" s="18"/>
      <c r="L1039" s="25"/>
      <c r="M1039" s="18"/>
      <c r="N1039" s="18"/>
      <c r="O1039" s="18"/>
      <c r="P1039" s="18"/>
      <c r="Q1039" s="18"/>
      <c r="R1039" s="18"/>
      <c r="S1039" s="18"/>
      <c r="V1039" s="25"/>
      <c r="W1039" s="25"/>
      <c r="X1039" s="89"/>
      <c r="Y1039" s="89"/>
      <c r="Z1039" s="89"/>
      <c r="AB1039" s="25"/>
      <c r="AD1039" s="25"/>
      <c r="AE1039" s="89"/>
      <c r="AG1039" s="25"/>
      <c r="AH1039" s="67"/>
      <c r="AK1039" s="25"/>
      <c r="AL1039" s="25"/>
      <c r="AM1039" s="89"/>
      <c r="AN1039" s="25"/>
      <c r="AO1039" s="89"/>
      <c r="AR1039" s="25"/>
      <c r="AS1039" s="89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89"/>
      <c r="BW1039" s="244"/>
      <c r="CB1039" s="244"/>
      <c r="CF1039" s="244"/>
      <c r="CJ1039" s="244"/>
      <c r="CU1039" s="244"/>
      <c r="CV1039" s="347"/>
      <c r="CX1039" s="347"/>
      <c r="CZ1039" s="347"/>
      <c r="DB1039" s="347"/>
      <c r="DD1039" s="347"/>
    </row>
    <row r="1040" spans="4:108" x14ac:dyDescent="0.2">
      <c r="D1040" s="18"/>
      <c r="H1040" s="18"/>
      <c r="J1040" s="18"/>
      <c r="K1040" s="18"/>
      <c r="L1040" s="25"/>
      <c r="M1040" s="18"/>
      <c r="N1040" s="18"/>
      <c r="O1040" s="18"/>
      <c r="P1040" s="18"/>
      <c r="Q1040" s="18"/>
      <c r="R1040" s="18"/>
      <c r="S1040" s="18"/>
      <c r="V1040" s="25"/>
      <c r="W1040" s="25"/>
      <c r="X1040" s="89"/>
      <c r="Y1040" s="89"/>
      <c r="Z1040" s="89"/>
      <c r="AB1040" s="25"/>
      <c r="AD1040" s="25"/>
      <c r="AE1040" s="89"/>
      <c r="AG1040" s="25"/>
      <c r="AH1040" s="67"/>
      <c r="AK1040" s="25"/>
      <c r="AL1040" s="25"/>
      <c r="AM1040" s="89"/>
      <c r="AN1040" s="25"/>
      <c r="AO1040" s="89"/>
      <c r="AR1040" s="25"/>
      <c r="AS1040" s="89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89"/>
      <c r="BW1040" s="244"/>
      <c r="CB1040" s="244"/>
      <c r="CF1040" s="244"/>
      <c r="CJ1040" s="244"/>
      <c r="CU1040" s="244"/>
      <c r="CV1040" s="347"/>
      <c r="CX1040" s="347"/>
      <c r="CZ1040" s="347"/>
      <c r="DB1040" s="347"/>
      <c r="DD1040" s="347"/>
    </row>
    <row r="1041" spans="4:108" x14ac:dyDescent="0.2">
      <c r="D1041" s="18"/>
      <c r="H1041" s="18"/>
      <c r="J1041" s="18"/>
      <c r="K1041" s="18"/>
      <c r="L1041" s="25"/>
      <c r="M1041" s="18"/>
      <c r="N1041" s="18"/>
      <c r="O1041" s="18"/>
      <c r="P1041" s="18"/>
      <c r="Q1041" s="18"/>
      <c r="R1041" s="18"/>
      <c r="S1041" s="18"/>
      <c r="V1041" s="25"/>
      <c r="W1041" s="25"/>
      <c r="X1041" s="89"/>
      <c r="Y1041" s="89"/>
      <c r="Z1041" s="89"/>
      <c r="AB1041" s="25"/>
      <c r="AD1041" s="25"/>
      <c r="AE1041" s="89"/>
      <c r="AG1041" s="25"/>
      <c r="AH1041" s="67"/>
      <c r="AK1041" s="25"/>
      <c r="AL1041" s="25"/>
      <c r="AM1041" s="89"/>
      <c r="AN1041" s="25"/>
      <c r="AO1041" s="89"/>
      <c r="AR1041" s="25"/>
      <c r="AS1041" s="89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89"/>
      <c r="BW1041" s="244"/>
      <c r="CB1041" s="244"/>
      <c r="CF1041" s="244"/>
      <c r="CJ1041" s="244"/>
      <c r="CU1041" s="244"/>
      <c r="CV1041" s="347"/>
      <c r="CX1041" s="347"/>
      <c r="CZ1041" s="347"/>
      <c r="DB1041" s="347"/>
      <c r="DD1041" s="347"/>
    </row>
    <row r="1042" spans="4:108" x14ac:dyDescent="0.2">
      <c r="D1042" s="18"/>
      <c r="H1042" s="18"/>
      <c r="J1042" s="18"/>
      <c r="K1042" s="18"/>
      <c r="L1042" s="25"/>
      <c r="M1042" s="18"/>
      <c r="N1042" s="18"/>
      <c r="O1042" s="18"/>
      <c r="P1042" s="18"/>
      <c r="Q1042" s="18"/>
      <c r="R1042" s="18"/>
      <c r="S1042" s="18"/>
      <c r="V1042" s="25"/>
      <c r="W1042" s="25"/>
      <c r="X1042" s="89"/>
      <c r="Y1042" s="89"/>
      <c r="Z1042" s="89"/>
      <c r="AB1042" s="25"/>
      <c r="AD1042" s="25"/>
      <c r="AE1042" s="89"/>
      <c r="AG1042" s="25"/>
      <c r="AH1042" s="67"/>
      <c r="AK1042" s="25"/>
      <c r="AL1042" s="25"/>
      <c r="AM1042" s="89"/>
      <c r="AN1042" s="25"/>
      <c r="AO1042" s="89"/>
      <c r="AR1042" s="25"/>
      <c r="AS1042" s="89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89"/>
      <c r="BW1042" s="244"/>
      <c r="CB1042" s="244"/>
      <c r="CF1042" s="244"/>
      <c r="CJ1042" s="244"/>
      <c r="CU1042" s="244"/>
      <c r="CV1042" s="347"/>
      <c r="CX1042" s="347"/>
      <c r="CZ1042" s="347"/>
      <c r="DB1042" s="347"/>
      <c r="DD1042" s="347"/>
    </row>
    <row r="1043" spans="4:108" x14ac:dyDescent="0.2">
      <c r="D1043" s="18"/>
      <c r="H1043" s="18"/>
      <c r="J1043" s="18"/>
      <c r="K1043" s="18"/>
      <c r="L1043" s="25"/>
      <c r="M1043" s="18"/>
      <c r="N1043" s="18"/>
      <c r="O1043" s="18"/>
      <c r="P1043" s="18"/>
      <c r="Q1043" s="18"/>
      <c r="R1043" s="18"/>
      <c r="S1043" s="18"/>
      <c r="V1043" s="25"/>
      <c r="W1043" s="25"/>
      <c r="X1043" s="89"/>
      <c r="Y1043" s="89"/>
      <c r="Z1043" s="89"/>
      <c r="AB1043" s="25"/>
      <c r="AD1043" s="25"/>
      <c r="AE1043" s="89"/>
      <c r="AG1043" s="25"/>
      <c r="AH1043" s="67"/>
      <c r="AK1043" s="25"/>
      <c r="AL1043" s="25"/>
      <c r="AM1043" s="89"/>
      <c r="AN1043" s="25"/>
      <c r="AO1043" s="89"/>
      <c r="AR1043" s="25"/>
      <c r="AS1043" s="89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89"/>
      <c r="BW1043" s="244"/>
      <c r="CB1043" s="244"/>
      <c r="CF1043" s="244"/>
      <c r="CJ1043" s="244"/>
      <c r="CU1043" s="244"/>
      <c r="CV1043" s="347"/>
      <c r="CX1043" s="347"/>
      <c r="CZ1043" s="347"/>
      <c r="DB1043" s="347"/>
      <c r="DD1043" s="347"/>
    </row>
    <row r="1044" spans="4:108" x14ac:dyDescent="0.2">
      <c r="D1044" s="18"/>
      <c r="H1044" s="18"/>
      <c r="J1044" s="18"/>
      <c r="K1044" s="18"/>
      <c r="L1044" s="25"/>
      <c r="M1044" s="18"/>
      <c r="N1044" s="18"/>
      <c r="O1044" s="18"/>
      <c r="P1044" s="18"/>
      <c r="Q1044" s="18"/>
      <c r="R1044" s="18"/>
      <c r="S1044" s="18"/>
      <c r="V1044" s="25"/>
      <c r="W1044" s="25"/>
      <c r="X1044" s="89"/>
      <c r="Y1044" s="89"/>
      <c r="Z1044" s="89"/>
      <c r="AB1044" s="25"/>
      <c r="AD1044" s="25"/>
      <c r="AE1044" s="89"/>
      <c r="AG1044" s="25"/>
      <c r="AH1044" s="67"/>
      <c r="AK1044" s="25"/>
      <c r="AL1044" s="25"/>
      <c r="AM1044" s="89"/>
      <c r="AN1044" s="25"/>
      <c r="AO1044" s="89"/>
      <c r="AR1044" s="25"/>
      <c r="AS1044" s="89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89"/>
      <c r="BW1044" s="244"/>
      <c r="CB1044" s="244"/>
      <c r="CF1044" s="244"/>
      <c r="CJ1044" s="244"/>
      <c r="CU1044" s="244"/>
      <c r="CV1044" s="347"/>
      <c r="CX1044" s="347"/>
      <c r="CZ1044" s="347"/>
      <c r="DB1044" s="347"/>
      <c r="DD1044" s="347"/>
    </row>
    <row r="1045" spans="4:108" x14ac:dyDescent="0.2">
      <c r="D1045" s="18"/>
      <c r="H1045" s="18"/>
      <c r="J1045" s="18"/>
      <c r="K1045" s="18"/>
      <c r="L1045" s="25"/>
      <c r="M1045" s="18"/>
      <c r="N1045" s="18"/>
      <c r="O1045" s="18"/>
      <c r="P1045" s="18"/>
      <c r="Q1045" s="18"/>
      <c r="R1045" s="18"/>
      <c r="S1045" s="18"/>
      <c r="V1045" s="25"/>
      <c r="W1045" s="25"/>
      <c r="X1045" s="89"/>
      <c r="Y1045" s="89"/>
      <c r="Z1045" s="89"/>
      <c r="AB1045" s="25"/>
      <c r="AD1045" s="25"/>
      <c r="AE1045" s="89"/>
      <c r="AG1045" s="25"/>
      <c r="AH1045" s="67"/>
      <c r="AK1045" s="25"/>
      <c r="AL1045" s="25"/>
      <c r="AM1045" s="89"/>
      <c r="AN1045" s="25"/>
      <c r="AO1045" s="89"/>
      <c r="AR1045" s="25"/>
      <c r="AS1045" s="89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89"/>
      <c r="BW1045" s="244"/>
      <c r="CB1045" s="244"/>
      <c r="CF1045" s="244"/>
      <c r="CJ1045" s="244"/>
      <c r="CU1045" s="244"/>
      <c r="CV1045" s="347"/>
      <c r="CX1045" s="347"/>
      <c r="CZ1045" s="347"/>
      <c r="DB1045" s="347"/>
      <c r="DD1045" s="347"/>
    </row>
    <row r="1046" spans="4:108" x14ac:dyDescent="0.2">
      <c r="D1046" s="18"/>
      <c r="H1046" s="18"/>
      <c r="J1046" s="18"/>
      <c r="K1046" s="18"/>
      <c r="L1046" s="25"/>
      <c r="M1046" s="18"/>
      <c r="N1046" s="18"/>
      <c r="O1046" s="18"/>
      <c r="P1046" s="18"/>
      <c r="Q1046" s="18"/>
      <c r="R1046" s="18"/>
      <c r="S1046" s="18"/>
      <c r="V1046" s="25"/>
      <c r="W1046" s="25"/>
      <c r="X1046" s="89"/>
      <c r="Y1046" s="89"/>
      <c r="Z1046" s="89"/>
      <c r="AB1046" s="25"/>
      <c r="AD1046" s="25"/>
      <c r="AE1046" s="89"/>
      <c r="AG1046" s="25"/>
      <c r="AH1046" s="67"/>
      <c r="AK1046" s="25"/>
      <c r="AL1046" s="25"/>
      <c r="AM1046" s="89"/>
      <c r="AN1046" s="25"/>
      <c r="AO1046" s="89"/>
      <c r="AR1046" s="25"/>
      <c r="AS1046" s="89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89"/>
      <c r="BW1046" s="244"/>
      <c r="CB1046" s="244"/>
      <c r="CF1046" s="244"/>
      <c r="CJ1046" s="244"/>
      <c r="CU1046" s="244"/>
      <c r="CV1046" s="347"/>
      <c r="CX1046" s="347"/>
      <c r="CZ1046" s="347"/>
      <c r="DB1046" s="347"/>
      <c r="DD1046" s="347"/>
    </row>
    <row r="1047" spans="4:108" x14ac:dyDescent="0.2">
      <c r="D1047" s="18"/>
      <c r="H1047" s="18"/>
      <c r="J1047" s="18"/>
      <c r="K1047" s="18"/>
      <c r="L1047" s="25"/>
      <c r="M1047" s="18"/>
      <c r="N1047" s="18"/>
      <c r="O1047" s="18"/>
      <c r="P1047" s="18"/>
      <c r="Q1047" s="18"/>
      <c r="R1047" s="18"/>
      <c r="S1047" s="18"/>
      <c r="V1047" s="25"/>
      <c r="W1047" s="25"/>
      <c r="X1047" s="89"/>
      <c r="Y1047" s="89"/>
      <c r="Z1047" s="89"/>
      <c r="AB1047" s="25"/>
      <c r="AD1047" s="25"/>
      <c r="AE1047" s="89"/>
      <c r="AG1047" s="25"/>
      <c r="AH1047" s="67"/>
      <c r="AK1047" s="25"/>
      <c r="AL1047" s="25"/>
      <c r="AM1047" s="89"/>
      <c r="AN1047" s="25"/>
      <c r="AO1047" s="89"/>
      <c r="AR1047" s="25"/>
      <c r="AS1047" s="89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89"/>
      <c r="BW1047" s="244"/>
      <c r="CB1047" s="244"/>
      <c r="CF1047" s="244"/>
      <c r="CJ1047" s="244"/>
      <c r="CU1047" s="244"/>
      <c r="CV1047" s="347"/>
      <c r="CX1047" s="347"/>
      <c r="CZ1047" s="347"/>
      <c r="DB1047" s="347"/>
      <c r="DD1047" s="347"/>
    </row>
    <row r="1048" spans="4:108" x14ac:dyDescent="0.2">
      <c r="D1048" s="18"/>
      <c r="H1048" s="18"/>
      <c r="J1048" s="18"/>
      <c r="K1048" s="18"/>
      <c r="L1048" s="25"/>
      <c r="M1048" s="18"/>
      <c r="N1048" s="18"/>
      <c r="O1048" s="18"/>
      <c r="P1048" s="18"/>
      <c r="Q1048" s="18"/>
      <c r="R1048" s="18"/>
      <c r="S1048" s="18"/>
      <c r="V1048" s="25"/>
      <c r="W1048" s="25"/>
      <c r="X1048" s="89"/>
      <c r="Y1048" s="89"/>
      <c r="Z1048" s="89"/>
      <c r="AB1048" s="25"/>
      <c r="AD1048" s="25"/>
      <c r="AE1048" s="89"/>
      <c r="AG1048" s="25"/>
      <c r="AH1048" s="67"/>
      <c r="AK1048" s="25"/>
      <c r="AL1048" s="25"/>
      <c r="AM1048" s="89"/>
      <c r="AN1048" s="25"/>
      <c r="AO1048" s="89"/>
      <c r="AR1048" s="25"/>
      <c r="AS1048" s="89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89"/>
      <c r="BW1048" s="244"/>
      <c r="CB1048" s="244"/>
      <c r="CF1048" s="244"/>
      <c r="CJ1048" s="244"/>
      <c r="CU1048" s="244"/>
      <c r="CV1048" s="347"/>
      <c r="CX1048" s="347"/>
      <c r="CZ1048" s="347"/>
      <c r="DB1048" s="347"/>
      <c r="DD1048" s="347"/>
    </row>
    <row r="1049" spans="4:108" x14ac:dyDescent="0.2">
      <c r="D1049" s="18"/>
      <c r="H1049" s="18"/>
      <c r="J1049" s="18"/>
      <c r="K1049" s="18"/>
      <c r="L1049" s="25"/>
      <c r="M1049" s="18"/>
      <c r="N1049" s="18"/>
      <c r="O1049" s="18"/>
      <c r="P1049" s="18"/>
      <c r="Q1049" s="18"/>
      <c r="R1049" s="18"/>
      <c r="S1049" s="18"/>
      <c r="V1049" s="25"/>
      <c r="W1049" s="25"/>
      <c r="X1049" s="89"/>
      <c r="Y1049" s="89"/>
      <c r="Z1049" s="89"/>
      <c r="AB1049" s="25"/>
      <c r="AD1049" s="25"/>
      <c r="AE1049" s="89"/>
      <c r="AG1049" s="25"/>
      <c r="AH1049" s="67"/>
      <c r="AK1049" s="25"/>
      <c r="AL1049" s="25"/>
      <c r="AM1049" s="89"/>
      <c r="AN1049" s="25"/>
      <c r="AO1049" s="89"/>
      <c r="AR1049" s="25"/>
      <c r="AS1049" s="89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89"/>
      <c r="BW1049" s="244"/>
      <c r="CB1049" s="244"/>
      <c r="CF1049" s="244"/>
      <c r="CJ1049" s="244"/>
      <c r="CU1049" s="244"/>
      <c r="CV1049" s="347"/>
      <c r="CX1049" s="347"/>
      <c r="CZ1049" s="347"/>
      <c r="DB1049" s="347"/>
      <c r="DD1049" s="347"/>
    </row>
    <row r="1050" spans="4:108" x14ac:dyDescent="0.2">
      <c r="D1050" s="18"/>
      <c r="H1050" s="18"/>
      <c r="J1050" s="18"/>
      <c r="K1050" s="18"/>
      <c r="L1050" s="25"/>
      <c r="M1050" s="18"/>
      <c r="N1050" s="18"/>
      <c r="O1050" s="18"/>
      <c r="P1050" s="18"/>
      <c r="Q1050" s="18"/>
      <c r="R1050" s="18"/>
      <c r="S1050" s="18"/>
      <c r="V1050" s="25"/>
      <c r="W1050" s="25"/>
      <c r="X1050" s="89"/>
      <c r="Y1050" s="89"/>
      <c r="Z1050" s="89"/>
      <c r="AB1050" s="25"/>
      <c r="AD1050" s="25"/>
      <c r="AE1050" s="89"/>
      <c r="AG1050" s="25"/>
      <c r="AH1050" s="67"/>
      <c r="AK1050" s="25"/>
      <c r="AL1050" s="25"/>
      <c r="AM1050" s="89"/>
      <c r="AN1050" s="25"/>
      <c r="AO1050" s="89"/>
      <c r="AR1050" s="25"/>
      <c r="AS1050" s="89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89"/>
      <c r="BW1050" s="244"/>
      <c r="CB1050" s="244"/>
      <c r="CF1050" s="244"/>
      <c r="CJ1050" s="244"/>
      <c r="CU1050" s="244"/>
      <c r="CV1050" s="347"/>
      <c r="CX1050" s="347"/>
      <c r="CZ1050" s="347"/>
      <c r="DB1050" s="347"/>
      <c r="DD1050" s="347"/>
    </row>
    <row r="1051" spans="4:108" x14ac:dyDescent="0.2">
      <c r="D1051" s="18"/>
      <c r="H1051" s="18"/>
      <c r="J1051" s="18"/>
      <c r="K1051" s="18"/>
      <c r="L1051" s="25"/>
      <c r="M1051" s="18"/>
      <c r="N1051" s="18"/>
      <c r="O1051" s="18"/>
      <c r="P1051" s="18"/>
      <c r="Q1051" s="18"/>
      <c r="R1051" s="18"/>
      <c r="S1051" s="18"/>
      <c r="V1051" s="25"/>
      <c r="W1051" s="25"/>
      <c r="X1051" s="89"/>
      <c r="Y1051" s="89"/>
      <c r="Z1051" s="89"/>
      <c r="AB1051" s="25"/>
      <c r="AD1051" s="25"/>
      <c r="AE1051" s="89"/>
      <c r="AG1051" s="25"/>
      <c r="AH1051" s="67"/>
      <c r="AK1051" s="25"/>
      <c r="AL1051" s="25"/>
      <c r="AM1051" s="89"/>
      <c r="AN1051" s="25"/>
      <c r="AO1051" s="89"/>
      <c r="AR1051" s="25"/>
      <c r="AS1051" s="89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89"/>
      <c r="BW1051" s="244"/>
      <c r="CB1051" s="244"/>
      <c r="CF1051" s="244"/>
      <c r="CJ1051" s="244"/>
      <c r="CU1051" s="244"/>
      <c r="CV1051" s="347"/>
      <c r="CX1051" s="347"/>
      <c r="CZ1051" s="347"/>
      <c r="DB1051" s="347"/>
      <c r="DD1051" s="347"/>
    </row>
    <row r="1052" spans="4:108" x14ac:dyDescent="0.2">
      <c r="D1052" s="18"/>
      <c r="H1052" s="18"/>
      <c r="J1052" s="18"/>
      <c r="K1052" s="18"/>
      <c r="L1052" s="25"/>
      <c r="M1052" s="18"/>
      <c r="N1052" s="18"/>
      <c r="O1052" s="18"/>
      <c r="P1052" s="18"/>
      <c r="Q1052" s="18"/>
      <c r="R1052" s="18"/>
      <c r="S1052" s="18"/>
      <c r="V1052" s="25"/>
      <c r="W1052" s="25"/>
      <c r="X1052" s="89"/>
      <c r="Y1052" s="89"/>
      <c r="Z1052" s="89"/>
      <c r="AB1052" s="25"/>
      <c r="AD1052" s="25"/>
      <c r="AE1052" s="89"/>
      <c r="AG1052" s="25"/>
      <c r="AH1052" s="67"/>
      <c r="AK1052" s="25"/>
      <c r="AL1052" s="25"/>
      <c r="AM1052" s="89"/>
      <c r="AN1052" s="25"/>
      <c r="AO1052" s="89"/>
      <c r="AR1052" s="25"/>
      <c r="AS1052" s="89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89"/>
      <c r="BW1052" s="244"/>
      <c r="CB1052" s="244"/>
      <c r="CF1052" s="244"/>
      <c r="CJ1052" s="244"/>
      <c r="CU1052" s="244"/>
      <c r="CV1052" s="347"/>
      <c r="CX1052" s="347"/>
      <c r="CZ1052" s="347"/>
      <c r="DB1052" s="347"/>
      <c r="DD1052" s="347"/>
    </row>
    <row r="1053" spans="4:108" x14ac:dyDescent="0.2">
      <c r="D1053" s="18"/>
      <c r="H1053" s="18"/>
      <c r="J1053" s="18"/>
      <c r="K1053" s="18"/>
      <c r="L1053" s="25"/>
      <c r="M1053" s="18"/>
      <c r="N1053" s="18"/>
      <c r="O1053" s="18"/>
      <c r="P1053" s="18"/>
      <c r="Q1053" s="18"/>
      <c r="R1053" s="18"/>
      <c r="S1053" s="18"/>
      <c r="V1053" s="25"/>
      <c r="W1053" s="25"/>
      <c r="X1053" s="89"/>
      <c r="Y1053" s="89"/>
      <c r="Z1053" s="89"/>
      <c r="AB1053" s="25"/>
      <c r="AD1053" s="25"/>
      <c r="AE1053" s="89"/>
      <c r="AG1053" s="25"/>
      <c r="AH1053" s="67"/>
      <c r="AK1053" s="25"/>
      <c r="AL1053" s="25"/>
      <c r="AM1053" s="89"/>
      <c r="AN1053" s="25"/>
      <c r="AO1053" s="89"/>
      <c r="AR1053" s="25"/>
      <c r="AS1053" s="89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89"/>
      <c r="BW1053" s="244"/>
      <c r="CB1053" s="244"/>
      <c r="CF1053" s="244"/>
      <c r="CJ1053" s="244"/>
      <c r="CU1053" s="244"/>
      <c r="CV1053" s="347"/>
      <c r="CX1053" s="347"/>
      <c r="CZ1053" s="347"/>
      <c r="DB1053" s="347"/>
      <c r="DD1053" s="347"/>
    </row>
    <row r="1054" spans="4:108" x14ac:dyDescent="0.2">
      <c r="D1054" s="18"/>
      <c r="H1054" s="18"/>
      <c r="J1054" s="18"/>
      <c r="K1054" s="18"/>
      <c r="L1054" s="25"/>
      <c r="M1054" s="18"/>
      <c r="N1054" s="18"/>
      <c r="O1054" s="18"/>
      <c r="P1054" s="18"/>
      <c r="Q1054" s="18"/>
      <c r="R1054" s="18"/>
      <c r="S1054" s="18"/>
      <c r="V1054" s="25"/>
      <c r="W1054" s="25"/>
      <c r="X1054" s="89"/>
      <c r="Y1054" s="89"/>
      <c r="Z1054" s="89"/>
      <c r="AB1054" s="25"/>
      <c r="AD1054" s="25"/>
      <c r="AE1054" s="89"/>
      <c r="AG1054" s="25"/>
      <c r="AH1054" s="67"/>
      <c r="AK1054" s="25"/>
      <c r="AL1054" s="25"/>
      <c r="AM1054" s="89"/>
      <c r="AN1054" s="25"/>
      <c r="AO1054" s="89"/>
      <c r="AR1054" s="25"/>
      <c r="AS1054" s="89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89"/>
      <c r="BW1054" s="244"/>
      <c r="CB1054" s="244"/>
      <c r="CF1054" s="244"/>
      <c r="CJ1054" s="244"/>
      <c r="CU1054" s="244"/>
      <c r="CV1054" s="347"/>
      <c r="CX1054" s="347"/>
      <c r="CZ1054" s="347"/>
      <c r="DB1054" s="347"/>
      <c r="DD1054" s="347"/>
    </row>
    <row r="1055" spans="4:108" x14ac:dyDescent="0.2">
      <c r="D1055" s="18"/>
      <c r="H1055" s="18"/>
      <c r="J1055" s="18"/>
      <c r="K1055" s="18"/>
      <c r="L1055" s="25"/>
      <c r="M1055" s="18"/>
      <c r="N1055" s="18"/>
      <c r="O1055" s="18"/>
      <c r="P1055" s="18"/>
      <c r="Q1055" s="18"/>
      <c r="R1055" s="18"/>
      <c r="S1055" s="18"/>
      <c r="V1055" s="25"/>
      <c r="W1055" s="25"/>
      <c r="X1055" s="89"/>
      <c r="Y1055" s="89"/>
      <c r="Z1055" s="89"/>
      <c r="AB1055" s="25"/>
      <c r="AD1055" s="25"/>
      <c r="AE1055" s="89"/>
      <c r="AG1055" s="25"/>
      <c r="AH1055" s="67"/>
      <c r="AK1055" s="25"/>
      <c r="AL1055" s="25"/>
      <c r="AM1055" s="89"/>
      <c r="AN1055" s="25"/>
      <c r="AO1055" s="89"/>
      <c r="AR1055" s="25"/>
      <c r="AS1055" s="89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89"/>
      <c r="BW1055" s="244"/>
      <c r="CB1055" s="244"/>
      <c r="CF1055" s="244"/>
      <c r="CJ1055" s="244"/>
      <c r="CU1055" s="244"/>
      <c r="CV1055" s="347"/>
      <c r="CX1055" s="347"/>
      <c r="CZ1055" s="347"/>
      <c r="DB1055" s="347"/>
      <c r="DD1055" s="347"/>
    </row>
    <row r="1056" spans="4:108" x14ac:dyDescent="0.2">
      <c r="D1056" s="18"/>
      <c r="H1056" s="18"/>
      <c r="J1056" s="18"/>
      <c r="K1056" s="18"/>
      <c r="L1056" s="25"/>
      <c r="M1056" s="18"/>
      <c r="N1056" s="18"/>
      <c r="O1056" s="18"/>
      <c r="P1056" s="18"/>
      <c r="Q1056" s="18"/>
      <c r="R1056" s="18"/>
      <c r="S1056" s="18"/>
      <c r="V1056" s="25"/>
      <c r="W1056" s="25"/>
      <c r="X1056" s="89"/>
      <c r="Y1056" s="89"/>
      <c r="Z1056" s="89"/>
      <c r="AB1056" s="25"/>
      <c r="AD1056" s="25"/>
      <c r="AE1056" s="89"/>
      <c r="AG1056" s="25"/>
      <c r="AH1056" s="67"/>
      <c r="AK1056" s="25"/>
      <c r="AL1056" s="25"/>
      <c r="AM1056" s="89"/>
      <c r="AN1056" s="25"/>
      <c r="AO1056" s="89"/>
      <c r="AR1056" s="25"/>
      <c r="AS1056" s="89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89"/>
      <c r="CB1056" s="244"/>
      <c r="CF1056" s="244"/>
      <c r="CU1056" s="244"/>
      <c r="CV1056" s="347"/>
      <c r="CX1056" s="347"/>
      <c r="CZ1056" s="347"/>
      <c r="DB1056" s="347"/>
      <c r="DD1056" s="347"/>
    </row>
    <row r="1057" spans="4:108" x14ac:dyDescent="0.2">
      <c r="D1057" s="18"/>
      <c r="H1057" s="18"/>
      <c r="J1057" s="18"/>
      <c r="K1057" s="18"/>
      <c r="L1057" s="25"/>
      <c r="M1057" s="18"/>
      <c r="N1057" s="18"/>
      <c r="O1057" s="18"/>
      <c r="P1057" s="18"/>
      <c r="Q1057" s="18"/>
      <c r="R1057" s="18"/>
      <c r="S1057" s="18"/>
      <c r="V1057" s="25"/>
      <c r="W1057" s="25"/>
      <c r="X1057" s="89"/>
      <c r="Y1057" s="89"/>
      <c r="Z1057" s="89"/>
      <c r="AB1057" s="25"/>
      <c r="AD1057" s="25"/>
      <c r="AE1057" s="89"/>
      <c r="AG1057" s="25"/>
      <c r="AH1057" s="67"/>
      <c r="AK1057" s="25"/>
      <c r="AL1057" s="25"/>
      <c r="AM1057" s="89"/>
      <c r="AN1057" s="25"/>
      <c r="AO1057" s="89"/>
      <c r="AR1057" s="25"/>
      <c r="AS1057" s="89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89"/>
      <c r="CB1057" s="244"/>
      <c r="CF1057" s="244"/>
      <c r="CU1057" s="244"/>
      <c r="CV1057" s="347"/>
      <c r="CX1057" s="347"/>
      <c r="CZ1057" s="347"/>
      <c r="DB1057" s="347"/>
      <c r="DD1057" s="347"/>
    </row>
    <row r="1058" spans="4:108" x14ac:dyDescent="0.2">
      <c r="D1058" s="18"/>
      <c r="H1058" s="18"/>
      <c r="J1058" s="18"/>
      <c r="K1058" s="18"/>
      <c r="L1058" s="25"/>
      <c r="M1058" s="18"/>
      <c r="N1058" s="18"/>
      <c r="O1058" s="18"/>
      <c r="P1058" s="18"/>
      <c r="Q1058" s="18"/>
      <c r="R1058" s="18"/>
      <c r="S1058" s="18"/>
      <c r="V1058" s="25"/>
      <c r="W1058" s="25"/>
      <c r="X1058" s="89"/>
      <c r="Y1058" s="89"/>
      <c r="Z1058" s="89"/>
      <c r="AB1058" s="25"/>
      <c r="AD1058" s="25"/>
      <c r="AE1058" s="89"/>
      <c r="AG1058" s="25"/>
      <c r="AH1058" s="67"/>
      <c r="AK1058" s="25"/>
      <c r="AL1058" s="25"/>
      <c r="AM1058" s="89"/>
      <c r="AN1058" s="25"/>
      <c r="AO1058" s="89"/>
      <c r="AR1058" s="25"/>
      <c r="AS1058" s="89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89"/>
      <c r="CB1058" s="244"/>
      <c r="CF1058" s="244"/>
      <c r="CU1058" s="244"/>
      <c r="CV1058" s="347"/>
      <c r="CX1058" s="347"/>
      <c r="CZ1058" s="347"/>
      <c r="DB1058" s="347"/>
      <c r="DD1058" s="347"/>
    </row>
    <row r="1059" spans="4:108" x14ac:dyDescent="0.2">
      <c r="D1059" s="18"/>
      <c r="H1059" s="18"/>
      <c r="J1059" s="18"/>
      <c r="K1059" s="18"/>
      <c r="L1059" s="25"/>
      <c r="M1059" s="18"/>
      <c r="N1059" s="18"/>
      <c r="O1059" s="18"/>
      <c r="P1059" s="18"/>
      <c r="Q1059" s="18"/>
      <c r="R1059" s="18"/>
      <c r="S1059" s="18"/>
      <c r="V1059" s="25"/>
      <c r="W1059" s="25"/>
      <c r="X1059" s="89"/>
      <c r="Y1059" s="89"/>
      <c r="Z1059" s="89"/>
      <c r="AB1059" s="25"/>
      <c r="AD1059" s="25"/>
      <c r="AE1059" s="89"/>
      <c r="AG1059" s="25"/>
      <c r="AH1059" s="67"/>
      <c r="AK1059" s="25"/>
      <c r="AL1059" s="25"/>
      <c r="AM1059" s="89"/>
      <c r="AN1059" s="25"/>
      <c r="AO1059" s="89"/>
      <c r="AR1059" s="25"/>
      <c r="AS1059" s="89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89"/>
      <c r="CB1059" s="244"/>
      <c r="CF1059" s="244"/>
      <c r="CU1059" s="244"/>
      <c r="CV1059" s="347"/>
      <c r="CX1059" s="347"/>
      <c r="CZ1059" s="347"/>
      <c r="DB1059" s="347"/>
      <c r="DD1059" s="347"/>
    </row>
    <row r="1060" spans="4:108" x14ac:dyDescent="0.2">
      <c r="D1060" s="18"/>
      <c r="H1060" s="18"/>
      <c r="J1060" s="18"/>
      <c r="K1060" s="18"/>
      <c r="L1060" s="25"/>
      <c r="M1060" s="18"/>
      <c r="N1060" s="18"/>
      <c r="O1060" s="18"/>
      <c r="P1060" s="18"/>
      <c r="Q1060" s="18"/>
      <c r="R1060" s="18"/>
      <c r="S1060" s="18"/>
      <c r="V1060" s="25"/>
      <c r="W1060" s="25"/>
      <c r="X1060" s="89"/>
      <c r="Y1060" s="89"/>
      <c r="Z1060" s="89"/>
      <c r="AB1060" s="25"/>
      <c r="AD1060" s="25"/>
      <c r="AE1060" s="89"/>
      <c r="AG1060" s="25"/>
      <c r="AH1060" s="67"/>
      <c r="AK1060" s="25"/>
      <c r="AL1060" s="25"/>
      <c r="AM1060" s="89"/>
      <c r="AN1060" s="25"/>
      <c r="AO1060" s="89"/>
      <c r="AR1060" s="25"/>
      <c r="AS1060" s="89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89"/>
      <c r="CB1060" s="244"/>
      <c r="CF1060" s="244"/>
      <c r="CU1060" s="244"/>
      <c r="CV1060" s="347"/>
      <c r="CX1060" s="347"/>
      <c r="CZ1060" s="347"/>
      <c r="DB1060" s="347"/>
      <c r="DD1060" s="347"/>
    </row>
    <row r="1061" spans="4:108" x14ac:dyDescent="0.2">
      <c r="D1061" s="18"/>
      <c r="H1061" s="18"/>
      <c r="J1061" s="18"/>
      <c r="K1061" s="18"/>
      <c r="L1061" s="25"/>
      <c r="M1061" s="18"/>
      <c r="N1061" s="18"/>
      <c r="O1061" s="18"/>
      <c r="P1061" s="18"/>
      <c r="Q1061" s="18"/>
      <c r="R1061" s="18"/>
      <c r="S1061" s="18"/>
      <c r="V1061" s="25"/>
      <c r="W1061" s="25"/>
      <c r="X1061" s="89"/>
      <c r="Y1061" s="89"/>
      <c r="Z1061" s="89"/>
      <c r="AB1061" s="25"/>
      <c r="AD1061" s="25"/>
      <c r="AE1061" s="89"/>
      <c r="AG1061" s="25"/>
      <c r="AH1061" s="67"/>
      <c r="AK1061" s="25"/>
      <c r="AL1061" s="25"/>
      <c r="AM1061" s="89"/>
      <c r="AN1061" s="25"/>
      <c r="AO1061" s="89"/>
      <c r="AR1061" s="25"/>
      <c r="AS1061" s="89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89"/>
      <c r="CB1061" s="244"/>
      <c r="CF1061" s="244"/>
      <c r="CU1061" s="244"/>
      <c r="CV1061" s="347"/>
      <c r="CX1061" s="347"/>
      <c r="CZ1061" s="347"/>
      <c r="DB1061" s="347"/>
      <c r="DD1061" s="347"/>
    </row>
    <row r="1062" spans="4:108" x14ac:dyDescent="0.2">
      <c r="D1062" s="18"/>
      <c r="H1062" s="18"/>
      <c r="J1062" s="18"/>
      <c r="K1062" s="18"/>
      <c r="L1062" s="25"/>
      <c r="M1062" s="18"/>
      <c r="N1062" s="18"/>
      <c r="O1062" s="18"/>
      <c r="P1062" s="18"/>
      <c r="Q1062" s="18"/>
      <c r="R1062" s="18"/>
      <c r="S1062" s="18"/>
      <c r="V1062" s="25"/>
      <c r="W1062" s="25"/>
      <c r="X1062" s="89"/>
      <c r="Y1062" s="89"/>
      <c r="Z1062" s="89"/>
      <c r="AB1062" s="25"/>
      <c r="AD1062" s="25"/>
      <c r="AE1062" s="89"/>
      <c r="AG1062" s="25"/>
      <c r="AH1062" s="67"/>
      <c r="AK1062" s="25"/>
      <c r="AL1062" s="25"/>
      <c r="AM1062" s="89"/>
      <c r="AN1062" s="25"/>
      <c r="AO1062" s="89"/>
      <c r="AR1062" s="25"/>
      <c r="AS1062" s="89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89"/>
      <c r="CB1062" s="244"/>
      <c r="CF1062" s="244"/>
      <c r="CU1062" s="244"/>
      <c r="CV1062" s="347"/>
      <c r="CX1062" s="347"/>
      <c r="CZ1062" s="347"/>
      <c r="DB1062" s="347"/>
      <c r="DD1062" s="347"/>
    </row>
    <row r="1063" spans="4:108" x14ac:dyDescent="0.2">
      <c r="D1063" s="18"/>
      <c r="H1063" s="18"/>
      <c r="J1063" s="18"/>
      <c r="K1063" s="18"/>
      <c r="L1063" s="25"/>
      <c r="M1063" s="18"/>
      <c r="N1063" s="18"/>
      <c r="O1063" s="18"/>
      <c r="P1063" s="18"/>
      <c r="Q1063" s="18"/>
      <c r="R1063" s="18"/>
      <c r="S1063" s="18"/>
      <c r="V1063" s="25"/>
      <c r="W1063" s="25"/>
      <c r="X1063" s="89"/>
      <c r="Y1063" s="89"/>
      <c r="Z1063" s="89"/>
      <c r="AB1063" s="25"/>
      <c r="AD1063" s="25"/>
      <c r="AE1063" s="89"/>
      <c r="AG1063" s="25"/>
      <c r="AH1063" s="67"/>
      <c r="AK1063" s="25"/>
      <c r="AL1063" s="25"/>
      <c r="AM1063" s="89"/>
      <c r="AN1063" s="25"/>
      <c r="AO1063" s="89"/>
      <c r="AR1063" s="25"/>
      <c r="AS1063" s="89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89"/>
      <c r="CB1063" s="244"/>
      <c r="CF1063" s="244"/>
      <c r="CU1063" s="244"/>
      <c r="CV1063" s="347"/>
      <c r="CX1063" s="347"/>
      <c r="CZ1063" s="347"/>
      <c r="DB1063" s="347"/>
      <c r="DD1063" s="347"/>
    </row>
    <row r="1064" spans="4:108" x14ac:dyDescent="0.2">
      <c r="D1064" s="18"/>
      <c r="H1064" s="18"/>
      <c r="J1064" s="18"/>
      <c r="K1064" s="18"/>
      <c r="L1064" s="25"/>
      <c r="M1064" s="18"/>
      <c r="N1064" s="18"/>
      <c r="O1064" s="18"/>
      <c r="P1064" s="18"/>
      <c r="Q1064" s="18"/>
      <c r="R1064" s="18"/>
      <c r="S1064" s="18"/>
      <c r="V1064" s="25"/>
      <c r="W1064" s="25"/>
      <c r="X1064" s="89"/>
      <c r="Y1064" s="89"/>
      <c r="Z1064" s="89"/>
      <c r="AB1064" s="25"/>
      <c r="AD1064" s="25"/>
      <c r="AE1064" s="89"/>
      <c r="AG1064" s="25"/>
      <c r="AH1064" s="67"/>
      <c r="AK1064" s="25"/>
      <c r="AL1064" s="25"/>
      <c r="AM1064" s="89"/>
      <c r="AN1064" s="25"/>
      <c r="AO1064" s="89"/>
      <c r="AR1064" s="25"/>
      <c r="AS1064" s="89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89"/>
      <c r="CB1064" s="244"/>
      <c r="CF1064" s="244"/>
      <c r="CU1064" s="244"/>
      <c r="CV1064" s="347"/>
      <c r="CX1064" s="347"/>
      <c r="CZ1064" s="347"/>
      <c r="DB1064" s="347"/>
      <c r="DD1064" s="347"/>
    </row>
    <row r="1065" spans="4:108" x14ac:dyDescent="0.2">
      <c r="D1065" s="18"/>
      <c r="H1065" s="18"/>
      <c r="J1065" s="18"/>
      <c r="K1065" s="18"/>
      <c r="L1065" s="25"/>
      <c r="M1065" s="18"/>
      <c r="N1065" s="18"/>
      <c r="O1065" s="18"/>
      <c r="P1065" s="18"/>
      <c r="Q1065" s="18"/>
      <c r="R1065" s="18"/>
      <c r="S1065" s="18"/>
      <c r="V1065" s="25"/>
      <c r="W1065" s="25"/>
      <c r="X1065" s="89"/>
      <c r="Y1065" s="89"/>
      <c r="Z1065" s="89"/>
      <c r="AB1065" s="25"/>
      <c r="AD1065" s="25"/>
      <c r="AE1065" s="89"/>
      <c r="AG1065" s="25"/>
      <c r="AH1065" s="67"/>
      <c r="AK1065" s="25"/>
      <c r="AL1065" s="25"/>
      <c r="AM1065" s="89"/>
      <c r="AN1065" s="25"/>
      <c r="AO1065" s="89"/>
      <c r="AR1065" s="25"/>
      <c r="AS1065" s="89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89"/>
      <c r="CB1065" s="244"/>
      <c r="CF1065" s="244"/>
      <c r="CU1065" s="244"/>
      <c r="CV1065" s="347"/>
      <c r="CX1065" s="347"/>
      <c r="CZ1065" s="347"/>
      <c r="DB1065" s="347"/>
      <c r="DD1065" s="347"/>
    </row>
    <row r="1066" spans="4:108" x14ac:dyDescent="0.2">
      <c r="D1066" s="18"/>
      <c r="H1066" s="18"/>
      <c r="J1066" s="18"/>
      <c r="K1066" s="18"/>
      <c r="L1066" s="25"/>
      <c r="M1066" s="18"/>
      <c r="N1066" s="18"/>
      <c r="O1066" s="18"/>
      <c r="P1066" s="18"/>
      <c r="Q1066" s="18"/>
      <c r="R1066" s="18"/>
      <c r="S1066" s="18"/>
      <c r="V1066" s="25"/>
      <c r="W1066" s="25"/>
      <c r="X1066" s="89"/>
      <c r="Y1066" s="89"/>
      <c r="Z1066" s="89"/>
      <c r="AB1066" s="25"/>
      <c r="AD1066" s="25"/>
      <c r="AE1066" s="89"/>
      <c r="AG1066" s="25"/>
      <c r="AH1066" s="67"/>
      <c r="AK1066" s="25"/>
      <c r="AL1066" s="25"/>
      <c r="AM1066" s="89"/>
      <c r="AN1066" s="25"/>
      <c r="AO1066" s="89"/>
      <c r="AR1066" s="25"/>
      <c r="AS1066" s="89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89"/>
      <c r="CB1066" s="244"/>
      <c r="CF1066" s="244"/>
      <c r="CU1066" s="244"/>
      <c r="CV1066" s="347"/>
      <c r="CX1066" s="347"/>
      <c r="CZ1066" s="347"/>
      <c r="DB1066" s="347"/>
      <c r="DD1066" s="347"/>
    </row>
    <row r="1067" spans="4:108" x14ac:dyDescent="0.2">
      <c r="D1067" s="18"/>
      <c r="H1067" s="18"/>
      <c r="J1067" s="18"/>
      <c r="K1067" s="18"/>
      <c r="L1067" s="25"/>
      <c r="M1067" s="18"/>
      <c r="N1067" s="18"/>
      <c r="O1067" s="18"/>
      <c r="P1067" s="18"/>
      <c r="Q1067" s="18"/>
      <c r="R1067" s="18"/>
      <c r="S1067" s="18"/>
      <c r="V1067" s="25"/>
      <c r="W1067" s="25"/>
      <c r="X1067" s="89"/>
      <c r="Y1067" s="89"/>
      <c r="Z1067" s="89"/>
      <c r="AB1067" s="25"/>
      <c r="AD1067" s="25"/>
      <c r="AE1067" s="89"/>
      <c r="AG1067" s="25"/>
      <c r="AH1067" s="67"/>
      <c r="AK1067" s="25"/>
      <c r="AL1067" s="25"/>
      <c r="AM1067" s="89"/>
      <c r="AN1067" s="25"/>
      <c r="AO1067" s="89"/>
      <c r="AR1067" s="25"/>
      <c r="AS1067" s="89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89"/>
      <c r="CB1067" s="244"/>
      <c r="CF1067" s="244"/>
      <c r="CU1067" s="244"/>
      <c r="CV1067" s="347"/>
      <c r="CX1067" s="347"/>
      <c r="CZ1067" s="347"/>
      <c r="DB1067" s="347"/>
      <c r="DD1067" s="347"/>
    </row>
    <row r="1068" spans="4:108" x14ac:dyDescent="0.2">
      <c r="D1068" s="18"/>
      <c r="H1068" s="18"/>
      <c r="J1068" s="18"/>
      <c r="K1068" s="18"/>
      <c r="L1068" s="25"/>
      <c r="M1068" s="18"/>
      <c r="N1068" s="18"/>
      <c r="O1068" s="18"/>
      <c r="P1068" s="18"/>
      <c r="Q1068" s="18"/>
      <c r="R1068" s="18"/>
      <c r="S1068" s="18"/>
      <c r="V1068" s="25"/>
      <c r="W1068" s="25"/>
      <c r="X1068" s="89"/>
      <c r="Y1068" s="89"/>
      <c r="Z1068" s="89"/>
      <c r="AB1068" s="25"/>
      <c r="AD1068" s="25"/>
      <c r="AE1068" s="89"/>
      <c r="AG1068" s="25"/>
      <c r="AH1068" s="67"/>
      <c r="AK1068" s="25"/>
      <c r="AL1068" s="25"/>
      <c r="AM1068" s="89"/>
      <c r="AN1068" s="25"/>
      <c r="AO1068" s="89"/>
      <c r="AR1068" s="25"/>
      <c r="AS1068" s="89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89"/>
      <c r="CB1068" s="244"/>
      <c r="CF1068" s="244"/>
      <c r="CU1068" s="244"/>
      <c r="CV1068" s="347"/>
      <c r="CX1068" s="347"/>
      <c r="CZ1068" s="347"/>
      <c r="DB1068" s="347"/>
      <c r="DD1068" s="347"/>
    </row>
    <row r="1069" spans="4:108" x14ac:dyDescent="0.2">
      <c r="D1069" s="18"/>
      <c r="H1069" s="18"/>
      <c r="J1069" s="18"/>
      <c r="K1069" s="18"/>
      <c r="L1069" s="25"/>
      <c r="M1069" s="18"/>
      <c r="N1069" s="18"/>
      <c r="O1069" s="18"/>
      <c r="P1069" s="18"/>
      <c r="Q1069" s="18"/>
      <c r="R1069" s="18"/>
      <c r="S1069" s="18"/>
      <c r="V1069" s="25"/>
      <c r="W1069" s="25"/>
      <c r="X1069" s="89"/>
      <c r="Y1069" s="89"/>
      <c r="Z1069" s="89"/>
      <c r="AB1069" s="25"/>
      <c r="AD1069" s="25"/>
      <c r="AE1069" s="89"/>
      <c r="AG1069" s="25"/>
      <c r="AH1069" s="67"/>
      <c r="AK1069" s="25"/>
      <c r="AL1069" s="25"/>
      <c r="AM1069" s="89"/>
      <c r="AN1069" s="25"/>
      <c r="AO1069" s="89"/>
      <c r="AR1069" s="25"/>
      <c r="AS1069" s="89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89"/>
      <c r="CB1069" s="244"/>
      <c r="CF1069" s="244"/>
      <c r="CU1069" s="244"/>
      <c r="CV1069" s="347"/>
      <c r="CX1069" s="347"/>
      <c r="CZ1069" s="347"/>
      <c r="DB1069" s="347"/>
      <c r="DD1069" s="347"/>
    </row>
    <row r="1070" spans="4:108" x14ac:dyDescent="0.2">
      <c r="D1070" s="18"/>
      <c r="H1070" s="18"/>
      <c r="J1070" s="18"/>
      <c r="K1070" s="18"/>
      <c r="L1070" s="25"/>
      <c r="M1070" s="18"/>
      <c r="N1070" s="18"/>
      <c r="O1070" s="18"/>
      <c r="P1070" s="18"/>
      <c r="Q1070" s="18"/>
      <c r="R1070" s="18"/>
      <c r="S1070" s="18"/>
      <c r="V1070" s="25"/>
      <c r="W1070" s="25"/>
      <c r="X1070" s="89"/>
      <c r="Y1070" s="89"/>
      <c r="Z1070" s="89"/>
      <c r="AB1070" s="25"/>
      <c r="AD1070" s="25"/>
      <c r="AE1070" s="89"/>
      <c r="AG1070" s="25"/>
      <c r="AH1070" s="67"/>
      <c r="AK1070" s="25"/>
      <c r="AL1070" s="25"/>
      <c r="AM1070" s="89"/>
      <c r="AN1070" s="25"/>
      <c r="AO1070" s="89"/>
      <c r="AR1070" s="25"/>
      <c r="AS1070" s="89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89"/>
      <c r="CB1070" s="244"/>
      <c r="CF1070" s="244"/>
      <c r="CU1070" s="244"/>
      <c r="CV1070" s="347"/>
      <c r="CX1070" s="347"/>
      <c r="CZ1070" s="347"/>
      <c r="DB1070" s="347"/>
      <c r="DD1070" s="347"/>
    </row>
    <row r="1071" spans="4:108" x14ac:dyDescent="0.2">
      <c r="D1071" s="18"/>
      <c r="H1071" s="18"/>
      <c r="J1071" s="18"/>
      <c r="K1071" s="18"/>
      <c r="L1071" s="25"/>
      <c r="M1071" s="18"/>
      <c r="N1071" s="18"/>
      <c r="O1071" s="18"/>
      <c r="P1071" s="18"/>
      <c r="Q1071" s="18"/>
      <c r="R1071" s="18"/>
      <c r="S1071" s="18"/>
      <c r="V1071" s="25"/>
      <c r="W1071" s="25"/>
      <c r="X1071" s="89"/>
      <c r="Y1071" s="89"/>
      <c r="Z1071" s="89"/>
      <c r="AB1071" s="25"/>
      <c r="AD1071" s="25"/>
      <c r="AE1071" s="89"/>
      <c r="AG1071" s="25"/>
      <c r="AH1071" s="67"/>
      <c r="AK1071" s="25"/>
      <c r="AL1071" s="25"/>
      <c r="AM1071" s="89"/>
      <c r="AN1071" s="25"/>
      <c r="AO1071" s="89"/>
      <c r="AR1071" s="25"/>
      <c r="AS1071" s="89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89"/>
      <c r="CB1071" s="244"/>
      <c r="CF1071" s="244"/>
      <c r="CU1071" s="244"/>
      <c r="CV1071" s="347"/>
      <c r="CX1071" s="347"/>
      <c r="CZ1071" s="347"/>
      <c r="DB1071" s="347"/>
      <c r="DD1071" s="347"/>
    </row>
    <row r="1072" spans="4:108" x14ac:dyDescent="0.2">
      <c r="D1072" s="18"/>
      <c r="H1072" s="18"/>
      <c r="J1072" s="18"/>
      <c r="K1072" s="18"/>
      <c r="L1072" s="25"/>
      <c r="M1072" s="18"/>
      <c r="N1072" s="18"/>
      <c r="O1072" s="18"/>
      <c r="P1072" s="18"/>
      <c r="Q1072" s="18"/>
      <c r="R1072" s="18"/>
      <c r="S1072" s="18"/>
      <c r="V1072" s="25"/>
      <c r="W1072" s="25"/>
      <c r="X1072" s="89"/>
      <c r="Y1072" s="89"/>
      <c r="Z1072" s="89"/>
      <c r="AB1072" s="25"/>
      <c r="AD1072" s="25"/>
      <c r="AE1072" s="89"/>
      <c r="AG1072" s="25"/>
      <c r="AH1072" s="67"/>
      <c r="AK1072" s="25"/>
      <c r="AL1072" s="25"/>
      <c r="AM1072" s="89"/>
      <c r="AN1072" s="25"/>
      <c r="AO1072" s="89"/>
      <c r="AR1072" s="25"/>
      <c r="AS1072" s="89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89"/>
      <c r="CB1072" s="244"/>
      <c r="CF1072" s="244"/>
      <c r="CU1072" s="244"/>
      <c r="CV1072" s="347"/>
      <c r="CX1072" s="347"/>
      <c r="CZ1072" s="347"/>
      <c r="DB1072" s="347"/>
      <c r="DD1072" s="347"/>
    </row>
    <row r="1073" spans="4:108" x14ac:dyDescent="0.2">
      <c r="D1073" s="18"/>
      <c r="H1073" s="18"/>
      <c r="J1073" s="18"/>
      <c r="K1073" s="18"/>
      <c r="L1073" s="25"/>
      <c r="M1073" s="18"/>
      <c r="N1073" s="18"/>
      <c r="O1073" s="18"/>
      <c r="P1073" s="18"/>
      <c r="Q1073" s="18"/>
      <c r="R1073" s="18"/>
      <c r="S1073" s="18"/>
      <c r="V1073" s="25"/>
      <c r="W1073" s="25"/>
      <c r="X1073" s="89"/>
      <c r="Y1073" s="89"/>
      <c r="Z1073" s="89"/>
      <c r="AB1073" s="25"/>
      <c r="AD1073" s="25"/>
      <c r="AE1073" s="89"/>
      <c r="AG1073" s="25"/>
      <c r="AH1073" s="67"/>
      <c r="AK1073" s="25"/>
      <c r="AL1073" s="25"/>
      <c r="AM1073" s="89"/>
      <c r="AN1073" s="25"/>
      <c r="AO1073" s="89"/>
      <c r="AR1073" s="25"/>
      <c r="AS1073" s="89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89"/>
      <c r="CB1073" s="244"/>
      <c r="CF1073" s="244"/>
      <c r="CU1073" s="244"/>
      <c r="CV1073" s="347"/>
      <c r="CX1073" s="347"/>
      <c r="CZ1073" s="347"/>
      <c r="DB1073" s="347"/>
      <c r="DD1073" s="347"/>
    </row>
    <row r="1074" spans="4:108" x14ac:dyDescent="0.2">
      <c r="D1074" s="18"/>
      <c r="H1074" s="18"/>
      <c r="J1074" s="18"/>
      <c r="K1074" s="18"/>
      <c r="L1074" s="25"/>
      <c r="M1074" s="18"/>
      <c r="N1074" s="18"/>
      <c r="O1074" s="18"/>
      <c r="P1074" s="18"/>
      <c r="Q1074" s="18"/>
      <c r="R1074" s="18"/>
      <c r="S1074" s="18"/>
      <c r="V1074" s="25"/>
      <c r="W1074" s="25"/>
      <c r="X1074" s="89"/>
      <c r="Y1074" s="89"/>
      <c r="Z1074" s="89"/>
      <c r="AB1074" s="25"/>
      <c r="AD1074" s="25"/>
      <c r="AE1074" s="89"/>
      <c r="AG1074" s="25"/>
      <c r="AH1074" s="67"/>
      <c r="AK1074" s="25"/>
      <c r="AL1074" s="25"/>
      <c r="AM1074" s="89"/>
      <c r="AN1074" s="25"/>
      <c r="AO1074" s="89"/>
      <c r="AR1074" s="25"/>
      <c r="AS1074" s="89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89"/>
      <c r="CB1074" s="244"/>
      <c r="CF1074" s="244"/>
      <c r="CU1074" s="244"/>
      <c r="CV1074" s="347"/>
      <c r="CX1074" s="347"/>
      <c r="CZ1074" s="347"/>
      <c r="DB1074" s="347"/>
      <c r="DD1074" s="347"/>
    </row>
    <row r="1075" spans="4:108" x14ac:dyDescent="0.2">
      <c r="D1075" s="18"/>
      <c r="H1075" s="18"/>
      <c r="J1075" s="18"/>
      <c r="K1075" s="18"/>
      <c r="L1075" s="25"/>
      <c r="M1075" s="18"/>
      <c r="N1075" s="18"/>
      <c r="O1075" s="18"/>
      <c r="P1075" s="18"/>
      <c r="Q1075" s="18"/>
      <c r="R1075" s="18"/>
      <c r="S1075" s="18"/>
      <c r="V1075" s="25"/>
      <c r="W1075" s="25"/>
      <c r="X1075" s="89"/>
      <c r="Y1075" s="89"/>
      <c r="Z1075" s="89"/>
      <c r="AB1075" s="25"/>
      <c r="AD1075" s="25"/>
      <c r="AE1075" s="89"/>
      <c r="AG1075" s="25"/>
      <c r="AH1075" s="67"/>
      <c r="AK1075" s="25"/>
      <c r="AL1075" s="25"/>
      <c r="AM1075" s="89"/>
      <c r="AN1075" s="25"/>
      <c r="AO1075" s="89"/>
      <c r="AR1075" s="25"/>
      <c r="AS1075" s="89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89"/>
      <c r="CB1075" s="244"/>
      <c r="CF1075" s="244"/>
      <c r="CU1075" s="244"/>
      <c r="CV1075" s="347"/>
      <c r="CX1075" s="347"/>
      <c r="CZ1075" s="347"/>
      <c r="DB1075" s="347"/>
      <c r="DD1075" s="347"/>
    </row>
    <row r="1076" spans="4:108" x14ac:dyDescent="0.2">
      <c r="D1076" s="18"/>
      <c r="H1076" s="18"/>
      <c r="J1076" s="18"/>
      <c r="K1076" s="18"/>
      <c r="L1076" s="25"/>
      <c r="M1076" s="18"/>
      <c r="N1076" s="18"/>
      <c r="O1076" s="18"/>
      <c r="P1076" s="18"/>
      <c r="Q1076" s="18"/>
      <c r="R1076" s="18"/>
      <c r="S1076" s="18"/>
      <c r="V1076" s="25"/>
      <c r="W1076" s="25"/>
      <c r="X1076" s="89"/>
      <c r="Y1076" s="89"/>
      <c r="Z1076" s="89"/>
      <c r="AB1076" s="25"/>
      <c r="AD1076" s="25"/>
      <c r="AE1076" s="89"/>
      <c r="AG1076" s="25"/>
      <c r="AH1076" s="67"/>
      <c r="AK1076" s="25"/>
      <c r="AL1076" s="25"/>
      <c r="AM1076" s="89"/>
      <c r="AN1076" s="25"/>
      <c r="AO1076" s="89"/>
      <c r="AR1076" s="25"/>
      <c r="AS1076" s="89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89"/>
      <c r="CB1076" s="244"/>
      <c r="CF1076" s="244"/>
      <c r="CU1076" s="244"/>
      <c r="CV1076" s="347"/>
      <c r="CX1076" s="347"/>
      <c r="CZ1076" s="347"/>
      <c r="DB1076" s="347"/>
      <c r="DD1076" s="347"/>
    </row>
    <row r="1077" spans="4:108" x14ac:dyDescent="0.2">
      <c r="D1077" s="18"/>
      <c r="H1077" s="18"/>
      <c r="J1077" s="18"/>
      <c r="K1077" s="18"/>
      <c r="L1077" s="25"/>
      <c r="M1077" s="18"/>
      <c r="N1077" s="18"/>
      <c r="O1077" s="18"/>
      <c r="P1077" s="18"/>
      <c r="Q1077" s="18"/>
      <c r="R1077" s="18"/>
      <c r="S1077" s="18"/>
      <c r="V1077" s="25"/>
      <c r="W1077" s="25"/>
      <c r="X1077" s="89"/>
      <c r="Y1077" s="89"/>
      <c r="Z1077" s="89"/>
      <c r="AB1077" s="25"/>
      <c r="AD1077" s="25"/>
      <c r="AE1077" s="89"/>
      <c r="AG1077" s="25"/>
      <c r="AH1077" s="67"/>
      <c r="AK1077" s="25"/>
      <c r="AL1077" s="25"/>
      <c r="AM1077" s="89"/>
      <c r="AN1077" s="25"/>
      <c r="AO1077" s="89"/>
      <c r="AR1077" s="25"/>
      <c r="AS1077" s="89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89"/>
      <c r="CB1077" s="244"/>
      <c r="CF1077" s="244"/>
      <c r="CU1077" s="244"/>
      <c r="CV1077" s="347"/>
      <c r="CX1077" s="347"/>
      <c r="CZ1077" s="347"/>
      <c r="DB1077" s="347"/>
      <c r="DD1077" s="347"/>
    </row>
    <row r="1078" spans="4:108" x14ac:dyDescent="0.2">
      <c r="D1078" s="18"/>
      <c r="H1078" s="18"/>
      <c r="J1078" s="18"/>
      <c r="K1078" s="18"/>
      <c r="L1078" s="25"/>
      <c r="M1078" s="18"/>
      <c r="N1078" s="18"/>
      <c r="O1078" s="18"/>
      <c r="P1078" s="18"/>
      <c r="Q1078" s="18"/>
      <c r="R1078" s="18"/>
      <c r="S1078" s="18"/>
      <c r="V1078" s="25"/>
      <c r="W1078" s="25"/>
      <c r="X1078" s="89"/>
      <c r="Y1078" s="89"/>
      <c r="Z1078" s="89"/>
      <c r="AB1078" s="25"/>
      <c r="AD1078" s="25"/>
      <c r="AE1078" s="89"/>
      <c r="AG1078" s="25"/>
      <c r="AH1078" s="67"/>
      <c r="AK1078" s="25"/>
      <c r="AL1078" s="25"/>
      <c r="AM1078" s="89"/>
      <c r="AN1078" s="25"/>
      <c r="AO1078" s="89"/>
      <c r="AR1078" s="25"/>
      <c r="AS1078" s="89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89"/>
      <c r="CB1078" s="244"/>
      <c r="CF1078" s="244"/>
      <c r="CU1078" s="244"/>
      <c r="CV1078" s="347"/>
      <c r="CX1078" s="347"/>
      <c r="CZ1078" s="347"/>
      <c r="DB1078" s="347"/>
      <c r="DD1078" s="347"/>
    </row>
    <row r="1079" spans="4:108" x14ac:dyDescent="0.2">
      <c r="D1079" s="18"/>
      <c r="H1079" s="18"/>
      <c r="J1079" s="18"/>
      <c r="K1079" s="18"/>
      <c r="L1079" s="25"/>
      <c r="M1079" s="18"/>
      <c r="N1079" s="18"/>
      <c r="O1079" s="18"/>
      <c r="P1079" s="18"/>
      <c r="Q1079" s="18"/>
      <c r="R1079" s="18"/>
      <c r="S1079" s="18"/>
      <c r="V1079" s="25"/>
      <c r="W1079" s="25"/>
      <c r="X1079" s="89"/>
      <c r="Y1079" s="89"/>
      <c r="Z1079" s="89"/>
      <c r="AB1079" s="25"/>
      <c r="AD1079" s="25"/>
      <c r="AE1079" s="89"/>
      <c r="AG1079" s="25"/>
      <c r="AH1079" s="67"/>
      <c r="AK1079" s="25"/>
      <c r="AL1079" s="25"/>
      <c r="AM1079" s="89"/>
      <c r="AN1079" s="25"/>
      <c r="AO1079" s="89"/>
      <c r="AR1079" s="25"/>
      <c r="AS1079" s="89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89"/>
      <c r="CB1079" s="244"/>
      <c r="CF1079" s="244"/>
      <c r="CU1079" s="244"/>
      <c r="CV1079" s="347"/>
      <c r="CX1079" s="347"/>
      <c r="CZ1079" s="347"/>
      <c r="DB1079" s="347"/>
      <c r="DD1079" s="347"/>
    </row>
    <row r="1080" spans="4:108" x14ac:dyDescent="0.2">
      <c r="D1080" s="18"/>
      <c r="H1080" s="18"/>
      <c r="J1080" s="18"/>
      <c r="K1080" s="18"/>
      <c r="L1080" s="25"/>
      <c r="M1080" s="18"/>
      <c r="N1080" s="18"/>
      <c r="O1080" s="18"/>
      <c r="P1080" s="18"/>
      <c r="Q1080" s="18"/>
      <c r="R1080" s="18"/>
      <c r="S1080" s="18"/>
      <c r="V1080" s="25"/>
      <c r="W1080" s="25"/>
      <c r="X1080" s="89"/>
      <c r="Y1080" s="89"/>
      <c r="Z1080" s="89"/>
      <c r="AB1080" s="25"/>
      <c r="AD1080" s="25"/>
      <c r="AE1080" s="89"/>
      <c r="AG1080" s="25"/>
      <c r="AH1080" s="67"/>
      <c r="AK1080" s="25"/>
      <c r="AL1080" s="25"/>
      <c r="AM1080" s="89"/>
      <c r="AN1080" s="25"/>
      <c r="AO1080" s="89"/>
      <c r="AR1080" s="25"/>
      <c r="AS1080" s="89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89"/>
      <c r="CV1080" s="347"/>
      <c r="CX1080" s="347"/>
      <c r="CZ1080" s="347"/>
      <c r="DB1080" s="347"/>
      <c r="DD1080" s="347"/>
    </row>
    <row r="1081" spans="4:108" x14ac:dyDescent="0.2">
      <c r="D1081" s="18"/>
      <c r="H1081" s="18"/>
      <c r="J1081" s="18"/>
      <c r="K1081" s="18"/>
      <c r="L1081" s="25"/>
      <c r="M1081" s="18"/>
      <c r="N1081" s="18"/>
      <c r="O1081" s="18"/>
      <c r="P1081" s="18"/>
      <c r="Q1081" s="18"/>
      <c r="R1081" s="18"/>
      <c r="S1081" s="18"/>
      <c r="V1081" s="25"/>
      <c r="W1081" s="25"/>
      <c r="X1081" s="89"/>
      <c r="Y1081" s="89"/>
      <c r="Z1081" s="89"/>
      <c r="AB1081" s="25"/>
      <c r="AD1081" s="25"/>
      <c r="AE1081" s="89"/>
      <c r="AG1081" s="25"/>
      <c r="AH1081" s="67"/>
      <c r="AK1081" s="25"/>
      <c r="AL1081" s="25"/>
      <c r="AM1081" s="89"/>
      <c r="AN1081" s="25"/>
      <c r="AO1081" s="89"/>
      <c r="AR1081" s="25"/>
      <c r="AS1081" s="89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89"/>
      <c r="CV1081" s="347"/>
      <c r="CX1081" s="347"/>
      <c r="CZ1081" s="347"/>
      <c r="DB1081" s="347"/>
      <c r="DD1081" s="347"/>
    </row>
    <row r="1082" spans="4:108" x14ac:dyDescent="0.2">
      <c r="D1082" s="18"/>
      <c r="H1082" s="18"/>
      <c r="J1082" s="18"/>
      <c r="K1082" s="18"/>
      <c r="L1082" s="25"/>
      <c r="M1082" s="18"/>
      <c r="N1082" s="18"/>
      <c r="O1082" s="18"/>
      <c r="P1082" s="18"/>
      <c r="Q1082" s="18"/>
      <c r="R1082" s="18"/>
      <c r="S1082" s="18"/>
      <c r="V1082" s="25"/>
      <c r="W1082" s="25"/>
      <c r="X1082" s="89"/>
      <c r="Y1082" s="89"/>
      <c r="Z1082" s="89"/>
      <c r="AB1082" s="25"/>
      <c r="AD1082" s="25"/>
      <c r="AE1082" s="89"/>
      <c r="AG1082" s="25"/>
      <c r="AH1082" s="67"/>
      <c r="AK1082" s="25"/>
      <c r="AL1082" s="25"/>
      <c r="AM1082" s="89"/>
      <c r="AN1082" s="25"/>
      <c r="AO1082" s="89"/>
      <c r="AR1082" s="25"/>
      <c r="AS1082" s="89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89"/>
      <c r="CV1082" s="347"/>
      <c r="CX1082" s="347"/>
      <c r="CZ1082" s="347"/>
      <c r="DB1082" s="347"/>
      <c r="DD1082" s="347"/>
    </row>
    <row r="1083" spans="4:108" x14ac:dyDescent="0.2">
      <c r="D1083" s="18"/>
      <c r="H1083" s="18"/>
      <c r="J1083" s="18"/>
      <c r="K1083" s="18"/>
      <c r="L1083" s="25"/>
      <c r="M1083" s="18"/>
      <c r="N1083" s="18"/>
      <c r="O1083" s="18"/>
      <c r="P1083" s="18"/>
      <c r="Q1083" s="18"/>
      <c r="R1083" s="18"/>
      <c r="S1083" s="18"/>
      <c r="V1083" s="25"/>
      <c r="W1083" s="25"/>
      <c r="X1083" s="89"/>
      <c r="Y1083" s="89"/>
      <c r="Z1083" s="89"/>
      <c r="AB1083" s="25"/>
      <c r="AD1083" s="25"/>
      <c r="AE1083" s="89"/>
      <c r="AG1083" s="25"/>
      <c r="AH1083" s="67"/>
      <c r="AK1083" s="25"/>
      <c r="AL1083" s="25"/>
      <c r="AM1083" s="89"/>
      <c r="AN1083" s="25"/>
      <c r="AO1083" s="89"/>
      <c r="AR1083" s="25"/>
      <c r="AS1083" s="89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89"/>
      <c r="CV1083" s="347"/>
      <c r="CX1083" s="347"/>
      <c r="CZ1083" s="347"/>
      <c r="DB1083" s="347"/>
      <c r="DD1083" s="347"/>
    </row>
    <row r="1084" spans="4:108" x14ac:dyDescent="0.2">
      <c r="D1084" s="18"/>
      <c r="H1084" s="18"/>
      <c r="J1084" s="18"/>
      <c r="K1084" s="18"/>
      <c r="L1084" s="25"/>
      <c r="M1084" s="18"/>
      <c r="N1084" s="18"/>
      <c r="O1084" s="18"/>
      <c r="P1084" s="18"/>
      <c r="Q1084" s="18"/>
      <c r="R1084" s="18"/>
      <c r="S1084" s="18"/>
      <c r="V1084" s="25"/>
      <c r="W1084" s="25"/>
      <c r="X1084" s="89"/>
      <c r="Y1084" s="89"/>
      <c r="Z1084" s="89"/>
      <c r="AB1084" s="25"/>
      <c r="AD1084" s="25"/>
      <c r="AE1084" s="89"/>
      <c r="AG1084" s="25"/>
      <c r="AH1084" s="67"/>
      <c r="AK1084" s="25"/>
      <c r="AL1084" s="25"/>
      <c r="AM1084" s="89"/>
      <c r="AN1084" s="25"/>
      <c r="AO1084" s="89"/>
      <c r="AR1084" s="25"/>
      <c r="AS1084" s="89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89"/>
      <c r="CV1084" s="347"/>
      <c r="CX1084" s="347"/>
      <c r="CZ1084" s="347"/>
      <c r="DB1084" s="347"/>
      <c r="DD1084" s="347"/>
    </row>
    <row r="1085" spans="4:108" x14ac:dyDescent="0.2">
      <c r="D1085" s="18"/>
      <c r="H1085" s="18"/>
      <c r="J1085" s="18"/>
      <c r="K1085" s="18"/>
      <c r="L1085" s="25"/>
      <c r="M1085" s="18"/>
      <c r="N1085" s="18"/>
      <c r="O1085" s="18"/>
      <c r="P1085" s="18"/>
      <c r="Q1085" s="18"/>
      <c r="R1085" s="18"/>
      <c r="S1085" s="18"/>
      <c r="V1085" s="25"/>
      <c r="W1085" s="25"/>
      <c r="X1085" s="89"/>
      <c r="Y1085" s="89"/>
      <c r="Z1085" s="89"/>
      <c r="AB1085" s="25"/>
      <c r="AD1085" s="25"/>
      <c r="AE1085" s="89"/>
      <c r="AG1085" s="25"/>
      <c r="AH1085" s="67"/>
      <c r="AK1085" s="25"/>
      <c r="AL1085" s="25"/>
      <c r="AM1085" s="89"/>
      <c r="AN1085" s="25"/>
      <c r="AO1085" s="89"/>
      <c r="AR1085" s="25"/>
      <c r="AS1085" s="89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89"/>
      <c r="CV1085" s="347"/>
      <c r="CX1085" s="347"/>
      <c r="CZ1085" s="347"/>
      <c r="DB1085" s="347"/>
      <c r="DD1085" s="347"/>
    </row>
    <row r="1086" spans="4:108" x14ac:dyDescent="0.2">
      <c r="D1086" s="18"/>
      <c r="H1086" s="18"/>
      <c r="J1086" s="18"/>
      <c r="K1086" s="18"/>
      <c r="L1086" s="25"/>
      <c r="M1086" s="18"/>
      <c r="N1086" s="18"/>
      <c r="O1086" s="18"/>
      <c r="P1086" s="18"/>
      <c r="Q1086" s="18"/>
      <c r="R1086" s="18"/>
      <c r="S1086" s="18"/>
      <c r="V1086" s="25"/>
      <c r="W1086" s="25"/>
      <c r="X1086" s="89"/>
      <c r="Y1086" s="89"/>
      <c r="Z1086" s="89"/>
      <c r="AB1086" s="25"/>
      <c r="AD1086" s="25"/>
      <c r="AE1086" s="89"/>
      <c r="AG1086" s="25"/>
      <c r="AH1086" s="67"/>
      <c r="AK1086" s="25"/>
      <c r="AL1086" s="25"/>
      <c r="AM1086" s="89"/>
      <c r="AN1086" s="25"/>
      <c r="AO1086" s="89"/>
      <c r="AR1086" s="25"/>
      <c r="AS1086" s="89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89"/>
      <c r="CV1086" s="347"/>
      <c r="CX1086" s="347"/>
      <c r="CZ1086" s="347"/>
      <c r="DB1086" s="347"/>
      <c r="DD1086" s="347"/>
    </row>
    <row r="1087" spans="4:108" x14ac:dyDescent="0.2">
      <c r="D1087" s="18"/>
      <c r="H1087" s="18"/>
      <c r="J1087" s="18"/>
      <c r="K1087" s="18"/>
      <c r="L1087" s="25"/>
      <c r="M1087" s="18"/>
      <c r="N1087" s="18"/>
      <c r="O1087" s="18"/>
      <c r="P1087" s="18"/>
      <c r="Q1087" s="18"/>
      <c r="R1087" s="18"/>
      <c r="S1087" s="18"/>
      <c r="V1087" s="25"/>
      <c r="W1087" s="25"/>
      <c r="X1087" s="89"/>
      <c r="Y1087" s="89"/>
      <c r="Z1087" s="89"/>
      <c r="AB1087" s="25"/>
      <c r="AD1087" s="25"/>
      <c r="AE1087" s="89"/>
      <c r="AG1087" s="25"/>
      <c r="AH1087" s="67"/>
      <c r="AK1087" s="25"/>
      <c r="AL1087" s="25"/>
      <c r="AM1087" s="89"/>
      <c r="AN1087" s="25"/>
      <c r="AO1087" s="89"/>
      <c r="AR1087" s="25"/>
      <c r="AS1087" s="89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89"/>
      <c r="CV1087" s="347"/>
      <c r="CX1087" s="347"/>
      <c r="CZ1087" s="347"/>
      <c r="DB1087" s="347"/>
      <c r="DD1087" s="347"/>
    </row>
    <row r="1088" spans="4:108" x14ac:dyDescent="0.2">
      <c r="D1088" s="18"/>
      <c r="H1088" s="18"/>
      <c r="J1088" s="18"/>
      <c r="K1088" s="18"/>
      <c r="L1088" s="25"/>
      <c r="M1088" s="18"/>
      <c r="N1088" s="18"/>
      <c r="O1088" s="18"/>
      <c r="P1088" s="18"/>
      <c r="Q1088" s="18"/>
      <c r="R1088" s="18"/>
      <c r="S1088" s="18"/>
      <c r="V1088" s="25"/>
      <c r="W1088" s="25"/>
      <c r="X1088" s="89"/>
      <c r="Y1088" s="89"/>
      <c r="Z1088" s="89"/>
      <c r="AB1088" s="25"/>
      <c r="AD1088" s="25"/>
      <c r="AE1088" s="89"/>
      <c r="AG1088" s="25"/>
      <c r="AH1088" s="67"/>
      <c r="AK1088" s="25"/>
      <c r="AL1088" s="25"/>
      <c r="AM1088" s="89"/>
      <c r="AN1088" s="25"/>
      <c r="AO1088" s="89"/>
      <c r="AR1088" s="25"/>
      <c r="AS1088" s="89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89"/>
      <c r="CV1088" s="347"/>
      <c r="CX1088" s="347"/>
      <c r="CZ1088" s="347"/>
      <c r="DB1088" s="347"/>
      <c r="DD1088" s="347"/>
    </row>
    <row r="1089" spans="4:108" x14ac:dyDescent="0.2">
      <c r="D1089" s="18"/>
      <c r="H1089" s="18"/>
      <c r="J1089" s="18"/>
      <c r="K1089" s="18"/>
      <c r="L1089" s="25"/>
      <c r="M1089" s="18"/>
      <c r="N1089" s="18"/>
      <c r="O1089" s="18"/>
      <c r="P1089" s="18"/>
      <c r="Q1089" s="18"/>
      <c r="R1089" s="18"/>
      <c r="S1089" s="18"/>
      <c r="V1089" s="25"/>
      <c r="W1089" s="25"/>
      <c r="X1089" s="89"/>
      <c r="Y1089" s="89"/>
      <c r="Z1089" s="89"/>
      <c r="AB1089" s="25"/>
      <c r="AD1089" s="25"/>
      <c r="AE1089" s="89"/>
      <c r="AG1089" s="25"/>
      <c r="AH1089" s="67"/>
      <c r="AK1089" s="25"/>
      <c r="AL1089" s="25"/>
      <c r="AM1089" s="89"/>
      <c r="AN1089" s="25"/>
      <c r="AO1089" s="89"/>
      <c r="AR1089" s="25"/>
      <c r="AS1089" s="89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89"/>
      <c r="CV1089" s="347"/>
      <c r="CX1089" s="347"/>
      <c r="CZ1089" s="347"/>
      <c r="DB1089" s="347"/>
      <c r="DD1089" s="347"/>
    </row>
    <row r="1090" spans="4:108" x14ac:dyDescent="0.2">
      <c r="D1090" s="18"/>
      <c r="H1090" s="18"/>
      <c r="J1090" s="18"/>
      <c r="K1090" s="18"/>
      <c r="L1090" s="25"/>
      <c r="M1090" s="18"/>
      <c r="N1090" s="18"/>
      <c r="O1090" s="18"/>
      <c r="P1090" s="18"/>
      <c r="Q1090" s="18"/>
      <c r="R1090" s="18"/>
      <c r="S1090" s="18"/>
      <c r="V1090" s="25"/>
      <c r="W1090" s="25"/>
      <c r="X1090" s="89"/>
      <c r="Y1090" s="89"/>
      <c r="Z1090" s="89"/>
      <c r="AB1090" s="25"/>
      <c r="AD1090" s="25"/>
      <c r="AE1090" s="89"/>
      <c r="AG1090" s="25"/>
      <c r="AH1090" s="67"/>
      <c r="AK1090" s="25"/>
      <c r="AL1090" s="25"/>
      <c r="AM1090" s="89"/>
      <c r="AN1090" s="25"/>
      <c r="AO1090" s="89"/>
      <c r="AR1090" s="25"/>
      <c r="AS1090" s="89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89"/>
      <c r="CV1090" s="347"/>
      <c r="CX1090" s="347"/>
      <c r="CZ1090" s="347"/>
      <c r="DB1090" s="347"/>
      <c r="DD1090" s="347"/>
    </row>
    <row r="1091" spans="4:108" x14ac:dyDescent="0.2">
      <c r="D1091" s="18"/>
      <c r="H1091" s="18"/>
      <c r="J1091" s="18"/>
      <c r="K1091" s="18"/>
      <c r="L1091" s="25"/>
      <c r="M1091" s="18"/>
      <c r="N1091" s="18"/>
      <c r="O1091" s="18"/>
      <c r="P1091" s="18"/>
      <c r="Q1091" s="18"/>
      <c r="R1091" s="18"/>
      <c r="S1091" s="18"/>
      <c r="V1091" s="25"/>
      <c r="W1091" s="25"/>
      <c r="X1091" s="89"/>
      <c r="Y1091" s="89"/>
      <c r="Z1091" s="89"/>
      <c r="AB1091" s="25"/>
      <c r="AD1091" s="25"/>
      <c r="AE1091" s="89"/>
      <c r="AG1091" s="25"/>
      <c r="AH1091" s="67"/>
      <c r="AK1091" s="25"/>
      <c r="AL1091" s="25"/>
      <c r="AM1091" s="89"/>
      <c r="AN1091" s="25"/>
      <c r="AO1091" s="89"/>
      <c r="AR1091" s="25"/>
      <c r="AS1091" s="89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89"/>
      <c r="CV1091" s="347"/>
      <c r="CX1091" s="347"/>
      <c r="CZ1091" s="347"/>
      <c r="DB1091" s="347"/>
      <c r="DD1091" s="347"/>
    </row>
    <row r="1092" spans="4:108" x14ac:dyDescent="0.2">
      <c r="D1092" s="18"/>
      <c r="H1092" s="18"/>
      <c r="J1092" s="18"/>
      <c r="K1092" s="18"/>
      <c r="L1092" s="25"/>
      <c r="M1092" s="18"/>
      <c r="N1092" s="18"/>
      <c r="O1092" s="18"/>
      <c r="P1092" s="18"/>
      <c r="Q1092" s="18"/>
      <c r="R1092" s="18"/>
      <c r="S1092" s="18"/>
      <c r="V1092" s="25"/>
      <c r="W1092" s="25"/>
      <c r="X1092" s="89"/>
      <c r="Y1092" s="89"/>
      <c r="Z1092" s="89"/>
      <c r="AB1092" s="25"/>
      <c r="AD1092" s="25"/>
      <c r="AE1092" s="89"/>
      <c r="AG1092" s="25"/>
      <c r="AH1092" s="67"/>
      <c r="AK1092" s="25"/>
      <c r="AL1092" s="25"/>
      <c r="AM1092" s="89"/>
      <c r="AN1092" s="25"/>
      <c r="AO1092" s="89"/>
      <c r="AR1092" s="25"/>
      <c r="AS1092" s="89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89"/>
      <c r="CV1092" s="347"/>
      <c r="CX1092" s="347"/>
      <c r="CZ1092" s="347"/>
      <c r="DB1092" s="347"/>
      <c r="DD1092" s="347"/>
    </row>
    <row r="1093" spans="4:108" x14ac:dyDescent="0.2">
      <c r="D1093" s="18"/>
      <c r="H1093" s="18"/>
      <c r="J1093" s="18"/>
      <c r="K1093" s="18"/>
      <c r="L1093" s="25"/>
      <c r="M1093" s="18"/>
      <c r="N1093" s="18"/>
      <c r="O1093" s="18"/>
      <c r="P1093" s="18"/>
      <c r="Q1093" s="18"/>
      <c r="R1093" s="18"/>
      <c r="S1093" s="18"/>
      <c r="V1093" s="25"/>
      <c r="W1093" s="25"/>
      <c r="X1093" s="89"/>
      <c r="Y1093" s="89"/>
      <c r="Z1093" s="89"/>
      <c r="AB1093" s="25"/>
      <c r="AD1093" s="25"/>
      <c r="AE1093" s="89"/>
      <c r="AG1093" s="25"/>
      <c r="AH1093" s="67"/>
      <c r="AK1093" s="25"/>
      <c r="AL1093" s="25"/>
      <c r="AM1093" s="89"/>
      <c r="AN1093" s="25"/>
      <c r="AO1093" s="89"/>
      <c r="AR1093" s="25"/>
      <c r="AS1093" s="89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89"/>
      <c r="CV1093" s="347"/>
      <c r="CX1093" s="347"/>
      <c r="CZ1093" s="347"/>
      <c r="DB1093" s="347"/>
      <c r="DD1093" s="347"/>
    </row>
    <row r="1094" spans="4:108" x14ac:dyDescent="0.2">
      <c r="D1094" s="18"/>
      <c r="H1094" s="18"/>
      <c r="J1094" s="18"/>
      <c r="K1094" s="18"/>
      <c r="L1094" s="25"/>
      <c r="M1094" s="18"/>
      <c r="N1094" s="18"/>
      <c r="O1094" s="18"/>
      <c r="P1094" s="18"/>
      <c r="Q1094" s="18"/>
      <c r="R1094" s="18"/>
      <c r="S1094" s="18"/>
      <c r="V1094" s="25"/>
      <c r="W1094" s="25"/>
      <c r="X1094" s="89"/>
      <c r="Y1094" s="89"/>
      <c r="Z1094" s="89"/>
      <c r="AB1094" s="25"/>
      <c r="AD1094" s="25"/>
      <c r="AE1094" s="89"/>
      <c r="AG1094" s="25"/>
      <c r="AH1094" s="67"/>
      <c r="AK1094" s="25"/>
      <c r="AL1094" s="25"/>
      <c r="AM1094" s="89"/>
      <c r="AN1094" s="25"/>
      <c r="AO1094" s="89"/>
      <c r="AR1094" s="25"/>
      <c r="AS1094" s="89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89"/>
      <c r="CV1094" s="347"/>
      <c r="CX1094" s="347"/>
      <c r="CZ1094" s="347"/>
      <c r="DB1094" s="347"/>
      <c r="DD1094" s="347"/>
    </row>
    <row r="1095" spans="4:108" x14ac:dyDescent="0.2">
      <c r="D1095" s="18"/>
      <c r="H1095" s="18"/>
      <c r="J1095" s="18"/>
      <c r="K1095" s="18"/>
      <c r="L1095" s="25"/>
      <c r="M1095" s="18"/>
      <c r="N1095" s="18"/>
      <c r="O1095" s="18"/>
      <c r="P1095" s="18"/>
      <c r="Q1095" s="18"/>
      <c r="R1095" s="18"/>
      <c r="S1095" s="18"/>
      <c r="V1095" s="25"/>
      <c r="W1095" s="25"/>
      <c r="X1095" s="89"/>
      <c r="Y1095" s="89"/>
      <c r="Z1095" s="89"/>
      <c r="AB1095" s="25"/>
      <c r="AD1095" s="25"/>
      <c r="AE1095" s="89"/>
      <c r="AG1095" s="25"/>
      <c r="AH1095" s="67"/>
      <c r="AK1095" s="25"/>
      <c r="AL1095" s="25"/>
      <c r="AM1095" s="89"/>
      <c r="AN1095" s="25"/>
      <c r="AO1095" s="89"/>
      <c r="AR1095" s="25"/>
      <c r="AS1095" s="89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89"/>
      <c r="CV1095" s="347"/>
      <c r="CX1095" s="347"/>
      <c r="CZ1095" s="347"/>
      <c r="DB1095" s="347"/>
      <c r="DD1095" s="347"/>
    </row>
    <row r="1096" spans="4:108" x14ac:dyDescent="0.2">
      <c r="D1096" s="18"/>
      <c r="H1096" s="18"/>
      <c r="J1096" s="18"/>
      <c r="K1096" s="18"/>
      <c r="L1096" s="25"/>
      <c r="M1096" s="18"/>
      <c r="N1096" s="18"/>
      <c r="O1096" s="18"/>
      <c r="P1096" s="18"/>
      <c r="Q1096" s="18"/>
      <c r="R1096" s="18"/>
      <c r="S1096" s="18"/>
      <c r="V1096" s="25"/>
      <c r="W1096" s="25"/>
      <c r="X1096" s="89"/>
      <c r="Y1096" s="89"/>
      <c r="Z1096" s="89"/>
      <c r="AB1096" s="25"/>
      <c r="AD1096" s="25"/>
      <c r="AE1096" s="89"/>
      <c r="AG1096" s="25"/>
      <c r="AH1096" s="67"/>
      <c r="AK1096" s="25"/>
      <c r="AL1096" s="25"/>
      <c r="AM1096" s="89"/>
      <c r="AN1096" s="25"/>
      <c r="AO1096" s="89"/>
      <c r="AR1096" s="25"/>
      <c r="AS1096" s="89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89"/>
      <c r="CV1096" s="347"/>
      <c r="CX1096" s="347"/>
      <c r="CZ1096" s="347"/>
      <c r="DB1096" s="347"/>
      <c r="DD1096" s="347"/>
    </row>
    <row r="1097" spans="4:108" x14ac:dyDescent="0.2">
      <c r="D1097" s="18"/>
      <c r="H1097" s="18"/>
      <c r="J1097" s="18"/>
      <c r="K1097" s="18"/>
      <c r="L1097" s="25"/>
      <c r="M1097" s="18"/>
      <c r="N1097" s="18"/>
      <c r="O1097" s="18"/>
      <c r="P1097" s="18"/>
      <c r="Q1097" s="18"/>
      <c r="R1097" s="18"/>
      <c r="S1097" s="18"/>
      <c r="V1097" s="25"/>
      <c r="W1097" s="25"/>
      <c r="X1097" s="89"/>
      <c r="Y1097" s="89"/>
      <c r="Z1097" s="89"/>
      <c r="AB1097" s="25"/>
      <c r="AD1097" s="25"/>
      <c r="AE1097" s="89"/>
      <c r="AG1097" s="25"/>
      <c r="AH1097" s="67"/>
      <c r="AK1097" s="25"/>
      <c r="AL1097" s="25"/>
      <c r="AM1097" s="89"/>
      <c r="AN1097" s="25"/>
      <c r="AO1097" s="89"/>
      <c r="AR1097" s="25"/>
      <c r="AS1097" s="89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89"/>
      <c r="CV1097" s="347"/>
      <c r="CX1097" s="347"/>
      <c r="CZ1097" s="347"/>
      <c r="DB1097" s="347"/>
      <c r="DD1097" s="347"/>
    </row>
    <row r="1098" spans="4:108" x14ac:dyDescent="0.2">
      <c r="D1098" s="18"/>
      <c r="H1098" s="18"/>
      <c r="J1098" s="18"/>
      <c r="K1098" s="18"/>
      <c r="L1098" s="25"/>
      <c r="M1098" s="18"/>
      <c r="N1098" s="18"/>
      <c r="O1098" s="18"/>
      <c r="P1098" s="18"/>
      <c r="Q1098" s="18"/>
      <c r="R1098" s="18"/>
      <c r="S1098" s="18"/>
      <c r="V1098" s="25"/>
      <c r="W1098" s="25"/>
      <c r="X1098" s="89"/>
      <c r="Y1098" s="89"/>
      <c r="Z1098" s="89"/>
      <c r="AB1098" s="25"/>
      <c r="AD1098" s="25"/>
      <c r="AE1098" s="89"/>
      <c r="AG1098" s="25"/>
      <c r="AH1098" s="67"/>
      <c r="AK1098" s="25"/>
      <c r="AL1098" s="25"/>
      <c r="AM1098" s="89"/>
      <c r="AN1098" s="25"/>
      <c r="AO1098" s="89"/>
      <c r="AR1098" s="25"/>
      <c r="AS1098" s="89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89"/>
      <c r="CV1098" s="347"/>
      <c r="CX1098" s="347"/>
      <c r="CZ1098" s="347"/>
      <c r="DB1098" s="347"/>
      <c r="DD1098" s="347"/>
    </row>
    <row r="1099" spans="4:108" x14ac:dyDescent="0.2">
      <c r="D1099" s="18"/>
      <c r="H1099" s="18"/>
      <c r="J1099" s="18"/>
      <c r="K1099" s="18"/>
      <c r="L1099" s="25"/>
      <c r="M1099" s="18"/>
      <c r="N1099" s="18"/>
      <c r="O1099" s="18"/>
      <c r="P1099" s="18"/>
      <c r="Q1099" s="18"/>
      <c r="R1099" s="18"/>
      <c r="S1099" s="18"/>
      <c r="V1099" s="25"/>
      <c r="W1099" s="25"/>
      <c r="X1099" s="89"/>
      <c r="Y1099" s="89"/>
      <c r="Z1099" s="89"/>
      <c r="AB1099" s="25"/>
      <c r="AD1099" s="25"/>
      <c r="AE1099" s="89"/>
      <c r="AG1099" s="25"/>
      <c r="AH1099" s="67"/>
      <c r="AK1099" s="25"/>
      <c r="AL1099" s="25"/>
      <c r="AM1099" s="89"/>
      <c r="AN1099" s="25"/>
      <c r="AO1099" s="89"/>
      <c r="AR1099" s="25"/>
      <c r="AS1099" s="89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89"/>
      <c r="CV1099" s="347"/>
      <c r="CX1099" s="347"/>
      <c r="CZ1099" s="347"/>
      <c r="DB1099" s="347"/>
      <c r="DD1099" s="347"/>
    </row>
    <row r="1100" spans="4:108" x14ac:dyDescent="0.2">
      <c r="D1100" s="18"/>
      <c r="H1100" s="18"/>
      <c r="J1100" s="18"/>
      <c r="K1100" s="18"/>
      <c r="L1100" s="25"/>
      <c r="M1100" s="18"/>
      <c r="N1100" s="18"/>
      <c r="O1100" s="18"/>
      <c r="P1100" s="18"/>
      <c r="Q1100" s="18"/>
      <c r="R1100" s="18"/>
      <c r="S1100" s="18"/>
      <c r="V1100" s="25"/>
      <c r="W1100" s="25"/>
      <c r="X1100" s="89"/>
      <c r="Y1100" s="89"/>
      <c r="Z1100" s="89"/>
      <c r="AB1100" s="25"/>
      <c r="AD1100" s="25"/>
      <c r="AE1100" s="89"/>
      <c r="AG1100" s="25"/>
      <c r="AH1100" s="67"/>
      <c r="AK1100" s="25"/>
      <c r="AL1100" s="25"/>
      <c r="AM1100" s="89"/>
      <c r="AN1100" s="25"/>
      <c r="AO1100" s="89"/>
      <c r="AR1100" s="25"/>
      <c r="AS1100" s="89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89"/>
      <c r="CV1100" s="347"/>
      <c r="CX1100" s="347"/>
      <c r="CZ1100" s="347"/>
      <c r="DB1100" s="347"/>
      <c r="DD1100" s="347"/>
    </row>
    <row r="1101" spans="4:108" x14ac:dyDescent="0.2">
      <c r="D1101" s="18"/>
      <c r="H1101" s="18"/>
      <c r="J1101" s="18"/>
      <c r="K1101" s="18"/>
      <c r="L1101" s="25"/>
      <c r="M1101" s="18"/>
      <c r="N1101" s="18"/>
      <c r="O1101" s="18"/>
      <c r="P1101" s="18"/>
      <c r="Q1101" s="18"/>
      <c r="R1101" s="18"/>
      <c r="S1101" s="18"/>
      <c r="V1101" s="25"/>
      <c r="W1101" s="25"/>
      <c r="X1101" s="89"/>
      <c r="Y1101" s="89"/>
      <c r="Z1101" s="89"/>
      <c r="AB1101" s="25"/>
      <c r="AD1101" s="25"/>
      <c r="AE1101" s="89"/>
      <c r="AG1101" s="25"/>
      <c r="AH1101" s="67"/>
      <c r="AK1101" s="25"/>
      <c r="AL1101" s="25"/>
      <c r="AM1101" s="89"/>
      <c r="AN1101" s="25"/>
      <c r="AO1101" s="89"/>
      <c r="AR1101" s="25"/>
      <c r="AS1101" s="89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89"/>
      <c r="CV1101" s="347"/>
      <c r="CX1101" s="347"/>
      <c r="CZ1101" s="347"/>
      <c r="DB1101" s="347"/>
      <c r="DD1101" s="347"/>
    </row>
    <row r="1102" spans="4:108" x14ac:dyDescent="0.2">
      <c r="D1102" s="18"/>
      <c r="H1102" s="18"/>
      <c r="J1102" s="18"/>
      <c r="K1102" s="18"/>
      <c r="L1102" s="25"/>
      <c r="M1102" s="18"/>
      <c r="N1102" s="18"/>
      <c r="O1102" s="18"/>
      <c r="P1102" s="18"/>
      <c r="Q1102" s="18"/>
      <c r="R1102" s="18"/>
      <c r="S1102" s="18"/>
      <c r="V1102" s="25"/>
      <c r="W1102" s="25"/>
      <c r="X1102" s="89"/>
      <c r="Y1102" s="89"/>
      <c r="Z1102" s="89"/>
      <c r="AB1102" s="25"/>
      <c r="AD1102" s="25"/>
      <c r="AE1102" s="89"/>
      <c r="AG1102" s="25"/>
      <c r="AH1102" s="67"/>
      <c r="AK1102" s="25"/>
      <c r="AL1102" s="25"/>
      <c r="AM1102" s="89"/>
      <c r="AN1102" s="25"/>
      <c r="AO1102" s="89"/>
      <c r="AR1102" s="25"/>
      <c r="AS1102" s="89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89"/>
      <c r="CV1102" s="347"/>
      <c r="CX1102" s="347"/>
      <c r="CZ1102" s="347"/>
      <c r="DB1102" s="347"/>
      <c r="DD1102" s="347"/>
    </row>
    <row r="1103" spans="4:108" x14ac:dyDescent="0.2">
      <c r="D1103" s="18"/>
      <c r="H1103" s="18"/>
      <c r="J1103" s="18"/>
      <c r="K1103" s="18"/>
      <c r="L1103" s="25"/>
      <c r="M1103" s="18"/>
      <c r="N1103" s="18"/>
      <c r="O1103" s="18"/>
      <c r="P1103" s="18"/>
      <c r="Q1103" s="18"/>
      <c r="R1103" s="18"/>
      <c r="S1103" s="18"/>
      <c r="V1103" s="25"/>
      <c r="W1103" s="25"/>
      <c r="X1103" s="89"/>
      <c r="Y1103" s="89"/>
      <c r="Z1103" s="89"/>
      <c r="AB1103" s="25"/>
      <c r="AD1103" s="25"/>
      <c r="AE1103" s="89"/>
      <c r="AG1103" s="25"/>
      <c r="AH1103" s="67"/>
      <c r="AK1103" s="25"/>
      <c r="AL1103" s="25"/>
      <c r="AM1103" s="89"/>
      <c r="AN1103" s="25"/>
      <c r="AO1103" s="89"/>
      <c r="AR1103" s="25"/>
      <c r="AS1103" s="89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89"/>
      <c r="CV1103" s="347"/>
      <c r="CX1103" s="347"/>
      <c r="CZ1103" s="347"/>
      <c r="DB1103" s="347"/>
      <c r="DD1103" s="347"/>
    </row>
    <row r="1104" spans="4:108" x14ac:dyDescent="0.2">
      <c r="D1104" s="18"/>
      <c r="H1104" s="18"/>
      <c r="J1104" s="18"/>
      <c r="K1104" s="18"/>
      <c r="L1104" s="25"/>
      <c r="M1104" s="18"/>
      <c r="N1104" s="18"/>
      <c r="O1104" s="18"/>
      <c r="P1104" s="18"/>
      <c r="Q1104" s="18"/>
      <c r="R1104" s="18"/>
      <c r="S1104" s="18"/>
      <c r="V1104" s="25"/>
      <c r="W1104" s="25"/>
      <c r="X1104" s="89"/>
      <c r="Y1104" s="89"/>
      <c r="Z1104" s="89"/>
      <c r="AB1104" s="25"/>
      <c r="AD1104" s="25"/>
      <c r="AE1104" s="89"/>
      <c r="AG1104" s="25"/>
      <c r="AH1104" s="67"/>
      <c r="AK1104" s="25"/>
      <c r="AL1104" s="25"/>
      <c r="AM1104" s="89"/>
      <c r="AN1104" s="25"/>
      <c r="AO1104" s="89"/>
      <c r="AR1104" s="25"/>
      <c r="AS1104" s="89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89"/>
      <c r="CV1104" s="347"/>
      <c r="CX1104" s="347"/>
      <c r="CZ1104" s="347"/>
      <c r="DB1104" s="347"/>
      <c r="DD1104" s="347"/>
    </row>
    <row r="1105" spans="4:108" x14ac:dyDescent="0.2">
      <c r="D1105" s="18"/>
      <c r="H1105" s="18"/>
      <c r="J1105" s="18"/>
      <c r="K1105" s="18"/>
      <c r="L1105" s="25"/>
      <c r="M1105" s="18"/>
      <c r="N1105" s="18"/>
      <c r="O1105" s="18"/>
      <c r="P1105" s="18"/>
      <c r="Q1105" s="18"/>
      <c r="R1105" s="18"/>
      <c r="S1105" s="18"/>
      <c r="V1105" s="25"/>
      <c r="W1105" s="25"/>
      <c r="X1105" s="89"/>
      <c r="Y1105" s="89"/>
      <c r="Z1105" s="89"/>
      <c r="AB1105" s="25"/>
      <c r="AD1105" s="25"/>
      <c r="AE1105" s="89"/>
      <c r="AG1105" s="25"/>
      <c r="AH1105" s="67"/>
      <c r="AK1105" s="25"/>
      <c r="AL1105" s="25"/>
      <c r="AM1105" s="89"/>
      <c r="AN1105" s="25"/>
      <c r="AO1105" s="89"/>
      <c r="AR1105" s="25"/>
      <c r="AS1105" s="89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89"/>
      <c r="CV1105" s="347"/>
      <c r="CX1105" s="347"/>
      <c r="CZ1105" s="347"/>
      <c r="DB1105" s="347"/>
      <c r="DD1105" s="347"/>
    </row>
    <row r="1106" spans="4:108" x14ac:dyDescent="0.2">
      <c r="D1106" s="18"/>
      <c r="H1106" s="18"/>
      <c r="J1106" s="18"/>
      <c r="K1106" s="18"/>
      <c r="L1106" s="25"/>
      <c r="M1106" s="18"/>
      <c r="N1106" s="18"/>
      <c r="O1106" s="18"/>
      <c r="P1106" s="18"/>
      <c r="Q1106" s="18"/>
      <c r="R1106" s="18"/>
      <c r="S1106" s="18"/>
      <c r="V1106" s="25"/>
      <c r="W1106" s="25"/>
      <c r="X1106" s="89"/>
      <c r="Y1106" s="89"/>
      <c r="Z1106" s="89"/>
      <c r="AB1106" s="25"/>
      <c r="AD1106" s="25"/>
      <c r="AE1106" s="89"/>
      <c r="AG1106" s="25"/>
      <c r="AH1106" s="67"/>
      <c r="AK1106" s="25"/>
      <c r="AL1106" s="25"/>
      <c r="AM1106" s="89"/>
      <c r="AN1106" s="25"/>
      <c r="AO1106" s="89"/>
      <c r="AR1106" s="25"/>
      <c r="AS1106" s="89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89"/>
      <c r="CV1106" s="347"/>
      <c r="CX1106" s="347"/>
      <c r="CZ1106" s="347"/>
      <c r="DB1106" s="347"/>
      <c r="DD1106" s="347"/>
    </row>
    <row r="1107" spans="4:108" x14ac:dyDescent="0.2">
      <c r="D1107" s="18"/>
      <c r="H1107" s="18"/>
      <c r="J1107" s="18"/>
      <c r="K1107" s="18"/>
      <c r="L1107" s="25"/>
      <c r="M1107" s="18"/>
      <c r="N1107" s="18"/>
      <c r="O1107" s="18"/>
      <c r="P1107" s="18"/>
      <c r="Q1107" s="18"/>
      <c r="R1107" s="18"/>
      <c r="S1107" s="18"/>
      <c r="V1107" s="25"/>
      <c r="W1107" s="25"/>
      <c r="X1107" s="89"/>
      <c r="Y1107" s="89"/>
      <c r="Z1107" s="89"/>
      <c r="AB1107" s="25"/>
      <c r="AD1107" s="25"/>
      <c r="AE1107" s="89"/>
      <c r="AG1107" s="25"/>
      <c r="AH1107" s="67"/>
      <c r="AK1107" s="25"/>
      <c r="AL1107" s="25"/>
      <c r="AM1107" s="89"/>
      <c r="AN1107" s="25"/>
      <c r="AO1107" s="89"/>
      <c r="AR1107" s="25"/>
      <c r="AS1107" s="89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89"/>
      <c r="CV1107" s="347"/>
      <c r="CX1107" s="347"/>
      <c r="CZ1107" s="347"/>
      <c r="DB1107" s="347"/>
      <c r="DD1107" s="347"/>
    </row>
    <row r="1108" spans="4:108" x14ac:dyDescent="0.2">
      <c r="D1108" s="18"/>
      <c r="H1108" s="18"/>
      <c r="J1108" s="18"/>
      <c r="K1108" s="18"/>
      <c r="L1108" s="25"/>
      <c r="M1108" s="18"/>
      <c r="N1108" s="18"/>
      <c r="O1108" s="18"/>
      <c r="P1108" s="18"/>
      <c r="Q1108" s="18"/>
      <c r="R1108" s="18"/>
      <c r="S1108" s="18"/>
      <c r="V1108" s="25"/>
      <c r="W1108" s="25"/>
      <c r="X1108" s="89"/>
      <c r="Y1108" s="89"/>
      <c r="Z1108" s="89"/>
      <c r="AB1108" s="25"/>
      <c r="AD1108" s="25"/>
      <c r="AE1108" s="89"/>
      <c r="AG1108" s="25"/>
      <c r="AH1108" s="67"/>
      <c r="AK1108" s="25"/>
      <c r="AL1108" s="25"/>
      <c r="AM1108" s="89"/>
      <c r="AN1108" s="25"/>
      <c r="AO1108" s="89"/>
      <c r="AR1108" s="25"/>
      <c r="AS1108" s="89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89"/>
      <c r="CV1108" s="347"/>
      <c r="CX1108" s="347"/>
      <c r="CZ1108" s="347"/>
      <c r="DB1108" s="347"/>
      <c r="DD1108" s="347"/>
    </row>
    <row r="1109" spans="4:108" x14ac:dyDescent="0.2">
      <c r="D1109" s="18"/>
      <c r="H1109" s="18"/>
      <c r="J1109" s="18"/>
      <c r="K1109" s="18"/>
      <c r="L1109" s="25"/>
      <c r="M1109" s="18"/>
      <c r="N1109" s="18"/>
      <c r="O1109" s="18"/>
      <c r="P1109" s="18"/>
      <c r="Q1109" s="18"/>
      <c r="R1109" s="18"/>
      <c r="S1109" s="18"/>
      <c r="V1109" s="25"/>
      <c r="W1109" s="25"/>
      <c r="X1109" s="89"/>
      <c r="Y1109" s="89"/>
      <c r="Z1109" s="89"/>
      <c r="AB1109" s="25"/>
      <c r="AD1109" s="25"/>
      <c r="AE1109" s="89"/>
      <c r="AG1109" s="25"/>
      <c r="AH1109" s="67"/>
      <c r="AK1109" s="25"/>
      <c r="AL1109" s="25"/>
      <c r="AM1109" s="89"/>
      <c r="AN1109" s="25"/>
      <c r="AO1109" s="89"/>
      <c r="AR1109" s="25"/>
      <c r="AS1109" s="89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89"/>
      <c r="CV1109" s="347"/>
      <c r="CX1109" s="347"/>
      <c r="CZ1109" s="347"/>
      <c r="DB1109" s="347"/>
      <c r="DD1109" s="347"/>
    </row>
    <row r="1110" spans="4:108" x14ac:dyDescent="0.2">
      <c r="D1110" s="18"/>
      <c r="H1110" s="18"/>
      <c r="J1110" s="18"/>
      <c r="K1110" s="18"/>
      <c r="L1110" s="25"/>
      <c r="M1110" s="18"/>
      <c r="N1110" s="18"/>
      <c r="O1110" s="18"/>
      <c r="P1110" s="18"/>
      <c r="Q1110" s="18"/>
      <c r="R1110" s="18"/>
      <c r="S1110" s="18"/>
      <c r="V1110" s="25"/>
      <c r="W1110" s="25"/>
      <c r="X1110" s="89"/>
      <c r="Y1110" s="89"/>
      <c r="Z1110" s="89"/>
      <c r="AB1110" s="25"/>
      <c r="AD1110" s="25"/>
      <c r="AE1110" s="89"/>
      <c r="AG1110" s="25"/>
      <c r="AH1110" s="67"/>
      <c r="AK1110" s="25"/>
      <c r="AL1110" s="25"/>
      <c r="AM1110" s="89"/>
      <c r="AN1110" s="25"/>
      <c r="AO1110" s="89"/>
      <c r="AR1110" s="25"/>
      <c r="AS1110" s="89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89"/>
      <c r="CV1110" s="347"/>
      <c r="CX1110" s="347"/>
      <c r="CZ1110" s="347"/>
      <c r="DB1110" s="347"/>
      <c r="DD1110" s="347"/>
    </row>
    <row r="1111" spans="4:108" x14ac:dyDescent="0.2">
      <c r="D1111" s="18"/>
      <c r="H1111" s="18"/>
      <c r="J1111" s="18"/>
      <c r="K1111" s="18"/>
      <c r="L1111" s="25"/>
      <c r="M1111" s="18"/>
      <c r="N1111" s="18"/>
      <c r="O1111" s="18"/>
      <c r="P1111" s="18"/>
      <c r="Q1111" s="18"/>
      <c r="R1111" s="18"/>
      <c r="S1111" s="18"/>
      <c r="V1111" s="25"/>
      <c r="W1111" s="25"/>
      <c r="X1111" s="89"/>
      <c r="Y1111" s="89"/>
      <c r="Z1111" s="89"/>
      <c r="AB1111" s="25"/>
      <c r="AD1111" s="25"/>
      <c r="AE1111" s="89"/>
      <c r="AG1111" s="25"/>
      <c r="AH1111" s="67"/>
      <c r="AK1111" s="25"/>
      <c r="AL1111" s="25"/>
      <c r="AM1111" s="89"/>
      <c r="AN1111" s="25"/>
      <c r="AO1111" s="89"/>
      <c r="AR1111" s="25"/>
      <c r="AS1111" s="89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89"/>
      <c r="CV1111" s="347"/>
      <c r="CX1111" s="347"/>
      <c r="CZ1111" s="347"/>
      <c r="DB1111" s="347"/>
      <c r="DD1111" s="347"/>
    </row>
    <row r="1112" spans="4:108" x14ac:dyDescent="0.2">
      <c r="D1112" s="18"/>
      <c r="H1112" s="18"/>
      <c r="J1112" s="18"/>
      <c r="K1112" s="18"/>
      <c r="L1112" s="25"/>
      <c r="M1112" s="18"/>
      <c r="N1112" s="18"/>
      <c r="O1112" s="18"/>
      <c r="P1112" s="18"/>
      <c r="Q1112" s="18"/>
      <c r="R1112" s="18"/>
      <c r="S1112" s="18"/>
      <c r="V1112" s="25"/>
      <c r="W1112" s="25"/>
      <c r="X1112" s="89"/>
      <c r="Y1112" s="89"/>
      <c r="Z1112" s="89"/>
      <c r="AB1112" s="25"/>
      <c r="AD1112" s="25"/>
      <c r="AE1112" s="89"/>
      <c r="AG1112" s="25"/>
      <c r="AH1112" s="67"/>
      <c r="AK1112" s="25"/>
      <c r="AL1112" s="25"/>
      <c r="AM1112" s="89"/>
      <c r="AN1112" s="25"/>
      <c r="AO1112" s="89"/>
      <c r="AR1112" s="25"/>
      <c r="AS1112" s="89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89"/>
      <c r="CV1112" s="347"/>
      <c r="CX1112" s="347"/>
      <c r="CZ1112" s="347"/>
      <c r="DB1112" s="347"/>
      <c r="DD1112" s="347"/>
    </row>
    <row r="1113" spans="4:108" x14ac:dyDescent="0.2">
      <c r="D1113" s="18"/>
      <c r="H1113" s="18"/>
      <c r="J1113" s="18"/>
      <c r="K1113" s="18"/>
      <c r="L1113" s="25"/>
      <c r="M1113" s="18"/>
      <c r="N1113" s="18"/>
      <c r="O1113" s="18"/>
      <c r="P1113" s="18"/>
      <c r="Q1113" s="18"/>
      <c r="R1113" s="18"/>
      <c r="S1113" s="18"/>
      <c r="V1113" s="25"/>
      <c r="W1113" s="25"/>
      <c r="X1113" s="89"/>
      <c r="Y1113" s="89"/>
      <c r="Z1113" s="89"/>
      <c r="AB1113" s="25"/>
      <c r="AD1113" s="25"/>
      <c r="AE1113" s="89"/>
      <c r="AG1113" s="25"/>
      <c r="AH1113" s="67"/>
      <c r="AK1113" s="25"/>
      <c r="AL1113" s="25"/>
      <c r="AM1113" s="89"/>
      <c r="AN1113" s="25"/>
      <c r="AO1113" s="89"/>
      <c r="AR1113" s="25"/>
      <c r="AS1113" s="89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89"/>
    </row>
    <row r="1114" spans="4:108" x14ac:dyDescent="0.2">
      <c r="D1114" s="18"/>
      <c r="H1114" s="18"/>
      <c r="J1114" s="18"/>
      <c r="K1114" s="18"/>
      <c r="L1114" s="25"/>
      <c r="M1114" s="18"/>
      <c r="N1114" s="18"/>
      <c r="O1114" s="18"/>
      <c r="P1114" s="18"/>
      <c r="Q1114" s="18"/>
      <c r="R1114" s="18"/>
      <c r="S1114" s="18"/>
      <c r="V1114" s="25"/>
      <c r="W1114" s="25"/>
      <c r="X1114" s="89"/>
      <c r="Y1114" s="89"/>
      <c r="Z1114" s="89"/>
      <c r="AB1114" s="25"/>
      <c r="AD1114" s="25"/>
      <c r="AE1114" s="89"/>
      <c r="AG1114" s="25"/>
      <c r="AH1114" s="67"/>
      <c r="AK1114" s="25"/>
      <c r="AL1114" s="25"/>
      <c r="AM1114" s="89"/>
      <c r="AN1114" s="25"/>
      <c r="AO1114" s="89"/>
      <c r="AR1114" s="25"/>
      <c r="AS1114" s="89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89"/>
    </row>
    <row r="1115" spans="4:108" x14ac:dyDescent="0.2">
      <c r="D1115" s="18"/>
      <c r="H1115" s="18"/>
      <c r="J1115" s="18"/>
      <c r="K1115" s="18"/>
      <c r="L1115" s="25"/>
      <c r="M1115" s="18"/>
      <c r="N1115" s="18"/>
      <c r="O1115" s="18"/>
      <c r="P1115" s="18"/>
      <c r="Q1115" s="18"/>
      <c r="R1115" s="18"/>
      <c r="S1115" s="18"/>
      <c r="V1115" s="25"/>
      <c r="W1115" s="25"/>
      <c r="X1115" s="89"/>
      <c r="Y1115" s="89"/>
      <c r="Z1115" s="89"/>
      <c r="AB1115" s="25"/>
      <c r="AD1115" s="25"/>
      <c r="AE1115" s="89"/>
      <c r="AG1115" s="25"/>
      <c r="AH1115" s="67"/>
      <c r="AK1115" s="25"/>
      <c r="AL1115" s="25"/>
      <c r="AM1115" s="89"/>
      <c r="AN1115" s="25"/>
      <c r="AO1115" s="89"/>
      <c r="AR1115" s="25"/>
      <c r="AS1115" s="89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89"/>
    </row>
    <row r="1116" spans="4:108" x14ac:dyDescent="0.2">
      <c r="D1116" s="18"/>
      <c r="H1116" s="18"/>
      <c r="J1116" s="18"/>
      <c r="K1116" s="18"/>
      <c r="L1116" s="25"/>
      <c r="M1116" s="18"/>
      <c r="N1116" s="18"/>
      <c r="O1116" s="18"/>
      <c r="P1116" s="18"/>
      <c r="Q1116" s="18"/>
      <c r="R1116" s="18"/>
      <c r="S1116" s="18"/>
      <c r="V1116" s="25"/>
      <c r="W1116" s="25"/>
      <c r="X1116" s="89"/>
      <c r="Y1116" s="89"/>
      <c r="Z1116" s="89"/>
      <c r="AB1116" s="25"/>
      <c r="AD1116" s="25"/>
      <c r="AE1116" s="89"/>
      <c r="AG1116" s="25"/>
      <c r="AH1116" s="67"/>
      <c r="AK1116" s="25"/>
      <c r="AL1116" s="25"/>
      <c r="AM1116" s="89"/>
      <c r="AN1116" s="25"/>
      <c r="AO1116" s="89"/>
      <c r="AR1116" s="25"/>
      <c r="AS1116" s="89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89"/>
    </row>
    <row r="1117" spans="4:108" x14ac:dyDescent="0.2">
      <c r="D1117" s="18"/>
      <c r="H1117" s="18"/>
      <c r="J1117" s="18"/>
      <c r="K1117" s="18"/>
      <c r="L1117" s="25"/>
      <c r="M1117" s="18"/>
      <c r="N1117" s="18"/>
      <c r="O1117" s="18"/>
      <c r="P1117" s="18"/>
      <c r="Q1117" s="18"/>
      <c r="R1117" s="18"/>
      <c r="S1117" s="18"/>
      <c r="V1117" s="25"/>
      <c r="W1117" s="25"/>
      <c r="X1117" s="89"/>
      <c r="Y1117" s="89"/>
      <c r="Z1117" s="89"/>
      <c r="AB1117" s="25"/>
      <c r="AD1117" s="25"/>
      <c r="AE1117" s="89"/>
      <c r="AG1117" s="25"/>
      <c r="AH1117" s="67"/>
      <c r="AK1117" s="25"/>
      <c r="AL1117" s="25"/>
      <c r="AM1117" s="89"/>
      <c r="AN1117" s="25"/>
      <c r="AO1117" s="89"/>
      <c r="AR1117" s="25"/>
      <c r="AS1117" s="89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89"/>
    </row>
    <row r="1118" spans="4:108" x14ac:dyDescent="0.2">
      <c r="D1118" s="18"/>
      <c r="H1118" s="18"/>
      <c r="J1118" s="18"/>
      <c r="K1118" s="18"/>
      <c r="L1118" s="25"/>
      <c r="M1118" s="18"/>
      <c r="N1118" s="18"/>
      <c r="O1118" s="18"/>
      <c r="P1118" s="18"/>
      <c r="Q1118" s="18"/>
      <c r="R1118" s="18"/>
      <c r="S1118" s="18"/>
      <c r="V1118" s="25"/>
      <c r="W1118" s="25"/>
      <c r="X1118" s="89"/>
      <c r="Y1118" s="89"/>
      <c r="Z1118" s="89"/>
      <c r="AB1118" s="25"/>
      <c r="AD1118" s="25"/>
      <c r="AE1118" s="89"/>
      <c r="AG1118" s="25"/>
      <c r="AH1118" s="67"/>
      <c r="AK1118" s="25"/>
      <c r="AL1118" s="25"/>
      <c r="AM1118" s="89"/>
      <c r="AN1118" s="25"/>
      <c r="AO1118" s="89"/>
      <c r="AR1118" s="25"/>
      <c r="AS1118" s="89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89"/>
    </row>
    <row r="1119" spans="4:108" x14ac:dyDescent="0.2">
      <c r="D1119" s="18"/>
      <c r="H1119" s="18"/>
      <c r="J1119" s="18"/>
      <c r="K1119" s="18"/>
      <c r="L1119" s="25"/>
      <c r="M1119" s="18"/>
      <c r="N1119" s="18"/>
      <c r="O1119" s="18"/>
      <c r="P1119" s="18"/>
      <c r="Q1119" s="18"/>
      <c r="R1119" s="18"/>
      <c r="S1119" s="18"/>
      <c r="V1119" s="25"/>
      <c r="W1119" s="25"/>
      <c r="X1119" s="89"/>
      <c r="Y1119" s="89"/>
      <c r="Z1119" s="89"/>
      <c r="AB1119" s="25"/>
      <c r="AD1119" s="25"/>
      <c r="AE1119" s="89"/>
      <c r="AG1119" s="25"/>
      <c r="AH1119" s="67"/>
      <c r="AK1119" s="25"/>
      <c r="AL1119" s="25"/>
      <c r="AM1119" s="89"/>
      <c r="AN1119" s="25"/>
      <c r="AO1119" s="89"/>
      <c r="AR1119" s="25"/>
      <c r="AS1119" s="89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89"/>
    </row>
    <row r="1120" spans="4:108" x14ac:dyDescent="0.2">
      <c r="D1120" s="18"/>
      <c r="H1120" s="18"/>
      <c r="J1120" s="18"/>
      <c r="K1120" s="18"/>
      <c r="L1120" s="25"/>
      <c r="M1120" s="18"/>
      <c r="N1120" s="18"/>
      <c r="O1120" s="18"/>
      <c r="P1120" s="18"/>
      <c r="Q1120" s="18"/>
      <c r="R1120" s="18"/>
      <c r="S1120" s="18"/>
      <c r="V1120" s="25"/>
      <c r="W1120" s="25"/>
      <c r="X1120" s="89"/>
      <c r="Y1120" s="89"/>
      <c r="Z1120" s="89"/>
      <c r="AB1120" s="25"/>
      <c r="AD1120" s="25"/>
      <c r="AE1120" s="89"/>
      <c r="AG1120" s="25"/>
      <c r="AH1120" s="67"/>
      <c r="AK1120" s="25"/>
      <c r="AL1120" s="25"/>
      <c r="AM1120" s="89"/>
      <c r="AN1120" s="25"/>
      <c r="AO1120" s="89"/>
      <c r="AR1120" s="25"/>
      <c r="AS1120" s="89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89"/>
    </row>
    <row r="1121" spans="4:108" x14ac:dyDescent="0.2">
      <c r="D1121" s="18"/>
      <c r="H1121" s="18"/>
      <c r="J1121" s="18"/>
      <c r="K1121" s="18"/>
      <c r="L1121" s="25"/>
      <c r="M1121" s="18"/>
      <c r="N1121" s="18"/>
      <c r="O1121" s="18"/>
      <c r="P1121" s="18"/>
      <c r="Q1121" s="18"/>
      <c r="R1121" s="18"/>
      <c r="S1121" s="18"/>
      <c r="V1121" s="25"/>
      <c r="W1121" s="25"/>
      <c r="X1121" s="89"/>
      <c r="Y1121" s="89"/>
      <c r="Z1121" s="89"/>
      <c r="AB1121" s="25"/>
      <c r="AD1121" s="25"/>
      <c r="AE1121" s="89"/>
      <c r="AG1121" s="25"/>
      <c r="AH1121" s="67"/>
      <c r="AK1121" s="25"/>
      <c r="AL1121" s="25"/>
      <c r="AM1121" s="89"/>
      <c r="AN1121" s="25"/>
      <c r="AO1121" s="89"/>
      <c r="AR1121" s="25"/>
      <c r="AS1121" s="89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89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577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X1121" s="18"/>
      <c r="CZ1121" s="18"/>
      <c r="DB1121" s="18"/>
      <c r="DD1121" s="18"/>
    </row>
    <row r="1122" spans="4:108" x14ac:dyDescent="0.2">
      <c r="D1122" s="18"/>
      <c r="H1122" s="18"/>
      <c r="J1122" s="18"/>
      <c r="K1122" s="18"/>
      <c r="L1122" s="25"/>
      <c r="M1122" s="18"/>
      <c r="N1122" s="18"/>
      <c r="O1122" s="18"/>
      <c r="P1122" s="18"/>
      <c r="Q1122" s="18"/>
      <c r="R1122" s="18"/>
      <c r="S1122" s="18"/>
      <c r="V1122" s="25"/>
      <c r="W1122" s="25"/>
      <c r="X1122" s="89"/>
      <c r="Y1122" s="89"/>
      <c r="Z1122" s="89"/>
      <c r="AB1122" s="25"/>
      <c r="AD1122" s="25"/>
      <c r="AE1122" s="89"/>
      <c r="AG1122" s="25"/>
      <c r="AH1122" s="67"/>
      <c r="AK1122" s="25"/>
      <c r="AL1122" s="25"/>
      <c r="AM1122" s="89"/>
      <c r="AN1122" s="25"/>
      <c r="AO1122" s="89"/>
      <c r="AR1122" s="25"/>
      <c r="AS1122" s="89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89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577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X1122" s="18"/>
      <c r="CZ1122" s="18"/>
      <c r="DB1122" s="18"/>
      <c r="DD1122" s="18"/>
    </row>
    <row r="1123" spans="4:108" x14ac:dyDescent="0.2">
      <c r="D1123" s="18"/>
      <c r="H1123" s="18"/>
      <c r="J1123" s="18"/>
      <c r="K1123" s="18"/>
      <c r="L1123" s="25"/>
      <c r="M1123" s="18"/>
      <c r="N1123" s="18"/>
      <c r="O1123" s="18"/>
      <c r="P1123" s="18"/>
      <c r="Q1123" s="18"/>
      <c r="R1123" s="18"/>
      <c r="S1123" s="18"/>
      <c r="V1123" s="25"/>
      <c r="W1123" s="25"/>
      <c r="X1123" s="89"/>
      <c r="Y1123" s="89"/>
      <c r="Z1123" s="89"/>
      <c r="AB1123" s="25"/>
      <c r="AD1123" s="25"/>
      <c r="AE1123" s="89"/>
      <c r="AG1123" s="25"/>
      <c r="AH1123" s="67"/>
      <c r="AK1123" s="25"/>
      <c r="AL1123" s="25"/>
      <c r="AM1123" s="89"/>
      <c r="AN1123" s="25"/>
      <c r="AO1123" s="89"/>
      <c r="AR1123" s="25"/>
      <c r="AS1123" s="89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89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577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X1123" s="18"/>
      <c r="CZ1123" s="18"/>
      <c r="DB1123" s="18"/>
      <c r="DD1123" s="18"/>
    </row>
    <row r="1124" spans="4:108" x14ac:dyDescent="0.2">
      <c r="D1124" s="18"/>
      <c r="H1124" s="18"/>
      <c r="J1124" s="18"/>
      <c r="K1124" s="18"/>
      <c r="L1124" s="25"/>
      <c r="M1124" s="18"/>
      <c r="N1124" s="18"/>
      <c r="O1124" s="18"/>
      <c r="P1124" s="18"/>
      <c r="Q1124" s="18"/>
      <c r="R1124" s="18"/>
      <c r="S1124" s="18"/>
      <c r="V1124" s="25"/>
      <c r="W1124" s="25"/>
      <c r="X1124" s="89"/>
      <c r="Y1124" s="89"/>
      <c r="Z1124" s="89"/>
      <c r="AB1124" s="25"/>
      <c r="AD1124" s="25"/>
      <c r="AE1124" s="89"/>
      <c r="AG1124" s="25"/>
      <c r="AH1124" s="67"/>
      <c r="AK1124" s="25"/>
      <c r="AL1124" s="25"/>
      <c r="AM1124" s="89"/>
      <c r="AN1124" s="25"/>
      <c r="AO1124" s="89"/>
      <c r="AR1124" s="25"/>
      <c r="AS1124" s="89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89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577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X1124" s="18"/>
      <c r="CZ1124" s="18"/>
      <c r="DB1124" s="18"/>
      <c r="DD1124" s="18"/>
    </row>
    <row r="1125" spans="4:108" x14ac:dyDescent="0.2">
      <c r="D1125" s="18"/>
      <c r="H1125" s="18"/>
      <c r="J1125" s="18"/>
      <c r="K1125" s="18"/>
      <c r="L1125" s="25"/>
      <c r="M1125" s="18"/>
      <c r="N1125" s="18"/>
      <c r="O1125" s="18"/>
      <c r="P1125" s="18"/>
      <c r="Q1125" s="18"/>
      <c r="R1125" s="18"/>
      <c r="S1125" s="18"/>
      <c r="V1125" s="25"/>
      <c r="W1125" s="25"/>
      <c r="X1125" s="89"/>
      <c r="Y1125" s="89"/>
      <c r="Z1125" s="89"/>
      <c r="AB1125" s="25"/>
      <c r="AD1125" s="25"/>
      <c r="AE1125" s="89"/>
      <c r="AG1125" s="25"/>
      <c r="AH1125" s="67"/>
      <c r="AK1125" s="25"/>
      <c r="AL1125" s="25"/>
      <c r="AM1125" s="89"/>
      <c r="AN1125" s="25"/>
      <c r="AO1125" s="89"/>
      <c r="AR1125" s="25"/>
      <c r="AS1125" s="89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89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577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X1125" s="18"/>
      <c r="CZ1125" s="18"/>
      <c r="DB1125" s="18"/>
      <c r="DD1125" s="18"/>
    </row>
    <row r="1126" spans="4:108" x14ac:dyDescent="0.2">
      <c r="D1126" s="18"/>
      <c r="H1126" s="18"/>
      <c r="J1126" s="18"/>
      <c r="K1126" s="18"/>
      <c r="L1126" s="25"/>
      <c r="M1126" s="18"/>
      <c r="N1126" s="18"/>
      <c r="O1126" s="18"/>
      <c r="P1126" s="18"/>
      <c r="Q1126" s="18"/>
      <c r="R1126" s="18"/>
      <c r="S1126" s="18"/>
      <c r="V1126" s="25"/>
      <c r="W1126" s="25"/>
      <c r="X1126" s="89"/>
      <c r="Y1126" s="89"/>
      <c r="Z1126" s="89"/>
      <c r="AB1126" s="25"/>
      <c r="AD1126" s="25"/>
      <c r="AE1126" s="89"/>
      <c r="AG1126" s="25"/>
      <c r="AH1126" s="67"/>
      <c r="AK1126" s="25"/>
      <c r="AL1126" s="25"/>
      <c r="AM1126" s="89"/>
      <c r="AN1126" s="25"/>
      <c r="AO1126" s="89"/>
      <c r="AR1126" s="25"/>
      <c r="AS1126" s="89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89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577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X1126" s="18"/>
      <c r="CZ1126" s="18"/>
      <c r="DB1126" s="18"/>
      <c r="DD1126" s="18"/>
    </row>
    <row r="1127" spans="4:108" x14ac:dyDescent="0.2">
      <c r="D1127" s="18"/>
      <c r="H1127" s="18"/>
      <c r="J1127" s="18"/>
      <c r="K1127" s="18"/>
      <c r="L1127" s="25"/>
      <c r="M1127" s="18"/>
      <c r="N1127" s="18"/>
      <c r="O1127" s="18"/>
      <c r="P1127" s="18"/>
      <c r="Q1127" s="18"/>
      <c r="R1127" s="18"/>
      <c r="S1127" s="18"/>
      <c r="V1127" s="25"/>
      <c r="W1127" s="25"/>
      <c r="X1127" s="89"/>
      <c r="Y1127" s="89"/>
      <c r="Z1127" s="89"/>
      <c r="AB1127" s="25"/>
      <c r="AD1127" s="25"/>
      <c r="AE1127" s="89"/>
      <c r="AG1127" s="25"/>
      <c r="AH1127" s="67"/>
      <c r="AK1127" s="25"/>
      <c r="AL1127" s="25"/>
      <c r="AM1127" s="89"/>
      <c r="AN1127" s="25"/>
      <c r="AO1127" s="89"/>
      <c r="AR1127" s="25"/>
      <c r="AS1127" s="89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89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577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X1127" s="18"/>
      <c r="CZ1127" s="18"/>
      <c r="DB1127" s="18"/>
      <c r="DD1127" s="18"/>
    </row>
    <row r="1128" spans="4:108" x14ac:dyDescent="0.2">
      <c r="D1128" s="18"/>
      <c r="H1128" s="18"/>
      <c r="J1128" s="18"/>
      <c r="K1128" s="18"/>
      <c r="L1128" s="25"/>
      <c r="M1128" s="18"/>
      <c r="N1128" s="18"/>
      <c r="O1128" s="18"/>
      <c r="P1128" s="18"/>
      <c r="Q1128" s="18"/>
      <c r="R1128" s="18"/>
      <c r="S1128" s="18"/>
      <c r="V1128" s="25"/>
      <c r="W1128" s="25"/>
      <c r="X1128" s="89"/>
      <c r="Y1128" s="89"/>
      <c r="Z1128" s="89"/>
      <c r="AB1128" s="25"/>
      <c r="AD1128" s="25"/>
      <c r="AE1128" s="89"/>
      <c r="AG1128" s="25"/>
      <c r="AH1128" s="67"/>
      <c r="AK1128" s="25"/>
      <c r="AL1128" s="25"/>
      <c r="AM1128" s="89"/>
      <c r="AN1128" s="25"/>
      <c r="AO1128" s="89"/>
      <c r="AR1128" s="25"/>
      <c r="AS1128" s="89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89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577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X1128" s="18"/>
      <c r="CZ1128" s="18"/>
      <c r="DB1128" s="18"/>
      <c r="DD1128" s="18"/>
    </row>
    <row r="1129" spans="4:108" x14ac:dyDescent="0.2">
      <c r="D1129" s="18"/>
      <c r="H1129" s="18"/>
      <c r="J1129" s="18"/>
      <c r="K1129" s="18"/>
      <c r="L1129" s="25"/>
      <c r="M1129" s="18"/>
      <c r="N1129" s="18"/>
      <c r="O1129" s="18"/>
      <c r="P1129" s="18"/>
      <c r="Q1129" s="18"/>
      <c r="R1129" s="18"/>
      <c r="S1129" s="18"/>
      <c r="V1129" s="25"/>
      <c r="W1129" s="25"/>
      <c r="X1129" s="89"/>
      <c r="Y1129" s="89"/>
      <c r="Z1129" s="89"/>
      <c r="AB1129" s="25"/>
      <c r="AD1129" s="25"/>
      <c r="AE1129" s="89"/>
      <c r="AG1129" s="25"/>
      <c r="AH1129" s="67"/>
      <c r="AK1129" s="25"/>
      <c r="AL1129" s="25"/>
      <c r="AM1129" s="89"/>
      <c r="AN1129" s="25"/>
      <c r="AO1129" s="89"/>
      <c r="AR1129" s="25"/>
      <c r="AS1129" s="89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89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577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X1129" s="18"/>
      <c r="CZ1129" s="18"/>
      <c r="DB1129" s="18"/>
      <c r="DD1129" s="18"/>
    </row>
    <row r="1130" spans="4:108" x14ac:dyDescent="0.2">
      <c r="D1130" s="18"/>
      <c r="H1130" s="18"/>
      <c r="J1130" s="18"/>
      <c r="K1130" s="18"/>
      <c r="L1130" s="25"/>
      <c r="M1130" s="18"/>
      <c r="N1130" s="18"/>
      <c r="O1130" s="18"/>
      <c r="P1130" s="18"/>
      <c r="Q1130" s="18"/>
      <c r="R1130" s="18"/>
      <c r="S1130" s="18"/>
      <c r="V1130" s="25"/>
      <c r="W1130" s="25"/>
      <c r="X1130" s="89"/>
      <c r="Y1130" s="89"/>
      <c r="Z1130" s="89"/>
      <c r="AB1130" s="25"/>
      <c r="AD1130" s="25"/>
      <c r="AE1130" s="89"/>
      <c r="AG1130" s="25"/>
      <c r="AH1130" s="67"/>
      <c r="AK1130" s="25"/>
      <c r="AL1130" s="25"/>
      <c r="AM1130" s="89"/>
      <c r="AN1130" s="25"/>
      <c r="AO1130" s="89"/>
      <c r="AR1130" s="25"/>
      <c r="AS1130" s="89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89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577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X1130" s="18"/>
      <c r="CZ1130" s="18"/>
      <c r="DB1130" s="18"/>
      <c r="DD1130" s="18"/>
    </row>
    <row r="1131" spans="4:108" x14ac:dyDescent="0.2">
      <c r="D1131" s="18"/>
      <c r="H1131" s="18"/>
      <c r="J1131" s="18"/>
      <c r="K1131" s="18"/>
      <c r="L1131" s="25"/>
      <c r="M1131" s="18"/>
      <c r="N1131" s="18"/>
      <c r="O1131" s="18"/>
      <c r="P1131" s="18"/>
      <c r="Q1131" s="18"/>
      <c r="R1131" s="18"/>
      <c r="S1131" s="18"/>
      <c r="V1131" s="25"/>
      <c r="W1131" s="25"/>
      <c r="X1131" s="89"/>
      <c r="Y1131" s="89"/>
      <c r="Z1131" s="89"/>
      <c r="AB1131" s="25"/>
      <c r="AD1131" s="25"/>
      <c r="AE1131" s="89"/>
      <c r="AG1131" s="25"/>
      <c r="AH1131" s="67"/>
      <c r="AK1131" s="25"/>
      <c r="AL1131" s="25"/>
      <c r="AM1131" s="89"/>
      <c r="AN1131" s="25"/>
      <c r="AO1131" s="89"/>
      <c r="AR1131" s="25"/>
      <c r="AS1131" s="89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89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577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X1131" s="18"/>
      <c r="CZ1131" s="18"/>
      <c r="DB1131" s="18"/>
      <c r="DD1131" s="18"/>
    </row>
    <row r="1132" spans="4:108" x14ac:dyDescent="0.2">
      <c r="D1132" s="18"/>
      <c r="H1132" s="18"/>
      <c r="J1132" s="18"/>
      <c r="K1132" s="18"/>
      <c r="L1132" s="25"/>
      <c r="M1132" s="18"/>
      <c r="N1132" s="18"/>
      <c r="O1132" s="18"/>
      <c r="P1132" s="18"/>
      <c r="Q1132" s="18"/>
      <c r="R1132" s="18"/>
      <c r="S1132" s="18"/>
      <c r="V1132" s="25"/>
      <c r="W1132" s="25"/>
      <c r="X1132" s="89"/>
      <c r="Y1132" s="89"/>
      <c r="Z1132" s="89"/>
      <c r="AB1132" s="25"/>
      <c r="AD1132" s="25"/>
      <c r="AE1132" s="89"/>
      <c r="AG1132" s="25"/>
      <c r="AH1132" s="67"/>
      <c r="AK1132" s="25"/>
      <c r="AL1132" s="25"/>
      <c r="AM1132" s="89"/>
      <c r="AN1132" s="25"/>
      <c r="AO1132" s="89"/>
      <c r="AR1132" s="25"/>
      <c r="AS1132" s="89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89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577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X1132" s="18"/>
      <c r="CZ1132" s="18"/>
      <c r="DB1132" s="18"/>
      <c r="DD1132" s="18"/>
    </row>
    <row r="1133" spans="4:108" x14ac:dyDescent="0.2">
      <c r="D1133" s="18"/>
      <c r="H1133" s="18"/>
      <c r="J1133" s="18"/>
      <c r="K1133" s="18"/>
      <c r="L1133" s="25"/>
      <c r="M1133" s="18"/>
      <c r="N1133" s="18"/>
      <c r="O1133" s="18"/>
      <c r="P1133" s="18"/>
      <c r="Q1133" s="18"/>
      <c r="R1133" s="18"/>
      <c r="S1133" s="18"/>
      <c r="V1133" s="25"/>
      <c r="W1133" s="25"/>
      <c r="X1133" s="89"/>
      <c r="Y1133" s="89"/>
      <c r="Z1133" s="89"/>
      <c r="AB1133" s="25"/>
      <c r="AD1133" s="25"/>
      <c r="AE1133" s="89"/>
      <c r="AG1133" s="25"/>
      <c r="AH1133" s="67"/>
      <c r="AK1133" s="25"/>
      <c r="AL1133" s="25"/>
      <c r="AM1133" s="89"/>
      <c r="AN1133" s="25"/>
      <c r="AO1133" s="89"/>
      <c r="AR1133" s="25"/>
      <c r="AS1133" s="89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89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577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X1133" s="18"/>
      <c r="CZ1133" s="18"/>
      <c r="DB1133" s="18"/>
      <c r="DD1133" s="18"/>
    </row>
    <row r="1134" spans="4:108" x14ac:dyDescent="0.2">
      <c r="D1134" s="18"/>
      <c r="H1134" s="18"/>
      <c r="J1134" s="18"/>
      <c r="K1134" s="18"/>
      <c r="L1134" s="25"/>
      <c r="M1134" s="18"/>
      <c r="N1134" s="18"/>
      <c r="O1134" s="18"/>
      <c r="P1134" s="18"/>
      <c r="Q1134" s="18"/>
      <c r="R1134" s="18"/>
      <c r="S1134" s="18"/>
      <c r="V1134" s="25"/>
      <c r="W1134" s="25"/>
      <c r="X1134" s="89"/>
      <c r="Y1134" s="89"/>
      <c r="Z1134" s="89"/>
      <c r="AB1134" s="25"/>
      <c r="AD1134" s="25"/>
      <c r="AE1134" s="89"/>
      <c r="AG1134" s="25"/>
      <c r="AH1134" s="67"/>
      <c r="AK1134" s="25"/>
      <c r="AL1134" s="25"/>
      <c r="AM1134" s="89"/>
      <c r="AN1134" s="25"/>
      <c r="AO1134" s="89"/>
      <c r="AR1134" s="25"/>
      <c r="AS1134" s="89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89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577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X1134" s="18"/>
      <c r="CZ1134" s="18"/>
      <c r="DB1134" s="18"/>
      <c r="DD1134" s="18"/>
    </row>
    <row r="1135" spans="4:108" x14ac:dyDescent="0.2">
      <c r="D1135" s="18"/>
      <c r="H1135" s="18"/>
      <c r="J1135" s="18"/>
      <c r="K1135" s="18"/>
      <c r="L1135" s="25"/>
      <c r="M1135" s="18"/>
      <c r="N1135" s="18"/>
      <c r="O1135" s="18"/>
      <c r="P1135" s="18"/>
      <c r="Q1135" s="18"/>
      <c r="R1135" s="18"/>
      <c r="S1135" s="18"/>
      <c r="V1135" s="25"/>
      <c r="W1135" s="25"/>
      <c r="X1135" s="89"/>
      <c r="Y1135" s="89"/>
      <c r="Z1135" s="89"/>
      <c r="AB1135" s="25"/>
      <c r="AD1135" s="25"/>
      <c r="AE1135" s="89"/>
      <c r="AG1135" s="25"/>
      <c r="AH1135" s="67"/>
      <c r="AK1135" s="25"/>
      <c r="AL1135" s="25"/>
      <c r="AM1135" s="89"/>
      <c r="AN1135" s="25"/>
      <c r="AO1135" s="89"/>
      <c r="AR1135" s="25"/>
      <c r="AS1135" s="89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89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577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X1135" s="18"/>
      <c r="CZ1135" s="18"/>
      <c r="DB1135" s="18"/>
      <c r="DD1135" s="18"/>
    </row>
    <row r="1136" spans="4:108" x14ac:dyDescent="0.2">
      <c r="D1136" s="18"/>
      <c r="H1136" s="18"/>
      <c r="J1136" s="18"/>
      <c r="K1136" s="18"/>
      <c r="L1136" s="25"/>
      <c r="M1136" s="18"/>
      <c r="N1136" s="18"/>
      <c r="O1136" s="18"/>
      <c r="P1136" s="18"/>
      <c r="Q1136" s="18"/>
      <c r="R1136" s="18"/>
      <c r="S1136" s="18"/>
      <c r="V1136" s="25"/>
      <c r="W1136" s="25"/>
      <c r="X1136" s="89"/>
      <c r="Y1136" s="89"/>
      <c r="Z1136" s="89"/>
      <c r="AB1136" s="25"/>
      <c r="AD1136" s="25"/>
      <c r="AE1136" s="89"/>
      <c r="AG1136" s="25"/>
      <c r="AH1136" s="67"/>
      <c r="AK1136" s="25"/>
      <c r="AL1136" s="25"/>
      <c r="AM1136" s="89"/>
      <c r="AN1136" s="25"/>
      <c r="AO1136" s="89"/>
      <c r="AR1136" s="25"/>
      <c r="AS1136" s="89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89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577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X1136" s="18"/>
      <c r="CZ1136" s="18"/>
      <c r="DB1136" s="18"/>
      <c r="DD1136" s="18"/>
    </row>
    <row r="1137" spans="4:108" x14ac:dyDescent="0.2">
      <c r="D1137" s="18"/>
      <c r="H1137" s="18"/>
      <c r="J1137" s="18"/>
      <c r="K1137" s="18"/>
      <c r="L1137" s="25"/>
      <c r="M1137" s="18"/>
      <c r="N1137" s="18"/>
      <c r="O1137" s="18"/>
      <c r="P1137" s="18"/>
      <c r="Q1137" s="18"/>
      <c r="R1137" s="18"/>
      <c r="S1137" s="18"/>
      <c r="V1137" s="25"/>
      <c r="W1137" s="25"/>
      <c r="X1137" s="89"/>
      <c r="Y1137" s="89"/>
      <c r="Z1137" s="89"/>
      <c r="AB1137" s="25"/>
      <c r="AD1137" s="25"/>
      <c r="AE1137" s="89"/>
      <c r="AG1137" s="25"/>
      <c r="AH1137" s="67"/>
      <c r="AK1137" s="25"/>
      <c r="AL1137" s="25"/>
      <c r="AM1137" s="89"/>
      <c r="AN1137" s="25"/>
      <c r="AO1137" s="89"/>
      <c r="AR1137" s="25"/>
      <c r="AS1137" s="89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89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577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X1137" s="18"/>
      <c r="CZ1137" s="18"/>
      <c r="DB1137" s="18"/>
      <c r="DD1137" s="18"/>
    </row>
    <row r="1138" spans="4:108" x14ac:dyDescent="0.2">
      <c r="D1138" s="18"/>
      <c r="H1138" s="18"/>
      <c r="J1138" s="18"/>
      <c r="K1138" s="18"/>
      <c r="L1138" s="25"/>
      <c r="M1138" s="18"/>
      <c r="N1138" s="18"/>
      <c r="O1138" s="18"/>
      <c r="P1138" s="18"/>
      <c r="Q1138" s="18"/>
      <c r="R1138" s="18"/>
      <c r="S1138" s="18"/>
      <c r="V1138" s="25"/>
      <c r="W1138" s="25"/>
      <c r="X1138" s="89"/>
      <c r="Y1138" s="89"/>
      <c r="Z1138" s="89"/>
      <c r="AB1138" s="25"/>
      <c r="AD1138" s="25"/>
      <c r="AE1138" s="89"/>
      <c r="AG1138" s="25"/>
      <c r="AH1138" s="67"/>
      <c r="AK1138" s="25"/>
      <c r="AL1138" s="25"/>
      <c r="AM1138" s="89"/>
      <c r="AN1138" s="25"/>
      <c r="AO1138" s="89"/>
      <c r="AR1138" s="25"/>
      <c r="AS1138" s="89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89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577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X1138" s="18"/>
      <c r="CZ1138" s="18"/>
      <c r="DB1138" s="18"/>
      <c r="DD1138" s="18"/>
    </row>
    <row r="1139" spans="4:108" x14ac:dyDescent="0.2">
      <c r="D1139" s="18"/>
      <c r="H1139" s="18"/>
      <c r="J1139" s="18"/>
      <c r="K1139" s="18"/>
      <c r="L1139" s="25"/>
      <c r="M1139" s="18"/>
      <c r="N1139" s="18"/>
      <c r="O1139" s="18"/>
      <c r="P1139" s="18"/>
      <c r="Q1139" s="18"/>
      <c r="R1139" s="18"/>
      <c r="S1139" s="18"/>
      <c r="V1139" s="25"/>
      <c r="W1139" s="25"/>
      <c r="X1139" s="89"/>
      <c r="Y1139" s="89"/>
      <c r="Z1139" s="89"/>
      <c r="AB1139" s="25"/>
      <c r="AD1139" s="25"/>
      <c r="AE1139" s="89"/>
      <c r="AG1139" s="25"/>
      <c r="AH1139" s="67"/>
      <c r="AK1139" s="25"/>
      <c r="AL1139" s="25"/>
      <c r="AM1139" s="89"/>
      <c r="AN1139" s="25"/>
      <c r="AO1139" s="89"/>
      <c r="AR1139" s="25"/>
      <c r="AS1139" s="89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89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577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X1139" s="18"/>
      <c r="CZ1139" s="18"/>
      <c r="DB1139" s="18"/>
      <c r="DD1139" s="18"/>
    </row>
    <row r="1140" spans="4:108" x14ac:dyDescent="0.2">
      <c r="D1140" s="18"/>
      <c r="H1140" s="18"/>
      <c r="J1140" s="18"/>
      <c r="K1140" s="18"/>
      <c r="L1140" s="25"/>
      <c r="M1140" s="18"/>
      <c r="N1140" s="18"/>
      <c r="O1140" s="18"/>
      <c r="P1140" s="18"/>
      <c r="Q1140" s="18"/>
      <c r="R1140" s="18"/>
      <c r="S1140" s="18"/>
      <c r="V1140" s="25"/>
      <c r="W1140" s="25"/>
      <c r="X1140" s="89"/>
      <c r="Y1140" s="89"/>
      <c r="Z1140" s="89"/>
      <c r="AB1140" s="25"/>
      <c r="AD1140" s="25"/>
      <c r="AE1140" s="89"/>
      <c r="AG1140" s="25"/>
      <c r="AH1140" s="67"/>
      <c r="AK1140" s="25"/>
      <c r="AL1140" s="25"/>
      <c r="AM1140" s="89"/>
      <c r="AN1140" s="25"/>
      <c r="AO1140" s="89"/>
      <c r="AR1140" s="25"/>
      <c r="AS1140" s="89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89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577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X1140" s="18"/>
      <c r="CZ1140" s="18"/>
      <c r="DB1140" s="18"/>
      <c r="DD1140" s="18"/>
    </row>
    <row r="1141" spans="4:108" x14ac:dyDescent="0.2">
      <c r="D1141" s="18"/>
      <c r="H1141" s="18"/>
      <c r="J1141" s="18"/>
      <c r="K1141" s="18"/>
      <c r="L1141" s="25"/>
      <c r="M1141" s="18"/>
      <c r="N1141" s="18"/>
      <c r="O1141" s="18"/>
      <c r="P1141" s="18"/>
      <c r="Q1141" s="18"/>
      <c r="R1141" s="18"/>
      <c r="S1141" s="18"/>
      <c r="V1141" s="25"/>
      <c r="W1141" s="25"/>
      <c r="X1141" s="89"/>
      <c r="Y1141" s="89"/>
      <c r="Z1141" s="89"/>
      <c r="AB1141" s="25"/>
      <c r="AD1141" s="25"/>
      <c r="AE1141" s="89"/>
      <c r="AG1141" s="25"/>
      <c r="AH1141" s="67"/>
      <c r="AK1141" s="25"/>
      <c r="AL1141" s="25"/>
      <c r="AM1141" s="89"/>
      <c r="AN1141" s="25"/>
      <c r="AO1141" s="89"/>
      <c r="AR1141" s="25"/>
      <c r="AS1141" s="89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89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577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X1141" s="18"/>
      <c r="CZ1141" s="18"/>
      <c r="DB1141" s="18"/>
      <c r="DD1141" s="18"/>
    </row>
    <row r="1142" spans="4:108" x14ac:dyDescent="0.2">
      <c r="D1142" s="18"/>
      <c r="H1142" s="18"/>
      <c r="J1142" s="18"/>
      <c r="K1142" s="18"/>
      <c r="L1142" s="25"/>
      <c r="M1142" s="18"/>
      <c r="N1142" s="18"/>
      <c r="O1142" s="18"/>
      <c r="P1142" s="18"/>
      <c r="Q1142" s="18"/>
      <c r="R1142" s="18"/>
      <c r="S1142" s="18"/>
      <c r="V1142" s="25"/>
      <c r="W1142" s="25"/>
      <c r="X1142" s="89"/>
      <c r="Y1142" s="89"/>
      <c r="Z1142" s="89"/>
      <c r="AB1142" s="25"/>
      <c r="AD1142" s="25"/>
      <c r="AE1142" s="89"/>
      <c r="AG1142" s="25"/>
      <c r="AH1142" s="67"/>
      <c r="AK1142" s="25"/>
      <c r="AL1142" s="25"/>
      <c r="AM1142" s="89"/>
      <c r="AN1142" s="25"/>
      <c r="AO1142" s="89"/>
      <c r="AR1142" s="25"/>
      <c r="AS1142" s="89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89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577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X1142" s="18"/>
      <c r="CZ1142" s="18"/>
      <c r="DB1142" s="18"/>
      <c r="DD1142" s="18"/>
    </row>
    <row r="1143" spans="4:108" x14ac:dyDescent="0.2">
      <c r="D1143" s="18"/>
      <c r="H1143" s="18"/>
      <c r="J1143" s="18"/>
      <c r="K1143" s="18"/>
      <c r="L1143" s="25"/>
      <c r="M1143" s="18"/>
      <c r="N1143" s="18"/>
      <c r="O1143" s="18"/>
      <c r="P1143" s="18"/>
      <c r="Q1143" s="18"/>
      <c r="R1143" s="18"/>
      <c r="S1143" s="18"/>
      <c r="V1143" s="25"/>
      <c r="W1143" s="25"/>
      <c r="X1143" s="89"/>
      <c r="Y1143" s="89"/>
      <c r="Z1143" s="89"/>
      <c r="AB1143" s="25"/>
      <c r="AD1143" s="25"/>
      <c r="AE1143" s="89"/>
      <c r="AG1143" s="25"/>
      <c r="AH1143" s="67"/>
      <c r="AK1143" s="25"/>
      <c r="AL1143" s="25"/>
      <c r="AM1143" s="89"/>
      <c r="AN1143" s="25"/>
      <c r="AO1143" s="89"/>
      <c r="AR1143" s="25"/>
      <c r="AS1143" s="89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89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577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X1143" s="18"/>
      <c r="CZ1143" s="18"/>
      <c r="DB1143" s="18"/>
      <c r="DD1143" s="18"/>
    </row>
    <row r="1144" spans="4:108" x14ac:dyDescent="0.2">
      <c r="D1144" s="18"/>
      <c r="H1144" s="18"/>
      <c r="J1144" s="18"/>
      <c r="K1144" s="18"/>
      <c r="L1144" s="25"/>
      <c r="M1144" s="18"/>
      <c r="N1144" s="18"/>
      <c r="O1144" s="18"/>
      <c r="P1144" s="18"/>
      <c r="Q1144" s="18"/>
      <c r="R1144" s="18"/>
      <c r="S1144" s="18"/>
      <c r="V1144" s="25"/>
      <c r="W1144" s="25"/>
      <c r="X1144" s="89"/>
      <c r="Y1144" s="89"/>
      <c r="Z1144" s="89"/>
      <c r="AB1144" s="25"/>
      <c r="AD1144" s="25"/>
      <c r="AE1144" s="89"/>
      <c r="AG1144" s="25"/>
      <c r="AH1144" s="67"/>
      <c r="AK1144" s="25"/>
      <c r="AL1144" s="25"/>
      <c r="AM1144" s="89"/>
      <c r="AN1144" s="25"/>
      <c r="AO1144" s="89"/>
      <c r="AR1144" s="25"/>
      <c r="AS1144" s="89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89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577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X1144" s="18"/>
      <c r="CZ1144" s="18"/>
      <c r="DB1144" s="18"/>
      <c r="DD1144" s="18"/>
    </row>
    <row r="1145" spans="4:108" x14ac:dyDescent="0.2">
      <c r="D1145" s="18"/>
      <c r="H1145" s="18"/>
      <c r="J1145" s="18"/>
      <c r="K1145" s="18"/>
      <c r="L1145" s="25"/>
      <c r="M1145" s="18"/>
      <c r="N1145" s="18"/>
      <c r="O1145" s="18"/>
      <c r="P1145" s="18"/>
      <c r="Q1145" s="18"/>
      <c r="R1145" s="18"/>
      <c r="S1145" s="18"/>
      <c r="V1145" s="25"/>
      <c r="W1145" s="25"/>
      <c r="X1145" s="89"/>
      <c r="Y1145" s="89"/>
      <c r="Z1145" s="89"/>
      <c r="AB1145" s="25"/>
      <c r="AD1145" s="25"/>
      <c r="AE1145" s="89"/>
      <c r="AG1145" s="25"/>
      <c r="AH1145" s="67"/>
      <c r="AK1145" s="25"/>
      <c r="AL1145" s="25"/>
      <c r="AM1145" s="89"/>
      <c r="AN1145" s="25"/>
      <c r="AO1145" s="89"/>
      <c r="AR1145" s="25"/>
      <c r="AS1145" s="89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89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577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X1145" s="18"/>
      <c r="CZ1145" s="18"/>
      <c r="DB1145" s="18"/>
      <c r="DD1145" s="18"/>
    </row>
    <row r="1146" spans="4:108" x14ac:dyDescent="0.2">
      <c r="D1146" s="18"/>
      <c r="H1146" s="18"/>
      <c r="J1146" s="18"/>
      <c r="K1146" s="18"/>
      <c r="L1146" s="25"/>
      <c r="M1146" s="18"/>
      <c r="N1146" s="18"/>
      <c r="O1146" s="18"/>
      <c r="P1146" s="18"/>
      <c r="Q1146" s="18"/>
      <c r="R1146" s="18"/>
      <c r="S1146" s="18"/>
      <c r="V1146" s="25"/>
      <c r="W1146" s="25"/>
      <c r="X1146" s="89"/>
      <c r="Y1146" s="89"/>
      <c r="Z1146" s="89"/>
      <c r="AB1146" s="25"/>
      <c r="AD1146" s="25"/>
      <c r="AE1146" s="89"/>
      <c r="AG1146" s="25"/>
      <c r="AH1146" s="67"/>
      <c r="AK1146" s="25"/>
      <c r="AL1146" s="25"/>
      <c r="AM1146" s="89"/>
      <c r="AN1146" s="25"/>
      <c r="AO1146" s="89"/>
      <c r="AR1146" s="25"/>
      <c r="AS1146" s="89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89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577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X1146" s="18"/>
      <c r="CZ1146" s="18"/>
      <c r="DB1146" s="18"/>
      <c r="DD1146" s="18"/>
    </row>
    <row r="1147" spans="4:108" x14ac:dyDescent="0.2">
      <c r="D1147" s="18"/>
      <c r="H1147" s="18"/>
      <c r="J1147" s="18"/>
      <c r="K1147" s="18"/>
      <c r="L1147" s="25"/>
      <c r="M1147" s="18"/>
      <c r="N1147" s="18"/>
      <c r="O1147" s="18"/>
      <c r="P1147" s="18"/>
      <c r="Q1147" s="18"/>
      <c r="R1147" s="18"/>
      <c r="S1147" s="18"/>
      <c r="V1147" s="25"/>
      <c r="W1147" s="25"/>
      <c r="X1147" s="89"/>
      <c r="Y1147" s="89"/>
      <c r="Z1147" s="89"/>
      <c r="AB1147" s="25"/>
      <c r="AD1147" s="25"/>
      <c r="AE1147" s="89"/>
      <c r="AG1147" s="25"/>
      <c r="AH1147" s="67"/>
      <c r="AK1147" s="25"/>
      <c r="AL1147" s="25"/>
      <c r="AM1147" s="89"/>
      <c r="AN1147" s="25"/>
      <c r="AO1147" s="89"/>
      <c r="AR1147" s="25"/>
      <c r="AS1147" s="89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89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577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X1147" s="18"/>
      <c r="CZ1147" s="18"/>
      <c r="DB1147" s="18"/>
      <c r="DD1147" s="18"/>
    </row>
    <row r="1148" spans="4:108" x14ac:dyDescent="0.2">
      <c r="D1148" s="18"/>
      <c r="H1148" s="18"/>
      <c r="J1148" s="18"/>
      <c r="K1148" s="18"/>
      <c r="L1148" s="25"/>
      <c r="M1148" s="18"/>
      <c r="N1148" s="18"/>
      <c r="O1148" s="18"/>
      <c r="P1148" s="18"/>
      <c r="Q1148" s="18"/>
      <c r="R1148" s="18"/>
      <c r="S1148" s="18"/>
      <c r="V1148" s="25"/>
      <c r="W1148" s="25"/>
      <c r="X1148" s="89"/>
      <c r="Y1148" s="89"/>
      <c r="Z1148" s="89"/>
      <c r="AB1148" s="25"/>
      <c r="AD1148" s="25"/>
      <c r="AE1148" s="89"/>
      <c r="AG1148" s="25"/>
      <c r="AH1148" s="67"/>
      <c r="AK1148" s="25"/>
      <c r="AL1148" s="25"/>
      <c r="AM1148" s="89"/>
      <c r="AN1148" s="25"/>
      <c r="AO1148" s="89"/>
      <c r="AR1148" s="25"/>
      <c r="AS1148" s="89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89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577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X1148" s="18"/>
      <c r="CZ1148" s="18"/>
      <c r="DB1148" s="18"/>
      <c r="DD1148" s="18"/>
    </row>
    <row r="1149" spans="4:108" x14ac:dyDescent="0.2">
      <c r="D1149" s="18"/>
      <c r="H1149" s="18"/>
      <c r="J1149" s="18"/>
      <c r="K1149" s="18"/>
      <c r="L1149" s="25"/>
      <c r="M1149" s="18"/>
      <c r="N1149" s="18"/>
      <c r="O1149" s="18"/>
      <c r="P1149" s="18"/>
      <c r="Q1149" s="18"/>
      <c r="R1149" s="18"/>
      <c r="S1149" s="18"/>
      <c r="V1149" s="25"/>
      <c r="W1149" s="25"/>
      <c r="X1149" s="89"/>
      <c r="Y1149" s="89"/>
      <c r="Z1149" s="89"/>
      <c r="AB1149" s="25"/>
      <c r="AD1149" s="25"/>
      <c r="AE1149" s="89"/>
      <c r="AG1149" s="25"/>
      <c r="AH1149" s="67"/>
      <c r="AK1149" s="25"/>
      <c r="AL1149" s="25"/>
      <c r="AM1149" s="89"/>
      <c r="AN1149" s="25"/>
      <c r="AO1149" s="89"/>
      <c r="AR1149" s="25"/>
      <c r="AS1149" s="89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89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577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X1149" s="18"/>
      <c r="CZ1149" s="18"/>
      <c r="DB1149" s="18"/>
      <c r="DD1149" s="18"/>
    </row>
    <row r="1150" spans="4:108" x14ac:dyDescent="0.2">
      <c r="D1150" s="18"/>
      <c r="H1150" s="18"/>
      <c r="J1150" s="18"/>
      <c r="K1150" s="18"/>
      <c r="L1150" s="25"/>
      <c r="M1150" s="18"/>
      <c r="N1150" s="18"/>
      <c r="O1150" s="18"/>
      <c r="P1150" s="18"/>
      <c r="Q1150" s="18"/>
      <c r="R1150" s="18"/>
      <c r="S1150" s="18"/>
      <c r="V1150" s="25"/>
      <c r="W1150" s="25"/>
      <c r="X1150" s="89"/>
      <c r="Y1150" s="89"/>
      <c r="Z1150" s="89"/>
      <c r="AB1150" s="25"/>
      <c r="AD1150" s="25"/>
      <c r="AE1150" s="89"/>
      <c r="AG1150" s="25"/>
      <c r="AH1150" s="67"/>
      <c r="AK1150" s="25"/>
      <c r="AL1150" s="25"/>
      <c r="AM1150" s="89"/>
      <c r="AN1150" s="25"/>
      <c r="AO1150" s="89"/>
      <c r="AR1150" s="25"/>
      <c r="AS1150" s="89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89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577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X1150" s="18"/>
      <c r="CZ1150" s="18"/>
      <c r="DB1150" s="18"/>
      <c r="DD1150" s="18"/>
    </row>
    <row r="1151" spans="4:108" x14ac:dyDescent="0.2">
      <c r="D1151" s="18"/>
      <c r="H1151" s="18"/>
      <c r="J1151" s="18"/>
      <c r="K1151" s="18"/>
      <c r="L1151" s="25"/>
      <c r="M1151" s="18"/>
      <c r="N1151" s="18"/>
      <c r="O1151" s="18"/>
      <c r="P1151" s="18"/>
      <c r="Q1151" s="18"/>
      <c r="R1151" s="18"/>
      <c r="S1151" s="18"/>
      <c r="V1151" s="25"/>
      <c r="W1151" s="25"/>
      <c r="X1151" s="89"/>
      <c r="Y1151" s="89"/>
      <c r="Z1151" s="89"/>
      <c r="AB1151" s="25"/>
      <c r="AD1151" s="25"/>
      <c r="AE1151" s="89"/>
      <c r="AG1151" s="25"/>
      <c r="AH1151" s="67"/>
      <c r="AK1151" s="25"/>
      <c r="AL1151" s="25"/>
      <c r="AM1151" s="89"/>
      <c r="AN1151" s="25"/>
      <c r="AO1151" s="89"/>
      <c r="AR1151" s="25"/>
      <c r="AS1151" s="89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89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577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X1151" s="18"/>
      <c r="CZ1151" s="18"/>
      <c r="DB1151" s="18"/>
      <c r="DD1151" s="18"/>
    </row>
    <row r="1152" spans="4:108" x14ac:dyDescent="0.2">
      <c r="D1152" s="18"/>
      <c r="H1152" s="18"/>
      <c r="J1152" s="18"/>
      <c r="K1152" s="18"/>
      <c r="L1152" s="25"/>
      <c r="M1152" s="18"/>
      <c r="N1152" s="18"/>
      <c r="O1152" s="18"/>
      <c r="P1152" s="18"/>
      <c r="Q1152" s="18"/>
      <c r="R1152" s="18"/>
      <c r="S1152" s="18"/>
      <c r="V1152" s="25"/>
      <c r="W1152" s="25"/>
      <c r="X1152" s="89"/>
      <c r="Y1152" s="89"/>
      <c r="Z1152" s="89"/>
      <c r="AB1152" s="25"/>
      <c r="AD1152" s="25"/>
      <c r="AE1152" s="89"/>
      <c r="AG1152" s="25"/>
      <c r="AH1152" s="67"/>
      <c r="AK1152" s="25"/>
      <c r="AL1152" s="25"/>
      <c r="AM1152" s="89"/>
      <c r="AN1152" s="25"/>
      <c r="AO1152" s="89"/>
      <c r="AR1152" s="25"/>
      <c r="AS1152" s="89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89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577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X1152" s="18"/>
      <c r="CZ1152" s="18"/>
      <c r="DB1152" s="18"/>
      <c r="DD1152" s="18"/>
    </row>
    <row r="1153" spans="4:108" x14ac:dyDescent="0.2">
      <c r="D1153" s="18"/>
      <c r="H1153" s="18"/>
      <c r="J1153" s="18"/>
      <c r="K1153" s="18"/>
      <c r="L1153" s="25"/>
      <c r="M1153" s="18"/>
      <c r="N1153" s="18"/>
      <c r="O1153" s="18"/>
      <c r="P1153" s="18"/>
      <c r="Q1153" s="18"/>
      <c r="R1153" s="18"/>
      <c r="S1153" s="18"/>
      <c r="V1153" s="25"/>
      <c r="W1153" s="25"/>
      <c r="X1153" s="89"/>
      <c r="Y1153" s="89"/>
      <c r="Z1153" s="89"/>
      <c r="AB1153" s="25"/>
      <c r="AD1153" s="25"/>
      <c r="AE1153" s="89"/>
      <c r="AG1153" s="25"/>
      <c r="AH1153" s="67"/>
      <c r="AK1153" s="25"/>
      <c r="AL1153" s="25"/>
      <c r="AM1153" s="89"/>
      <c r="AN1153" s="25"/>
      <c r="AO1153" s="89"/>
      <c r="AR1153" s="25"/>
      <c r="AS1153" s="89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89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577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X1153" s="18"/>
      <c r="CZ1153" s="18"/>
      <c r="DB1153" s="18"/>
      <c r="DD1153" s="18"/>
    </row>
    <row r="1154" spans="4:108" x14ac:dyDescent="0.2">
      <c r="D1154" s="18"/>
      <c r="H1154" s="18"/>
      <c r="J1154" s="18"/>
      <c r="K1154" s="18"/>
      <c r="L1154" s="25"/>
      <c r="M1154" s="18"/>
      <c r="N1154" s="18"/>
      <c r="O1154" s="18"/>
      <c r="P1154" s="18"/>
      <c r="Q1154" s="18"/>
      <c r="R1154" s="18"/>
      <c r="S1154" s="18"/>
      <c r="V1154" s="25"/>
      <c r="W1154" s="25"/>
      <c r="X1154" s="89"/>
      <c r="Y1154" s="89"/>
      <c r="Z1154" s="89"/>
      <c r="AB1154" s="25"/>
      <c r="AD1154" s="25"/>
      <c r="AE1154" s="89"/>
      <c r="AG1154" s="25"/>
      <c r="AH1154" s="67"/>
      <c r="AK1154" s="25"/>
      <c r="AL1154" s="25"/>
      <c r="AM1154" s="89"/>
      <c r="AN1154" s="25"/>
      <c r="AO1154" s="89"/>
      <c r="AR1154" s="25"/>
      <c r="AS1154" s="89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89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577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X1154" s="18"/>
      <c r="CZ1154" s="18"/>
      <c r="DB1154" s="18"/>
      <c r="DD1154" s="18"/>
    </row>
    <row r="1155" spans="4:108" x14ac:dyDescent="0.2">
      <c r="D1155" s="18"/>
      <c r="H1155" s="18"/>
      <c r="J1155" s="18"/>
      <c r="K1155" s="18"/>
      <c r="L1155" s="25"/>
      <c r="M1155" s="18"/>
      <c r="N1155" s="18"/>
      <c r="O1155" s="18"/>
      <c r="P1155" s="18"/>
      <c r="Q1155" s="18"/>
      <c r="R1155" s="18"/>
      <c r="S1155" s="18"/>
      <c r="V1155" s="25"/>
      <c r="W1155" s="25"/>
      <c r="X1155" s="89"/>
      <c r="Y1155" s="89"/>
      <c r="Z1155" s="89"/>
      <c r="AB1155" s="25"/>
      <c r="AD1155" s="25"/>
      <c r="AE1155" s="89"/>
      <c r="AG1155" s="25"/>
      <c r="AH1155" s="67"/>
      <c r="AK1155" s="25"/>
      <c r="AL1155" s="25"/>
      <c r="AM1155" s="89"/>
      <c r="AN1155" s="25"/>
      <c r="AO1155" s="89"/>
      <c r="AR1155" s="25"/>
      <c r="AS1155" s="89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89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577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X1155" s="18"/>
      <c r="CZ1155" s="18"/>
      <c r="DB1155" s="18"/>
      <c r="DD1155" s="18"/>
    </row>
    <row r="1156" spans="4:108" x14ac:dyDescent="0.2">
      <c r="D1156" s="18"/>
      <c r="H1156" s="18"/>
      <c r="J1156" s="18"/>
      <c r="K1156" s="18"/>
      <c r="L1156" s="25"/>
      <c r="M1156" s="18"/>
      <c r="N1156" s="18"/>
      <c r="O1156" s="18"/>
      <c r="P1156" s="18"/>
      <c r="Q1156" s="18"/>
      <c r="R1156" s="18"/>
      <c r="S1156" s="18"/>
      <c r="V1156" s="25"/>
      <c r="W1156" s="25"/>
      <c r="X1156" s="89"/>
      <c r="Y1156" s="89"/>
      <c r="Z1156" s="89"/>
      <c r="AB1156" s="25"/>
      <c r="AD1156" s="25"/>
      <c r="AE1156" s="89"/>
      <c r="AG1156" s="25"/>
      <c r="AH1156" s="67"/>
      <c r="AK1156" s="25"/>
      <c r="AL1156" s="25"/>
      <c r="AM1156" s="89"/>
      <c r="AN1156" s="25"/>
      <c r="AO1156" s="89"/>
      <c r="AR1156" s="25"/>
      <c r="AS1156" s="89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89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577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X1156" s="18"/>
      <c r="CZ1156" s="18"/>
      <c r="DB1156" s="18"/>
      <c r="DD1156" s="18"/>
    </row>
    <row r="1157" spans="4:108" x14ac:dyDescent="0.2">
      <c r="D1157" s="18"/>
      <c r="H1157" s="18"/>
      <c r="J1157" s="18"/>
      <c r="K1157" s="18"/>
      <c r="L1157" s="25"/>
      <c r="M1157" s="18"/>
      <c r="N1157" s="18"/>
      <c r="O1157" s="18"/>
      <c r="P1157" s="18"/>
      <c r="Q1157" s="18"/>
      <c r="R1157" s="18"/>
      <c r="S1157" s="18"/>
      <c r="V1157" s="25"/>
      <c r="W1157" s="25"/>
      <c r="X1157" s="89"/>
      <c r="Y1157" s="89"/>
      <c r="Z1157" s="89"/>
      <c r="AB1157" s="25"/>
      <c r="AD1157" s="25"/>
      <c r="AE1157" s="89"/>
      <c r="AG1157" s="25"/>
      <c r="AH1157" s="67"/>
      <c r="AK1157" s="25"/>
      <c r="AL1157" s="25"/>
      <c r="AM1157" s="89"/>
      <c r="AN1157" s="25"/>
      <c r="AO1157" s="89"/>
      <c r="AR1157" s="25"/>
      <c r="AS1157" s="89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89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577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X1157" s="18"/>
      <c r="CZ1157" s="18"/>
      <c r="DB1157" s="18"/>
      <c r="DD1157" s="18"/>
    </row>
    <row r="1158" spans="4:108" x14ac:dyDescent="0.2">
      <c r="D1158" s="18"/>
      <c r="H1158" s="18"/>
      <c r="J1158" s="18"/>
      <c r="K1158" s="18"/>
      <c r="L1158" s="25"/>
      <c r="M1158" s="18"/>
      <c r="N1158" s="18"/>
      <c r="O1158" s="18"/>
      <c r="P1158" s="18"/>
      <c r="Q1158" s="18"/>
      <c r="R1158" s="18"/>
      <c r="S1158" s="18"/>
      <c r="V1158" s="25"/>
      <c r="W1158" s="25"/>
      <c r="X1158" s="89"/>
      <c r="Y1158" s="89"/>
      <c r="Z1158" s="89"/>
      <c r="AB1158" s="25"/>
      <c r="AD1158" s="25"/>
      <c r="AE1158" s="89"/>
      <c r="AG1158" s="25"/>
      <c r="AH1158" s="67"/>
      <c r="AK1158" s="25"/>
      <c r="AL1158" s="25"/>
      <c r="AM1158" s="89"/>
      <c r="AN1158" s="25"/>
      <c r="AO1158" s="89"/>
      <c r="AR1158" s="25"/>
      <c r="AS1158" s="89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89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577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X1158" s="18"/>
      <c r="CZ1158" s="18"/>
      <c r="DB1158" s="18"/>
      <c r="DD1158" s="18"/>
    </row>
    <row r="1159" spans="4:108" x14ac:dyDescent="0.2">
      <c r="D1159" s="18"/>
      <c r="H1159" s="18"/>
      <c r="J1159" s="18"/>
      <c r="K1159" s="18"/>
      <c r="L1159" s="25"/>
      <c r="M1159" s="18"/>
      <c r="N1159" s="18"/>
      <c r="O1159" s="18"/>
      <c r="P1159" s="18"/>
      <c r="Q1159" s="18"/>
      <c r="R1159" s="18"/>
      <c r="S1159" s="18"/>
      <c r="V1159" s="25"/>
      <c r="W1159" s="25"/>
      <c r="X1159" s="89"/>
      <c r="Y1159" s="89"/>
      <c r="Z1159" s="89"/>
      <c r="AB1159" s="25"/>
      <c r="AD1159" s="25"/>
      <c r="AE1159" s="89"/>
      <c r="AG1159" s="25"/>
      <c r="AH1159" s="67"/>
      <c r="AK1159" s="25"/>
      <c r="AL1159" s="25"/>
      <c r="AM1159" s="89"/>
      <c r="AN1159" s="25"/>
      <c r="AO1159" s="89"/>
      <c r="AR1159" s="25"/>
      <c r="AS1159" s="89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89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577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X1159" s="18"/>
      <c r="CZ1159" s="18"/>
      <c r="DB1159" s="18"/>
      <c r="DD1159" s="18"/>
    </row>
    <row r="1160" spans="4:108" x14ac:dyDescent="0.2">
      <c r="D1160" s="18"/>
      <c r="H1160" s="18"/>
      <c r="J1160" s="18"/>
      <c r="K1160" s="18"/>
      <c r="L1160" s="25"/>
      <c r="M1160" s="18"/>
      <c r="N1160" s="18"/>
      <c r="O1160" s="18"/>
      <c r="P1160" s="18"/>
      <c r="Q1160" s="18"/>
      <c r="R1160" s="18"/>
      <c r="S1160" s="18"/>
      <c r="V1160" s="25"/>
      <c r="W1160" s="25"/>
      <c r="X1160" s="89"/>
      <c r="Y1160" s="89"/>
      <c r="Z1160" s="89"/>
      <c r="AB1160" s="25"/>
      <c r="AD1160" s="25"/>
      <c r="AE1160" s="89"/>
      <c r="AG1160" s="25"/>
      <c r="AH1160" s="67"/>
      <c r="AK1160" s="25"/>
      <c r="AL1160" s="25"/>
      <c r="AM1160" s="89"/>
      <c r="AN1160" s="25"/>
      <c r="AO1160" s="89"/>
      <c r="AR1160" s="25"/>
      <c r="AS1160" s="89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89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577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X1160" s="18"/>
      <c r="CZ1160" s="18"/>
      <c r="DB1160" s="18"/>
      <c r="DD1160" s="18"/>
    </row>
    <row r="1161" spans="4:108" x14ac:dyDescent="0.2">
      <c r="D1161" s="18"/>
      <c r="H1161" s="18"/>
      <c r="J1161" s="18"/>
      <c r="K1161" s="18"/>
      <c r="L1161" s="25"/>
      <c r="M1161" s="18"/>
      <c r="N1161" s="18"/>
      <c r="O1161" s="18"/>
      <c r="P1161" s="18"/>
      <c r="Q1161" s="18"/>
      <c r="R1161" s="18"/>
      <c r="S1161" s="18"/>
      <c r="V1161" s="25"/>
      <c r="W1161" s="25"/>
      <c r="X1161" s="89"/>
      <c r="Y1161" s="89"/>
      <c r="Z1161" s="89"/>
      <c r="AB1161" s="25"/>
      <c r="AD1161" s="25"/>
      <c r="AE1161" s="89"/>
      <c r="AG1161" s="25"/>
      <c r="AH1161" s="67"/>
      <c r="AK1161" s="25"/>
      <c r="AL1161" s="25"/>
      <c r="AM1161" s="89"/>
      <c r="AN1161" s="25"/>
      <c r="AO1161" s="89"/>
      <c r="AR1161" s="25"/>
      <c r="AS1161" s="89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89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577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X1161" s="18"/>
      <c r="CZ1161" s="18"/>
      <c r="DB1161" s="18"/>
      <c r="DD1161" s="18"/>
    </row>
    <row r="1162" spans="4:108" x14ac:dyDescent="0.2">
      <c r="D1162" s="18"/>
      <c r="H1162" s="18"/>
      <c r="J1162" s="18"/>
      <c r="K1162" s="18"/>
      <c r="L1162" s="25"/>
      <c r="M1162" s="18"/>
      <c r="N1162" s="18"/>
      <c r="O1162" s="18"/>
      <c r="P1162" s="18"/>
      <c r="Q1162" s="18"/>
      <c r="R1162" s="18"/>
      <c r="S1162" s="18"/>
      <c r="V1162" s="25"/>
      <c r="W1162" s="25"/>
      <c r="X1162" s="89"/>
      <c r="Y1162" s="89"/>
      <c r="Z1162" s="89"/>
      <c r="AB1162" s="25"/>
      <c r="AD1162" s="25"/>
      <c r="AE1162" s="89"/>
      <c r="AG1162" s="25"/>
      <c r="AH1162" s="67"/>
      <c r="AK1162" s="25"/>
      <c r="AL1162" s="25"/>
      <c r="AM1162" s="89"/>
      <c r="AN1162" s="25"/>
      <c r="AO1162" s="89"/>
      <c r="AR1162" s="25"/>
      <c r="AS1162" s="89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89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577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X1162" s="18"/>
      <c r="CZ1162" s="18"/>
      <c r="DB1162" s="18"/>
      <c r="DD1162" s="18"/>
    </row>
    <row r="1163" spans="4:108" x14ac:dyDescent="0.2">
      <c r="D1163" s="18"/>
      <c r="H1163" s="18"/>
      <c r="J1163" s="18"/>
      <c r="K1163" s="18"/>
      <c r="L1163" s="25"/>
      <c r="M1163" s="18"/>
      <c r="N1163" s="18"/>
      <c r="O1163" s="18"/>
      <c r="P1163" s="18"/>
      <c r="Q1163" s="18"/>
      <c r="R1163" s="18"/>
      <c r="S1163" s="18"/>
      <c r="V1163" s="25"/>
      <c r="W1163" s="25"/>
      <c r="X1163" s="89"/>
      <c r="Y1163" s="89"/>
      <c r="Z1163" s="89"/>
      <c r="AB1163" s="25"/>
      <c r="AD1163" s="25"/>
      <c r="AE1163" s="89"/>
      <c r="AG1163" s="25"/>
      <c r="AH1163" s="67"/>
      <c r="AK1163" s="25"/>
      <c r="AL1163" s="25"/>
      <c r="AM1163" s="89"/>
      <c r="AN1163" s="25"/>
      <c r="AO1163" s="89"/>
      <c r="AR1163" s="25"/>
      <c r="AS1163" s="89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89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577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X1163" s="18"/>
      <c r="CZ1163" s="18"/>
      <c r="DB1163" s="18"/>
      <c r="DD1163" s="18"/>
    </row>
    <row r="1164" spans="4:108" x14ac:dyDescent="0.2">
      <c r="D1164" s="18"/>
      <c r="H1164" s="18"/>
      <c r="J1164" s="18"/>
      <c r="K1164" s="18"/>
      <c r="L1164" s="25"/>
      <c r="M1164" s="18"/>
      <c r="N1164" s="18"/>
      <c r="O1164" s="18"/>
      <c r="P1164" s="18"/>
      <c r="Q1164" s="18"/>
      <c r="R1164" s="18"/>
      <c r="S1164" s="18"/>
      <c r="V1164" s="25"/>
      <c r="W1164" s="25"/>
      <c r="X1164" s="89"/>
      <c r="Y1164" s="89"/>
      <c r="Z1164" s="89"/>
      <c r="AB1164" s="25"/>
      <c r="AD1164" s="25"/>
      <c r="AE1164" s="89"/>
      <c r="AG1164" s="25"/>
      <c r="AH1164" s="67"/>
      <c r="AK1164" s="25"/>
      <c r="AL1164" s="25"/>
      <c r="AM1164" s="89"/>
      <c r="AN1164" s="25"/>
      <c r="AO1164" s="89"/>
      <c r="AR1164" s="25"/>
      <c r="AS1164" s="89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89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577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X1164" s="18"/>
      <c r="CZ1164" s="18"/>
      <c r="DB1164" s="18"/>
      <c r="DD1164" s="18"/>
    </row>
    <row r="1165" spans="4:108" x14ac:dyDescent="0.2">
      <c r="D1165" s="18"/>
      <c r="H1165" s="18"/>
      <c r="J1165" s="18"/>
      <c r="K1165" s="18"/>
      <c r="L1165" s="25"/>
      <c r="M1165" s="18"/>
      <c r="N1165" s="18"/>
      <c r="O1165" s="18"/>
      <c r="P1165" s="18"/>
      <c r="Q1165" s="18"/>
      <c r="R1165" s="18"/>
      <c r="S1165" s="18"/>
      <c r="V1165" s="25"/>
      <c r="W1165" s="25"/>
      <c r="X1165" s="89"/>
      <c r="Y1165" s="89"/>
      <c r="Z1165" s="89"/>
      <c r="AB1165" s="25"/>
      <c r="AD1165" s="25"/>
      <c r="AE1165" s="89"/>
      <c r="AG1165" s="25"/>
      <c r="AH1165" s="67"/>
      <c r="AK1165" s="25"/>
      <c r="AL1165" s="25"/>
      <c r="AM1165" s="89"/>
      <c r="AN1165" s="25"/>
      <c r="AO1165" s="89"/>
      <c r="AR1165" s="25"/>
      <c r="AS1165" s="89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89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577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X1165" s="18"/>
      <c r="CZ1165" s="18"/>
      <c r="DB1165" s="18"/>
      <c r="DD1165" s="18"/>
    </row>
    <row r="1166" spans="4:108" x14ac:dyDescent="0.2">
      <c r="D1166" s="18"/>
      <c r="H1166" s="18"/>
      <c r="J1166" s="18"/>
      <c r="K1166" s="18"/>
      <c r="L1166" s="25"/>
      <c r="M1166" s="18"/>
      <c r="N1166" s="18"/>
      <c r="O1166" s="18"/>
      <c r="P1166" s="18"/>
      <c r="Q1166" s="18"/>
      <c r="R1166" s="18"/>
      <c r="S1166" s="18"/>
      <c r="V1166" s="25"/>
      <c r="W1166" s="25"/>
      <c r="X1166" s="89"/>
      <c r="Y1166" s="89"/>
      <c r="Z1166" s="89"/>
      <c r="AB1166" s="25"/>
      <c r="AD1166" s="25"/>
      <c r="AE1166" s="89"/>
      <c r="AG1166" s="25"/>
      <c r="AH1166" s="67"/>
      <c r="AK1166" s="25"/>
      <c r="AL1166" s="25"/>
      <c r="AM1166" s="89"/>
      <c r="AN1166" s="25"/>
      <c r="AO1166" s="89"/>
      <c r="AR1166" s="25"/>
      <c r="AS1166" s="89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89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577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X1166" s="18"/>
      <c r="CZ1166" s="18"/>
      <c r="DB1166" s="18"/>
      <c r="DD1166" s="18"/>
    </row>
    <row r="1167" spans="4:108" x14ac:dyDescent="0.2">
      <c r="D1167" s="18"/>
      <c r="H1167" s="18"/>
      <c r="J1167" s="18"/>
      <c r="K1167" s="18"/>
      <c r="L1167" s="25"/>
      <c r="M1167" s="18"/>
      <c r="N1167" s="18"/>
      <c r="O1167" s="18"/>
      <c r="P1167" s="18"/>
      <c r="Q1167" s="18"/>
      <c r="R1167" s="18"/>
      <c r="S1167" s="18"/>
      <c r="V1167" s="25"/>
      <c r="W1167" s="25"/>
      <c r="X1167" s="89"/>
      <c r="Y1167" s="89"/>
      <c r="Z1167" s="89"/>
      <c r="AB1167" s="25"/>
      <c r="AD1167" s="25"/>
      <c r="AE1167" s="89"/>
      <c r="AG1167" s="25"/>
      <c r="AH1167" s="67"/>
      <c r="AK1167" s="25"/>
      <c r="AL1167" s="25"/>
      <c r="AM1167" s="89"/>
      <c r="AN1167" s="25"/>
      <c r="AO1167" s="89"/>
      <c r="AR1167" s="25"/>
      <c r="AS1167" s="89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89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577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X1167" s="18"/>
      <c r="CZ1167" s="18"/>
      <c r="DB1167" s="18"/>
      <c r="DD1167" s="18"/>
    </row>
    <row r="1168" spans="4:108" x14ac:dyDescent="0.2">
      <c r="D1168" s="18"/>
      <c r="H1168" s="18"/>
      <c r="J1168" s="18"/>
      <c r="K1168" s="18"/>
      <c r="L1168" s="25"/>
      <c r="M1168" s="18"/>
      <c r="N1168" s="18"/>
      <c r="O1168" s="18"/>
      <c r="P1168" s="18"/>
      <c r="Q1168" s="18"/>
      <c r="R1168" s="18"/>
      <c r="S1168" s="18"/>
      <c r="V1168" s="25"/>
      <c r="W1168" s="25"/>
      <c r="X1168" s="89"/>
      <c r="Y1168" s="89"/>
      <c r="Z1168" s="89"/>
      <c r="AB1168" s="25"/>
      <c r="AD1168" s="25"/>
      <c r="AE1168" s="89"/>
      <c r="AG1168" s="25"/>
      <c r="AH1168" s="67"/>
      <c r="AK1168" s="25"/>
      <c r="AL1168" s="25"/>
      <c r="AM1168" s="89"/>
      <c r="AN1168" s="25"/>
      <c r="AO1168" s="89"/>
      <c r="AR1168" s="25"/>
      <c r="AS1168" s="89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89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577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X1168" s="18"/>
      <c r="CZ1168" s="18"/>
      <c r="DB1168" s="18"/>
      <c r="DD1168" s="18"/>
    </row>
    <row r="1169" spans="4:108" x14ac:dyDescent="0.2">
      <c r="D1169" s="18"/>
      <c r="H1169" s="18"/>
      <c r="J1169" s="18"/>
      <c r="K1169" s="18"/>
      <c r="L1169" s="25"/>
      <c r="M1169" s="18"/>
      <c r="N1169" s="18"/>
      <c r="O1169" s="18"/>
      <c r="P1169" s="18"/>
      <c r="Q1169" s="18"/>
      <c r="R1169" s="18"/>
      <c r="S1169" s="18"/>
      <c r="V1169" s="25"/>
      <c r="W1169" s="25"/>
      <c r="X1169" s="89"/>
      <c r="Y1169" s="89"/>
      <c r="Z1169" s="89"/>
      <c r="AB1169" s="25"/>
      <c r="AD1169" s="25"/>
      <c r="AE1169" s="89"/>
      <c r="AG1169" s="25"/>
      <c r="AH1169" s="67"/>
      <c r="AK1169" s="25"/>
      <c r="AL1169" s="25"/>
      <c r="AM1169" s="89"/>
      <c r="AN1169" s="25"/>
      <c r="AO1169" s="89"/>
      <c r="AR1169" s="25"/>
      <c r="AS1169" s="89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89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577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X1169" s="18"/>
      <c r="CZ1169" s="18"/>
      <c r="DB1169" s="18"/>
      <c r="DD1169" s="18"/>
    </row>
    <row r="1170" spans="4:108" x14ac:dyDescent="0.2">
      <c r="D1170" s="18"/>
      <c r="H1170" s="18"/>
      <c r="J1170" s="18"/>
      <c r="K1170" s="18"/>
      <c r="L1170" s="25"/>
      <c r="M1170" s="18"/>
      <c r="N1170" s="18"/>
      <c r="O1170" s="18"/>
      <c r="P1170" s="18"/>
      <c r="Q1170" s="18"/>
      <c r="R1170" s="18"/>
      <c r="S1170" s="18"/>
      <c r="V1170" s="25"/>
      <c r="W1170" s="25"/>
      <c r="X1170" s="89"/>
      <c r="Y1170" s="89"/>
      <c r="Z1170" s="89"/>
      <c r="AB1170" s="25"/>
      <c r="AD1170" s="25"/>
      <c r="AE1170" s="89"/>
      <c r="AG1170" s="25"/>
      <c r="AH1170" s="67"/>
      <c r="AK1170" s="25"/>
      <c r="AL1170" s="25"/>
      <c r="AM1170" s="89"/>
      <c r="AN1170" s="25"/>
      <c r="AO1170" s="89"/>
      <c r="AR1170" s="25"/>
      <c r="AS1170" s="89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89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577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X1170" s="18"/>
      <c r="CZ1170" s="18"/>
      <c r="DB1170" s="18"/>
      <c r="DD1170" s="18"/>
    </row>
    <row r="1171" spans="4:108" x14ac:dyDescent="0.2">
      <c r="D1171" s="18"/>
      <c r="H1171" s="18"/>
      <c r="J1171" s="18"/>
      <c r="K1171" s="18"/>
      <c r="L1171" s="25"/>
      <c r="M1171" s="18"/>
      <c r="N1171" s="18"/>
      <c r="O1171" s="18"/>
      <c r="P1171" s="18"/>
      <c r="Q1171" s="18"/>
      <c r="R1171" s="18"/>
      <c r="S1171" s="18"/>
      <c r="V1171" s="25"/>
      <c r="W1171" s="25"/>
      <c r="X1171" s="89"/>
      <c r="Y1171" s="89"/>
      <c r="Z1171" s="89"/>
      <c r="AB1171" s="25"/>
      <c r="AD1171" s="25"/>
      <c r="AE1171" s="89"/>
      <c r="AG1171" s="25"/>
      <c r="AH1171" s="67"/>
      <c r="AK1171" s="25"/>
      <c r="AL1171" s="25"/>
      <c r="AM1171" s="89"/>
      <c r="AN1171" s="25"/>
      <c r="AO1171" s="89"/>
      <c r="AR1171" s="25"/>
      <c r="AS1171" s="89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89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577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X1171" s="18"/>
      <c r="CZ1171" s="18"/>
      <c r="DB1171" s="18"/>
      <c r="DD1171" s="18"/>
    </row>
    <row r="1172" spans="4:108" x14ac:dyDescent="0.2">
      <c r="D1172" s="18"/>
      <c r="H1172" s="18"/>
      <c r="J1172" s="18"/>
      <c r="K1172" s="18"/>
      <c r="L1172" s="25"/>
      <c r="M1172" s="18"/>
      <c r="N1172" s="18"/>
      <c r="O1172" s="18"/>
      <c r="P1172" s="18"/>
      <c r="Q1172" s="18"/>
      <c r="R1172" s="18"/>
      <c r="S1172" s="18"/>
      <c r="V1172" s="25"/>
      <c r="W1172" s="25"/>
      <c r="X1172" s="89"/>
      <c r="Y1172" s="89"/>
      <c r="Z1172" s="89"/>
      <c r="AB1172" s="25"/>
      <c r="AD1172" s="25"/>
      <c r="AE1172" s="89"/>
      <c r="AG1172" s="25"/>
      <c r="AH1172" s="67"/>
      <c r="AK1172" s="25"/>
      <c r="AL1172" s="25"/>
      <c r="AM1172" s="89"/>
      <c r="AN1172" s="25"/>
      <c r="AO1172" s="89"/>
      <c r="AR1172" s="25"/>
      <c r="AS1172" s="89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89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577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X1172" s="18"/>
      <c r="CZ1172" s="18"/>
      <c r="DB1172" s="18"/>
      <c r="DD1172" s="18"/>
    </row>
    <row r="1173" spans="4:108" x14ac:dyDescent="0.2">
      <c r="D1173" s="18"/>
      <c r="H1173" s="18"/>
      <c r="J1173" s="18"/>
      <c r="K1173" s="18"/>
      <c r="L1173" s="25"/>
      <c r="M1173" s="18"/>
      <c r="N1173" s="18"/>
      <c r="O1173" s="18"/>
      <c r="P1173" s="18"/>
      <c r="Q1173" s="18"/>
      <c r="R1173" s="18"/>
      <c r="S1173" s="18"/>
      <c r="V1173" s="25"/>
      <c r="W1173" s="25"/>
      <c r="X1173" s="89"/>
      <c r="Y1173" s="89"/>
      <c r="Z1173" s="89"/>
      <c r="AB1173" s="25"/>
      <c r="AD1173" s="25"/>
      <c r="AE1173" s="89"/>
      <c r="AG1173" s="25"/>
      <c r="AH1173" s="67"/>
      <c r="AK1173" s="25"/>
      <c r="AL1173" s="25"/>
      <c r="AM1173" s="89"/>
      <c r="AN1173" s="25"/>
      <c r="AO1173" s="89"/>
      <c r="AR1173" s="25"/>
      <c r="AS1173" s="89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89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577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X1173" s="18"/>
      <c r="CZ1173" s="18"/>
      <c r="DB1173" s="18"/>
      <c r="DD1173" s="18"/>
    </row>
    <row r="1174" spans="4:108" x14ac:dyDescent="0.2">
      <c r="D1174" s="18"/>
      <c r="H1174" s="18"/>
      <c r="J1174" s="18"/>
      <c r="K1174" s="18"/>
      <c r="L1174" s="25"/>
      <c r="M1174" s="18"/>
      <c r="N1174" s="18"/>
      <c r="O1174" s="18"/>
      <c r="P1174" s="18"/>
      <c r="Q1174" s="18"/>
      <c r="R1174" s="18"/>
      <c r="S1174" s="18"/>
      <c r="V1174" s="25"/>
      <c r="W1174" s="25"/>
      <c r="X1174" s="89"/>
      <c r="Y1174" s="89"/>
      <c r="Z1174" s="89"/>
      <c r="AB1174" s="25"/>
      <c r="AD1174" s="25"/>
      <c r="AE1174" s="89"/>
      <c r="AG1174" s="25"/>
      <c r="AH1174" s="67"/>
      <c r="AK1174" s="25"/>
      <c r="AL1174" s="25"/>
      <c r="AM1174" s="89"/>
      <c r="AN1174" s="25"/>
      <c r="AO1174" s="89"/>
      <c r="AR1174" s="25"/>
      <c r="AS1174" s="89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89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577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X1174" s="18"/>
      <c r="CZ1174" s="18"/>
      <c r="DB1174" s="18"/>
      <c r="DD1174" s="18"/>
    </row>
    <row r="1175" spans="4:108" x14ac:dyDescent="0.2">
      <c r="D1175" s="18"/>
      <c r="H1175" s="18"/>
      <c r="J1175" s="18"/>
      <c r="K1175" s="18"/>
      <c r="L1175" s="25"/>
      <c r="M1175" s="18"/>
      <c r="N1175" s="18"/>
      <c r="O1175" s="18"/>
      <c r="P1175" s="18"/>
      <c r="Q1175" s="18"/>
      <c r="R1175" s="18"/>
      <c r="S1175" s="18"/>
      <c r="V1175" s="25"/>
      <c r="W1175" s="25"/>
      <c r="X1175" s="89"/>
      <c r="Y1175" s="89"/>
      <c r="Z1175" s="89"/>
      <c r="AB1175" s="25"/>
      <c r="AD1175" s="25"/>
      <c r="AE1175" s="89"/>
      <c r="AG1175" s="25"/>
      <c r="AH1175" s="67"/>
      <c r="AK1175" s="25"/>
      <c r="AL1175" s="25"/>
      <c r="AM1175" s="89"/>
      <c r="AN1175" s="25"/>
      <c r="AO1175" s="89"/>
      <c r="AR1175" s="25"/>
      <c r="AS1175" s="89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89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577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X1175" s="18"/>
      <c r="CZ1175" s="18"/>
      <c r="DB1175" s="18"/>
      <c r="DD1175" s="18"/>
    </row>
    <row r="1176" spans="4:108" x14ac:dyDescent="0.2">
      <c r="D1176" s="18"/>
      <c r="H1176" s="18"/>
      <c r="J1176" s="18"/>
      <c r="K1176" s="18"/>
      <c r="L1176" s="25"/>
      <c r="M1176" s="18"/>
      <c r="N1176" s="18"/>
      <c r="O1176" s="18"/>
      <c r="P1176" s="18"/>
      <c r="Q1176" s="18"/>
      <c r="R1176" s="18"/>
      <c r="S1176" s="18"/>
      <c r="V1176" s="25"/>
      <c r="W1176" s="25"/>
      <c r="X1176" s="89"/>
      <c r="Y1176" s="89"/>
      <c r="Z1176" s="89"/>
      <c r="AB1176" s="25"/>
      <c r="AD1176" s="25"/>
      <c r="AE1176" s="89"/>
      <c r="AG1176" s="25"/>
      <c r="AH1176" s="67"/>
      <c r="AK1176" s="25"/>
      <c r="AL1176" s="25"/>
      <c r="AM1176" s="89"/>
      <c r="AN1176" s="25"/>
      <c r="AO1176" s="89"/>
      <c r="AR1176" s="25"/>
      <c r="AS1176" s="89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89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577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X1176" s="18"/>
      <c r="CZ1176" s="18"/>
      <c r="DB1176" s="18"/>
      <c r="DD1176" s="18"/>
    </row>
    <row r="1177" spans="4:108" x14ac:dyDescent="0.2">
      <c r="D1177" s="18"/>
      <c r="H1177" s="18"/>
      <c r="J1177" s="18"/>
      <c r="K1177" s="18"/>
      <c r="L1177" s="25"/>
      <c r="M1177" s="18"/>
      <c r="N1177" s="18"/>
      <c r="O1177" s="18"/>
      <c r="P1177" s="18"/>
      <c r="Q1177" s="18"/>
      <c r="R1177" s="18"/>
      <c r="S1177" s="18"/>
      <c r="V1177" s="25"/>
      <c r="W1177" s="25"/>
      <c r="X1177" s="89"/>
      <c r="Y1177" s="89"/>
      <c r="Z1177" s="89"/>
      <c r="AB1177" s="25"/>
      <c r="AD1177" s="25"/>
      <c r="AE1177" s="89"/>
      <c r="AG1177" s="25"/>
      <c r="AH1177" s="67"/>
      <c r="AK1177" s="25"/>
      <c r="AL1177" s="25"/>
      <c r="AM1177" s="89"/>
      <c r="AN1177" s="25"/>
      <c r="AO1177" s="89"/>
      <c r="AR1177" s="25"/>
      <c r="AS1177" s="89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89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577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X1177" s="18"/>
      <c r="CZ1177" s="18"/>
      <c r="DB1177" s="18"/>
      <c r="DD1177" s="18"/>
    </row>
    <row r="1178" spans="4:108" x14ac:dyDescent="0.2">
      <c r="D1178" s="18"/>
      <c r="H1178" s="18"/>
      <c r="J1178" s="18"/>
      <c r="K1178" s="18"/>
      <c r="L1178" s="25"/>
      <c r="M1178" s="18"/>
      <c r="N1178" s="18"/>
      <c r="O1178" s="18"/>
      <c r="P1178" s="18"/>
      <c r="Q1178" s="18"/>
      <c r="R1178" s="18"/>
      <c r="S1178" s="18"/>
      <c r="V1178" s="25"/>
      <c r="W1178" s="25"/>
      <c r="X1178" s="89"/>
      <c r="Y1178" s="89"/>
      <c r="Z1178" s="89"/>
      <c r="AB1178" s="25"/>
      <c r="AD1178" s="25"/>
      <c r="AE1178" s="89"/>
      <c r="AG1178" s="25"/>
      <c r="AH1178" s="67"/>
      <c r="AK1178" s="25"/>
      <c r="AL1178" s="25"/>
      <c r="AM1178" s="89"/>
      <c r="AN1178" s="25"/>
      <c r="AO1178" s="89"/>
      <c r="AR1178" s="25"/>
      <c r="AS1178" s="89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89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577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X1178" s="18"/>
      <c r="CZ1178" s="18"/>
      <c r="DB1178" s="18"/>
      <c r="DD1178" s="18"/>
    </row>
    <row r="1179" spans="4:108" x14ac:dyDescent="0.2">
      <c r="D1179" s="18"/>
      <c r="H1179" s="18"/>
      <c r="J1179" s="18"/>
      <c r="K1179" s="18"/>
      <c r="L1179" s="25"/>
      <c r="M1179" s="18"/>
      <c r="N1179" s="18"/>
      <c r="O1179" s="18"/>
      <c r="P1179" s="18"/>
      <c r="Q1179" s="18"/>
      <c r="R1179" s="18"/>
      <c r="S1179" s="18"/>
      <c r="V1179" s="25"/>
      <c r="W1179" s="25"/>
      <c r="X1179" s="89"/>
      <c r="Y1179" s="89"/>
      <c r="Z1179" s="89"/>
      <c r="AB1179" s="25"/>
      <c r="AD1179" s="25"/>
      <c r="AE1179" s="89"/>
      <c r="AG1179" s="25"/>
      <c r="AH1179" s="67"/>
      <c r="AK1179" s="25"/>
      <c r="AL1179" s="25"/>
      <c r="AM1179" s="89"/>
      <c r="AN1179" s="25"/>
      <c r="AO1179" s="89"/>
      <c r="AR1179" s="25"/>
      <c r="AS1179" s="89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89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577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X1179" s="18"/>
      <c r="CZ1179" s="18"/>
      <c r="DB1179" s="18"/>
      <c r="DD1179" s="18"/>
    </row>
    <row r="1180" spans="4:108" x14ac:dyDescent="0.2">
      <c r="D1180" s="18"/>
      <c r="H1180" s="18"/>
      <c r="J1180" s="18"/>
      <c r="K1180" s="18"/>
      <c r="L1180" s="25"/>
      <c r="M1180" s="18"/>
      <c r="N1180" s="18"/>
      <c r="O1180" s="18"/>
      <c r="P1180" s="18"/>
      <c r="Q1180" s="18"/>
      <c r="R1180" s="18"/>
      <c r="S1180" s="18"/>
      <c r="V1180" s="25"/>
      <c r="W1180" s="25"/>
      <c r="X1180" s="89"/>
      <c r="Y1180" s="89"/>
      <c r="Z1180" s="89"/>
      <c r="AB1180" s="25"/>
      <c r="AD1180" s="25"/>
      <c r="AE1180" s="89"/>
      <c r="AG1180" s="25"/>
      <c r="AH1180" s="67"/>
      <c r="AK1180" s="25"/>
      <c r="AL1180" s="25"/>
      <c r="AM1180" s="89"/>
      <c r="AN1180" s="25"/>
      <c r="AO1180" s="89"/>
      <c r="AR1180" s="25"/>
      <c r="AS1180" s="89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89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577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X1180" s="18"/>
      <c r="CZ1180" s="18"/>
      <c r="DB1180" s="18"/>
      <c r="DD1180" s="18"/>
    </row>
    <row r="1181" spans="4:108" x14ac:dyDescent="0.2">
      <c r="D1181" s="18"/>
      <c r="H1181" s="18"/>
      <c r="J1181" s="18"/>
      <c r="K1181" s="18"/>
      <c r="L1181" s="25"/>
      <c r="M1181" s="18"/>
      <c r="N1181" s="18"/>
      <c r="O1181" s="18"/>
      <c r="P1181" s="18"/>
      <c r="Q1181" s="18"/>
      <c r="R1181" s="18"/>
      <c r="S1181" s="18"/>
      <c r="V1181" s="25"/>
      <c r="W1181" s="25"/>
      <c r="X1181" s="89"/>
      <c r="Y1181" s="89"/>
      <c r="Z1181" s="89"/>
      <c r="AB1181" s="25"/>
      <c r="AD1181" s="25"/>
      <c r="AE1181" s="89"/>
      <c r="AG1181" s="25"/>
      <c r="AH1181" s="67"/>
      <c r="AK1181" s="25"/>
      <c r="AL1181" s="25"/>
      <c r="AM1181" s="89"/>
      <c r="AN1181" s="25"/>
      <c r="AO1181" s="89"/>
      <c r="AR1181" s="25"/>
      <c r="AS1181" s="89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89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577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X1181" s="18"/>
      <c r="CZ1181" s="18"/>
      <c r="DB1181" s="18"/>
      <c r="DD1181" s="18"/>
    </row>
    <row r="1182" spans="4:108" x14ac:dyDescent="0.2">
      <c r="D1182" s="18"/>
      <c r="H1182" s="18"/>
      <c r="J1182" s="18"/>
      <c r="K1182" s="18"/>
      <c r="L1182" s="25"/>
      <c r="M1182" s="18"/>
      <c r="N1182" s="18"/>
      <c r="O1182" s="18"/>
      <c r="P1182" s="18"/>
      <c r="Q1182" s="18"/>
      <c r="R1182" s="18"/>
      <c r="S1182" s="18"/>
      <c r="V1182" s="25"/>
      <c r="W1182" s="25"/>
      <c r="X1182" s="89"/>
      <c r="Y1182" s="89"/>
      <c r="Z1182" s="89"/>
      <c r="AB1182" s="25"/>
      <c r="AD1182" s="25"/>
      <c r="AE1182" s="89"/>
      <c r="AG1182" s="25"/>
      <c r="AH1182" s="67"/>
      <c r="AK1182" s="25"/>
      <c r="AL1182" s="25"/>
      <c r="AM1182" s="89"/>
      <c r="AN1182" s="25"/>
      <c r="AO1182" s="89"/>
      <c r="AR1182" s="25"/>
      <c r="AS1182" s="89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89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577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X1182" s="18"/>
      <c r="CZ1182" s="18"/>
      <c r="DB1182" s="18"/>
      <c r="DD1182" s="18"/>
    </row>
    <row r="1183" spans="4:108" x14ac:dyDescent="0.2">
      <c r="D1183" s="18"/>
      <c r="H1183" s="18"/>
      <c r="J1183" s="18"/>
      <c r="K1183" s="18"/>
      <c r="L1183" s="25"/>
      <c r="M1183" s="18"/>
      <c r="N1183" s="18"/>
      <c r="O1183" s="18"/>
      <c r="P1183" s="18"/>
      <c r="Q1183" s="18"/>
      <c r="R1183" s="18"/>
      <c r="S1183" s="18"/>
      <c r="V1183" s="25"/>
      <c r="W1183" s="25"/>
      <c r="X1183" s="89"/>
      <c r="Y1183" s="89"/>
      <c r="Z1183" s="89"/>
      <c r="AB1183" s="25"/>
      <c r="AD1183" s="25"/>
      <c r="AE1183" s="89"/>
      <c r="AG1183" s="25"/>
      <c r="AH1183" s="67"/>
      <c r="AK1183" s="25"/>
      <c r="AL1183" s="25"/>
      <c r="AM1183" s="89"/>
      <c r="AN1183" s="25"/>
      <c r="AO1183" s="89"/>
      <c r="AR1183" s="25"/>
      <c r="AS1183" s="89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89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577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X1183" s="18"/>
      <c r="CZ1183" s="18"/>
      <c r="DB1183" s="18"/>
      <c r="DD1183" s="18"/>
    </row>
    <row r="1184" spans="4:108" x14ac:dyDescent="0.2">
      <c r="D1184" s="18"/>
      <c r="H1184" s="18"/>
      <c r="J1184" s="18"/>
      <c r="K1184" s="18"/>
      <c r="L1184" s="25"/>
      <c r="M1184" s="18"/>
      <c r="N1184" s="18"/>
      <c r="O1184" s="18"/>
      <c r="P1184" s="18"/>
      <c r="Q1184" s="18"/>
      <c r="R1184" s="18"/>
      <c r="S1184" s="18"/>
      <c r="V1184" s="25"/>
      <c r="W1184" s="25"/>
      <c r="X1184" s="89"/>
      <c r="Y1184" s="89"/>
      <c r="Z1184" s="89"/>
      <c r="AB1184" s="25"/>
      <c r="AD1184" s="25"/>
      <c r="AE1184" s="89"/>
      <c r="AG1184" s="25"/>
      <c r="AH1184" s="67"/>
      <c r="AK1184" s="25"/>
      <c r="AL1184" s="25"/>
      <c r="AM1184" s="89"/>
      <c r="AN1184" s="25"/>
      <c r="AO1184" s="89"/>
      <c r="AR1184" s="25"/>
      <c r="AS1184" s="89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89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577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X1184" s="18"/>
      <c r="CZ1184" s="18"/>
      <c r="DB1184" s="18"/>
      <c r="DD1184" s="18"/>
    </row>
    <row r="1185" spans="4:108" x14ac:dyDescent="0.2">
      <c r="D1185" s="18"/>
      <c r="H1185" s="18"/>
      <c r="J1185" s="18"/>
      <c r="K1185" s="18"/>
      <c r="L1185" s="25"/>
      <c r="M1185" s="18"/>
      <c r="N1185" s="18"/>
      <c r="O1185" s="18"/>
      <c r="P1185" s="18"/>
      <c r="Q1185" s="18"/>
      <c r="R1185" s="18"/>
      <c r="S1185" s="18"/>
      <c r="V1185" s="25"/>
      <c r="W1185" s="25"/>
      <c r="X1185" s="89"/>
      <c r="Y1185" s="89"/>
      <c r="Z1185" s="89"/>
      <c r="AB1185" s="25"/>
      <c r="AD1185" s="25"/>
      <c r="AE1185" s="89"/>
      <c r="AG1185" s="25"/>
      <c r="AH1185" s="67"/>
      <c r="AK1185" s="25"/>
      <c r="AL1185" s="25"/>
      <c r="AM1185" s="89"/>
      <c r="AN1185" s="25"/>
      <c r="AO1185" s="89"/>
      <c r="AR1185" s="25"/>
      <c r="AS1185" s="89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89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577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X1185" s="18"/>
      <c r="CZ1185" s="18"/>
      <c r="DB1185" s="18"/>
      <c r="DD1185" s="18"/>
    </row>
    <row r="1186" spans="4:108" x14ac:dyDescent="0.2">
      <c r="D1186" s="18"/>
      <c r="H1186" s="18"/>
      <c r="J1186" s="18"/>
      <c r="K1186" s="18"/>
      <c r="L1186" s="25"/>
      <c r="M1186" s="18"/>
      <c r="N1186" s="18"/>
      <c r="O1186" s="18"/>
      <c r="P1186" s="18"/>
      <c r="Q1186" s="18"/>
      <c r="R1186" s="18"/>
      <c r="S1186" s="18"/>
      <c r="V1186" s="25"/>
      <c r="W1186" s="25"/>
      <c r="X1186" s="89"/>
      <c r="Y1186" s="89"/>
      <c r="Z1186" s="89"/>
      <c r="AB1186" s="25"/>
      <c r="AD1186" s="25"/>
      <c r="AE1186" s="89"/>
      <c r="AG1186" s="25"/>
      <c r="AH1186" s="67"/>
      <c r="AK1186" s="25"/>
      <c r="AL1186" s="25"/>
      <c r="AM1186" s="89"/>
      <c r="AN1186" s="25"/>
      <c r="AO1186" s="89"/>
      <c r="AR1186" s="25"/>
      <c r="AS1186" s="89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89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577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X1186" s="18"/>
      <c r="CZ1186" s="18"/>
      <c r="DB1186" s="18"/>
      <c r="DD1186" s="18"/>
    </row>
    <row r="1187" spans="4:108" x14ac:dyDescent="0.2">
      <c r="D1187" s="18"/>
      <c r="H1187" s="18"/>
      <c r="J1187" s="18"/>
      <c r="K1187" s="18"/>
      <c r="L1187" s="25"/>
      <c r="M1187" s="18"/>
      <c r="N1187" s="18"/>
      <c r="O1187" s="18"/>
      <c r="P1187" s="18"/>
      <c r="Q1187" s="18"/>
      <c r="R1187" s="18"/>
      <c r="S1187" s="18"/>
      <c r="V1187" s="25"/>
      <c r="W1187" s="25"/>
      <c r="X1187" s="89"/>
      <c r="Y1187" s="89"/>
      <c r="Z1187" s="89"/>
      <c r="AB1187" s="25"/>
      <c r="AD1187" s="25"/>
      <c r="AE1187" s="89"/>
      <c r="AG1187" s="25"/>
      <c r="AH1187" s="67"/>
      <c r="AK1187" s="25"/>
      <c r="AL1187" s="25"/>
      <c r="AM1187" s="89"/>
      <c r="AN1187" s="25"/>
      <c r="AO1187" s="89"/>
      <c r="AR1187" s="25"/>
      <c r="AS1187" s="89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89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577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X1187" s="18"/>
      <c r="CZ1187" s="18"/>
      <c r="DB1187" s="18"/>
      <c r="DD1187" s="18"/>
    </row>
    <row r="1188" spans="4:108" x14ac:dyDescent="0.2">
      <c r="D1188" s="18"/>
      <c r="H1188" s="18"/>
      <c r="J1188" s="18"/>
      <c r="K1188" s="18"/>
      <c r="L1188" s="25"/>
      <c r="M1188" s="18"/>
      <c r="N1188" s="18"/>
      <c r="O1188" s="18"/>
      <c r="P1188" s="18"/>
      <c r="Q1188" s="18"/>
      <c r="R1188" s="18"/>
      <c r="S1188" s="18"/>
      <c r="V1188" s="25"/>
      <c r="W1188" s="25"/>
      <c r="X1188" s="89"/>
      <c r="Y1188" s="89"/>
      <c r="Z1188" s="89"/>
      <c r="AB1188" s="25"/>
      <c r="AD1188" s="25"/>
      <c r="AE1188" s="89"/>
      <c r="AG1188" s="25"/>
      <c r="AH1188" s="67"/>
      <c r="AK1188" s="25"/>
      <c r="AL1188" s="25"/>
      <c r="AM1188" s="89"/>
      <c r="AN1188" s="25"/>
      <c r="AO1188" s="89"/>
      <c r="AR1188" s="25"/>
      <c r="AS1188" s="89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89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577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X1188" s="18"/>
      <c r="CZ1188" s="18"/>
      <c r="DB1188" s="18"/>
      <c r="DD1188" s="18"/>
    </row>
    <row r="1189" spans="4:108" x14ac:dyDescent="0.2">
      <c r="D1189" s="18"/>
      <c r="H1189" s="18"/>
      <c r="J1189" s="18"/>
      <c r="K1189" s="18"/>
      <c r="L1189" s="25"/>
      <c r="M1189" s="18"/>
      <c r="N1189" s="18"/>
      <c r="O1189" s="18"/>
      <c r="P1189" s="18"/>
      <c r="Q1189" s="18"/>
      <c r="R1189" s="18"/>
      <c r="S1189" s="18"/>
      <c r="V1189" s="25"/>
      <c r="W1189" s="25"/>
      <c r="X1189" s="89"/>
      <c r="Y1189" s="89"/>
      <c r="Z1189" s="89"/>
      <c r="AB1189" s="25"/>
      <c r="AD1189" s="25"/>
      <c r="AE1189" s="89"/>
      <c r="AG1189" s="25"/>
      <c r="AH1189" s="67"/>
      <c r="AK1189" s="25"/>
      <c r="AL1189" s="25"/>
      <c r="AM1189" s="89"/>
      <c r="AN1189" s="25"/>
      <c r="AO1189" s="89"/>
      <c r="AR1189" s="25"/>
      <c r="AS1189" s="89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89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577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X1189" s="18"/>
      <c r="CZ1189" s="18"/>
      <c r="DB1189" s="18"/>
      <c r="DD1189" s="18"/>
    </row>
    <row r="1190" spans="4:108" x14ac:dyDescent="0.2">
      <c r="D1190" s="18"/>
      <c r="H1190" s="18"/>
      <c r="J1190" s="18"/>
      <c r="K1190" s="18"/>
      <c r="L1190" s="25"/>
      <c r="M1190" s="18"/>
      <c r="N1190" s="18"/>
      <c r="O1190" s="18"/>
      <c r="P1190" s="18"/>
      <c r="Q1190" s="18"/>
      <c r="R1190" s="18"/>
      <c r="S1190" s="18"/>
      <c r="V1190" s="25"/>
      <c r="W1190" s="25"/>
      <c r="X1190" s="89"/>
      <c r="Y1190" s="89"/>
      <c r="Z1190" s="89"/>
      <c r="AB1190" s="25"/>
      <c r="AD1190" s="25"/>
      <c r="AE1190" s="89"/>
      <c r="AG1190" s="25"/>
      <c r="AH1190" s="67"/>
      <c r="AK1190" s="25"/>
      <c r="AL1190" s="25"/>
      <c r="AM1190" s="89"/>
      <c r="AN1190" s="25"/>
      <c r="AO1190" s="89"/>
      <c r="AR1190" s="25"/>
      <c r="AS1190" s="89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89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577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X1190" s="18"/>
      <c r="CZ1190" s="18"/>
      <c r="DB1190" s="18"/>
      <c r="DD1190" s="18"/>
    </row>
    <row r="1191" spans="4:108" x14ac:dyDescent="0.2">
      <c r="D1191" s="18"/>
      <c r="H1191" s="18"/>
      <c r="J1191" s="18"/>
      <c r="K1191" s="18"/>
      <c r="L1191" s="25"/>
      <c r="M1191" s="18"/>
      <c r="N1191" s="18"/>
      <c r="O1191" s="18"/>
      <c r="P1191" s="18"/>
      <c r="Q1191" s="18"/>
      <c r="R1191" s="18"/>
      <c r="S1191" s="18"/>
      <c r="V1191" s="25"/>
      <c r="W1191" s="25"/>
      <c r="X1191" s="89"/>
      <c r="Y1191" s="89"/>
      <c r="Z1191" s="89"/>
      <c r="AB1191" s="25"/>
      <c r="AD1191" s="25"/>
      <c r="AE1191" s="89"/>
      <c r="AG1191" s="25"/>
      <c r="AH1191" s="67"/>
      <c r="AK1191" s="25"/>
      <c r="AL1191" s="25"/>
      <c r="AM1191" s="89"/>
      <c r="AN1191" s="25"/>
      <c r="AO1191" s="89"/>
      <c r="AR1191" s="25"/>
      <c r="AS1191" s="89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89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577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X1191" s="18"/>
      <c r="CZ1191" s="18"/>
      <c r="DB1191" s="18"/>
      <c r="DD1191" s="18"/>
    </row>
    <row r="1192" spans="4:108" x14ac:dyDescent="0.2">
      <c r="D1192" s="18"/>
      <c r="H1192" s="18"/>
      <c r="J1192" s="18"/>
      <c r="K1192" s="18"/>
      <c r="L1192" s="25"/>
      <c r="M1192" s="18"/>
      <c r="N1192" s="18"/>
      <c r="O1192" s="18"/>
      <c r="P1192" s="18"/>
      <c r="Q1192" s="18"/>
      <c r="R1192" s="18"/>
      <c r="S1192" s="18"/>
      <c r="V1192" s="25"/>
      <c r="W1192" s="25"/>
      <c r="X1192" s="89"/>
      <c r="Y1192" s="89"/>
      <c r="Z1192" s="89"/>
      <c r="AB1192" s="25"/>
      <c r="AD1192" s="25"/>
      <c r="AE1192" s="89"/>
      <c r="AG1192" s="25"/>
      <c r="AH1192" s="67"/>
      <c r="AK1192" s="25"/>
      <c r="AL1192" s="25"/>
      <c r="AM1192" s="89"/>
      <c r="AN1192" s="25"/>
      <c r="AO1192" s="89"/>
      <c r="AR1192" s="25"/>
      <c r="AS1192" s="89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89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577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X1192" s="18"/>
      <c r="CZ1192" s="18"/>
      <c r="DB1192" s="18"/>
      <c r="DD1192" s="18"/>
    </row>
    <row r="1193" spans="4:108" x14ac:dyDescent="0.2">
      <c r="D1193" s="18"/>
      <c r="H1193" s="18"/>
      <c r="J1193" s="18"/>
      <c r="K1193" s="18"/>
      <c r="L1193" s="25"/>
      <c r="M1193" s="18"/>
      <c r="N1193" s="18"/>
      <c r="O1193" s="18"/>
      <c r="P1193" s="18"/>
      <c r="Q1193" s="18"/>
      <c r="R1193" s="18"/>
      <c r="S1193" s="18"/>
      <c r="V1193" s="25"/>
      <c r="W1193" s="25"/>
      <c r="X1193" s="89"/>
      <c r="Y1193" s="89"/>
      <c r="Z1193" s="89"/>
      <c r="AB1193" s="25"/>
      <c r="AD1193" s="25"/>
      <c r="AE1193" s="89"/>
      <c r="AG1193" s="25"/>
      <c r="AH1193" s="67"/>
      <c r="AK1193" s="25"/>
      <c r="AL1193" s="25"/>
      <c r="AM1193" s="89"/>
      <c r="AN1193" s="25"/>
      <c r="AO1193" s="89"/>
      <c r="AR1193" s="25"/>
      <c r="AS1193" s="89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89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577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X1193" s="18"/>
      <c r="CZ1193" s="18"/>
      <c r="DB1193" s="18"/>
      <c r="DD1193" s="18"/>
    </row>
    <row r="1194" spans="4:108" x14ac:dyDescent="0.2">
      <c r="D1194" s="18"/>
      <c r="H1194" s="18"/>
      <c r="J1194" s="18"/>
      <c r="K1194" s="18"/>
      <c r="L1194" s="25"/>
      <c r="M1194" s="18"/>
      <c r="N1194" s="18"/>
      <c r="O1194" s="18"/>
      <c r="P1194" s="18"/>
      <c r="Q1194" s="18"/>
      <c r="R1194" s="18"/>
      <c r="S1194" s="18"/>
      <c r="V1194" s="25"/>
      <c r="W1194" s="25"/>
      <c r="X1194" s="89"/>
      <c r="Y1194" s="89"/>
      <c r="Z1194" s="89"/>
      <c r="AB1194" s="25"/>
      <c r="AD1194" s="25"/>
      <c r="AE1194" s="89"/>
      <c r="AG1194" s="25"/>
      <c r="AH1194" s="67"/>
      <c r="AK1194" s="25"/>
      <c r="AL1194" s="25"/>
      <c r="AM1194" s="89"/>
      <c r="AN1194" s="25"/>
      <c r="AO1194" s="89"/>
      <c r="AR1194" s="25"/>
      <c r="AS1194" s="89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89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577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X1194" s="18"/>
      <c r="CZ1194" s="18"/>
      <c r="DB1194" s="18"/>
      <c r="DD1194" s="18"/>
    </row>
    <row r="1195" spans="4:108" x14ac:dyDescent="0.2">
      <c r="D1195" s="18"/>
      <c r="H1195" s="18"/>
      <c r="J1195" s="18"/>
      <c r="K1195" s="18"/>
      <c r="L1195" s="25"/>
      <c r="M1195" s="18"/>
      <c r="N1195" s="18"/>
      <c r="O1195" s="18"/>
      <c r="P1195" s="18"/>
      <c r="Q1195" s="18"/>
      <c r="R1195" s="18"/>
      <c r="S1195" s="18"/>
      <c r="V1195" s="25"/>
      <c r="W1195" s="25"/>
      <c r="X1195" s="89"/>
      <c r="Y1195" s="89"/>
      <c r="Z1195" s="89"/>
      <c r="AB1195" s="25"/>
      <c r="AD1195" s="25"/>
      <c r="AE1195" s="89"/>
      <c r="AG1195" s="25"/>
      <c r="AH1195" s="67"/>
      <c r="AK1195" s="25"/>
      <c r="AL1195" s="25"/>
      <c r="AM1195" s="89"/>
      <c r="AN1195" s="25"/>
      <c r="AO1195" s="89"/>
      <c r="AR1195" s="25"/>
      <c r="AS1195" s="89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89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577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X1195" s="18"/>
      <c r="CZ1195" s="18"/>
      <c r="DB1195" s="18"/>
      <c r="DD1195" s="18"/>
    </row>
    <row r="1196" spans="4:108" x14ac:dyDescent="0.2">
      <c r="D1196" s="18"/>
      <c r="H1196" s="18"/>
      <c r="J1196" s="18"/>
      <c r="K1196" s="18"/>
      <c r="L1196" s="25"/>
      <c r="M1196" s="18"/>
      <c r="N1196" s="18"/>
      <c r="O1196" s="18"/>
      <c r="P1196" s="18"/>
      <c r="Q1196" s="18"/>
      <c r="R1196" s="18"/>
      <c r="S1196" s="18"/>
      <c r="V1196" s="25"/>
      <c r="W1196" s="25"/>
      <c r="X1196" s="89"/>
      <c r="Y1196" s="89"/>
      <c r="Z1196" s="89"/>
      <c r="AB1196" s="25"/>
      <c r="AD1196" s="25"/>
      <c r="AE1196" s="89"/>
      <c r="AG1196" s="25"/>
      <c r="AH1196" s="67"/>
      <c r="AK1196" s="25"/>
      <c r="AL1196" s="25"/>
      <c r="AM1196" s="89"/>
      <c r="AN1196" s="25"/>
      <c r="AO1196" s="89"/>
      <c r="AR1196" s="25"/>
      <c r="AS1196" s="89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89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577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X1196" s="18"/>
      <c r="CZ1196" s="18"/>
      <c r="DB1196" s="18"/>
      <c r="DD1196" s="18"/>
    </row>
    <row r="1197" spans="4:108" x14ac:dyDescent="0.2">
      <c r="D1197" s="18"/>
      <c r="H1197" s="18"/>
      <c r="J1197" s="18"/>
      <c r="K1197" s="18"/>
      <c r="L1197" s="25"/>
      <c r="M1197" s="18"/>
      <c r="N1197" s="18"/>
      <c r="O1197" s="18"/>
      <c r="P1197" s="18"/>
      <c r="Q1197" s="18"/>
      <c r="R1197" s="18"/>
      <c r="S1197" s="18"/>
      <c r="V1197" s="25"/>
      <c r="W1197" s="25"/>
      <c r="X1197" s="89"/>
      <c r="Y1197" s="89"/>
      <c r="Z1197" s="89"/>
      <c r="AB1197" s="25"/>
      <c r="AD1197" s="25"/>
      <c r="AE1197" s="89"/>
      <c r="AG1197" s="25"/>
      <c r="AH1197" s="67"/>
      <c r="AK1197" s="25"/>
      <c r="AL1197" s="25"/>
      <c r="AM1197" s="89"/>
      <c r="AN1197" s="25"/>
      <c r="AO1197" s="89"/>
      <c r="AR1197" s="25"/>
      <c r="AS1197" s="89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89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577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X1197" s="18"/>
      <c r="CZ1197" s="18"/>
      <c r="DB1197" s="18"/>
      <c r="DD1197" s="18"/>
    </row>
    <row r="1198" spans="4:108" x14ac:dyDescent="0.2">
      <c r="D1198" s="18"/>
      <c r="H1198" s="18"/>
      <c r="J1198" s="18"/>
      <c r="K1198" s="18"/>
      <c r="L1198" s="25"/>
      <c r="M1198" s="18"/>
      <c r="N1198" s="18"/>
      <c r="O1198" s="18"/>
      <c r="P1198" s="18"/>
      <c r="Q1198" s="18"/>
      <c r="R1198" s="18"/>
      <c r="S1198" s="18"/>
      <c r="V1198" s="25"/>
      <c r="W1198" s="25"/>
      <c r="X1198" s="89"/>
      <c r="Y1198" s="89"/>
      <c r="Z1198" s="89"/>
      <c r="AB1198" s="25"/>
      <c r="AD1198" s="25"/>
      <c r="AE1198" s="89"/>
      <c r="AG1198" s="25"/>
      <c r="AH1198" s="67"/>
      <c r="AK1198" s="25"/>
      <c r="AL1198" s="25"/>
      <c r="AM1198" s="89"/>
      <c r="AN1198" s="25"/>
      <c r="AO1198" s="89"/>
      <c r="AR1198" s="25"/>
      <c r="AS1198" s="89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89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577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X1198" s="18"/>
      <c r="CZ1198" s="18"/>
      <c r="DB1198" s="18"/>
      <c r="DD1198" s="18"/>
    </row>
    <row r="1199" spans="4:108" x14ac:dyDescent="0.2">
      <c r="D1199" s="18"/>
      <c r="H1199" s="18"/>
      <c r="J1199" s="18"/>
      <c r="K1199" s="18"/>
      <c r="L1199" s="25"/>
      <c r="M1199" s="18"/>
      <c r="N1199" s="18"/>
      <c r="O1199" s="18"/>
      <c r="P1199" s="18"/>
      <c r="Q1199" s="18"/>
      <c r="R1199" s="18"/>
      <c r="S1199" s="18"/>
      <c r="V1199" s="25"/>
      <c r="W1199" s="25"/>
      <c r="X1199" s="89"/>
      <c r="Y1199" s="89"/>
      <c r="Z1199" s="89"/>
      <c r="AB1199" s="25"/>
      <c r="AD1199" s="25"/>
      <c r="AE1199" s="89"/>
      <c r="AG1199" s="25"/>
      <c r="AH1199" s="67"/>
      <c r="AK1199" s="25"/>
      <c r="AL1199" s="25"/>
      <c r="AM1199" s="89"/>
      <c r="AN1199" s="25"/>
      <c r="AO1199" s="89"/>
      <c r="AR1199" s="25"/>
      <c r="AS1199" s="89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89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577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X1199" s="18"/>
      <c r="CZ1199" s="18"/>
      <c r="DB1199" s="18"/>
      <c r="DD1199" s="18"/>
    </row>
    <row r="1200" spans="4:108" x14ac:dyDescent="0.2">
      <c r="D1200" s="18"/>
      <c r="H1200" s="18"/>
      <c r="J1200" s="18"/>
      <c r="K1200" s="18"/>
      <c r="L1200" s="25"/>
      <c r="M1200" s="18"/>
      <c r="N1200" s="18"/>
      <c r="O1200" s="18"/>
      <c r="P1200" s="18"/>
      <c r="Q1200" s="18"/>
      <c r="R1200" s="18"/>
      <c r="S1200" s="18"/>
      <c r="V1200" s="25"/>
      <c r="W1200" s="25"/>
      <c r="X1200" s="89"/>
      <c r="Y1200" s="89"/>
      <c r="Z1200" s="89"/>
      <c r="AB1200" s="25"/>
      <c r="AD1200" s="25"/>
      <c r="AE1200" s="89"/>
      <c r="AG1200" s="25"/>
      <c r="AH1200" s="67"/>
      <c r="AK1200" s="25"/>
      <c r="AL1200" s="25"/>
      <c r="AM1200" s="89"/>
      <c r="AN1200" s="25"/>
      <c r="AO1200" s="89"/>
      <c r="AR1200" s="25"/>
      <c r="AS1200" s="89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89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577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X1200" s="18"/>
      <c r="CZ1200" s="18"/>
      <c r="DB1200" s="18"/>
      <c r="DD1200" s="18"/>
    </row>
    <row r="1201" spans="4:108" x14ac:dyDescent="0.2">
      <c r="D1201" s="18"/>
      <c r="H1201" s="18"/>
      <c r="J1201" s="18"/>
      <c r="K1201" s="18"/>
      <c r="L1201" s="25"/>
      <c r="M1201" s="18"/>
      <c r="N1201" s="18"/>
      <c r="O1201" s="18"/>
      <c r="P1201" s="18"/>
      <c r="Q1201" s="18"/>
      <c r="R1201" s="18"/>
      <c r="S1201" s="18"/>
      <c r="V1201" s="25"/>
      <c r="W1201" s="25"/>
      <c r="X1201" s="89"/>
      <c r="Y1201" s="89"/>
      <c r="Z1201" s="89"/>
      <c r="AB1201" s="25"/>
      <c r="AD1201" s="25"/>
      <c r="AE1201" s="89"/>
      <c r="AG1201" s="25"/>
      <c r="AH1201" s="67"/>
      <c r="AK1201" s="25"/>
      <c r="AL1201" s="25"/>
      <c r="AM1201" s="89"/>
      <c r="AN1201" s="25"/>
      <c r="AO1201" s="89"/>
      <c r="AR1201" s="25"/>
      <c r="AS1201" s="89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89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577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X1201" s="18"/>
      <c r="CZ1201" s="18"/>
      <c r="DB1201" s="18"/>
      <c r="DD1201" s="18"/>
    </row>
    <row r="1202" spans="4:108" x14ac:dyDescent="0.2">
      <c r="D1202" s="18"/>
      <c r="H1202" s="18"/>
      <c r="J1202" s="18"/>
      <c r="K1202" s="18"/>
      <c r="L1202" s="25"/>
      <c r="M1202" s="18"/>
      <c r="N1202" s="18"/>
      <c r="O1202" s="18"/>
      <c r="P1202" s="18"/>
      <c r="Q1202" s="18"/>
      <c r="R1202" s="18"/>
      <c r="S1202" s="18"/>
      <c r="V1202" s="25"/>
      <c r="W1202" s="25"/>
      <c r="X1202" s="89"/>
      <c r="Y1202" s="89"/>
      <c r="Z1202" s="89"/>
      <c r="AB1202" s="25"/>
      <c r="AD1202" s="25"/>
      <c r="AE1202" s="89"/>
      <c r="AG1202" s="25"/>
      <c r="AH1202" s="67"/>
      <c r="AK1202" s="25"/>
      <c r="AL1202" s="25"/>
      <c r="AM1202" s="89"/>
      <c r="AN1202" s="25"/>
      <c r="AO1202" s="89"/>
      <c r="AR1202" s="25"/>
      <c r="AS1202" s="89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89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577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X1202" s="18"/>
      <c r="CZ1202" s="18"/>
      <c r="DB1202" s="18"/>
      <c r="DD1202" s="18"/>
    </row>
    <row r="1203" spans="4:108" x14ac:dyDescent="0.2">
      <c r="D1203" s="18"/>
      <c r="H1203" s="18"/>
      <c r="J1203" s="18"/>
      <c r="K1203" s="18"/>
      <c r="L1203" s="25"/>
      <c r="M1203" s="18"/>
      <c r="N1203" s="18"/>
      <c r="O1203" s="18"/>
      <c r="P1203" s="18"/>
      <c r="Q1203" s="18"/>
      <c r="R1203" s="18"/>
      <c r="S1203" s="18"/>
      <c r="V1203" s="25"/>
      <c r="W1203" s="25"/>
      <c r="X1203" s="89"/>
      <c r="Y1203" s="89"/>
      <c r="Z1203" s="89"/>
      <c r="AB1203" s="25"/>
      <c r="AD1203" s="25"/>
      <c r="AE1203" s="89"/>
      <c r="AG1203" s="25"/>
      <c r="AH1203" s="67"/>
      <c r="AK1203" s="25"/>
      <c r="AL1203" s="25"/>
      <c r="AM1203" s="89"/>
      <c r="AN1203" s="25"/>
      <c r="AO1203" s="89"/>
      <c r="AR1203" s="25"/>
      <c r="AS1203" s="89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89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577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X1203" s="18"/>
      <c r="CZ1203" s="18"/>
      <c r="DB1203" s="18"/>
      <c r="DD1203" s="18"/>
    </row>
    <row r="1204" spans="4:108" x14ac:dyDescent="0.2">
      <c r="D1204" s="18"/>
      <c r="H1204" s="18"/>
      <c r="J1204" s="18"/>
      <c r="K1204" s="18"/>
      <c r="L1204" s="25"/>
      <c r="M1204" s="18"/>
      <c r="N1204" s="18"/>
      <c r="O1204" s="18"/>
      <c r="P1204" s="18"/>
      <c r="Q1204" s="18"/>
      <c r="R1204" s="18"/>
      <c r="S1204" s="18"/>
      <c r="V1204" s="25"/>
      <c r="W1204" s="25"/>
      <c r="X1204" s="89"/>
      <c r="Y1204" s="89"/>
      <c r="Z1204" s="89"/>
      <c r="AB1204" s="25"/>
      <c r="AD1204" s="25"/>
      <c r="AE1204" s="89"/>
      <c r="AG1204" s="25"/>
      <c r="AH1204" s="67"/>
      <c r="AK1204" s="25"/>
      <c r="AL1204" s="25"/>
      <c r="AM1204" s="89"/>
      <c r="AN1204" s="25"/>
      <c r="AO1204" s="89"/>
      <c r="AR1204" s="25"/>
      <c r="AS1204" s="89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89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577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X1204" s="18"/>
      <c r="CZ1204" s="18"/>
      <c r="DB1204" s="18"/>
      <c r="DD1204" s="18"/>
    </row>
    <row r="1205" spans="4:108" x14ac:dyDescent="0.2">
      <c r="D1205" s="18"/>
      <c r="H1205" s="18"/>
      <c r="J1205" s="18"/>
      <c r="K1205" s="18"/>
      <c r="L1205" s="25"/>
      <c r="M1205" s="18"/>
      <c r="N1205" s="18"/>
      <c r="O1205" s="18"/>
      <c r="P1205" s="18"/>
      <c r="Q1205" s="18"/>
      <c r="R1205" s="18"/>
      <c r="S1205" s="18"/>
      <c r="V1205" s="25"/>
      <c r="W1205" s="25"/>
      <c r="X1205" s="89"/>
      <c r="Y1205" s="89"/>
      <c r="Z1205" s="89"/>
      <c r="AB1205" s="25"/>
      <c r="AD1205" s="25"/>
      <c r="AE1205" s="89"/>
      <c r="AG1205" s="25"/>
      <c r="AH1205" s="67"/>
      <c r="AK1205" s="25"/>
      <c r="AL1205" s="25"/>
      <c r="AM1205" s="89"/>
      <c r="AN1205" s="25"/>
      <c r="AO1205" s="89"/>
      <c r="AR1205" s="25"/>
      <c r="AS1205" s="89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89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577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X1205" s="18"/>
      <c r="CZ1205" s="18"/>
      <c r="DB1205" s="18"/>
      <c r="DD1205" s="18"/>
    </row>
    <row r="1206" spans="4:108" x14ac:dyDescent="0.2">
      <c r="D1206" s="18"/>
      <c r="H1206" s="18"/>
      <c r="J1206" s="18"/>
      <c r="K1206" s="18"/>
      <c r="L1206" s="25"/>
      <c r="M1206" s="18"/>
      <c r="N1206" s="18"/>
      <c r="O1206" s="18"/>
      <c r="P1206" s="18"/>
      <c r="Q1206" s="18"/>
      <c r="R1206" s="18"/>
      <c r="S1206" s="18"/>
      <c r="V1206" s="25"/>
      <c r="W1206" s="25"/>
      <c r="X1206" s="89"/>
      <c r="Y1206" s="89"/>
      <c r="Z1206" s="89"/>
      <c r="AB1206" s="25"/>
      <c r="AD1206" s="25"/>
      <c r="AE1206" s="89"/>
      <c r="AG1206" s="25"/>
      <c r="AH1206" s="67"/>
      <c r="AK1206" s="25"/>
      <c r="AL1206" s="25"/>
      <c r="AM1206" s="89"/>
      <c r="AN1206" s="25"/>
      <c r="AO1206" s="89"/>
      <c r="AR1206" s="25"/>
      <c r="AS1206" s="89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89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577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X1206" s="18"/>
      <c r="CZ1206" s="18"/>
      <c r="DB1206" s="18"/>
      <c r="DD1206" s="18"/>
    </row>
    <row r="1207" spans="4:108" x14ac:dyDescent="0.2">
      <c r="D1207" s="18"/>
      <c r="H1207" s="18"/>
      <c r="J1207" s="18"/>
      <c r="K1207" s="18"/>
      <c r="L1207" s="25"/>
      <c r="M1207" s="18"/>
      <c r="N1207" s="18"/>
      <c r="O1207" s="18"/>
      <c r="P1207" s="18"/>
      <c r="Q1207" s="18"/>
      <c r="R1207" s="18"/>
      <c r="S1207" s="18"/>
      <c r="V1207" s="25"/>
      <c r="W1207" s="25"/>
      <c r="X1207" s="89"/>
      <c r="Y1207" s="89"/>
      <c r="Z1207" s="89"/>
      <c r="AB1207" s="25"/>
      <c r="AD1207" s="25"/>
      <c r="AE1207" s="89"/>
      <c r="AG1207" s="25"/>
      <c r="AH1207" s="67"/>
      <c r="AK1207" s="25"/>
      <c r="AL1207" s="25"/>
      <c r="AM1207" s="89"/>
      <c r="AN1207" s="25"/>
      <c r="AO1207" s="89"/>
      <c r="AR1207" s="25"/>
      <c r="AS1207" s="89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89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577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X1207" s="18"/>
      <c r="CZ1207" s="18"/>
      <c r="DB1207" s="18"/>
      <c r="DD1207" s="18"/>
    </row>
    <row r="1208" spans="4:108" x14ac:dyDescent="0.2">
      <c r="D1208" s="18"/>
      <c r="H1208" s="18"/>
      <c r="J1208" s="18"/>
      <c r="K1208" s="18"/>
      <c r="L1208" s="25"/>
      <c r="M1208" s="18"/>
      <c r="N1208" s="18"/>
      <c r="O1208" s="18"/>
      <c r="P1208" s="18"/>
      <c r="Q1208" s="18"/>
      <c r="R1208" s="18"/>
      <c r="S1208" s="18"/>
      <c r="V1208" s="25"/>
      <c r="W1208" s="25"/>
      <c r="X1208" s="89"/>
      <c r="Y1208" s="89"/>
      <c r="Z1208" s="89"/>
      <c r="AB1208" s="25"/>
      <c r="AD1208" s="25"/>
      <c r="AE1208" s="89"/>
      <c r="AG1208" s="25"/>
      <c r="AH1208" s="67"/>
      <c r="AK1208" s="25"/>
      <c r="AL1208" s="25"/>
      <c r="AM1208" s="89"/>
      <c r="AN1208" s="25"/>
      <c r="AO1208" s="89"/>
      <c r="AR1208" s="25"/>
      <c r="AS1208" s="89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89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577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X1208" s="18"/>
      <c r="CZ1208" s="18"/>
      <c r="DB1208" s="18"/>
      <c r="DD1208" s="18"/>
    </row>
    <row r="1209" spans="4:108" x14ac:dyDescent="0.2">
      <c r="D1209" s="18"/>
      <c r="H1209" s="18"/>
      <c r="J1209" s="18"/>
      <c r="K1209" s="18"/>
      <c r="L1209" s="25"/>
      <c r="M1209" s="18"/>
      <c r="N1209" s="18"/>
      <c r="O1209" s="18"/>
      <c r="P1209" s="18"/>
      <c r="Q1209" s="18"/>
      <c r="R1209" s="18"/>
      <c r="S1209" s="18"/>
      <c r="V1209" s="25"/>
      <c r="W1209" s="25"/>
      <c r="X1209" s="89"/>
      <c r="Y1209" s="89"/>
      <c r="Z1209" s="89"/>
      <c r="AB1209" s="25"/>
      <c r="AD1209" s="25"/>
      <c r="AE1209" s="89"/>
      <c r="AG1209" s="25"/>
      <c r="AH1209" s="67"/>
      <c r="AK1209" s="25"/>
      <c r="AL1209" s="25"/>
      <c r="AM1209" s="89"/>
      <c r="AN1209" s="25"/>
      <c r="AO1209" s="89"/>
      <c r="AR1209" s="25"/>
      <c r="AS1209" s="89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89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577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X1209" s="18"/>
      <c r="CZ1209" s="18"/>
      <c r="DB1209" s="18"/>
      <c r="DD1209" s="18"/>
    </row>
    <row r="1210" spans="4:108" x14ac:dyDescent="0.2">
      <c r="D1210" s="18"/>
      <c r="H1210" s="18"/>
      <c r="J1210" s="18"/>
      <c r="K1210" s="18"/>
      <c r="L1210" s="25"/>
      <c r="M1210" s="18"/>
      <c r="N1210" s="18"/>
      <c r="O1210" s="18"/>
      <c r="P1210" s="18"/>
      <c r="Q1210" s="18"/>
      <c r="R1210" s="18"/>
      <c r="S1210" s="18"/>
      <c r="V1210" s="25"/>
      <c r="W1210" s="25"/>
      <c r="X1210" s="89"/>
      <c r="Y1210" s="89"/>
      <c r="Z1210" s="89"/>
      <c r="AB1210" s="25"/>
      <c r="AD1210" s="25"/>
      <c r="AE1210" s="89"/>
      <c r="AG1210" s="25"/>
      <c r="AH1210" s="67"/>
      <c r="AK1210" s="25"/>
      <c r="AL1210" s="25"/>
      <c r="AM1210" s="89"/>
      <c r="AN1210" s="25"/>
      <c r="AO1210" s="89"/>
      <c r="AR1210" s="25"/>
      <c r="AS1210" s="89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89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577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X1210" s="18"/>
      <c r="CZ1210" s="18"/>
      <c r="DB1210" s="18"/>
      <c r="DD1210" s="18"/>
    </row>
    <row r="1211" spans="4:108" x14ac:dyDescent="0.2">
      <c r="D1211" s="18"/>
      <c r="H1211" s="18"/>
      <c r="J1211" s="18"/>
      <c r="K1211" s="18"/>
      <c r="L1211" s="25"/>
      <c r="M1211" s="18"/>
      <c r="N1211" s="18"/>
      <c r="O1211" s="18"/>
      <c r="P1211" s="18"/>
      <c r="Q1211" s="18"/>
      <c r="R1211" s="18"/>
      <c r="S1211" s="18"/>
      <c r="V1211" s="25"/>
      <c r="W1211" s="25"/>
      <c r="X1211" s="89"/>
      <c r="Y1211" s="89"/>
      <c r="Z1211" s="89"/>
      <c r="AB1211" s="25"/>
      <c r="AD1211" s="25"/>
      <c r="AE1211" s="89"/>
      <c r="AG1211" s="25"/>
      <c r="AH1211" s="67"/>
      <c r="AK1211" s="25"/>
      <c r="AL1211" s="25"/>
      <c r="AM1211" s="89"/>
      <c r="AN1211" s="25"/>
      <c r="AO1211" s="89"/>
      <c r="AR1211" s="25"/>
      <c r="AS1211" s="89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89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577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X1211" s="18"/>
      <c r="CZ1211" s="18"/>
      <c r="DB1211" s="18"/>
      <c r="DD1211" s="18"/>
    </row>
    <row r="1212" spans="4:108" x14ac:dyDescent="0.2">
      <c r="D1212" s="18"/>
      <c r="H1212" s="18"/>
      <c r="J1212" s="18"/>
      <c r="K1212" s="18"/>
      <c r="L1212" s="25"/>
      <c r="M1212" s="18"/>
      <c r="N1212" s="18"/>
      <c r="O1212" s="18"/>
      <c r="P1212" s="18"/>
      <c r="Q1212" s="18"/>
      <c r="R1212" s="18"/>
      <c r="S1212" s="18"/>
      <c r="V1212" s="25"/>
      <c r="W1212" s="25"/>
      <c r="X1212" s="89"/>
      <c r="Y1212" s="89"/>
      <c r="Z1212" s="89"/>
      <c r="AB1212" s="25"/>
      <c r="AD1212" s="25"/>
      <c r="AE1212" s="89"/>
      <c r="AG1212" s="25"/>
      <c r="AH1212" s="67"/>
      <c r="AK1212" s="25"/>
      <c r="AL1212" s="25"/>
      <c r="AM1212" s="89"/>
      <c r="AN1212" s="25"/>
      <c r="AO1212" s="89"/>
      <c r="AR1212" s="25"/>
      <c r="AS1212" s="89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89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577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X1212" s="18"/>
      <c r="CZ1212" s="18"/>
      <c r="DB1212" s="18"/>
      <c r="DD1212" s="18"/>
    </row>
    <row r="1213" spans="4:108" x14ac:dyDescent="0.2">
      <c r="D1213" s="18"/>
      <c r="H1213" s="18"/>
      <c r="J1213" s="18"/>
      <c r="K1213" s="18"/>
      <c r="L1213" s="25"/>
      <c r="M1213" s="18"/>
      <c r="N1213" s="18"/>
      <c r="O1213" s="18"/>
      <c r="P1213" s="18"/>
      <c r="Q1213" s="18"/>
      <c r="R1213" s="18"/>
      <c r="S1213" s="18"/>
      <c r="V1213" s="25"/>
      <c r="W1213" s="25"/>
      <c r="X1213" s="89"/>
      <c r="Y1213" s="89"/>
      <c r="Z1213" s="89"/>
      <c r="AB1213" s="25"/>
      <c r="AD1213" s="25"/>
      <c r="AE1213" s="89"/>
      <c r="AG1213" s="25"/>
      <c r="AH1213" s="67"/>
      <c r="AK1213" s="25"/>
      <c r="AL1213" s="25"/>
      <c r="AM1213" s="89"/>
      <c r="AN1213" s="25"/>
      <c r="AO1213" s="89"/>
      <c r="AR1213" s="25"/>
      <c r="AS1213" s="89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89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577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X1213" s="18"/>
      <c r="CZ1213" s="18"/>
      <c r="DB1213" s="18"/>
      <c r="DD1213" s="18"/>
    </row>
    <row r="1214" spans="4:108" x14ac:dyDescent="0.2">
      <c r="D1214" s="18"/>
      <c r="H1214" s="18"/>
      <c r="J1214" s="18"/>
      <c r="K1214" s="18"/>
      <c r="L1214" s="25"/>
      <c r="M1214" s="18"/>
      <c r="N1214" s="18"/>
      <c r="O1214" s="18"/>
      <c r="P1214" s="18"/>
      <c r="Q1214" s="18"/>
      <c r="R1214" s="18"/>
      <c r="S1214" s="18"/>
      <c r="V1214" s="25"/>
      <c r="W1214" s="25"/>
      <c r="X1214" s="89"/>
      <c r="Y1214" s="89"/>
      <c r="Z1214" s="89"/>
      <c r="AB1214" s="25"/>
      <c r="AD1214" s="25"/>
      <c r="AE1214" s="89"/>
      <c r="AG1214" s="25"/>
      <c r="AH1214" s="67"/>
      <c r="AK1214" s="25"/>
      <c r="AL1214" s="25"/>
      <c r="AM1214" s="89"/>
      <c r="AN1214" s="25"/>
      <c r="AO1214" s="89"/>
      <c r="AR1214" s="25"/>
      <c r="AS1214" s="89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89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577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X1214" s="18"/>
      <c r="CZ1214" s="18"/>
      <c r="DB1214" s="18"/>
      <c r="DD1214" s="18"/>
    </row>
    <row r="1215" spans="4:108" x14ac:dyDescent="0.2">
      <c r="D1215" s="18"/>
      <c r="H1215" s="18"/>
      <c r="J1215" s="18"/>
      <c r="K1215" s="18"/>
      <c r="L1215" s="25"/>
      <c r="M1215" s="18"/>
      <c r="N1215" s="18"/>
      <c r="O1215" s="18"/>
      <c r="P1215" s="18"/>
      <c r="Q1215" s="18"/>
      <c r="R1215" s="18"/>
      <c r="S1215" s="18"/>
      <c r="V1215" s="25"/>
      <c r="W1215" s="25"/>
      <c r="X1215" s="89"/>
      <c r="Y1215" s="89"/>
      <c r="Z1215" s="89"/>
      <c r="AB1215" s="25"/>
      <c r="AD1215" s="25"/>
      <c r="AE1215" s="89"/>
      <c r="AG1215" s="25"/>
      <c r="AH1215" s="67"/>
      <c r="AK1215" s="25"/>
      <c r="AL1215" s="25"/>
      <c r="AM1215" s="89"/>
      <c r="AN1215" s="25"/>
      <c r="AO1215" s="89"/>
      <c r="AR1215" s="25"/>
      <c r="AS1215" s="89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89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577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X1215" s="18"/>
      <c r="CZ1215" s="18"/>
      <c r="DB1215" s="18"/>
      <c r="DD1215" s="18"/>
    </row>
    <row r="1216" spans="4:108" x14ac:dyDescent="0.2">
      <c r="D1216" s="18"/>
      <c r="H1216" s="18"/>
      <c r="J1216" s="18"/>
      <c r="K1216" s="18"/>
      <c r="L1216" s="25"/>
      <c r="M1216" s="18"/>
      <c r="N1216" s="18"/>
      <c r="O1216" s="18"/>
      <c r="P1216" s="18"/>
      <c r="Q1216" s="18"/>
      <c r="R1216" s="18"/>
      <c r="S1216" s="18"/>
      <c r="V1216" s="25"/>
      <c r="W1216" s="25"/>
      <c r="X1216" s="89"/>
      <c r="Y1216" s="89"/>
      <c r="Z1216" s="89"/>
      <c r="AB1216" s="25"/>
      <c r="AD1216" s="25"/>
      <c r="AE1216" s="89"/>
      <c r="AG1216" s="25"/>
      <c r="AH1216" s="67"/>
      <c r="AK1216" s="25"/>
      <c r="AL1216" s="25"/>
      <c r="AM1216" s="89"/>
      <c r="AN1216" s="25"/>
      <c r="AO1216" s="89"/>
      <c r="AR1216" s="25"/>
      <c r="AS1216" s="89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89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577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X1216" s="18"/>
      <c r="CZ1216" s="18"/>
      <c r="DB1216" s="18"/>
      <c r="DD1216" s="18"/>
    </row>
    <row r="1217" spans="4:108" x14ac:dyDescent="0.2">
      <c r="D1217" s="18"/>
      <c r="H1217" s="18"/>
      <c r="J1217" s="18"/>
      <c r="K1217" s="18"/>
      <c r="L1217" s="25"/>
      <c r="M1217" s="18"/>
      <c r="N1217" s="18"/>
      <c r="O1217" s="18"/>
      <c r="P1217" s="18"/>
      <c r="Q1217" s="18"/>
      <c r="R1217" s="18"/>
      <c r="S1217" s="18"/>
      <c r="V1217" s="25"/>
      <c r="W1217" s="25"/>
      <c r="X1217" s="89"/>
      <c r="Y1217" s="89"/>
      <c r="Z1217" s="89"/>
      <c r="AB1217" s="25"/>
      <c r="AD1217" s="25"/>
      <c r="AE1217" s="89"/>
      <c r="AG1217" s="25"/>
      <c r="AH1217" s="67"/>
      <c r="AK1217" s="25"/>
      <c r="AL1217" s="25"/>
      <c r="AM1217" s="89"/>
      <c r="AN1217" s="25"/>
      <c r="AO1217" s="89"/>
      <c r="AR1217" s="25"/>
      <c r="AS1217" s="89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89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577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X1217" s="18"/>
      <c r="CZ1217" s="18"/>
      <c r="DB1217" s="18"/>
      <c r="DD1217" s="18"/>
    </row>
    <row r="1218" spans="4:108" x14ac:dyDescent="0.2">
      <c r="D1218" s="18"/>
      <c r="H1218" s="18"/>
      <c r="J1218" s="18"/>
      <c r="K1218" s="18"/>
      <c r="L1218" s="25"/>
      <c r="M1218" s="18"/>
      <c r="N1218" s="18"/>
      <c r="O1218" s="18"/>
      <c r="P1218" s="18"/>
      <c r="Q1218" s="18"/>
      <c r="R1218" s="18"/>
      <c r="S1218" s="18"/>
      <c r="V1218" s="25"/>
      <c r="W1218" s="25"/>
      <c r="X1218" s="89"/>
      <c r="Y1218" s="89"/>
      <c r="Z1218" s="89"/>
      <c r="AB1218" s="25"/>
      <c r="AD1218" s="25"/>
      <c r="AE1218" s="89"/>
      <c r="AG1218" s="25"/>
      <c r="AH1218" s="67"/>
      <c r="AK1218" s="25"/>
      <c r="AL1218" s="25"/>
      <c r="AM1218" s="89"/>
      <c r="AN1218" s="25"/>
      <c r="AO1218" s="89"/>
      <c r="AR1218" s="25"/>
      <c r="AS1218" s="89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89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577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X1218" s="18"/>
      <c r="CZ1218" s="18"/>
      <c r="DB1218" s="18"/>
      <c r="DD1218" s="18"/>
    </row>
    <row r="1219" spans="4:108" x14ac:dyDescent="0.2">
      <c r="D1219" s="18"/>
      <c r="H1219" s="18"/>
      <c r="J1219" s="18"/>
      <c r="K1219" s="18"/>
      <c r="L1219" s="25"/>
      <c r="M1219" s="18"/>
      <c r="N1219" s="18"/>
      <c r="O1219" s="18"/>
      <c r="P1219" s="18"/>
      <c r="Q1219" s="18"/>
      <c r="R1219" s="18"/>
      <c r="S1219" s="18"/>
      <c r="V1219" s="25"/>
      <c r="W1219" s="25"/>
      <c r="X1219" s="89"/>
      <c r="Y1219" s="89"/>
      <c r="Z1219" s="89"/>
      <c r="AB1219" s="25"/>
      <c r="AD1219" s="25"/>
      <c r="AE1219" s="89"/>
      <c r="AG1219" s="25"/>
      <c r="AH1219" s="67"/>
      <c r="AK1219" s="25"/>
      <c r="AL1219" s="25"/>
      <c r="AM1219" s="89"/>
      <c r="AN1219" s="25"/>
      <c r="AO1219" s="89"/>
      <c r="AR1219" s="25"/>
      <c r="AS1219" s="89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89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577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X1219" s="18"/>
      <c r="CZ1219" s="18"/>
      <c r="DB1219" s="18"/>
      <c r="DD1219" s="18"/>
    </row>
    <row r="1220" spans="4:108" x14ac:dyDescent="0.2">
      <c r="D1220" s="18"/>
      <c r="H1220" s="18"/>
      <c r="J1220" s="18"/>
      <c r="K1220" s="18"/>
      <c r="L1220" s="25"/>
      <c r="M1220" s="18"/>
      <c r="N1220" s="18"/>
      <c r="O1220" s="18"/>
      <c r="P1220" s="18"/>
      <c r="Q1220" s="18"/>
      <c r="R1220" s="18"/>
      <c r="S1220" s="18"/>
      <c r="V1220" s="25"/>
      <c r="W1220" s="25"/>
      <c r="X1220" s="89"/>
      <c r="Y1220" s="89"/>
      <c r="Z1220" s="89"/>
      <c r="AB1220" s="25"/>
      <c r="AD1220" s="25"/>
      <c r="AE1220" s="89"/>
      <c r="AG1220" s="25"/>
      <c r="AH1220" s="67"/>
      <c r="AK1220" s="25"/>
      <c r="AL1220" s="25"/>
      <c r="AM1220" s="89"/>
      <c r="AN1220" s="25"/>
      <c r="AO1220" s="89"/>
      <c r="AR1220" s="25"/>
      <c r="AS1220" s="89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89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577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X1220" s="18"/>
      <c r="CZ1220" s="18"/>
      <c r="DB1220" s="18"/>
      <c r="DD1220" s="18"/>
    </row>
    <row r="1221" spans="4:108" x14ac:dyDescent="0.2">
      <c r="D1221" s="18"/>
      <c r="H1221" s="18"/>
      <c r="J1221" s="18"/>
      <c r="K1221" s="18"/>
      <c r="L1221" s="25"/>
      <c r="M1221" s="18"/>
      <c r="N1221" s="18"/>
      <c r="O1221" s="18"/>
      <c r="P1221" s="18"/>
      <c r="Q1221" s="18"/>
      <c r="R1221" s="18"/>
      <c r="S1221" s="18"/>
      <c r="V1221" s="25"/>
      <c r="W1221" s="25"/>
      <c r="X1221" s="89"/>
      <c r="Y1221" s="89"/>
      <c r="Z1221" s="89"/>
      <c r="AB1221" s="25"/>
      <c r="AD1221" s="25"/>
      <c r="AE1221" s="89"/>
      <c r="AG1221" s="25"/>
      <c r="AH1221" s="67"/>
      <c r="AK1221" s="25"/>
      <c r="AL1221" s="25"/>
      <c r="AM1221" s="89"/>
      <c r="AN1221" s="25"/>
      <c r="AO1221" s="89"/>
      <c r="AR1221" s="25"/>
      <c r="AS1221" s="89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89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577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X1221" s="18"/>
      <c r="CZ1221" s="18"/>
      <c r="DB1221" s="18"/>
      <c r="DD1221" s="18"/>
    </row>
    <row r="1222" spans="4:108" x14ac:dyDescent="0.2">
      <c r="D1222" s="18"/>
      <c r="H1222" s="18"/>
      <c r="J1222" s="18"/>
      <c r="K1222" s="18"/>
      <c r="L1222" s="25"/>
      <c r="M1222" s="18"/>
      <c r="N1222" s="18"/>
      <c r="O1222" s="18"/>
      <c r="P1222" s="18"/>
      <c r="Q1222" s="18"/>
      <c r="R1222" s="18"/>
      <c r="S1222" s="18"/>
      <c r="V1222" s="25"/>
      <c r="W1222" s="25"/>
      <c r="X1222" s="89"/>
      <c r="Y1222" s="89"/>
      <c r="Z1222" s="89"/>
      <c r="AB1222" s="25"/>
      <c r="AD1222" s="25"/>
      <c r="AE1222" s="89"/>
      <c r="AG1222" s="25"/>
      <c r="AH1222" s="67"/>
      <c r="AK1222" s="25"/>
      <c r="AL1222" s="25"/>
      <c r="AM1222" s="89"/>
      <c r="AN1222" s="25"/>
      <c r="AO1222" s="89"/>
      <c r="AR1222" s="25"/>
      <c r="AS1222" s="89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89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577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X1222" s="18"/>
      <c r="CZ1222" s="18"/>
      <c r="DB1222" s="18"/>
      <c r="DD1222" s="18"/>
    </row>
    <row r="1223" spans="4:108" x14ac:dyDescent="0.2">
      <c r="D1223" s="18"/>
      <c r="H1223" s="18"/>
      <c r="J1223" s="18"/>
      <c r="K1223" s="18"/>
      <c r="L1223" s="25"/>
      <c r="M1223" s="18"/>
      <c r="N1223" s="18"/>
      <c r="O1223" s="18"/>
      <c r="P1223" s="18"/>
      <c r="Q1223" s="18"/>
      <c r="R1223" s="18"/>
      <c r="S1223" s="18"/>
      <c r="V1223" s="25"/>
      <c r="W1223" s="25"/>
      <c r="X1223" s="89"/>
      <c r="Y1223" s="89"/>
      <c r="Z1223" s="89"/>
      <c r="AB1223" s="25"/>
      <c r="AD1223" s="25"/>
      <c r="AE1223" s="89"/>
      <c r="AG1223" s="25"/>
      <c r="AH1223" s="67"/>
      <c r="AK1223" s="25"/>
      <c r="AL1223" s="25"/>
      <c r="AM1223" s="89"/>
      <c r="AN1223" s="25"/>
      <c r="AO1223" s="89"/>
      <c r="AR1223" s="25"/>
      <c r="AS1223" s="89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89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577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X1223" s="18"/>
      <c r="CZ1223" s="18"/>
      <c r="DB1223" s="18"/>
      <c r="DD1223" s="18"/>
    </row>
    <row r="1224" spans="4:108" x14ac:dyDescent="0.2">
      <c r="D1224" s="18"/>
      <c r="H1224" s="18"/>
      <c r="J1224" s="18"/>
      <c r="K1224" s="18"/>
      <c r="L1224" s="25"/>
      <c r="M1224" s="18"/>
      <c r="N1224" s="18"/>
      <c r="O1224" s="18"/>
      <c r="P1224" s="18"/>
      <c r="Q1224" s="18"/>
      <c r="R1224" s="18"/>
      <c r="S1224" s="18"/>
      <c r="V1224" s="25"/>
      <c r="W1224" s="25"/>
      <c r="X1224" s="89"/>
      <c r="Y1224" s="89"/>
      <c r="Z1224" s="89"/>
      <c r="AB1224" s="25"/>
      <c r="AD1224" s="25"/>
      <c r="AE1224" s="89"/>
      <c r="AG1224" s="25"/>
      <c r="AH1224" s="67"/>
      <c r="AK1224" s="25"/>
      <c r="AL1224" s="25"/>
      <c r="AM1224" s="89"/>
      <c r="AN1224" s="25"/>
      <c r="AO1224" s="89"/>
      <c r="AR1224" s="25"/>
      <c r="AS1224" s="89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577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X1224" s="18"/>
      <c r="CZ1224" s="18"/>
      <c r="DB1224" s="18"/>
      <c r="DD1224" s="18"/>
    </row>
    <row r="1225" spans="4:108" x14ac:dyDescent="0.2">
      <c r="D1225" s="18"/>
      <c r="H1225" s="18"/>
      <c r="J1225" s="18"/>
      <c r="K1225" s="18"/>
      <c r="L1225" s="25"/>
      <c r="M1225" s="18"/>
      <c r="N1225" s="18"/>
      <c r="O1225" s="18"/>
      <c r="P1225" s="18"/>
      <c r="Q1225" s="18"/>
      <c r="R1225" s="18"/>
      <c r="S1225" s="18"/>
      <c r="V1225" s="25"/>
      <c r="W1225" s="25"/>
      <c r="X1225" s="89"/>
      <c r="Y1225" s="89"/>
      <c r="Z1225" s="89"/>
      <c r="AB1225" s="25"/>
      <c r="AD1225" s="25"/>
      <c r="AE1225" s="89"/>
      <c r="AG1225" s="25"/>
      <c r="AH1225" s="67"/>
      <c r="AK1225" s="25"/>
      <c r="AL1225" s="25"/>
      <c r="AM1225" s="89"/>
      <c r="AN1225" s="25"/>
      <c r="AO1225" s="89"/>
      <c r="AR1225" s="25"/>
      <c r="AS1225" s="89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577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X1225" s="18"/>
      <c r="CZ1225" s="18"/>
      <c r="DB1225" s="18"/>
      <c r="DD1225" s="18"/>
    </row>
    <row r="1226" spans="4:108" x14ac:dyDescent="0.2">
      <c r="D1226" s="18"/>
      <c r="H1226" s="18"/>
      <c r="J1226" s="18"/>
      <c r="K1226" s="18"/>
      <c r="L1226" s="25"/>
      <c r="M1226" s="18"/>
      <c r="N1226" s="18"/>
      <c r="O1226" s="18"/>
      <c r="P1226" s="18"/>
      <c r="Q1226" s="18"/>
      <c r="R1226" s="18"/>
      <c r="S1226" s="18"/>
      <c r="V1226" s="25"/>
      <c r="W1226" s="25"/>
      <c r="X1226" s="89"/>
      <c r="Y1226" s="89"/>
      <c r="Z1226" s="89"/>
      <c r="AB1226" s="25"/>
      <c r="AD1226" s="25"/>
      <c r="AE1226" s="89"/>
      <c r="AG1226" s="25"/>
      <c r="AH1226" s="67"/>
      <c r="AK1226" s="25"/>
      <c r="AL1226" s="25"/>
      <c r="AM1226" s="89"/>
      <c r="AN1226" s="25"/>
      <c r="AO1226" s="89"/>
      <c r="AR1226" s="25"/>
      <c r="AS1226" s="89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577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X1226" s="18"/>
      <c r="CZ1226" s="18"/>
      <c r="DB1226" s="18"/>
      <c r="DD1226" s="18"/>
    </row>
    <row r="1227" spans="4:108" x14ac:dyDescent="0.2">
      <c r="D1227" s="18"/>
      <c r="H1227" s="18"/>
      <c r="J1227" s="18"/>
      <c r="K1227" s="18"/>
      <c r="L1227" s="25"/>
      <c r="M1227" s="18"/>
      <c r="N1227" s="18"/>
      <c r="O1227" s="18"/>
      <c r="P1227" s="18"/>
      <c r="Q1227" s="18"/>
      <c r="R1227" s="18"/>
      <c r="S1227" s="18"/>
      <c r="V1227" s="25"/>
      <c r="W1227" s="25"/>
      <c r="X1227" s="89"/>
      <c r="Y1227" s="89"/>
      <c r="Z1227" s="89"/>
      <c r="AB1227" s="25"/>
      <c r="AD1227" s="25"/>
      <c r="AE1227" s="89"/>
      <c r="AG1227" s="25"/>
      <c r="AH1227" s="67"/>
      <c r="AK1227" s="25"/>
      <c r="AL1227" s="25"/>
      <c r="AM1227" s="89"/>
      <c r="AN1227" s="25"/>
      <c r="AO1227" s="89"/>
      <c r="AR1227" s="25"/>
      <c r="AS1227" s="89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577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X1227" s="18"/>
      <c r="CZ1227" s="18"/>
      <c r="DB1227" s="18"/>
      <c r="DD1227" s="18"/>
    </row>
    <row r="1228" spans="4:108" x14ac:dyDescent="0.2">
      <c r="D1228" s="18"/>
      <c r="H1228" s="18"/>
      <c r="J1228" s="18"/>
      <c r="K1228" s="18"/>
      <c r="L1228" s="25"/>
      <c r="M1228" s="18"/>
      <c r="N1228" s="18"/>
      <c r="O1228" s="18"/>
      <c r="P1228" s="18"/>
      <c r="Q1228" s="18"/>
      <c r="R1228" s="18"/>
      <c r="S1228" s="18"/>
      <c r="V1228" s="25"/>
      <c r="W1228" s="25"/>
      <c r="X1228" s="89"/>
      <c r="Y1228" s="89"/>
      <c r="Z1228" s="89"/>
      <c r="AB1228" s="25"/>
      <c r="AD1228" s="25"/>
      <c r="AE1228" s="89"/>
      <c r="AG1228" s="25"/>
      <c r="AH1228" s="67"/>
      <c r="AK1228" s="25"/>
      <c r="AL1228" s="25"/>
      <c r="AM1228" s="89"/>
      <c r="AN1228" s="25"/>
      <c r="AO1228" s="89"/>
      <c r="AR1228" s="25"/>
      <c r="AS1228" s="89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577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X1228" s="18"/>
      <c r="CZ1228" s="18"/>
      <c r="DB1228" s="18"/>
      <c r="DD1228" s="18"/>
    </row>
    <row r="1229" spans="4:108" x14ac:dyDescent="0.2">
      <c r="D1229" s="18"/>
      <c r="H1229" s="18"/>
      <c r="J1229" s="18"/>
      <c r="K1229" s="18"/>
      <c r="L1229" s="25"/>
      <c r="M1229" s="18"/>
      <c r="N1229" s="18"/>
      <c r="O1229" s="18"/>
      <c r="P1229" s="18"/>
      <c r="Q1229" s="18"/>
      <c r="R1229" s="18"/>
      <c r="S1229" s="18"/>
      <c r="V1229" s="25"/>
      <c r="W1229" s="25"/>
      <c r="X1229" s="89"/>
      <c r="Y1229" s="89"/>
      <c r="Z1229" s="89"/>
      <c r="AB1229" s="25"/>
      <c r="AD1229" s="25"/>
      <c r="AE1229" s="89"/>
      <c r="AG1229" s="25"/>
      <c r="AH1229" s="67"/>
      <c r="AK1229" s="25"/>
      <c r="AL1229" s="25"/>
      <c r="AM1229" s="89"/>
      <c r="AN1229" s="25"/>
      <c r="AO1229" s="89"/>
      <c r="AR1229" s="25"/>
      <c r="AS1229" s="89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25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577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X1229" s="18"/>
      <c r="CZ1229" s="18"/>
      <c r="DB1229" s="18"/>
      <c r="DD1229" s="18"/>
    </row>
    <row r="1230" spans="4:108" x14ac:dyDescent="0.2">
      <c r="D1230" s="18"/>
      <c r="H1230" s="18"/>
      <c r="J1230" s="18"/>
      <c r="K1230" s="18"/>
      <c r="L1230" s="25"/>
      <c r="M1230" s="18"/>
      <c r="N1230" s="18"/>
      <c r="O1230" s="18"/>
      <c r="P1230" s="18"/>
      <c r="Q1230" s="18"/>
      <c r="R1230" s="18"/>
      <c r="S1230" s="18"/>
      <c r="V1230" s="25"/>
      <c r="W1230" s="25"/>
      <c r="X1230" s="89"/>
      <c r="Y1230" s="89"/>
      <c r="Z1230" s="89"/>
      <c r="AB1230" s="25"/>
      <c r="AD1230" s="25"/>
      <c r="AE1230" s="89"/>
      <c r="AG1230" s="25"/>
      <c r="AH1230" s="67"/>
      <c r="AK1230" s="25"/>
      <c r="AL1230" s="25"/>
      <c r="AM1230" s="89"/>
      <c r="AN1230" s="25"/>
      <c r="AO1230" s="89"/>
      <c r="AR1230" s="25"/>
      <c r="AS1230" s="89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25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577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X1230" s="18"/>
      <c r="CZ1230" s="18"/>
      <c r="DB1230" s="18"/>
      <c r="DD1230" s="18"/>
    </row>
    <row r="1231" spans="4:108" x14ac:dyDescent="0.2">
      <c r="D1231" s="18"/>
      <c r="H1231" s="18"/>
      <c r="J1231" s="18"/>
      <c r="K1231" s="18"/>
      <c r="L1231" s="25"/>
      <c r="M1231" s="18"/>
      <c r="N1231" s="18"/>
      <c r="O1231" s="18"/>
      <c r="P1231" s="18"/>
      <c r="Q1231" s="18"/>
      <c r="R1231" s="18"/>
      <c r="S1231" s="18"/>
      <c r="V1231" s="25"/>
      <c r="W1231" s="25"/>
      <c r="X1231" s="89"/>
      <c r="Y1231" s="89"/>
      <c r="Z1231" s="89"/>
      <c r="AB1231" s="25"/>
      <c r="AD1231" s="25"/>
      <c r="AE1231" s="89"/>
      <c r="AG1231" s="25"/>
      <c r="AH1231" s="67"/>
      <c r="AK1231" s="25"/>
      <c r="AL1231" s="25"/>
      <c r="AM1231" s="89"/>
      <c r="AN1231" s="25"/>
      <c r="AO1231" s="89"/>
      <c r="AR1231" s="25"/>
      <c r="AS1231" s="89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25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577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X1231" s="18"/>
      <c r="CZ1231" s="18"/>
      <c r="DB1231" s="18"/>
      <c r="DD1231" s="18"/>
    </row>
    <row r="1232" spans="4:108" x14ac:dyDescent="0.2">
      <c r="D1232" s="18"/>
      <c r="H1232" s="18"/>
      <c r="J1232" s="18"/>
      <c r="K1232" s="18"/>
      <c r="L1232" s="25"/>
      <c r="M1232" s="18"/>
      <c r="N1232" s="18"/>
      <c r="O1232" s="18"/>
      <c r="P1232" s="18"/>
      <c r="Q1232" s="18"/>
      <c r="R1232" s="18"/>
      <c r="S1232" s="18"/>
      <c r="V1232" s="25"/>
      <c r="W1232" s="25"/>
      <c r="X1232" s="89"/>
      <c r="Y1232" s="89"/>
      <c r="Z1232" s="89"/>
      <c r="AB1232" s="25"/>
      <c r="AD1232" s="25"/>
      <c r="AE1232" s="89"/>
      <c r="AG1232" s="25"/>
      <c r="AH1232" s="67"/>
      <c r="AK1232" s="25"/>
      <c r="AL1232" s="25"/>
      <c r="AM1232" s="89"/>
      <c r="AN1232" s="25"/>
      <c r="AO1232" s="89"/>
      <c r="AR1232" s="25"/>
      <c r="AS1232" s="89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25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577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X1232" s="18"/>
      <c r="CZ1232" s="18"/>
      <c r="DB1232" s="18"/>
      <c r="DD1232" s="18"/>
    </row>
    <row r="1233" spans="4:108" x14ac:dyDescent="0.2">
      <c r="D1233" s="18"/>
      <c r="H1233" s="18"/>
      <c r="J1233" s="18"/>
      <c r="K1233" s="18"/>
      <c r="L1233" s="25"/>
      <c r="M1233" s="18"/>
      <c r="N1233" s="18"/>
      <c r="O1233" s="18"/>
      <c r="P1233" s="18"/>
      <c r="Q1233" s="18"/>
      <c r="R1233" s="18"/>
      <c r="S1233" s="18"/>
      <c r="V1233" s="25"/>
      <c r="W1233" s="25"/>
      <c r="X1233" s="89"/>
      <c r="Y1233" s="89"/>
      <c r="Z1233" s="89"/>
      <c r="AB1233" s="25"/>
      <c r="AD1233" s="25"/>
      <c r="AE1233" s="89"/>
      <c r="AG1233" s="25"/>
      <c r="AH1233" s="67"/>
      <c r="AK1233" s="25"/>
      <c r="AL1233" s="25"/>
      <c r="AM1233" s="89"/>
      <c r="AN1233" s="25"/>
      <c r="AO1233" s="89"/>
      <c r="AR1233" s="25"/>
      <c r="AS1233" s="89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25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577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X1233" s="18"/>
      <c r="CZ1233" s="18"/>
      <c r="DB1233" s="18"/>
      <c r="DD1233" s="18"/>
    </row>
    <row r="1234" spans="4:108" x14ac:dyDescent="0.2">
      <c r="D1234" s="18"/>
      <c r="H1234" s="18"/>
      <c r="J1234" s="18"/>
      <c r="K1234" s="18"/>
      <c r="L1234" s="25"/>
      <c r="M1234" s="18"/>
      <c r="N1234" s="18"/>
      <c r="O1234" s="18"/>
      <c r="P1234" s="18"/>
      <c r="Q1234" s="18"/>
      <c r="R1234" s="18"/>
      <c r="S1234" s="18"/>
      <c r="V1234" s="25"/>
      <c r="W1234" s="25"/>
      <c r="X1234" s="89"/>
      <c r="Y1234" s="89"/>
      <c r="Z1234" s="89"/>
      <c r="AB1234" s="25"/>
      <c r="AD1234" s="25"/>
      <c r="AE1234" s="89"/>
      <c r="AG1234" s="25"/>
      <c r="AH1234" s="67"/>
      <c r="AK1234" s="25"/>
      <c r="AL1234" s="25"/>
      <c r="AM1234" s="89"/>
      <c r="AN1234" s="25"/>
      <c r="AO1234" s="89"/>
      <c r="AR1234" s="25"/>
      <c r="AS1234" s="89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25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577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X1234" s="18"/>
      <c r="CZ1234" s="18"/>
      <c r="DB1234" s="18"/>
      <c r="DD1234" s="18"/>
    </row>
    <row r="1235" spans="4:108" x14ac:dyDescent="0.2">
      <c r="D1235" s="18"/>
      <c r="H1235" s="18"/>
      <c r="J1235" s="18"/>
      <c r="K1235" s="18"/>
      <c r="L1235" s="25"/>
      <c r="M1235" s="18"/>
      <c r="N1235" s="18"/>
      <c r="O1235" s="18"/>
      <c r="P1235" s="18"/>
      <c r="Q1235" s="18"/>
      <c r="R1235" s="18"/>
      <c r="S1235" s="18"/>
      <c r="V1235" s="25"/>
      <c r="W1235" s="25"/>
      <c r="X1235" s="89"/>
      <c r="Y1235" s="89"/>
      <c r="Z1235" s="89"/>
      <c r="AB1235" s="25"/>
      <c r="AD1235" s="25"/>
      <c r="AE1235" s="89"/>
      <c r="AG1235" s="25"/>
      <c r="AH1235" s="67"/>
      <c r="AK1235" s="25"/>
      <c r="AL1235" s="25"/>
      <c r="AM1235" s="89"/>
      <c r="AN1235" s="25"/>
      <c r="AO1235" s="89"/>
      <c r="AR1235" s="25"/>
      <c r="AS1235" s="89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25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577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X1235" s="18"/>
      <c r="CZ1235" s="18"/>
      <c r="DB1235" s="18"/>
      <c r="DD1235" s="18"/>
    </row>
    <row r="1236" spans="4:108" x14ac:dyDescent="0.2">
      <c r="D1236" s="18"/>
      <c r="H1236" s="18"/>
      <c r="J1236" s="18"/>
      <c r="K1236" s="18"/>
      <c r="L1236" s="25"/>
      <c r="M1236" s="18"/>
      <c r="N1236" s="18"/>
      <c r="O1236" s="18"/>
      <c r="P1236" s="18"/>
      <c r="Q1236" s="18"/>
      <c r="R1236" s="18"/>
      <c r="S1236" s="18"/>
      <c r="V1236" s="25"/>
      <c r="W1236" s="25"/>
      <c r="X1236" s="89"/>
      <c r="Y1236" s="89"/>
      <c r="Z1236" s="89"/>
      <c r="AB1236" s="25"/>
      <c r="AD1236" s="25"/>
      <c r="AE1236" s="89"/>
      <c r="AG1236" s="25"/>
      <c r="AH1236" s="67"/>
      <c r="AK1236" s="25"/>
      <c r="AL1236" s="25"/>
      <c r="AM1236" s="89"/>
      <c r="AN1236" s="25"/>
      <c r="AO1236" s="89"/>
      <c r="AR1236" s="25"/>
      <c r="AS1236" s="89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25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577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X1236" s="18"/>
      <c r="CZ1236" s="18"/>
      <c r="DB1236" s="18"/>
      <c r="DD1236" s="18"/>
    </row>
    <row r="1237" spans="4:108" x14ac:dyDescent="0.2">
      <c r="D1237" s="18"/>
      <c r="H1237" s="18"/>
      <c r="J1237" s="18"/>
      <c r="K1237" s="18"/>
      <c r="L1237" s="25"/>
      <c r="M1237" s="18"/>
      <c r="N1237" s="18"/>
      <c r="O1237" s="18"/>
      <c r="P1237" s="18"/>
      <c r="Q1237" s="18"/>
      <c r="R1237" s="18"/>
      <c r="S1237" s="18"/>
      <c r="V1237" s="25"/>
      <c r="W1237" s="25"/>
      <c r="X1237" s="89"/>
      <c r="Y1237" s="89"/>
      <c r="Z1237" s="89"/>
      <c r="AB1237" s="25"/>
      <c r="AD1237" s="25"/>
      <c r="AE1237" s="89"/>
      <c r="AG1237" s="25"/>
      <c r="AH1237" s="67"/>
      <c r="AK1237" s="25"/>
      <c r="AL1237" s="25"/>
      <c r="AM1237" s="89"/>
      <c r="AN1237" s="25"/>
      <c r="AO1237" s="89"/>
      <c r="AR1237" s="25"/>
      <c r="AS1237" s="89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25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577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X1237" s="18"/>
      <c r="CZ1237" s="18"/>
      <c r="DB1237" s="18"/>
      <c r="DD1237" s="18"/>
    </row>
    <row r="1238" spans="4:108" x14ac:dyDescent="0.2">
      <c r="D1238" s="18"/>
      <c r="H1238" s="18"/>
      <c r="J1238" s="18"/>
      <c r="K1238" s="18"/>
      <c r="L1238" s="25"/>
      <c r="M1238" s="18"/>
      <c r="N1238" s="18"/>
      <c r="O1238" s="18"/>
      <c r="P1238" s="18"/>
      <c r="Q1238" s="18"/>
      <c r="R1238" s="18"/>
      <c r="S1238" s="18"/>
      <c r="V1238" s="25"/>
      <c r="W1238" s="25"/>
      <c r="X1238" s="89"/>
      <c r="Y1238" s="89"/>
      <c r="Z1238" s="89"/>
      <c r="AB1238" s="25"/>
      <c r="AD1238" s="25"/>
      <c r="AE1238" s="89"/>
      <c r="AG1238" s="25"/>
      <c r="AH1238" s="67"/>
      <c r="AK1238" s="25"/>
      <c r="AL1238" s="25"/>
      <c r="AM1238" s="89"/>
      <c r="AN1238" s="25"/>
      <c r="AO1238" s="89"/>
      <c r="AR1238" s="25"/>
      <c r="AS1238" s="89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25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577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X1238" s="18"/>
      <c r="CZ1238" s="18"/>
      <c r="DB1238" s="18"/>
      <c r="DD1238" s="18"/>
    </row>
    <row r="1239" spans="4:108" x14ac:dyDescent="0.2">
      <c r="D1239" s="18"/>
      <c r="H1239" s="18"/>
      <c r="J1239" s="18"/>
      <c r="K1239" s="18"/>
      <c r="L1239" s="25"/>
      <c r="M1239" s="18"/>
      <c r="N1239" s="18"/>
      <c r="O1239" s="18"/>
      <c r="P1239" s="18"/>
      <c r="Q1239" s="18"/>
      <c r="R1239" s="18"/>
      <c r="S1239" s="18"/>
      <c r="V1239" s="25"/>
      <c r="W1239" s="25"/>
      <c r="X1239" s="89"/>
      <c r="Y1239" s="89"/>
      <c r="Z1239" s="89"/>
      <c r="AB1239" s="25"/>
      <c r="AD1239" s="25"/>
      <c r="AE1239" s="89"/>
      <c r="AG1239" s="25"/>
      <c r="AH1239" s="67"/>
      <c r="AK1239" s="25"/>
      <c r="AL1239" s="25"/>
      <c r="AM1239" s="89"/>
      <c r="AN1239" s="25"/>
      <c r="AO1239" s="89"/>
      <c r="AR1239" s="25"/>
      <c r="AS1239" s="89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25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577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X1239" s="18"/>
      <c r="CZ1239" s="18"/>
      <c r="DB1239" s="18"/>
      <c r="DD1239" s="18"/>
    </row>
    <row r="1240" spans="4:108" x14ac:dyDescent="0.2">
      <c r="D1240" s="18"/>
      <c r="H1240" s="18"/>
      <c r="J1240" s="18"/>
      <c r="K1240" s="18"/>
      <c r="L1240" s="25"/>
      <c r="M1240" s="18"/>
      <c r="N1240" s="18"/>
      <c r="O1240" s="18"/>
      <c r="P1240" s="18"/>
      <c r="Q1240" s="18"/>
      <c r="R1240" s="18"/>
      <c r="S1240" s="18"/>
      <c r="V1240" s="25"/>
      <c r="W1240" s="25"/>
      <c r="X1240" s="89"/>
      <c r="Y1240" s="89"/>
      <c r="Z1240" s="89"/>
      <c r="AB1240" s="25"/>
      <c r="AD1240" s="25"/>
      <c r="AE1240" s="89"/>
      <c r="AG1240" s="25"/>
      <c r="AH1240" s="67"/>
      <c r="AK1240" s="25"/>
      <c r="AL1240" s="25"/>
      <c r="AM1240" s="89"/>
      <c r="AN1240" s="25"/>
      <c r="AO1240" s="89"/>
      <c r="AR1240" s="25"/>
      <c r="AS1240" s="89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25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577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X1240" s="18"/>
      <c r="CZ1240" s="18"/>
      <c r="DB1240" s="18"/>
      <c r="DD1240" s="18"/>
    </row>
    <row r="1241" spans="4:108" x14ac:dyDescent="0.2">
      <c r="D1241" s="18"/>
      <c r="H1241" s="18"/>
      <c r="J1241" s="18"/>
      <c r="K1241" s="18"/>
      <c r="L1241" s="25"/>
      <c r="M1241" s="18"/>
      <c r="N1241" s="18"/>
      <c r="O1241" s="18"/>
      <c r="P1241" s="18"/>
      <c r="Q1241" s="18"/>
      <c r="R1241" s="18"/>
      <c r="S1241" s="18"/>
      <c r="V1241" s="25"/>
      <c r="W1241" s="25"/>
      <c r="X1241" s="89"/>
      <c r="Y1241" s="89"/>
      <c r="Z1241" s="89"/>
      <c r="AB1241" s="25"/>
      <c r="AD1241" s="25"/>
      <c r="AE1241" s="89"/>
      <c r="AG1241" s="25"/>
      <c r="AH1241" s="67"/>
      <c r="AK1241" s="25"/>
      <c r="AL1241" s="25"/>
      <c r="AM1241" s="89"/>
      <c r="AN1241" s="25"/>
      <c r="AO1241" s="89"/>
      <c r="AR1241" s="25"/>
      <c r="AS1241" s="89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25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577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X1241" s="18"/>
      <c r="CZ1241" s="18"/>
      <c r="DB1241" s="18"/>
      <c r="DD1241" s="18"/>
    </row>
    <row r="1242" spans="4:108" x14ac:dyDescent="0.2">
      <c r="D1242" s="18"/>
      <c r="H1242" s="18"/>
      <c r="J1242" s="18"/>
      <c r="K1242" s="18"/>
      <c r="L1242" s="25"/>
      <c r="M1242" s="18"/>
      <c r="N1242" s="18"/>
      <c r="O1242" s="18"/>
      <c r="P1242" s="18"/>
      <c r="Q1242" s="18"/>
      <c r="R1242" s="18"/>
      <c r="S1242" s="18"/>
      <c r="V1242" s="25"/>
      <c r="W1242" s="25"/>
      <c r="X1242" s="89"/>
      <c r="Y1242" s="89"/>
      <c r="Z1242" s="89"/>
      <c r="AB1242" s="25"/>
      <c r="AD1242" s="25"/>
      <c r="AE1242" s="89"/>
      <c r="AG1242" s="25"/>
      <c r="AH1242" s="67"/>
      <c r="AK1242" s="25"/>
      <c r="AL1242" s="25"/>
      <c r="AM1242" s="89"/>
      <c r="AN1242" s="25"/>
      <c r="AO1242" s="89"/>
      <c r="AR1242" s="25"/>
      <c r="AS1242" s="89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25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577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X1242" s="18"/>
      <c r="CZ1242" s="18"/>
      <c r="DB1242" s="18"/>
      <c r="DD1242" s="18"/>
    </row>
    <row r="1243" spans="4:108" x14ac:dyDescent="0.2">
      <c r="D1243" s="18"/>
      <c r="H1243" s="18"/>
      <c r="J1243" s="18"/>
      <c r="K1243" s="18"/>
      <c r="L1243" s="25"/>
      <c r="M1243" s="18"/>
      <c r="N1243" s="18"/>
      <c r="O1243" s="18"/>
      <c r="P1243" s="18"/>
      <c r="Q1243" s="18"/>
      <c r="R1243" s="18"/>
      <c r="S1243" s="18"/>
      <c r="V1243" s="25"/>
      <c r="W1243" s="25"/>
      <c r="X1243" s="89"/>
      <c r="Y1243" s="89"/>
      <c r="Z1243" s="89"/>
      <c r="AB1243" s="25"/>
      <c r="AD1243" s="25"/>
      <c r="AE1243" s="89"/>
      <c r="AG1243" s="25"/>
      <c r="AH1243" s="67"/>
      <c r="AK1243" s="25"/>
      <c r="AL1243" s="25"/>
      <c r="AM1243" s="89"/>
      <c r="AN1243" s="25"/>
      <c r="AO1243" s="89"/>
      <c r="AR1243" s="25"/>
      <c r="AS1243" s="89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25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577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X1243" s="18"/>
      <c r="CZ1243" s="18"/>
      <c r="DB1243" s="18"/>
      <c r="DD1243" s="18"/>
    </row>
    <row r="1244" spans="4:108" x14ac:dyDescent="0.2">
      <c r="D1244" s="18"/>
      <c r="H1244" s="18"/>
      <c r="J1244" s="18"/>
      <c r="K1244" s="18"/>
      <c r="L1244" s="25"/>
      <c r="M1244" s="18"/>
      <c r="N1244" s="18"/>
      <c r="O1244" s="18"/>
      <c r="P1244" s="18"/>
      <c r="Q1244" s="18"/>
      <c r="R1244" s="18"/>
      <c r="S1244" s="18"/>
      <c r="V1244" s="25"/>
      <c r="W1244" s="25"/>
      <c r="X1244" s="89"/>
      <c r="Y1244" s="89"/>
      <c r="Z1244" s="89"/>
      <c r="AB1244" s="25"/>
      <c r="AD1244" s="25"/>
      <c r="AE1244" s="89"/>
      <c r="AG1244" s="25"/>
      <c r="AH1244" s="67"/>
      <c r="AK1244" s="25"/>
      <c r="AL1244" s="25"/>
      <c r="AM1244" s="89"/>
      <c r="AN1244" s="25"/>
      <c r="AO1244" s="89"/>
      <c r="AR1244" s="25"/>
      <c r="AS1244" s="89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25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577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X1244" s="18"/>
      <c r="CZ1244" s="18"/>
      <c r="DB1244" s="18"/>
      <c r="DD1244" s="18"/>
    </row>
    <row r="1245" spans="4:108" x14ac:dyDescent="0.2">
      <c r="D1245" s="18"/>
      <c r="H1245" s="18"/>
      <c r="J1245" s="18"/>
      <c r="K1245" s="18"/>
      <c r="L1245" s="25"/>
      <c r="M1245" s="18"/>
      <c r="N1245" s="18"/>
      <c r="O1245" s="18"/>
      <c r="P1245" s="18"/>
      <c r="Q1245" s="18"/>
      <c r="R1245" s="18"/>
      <c r="S1245" s="18"/>
      <c r="V1245" s="25"/>
      <c r="W1245" s="25"/>
      <c r="X1245" s="89"/>
      <c r="Y1245" s="89"/>
      <c r="Z1245" s="89"/>
      <c r="AB1245" s="25"/>
      <c r="AD1245" s="25"/>
      <c r="AE1245" s="89"/>
      <c r="AG1245" s="25"/>
      <c r="AH1245" s="67"/>
      <c r="AK1245" s="25"/>
      <c r="AL1245" s="25"/>
      <c r="AM1245" s="89"/>
      <c r="AN1245" s="25"/>
      <c r="AO1245" s="89"/>
      <c r="AR1245" s="25"/>
      <c r="AS1245" s="89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25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577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X1245" s="18"/>
      <c r="CZ1245" s="18"/>
      <c r="DB1245" s="18"/>
      <c r="DD1245" s="18"/>
    </row>
    <row r="1246" spans="4:108" x14ac:dyDescent="0.2">
      <c r="D1246" s="18"/>
      <c r="H1246" s="18"/>
      <c r="J1246" s="18"/>
      <c r="K1246" s="18"/>
      <c r="L1246" s="25"/>
      <c r="M1246" s="18"/>
      <c r="N1246" s="18"/>
      <c r="O1246" s="18"/>
      <c r="P1246" s="18"/>
      <c r="Q1246" s="18"/>
      <c r="R1246" s="18"/>
      <c r="S1246" s="18"/>
      <c r="V1246" s="25"/>
      <c r="W1246" s="25"/>
      <c r="X1246" s="89"/>
      <c r="Y1246" s="89"/>
      <c r="Z1246" s="89"/>
      <c r="AB1246" s="25"/>
      <c r="AD1246" s="25"/>
      <c r="AE1246" s="89"/>
      <c r="AG1246" s="25"/>
      <c r="AH1246" s="67"/>
      <c r="AK1246" s="25"/>
      <c r="AL1246" s="25"/>
      <c r="AM1246" s="89"/>
      <c r="AN1246" s="25"/>
      <c r="AO1246" s="89"/>
      <c r="AR1246" s="25"/>
      <c r="AS1246" s="89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25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577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X1246" s="18"/>
      <c r="CZ1246" s="18"/>
      <c r="DB1246" s="18"/>
      <c r="DD1246" s="18"/>
    </row>
    <row r="1247" spans="4:108" x14ac:dyDescent="0.2">
      <c r="D1247" s="18"/>
      <c r="H1247" s="18"/>
      <c r="J1247" s="18"/>
      <c r="K1247" s="18"/>
      <c r="L1247" s="25"/>
      <c r="M1247" s="18"/>
      <c r="N1247" s="18"/>
      <c r="O1247" s="18"/>
      <c r="P1247" s="18"/>
      <c r="Q1247" s="18"/>
      <c r="R1247" s="18"/>
      <c r="S1247" s="18"/>
      <c r="V1247" s="25"/>
      <c r="W1247" s="25"/>
      <c r="X1247" s="89"/>
      <c r="Y1247" s="89"/>
      <c r="Z1247" s="89"/>
      <c r="AB1247" s="25"/>
      <c r="AD1247" s="25"/>
      <c r="AE1247" s="89"/>
      <c r="AG1247" s="25"/>
      <c r="AH1247" s="67"/>
      <c r="AK1247" s="25"/>
      <c r="AL1247" s="25"/>
      <c r="AM1247" s="89"/>
      <c r="AN1247" s="25"/>
      <c r="AO1247" s="89"/>
      <c r="AR1247" s="25"/>
      <c r="AS1247" s="89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25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577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X1247" s="18"/>
      <c r="CZ1247" s="18"/>
      <c r="DB1247" s="18"/>
      <c r="DD1247" s="18"/>
    </row>
    <row r="1248" spans="4:108" x14ac:dyDescent="0.2">
      <c r="D1248" s="18"/>
      <c r="H1248" s="18"/>
      <c r="J1248" s="18"/>
      <c r="K1248" s="18"/>
      <c r="L1248" s="25"/>
      <c r="M1248" s="18"/>
      <c r="N1248" s="18"/>
      <c r="O1248" s="18"/>
      <c r="P1248" s="18"/>
      <c r="Q1248" s="18"/>
      <c r="R1248" s="18"/>
      <c r="S1248" s="18"/>
      <c r="V1248" s="25"/>
      <c r="W1248" s="25"/>
      <c r="X1248" s="89"/>
      <c r="Y1248" s="89"/>
      <c r="Z1248" s="89"/>
      <c r="AB1248" s="25"/>
      <c r="AD1248" s="25"/>
      <c r="AE1248" s="89"/>
      <c r="AG1248" s="25"/>
      <c r="AH1248" s="67"/>
      <c r="AK1248" s="25"/>
      <c r="AL1248" s="25"/>
      <c r="AM1248" s="89"/>
      <c r="AN1248" s="25"/>
      <c r="AO1248" s="89"/>
      <c r="AR1248" s="25"/>
      <c r="AS1248" s="89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25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577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X1248" s="18"/>
      <c r="CZ1248" s="18"/>
      <c r="DB1248" s="18"/>
      <c r="DD1248" s="18"/>
    </row>
    <row r="1249" spans="4:108" x14ac:dyDescent="0.2">
      <c r="D1249" s="18"/>
      <c r="H1249" s="18"/>
      <c r="J1249" s="18"/>
      <c r="K1249" s="18"/>
      <c r="L1249" s="25"/>
      <c r="M1249" s="18"/>
      <c r="N1249" s="18"/>
      <c r="O1249" s="18"/>
      <c r="P1249" s="18"/>
      <c r="Q1249" s="18"/>
      <c r="R1249" s="18"/>
      <c r="S1249" s="18"/>
      <c r="V1249" s="25"/>
      <c r="W1249" s="25"/>
      <c r="X1249" s="89"/>
      <c r="Y1249" s="89"/>
      <c r="Z1249" s="89"/>
      <c r="AB1249" s="25"/>
      <c r="AD1249" s="25"/>
      <c r="AE1249" s="89"/>
      <c r="AG1249" s="25"/>
      <c r="AH1249" s="67"/>
      <c r="AK1249" s="25"/>
      <c r="AL1249" s="25"/>
      <c r="AM1249" s="89"/>
      <c r="AN1249" s="25"/>
      <c r="AO1249" s="89"/>
      <c r="AR1249" s="25"/>
      <c r="AS1249" s="89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25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577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X1249" s="18"/>
      <c r="CZ1249" s="18"/>
      <c r="DB1249" s="18"/>
      <c r="DD1249" s="18"/>
    </row>
    <row r="1250" spans="4:108" x14ac:dyDescent="0.2">
      <c r="D1250" s="18"/>
      <c r="H1250" s="18"/>
      <c r="J1250" s="18"/>
      <c r="K1250" s="18"/>
      <c r="L1250" s="25"/>
      <c r="M1250" s="18"/>
      <c r="N1250" s="18"/>
      <c r="O1250" s="18"/>
      <c r="P1250" s="18"/>
      <c r="Q1250" s="18"/>
      <c r="R1250" s="18"/>
      <c r="S1250" s="18"/>
      <c r="V1250" s="25"/>
      <c r="W1250" s="25"/>
      <c r="X1250" s="89"/>
      <c r="Y1250" s="89"/>
      <c r="Z1250" s="89"/>
      <c r="AB1250" s="25"/>
      <c r="AD1250" s="25"/>
      <c r="AE1250" s="89"/>
      <c r="AG1250" s="25"/>
      <c r="AH1250" s="67"/>
      <c r="AK1250" s="25"/>
      <c r="AL1250" s="25"/>
      <c r="AM1250" s="89"/>
      <c r="AN1250" s="25"/>
      <c r="AO1250" s="89"/>
      <c r="AR1250" s="25"/>
      <c r="AS1250" s="89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25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577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X1250" s="18"/>
      <c r="CZ1250" s="18"/>
      <c r="DB1250" s="18"/>
      <c r="DD1250" s="18"/>
    </row>
    <row r="1251" spans="4:108" x14ac:dyDescent="0.2">
      <c r="D1251" s="18"/>
      <c r="H1251" s="18"/>
      <c r="J1251" s="18"/>
      <c r="K1251" s="18"/>
      <c r="L1251" s="25"/>
      <c r="M1251" s="18"/>
      <c r="N1251" s="18"/>
      <c r="O1251" s="18"/>
      <c r="P1251" s="18"/>
      <c r="Q1251" s="18"/>
      <c r="R1251" s="18"/>
      <c r="S1251" s="18"/>
      <c r="V1251" s="25"/>
      <c r="W1251" s="25"/>
      <c r="X1251" s="89"/>
      <c r="Y1251" s="89"/>
      <c r="Z1251" s="89"/>
      <c r="AB1251" s="25"/>
      <c r="AD1251" s="25"/>
      <c r="AE1251" s="89"/>
      <c r="AG1251" s="25"/>
      <c r="AH1251" s="67"/>
      <c r="AK1251" s="25"/>
      <c r="AL1251" s="25"/>
      <c r="AM1251" s="89"/>
      <c r="AN1251" s="25"/>
      <c r="AO1251" s="89"/>
      <c r="AR1251" s="25"/>
      <c r="AS1251" s="89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25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577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X1251" s="18"/>
      <c r="CZ1251" s="18"/>
      <c r="DB1251" s="18"/>
      <c r="DD1251" s="18"/>
    </row>
    <row r="1252" spans="4:108" x14ac:dyDescent="0.2">
      <c r="D1252" s="18"/>
      <c r="H1252" s="18"/>
      <c r="J1252" s="18"/>
      <c r="K1252" s="18"/>
      <c r="L1252" s="25"/>
      <c r="M1252" s="18"/>
      <c r="N1252" s="18"/>
      <c r="O1252" s="18"/>
      <c r="P1252" s="18"/>
      <c r="Q1252" s="18"/>
      <c r="R1252" s="18"/>
      <c r="S1252" s="18"/>
      <c r="V1252" s="25"/>
      <c r="W1252" s="25"/>
      <c r="X1252" s="89"/>
      <c r="Y1252" s="89"/>
      <c r="Z1252" s="89"/>
      <c r="AB1252" s="25"/>
      <c r="AD1252" s="25"/>
      <c r="AE1252" s="89"/>
      <c r="AG1252" s="25"/>
      <c r="AH1252" s="67"/>
      <c r="AK1252" s="25"/>
      <c r="AL1252" s="25"/>
      <c r="AM1252" s="89"/>
      <c r="AN1252" s="25"/>
      <c r="AO1252" s="89"/>
      <c r="AR1252" s="25"/>
      <c r="AS1252" s="89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25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577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X1252" s="18"/>
      <c r="CZ1252" s="18"/>
      <c r="DB1252" s="18"/>
      <c r="DD1252" s="18"/>
    </row>
    <row r="1253" spans="4:108" x14ac:dyDescent="0.2">
      <c r="D1253" s="18"/>
      <c r="H1253" s="18"/>
      <c r="J1253" s="18"/>
      <c r="K1253" s="18"/>
      <c r="L1253" s="25"/>
      <c r="M1253" s="18"/>
      <c r="N1253" s="18"/>
      <c r="O1253" s="18"/>
      <c r="P1253" s="18"/>
      <c r="Q1253" s="18"/>
      <c r="R1253" s="18"/>
      <c r="S1253" s="18"/>
      <c r="V1253" s="25"/>
      <c r="W1253" s="25"/>
      <c r="X1253" s="89"/>
      <c r="Y1253" s="89"/>
      <c r="Z1253" s="89"/>
      <c r="AB1253" s="25"/>
      <c r="AD1253" s="25"/>
      <c r="AE1253" s="89"/>
      <c r="AG1253" s="25"/>
      <c r="AH1253" s="67"/>
      <c r="AK1253" s="25"/>
      <c r="AL1253" s="25"/>
      <c r="AM1253" s="89"/>
      <c r="AN1253" s="25"/>
      <c r="AO1253" s="89"/>
      <c r="AR1253" s="25"/>
      <c r="AS1253" s="89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25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577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X1253" s="18"/>
      <c r="CZ1253" s="18"/>
      <c r="DB1253" s="18"/>
      <c r="DD1253" s="18"/>
    </row>
    <row r="1254" spans="4:108" x14ac:dyDescent="0.2">
      <c r="D1254" s="18"/>
      <c r="H1254" s="18"/>
      <c r="J1254" s="18"/>
      <c r="K1254" s="18"/>
      <c r="L1254" s="25"/>
      <c r="M1254" s="18"/>
      <c r="N1254" s="18"/>
      <c r="O1254" s="18"/>
      <c r="P1254" s="18"/>
      <c r="Q1254" s="18"/>
      <c r="R1254" s="18"/>
      <c r="S1254" s="18"/>
      <c r="V1254" s="25"/>
      <c r="W1254" s="25"/>
      <c r="X1254" s="89"/>
      <c r="Y1254" s="89"/>
      <c r="Z1254" s="89"/>
      <c r="AB1254" s="25"/>
      <c r="AD1254" s="25"/>
      <c r="AE1254" s="89"/>
      <c r="AG1254" s="25"/>
      <c r="AH1254" s="67"/>
      <c r="AK1254" s="25"/>
      <c r="AL1254" s="25"/>
      <c r="AM1254" s="89"/>
      <c r="AN1254" s="25"/>
      <c r="AO1254" s="89"/>
      <c r="AR1254" s="25"/>
      <c r="AS1254" s="89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25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577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X1254" s="18"/>
      <c r="CZ1254" s="18"/>
      <c r="DB1254" s="18"/>
      <c r="DD1254" s="18"/>
    </row>
    <row r="1255" spans="4:108" x14ac:dyDescent="0.2">
      <c r="D1255" s="18"/>
      <c r="H1255" s="18"/>
      <c r="J1255" s="18"/>
      <c r="K1255" s="18"/>
      <c r="L1255" s="25"/>
      <c r="M1255" s="18"/>
      <c r="N1255" s="18"/>
      <c r="O1255" s="18"/>
      <c r="P1255" s="18"/>
      <c r="Q1255" s="18"/>
      <c r="R1255" s="18"/>
      <c r="S1255" s="18"/>
      <c r="V1255" s="25"/>
      <c r="W1255" s="25"/>
      <c r="X1255" s="89"/>
      <c r="Y1255" s="89"/>
      <c r="Z1255" s="89"/>
      <c r="AB1255" s="25"/>
      <c r="AD1255" s="25"/>
      <c r="AE1255" s="89"/>
      <c r="AG1255" s="25"/>
      <c r="AH1255" s="67"/>
      <c r="AK1255" s="25"/>
      <c r="AL1255" s="25"/>
      <c r="AM1255" s="89"/>
      <c r="AN1255" s="25"/>
      <c r="AO1255" s="89"/>
      <c r="AR1255" s="25"/>
      <c r="AS1255" s="89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25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577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X1255" s="18"/>
      <c r="CZ1255" s="18"/>
      <c r="DB1255" s="18"/>
      <c r="DD1255" s="18"/>
    </row>
    <row r="1256" spans="4:108" x14ac:dyDescent="0.2">
      <c r="D1256" s="18"/>
      <c r="H1256" s="18"/>
      <c r="J1256" s="18"/>
      <c r="K1256" s="18"/>
      <c r="L1256" s="25"/>
      <c r="M1256" s="18"/>
      <c r="N1256" s="18"/>
      <c r="O1256" s="18"/>
      <c r="P1256" s="18"/>
      <c r="Q1256" s="18"/>
      <c r="R1256" s="18"/>
      <c r="S1256" s="18"/>
      <c r="V1256" s="25"/>
      <c r="W1256" s="25"/>
      <c r="X1256" s="89"/>
      <c r="Y1256" s="89"/>
      <c r="Z1256" s="89"/>
      <c r="AB1256" s="25"/>
      <c r="AD1256" s="25"/>
      <c r="AE1256" s="89"/>
      <c r="AG1256" s="25"/>
      <c r="AH1256" s="67"/>
      <c r="AK1256" s="25"/>
      <c r="AL1256" s="25"/>
      <c r="AM1256" s="89"/>
      <c r="AN1256" s="25"/>
      <c r="AO1256" s="89"/>
      <c r="AR1256" s="25"/>
      <c r="AS1256" s="89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25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577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X1256" s="18"/>
      <c r="CZ1256" s="18"/>
      <c r="DB1256" s="18"/>
      <c r="DD1256" s="18"/>
    </row>
    <row r="1257" spans="4:108" x14ac:dyDescent="0.2">
      <c r="D1257" s="18"/>
      <c r="H1257" s="18"/>
      <c r="J1257" s="18"/>
      <c r="K1257" s="18"/>
      <c r="L1257" s="25"/>
      <c r="M1257" s="18"/>
      <c r="N1257" s="18"/>
      <c r="O1257" s="18"/>
      <c r="P1257" s="18"/>
      <c r="Q1257" s="18"/>
      <c r="R1257" s="18"/>
      <c r="S1257" s="18"/>
      <c r="V1257" s="25"/>
      <c r="W1257" s="25"/>
      <c r="X1257" s="89"/>
      <c r="Y1257" s="89"/>
      <c r="Z1257" s="89"/>
      <c r="AB1257" s="25"/>
      <c r="AD1257" s="25"/>
      <c r="AE1257" s="89"/>
      <c r="AG1257" s="25"/>
      <c r="AH1257" s="67"/>
      <c r="AK1257" s="25"/>
      <c r="AL1257" s="25"/>
      <c r="AM1257" s="89"/>
      <c r="AN1257" s="25"/>
      <c r="AO1257" s="89"/>
      <c r="AR1257" s="25"/>
      <c r="AS1257" s="89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25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577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X1257" s="18"/>
      <c r="CZ1257" s="18"/>
      <c r="DB1257" s="18"/>
      <c r="DD1257" s="18"/>
    </row>
    <row r="1258" spans="4:108" x14ac:dyDescent="0.2">
      <c r="D1258" s="18"/>
      <c r="H1258" s="18"/>
      <c r="J1258" s="18"/>
      <c r="K1258" s="18"/>
      <c r="L1258" s="25"/>
      <c r="M1258" s="18"/>
      <c r="N1258" s="18"/>
      <c r="O1258" s="18"/>
      <c r="P1258" s="18"/>
      <c r="Q1258" s="18"/>
      <c r="R1258" s="18"/>
      <c r="S1258" s="18"/>
      <c r="V1258" s="25"/>
      <c r="W1258" s="25"/>
      <c r="X1258" s="89"/>
      <c r="Y1258" s="89"/>
      <c r="Z1258" s="89"/>
      <c r="AB1258" s="25"/>
      <c r="AD1258" s="25"/>
      <c r="AE1258" s="89"/>
      <c r="AG1258" s="25"/>
      <c r="AH1258" s="67"/>
      <c r="AK1258" s="25"/>
      <c r="AL1258" s="25"/>
      <c r="AM1258" s="89"/>
      <c r="AN1258" s="25"/>
      <c r="AO1258" s="89"/>
      <c r="AR1258" s="25"/>
      <c r="AS1258" s="89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25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577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X1258" s="18"/>
      <c r="CZ1258" s="18"/>
      <c r="DB1258" s="18"/>
      <c r="DD1258" s="18"/>
    </row>
    <row r="1259" spans="4:108" x14ac:dyDescent="0.2">
      <c r="D1259" s="18"/>
      <c r="H1259" s="18"/>
      <c r="J1259" s="18"/>
      <c r="K1259" s="18"/>
      <c r="L1259" s="25"/>
      <c r="M1259" s="18"/>
      <c r="N1259" s="18"/>
      <c r="O1259" s="18"/>
      <c r="P1259" s="18"/>
      <c r="Q1259" s="18"/>
      <c r="R1259" s="18"/>
      <c r="S1259" s="18"/>
      <c r="V1259" s="25"/>
      <c r="W1259" s="25"/>
      <c r="X1259" s="89"/>
      <c r="Y1259" s="89"/>
      <c r="Z1259" s="89"/>
      <c r="AB1259" s="25"/>
      <c r="AD1259" s="25"/>
      <c r="AE1259" s="89"/>
      <c r="AG1259" s="25"/>
      <c r="AH1259" s="67"/>
      <c r="AK1259" s="25"/>
      <c r="AL1259" s="25"/>
      <c r="AM1259" s="89"/>
      <c r="AN1259" s="25"/>
      <c r="AO1259" s="89"/>
      <c r="AR1259" s="25"/>
      <c r="AS1259" s="89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25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577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X1259" s="18"/>
      <c r="CZ1259" s="18"/>
      <c r="DB1259" s="18"/>
      <c r="DD1259" s="18"/>
    </row>
    <row r="1260" spans="4:108" x14ac:dyDescent="0.2">
      <c r="D1260" s="18"/>
      <c r="H1260" s="18"/>
      <c r="J1260" s="18"/>
      <c r="K1260" s="18"/>
      <c r="L1260" s="25"/>
      <c r="M1260" s="18"/>
      <c r="N1260" s="18"/>
      <c r="O1260" s="18"/>
      <c r="P1260" s="18"/>
      <c r="Q1260" s="18"/>
      <c r="R1260" s="18"/>
      <c r="S1260" s="18"/>
      <c r="V1260" s="25"/>
      <c r="W1260" s="25"/>
      <c r="X1260" s="89"/>
      <c r="Y1260" s="89"/>
      <c r="Z1260" s="89"/>
      <c r="AB1260" s="25"/>
      <c r="AD1260" s="25"/>
      <c r="AE1260" s="89"/>
      <c r="AG1260" s="25"/>
      <c r="AH1260" s="67"/>
      <c r="AK1260" s="25"/>
      <c r="AL1260" s="25"/>
      <c r="AM1260" s="89"/>
      <c r="AN1260" s="25"/>
      <c r="AO1260" s="89"/>
      <c r="AR1260" s="25"/>
      <c r="AS1260" s="89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25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577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X1260" s="18"/>
      <c r="CZ1260" s="18"/>
      <c r="DB1260" s="18"/>
      <c r="DD1260" s="18"/>
    </row>
    <row r="1261" spans="4:108" x14ac:dyDescent="0.2">
      <c r="D1261" s="18"/>
      <c r="H1261" s="18"/>
      <c r="J1261" s="18"/>
      <c r="K1261" s="18"/>
      <c r="L1261" s="25"/>
      <c r="M1261" s="18"/>
      <c r="N1261" s="18"/>
      <c r="O1261" s="18"/>
      <c r="P1261" s="18"/>
      <c r="Q1261" s="18"/>
      <c r="R1261" s="18"/>
      <c r="S1261" s="18"/>
      <c r="V1261" s="25"/>
      <c r="W1261" s="25"/>
      <c r="X1261" s="89"/>
      <c r="Y1261" s="89"/>
      <c r="Z1261" s="89"/>
      <c r="AB1261" s="25"/>
      <c r="AD1261" s="25"/>
      <c r="AE1261" s="89"/>
      <c r="AG1261" s="25"/>
      <c r="AH1261" s="67"/>
      <c r="AK1261" s="25"/>
      <c r="AL1261" s="25"/>
      <c r="AM1261" s="89"/>
      <c r="AN1261" s="25"/>
      <c r="AO1261" s="89"/>
      <c r="AR1261" s="25"/>
      <c r="AS1261" s="89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25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577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X1261" s="18"/>
      <c r="CZ1261" s="18"/>
      <c r="DB1261" s="18"/>
      <c r="DD1261" s="18"/>
    </row>
    <row r="1262" spans="4:108" x14ac:dyDescent="0.2">
      <c r="D1262" s="18"/>
      <c r="H1262" s="18"/>
      <c r="J1262" s="18"/>
      <c r="K1262" s="18"/>
      <c r="L1262" s="25"/>
      <c r="M1262" s="18"/>
      <c r="N1262" s="18"/>
      <c r="O1262" s="18"/>
      <c r="P1262" s="18"/>
      <c r="Q1262" s="18"/>
      <c r="R1262" s="18"/>
      <c r="S1262" s="18"/>
      <c r="V1262" s="25"/>
      <c r="W1262" s="25"/>
      <c r="X1262" s="89"/>
      <c r="Y1262" s="89"/>
      <c r="Z1262" s="89"/>
      <c r="AB1262" s="25"/>
      <c r="AD1262" s="25"/>
      <c r="AE1262" s="89"/>
      <c r="AG1262" s="25"/>
      <c r="AH1262" s="67"/>
      <c r="AK1262" s="25"/>
      <c r="AL1262" s="25"/>
      <c r="AM1262" s="89"/>
      <c r="AN1262" s="25"/>
      <c r="AO1262" s="89"/>
      <c r="AR1262" s="25"/>
      <c r="AS1262" s="89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25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577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X1262" s="18"/>
      <c r="CZ1262" s="18"/>
      <c r="DB1262" s="18"/>
      <c r="DD1262" s="18"/>
    </row>
    <row r="1263" spans="4:108" x14ac:dyDescent="0.2">
      <c r="D1263" s="18"/>
      <c r="H1263" s="18"/>
      <c r="J1263" s="18"/>
      <c r="K1263" s="18"/>
      <c r="L1263" s="25"/>
      <c r="M1263" s="18"/>
      <c r="N1263" s="18"/>
      <c r="O1263" s="18"/>
      <c r="P1263" s="18"/>
      <c r="Q1263" s="18"/>
      <c r="R1263" s="18"/>
      <c r="S1263" s="18"/>
      <c r="V1263" s="25"/>
      <c r="W1263" s="25"/>
      <c r="X1263" s="89"/>
      <c r="Y1263" s="89"/>
      <c r="Z1263" s="89"/>
      <c r="AB1263" s="25"/>
      <c r="AD1263" s="25"/>
      <c r="AE1263" s="89"/>
      <c r="AG1263" s="25"/>
      <c r="AH1263" s="67"/>
      <c r="AK1263" s="25"/>
      <c r="AL1263" s="25"/>
      <c r="AM1263" s="89"/>
      <c r="AN1263" s="25"/>
      <c r="AO1263" s="89"/>
      <c r="AR1263" s="25"/>
      <c r="AS1263" s="89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25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577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X1263" s="18"/>
      <c r="CZ1263" s="18"/>
      <c r="DB1263" s="18"/>
      <c r="DD1263" s="18"/>
    </row>
    <row r="1264" spans="4:108" x14ac:dyDescent="0.2">
      <c r="D1264" s="18"/>
      <c r="H1264" s="18"/>
      <c r="J1264" s="18"/>
      <c r="K1264" s="18"/>
      <c r="L1264" s="25"/>
      <c r="M1264" s="18"/>
      <c r="N1264" s="18"/>
      <c r="O1264" s="18"/>
      <c r="P1264" s="18"/>
      <c r="Q1264" s="18"/>
      <c r="R1264" s="18"/>
      <c r="S1264" s="18"/>
      <c r="V1264" s="25"/>
      <c r="W1264" s="25"/>
      <c r="X1264" s="89"/>
      <c r="Y1264" s="89"/>
      <c r="Z1264" s="89"/>
      <c r="AB1264" s="25"/>
      <c r="AD1264" s="25"/>
      <c r="AE1264" s="89"/>
      <c r="AG1264" s="25"/>
      <c r="AH1264" s="67"/>
      <c r="AK1264" s="25"/>
      <c r="AL1264" s="25"/>
      <c r="AM1264" s="89"/>
      <c r="AN1264" s="25"/>
      <c r="AO1264" s="89"/>
      <c r="AR1264" s="25"/>
      <c r="AS1264" s="89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25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577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X1264" s="18"/>
      <c r="CZ1264" s="18"/>
      <c r="DB1264" s="18"/>
      <c r="DD1264" s="18"/>
    </row>
    <row r="1265" spans="4:108" x14ac:dyDescent="0.2">
      <c r="D1265" s="18"/>
      <c r="H1265" s="18"/>
      <c r="J1265" s="18"/>
      <c r="K1265" s="18"/>
      <c r="L1265" s="25"/>
      <c r="M1265" s="18"/>
      <c r="N1265" s="18"/>
      <c r="O1265" s="18"/>
      <c r="P1265" s="18"/>
      <c r="Q1265" s="18"/>
      <c r="R1265" s="18"/>
      <c r="S1265" s="18"/>
      <c r="V1265" s="25"/>
      <c r="W1265" s="25"/>
      <c r="X1265" s="89"/>
      <c r="Y1265" s="89"/>
      <c r="Z1265" s="89"/>
      <c r="AB1265" s="25"/>
      <c r="AD1265" s="25"/>
      <c r="AE1265" s="89"/>
      <c r="AG1265" s="25"/>
      <c r="AH1265" s="67"/>
      <c r="AK1265" s="25"/>
      <c r="AL1265" s="25"/>
      <c r="AM1265" s="89"/>
      <c r="AN1265" s="25"/>
      <c r="AO1265" s="89"/>
      <c r="AR1265" s="25"/>
      <c r="AS1265" s="89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25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577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X1265" s="18"/>
      <c r="CZ1265" s="18"/>
      <c r="DB1265" s="18"/>
      <c r="DD1265" s="18"/>
    </row>
    <row r="1266" spans="4:108" x14ac:dyDescent="0.2">
      <c r="D1266" s="18"/>
      <c r="H1266" s="18"/>
      <c r="J1266" s="18"/>
      <c r="K1266" s="18"/>
      <c r="L1266" s="25"/>
      <c r="M1266" s="18"/>
      <c r="N1266" s="18"/>
      <c r="O1266" s="18"/>
      <c r="P1266" s="18"/>
      <c r="Q1266" s="18"/>
      <c r="R1266" s="18"/>
      <c r="S1266" s="18"/>
      <c r="V1266" s="25"/>
      <c r="W1266" s="25"/>
      <c r="X1266" s="89"/>
      <c r="Y1266" s="89"/>
      <c r="Z1266" s="89"/>
      <c r="AB1266" s="25"/>
      <c r="AD1266" s="25"/>
      <c r="AE1266" s="89"/>
      <c r="AG1266" s="25"/>
      <c r="AH1266" s="67"/>
      <c r="AK1266" s="25"/>
      <c r="AL1266" s="25"/>
      <c r="AM1266" s="89"/>
      <c r="AN1266" s="25"/>
      <c r="AO1266" s="89"/>
      <c r="AR1266" s="25"/>
      <c r="AS1266" s="89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25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577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X1266" s="18"/>
      <c r="CZ1266" s="18"/>
      <c r="DB1266" s="18"/>
      <c r="DD1266" s="18"/>
    </row>
    <row r="1267" spans="4:108" x14ac:dyDescent="0.2">
      <c r="D1267" s="18"/>
      <c r="H1267" s="18"/>
      <c r="J1267" s="18"/>
      <c r="K1267" s="18"/>
      <c r="L1267" s="25"/>
      <c r="M1267" s="18"/>
      <c r="N1267" s="18"/>
      <c r="O1267" s="18"/>
      <c r="P1267" s="18"/>
      <c r="Q1267" s="18"/>
      <c r="R1267" s="18"/>
      <c r="S1267" s="18"/>
      <c r="V1267" s="25"/>
      <c r="W1267" s="25"/>
      <c r="X1267" s="89"/>
      <c r="Y1267" s="89"/>
      <c r="Z1267" s="89"/>
      <c r="AB1267" s="25"/>
      <c r="AD1267" s="25"/>
      <c r="AE1267" s="89"/>
      <c r="AG1267" s="25"/>
      <c r="AH1267" s="67"/>
      <c r="AK1267" s="25"/>
      <c r="AL1267" s="25"/>
      <c r="AM1267" s="89"/>
      <c r="AN1267" s="25"/>
      <c r="AO1267" s="89"/>
      <c r="AR1267" s="25"/>
      <c r="AS1267" s="89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25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577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X1267" s="18"/>
      <c r="CZ1267" s="18"/>
      <c r="DB1267" s="18"/>
      <c r="DD1267" s="18"/>
    </row>
    <row r="1268" spans="4:108" x14ac:dyDescent="0.2">
      <c r="D1268" s="18"/>
      <c r="H1268" s="18"/>
      <c r="J1268" s="18"/>
      <c r="K1268" s="18"/>
      <c r="L1268" s="25"/>
      <c r="M1268" s="18"/>
      <c r="N1268" s="18"/>
      <c r="O1268" s="18"/>
      <c r="P1268" s="18"/>
      <c r="Q1268" s="18"/>
      <c r="R1268" s="18"/>
      <c r="S1268" s="18"/>
      <c r="V1268" s="25"/>
      <c r="W1268" s="25"/>
      <c r="X1268" s="89"/>
      <c r="Y1268" s="89"/>
      <c r="Z1268" s="89"/>
      <c r="AB1268" s="25"/>
      <c r="AD1268" s="25"/>
      <c r="AE1268" s="89"/>
      <c r="AG1268" s="25"/>
      <c r="AH1268" s="67"/>
      <c r="AK1268" s="25"/>
      <c r="AL1268" s="25"/>
      <c r="AM1268" s="89"/>
      <c r="AN1268" s="25"/>
      <c r="AO1268" s="89"/>
      <c r="AR1268" s="25"/>
      <c r="AS1268" s="89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25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577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X1268" s="18"/>
      <c r="CZ1268" s="18"/>
      <c r="DB1268" s="18"/>
      <c r="DD1268" s="18"/>
    </row>
    <row r="1269" spans="4:108" x14ac:dyDescent="0.2">
      <c r="D1269" s="18"/>
      <c r="H1269" s="18"/>
      <c r="J1269" s="18"/>
      <c r="K1269" s="18"/>
      <c r="L1269" s="25"/>
      <c r="M1269" s="18"/>
      <c r="N1269" s="18"/>
      <c r="O1269" s="18"/>
      <c r="P1269" s="18"/>
      <c r="Q1269" s="18"/>
      <c r="R1269" s="18"/>
      <c r="S1269" s="18"/>
      <c r="V1269" s="25"/>
      <c r="W1269" s="25"/>
      <c r="X1269" s="89"/>
      <c r="Y1269" s="89"/>
      <c r="Z1269" s="89"/>
      <c r="AB1269" s="25"/>
      <c r="AD1269" s="25"/>
      <c r="AE1269" s="89"/>
      <c r="AG1269" s="25"/>
      <c r="AH1269" s="67"/>
      <c r="AK1269" s="25"/>
      <c r="AL1269" s="25"/>
      <c r="AM1269" s="89"/>
      <c r="AN1269" s="25"/>
      <c r="AO1269" s="89"/>
      <c r="AR1269" s="25"/>
      <c r="AS1269" s="89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25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577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X1269" s="18"/>
      <c r="CZ1269" s="18"/>
      <c r="DB1269" s="18"/>
      <c r="DD1269" s="18"/>
    </row>
    <row r="1270" spans="4:108" x14ac:dyDescent="0.2">
      <c r="D1270" s="18"/>
      <c r="H1270" s="18"/>
      <c r="J1270" s="18"/>
      <c r="K1270" s="18"/>
      <c r="L1270" s="25"/>
      <c r="M1270" s="18"/>
      <c r="N1270" s="18"/>
      <c r="O1270" s="18"/>
      <c r="P1270" s="18"/>
      <c r="Q1270" s="18"/>
      <c r="R1270" s="18"/>
      <c r="S1270" s="18"/>
      <c r="V1270" s="25"/>
      <c r="W1270" s="25"/>
      <c r="X1270" s="89"/>
      <c r="Y1270" s="89"/>
      <c r="Z1270" s="89"/>
      <c r="AB1270" s="25"/>
      <c r="AD1270" s="25"/>
      <c r="AE1270" s="89"/>
      <c r="AG1270" s="25"/>
      <c r="AH1270" s="67"/>
      <c r="AK1270" s="25"/>
      <c r="AL1270" s="25"/>
      <c r="AM1270" s="89"/>
      <c r="AN1270" s="25"/>
      <c r="AO1270" s="89"/>
      <c r="AR1270" s="25"/>
      <c r="AS1270" s="89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25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577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X1270" s="18"/>
      <c r="CZ1270" s="18"/>
      <c r="DB1270" s="18"/>
      <c r="DD1270" s="18"/>
    </row>
    <row r="1271" spans="4:108" x14ac:dyDescent="0.2">
      <c r="D1271" s="18"/>
      <c r="H1271" s="18"/>
      <c r="J1271" s="18"/>
      <c r="K1271" s="18"/>
      <c r="L1271" s="25"/>
      <c r="M1271" s="18"/>
      <c r="N1271" s="18"/>
      <c r="O1271" s="18"/>
      <c r="P1271" s="18"/>
      <c r="Q1271" s="18"/>
      <c r="R1271" s="18"/>
      <c r="S1271" s="18"/>
      <c r="V1271" s="25"/>
      <c r="W1271" s="25"/>
      <c r="X1271" s="89"/>
      <c r="Y1271" s="89"/>
      <c r="Z1271" s="89"/>
      <c r="AB1271" s="25"/>
      <c r="AD1271" s="25"/>
      <c r="AE1271" s="89"/>
      <c r="AG1271" s="25"/>
      <c r="AH1271" s="67"/>
      <c r="AK1271" s="25"/>
      <c r="AL1271" s="25"/>
      <c r="AM1271" s="89"/>
      <c r="AN1271" s="25"/>
      <c r="AO1271" s="89"/>
      <c r="AR1271" s="25"/>
      <c r="AS1271" s="89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25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577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X1271" s="18"/>
      <c r="CZ1271" s="18"/>
      <c r="DB1271" s="18"/>
      <c r="DD1271" s="18"/>
    </row>
    <row r="1272" spans="4:108" x14ac:dyDescent="0.2">
      <c r="D1272" s="18"/>
      <c r="H1272" s="18"/>
      <c r="J1272" s="18"/>
      <c r="K1272" s="18"/>
      <c r="L1272" s="25"/>
      <c r="M1272" s="18"/>
      <c r="N1272" s="18"/>
      <c r="O1272" s="18"/>
      <c r="P1272" s="18"/>
      <c r="Q1272" s="18"/>
      <c r="R1272" s="18"/>
      <c r="S1272" s="18"/>
      <c r="V1272" s="25"/>
      <c r="W1272" s="25"/>
      <c r="X1272" s="89"/>
      <c r="Y1272" s="89"/>
      <c r="Z1272" s="89"/>
      <c r="AB1272" s="25"/>
      <c r="AD1272" s="25"/>
      <c r="AE1272" s="89"/>
      <c r="AG1272" s="25"/>
      <c r="AH1272" s="67"/>
      <c r="AK1272" s="25"/>
      <c r="AL1272" s="25"/>
      <c r="AM1272" s="89"/>
      <c r="AN1272" s="25"/>
      <c r="AO1272" s="89"/>
      <c r="AR1272" s="25"/>
      <c r="AS1272" s="89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25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577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X1272" s="18"/>
      <c r="CZ1272" s="18"/>
      <c r="DB1272" s="18"/>
      <c r="DD1272" s="18"/>
    </row>
    <row r="1273" spans="4:108" x14ac:dyDescent="0.2">
      <c r="D1273" s="18"/>
      <c r="H1273" s="18"/>
      <c r="J1273" s="18"/>
      <c r="K1273" s="18"/>
      <c r="L1273" s="25"/>
      <c r="M1273" s="18"/>
      <c r="N1273" s="18"/>
      <c r="O1273" s="18"/>
      <c r="P1273" s="18"/>
      <c r="Q1273" s="18"/>
      <c r="R1273" s="18"/>
      <c r="S1273" s="18"/>
      <c r="V1273" s="25"/>
      <c r="W1273" s="25"/>
      <c r="X1273" s="89"/>
      <c r="Y1273" s="89"/>
      <c r="Z1273" s="89"/>
      <c r="AB1273" s="25"/>
      <c r="AD1273" s="25"/>
      <c r="AE1273" s="89"/>
      <c r="AG1273" s="25"/>
      <c r="AH1273" s="67"/>
      <c r="AK1273" s="25"/>
      <c r="AL1273" s="25"/>
      <c r="AM1273" s="89"/>
      <c r="AN1273" s="25"/>
      <c r="AO1273" s="89"/>
      <c r="AR1273" s="25"/>
      <c r="AS1273" s="89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25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577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X1273" s="18"/>
      <c r="CZ1273" s="18"/>
      <c r="DB1273" s="18"/>
      <c r="DD1273" s="18"/>
    </row>
    <row r="1274" spans="4:108" x14ac:dyDescent="0.2">
      <c r="D1274" s="18"/>
      <c r="H1274" s="18"/>
      <c r="J1274" s="18"/>
      <c r="K1274" s="18"/>
      <c r="L1274" s="25"/>
      <c r="M1274" s="18"/>
      <c r="N1274" s="18"/>
      <c r="O1274" s="18"/>
      <c r="P1274" s="18"/>
      <c r="Q1274" s="18"/>
      <c r="R1274" s="18"/>
      <c r="S1274" s="18"/>
      <c r="V1274" s="25"/>
      <c r="W1274" s="25"/>
      <c r="X1274" s="89"/>
      <c r="Y1274" s="89"/>
      <c r="Z1274" s="89"/>
      <c r="AB1274" s="25"/>
      <c r="AD1274" s="25"/>
      <c r="AE1274" s="89"/>
      <c r="AG1274" s="25"/>
      <c r="AH1274" s="67"/>
      <c r="AK1274" s="25"/>
      <c r="AL1274" s="25"/>
      <c r="AM1274" s="89"/>
      <c r="AN1274" s="25"/>
      <c r="AO1274" s="89"/>
      <c r="AR1274" s="25"/>
      <c r="AS1274" s="89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25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577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X1274" s="18"/>
      <c r="CZ1274" s="18"/>
      <c r="DB1274" s="18"/>
      <c r="DD1274" s="18"/>
    </row>
    <row r="1275" spans="4:108" x14ac:dyDescent="0.2">
      <c r="D1275" s="18"/>
      <c r="H1275" s="18"/>
      <c r="J1275" s="18"/>
      <c r="K1275" s="18"/>
      <c r="L1275" s="25"/>
      <c r="M1275" s="18"/>
      <c r="N1275" s="18"/>
      <c r="O1275" s="18"/>
      <c r="P1275" s="18"/>
      <c r="Q1275" s="18"/>
      <c r="R1275" s="18"/>
      <c r="S1275" s="18"/>
      <c r="V1275" s="25"/>
      <c r="W1275" s="25"/>
      <c r="X1275" s="89"/>
      <c r="Y1275" s="89"/>
      <c r="Z1275" s="89"/>
      <c r="AB1275" s="25"/>
      <c r="AD1275" s="25"/>
      <c r="AE1275" s="89"/>
      <c r="AG1275" s="25"/>
      <c r="AH1275" s="67"/>
      <c r="AK1275" s="25"/>
      <c r="AL1275" s="25"/>
      <c r="AM1275" s="89"/>
      <c r="AN1275" s="25"/>
      <c r="AO1275" s="89"/>
      <c r="AR1275" s="25"/>
      <c r="AS1275" s="89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25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577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X1275" s="18"/>
      <c r="CZ1275" s="18"/>
      <c r="DB1275" s="18"/>
      <c r="DD1275" s="18"/>
    </row>
    <row r="1276" spans="4:108" x14ac:dyDescent="0.2">
      <c r="D1276" s="18"/>
      <c r="H1276" s="18"/>
      <c r="J1276" s="18"/>
      <c r="K1276" s="18"/>
      <c r="L1276" s="25"/>
      <c r="M1276" s="18"/>
      <c r="N1276" s="18"/>
      <c r="O1276" s="18"/>
      <c r="P1276" s="18"/>
      <c r="Q1276" s="18"/>
      <c r="R1276" s="18"/>
      <c r="S1276" s="18"/>
      <c r="V1276" s="25"/>
      <c r="W1276" s="25"/>
      <c r="X1276" s="89"/>
      <c r="Y1276" s="89"/>
      <c r="Z1276" s="89"/>
      <c r="AB1276" s="25"/>
      <c r="AD1276" s="25"/>
      <c r="AE1276" s="89"/>
      <c r="AG1276" s="25"/>
      <c r="AH1276" s="67"/>
      <c r="AK1276" s="25"/>
      <c r="AL1276" s="25"/>
      <c r="AM1276" s="89"/>
      <c r="AN1276" s="25"/>
      <c r="AO1276" s="89"/>
      <c r="AR1276" s="25"/>
      <c r="AS1276" s="89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25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577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X1276" s="18"/>
      <c r="CZ1276" s="18"/>
      <c r="DB1276" s="18"/>
      <c r="DD1276" s="18"/>
    </row>
    <row r="1277" spans="4:108" x14ac:dyDescent="0.2">
      <c r="D1277" s="18"/>
      <c r="H1277" s="18"/>
      <c r="J1277" s="18"/>
      <c r="K1277" s="18"/>
      <c r="L1277" s="25"/>
      <c r="M1277" s="18"/>
      <c r="N1277" s="18"/>
      <c r="O1277" s="18"/>
      <c r="P1277" s="18"/>
      <c r="Q1277" s="18"/>
      <c r="R1277" s="18"/>
      <c r="S1277" s="18"/>
      <c r="V1277" s="25"/>
      <c r="W1277" s="25"/>
      <c r="X1277" s="89"/>
      <c r="Y1277" s="89"/>
      <c r="Z1277" s="89"/>
      <c r="AB1277" s="25"/>
      <c r="AD1277" s="25"/>
      <c r="AE1277" s="89"/>
      <c r="AG1277" s="25"/>
      <c r="AH1277" s="67"/>
      <c r="AK1277" s="25"/>
      <c r="AL1277" s="25"/>
      <c r="AM1277" s="89"/>
      <c r="AN1277" s="25"/>
      <c r="AO1277" s="89"/>
      <c r="AR1277" s="25"/>
      <c r="AS1277" s="89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25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577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X1277" s="18"/>
      <c r="CZ1277" s="18"/>
      <c r="DB1277" s="18"/>
      <c r="DD1277" s="18"/>
    </row>
    <row r="1278" spans="4:108" x14ac:dyDescent="0.2">
      <c r="D1278" s="18"/>
      <c r="H1278" s="18"/>
      <c r="J1278" s="18"/>
      <c r="K1278" s="18"/>
      <c r="L1278" s="25"/>
      <c r="M1278" s="18"/>
      <c r="N1278" s="18"/>
      <c r="O1278" s="18"/>
      <c r="P1278" s="18"/>
      <c r="Q1278" s="18"/>
      <c r="R1278" s="18"/>
      <c r="S1278" s="18"/>
      <c r="V1278" s="25"/>
      <c r="W1278" s="25"/>
      <c r="X1278" s="89"/>
      <c r="Y1278" s="89"/>
      <c r="Z1278" s="89"/>
      <c r="AB1278" s="25"/>
      <c r="AD1278" s="25"/>
      <c r="AE1278" s="89"/>
      <c r="AG1278" s="25"/>
      <c r="AH1278" s="67"/>
      <c r="AK1278" s="25"/>
      <c r="AL1278" s="25"/>
      <c r="AM1278" s="89"/>
      <c r="AN1278" s="25"/>
      <c r="AO1278" s="89"/>
      <c r="AR1278" s="25"/>
      <c r="AS1278" s="89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25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577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X1278" s="18"/>
      <c r="CZ1278" s="18"/>
      <c r="DB1278" s="18"/>
      <c r="DD1278" s="18"/>
    </row>
    <row r="1279" spans="4:108" x14ac:dyDescent="0.2">
      <c r="D1279" s="18"/>
      <c r="H1279" s="18"/>
      <c r="J1279" s="18"/>
      <c r="K1279" s="18"/>
      <c r="L1279" s="25"/>
      <c r="M1279" s="18"/>
      <c r="N1279" s="18"/>
      <c r="O1279" s="18"/>
      <c r="P1279" s="18"/>
      <c r="Q1279" s="18"/>
      <c r="R1279" s="18"/>
      <c r="S1279" s="18"/>
      <c r="V1279" s="25"/>
      <c r="W1279" s="25"/>
      <c r="X1279" s="89"/>
      <c r="Y1279" s="89"/>
      <c r="Z1279" s="89"/>
      <c r="AB1279" s="25"/>
      <c r="AD1279" s="25"/>
      <c r="AE1279" s="89"/>
      <c r="AG1279" s="25"/>
      <c r="AH1279" s="67"/>
      <c r="AK1279" s="25"/>
      <c r="AL1279" s="25"/>
      <c r="AM1279" s="89"/>
      <c r="AN1279" s="25"/>
      <c r="AO1279" s="89"/>
      <c r="AR1279" s="25"/>
      <c r="AS1279" s="89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25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577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X1279" s="18"/>
      <c r="CZ1279" s="18"/>
      <c r="DB1279" s="18"/>
      <c r="DD1279" s="18"/>
    </row>
    <row r="1280" spans="4:108" x14ac:dyDescent="0.2">
      <c r="D1280" s="18"/>
      <c r="H1280" s="18"/>
      <c r="J1280" s="18"/>
      <c r="K1280" s="18"/>
      <c r="L1280" s="25"/>
      <c r="M1280" s="18"/>
      <c r="N1280" s="18"/>
      <c r="O1280" s="18"/>
      <c r="P1280" s="18"/>
      <c r="Q1280" s="18"/>
      <c r="R1280" s="18"/>
      <c r="S1280" s="18"/>
      <c r="V1280" s="25"/>
      <c r="W1280" s="25"/>
      <c r="X1280" s="89"/>
      <c r="Y1280" s="89"/>
      <c r="Z1280" s="89"/>
      <c r="AB1280" s="25"/>
      <c r="AD1280" s="25"/>
      <c r="AE1280" s="89"/>
      <c r="AG1280" s="25"/>
      <c r="AH1280" s="67"/>
      <c r="AK1280" s="25"/>
      <c r="AL1280" s="25"/>
      <c r="AM1280" s="89"/>
      <c r="AN1280" s="25"/>
      <c r="AO1280" s="89"/>
      <c r="AR1280" s="25"/>
      <c r="AS1280" s="89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25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577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X1280" s="18"/>
      <c r="CZ1280" s="18"/>
      <c r="DB1280" s="18"/>
      <c r="DD1280" s="18"/>
    </row>
    <row r="1281" spans="4:108" x14ac:dyDescent="0.2">
      <c r="D1281" s="18"/>
      <c r="H1281" s="18"/>
      <c r="J1281" s="18"/>
      <c r="K1281" s="18"/>
      <c r="L1281" s="25"/>
      <c r="M1281" s="18"/>
      <c r="N1281" s="18"/>
      <c r="O1281" s="18"/>
      <c r="P1281" s="18"/>
      <c r="Q1281" s="18"/>
      <c r="R1281" s="18"/>
      <c r="S1281" s="18"/>
      <c r="V1281" s="25"/>
      <c r="W1281" s="25"/>
      <c r="X1281" s="89"/>
      <c r="Y1281" s="89"/>
      <c r="Z1281" s="89"/>
      <c r="AB1281" s="25"/>
      <c r="AD1281" s="25"/>
      <c r="AE1281" s="89"/>
      <c r="AG1281" s="25"/>
      <c r="AH1281" s="67"/>
      <c r="AK1281" s="25"/>
      <c r="AL1281" s="25"/>
      <c r="AM1281" s="89"/>
      <c r="AN1281" s="25"/>
      <c r="AO1281" s="89"/>
      <c r="AR1281" s="25"/>
      <c r="AS1281" s="89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25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577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X1281" s="18"/>
      <c r="CZ1281" s="18"/>
      <c r="DB1281" s="18"/>
      <c r="DD1281" s="18"/>
    </row>
    <row r="1282" spans="4:108" x14ac:dyDescent="0.2">
      <c r="D1282" s="18"/>
      <c r="H1282" s="18"/>
      <c r="J1282" s="18"/>
      <c r="K1282" s="18"/>
      <c r="L1282" s="25"/>
      <c r="M1282" s="18"/>
      <c r="N1282" s="18"/>
      <c r="O1282" s="18"/>
      <c r="P1282" s="18"/>
      <c r="Q1282" s="18"/>
      <c r="R1282" s="18"/>
      <c r="S1282" s="18"/>
      <c r="V1282" s="25"/>
      <c r="W1282" s="25"/>
      <c r="X1282" s="89"/>
      <c r="Y1282" s="89"/>
      <c r="Z1282" s="89"/>
      <c r="AB1282" s="25"/>
      <c r="AD1282" s="25"/>
      <c r="AE1282" s="89"/>
      <c r="AG1282" s="25"/>
      <c r="AH1282" s="67"/>
      <c r="AK1282" s="25"/>
      <c r="AL1282" s="25"/>
      <c r="AM1282" s="89"/>
      <c r="AN1282" s="25"/>
      <c r="AO1282" s="89"/>
      <c r="AR1282" s="25"/>
      <c r="AS1282" s="89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25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577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X1282" s="18"/>
      <c r="CZ1282" s="18"/>
      <c r="DB1282" s="18"/>
      <c r="DD1282" s="18"/>
    </row>
    <row r="1283" spans="4:108" x14ac:dyDescent="0.2">
      <c r="D1283" s="18"/>
      <c r="H1283" s="18"/>
      <c r="J1283" s="18"/>
      <c r="K1283" s="18"/>
      <c r="L1283" s="25"/>
      <c r="M1283" s="18"/>
      <c r="N1283" s="18"/>
      <c r="O1283" s="18"/>
      <c r="P1283" s="18"/>
      <c r="Q1283" s="18"/>
      <c r="R1283" s="18"/>
      <c r="S1283" s="18"/>
      <c r="V1283" s="25"/>
      <c r="W1283" s="25"/>
      <c r="X1283" s="89"/>
      <c r="Y1283" s="89"/>
      <c r="Z1283" s="89"/>
      <c r="AB1283" s="25"/>
      <c r="AD1283" s="25"/>
      <c r="AE1283" s="89"/>
      <c r="AG1283" s="25"/>
      <c r="AH1283" s="67"/>
      <c r="AK1283" s="25"/>
      <c r="AL1283" s="25"/>
      <c r="AM1283" s="89"/>
      <c r="AN1283" s="25"/>
      <c r="AO1283" s="89"/>
      <c r="AR1283" s="25"/>
      <c r="AS1283" s="89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25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577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X1283" s="18"/>
      <c r="CZ1283" s="18"/>
      <c r="DB1283" s="18"/>
      <c r="DD1283" s="18"/>
    </row>
    <row r="1284" spans="4:108" x14ac:dyDescent="0.2">
      <c r="D1284" s="18"/>
      <c r="H1284" s="18"/>
      <c r="J1284" s="18"/>
      <c r="K1284" s="18"/>
      <c r="L1284" s="25"/>
      <c r="M1284" s="18"/>
      <c r="N1284" s="18"/>
      <c r="O1284" s="18"/>
      <c r="P1284" s="18"/>
      <c r="Q1284" s="18"/>
      <c r="R1284" s="18"/>
      <c r="S1284" s="18"/>
      <c r="V1284" s="25"/>
      <c r="W1284" s="25"/>
      <c r="X1284" s="89"/>
      <c r="Y1284" s="89"/>
      <c r="Z1284" s="89"/>
      <c r="AB1284" s="25"/>
      <c r="AD1284" s="25"/>
      <c r="AE1284" s="89"/>
      <c r="AG1284" s="25"/>
      <c r="AH1284" s="67"/>
      <c r="AK1284" s="25"/>
      <c r="AL1284" s="25"/>
      <c r="AM1284" s="89"/>
      <c r="AN1284" s="25"/>
      <c r="AO1284" s="89"/>
      <c r="AR1284" s="25"/>
      <c r="AS1284" s="89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25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577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X1284" s="18"/>
      <c r="CZ1284" s="18"/>
      <c r="DB1284" s="18"/>
      <c r="DD1284" s="18"/>
    </row>
    <row r="1285" spans="4:108" x14ac:dyDescent="0.2">
      <c r="D1285" s="18"/>
      <c r="H1285" s="18"/>
      <c r="J1285" s="18"/>
      <c r="K1285" s="18"/>
      <c r="L1285" s="25"/>
      <c r="M1285" s="18"/>
      <c r="N1285" s="18"/>
      <c r="O1285" s="18"/>
      <c r="P1285" s="18"/>
      <c r="Q1285" s="18"/>
      <c r="R1285" s="18"/>
      <c r="S1285" s="18"/>
      <c r="V1285" s="25"/>
      <c r="W1285" s="25"/>
      <c r="X1285" s="89"/>
      <c r="Y1285" s="89"/>
      <c r="Z1285" s="89"/>
      <c r="AB1285" s="25"/>
      <c r="AD1285" s="25"/>
      <c r="AE1285" s="89"/>
      <c r="AG1285" s="25"/>
      <c r="AH1285" s="67"/>
      <c r="AK1285" s="25"/>
      <c r="AL1285" s="25"/>
      <c r="AM1285" s="89"/>
      <c r="AN1285" s="25"/>
      <c r="AO1285" s="89"/>
      <c r="AR1285" s="25"/>
      <c r="AS1285" s="89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25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577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X1285" s="18"/>
      <c r="CZ1285" s="18"/>
      <c r="DB1285" s="18"/>
      <c r="DD1285" s="18"/>
    </row>
    <row r="1286" spans="4:108" x14ac:dyDescent="0.2">
      <c r="D1286" s="18"/>
      <c r="H1286" s="18"/>
      <c r="J1286" s="18"/>
      <c r="K1286" s="18"/>
      <c r="L1286" s="25"/>
      <c r="M1286" s="18"/>
      <c r="N1286" s="18"/>
      <c r="O1286" s="18"/>
      <c r="P1286" s="18"/>
      <c r="Q1286" s="18"/>
      <c r="R1286" s="18"/>
      <c r="S1286" s="18"/>
      <c r="V1286" s="25"/>
      <c r="W1286" s="25"/>
      <c r="X1286" s="89"/>
      <c r="Y1286" s="89"/>
      <c r="Z1286" s="89"/>
      <c r="AB1286" s="25"/>
      <c r="AD1286" s="25"/>
      <c r="AE1286" s="89"/>
      <c r="AG1286" s="25"/>
      <c r="AH1286" s="67"/>
      <c r="AK1286" s="25"/>
      <c r="AL1286" s="25"/>
      <c r="AM1286" s="89"/>
      <c r="AN1286" s="25"/>
      <c r="AO1286" s="89"/>
      <c r="AR1286" s="25"/>
      <c r="AS1286" s="89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25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577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X1286" s="18"/>
      <c r="CZ1286" s="18"/>
      <c r="DB1286" s="18"/>
      <c r="DD1286" s="18"/>
    </row>
    <row r="1287" spans="4:108" x14ac:dyDescent="0.2">
      <c r="D1287" s="18"/>
      <c r="H1287" s="18"/>
      <c r="J1287" s="18"/>
      <c r="K1287" s="18"/>
      <c r="L1287" s="25"/>
      <c r="M1287" s="18"/>
      <c r="N1287" s="18"/>
      <c r="O1287" s="18"/>
      <c r="P1287" s="18"/>
      <c r="Q1287" s="18"/>
      <c r="R1287" s="18"/>
      <c r="S1287" s="18"/>
      <c r="V1287" s="25"/>
      <c r="W1287" s="25"/>
      <c r="X1287" s="89"/>
      <c r="Y1287" s="89"/>
      <c r="Z1287" s="89"/>
      <c r="AB1287" s="25"/>
      <c r="AD1287" s="25"/>
      <c r="AE1287" s="89"/>
      <c r="AG1287" s="25"/>
      <c r="AH1287" s="67"/>
      <c r="AK1287" s="25"/>
      <c r="AL1287" s="25"/>
      <c r="AM1287" s="89"/>
      <c r="AN1287" s="25"/>
      <c r="AO1287" s="89"/>
      <c r="AR1287" s="25"/>
      <c r="AS1287" s="89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25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577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X1287" s="18"/>
      <c r="CZ1287" s="18"/>
      <c r="DB1287" s="18"/>
      <c r="DD1287" s="18"/>
    </row>
    <row r="1288" spans="4:108" x14ac:dyDescent="0.2">
      <c r="D1288" s="18"/>
      <c r="H1288" s="18"/>
      <c r="J1288" s="18"/>
      <c r="K1288" s="18"/>
      <c r="L1288" s="25"/>
      <c r="M1288" s="18"/>
      <c r="N1288" s="18"/>
      <c r="O1288" s="18"/>
      <c r="P1288" s="18"/>
      <c r="Q1288" s="18"/>
      <c r="R1288" s="18"/>
      <c r="S1288" s="18"/>
      <c r="V1288" s="25"/>
      <c r="W1288" s="25"/>
      <c r="X1288" s="89"/>
      <c r="Y1288" s="89"/>
      <c r="Z1288" s="89"/>
      <c r="AB1288" s="25"/>
      <c r="AD1288" s="25"/>
      <c r="AE1288" s="89"/>
      <c r="AG1288" s="25"/>
      <c r="AH1288" s="67"/>
      <c r="AK1288" s="25"/>
      <c r="AL1288" s="25"/>
      <c r="AM1288" s="89"/>
      <c r="AN1288" s="25"/>
      <c r="AO1288" s="89"/>
      <c r="AR1288" s="25"/>
      <c r="AS1288" s="89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25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577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X1288" s="18"/>
      <c r="CZ1288" s="18"/>
      <c r="DB1288" s="18"/>
      <c r="DD1288" s="18"/>
    </row>
    <row r="1289" spans="4:108" x14ac:dyDescent="0.2">
      <c r="D1289" s="18"/>
      <c r="H1289" s="18"/>
      <c r="J1289" s="18"/>
      <c r="K1289" s="18"/>
      <c r="L1289" s="25"/>
      <c r="M1289" s="18"/>
      <c r="N1289" s="18"/>
      <c r="O1289" s="18"/>
      <c r="P1289" s="18"/>
      <c r="Q1289" s="18"/>
      <c r="R1289" s="18"/>
      <c r="S1289" s="18"/>
      <c r="V1289" s="25"/>
      <c r="W1289" s="25"/>
      <c r="X1289" s="89"/>
      <c r="Y1289" s="89"/>
      <c r="Z1289" s="89"/>
      <c r="AB1289" s="25"/>
      <c r="AD1289" s="25"/>
      <c r="AE1289" s="89"/>
      <c r="AG1289" s="25"/>
      <c r="AH1289" s="67"/>
      <c r="AK1289" s="25"/>
      <c r="AL1289" s="25"/>
      <c r="AM1289" s="89"/>
      <c r="AN1289" s="25"/>
      <c r="AO1289" s="89"/>
      <c r="AR1289" s="25"/>
      <c r="AS1289" s="89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25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577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X1289" s="18"/>
      <c r="CZ1289" s="18"/>
      <c r="DB1289" s="18"/>
      <c r="DD1289" s="18"/>
    </row>
    <row r="1290" spans="4:108" x14ac:dyDescent="0.2">
      <c r="D1290" s="18"/>
      <c r="H1290" s="18"/>
      <c r="J1290" s="18"/>
      <c r="K1290" s="18"/>
      <c r="L1290" s="25"/>
      <c r="M1290" s="18"/>
      <c r="N1290" s="18"/>
      <c r="O1290" s="18"/>
      <c r="P1290" s="18"/>
      <c r="Q1290" s="18"/>
      <c r="R1290" s="18"/>
      <c r="S1290" s="18"/>
      <c r="V1290" s="25"/>
      <c r="W1290" s="25"/>
      <c r="X1290" s="89"/>
      <c r="Y1290" s="89"/>
      <c r="Z1290" s="89"/>
      <c r="AB1290" s="25"/>
      <c r="AD1290" s="25"/>
      <c r="AE1290" s="89"/>
      <c r="AG1290" s="25"/>
      <c r="AH1290" s="67"/>
      <c r="AK1290" s="25"/>
      <c r="AL1290" s="25"/>
      <c r="AM1290" s="89"/>
      <c r="AN1290" s="25"/>
      <c r="AO1290" s="89"/>
      <c r="AR1290" s="25"/>
      <c r="AS1290" s="89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25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577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X1290" s="18"/>
      <c r="CZ1290" s="18"/>
      <c r="DB1290" s="18"/>
      <c r="DD1290" s="18"/>
    </row>
    <row r="1291" spans="4:108" x14ac:dyDescent="0.2">
      <c r="D1291" s="18"/>
      <c r="H1291" s="18"/>
      <c r="J1291" s="18"/>
      <c r="K1291" s="18"/>
      <c r="L1291" s="25"/>
      <c r="M1291" s="18"/>
      <c r="N1291" s="18"/>
      <c r="O1291" s="18"/>
      <c r="P1291" s="18"/>
      <c r="Q1291" s="18"/>
      <c r="R1291" s="18"/>
      <c r="S1291" s="18"/>
      <c r="V1291" s="25"/>
      <c r="W1291" s="25"/>
      <c r="X1291" s="89"/>
      <c r="Y1291" s="89"/>
      <c r="Z1291" s="89"/>
      <c r="AB1291" s="25"/>
      <c r="AD1291" s="25"/>
      <c r="AE1291" s="89"/>
      <c r="AG1291" s="25"/>
      <c r="AH1291" s="67"/>
      <c r="AK1291" s="25"/>
      <c r="AL1291" s="25"/>
      <c r="AM1291" s="89"/>
      <c r="AN1291" s="25"/>
      <c r="AO1291" s="89"/>
      <c r="AR1291" s="25"/>
      <c r="AS1291" s="89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25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577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X1291" s="18"/>
      <c r="CZ1291" s="18"/>
      <c r="DB1291" s="18"/>
      <c r="DD1291" s="18"/>
    </row>
    <row r="1292" spans="4:108" x14ac:dyDescent="0.2">
      <c r="D1292" s="18"/>
      <c r="H1292" s="18"/>
      <c r="J1292" s="18"/>
      <c r="K1292" s="18"/>
      <c r="L1292" s="25"/>
      <c r="M1292" s="18"/>
      <c r="N1292" s="18"/>
      <c r="O1292" s="18"/>
      <c r="P1292" s="18"/>
      <c r="Q1292" s="18"/>
      <c r="R1292" s="18"/>
      <c r="S1292" s="18"/>
      <c r="V1292" s="25"/>
      <c r="W1292" s="25"/>
      <c r="X1292" s="89"/>
      <c r="Y1292" s="89"/>
      <c r="Z1292" s="89"/>
      <c r="AB1292" s="25"/>
      <c r="AD1292" s="25"/>
      <c r="AE1292" s="89"/>
      <c r="AG1292" s="25"/>
      <c r="AH1292" s="67"/>
      <c r="AK1292" s="25"/>
      <c r="AL1292" s="25"/>
      <c r="AM1292" s="89"/>
      <c r="AN1292" s="25"/>
      <c r="AO1292" s="89"/>
      <c r="AR1292" s="25"/>
      <c r="AS1292" s="89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25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577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X1292" s="18"/>
      <c r="CZ1292" s="18"/>
      <c r="DB1292" s="18"/>
      <c r="DD1292" s="18"/>
    </row>
    <row r="1293" spans="4:108" x14ac:dyDescent="0.2">
      <c r="D1293" s="18"/>
      <c r="H1293" s="18"/>
      <c r="J1293" s="18"/>
      <c r="K1293" s="18"/>
      <c r="L1293" s="25"/>
      <c r="M1293" s="18"/>
      <c r="N1293" s="18"/>
      <c r="O1293" s="18"/>
      <c r="P1293" s="18"/>
      <c r="Q1293" s="18"/>
      <c r="R1293" s="18"/>
      <c r="S1293" s="18"/>
      <c r="V1293" s="25"/>
      <c r="W1293" s="25"/>
      <c r="X1293" s="89"/>
      <c r="Y1293" s="89"/>
      <c r="Z1293" s="89"/>
      <c r="AB1293" s="25"/>
      <c r="AD1293" s="25"/>
      <c r="AE1293" s="89"/>
      <c r="AG1293" s="25"/>
      <c r="AH1293" s="67"/>
      <c r="AK1293" s="25"/>
      <c r="AL1293" s="25"/>
      <c r="AM1293" s="89"/>
      <c r="AN1293" s="25"/>
      <c r="AO1293" s="89"/>
      <c r="AR1293" s="25"/>
      <c r="AS1293" s="89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25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577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X1293" s="18"/>
      <c r="CZ1293" s="18"/>
      <c r="DB1293" s="18"/>
      <c r="DD1293" s="18"/>
    </row>
    <row r="1294" spans="4:108" x14ac:dyDescent="0.2">
      <c r="D1294" s="18"/>
      <c r="H1294" s="18"/>
      <c r="J1294" s="18"/>
      <c r="K1294" s="18"/>
      <c r="L1294" s="25"/>
      <c r="M1294" s="18"/>
      <c r="N1294" s="18"/>
      <c r="O1294" s="18"/>
      <c r="P1294" s="18"/>
      <c r="Q1294" s="18"/>
      <c r="R1294" s="18"/>
      <c r="S1294" s="18"/>
      <c r="V1294" s="25"/>
      <c r="W1294" s="25"/>
      <c r="X1294" s="89"/>
      <c r="Y1294" s="89"/>
      <c r="Z1294" s="89"/>
      <c r="AB1294" s="25"/>
      <c r="AD1294" s="25"/>
      <c r="AE1294" s="89"/>
      <c r="AG1294" s="25"/>
      <c r="AH1294" s="67"/>
      <c r="AK1294" s="25"/>
      <c r="AL1294" s="25"/>
      <c r="AM1294" s="89"/>
      <c r="AN1294" s="25"/>
      <c r="AO1294" s="89"/>
      <c r="AR1294" s="25"/>
      <c r="AS1294" s="89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25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577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X1294" s="18"/>
      <c r="CZ1294" s="18"/>
      <c r="DB1294" s="18"/>
      <c r="DD1294" s="18"/>
    </row>
    <row r="1295" spans="4:108" x14ac:dyDescent="0.2">
      <c r="D1295" s="18"/>
      <c r="H1295" s="18"/>
      <c r="J1295" s="18"/>
      <c r="K1295" s="18"/>
      <c r="L1295" s="25"/>
      <c r="M1295" s="18"/>
      <c r="N1295" s="18"/>
      <c r="O1295" s="18"/>
      <c r="P1295" s="18"/>
      <c r="Q1295" s="18"/>
      <c r="R1295" s="18"/>
      <c r="S1295" s="18"/>
      <c r="V1295" s="25"/>
      <c r="W1295" s="25"/>
      <c r="X1295" s="89"/>
      <c r="Y1295" s="89"/>
      <c r="Z1295" s="89"/>
      <c r="AB1295" s="25"/>
      <c r="AD1295" s="25"/>
      <c r="AE1295" s="89"/>
      <c r="AG1295" s="25"/>
      <c r="AH1295" s="67"/>
      <c r="AK1295" s="25"/>
      <c r="AL1295" s="25"/>
      <c r="AM1295" s="89"/>
      <c r="AN1295" s="25"/>
      <c r="AO1295" s="89"/>
      <c r="AR1295" s="25"/>
      <c r="AS1295" s="89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25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577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X1295" s="18"/>
      <c r="CZ1295" s="18"/>
      <c r="DB1295" s="18"/>
      <c r="DD1295" s="18"/>
    </row>
    <row r="1296" spans="4:108" x14ac:dyDescent="0.2">
      <c r="D1296" s="18"/>
      <c r="H1296" s="18"/>
      <c r="J1296" s="18"/>
      <c r="K1296" s="18"/>
      <c r="L1296" s="25"/>
      <c r="M1296" s="18"/>
      <c r="N1296" s="18"/>
      <c r="O1296" s="18"/>
      <c r="P1296" s="18"/>
      <c r="Q1296" s="18"/>
      <c r="R1296" s="18"/>
      <c r="S1296" s="18"/>
      <c r="V1296" s="25"/>
      <c r="W1296" s="25"/>
      <c r="X1296" s="89"/>
      <c r="Y1296" s="89"/>
      <c r="Z1296" s="89"/>
      <c r="AB1296" s="25"/>
      <c r="AD1296" s="25"/>
      <c r="AE1296" s="89"/>
      <c r="AG1296" s="25"/>
      <c r="AH1296" s="67"/>
      <c r="AK1296" s="25"/>
      <c r="AL1296" s="25"/>
      <c r="AM1296" s="89"/>
      <c r="AN1296" s="25"/>
      <c r="AO1296" s="89"/>
      <c r="AR1296" s="25"/>
      <c r="AS1296" s="89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25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577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X1296" s="18"/>
      <c r="CZ1296" s="18"/>
      <c r="DB1296" s="18"/>
      <c r="DD1296" s="18"/>
    </row>
    <row r="1297" spans="4:108" x14ac:dyDescent="0.2">
      <c r="D1297" s="18"/>
      <c r="H1297" s="18"/>
      <c r="J1297" s="18"/>
      <c r="K1297" s="18"/>
      <c r="L1297" s="25"/>
      <c r="M1297" s="18"/>
      <c r="N1297" s="18"/>
      <c r="O1297" s="18"/>
      <c r="P1297" s="18"/>
      <c r="Q1297" s="18"/>
      <c r="R1297" s="18"/>
      <c r="S1297" s="18"/>
      <c r="V1297" s="25"/>
      <c r="W1297" s="25"/>
      <c r="X1297" s="89"/>
      <c r="Y1297" s="89"/>
      <c r="Z1297" s="89"/>
      <c r="AB1297" s="25"/>
      <c r="AD1297" s="25"/>
      <c r="AE1297" s="89"/>
      <c r="AG1297" s="25"/>
      <c r="AH1297" s="67"/>
      <c r="AK1297" s="25"/>
      <c r="AL1297" s="25"/>
      <c r="AM1297" s="89"/>
      <c r="AN1297" s="25"/>
      <c r="AO1297" s="89"/>
      <c r="AR1297" s="25"/>
      <c r="AS1297" s="89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25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577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X1297" s="18"/>
      <c r="CZ1297" s="18"/>
      <c r="DB1297" s="18"/>
      <c r="DD1297" s="18"/>
    </row>
    <row r="1298" spans="4:108" x14ac:dyDescent="0.2">
      <c r="D1298" s="18"/>
      <c r="H1298" s="18"/>
      <c r="J1298" s="18"/>
      <c r="K1298" s="18"/>
      <c r="L1298" s="25"/>
      <c r="M1298" s="18"/>
      <c r="N1298" s="18"/>
      <c r="O1298" s="18"/>
      <c r="P1298" s="18"/>
      <c r="Q1298" s="18"/>
      <c r="R1298" s="18"/>
      <c r="S1298" s="18"/>
      <c r="V1298" s="25"/>
      <c r="W1298" s="25"/>
      <c r="X1298" s="89"/>
      <c r="Y1298" s="89"/>
      <c r="Z1298" s="89"/>
      <c r="AB1298" s="25"/>
      <c r="AD1298" s="25"/>
      <c r="AE1298" s="89"/>
      <c r="AG1298" s="25"/>
      <c r="AH1298" s="67"/>
      <c r="AK1298" s="25"/>
      <c r="AL1298" s="25"/>
      <c r="AM1298" s="89"/>
      <c r="AN1298" s="25"/>
      <c r="AO1298" s="89"/>
      <c r="AR1298" s="25"/>
      <c r="AS1298" s="89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25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577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X1298" s="18"/>
      <c r="CZ1298" s="18"/>
      <c r="DB1298" s="18"/>
      <c r="DD1298" s="18"/>
    </row>
    <row r="1299" spans="4:108" x14ac:dyDescent="0.2">
      <c r="D1299" s="18"/>
      <c r="H1299" s="18"/>
      <c r="J1299" s="18"/>
      <c r="K1299" s="18"/>
      <c r="L1299" s="25"/>
      <c r="M1299" s="18"/>
      <c r="N1299" s="18"/>
      <c r="O1299" s="18"/>
      <c r="P1299" s="18"/>
      <c r="Q1299" s="18"/>
      <c r="R1299" s="18"/>
      <c r="S1299" s="18"/>
      <c r="V1299" s="25"/>
      <c r="W1299" s="25"/>
      <c r="X1299" s="89"/>
      <c r="Y1299" s="89"/>
      <c r="Z1299" s="89"/>
      <c r="AB1299" s="25"/>
      <c r="AD1299" s="25"/>
      <c r="AE1299" s="89"/>
      <c r="AG1299" s="25"/>
      <c r="AH1299" s="67"/>
      <c r="AK1299" s="25"/>
      <c r="AL1299" s="25"/>
      <c r="AM1299" s="89"/>
      <c r="AN1299" s="25"/>
      <c r="AO1299" s="89"/>
      <c r="AR1299" s="25"/>
      <c r="AS1299" s="89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25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577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X1299" s="18"/>
      <c r="CZ1299" s="18"/>
      <c r="DB1299" s="18"/>
      <c r="DD1299" s="18"/>
    </row>
    <row r="1300" spans="4:108" x14ac:dyDescent="0.2">
      <c r="D1300" s="18"/>
      <c r="H1300" s="18"/>
      <c r="J1300" s="18"/>
      <c r="K1300" s="18"/>
      <c r="L1300" s="25"/>
      <c r="M1300" s="18"/>
      <c r="N1300" s="18"/>
      <c r="O1300" s="18"/>
      <c r="P1300" s="18"/>
      <c r="Q1300" s="18"/>
      <c r="R1300" s="18"/>
      <c r="S1300" s="18"/>
      <c r="V1300" s="25"/>
      <c r="W1300" s="25"/>
      <c r="X1300" s="89"/>
      <c r="Y1300" s="89"/>
      <c r="Z1300" s="89"/>
      <c r="AB1300" s="25"/>
      <c r="AD1300" s="25"/>
      <c r="AE1300" s="89"/>
      <c r="AG1300" s="25"/>
      <c r="AH1300" s="67"/>
      <c r="AK1300" s="25"/>
      <c r="AL1300" s="25"/>
      <c r="AM1300" s="89"/>
      <c r="AN1300" s="25"/>
      <c r="AO1300" s="89"/>
      <c r="AR1300" s="25"/>
      <c r="AS1300" s="89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25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577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X1300" s="18"/>
      <c r="CZ1300" s="18"/>
      <c r="DB1300" s="18"/>
      <c r="DD1300" s="18"/>
    </row>
    <row r="1301" spans="4:108" x14ac:dyDescent="0.2">
      <c r="D1301" s="18"/>
      <c r="H1301" s="18"/>
      <c r="J1301" s="18"/>
      <c r="K1301" s="18"/>
      <c r="L1301" s="25"/>
      <c r="M1301" s="18"/>
      <c r="N1301" s="18"/>
      <c r="O1301" s="18"/>
      <c r="P1301" s="18"/>
      <c r="Q1301" s="18"/>
      <c r="R1301" s="18"/>
      <c r="S1301" s="18"/>
      <c r="V1301" s="25"/>
      <c r="W1301" s="25"/>
      <c r="X1301" s="89"/>
      <c r="Y1301" s="89"/>
      <c r="Z1301" s="89"/>
      <c r="AB1301" s="25"/>
      <c r="AD1301" s="25"/>
      <c r="AE1301" s="89"/>
      <c r="AG1301" s="25"/>
      <c r="AH1301" s="67"/>
      <c r="AK1301" s="25"/>
      <c r="AL1301" s="25"/>
      <c r="AM1301" s="89"/>
      <c r="AN1301" s="25"/>
      <c r="AO1301" s="89"/>
      <c r="AR1301" s="25"/>
      <c r="AS1301" s="89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25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577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X1301" s="18"/>
      <c r="CZ1301" s="18"/>
      <c r="DB1301" s="18"/>
      <c r="DD1301" s="18"/>
    </row>
    <row r="1302" spans="4:108" x14ac:dyDescent="0.2">
      <c r="D1302" s="18"/>
      <c r="H1302" s="18"/>
      <c r="J1302" s="18"/>
      <c r="K1302" s="18"/>
      <c r="L1302" s="25"/>
      <c r="M1302" s="18"/>
      <c r="N1302" s="18"/>
      <c r="O1302" s="18"/>
      <c r="P1302" s="18"/>
      <c r="Q1302" s="18"/>
      <c r="R1302" s="18"/>
      <c r="S1302" s="18"/>
      <c r="V1302" s="25"/>
      <c r="W1302" s="25"/>
      <c r="X1302" s="89"/>
      <c r="Y1302" s="89"/>
      <c r="Z1302" s="89"/>
      <c r="AB1302" s="25"/>
      <c r="AD1302" s="25"/>
      <c r="AE1302" s="89"/>
      <c r="AG1302" s="25"/>
      <c r="AH1302" s="67"/>
      <c r="AK1302" s="25"/>
      <c r="AL1302" s="25"/>
      <c r="AM1302" s="89"/>
      <c r="AN1302" s="25"/>
      <c r="AO1302" s="89"/>
      <c r="AR1302" s="25"/>
      <c r="AS1302" s="89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25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577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X1302" s="18"/>
      <c r="CZ1302" s="18"/>
      <c r="DB1302" s="18"/>
      <c r="DD1302" s="18"/>
    </row>
    <row r="1303" spans="4:108" x14ac:dyDescent="0.2">
      <c r="D1303" s="18"/>
      <c r="H1303" s="18"/>
      <c r="J1303" s="18"/>
      <c r="K1303" s="18"/>
      <c r="L1303" s="25"/>
      <c r="M1303" s="18"/>
      <c r="N1303" s="18"/>
      <c r="O1303" s="18"/>
      <c r="P1303" s="18"/>
      <c r="Q1303" s="18"/>
      <c r="R1303" s="18"/>
      <c r="S1303" s="18"/>
      <c r="V1303" s="25"/>
      <c r="W1303" s="25"/>
      <c r="X1303" s="89"/>
      <c r="Y1303" s="89"/>
      <c r="Z1303" s="89"/>
      <c r="AB1303" s="25"/>
      <c r="AD1303" s="25"/>
      <c r="AE1303" s="89"/>
      <c r="AG1303" s="25"/>
      <c r="AH1303" s="67"/>
      <c r="AK1303" s="25"/>
      <c r="AL1303" s="25"/>
      <c r="AM1303" s="89"/>
      <c r="AN1303" s="25"/>
      <c r="AO1303" s="89"/>
      <c r="AR1303" s="25"/>
      <c r="AS1303" s="89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25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577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X1303" s="18"/>
      <c r="CZ1303" s="18"/>
      <c r="DB1303" s="18"/>
      <c r="DD1303" s="18"/>
    </row>
    <row r="1304" spans="4:108" x14ac:dyDescent="0.2">
      <c r="D1304" s="18"/>
      <c r="H1304" s="18"/>
      <c r="J1304" s="18"/>
      <c r="K1304" s="18"/>
      <c r="L1304" s="25"/>
      <c r="M1304" s="18"/>
      <c r="N1304" s="18"/>
      <c r="O1304" s="18"/>
      <c r="P1304" s="18"/>
      <c r="Q1304" s="18"/>
      <c r="R1304" s="18"/>
      <c r="S1304" s="18"/>
      <c r="V1304" s="25"/>
      <c r="W1304" s="25"/>
      <c r="X1304" s="89"/>
      <c r="Y1304" s="89"/>
      <c r="Z1304" s="89"/>
      <c r="AB1304" s="25"/>
      <c r="AD1304" s="25"/>
      <c r="AE1304" s="89"/>
      <c r="AG1304" s="25"/>
      <c r="AH1304" s="67"/>
      <c r="AK1304" s="25"/>
      <c r="AL1304" s="25"/>
      <c r="AM1304" s="89"/>
      <c r="AN1304" s="25"/>
      <c r="AO1304" s="89"/>
      <c r="AR1304" s="25"/>
      <c r="AS1304" s="89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25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577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X1304" s="18"/>
      <c r="CZ1304" s="18"/>
      <c r="DB1304" s="18"/>
      <c r="DD1304" s="18"/>
    </row>
    <row r="1305" spans="4:108" x14ac:dyDescent="0.2">
      <c r="D1305" s="18"/>
      <c r="H1305" s="18"/>
      <c r="J1305" s="18"/>
      <c r="K1305" s="18"/>
      <c r="L1305" s="25"/>
      <c r="M1305" s="18"/>
      <c r="N1305" s="18"/>
      <c r="O1305" s="18"/>
      <c r="P1305" s="18"/>
      <c r="Q1305" s="18"/>
      <c r="R1305" s="18"/>
      <c r="S1305" s="18"/>
      <c r="V1305" s="25"/>
      <c r="W1305" s="25"/>
      <c r="X1305" s="89"/>
      <c r="Y1305" s="89"/>
      <c r="Z1305" s="89"/>
      <c r="AB1305" s="25"/>
      <c r="AD1305" s="25"/>
      <c r="AE1305" s="89"/>
      <c r="AG1305" s="25"/>
      <c r="AH1305" s="67"/>
      <c r="AK1305" s="25"/>
      <c r="AL1305" s="25"/>
      <c r="AM1305" s="89"/>
      <c r="AN1305" s="25"/>
      <c r="AO1305" s="89"/>
      <c r="AR1305" s="25"/>
      <c r="AS1305" s="89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25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577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X1305" s="18"/>
      <c r="CZ1305" s="18"/>
      <c r="DB1305" s="18"/>
      <c r="DD1305" s="18"/>
    </row>
    <row r="1306" spans="4:108" x14ac:dyDescent="0.2">
      <c r="D1306" s="18"/>
      <c r="H1306" s="18"/>
      <c r="J1306" s="18"/>
      <c r="K1306" s="18"/>
      <c r="L1306" s="25"/>
      <c r="M1306" s="18"/>
      <c r="N1306" s="18"/>
      <c r="O1306" s="18"/>
      <c r="P1306" s="18"/>
      <c r="Q1306" s="18"/>
      <c r="R1306" s="18"/>
      <c r="S1306" s="18"/>
      <c r="V1306" s="25"/>
      <c r="W1306" s="25"/>
      <c r="X1306" s="89"/>
      <c r="Y1306" s="89"/>
      <c r="Z1306" s="89"/>
      <c r="AB1306" s="25"/>
      <c r="AD1306" s="25"/>
      <c r="AE1306" s="89"/>
      <c r="AG1306" s="25"/>
      <c r="AH1306" s="67"/>
      <c r="AK1306" s="25"/>
      <c r="AL1306" s="25"/>
      <c r="AM1306" s="89"/>
      <c r="AN1306" s="25"/>
      <c r="AO1306" s="89"/>
      <c r="AR1306" s="25"/>
      <c r="AS1306" s="89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25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577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X1306" s="18"/>
      <c r="CZ1306" s="18"/>
      <c r="DB1306" s="18"/>
      <c r="DD1306" s="18"/>
    </row>
    <row r="1307" spans="4:108" x14ac:dyDescent="0.2">
      <c r="D1307" s="18"/>
      <c r="H1307" s="18"/>
      <c r="J1307" s="18"/>
      <c r="K1307" s="18"/>
      <c r="L1307" s="25"/>
      <c r="M1307" s="18"/>
      <c r="N1307" s="18"/>
      <c r="O1307" s="18"/>
      <c r="P1307" s="18"/>
      <c r="Q1307" s="18"/>
      <c r="R1307" s="18"/>
      <c r="S1307" s="18"/>
      <c r="V1307" s="25"/>
      <c r="W1307" s="25"/>
      <c r="X1307" s="89"/>
      <c r="Y1307" s="89"/>
      <c r="Z1307" s="89"/>
      <c r="AB1307" s="25"/>
      <c r="AD1307" s="25"/>
      <c r="AE1307" s="89"/>
      <c r="AG1307" s="25"/>
      <c r="AH1307" s="67"/>
      <c r="AK1307" s="25"/>
      <c r="AL1307" s="25"/>
      <c r="AM1307" s="89"/>
      <c r="AN1307" s="25"/>
      <c r="AO1307" s="89"/>
      <c r="AR1307" s="25"/>
      <c r="AS1307" s="89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25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577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X1307" s="18"/>
      <c r="CZ1307" s="18"/>
      <c r="DB1307" s="18"/>
      <c r="DD1307" s="18"/>
    </row>
    <row r="1308" spans="4:108" x14ac:dyDescent="0.2">
      <c r="D1308" s="18"/>
      <c r="H1308" s="18"/>
      <c r="J1308" s="18"/>
      <c r="K1308" s="18"/>
      <c r="L1308" s="25"/>
      <c r="M1308" s="18"/>
      <c r="N1308" s="18"/>
      <c r="O1308" s="18"/>
      <c r="P1308" s="18"/>
      <c r="Q1308" s="18"/>
      <c r="R1308" s="18"/>
      <c r="S1308" s="18"/>
      <c r="V1308" s="25"/>
      <c r="W1308" s="25"/>
      <c r="X1308" s="89"/>
      <c r="Y1308" s="89"/>
      <c r="Z1308" s="89"/>
      <c r="AB1308" s="25"/>
      <c r="AD1308" s="25"/>
      <c r="AE1308" s="89"/>
      <c r="AG1308" s="25"/>
      <c r="AH1308" s="67"/>
      <c r="AK1308" s="25"/>
      <c r="AL1308" s="25"/>
      <c r="AM1308" s="89"/>
      <c r="AN1308" s="25"/>
      <c r="AO1308" s="89"/>
      <c r="AR1308" s="25"/>
      <c r="AS1308" s="89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25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577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X1308" s="18"/>
      <c r="CZ1308" s="18"/>
      <c r="DB1308" s="18"/>
      <c r="DD1308" s="18"/>
    </row>
    <row r="1309" spans="4:108" x14ac:dyDescent="0.2">
      <c r="D1309" s="18"/>
      <c r="H1309" s="18"/>
      <c r="J1309" s="18"/>
      <c r="K1309" s="18"/>
      <c r="L1309" s="25"/>
      <c r="M1309" s="18"/>
      <c r="N1309" s="18"/>
      <c r="O1309" s="18"/>
      <c r="P1309" s="18"/>
      <c r="Q1309" s="18"/>
      <c r="R1309" s="18"/>
      <c r="S1309" s="18"/>
      <c r="V1309" s="25"/>
      <c r="W1309" s="25"/>
      <c r="X1309" s="89"/>
      <c r="Y1309" s="89"/>
      <c r="Z1309" s="89"/>
      <c r="AB1309" s="25"/>
      <c r="AD1309" s="25"/>
      <c r="AE1309" s="89"/>
      <c r="AG1309" s="25"/>
      <c r="AH1309" s="67"/>
      <c r="AK1309" s="25"/>
      <c r="AL1309" s="25"/>
      <c r="AM1309" s="89"/>
      <c r="AN1309" s="25"/>
      <c r="AO1309" s="89"/>
      <c r="AR1309" s="25"/>
      <c r="AS1309" s="89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25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577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X1309" s="18"/>
      <c r="CZ1309" s="18"/>
      <c r="DB1309" s="18"/>
      <c r="DD1309" s="18"/>
    </row>
    <row r="1310" spans="4:108" x14ac:dyDescent="0.2">
      <c r="D1310" s="18"/>
      <c r="H1310" s="18"/>
      <c r="J1310" s="18"/>
      <c r="K1310" s="18"/>
      <c r="L1310" s="25"/>
      <c r="M1310" s="18"/>
      <c r="N1310" s="18"/>
      <c r="O1310" s="18"/>
      <c r="P1310" s="18"/>
      <c r="Q1310" s="18"/>
      <c r="R1310" s="18"/>
      <c r="S1310" s="18"/>
      <c r="V1310" s="25"/>
      <c r="W1310" s="25"/>
      <c r="X1310" s="89"/>
      <c r="Y1310" s="89"/>
      <c r="Z1310" s="89"/>
      <c r="AB1310" s="25"/>
      <c r="AD1310" s="25"/>
      <c r="AE1310" s="89"/>
      <c r="AG1310" s="25"/>
      <c r="AH1310" s="67"/>
      <c r="AK1310" s="25"/>
      <c r="AL1310" s="25"/>
      <c r="AM1310" s="89"/>
      <c r="AN1310" s="25"/>
      <c r="AO1310" s="89"/>
      <c r="AR1310" s="25"/>
      <c r="AS1310" s="89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25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577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X1310" s="18"/>
      <c r="CZ1310" s="18"/>
      <c r="DB1310" s="18"/>
      <c r="DD1310" s="18"/>
    </row>
    <row r="1311" spans="4:108" x14ac:dyDescent="0.2">
      <c r="D1311" s="18"/>
      <c r="H1311" s="18"/>
      <c r="J1311" s="18"/>
      <c r="K1311" s="18"/>
      <c r="L1311" s="25"/>
      <c r="M1311" s="18"/>
      <c r="N1311" s="18"/>
      <c r="O1311" s="18"/>
      <c r="P1311" s="18"/>
      <c r="Q1311" s="18"/>
      <c r="R1311" s="18"/>
      <c r="S1311" s="18"/>
      <c r="V1311" s="25"/>
      <c r="W1311" s="25"/>
      <c r="X1311" s="89"/>
      <c r="Y1311" s="89"/>
      <c r="Z1311" s="89"/>
      <c r="AB1311" s="25"/>
      <c r="AD1311" s="25"/>
      <c r="AE1311" s="89"/>
      <c r="AG1311" s="25"/>
      <c r="AH1311" s="67"/>
      <c r="AK1311" s="25"/>
      <c r="AL1311" s="25"/>
      <c r="AM1311" s="89"/>
      <c r="AN1311" s="25"/>
      <c r="AO1311" s="89"/>
      <c r="AR1311" s="25"/>
      <c r="AS1311" s="89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25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577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X1311" s="18"/>
      <c r="CZ1311" s="18"/>
      <c r="DB1311" s="18"/>
      <c r="DD1311" s="18"/>
    </row>
    <row r="1312" spans="4:108" x14ac:dyDescent="0.2">
      <c r="D1312" s="18"/>
      <c r="H1312" s="18"/>
      <c r="J1312" s="18"/>
      <c r="K1312" s="18"/>
      <c r="L1312" s="25"/>
      <c r="M1312" s="18"/>
      <c r="N1312" s="18"/>
      <c r="O1312" s="18"/>
      <c r="P1312" s="18"/>
      <c r="Q1312" s="18"/>
      <c r="R1312" s="18"/>
      <c r="S1312" s="18"/>
      <c r="V1312" s="25"/>
      <c r="W1312" s="25"/>
      <c r="X1312" s="89"/>
      <c r="Y1312" s="89"/>
      <c r="Z1312" s="89"/>
      <c r="AB1312" s="25"/>
      <c r="AD1312" s="25"/>
      <c r="AE1312" s="89"/>
      <c r="AG1312" s="25"/>
      <c r="AH1312" s="67"/>
      <c r="AK1312" s="25"/>
      <c r="AL1312" s="25"/>
      <c r="AM1312" s="89"/>
      <c r="AN1312" s="25"/>
      <c r="AO1312" s="89"/>
      <c r="AR1312" s="25"/>
      <c r="AS1312" s="89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25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577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X1312" s="18"/>
      <c r="CZ1312" s="18"/>
      <c r="DB1312" s="18"/>
      <c r="DD1312" s="18"/>
    </row>
    <row r="1313" spans="4:108" x14ac:dyDescent="0.2">
      <c r="D1313" s="18"/>
      <c r="H1313" s="18"/>
      <c r="J1313" s="18"/>
      <c r="K1313" s="18"/>
      <c r="L1313" s="25"/>
      <c r="M1313" s="18"/>
      <c r="N1313" s="18"/>
      <c r="O1313" s="18"/>
      <c r="P1313" s="18"/>
      <c r="Q1313" s="18"/>
      <c r="R1313" s="18"/>
      <c r="S1313" s="18"/>
      <c r="V1313" s="25"/>
      <c r="W1313" s="25"/>
      <c r="X1313" s="89"/>
      <c r="Y1313" s="89"/>
      <c r="Z1313" s="89"/>
      <c r="AB1313" s="25"/>
      <c r="AD1313" s="25"/>
      <c r="AE1313" s="89"/>
      <c r="AG1313" s="25"/>
      <c r="AH1313" s="67"/>
      <c r="AK1313" s="25"/>
      <c r="AL1313" s="25"/>
      <c r="AM1313" s="89"/>
      <c r="AN1313" s="25"/>
      <c r="AO1313" s="89"/>
      <c r="AR1313" s="25"/>
      <c r="AS1313" s="89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25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577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X1313" s="18"/>
      <c r="CZ1313" s="18"/>
      <c r="DB1313" s="18"/>
      <c r="DD1313" s="18"/>
    </row>
    <row r="1314" spans="4:108" x14ac:dyDescent="0.2">
      <c r="D1314" s="18"/>
      <c r="H1314" s="18"/>
      <c r="J1314" s="18"/>
      <c r="K1314" s="18"/>
      <c r="L1314" s="25"/>
      <c r="M1314" s="18"/>
      <c r="N1314" s="18"/>
      <c r="O1314" s="18"/>
      <c r="P1314" s="18"/>
      <c r="Q1314" s="18"/>
      <c r="R1314" s="18"/>
      <c r="S1314" s="18"/>
      <c r="V1314" s="25"/>
      <c r="W1314" s="25"/>
      <c r="X1314" s="89"/>
      <c r="Y1314" s="89"/>
      <c r="Z1314" s="89"/>
      <c r="AB1314" s="25"/>
      <c r="AD1314" s="25"/>
      <c r="AE1314" s="89"/>
      <c r="AG1314" s="25"/>
      <c r="AH1314" s="67"/>
      <c r="AK1314" s="25"/>
      <c r="AL1314" s="25"/>
      <c r="AM1314" s="89"/>
      <c r="AN1314" s="25"/>
      <c r="AO1314" s="89"/>
      <c r="AR1314" s="25"/>
      <c r="AS1314" s="89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25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577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X1314" s="18"/>
      <c r="CZ1314" s="18"/>
      <c r="DB1314" s="18"/>
      <c r="DD1314" s="18"/>
    </row>
    <row r="1315" spans="4:108" x14ac:dyDescent="0.2">
      <c r="D1315" s="18"/>
      <c r="H1315" s="18"/>
      <c r="J1315" s="18"/>
      <c r="K1315" s="18"/>
      <c r="L1315" s="25"/>
      <c r="M1315" s="18"/>
      <c r="N1315" s="18"/>
      <c r="O1315" s="18"/>
      <c r="P1315" s="18"/>
      <c r="Q1315" s="18"/>
      <c r="R1315" s="18"/>
      <c r="S1315" s="18"/>
      <c r="V1315" s="25"/>
      <c r="W1315" s="25"/>
      <c r="X1315" s="89"/>
      <c r="Y1315" s="89"/>
      <c r="Z1315" s="89"/>
      <c r="AB1315" s="25"/>
      <c r="AD1315" s="25"/>
      <c r="AE1315" s="89"/>
      <c r="AG1315" s="25"/>
      <c r="AH1315" s="67"/>
      <c r="AK1315" s="25"/>
      <c r="AL1315" s="25"/>
      <c r="AM1315" s="89"/>
      <c r="AN1315" s="25"/>
      <c r="AO1315" s="89"/>
      <c r="AR1315" s="25"/>
      <c r="AS1315" s="89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25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577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X1315" s="18"/>
      <c r="CZ1315" s="18"/>
      <c r="DB1315" s="18"/>
      <c r="DD1315" s="18"/>
    </row>
    <row r="1316" spans="4:108" x14ac:dyDescent="0.2">
      <c r="D1316" s="18"/>
      <c r="H1316" s="18"/>
      <c r="J1316" s="18"/>
      <c r="K1316" s="18"/>
      <c r="L1316" s="25"/>
      <c r="M1316" s="18"/>
      <c r="N1316" s="18"/>
      <c r="O1316" s="18"/>
      <c r="P1316" s="18"/>
      <c r="Q1316" s="18"/>
      <c r="R1316" s="18"/>
      <c r="S1316" s="18"/>
      <c r="V1316" s="25"/>
      <c r="W1316" s="25"/>
      <c r="X1316" s="89"/>
      <c r="Y1316" s="89"/>
      <c r="Z1316" s="89"/>
      <c r="AB1316" s="25"/>
      <c r="AD1316" s="25"/>
      <c r="AE1316" s="89"/>
      <c r="AG1316" s="25"/>
      <c r="AH1316" s="67"/>
      <c r="AK1316" s="25"/>
      <c r="AL1316" s="25"/>
      <c r="AM1316" s="89"/>
      <c r="AN1316" s="25"/>
      <c r="AO1316" s="89"/>
      <c r="AR1316" s="25"/>
      <c r="AS1316" s="89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25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577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X1316" s="18"/>
      <c r="CZ1316" s="18"/>
      <c r="DB1316" s="18"/>
      <c r="DD1316" s="18"/>
    </row>
    <row r="1317" spans="4:108" x14ac:dyDescent="0.2">
      <c r="D1317" s="18"/>
      <c r="H1317" s="18"/>
      <c r="J1317" s="18"/>
      <c r="K1317" s="18"/>
      <c r="L1317" s="25"/>
      <c r="M1317" s="18"/>
      <c r="N1317" s="18"/>
      <c r="O1317" s="18"/>
      <c r="P1317" s="18"/>
      <c r="Q1317" s="18"/>
      <c r="R1317" s="18"/>
      <c r="S1317" s="18"/>
      <c r="V1317" s="25"/>
      <c r="W1317" s="25"/>
      <c r="X1317" s="89"/>
      <c r="Y1317" s="89"/>
      <c r="Z1317" s="89"/>
      <c r="AB1317" s="25"/>
      <c r="AD1317" s="25"/>
      <c r="AE1317" s="89"/>
      <c r="AG1317" s="25"/>
      <c r="AH1317" s="67"/>
      <c r="AK1317" s="25"/>
      <c r="AL1317" s="25"/>
      <c r="AM1317" s="89"/>
      <c r="AN1317" s="25"/>
      <c r="AO1317" s="89"/>
      <c r="AR1317" s="25"/>
      <c r="AS1317" s="89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25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577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X1317" s="18"/>
      <c r="CZ1317" s="18"/>
      <c r="DB1317" s="18"/>
      <c r="DD1317" s="18"/>
    </row>
    <row r="1318" spans="4:108" x14ac:dyDescent="0.2">
      <c r="D1318" s="18"/>
      <c r="H1318" s="18"/>
      <c r="J1318" s="18"/>
      <c r="K1318" s="18"/>
      <c r="L1318" s="25"/>
      <c r="M1318" s="18"/>
      <c r="N1318" s="18"/>
      <c r="O1318" s="18"/>
      <c r="P1318" s="18"/>
      <c r="Q1318" s="18"/>
      <c r="R1318" s="18"/>
      <c r="S1318" s="18"/>
      <c r="V1318" s="25"/>
      <c r="W1318" s="25"/>
      <c r="X1318" s="89"/>
      <c r="Y1318" s="89"/>
      <c r="Z1318" s="89"/>
      <c r="AB1318" s="25"/>
      <c r="AD1318" s="25"/>
      <c r="AE1318" s="89"/>
      <c r="AG1318" s="25"/>
      <c r="AH1318" s="67"/>
      <c r="AK1318" s="25"/>
      <c r="AL1318" s="25"/>
      <c r="AM1318" s="89"/>
      <c r="AN1318" s="25"/>
      <c r="AO1318" s="89"/>
      <c r="AR1318" s="25"/>
      <c r="AS1318" s="89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25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577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X1318" s="18"/>
      <c r="CZ1318" s="18"/>
      <c r="DB1318" s="18"/>
      <c r="DD1318" s="18"/>
    </row>
    <row r="1319" spans="4:108" x14ac:dyDescent="0.2">
      <c r="D1319" s="18"/>
      <c r="H1319" s="18"/>
      <c r="J1319" s="18"/>
      <c r="K1319" s="18"/>
      <c r="L1319" s="25"/>
      <c r="M1319" s="18"/>
      <c r="N1319" s="18"/>
      <c r="O1319" s="18"/>
      <c r="P1319" s="18"/>
      <c r="Q1319" s="18"/>
      <c r="R1319" s="18"/>
      <c r="S1319" s="18"/>
      <c r="V1319" s="25"/>
      <c r="W1319" s="25"/>
      <c r="X1319" s="89"/>
      <c r="Y1319" s="89"/>
      <c r="Z1319" s="89"/>
      <c r="AB1319" s="25"/>
      <c r="AD1319" s="25"/>
      <c r="AE1319" s="89"/>
      <c r="AG1319" s="25"/>
      <c r="AH1319" s="67"/>
      <c r="AK1319" s="25"/>
      <c r="AL1319" s="25"/>
      <c r="AM1319" s="89"/>
      <c r="AN1319" s="25"/>
      <c r="AO1319" s="89"/>
      <c r="AR1319" s="25"/>
      <c r="AS1319" s="89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25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577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X1319" s="18"/>
      <c r="CZ1319" s="18"/>
      <c r="DB1319" s="18"/>
      <c r="DD1319" s="18"/>
    </row>
    <row r="1320" spans="4:108" x14ac:dyDescent="0.2">
      <c r="D1320" s="18"/>
      <c r="H1320" s="18"/>
      <c r="J1320" s="18"/>
      <c r="K1320" s="18"/>
      <c r="L1320" s="25"/>
      <c r="M1320" s="18"/>
      <c r="N1320" s="18"/>
      <c r="O1320" s="18"/>
      <c r="P1320" s="18"/>
      <c r="Q1320" s="18"/>
      <c r="R1320" s="18"/>
      <c r="S1320" s="18"/>
      <c r="V1320" s="25"/>
      <c r="W1320" s="25"/>
      <c r="X1320" s="89"/>
      <c r="Y1320" s="89"/>
      <c r="Z1320" s="89"/>
      <c r="AB1320" s="25"/>
      <c r="AD1320" s="25"/>
      <c r="AE1320" s="89"/>
      <c r="AG1320" s="25"/>
      <c r="AH1320" s="67"/>
      <c r="AK1320" s="25"/>
      <c r="AL1320" s="25"/>
      <c r="AM1320" s="89"/>
      <c r="AN1320" s="25"/>
      <c r="AO1320" s="89"/>
      <c r="AR1320" s="25"/>
      <c r="AS1320" s="89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25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577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X1320" s="18"/>
      <c r="CZ1320" s="18"/>
      <c r="DB1320" s="18"/>
      <c r="DD1320" s="18"/>
    </row>
    <row r="1321" spans="4:108" x14ac:dyDescent="0.2">
      <c r="D1321" s="18"/>
      <c r="H1321" s="18"/>
      <c r="J1321" s="18"/>
      <c r="K1321" s="18"/>
      <c r="L1321" s="25"/>
      <c r="M1321" s="18"/>
      <c r="N1321" s="18"/>
      <c r="O1321" s="18"/>
      <c r="P1321" s="18"/>
      <c r="Q1321" s="18"/>
      <c r="R1321" s="18"/>
      <c r="S1321" s="18"/>
      <c r="V1321" s="25"/>
      <c r="W1321" s="25"/>
      <c r="X1321" s="89"/>
      <c r="Y1321" s="89"/>
      <c r="Z1321" s="89"/>
      <c r="AB1321" s="25"/>
      <c r="AD1321" s="25"/>
      <c r="AE1321" s="89"/>
      <c r="AG1321" s="25"/>
      <c r="AH1321" s="67"/>
      <c r="AK1321" s="25"/>
      <c r="AL1321" s="25"/>
      <c r="AM1321" s="89"/>
      <c r="AN1321" s="25"/>
      <c r="AO1321" s="89"/>
      <c r="AR1321" s="25"/>
      <c r="AS1321" s="89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25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577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X1321" s="18"/>
      <c r="CZ1321" s="18"/>
      <c r="DB1321" s="18"/>
      <c r="DD1321" s="18"/>
    </row>
    <row r="1322" spans="4:108" x14ac:dyDescent="0.2">
      <c r="D1322" s="18"/>
      <c r="H1322" s="18"/>
      <c r="J1322" s="18"/>
      <c r="K1322" s="18"/>
      <c r="L1322" s="25"/>
      <c r="M1322" s="18"/>
      <c r="N1322" s="18"/>
      <c r="O1322" s="18"/>
      <c r="P1322" s="18"/>
      <c r="Q1322" s="18"/>
      <c r="R1322" s="18"/>
      <c r="S1322" s="18"/>
      <c r="V1322" s="25"/>
      <c r="W1322" s="25"/>
      <c r="X1322" s="89"/>
      <c r="Y1322" s="89"/>
      <c r="Z1322" s="89"/>
      <c r="AB1322" s="25"/>
      <c r="AD1322" s="25"/>
      <c r="AE1322" s="89"/>
      <c r="AG1322" s="25"/>
      <c r="AH1322" s="67"/>
      <c r="AK1322" s="25"/>
      <c r="AL1322" s="25"/>
      <c r="AM1322" s="89"/>
      <c r="AN1322" s="25"/>
      <c r="AO1322" s="89"/>
      <c r="AR1322" s="25"/>
      <c r="AS1322" s="89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25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577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X1322" s="18"/>
      <c r="CZ1322" s="18"/>
      <c r="DB1322" s="18"/>
      <c r="DD1322" s="18"/>
    </row>
    <row r="1323" spans="4:108" x14ac:dyDescent="0.2">
      <c r="D1323" s="18"/>
      <c r="H1323" s="18"/>
      <c r="J1323" s="18"/>
      <c r="K1323" s="18"/>
      <c r="L1323" s="25"/>
      <c r="M1323" s="18"/>
      <c r="N1323" s="18"/>
      <c r="O1323" s="18"/>
      <c r="P1323" s="18"/>
      <c r="Q1323" s="18"/>
      <c r="R1323" s="18"/>
      <c r="S1323" s="18"/>
      <c r="V1323" s="25"/>
      <c r="W1323" s="25"/>
      <c r="X1323" s="89"/>
      <c r="Y1323" s="89"/>
      <c r="Z1323" s="89"/>
      <c r="AB1323" s="25"/>
      <c r="AD1323" s="25"/>
      <c r="AE1323" s="89"/>
      <c r="AG1323" s="25"/>
      <c r="AH1323" s="67"/>
      <c r="AK1323" s="25"/>
      <c r="AL1323" s="25"/>
      <c r="AM1323" s="89"/>
      <c r="AN1323" s="25"/>
      <c r="AO1323" s="89"/>
      <c r="AR1323" s="25"/>
      <c r="AS1323" s="89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25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577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X1323" s="18"/>
      <c r="CZ1323" s="18"/>
      <c r="DB1323" s="18"/>
      <c r="DD1323" s="18"/>
    </row>
    <row r="1324" spans="4:108" x14ac:dyDescent="0.2">
      <c r="D1324" s="18"/>
      <c r="H1324" s="18"/>
      <c r="J1324" s="18"/>
      <c r="K1324" s="18"/>
      <c r="L1324" s="25"/>
      <c r="M1324" s="18"/>
      <c r="N1324" s="18"/>
      <c r="O1324" s="18"/>
      <c r="P1324" s="18"/>
      <c r="Q1324" s="18"/>
      <c r="R1324" s="18"/>
      <c r="S1324" s="18"/>
      <c r="V1324" s="25"/>
      <c r="W1324" s="25"/>
      <c r="X1324" s="89"/>
      <c r="Y1324" s="89"/>
      <c r="Z1324" s="89"/>
      <c r="AB1324" s="25"/>
      <c r="AD1324" s="25"/>
      <c r="AE1324" s="89"/>
      <c r="AG1324" s="25"/>
      <c r="AH1324" s="67"/>
      <c r="AK1324" s="25"/>
      <c r="AL1324" s="25"/>
      <c r="AM1324" s="89"/>
      <c r="AN1324" s="25"/>
      <c r="AO1324" s="89"/>
      <c r="AR1324" s="25"/>
      <c r="AS1324" s="89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25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577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X1324" s="18"/>
      <c r="CZ1324" s="18"/>
      <c r="DB1324" s="18"/>
      <c r="DD1324" s="18"/>
    </row>
    <row r="1325" spans="4:108" x14ac:dyDescent="0.2">
      <c r="D1325" s="18"/>
      <c r="H1325" s="18"/>
      <c r="J1325" s="18"/>
      <c r="K1325" s="18"/>
      <c r="L1325" s="25"/>
      <c r="M1325" s="18"/>
      <c r="N1325" s="18"/>
      <c r="O1325" s="18"/>
      <c r="P1325" s="18"/>
      <c r="Q1325" s="18"/>
      <c r="R1325" s="18"/>
      <c r="S1325" s="18"/>
      <c r="V1325" s="25"/>
      <c r="W1325" s="25"/>
      <c r="X1325" s="89"/>
      <c r="Y1325" s="89"/>
      <c r="Z1325" s="89"/>
      <c r="AB1325" s="25"/>
      <c r="AD1325" s="25"/>
      <c r="AE1325" s="89"/>
      <c r="AG1325" s="25"/>
      <c r="AH1325" s="67"/>
      <c r="AK1325" s="25"/>
      <c r="AL1325" s="25"/>
      <c r="AM1325" s="89"/>
      <c r="AN1325" s="25"/>
      <c r="AO1325" s="89"/>
      <c r="AR1325" s="25"/>
      <c r="AS1325" s="89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25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577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X1325" s="18"/>
      <c r="CZ1325" s="18"/>
      <c r="DB1325" s="18"/>
      <c r="DD1325" s="18"/>
    </row>
    <row r="1326" spans="4:108" x14ac:dyDescent="0.2">
      <c r="D1326" s="18"/>
      <c r="H1326" s="18"/>
      <c r="J1326" s="18"/>
      <c r="K1326" s="18"/>
      <c r="L1326" s="25"/>
      <c r="M1326" s="18"/>
      <c r="N1326" s="18"/>
      <c r="O1326" s="18"/>
      <c r="P1326" s="18"/>
      <c r="Q1326" s="18"/>
      <c r="R1326" s="18"/>
      <c r="S1326" s="18"/>
      <c r="V1326" s="25"/>
      <c r="W1326" s="25"/>
      <c r="X1326" s="89"/>
      <c r="Y1326" s="89"/>
      <c r="Z1326" s="89"/>
      <c r="AB1326" s="25"/>
      <c r="AD1326" s="25"/>
      <c r="AE1326" s="89"/>
      <c r="AG1326" s="25"/>
      <c r="AH1326" s="67"/>
      <c r="AK1326" s="25"/>
      <c r="AL1326" s="25"/>
      <c r="AM1326" s="89"/>
      <c r="AN1326" s="25"/>
      <c r="AO1326" s="89"/>
      <c r="AR1326" s="25"/>
      <c r="AS1326" s="89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25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577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X1326" s="18"/>
      <c r="CZ1326" s="18"/>
      <c r="DB1326" s="18"/>
      <c r="DD1326" s="18"/>
    </row>
    <row r="1327" spans="4:108" x14ac:dyDescent="0.2">
      <c r="D1327" s="18"/>
      <c r="H1327" s="18"/>
      <c r="J1327" s="18"/>
      <c r="K1327" s="18"/>
      <c r="L1327" s="25"/>
      <c r="M1327" s="18"/>
      <c r="N1327" s="18"/>
      <c r="O1327" s="18"/>
      <c r="P1327" s="18"/>
      <c r="Q1327" s="18"/>
      <c r="R1327" s="18"/>
      <c r="S1327" s="18"/>
      <c r="V1327" s="25"/>
      <c r="W1327" s="25"/>
      <c r="X1327" s="89"/>
      <c r="Y1327" s="89"/>
      <c r="Z1327" s="89"/>
      <c r="AB1327" s="25"/>
      <c r="AD1327" s="25"/>
      <c r="AE1327" s="89"/>
      <c r="AG1327" s="25"/>
      <c r="AH1327" s="67"/>
      <c r="AK1327" s="25"/>
      <c r="AL1327" s="25"/>
      <c r="AM1327" s="89"/>
      <c r="AN1327" s="25"/>
      <c r="AO1327" s="89"/>
      <c r="AR1327" s="25"/>
      <c r="AS1327" s="89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25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577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X1327" s="18"/>
      <c r="CZ1327" s="18"/>
      <c r="DB1327" s="18"/>
      <c r="DD1327" s="18"/>
    </row>
    <row r="1328" spans="4:108" x14ac:dyDescent="0.2">
      <c r="D1328" s="18"/>
      <c r="H1328" s="18"/>
      <c r="J1328" s="18"/>
      <c r="K1328" s="18"/>
      <c r="L1328" s="25"/>
      <c r="M1328" s="18"/>
      <c r="N1328" s="18"/>
      <c r="O1328" s="18"/>
      <c r="P1328" s="18"/>
      <c r="Q1328" s="18"/>
      <c r="R1328" s="18"/>
      <c r="S1328" s="18"/>
      <c r="V1328" s="25"/>
      <c r="W1328" s="25"/>
      <c r="X1328" s="89"/>
      <c r="Y1328" s="89"/>
      <c r="Z1328" s="89"/>
      <c r="AB1328" s="25"/>
      <c r="AD1328" s="25"/>
      <c r="AE1328" s="89"/>
      <c r="AG1328" s="25"/>
      <c r="AH1328" s="67"/>
      <c r="AK1328" s="25"/>
      <c r="AL1328" s="25"/>
      <c r="AM1328" s="89"/>
      <c r="AN1328" s="25"/>
      <c r="AO1328" s="89"/>
      <c r="AR1328" s="25"/>
      <c r="AS1328" s="89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25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577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X1328" s="18"/>
      <c r="CZ1328" s="18"/>
      <c r="DB1328" s="18"/>
      <c r="DD1328" s="18"/>
    </row>
    <row r="1329" spans="4:108" x14ac:dyDescent="0.2">
      <c r="D1329" s="18"/>
      <c r="H1329" s="18"/>
      <c r="J1329" s="18"/>
      <c r="K1329" s="18"/>
      <c r="L1329" s="25"/>
      <c r="M1329" s="18"/>
      <c r="N1329" s="18"/>
      <c r="O1329" s="18"/>
      <c r="P1329" s="18"/>
      <c r="Q1329" s="18"/>
      <c r="R1329" s="18"/>
      <c r="S1329" s="18"/>
      <c r="V1329" s="25"/>
      <c r="W1329" s="25"/>
      <c r="X1329" s="89"/>
      <c r="Y1329" s="89"/>
      <c r="Z1329" s="89"/>
      <c r="AB1329" s="25"/>
      <c r="AD1329" s="25"/>
      <c r="AE1329" s="89"/>
      <c r="AG1329" s="25"/>
      <c r="AH1329" s="67"/>
      <c r="AK1329" s="25"/>
      <c r="AL1329" s="25"/>
      <c r="AM1329" s="89"/>
      <c r="AN1329" s="25"/>
      <c r="AO1329" s="89"/>
      <c r="AR1329" s="25"/>
      <c r="AS1329" s="89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25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577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X1329" s="18"/>
      <c r="CZ1329" s="18"/>
      <c r="DB1329" s="18"/>
      <c r="DD1329" s="18"/>
    </row>
    <row r="1330" spans="4:108" x14ac:dyDescent="0.2">
      <c r="D1330" s="18"/>
      <c r="H1330" s="18"/>
      <c r="J1330" s="18"/>
      <c r="K1330" s="18"/>
      <c r="L1330" s="25"/>
      <c r="M1330" s="18"/>
      <c r="N1330" s="18"/>
      <c r="O1330" s="18"/>
      <c r="P1330" s="18"/>
      <c r="Q1330" s="18"/>
      <c r="R1330" s="18"/>
      <c r="S1330" s="18"/>
      <c r="V1330" s="25"/>
      <c r="W1330" s="25"/>
      <c r="X1330" s="89"/>
      <c r="Y1330" s="89"/>
      <c r="Z1330" s="89"/>
      <c r="AB1330" s="25"/>
      <c r="AD1330" s="25"/>
      <c r="AE1330" s="89"/>
      <c r="AG1330" s="25"/>
      <c r="AH1330" s="67"/>
      <c r="AK1330" s="25"/>
      <c r="AL1330" s="25"/>
      <c r="AM1330" s="89"/>
      <c r="AN1330" s="25"/>
      <c r="AO1330" s="89"/>
      <c r="AR1330" s="25"/>
      <c r="AS1330" s="89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25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577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X1330" s="18"/>
      <c r="CZ1330" s="18"/>
      <c r="DB1330" s="18"/>
      <c r="DD1330" s="18"/>
    </row>
    <row r="1331" spans="4:108" x14ac:dyDescent="0.2">
      <c r="D1331" s="18"/>
      <c r="H1331" s="18"/>
      <c r="J1331" s="18"/>
      <c r="K1331" s="18"/>
      <c r="L1331" s="25"/>
      <c r="M1331" s="18"/>
      <c r="N1331" s="18"/>
      <c r="O1331" s="18"/>
      <c r="P1331" s="18"/>
      <c r="Q1331" s="18"/>
      <c r="R1331" s="18"/>
      <c r="S1331" s="18"/>
      <c r="V1331" s="25"/>
      <c r="W1331" s="25"/>
      <c r="X1331" s="89"/>
      <c r="Y1331" s="89"/>
      <c r="Z1331" s="89"/>
      <c r="AB1331" s="25"/>
      <c r="AD1331" s="25"/>
      <c r="AE1331" s="89"/>
      <c r="AG1331" s="25"/>
      <c r="AH1331" s="67"/>
      <c r="AK1331" s="25"/>
      <c r="AL1331" s="25"/>
      <c r="AM1331" s="89"/>
      <c r="AN1331" s="25"/>
      <c r="AO1331" s="89"/>
      <c r="AR1331" s="25"/>
      <c r="AS1331" s="89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25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577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X1331" s="18"/>
      <c r="CZ1331" s="18"/>
      <c r="DB1331" s="18"/>
      <c r="DD1331" s="18"/>
    </row>
    <row r="1332" spans="4:108" x14ac:dyDescent="0.2">
      <c r="D1332" s="18"/>
      <c r="H1332" s="18"/>
      <c r="J1332" s="18"/>
      <c r="K1332" s="18"/>
      <c r="L1332" s="25"/>
      <c r="M1332" s="18"/>
      <c r="N1332" s="18"/>
      <c r="O1332" s="18"/>
      <c r="P1332" s="18"/>
      <c r="Q1332" s="18"/>
      <c r="R1332" s="18"/>
      <c r="S1332" s="18"/>
      <c r="V1332" s="25"/>
      <c r="W1332" s="25"/>
      <c r="X1332" s="89"/>
      <c r="Y1332" s="89"/>
      <c r="Z1332" s="89"/>
      <c r="AB1332" s="25"/>
      <c r="AD1332" s="25"/>
      <c r="AE1332" s="89"/>
      <c r="AG1332" s="25"/>
      <c r="AH1332" s="67"/>
      <c r="AK1332" s="25"/>
      <c r="AL1332" s="25"/>
      <c r="AM1332" s="89"/>
      <c r="AN1332" s="25"/>
      <c r="AO1332" s="89"/>
      <c r="AR1332" s="25"/>
      <c r="AS1332" s="89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25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577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X1332" s="18"/>
      <c r="CZ1332" s="18"/>
      <c r="DB1332" s="18"/>
      <c r="DD1332" s="18"/>
    </row>
    <row r="1333" spans="4:108" x14ac:dyDescent="0.2">
      <c r="D1333" s="18"/>
      <c r="H1333" s="18"/>
      <c r="J1333" s="18"/>
      <c r="K1333" s="18"/>
      <c r="L1333" s="25"/>
      <c r="M1333" s="18"/>
      <c r="N1333" s="18"/>
      <c r="O1333" s="18"/>
      <c r="P1333" s="18"/>
      <c r="Q1333" s="18"/>
      <c r="R1333" s="18"/>
      <c r="S1333" s="18"/>
      <c r="V1333" s="25"/>
      <c r="W1333" s="25"/>
      <c r="X1333" s="89"/>
      <c r="Y1333" s="89"/>
      <c r="Z1333" s="89"/>
      <c r="AB1333" s="25"/>
      <c r="AD1333" s="25"/>
      <c r="AE1333" s="89"/>
      <c r="AG1333" s="25"/>
      <c r="AH1333" s="67"/>
      <c r="AK1333" s="25"/>
      <c r="AL1333" s="25"/>
      <c r="AM1333" s="89"/>
      <c r="AN1333" s="25"/>
      <c r="AO1333" s="89"/>
      <c r="AR1333" s="25"/>
      <c r="AS1333" s="89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25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577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X1333" s="18"/>
      <c r="CZ1333" s="18"/>
      <c r="DB1333" s="18"/>
      <c r="DD1333" s="18"/>
    </row>
    <row r="1334" spans="4:108" x14ac:dyDescent="0.2">
      <c r="D1334" s="18"/>
      <c r="H1334" s="18"/>
      <c r="J1334" s="18"/>
      <c r="K1334" s="18"/>
      <c r="L1334" s="25"/>
      <c r="M1334" s="18"/>
      <c r="N1334" s="18"/>
      <c r="O1334" s="18"/>
      <c r="P1334" s="18"/>
      <c r="Q1334" s="18"/>
      <c r="R1334" s="18"/>
      <c r="S1334" s="18"/>
      <c r="V1334" s="25"/>
      <c r="W1334" s="25"/>
      <c r="X1334" s="89"/>
      <c r="Y1334" s="89"/>
      <c r="Z1334" s="89"/>
      <c r="AB1334" s="25"/>
      <c r="AD1334" s="25"/>
      <c r="AE1334" s="89"/>
      <c r="AG1334" s="25"/>
      <c r="AH1334" s="67"/>
      <c r="AK1334" s="25"/>
      <c r="AL1334" s="25"/>
      <c r="AM1334" s="89"/>
      <c r="AN1334" s="25"/>
      <c r="AO1334" s="89"/>
      <c r="AR1334" s="25"/>
      <c r="AS1334" s="89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25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577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X1334" s="18"/>
      <c r="CZ1334" s="18"/>
      <c r="DB1334" s="18"/>
      <c r="DD1334" s="18"/>
    </row>
    <row r="1335" spans="4:108" x14ac:dyDescent="0.2">
      <c r="D1335" s="18"/>
      <c r="H1335" s="18"/>
      <c r="J1335" s="18"/>
      <c r="K1335" s="18"/>
      <c r="L1335" s="25"/>
      <c r="M1335" s="18"/>
      <c r="N1335" s="18"/>
      <c r="O1335" s="18"/>
      <c r="P1335" s="18"/>
      <c r="Q1335" s="18"/>
      <c r="R1335" s="18"/>
      <c r="S1335" s="18"/>
      <c r="V1335" s="25"/>
      <c r="W1335" s="25"/>
      <c r="X1335" s="89"/>
      <c r="Y1335" s="89"/>
      <c r="Z1335" s="89"/>
      <c r="AB1335" s="25"/>
      <c r="AD1335" s="25"/>
      <c r="AE1335" s="89"/>
      <c r="AG1335" s="25"/>
      <c r="AH1335" s="67"/>
      <c r="AK1335" s="25"/>
      <c r="AL1335" s="25"/>
      <c r="AM1335" s="89"/>
      <c r="AN1335" s="25"/>
      <c r="AO1335" s="89"/>
      <c r="AR1335" s="25"/>
      <c r="AS1335" s="89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25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577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X1335" s="18"/>
      <c r="CZ1335" s="18"/>
      <c r="DB1335" s="18"/>
      <c r="DD1335" s="18"/>
    </row>
    <row r="1336" spans="4:108" x14ac:dyDescent="0.2">
      <c r="D1336" s="18"/>
      <c r="H1336" s="18"/>
      <c r="J1336" s="18"/>
      <c r="K1336" s="18"/>
      <c r="L1336" s="25"/>
      <c r="M1336" s="18"/>
      <c r="N1336" s="18"/>
      <c r="O1336" s="18"/>
      <c r="P1336" s="18"/>
      <c r="Q1336" s="18"/>
      <c r="R1336" s="18"/>
      <c r="S1336" s="18"/>
      <c r="V1336" s="25"/>
      <c r="W1336" s="25"/>
      <c r="X1336" s="89"/>
      <c r="Y1336" s="89"/>
      <c r="Z1336" s="89"/>
      <c r="AB1336" s="25"/>
      <c r="AD1336" s="25"/>
      <c r="AE1336" s="89"/>
      <c r="AG1336" s="25"/>
      <c r="AH1336" s="67"/>
      <c r="AK1336" s="25"/>
      <c r="AL1336" s="25"/>
      <c r="AM1336" s="89"/>
      <c r="AN1336" s="25"/>
      <c r="AO1336" s="89"/>
      <c r="AR1336" s="25"/>
      <c r="AS1336" s="89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25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577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X1336" s="18"/>
      <c r="CZ1336" s="18"/>
      <c r="DB1336" s="18"/>
      <c r="DD1336" s="18"/>
    </row>
    <row r="1337" spans="4:108" x14ac:dyDescent="0.2">
      <c r="D1337" s="18"/>
      <c r="H1337" s="18"/>
      <c r="J1337" s="18"/>
      <c r="K1337" s="18"/>
      <c r="L1337" s="25"/>
      <c r="M1337" s="18"/>
      <c r="N1337" s="18"/>
      <c r="O1337" s="18"/>
      <c r="P1337" s="18"/>
      <c r="Q1337" s="18"/>
      <c r="R1337" s="18"/>
      <c r="S1337" s="18"/>
      <c r="V1337" s="25"/>
      <c r="W1337" s="25"/>
      <c r="X1337" s="89"/>
      <c r="Y1337" s="89"/>
      <c r="Z1337" s="89"/>
      <c r="AB1337" s="25"/>
      <c r="AD1337" s="25"/>
      <c r="AE1337" s="89"/>
      <c r="AG1337" s="25"/>
      <c r="AH1337" s="67"/>
      <c r="AK1337" s="25"/>
      <c r="AL1337" s="25"/>
      <c r="AM1337" s="89"/>
      <c r="AN1337" s="25"/>
      <c r="AO1337" s="89"/>
      <c r="AR1337" s="25"/>
      <c r="AS1337" s="89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25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577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X1337" s="18"/>
      <c r="CZ1337" s="18"/>
      <c r="DB1337" s="18"/>
      <c r="DD1337" s="18"/>
    </row>
    <row r="1338" spans="4:108" x14ac:dyDescent="0.2">
      <c r="D1338" s="18"/>
      <c r="H1338" s="18"/>
      <c r="J1338" s="18"/>
      <c r="K1338" s="18"/>
      <c r="L1338" s="25"/>
      <c r="M1338" s="18"/>
      <c r="N1338" s="18"/>
      <c r="O1338" s="18"/>
      <c r="P1338" s="18"/>
      <c r="Q1338" s="18"/>
      <c r="R1338" s="18"/>
      <c r="S1338" s="18"/>
      <c r="V1338" s="25"/>
      <c r="W1338" s="25"/>
      <c r="X1338" s="89"/>
      <c r="Y1338" s="89"/>
      <c r="Z1338" s="89"/>
      <c r="AB1338" s="25"/>
      <c r="AD1338" s="25"/>
      <c r="AE1338" s="89"/>
      <c r="AG1338" s="25"/>
      <c r="AH1338" s="67"/>
      <c r="AK1338" s="25"/>
      <c r="AL1338" s="25"/>
      <c r="AM1338" s="89"/>
      <c r="AN1338" s="25"/>
      <c r="AO1338" s="89"/>
      <c r="AR1338" s="25"/>
      <c r="AS1338" s="89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25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577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X1338" s="18"/>
      <c r="CZ1338" s="18"/>
      <c r="DB1338" s="18"/>
      <c r="DD1338" s="18"/>
    </row>
    <row r="1339" spans="4:108" x14ac:dyDescent="0.2">
      <c r="D1339" s="18"/>
      <c r="H1339" s="18"/>
      <c r="J1339" s="18"/>
      <c r="K1339" s="18"/>
      <c r="L1339" s="25"/>
      <c r="M1339" s="18"/>
      <c r="N1339" s="18"/>
      <c r="O1339" s="18"/>
      <c r="P1339" s="18"/>
      <c r="Q1339" s="18"/>
      <c r="R1339" s="18"/>
      <c r="S1339" s="18"/>
      <c r="V1339" s="25"/>
      <c r="W1339" s="25"/>
      <c r="X1339" s="89"/>
      <c r="Y1339" s="89"/>
      <c r="Z1339" s="89"/>
      <c r="AB1339" s="25"/>
      <c r="AD1339" s="25"/>
      <c r="AE1339" s="89"/>
      <c r="AG1339" s="25"/>
      <c r="AH1339" s="67"/>
      <c r="AK1339" s="25"/>
      <c r="AL1339" s="25"/>
      <c r="AM1339" s="89"/>
      <c r="AN1339" s="25"/>
      <c r="AO1339" s="89"/>
      <c r="AR1339" s="25"/>
      <c r="AS1339" s="89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25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577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X1339" s="18"/>
      <c r="CZ1339" s="18"/>
      <c r="DB1339" s="18"/>
      <c r="DD1339" s="18"/>
    </row>
    <row r="1340" spans="4:108" x14ac:dyDescent="0.2">
      <c r="D1340" s="18"/>
      <c r="H1340" s="18"/>
      <c r="J1340" s="18"/>
      <c r="K1340" s="18"/>
      <c r="L1340" s="25"/>
      <c r="M1340" s="18"/>
      <c r="N1340" s="18"/>
      <c r="O1340" s="18"/>
      <c r="P1340" s="18"/>
      <c r="Q1340" s="18"/>
      <c r="R1340" s="18"/>
      <c r="S1340" s="18"/>
      <c r="V1340" s="25"/>
      <c r="W1340" s="25"/>
      <c r="X1340" s="89"/>
      <c r="Y1340" s="89"/>
      <c r="Z1340" s="89"/>
      <c r="AB1340" s="25"/>
      <c r="AD1340" s="25"/>
      <c r="AE1340" s="89"/>
      <c r="AG1340" s="25"/>
      <c r="AH1340" s="67"/>
      <c r="AK1340" s="25"/>
      <c r="AL1340" s="25"/>
      <c r="AM1340" s="89"/>
      <c r="AN1340" s="25"/>
      <c r="AO1340" s="89"/>
      <c r="AR1340" s="25"/>
      <c r="AS1340" s="89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25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577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X1340" s="18"/>
      <c r="CZ1340" s="18"/>
      <c r="DB1340" s="18"/>
      <c r="DD1340" s="18"/>
    </row>
    <row r="1341" spans="4:108" x14ac:dyDescent="0.2">
      <c r="D1341" s="18"/>
      <c r="H1341" s="18"/>
      <c r="J1341" s="18"/>
      <c r="K1341" s="18"/>
      <c r="L1341" s="25"/>
      <c r="M1341" s="18"/>
      <c r="N1341" s="18"/>
      <c r="O1341" s="18"/>
      <c r="P1341" s="18"/>
      <c r="Q1341" s="18"/>
      <c r="R1341" s="18"/>
      <c r="S1341" s="18"/>
      <c r="V1341" s="25"/>
      <c r="W1341" s="25"/>
      <c r="X1341" s="89"/>
      <c r="Y1341" s="89"/>
      <c r="Z1341" s="89"/>
      <c r="AB1341" s="25"/>
      <c r="AD1341" s="25"/>
      <c r="AE1341" s="89"/>
      <c r="AG1341" s="25"/>
      <c r="AH1341" s="67"/>
      <c r="AK1341" s="25"/>
      <c r="AL1341" s="25"/>
      <c r="AM1341" s="89"/>
      <c r="AN1341" s="25"/>
      <c r="AO1341" s="89"/>
      <c r="AR1341" s="25"/>
      <c r="AS1341" s="89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25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577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X1341" s="18"/>
      <c r="CZ1341" s="18"/>
      <c r="DB1341" s="18"/>
      <c r="DD1341" s="18"/>
    </row>
    <row r="1342" spans="4:108" x14ac:dyDescent="0.2">
      <c r="D1342" s="18"/>
      <c r="H1342" s="18"/>
      <c r="J1342" s="18"/>
      <c r="K1342" s="18"/>
      <c r="L1342" s="25"/>
      <c r="M1342" s="18"/>
      <c r="N1342" s="18"/>
      <c r="O1342" s="18"/>
      <c r="P1342" s="18"/>
      <c r="Q1342" s="18"/>
      <c r="R1342" s="18"/>
      <c r="S1342" s="18"/>
      <c r="V1342" s="25"/>
      <c r="W1342" s="25"/>
      <c r="X1342" s="89"/>
      <c r="Y1342" s="89"/>
      <c r="Z1342" s="89"/>
      <c r="AB1342" s="25"/>
      <c r="AD1342" s="25"/>
      <c r="AE1342" s="89"/>
      <c r="AG1342" s="25"/>
      <c r="AH1342" s="67"/>
      <c r="AK1342" s="25"/>
      <c r="AL1342" s="25"/>
      <c r="AM1342" s="89"/>
      <c r="AN1342" s="25"/>
      <c r="AO1342" s="89"/>
      <c r="AR1342" s="25"/>
      <c r="AS1342" s="89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25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577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X1342" s="18"/>
      <c r="CZ1342" s="18"/>
      <c r="DB1342" s="18"/>
      <c r="DD1342" s="18"/>
    </row>
    <row r="1343" spans="4:108" x14ac:dyDescent="0.2">
      <c r="D1343" s="18"/>
      <c r="H1343" s="18"/>
      <c r="J1343" s="18"/>
      <c r="K1343" s="18"/>
      <c r="L1343" s="25"/>
      <c r="M1343" s="18"/>
      <c r="N1343" s="18"/>
      <c r="O1343" s="18"/>
      <c r="P1343" s="18"/>
      <c r="Q1343" s="18"/>
      <c r="R1343" s="18"/>
      <c r="S1343" s="18"/>
      <c r="V1343" s="25"/>
      <c r="W1343" s="25"/>
      <c r="X1343" s="89"/>
      <c r="Y1343" s="89"/>
      <c r="Z1343" s="89"/>
      <c r="AB1343" s="25"/>
      <c r="AD1343" s="25"/>
      <c r="AE1343" s="89"/>
      <c r="AG1343" s="25"/>
      <c r="AH1343" s="67"/>
      <c r="AK1343" s="25"/>
      <c r="AL1343" s="25"/>
      <c r="AM1343" s="89"/>
      <c r="AN1343" s="25"/>
      <c r="AO1343" s="89"/>
      <c r="AR1343" s="25"/>
      <c r="AS1343" s="89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25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577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X1343" s="18"/>
      <c r="CZ1343" s="18"/>
      <c r="DB1343" s="18"/>
      <c r="DD1343" s="18"/>
    </row>
    <row r="1344" spans="4:108" x14ac:dyDescent="0.2">
      <c r="D1344" s="18"/>
      <c r="H1344" s="18"/>
      <c r="J1344" s="18"/>
      <c r="K1344" s="18"/>
      <c r="L1344" s="25"/>
      <c r="M1344" s="18"/>
      <c r="N1344" s="18"/>
      <c r="O1344" s="18"/>
      <c r="P1344" s="18"/>
      <c r="Q1344" s="18"/>
      <c r="R1344" s="18"/>
      <c r="S1344" s="18"/>
      <c r="V1344" s="25"/>
      <c r="W1344" s="25"/>
      <c r="X1344" s="89"/>
      <c r="Y1344" s="89"/>
      <c r="Z1344" s="89"/>
      <c r="AB1344" s="25"/>
      <c r="AD1344" s="25"/>
      <c r="AE1344" s="89"/>
      <c r="AG1344" s="25"/>
      <c r="AH1344" s="67"/>
      <c r="AK1344" s="25"/>
      <c r="AL1344" s="25"/>
      <c r="AM1344" s="89"/>
      <c r="AN1344" s="25"/>
      <c r="AO1344" s="89"/>
      <c r="AR1344" s="25"/>
      <c r="AS1344" s="89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25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577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X1344" s="18"/>
      <c r="CZ1344" s="18"/>
      <c r="DB1344" s="18"/>
      <c r="DD1344" s="18"/>
    </row>
  </sheetData>
  <mergeCells count="2">
    <mergeCell ref="BJ6:BJ7"/>
    <mergeCell ref="BK6:BK7"/>
  </mergeCells>
  <phoneticPr fontId="0" type="noConversion"/>
  <printOptions gridLinesSet="0"/>
  <pageMargins left="0.25" right="0" top="0.5" bottom="0.25" header="0.5" footer="0.25"/>
  <pageSetup scale="95" fitToHeight="25" orientation="landscape" horizontalDpi="1200" verticalDpi="1200" r:id="rId1"/>
  <headerFooter alignWithMargins="0">
    <oddHeader>&amp;C&amp;A</oddHeader>
    <oddFooter>&amp;CPage &amp;P</oddFooter>
  </headerFooter>
  <rowBreaks count="4" manualBreakCount="4">
    <brk id="134" min="1" max="41" man="1"/>
    <brk id="252" min="1" max="41" man="1"/>
    <brk id="456" min="1" max="41" man="1"/>
    <brk id="483" min="1" max="41" man="1"/>
  </rowBreaks>
  <ignoredErrors>
    <ignoredError sqref="AI14 Q531:S532 Q342:S344 AR14 AN14 U327:U334 U93:U108 U177 U252:U255 U257:U270 U310:U319 U340 U370:U377 U379:U400 U403:U405 U407 U409:U422 U440 U443:U446 U448:U455 U457:U458 U511:U513 U515:U519 U521:U522 U524:U529 U531 U556 U558:U560 U272:U276 U299:U307 U534:U539 U541 U143 U179:U181 U284:U287 U342:U344 U135:U141 U543:U545 U547:U554 U336:U338 U58:U63 U321:U324 Q157:S175 U157:U175 Q424:S434 U424:U434 AU283 Q289:S294 Q321:S324 Q58:S63 Q336:S338 Q547:S554 Q543:S545 Q135:S141 Q87:S91 Q284:S287 Q278:S282 Q179:S181 Q143:S143 Q541:S541 Q534:S539 Q295:R295 Q299:S307 Q272:S276 Q558:S560 Q556:S556 Q524:S529 Q521:S522 Q515:S519 Q511:S513 Q457:S458 Q448:S455 Q443:S446 Q440:S440 Q409:S422 Q407:S407 Q403:S405 Q379:S400 Q370:S377 Q340:S340 Q310:S319 Q257:S270 Q252:S255 Q177:S177 Q93:S108 Q327:S334 U87:U91 U278:U282 U289:U295 U37:U39 Q37:S39 U65:U72 Q65:S72 Q75:S84 U75:U84 Q110:S129 U110:U129 U346:U366 Q346:S347 Q345:R345 Q349:S368 Q348:R348 Q565:S589 U565:U589 U146:U155 Q146:S155 Q490:S490 U490 Q492:S492 U492 Q494:S495 U494:U495 Q502:S502 U502 U498:U499 Q498:S499 U504:U506 Q504:S506 Q53:S56 U53:U56 U460:U487 Q460:S487 Q489 Q132:S133 U132:U133 U41:U51 Q41:S51 Q435:S438 U435:U438 AK14:AL14 AP14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Retail Pricing</vt:lpstr>
      <vt:lpstr>Price Codes</vt:lpstr>
      <vt:lpstr>Lifestyle</vt:lpstr>
      <vt:lpstr>Event</vt:lpstr>
      <vt:lpstr>SB</vt:lpstr>
      <vt:lpstr>Racing</vt:lpstr>
      <vt:lpstr>Event!Print_Area</vt:lpstr>
      <vt:lpstr>Lifestyle!Print_Area</vt:lpstr>
      <vt:lpstr>Racing!Print_Area</vt:lpstr>
      <vt:lpstr>'Retail Pricing'!Print_Area</vt:lpstr>
      <vt:lpstr>SB!Print_Area</vt:lpstr>
      <vt:lpstr>Event!Print_Titles</vt:lpstr>
      <vt:lpstr>Lifestyle!Print_Titles</vt:lpstr>
      <vt:lpstr>Racing!Print_Titles</vt:lpstr>
      <vt:lpstr>'Retail Pricing'!Print_Titles</vt:lpstr>
      <vt:lpstr>SB!Print_Titles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WINCRAFT, INC.</dc:creator>
  <cp:lastModifiedBy>Shawn McClone</cp:lastModifiedBy>
  <cp:lastPrinted>2022-09-06T17:19:34Z</cp:lastPrinted>
  <dcterms:created xsi:type="dcterms:W3CDTF">1999-02-22T20:49:19Z</dcterms:created>
  <dcterms:modified xsi:type="dcterms:W3CDTF">2024-03-07T03:23:31Z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14.12</vt:lpwstr>
  </property>
</Properties>
</file>